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0" yWindow="0" windowWidth="20490" windowHeight="6975" tabRatio="926" activeTab="13"/>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3º PA" sheetId="33" state="hidden" r:id="rId11"/>
    <sheet name="Diário 4º PA" sheetId="53" state="hidden" r:id="rId12"/>
    <sheet name="Diário 5º PA" sheetId="55" state="hidden" r:id="rId13"/>
    <sheet name="Diário 6º PA" sheetId="56" r:id="rId14"/>
    <sheet name="Reserva" sheetId="47" r:id="rId15"/>
    <sheet name="Dec Dir." sheetId="49" r:id="rId16"/>
    <sheet name="Plano" sheetId="41" state="hidden" r:id="rId17"/>
  </sheets>
  <definedNames>
    <definedName name="_xlnm._FilterDatabase" localSheetId="9" hidden="1">'Comp.'!$A$4:$J$232</definedName>
    <definedName name="_xlnm._FilterDatabase" localSheetId="10" hidden="1">'Diário 3º PA'!$A$3:$N$4242</definedName>
    <definedName name="_xlnm._FilterDatabase" localSheetId="11" hidden="1">'Diário 4º PA'!$A$3:$N$2285</definedName>
    <definedName name="_xlnm._FilterDatabase" localSheetId="12" hidden="1">'Diário 5º PA'!$A$3:$N$5221</definedName>
    <definedName name="_xlnm._FilterDatabase" localSheetId="13" hidden="1">'Diário 6º PA'!$A$3:$M$3051</definedName>
    <definedName name="_xlnm._FilterDatabase" localSheetId="14" hidden="1">Reserva!$A$3:$J$1011</definedName>
    <definedName name="Aquisição_de_Bens_Permanentes">Plano!$E$2:$E$16</definedName>
    <definedName name="_xlnm.Print_Area" localSheetId="1">Análises!$A$1:$A$17</definedName>
    <definedName name="_xlnm.Print_Area" localSheetId="6">'Analítico Cp.'!$A$2:$P$157</definedName>
    <definedName name="_xlnm.Print_Area" localSheetId="5">'Analítico Cx.'!$A$2:$P$160</definedName>
    <definedName name="_xlnm.Print_Area" localSheetId="8">Bens!$A$1:$I$1173</definedName>
    <definedName name="_xlnm.Print_Area" localSheetId="0">Capa!$A$1:$A$14</definedName>
    <definedName name="_xlnm.Print_Area" localSheetId="9">'Comp.'!$A$1:$H$42</definedName>
    <definedName name="_xlnm.Print_Area" localSheetId="3">Comparativo!$A$1:$O$50</definedName>
    <definedName name="_xlnm.Print_Area" localSheetId="15">'Dec Dir.'!$A$1:$A$28</definedName>
    <definedName name="_xlnm.Print_Area" localSheetId="10">'Diário 3º PA'!$A$1:$N$1949</definedName>
    <definedName name="_xlnm.Print_Area" localSheetId="11">'Diário 4º PA'!$A$1:$N$2069</definedName>
    <definedName name="_xlnm.Print_Area" localSheetId="12">'Diário 5º PA'!$A$1:$N$2245</definedName>
    <definedName name="_xlnm.Print_Area" localSheetId="13">'Diário 6º PA'!$A$1:$M$2148</definedName>
    <definedName name="_xlnm.Print_Area" localSheetId="4">'Gasto das Atividades'!$A$1:$E$36</definedName>
    <definedName name="_xlnm.Print_Area" localSheetId="7">'Prov. Pessoal'!$A$1:$O$39</definedName>
    <definedName name="_xlnm.Print_Area" localSheetId="14">Reserva!$A$1:$J$50</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3º PA'!$A:$A,'Diário 3º PA'!$2:$3</definedName>
    <definedName name="_xlnm.Print_Titles" localSheetId="11">'Diário 4º PA'!$A:$A,'Diário 4º PA'!$2:$3</definedName>
    <definedName name="_xlnm.Print_Titles" localSheetId="12">'Diário 5º PA'!$A:$A,'Diário 5º PA'!$2:$3</definedName>
    <definedName name="_xlnm.Print_Titles" localSheetId="13">'Diário 6º PA'!$A:$A,'Diário 6º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 i="44" l="1"/>
  <c r="I41" i="44"/>
  <c r="P2728" i="56" l="1"/>
  <c r="O2728" i="56"/>
  <c r="N2728" i="56"/>
  <c r="P2727" i="56"/>
  <c r="O2727" i="56"/>
  <c r="N2727" i="56"/>
  <c r="P2726" i="56"/>
  <c r="O2726" i="56"/>
  <c r="N2726" i="56"/>
  <c r="P2725" i="56"/>
  <c r="O2725" i="56"/>
  <c r="N2725" i="56"/>
  <c r="P2724" i="56"/>
  <c r="O2724" i="56"/>
  <c r="N2724" i="56"/>
  <c r="P2723" i="56"/>
  <c r="O2723" i="56"/>
  <c r="N2723" i="56"/>
  <c r="P2722" i="56"/>
  <c r="O2722" i="56"/>
  <c r="N2722" i="56"/>
  <c r="P2721" i="56"/>
  <c r="O2721" i="56"/>
  <c r="N2721" i="56"/>
  <c r="P2720" i="56"/>
  <c r="O2720" i="56"/>
  <c r="N2720" i="56"/>
  <c r="P2719" i="56"/>
  <c r="O2719" i="56"/>
  <c r="N2719" i="56"/>
  <c r="P2718" i="56"/>
  <c r="O2718" i="56"/>
  <c r="N2718" i="56"/>
  <c r="P2717" i="56"/>
  <c r="O2717" i="56"/>
  <c r="N2717" i="56"/>
  <c r="P2716" i="56"/>
  <c r="O2716" i="56"/>
  <c r="N2716" i="56"/>
  <c r="P2715" i="56"/>
  <c r="O2715" i="56"/>
  <c r="N2715" i="56"/>
  <c r="P2714" i="56"/>
  <c r="O2714" i="56"/>
  <c r="N2714" i="56"/>
  <c r="P2713" i="56"/>
  <c r="O2713" i="56"/>
  <c r="N2713" i="56"/>
  <c r="P2712" i="56"/>
  <c r="O2712" i="56"/>
  <c r="N2712" i="56"/>
  <c r="P2711" i="56"/>
  <c r="O2711" i="56"/>
  <c r="N2711" i="56"/>
  <c r="P2710" i="56"/>
  <c r="O2710" i="56"/>
  <c r="N2710" i="56"/>
  <c r="P2709" i="56"/>
  <c r="O2709" i="56"/>
  <c r="N2709" i="56"/>
  <c r="P2708" i="56"/>
  <c r="O2708" i="56"/>
  <c r="N2708" i="56"/>
  <c r="P2707" i="56"/>
  <c r="O2707" i="56"/>
  <c r="N2707" i="56"/>
  <c r="P2706" i="56"/>
  <c r="O2706" i="56"/>
  <c r="N2706" i="56"/>
  <c r="P2705" i="56"/>
  <c r="O2705" i="56"/>
  <c r="N2705" i="56"/>
  <c r="P2704" i="56"/>
  <c r="O2704" i="56"/>
  <c r="N2704" i="56"/>
  <c r="P2703" i="56"/>
  <c r="O2703" i="56"/>
  <c r="N2703" i="56"/>
  <c r="P2702" i="56"/>
  <c r="O2702" i="56"/>
  <c r="N2702" i="56"/>
  <c r="P2701" i="56"/>
  <c r="O2701" i="56"/>
  <c r="N2701" i="56"/>
  <c r="P2700" i="56"/>
  <c r="O2700" i="56"/>
  <c r="N2700" i="56"/>
  <c r="P2699" i="56"/>
  <c r="O2699" i="56"/>
  <c r="N2699" i="56"/>
  <c r="P2698" i="56"/>
  <c r="O2698" i="56"/>
  <c r="N2698" i="56"/>
  <c r="P2697" i="56"/>
  <c r="O2697" i="56"/>
  <c r="N2697" i="56"/>
  <c r="P2696" i="56"/>
  <c r="O2696" i="56"/>
  <c r="N2696" i="56"/>
  <c r="P2695" i="56"/>
  <c r="O2695" i="56"/>
  <c r="N2695" i="56"/>
  <c r="P2694" i="56"/>
  <c r="O2694" i="56"/>
  <c r="N2694" i="56"/>
  <c r="P2693" i="56"/>
  <c r="O2693" i="56"/>
  <c r="N2693" i="56"/>
  <c r="P2692" i="56"/>
  <c r="O2692" i="56"/>
  <c r="N2692" i="56"/>
  <c r="P2691" i="56"/>
  <c r="O2691" i="56"/>
  <c r="N2691" i="56"/>
  <c r="P2690" i="56"/>
  <c r="O2690" i="56"/>
  <c r="N2690" i="56"/>
  <c r="P2689" i="56"/>
  <c r="O2689" i="56"/>
  <c r="N2689" i="56"/>
  <c r="P2688" i="56"/>
  <c r="O2688" i="56"/>
  <c r="N2688" i="56"/>
  <c r="P2687" i="56"/>
  <c r="O2687" i="56"/>
  <c r="N2687" i="56"/>
  <c r="P2686" i="56"/>
  <c r="O2686" i="56"/>
  <c r="N2686" i="56"/>
  <c r="P2685" i="56"/>
  <c r="O2685" i="56"/>
  <c r="N2685" i="56"/>
  <c r="P2684" i="56"/>
  <c r="O2684" i="56"/>
  <c r="N2684" i="56"/>
  <c r="P2683" i="56"/>
  <c r="O2683" i="56"/>
  <c r="N2683" i="56"/>
  <c r="P2682" i="56"/>
  <c r="O2682" i="56"/>
  <c r="N2682" i="56"/>
  <c r="P2681" i="56"/>
  <c r="O2681" i="56"/>
  <c r="N2681" i="56"/>
  <c r="P2680" i="56"/>
  <c r="O2680" i="56"/>
  <c r="N2680" i="56"/>
  <c r="P2679" i="56"/>
  <c r="O2679" i="56"/>
  <c r="N2679" i="56"/>
  <c r="P2678" i="56"/>
  <c r="O2678" i="56"/>
  <c r="N2678" i="56"/>
  <c r="P2677" i="56"/>
  <c r="O2677" i="56"/>
  <c r="N2677" i="56"/>
  <c r="P2676" i="56"/>
  <c r="O2676" i="56"/>
  <c r="N2676" i="56"/>
  <c r="P2675" i="56"/>
  <c r="O2675" i="56"/>
  <c r="N2675" i="56"/>
  <c r="P2674" i="56"/>
  <c r="O2674" i="56"/>
  <c r="N2674" i="56"/>
  <c r="P2673" i="56"/>
  <c r="O2673" i="56"/>
  <c r="N2673" i="56"/>
  <c r="P2672" i="56"/>
  <c r="O2672" i="56"/>
  <c r="N2672" i="56"/>
  <c r="P2671" i="56"/>
  <c r="O2671" i="56"/>
  <c r="N2671" i="56"/>
  <c r="P2670" i="56"/>
  <c r="O2670" i="56"/>
  <c r="N2670" i="56"/>
  <c r="P2669" i="56"/>
  <c r="O2669" i="56"/>
  <c r="N2669" i="56"/>
  <c r="P2668" i="56"/>
  <c r="O2668" i="56"/>
  <c r="N2668" i="56"/>
  <c r="P2667" i="56"/>
  <c r="O2667" i="56"/>
  <c r="N2667" i="56"/>
  <c r="P2666" i="56"/>
  <c r="O2666" i="56"/>
  <c r="N2666" i="56"/>
  <c r="P2665" i="56"/>
  <c r="O2665" i="56"/>
  <c r="N2665" i="56"/>
  <c r="P2664" i="56"/>
  <c r="O2664" i="56"/>
  <c r="N2664" i="56"/>
  <c r="P2663" i="56"/>
  <c r="O2663" i="56"/>
  <c r="N2663" i="56"/>
  <c r="P2662" i="56"/>
  <c r="O2662" i="56"/>
  <c r="N2662" i="56"/>
  <c r="P2661" i="56"/>
  <c r="O2661" i="56"/>
  <c r="N2661" i="56"/>
  <c r="P2660" i="56"/>
  <c r="O2660" i="56"/>
  <c r="N2660" i="56"/>
  <c r="P2659" i="56"/>
  <c r="O2659" i="56"/>
  <c r="N2659" i="56"/>
  <c r="P2658" i="56"/>
  <c r="O2658" i="56"/>
  <c r="N2658" i="56"/>
  <c r="P2657" i="56"/>
  <c r="O2657" i="56"/>
  <c r="N2657" i="56"/>
  <c r="P2656" i="56"/>
  <c r="O2656" i="56"/>
  <c r="N2656" i="56"/>
  <c r="P2655" i="56"/>
  <c r="O2655" i="56"/>
  <c r="N2655" i="56"/>
  <c r="P2654" i="56"/>
  <c r="O2654" i="56"/>
  <c r="N2654" i="56"/>
  <c r="P2653" i="56"/>
  <c r="O2653" i="56"/>
  <c r="N2653" i="56"/>
  <c r="P2652" i="56"/>
  <c r="O2652" i="56"/>
  <c r="N2652" i="56"/>
  <c r="P2651" i="56"/>
  <c r="O2651" i="56"/>
  <c r="N2651" i="56"/>
  <c r="P2650" i="56"/>
  <c r="O2650" i="56"/>
  <c r="N2650" i="56"/>
  <c r="P2649" i="56"/>
  <c r="O2649" i="56"/>
  <c r="N2649" i="56"/>
  <c r="P2648" i="56"/>
  <c r="O2648" i="56"/>
  <c r="N2648" i="56"/>
  <c r="P2647" i="56"/>
  <c r="O2647" i="56"/>
  <c r="N2647" i="56"/>
  <c r="P2646" i="56"/>
  <c r="O2646" i="56"/>
  <c r="N2646" i="56"/>
  <c r="P2645" i="56"/>
  <c r="O2645" i="56"/>
  <c r="N2645" i="56"/>
  <c r="P2644" i="56"/>
  <c r="O2644" i="56"/>
  <c r="N2644" i="56"/>
  <c r="P2643" i="56"/>
  <c r="O2643" i="56"/>
  <c r="N2643" i="56"/>
  <c r="P2642" i="56"/>
  <c r="O2642" i="56"/>
  <c r="N2642" i="56"/>
  <c r="P2641" i="56"/>
  <c r="O2641" i="56"/>
  <c r="N2641" i="56"/>
  <c r="P2640" i="56"/>
  <c r="O2640" i="56"/>
  <c r="N2640" i="56"/>
  <c r="P2639" i="56"/>
  <c r="O2639" i="56"/>
  <c r="N2639" i="56"/>
  <c r="P2638" i="56"/>
  <c r="O2638" i="56"/>
  <c r="N2638" i="56"/>
  <c r="P2637" i="56"/>
  <c r="O2637" i="56"/>
  <c r="N2637" i="56"/>
  <c r="P2636" i="56"/>
  <c r="O2636" i="56"/>
  <c r="N2636" i="56"/>
  <c r="P2635" i="56"/>
  <c r="O2635" i="56"/>
  <c r="N2635" i="56"/>
  <c r="P2634" i="56"/>
  <c r="O2634" i="56"/>
  <c r="N2634" i="56"/>
  <c r="P2633" i="56"/>
  <c r="O2633" i="56"/>
  <c r="N2633" i="56"/>
  <c r="P2632" i="56"/>
  <c r="O2632" i="56"/>
  <c r="N2632" i="56"/>
  <c r="P2631" i="56"/>
  <c r="O2631" i="56"/>
  <c r="N2631" i="56"/>
  <c r="P2630" i="56"/>
  <c r="O2630" i="56"/>
  <c r="N2630" i="56"/>
  <c r="P2629" i="56"/>
  <c r="O2629" i="56"/>
  <c r="N2629" i="56"/>
  <c r="P2628" i="56"/>
  <c r="O2628" i="56"/>
  <c r="N2628" i="56"/>
  <c r="P2627" i="56"/>
  <c r="O2627" i="56"/>
  <c r="N2627" i="56"/>
  <c r="P2626" i="56"/>
  <c r="O2626" i="56"/>
  <c r="N2626" i="56"/>
  <c r="P2625" i="56"/>
  <c r="O2625" i="56"/>
  <c r="N2625" i="56"/>
  <c r="P2624" i="56"/>
  <c r="O2624" i="56"/>
  <c r="N2624" i="56"/>
  <c r="P2623" i="56"/>
  <c r="O2623" i="56"/>
  <c r="N2623" i="56"/>
  <c r="P2622" i="56"/>
  <c r="O2622" i="56"/>
  <c r="N2622" i="56"/>
  <c r="P2621" i="56"/>
  <c r="O2621" i="56"/>
  <c r="N2621" i="56"/>
  <c r="P2620" i="56"/>
  <c r="O2620" i="56"/>
  <c r="N2620" i="56"/>
  <c r="P2619" i="56"/>
  <c r="O2619" i="56"/>
  <c r="N2619" i="56"/>
  <c r="P2618" i="56"/>
  <c r="O2618" i="56"/>
  <c r="N2618" i="56"/>
  <c r="P2617" i="56"/>
  <c r="O2617" i="56"/>
  <c r="N2617" i="56"/>
  <c r="P2616" i="56"/>
  <c r="O2616" i="56"/>
  <c r="N2616" i="56"/>
  <c r="P2615" i="56"/>
  <c r="O2615" i="56"/>
  <c r="N2615" i="56"/>
  <c r="P2614" i="56"/>
  <c r="O2614" i="56"/>
  <c r="N2614" i="56"/>
  <c r="P2613" i="56"/>
  <c r="O2613" i="56"/>
  <c r="N2613" i="56"/>
  <c r="P2612" i="56"/>
  <c r="O2612" i="56"/>
  <c r="N2612" i="56"/>
  <c r="P2611" i="56"/>
  <c r="O2611" i="56"/>
  <c r="N2611" i="56"/>
  <c r="P2610" i="56"/>
  <c r="O2610" i="56"/>
  <c r="N2610" i="56"/>
  <c r="P2609" i="56"/>
  <c r="O2609" i="56"/>
  <c r="N2609" i="56"/>
  <c r="P2608" i="56"/>
  <c r="O2608" i="56"/>
  <c r="N2608" i="56"/>
  <c r="P2607" i="56"/>
  <c r="O2607" i="56"/>
  <c r="N2607" i="56"/>
  <c r="P2606" i="56"/>
  <c r="O2606" i="56"/>
  <c r="N2606" i="56"/>
  <c r="P2605" i="56"/>
  <c r="O2605" i="56"/>
  <c r="N2605" i="56"/>
  <c r="P2604" i="56"/>
  <c r="O2604" i="56"/>
  <c r="N2604" i="56"/>
  <c r="P2603" i="56"/>
  <c r="O2603" i="56"/>
  <c r="N2603" i="56"/>
  <c r="P2602" i="56"/>
  <c r="O2602" i="56"/>
  <c r="N2602" i="56"/>
  <c r="P2601" i="56"/>
  <c r="O2601" i="56"/>
  <c r="N2601" i="56"/>
  <c r="P2600" i="56"/>
  <c r="O2600" i="56"/>
  <c r="N2600" i="56"/>
  <c r="P2599" i="56"/>
  <c r="O2599" i="56"/>
  <c r="N2599" i="56"/>
  <c r="P2598" i="56"/>
  <c r="O2598" i="56"/>
  <c r="N2598" i="56"/>
  <c r="P2597" i="56"/>
  <c r="O2597" i="56"/>
  <c r="N2597" i="56"/>
  <c r="P2596" i="56"/>
  <c r="O2596" i="56"/>
  <c r="N2596" i="56"/>
  <c r="P2595" i="56"/>
  <c r="O2595" i="56"/>
  <c r="N2595" i="56"/>
  <c r="P2594" i="56"/>
  <c r="O2594" i="56"/>
  <c r="N2594" i="56"/>
  <c r="P2593" i="56"/>
  <c r="O2593" i="56"/>
  <c r="N2593" i="56"/>
  <c r="P2592" i="56"/>
  <c r="O2592" i="56"/>
  <c r="N2592" i="56"/>
  <c r="P2591" i="56"/>
  <c r="O2591" i="56"/>
  <c r="N2591" i="56"/>
  <c r="P2590" i="56"/>
  <c r="O2590" i="56"/>
  <c r="N2590" i="56"/>
  <c r="P2589" i="56"/>
  <c r="O2589" i="56"/>
  <c r="N2589" i="56"/>
  <c r="P2588" i="56"/>
  <c r="O2588" i="56"/>
  <c r="N2588" i="56"/>
  <c r="P2587" i="56"/>
  <c r="O2587" i="56"/>
  <c r="N2587" i="56"/>
  <c r="P2586" i="56"/>
  <c r="O2586" i="56"/>
  <c r="N2586" i="56"/>
  <c r="P2585" i="56"/>
  <c r="O2585" i="56"/>
  <c r="N2585" i="56"/>
  <c r="P2584" i="56"/>
  <c r="O2584" i="56"/>
  <c r="N2584" i="56"/>
  <c r="P2583" i="56"/>
  <c r="O2583" i="56"/>
  <c r="N2583" i="56"/>
  <c r="P2582" i="56"/>
  <c r="O2582" i="56"/>
  <c r="N2582" i="56"/>
  <c r="P2581" i="56"/>
  <c r="O2581" i="56"/>
  <c r="N2581" i="56"/>
  <c r="P2580" i="56"/>
  <c r="O2580" i="56"/>
  <c r="N2580" i="56"/>
  <c r="P2579" i="56"/>
  <c r="O2579" i="56"/>
  <c r="N2579" i="56"/>
  <c r="P2578" i="56"/>
  <c r="O2578" i="56"/>
  <c r="N2578" i="56"/>
  <c r="P2577" i="56"/>
  <c r="O2577" i="56"/>
  <c r="N2577" i="56"/>
  <c r="P2576" i="56"/>
  <c r="O2576" i="56"/>
  <c r="N2576" i="56"/>
  <c r="P2575" i="56"/>
  <c r="O2575" i="56"/>
  <c r="N2575" i="56"/>
  <c r="P2574" i="56"/>
  <c r="O2574" i="56"/>
  <c r="N2574" i="56"/>
  <c r="P2573" i="56"/>
  <c r="O2573" i="56"/>
  <c r="N2573" i="56"/>
  <c r="P2572" i="56"/>
  <c r="O2572" i="56"/>
  <c r="N2572" i="56"/>
  <c r="P2571" i="56"/>
  <c r="O2571" i="56"/>
  <c r="N2571" i="56"/>
  <c r="P2570" i="56"/>
  <c r="O2570" i="56"/>
  <c r="N2570" i="56"/>
  <c r="P2569" i="56"/>
  <c r="O2569" i="56"/>
  <c r="N2569" i="56"/>
  <c r="P2568" i="56"/>
  <c r="O2568" i="56"/>
  <c r="N2568" i="56"/>
  <c r="P2567" i="56"/>
  <c r="O2567" i="56"/>
  <c r="N2567" i="56"/>
  <c r="P2566" i="56"/>
  <c r="O2566" i="56"/>
  <c r="N2566" i="56"/>
  <c r="P2565" i="56"/>
  <c r="O2565" i="56"/>
  <c r="N2565" i="56"/>
  <c r="P2564" i="56"/>
  <c r="O2564" i="56"/>
  <c r="N2564" i="56"/>
  <c r="P2563" i="56"/>
  <c r="O2563" i="56"/>
  <c r="N2563" i="56"/>
  <c r="P2562" i="56"/>
  <c r="O2562" i="56"/>
  <c r="N2562" i="56"/>
  <c r="P2561" i="56"/>
  <c r="O2561" i="56"/>
  <c r="N2561" i="56"/>
  <c r="P2560" i="56"/>
  <c r="O2560" i="56"/>
  <c r="N2560" i="56"/>
  <c r="P2559" i="56"/>
  <c r="O2559" i="56"/>
  <c r="N2559" i="56"/>
  <c r="P2558" i="56"/>
  <c r="O2558" i="56"/>
  <c r="N2558" i="56"/>
  <c r="P2557" i="56"/>
  <c r="O2557" i="56"/>
  <c r="N2557" i="56"/>
  <c r="P2556" i="56"/>
  <c r="O2556" i="56"/>
  <c r="N2556" i="56"/>
  <c r="P2555" i="56"/>
  <c r="O2555" i="56"/>
  <c r="N2555" i="56"/>
  <c r="P2554" i="56"/>
  <c r="O2554" i="56"/>
  <c r="N2554" i="56"/>
  <c r="P2553" i="56"/>
  <c r="O2553" i="56"/>
  <c r="N2553" i="56"/>
  <c r="P2552" i="56"/>
  <c r="O2552" i="56"/>
  <c r="N2552" i="56"/>
  <c r="P2551" i="56"/>
  <c r="O2551" i="56"/>
  <c r="N2551" i="56"/>
  <c r="P2550" i="56"/>
  <c r="O2550" i="56"/>
  <c r="N2550" i="56"/>
  <c r="P2549" i="56"/>
  <c r="O2549" i="56"/>
  <c r="N2549" i="56"/>
  <c r="P2548" i="56"/>
  <c r="O2548" i="56"/>
  <c r="N2548" i="56"/>
  <c r="P2547" i="56"/>
  <c r="O2547" i="56"/>
  <c r="N2547" i="56"/>
  <c r="P2546" i="56"/>
  <c r="O2546" i="56"/>
  <c r="N2546" i="56"/>
  <c r="P2545" i="56"/>
  <c r="O2545" i="56"/>
  <c r="N2545" i="56"/>
  <c r="P2544" i="56"/>
  <c r="O2544" i="56"/>
  <c r="N2544" i="56"/>
  <c r="P2543" i="56"/>
  <c r="O2543" i="56"/>
  <c r="N2543" i="56"/>
  <c r="P2542" i="56"/>
  <c r="O2542" i="56"/>
  <c r="N2542" i="56"/>
  <c r="P2541" i="56"/>
  <c r="O2541" i="56"/>
  <c r="N2541" i="56"/>
  <c r="P2540" i="56"/>
  <c r="O2540" i="56"/>
  <c r="N2540" i="56"/>
  <c r="P2539" i="56"/>
  <c r="O2539" i="56"/>
  <c r="N2539" i="56"/>
  <c r="P2538" i="56"/>
  <c r="O2538" i="56"/>
  <c r="N2538" i="56"/>
  <c r="P2537" i="56"/>
  <c r="O2537" i="56"/>
  <c r="N2537" i="56"/>
  <c r="P2536" i="56"/>
  <c r="O2536" i="56"/>
  <c r="N2536" i="56"/>
  <c r="P2535" i="56"/>
  <c r="O2535" i="56"/>
  <c r="N2535" i="56"/>
  <c r="P2534" i="56"/>
  <c r="O2534" i="56"/>
  <c r="N2534" i="56"/>
  <c r="P2533" i="56"/>
  <c r="O2533" i="56"/>
  <c r="N2533" i="56"/>
  <c r="P2532" i="56"/>
  <c r="O2532" i="56"/>
  <c r="N2532" i="56"/>
  <c r="P2531" i="56"/>
  <c r="O2531" i="56"/>
  <c r="N2531" i="56"/>
  <c r="P2530" i="56"/>
  <c r="O2530" i="56"/>
  <c r="N2530" i="56"/>
  <c r="P2529" i="56"/>
  <c r="O2529" i="56"/>
  <c r="N2529" i="56"/>
  <c r="P2528" i="56"/>
  <c r="O2528" i="56"/>
  <c r="N2528" i="56"/>
  <c r="P2527" i="56"/>
  <c r="O2527" i="56"/>
  <c r="N2527" i="56"/>
  <c r="P2526" i="56"/>
  <c r="O2526" i="56"/>
  <c r="N2526" i="56"/>
  <c r="P2525" i="56"/>
  <c r="O2525" i="56"/>
  <c r="N2525" i="56"/>
  <c r="P2524" i="56"/>
  <c r="O2524" i="56"/>
  <c r="N2524" i="56"/>
  <c r="P2523" i="56"/>
  <c r="O2523" i="56"/>
  <c r="N2523" i="56"/>
  <c r="P2522" i="56"/>
  <c r="O2522" i="56"/>
  <c r="N2522" i="56"/>
  <c r="P2521" i="56"/>
  <c r="O2521" i="56"/>
  <c r="N2521" i="56"/>
  <c r="P2520" i="56"/>
  <c r="O2520" i="56"/>
  <c r="N2520" i="56"/>
  <c r="P2519" i="56"/>
  <c r="O2519" i="56"/>
  <c r="N2519" i="56"/>
  <c r="P2518" i="56"/>
  <c r="O2518" i="56"/>
  <c r="N2518" i="56"/>
  <c r="P2517" i="56"/>
  <c r="O2517" i="56"/>
  <c r="N2517" i="56"/>
  <c r="P2516" i="56"/>
  <c r="O2516" i="56"/>
  <c r="N2516" i="56"/>
  <c r="P2515" i="56"/>
  <c r="O2515" i="56"/>
  <c r="N2515" i="56"/>
  <c r="P2514" i="56"/>
  <c r="O2514" i="56"/>
  <c r="N2514" i="56"/>
  <c r="P2513" i="56"/>
  <c r="O2513" i="56"/>
  <c r="N2513" i="56"/>
  <c r="P2512" i="56"/>
  <c r="O2512" i="56"/>
  <c r="N2512" i="56"/>
  <c r="P2511" i="56"/>
  <c r="O2511" i="56"/>
  <c r="N2511" i="56"/>
  <c r="P2510" i="56"/>
  <c r="O2510" i="56"/>
  <c r="N2510" i="56"/>
  <c r="P2509" i="56"/>
  <c r="O2509" i="56"/>
  <c r="N2509" i="56"/>
  <c r="P2508" i="56"/>
  <c r="O2508" i="56"/>
  <c r="N2508" i="56"/>
  <c r="P2507" i="56"/>
  <c r="O2507" i="56"/>
  <c r="N2507" i="56"/>
  <c r="P2506" i="56"/>
  <c r="O2506" i="56"/>
  <c r="N2506" i="56"/>
  <c r="P2505" i="56"/>
  <c r="O2505" i="56"/>
  <c r="N2505" i="56"/>
  <c r="P2504" i="56"/>
  <c r="O2504" i="56"/>
  <c r="N2504" i="56"/>
  <c r="P2503" i="56"/>
  <c r="O2503" i="56"/>
  <c r="N2503" i="56"/>
  <c r="P2502" i="56"/>
  <c r="O2502" i="56"/>
  <c r="N2502" i="56"/>
  <c r="P2501" i="56"/>
  <c r="O2501" i="56"/>
  <c r="N2501" i="56"/>
  <c r="P2500" i="56"/>
  <c r="O2500" i="56"/>
  <c r="N2500" i="56"/>
  <c r="P2499" i="56"/>
  <c r="O2499" i="56"/>
  <c r="N2499" i="56"/>
  <c r="P2498" i="56"/>
  <c r="O2498" i="56"/>
  <c r="N2498" i="56"/>
  <c r="P2497" i="56"/>
  <c r="O2497" i="56"/>
  <c r="N2497" i="56"/>
  <c r="P2496" i="56"/>
  <c r="O2496" i="56"/>
  <c r="N2496" i="56"/>
  <c r="P2495" i="56"/>
  <c r="O2495" i="56"/>
  <c r="N2495" i="56"/>
  <c r="P2494" i="56"/>
  <c r="O2494" i="56"/>
  <c r="N2494" i="56"/>
  <c r="P2493" i="56"/>
  <c r="O2493" i="56"/>
  <c r="N2493" i="56"/>
  <c r="P2492" i="56"/>
  <c r="O2492" i="56"/>
  <c r="N2492" i="56"/>
  <c r="P2491" i="56"/>
  <c r="O2491" i="56"/>
  <c r="N2491" i="56"/>
  <c r="P2490" i="56"/>
  <c r="O2490" i="56"/>
  <c r="N2490" i="56"/>
  <c r="P2489" i="56"/>
  <c r="O2489" i="56"/>
  <c r="N2489" i="56"/>
  <c r="P2488" i="56"/>
  <c r="O2488" i="56"/>
  <c r="N2488" i="56"/>
  <c r="P2487" i="56"/>
  <c r="O2487" i="56"/>
  <c r="N2487" i="56"/>
  <c r="P2486" i="56"/>
  <c r="O2486" i="56"/>
  <c r="N2486" i="56"/>
  <c r="P2485" i="56"/>
  <c r="O2485" i="56"/>
  <c r="N2485" i="56"/>
  <c r="P2484" i="56"/>
  <c r="O2484" i="56"/>
  <c r="N2484" i="56"/>
  <c r="P2483" i="56"/>
  <c r="O2483" i="56"/>
  <c r="N2483" i="56"/>
  <c r="P2482" i="56"/>
  <c r="O2482" i="56"/>
  <c r="N2482" i="56"/>
  <c r="P2481" i="56"/>
  <c r="O2481" i="56"/>
  <c r="N2481" i="56"/>
  <c r="P2480" i="56"/>
  <c r="O2480" i="56"/>
  <c r="N2480" i="56"/>
  <c r="P2479" i="56"/>
  <c r="O2479" i="56"/>
  <c r="N2479" i="56"/>
  <c r="P2478" i="56"/>
  <c r="O2478" i="56"/>
  <c r="N2478" i="56"/>
  <c r="P2477" i="56"/>
  <c r="O2477" i="56"/>
  <c r="N2477" i="56"/>
  <c r="P2476" i="56"/>
  <c r="O2476" i="56"/>
  <c r="N2476" i="56"/>
  <c r="P2475" i="56"/>
  <c r="O2475" i="56"/>
  <c r="N2475" i="56"/>
  <c r="P2474" i="56"/>
  <c r="O2474" i="56"/>
  <c r="N2474" i="56"/>
  <c r="P2473" i="56"/>
  <c r="O2473" i="56"/>
  <c r="N2473" i="56"/>
  <c r="P2472" i="56"/>
  <c r="O2472" i="56"/>
  <c r="N2472" i="56"/>
  <c r="P2471" i="56"/>
  <c r="O2471" i="56"/>
  <c r="N2471" i="56"/>
  <c r="P2470" i="56"/>
  <c r="O2470" i="56"/>
  <c r="N2470" i="56"/>
  <c r="P2469" i="56"/>
  <c r="O2469" i="56"/>
  <c r="N2469" i="56"/>
  <c r="P2468" i="56"/>
  <c r="O2468" i="56"/>
  <c r="N2468" i="56"/>
  <c r="P2467" i="56"/>
  <c r="O2467" i="56"/>
  <c r="N2467" i="56"/>
  <c r="P2466" i="56"/>
  <c r="O2466" i="56"/>
  <c r="N2466" i="56"/>
  <c r="P2465" i="56"/>
  <c r="O2465" i="56"/>
  <c r="N2465" i="56"/>
  <c r="P2464" i="56"/>
  <c r="O2464" i="56"/>
  <c r="N2464" i="56"/>
  <c r="P2463" i="56"/>
  <c r="O2463" i="56"/>
  <c r="N2463" i="56"/>
  <c r="P2462" i="56"/>
  <c r="O2462" i="56"/>
  <c r="N2462" i="56"/>
  <c r="P2461" i="56"/>
  <c r="O2461" i="56"/>
  <c r="N2461" i="56"/>
  <c r="P2460" i="56"/>
  <c r="O2460" i="56"/>
  <c r="N2460" i="56"/>
  <c r="P2459" i="56"/>
  <c r="O2459" i="56"/>
  <c r="N2459" i="56"/>
  <c r="P2458" i="56"/>
  <c r="O2458" i="56"/>
  <c r="N2458" i="56"/>
  <c r="P2457" i="56"/>
  <c r="O2457" i="56"/>
  <c r="N2457" i="56"/>
  <c r="P2456" i="56"/>
  <c r="O2456" i="56"/>
  <c r="N2456" i="56"/>
  <c r="P2455" i="56"/>
  <c r="O2455" i="56"/>
  <c r="N2455" i="56"/>
  <c r="P2454" i="56"/>
  <c r="O2454" i="56"/>
  <c r="N2454" i="56"/>
  <c r="P2453" i="56"/>
  <c r="O2453" i="56"/>
  <c r="N2453" i="56"/>
  <c r="P2452" i="56"/>
  <c r="O2452" i="56"/>
  <c r="N2452" i="56"/>
  <c r="P2451" i="56"/>
  <c r="O2451" i="56"/>
  <c r="N2451" i="56"/>
  <c r="P2450" i="56"/>
  <c r="O2450" i="56"/>
  <c r="N2450" i="56"/>
  <c r="P2449" i="56"/>
  <c r="O2449" i="56"/>
  <c r="N2449" i="56"/>
  <c r="P2448" i="56"/>
  <c r="O2448" i="56"/>
  <c r="N2448" i="56"/>
  <c r="P2447" i="56"/>
  <c r="O2447" i="56"/>
  <c r="N2447" i="56"/>
  <c r="P2446" i="56"/>
  <c r="O2446" i="56"/>
  <c r="N2446" i="56"/>
  <c r="P2445" i="56"/>
  <c r="O2445" i="56"/>
  <c r="N2445" i="56"/>
  <c r="P2444" i="56"/>
  <c r="O2444" i="56"/>
  <c r="N2444" i="56"/>
  <c r="P2443" i="56"/>
  <c r="O2443" i="56"/>
  <c r="N2443" i="56"/>
  <c r="P2442" i="56"/>
  <c r="O2442" i="56"/>
  <c r="N2442" i="56"/>
  <c r="P2441" i="56"/>
  <c r="O2441" i="56"/>
  <c r="N2441" i="56"/>
  <c r="P2858" i="56"/>
  <c r="P2857" i="56"/>
  <c r="P2856" i="56"/>
  <c r="P2855" i="56"/>
  <c r="P2854" i="56"/>
  <c r="P2853" i="56"/>
  <c r="P2852" i="56"/>
  <c r="P2851" i="56"/>
  <c r="P2850" i="56"/>
  <c r="P2849" i="56"/>
  <c r="P2848" i="56"/>
  <c r="P2847" i="56"/>
  <c r="P2846" i="56"/>
  <c r="P2845" i="56"/>
  <c r="P2844" i="56"/>
  <c r="P2843" i="56"/>
  <c r="P2842" i="56"/>
  <c r="P2841" i="56"/>
  <c r="P2840" i="56"/>
  <c r="P2839" i="56"/>
  <c r="P2838" i="56"/>
  <c r="P2837" i="56"/>
  <c r="P2836" i="56"/>
  <c r="P2835" i="56"/>
  <c r="P2834" i="56"/>
  <c r="P2833" i="56"/>
  <c r="P2832" i="56"/>
  <c r="P2831" i="56"/>
  <c r="P2830" i="56"/>
  <c r="P2829" i="56"/>
  <c r="P2828" i="56"/>
  <c r="P2827" i="56"/>
  <c r="P2826" i="56"/>
  <c r="P2825" i="56"/>
  <c r="P2824" i="56"/>
  <c r="P2823" i="56"/>
  <c r="P2822" i="56"/>
  <c r="P2821" i="56"/>
  <c r="P2820" i="56"/>
  <c r="P2819" i="56"/>
  <c r="P2818" i="56"/>
  <c r="P2817" i="56"/>
  <c r="P2816" i="56"/>
  <c r="P2815" i="56"/>
  <c r="P2814" i="56"/>
  <c r="P2813" i="56"/>
  <c r="P2812" i="56"/>
  <c r="P2811" i="56"/>
  <c r="P2810" i="56"/>
  <c r="P2809" i="56"/>
  <c r="P2808" i="56"/>
  <c r="P2807" i="56"/>
  <c r="P2806" i="56"/>
  <c r="P2805" i="56"/>
  <c r="P2804" i="56"/>
  <c r="P2803" i="56"/>
  <c r="P2802" i="56"/>
  <c r="P2801" i="56"/>
  <c r="P2800" i="56"/>
  <c r="P2799" i="56"/>
  <c r="P2798" i="56"/>
  <c r="P2797" i="56"/>
  <c r="P2796" i="56"/>
  <c r="P2795" i="56"/>
  <c r="P2794" i="56"/>
  <c r="P2793" i="56"/>
  <c r="P2792" i="56"/>
  <c r="P2791" i="56"/>
  <c r="P2790" i="56"/>
  <c r="P2789" i="56"/>
  <c r="P2788" i="56"/>
  <c r="P2787" i="56"/>
  <c r="P2786" i="56"/>
  <c r="P2785" i="56"/>
  <c r="P2784" i="56"/>
  <c r="P2783" i="56"/>
  <c r="P2782" i="56"/>
  <c r="P2781" i="56"/>
  <c r="P2780" i="56"/>
  <c r="P2779" i="56"/>
  <c r="P2778" i="56"/>
  <c r="P2777" i="56"/>
  <c r="P2776" i="56"/>
  <c r="P2775" i="56"/>
  <c r="P2774" i="56"/>
  <c r="P2773" i="56"/>
  <c r="P2772" i="56"/>
  <c r="P2771" i="56"/>
  <c r="P2770" i="56"/>
  <c r="P2769" i="56"/>
  <c r="P2768" i="56"/>
  <c r="P2767" i="56"/>
  <c r="P2766" i="56"/>
  <c r="P2765" i="56"/>
  <c r="P2764" i="56"/>
  <c r="P2763" i="56"/>
  <c r="P2762" i="56"/>
  <c r="P2761" i="56"/>
  <c r="P2760" i="56"/>
  <c r="P2759" i="56"/>
  <c r="P2758" i="56"/>
  <c r="P2757" i="56"/>
  <c r="P2756" i="56"/>
  <c r="P2755" i="56"/>
  <c r="P2754" i="56"/>
  <c r="P2753" i="56"/>
  <c r="P2752" i="56"/>
  <c r="P2751" i="56"/>
  <c r="P2750" i="56"/>
  <c r="P2749" i="56"/>
  <c r="P2748" i="56"/>
  <c r="P2747" i="56"/>
  <c r="P2746" i="56"/>
  <c r="P2745" i="56"/>
  <c r="P2744" i="56"/>
  <c r="P2743" i="56"/>
  <c r="P2742" i="56"/>
  <c r="P2741" i="56"/>
  <c r="P2740" i="56"/>
  <c r="P2739" i="56"/>
  <c r="P2738" i="56"/>
  <c r="P2737" i="56"/>
  <c r="P2736" i="56"/>
  <c r="P2735" i="56"/>
  <c r="P2734" i="56"/>
  <c r="P2733" i="56"/>
  <c r="P2732" i="56"/>
  <c r="P2731" i="56"/>
  <c r="P2730" i="56"/>
  <c r="P2729" i="56"/>
  <c r="P2440" i="56"/>
  <c r="P2439" i="56"/>
  <c r="P2438" i="56"/>
  <c r="P2437" i="56"/>
  <c r="P2436" i="56"/>
  <c r="P2435" i="56"/>
  <c r="P2434" i="56"/>
  <c r="P2433" i="56"/>
  <c r="P2432" i="56"/>
  <c r="P2431" i="56"/>
  <c r="P2430" i="56"/>
  <c r="P2429" i="56"/>
  <c r="P2428" i="56"/>
  <c r="P2427" i="56"/>
  <c r="P2426" i="56"/>
  <c r="P2425" i="56"/>
  <c r="P2424" i="56"/>
  <c r="P2423" i="56"/>
  <c r="P2422" i="56"/>
  <c r="P2421" i="56"/>
  <c r="P2420" i="56"/>
  <c r="P2419" i="56"/>
  <c r="P2418" i="56"/>
  <c r="P2417" i="56"/>
  <c r="P2416" i="56"/>
  <c r="P2415" i="56"/>
  <c r="P2414" i="56"/>
  <c r="P2413" i="56"/>
  <c r="P2412" i="56"/>
  <c r="P2411" i="56"/>
  <c r="P2410" i="56"/>
  <c r="P2409" i="56"/>
  <c r="P2408" i="56"/>
  <c r="P2407" i="56"/>
  <c r="P2406" i="56"/>
  <c r="P2405" i="56"/>
  <c r="P2404" i="56"/>
  <c r="P2403" i="56"/>
  <c r="P2402" i="56"/>
  <c r="P2401" i="56"/>
  <c r="P2400" i="56"/>
  <c r="P2399" i="56"/>
  <c r="P2398" i="56"/>
  <c r="P2397" i="56"/>
  <c r="P2396" i="56"/>
  <c r="P2395" i="56"/>
  <c r="P2394" i="56"/>
  <c r="P2393" i="56"/>
  <c r="P2392" i="56"/>
  <c r="P2391" i="56"/>
  <c r="P2390" i="56"/>
  <c r="P2389" i="56"/>
  <c r="P2388" i="56"/>
  <c r="P2387" i="56"/>
  <c r="P2386" i="56"/>
  <c r="P2385" i="56"/>
  <c r="P2384" i="56"/>
  <c r="P2383" i="56"/>
  <c r="P2382" i="56"/>
  <c r="P2381" i="56"/>
  <c r="P2380" i="56"/>
  <c r="P2379" i="56"/>
  <c r="P2378" i="56"/>
  <c r="P2377" i="56"/>
  <c r="P2376" i="56"/>
  <c r="P2375" i="56"/>
  <c r="P2374" i="56"/>
  <c r="P2373" i="56"/>
  <c r="P2372" i="56"/>
  <c r="P2371" i="56"/>
  <c r="P2370" i="56"/>
  <c r="P2369" i="56"/>
  <c r="P2368" i="56"/>
  <c r="P2367" i="56"/>
  <c r="P2366" i="56"/>
  <c r="P2365" i="56"/>
  <c r="P2364" i="56"/>
  <c r="P2363" i="56"/>
  <c r="P2362" i="56"/>
  <c r="P2361" i="56"/>
  <c r="P2360" i="56"/>
  <c r="P2359" i="56"/>
  <c r="P2358" i="56"/>
  <c r="P2357" i="56"/>
  <c r="P2356" i="56"/>
  <c r="P2355" i="56"/>
  <c r="P2354" i="56"/>
  <c r="P2353" i="56"/>
  <c r="P2352" i="56"/>
  <c r="P2351" i="56"/>
  <c r="P2350" i="56"/>
  <c r="P2349" i="56"/>
  <c r="P2348" i="56"/>
  <c r="P2347" i="56"/>
  <c r="P2346" i="56"/>
  <c r="P2345" i="56"/>
  <c r="P2344" i="56"/>
  <c r="P2343" i="56"/>
  <c r="P2342" i="56"/>
  <c r="P2341" i="56"/>
  <c r="P2340" i="56"/>
  <c r="P2339" i="56"/>
  <c r="P2338" i="56"/>
  <c r="P2337" i="56"/>
  <c r="P2336" i="56"/>
  <c r="P2335" i="56"/>
  <c r="P2334" i="56"/>
  <c r="P2333" i="56"/>
  <c r="P2332" i="56"/>
  <c r="P2331" i="56"/>
  <c r="P2330" i="56"/>
  <c r="P2329" i="56"/>
  <c r="P2328" i="56"/>
  <c r="P2327" i="56"/>
  <c r="P2326" i="56"/>
  <c r="P2325" i="56"/>
  <c r="P2324" i="56"/>
  <c r="P2323" i="56"/>
  <c r="P2322" i="56"/>
  <c r="P2321" i="56"/>
  <c r="P2320" i="56"/>
  <c r="P2319" i="56"/>
  <c r="P2318" i="56"/>
  <c r="P2317" i="56"/>
  <c r="P2316" i="56"/>
  <c r="P2315" i="56"/>
  <c r="P2314" i="56"/>
  <c r="P2313" i="56"/>
  <c r="P2312" i="56"/>
  <c r="P2311" i="56"/>
  <c r="P2310" i="56"/>
  <c r="P2309" i="56"/>
  <c r="P2308" i="56"/>
  <c r="P2307" i="56"/>
  <c r="P2306" i="56"/>
  <c r="P2305" i="56"/>
  <c r="P2304" i="56"/>
  <c r="P2303" i="56"/>
  <c r="P2302" i="56"/>
  <c r="P2301" i="56"/>
  <c r="P2300" i="56"/>
  <c r="P2299" i="56"/>
  <c r="P2298" i="56"/>
  <c r="P2297" i="56"/>
  <c r="P2296" i="56"/>
  <c r="P2295" i="56"/>
  <c r="P2294" i="56"/>
  <c r="P2293" i="56"/>
  <c r="P2292" i="56"/>
  <c r="P2291" i="56"/>
  <c r="P2290" i="56"/>
  <c r="P2289" i="56"/>
  <c r="P2288" i="56"/>
  <c r="P2287" i="56"/>
  <c r="P2286" i="56"/>
  <c r="P2285" i="56"/>
  <c r="P2284" i="56"/>
  <c r="P2283" i="56"/>
  <c r="P2282" i="56"/>
  <c r="P2281" i="56"/>
  <c r="P2280" i="56"/>
  <c r="P2279" i="56"/>
  <c r="P2278" i="56"/>
  <c r="P2277" i="56"/>
  <c r="P2276" i="56"/>
  <c r="P2275" i="56"/>
  <c r="P2274" i="56"/>
  <c r="P2273" i="56"/>
  <c r="P2272" i="56"/>
  <c r="P2271" i="56"/>
  <c r="P2270" i="56"/>
  <c r="P2269" i="56"/>
  <c r="P2268" i="56"/>
  <c r="P2267" i="56"/>
  <c r="P2266" i="56"/>
  <c r="P2265" i="56"/>
  <c r="P2264" i="56"/>
  <c r="P2263" i="56"/>
  <c r="P2262" i="56"/>
  <c r="P2261" i="56"/>
  <c r="P2260" i="56"/>
  <c r="P2259" i="56"/>
  <c r="P2258" i="56"/>
  <c r="P2257" i="56"/>
  <c r="P2256" i="56"/>
  <c r="P2255" i="56"/>
  <c r="P2254" i="56"/>
  <c r="P2253" i="56"/>
  <c r="P2252" i="56"/>
  <c r="P2251" i="56"/>
  <c r="P2250" i="56"/>
  <c r="P2249" i="56"/>
  <c r="P2248" i="56"/>
  <c r="P2247" i="56"/>
  <c r="P2246" i="56"/>
  <c r="P2245" i="56"/>
  <c r="P2244" i="56"/>
  <c r="P2243" i="56"/>
  <c r="P2242" i="56"/>
  <c r="P2241" i="56"/>
  <c r="P2240" i="56"/>
  <c r="P2239" i="56"/>
  <c r="P2238" i="56"/>
  <c r="P2237" i="56"/>
  <c r="P2236" i="56"/>
  <c r="P2235" i="56"/>
  <c r="P2234" i="56"/>
  <c r="P2233" i="56"/>
  <c r="P2232" i="56"/>
  <c r="P2231" i="56"/>
  <c r="P2230" i="56"/>
  <c r="P2229" i="56"/>
  <c r="P2228" i="56"/>
  <c r="P2227" i="56"/>
  <c r="P2226" i="56"/>
  <c r="P2225" i="56"/>
  <c r="P2224" i="56"/>
  <c r="P2223" i="56"/>
  <c r="P2222" i="56"/>
  <c r="P2221" i="56"/>
  <c r="P2220" i="56"/>
  <c r="P2219" i="56"/>
  <c r="P2218" i="56"/>
  <c r="P2217" i="56"/>
  <c r="P2216" i="56"/>
  <c r="P2215" i="56"/>
  <c r="P2214" i="56"/>
  <c r="P2213" i="56"/>
  <c r="P2212" i="56"/>
  <c r="P2211" i="56"/>
  <c r="P2210" i="56"/>
  <c r="P2209" i="56"/>
  <c r="P2208" i="56"/>
  <c r="P2207" i="56"/>
  <c r="P2206" i="56"/>
  <c r="P2205" i="56"/>
  <c r="P2204" i="56"/>
  <c r="P2203" i="56"/>
  <c r="P2202" i="56"/>
  <c r="P2201" i="56"/>
  <c r="P2200" i="56"/>
  <c r="P2199" i="56"/>
  <c r="P2198" i="56"/>
  <c r="P2197" i="56"/>
  <c r="P2196" i="56"/>
  <c r="P2195" i="56"/>
  <c r="P2194" i="56"/>
  <c r="P2193" i="56"/>
  <c r="P2192" i="56"/>
  <c r="P2191" i="56"/>
  <c r="P2190" i="56"/>
  <c r="P2189" i="56"/>
  <c r="P2188" i="56"/>
  <c r="P2187" i="56"/>
  <c r="P2186" i="56"/>
  <c r="P2185" i="56"/>
  <c r="P2184" i="56"/>
  <c r="P2183" i="56"/>
  <c r="P2182" i="56"/>
  <c r="P2181" i="56"/>
  <c r="P2180" i="56"/>
  <c r="P2179" i="56"/>
  <c r="P2178" i="56"/>
  <c r="P2177" i="56"/>
  <c r="P2176" i="56"/>
  <c r="P2175" i="56"/>
  <c r="P2174" i="56"/>
  <c r="P2173" i="56"/>
  <c r="P2172" i="56"/>
  <c r="P2171" i="56"/>
  <c r="P2170" i="56"/>
  <c r="P2169" i="56"/>
  <c r="P2168" i="56"/>
  <c r="P2167" i="56"/>
  <c r="N2149" i="56"/>
  <c r="O2149" i="56"/>
  <c r="P2149" i="56"/>
  <c r="N2150" i="56"/>
  <c r="O2150" i="56"/>
  <c r="P2150" i="56"/>
  <c r="N2151" i="56"/>
  <c r="O2151" i="56"/>
  <c r="P2151" i="56"/>
  <c r="N2152" i="56"/>
  <c r="O2152" i="56"/>
  <c r="P2152" i="56"/>
  <c r="N2153" i="56"/>
  <c r="O2153" i="56"/>
  <c r="P2153" i="56"/>
  <c r="N2154" i="56"/>
  <c r="O2154" i="56"/>
  <c r="P2154" i="56"/>
  <c r="N2155" i="56"/>
  <c r="O2155" i="56"/>
  <c r="P2155" i="56"/>
  <c r="N2156" i="56"/>
  <c r="O2156" i="56"/>
  <c r="P2156" i="56"/>
  <c r="N2157" i="56"/>
  <c r="O2157" i="56"/>
  <c r="P2157" i="56"/>
  <c r="N2158" i="56"/>
  <c r="O2158" i="56"/>
  <c r="P2158" i="56"/>
  <c r="N2159" i="56"/>
  <c r="O2159" i="56"/>
  <c r="P2159" i="56"/>
  <c r="N2160" i="56"/>
  <c r="O2160" i="56"/>
  <c r="P2160" i="56"/>
  <c r="N2161" i="56"/>
  <c r="O2161" i="56"/>
  <c r="P2161" i="56"/>
  <c r="N2162" i="56"/>
  <c r="O2162" i="56"/>
  <c r="P2162" i="56"/>
  <c r="N2163" i="56"/>
  <c r="O2163" i="56"/>
  <c r="P2163" i="56"/>
  <c r="N2164" i="56"/>
  <c r="O2164" i="56"/>
  <c r="P2164" i="56"/>
  <c r="N2165" i="56"/>
  <c r="O2165" i="56"/>
  <c r="P2165" i="56"/>
  <c r="N2166" i="56"/>
  <c r="O2166" i="56"/>
  <c r="P2166" i="56"/>
  <c r="N2859" i="56"/>
  <c r="O2859" i="56"/>
  <c r="P2859" i="56"/>
  <c r="N2860" i="56"/>
  <c r="O2860" i="56"/>
  <c r="P2860" i="56"/>
  <c r="N2861" i="56"/>
  <c r="O2861" i="56"/>
  <c r="P2861" i="56"/>
  <c r="N2862" i="56"/>
  <c r="O2862" i="56"/>
  <c r="P2862" i="56"/>
  <c r="N2863" i="56"/>
  <c r="O2863" i="56"/>
  <c r="P2863" i="56"/>
  <c r="N2864" i="56"/>
  <c r="O2864" i="56"/>
  <c r="P2864" i="56"/>
  <c r="N2865" i="56"/>
  <c r="O2865" i="56"/>
  <c r="P2865" i="56"/>
  <c r="N2866" i="56"/>
  <c r="O2866" i="56"/>
  <c r="P2866" i="56"/>
  <c r="N2867" i="56"/>
  <c r="O2867" i="56"/>
  <c r="P2867" i="56"/>
  <c r="N2868" i="56"/>
  <c r="O2868" i="56"/>
  <c r="P2868" i="56"/>
  <c r="N2869" i="56"/>
  <c r="O2869" i="56"/>
  <c r="P2869" i="56"/>
  <c r="N2870" i="56"/>
  <c r="O2870" i="56"/>
  <c r="P2870" i="56"/>
  <c r="N2871" i="56"/>
  <c r="O2871" i="56"/>
  <c r="P2871" i="56"/>
  <c r="N2872" i="56"/>
  <c r="O2872" i="56"/>
  <c r="P2872" i="56"/>
  <c r="N2873" i="56"/>
  <c r="O2873" i="56"/>
  <c r="P2873" i="56"/>
  <c r="N2874" i="56"/>
  <c r="O2874" i="56"/>
  <c r="P2874" i="56"/>
  <c r="N2875" i="56"/>
  <c r="O2875" i="56"/>
  <c r="P2875" i="56"/>
  <c r="N2876" i="56"/>
  <c r="O2876" i="56"/>
  <c r="P2876" i="56"/>
  <c r="N2877" i="56"/>
  <c r="O2877" i="56"/>
  <c r="P2877" i="56"/>
  <c r="N2878" i="56"/>
  <c r="O2878" i="56"/>
  <c r="P2878" i="56"/>
  <c r="N2879" i="56"/>
  <c r="O2879" i="56"/>
  <c r="P2879" i="56"/>
  <c r="N2880" i="56"/>
  <c r="O2880" i="56"/>
  <c r="P2880" i="56"/>
  <c r="N2881" i="56"/>
  <c r="O2881" i="56"/>
  <c r="P2881" i="56"/>
  <c r="N2882" i="56"/>
  <c r="O2882" i="56"/>
  <c r="P2882" i="56"/>
  <c r="N2883" i="56"/>
  <c r="O2883" i="56"/>
  <c r="P2883" i="56"/>
  <c r="N2884" i="56"/>
  <c r="O2884" i="56"/>
  <c r="P2884" i="56"/>
  <c r="N2885" i="56"/>
  <c r="O2885" i="56"/>
  <c r="P2885" i="56"/>
  <c r="N2886" i="56"/>
  <c r="O2886" i="56"/>
  <c r="P2886" i="56"/>
  <c r="N2887" i="56"/>
  <c r="O2887" i="56"/>
  <c r="P2887" i="56"/>
  <c r="N2888" i="56"/>
  <c r="O2888" i="56"/>
  <c r="P2888" i="56"/>
  <c r="N2889" i="56"/>
  <c r="O2889" i="56"/>
  <c r="P2889" i="56"/>
  <c r="N2890" i="56"/>
  <c r="O2890" i="56"/>
  <c r="P2890" i="56"/>
  <c r="N2891" i="56"/>
  <c r="O2891" i="56"/>
  <c r="P2891" i="56"/>
  <c r="N2892" i="56"/>
  <c r="O2892" i="56"/>
  <c r="P2892" i="56"/>
  <c r="N2893" i="56"/>
  <c r="O2893" i="56"/>
  <c r="P2893" i="56"/>
  <c r="N2894" i="56"/>
  <c r="O2894" i="56"/>
  <c r="P2894" i="56"/>
  <c r="N2895" i="56"/>
  <c r="O2895" i="56"/>
  <c r="P2895" i="56"/>
  <c r="N2896" i="56"/>
  <c r="O2896" i="56"/>
  <c r="P2896" i="56"/>
  <c r="N2897" i="56"/>
  <c r="O2897" i="56"/>
  <c r="P2897" i="56"/>
  <c r="N2898" i="56"/>
  <c r="O2898" i="56"/>
  <c r="P2898" i="56"/>
  <c r="N2899" i="56"/>
  <c r="O2899" i="56"/>
  <c r="P2899" i="56"/>
  <c r="N2900" i="56"/>
  <c r="O2900" i="56"/>
  <c r="P2900" i="56"/>
  <c r="N2901" i="56"/>
  <c r="O2901" i="56"/>
  <c r="P2901" i="56"/>
  <c r="N2902" i="56"/>
  <c r="O2902" i="56"/>
  <c r="P2902" i="56"/>
  <c r="N2903" i="56"/>
  <c r="O2903" i="56"/>
  <c r="P2903" i="56"/>
  <c r="N2904" i="56"/>
  <c r="O2904" i="56"/>
  <c r="P2904" i="56"/>
  <c r="N2905" i="56"/>
  <c r="O2905" i="56"/>
  <c r="P2905" i="56"/>
  <c r="N2906" i="56"/>
  <c r="O2906" i="56"/>
  <c r="P2906" i="56"/>
  <c r="N2907" i="56"/>
  <c r="O2907" i="56"/>
  <c r="P2907" i="56"/>
  <c r="P2148" i="56"/>
  <c r="P2147" i="56"/>
  <c r="P2146" i="56"/>
  <c r="P2145" i="56"/>
  <c r="P2144" i="56"/>
  <c r="P2143" i="56"/>
  <c r="P2142" i="56"/>
  <c r="P2141" i="56"/>
  <c r="P2140" i="56"/>
  <c r="P2139" i="56"/>
  <c r="P2138" i="56"/>
  <c r="P2137" i="56"/>
  <c r="P2136" i="56"/>
  <c r="P2135" i="56"/>
  <c r="P2134" i="56"/>
  <c r="P2133" i="56"/>
  <c r="P2132" i="56"/>
  <c r="P2131" i="56"/>
  <c r="P2130" i="56"/>
  <c r="P2129" i="56"/>
  <c r="P2128" i="56"/>
  <c r="P2127" i="56"/>
  <c r="P2126" i="56"/>
  <c r="P2125" i="56"/>
  <c r="P2124" i="56"/>
  <c r="P2123" i="56"/>
  <c r="P2122" i="56"/>
  <c r="P2121" i="56"/>
  <c r="P2120" i="56"/>
  <c r="P2119" i="56"/>
  <c r="P2118" i="56"/>
  <c r="P2117" i="56"/>
  <c r="P2116" i="56"/>
  <c r="P2115" i="56"/>
  <c r="P2114" i="56"/>
  <c r="P2113" i="56"/>
  <c r="P2112" i="56"/>
  <c r="P2111" i="56"/>
  <c r="P2110" i="56"/>
  <c r="P2109" i="56"/>
  <c r="P2108" i="56"/>
  <c r="P2107" i="56"/>
  <c r="P2106" i="56"/>
  <c r="P2105" i="56"/>
  <c r="P2104" i="56"/>
  <c r="P2103" i="56"/>
  <c r="P2102" i="56"/>
  <c r="P2101" i="56"/>
  <c r="P2100" i="56"/>
  <c r="P2099" i="56"/>
  <c r="P2098" i="56"/>
  <c r="P2097" i="56"/>
  <c r="P2096" i="56"/>
  <c r="P2095" i="56"/>
  <c r="P2094" i="56"/>
  <c r="P2093" i="56"/>
  <c r="P2092" i="56"/>
  <c r="P2091" i="56"/>
  <c r="P2090" i="56"/>
  <c r="P2089" i="56"/>
  <c r="P2088" i="56"/>
  <c r="P2087" i="56"/>
  <c r="P2086" i="56"/>
  <c r="P2085" i="56"/>
  <c r="P2084" i="56"/>
  <c r="P2083" i="56"/>
  <c r="P2082" i="56"/>
  <c r="P2081" i="56"/>
  <c r="P2080" i="56"/>
  <c r="P2079" i="56"/>
  <c r="P2078" i="56"/>
  <c r="P2077" i="56"/>
  <c r="P2076" i="56"/>
  <c r="P2075" i="56"/>
  <c r="P2074" i="56"/>
  <c r="P2073" i="56"/>
  <c r="P2072" i="56"/>
  <c r="P2071" i="56"/>
  <c r="P2070" i="56"/>
  <c r="P2069" i="56"/>
  <c r="P2068" i="56"/>
  <c r="P2067" i="56"/>
  <c r="P2066" i="56"/>
  <c r="P2065" i="56"/>
  <c r="P2064" i="56"/>
  <c r="P2063" i="56"/>
  <c r="P2062" i="56"/>
  <c r="P2061" i="56"/>
  <c r="P2060" i="56"/>
  <c r="P2059" i="56"/>
  <c r="P2058" i="56"/>
  <c r="P2057" i="56"/>
  <c r="P2056" i="56"/>
  <c r="P2055" i="56"/>
  <c r="P2054" i="56"/>
  <c r="P2053" i="56"/>
  <c r="P2052" i="56"/>
  <c r="P2051" i="56"/>
  <c r="P2050" i="56"/>
  <c r="P1498" i="56" l="1"/>
  <c r="P5" i="56" l="1"/>
  <c r="P6" i="56"/>
  <c r="P7" i="56"/>
  <c r="P8" i="56"/>
  <c r="P9" i="56"/>
  <c r="P10" i="56"/>
  <c r="P11" i="56"/>
  <c r="P12" i="56"/>
  <c r="P13" i="56"/>
  <c r="P14" i="56"/>
  <c r="P15" i="56"/>
  <c r="P16" i="56"/>
  <c r="P17" i="56"/>
  <c r="P18" i="56"/>
  <c r="P19" i="56"/>
  <c r="P20" i="56"/>
  <c r="P21" i="56"/>
  <c r="P22" i="56"/>
  <c r="P23" i="56"/>
  <c r="P24" i="56"/>
  <c r="P25" i="56"/>
  <c r="P26" i="56"/>
  <c r="P27" i="56"/>
  <c r="P28" i="56"/>
  <c r="P29" i="56"/>
  <c r="P30" i="56"/>
  <c r="P31" i="56"/>
  <c r="P32" i="56"/>
  <c r="P33" i="56"/>
  <c r="P34" i="56"/>
  <c r="P35" i="56"/>
  <c r="P36" i="56"/>
  <c r="P37" i="56"/>
  <c r="P38" i="56"/>
  <c r="P39" i="56"/>
  <c r="P40" i="56"/>
  <c r="P41" i="56"/>
  <c r="P42" i="56"/>
  <c r="P43" i="56"/>
  <c r="P44" i="56"/>
  <c r="P45" i="56"/>
  <c r="P46" i="56"/>
  <c r="P47" i="56"/>
  <c r="P48" i="56"/>
  <c r="P49" i="56"/>
  <c r="P50" i="56"/>
  <c r="P51" i="56"/>
  <c r="P52" i="56"/>
  <c r="P53" i="56"/>
  <c r="P54" i="56"/>
  <c r="P55" i="56"/>
  <c r="P56" i="56"/>
  <c r="P57" i="56"/>
  <c r="P58" i="56"/>
  <c r="P59" i="56"/>
  <c r="P60" i="56"/>
  <c r="P61" i="56"/>
  <c r="P62" i="56"/>
  <c r="P63" i="56"/>
  <c r="P64" i="56"/>
  <c r="P65" i="56"/>
  <c r="P66" i="56"/>
  <c r="P67" i="56"/>
  <c r="P68" i="56"/>
  <c r="P69" i="56"/>
  <c r="P70" i="56"/>
  <c r="P71" i="56"/>
  <c r="P72" i="56"/>
  <c r="P73" i="56"/>
  <c r="P74" i="56"/>
  <c r="P75" i="56"/>
  <c r="P76" i="56"/>
  <c r="P77" i="56"/>
  <c r="P78" i="56"/>
  <c r="P79" i="56"/>
  <c r="P80" i="56"/>
  <c r="P81" i="56"/>
  <c r="P82" i="56"/>
  <c r="P83" i="56"/>
  <c r="P84" i="56"/>
  <c r="P85" i="56"/>
  <c r="P86" i="56"/>
  <c r="P87" i="56"/>
  <c r="P88" i="56"/>
  <c r="P89" i="56"/>
  <c r="P90" i="56"/>
  <c r="P91" i="56"/>
  <c r="P92" i="56"/>
  <c r="P93" i="56"/>
  <c r="P94" i="56"/>
  <c r="P95" i="56"/>
  <c r="P96" i="56"/>
  <c r="P97" i="56"/>
  <c r="P98" i="56"/>
  <c r="P99" i="56"/>
  <c r="P100" i="56"/>
  <c r="P101" i="56"/>
  <c r="P102" i="56"/>
  <c r="P103" i="56"/>
  <c r="P104" i="56"/>
  <c r="P105" i="56"/>
  <c r="P106" i="56"/>
  <c r="P107" i="56"/>
  <c r="P108" i="56"/>
  <c r="P109" i="56"/>
  <c r="P110" i="56"/>
  <c r="P111" i="56"/>
  <c r="P112" i="56"/>
  <c r="P113" i="56"/>
  <c r="P114" i="56"/>
  <c r="P115" i="56"/>
  <c r="P116" i="56"/>
  <c r="P117" i="56"/>
  <c r="P118" i="56"/>
  <c r="P119" i="56"/>
  <c r="P120" i="56"/>
  <c r="P121" i="56"/>
  <c r="P122" i="56"/>
  <c r="P123" i="56"/>
  <c r="P124" i="56"/>
  <c r="P125" i="56"/>
  <c r="P126" i="56"/>
  <c r="P127" i="56"/>
  <c r="P128" i="56"/>
  <c r="P129" i="56"/>
  <c r="P130" i="56"/>
  <c r="P131" i="56"/>
  <c r="P132" i="56"/>
  <c r="P133" i="56"/>
  <c r="P134" i="56"/>
  <c r="P135" i="56"/>
  <c r="P136" i="56"/>
  <c r="P137" i="56"/>
  <c r="P138" i="56"/>
  <c r="P139" i="56"/>
  <c r="P140" i="56"/>
  <c r="P141" i="56"/>
  <c r="P142" i="56"/>
  <c r="P143" i="56"/>
  <c r="P144" i="56"/>
  <c r="P145" i="56"/>
  <c r="P146" i="56"/>
  <c r="P147" i="56"/>
  <c r="P148" i="56"/>
  <c r="P149" i="56"/>
  <c r="P150" i="56"/>
  <c r="P151" i="56"/>
  <c r="P152" i="56"/>
  <c r="P153" i="56"/>
  <c r="P154" i="56"/>
  <c r="P155" i="56"/>
  <c r="P156" i="56"/>
  <c r="P157" i="56"/>
  <c r="P158" i="56"/>
  <c r="P159" i="56"/>
  <c r="P160" i="56"/>
  <c r="P161" i="56"/>
  <c r="P162" i="56"/>
  <c r="P163" i="56"/>
  <c r="P164" i="56"/>
  <c r="P165" i="56"/>
  <c r="P166" i="56"/>
  <c r="P167" i="56"/>
  <c r="P168" i="56"/>
  <c r="P169" i="56"/>
  <c r="P170" i="56"/>
  <c r="P171" i="56"/>
  <c r="P172" i="56"/>
  <c r="P173" i="56"/>
  <c r="P174" i="56"/>
  <c r="P175" i="56"/>
  <c r="P176" i="56"/>
  <c r="P177" i="56"/>
  <c r="P178" i="56"/>
  <c r="P179" i="56"/>
  <c r="P180" i="56"/>
  <c r="P181" i="56"/>
  <c r="P182" i="56"/>
  <c r="P183" i="56"/>
  <c r="P184" i="56"/>
  <c r="P185" i="56"/>
  <c r="P186" i="56"/>
  <c r="P187" i="56"/>
  <c r="P188" i="56"/>
  <c r="P189" i="56"/>
  <c r="P190" i="56"/>
  <c r="P191" i="56"/>
  <c r="P192" i="56"/>
  <c r="P193" i="56"/>
  <c r="P194" i="56"/>
  <c r="P195" i="56"/>
  <c r="P196" i="56"/>
  <c r="P197" i="56"/>
  <c r="P198" i="56"/>
  <c r="P199" i="56"/>
  <c r="P200" i="56"/>
  <c r="P201" i="56"/>
  <c r="P202" i="56"/>
  <c r="P203" i="56"/>
  <c r="P204" i="56"/>
  <c r="P205" i="56"/>
  <c r="P206" i="56"/>
  <c r="P207" i="56"/>
  <c r="P208" i="56"/>
  <c r="P209" i="56"/>
  <c r="P210" i="56"/>
  <c r="P211" i="56"/>
  <c r="P212" i="56"/>
  <c r="P213" i="56"/>
  <c r="P214" i="56"/>
  <c r="P215" i="56"/>
  <c r="P216" i="56"/>
  <c r="P217" i="56"/>
  <c r="P218" i="56"/>
  <c r="P219" i="56"/>
  <c r="P220" i="56"/>
  <c r="P221" i="56"/>
  <c r="P222" i="56"/>
  <c r="P223" i="56"/>
  <c r="P224" i="56"/>
  <c r="P225" i="56"/>
  <c r="P226" i="56"/>
  <c r="P227" i="56"/>
  <c r="P228" i="56"/>
  <c r="P229" i="56"/>
  <c r="P230" i="56"/>
  <c r="P231" i="56"/>
  <c r="P232" i="56"/>
  <c r="P233" i="56"/>
  <c r="P234" i="56"/>
  <c r="P235" i="56"/>
  <c r="P236" i="56"/>
  <c r="P237" i="56"/>
  <c r="P238" i="56"/>
  <c r="P239" i="56"/>
  <c r="P240" i="56"/>
  <c r="P241" i="56"/>
  <c r="P242" i="56"/>
  <c r="P243" i="56"/>
  <c r="P244" i="56"/>
  <c r="P245" i="56"/>
  <c r="P246" i="56"/>
  <c r="P247" i="56"/>
  <c r="P248" i="56"/>
  <c r="P249" i="56"/>
  <c r="P250" i="56"/>
  <c r="P251" i="56"/>
  <c r="P252" i="56"/>
  <c r="P253" i="56"/>
  <c r="P254" i="56"/>
  <c r="P255" i="56"/>
  <c r="P256" i="56"/>
  <c r="P257" i="56"/>
  <c r="P258" i="56"/>
  <c r="P259" i="56"/>
  <c r="P260" i="56"/>
  <c r="P261" i="56"/>
  <c r="P262" i="56"/>
  <c r="P263" i="56"/>
  <c r="P264" i="56"/>
  <c r="P265" i="56"/>
  <c r="P266" i="56"/>
  <c r="P267" i="56"/>
  <c r="P268" i="56"/>
  <c r="P269" i="56"/>
  <c r="P270" i="56"/>
  <c r="P271" i="56"/>
  <c r="P272" i="56"/>
  <c r="P273" i="56"/>
  <c r="P274" i="56"/>
  <c r="P275" i="56"/>
  <c r="P276" i="56"/>
  <c r="P277" i="56"/>
  <c r="P278" i="56"/>
  <c r="P279" i="56"/>
  <c r="P280" i="56"/>
  <c r="P281" i="56"/>
  <c r="P282" i="56"/>
  <c r="P283" i="56"/>
  <c r="P284" i="56"/>
  <c r="P285" i="56"/>
  <c r="P286" i="56"/>
  <c r="P287" i="56"/>
  <c r="P288" i="56"/>
  <c r="P289" i="56"/>
  <c r="P290" i="56"/>
  <c r="P291" i="56"/>
  <c r="P292" i="56"/>
  <c r="P293" i="56"/>
  <c r="P294" i="56"/>
  <c r="P295" i="56"/>
  <c r="P296" i="56"/>
  <c r="P297" i="56"/>
  <c r="P298" i="56"/>
  <c r="P299" i="56"/>
  <c r="P300" i="56"/>
  <c r="P301" i="56"/>
  <c r="P302" i="56"/>
  <c r="P303" i="56"/>
  <c r="P304" i="56"/>
  <c r="P305" i="56"/>
  <c r="P306" i="56"/>
  <c r="P307" i="56"/>
  <c r="P308" i="56"/>
  <c r="P309" i="56"/>
  <c r="P310" i="56"/>
  <c r="P311" i="56"/>
  <c r="P312" i="56"/>
  <c r="P313" i="56"/>
  <c r="P314" i="56"/>
  <c r="P315" i="56"/>
  <c r="P316" i="56"/>
  <c r="P317" i="56"/>
  <c r="P318" i="56"/>
  <c r="P319" i="56"/>
  <c r="P320" i="56"/>
  <c r="P321" i="56"/>
  <c r="P322" i="56"/>
  <c r="P323" i="56"/>
  <c r="P324" i="56"/>
  <c r="P325" i="56"/>
  <c r="P326" i="56"/>
  <c r="P327" i="56"/>
  <c r="P328" i="56"/>
  <c r="P329" i="56"/>
  <c r="P330" i="56"/>
  <c r="P331" i="56"/>
  <c r="P332" i="56"/>
  <c r="P333" i="56"/>
  <c r="P334" i="56"/>
  <c r="P335" i="56"/>
  <c r="P336" i="56"/>
  <c r="P337" i="56"/>
  <c r="P338" i="56"/>
  <c r="P339" i="56"/>
  <c r="P340" i="56"/>
  <c r="P341" i="56"/>
  <c r="P342" i="56"/>
  <c r="P343" i="56"/>
  <c r="P344" i="56"/>
  <c r="P345" i="56"/>
  <c r="P346" i="56"/>
  <c r="P347" i="56"/>
  <c r="P348" i="56"/>
  <c r="P349" i="56"/>
  <c r="P350" i="56"/>
  <c r="P351" i="56"/>
  <c r="P352" i="56"/>
  <c r="P353" i="56"/>
  <c r="P354" i="56"/>
  <c r="P355" i="56"/>
  <c r="P356" i="56"/>
  <c r="P357" i="56"/>
  <c r="P358" i="56"/>
  <c r="P359" i="56"/>
  <c r="P360" i="56"/>
  <c r="P361" i="56"/>
  <c r="P362" i="56"/>
  <c r="P363" i="56"/>
  <c r="P364" i="56"/>
  <c r="P365" i="56"/>
  <c r="P366" i="56"/>
  <c r="P367" i="56"/>
  <c r="P368" i="56"/>
  <c r="P369" i="56"/>
  <c r="P370" i="56"/>
  <c r="P371" i="56"/>
  <c r="P372" i="56"/>
  <c r="P373" i="56"/>
  <c r="P374" i="56"/>
  <c r="P375" i="56"/>
  <c r="P376" i="56"/>
  <c r="P377" i="56"/>
  <c r="P378" i="56"/>
  <c r="P379" i="56"/>
  <c r="P380" i="56"/>
  <c r="P381" i="56"/>
  <c r="P382" i="56"/>
  <c r="P383" i="56"/>
  <c r="P384" i="56"/>
  <c r="P385" i="56"/>
  <c r="P386" i="56"/>
  <c r="P387" i="56"/>
  <c r="P388" i="56"/>
  <c r="P389" i="56"/>
  <c r="P390" i="56"/>
  <c r="P391" i="56"/>
  <c r="P392" i="56"/>
  <c r="P393" i="56"/>
  <c r="P394" i="56"/>
  <c r="P395" i="56"/>
  <c r="P396" i="56"/>
  <c r="P397" i="56"/>
  <c r="P398" i="56"/>
  <c r="P399" i="56"/>
  <c r="P400" i="56"/>
  <c r="P401" i="56"/>
  <c r="P402" i="56"/>
  <c r="P403" i="56"/>
  <c r="P404" i="56"/>
  <c r="P405" i="56"/>
  <c r="P406" i="56"/>
  <c r="P407" i="56"/>
  <c r="P408" i="56"/>
  <c r="P409" i="56"/>
  <c r="P410" i="56"/>
  <c r="P411" i="56"/>
  <c r="P412" i="56"/>
  <c r="P413" i="56"/>
  <c r="P414" i="56"/>
  <c r="P415" i="56"/>
  <c r="P416" i="56"/>
  <c r="P417" i="56"/>
  <c r="P418" i="56"/>
  <c r="P419" i="56"/>
  <c r="P420" i="56"/>
  <c r="P421" i="56"/>
  <c r="P422" i="56"/>
  <c r="P423" i="56"/>
  <c r="P424" i="56"/>
  <c r="P425" i="56"/>
  <c r="P426" i="56"/>
  <c r="P427" i="56"/>
  <c r="P428" i="56"/>
  <c r="P429" i="56"/>
  <c r="P430" i="56"/>
  <c r="P431" i="56"/>
  <c r="P432" i="56"/>
  <c r="P433" i="56"/>
  <c r="P434" i="56"/>
  <c r="P435" i="56"/>
  <c r="P436" i="56"/>
  <c r="P437" i="56"/>
  <c r="P438" i="56"/>
  <c r="P439" i="56"/>
  <c r="P440" i="56"/>
  <c r="P441" i="56"/>
  <c r="P442" i="56"/>
  <c r="P443" i="56"/>
  <c r="P444" i="56"/>
  <c r="P445" i="56"/>
  <c r="P446" i="56"/>
  <c r="P447" i="56"/>
  <c r="P448" i="56"/>
  <c r="P449" i="56"/>
  <c r="P450" i="56"/>
  <c r="P451" i="56"/>
  <c r="P452" i="56"/>
  <c r="P453" i="56"/>
  <c r="P454" i="56"/>
  <c r="P455" i="56"/>
  <c r="P456" i="56"/>
  <c r="P457" i="56"/>
  <c r="P458" i="56"/>
  <c r="P459" i="56"/>
  <c r="P460" i="56"/>
  <c r="P461" i="56"/>
  <c r="P462" i="56"/>
  <c r="P463" i="56"/>
  <c r="P464" i="56"/>
  <c r="P465" i="56"/>
  <c r="P466" i="56"/>
  <c r="P467" i="56"/>
  <c r="P468" i="56"/>
  <c r="P469" i="56"/>
  <c r="P470" i="56"/>
  <c r="P471" i="56"/>
  <c r="P472" i="56"/>
  <c r="P473" i="56"/>
  <c r="P474" i="56"/>
  <c r="P475" i="56"/>
  <c r="P476" i="56"/>
  <c r="P477" i="56"/>
  <c r="P478" i="56"/>
  <c r="P479" i="56"/>
  <c r="P480" i="56"/>
  <c r="P481" i="56"/>
  <c r="P482" i="56"/>
  <c r="P483" i="56"/>
  <c r="P484" i="56"/>
  <c r="P485" i="56"/>
  <c r="P486" i="56"/>
  <c r="P487" i="56"/>
  <c r="P488" i="56"/>
  <c r="P489" i="56"/>
  <c r="P490" i="56"/>
  <c r="P491" i="56"/>
  <c r="P492" i="56"/>
  <c r="P493" i="56"/>
  <c r="P494" i="56"/>
  <c r="P495" i="56"/>
  <c r="P496" i="56"/>
  <c r="P497" i="56"/>
  <c r="P498" i="56"/>
  <c r="P499" i="56"/>
  <c r="P500" i="56"/>
  <c r="P501" i="56"/>
  <c r="P502" i="56"/>
  <c r="P503" i="56"/>
  <c r="P504" i="56"/>
  <c r="P505" i="56"/>
  <c r="P506" i="56"/>
  <c r="P507" i="56"/>
  <c r="P508" i="56"/>
  <c r="P509" i="56"/>
  <c r="P510" i="56"/>
  <c r="P511" i="56"/>
  <c r="P512" i="56"/>
  <c r="P513" i="56"/>
  <c r="P514" i="56"/>
  <c r="P515" i="56"/>
  <c r="P516" i="56"/>
  <c r="P517" i="56"/>
  <c r="P518" i="56"/>
  <c r="P519" i="56"/>
  <c r="P520" i="56"/>
  <c r="P521" i="56"/>
  <c r="P522" i="56"/>
  <c r="P523" i="56"/>
  <c r="P524" i="56"/>
  <c r="P525" i="56"/>
  <c r="P526" i="56"/>
  <c r="P527" i="56"/>
  <c r="P528" i="56"/>
  <c r="P529" i="56"/>
  <c r="P530" i="56"/>
  <c r="P531" i="56"/>
  <c r="P532" i="56"/>
  <c r="P533" i="56"/>
  <c r="P534" i="56"/>
  <c r="P535" i="56"/>
  <c r="P536" i="56"/>
  <c r="P537" i="56"/>
  <c r="P538" i="56"/>
  <c r="P539" i="56"/>
  <c r="P540" i="56"/>
  <c r="P541" i="56"/>
  <c r="P542" i="56"/>
  <c r="P543" i="56"/>
  <c r="P544" i="56"/>
  <c r="P545" i="56"/>
  <c r="P546" i="56"/>
  <c r="P547" i="56"/>
  <c r="P548" i="56"/>
  <c r="P549" i="56"/>
  <c r="P550" i="56"/>
  <c r="P551" i="56"/>
  <c r="P552" i="56"/>
  <c r="P553" i="56"/>
  <c r="P554" i="56"/>
  <c r="P555" i="56"/>
  <c r="P556" i="56"/>
  <c r="P557" i="56"/>
  <c r="P558" i="56"/>
  <c r="P559" i="56"/>
  <c r="P560" i="56"/>
  <c r="P561" i="56"/>
  <c r="P562" i="56"/>
  <c r="P563" i="56"/>
  <c r="P564" i="56"/>
  <c r="P565" i="56"/>
  <c r="P566" i="56"/>
  <c r="P567" i="56"/>
  <c r="P568" i="56"/>
  <c r="P569" i="56"/>
  <c r="P570" i="56"/>
  <c r="P571" i="56"/>
  <c r="P572" i="56"/>
  <c r="P573" i="56"/>
  <c r="P574" i="56"/>
  <c r="P575" i="56"/>
  <c r="P576" i="56"/>
  <c r="P577" i="56"/>
  <c r="P578" i="56"/>
  <c r="P579" i="56"/>
  <c r="P580" i="56"/>
  <c r="P581" i="56"/>
  <c r="P582" i="56"/>
  <c r="P583" i="56"/>
  <c r="P584" i="56"/>
  <c r="P585" i="56"/>
  <c r="P586" i="56"/>
  <c r="P587" i="56"/>
  <c r="P588" i="56"/>
  <c r="P589" i="56"/>
  <c r="P590" i="56"/>
  <c r="P591" i="56"/>
  <c r="P592" i="56"/>
  <c r="P593" i="56"/>
  <c r="P594" i="56"/>
  <c r="P595" i="56"/>
  <c r="P596" i="56"/>
  <c r="P597" i="56"/>
  <c r="P598" i="56"/>
  <c r="P599" i="56"/>
  <c r="P600" i="56"/>
  <c r="P601" i="56"/>
  <c r="P602" i="56"/>
  <c r="P603" i="56"/>
  <c r="P604" i="56"/>
  <c r="P605" i="56"/>
  <c r="P606" i="56"/>
  <c r="P607" i="56"/>
  <c r="P608" i="56"/>
  <c r="P609" i="56"/>
  <c r="P610" i="56"/>
  <c r="P611" i="56"/>
  <c r="P612" i="56"/>
  <c r="P613" i="56"/>
  <c r="P614" i="56"/>
  <c r="P615" i="56"/>
  <c r="P616" i="56"/>
  <c r="P617" i="56"/>
  <c r="P618" i="56"/>
  <c r="P619" i="56"/>
  <c r="P620" i="56"/>
  <c r="P621" i="56"/>
  <c r="P622" i="56"/>
  <c r="P623" i="56"/>
  <c r="P624" i="56"/>
  <c r="P625" i="56"/>
  <c r="P626" i="56"/>
  <c r="P627" i="56"/>
  <c r="P628" i="56"/>
  <c r="P629" i="56"/>
  <c r="P630" i="56"/>
  <c r="P631" i="56"/>
  <c r="P632" i="56"/>
  <c r="P633" i="56"/>
  <c r="P634" i="56"/>
  <c r="P635" i="56"/>
  <c r="P636" i="56"/>
  <c r="P637" i="56"/>
  <c r="P638" i="56"/>
  <c r="P639" i="56"/>
  <c r="P640" i="56"/>
  <c r="P641" i="56"/>
  <c r="P642" i="56"/>
  <c r="P643" i="56"/>
  <c r="P644" i="56"/>
  <c r="P645" i="56"/>
  <c r="P646" i="56"/>
  <c r="P647" i="56"/>
  <c r="P648" i="56"/>
  <c r="P649" i="56"/>
  <c r="P650" i="56"/>
  <c r="P651" i="56"/>
  <c r="P652" i="56"/>
  <c r="P653" i="56"/>
  <c r="P654" i="56"/>
  <c r="P655" i="56"/>
  <c r="P656" i="56"/>
  <c r="P657" i="56"/>
  <c r="P658" i="56"/>
  <c r="P659" i="56"/>
  <c r="P660" i="56"/>
  <c r="P661" i="56"/>
  <c r="P662" i="56"/>
  <c r="P663" i="56"/>
  <c r="P664" i="56"/>
  <c r="P665" i="56"/>
  <c r="P666" i="56"/>
  <c r="P667" i="56"/>
  <c r="P668" i="56"/>
  <c r="P669" i="56"/>
  <c r="P670" i="56"/>
  <c r="P671" i="56"/>
  <c r="P672" i="56"/>
  <c r="P673" i="56"/>
  <c r="P674" i="56"/>
  <c r="P675" i="56"/>
  <c r="P676" i="56"/>
  <c r="P677" i="56"/>
  <c r="P678" i="56"/>
  <c r="P679" i="56"/>
  <c r="P680" i="56"/>
  <c r="P681" i="56"/>
  <c r="P682" i="56"/>
  <c r="P683" i="56"/>
  <c r="P684" i="56"/>
  <c r="P685" i="56"/>
  <c r="P686" i="56"/>
  <c r="P687" i="56"/>
  <c r="P688" i="56"/>
  <c r="P689" i="56"/>
  <c r="P690" i="56"/>
  <c r="P691" i="56"/>
  <c r="P692" i="56"/>
  <c r="P693" i="56"/>
  <c r="P694" i="56"/>
  <c r="P695" i="56"/>
  <c r="P696" i="56"/>
  <c r="P697" i="56"/>
  <c r="P698" i="56"/>
  <c r="P699" i="56"/>
  <c r="P700" i="56"/>
  <c r="P701" i="56"/>
  <c r="P702" i="56"/>
  <c r="P703" i="56"/>
  <c r="P704" i="56"/>
  <c r="P705" i="56"/>
  <c r="P706" i="56"/>
  <c r="P707" i="56"/>
  <c r="P708" i="56"/>
  <c r="P709" i="56"/>
  <c r="P710" i="56"/>
  <c r="P711" i="56"/>
  <c r="P712" i="56"/>
  <c r="P713" i="56"/>
  <c r="P714" i="56"/>
  <c r="P715" i="56"/>
  <c r="P716" i="56"/>
  <c r="P717" i="56"/>
  <c r="P718" i="56"/>
  <c r="P719" i="56"/>
  <c r="P720" i="56"/>
  <c r="P721" i="56"/>
  <c r="P722" i="56"/>
  <c r="P723" i="56"/>
  <c r="P724" i="56"/>
  <c r="P725" i="56"/>
  <c r="P726" i="56"/>
  <c r="P727" i="56"/>
  <c r="P728" i="56"/>
  <c r="P729" i="56"/>
  <c r="P730" i="56"/>
  <c r="P731" i="56"/>
  <c r="P732" i="56"/>
  <c r="P733" i="56"/>
  <c r="P734" i="56"/>
  <c r="P735" i="56"/>
  <c r="P736" i="56"/>
  <c r="P737" i="56"/>
  <c r="P738" i="56"/>
  <c r="P739" i="56"/>
  <c r="P740" i="56"/>
  <c r="P741" i="56"/>
  <c r="P742" i="56"/>
  <c r="P743" i="56"/>
  <c r="P744" i="56"/>
  <c r="P745" i="56"/>
  <c r="P746" i="56"/>
  <c r="P747" i="56"/>
  <c r="P748" i="56"/>
  <c r="P749" i="56"/>
  <c r="P750" i="56"/>
  <c r="P751" i="56"/>
  <c r="P752" i="56"/>
  <c r="P753" i="56"/>
  <c r="P754" i="56"/>
  <c r="P755" i="56"/>
  <c r="P756" i="56"/>
  <c r="P757" i="56"/>
  <c r="P758" i="56"/>
  <c r="P759" i="56"/>
  <c r="P760" i="56"/>
  <c r="P761" i="56"/>
  <c r="P762" i="56"/>
  <c r="P763" i="56"/>
  <c r="P764" i="56"/>
  <c r="P765" i="56"/>
  <c r="P766" i="56"/>
  <c r="P767" i="56"/>
  <c r="P768" i="56"/>
  <c r="P769" i="56"/>
  <c r="P770" i="56"/>
  <c r="P771" i="56"/>
  <c r="P772" i="56"/>
  <c r="P773" i="56"/>
  <c r="P774" i="56"/>
  <c r="P775" i="56"/>
  <c r="P776" i="56"/>
  <c r="P777" i="56"/>
  <c r="P778" i="56"/>
  <c r="P779" i="56"/>
  <c r="P780" i="56"/>
  <c r="P781" i="56"/>
  <c r="P782" i="56"/>
  <c r="P783" i="56"/>
  <c r="P784" i="56"/>
  <c r="P785" i="56"/>
  <c r="P786" i="56"/>
  <c r="P787" i="56"/>
  <c r="P788" i="56"/>
  <c r="P789" i="56"/>
  <c r="P790" i="56"/>
  <c r="P791" i="56"/>
  <c r="P792" i="56"/>
  <c r="P793" i="56"/>
  <c r="P794" i="56"/>
  <c r="P795" i="56"/>
  <c r="P796" i="56"/>
  <c r="P797" i="56"/>
  <c r="P798" i="56"/>
  <c r="P799" i="56"/>
  <c r="P800" i="56"/>
  <c r="P801" i="56"/>
  <c r="P802" i="56"/>
  <c r="P803" i="56"/>
  <c r="P804" i="56"/>
  <c r="P805" i="56"/>
  <c r="P806" i="56"/>
  <c r="P807" i="56"/>
  <c r="P808" i="56"/>
  <c r="P809" i="56"/>
  <c r="P810" i="56"/>
  <c r="P811" i="56"/>
  <c r="P812" i="56"/>
  <c r="P813" i="56"/>
  <c r="P814" i="56"/>
  <c r="P815" i="56"/>
  <c r="P816" i="56"/>
  <c r="P817" i="56"/>
  <c r="P818" i="56"/>
  <c r="P819" i="56"/>
  <c r="P820" i="56"/>
  <c r="P821" i="56"/>
  <c r="P822" i="56"/>
  <c r="P823" i="56"/>
  <c r="P824" i="56"/>
  <c r="P825" i="56"/>
  <c r="P826" i="56"/>
  <c r="P827" i="56"/>
  <c r="P828" i="56"/>
  <c r="P829" i="56"/>
  <c r="P830" i="56"/>
  <c r="P831" i="56"/>
  <c r="P832" i="56"/>
  <c r="P833" i="56"/>
  <c r="P834" i="56"/>
  <c r="P835" i="56"/>
  <c r="P836" i="56"/>
  <c r="P837" i="56"/>
  <c r="P838" i="56"/>
  <c r="P839" i="56"/>
  <c r="P840" i="56"/>
  <c r="P841" i="56"/>
  <c r="P842" i="56"/>
  <c r="P843" i="56"/>
  <c r="P844" i="56"/>
  <c r="P845" i="56"/>
  <c r="P846" i="56"/>
  <c r="P847" i="56"/>
  <c r="P848" i="56"/>
  <c r="P849" i="56"/>
  <c r="P850" i="56"/>
  <c r="P851" i="56"/>
  <c r="P852" i="56"/>
  <c r="P853" i="56"/>
  <c r="P854" i="56"/>
  <c r="P855" i="56"/>
  <c r="P856" i="56"/>
  <c r="P857" i="56"/>
  <c r="P858" i="56"/>
  <c r="P859" i="56"/>
  <c r="P860" i="56"/>
  <c r="P861" i="56"/>
  <c r="P862" i="56"/>
  <c r="P863" i="56"/>
  <c r="P864" i="56"/>
  <c r="P865" i="56"/>
  <c r="P866" i="56"/>
  <c r="P867" i="56"/>
  <c r="P868" i="56"/>
  <c r="P869" i="56"/>
  <c r="P870" i="56"/>
  <c r="P871" i="56"/>
  <c r="P872" i="56"/>
  <c r="P873" i="56"/>
  <c r="P874" i="56"/>
  <c r="P875" i="56"/>
  <c r="P876" i="56"/>
  <c r="P877" i="56"/>
  <c r="P878" i="56"/>
  <c r="P879" i="56"/>
  <c r="P880" i="56"/>
  <c r="P881" i="56"/>
  <c r="P882" i="56"/>
  <c r="P883" i="56"/>
  <c r="P884" i="56"/>
  <c r="P885" i="56"/>
  <c r="P886" i="56"/>
  <c r="P887" i="56"/>
  <c r="P888" i="56"/>
  <c r="P889" i="56"/>
  <c r="P890" i="56"/>
  <c r="P891" i="56"/>
  <c r="P892" i="56"/>
  <c r="P893" i="56"/>
  <c r="P894" i="56"/>
  <c r="P895" i="56"/>
  <c r="P896" i="56"/>
  <c r="P897" i="56"/>
  <c r="P898" i="56"/>
  <c r="P899" i="56"/>
  <c r="P900" i="56"/>
  <c r="P901" i="56"/>
  <c r="P902" i="56"/>
  <c r="P903" i="56"/>
  <c r="P904" i="56"/>
  <c r="P905" i="56"/>
  <c r="P906" i="56"/>
  <c r="P907" i="56"/>
  <c r="P908" i="56"/>
  <c r="P909" i="56"/>
  <c r="P910" i="56"/>
  <c r="P911" i="56"/>
  <c r="P912" i="56"/>
  <c r="P913" i="56"/>
  <c r="P914" i="56"/>
  <c r="P915" i="56"/>
  <c r="P916" i="56"/>
  <c r="P917" i="56"/>
  <c r="P918" i="56"/>
  <c r="P919" i="56"/>
  <c r="P920" i="56"/>
  <c r="P921" i="56"/>
  <c r="P922" i="56"/>
  <c r="P923" i="56"/>
  <c r="P924" i="56"/>
  <c r="P925" i="56"/>
  <c r="P926" i="56"/>
  <c r="P927" i="56"/>
  <c r="P928" i="56"/>
  <c r="P929" i="56"/>
  <c r="P930" i="56"/>
  <c r="P931" i="56"/>
  <c r="P932" i="56"/>
  <c r="P933" i="56"/>
  <c r="P934" i="56"/>
  <c r="P935" i="56"/>
  <c r="P936" i="56"/>
  <c r="P937" i="56"/>
  <c r="P938" i="56"/>
  <c r="P939" i="56"/>
  <c r="P940" i="56"/>
  <c r="P941" i="56"/>
  <c r="P942" i="56"/>
  <c r="P943" i="56"/>
  <c r="P944" i="56"/>
  <c r="P945" i="56"/>
  <c r="P946" i="56"/>
  <c r="P947" i="56"/>
  <c r="P948" i="56"/>
  <c r="P949" i="56"/>
  <c r="P950" i="56"/>
  <c r="P951" i="56"/>
  <c r="P952" i="56"/>
  <c r="P953" i="56"/>
  <c r="P954" i="56"/>
  <c r="P955" i="56"/>
  <c r="P956" i="56"/>
  <c r="P957" i="56"/>
  <c r="P958" i="56"/>
  <c r="P959" i="56"/>
  <c r="P960" i="56"/>
  <c r="P961" i="56"/>
  <c r="P962" i="56"/>
  <c r="P963" i="56"/>
  <c r="P964" i="56"/>
  <c r="P965" i="56"/>
  <c r="P966" i="56"/>
  <c r="P967" i="56"/>
  <c r="P968" i="56"/>
  <c r="P969" i="56"/>
  <c r="P970" i="56"/>
  <c r="P971" i="56"/>
  <c r="P972" i="56"/>
  <c r="P973" i="56"/>
  <c r="P974" i="56"/>
  <c r="P975" i="56"/>
  <c r="P976" i="56"/>
  <c r="P977" i="56"/>
  <c r="P978" i="56"/>
  <c r="P979" i="56"/>
  <c r="P980" i="56"/>
  <c r="P981" i="56"/>
  <c r="P982" i="56"/>
  <c r="P983" i="56"/>
  <c r="P984" i="56"/>
  <c r="P985" i="56"/>
  <c r="P986" i="56"/>
  <c r="P987" i="56"/>
  <c r="P988" i="56"/>
  <c r="P989" i="56"/>
  <c r="P990" i="56"/>
  <c r="P991" i="56"/>
  <c r="P992" i="56"/>
  <c r="P993" i="56"/>
  <c r="P994" i="56"/>
  <c r="P995" i="56"/>
  <c r="P996" i="56"/>
  <c r="P997" i="56"/>
  <c r="P998" i="56"/>
  <c r="P999" i="56"/>
  <c r="P1000" i="56"/>
  <c r="P1001" i="56"/>
  <c r="P1002" i="56"/>
  <c r="P1003" i="56"/>
  <c r="P1004" i="56"/>
  <c r="P1005" i="56"/>
  <c r="P1006" i="56"/>
  <c r="P1007" i="56"/>
  <c r="P1008" i="56"/>
  <c r="P1009" i="56"/>
  <c r="P1010" i="56"/>
  <c r="P1011" i="56"/>
  <c r="P1012" i="56"/>
  <c r="P1013" i="56"/>
  <c r="P1014" i="56"/>
  <c r="P1015" i="56"/>
  <c r="P1016" i="56"/>
  <c r="P1017" i="56"/>
  <c r="P1018" i="56"/>
  <c r="P1019" i="56"/>
  <c r="P1020" i="56"/>
  <c r="P1021" i="56"/>
  <c r="P1022" i="56"/>
  <c r="P1023" i="56"/>
  <c r="P1024" i="56"/>
  <c r="P1025" i="56"/>
  <c r="P1026" i="56"/>
  <c r="P1027" i="56"/>
  <c r="P1028" i="56"/>
  <c r="P1029" i="56"/>
  <c r="P1030" i="56"/>
  <c r="P1031" i="56"/>
  <c r="P1032" i="56"/>
  <c r="P1033" i="56"/>
  <c r="P1034" i="56"/>
  <c r="P1035" i="56"/>
  <c r="P1036" i="56"/>
  <c r="P1037" i="56"/>
  <c r="P1038" i="56"/>
  <c r="P1039" i="56"/>
  <c r="P1040" i="56"/>
  <c r="P1041" i="56"/>
  <c r="P1042" i="56"/>
  <c r="P1043" i="56"/>
  <c r="P1044" i="56"/>
  <c r="P1045" i="56"/>
  <c r="P1046" i="56"/>
  <c r="P1047" i="56"/>
  <c r="P1048" i="56"/>
  <c r="P1049" i="56"/>
  <c r="P1050" i="56"/>
  <c r="P1051" i="56"/>
  <c r="P1052" i="56"/>
  <c r="P1053" i="56"/>
  <c r="P1054" i="56"/>
  <c r="P1055" i="56"/>
  <c r="P1056" i="56"/>
  <c r="P1057" i="56"/>
  <c r="P1058" i="56"/>
  <c r="P1059" i="56"/>
  <c r="P1060" i="56"/>
  <c r="P1061" i="56"/>
  <c r="P1062" i="56"/>
  <c r="P1063" i="56"/>
  <c r="P1064" i="56"/>
  <c r="P1065" i="56"/>
  <c r="P1066" i="56"/>
  <c r="P1067" i="56"/>
  <c r="P1068" i="56"/>
  <c r="P1069" i="56"/>
  <c r="P1070" i="56"/>
  <c r="P1071" i="56"/>
  <c r="P1072" i="56"/>
  <c r="P1073" i="56"/>
  <c r="P1074" i="56"/>
  <c r="P1075" i="56"/>
  <c r="P1076" i="56"/>
  <c r="P1077" i="56"/>
  <c r="P1078" i="56"/>
  <c r="P1079" i="56"/>
  <c r="P1080" i="56"/>
  <c r="P1081" i="56"/>
  <c r="P1082" i="56"/>
  <c r="P1083" i="56"/>
  <c r="P1084" i="56"/>
  <c r="P1085" i="56"/>
  <c r="P1086" i="56"/>
  <c r="P1087" i="56"/>
  <c r="P1088" i="56"/>
  <c r="P1089" i="56"/>
  <c r="P1090" i="56"/>
  <c r="P1091" i="56"/>
  <c r="P1092" i="56"/>
  <c r="P1093" i="56"/>
  <c r="P1094" i="56"/>
  <c r="P1095" i="56"/>
  <c r="P1096" i="56"/>
  <c r="P1097" i="56"/>
  <c r="P1098" i="56"/>
  <c r="P1099" i="56"/>
  <c r="P1100" i="56"/>
  <c r="P1101" i="56"/>
  <c r="P1102" i="56"/>
  <c r="P1103" i="56"/>
  <c r="P1104" i="56"/>
  <c r="P1105" i="56"/>
  <c r="P1106" i="56"/>
  <c r="P1107" i="56"/>
  <c r="P1108" i="56"/>
  <c r="P1109" i="56"/>
  <c r="P1110" i="56"/>
  <c r="P1111" i="56"/>
  <c r="P1112" i="56"/>
  <c r="P1113" i="56"/>
  <c r="P1114" i="56"/>
  <c r="P1115" i="56"/>
  <c r="P1116" i="56"/>
  <c r="P1117" i="56"/>
  <c r="P1118" i="56"/>
  <c r="P1119" i="56"/>
  <c r="P1120" i="56"/>
  <c r="P1121" i="56"/>
  <c r="P1122" i="56"/>
  <c r="P1123" i="56"/>
  <c r="P1124" i="56"/>
  <c r="P1125" i="56"/>
  <c r="P1126" i="56"/>
  <c r="P1127" i="56"/>
  <c r="P1128" i="56"/>
  <c r="P1129" i="56"/>
  <c r="P1130" i="56"/>
  <c r="P1131" i="56"/>
  <c r="P1132" i="56"/>
  <c r="P1133" i="56"/>
  <c r="P1134" i="56"/>
  <c r="P1135" i="56"/>
  <c r="P1136" i="56"/>
  <c r="P1137" i="56"/>
  <c r="P1138" i="56"/>
  <c r="P1139" i="56"/>
  <c r="P1140" i="56"/>
  <c r="P1141" i="56"/>
  <c r="P1142" i="56"/>
  <c r="P1143" i="56"/>
  <c r="P1144" i="56"/>
  <c r="P1145" i="56"/>
  <c r="P1146" i="56"/>
  <c r="P1147" i="56"/>
  <c r="P1148" i="56"/>
  <c r="P1149" i="56"/>
  <c r="P1150" i="56"/>
  <c r="P1151" i="56"/>
  <c r="P1152" i="56"/>
  <c r="P1153" i="56"/>
  <c r="P1154" i="56"/>
  <c r="P1155" i="56"/>
  <c r="P1156" i="56"/>
  <c r="P1157" i="56"/>
  <c r="P1158" i="56"/>
  <c r="P1159" i="56"/>
  <c r="P1160" i="56"/>
  <c r="P1161" i="56"/>
  <c r="P1162" i="56"/>
  <c r="P1163" i="56"/>
  <c r="P1164" i="56"/>
  <c r="P1165" i="56"/>
  <c r="P1166" i="56"/>
  <c r="P1167" i="56"/>
  <c r="P1168" i="56"/>
  <c r="P1169" i="56"/>
  <c r="P1170" i="56"/>
  <c r="P1171" i="56"/>
  <c r="P1172" i="56"/>
  <c r="P1173" i="56"/>
  <c r="P1174" i="56"/>
  <c r="P1175" i="56"/>
  <c r="P1176" i="56"/>
  <c r="P1177" i="56"/>
  <c r="P1178" i="56"/>
  <c r="P1179" i="56"/>
  <c r="P1180" i="56"/>
  <c r="P1181" i="56"/>
  <c r="P1182" i="56"/>
  <c r="P1183" i="56"/>
  <c r="P1184" i="56"/>
  <c r="P1185" i="56"/>
  <c r="P1186" i="56"/>
  <c r="P1187" i="56"/>
  <c r="P1188" i="56"/>
  <c r="P1189" i="56"/>
  <c r="P1190" i="56"/>
  <c r="P1191" i="56"/>
  <c r="P1192" i="56"/>
  <c r="P1193" i="56"/>
  <c r="P1194" i="56"/>
  <c r="P1195" i="56"/>
  <c r="P1196" i="56"/>
  <c r="P1197" i="56"/>
  <c r="P1198" i="56"/>
  <c r="P1199" i="56"/>
  <c r="P1200" i="56"/>
  <c r="P1201" i="56"/>
  <c r="P1202" i="56"/>
  <c r="P1203" i="56"/>
  <c r="P1204" i="56"/>
  <c r="P1205" i="56"/>
  <c r="P1206" i="56"/>
  <c r="P1207" i="56"/>
  <c r="P1208" i="56"/>
  <c r="P1209" i="56"/>
  <c r="P1210" i="56"/>
  <c r="P1211" i="56"/>
  <c r="P1212" i="56"/>
  <c r="P1213" i="56"/>
  <c r="P1214" i="56"/>
  <c r="P1215" i="56"/>
  <c r="P1216" i="56"/>
  <c r="P1217" i="56"/>
  <c r="P1218" i="56"/>
  <c r="P1219" i="56"/>
  <c r="P1220" i="56"/>
  <c r="P1221" i="56"/>
  <c r="P1222" i="56"/>
  <c r="P1223" i="56"/>
  <c r="P1224" i="56"/>
  <c r="P1225" i="56"/>
  <c r="P1226" i="56"/>
  <c r="P1227" i="56"/>
  <c r="P1228" i="56"/>
  <c r="P1229" i="56"/>
  <c r="P1230" i="56"/>
  <c r="P1231" i="56"/>
  <c r="P1232" i="56"/>
  <c r="P1233" i="56"/>
  <c r="P1234" i="56"/>
  <c r="P1235" i="56"/>
  <c r="P1236" i="56"/>
  <c r="P1237" i="56"/>
  <c r="P1238" i="56"/>
  <c r="P1239" i="56"/>
  <c r="P1240" i="56"/>
  <c r="P1241" i="56"/>
  <c r="P1242" i="56"/>
  <c r="P1243" i="56"/>
  <c r="P1244" i="56"/>
  <c r="P1245" i="56"/>
  <c r="P1246" i="56"/>
  <c r="P1247" i="56"/>
  <c r="P1248" i="56"/>
  <c r="P1249" i="56"/>
  <c r="P1250" i="56"/>
  <c r="P1251" i="56"/>
  <c r="P1252" i="56"/>
  <c r="P1253" i="56"/>
  <c r="P1254" i="56"/>
  <c r="P1255" i="56"/>
  <c r="P1256" i="56"/>
  <c r="P1257" i="56"/>
  <c r="P1258" i="56"/>
  <c r="P1259" i="56"/>
  <c r="P1260" i="56"/>
  <c r="P1261" i="56"/>
  <c r="P1262" i="56"/>
  <c r="P1263" i="56"/>
  <c r="P1264" i="56"/>
  <c r="P1265" i="56"/>
  <c r="P1266" i="56"/>
  <c r="P1267" i="56"/>
  <c r="P1268" i="56"/>
  <c r="P1269" i="56"/>
  <c r="P1270" i="56"/>
  <c r="P1271" i="56"/>
  <c r="P1272" i="56"/>
  <c r="P1273" i="56"/>
  <c r="P1274" i="56"/>
  <c r="P1275" i="56"/>
  <c r="P1276" i="56"/>
  <c r="P1277" i="56"/>
  <c r="P1278" i="56"/>
  <c r="P1279" i="56"/>
  <c r="P1280" i="56"/>
  <c r="P1281" i="56"/>
  <c r="P1282" i="56"/>
  <c r="P1283" i="56"/>
  <c r="P1284" i="56"/>
  <c r="P1285" i="56"/>
  <c r="P1286" i="56"/>
  <c r="P1287" i="56"/>
  <c r="P1288" i="56"/>
  <c r="P1289" i="56"/>
  <c r="P1290" i="56"/>
  <c r="P1291" i="56"/>
  <c r="P1292" i="56"/>
  <c r="P1293" i="56"/>
  <c r="P1294" i="56"/>
  <c r="P1295" i="56"/>
  <c r="P1296" i="56"/>
  <c r="P1297" i="56"/>
  <c r="P1298" i="56"/>
  <c r="P1299" i="56"/>
  <c r="P1300" i="56"/>
  <c r="P1301" i="56"/>
  <c r="P1302" i="56"/>
  <c r="P1303" i="56"/>
  <c r="P1304" i="56"/>
  <c r="P1305" i="56"/>
  <c r="P1306" i="56"/>
  <c r="P1307" i="56"/>
  <c r="P1308" i="56"/>
  <c r="P1309" i="56"/>
  <c r="P1310" i="56"/>
  <c r="P1311" i="56"/>
  <c r="P1312" i="56"/>
  <c r="P1313" i="56"/>
  <c r="P1314" i="56"/>
  <c r="P1315" i="56"/>
  <c r="P1316" i="56"/>
  <c r="P1317" i="56"/>
  <c r="P1318" i="56"/>
  <c r="P1319" i="56"/>
  <c r="P1320" i="56"/>
  <c r="P1321" i="56"/>
  <c r="P1322" i="56"/>
  <c r="P1323" i="56"/>
  <c r="P1324" i="56"/>
  <c r="P1325" i="56"/>
  <c r="P1326" i="56"/>
  <c r="P1327" i="56"/>
  <c r="P1328" i="56"/>
  <c r="P1329" i="56"/>
  <c r="P1330" i="56"/>
  <c r="P1331" i="56"/>
  <c r="P1332" i="56"/>
  <c r="P1333" i="56"/>
  <c r="P1334" i="56"/>
  <c r="P1335" i="56"/>
  <c r="P1336" i="56"/>
  <c r="P1337" i="56"/>
  <c r="P1338" i="56"/>
  <c r="P1339" i="56"/>
  <c r="P1340" i="56"/>
  <c r="P1341" i="56"/>
  <c r="P1342" i="56"/>
  <c r="P1343" i="56"/>
  <c r="P1344" i="56"/>
  <c r="P1345" i="56"/>
  <c r="P1346" i="56"/>
  <c r="P1347" i="56"/>
  <c r="P1348" i="56"/>
  <c r="P1349" i="56"/>
  <c r="P1350" i="56"/>
  <c r="P1351" i="56"/>
  <c r="P1352" i="56"/>
  <c r="P1353" i="56"/>
  <c r="P1354" i="56"/>
  <c r="P1355" i="56"/>
  <c r="P1356" i="56"/>
  <c r="P1357" i="56"/>
  <c r="P1358" i="56"/>
  <c r="P1359" i="56"/>
  <c r="P1360" i="56"/>
  <c r="P1361" i="56"/>
  <c r="P1362" i="56"/>
  <c r="P1363" i="56"/>
  <c r="P1364" i="56"/>
  <c r="P1365" i="56"/>
  <c r="P1366" i="56"/>
  <c r="P1367" i="56"/>
  <c r="P1368" i="56"/>
  <c r="P1369" i="56"/>
  <c r="P1370" i="56"/>
  <c r="P1371" i="56"/>
  <c r="P1372" i="56"/>
  <c r="P1373" i="56"/>
  <c r="P1374" i="56"/>
  <c r="P1375" i="56"/>
  <c r="P1376" i="56"/>
  <c r="P1377" i="56"/>
  <c r="P1378" i="56"/>
  <c r="P1379" i="56"/>
  <c r="P1380" i="56"/>
  <c r="P1381" i="56"/>
  <c r="P1382" i="56"/>
  <c r="P1383" i="56"/>
  <c r="P1384" i="56"/>
  <c r="P1385" i="56"/>
  <c r="P1386" i="56"/>
  <c r="P1387" i="56"/>
  <c r="P1388" i="56"/>
  <c r="P1389" i="56"/>
  <c r="P1390" i="56"/>
  <c r="P1391" i="56"/>
  <c r="P1392" i="56"/>
  <c r="P1393" i="56"/>
  <c r="P1394" i="56"/>
  <c r="P1395" i="56"/>
  <c r="P1396" i="56"/>
  <c r="P1397" i="56"/>
  <c r="P1398" i="56"/>
  <c r="P1399" i="56"/>
  <c r="P1400" i="56"/>
  <c r="P1401" i="56"/>
  <c r="P1402" i="56"/>
  <c r="P1403" i="56"/>
  <c r="P1404" i="56"/>
  <c r="P1405" i="56"/>
  <c r="P1406" i="56"/>
  <c r="P1407" i="56"/>
  <c r="P1408" i="56"/>
  <c r="P1409" i="56"/>
  <c r="P1410" i="56"/>
  <c r="P1411" i="56"/>
  <c r="P1412" i="56"/>
  <c r="P1413" i="56"/>
  <c r="P1414" i="56"/>
  <c r="P1415" i="56"/>
  <c r="P1416" i="56"/>
  <c r="P1417" i="56"/>
  <c r="P1418" i="56"/>
  <c r="P1419" i="56"/>
  <c r="P1420" i="56"/>
  <c r="P1421" i="56"/>
  <c r="P1422" i="56"/>
  <c r="P1423" i="56"/>
  <c r="P1424" i="56"/>
  <c r="P1425" i="56"/>
  <c r="P1426" i="56"/>
  <c r="P1427" i="56"/>
  <c r="P1428" i="56"/>
  <c r="P1429" i="56"/>
  <c r="P1430" i="56"/>
  <c r="P1431" i="56"/>
  <c r="P1432" i="56"/>
  <c r="P1433" i="56"/>
  <c r="P1434" i="56"/>
  <c r="P1435" i="56"/>
  <c r="P1436" i="56"/>
  <c r="P1437" i="56"/>
  <c r="P1438" i="56"/>
  <c r="P1439" i="56"/>
  <c r="P1440" i="56"/>
  <c r="P1441" i="56"/>
  <c r="P1442" i="56"/>
  <c r="P1443" i="56"/>
  <c r="P1444" i="56"/>
  <c r="P1445" i="56"/>
  <c r="P1446" i="56"/>
  <c r="P1447" i="56"/>
  <c r="P1448" i="56"/>
  <c r="P1449" i="56"/>
  <c r="P1450" i="56"/>
  <c r="P1451" i="56"/>
  <c r="P1452" i="56"/>
  <c r="P1453" i="56"/>
  <c r="P1454" i="56"/>
  <c r="P1455" i="56"/>
  <c r="P1456" i="56"/>
  <c r="P1457" i="56"/>
  <c r="P1458" i="56"/>
  <c r="P1459" i="56"/>
  <c r="P1460" i="56"/>
  <c r="P1461" i="56"/>
  <c r="P1462" i="56"/>
  <c r="P1463" i="56"/>
  <c r="P1464" i="56"/>
  <c r="P1465" i="56"/>
  <c r="P1466" i="56"/>
  <c r="P1467" i="56"/>
  <c r="P1468" i="56"/>
  <c r="P1469" i="56"/>
  <c r="P1470" i="56"/>
  <c r="P1471" i="56"/>
  <c r="P1472" i="56"/>
  <c r="P1473" i="56"/>
  <c r="P1474" i="56"/>
  <c r="P1475" i="56"/>
  <c r="P1476" i="56"/>
  <c r="P1477" i="56"/>
  <c r="P1478" i="56"/>
  <c r="P1479" i="56"/>
  <c r="P1480" i="56"/>
  <c r="P1481" i="56"/>
  <c r="P1482" i="56"/>
  <c r="P1483" i="56"/>
  <c r="P1484" i="56"/>
  <c r="P1485" i="56"/>
  <c r="P1486" i="56"/>
  <c r="P1487" i="56"/>
  <c r="P1488" i="56"/>
  <c r="P1489" i="56"/>
  <c r="P1490" i="56"/>
  <c r="P1491" i="56"/>
  <c r="P1492" i="56"/>
  <c r="P1493" i="56"/>
  <c r="P1494" i="56"/>
  <c r="P1495" i="56"/>
  <c r="P1496" i="56"/>
  <c r="P1497" i="56"/>
  <c r="P1499" i="56"/>
  <c r="P1500" i="56"/>
  <c r="P1501" i="56"/>
  <c r="P1502" i="56"/>
  <c r="P1503" i="56"/>
  <c r="P1504" i="56"/>
  <c r="P1505" i="56"/>
  <c r="P1506" i="56"/>
  <c r="P1507" i="56"/>
  <c r="P1508" i="56"/>
  <c r="P1509" i="56"/>
  <c r="P1510" i="56"/>
  <c r="P1511" i="56"/>
  <c r="P1512" i="56"/>
  <c r="P1513" i="56"/>
  <c r="P1514" i="56"/>
  <c r="P1515" i="56"/>
  <c r="P1516" i="56"/>
  <c r="P1517" i="56"/>
  <c r="P1518" i="56"/>
  <c r="P1519" i="56"/>
  <c r="P1520" i="56"/>
  <c r="P1521" i="56"/>
  <c r="P1522" i="56"/>
  <c r="P1523" i="56"/>
  <c r="P1524" i="56"/>
  <c r="P1525" i="56"/>
  <c r="P1526" i="56"/>
  <c r="P1527" i="56"/>
  <c r="P1528" i="56"/>
  <c r="P1529" i="56"/>
  <c r="P1530" i="56"/>
  <c r="P1531" i="56"/>
  <c r="P1532" i="56"/>
  <c r="P1533" i="56"/>
  <c r="P1534" i="56"/>
  <c r="P1535" i="56"/>
  <c r="P1536" i="56"/>
  <c r="P1537" i="56"/>
  <c r="P1538" i="56"/>
  <c r="P1539" i="56"/>
  <c r="P1540" i="56"/>
  <c r="P1541" i="56"/>
  <c r="P1542" i="56"/>
  <c r="P1543" i="56"/>
  <c r="P1544" i="56"/>
  <c r="P1545" i="56"/>
  <c r="P1546" i="56"/>
  <c r="P1547" i="56"/>
  <c r="P1548" i="56"/>
  <c r="P1549" i="56"/>
  <c r="P1550" i="56"/>
  <c r="P1551" i="56"/>
  <c r="P1552" i="56"/>
  <c r="P1553" i="56"/>
  <c r="P1554" i="56"/>
  <c r="P1555" i="56"/>
  <c r="P1556" i="56"/>
  <c r="P1557" i="56"/>
  <c r="P1558" i="56"/>
  <c r="P1559" i="56"/>
  <c r="P1560" i="56"/>
  <c r="P1561" i="56"/>
  <c r="P1562" i="56"/>
  <c r="P1563" i="56"/>
  <c r="P1564" i="56"/>
  <c r="P1565" i="56"/>
  <c r="P1566" i="56"/>
  <c r="P1567" i="56"/>
  <c r="P1568" i="56"/>
  <c r="P1569" i="56"/>
  <c r="P1570" i="56"/>
  <c r="P1571" i="56"/>
  <c r="P1572" i="56"/>
  <c r="P1573" i="56"/>
  <c r="P1574" i="56"/>
  <c r="P1575" i="56"/>
  <c r="P1576" i="56"/>
  <c r="P1577" i="56"/>
  <c r="P1578" i="56"/>
  <c r="P1579" i="56"/>
  <c r="P1580" i="56"/>
  <c r="P1581" i="56"/>
  <c r="P1582" i="56"/>
  <c r="P1583" i="56"/>
  <c r="P1584" i="56"/>
  <c r="P1585" i="56"/>
  <c r="P1586" i="56"/>
  <c r="P1587" i="56"/>
  <c r="P1588" i="56"/>
  <c r="P1589" i="56"/>
  <c r="P1590" i="56"/>
  <c r="P1591" i="56"/>
  <c r="P1592" i="56"/>
  <c r="P1593" i="56"/>
  <c r="P1594" i="56"/>
  <c r="P1595" i="56"/>
  <c r="P1596" i="56"/>
  <c r="P1597" i="56"/>
  <c r="P1598" i="56"/>
  <c r="P1599" i="56"/>
  <c r="P1600" i="56"/>
  <c r="P1601" i="56"/>
  <c r="P1602" i="56"/>
  <c r="P1603" i="56"/>
  <c r="P1604" i="56"/>
  <c r="P1605" i="56"/>
  <c r="P1606" i="56"/>
  <c r="P1607" i="56"/>
  <c r="P1608" i="56"/>
  <c r="P1609" i="56"/>
  <c r="P1610" i="56"/>
  <c r="P1611" i="56"/>
  <c r="P1612" i="56"/>
  <c r="P1613" i="56"/>
  <c r="P1614" i="56"/>
  <c r="P1615" i="56"/>
  <c r="P1616" i="56"/>
  <c r="P1617" i="56"/>
  <c r="P1618" i="56"/>
  <c r="P1619" i="56"/>
  <c r="P1620" i="56"/>
  <c r="P1621" i="56"/>
  <c r="P1622" i="56"/>
  <c r="P1623" i="56"/>
  <c r="P1624" i="56"/>
  <c r="P1625" i="56"/>
  <c r="P1626" i="56"/>
  <c r="P1627" i="56"/>
  <c r="P1628" i="56"/>
  <c r="P1629" i="56"/>
  <c r="P1630" i="56"/>
  <c r="P1631" i="56"/>
  <c r="P1632" i="56"/>
  <c r="P1633" i="56"/>
  <c r="P1634" i="56"/>
  <c r="P1635" i="56"/>
  <c r="P1636" i="56"/>
  <c r="P1637" i="56"/>
  <c r="P1638" i="56"/>
  <c r="P1639" i="56"/>
  <c r="P1640" i="56"/>
  <c r="P1641" i="56"/>
  <c r="P1642" i="56"/>
  <c r="P1643" i="56"/>
  <c r="P1644" i="56"/>
  <c r="P1645" i="56"/>
  <c r="P1646" i="56"/>
  <c r="P1647" i="56"/>
  <c r="P1648" i="56"/>
  <c r="P1649" i="56"/>
  <c r="P1650" i="56"/>
  <c r="P1651" i="56"/>
  <c r="P1652" i="56"/>
  <c r="P1653" i="56"/>
  <c r="P1654" i="56"/>
  <c r="P1655" i="56"/>
  <c r="P1656" i="56"/>
  <c r="P1657" i="56"/>
  <c r="P1658" i="56"/>
  <c r="P1659" i="56"/>
  <c r="P1660" i="56"/>
  <c r="P1661" i="56"/>
  <c r="P1662" i="56"/>
  <c r="P1663" i="56"/>
  <c r="P1664" i="56"/>
  <c r="P1665" i="56"/>
  <c r="P1666" i="56"/>
  <c r="P1667" i="56"/>
  <c r="P1668" i="56"/>
  <c r="P1669" i="56"/>
  <c r="P1670" i="56"/>
  <c r="P1671" i="56"/>
  <c r="P1672" i="56"/>
  <c r="P1673" i="56"/>
  <c r="P1674" i="56"/>
  <c r="P1675" i="56"/>
  <c r="P1676" i="56"/>
  <c r="P1677" i="56"/>
  <c r="P1678" i="56"/>
  <c r="P1679" i="56"/>
  <c r="P1680" i="56"/>
  <c r="P1681" i="56"/>
  <c r="P1682" i="56"/>
  <c r="P1683" i="56"/>
  <c r="P1684" i="56"/>
  <c r="P1685" i="56"/>
  <c r="P1686" i="56"/>
  <c r="P1687" i="56"/>
  <c r="P1688" i="56"/>
  <c r="P1689" i="56"/>
  <c r="P1690" i="56"/>
  <c r="P1691" i="56"/>
  <c r="P1692" i="56"/>
  <c r="P1693" i="56"/>
  <c r="P1694" i="56"/>
  <c r="P1695" i="56"/>
  <c r="P1696" i="56"/>
  <c r="P1697" i="56"/>
  <c r="P1698" i="56"/>
  <c r="P1699" i="56"/>
  <c r="P1700" i="56"/>
  <c r="P1701" i="56"/>
  <c r="P1702" i="56"/>
  <c r="P1703" i="56"/>
  <c r="P1704" i="56"/>
  <c r="P1705" i="56"/>
  <c r="P1706" i="56"/>
  <c r="P1707" i="56"/>
  <c r="P1708" i="56"/>
  <c r="P1709" i="56"/>
  <c r="P1710" i="56"/>
  <c r="P1711" i="56"/>
  <c r="P1712" i="56"/>
  <c r="P1713" i="56"/>
  <c r="P1714" i="56"/>
  <c r="P1715" i="56"/>
  <c r="P1716" i="56"/>
  <c r="P1717" i="56"/>
  <c r="P1718" i="56"/>
  <c r="P1719" i="56"/>
  <c r="P1720" i="56"/>
  <c r="P1721" i="56"/>
  <c r="P1722" i="56"/>
  <c r="P1723" i="56"/>
  <c r="P1724" i="56"/>
  <c r="P1725" i="56"/>
  <c r="P1726" i="56"/>
  <c r="P1727" i="56"/>
  <c r="P1728" i="56"/>
  <c r="P1729" i="56"/>
  <c r="P1730" i="56"/>
  <c r="P1731" i="56"/>
  <c r="P1732" i="56"/>
  <c r="P1733" i="56"/>
  <c r="P1734" i="56"/>
  <c r="P1735" i="56"/>
  <c r="P1736" i="56"/>
  <c r="P1737" i="56"/>
  <c r="P1738" i="56"/>
  <c r="P1739" i="56"/>
  <c r="P1740" i="56"/>
  <c r="P1741" i="56"/>
  <c r="P1742" i="56"/>
  <c r="P1743" i="56"/>
  <c r="P1744" i="56"/>
  <c r="P1745" i="56"/>
  <c r="P1746" i="56"/>
  <c r="P1747" i="56"/>
  <c r="P1748" i="56"/>
  <c r="P1749" i="56"/>
  <c r="P1750" i="56"/>
  <c r="P1751" i="56"/>
  <c r="P1752" i="56"/>
  <c r="P1753" i="56"/>
  <c r="P1754" i="56"/>
  <c r="P1755" i="56"/>
  <c r="P1756" i="56"/>
  <c r="P1757" i="56"/>
  <c r="P1758" i="56"/>
  <c r="P1759" i="56"/>
  <c r="P1760" i="56"/>
  <c r="P1761" i="56"/>
  <c r="P1762" i="56"/>
  <c r="P1763" i="56"/>
  <c r="P1764" i="56"/>
  <c r="P1765" i="56"/>
  <c r="P1766" i="56"/>
  <c r="P1767" i="56"/>
  <c r="P1768" i="56"/>
  <c r="P1769" i="56"/>
  <c r="P1770" i="56"/>
  <c r="P1771" i="56"/>
  <c r="P1772" i="56"/>
  <c r="P1773" i="56"/>
  <c r="P1774" i="56"/>
  <c r="P1775" i="56"/>
  <c r="P1776" i="56"/>
  <c r="P1777" i="56"/>
  <c r="P1778" i="56"/>
  <c r="P1779" i="56"/>
  <c r="P1780" i="56"/>
  <c r="P1781" i="56"/>
  <c r="P1782" i="56"/>
  <c r="P1783" i="56"/>
  <c r="P1784" i="56"/>
  <c r="P1785" i="56"/>
  <c r="P1786" i="56"/>
  <c r="P1787" i="56"/>
  <c r="P1788" i="56"/>
  <c r="P1789" i="56"/>
  <c r="P1790" i="56"/>
  <c r="P1791" i="56"/>
  <c r="P1792" i="56"/>
  <c r="P1793" i="56"/>
  <c r="P1794" i="56"/>
  <c r="P1795" i="56"/>
  <c r="P1796" i="56"/>
  <c r="P1797" i="56"/>
  <c r="P1798" i="56"/>
  <c r="P1799" i="56"/>
  <c r="P1800" i="56"/>
  <c r="P1801" i="56"/>
  <c r="P1802" i="56"/>
  <c r="P1803" i="56"/>
  <c r="P1804" i="56"/>
  <c r="P1805" i="56"/>
  <c r="P1806" i="56"/>
  <c r="P1807" i="56"/>
  <c r="P1808" i="56"/>
  <c r="P1809" i="56"/>
  <c r="P1810" i="56"/>
  <c r="P1811" i="56"/>
  <c r="P1812" i="56"/>
  <c r="P1813" i="56"/>
  <c r="P1814" i="56"/>
  <c r="P1815" i="56"/>
  <c r="P1816" i="56"/>
  <c r="P1817" i="56"/>
  <c r="P1818" i="56"/>
  <c r="P1819" i="56"/>
  <c r="P1820" i="56"/>
  <c r="P1821" i="56"/>
  <c r="P1822" i="56"/>
  <c r="P1823" i="56"/>
  <c r="P1824" i="56"/>
  <c r="P1825" i="56"/>
  <c r="P1826" i="56"/>
  <c r="P1827" i="56"/>
  <c r="P1828" i="56"/>
  <c r="P1829" i="56"/>
  <c r="P1830" i="56"/>
  <c r="P1831" i="56"/>
  <c r="P1832" i="56"/>
  <c r="P1833" i="56"/>
  <c r="P1834" i="56"/>
  <c r="P1835" i="56"/>
  <c r="P1836" i="56"/>
  <c r="P1837" i="56"/>
  <c r="P1838" i="56"/>
  <c r="P1839" i="56"/>
  <c r="P1840" i="56"/>
  <c r="P1841" i="56"/>
  <c r="P1842" i="56"/>
  <c r="P1843" i="56"/>
  <c r="P1844" i="56"/>
  <c r="P1845" i="56"/>
  <c r="P1846" i="56"/>
  <c r="P1847" i="56"/>
  <c r="P1848" i="56"/>
  <c r="P1849" i="56"/>
  <c r="P1850" i="56"/>
  <c r="P1851" i="56"/>
  <c r="P1852" i="56"/>
  <c r="P1853" i="56"/>
  <c r="P1854" i="56"/>
  <c r="P1855" i="56"/>
  <c r="P1856" i="56"/>
  <c r="P1857" i="56"/>
  <c r="P1858" i="56"/>
  <c r="P1859" i="56"/>
  <c r="P1860" i="56"/>
  <c r="P1861" i="56"/>
  <c r="P1862" i="56"/>
  <c r="P1863" i="56"/>
  <c r="P1864" i="56"/>
  <c r="P1865" i="56"/>
  <c r="P1866" i="56"/>
  <c r="P1867" i="56"/>
  <c r="P1868" i="56"/>
  <c r="P1869" i="56"/>
  <c r="P1870" i="56"/>
  <c r="P1871" i="56"/>
  <c r="P1872" i="56"/>
  <c r="P1873" i="56"/>
  <c r="P1874" i="56"/>
  <c r="P1875" i="56"/>
  <c r="P1876" i="56"/>
  <c r="P1877" i="56"/>
  <c r="P1878" i="56"/>
  <c r="P1879" i="56"/>
  <c r="P1880" i="56"/>
  <c r="P1881" i="56"/>
  <c r="P1882" i="56"/>
  <c r="P1883" i="56"/>
  <c r="P1884" i="56"/>
  <c r="P1885" i="56"/>
  <c r="P1886" i="56"/>
  <c r="P1887" i="56"/>
  <c r="P1888" i="56"/>
  <c r="P1889" i="56"/>
  <c r="P1890" i="56"/>
  <c r="P1891" i="56"/>
  <c r="P1892" i="56"/>
  <c r="P1893" i="56"/>
  <c r="P1894" i="56"/>
  <c r="P1895" i="56"/>
  <c r="P1896" i="56"/>
  <c r="P1897" i="56"/>
  <c r="P1898" i="56"/>
  <c r="P1899" i="56"/>
  <c r="P1900" i="56"/>
  <c r="P1901" i="56"/>
  <c r="P1902" i="56"/>
  <c r="P1903" i="56"/>
  <c r="P1904" i="56"/>
  <c r="P1905" i="56"/>
  <c r="P1906" i="56"/>
  <c r="P1907" i="56"/>
  <c r="P1908" i="56"/>
  <c r="P1909" i="56"/>
  <c r="P1910" i="56"/>
  <c r="P1911" i="56"/>
  <c r="P1912" i="56"/>
  <c r="P1913" i="56"/>
  <c r="P1914" i="56"/>
  <c r="P1915" i="56"/>
  <c r="P1916" i="56"/>
  <c r="P1917" i="56"/>
  <c r="P1918" i="56"/>
  <c r="P1919" i="56"/>
  <c r="P1920" i="56"/>
  <c r="P1921" i="56"/>
  <c r="P1922" i="56"/>
  <c r="P1923" i="56"/>
  <c r="P1924" i="56"/>
  <c r="P1925" i="56"/>
  <c r="P1926" i="56"/>
  <c r="P1927" i="56"/>
  <c r="P1928" i="56"/>
  <c r="P1929" i="56"/>
  <c r="P1930" i="56"/>
  <c r="P1931" i="56"/>
  <c r="P1932" i="56"/>
  <c r="P1933" i="56"/>
  <c r="P1934" i="56"/>
  <c r="P1935" i="56"/>
  <c r="P1936" i="56"/>
  <c r="P1937" i="56"/>
  <c r="P1938" i="56"/>
  <c r="P1939" i="56"/>
  <c r="P1940" i="56"/>
  <c r="P1941" i="56"/>
  <c r="P1942" i="56"/>
  <c r="P1943" i="56"/>
  <c r="P1944" i="56"/>
  <c r="P1945" i="56"/>
  <c r="P1946" i="56"/>
  <c r="P1947" i="56"/>
  <c r="P1948" i="56"/>
  <c r="P1949" i="56"/>
  <c r="P1950" i="56"/>
  <c r="P1951" i="56"/>
  <c r="P1952" i="56"/>
  <c r="P1953" i="56"/>
  <c r="P1954" i="56"/>
  <c r="P1955" i="56"/>
  <c r="P1956" i="56"/>
  <c r="P1957" i="56"/>
  <c r="P1958" i="56"/>
  <c r="P1959" i="56"/>
  <c r="P1960" i="56"/>
  <c r="P1961" i="56"/>
  <c r="P1962" i="56"/>
  <c r="P1963" i="56"/>
  <c r="P1964" i="56"/>
  <c r="P1965" i="56"/>
  <c r="P1966" i="56"/>
  <c r="P1967" i="56"/>
  <c r="P1968" i="56"/>
  <c r="P1969" i="56"/>
  <c r="P1970" i="56"/>
  <c r="P1971" i="56"/>
  <c r="P1972" i="56"/>
  <c r="P1973" i="56"/>
  <c r="P1974" i="56"/>
  <c r="P1975" i="56"/>
  <c r="P1976" i="56"/>
  <c r="P1977" i="56"/>
  <c r="P1978" i="56"/>
  <c r="P1979" i="56"/>
  <c r="P1980" i="56"/>
  <c r="P1981" i="56"/>
  <c r="P1982" i="56"/>
  <c r="P1983" i="56"/>
  <c r="P1984" i="56"/>
  <c r="P1985" i="56"/>
  <c r="P1986" i="56"/>
  <c r="P1987" i="56"/>
  <c r="P1988" i="56"/>
  <c r="P1989" i="56"/>
  <c r="P1990" i="56"/>
  <c r="P1991" i="56"/>
  <c r="P1992" i="56"/>
  <c r="P1993" i="56"/>
  <c r="P1994" i="56"/>
  <c r="P1995" i="56"/>
  <c r="P1996" i="56"/>
  <c r="P1997" i="56"/>
  <c r="P1998" i="56"/>
  <c r="P1999" i="56"/>
  <c r="P2000" i="56"/>
  <c r="P2001" i="56"/>
  <c r="P2002" i="56"/>
  <c r="P2003" i="56"/>
  <c r="P2004" i="56"/>
  <c r="P2005" i="56"/>
  <c r="P2006" i="56"/>
  <c r="P2007" i="56"/>
  <c r="P2008" i="56"/>
  <c r="P2009" i="56"/>
  <c r="P2010" i="56"/>
  <c r="P2011" i="56"/>
  <c r="P2012" i="56"/>
  <c r="P2013" i="56"/>
  <c r="P2014" i="56"/>
  <c r="P2015" i="56"/>
  <c r="P2016" i="56"/>
  <c r="P2017" i="56"/>
  <c r="P2018" i="56"/>
  <c r="P2019" i="56"/>
  <c r="P2020" i="56"/>
  <c r="P2021" i="56"/>
  <c r="P2022" i="56"/>
  <c r="P2023" i="56"/>
  <c r="P2024" i="56"/>
  <c r="P2025" i="56"/>
  <c r="P2026" i="56"/>
  <c r="P2027" i="56"/>
  <c r="P2028" i="56"/>
  <c r="P2029" i="56"/>
  <c r="P2030" i="56"/>
  <c r="P2031" i="56"/>
  <c r="P2032" i="56"/>
  <c r="P2033" i="56"/>
  <c r="P2034" i="56"/>
  <c r="P2035" i="56"/>
  <c r="P2036" i="56"/>
  <c r="P2037" i="56"/>
  <c r="P2038" i="56"/>
  <c r="P2039" i="56"/>
  <c r="P2040" i="56"/>
  <c r="P2041" i="56"/>
  <c r="P2042" i="56"/>
  <c r="P2043" i="56"/>
  <c r="P2044" i="56"/>
  <c r="P2045" i="56"/>
  <c r="P2046" i="56"/>
  <c r="P2047" i="56"/>
  <c r="P2048" i="56"/>
  <c r="P2049" i="56"/>
  <c r="P4" i="56" l="1"/>
  <c r="I6" i="44" l="1"/>
  <c r="I7" i="44"/>
  <c r="I8"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9" i="44"/>
  <c r="I40" i="44"/>
  <c r="I42" i="44"/>
  <c r="I43" i="44"/>
  <c r="J43" i="44"/>
  <c r="I44" i="44"/>
  <c r="J44" i="44"/>
  <c r="I45" i="44"/>
  <c r="J45" i="44"/>
  <c r="I46" i="44"/>
  <c r="J46" i="44"/>
  <c r="I47" i="44"/>
  <c r="J47" i="44"/>
  <c r="I48" i="44"/>
  <c r="J48" i="44"/>
  <c r="I49" i="44"/>
  <c r="J49" i="44"/>
  <c r="I50" i="44"/>
  <c r="J50" i="44"/>
  <c r="I51" i="44"/>
  <c r="J51" i="44"/>
  <c r="I52" i="44"/>
  <c r="J52" i="44"/>
  <c r="I53" i="44"/>
  <c r="J53" i="44"/>
  <c r="I54" i="44"/>
  <c r="J54" i="44"/>
  <c r="I55" i="44"/>
  <c r="J55" i="44"/>
  <c r="I56" i="44"/>
  <c r="J56" i="44"/>
  <c r="I57" i="44"/>
  <c r="J57" i="44"/>
  <c r="I58" i="44"/>
  <c r="J58" i="44"/>
  <c r="I59" i="44"/>
  <c r="J59" i="44"/>
  <c r="I60" i="44"/>
  <c r="J60" i="44"/>
  <c r="I61" i="44"/>
  <c r="J61" i="44"/>
  <c r="I62" i="44"/>
  <c r="J62" i="44"/>
  <c r="I63" i="44"/>
  <c r="J63" i="44"/>
  <c r="I64" i="44"/>
  <c r="J64" i="44"/>
  <c r="I65" i="44"/>
  <c r="J65" i="44"/>
  <c r="I66" i="44"/>
  <c r="J66" i="44"/>
  <c r="I67" i="44"/>
  <c r="J67" i="44"/>
  <c r="A2247" i="55" l="1"/>
  <c r="Q2247" i="55"/>
  <c r="P2247" i="55"/>
  <c r="O2247" i="55"/>
  <c r="Q3527" i="55"/>
  <c r="Q5" i="55"/>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2" i="55"/>
  <c r="Q693" i="55"/>
  <c r="Q694" i="55"/>
  <c r="Q695" i="55"/>
  <c r="Q696" i="55"/>
  <c r="Q697" i="55"/>
  <c r="Q698" i="55"/>
  <c r="Q699" i="55"/>
  <c r="Q700" i="55"/>
  <c r="Q701" i="55"/>
  <c r="Q702" i="55"/>
  <c r="Q703" i="55"/>
  <c r="Q704" i="55"/>
  <c r="Q705" i="55"/>
  <c r="Q706" i="55"/>
  <c r="Q707" i="55"/>
  <c r="Q708" i="55"/>
  <c r="Q709" i="55"/>
  <c r="Q710" i="55"/>
  <c r="Q711" i="55"/>
  <c r="Q712" i="55"/>
  <c r="Q713" i="55"/>
  <c r="Q714" i="55"/>
  <c r="Q715" i="55"/>
  <c r="Q716" i="55"/>
  <c r="Q717" i="55"/>
  <c r="Q718" i="55"/>
  <c r="Q719" i="55"/>
  <c r="Q720" i="55"/>
  <c r="Q721" i="55"/>
  <c r="Q722" i="55"/>
  <c r="Q723" i="55"/>
  <c r="Q724" i="55"/>
  <c r="Q725" i="55"/>
  <c r="Q726" i="55"/>
  <c r="Q727" i="55"/>
  <c r="Q728" i="55"/>
  <c r="Q729" i="55"/>
  <c r="Q730" i="55"/>
  <c r="Q731" i="55"/>
  <c r="Q732" i="55"/>
  <c r="Q733" i="55"/>
  <c r="Q734" i="55"/>
  <c r="Q735" i="55"/>
  <c r="Q736" i="55"/>
  <c r="Q737" i="55"/>
  <c r="Q738" i="55"/>
  <c r="Q739" i="55"/>
  <c r="Q740" i="55"/>
  <c r="Q741" i="55"/>
  <c r="Q742" i="55"/>
  <c r="Q743" i="55"/>
  <c r="Q744" i="55"/>
  <c r="Q745" i="55"/>
  <c r="Q746" i="55"/>
  <c r="Q747" i="55"/>
  <c r="Q748" i="55"/>
  <c r="Q749" i="55"/>
  <c r="Q750" i="55"/>
  <c r="Q751" i="55"/>
  <c r="Q752" i="55"/>
  <c r="Q753" i="55"/>
  <c r="Q754" i="55"/>
  <c r="Q755" i="55"/>
  <c r="Q756" i="55"/>
  <c r="Q757" i="55"/>
  <c r="Q758" i="55"/>
  <c r="Q759" i="55"/>
  <c r="Q760" i="55"/>
  <c r="Q761" i="55"/>
  <c r="Q762" i="55"/>
  <c r="Q763" i="55"/>
  <c r="Q764" i="55"/>
  <c r="Q765" i="55"/>
  <c r="Q766" i="55"/>
  <c r="Q767" i="55"/>
  <c r="Q768" i="55"/>
  <c r="Q769" i="55"/>
  <c r="Q770" i="55"/>
  <c r="Q771" i="55"/>
  <c r="Q772" i="55"/>
  <c r="Q773" i="55"/>
  <c r="Q774" i="55"/>
  <c r="Q775" i="55"/>
  <c r="Q776" i="55"/>
  <c r="Q777" i="55"/>
  <c r="Q778" i="55"/>
  <c r="Q779" i="55"/>
  <c r="Q780" i="55"/>
  <c r="Q781" i="55"/>
  <c r="Q782" i="55"/>
  <c r="Q783" i="55"/>
  <c r="Q784" i="55"/>
  <c r="Q785" i="55"/>
  <c r="Q786" i="55"/>
  <c r="Q787" i="55"/>
  <c r="Q788" i="55"/>
  <c r="Q789" i="55"/>
  <c r="Q790" i="55"/>
  <c r="Q791" i="55"/>
  <c r="Q792" i="55"/>
  <c r="Q793" i="55"/>
  <c r="Q794" i="55"/>
  <c r="Q795" i="55"/>
  <c r="Q796" i="55"/>
  <c r="Q797" i="55"/>
  <c r="Q798" i="55"/>
  <c r="Q799" i="55"/>
  <c r="Q800" i="55"/>
  <c r="Q801" i="55"/>
  <c r="Q802" i="55"/>
  <c r="Q803" i="55"/>
  <c r="Q804" i="55"/>
  <c r="Q805" i="55"/>
  <c r="Q806" i="55"/>
  <c r="Q807" i="55"/>
  <c r="Q808" i="55"/>
  <c r="Q809" i="55"/>
  <c r="Q810" i="55"/>
  <c r="Q811" i="55"/>
  <c r="Q812" i="55"/>
  <c r="Q813" i="55"/>
  <c r="Q814" i="55"/>
  <c r="Q815" i="55"/>
  <c r="Q816" i="55"/>
  <c r="Q817" i="55"/>
  <c r="Q818" i="55"/>
  <c r="Q819" i="55"/>
  <c r="Q820" i="55"/>
  <c r="Q821" i="55"/>
  <c r="Q822" i="55"/>
  <c r="Q823" i="55"/>
  <c r="Q824" i="55"/>
  <c r="Q825" i="55"/>
  <c r="Q826" i="55"/>
  <c r="Q827" i="55"/>
  <c r="Q828" i="55"/>
  <c r="Q829" i="55"/>
  <c r="Q830" i="55"/>
  <c r="Q831" i="55"/>
  <c r="Q832" i="55"/>
  <c r="Q833" i="55"/>
  <c r="Q834" i="55"/>
  <c r="Q835" i="55"/>
  <c r="Q836" i="55"/>
  <c r="Q837" i="55"/>
  <c r="Q838" i="55"/>
  <c r="Q839" i="55"/>
  <c r="Q840" i="55"/>
  <c r="Q841" i="55"/>
  <c r="Q842" i="55"/>
  <c r="Q843" i="55"/>
  <c r="Q844" i="55"/>
  <c r="Q845" i="55"/>
  <c r="Q846" i="55"/>
  <c r="Q847" i="55"/>
  <c r="Q848" i="55"/>
  <c r="Q849" i="55"/>
  <c r="Q850" i="55"/>
  <c r="Q851" i="55"/>
  <c r="Q852" i="55"/>
  <c r="Q853" i="55"/>
  <c r="Q854" i="55"/>
  <c r="Q855" i="55"/>
  <c r="Q856" i="55"/>
  <c r="Q857" i="55"/>
  <c r="Q858" i="55"/>
  <c r="Q859" i="55"/>
  <c r="Q860" i="55"/>
  <c r="Q861" i="55"/>
  <c r="Q862" i="55"/>
  <c r="Q863" i="55"/>
  <c r="Q864" i="55"/>
  <c r="Q865" i="55"/>
  <c r="Q866" i="55"/>
  <c r="Q867" i="55"/>
  <c r="Q868" i="55"/>
  <c r="Q869" i="55"/>
  <c r="Q870" i="55"/>
  <c r="Q871" i="55"/>
  <c r="Q872" i="55"/>
  <c r="Q873" i="55"/>
  <c r="Q874" i="55"/>
  <c r="Q875" i="55"/>
  <c r="Q876" i="55"/>
  <c r="Q877" i="55"/>
  <c r="Q878" i="55"/>
  <c r="Q879" i="55"/>
  <c r="Q880" i="55"/>
  <c r="Q881" i="55"/>
  <c r="Q882" i="55"/>
  <c r="Q883" i="55"/>
  <c r="Q884" i="55"/>
  <c r="Q885" i="55"/>
  <c r="Q886" i="55"/>
  <c r="Q887" i="55"/>
  <c r="Q888" i="55"/>
  <c r="Q889" i="55"/>
  <c r="Q890" i="55"/>
  <c r="Q891" i="55"/>
  <c r="Q892" i="55"/>
  <c r="Q893" i="55"/>
  <c r="Q894" i="55"/>
  <c r="Q895" i="55"/>
  <c r="Q896" i="55"/>
  <c r="Q897" i="55"/>
  <c r="Q898" i="55"/>
  <c r="Q899" i="55"/>
  <c r="Q900" i="55"/>
  <c r="Q901" i="55"/>
  <c r="Q902" i="55"/>
  <c r="Q903" i="55"/>
  <c r="Q904" i="55"/>
  <c r="Q905" i="55"/>
  <c r="Q906" i="55"/>
  <c r="Q907" i="55"/>
  <c r="Q908" i="55"/>
  <c r="Q909" i="55"/>
  <c r="Q910" i="55"/>
  <c r="Q911" i="55"/>
  <c r="Q912" i="55"/>
  <c r="Q913" i="55"/>
  <c r="Q914" i="55"/>
  <c r="Q915" i="55"/>
  <c r="Q916" i="55"/>
  <c r="Q917" i="55"/>
  <c r="Q918" i="55"/>
  <c r="Q919" i="55"/>
  <c r="Q920" i="55"/>
  <c r="Q921" i="55"/>
  <c r="Q922" i="55"/>
  <c r="Q923" i="55"/>
  <c r="Q924" i="55"/>
  <c r="Q925" i="55"/>
  <c r="Q926" i="55"/>
  <c r="Q927" i="55"/>
  <c r="Q928" i="55"/>
  <c r="Q929" i="55"/>
  <c r="Q930" i="55"/>
  <c r="Q931" i="55"/>
  <c r="Q932" i="55"/>
  <c r="Q933" i="55"/>
  <c r="Q934" i="55"/>
  <c r="Q935" i="55"/>
  <c r="Q936" i="55"/>
  <c r="Q937" i="55"/>
  <c r="Q938" i="55"/>
  <c r="Q939" i="55"/>
  <c r="Q940" i="55"/>
  <c r="Q941" i="55"/>
  <c r="Q942" i="55"/>
  <c r="Q943" i="55"/>
  <c r="Q944" i="55"/>
  <c r="Q945" i="55"/>
  <c r="Q946" i="55"/>
  <c r="Q947" i="55"/>
  <c r="Q948" i="55"/>
  <c r="Q949" i="55"/>
  <c r="Q950" i="55"/>
  <c r="Q951" i="55"/>
  <c r="Q952" i="55"/>
  <c r="Q953" i="55"/>
  <c r="Q954" i="55"/>
  <c r="Q955" i="55"/>
  <c r="Q956" i="55"/>
  <c r="Q957" i="55"/>
  <c r="Q958" i="55"/>
  <c r="Q959" i="55"/>
  <c r="Q960" i="55"/>
  <c r="Q961" i="55"/>
  <c r="Q962" i="55"/>
  <c r="Q963" i="55"/>
  <c r="Q964" i="55"/>
  <c r="Q965" i="55"/>
  <c r="Q966" i="55"/>
  <c r="Q967" i="55"/>
  <c r="Q968" i="55"/>
  <c r="Q969" i="55"/>
  <c r="Q970" i="55"/>
  <c r="Q971" i="55"/>
  <c r="Q972" i="55"/>
  <c r="Q973" i="55"/>
  <c r="Q974" i="55"/>
  <c r="Q975" i="55"/>
  <c r="Q976" i="55"/>
  <c r="Q977" i="55"/>
  <c r="Q978" i="55"/>
  <c r="Q979" i="55"/>
  <c r="Q980" i="55"/>
  <c r="Q981" i="55"/>
  <c r="Q982" i="55"/>
  <c r="Q983" i="55"/>
  <c r="Q984" i="55"/>
  <c r="Q985" i="55"/>
  <c r="Q986" i="55"/>
  <c r="Q987" i="55"/>
  <c r="Q988" i="55"/>
  <c r="Q989" i="55"/>
  <c r="Q990" i="55"/>
  <c r="Q991" i="55"/>
  <c r="Q992" i="55"/>
  <c r="Q993" i="55"/>
  <c r="Q994" i="55"/>
  <c r="Q995" i="55"/>
  <c r="Q996" i="55"/>
  <c r="Q997" i="55"/>
  <c r="Q998" i="55"/>
  <c r="Q999" i="55"/>
  <c r="Q1000" i="55"/>
  <c r="Q1001" i="55"/>
  <c r="Q1002" i="55"/>
  <c r="Q1003" i="55"/>
  <c r="Q1004" i="55"/>
  <c r="Q1005" i="55"/>
  <c r="Q1006" i="55"/>
  <c r="Q1007" i="55"/>
  <c r="Q1008" i="55"/>
  <c r="Q1009" i="55"/>
  <c r="Q1010" i="55"/>
  <c r="Q1011" i="55"/>
  <c r="Q1012" i="55"/>
  <c r="Q1013" i="55"/>
  <c r="Q1014" i="55"/>
  <c r="Q1015" i="55"/>
  <c r="Q1016" i="55"/>
  <c r="Q1017" i="55"/>
  <c r="Q1018" i="55"/>
  <c r="Q1019" i="55"/>
  <c r="Q1020" i="55"/>
  <c r="Q1021" i="55"/>
  <c r="Q1022" i="55"/>
  <c r="Q1023" i="55"/>
  <c r="Q1024" i="55"/>
  <c r="Q1025" i="55"/>
  <c r="Q1026" i="55"/>
  <c r="Q1027" i="55"/>
  <c r="Q1028" i="55"/>
  <c r="Q1029" i="55"/>
  <c r="Q1030" i="55"/>
  <c r="Q1031" i="55"/>
  <c r="Q1032" i="55"/>
  <c r="Q1033" i="55"/>
  <c r="Q1034" i="55"/>
  <c r="Q1035" i="55"/>
  <c r="Q1036" i="55"/>
  <c r="Q1037" i="55"/>
  <c r="Q1038" i="55"/>
  <c r="Q1039" i="55"/>
  <c r="Q1040" i="55"/>
  <c r="Q1041" i="55"/>
  <c r="Q1042" i="55"/>
  <c r="Q1043" i="55"/>
  <c r="Q1044" i="55"/>
  <c r="Q1045" i="55"/>
  <c r="Q1046" i="55"/>
  <c r="Q1047" i="55"/>
  <c r="Q1048" i="55"/>
  <c r="Q1049" i="55"/>
  <c r="Q1050" i="55"/>
  <c r="Q1051" i="55"/>
  <c r="Q1052" i="55"/>
  <c r="Q1053" i="55"/>
  <c r="Q1054" i="55"/>
  <c r="Q1055" i="55"/>
  <c r="Q1056" i="55"/>
  <c r="Q1057" i="55"/>
  <c r="Q1058" i="55"/>
  <c r="Q1059" i="55"/>
  <c r="Q1060" i="55"/>
  <c r="Q1061" i="55"/>
  <c r="Q1062" i="55"/>
  <c r="Q1063" i="55"/>
  <c r="Q1064" i="55"/>
  <c r="Q1065" i="55"/>
  <c r="Q1066" i="55"/>
  <c r="Q1067" i="55"/>
  <c r="Q1068" i="55"/>
  <c r="Q1069" i="55"/>
  <c r="Q1070" i="55"/>
  <c r="Q1071" i="55"/>
  <c r="Q1072" i="55"/>
  <c r="Q1073" i="55"/>
  <c r="Q1074" i="55"/>
  <c r="Q1075" i="55"/>
  <c r="Q1076" i="55"/>
  <c r="Q1077" i="55"/>
  <c r="Q1078" i="55"/>
  <c r="Q1079" i="55"/>
  <c r="Q1080" i="55"/>
  <c r="Q1081" i="55"/>
  <c r="Q1082" i="55"/>
  <c r="Q1083" i="55"/>
  <c r="Q1084" i="55"/>
  <c r="Q1085" i="55"/>
  <c r="Q1086" i="55"/>
  <c r="Q1087" i="55"/>
  <c r="Q1088" i="55"/>
  <c r="Q1089" i="55"/>
  <c r="Q1090" i="55"/>
  <c r="Q1091" i="55"/>
  <c r="Q1092" i="55"/>
  <c r="Q1093" i="55"/>
  <c r="Q1094" i="55"/>
  <c r="Q1095" i="55"/>
  <c r="Q1096" i="55"/>
  <c r="Q1097" i="55"/>
  <c r="Q1098" i="55"/>
  <c r="Q1099" i="55"/>
  <c r="Q1100" i="55"/>
  <c r="Q1101" i="55"/>
  <c r="Q1102" i="55"/>
  <c r="Q1103" i="55"/>
  <c r="Q1104" i="55"/>
  <c r="Q1105" i="55"/>
  <c r="Q1106" i="55"/>
  <c r="Q1107" i="55"/>
  <c r="Q1108" i="55"/>
  <c r="Q1109" i="55"/>
  <c r="Q1110" i="55"/>
  <c r="Q1111" i="55"/>
  <c r="Q1112" i="55"/>
  <c r="Q1113" i="55"/>
  <c r="Q1114" i="55"/>
  <c r="Q1115" i="55"/>
  <c r="Q1116" i="55"/>
  <c r="Q1117" i="55"/>
  <c r="Q1118" i="55"/>
  <c r="Q1119" i="55"/>
  <c r="Q1120" i="55"/>
  <c r="Q1121" i="55"/>
  <c r="Q1122" i="55"/>
  <c r="Q1123" i="55"/>
  <c r="Q1124" i="55"/>
  <c r="Q1125" i="55"/>
  <c r="Q1126" i="55"/>
  <c r="Q1127" i="55"/>
  <c r="Q1128" i="55"/>
  <c r="Q1129" i="55"/>
  <c r="Q1130" i="55"/>
  <c r="Q1131" i="55"/>
  <c r="Q1132" i="55"/>
  <c r="Q1133" i="55"/>
  <c r="Q1134" i="55"/>
  <c r="Q1135" i="55"/>
  <c r="Q1136" i="55"/>
  <c r="Q1137" i="55"/>
  <c r="Q1138" i="55"/>
  <c r="Q1139" i="55"/>
  <c r="Q1140" i="55"/>
  <c r="Q1141" i="55"/>
  <c r="Q1142" i="55"/>
  <c r="Q1143" i="55"/>
  <c r="Q1144" i="55"/>
  <c r="Q1145" i="55"/>
  <c r="Q1146" i="55"/>
  <c r="Q1147" i="55"/>
  <c r="Q1148" i="55"/>
  <c r="Q1149" i="55"/>
  <c r="Q1150" i="55"/>
  <c r="Q1151" i="55"/>
  <c r="Q1152" i="55"/>
  <c r="Q1153" i="55"/>
  <c r="Q1154" i="55"/>
  <c r="Q1155" i="55"/>
  <c r="Q1156" i="55"/>
  <c r="Q1157" i="55"/>
  <c r="Q1158" i="55"/>
  <c r="Q1159" i="55"/>
  <c r="Q1160" i="55"/>
  <c r="Q1161" i="55"/>
  <c r="Q1162" i="55"/>
  <c r="Q1163" i="55"/>
  <c r="Q1164" i="55"/>
  <c r="Q1165" i="55"/>
  <c r="Q1166" i="55"/>
  <c r="Q1167" i="55"/>
  <c r="Q1168" i="55"/>
  <c r="Q1169" i="55"/>
  <c r="Q1170" i="55"/>
  <c r="Q1171" i="55"/>
  <c r="Q1172" i="55"/>
  <c r="Q1173" i="55"/>
  <c r="Q1174" i="55"/>
  <c r="Q1175" i="55"/>
  <c r="Q1176" i="55"/>
  <c r="Q1177" i="55"/>
  <c r="Q1178" i="55"/>
  <c r="Q1179" i="55"/>
  <c r="Q1180" i="55"/>
  <c r="Q1181" i="55"/>
  <c r="Q1182" i="55"/>
  <c r="Q1183" i="55"/>
  <c r="Q1184" i="55"/>
  <c r="Q1185" i="55"/>
  <c r="Q1186" i="55"/>
  <c r="Q1187" i="55"/>
  <c r="Q1188" i="55"/>
  <c r="Q1189" i="55"/>
  <c r="Q1190" i="55"/>
  <c r="Q1191" i="55"/>
  <c r="Q1192" i="55"/>
  <c r="Q1193" i="55"/>
  <c r="Q1194" i="55"/>
  <c r="Q1195" i="55"/>
  <c r="Q1196" i="55"/>
  <c r="Q1197" i="55"/>
  <c r="Q1198" i="55"/>
  <c r="Q1199" i="55"/>
  <c r="Q1200" i="55"/>
  <c r="Q1201" i="55"/>
  <c r="Q1202" i="55"/>
  <c r="Q1203" i="55"/>
  <c r="Q1204" i="55"/>
  <c r="Q1205" i="55"/>
  <c r="Q1206" i="55"/>
  <c r="Q1207" i="55"/>
  <c r="Q1208" i="55"/>
  <c r="Q1209" i="55"/>
  <c r="Q1210" i="55"/>
  <c r="Q1211" i="55"/>
  <c r="Q1212" i="55"/>
  <c r="Q1213" i="55"/>
  <c r="Q1214" i="55"/>
  <c r="Q1215" i="55"/>
  <c r="Q1216" i="55"/>
  <c r="Q1217" i="55"/>
  <c r="Q1218" i="55"/>
  <c r="Q1219" i="55"/>
  <c r="Q1220" i="55"/>
  <c r="Q1221" i="55"/>
  <c r="Q1222" i="55"/>
  <c r="Q1223" i="55"/>
  <c r="Q1224" i="55"/>
  <c r="Q1225" i="55"/>
  <c r="Q1226" i="55"/>
  <c r="Q1227" i="55"/>
  <c r="Q1228" i="55"/>
  <c r="Q1229" i="55"/>
  <c r="Q1230" i="55"/>
  <c r="Q1231" i="55"/>
  <c r="Q1232" i="55"/>
  <c r="Q1233" i="55"/>
  <c r="Q1234" i="55"/>
  <c r="Q1235" i="55"/>
  <c r="Q1236" i="55"/>
  <c r="Q1237" i="55"/>
  <c r="Q1238" i="55"/>
  <c r="Q1239" i="55"/>
  <c r="Q1240" i="55"/>
  <c r="Q1241" i="55"/>
  <c r="Q1242" i="55"/>
  <c r="Q1243" i="55"/>
  <c r="Q1244" i="55"/>
  <c r="Q1245" i="55"/>
  <c r="Q1246" i="55"/>
  <c r="Q1247" i="55"/>
  <c r="Q1248" i="55"/>
  <c r="Q1249" i="55"/>
  <c r="Q1250" i="55"/>
  <c r="Q1251" i="55"/>
  <c r="Q1252" i="55"/>
  <c r="Q1253" i="55"/>
  <c r="Q1254" i="55"/>
  <c r="Q1255" i="55"/>
  <c r="Q1256" i="55"/>
  <c r="Q1257" i="55"/>
  <c r="Q1258" i="55"/>
  <c r="Q1259" i="55"/>
  <c r="Q1260" i="55"/>
  <c r="Q1261" i="55"/>
  <c r="Q1262" i="55"/>
  <c r="Q1263" i="55"/>
  <c r="Q1264" i="55"/>
  <c r="Q1265" i="55"/>
  <c r="Q1266" i="55"/>
  <c r="Q1267" i="55"/>
  <c r="Q1268" i="55"/>
  <c r="Q1269" i="55"/>
  <c r="Q1270" i="55"/>
  <c r="Q1271" i="55"/>
  <c r="Q1272" i="55"/>
  <c r="Q1273" i="55"/>
  <c r="Q1274" i="55"/>
  <c r="Q1275" i="55"/>
  <c r="Q1276" i="55"/>
  <c r="Q1277" i="55"/>
  <c r="Q1278" i="55"/>
  <c r="Q1279" i="55"/>
  <c r="Q1280" i="55"/>
  <c r="Q1281" i="55"/>
  <c r="Q1282" i="55"/>
  <c r="Q1283" i="55"/>
  <c r="Q1284" i="55"/>
  <c r="Q1285" i="55"/>
  <c r="Q1286" i="55"/>
  <c r="Q1287" i="55"/>
  <c r="Q1288" i="55"/>
  <c r="Q1289" i="55"/>
  <c r="Q1290" i="55"/>
  <c r="Q1291" i="55"/>
  <c r="Q1292" i="55"/>
  <c r="Q1293" i="55"/>
  <c r="Q1294" i="55"/>
  <c r="Q1295" i="55"/>
  <c r="Q1296" i="55"/>
  <c r="Q1297" i="55"/>
  <c r="Q1298" i="55"/>
  <c r="Q1299" i="55"/>
  <c r="Q1300" i="55"/>
  <c r="Q1301" i="55"/>
  <c r="Q1302" i="55"/>
  <c r="Q1303" i="55"/>
  <c r="Q1304" i="55"/>
  <c r="Q1305" i="55"/>
  <c r="Q1306" i="55"/>
  <c r="Q1307" i="55"/>
  <c r="Q1308" i="55"/>
  <c r="Q1309" i="55"/>
  <c r="Q1310" i="55"/>
  <c r="Q1311" i="55"/>
  <c r="Q1312" i="55"/>
  <c r="Q1313" i="55"/>
  <c r="Q1314" i="55"/>
  <c r="Q1315" i="55"/>
  <c r="Q1316" i="55"/>
  <c r="Q1317" i="55"/>
  <c r="Q1318" i="55"/>
  <c r="Q1319" i="55"/>
  <c r="Q1320" i="55"/>
  <c r="Q1321" i="55"/>
  <c r="Q1322" i="55"/>
  <c r="Q1323" i="55"/>
  <c r="Q1324" i="55"/>
  <c r="Q1325" i="55"/>
  <c r="Q1326" i="55"/>
  <c r="Q1327" i="55"/>
  <c r="Q1328" i="55"/>
  <c r="Q1329" i="55"/>
  <c r="Q1330" i="55"/>
  <c r="Q1331" i="55"/>
  <c r="Q1332" i="55"/>
  <c r="Q1333" i="55"/>
  <c r="Q1334" i="55"/>
  <c r="Q1335" i="55"/>
  <c r="Q1336" i="55"/>
  <c r="Q1337" i="55"/>
  <c r="Q1338" i="55"/>
  <c r="Q1339" i="55"/>
  <c r="Q1340" i="55"/>
  <c r="Q1341" i="55"/>
  <c r="Q1342" i="55"/>
  <c r="Q1343" i="55"/>
  <c r="Q1344" i="55"/>
  <c r="Q1345" i="55"/>
  <c r="Q1346" i="55"/>
  <c r="Q1347" i="55"/>
  <c r="Q1348" i="55"/>
  <c r="Q1349" i="55"/>
  <c r="Q1350" i="55"/>
  <c r="Q1351" i="55"/>
  <c r="Q1352" i="55"/>
  <c r="Q1353" i="55"/>
  <c r="Q1354" i="55"/>
  <c r="Q1355" i="55"/>
  <c r="Q1356" i="55"/>
  <c r="Q1357" i="55"/>
  <c r="Q1358" i="55"/>
  <c r="Q1359" i="55"/>
  <c r="Q1360" i="55"/>
  <c r="Q1361" i="55"/>
  <c r="Q1362" i="55"/>
  <c r="Q1363" i="55"/>
  <c r="Q1364" i="55"/>
  <c r="Q1365" i="55"/>
  <c r="Q1366" i="55"/>
  <c r="Q1367" i="55"/>
  <c r="Q1368" i="55"/>
  <c r="Q1369" i="55"/>
  <c r="Q1370" i="55"/>
  <c r="Q1371" i="55"/>
  <c r="Q1372" i="55"/>
  <c r="Q1373" i="55"/>
  <c r="Q1374" i="55"/>
  <c r="Q1375" i="55"/>
  <c r="Q1376" i="55"/>
  <c r="Q1377" i="55"/>
  <c r="Q1378" i="55"/>
  <c r="Q1379" i="55"/>
  <c r="Q1380" i="55"/>
  <c r="Q1381" i="55"/>
  <c r="Q1382" i="55"/>
  <c r="Q1383" i="55"/>
  <c r="Q1384" i="55"/>
  <c r="Q1385" i="55"/>
  <c r="Q1386" i="55"/>
  <c r="Q1387" i="55"/>
  <c r="Q1388" i="55"/>
  <c r="Q1389" i="55"/>
  <c r="Q1390" i="55"/>
  <c r="Q1391" i="55"/>
  <c r="Q1392" i="55"/>
  <c r="Q1393" i="55"/>
  <c r="Q1394" i="55"/>
  <c r="Q1395" i="55"/>
  <c r="Q1396" i="55"/>
  <c r="Q1397" i="55"/>
  <c r="Q1398" i="55"/>
  <c r="Q1399" i="55"/>
  <c r="Q1400" i="55"/>
  <c r="Q1401" i="55"/>
  <c r="Q1402" i="55"/>
  <c r="Q1403" i="55"/>
  <c r="Q1404" i="55"/>
  <c r="Q1405" i="55"/>
  <c r="Q1406" i="55"/>
  <c r="Q1407" i="55"/>
  <c r="Q1408" i="55"/>
  <c r="Q1409" i="55"/>
  <c r="Q1410" i="55"/>
  <c r="Q1411" i="55"/>
  <c r="Q1412" i="55"/>
  <c r="Q1413" i="55"/>
  <c r="Q1414" i="55"/>
  <c r="Q1415" i="55"/>
  <c r="Q1416" i="55"/>
  <c r="Q1417" i="55"/>
  <c r="Q1418" i="55"/>
  <c r="Q1419" i="55"/>
  <c r="Q1420" i="55"/>
  <c r="Q1421" i="55"/>
  <c r="Q1422" i="55"/>
  <c r="Q1423" i="55"/>
  <c r="Q1424" i="55"/>
  <c r="Q1425" i="55"/>
  <c r="Q1426" i="55"/>
  <c r="Q1427" i="55"/>
  <c r="Q1428" i="55"/>
  <c r="Q1429" i="55"/>
  <c r="Q1430" i="55"/>
  <c r="Q1431" i="55"/>
  <c r="Q1432" i="55"/>
  <c r="Q1433" i="55"/>
  <c r="Q1434" i="55"/>
  <c r="Q1435" i="55"/>
  <c r="Q1436" i="55"/>
  <c r="Q1437" i="55"/>
  <c r="Q1438" i="55"/>
  <c r="Q1439" i="55"/>
  <c r="Q1440" i="55"/>
  <c r="Q1441" i="55"/>
  <c r="Q1442" i="55"/>
  <c r="Q1443" i="55"/>
  <c r="Q1444" i="55"/>
  <c r="Q1445" i="55"/>
  <c r="Q1446" i="55"/>
  <c r="Q1447" i="55"/>
  <c r="Q1448" i="55"/>
  <c r="Q1449" i="55"/>
  <c r="Q1450" i="55"/>
  <c r="Q1451" i="55"/>
  <c r="Q1452" i="55"/>
  <c r="Q1453" i="55"/>
  <c r="Q1454" i="55"/>
  <c r="Q1455" i="55"/>
  <c r="Q1456" i="55"/>
  <c r="Q1457" i="55"/>
  <c r="Q1458" i="55"/>
  <c r="Q1459" i="55"/>
  <c r="Q1460" i="55"/>
  <c r="Q1461" i="55"/>
  <c r="Q1462" i="55"/>
  <c r="Q1463" i="55"/>
  <c r="Q1464" i="55"/>
  <c r="Q1465" i="55"/>
  <c r="Q1466" i="55"/>
  <c r="Q1467" i="55"/>
  <c r="Q1468" i="55"/>
  <c r="Q1469" i="55"/>
  <c r="Q1470" i="55"/>
  <c r="Q1471" i="55"/>
  <c r="Q1472" i="55"/>
  <c r="Q1473" i="55"/>
  <c r="Q1474" i="55"/>
  <c r="Q1475" i="55"/>
  <c r="Q1476" i="55"/>
  <c r="Q1477" i="55"/>
  <c r="Q1478" i="55"/>
  <c r="Q1479" i="55"/>
  <c r="Q1480" i="55"/>
  <c r="Q1481" i="55"/>
  <c r="Q1482" i="55"/>
  <c r="Q1483" i="55"/>
  <c r="Q1484" i="55"/>
  <c r="Q1485" i="55"/>
  <c r="Q1486" i="55"/>
  <c r="Q1487" i="55"/>
  <c r="Q1488" i="55"/>
  <c r="Q1489" i="55"/>
  <c r="Q1490" i="55"/>
  <c r="Q1491" i="55"/>
  <c r="Q1492" i="55"/>
  <c r="Q1493" i="55"/>
  <c r="Q1494" i="55"/>
  <c r="Q1495" i="55"/>
  <c r="Q1496" i="55"/>
  <c r="Q1497" i="55"/>
  <c r="Q1498" i="55"/>
  <c r="Q1499" i="55"/>
  <c r="Q1500" i="55"/>
  <c r="Q1501" i="55"/>
  <c r="Q1502" i="55"/>
  <c r="Q1503" i="55"/>
  <c r="Q1504" i="55"/>
  <c r="Q1505" i="55"/>
  <c r="Q1506" i="55"/>
  <c r="Q1507" i="55"/>
  <c r="Q1508" i="55"/>
  <c r="Q1509" i="55"/>
  <c r="Q1510" i="55"/>
  <c r="Q1511" i="55"/>
  <c r="Q1512" i="55"/>
  <c r="Q1513" i="55"/>
  <c r="Q1514" i="55"/>
  <c r="Q1515" i="55"/>
  <c r="Q1516" i="55"/>
  <c r="Q1517" i="55"/>
  <c r="Q1518" i="55"/>
  <c r="Q1519" i="55"/>
  <c r="Q1520" i="55"/>
  <c r="Q1521" i="55"/>
  <c r="Q1522" i="55"/>
  <c r="Q1523" i="55"/>
  <c r="Q1524" i="55"/>
  <c r="Q1525" i="55"/>
  <c r="Q1526" i="55"/>
  <c r="Q1527" i="55"/>
  <c r="Q1528" i="55"/>
  <c r="Q1529" i="55"/>
  <c r="Q1530" i="55"/>
  <c r="Q1531" i="55"/>
  <c r="Q1532" i="55"/>
  <c r="Q1533" i="55"/>
  <c r="Q1534" i="55"/>
  <c r="Q1535" i="55"/>
  <c r="Q1536" i="55"/>
  <c r="Q1537" i="55"/>
  <c r="Q1538" i="55"/>
  <c r="Q1539" i="55"/>
  <c r="Q1540" i="55"/>
  <c r="Q1541" i="55"/>
  <c r="Q1542" i="55"/>
  <c r="Q1543" i="55"/>
  <c r="Q1544" i="55"/>
  <c r="Q1545" i="55"/>
  <c r="Q1546" i="55"/>
  <c r="Q1547" i="55"/>
  <c r="Q1548" i="55"/>
  <c r="Q1549" i="55"/>
  <c r="Q1550" i="55"/>
  <c r="Q1551" i="55"/>
  <c r="Q1552" i="55"/>
  <c r="Q1553" i="55"/>
  <c r="Q1554" i="55"/>
  <c r="Q1555" i="55"/>
  <c r="Q1556" i="55"/>
  <c r="Q1557" i="55"/>
  <c r="Q1558" i="55"/>
  <c r="Q1559" i="55"/>
  <c r="Q1560" i="55"/>
  <c r="Q1561" i="55"/>
  <c r="Q1562" i="55"/>
  <c r="Q1563" i="55"/>
  <c r="Q1564" i="55"/>
  <c r="Q1565" i="55"/>
  <c r="Q1566" i="55"/>
  <c r="Q1567" i="55"/>
  <c r="Q1568" i="55"/>
  <c r="Q1569" i="55"/>
  <c r="Q1570" i="55"/>
  <c r="Q1571" i="55"/>
  <c r="Q1572" i="55"/>
  <c r="Q1573" i="55"/>
  <c r="Q1574" i="55"/>
  <c r="Q1575" i="55"/>
  <c r="Q1576" i="55"/>
  <c r="Q1577" i="55"/>
  <c r="Q1578" i="55"/>
  <c r="Q1579" i="55"/>
  <c r="Q1580" i="55"/>
  <c r="Q1581" i="55"/>
  <c r="Q1582" i="55"/>
  <c r="Q1583" i="55"/>
  <c r="Q1584" i="55"/>
  <c r="Q1585" i="55"/>
  <c r="Q1586" i="55"/>
  <c r="Q1587" i="55"/>
  <c r="Q1588" i="55"/>
  <c r="Q1589" i="55"/>
  <c r="Q1590" i="55"/>
  <c r="Q1591" i="55"/>
  <c r="Q1592" i="55"/>
  <c r="Q1593" i="55"/>
  <c r="Q1594" i="55"/>
  <c r="Q1595" i="55"/>
  <c r="Q1596" i="55"/>
  <c r="Q1597" i="55"/>
  <c r="Q1598" i="55"/>
  <c r="Q1599" i="55"/>
  <c r="Q1600" i="55"/>
  <c r="Q1601" i="55"/>
  <c r="Q1602" i="55"/>
  <c r="Q1603" i="55"/>
  <c r="Q1604" i="55"/>
  <c r="Q1605" i="55"/>
  <c r="Q1606" i="55"/>
  <c r="Q1607" i="55"/>
  <c r="Q1608" i="55"/>
  <c r="Q1609" i="55"/>
  <c r="Q1610" i="55"/>
  <c r="Q1611" i="55"/>
  <c r="Q1612" i="55"/>
  <c r="Q1613" i="55"/>
  <c r="Q1614" i="55"/>
  <c r="Q1615" i="55"/>
  <c r="Q1616" i="55"/>
  <c r="Q1617" i="55"/>
  <c r="Q1618" i="55"/>
  <c r="Q1619" i="55"/>
  <c r="Q1620" i="55"/>
  <c r="Q1621" i="55"/>
  <c r="Q1622" i="55"/>
  <c r="Q1623" i="55"/>
  <c r="Q1624" i="55"/>
  <c r="Q1625" i="55"/>
  <c r="Q1626" i="55"/>
  <c r="Q1627" i="55"/>
  <c r="Q1628" i="55"/>
  <c r="Q1629" i="55"/>
  <c r="Q1630" i="55"/>
  <c r="Q1631" i="55"/>
  <c r="Q1632" i="55"/>
  <c r="Q1633" i="55"/>
  <c r="Q1634" i="55"/>
  <c r="Q1635" i="55"/>
  <c r="Q1636" i="55"/>
  <c r="Q1637" i="55"/>
  <c r="Q1638" i="55"/>
  <c r="Q1639" i="55"/>
  <c r="Q1640" i="55"/>
  <c r="Q1641" i="55"/>
  <c r="Q1642" i="55"/>
  <c r="Q1643" i="55"/>
  <c r="Q1644" i="55"/>
  <c r="Q1645" i="55"/>
  <c r="Q1646" i="55"/>
  <c r="Q1647" i="55"/>
  <c r="Q1648" i="55"/>
  <c r="Q1649" i="55"/>
  <c r="Q1650" i="55"/>
  <c r="Q1651" i="55"/>
  <c r="Q1652" i="55"/>
  <c r="Q1653" i="55"/>
  <c r="Q1654" i="55"/>
  <c r="Q1655" i="55"/>
  <c r="Q1656" i="55"/>
  <c r="Q1657" i="55"/>
  <c r="Q1658" i="55"/>
  <c r="Q1659" i="55"/>
  <c r="Q1660" i="55"/>
  <c r="Q1661" i="55"/>
  <c r="Q1662" i="55"/>
  <c r="Q1663" i="55"/>
  <c r="Q1664" i="55"/>
  <c r="Q1665" i="55"/>
  <c r="Q1666" i="55"/>
  <c r="Q1667" i="55"/>
  <c r="Q1668" i="55"/>
  <c r="Q1669" i="55"/>
  <c r="Q1670" i="55"/>
  <c r="Q1671" i="55"/>
  <c r="Q1672" i="55"/>
  <c r="Q1673" i="55"/>
  <c r="Q1674" i="55"/>
  <c r="Q1675" i="55"/>
  <c r="Q1676" i="55"/>
  <c r="Q1677" i="55"/>
  <c r="Q1678" i="55"/>
  <c r="Q1679" i="55"/>
  <c r="Q1680" i="55"/>
  <c r="Q1681" i="55"/>
  <c r="Q1682" i="55"/>
  <c r="Q1683" i="55"/>
  <c r="Q1684" i="55"/>
  <c r="Q1685" i="55"/>
  <c r="Q1686" i="55"/>
  <c r="Q1687" i="55"/>
  <c r="Q1688" i="55"/>
  <c r="Q1689" i="55"/>
  <c r="Q1690" i="55"/>
  <c r="Q1691" i="55"/>
  <c r="Q1692" i="55"/>
  <c r="Q1693" i="55"/>
  <c r="Q1694" i="55"/>
  <c r="Q1695" i="55"/>
  <c r="Q1696" i="55"/>
  <c r="Q1697" i="55"/>
  <c r="Q1698" i="55"/>
  <c r="Q1699" i="55"/>
  <c r="Q1700" i="55"/>
  <c r="Q1701" i="55"/>
  <c r="Q1702" i="55"/>
  <c r="Q1703" i="55"/>
  <c r="Q1704" i="55"/>
  <c r="Q1705" i="55"/>
  <c r="Q1706" i="55"/>
  <c r="Q1707" i="55"/>
  <c r="Q1708" i="55"/>
  <c r="Q1709" i="55"/>
  <c r="Q1710" i="55"/>
  <c r="Q1711" i="55"/>
  <c r="Q1712" i="55"/>
  <c r="Q1713" i="55"/>
  <c r="Q1714" i="55"/>
  <c r="Q1715" i="55"/>
  <c r="Q1716" i="55"/>
  <c r="Q1717" i="55"/>
  <c r="Q1718" i="55"/>
  <c r="Q1719" i="55"/>
  <c r="Q1720" i="55"/>
  <c r="Q1721" i="55"/>
  <c r="Q1722" i="55"/>
  <c r="Q1723" i="55"/>
  <c r="Q1724" i="55"/>
  <c r="Q1725" i="55"/>
  <c r="Q1726" i="55"/>
  <c r="Q1727" i="55"/>
  <c r="Q1728" i="55"/>
  <c r="Q1729" i="55"/>
  <c r="Q1730" i="55"/>
  <c r="Q1731" i="55"/>
  <c r="Q1732" i="55"/>
  <c r="Q1733" i="55"/>
  <c r="Q1734" i="55"/>
  <c r="Q1735" i="55"/>
  <c r="Q1736" i="55"/>
  <c r="Q1737" i="55"/>
  <c r="Q1738" i="55"/>
  <c r="Q1739" i="55"/>
  <c r="Q1740" i="55"/>
  <c r="Q1741" i="55"/>
  <c r="Q1742" i="55"/>
  <c r="Q1743" i="55"/>
  <c r="Q1744" i="55"/>
  <c r="Q1745" i="55"/>
  <c r="Q1746" i="55"/>
  <c r="Q1747" i="55"/>
  <c r="Q1748" i="55"/>
  <c r="Q1749" i="55"/>
  <c r="Q1750" i="55"/>
  <c r="Q1751" i="55"/>
  <c r="Q1752" i="55"/>
  <c r="Q1753" i="55"/>
  <c r="Q1754" i="55"/>
  <c r="Q1755" i="55"/>
  <c r="Q1756" i="55"/>
  <c r="Q1757" i="55"/>
  <c r="Q1758" i="55"/>
  <c r="Q1759" i="55"/>
  <c r="Q1760" i="55"/>
  <c r="Q1761" i="55"/>
  <c r="Q1762" i="55"/>
  <c r="Q1763" i="55"/>
  <c r="Q1764" i="55"/>
  <c r="Q1765" i="55"/>
  <c r="Q1766" i="55"/>
  <c r="Q1767" i="55"/>
  <c r="Q1768" i="55"/>
  <c r="Q1769" i="55"/>
  <c r="Q1770" i="55"/>
  <c r="Q1771" i="55"/>
  <c r="Q1772" i="55"/>
  <c r="Q1773" i="55"/>
  <c r="Q1774" i="55"/>
  <c r="Q1775" i="55"/>
  <c r="Q1776" i="55"/>
  <c r="Q1777" i="55"/>
  <c r="Q1778" i="55"/>
  <c r="Q1779" i="55"/>
  <c r="Q1780" i="55"/>
  <c r="Q1781" i="55"/>
  <c r="Q1782" i="55"/>
  <c r="Q1783" i="55"/>
  <c r="Q1784" i="55"/>
  <c r="Q1785" i="55"/>
  <c r="Q1786" i="55"/>
  <c r="Q1787" i="55"/>
  <c r="Q1788" i="55"/>
  <c r="Q1789" i="55"/>
  <c r="Q1790" i="55"/>
  <c r="Q1791" i="55"/>
  <c r="Q1792" i="55"/>
  <c r="Q1793" i="55"/>
  <c r="Q1794" i="55"/>
  <c r="Q1795" i="55"/>
  <c r="Q1796" i="55"/>
  <c r="Q1797" i="55"/>
  <c r="Q1798" i="55"/>
  <c r="Q1799" i="55"/>
  <c r="Q1800" i="55"/>
  <c r="Q1801" i="55"/>
  <c r="Q1802" i="55"/>
  <c r="Q1803" i="55"/>
  <c r="Q1804" i="55"/>
  <c r="Q1805" i="55"/>
  <c r="Q1806" i="55"/>
  <c r="Q1807" i="55"/>
  <c r="Q1808" i="55"/>
  <c r="Q1809" i="55"/>
  <c r="Q1810" i="55"/>
  <c r="Q1811" i="55"/>
  <c r="Q1812" i="55"/>
  <c r="Q1813" i="55"/>
  <c r="Q1814" i="55"/>
  <c r="Q1815" i="55"/>
  <c r="Q1816" i="55"/>
  <c r="Q1817" i="55"/>
  <c r="Q1818" i="55"/>
  <c r="Q1819" i="55"/>
  <c r="Q1820" i="55"/>
  <c r="Q1821" i="55"/>
  <c r="Q1822" i="55"/>
  <c r="Q1823" i="55"/>
  <c r="Q1824" i="55"/>
  <c r="Q1825" i="55"/>
  <c r="Q1826" i="55"/>
  <c r="Q1827" i="55"/>
  <c r="Q1828" i="55"/>
  <c r="Q1829" i="55"/>
  <c r="Q1830" i="55"/>
  <c r="Q1831" i="55"/>
  <c r="Q1832" i="55"/>
  <c r="Q1833" i="55"/>
  <c r="Q1834" i="55"/>
  <c r="Q1835" i="55"/>
  <c r="Q1836" i="55"/>
  <c r="Q1837" i="55"/>
  <c r="Q1838" i="55"/>
  <c r="Q1839" i="55"/>
  <c r="Q1840" i="55"/>
  <c r="Q1841" i="55"/>
  <c r="Q1842" i="55"/>
  <c r="Q1843" i="55"/>
  <c r="Q1844" i="55"/>
  <c r="Q1845" i="55"/>
  <c r="Q1846" i="55"/>
  <c r="Q1847" i="55"/>
  <c r="Q1848" i="55"/>
  <c r="Q1849" i="55"/>
  <c r="Q1850" i="55"/>
  <c r="Q1851" i="55"/>
  <c r="Q1852" i="55"/>
  <c r="Q1853" i="55"/>
  <c r="Q1854" i="55"/>
  <c r="Q1855" i="55"/>
  <c r="Q1856" i="55"/>
  <c r="Q1857" i="55"/>
  <c r="Q1858" i="55"/>
  <c r="Q1859" i="55"/>
  <c r="Q1860" i="55"/>
  <c r="Q1861" i="55"/>
  <c r="Q1862" i="55"/>
  <c r="Q1863" i="55"/>
  <c r="Q1864" i="55"/>
  <c r="Q1865" i="55"/>
  <c r="Q1866" i="55"/>
  <c r="Q1867" i="55"/>
  <c r="Q1868" i="55"/>
  <c r="Q1869" i="55"/>
  <c r="Q1870" i="55"/>
  <c r="Q1871" i="55"/>
  <c r="Q1872" i="55"/>
  <c r="Q1873" i="55"/>
  <c r="Q1874" i="55"/>
  <c r="Q1875" i="55"/>
  <c r="Q1876" i="55"/>
  <c r="Q1877" i="55"/>
  <c r="Q1878" i="55"/>
  <c r="Q1879" i="55"/>
  <c r="Q1880" i="55"/>
  <c r="Q1881" i="55"/>
  <c r="Q1882" i="55"/>
  <c r="Q1883" i="55"/>
  <c r="Q1884" i="55"/>
  <c r="Q1885" i="55"/>
  <c r="Q1886" i="55"/>
  <c r="Q1887" i="55"/>
  <c r="Q1888" i="55"/>
  <c r="Q1889" i="55"/>
  <c r="Q1890" i="55"/>
  <c r="Q1891" i="55"/>
  <c r="Q1892" i="55"/>
  <c r="Q1893" i="55"/>
  <c r="Q1894" i="55"/>
  <c r="Q1895" i="55"/>
  <c r="Q1896" i="55"/>
  <c r="Q1897" i="55"/>
  <c r="Q1898" i="55"/>
  <c r="Q1899" i="55"/>
  <c r="Q1900" i="55"/>
  <c r="Q1901" i="55"/>
  <c r="Q1902" i="55"/>
  <c r="Q1903" i="55"/>
  <c r="Q1904" i="55"/>
  <c r="Q1905" i="55"/>
  <c r="Q1906" i="55"/>
  <c r="Q1907" i="55"/>
  <c r="Q1908" i="55"/>
  <c r="Q1909" i="55"/>
  <c r="Q1910" i="55"/>
  <c r="Q1911" i="55"/>
  <c r="Q1912" i="55"/>
  <c r="Q1913" i="55"/>
  <c r="Q1914" i="55"/>
  <c r="Q1915" i="55"/>
  <c r="Q1916" i="55"/>
  <c r="Q1917" i="55"/>
  <c r="Q1918" i="55"/>
  <c r="Q1919" i="55"/>
  <c r="Q1920" i="55"/>
  <c r="Q1921" i="55"/>
  <c r="Q1922" i="55"/>
  <c r="Q1923" i="55"/>
  <c r="Q1924" i="55"/>
  <c r="Q1925" i="55"/>
  <c r="Q1926" i="55"/>
  <c r="Q1927" i="55"/>
  <c r="Q1928" i="55"/>
  <c r="Q1929" i="55"/>
  <c r="Q1930" i="55"/>
  <c r="Q1931" i="55"/>
  <c r="Q1932" i="55"/>
  <c r="Q1933" i="55"/>
  <c r="Q1934" i="55"/>
  <c r="Q1935" i="55"/>
  <c r="Q1936" i="55"/>
  <c r="Q1937" i="55"/>
  <c r="Q1938" i="55"/>
  <c r="Q1939" i="55"/>
  <c r="Q1940" i="55"/>
  <c r="Q1941" i="55"/>
  <c r="Q1942" i="55"/>
  <c r="Q1943" i="55"/>
  <c r="Q1944" i="55"/>
  <c r="Q1945" i="55"/>
  <c r="Q1946" i="55"/>
  <c r="Q1947" i="55"/>
  <c r="Q1948" i="55"/>
  <c r="Q1949" i="55"/>
  <c r="Q1950" i="55"/>
  <c r="Q1951" i="55"/>
  <c r="Q1952" i="55"/>
  <c r="Q1953" i="55"/>
  <c r="Q1954" i="55"/>
  <c r="Q1955" i="55"/>
  <c r="Q1956" i="55"/>
  <c r="Q1957" i="55"/>
  <c r="Q1958" i="55"/>
  <c r="Q1959" i="55"/>
  <c r="Q1960" i="55"/>
  <c r="Q1961" i="55"/>
  <c r="Q1962" i="55"/>
  <c r="Q1963" i="55"/>
  <c r="Q1964" i="55"/>
  <c r="Q1965" i="55"/>
  <c r="Q1966" i="55"/>
  <c r="Q1967" i="55"/>
  <c r="Q1968" i="55"/>
  <c r="Q1969" i="55"/>
  <c r="Q1970" i="55"/>
  <c r="Q1971" i="55"/>
  <c r="Q1972" i="55"/>
  <c r="Q1973" i="55"/>
  <c r="Q1974" i="55"/>
  <c r="Q1975" i="55"/>
  <c r="Q1976" i="55"/>
  <c r="Q1977" i="55"/>
  <c r="Q1978" i="55"/>
  <c r="Q1979" i="55"/>
  <c r="Q1980" i="55"/>
  <c r="Q1981" i="55"/>
  <c r="Q1982" i="55"/>
  <c r="Q1983" i="55"/>
  <c r="Q1984" i="55"/>
  <c r="Q1985" i="55"/>
  <c r="Q1986" i="55"/>
  <c r="Q1987" i="55"/>
  <c r="Q1988" i="55"/>
  <c r="Q1989" i="55"/>
  <c r="Q1990" i="55"/>
  <c r="Q1991" i="55"/>
  <c r="Q1992" i="55"/>
  <c r="Q1993" i="55"/>
  <c r="Q1994" i="55"/>
  <c r="Q1995" i="55"/>
  <c r="Q1996" i="55"/>
  <c r="Q1997" i="55"/>
  <c r="Q1998" i="55"/>
  <c r="Q1999" i="55"/>
  <c r="Q2000" i="55"/>
  <c r="Q2001" i="55"/>
  <c r="Q2002" i="55"/>
  <c r="Q2003" i="55"/>
  <c r="Q2004" i="55"/>
  <c r="Q2005" i="55"/>
  <c r="Q2006" i="55"/>
  <c r="Q2007" i="55"/>
  <c r="Q2008" i="55"/>
  <c r="Q2009" i="55"/>
  <c r="Q2010" i="55"/>
  <c r="Q2011" i="55"/>
  <c r="Q2012" i="55"/>
  <c r="Q2013" i="55"/>
  <c r="Q2014" i="55"/>
  <c r="Q2015" i="55"/>
  <c r="Q2016" i="55"/>
  <c r="Q2017" i="55"/>
  <c r="Q2018" i="55"/>
  <c r="Q2019" i="55"/>
  <c r="Q2020" i="55"/>
  <c r="Q2021" i="55"/>
  <c r="Q2022" i="55"/>
  <c r="Q2023" i="55"/>
  <c r="Q2024" i="55"/>
  <c r="Q2025" i="55"/>
  <c r="Q2026" i="55"/>
  <c r="Q2027" i="55"/>
  <c r="Q2028" i="55"/>
  <c r="Q2029" i="55"/>
  <c r="Q2030" i="55"/>
  <c r="Q2031" i="55"/>
  <c r="Q2032" i="55"/>
  <c r="Q2033" i="55"/>
  <c r="Q2034" i="55"/>
  <c r="Q2035" i="55"/>
  <c r="Q2036" i="55"/>
  <c r="Q2037" i="55"/>
  <c r="Q2038" i="55"/>
  <c r="Q2039" i="55"/>
  <c r="Q2040" i="55"/>
  <c r="Q2041" i="55"/>
  <c r="Q2042" i="55"/>
  <c r="Q2043" i="55"/>
  <c r="Q2044" i="55"/>
  <c r="Q2045" i="55"/>
  <c r="Q2046" i="55"/>
  <c r="Q2047" i="55"/>
  <c r="Q2048" i="55"/>
  <c r="Q2049" i="55"/>
  <c r="Q2050" i="55"/>
  <c r="Q2051" i="55"/>
  <c r="Q2052" i="55"/>
  <c r="Q2053" i="55"/>
  <c r="Q2054" i="55"/>
  <c r="Q2055" i="55"/>
  <c r="Q2056" i="55"/>
  <c r="Q2057" i="55"/>
  <c r="Q2058" i="55"/>
  <c r="Q2059" i="55"/>
  <c r="Q2060" i="55"/>
  <c r="Q2061" i="55"/>
  <c r="Q2062" i="55"/>
  <c r="Q2063" i="55"/>
  <c r="Q2064" i="55"/>
  <c r="Q2065" i="55"/>
  <c r="Q2066" i="55"/>
  <c r="Q2067" i="55"/>
  <c r="Q2068" i="55"/>
  <c r="Q2069" i="55"/>
  <c r="Q2070" i="55"/>
  <c r="Q2071" i="55"/>
  <c r="Q2072" i="55"/>
  <c r="Q2073" i="55"/>
  <c r="Q2074" i="55"/>
  <c r="Q2075" i="55"/>
  <c r="Q2076" i="55"/>
  <c r="Q2077" i="55"/>
  <c r="Q2078" i="55"/>
  <c r="Q2079" i="55"/>
  <c r="Q2080" i="55"/>
  <c r="Q2081" i="55"/>
  <c r="Q2082" i="55"/>
  <c r="Q2083" i="55"/>
  <c r="Q2084" i="55"/>
  <c r="Q2085" i="55"/>
  <c r="Q2086" i="55"/>
  <c r="Q2087" i="55"/>
  <c r="Q2088" i="55"/>
  <c r="Q2089" i="55"/>
  <c r="Q2090" i="55"/>
  <c r="Q2091" i="55"/>
  <c r="Q2092" i="55"/>
  <c r="Q2093" i="55"/>
  <c r="Q2094" i="55"/>
  <c r="Q2095" i="55"/>
  <c r="Q2096" i="55"/>
  <c r="Q2097" i="55"/>
  <c r="Q2098" i="55"/>
  <c r="Q2099" i="55"/>
  <c r="Q2100" i="55"/>
  <c r="Q2101" i="55"/>
  <c r="Q2102" i="55"/>
  <c r="Q2103" i="55"/>
  <c r="Q2104" i="55"/>
  <c r="Q2105" i="55"/>
  <c r="Q2106" i="55"/>
  <c r="Q2107" i="55"/>
  <c r="Q2108" i="55"/>
  <c r="Q2109" i="55"/>
  <c r="Q2110" i="55"/>
  <c r="Q2111" i="55"/>
  <c r="Q2112" i="55"/>
  <c r="Q2113" i="55"/>
  <c r="Q2114" i="55"/>
  <c r="Q2115" i="55"/>
  <c r="Q2116" i="55"/>
  <c r="Q2117" i="55"/>
  <c r="Q2118" i="55"/>
  <c r="Q2119" i="55"/>
  <c r="Q2120" i="55"/>
  <c r="Q2121" i="55"/>
  <c r="Q2122" i="55"/>
  <c r="Q2123" i="55"/>
  <c r="Q2124" i="55"/>
  <c r="Q2125" i="55"/>
  <c r="Q2126" i="55"/>
  <c r="Q2127" i="55"/>
  <c r="Q2128" i="55"/>
  <c r="Q2129" i="55"/>
  <c r="Q2130" i="55"/>
  <c r="Q2131" i="55"/>
  <c r="Q2132" i="55"/>
  <c r="Q2133" i="55"/>
  <c r="Q2134" i="55"/>
  <c r="Q2135" i="55"/>
  <c r="Q2136" i="55"/>
  <c r="Q2137" i="55"/>
  <c r="Q2138" i="55"/>
  <c r="Q2139" i="55"/>
  <c r="Q2140" i="55"/>
  <c r="Q2141" i="55"/>
  <c r="Q2142" i="55"/>
  <c r="Q2143" i="55"/>
  <c r="Q2144" i="55"/>
  <c r="Q2145" i="55"/>
  <c r="Q2146" i="55"/>
  <c r="Q2147" i="55"/>
  <c r="Q2148" i="55"/>
  <c r="Q2149" i="55"/>
  <c r="Q2150" i="55"/>
  <c r="Q2151" i="55"/>
  <c r="Q2152" i="55"/>
  <c r="Q2153" i="55"/>
  <c r="Q2154" i="55"/>
  <c r="Q2155" i="55"/>
  <c r="Q2156" i="55"/>
  <c r="Q2157" i="55"/>
  <c r="Q2158" i="55"/>
  <c r="Q2159" i="55"/>
  <c r="Q2160" i="55"/>
  <c r="Q2161" i="55"/>
  <c r="Q2162" i="55"/>
  <c r="Q2163" i="55"/>
  <c r="Q2164" i="55"/>
  <c r="Q2165" i="55"/>
  <c r="Q2166" i="55"/>
  <c r="Q2167" i="55"/>
  <c r="Q2168" i="55"/>
  <c r="Q2169" i="55"/>
  <c r="Q2170" i="55"/>
  <c r="Q2171" i="55"/>
  <c r="Q2172" i="55"/>
  <c r="Q2173" i="55"/>
  <c r="Q2174" i="55"/>
  <c r="Q2175" i="55"/>
  <c r="Q2176" i="55"/>
  <c r="Q2177" i="55"/>
  <c r="Q2178" i="55"/>
  <c r="Q2179" i="55"/>
  <c r="Q2180" i="55"/>
  <c r="Q2181" i="55"/>
  <c r="Q2182" i="55"/>
  <c r="Q2183" i="55"/>
  <c r="Q2184" i="55"/>
  <c r="Q2185" i="55"/>
  <c r="Q2186" i="55"/>
  <c r="Q2187" i="55"/>
  <c r="Q2188" i="55"/>
  <c r="Q2189" i="55"/>
  <c r="Q2190" i="55"/>
  <c r="Q2191" i="55"/>
  <c r="Q2192" i="55"/>
  <c r="Q2193" i="55"/>
  <c r="Q2194" i="55"/>
  <c r="Q2195" i="55"/>
  <c r="Q2196" i="55"/>
  <c r="Q2197" i="55"/>
  <c r="Q2198" i="55"/>
  <c r="Q2199" i="55"/>
  <c r="Q2200" i="55"/>
  <c r="Q2201" i="55"/>
  <c r="Q2202" i="55"/>
  <c r="Q2203" i="55"/>
  <c r="Q2204" i="55"/>
  <c r="Q2205" i="55"/>
  <c r="Q2206" i="55"/>
  <c r="Q2207" i="55"/>
  <c r="Q2208" i="55"/>
  <c r="Q2209" i="55"/>
  <c r="Q2210" i="55"/>
  <c r="Q2211" i="55"/>
  <c r="Q2212" i="55"/>
  <c r="Q2213" i="55"/>
  <c r="Q2214" i="55"/>
  <c r="Q2215" i="55"/>
  <c r="Q2216" i="55"/>
  <c r="Q2217" i="55"/>
  <c r="Q2218" i="55"/>
  <c r="Q2219" i="55"/>
  <c r="Q2220" i="55"/>
  <c r="Q2221" i="55"/>
  <c r="Q2222" i="55"/>
  <c r="Q2223" i="55"/>
  <c r="Q2224" i="55"/>
  <c r="Q2225" i="55"/>
  <c r="Q2226" i="55"/>
  <c r="Q2227" i="55"/>
  <c r="Q2228" i="55"/>
  <c r="Q2229" i="55"/>
  <c r="Q2230" i="55"/>
  <c r="Q2231" i="55"/>
  <c r="Q2232" i="55"/>
  <c r="Q2233" i="55"/>
  <c r="Q2234" i="55"/>
  <c r="Q2235" i="55"/>
  <c r="Q2236" i="55"/>
  <c r="Q2237" i="55"/>
  <c r="Q2238" i="55"/>
  <c r="Q2239" i="55"/>
  <c r="Q2240" i="55"/>
  <c r="Q2241" i="55"/>
  <c r="Q2242" i="55"/>
  <c r="Q2243" i="55"/>
  <c r="Q2244" i="55"/>
  <c r="Q2245" i="55"/>
  <c r="Q10" i="53" l="1"/>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Q186" i="53"/>
  <c r="Q187" i="53"/>
  <c r="Q188" i="53"/>
  <c r="Q189" i="53"/>
  <c r="Q190" i="53"/>
  <c r="Q191" i="53"/>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4" i="53"/>
  <c r="Q265" i="53"/>
  <c r="Q266" i="53"/>
  <c r="Q267" i="53"/>
  <c r="Q268" i="53"/>
  <c r="Q269" i="53"/>
  <c r="Q270" i="53"/>
  <c r="Q271" i="53"/>
  <c r="Q272" i="53"/>
  <c r="Q273" i="53"/>
  <c r="Q274" i="53"/>
  <c r="Q275" i="53"/>
  <c r="Q276" i="53"/>
  <c r="Q277" i="53"/>
  <c r="Q278" i="53"/>
  <c r="Q279" i="53"/>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5" i="53"/>
  <c r="Q976" i="53"/>
  <c r="Q977" i="53"/>
  <c r="Q978" i="53"/>
  <c r="Q979" i="53"/>
  <c r="Q980" i="53"/>
  <c r="Q981" i="53"/>
  <c r="Q982"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39" i="53"/>
  <c r="Q1040" i="53"/>
  <c r="Q1041" i="53"/>
  <c r="Q1042" i="53"/>
  <c r="Q1043" i="53"/>
  <c r="Q1044" i="53"/>
  <c r="Q1045" i="53"/>
  <c r="Q1046" i="53"/>
  <c r="Q1047" i="53"/>
  <c r="Q1048" i="53"/>
  <c r="Q1049" i="53"/>
  <c r="Q1050" i="53"/>
  <c r="Q1051" i="53"/>
  <c r="Q1052" i="53"/>
  <c r="Q1053" i="53"/>
  <c r="Q1054" i="53"/>
  <c r="Q1055" i="53"/>
  <c r="Q1056" i="53"/>
  <c r="Q1057" i="53"/>
  <c r="Q1058" i="53"/>
  <c r="Q1059" i="53"/>
  <c r="Q1060" i="53"/>
  <c r="Q1061" i="53"/>
  <c r="Q1062" i="53"/>
  <c r="Q1063" i="53"/>
  <c r="Q1064" i="53"/>
  <c r="Q1065" i="53"/>
  <c r="Q1066" i="53"/>
  <c r="Q1067" i="53"/>
  <c r="Q1068" i="53"/>
  <c r="Q1069" i="53"/>
  <c r="Q1070" i="53"/>
  <c r="Q1071" i="53"/>
  <c r="Q1072" i="53"/>
  <c r="Q1073" i="53"/>
  <c r="Q1074" i="53"/>
  <c r="Q1075" i="53"/>
  <c r="Q1076" i="53"/>
  <c r="Q1077" i="53"/>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4"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Q1648" i="53"/>
  <c r="Q1649" i="53"/>
  <c r="Q1650" i="53"/>
  <c r="Q1651" i="53"/>
  <c r="Q1652" i="53"/>
  <c r="Q1653" i="53"/>
  <c r="Q1654" i="53"/>
  <c r="Q1655" i="53"/>
  <c r="Q1656" i="53"/>
  <c r="Q1657" i="53"/>
  <c r="Q1658" i="53"/>
  <c r="Q1659" i="53"/>
  <c r="Q1660" i="53"/>
  <c r="Q1661" i="53"/>
  <c r="Q1662" i="53"/>
  <c r="Q1663" i="53"/>
  <c r="Q1664" i="53"/>
  <c r="Q1665" i="53"/>
  <c r="Q1666" i="53"/>
  <c r="Q1667" i="53"/>
  <c r="Q1668" i="53"/>
  <c r="Q1669" i="53"/>
  <c r="Q1670" i="53"/>
  <c r="Q1671" i="53"/>
  <c r="Q1672" i="53"/>
  <c r="Q1673" i="53"/>
  <c r="Q1674" i="53"/>
  <c r="Q1675" i="53"/>
  <c r="Q1676" i="53"/>
  <c r="Q1677" i="53"/>
  <c r="Q1678" i="53"/>
  <c r="Q1679" i="53"/>
  <c r="Q1680" i="53"/>
  <c r="Q1681" i="53"/>
  <c r="Q1682" i="53"/>
  <c r="Q1683" i="53"/>
  <c r="Q1684" i="53"/>
  <c r="Q1685" i="53"/>
  <c r="Q1686" i="53"/>
  <c r="Q1687" i="53"/>
  <c r="Q1688" i="53"/>
  <c r="Q1689" i="53"/>
  <c r="Q1690" i="53"/>
  <c r="Q1691" i="53"/>
  <c r="Q1692" i="53"/>
  <c r="Q1693" i="53"/>
  <c r="Q1694" i="53"/>
  <c r="Q1695" i="53"/>
  <c r="Q1696" i="53"/>
  <c r="Q1697" i="53"/>
  <c r="Q1698" i="53"/>
  <c r="Q1699" i="53"/>
  <c r="Q1700" i="53"/>
  <c r="Q1701" i="53"/>
  <c r="Q1702" i="53"/>
  <c r="Q1703" i="53"/>
  <c r="Q1704" i="53"/>
  <c r="Q1705" i="53"/>
  <c r="Q1706" i="53"/>
  <c r="Q1707" i="53"/>
  <c r="Q1708" i="53"/>
  <c r="Q1709" i="53"/>
  <c r="Q1710" i="53"/>
  <c r="Q1711" i="53"/>
  <c r="Q1712" i="53"/>
  <c r="Q1713" i="53"/>
  <c r="Q1714" i="53"/>
  <c r="Q1715" i="53"/>
  <c r="Q1716" i="53"/>
  <c r="Q1717" i="53"/>
  <c r="Q1718" i="53"/>
  <c r="Q1719" i="53"/>
  <c r="Q1720" i="53"/>
  <c r="Q1721" i="53"/>
  <c r="Q1722" i="53"/>
  <c r="Q1723" i="53"/>
  <c r="Q1724" i="53"/>
  <c r="Q1725" i="53"/>
  <c r="Q1726" i="53"/>
  <c r="Q1727" i="53"/>
  <c r="Q1728" i="53"/>
  <c r="Q1729" i="53"/>
  <c r="Q1730" i="53"/>
  <c r="Q1731" i="53"/>
  <c r="Q1732" i="53"/>
  <c r="Q1733" i="53"/>
  <c r="Q1734" i="53"/>
  <c r="Q1735" i="53"/>
  <c r="Q1736" i="53"/>
  <c r="Q1737" i="53"/>
  <c r="Q1738" i="53"/>
  <c r="Q1739" i="53"/>
  <c r="Q1740" i="53"/>
  <c r="Q1741" i="53"/>
  <c r="Q1742" i="53"/>
  <c r="Q1743" i="53"/>
  <c r="Q1744" i="53"/>
  <c r="Q1745" i="53"/>
  <c r="Q1746" i="53"/>
  <c r="Q1747" i="53"/>
  <c r="Q1748" i="53"/>
  <c r="Q1749" i="53"/>
  <c r="Q1750" i="53"/>
  <c r="Q1751" i="53"/>
  <c r="Q1752" i="53"/>
  <c r="Q1753" i="53"/>
  <c r="Q1754" i="53"/>
  <c r="Q1755" i="53"/>
  <c r="Q1756" i="53"/>
  <c r="Q1757" i="53"/>
  <c r="Q1758" i="53"/>
  <c r="Q1759" i="53"/>
  <c r="Q1760" i="53"/>
  <c r="Q1761" i="53"/>
  <c r="Q1762" i="53"/>
  <c r="Q1763" i="53"/>
  <c r="Q1764" i="53"/>
  <c r="Q1765" i="53"/>
  <c r="Q1766" i="53"/>
  <c r="Q1767" i="53"/>
  <c r="Q1768" i="53"/>
  <c r="Q1769" i="53"/>
  <c r="Q1770" i="53"/>
  <c r="Q1771" i="53"/>
  <c r="Q1772" i="53"/>
  <c r="Q1773" i="53"/>
  <c r="Q1774" i="53"/>
  <c r="Q1775" i="53"/>
  <c r="Q1776" i="53"/>
  <c r="Q1777" i="53"/>
  <c r="Q1778" i="53"/>
  <c r="Q1779" i="53"/>
  <c r="Q1780" i="53"/>
  <c r="Q1781" i="53"/>
  <c r="Q1782" i="53"/>
  <c r="Q1783" i="53"/>
  <c r="Q1784" i="53"/>
  <c r="Q1785" i="53"/>
  <c r="Q1786" i="53"/>
  <c r="Q1787" i="53"/>
  <c r="Q1788" i="53"/>
  <c r="Q1789" i="53"/>
  <c r="Q1790" i="53"/>
  <c r="Q1791" i="53"/>
  <c r="Q1792" i="53"/>
  <c r="Q1793" i="53"/>
  <c r="Q1794" i="53"/>
  <c r="Q1795" i="53"/>
  <c r="Q1796" i="53"/>
  <c r="Q1797" i="53"/>
  <c r="Q1798" i="53"/>
  <c r="Q1799" i="53"/>
  <c r="Q1800" i="53"/>
  <c r="Q1801" i="53"/>
  <c r="Q1802" i="53"/>
  <c r="Q1803" i="53"/>
  <c r="Q1804" i="53"/>
  <c r="Q1805" i="53"/>
  <c r="Q1806" i="53"/>
  <c r="Q1807" i="53"/>
  <c r="Q1808" i="53"/>
  <c r="Q1809" i="53"/>
  <c r="Q1810" i="53"/>
  <c r="Q1811" i="53"/>
  <c r="Q1812" i="53"/>
  <c r="Q1813" i="53"/>
  <c r="Q1814" i="53"/>
  <c r="Q1815" i="53"/>
  <c r="Q1816" i="53"/>
  <c r="Q1817" i="53"/>
  <c r="Q1818" i="53"/>
  <c r="Q1819" i="53"/>
  <c r="Q1820" i="53"/>
  <c r="Q1821" i="53"/>
  <c r="Q1822" i="53"/>
  <c r="Q1823" i="53"/>
  <c r="Q1824" i="53"/>
  <c r="Q1825" i="53"/>
  <c r="Q1826" i="53"/>
  <c r="Q1827" i="53"/>
  <c r="Q1828" i="53"/>
  <c r="Q1829" i="53"/>
  <c r="Q1830" i="53"/>
  <c r="Q1831" i="53"/>
  <c r="Q1832" i="53"/>
  <c r="Q1833" i="53"/>
  <c r="Q1834" i="53"/>
  <c r="Q1835" i="53"/>
  <c r="Q1836" i="53"/>
  <c r="Q1837" i="53"/>
  <c r="Q1838" i="53"/>
  <c r="Q1839" i="53"/>
  <c r="Q1840" i="53"/>
  <c r="Q1841" i="53"/>
  <c r="Q1842" i="53"/>
  <c r="Q1843" i="53"/>
  <c r="Q1844" i="53"/>
  <c r="Q1845" i="53"/>
  <c r="Q1846" i="53"/>
  <c r="Q1847" i="53"/>
  <c r="Q1848" i="53"/>
  <c r="Q1849" i="53"/>
  <c r="Q1850" i="53"/>
  <c r="Q1851" i="53"/>
  <c r="Q1852" i="53"/>
  <c r="Q1853" i="53"/>
  <c r="Q1854" i="53"/>
  <c r="Q1855" i="53"/>
  <c r="Q1856" i="53"/>
  <c r="Q1857" i="53"/>
  <c r="Q1858" i="53"/>
  <c r="Q1859" i="53"/>
  <c r="Q1860" i="53"/>
  <c r="Q1861" i="53"/>
  <c r="Q1862" i="53"/>
  <c r="Q1863" i="53"/>
  <c r="Q1864" i="53"/>
  <c r="Q1865" i="53"/>
  <c r="Q1866" i="53"/>
  <c r="Q1867" i="53"/>
  <c r="Q1868" i="53"/>
  <c r="Q1869" i="53"/>
  <c r="Q1870" i="53"/>
  <c r="Q1871" i="53"/>
  <c r="Q1872" i="53"/>
  <c r="Q1873" i="53"/>
  <c r="Q1874" i="53"/>
  <c r="Q1875" i="53"/>
  <c r="Q1876" i="53"/>
  <c r="Q1877" i="53"/>
  <c r="Q1878" i="53"/>
  <c r="Q1879" i="53"/>
  <c r="Q1880" i="53"/>
  <c r="Q1881" i="53"/>
  <c r="Q1882" i="53"/>
  <c r="Q1883" i="53"/>
  <c r="Q1884" i="53"/>
  <c r="Q1885" i="53"/>
  <c r="Q1886" i="53"/>
  <c r="Q1887" i="53"/>
  <c r="Q1888" i="53"/>
  <c r="Q1889" i="53"/>
  <c r="Q1890" i="53"/>
  <c r="Q1891" i="53"/>
  <c r="Q1892" i="53"/>
  <c r="Q1893" i="53"/>
  <c r="Q1894" i="53"/>
  <c r="Q1895" i="53"/>
  <c r="Q1896" i="53"/>
  <c r="Q1897" i="53"/>
  <c r="Q1898" i="53"/>
  <c r="Q1899" i="53"/>
  <c r="Q1900" i="53"/>
  <c r="Q1901" i="53"/>
  <c r="Q1902" i="53"/>
  <c r="Q1903" i="53"/>
  <c r="Q1904" i="53"/>
  <c r="Q1905" i="53"/>
  <c r="Q1906" i="53"/>
  <c r="Q1907" i="53"/>
  <c r="Q1908" i="53"/>
  <c r="Q1909" i="53"/>
  <c r="Q1910" i="53"/>
  <c r="Q1911" i="53"/>
  <c r="Q1912" i="53"/>
  <c r="Q1913" i="53"/>
  <c r="Q1914" i="53"/>
  <c r="Q1915" i="53"/>
  <c r="Q1916" i="53"/>
  <c r="Q1917" i="53"/>
  <c r="Q1918" i="53"/>
  <c r="Q1919" i="53"/>
  <c r="Q1920" i="53"/>
  <c r="Q1921" i="53"/>
  <c r="Q1922" i="53"/>
  <c r="Q1923" i="53"/>
  <c r="Q1924" i="53"/>
  <c r="Q1925" i="53"/>
  <c r="Q1926" i="53"/>
  <c r="Q1927" i="53"/>
  <c r="Q1928" i="53"/>
  <c r="Q1929" i="53"/>
  <c r="Q1930" i="53"/>
  <c r="Q1931" i="53"/>
  <c r="Q1932" i="53"/>
  <c r="Q1933" i="53"/>
  <c r="Q1934" i="53"/>
  <c r="Q1935" i="53"/>
  <c r="Q1936" i="53"/>
  <c r="Q1937" i="53"/>
  <c r="Q1938" i="53"/>
  <c r="Q1939" i="53"/>
  <c r="Q1940" i="53"/>
  <c r="Q1941" i="53"/>
  <c r="Q1942" i="53"/>
  <c r="Q1943" i="53"/>
  <c r="Q1944" i="53"/>
  <c r="Q1945" i="53"/>
  <c r="Q1946" i="53"/>
  <c r="Q1947" i="53"/>
  <c r="Q1948" i="53"/>
  <c r="Q1949" i="53"/>
  <c r="Q1950" i="53"/>
  <c r="Q1951" i="53"/>
  <c r="Q1952" i="53"/>
  <c r="Q1953" i="53"/>
  <c r="Q1954" i="53"/>
  <c r="Q1955" i="53"/>
  <c r="Q1956" i="53"/>
  <c r="Q1957" i="53"/>
  <c r="Q1958" i="53"/>
  <c r="Q1959" i="53"/>
  <c r="Q1960" i="53"/>
  <c r="Q1961" i="53"/>
  <c r="Q1962" i="53"/>
  <c r="Q1963" i="53"/>
  <c r="Q1964" i="53"/>
  <c r="Q1965" i="53"/>
  <c r="Q1966" i="53"/>
  <c r="Q1967" i="53"/>
  <c r="Q1968" i="53"/>
  <c r="Q1969" i="53"/>
  <c r="Q1970" i="53"/>
  <c r="Q1971" i="53"/>
  <c r="Q1972" i="53"/>
  <c r="Q1973" i="53"/>
  <c r="Q1974" i="53"/>
  <c r="Q1975" i="53"/>
  <c r="Q1976" i="53"/>
  <c r="Q1977" i="53"/>
  <c r="Q1978" i="53"/>
  <c r="Q1979" i="53"/>
  <c r="Q1980" i="53"/>
  <c r="Q1981" i="53"/>
  <c r="Q1982" i="53"/>
  <c r="Q1983" i="53"/>
  <c r="Q1984" i="53"/>
  <c r="Q1985" i="53"/>
  <c r="Q1986" i="53"/>
  <c r="Q1987" i="53"/>
  <c r="Q1988" i="53"/>
  <c r="Q1989" i="53"/>
  <c r="Q1990" i="53"/>
  <c r="Q1991" i="53"/>
  <c r="Q1992" i="53"/>
  <c r="Q1993" i="53"/>
  <c r="Q1994" i="53"/>
  <c r="Q1995" i="53"/>
  <c r="Q1996" i="53"/>
  <c r="Q1997" i="53"/>
  <c r="Q1998" i="53"/>
  <c r="Q1999" i="53"/>
  <c r="Q2000" i="53"/>
  <c r="Q2001" i="53"/>
  <c r="Q2002" i="53"/>
  <c r="Q2003" i="53"/>
  <c r="Q2004" i="53"/>
  <c r="Q2005" i="53"/>
  <c r="Q2006" i="53"/>
  <c r="Q2007" i="53"/>
  <c r="Q2008" i="53"/>
  <c r="Q2009" i="53"/>
  <c r="Q2010" i="53"/>
  <c r="Q2011" i="53"/>
  <c r="Q2012" i="53"/>
  <c r="Q2013" i="53"/>
  <c r="Q2014" i="53"/>
  <c r="Q2015" i="53"/>
  <c r="Q2016" i="53"/>
  <c r="Q2017" i="53"/>
  <c r="Q2018" i="53"/>
  <c r="Q2019" i="53"/>
  <c r="Q2020" i="53"/>
  <c r="Q2021" i="53"/>
  <c r="Q2022" i="53"/>
  <c r="Q2023" i="53"/>
  <c r="Q2024" i="53"/>
  <c r="Q2025" i="53"/>
  <c r="Q2026" i="53"/>
  <c r="Q2027" i="53"/>
  <c r="Q2028" i="53"/>
  <c r="Q2029" i="53"/>
  <c r="Q2030" i="53"/>
  <c r="Q2031" i="53"/>
  <c r="Q2032" i="53"/>
  <c r="Q2033" i="53"/>
  <c r="Q2034" i="53"/>
  <c r="Q2035" i="53"/>
  <c r="Q2036" i="53"/>
  <c r="Q2037" i="53"/>
  <c r="Q2038" i="53"/>
  <c r="Q2039" i="53"/>
  <c r="Q2040" i="53"/>
  <c r="Q2041" i="53"/>
  <c r="Q2042" i="53"/>
  <c r="Q2043" i="53"/>
  <c r="Q2044" i="53"/>
  <c r="Q2045" i="53"/>
  <c r="Q2046" i="53"/>
  <c r="Q2047" i="53"/>
  <c r="Q2048" i="53"/>
  <c r="Q2049" i="53"/>
  <c r="Q2050" i="53"/>
  <c r="Q2051" i="53"/>
  <c r="Q2052" i="53"/>
  <c r="Q2053" i="53"/>
  <c r="Q2054" i="53"/>
  <c r="Q2055" i="53"/>
  <c r="Q2056" i="53"/>
  <c r="Q2057" i="53"/>
  <c r="Q2058" i="53"/>
  <c r="Q2059" i="53"/>
  <c r="Q2060" i="53"/>
  <c r="Q2061" i="53"/>
  <c r="Q2062" i="53"/>
  <c r="Q2063" i="53"/>
  <c r="Q2064" i="53"/>
  <c r="Q2065" i="53"/>
  <c r="Q2066" i="53"/>
  <c r="Q2067" i="53"/>
  <c r="Q2068" i="53"/>
  <c r="Q2069" i="53"/>
  <c r="Q2070" i="53" l="1"/>
  <c r="P2070" i="53"/>
  <c r="A2070" i="53"/>
  <c r="O2070" i="53"/>
  <c r="A2086" i="53"/>
  <c r="A2087" i="53"/>
  <c r="A2088" i="53"/>
  <c r="A2089" i="53"/>
  <c r="Q2182" i="53"/>
  <c r="Q2183" i="53"/>
  <c r="Q2184" i="53"/>
  <c r="Q2185" i="53"/>
  <c r="Q2186" i="53"/>
  <c r="Q2187" i="53"/>
  <c r="Q2188" i="53"/>
  <c r="Q2189" i="53"/>
  <c r="Q2190" i="53"/>
  <c r="Q2191" i="53"/>
  <c r="Q2192" i="53"/>
  <c r="Q2193" i="53"/>
  <c r="Q2194" i="53"/>
  <c r="Q2195" i="53"/>
  <c r="Q2196" i="53"/>
  <c r="Q2197" i="53"/>
  <c r="Q2198" i="53"/>
  <c r="Q2199" i="53"/>
  <c r="Q2200" i="53"/>
  <c r="Q2201" i="53"/>
  <c r="Q2202" i="53"/>
  <c r="Q2203" i="53"/>
  <c r="Q2204" i="53"/>
  <c r="Q2205" i="53"/>
  <c r="Q2206" i="53"/>
  <c r="Q2207" i="53"/>
  <c r="Q2208" i="53"/>
  <c r="A2204" i="53"/>
  <c r="A2205" i="53"/>
  <c r="A2206" i="53"/>
  <c r="A2207" i="53"/>
  <c r="A2208" i="53"/>
  <c r="Q2086" i="53"/>
  <c r="Q2087" i="53"/>
  <c r="Q2088" i="53"/>
  <c r="Q2089" i="53"/>
  <c r="Q2090" i="53"/>
  <c r="Q2091" i="53"/>
  <c r="Q2092" i="53"/>
  <c r="Q2093" i="53"/>
  <c r="Q2094" i="53"/>
  <c r="Q2095" i="53"/>
  <c r="Q2096" i="53"/>
  <c r="Q2097" i="53"/>
  <c r="Q2098" i="53"/>
  <c r="Q2099" i="53"/>
  <c r="Q2100" i="53"/>
  <c r="Q2101" i="53"/>
  <c r="Q2102" i="53"/>
  <c r="Q2103" i="53"/>
  <c r="Q2104" i="53"/>
  <c r="Q2105" i="53"/>
  <c r="Q2106" i="53"/>
  <c r="Q2107" i="53"/>
  <c r="Q2108" i="53"/>
  <c r="Q2109" i="53"/>
  <c r="Q2110" i="53"/>
  <c r="Q2111" i="53"/>
  <c r="Q2112" i="53"/>
  <c r="Q2113" i="53"/>
  <c r="Q2114" i="53"/>
  <c r="Q2115" i="53"/>
  <c r="Q2116" i="53"/>
  <c r="Q2117" i="53"/>
  <c r="Q2118" i="53"/>
  <c r="Q2119" i="53"/>
  <c r="Q2120" i="53"/>
  <c r="Q2121" i="53"/>
  <c r="Q2122" i="53"/>
  <c r="Q2123" i="53"/>
  <c r="Q2124" i="53"/>
  <c r="Q2125" i="53"/>
  <c r="Q2126" i="53"/>
  <c r="Q2127" i="53"/>
  <c r="Q2128" i="53"/>
  <c r="Q2129" i="53"/>
  <c r="Q2130" i="53"/>
  <c r="Q2131" i="53"/>
  <c r="Q2132" i="53"/>
  <c r="Q2133" i="53"/>
  <c r="Q2134" i="53"/>
  <c r="Q2135" i="53"/>
  <c r="Q2136" i="53"/>
  <c r="Q2137" i="53"/>
  <c r="Q2138" i="53"/>
  <c r="Q2139" i="53"/>
  <c r="Q2140" i="53"/>
  <c r="Q2141" i="53"/>
  <c r="Q2142" i="53"/>
  <c r="Q2143" i="53"/>
  <c r="Q2144" i="53"/>
  <c r="Q2145" i="53"/>
  <c r="Q2146" i="53"/>
  <c r="Q2147" i="53"/>
  <c r="Q2148" i="53"/>
  <c r="Q2149" i="53"/>
  <c r="Q2150" i="53"/>
  <c r="Q2151" i="53"/>
  <c r="Q2152" i="53"/>
  <c r="Q2153" i="53"/>
  <c r="Q2154" i="53"/>
  <c r="Q2155" i="53"/>
  <c r="Q2156" i="53"/>
  <c r="Q2157" i="53"/>
  <c r="Q2158" i="53"/>
  <c r="Q2159" i="53"/>
  <c r="Q2160" i="53"/>
  <c r="Q2161" i="53"/>
  <c r="Q2162" i="53"/>
  <c r="Q2163" i="53"/>
  <c r="Q2164" i="53"/>
  <c r="Q2165" i="53"/>
  <c r="Q2166" i="53"/>
  <c r="Q2167" i="53"/>
  <c r="Q2168" i="53"/>
  <c r="Q2169" i="53"/>
  <c r="Q2170" i="53"/>
  <c r="Q2171" i="53"/>
  <c r="Q2172" i="53"/>
  <c r="Q2173" i="53"/>
  <c r="Q2174" i="53"/>
  <c r="Q2175" i="53"/>
  <c r="Q2176" i="53"/>
  <c r="Q2177" i="53"/>
  <c r="Q2178" i="53"/>
  <c r="Q2179" i="53"/>
  <c r="Q2180" i="53"/>
  <c r="Q2181" i="53"/>
  <c r="A2090" i="53"/>
  <c r="A2091" i="53"/>
  <c r="A2092" i="53"/>
  <c r="A2093" i="53"/>
  <c r="A2094" i="53"/>
  <c r="A2095" i="53"/>
  <c r="A2096" i="53"/>
  <c r="A2097" i="53"/>
  <c r="A2098" i="53"/>
  <c r="A2099" i="53"/>
  <c r="A2100" i="53"/>
  <c r="A2101" i="53"/>
  <c r="A2102" i="53"/>
  <c r="A2103" i="53"/>
  <c r="A2104" i="53"/>
  <c r="A2105" i="53"/>
  <c r="A2106" i="53"/>
  <c r="A2107" i="53"/>
  <c r="A2108" i="53"/>
  <c r="A2109" i="53"/>
  <c r="A2110" i="53"/>
  <c r="A2111" i="53"/>
  <c r="A2112" i="53"/>
  <c r="A2113" i="53"/>
  <c r="A2114" i="53"/>
  <c r="A2115" i="53"/>
  <c r="A2116" i="53"/>
  <c r="A2117" i="53"/>
  <c r="A2118" i="53"/>
  <c r="A2119" i="53"/>
  <c r="A2120" i="53"/>
  <c r="A2121" i="53"/>
  <c r="A2122" i="53"/>
  <c r="A2123" i="53"/>
  <c r="A2124" i="53"/>
  <c r="A2125" i="53"/>
  <c r="A2126" i="53"/>
  <c r="A2127" i="53"/>
  <c r="A2128" i="53"/>
  <c r="A2129" i="53"/>
  <c r="A2130" i="53"/>
  <c r="A2131" i="53"/>
  <c r="A2132" i="53"/>
  <c r="A2133" i="53"/>
  <c r="A2134" i="53"/>
  <c r="A2135" i="53"/>
  <c r="A2136" i="53"/>
  <c r="A2137" i="53"/>
  <c r="A2138" i="53"/>
  <c r="A2139" i="53"/>
  <c r="A2140" i="53"/>
  <c r="A2141" i="53"/>
  <c r="A2142" i="53"/>
  <c r="A2143" i="53"/>
  <c r="A2144" i="53"/>
  <c r="A2145" i="53"/>
  <c r="A2146" i="53"/>
  <c r="A2147" i="53"/>
  <c r="A2148" i="53"/>
  <c r="A2149" i="53"/>
  <c r="A2150" i="53"/>
  <c r="A2151" i="53"/>
  <c r="A2152" i="53"/>
  <c r="A2153" i="53"/>
  <c r="A2154" i="53"/>
  <c r="A2155" i="53"/>
  <c r="A2156" i="53"/>
  <c r="A2157" i="53"/>
  <c r="A2158" i="53"/>
  <c r="A2159" i="53"/>
  <c r="A2160" i="53"/>
  <c r="A2161" i="53"/>
  <c r="A2162" i="53"/>
  <c r="A2163" i="53"/>
  <c r="A2164" i="53"/>
  <c r="A2165" i="53"/>
  <c r="A2166" i="53"/>
  <c r="A2167" i="53"/>
  <c r="A2168" i="53"/>
  <c r="A2169" i="53"/>
  <c r="A2170" i="53"/>
  <c r="A2171" i="53"/>
  <c r="A2172" i="53"/>
  <c r="A2173" i="53"/>
  <c r="A2174" i="53"/>
  <c r="A2175" i="53"/>
  <c r="A2176" i="53"/>
  <c r="A2177" i="53"/>
  <c r="A2178" i="53"/>
  <c r="A2179" i="53"/>
  <c r="A2180" i="53"/>
  <c r="A2181" i="53"/>
  <c r="A2182" i="53"/>
  <c r="A2183" i="53"/>
  <c r="A2184" i="53"/>
  <c r="A2185" i="53"/>
  <c r="A2186" i="53"/>
  <c r="A2187" i="53"/>
  <c r="A2188" i="53"/>
  <c r="A2189" i="53"/>
  <c r="A2190" i="53"/>
  <c r="A2191" i="53"/>
  <c r="A2192" i="53"/>
  <c r="A2193" i="53"/>
  <c r="A2194" i="53"/>
  <c r="A2195" i="53"/>
  <c r="A2196" i="53"/>
  <c r="A2197" i="53"/>
  <c r="A2198" i="53"/>
  <c r="A2199" i="53"/>
  <c r="A2200" i="53"/>
  <c r="A2201" i="53"/>
  <c r="A2202" i="53"/>
  <c r="A2203" i="53"/>
  <c r="A2287" i="53"/>
  <c r="A2288" i="53"/>
  <c r="A2289" i="53"/>
  <c r="Q5" i="53" l="1"/>
  <c r="Q6" i="53"/>
  <c r="Q7" i="53"/>
  <c r="Q8" i="53"/>
  <c r="Q9" i="53"/>
  <c r="Q1283" i="33" l="1"/>
  <c r="A1283" i="33"/>
  <c r="A556" i="33"/>
  <c r="Q556" i="33"/>
  <c r="A557" i="33"/>
  <c r="Q557" i="33"/>
  <c r="A558" i="33"/>
  <c r="Q558" i="33"/>
  <c r="Q548" i="33"/>
  <c r="Q549" i="33"/>
  <c r="A548" i="33"/>
  <c r="A549" i="33"/>
  <c r="Q34" i="33"/>
  <c r="A34" i="33"/>
  <c r="Q1254" i="33" l="1"/>
  <c r="A1254" i="33"/>
  <c r="A251" i="33"/>
  <c r="Q251" i="33"/>
  <c r="Q1238" i="33" l="1"/>
  <c r="Q1239" i="33"/>
  <c r="Q1240" i="33"/>
  <c r="Q1241" i="33"/>
  <c r="Q1242" i="33"/>
  <c r="Q1243" i="33"/>
  <c r="Q1244" i="33"/>
  <c r="Q1245" i="33"/>
  <c r="Q1246" i="33"/>
  <c r="Q1247" i="33"/>
  <c r="Q1248" i="33"/>
  <c r="Q1249" i="33"/>
  <c r="Q1250" i="33"/>
  <c r="Q1251" i="33"/>
  <c r="Q1252" i="33"/>
  <c r="Q1253" i="33"/>
  <c r="Q1255" i="33"/>
  <c r="Q1256" i="33"/>
  <c r="Q1257" i="33"/>
  <c r="Q1258" i="33"/>
  <c r="Q1259" i="33"/>
  <c r="Q1260" i="33"/>
  <c r="Q1261" i="33"/>
  <c r="Q1262" i="33"/>
  <c r="Q1263" i="33"/>
  <c r="Q1264" i="33"/>
  <c r="Q1265" i="33"/>
  <c r="Q1266" i="33"/>
  <c r="Q1267" i="33"/>
  <c r="Q1268" i="33"/>
  <c r="Q1269" i="33"/>
  <c r="Q1270" i="33"/>
  <c r="Q1271" i="33"/>
  <c r="Q1272" i="33"/>
  <c r="Q1273" i="33"/>
  <c r="Q1274" i="33"/>
  <c r="Q1275" i="33"/>
  <c r="Q1276" i="33"/>
  <c r="Q1277" i="33"/>
  <c r="Q1278" i="33"/>
  <c r="Q1279" i="33"/>
  <c r="Q1280" i="33"/>
  <c r="Q1281" i="33"/>
  <c r="Q1282" i="33"/>
  <c r="Q1284" i="33"/>
  <c r="Q1285" i="33"/>
  <c r="Q1286" i="33"/>
  <c r="Q1287" i="33"/>
  <c r="Q1288" i="33"/>
  <c r="Q1289" i="33"/>
  <c r="Q1290" i="33"/>
  <c r="Q1291" i="33"/>
  <c r="Q1292" i="33"/>
  <c r="Q1293" i="33"/>
  <c r="Q1294" i="33"/>
  <c r="Q1295" i="33"/>
  <c r="Q1296" i="33"/>
  <c r="Q1297" i="33"/>
  <c r="Q1298" i="33"/>
  <c r="Q1299" i="33"/>
  <c r="Q1300" i="33"/>
  <c r="Q1301" i="33"/>
  <c r="Q1302" i="33"/>
  <c r="Q1303" i="33"/>
  <c r="Q1304" i="33"/>
  <c r="Q1305" i="33"/>
  <c r="Q1306" i="33"/>
  <c r="Q1307" i="33"/>
  <c r="Q1308" i="33"/>
  <c r="Q1309" i="33"/>
  <c r="Q1310" i="33"/>
  <c r="Q1311" i="33"/>
  <c r="Q1312" i="33"/>
  <c r="Q1313" i="33"/>
  <c r="Q1314" i="33"/>
  <c r="Q1315" i="33"/>
  <c r="Q1316" i="33"/>
  <c r="Q1317" i="33"/>
  <c r="Q1318" i="33"/>
  <c r="Q1319" i="33"/>
  <c r="Q1320" i="33"/>
  <c r="Q1321" i="33"/>
  <c r="Q1322" i="33"/>
  <c r="Q1323" i="33"/>
  <c r="Q1324" i="33"/>
  <c r="Q1325" i="33"/>
  <c r="Q1326" i="33"/>
  <c r="Q1327" i="33"/>
  <c r="Q1328" i="33"/>
  <c r="Q1329" i="33"/>
  <c r="Q1330" i="33"/>
  <c r="Q1331" i="33"/>
  <c r="Q1332" i="33"/>
  <c r="Q1333" i="33"/>
  <c r="Q1334" i="33"/>
  <c r="Q1335" i="33"/>
  <c r="Q1336" i="33"/>
  <c r="Q1337" i="33"/>
  <c r="Q1338" i="33"/>
  <c r="Q1339" i="33"/>
  <c r="Q1340" i="33"/>
  <c r="Q1341" i="33"/>
  <c r="Q1342" i="33"/>
  <c r="Q1343" i="33"/>
  <c r="Q1344" i="33"/>
  <c r="Q1345" i="33"/>
  <c r="Q1346" i="33"/>
  <c r="Q1347" i="33"/>
  <c r="Q1348" i="33"/>
  <c r="Q1349" i="33"/>
  <c r="Q1350" i="33"/>
  <c r="Q1351" i="33"/>
  <c r="Q1352" i="33"/>
  <c r="Q1353" i="33"/>
  <c r="Q1354" i="33"/>
  <c r="Q1355" i="33"/>
  <c r="Q1356" i="33"/>
  <c r="Q1357" i="33"/>
  <c r="Q1358" i="33"/>
  <c r="Q1359" i="33"/>
  <c r="Q1360" i="33"/>
  <c r="Q1361" i="33"/>
  <c r="Q1362" i="33"/>
  <c r="Q1363" i="33"/>
  <c r="Q1364" i="33"/>
  <c r="Q1365" i="33"/>
  <c r="Q1366" i="33"/>
  <c r="Q1367" i="33"/>
  <c r="Q1368" i="33"/>
  <c r="Q1369" i="33"/>
  <c r="Q1370" i="33"/>
  <c r="Q1371" i="33"/>
  <c r="Q1372" i="33"/>
  <c r="Q1373" i="33"/>
  <c r="Q1374" i="33"/>
  <c r="Q1375" i="33"/>
  <c r="Q1376" i="33"/>
  <c r="Q1377" i="33"/>
  <c r="Q1378" i="33"/>
  <c r="Q1379" i="33"/>
  <c r="Q1380" i="33"/>
  <c r="Q1381" i="33"/>
  <c r="Q1382" i="33"/>
  <c r="Q1383" i="33"/>
  <c r="Q1384" i="33"/>
  <c r="Q1385" i="33"/>
  <c r="Q1386" i="33"/>
  <c r="Q1387" i="33"/>
  <c r="Q1388" i="33"/>
  <c r="Q1389" i="33"/>
  <c r="Q1390" i="33"/>
  <c r="Q1391" i="33"/>
  <c r="Q1392" i="33"/>
  <c r="Q1393" i="33"/>
  <c r="Q1394" i="33"/>
  <c r="Q1395" i="33"/>
  <c r="Q1396" i="33"/>
  <c r="Q1397" i="33"/>
  <c r="Q1398" i="33"/>
  <c r="Q1399" i="33"/>
  <c r="Q1400" i="33"/>
  <c r="Q1401" i="33"/>
  <c r="Q1402" i="33"/>
  <c r="Q1403" i="33"/>
  <c r="Q1404" i="33"/>
  <c r="Q1405" i="33"/>
  <c r="Q1406" i="33"/>
  <c r="Q1407" i="33"/>
  <c r="Q1408" i="33"/>
  <c r="Q1409" i="33"/>
  <c r="Q1410" i="33"/>
  <c r="Q1411" i="33"/>
  <c r="Q1412" i="33"/>
  <c r="Q1413" i="33"/>
  <c r="Q1414" i="33"/>
  <c r="Q1415" i="33"/>
  <c r="Q1416" i="33"/>
  <c r="Q1417" i="33"/>
  <c r="Q1418" i="33"/>
  <c r="Q1419" i="33"/>
  <c r="Q1420" i="33"/>
  <c r="Q1421" i="33"/>
  <c r="Q1422" i="33"/>
  <c r="Q1423" i="33"/>
  <c r="Q1424" i="33"/>
  <c r="Q1425" i="33"/>
  <c r="Q1426" i="33"/>
  <c r="Q1427" i="33"/>
  <c r="Q1428" i="33"/>
  <c r="Q1429" i="33"/>
  <c r="Q1430" i="33"/>
  <c r="Q1431" i="33"/>
  <c r="Q1432" i="33"/>
  <c r="Q1433" i="33"/>
  <c r="Q1434" i="33"/>
  <c r="Q1435" i="33"/>
  <c r="Q1436" i="33"/>
  <c r="Q1437" i="33"/>
  <c r="Q1438" i="33"/>
  <c r="Q1439" i="33"/>
  <c r="Q1440" i="33"/>
  <c r="Q1441" i="33"/>
  <c r="Q1442" i="33"/>
  <c r="Q1443" i="33"/>
  <c r="Q1444" i="33"/>
  <c r="Q1445" i="33"/>
  <c r="Q1446" i="33"/>
  <c r="Q1447" i="33"/>
  <c r="Q1448" i="33"/>
  <c r="Q1449" i="33"/>
  <c r="Q1450" i="33"/>
  <c r="Q1451" i="33"/>
  <c r="Q1452" i="33"/>
  <c r="Q1453" i="33"/>
  <c r="Q1454" i="33"/>
  <c r="Q1455" i="33"/>
  <c r="Q1456" i="33"/>
  <c r="Q1457" i="33"/>
  <c r="Q1458" i="33"/>
  <c r="Q1459" i="33"/>
  <c r="Q1460" i="33"/>
  <c r="Q1461" i="33"/>
  <c r="Q1462" i="33"/>
  <c r="Q1463" i="33"/>
  <c r="Q1464" i="33"/>
  <c r="Q1465" i="33"/>
  <c r="Q1466" i="33"/>
  <c r="Q1467" i="33"/>
  <c r="Q1468" i="33"/>
  <c r="Q1469" i="33"/>
  <c r="Q1470" i="33"/>
  <c r="Q1471" i="33"/>
  <c r="Q1472" i="33"/>
  <c r="Q1473" i="33"/>
  <c r="Q1474" i="33"/>
  <c r="Q1475" i="33"/>
  <c r="Q1476" i="33"/>
  <c r="Q1477" i="33"/>
  <c r="Q1478" i="33"/>
  <c r="Q1479" i="33"/>
  <c r="Q1480" i="33"/>
  <c r="Q1481" i="33"/>
  <c r="Q1482" i="33"/>
  <c r="Q1483" i="33"/>
  <c r="Q1484" i="33"/>
  <c r="Q1485" i="33"/>
  <c r="Q1486" i="33"/>
  <c r="Q1487" i="33"/>
  <c r="Q1488" i="33"/>
  <c r="Q1489" i="33"/>
  <c r="Q1490" i="33"/>
  <c r="Q1491" i="33"/>
  <c r="Q1492" i="33"/>
  <c r="Q1493" i="33"/>
  <c r="Q1494" i="33"/>
  <c r="Q1495" i="33"/>
  <c r="Q1496" i="33"/>
  <c r="Q1497" i="33"/>
  <c r="Q1498" i="33"/>
  <c r="Q1499" i="33"/>
  <c r="Q1500" i="33"/>
  <c r="Q1501" i="33"/>
  <c r="Q1502" i="33"/>
  <c r="Q1503" i="33"/>
  <c r="Q1504" i="33"/>
  <c r="Q1505" i="33"/>
  <c r="Q1506" i="33"/>
  <c r="Q1507" i="33"/>
  <c r="Q1508" i="33"/>
  <c r="Q1509" i="33"/>
  <c r="Q1510" i="33"/>
  <c r="Q1511" i="33"/>
  <c r="Q1512" i="33"/>
  <c r="Q1513" i="33"/>
  <c r="Q1514" i="33"/>
  <c r="Q1515" i="33"/>
  <c r="Q1516" i="33"/>
  <c r="Q1517" i="33"/>
  <c r="Q1518" i="33"/>
  <c r="Q1519" i="33"/>
  <c r="Q1520" i="33"/>
  <c r="Q1521" i="33"/>
  <c r="Q1522" i="33"/>
  <c r="Q1523" i="33"/>
  <c r="Q1524" i="33"/>
  <c r="Q1525" i="33"/>
  <c r="Q1526" i="33"/>
  <c r="Q1527" i="33"/>
  <c r="Q1528" i="33"/>
  <c r="Q1529" i="33"/>
  <c r="Q1530" i="33"/>
  <c r="Q1531" i="33"/>
  <c r="Q1532" i="33"/>
  <c r="Q1533" i="33"/>
  <c r="Q1534" i="33"/>
  <c r="Q1535" i="33"/>
  <c r="Q1536" i="33"/>
  <c r="Q1537" i="33"/>
  <c r="Q1538" i="33"/>
  <c r="Q1539" i="33"/>
  <c r="Q1540" i="33"/>
  <c r="Q1541" i="33"/>
  <c r="Q1542" i="33"/>
  <c r="Q1543" i="33"/>
  <c r="Q1544" i="33"/>
  <c r="Q1545" i="33"/>
  <c r="Q1546" i="33"/>
  <c r="Q1547" i="33"/>
  <c r="Q1548" i="33"/>
  <c r="Q1549" i="33"/>
  <c r="Q1550" i="33"/>
  <c r="Q1551" i="33"/>
  <c r="Q1552" i="33"/>
  <c r="Q1553" i="33"/>
  <c r="Q1554" i="33"/>
  <c r="Q1555" i="33"/>
  <c r="Q1556" i="33"/>
  <c r="Q1557" i="33"/>
  <c r="Q1558" i="33"/>
  <c r="Q1559" i="33"/>
  <c r="Q1560" i="33"/>
  <c r="Q1561" i="33"/>
  <c r="Q1562" i="33"/>
  <c r="Q1563" i="33"/>
  <c r="Q1564" i="33"/>
  <c r="Q1565" i="33"/>
  <c r="Q1566" i="33"/>
  <c r="Q1567" i="33"/>
  <c r="Q1568" i="33"/>
  <c r="Q1569" i="33"/>
  <c r="Q1570" i="33"/>
  <c r="Q1571" i="33"/>
  <c r="Q1572" i="33"/>
  <c r="Q1573" i="33"/>
  <c r="Q1574" i="33"/>
  <c r="Q1575" i="33"/>
  <c r="Q1576" i="33"/>
  <c r="Q1577" i="33"/>
  <c r="Q1578" i="33"/>
  <c r="Q1579" i="33"/>
  <c r="Q1580" i="33"/>
  <c r="Q1581" i="33"/>
  <c r="Q1582" i="33"/>
  <c r="Q1583" i="33"/>
  <c r="Q1584" i="33"/>
  <c r="Q1585" i="33"/>
  <c r="Q1586" i="33"/>
  <c r="Q1587" i="33"/>
  <c r="Q1588" i="33"/>
  <c r="Q1589" i="33"/>
  <c r="Q1590" i="33"/>
  <c r="Q1591" i="33"/>
  <c r="Q1592" i="33"/>
  <c r="Q1593" i="33"/>
  <c r="Q1594" i="33"/>
  <c r="Q1595" i="33"/>
  <c r="Q1596" i="33"/>
  <c r="Q1597" i="33"/>
  <c r="Q1598" i="33"/>
  <c r="Q1599" i="33"/>
  <c r="Q1600" i="33"/>
  <c r="Q1601" i="33"/>
  <c r="Q1602" i="33"/>
  <c r="Q1603" i="33"/>
  <c r="Q1604" i="33"/>
  <c r="Q1605" i="33"/>
  <c r="Q1606" i="33"/>
  <c r="Q1607" i="33"/>
  <c r="Q1608" i="33"/>
  <c r="Q1609" i="33"/>
  <c r="Q1610" i="33"/>
  <c r="Q1611" i="33"/>
  <c r="Q1612" i="33"/>
  <c r="Q1613" i="33"/>
  <c r="Q1614" i="33"/>
  <c r="Q1615" i="33"/>
  <c r="Q1616" i="33"/>
  <c r="Q1617" i="33"/>
  <c r="Q1618" i="33"/>
  <c r="Q1619" i="33"/>
  <c r="Q1620" i="33"/>
  <c r="Q1621" i="33"/>
  <c r="Q1622" i="33"/>
  <c r="Q1623" i="33"/>
  <c r="Q1624" i="33"/>
  <c r="Q1625" i="33"/>
  <c r="Q1626" i="33"/>
  <c r="Q1627" i="33"/>
  <c r="Q1628" i="33"/>
  <c r="Q1629" i="33"/>
  <c r="Q1630" i="33"/>
  <c r="Q1631" i="33"/>
  <c r="Q1632" i="33"/>
  <c r="Q1633" i="33"/>
  <c r="Q1634" i="33"/>
  <c r="Q1635" i="33"/>
  <c r="Q1636" i="33"/>
  <c r="Q1637" i="33"/>
  <c r="Q1638" i="33"/>
  <c r="Q1639" i="33"/>
  <c r="Q1640" i="33"/>
  <c r="Q1641" i="33"/>
  <c r="Q1642" i="33"/>
  <c r="Q1643" i="33"/>
  <c r="Q1644" i="33"/>
  <c r="Q1645" i="33"/>
  <c r="Q1646" i="33"/>
  <c r="Q1647" i="33"/>
  <c r="Q1648" i="33"/>
  <c r="Q1649" i="33"/>
  <c r="Q1650" i="33"/>
  <c r="Q1651" i="33"/>
  <c r="Q1652" i="33"/>
  <c r="Q1653" i="33"/>
  <c r="Q1654" i="33"/>
  <c r="Q1655" i="33"/>
  <c r="Q1656" i="33"/>
  <c r="Q1657" i="33"/>
  <c r="Q1658" i="33"/>
  <c r="Q1659" i="33"/>
  <c r="Q1660" i="33"/>
  <c r="Q1661" i="33"/>
  <c r="Q1662" i="33"/>
  <c r="Q1663" i="33"/>
  <c r="Q1664" i="33"/>
  <c r="Q1665" i="33"/>
  <c r="Q1666" i="33"/>
  <c r="Q1667" i="33"/>
  <c r="Q1668" i="33"/>
  <c r="Q1669" i="33"/>
  <c r="Q1670" i="33"/>
  <c r="Q1671" i="33"/>
  <c r="Q1672" i="33"/>
  <c r="Q1673" i="33"/>
  <c r="Q1674" i="33"/>
  <c r="Q1675" i="33"/>
  <c r="Q1676" i="33"/>
  <c r="Q1677" i="33"/>
  <c r="Q1678" i="33"/>
  <c r="Q1679" i="33"/>
  <c r="Q1680" i="33"/>
  <c r="Q1681" i="33"/>
  <c r="Q1682" i="33"/>
  <c r="Q1683" i="33"/>
  <c r="Q1684" i="33"/>
  <c r="Q1685" i="33"/>
  <c r="Q1686" i="33"/>
  <c r="Q1687" i="33"/>
  <c r="Q1688" i="33"/>
  <c r="Q1689" i="33"/>
  <c r="Q1690" i="33"/>
  <c r="Q1691" i="33"/>
  <c r="Q1692" i="33"/>
  <c r="Q1693" i="33"/>
  <c r="Q1694" i="33"/>
  <c r="Q1695" i="33"/>
  <c r="Q1696" i="33"/>
  <c r="Q1697" i="33"/>
  <c r="Q1698" i="33"/>
  <c r="Q1699" i="33"/>
  <c r="Q1700" i="33"/>
  <c r="Q1701" i="33"/>
  <c r="Q1702" i="33"/>
  <c r="Q1703" i="33"/>
  <c r="Q1704" i="33"/>
  <c r="Q1705" i="33"/>
  <c r="Q1706" i="33"/>
  <c r="Q1707" i="33"/>
  <c r="Q1708" i="33"/>
  <c r="Q1709" i="33"/>
  <c r="Q1710" i="33"/>
  <c r="Q1711" i="33"/>
  <c r="Q1712" i="33"/>
  <c r="Q1713" i="33"/>
  <c r="Q1714" i="33"/>
  <c r="Q1715" i="33"/>
  <c r="Q1716" i="33"/>
  <c r="Q1717" i="33"/>
  <c r="Q1718" i="33"/>
  <c r="Q1719" i="33"/>
  <c r="Q1720" i="33"/>
  <c r="Q1721" i="33"/>
  <c r="Q1722" i="33"/>
  <c r="Q1723" i="33"/>
  <c r="Q1724" i="33"/>
  <c r="Q1725" i="33"/>
  <c r="Q1726" i="33"/>
  <c r="Q1727" i="33"/>
  <c r="Q1728" i="33"/>
  <c r="Q1729" i="33"/>
  <c r="Q1730" i="33"/>
  <c r="Q1731" i="33"/>
  <c r="Q1732" i="33"/>
  <c r="Q1733" i="33"/>
  <c r="Q1734" i="33"/>
  <c r="Q1735" i="33"/>
  <c r="Q1736" i="33"/>
  <c r="Q1737" i="33"/>
  <c r="Q1738" i="33"/>
  <c r="Q1739" i="33"/>
  <c r="Q1740" i="33"/>
  <c r="Q1741" i="33"/>
  <c r="Q1742" i="33"/>
  <c r="Q1743" i="33"/>
  <c r="Q1744" i="33"/>
  <c r="Q1745" i="33"/>
  <c r="Q1746" i="33"/>
  <c r="Q1747" i="33"/>
  <c r="Q1748" i="33"/>
  <c r="Q1749" i="33"/>
  <c r="Q1750" i="33"/>
  <c r="Q1751" i="33"/>
  <c r="Q1752" i="33"/>
  <c r="Q1753" i="33"/>
  <c r="Q1754" i="33"/>
  <c r="Q1755" i="33"/>
  <c r="Q1756" i="33"/>
  <c r="Q1757" i="33"/>
  <c r="Q1758" i="33"/>
  <c r="Q1759" i="33"/>
  <c r="Q1760" i="33"/>
  <c r="Q1761" i="33"/>
  <c r="Q1762" i="33"/>
  <c r="Q1763" i="33"/>
  <c r="Q1764" i="33"/>
  <c r="Q1765" i="33"/>
  <c r="Q1766" i="33"/>
  <c r="Q1767" i="33"/>
  <c r="Q1768" i="33"/>
  <c r="Q1769" i="33"/>
  <c r="Q1770" i="33"/>
  <c r="Q1771" i="33"/>
  <c r="Q1772" i="33"/>
  <c r="Q1773" i="33"/>
  <c r="Q1774" i="33"/>
  <c r="Q1775" i="33"/>
  <c r="Q1776" i="33"/>
  <c r="Q1777" i="33"/>
  <c r="Q1778" i="33"/>
  <c r="Q1779" i="33"/>
  <c r="Q1780" i="33"/>
  <c r="Q1781" i="33"/>
  <c r="Q1782" i="33"/>
  <c r="Q1783" i="33"/>
  <c r="Q1784" i="33"/>
  <c r="Q1785" i="33"/>
  <c r="Q1786" i="33"/>
  <c r="Q1787" i="33"/>
  <c r="Q1788" i="33"/>
  <c r="Q1789" i="33"/>
  <c r="Q1790" i="33"/>
  <c r="Q1791" i="33"/>
  <c r="Q1792" i="33"/>
  <c r="Q1793" i="33"/>
  <c r="Q1794" i="33"/>
  <c r="Q1795" i="33"/>
  <c r="Q1796" i="33"/>
  <c r="Q1797" i="33"/>
  <c r="Q1798" i="33"/>
  <c r="Q1799" i="33"/>
  <c r="Q1800" i="33"/>
  <c r="Q1801" i="33"/>
  <c r="Q1802" i="33"/>
  <c r="Q1803" i="33"/>
  <c r="Q1804" i="33"/>
  <c r="Q1805" i="33"/>
  <c r="Q1806" i="33"/>
  <c r="Q1807" i="33"/>
  <c r="Q1808" i="33"/>
  <c r="Q1809" i="33"/>
  <c r="Q1810" i="33"/>
  <c r="Q1811" i="33"/>
  <c r="Q1812" i="33"/>
  <c r="Q1813" i="33"/>
  <c r="Q1814" i="33"/>
  <c r="Q1815" i="33"/>
  <c r="Q1816" i="33"/>
  <c r="Q1817" i="33"/>
  <c r="Q1818" i="33"/>
  <c r="Q1819" i="33"/>
  <c r="Q1820" i="33"/>
  <c r="Q1821" i="33"/>
  <c r="Q1822" i="33"/>
  <c r="Q1823" i="33"/>
  <c r="Q1824" i="33"/>
  <c r="Q1825" i="33"/>
  <c r="Q1826" i="33"/>
  <c r="Q1827" i="33"/>
  <c r="Q1828" i="33"/>
  <c r="Q1829" i="33"/>
  <c r="Q1830" i="33"/>
  <c r="Q1831" i="33"/>
  <c r="Q1832" i="33"/>
  <c r="Q1833" i="33"/>
  <c r="Q1834" i="33"/>
  <c r="Q1835" i="33"/>
  <c r="Q1836" i="33"/>
  <c r="Q1837" i="33"/>
  <c r="Q1838" i="33"/>
  <c r="Q1839" i="33"/>
  <c r="Q1840" i="33"/>
  <c r="Q1841" i="33"/>
  <c r="Q1842" i="33"/>
  <c r="Q1843" i="33"/>
  <c r="Q1844" i="33"/>
  <c r="Q1845" i="33"/>
  <c r="Q1846" i="33"/>
  <c r="Q1847" i="33"/>
  <c r="Q1848" i="33"/>
  <c r="Q1849" i="33"/>
  <c r="Q1850" i="33"/>
  <c r="Q1851" i="33"/>
  <c r="Q1852" i="33"/>
  <c r="Q1853" i="33"/>
  <c r="Q1854" i="33"/>
  <c r="Q1855" i="33"/>
  <c r="Q1856" i="33"/>
  <c r="Q1857" i="33"/>
  <c r="Q1858" i="33"/>
  <c r="Q1859" i="33"/>
  <c r="Q1860" i="33"/>
  <c r="Q1861" i="33"/>
  <c r="Q1862" i="33"/>
  <c r="Q1863" i="33"/>
  <c r="Q1864" i="33"/>
  <c r="Q1865" i="33"/>
  <c r="Q1866" i="33"/>
  <c r="Q1867" i="33"/>
  <c r="Q1868" i="33"/>
  <c r="Q1869" i="33"/>
  <c r="Q1870" i="33"/>
  <c r="Q1871" i="33"/>
  <c r="Q1872" i="33"/>
  <c r="Q1873" i="33"/>
  <c r="Q1874" i="33"/>
  <c r="Q1875" i="33"/>
  <c r="Q1876" i="33"/>
  <c r="Q1877" i="33"/>
  <c r="Q1878" i="33"/>
  <c r="Q1879" i="33"/>
  <c r="Q1880" i="33"/>
  <c r="Q1881" i="33"/>
  <c r="Q1882" i="33"/>
  <c r="Q1883" i="33"/>
  <c r="Q1884" i="33"/>
  <c r="Q1885" i="33"/>
  <c r="Q1886" i="33"/>
  <c r="Q1887" i="33"/>
  <c r="Q1888" i="33"/>
  <c r="Q1889" i="33"/>
  <c r="Q1890" i="33"/>
  <c r="Q1891" i="33"/>
  <c r="Q1892" i="33"/>
  <c r="Q1893" i="33"/>
  <c r="Q1894" i="33"/>
  <c r="Q1895" i="33"/>
  <c r="Q1896" i="33"/>
  <c r="Q1897" i="33"/>
  <c r="Q1898" i="33"/>
  <c r="Q1899" i="33"/>
  <c r="Q1900" i="33"/>
  <c r="Q1901" i="33"/>
  <c r="Q1902" i="33"/>
  <c r="Q1903" i="33"/>
  <c r="Q1904" i="33"/>
  <c r="Q1905" i="33"/>
  <c r="Q1906" i="33"/>
  <c r="Q1907" i="33"/>
  <c r="Q1908" i="33"/>
  <c r="Q1909" i="33"/>
  <c r="Q1910" i="33"/>
  <c r="Q1911" i="33"/>
  <c r="Q1912" i="33"/>
  <c r="Q1913" i="33"/>
  <c r="Q1914" i="33"/>
  <c r="Q1915" i="33"/>
  <c r="Q1916" i="33"/>
  <c r="Q1917" i="33"/>
  <c r="Q1918" i="33"/>
  <c r="Q1919" i="33"/>
  <c r="Q1920" i="33"/>
  <c r="Q1921" i="33"/>
  <c r="Q1922" i="33"/>
  <c r="Q1923" i="33"/>
  <c r="Q1924" i="33"/>
  <c r="Q1925" i="33"/>
  <c r="Q1926" i="33"/>
  <c r="Q1927" i="33"/>
  <c r="Q1928" i="33"/>
  <c r="Q1929" i="33"/>
  <c r="Q1930" i="33"/>
  <c r="Q1931" i="33"/>
  <c r="Q1932" i="33"/>
  <c r="Q1933" i="33"/>
  <c r="Q1934" i="33"/>
  <c r="Q1935" i="33"/>
  <c r="Q1936" i="33"/>
  <c r="Q1937" i="33"/>
  <c r="Q1938" i="33"/>
  <c r="Q1939" i="33"/>
  <c r="Q1940" i="33"/>
  <c r="Q1941" i="33"/>
  <c r="Q1942" i="33"/>
  <c r="Q1943" i="33"/>
  <c r="Q1944" i="33"/>
  <c r="Q1945" i="33"/>
  <c r="Q1946" i="33"/>
  <c r="Q1947" i="33"/>
  <c r="Q1948" i="33"/>
  <c r="Q1949" i="33"/>
  <c r="Q1950" i="33"/>
  <c r="O1951" i="33"/>
  <c r="P1951" i="33"/>
  <c r="Q1951" i="33"/>
  <c r="O1952" i="33"/>
  <c r="P1952" i="33"/>
  <c r="Q1952" i="33"/>
  <c r="O1953" i="33"/>
  <c r="P1953" i="33"/>
  <c r="Q1953" i="33"/>
  <c r="O1954" i="33"/>
  <c r="P1954" i="33"/>
  <c r="Q1954" i="33"/>
  <c r="O1955" i="33"/>
  <c r="P1955" i="33"/>
  <c r="Q1955" i="33"/>
  <c r="O1956" i="33"/>
  <c r="P1956" i="33"/>
  <c r="Q1956" i="33"/>
  <c r="O1957" i="33"/>
  <c r="P1957" i="33"/>
  <c r="Q1957" i="33"/>
  <c r="O1958" i="33"/>
  <c r="P1958" i="33"/>
  <c r="Q1958" i="33"/>
  <c r="O1959" i="33"/>
  <c r="P1959" i="33"/>
  <c r="Q1959" i="33"/>
  <c r="O1960" i="33"/>
  <c r="P1960" i="33"/>
  <c r="Q1960" i="33"/>
  <c r="O1961" i="33"/>
  <c r="P1961" i="33"/>
  <c r="Q1961" i="33"/>
  <c r="O1962" i="33"/>
  <c r="P1962" i="33"/>
  <c r="Q1962" i="33"/>
  <c r="O1963" i="33"/>
  <c r="P1963" i="33"/>
  <c r="Q1963" i="33"/>
  <c r="O1964" i="33"/>
  <c r="P1964" i="33"/>
  <c r="Q1964" i="33"/>
  <c r="O1965" i="33"/>
  <c r="P1965" i="33"/>
  <c r="Q1965" i="33"/>
  <c r="O1966" i="33"/>
  <c r="P1966" i="33"/>
  <c r="Q1966" i="33"/>
  <c r="O1967" i="33"/>
  <c r="P1967" i="33"/>
  <c r="Q1967" i="33"/>
  <c r="O1968" i="33"/>
  <c r="P1968" i="33"/>
  <c r="Q1968" i="33"/>
  <c r="O1969" i="33"/>
  <c r="P1969" i="33"/>
  <c r="Q1969" i="33"/>
  <c r="O1970" i="33"/>
  <c r="P1970" i="33"/>
  <c r="Q1970" i="33"/>
  <c r="O1971" i="33"/>
  <c r="P1971" i="33"/>
  <c r="Q1971" i="33"/>
  <c r="O1972" i="33"/>
  <c r="P1972" i="33"/>
  <c r="Q1972" i="33"/>
  <c r="O1973" i="33"/>
  <c r="P1973" i="33"/>
  <c r="Q1973" i="33"/>
  <c r="O1974" i="33"/>
  <c r="P1974" i="33"/>
  <c r="Q1974" i="33"/>
  <c r="O1975" i="33"/>
  <c r="P1975" i="33"/>
  <c r="Q1975" i="33"/>
  <c r="Q1228" i="33"/>
  <c r="Q1229" i="33"/>
  <c r="Q1230" i="33"/>
  <c r="Q1231" i="33"/>
  <c r="Q1232" i="33"/>
  <c r="Q1233" i="33"/>
  <c r="Q1234" i="33"/>
  <c r="Q1235" i="33"/>
  <c r="Q1236" i="33"/>
  <c r="A1243" i="33" l="1"/>
  <c r="A1244" i="33"/>
  <c r="A1245" i="33"/>
  <c r="A1246" i="33"/>
  <c r="A1247" i="33"/>
  <c r="A1248" i="33"/>
  <c r="A1249" i="33"/>
  <c r="A1250" i="33"/>
  <c r="A1251" i="33"/>
  <c r="A1252" i="33"/>
  <c r="A1253"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240" i="33"/>
  <c r="A1241" i="33"/>
  <c r="A1242" i="33"/>
  <c r="Q11" i="33"/>
  <c r="Q12" i="33"/>
  <c r="Q13" i="33"/>
  <c r="Q14" i="33"/>
  <c r="Q15" i="33"/>
  <c r="Q16" i="33"/>
  <c r="Q17" i="33"/>
  <c r="Q18" i="33"/>
  <c r="Q19" i="33"/>
  <c r="Q20" i="33"/>
  <c r="Q21" i="33"/>
  <c r="Q22" i="33"/>
  <c r="Q23" i="33"/>
  <c r="Q24" i="33"/>
  <c r="Q25" i="33"/>
  <c r="Q26" i="33"/>
  <c r="Q27" i="33"/>
  <c r="Q28" i="33"/>
  <c r="Q29" i="33"/>
  <c r="Q30" i="33"/>
  <c r="Q31" i="33"/>
  <c r="Q32" i="33"/>
  <c r="Q33"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50" i="33"/>
  <c r="Q551" i="33"/>
  <c r="Q552" i="33"/>
  <c r="Q553" i="33"/>
  <c r="Q554" i="33"/>
  <c r="Q555"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59" i="33"/>
  <c r="Q760" i="33"/>
  <c r="Q761" i="33"/>
  <c r="Q762" i="33"/>
  <c r="Q763" i="33"/>
  <c r="Q764" i="33"/>
  <c r="Q765" i="33"/>
  <c r="Q766" i="33"/>
  <c r="Q767" i="33"/>
  <c r="Q768" i="33"/>
  <c r="Q769" i="33"/>
  <c r="Q770" i="33"/>
  <c r="Q771"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1150" i="33"/>
  <c r="Q1151" i="33"/>
  <c r="Q1152" i="33"/>
  <c r="Q1153" i="33"/>
  <c r="Q1154" i="33"/>
  <c r="Q1155" i="33"/>
  <c r="Q1156" i="33"/>
  <c r="Q1157" i="33"/>
  <c r="Q1158" i="33"/>
  <c r="Q1159" i="33"/>
  <c r="Q1160" i="33"/>
  <c r="Q1161" i="33"/>
  <c r="Q1162" i="33"/>
  <c r="Q1163" i="33"/>
  <c r="Q1164" i="33"/>
  <c r="Q1165" i="33"/>
  <c r="Q1166" i="33"/>
  <c r="Q1167" i="33"/>
  <c r="Q1168" i="33"/>
  <c r="Q1169" i="33"/>
  <c r="Q1170" i="33"/>
  <c r="Q1171" i="33"/>
  <c r="Q1172" i="33"/>
  <c r="Q1173" i="33"/>
  <c r="Q1174" i="33"/>
  <c r="Q1175" i="33"/>
  <c r="Q1176" i="33"/>
  <c r="Q1177" i="33"/>
  <c r="Q1178" i="33"/>
  <c r="Q1179" i="33"/>
  <c r="Q1180" i="33"/>
  <c r="Q1181" i="33"/>
  <c r="Q1182" i="33"/>
  <c r="Q1183" i="33"/>
  <c r="Q1184" i="33"/>
  <c r="Q1185" i="33"/>
  <c r="Q1186" i="33"/>
  <c r="Q1187" i="33"/>
  <c r="Q1188" i="33"/>
  <c r="Q1189" i="33"/>
  <c r="Q1190" i="33"/>
  <c r="Q1191" i="33"/>
  <c r="Q1192" i="33"/>
  <c r="Q1193" i="33"/>
  <c r="Q1194" i="33"/>
  <c r="Q1195" i="33"/>
  <c r="Q1196" i="33"/>
  <c r="Q1197" i="33"/>
  <c r="Q1198" i="33"/>
  <c r="Q1199" i="33"/>
  <c r="Q1200" i="33"/>
  <c r="Q1201" i="33"/>
  <c r="Q1202" i="33"/>
  <c r="Q1203" i="33"/>
  <c r="Q1204" i="33"/>
  <c r="Q1205" i="33"/>
  <c r="Q1206" i="33"/>
  <c r="Q1207" i="33"/>
  <c r="Q1208" i="33"/>
  <c r="Q1209" i="33"/>
  <c r="Q1210" i="33"/>
  <c r="Q1211" i="33"/>
  <c r="Q1212" i="33"/>
  <c r="Q1213" i="33"/>
  <c r="Q1214" i="33"/>
  <c r="Q1215" i="33"/>
  <c r="Q1216" i="33"/>
  <c r="Q1217" i="33"/>
  <c r="Q1218" i="33"/>
  <c r="Q1219" i="33"/>
  <c r="Q1220" i="33"/>
  <c r="Q1221" i="33"/>
  <c r="Q1222" i="33"/>
  <c r="Q1223" i="33"/>
  <c r="Q1224" i="33"/>
  <c r="Q1225" i="33"/>
  <c r="Q1226" i="33"/>
  <c r="Q1227" i="33"/>
  <c r="Q1237" i="33"/>
  <c r="O1976" i="33"/>
  <c r="P1976" i="33"/>
  <c r="Q1976" i="33"/>
  <c r="A1239" i="33" l="1"/>
  <c r="A1238" i="33"/>
  <c r="A1237" i="33"/>
  <c r="A1236" i="33"/>
  <c r="A1235" i="33"/>
  <c r="A1234" i="33"/>
  <c r="A1233" i="33"/>
  <c r="A1232" i="33"/>
  <c r="A1231" i="33"/>
  <c r="A1230" i="33"/>
  <c r="A1229" i="33"/>
  <c r="A1228" i="33"/>
  <c r="A1227" i="33"/>
  <c r="A33" i="33" l="1"/>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5221" i="55"/>
  <c r="A5220" i="55"/>
  <c r="A5219" i="55"/>
  <c r="A5218" i="55"/>
  <c r="A5217" i="55"/>
  <c r="A5216" i="55"/>
  <c r="A5215" i="55"/>
  <c r="A5214" i="55"/>
  <c r="A5213" i="55"/>
  <c r="A5212" i="55"/>
  <c r="A5211" i="55"/>
  <c r="A5210" i="55"/>
  <c r="A5209" i="55"/>
  <c r="A5208" i="55"/>
  <c r="A5207" i="55"/>
  <c r="A5206" i="55"/>
  <c r="A5205" i="55"/>
  <c r="A5204" i="55"/>
  <c r="A5203" i="55"/>
  <c r="A5202" i="55"/>
  <c r="A5201" i="55"/>
  <c r="A5200" i="55"/>
  <c r="A5199" i="55"/>
  <c r="A5198" i="55"/>
  <c r="A5197" i="55"/>
  <c r="A5196" i="55"/>
  <c r="A5195" i="55"/>
  <c r="A5194" i="55"/>
  <c r="A5193" i="55"/>
  <c r="A5192" i="55"/>
  <c r="A5191" i="55"/>
  <c r="A5190" i="55"/>
  <c r="A5189" i="55"/>
  <c r="A5188" i="55"/>
  <c r="A5187" i="55"/>
  <c r="A5186" i="55"/>
  <c r="A5185" i="55"/>
  <c r="A5184" i="55"/>
  <c r="A5183" i="55"/>
  <c r="A5182" i="55"/>
  <c r="A5181" i="55"/>
  <c r="A5180" i="55"/>
  <c r="A5179" i="55"/>
  <c r="A5178" i="55"/>
  <c r="A5177" i="55"/>
  <c r="A5176" i="55"/>
  <c r="A5175" i="55"/>
  <c r="A5174" i="55"/>
  <c r="A5173" i="55"/>
  <c r="A5172" i="55"/>
  <c r="A5171" i="55"/>
  <c r="A5170" i="55"/>
  <c r="A5169" i="55"/>
  <c r="A5168" i="55"/>
  <c r="A5167" i="55"/>
  <c r="A5166" i="55"/>
  <c r="A5165" i="55"/>
  <c r="A5164" i="55"/>
  <c r="A5163" i="55"/>
  <c r="A5162" i="55"/>
  <c r="A5161" i="55"/>
  <c r="A5160" i="55"/>
  <c r="A5159" i="55"/>
  <c r="A5158" i="55"/>
  <c r="A5157" i="55"/>
  <c r="A5156" i="55"/>
  <c r="A5155" i="55"/>
  <c r="A5154" i="55"/>
  <c r="A5153" i="55"/>
  <c r="A5152" i="55"/>
  <c r="A5151" i="55"/>
  <c r="A5150" i="55"/>
  <c r="A5149" i="55"/>
  <c r="A5148" i="55"/>
  <c r="A5147" i="55"/>
  <c r="A5146" i="55"/>
  <c r="A5145" i="55"/>
  <c r="A5144" i="55"/>
  <c r="A5143" i="55"/>
  <c r="A5142" i="55"/>
  <c r="A5141" i="55"/>
  <c r="A5140" i="55"/>
  <c r="A5139" i="55"/>
  <c r="A5138" i="55"/>
  <c r="A5137" i="55"/>
  <c r="A5136" i="55"/>
  <c r="A5135" i="55"/>
  <c r="A5134" i="55"/>
  <c r="A5133" i="55"/>
  <c r="A5132" i="55"/>
  <c r="A5131" i="55"/>
  <c r="A5130" i="55"/>
  <c r="A5129" i="55"/>
  <c r="A5128" i="55"/>
  <c r="A5127" i="55"/>
  <c r="A5126" i="55"/>
  <c r="A5125" i="55"/>
  <c r="A5124" i="55"/>
  <c r="A5123" i="55"/>
  <c r="A5122" i="55"/>
  <c r="A5121" i="55"/>
  <c r="A5120" i="55"/>
  <c r="A5119" i="55"/>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50" i="33"/>
  <c r="A551" i="33"/>
  <c r="A552" i="33"/>
  <c r="A553" i="33"/>
  <c r="A554" i="33"/>
  <c r="A555"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2458" i="33"/>
  <c r="A2459" i="33"/>
  <c r="A2460" i="33"/>
  <c r="A2461" i="33"/>
  <c r="A2462" i="33"/>
  <c r="A2463" i="33"/>
  <c r="A2464" i="33"/>
  <c r="A2465" i="33"/>
  <c r="A2466" i="33"/>
  <c r="A2467" i="33"/>
  <c r="A2468" i="33"/>
  <c r="A2469" i="33"/>
  <c r="A2470" i="33"/>
  <c r="A2471" i="33"/>
  <c r="A2472" i="33"/>
  <c r="A2473" i="33"/>
  <c r="A2474" i="33"/>
  <c r="A2475" i="33"/>
  <c r="A2476" i="33"/>
  <c r="A2477" i="33"/>
  <c r="A2478" i="33"/>
  <c r="A2479" i="33"/>
  <c r="A2480" i="33"/>
  <c r="A2481" i="33"/>
  <c r="A2482" i="33"/>
  <c r="A2483" i="33"/>
  <c r="A2484" i="33"/>
  <c r="A2485" i="33"/>
  <c r="A2486" i="33"/>
  <c r="A2487" i="33"/>
  <c r="A2488" i="33"/>
  <c r="A2489" i="33"/>
  <c r="A2490" i="33"/>
  <c r="A2491" i="33"/>
  <c r="A2492" i="33"/>
  <c r="A2493" i="33"/>
  <c r="A2494" i="33"/>
  <c r="A2495" i="33"/>
  <c r="A2496" i="33"/>
  <c r="A2497" i="33"/>
  <c r="A2498" i="33"/>
  <c r="A2499" i="33"/>
  <c r="A2500" i="33"/>
  <c r="A2501" i="33"/>
  <c r="A2502" i="33"/>
  <c r="A2503" i="33"/>
  <c r="A2504" i="33"/>
  <c r="A2505" i="33"/>
  <c r="A2506" i="33"/>
  <c r="A2507" i="33"/>
  <c r="A2508" i="33"/>
  <c r="A2509" i="33"/>
  <c r="A2510" i="33"/>
  <c r="A2511" i="33"/>
  <c r="A2512" i="33"/>
  <c r="A2513" i="33"/>
  <c r="A2514" i="33"/>
  <c r="A2515" i="33"/>
  <c r="A2516" i="33"/>
  <c r="A2517" i="33"/>
  <c r="A2518" i="33"/>
  <c r="A2519" i="33"/>
  <c r="A2520" i="33"/>
  <c r="A2521" i="33"/>
  <c r="A2522" i="33"/>
  <c r="A2523" i="33"/>
  <c r="A2524" i="33"/>
  <c r="A2525" i="33"/>
  <c r="A2526" i="33"/>
  <c r="A2527" i="33"/>
  <c r="A2528" i="33"/>
  <c r="A2529" i="33"/>
  <c r="A2530" i="33"/>
  <c r="A2531" i="33"/>
  <c r="A2532" i="33"/>
  <c r="A2533" i="33"/>
  <c r="A2534" i="33"/>
  <c r="A2535" i="33"/>
  <c r="A2536" i="33"/>
  <c r="A2537" i="33"/>
  <c r="A2538" i="33"/>
  <c r="A2539" i="33"/>
  <c r="A2540" i="33"/>
  <c r="A2541" i="33"/>
  <c r="A2542" i="33"/>
  <c r="A2543" i="33"/>
  <c r="A2544" i="33"/>
  <c r="A2545" i="33"/>
  <c r="A2546" i="33"/>
  <c r="A2547" i="33"/>
  <c r="A2548" i="33"/>
  <c r="A2549" i="33"/>
  <c r="A2550" i="33"/>
  <c r="A2551" i="33"/>
  <c r="A2552" i="33"/>
  <c r="A2553" i="33"/>
  <c r="A2554" i="33"/>
  <c r="A2555" i="33"/>
  <c r="A2556" i="33"/>
  <c r="A2557" i="33"/>
  <c r="A2558" i="33"/>
  <c r="A2559" i="33"/>
  <c r="A2560" i="33"/>
  <c r="A2561" i="33"/>
  <c r="A2562" i="33"/>
  <c r="A2563" i="33"/>
  <c r="A2564" i="33"/>
  <c r="A2565" i="33"/>
  <c r="A2566" i="33"/>
  <c r="A2567" i="33"/>
  <c r="A2568" i="33"/>
  <c r="A2569" i="33"/>
  <c r="A2570" i="33"/>
  <c r="A2571" i="33"/>
  <c r="A2572" i="33"/>
  <c r="A2573" i="33"/>
  <c r="A2574" i="33"/>
  <c r="A2575" i="33"/>
  <c r="A2576" i="33"/>
  <c r="A2577" i="33"/>
  <c r="A2578" i="33"/>
  <c r="A2579" i="33"/>
  <c r="A2580" i="33"/>
  <c r="A2581" i="33"/>
  <c r="A2582" i="33"/>
  <c r="A2583" i="33"/>
  <c r="A2584" i="33"/>
  <c r="A2585" i="33"/>
  <c r="A2586" i="33"/>
  <c r="A2587" i="33"/>
  <c r="A2588" i="33"/>
  <c r="A2589" i="33"/>
  <c r="A2590" i="33"/>
  <c r="A2591" i="33"/>
  <c r="A2592" i="33"/>
  <c r="A2593" i="33"/>
  <c r="A2594" i="33"/>
  <c r="A2595" i="33"/>
  <c r="A2596" i="33"/>
  <c r="A2597" i="33"/>
  <c r="A2598" i="33"/>
  <c r="A2599" i="33"/>
  <c r="A2600" i="33"/>
  <c r="A2601" i="33"/>
  <c r="A2602" i="33"/>
  <c r="A2603" i="33"/>
  <c r="A2604" i="33"/>
  <c r="A2605" i="33"/>
  <c r="A2606" i="33"/>
  <c r="A2607" i="33"/>
  <c r="A2608" i="33"/>
  <c r="A2609" i="33"/>
  <c r="A2610" i="33"/>
  <c r="A2611" i="33"/>
  <c r="A2612" i="33"/>
  <c r="A2613" i="33"/>
  <c r="A2614" i="33"/>
  <c r="A2615" i="33"/>
  <c r="A2616" i="33"/>
  <c r="A2617" i="33"/>
  <c r="A2618" i="33"/>
  <c r="A2619" i="33"/>
  <c r="A2620" i="33"/>
  <c r="A2621" i="33"/>
  <c r="A2622" i="33"/>
  <c r="A2623" i="33"/>
  <c r="A2624" i="33"/>
  <c r="A2625" i="33"/>
  <c r="A2626" i="33"/>
  <c r="A2627" i="33"/>
  <c r="A2628" i="33"/>
  <c r="A2629" i="33"/>
  <c r="A2630" i="33"/>
  <c r="A2631" i="33"/>
  <c r="A2632" i="33"/>
  <c r="A2633" i="33"/>
  <c r="A2634" i="33"/>
  <c r="A2635" i="33"/>
  <c r="A2636" i="33"/>
  <c r="A2637" i="33"/>
  <c r="A2638" i="33"/>
  <c r="A2639" i="33"/>
  <c r="A2640" i="33"/>
  <c r="A2641" i="33"/>
  <c r="A2642" i="33"/>
  <c r="A2643" i="33"/>
  <c r="A2644" i="33"/>
  <c r="A2645" i="33"/>
  <c r="A2646" i="33"/>
  <c r="A2647" i="33"/>
  <c r="A2648" i="33"/>
  <c r="A2649" i="33"/>
  <c r="A2650" i="33"/>
  <c r="A2651" i="33"/>
  <c r="A2652" i="33"/>
  <c r="A2653" i="33"/>
  <c r="A2654" i="33"/>
  <c r="A2655" i="33"/>
  <c r="A2656" i="33"/>
  <c r="A2657" i="33"/>
  <c r="A2658" i="33"/>
  <c r="A2659" i="33"/>
  <c r="A2660" i="33"/>
  <c r="A2661" i="33"/>
  <c r="A2662" i="33"/>
  <c r="A2663" i="33"/>
  <c r="A2664" i="33"/>
  <c r="A2665" i="33"/>
  <c r="A2666" i="33"/>
  <c r="A2667" i="33"/>
  <c r="A2668" i="33"/>
  <c r="A2669" i="33"/>
  <c r="A2670" i="33"/>
  <c r="A2671" i="33"/>
  <c r="A2672" i="33"/>
  <c r="A2673" i="33"/>
  <c r="A2674" i="33"/>
  <c r="A2675" i="33"/>
  <c r="A2676" i="33"/>
  <c r="A2677" i="33"/>
  <c r="A2678" i="33"/>
  <c r="A2679" i="33"/>
  <c r="A2680" i="33"/>
  <c r="A2681" i="33"/>
  <c r="A2682" i="33"/>
  <c r="A2683" i="33"/>
  <c r="A2684" i="33"/>
  <c r="A2685" i="33"/>
  <c r="A2686" i="33"/>
  <c r="A2687" i="33"/>
  <c r="A2688" i="33"/>
  <c r="A2689" i="33"/>
  <c r="A2690" i="33"/>
  <c r="A2691" i="33"/>
  <c r="A2692" i="33"/>
  <c r="A2693" i="33"/>
  <c r="A2694" i="33"/>
  <c r="A2695" i="33"/>
  <c r="A2696" i="33"/>
  <c r="A2697" i="33"/>
  <c r="A2698" i="33"/>
  <c r="A2699" i="33"/>
  <c r="A2700" i="33"/>
  <c r="A2701" i="33"/>
  <c r="A2702" i="33"/>
  <c r="A2703" i="33"/>
  <c r="A2704" i="33"/>
  <c r="A2705" i="33"/>
  <c r="A2706" i="33"/>
  <c r="A2707" i="33"/>
  <c r="A2708" i="33"/>
  <c r="A2709" i="33"/>
  <c r="A2710" i="33"/>
  <c r="A2711" i="33"/>
  <c r="A2712" i="33"/>
  <c r="A2713" i="33"/>
  <c r="A2714" i="33"/>
  <c r="A2715" i="33"/>
  <c r="A2716" i="33"/>
  <c r="A2717" i="33"/>
  <c r="A2718" i="33"/>
  <c r="A2719" i="33"/>
  <c r="A2720" i="33"/>
  <c r="A2721" i="33"/>
  <c r="A2722" i="33"/>
  <c r="A2723" i="33"/>
  <c r="A2724" i="33"/>
  <c r="A2725" i="33"/>
  <c r="A2726" i="33"/>
  <c r="A2727" i="33"/>
  <c r="A2728" i="33"/>
  <c r="A2729" i="33"/>
  <c r="A2730" i="33"/>
  <c r="A2731" i="33"/>
  <c r="A2732" i="33"/>
  <c r="A2733" i="33"/>
  <c r="A2734" i="33"/>
  <c r="A2735" i="33"/>
  <c r="A2736" i="33"/>
  <c r="A2737" i="33"/>
  <c r="A2738" i="33"/>
  <c r="A2739" i="33"/>
  <c r="A2740" i="33"/>
  <c r="A2741" i="33"/>
  <c r="A2742" i="33"/>
  <c r="A2743" i="33"/>
  <c r="A2744" i="33"/>
  <c r="A2745" i="33"/>
  <c r="A2746" i="33"/>
  <c r="A2747" i="33"/>
  <c r="A2748" i="33"/>
  <c r="A2749" i="33"/>
  <c r="A2750" i="33"/>
  <c r="A2751" i="33"/>
  <c r="A2752" i="33"/>
  <c r="A2753" i="33"/>
  <c r="A2754" i="33"/>
  <c r="A2755" i="33"/>
  <c r="A2756" i="33"/>
  <c r="A2757" i="33"/>
  <c r="A2758" i="33"/>
  <c r="A2759" i="33"/>
  <c r="A2760" i="33"/>
  <c r="A2761" i="33"/>
  <c r="A2762" i="33"/>
  <c r="A2763" i="33"/>
  <c r="A2764" i="33"/>
  <c r="A2765" i="33"/>
  <c r="A2766" i="33"/>
  <c r="A2767" i="33"/>
  <c r="A2768" i="33"/>
  <c r="A2769" i="33"/>
  <c r="A2770" i="33"/>
  <c r="A2771" i="33"/>
  <c r="A2772" i="33"/>
  <c r="A2773" i="33"/>
  <c r="A2774" i="33"/>
  <c r="A2775" i="33"/>
  <c r="A2776" i="33"/>
  <c r="A2777" i="33"/>
  <c r="A2778" i="33"/>
  <c r="A2779" i="33"/>
  <c r="A2780" i="33"/>
  <c r="A2781" i="33"/>
  <c r="A2782" i="33"/>
  <c r="A2783" i="33"/>
  <c r="A2784" i="33"/>
  <c r="A2785" i="33"/>
  <c r="A2786" i="33"/>
  <c r="A2787" i="33"/>
  <c r="A2788" i="33"/>
  <c r="A2789" i="33"/>
  <c r="A2790" i="33"/>
  <c r="A2791" i="33"/>
  <c r="A2792" i="33"/>
  <c r="A2793" i="33"/>
  <c r="A2794" i="33"/>
  <c r="A2795" i="33"/>
  <c r="A2796" i="33"/>
  <c r="A2797" i="33"/>
  <c r="A2798" i="33"/>
  <c r="A2799" i="33"/>
  <c r="A2800" i="33"/>
  <c r="A2801" i="33"/>
  <c r="A2802" i="33"/>
  <c r="A2803" i="33"/>
  <c r="A2804" i="33"/>
  <c r="A2805" i="33"/>
  <c r="A2806" i="33"/>
  <c r="A2807" i="33"/>
  <c r="A2808" i="33"/>
  <c r="A2809" i="33"/>
  <c r="A2810" i="33"/>
  <c r="A2811" i="33"/>
  <c r="A2812" i="33"/>
  <c r="A2813" i="33"/>
  <c r="A2814" i="33"/>
  <c r="A2815" i="33"/>
  <c r="A2816" i="33"/>
  <c r="A2817" i="33"/>
  <c r="A2818" i="33"/>
  <c r="A2819" i="33"/>
  <c r="A2820" i="33"/>
  <c r="A2821" i="33"/>
  <c r="A2822" i="33"/>
  <c r="A2823" i="33"/>
  <c r="A2824" i="33"/>
  <c r="A2825" i="33"/>
  <c r="A2826" i="33"/>
  <c r="A2827" i="33"/>
  <c r="A2828" i="33"/>
  <c r="A2829" i="33"/>
  <c r="A2830" i="33"/>
  <c r="A2831" i="33"/>
  <c r="A2832" i="33"/>
  <c r="A2833" i="33"/>
  <c r="A2834" i="33"/>
  <c r="A2835" i="33"/>
  <c r="A2836" i="33"/>
  <c r="A2837" i="33"/>
  <c r="A2838" i="33"/>
  <c r="A2839" i="33"/>
  <c r="A2840" i="33"/>
  <c r="A2841" i="33"/>
  <c r="A2842" i="33"/>
  <c r="A2843" i="33"/>
  <c r="A2844" i="33"/>
  <c r="A2845" i="33"/>
  <c r="A2846" i="33"/>
  <c r="A2847" i="33"/>
  <c r="A2848" i="33"/>
  <c r="A2849" i="33"/>
  <c r="A2850" i="33"/>
  <c r="A2851" i="33"/>
  <c r="A2852" i="33"/>
  <c r="A2853" i="33"/>
  <c r="A2854" i="33"/>
  <c r="A2855" i="33"/>
  <c r="A2856" i="33"/>
  <c r="A2857" i="33"/>
  <c r="A2858" i="33"/>
  <c r="A2859" i="33"/>
  <c r="A2860" i="33"/>
  <c r="A2861" i="33"/>
  <c r="A2862" i="33"/>
  <c r="A2863" i="33"/>
  <c r="A2864" i="33"/>
  <c r="A2865" i="33"/>
  <c r="A2866" i="33"/>
  <c r="A2867" i="33"/>
  <c r="A2868" i="33"/>
  <c r="A2869" i="33"/>
  <c r="A2870" i="33"/>
  <c r="A2871" i="33"/>
  <c r="A2872" i="33"/>
  <c r="A2873" i="33"/>
  <c r="A2874" i="33"/>
  <c r="A2875" i="33"/>
  <c r="A2876" i="33"/>
  <c r="A2877" i="33"/>
  <c r="A2878" i="33"/>
  <c r="A2879" i="33"/>
  <c r="A2880" i="33"/>
  <c r="A2881" i="33"/>
  <c r="A2882" i="33"/>
  <c r="A2883" i="33"/>
  <c r="A2884" i="33"/>
  <c r="A2885" i="33"/>
  <c r="A2886" i="33"/>
  <c r="A2887" i="33"/>
  <c r="A2888" i="33"/>
  <c r="A2889" i="33"/>
  <c r="A2890" i="33"/>
  <c r="A2891" i="33"/>
  <c r="A2892" i="33"/>
  <c r="A2893" i="33"/>
  <c r="A2894" i="33"/>
  <c r="A2895" i="33"/>
  <c r="A2896" i="33"/>
  <c r="A2897" i="33"/>
  <c r="A2898" i="33"/>
  <c r="A2899" i="33"/>
  <c r="A2900" i="33"/>
  <c r="A2901" i="33"/>
  <c r="A2902" i="33"/>
  <c r="A2903" i="33"/>
  <c r="A2904" i="33"/>
  <c r="A2905" i="33"/>
  <c r="A2906" i="33"/>
  <c r="A2907" i="33"/>
  <c r="A2908" i="33"/>
  <c r="A2909" i="33"/>
  <c r="A3000" i="33"/>
  <c r="A3001" i="33"/>
  <c r="A3002" i="33"/>
  <c r="A3003" i="33"/>
  <c r="A3004" i="33"/>
  <c r="A3005" i="33"/>
  <c r="A3006" i="33"/>
  <c r="A3007" i="33"/>
  <c r="A3008" i="33"/>
  <c r="A3207" i="33"/>
  <c r="A3208" i="33"/>
  <c r="A3209" i="33"/>
  <c r="A3210" i="33"/>
  <c r="A3211" i="33"/>
  <c r="A3212" i="33"/>
  <c r="A3213" i="33"/>
  <c r="A3214" i="33"/>
  <c r="A3215" i="33"/>
  <c r="A3216" i="33"/>
  <c r="A3217" i="33"/>
  <c r="A3218" i="33"/>
  <c r="A3219" i="33"/>
  <c r="A3220" i="33"/>
  <c r="A3221" i="33"/>
  <c r="A3222" i="33"/>
  <c r="A3223" i="33"/>
  <c r="A3224" i="33"/>
  <c r="A3225" i="33"/>
  <c r="A3226" i="33"/>
  <c r="A3227" i="33"/>
  <c r="A3228" i="33"/>
  <c r="A3229" i="33"/>
  <c r="A3230" i="33"/>
  <c r="A3231" i="33"/>
  <c r="A3232" i="33"/>
  <c r="A3233" i="33"/>
  <c r="A3234" i="33"/>
  <c r="A3235" i="33"/>
  <c r="A3236" i="33"/>
  <c r="A3237" i="33"/>
  <c r="A3256" i="33"/>
  <c r="A3257" i="33"/>
  <c r="A3258" i="33"/>
  <c r="A3259" i="33"/>
  <c r="A3260" i="33"/>
  <c r="A3261" i="33"/>
  <c r="A3262" i="33"/>
  <c r="A3263" i="33"/>
  <c r="A3264" i="33"/>
  <c r="A3265" i="33"/>
  <c r="A3266" i="33"/>
  <c r="A4213" i="33"/>
  <c r="A4214" i="33"/>
  <c r="A4215" i="33"/>
  <c r="A4216" i="33"/>
  <c r="A4217" i="33"/>
  <c r="A4218" i="33"/>
  <c r="A4219" i="33"/>
  <c r="A4220" i="33"/>
  <c r="A4221" i="33"/>
  <c r="A4222" i="33"/>
  <c r="A4223" i="33"/>
  <c r="A4224" i="33"/>
  <c r="A4225" i="33"/>
  <c r="A4226" i="33"/>
  <c r="A4227" i="33"/>
  <c r="A4228" i="33"/>
  <c r="A4229" i="33"/>
  <c r="A4230" i="33"/>
  <c r="A4231" i="33"/>
  <c r="A4232" i="33"/>
  <c r="A4233" i="33"/>
  <c r="A4234" i="33"/>
  <c r="A4235" i="33"/>
  <c r="A4236" i="33"/>
  <c r="A4237" i="33"/>
  <c r="A4238" i="33"/>
  <c r="A4239" i="33"/>
  <c r="A4240" i="33"/>
  <c r="A4241" i="33"/>
  <c r="A4242" i="33"/>
  <c r="A4" i="33"/>
  <c r="C17" i="20"/>
  <c r="A159" i="53" l="1"/>
  <c r="A163" i="53"/>
  <c r="A167" i="53"/>
  <c r="A171" i="53"/>
  <c r="A175" i="53"/>
  <c r="A179" i="53"/>
  <c r="A183" i="53"/>
  <c r="A187" i="53"/>
  <c r="A191" i="53"/>
  <c r="A195" i="53"/>
  <c r="A199" i="53"/>
  <c r="A203" i="53"/>
  <c r="A207" i="53"/>
  <c r="A211" i="53"/>
  <c r="A215" i="53"/>
  <c r="A219" i="53"/>
  <c r="A223" i="53"/>
  <c r="A227" i="53"/>
  <c r="A231" i="53"/>
  <c r="A235" i="53"/>
  <c r="A239" i="53"/>
  <c r="A243" i="53"/>
  <c r="A247" i="53"/>
  <c r="A251" i="53"/>
  <c r="A255" i="53"/>
  <c r="A259" i="53"/>
  <c r="A263" i="53"/>
  <c r="A267" i="53"/>
  <c r="A271" i="53"/>
  <c r="A275" i="53"/>
  <c r="A279" i="53"/>
  <c r="A283" i="53"/>
  <c r="A287" i="53"/>
  <c r="A291" i="53"/>
  <c r="A295" i="53"/>
  <c r="A299" i="53"/>
  <c r="A303" i="53"/>
  <c r="A307" i="53"/>
  <c r="A311" i="53"/>
  <c r="A315" i="53"/>
  <c r="A319" i="53"/>
  <c r="A323" i="53"/>
  <c r="A327" i="53"/>
  <c r="A331" i="53"/>
  <c r="A335" i="53"/>
  <c r="A339" i="53"/>
  <c r="A343" i="53"/>
  <c r="A347" i="53"/>
  <c r="A351" i="53"/>
  <c r="A355" i="53"/>
  <c r="A359" i="53"/>
  <c r="A363" i="53"/>
  <c r="A367" i="53"/>
  <c r="A371" i="53"/>
  <c r="A375" i="53"/>
  <c r="A379" i="53"/>
  <c r="A383" i="53"/>
  <c r="A387" i="53"/>
  <c r="A391" i="53"/>
  <c r="A395" i="53"/>
  <c r="A399" i="53"/>
  <c r="A403" i="53"/>
  <c r="A407" i="53"/>
  <c r="A411" i="53"/>
  <c r="A415" i="53"/>
  <c r="A419" i="53"/>
  <c r="A423" i="53"/>
  <c r="A427" i="53"/>
  <c r="A431" i="53"/>
  <c r="A435" i="53"/>
  <c r="A439" i="53"/>
  <c r="A443" i="53"/>
  <c r="A447" i="53"/>
  <c r="A451" i="53"/>
  <c r="A455" i="53"/>
  <c r="A459" i="53"/>
  <c r="A463" i="53"/>
  <c r="A467" i="53"/>
  <c r="A471" i="53"/>
  <c r="A475" i="53"/>
  <c r="A479" i="53"/>
  <c r="A483" i="53"/>
  <c r="A487" i="53"/>
  <c r="A491" i="53"/>
  <c r="A495" i="53"/>
  <c r="A160" i="53"/>
  <c r="A161" i="53"/>
  <c r="A165" i="53"/>
  <c r="A169" i="53"/>
  <c r="A173" i="53"/>
  <c r="A177" i="53"/>
  <c r="A181" i="53"/>
  <c r="A185" i="53"/>
  <c r="A189" i="53"/>
  <c r="A193" i="53"/>
  <c r="A197" i="53"/>
  <c r="A201" i="53"/>
  <c r="A205" i="53"/>
  <c r="A209" i="53"/>
  <c r="A213" i="53"/>
  <c r="A217" i="53"/>
  <c r="A221" i="53"/>
  <c r="A225" i="53"/>
  <c r="A229" i="53"/>
  <c r="A233" i="53"/>
  <c r="A237" i="53"/>
  <c r="A241" i="53"/>
  <c r="A245" i="53"/>
  <c r="A249" i="53"/>
  <c r="A253" i="53"/>
  <c r="A257" i="53"/>
  <c r="A261" i="53"/>
  <c r="A265" i="53"/>
  <c r="A269" i="53"/>
  <c r="A273" i="53"/>
  <c r="A277" i="53"/>
  <c r="A281" i="53"/>
  <c r="A285" i="53"/>
  <c r="A289" i="53"/>
  <c r="A293" i="53"/>
  <c r="A297" i="53"/>
  <c r="A301" i="53"/>
  <c r="A305" i="53"/>
  <c r="A309" i="53"/>
  <c r="A313" i="53"/>
  <c r="A317" i="53"/>
  <c r="A321" i="53"/>
  <c r="A325" i="53"/>
  <c r="A329" i="53"/>
  <c r="A333" i="53"/>
  <c r="A337" i="53"/>
  <c r="A341" i="53"/>
  <c r="A345" i="53"/>
  <c r="A349" i="53"/>
  <c r="A353" i="53"/>
  <c r="A357" i="53"/>
  <c r="A361" i="53"/>
  <c r="A365" i="53"/>
  <c r="A369" i="53"/>
  <c r="A373" i="53"/>
  <c r="A377" i="53"/>
  <c r="A381" i="53"/>
  <c r="A385" i="53"/>
  <c r="A389" i="53"/>
  <c r="A393" i="53"/>
  <c r="A397" i="53"/>
  <c r="A401" i="53"/>
  <c r="A162" i="53"/>
  <c r="A170" i="53"/>
  <c r="A178" i="53"/>
  <c r="A186" i="53"/>
  <c r="A194" i="53"/>
  <c r="A202" i="53"/>
  <c r="A210" i="53"/>
  <c r="A218" i="53"/>
  <c r="A226" i="53"/>
  <c r="A234" i="53"/>
  <c r="A242" i="53"/>
  <c r="A250" i="53"/>
  <c r="A258" i="53"/>
  <c r="A266" i="53"/>
  <c r="A274" i="53"/>
  <c r="A282" i="53"/>
  <c r="A290" i="53"/>
  <c r="A298" i="53"/>
  <c r="A306" i="53"/>
  <c r="A314" i="53"/>
  <c r="A322" i="53"/>
  <c r="A330" i="53"/>
  <c r="A338" i="53"/>
  <c r="A346" i="53"/>
  <c r="A354" i="53"/>
  <c r="A362" i="53"/>
  <c r="A370" i="53"/>
  <c r="A378" i="53"/>
  <c r="A386" i="53"/>
  <c r="A394" i="53"/>
  <c r="A402" i="53"/>
  <c r="A408" i="53"/>
  <c r="A413" i="53"/>
  <c r="A418" i="53"/>
  <c r="A424" i="53"/>
  <c r="A429" i="53"/>
  <c r="A434" i="53"/>
  <c r="A440" i="53"/>
  <c r="A445" i="53"/>
  <c r="A450" i="53"/>
  <c r="A456" i="53"/>
  <c r="A461" i="53"/>
  <c r="A466" i="53"/>
  <c r="A472" i="53"/>
  <c r="A477" i="53"/>
  <c r="A482" i="53"/>
  <c r="A488" i="53"/>
  <c r="A493" i="53"/>
  <c r="A498" i="53"/>
  <c r="A502" i="53"/>
  <c r="A506" i="53"/>
  <c r="A510" i="53"/>
  <c r="A514" i="53"/>
  <c r="A518" i="53"/>
  <c r="A522" i="53"/>
  <c r="A526" i="53"/>
  <c r="A530" i="53"/>
  <c r="A534" i="53"/>
  <c r="A538" i="53"/>
  <c r="A542" i="53"/>
  <c r="A546" i="53"/>
  <c r="A550" i="53"/>
  <c r="A554" i="53"/>
  <c r="A558" i="53"/>
  <c r="A562" i="53"/>
  <c r="A566" i="53"/>
  <c r="A570" i="53"/>
  <c r="A574" i="53"/>
  <c r="A578" i="53"/>
  <c r="A582" i="53"/>
  <c r="A586" i="53"/>
  <c r="A590" i="53"/>
  <c r="A594" i="53"/>
  <c r="A598" i="53"/>
  <c r="A602" i="53"/>
  <c r="A606" i="53"/>
  <c r="A610" i="53"/>
  <c r="A614" i="53"/>
  <c r="A618" i="53"/>
  <c r="A622" i="53"/>
  <c r="A626" i="53"/>
  <c r="A630" i="53"/>
  <c r="A634" i="53"/>
  <c r="A638" i="53"/>
  <c r="A642" i="53"/>
  <c r="A646" i="53"/>
  <c r="A650" i="53"/>
  <c r="A654" i="53"/>
  <c r="A658" i="53"/>
  <c r="A662" i="53"/>
  <c r="A666" i="53"/>
  <c r="A670" i="53"/>
  <c r="A674" i="53"/>
  <c r="A678" i="53"/>
  <c r="A682" i="53"/>
  <c r="A686" i="53"/>
  <c r="A690" i="53"/>
  <c r="A694" i="53"/>
  <c r="A698" i="53"/>
  <c r="A702" i="53"/>
  <c r="A706" i="53"/>
  <c r="A710" i="53"/>
  <c r="A714" i="53"/>
  <c r="A718" i="53"/>
  <c r="A722" i="53"/>
  <c r="A726" i="53"/>
  <c r="A730" i="53"/>
  <c r="A734" i="53"/>
  <c r="A738" i="53"/>
  <c r="A742" i="53"/>
  <c r="A746" i="53"/>
  <c r="A750" i="53"/>
  <c r="A754" i="53"/>
  <c r="A758" i="53"/>
  <c r="A762" i="53"/>
  <c r="A766" i="53"/>
  <c r="A770" i="53"/>
  <c r="A774" i="53"/>
  <c r="A778" i="53"/>
  <c r="A782" i="53"/>
  <c r="A786" i="53"/>
  <c r="A790" i="53"/>
  <c r="A794" i="53"/>
  <c r="A798" i="53"/>
  <c r="A802" i="53"/>
  <c r="A806" i="53"/>
  <c r="A810" i="53"/>
  <c r="A814" i="53"/>
  <c r="A818" i="53"/>
  <c r="A822" i="53"/>
  <c r="A826" i="53"/>
  <c r="A830" i="53"/>
  <c r="A834" i="53"/>
  <c r="A838" i="53"/>
  <c r="A842" i="53"/>
  <c r="A846" i="53"/>
  <c r="A850" i="53"/>
  <c r="A854" i="53"/>
  <c r="A858" i="53"/>
  <c r="A862" i="53"/>
  <c r="A866" i="53"/>
  <c r="A870" i="53"/>
  <c r="A874" i="53"/>
  <c r="A878" i="53"/>
  <c r="A882" i="53"/>
  <c r="A886" i="53"/>
  <c r="A890" i="53"/>
  <c r="A894" i="53"/>
  <c r="A898" i="53"/>
  <c r="A902" i="53"/>
  <c r="A906" i="53"/>
  <c r="A910" i="53"/>
  <c r="A914" i="53"/>
  <c r="A918" i="53"/>
  <c r="A922" i="53"/>
  <c r="A926" i="53"/>
  <c r="A930" i="53"/>
  <c r="A934" i="53"/>
  <c r="A938" i="53"/>
  <c r="A942" i="53"/>
  <c r="A946" i="53"/>
  <c r="A950" i="53"/>
  <c r="A954" i="53"/>
  <c r="A958" i="53"/>
  <c r="A962" i="53"/>
  <c r="A966" i="53"/>
  <c r="A970" i="53"/>
  <c r="A974" i="53"/>
  <c r="A978" i="53"/>
  <c r="A982" i="53"/>
  <c r="A164" i="53"/>
  <c r="A172" i="53"/>
  <c r="A180" i="53"/>
  <c r="A188" i="53"/>
  <c r="A196" i="53"/>
  <c r="A204" i="53"/>
  <c r="A212" i="53"/>
  <c r="A220" i="53"/>
  <c r="A228" i="53"/>
  <c r="A236" i="53"/>
  <c r="A244" i="53"/>
  <c r="A252" i="53"/>
  <c r="A260" i="53"/>
  <c r="A268" i="53"/>
  <c r="A276" i="53"/>
  <c r="A284" i="53"/>
  <c r="A292" i="53"/>
  <c r="A300" i="53"/>
  <c r="A308" i="53"/>
  <c r="A316" i="53"/>
  <c r="A324" i="53"/>
  <c r="A332" i="53"/>
  <c r="A340" i="53"/>
  <c r="A348" i="53"/>
  <c r="A356" i="53"/>
  <c r="A364" i="53"/>
  <c r="A372" i="53"/>
  <c r="A380" i="53"/>
  <c r="A388" i="53"/>
  <c r="A396" i="53"/>
  <c r="A404" i="53"/>
  <c r="A409" i="53"/>
  <c r="A414" i="53"/>
  <c r="A420" i="53"/>
  <c r="A425" i="53"/>
  <c r="A430" i="53"/>
  <c r="A436" i="53"/>
  <c r="A441" i="53"/>
  <c r="A446" i="53"/>
  <c r="A452" i="53"/>
  <c r="A457" i="53"/>
  <c r="A462" i="53"/>
  <c r="A468" i="53"/>
  <c r="A473" i="53"/>
  <c r="A478" i="53"/>
  <c r="A484" i="53"/>
  <c r="A489" i="53"/>
  <c r="A494" i="53"/>
  <c r="A499" i="53"/>
  <c r="A503" i="53"/>
  <c r="A507" i="53"/>
  <c r="A511" i="53"/>
  <c r="A515" i="53"/>
  <c r="A519" i="53"/>
  <c r="A523" i="53"/>
  <c r="A527" i="53"/>
  <c r="A531" i="53"/>
  <c r="A535" i="53"/>
  <c r="A539" i="53"/>
  <c r="A166" i="53"/>
  <c r="A182" i="53"/>
  <c r="A198" i="53"/>
  <c r="A214" i="53"/>
  <c r="A230" i="53"/>
  <c r="A246" i="53"/>
  <c r="A262" i="53"/>
  <c r="A278" i="53"/>
  <c r="A294" i="53"/>
  <c r="A310" i="53"/>
  <c r="A326" i="53"/>
  <c r="A342" i="53"/>
  <c r="A358" i="53"/>
  <c r="A374" i="53"/>
  <c r="A390" i="53"/>
  <c r="A405" i="53"/>
  <c r="A416" i="53"/>
  <c r="A426" i="53"/>
  <c r="A437" i="53"/>
  <c r="A448" i="53"/>
  <c r="A458" i="53"/>
  <c r="A469" i="53"/>
  <c r="A480" i="53"/>
  <c r="A490" i="53"/>
  <c r="A500" i="53"/>
  <c r="A508" i="53"/>
  <c r="A516" i="53"/>
  <c r="A524" i="53"/>
  <c r="A532" i="53"/>
  <c r="A540" i="53"/>
  <c r="A545" i="53"/>
  <c r="A551" i="53"/>
  <c r="A556" i="53"/>
  <c r="A561" i="53"/>
  <c r="A567" i="53"/>
  <c r="A572" i="53"/>
  <c r="A577" i="53"/>
  <c r="A583" i="53"/>
  <c r="A588" i="53"/>
  <c r="A593" i="53"/>
  <c r="A599" i="53"/>
  <c r="A604" i="53"/>
  <c r="A609" i="53"/>
  <c r="A615" i="53"/>
  <c r="A620" i="53"/>
  <c r="A625" i="53"/>
  <c r="A631" i="53"/>
  <c r="A636" i="53"/>
  <c r="A641" i="53"/>
  <c r="A647" i="53"/>
  <c r="A652" i="53"/>
  <c r="A657" i="53"/>
  <c r="A663" i="53"/>
  <c r="A668" i="53"/>
  <c r="A673" i="53"/>
  <c r="A679" i="53"/>
  <c r="A168" i="53"/>
  <c r="A184" i="53"/>
  <c r="A200" i="53"/>
  <c r="A216" i="53"/>
  <c r="A232" i="53"/>
  <c r="A248" i="53"/>
  <c r="A264" i="53"/>
  <c r="A280" i="53"/>
  <c r="A296" i="53"/>
  <c r="A312" i="53"/>
  <c r="A328" i="53"/>
  <c r="A344" i="53"/>
  <c r="A360" i="53"/>
  <c r="A376" i="53"/>
  <c r="A392" i="53"/>
  <c r="A406" i="53"/>
  <c r="A417" i="53"/>
  <c r="A428" i="53"/>
  <c r="A438" i="53"/>
  <c r="A449" i="53"/>
  <c r="A460" i="53"/>
  <c r="A470" i="53"/>
  <c r="A481" i="53"/>
  <c r="A492" i="53"/>
  <c r="A501" i="53"/>
  <c r="A509" i="53"/>
  <c r="A517" i="53"/>
  <c r="A525" i="53"/>
  <c r="A533" i="53"/>
  <c r="A541" i="53"/>
  <c r="A547" i="53"/>
  <c r="A552" i="53"/>
  <c r="A557" i="53"/>
  <c r="A563" i="53"/>
  <c r="A568" i="53"/>
  <c r="A573" i="53"/>
  <c r="A579" i="53"/>
  <c r="A584" i="53"/>
  <c r="A589" i="53"/>
  <c r="A595" i="53"/>
  <c r="A600" i="53"/>
  <c r="A605" i="53"/>
  <c r="A611" i="53"/>
  <c r="A616" i="53"/>
  <c r="A621" i="53"/>
  <c r="A627" i="53"/>
  <c r="A632" i="53"/>
  <c r="A637" i="53"/>
  <c r="A643" i="53"/>
  <c r="A648" i="53"/>
  <c r="A653" i="53"/>
  <c r="A659" i="53"/>
  <c r="A664" i="53"/>
  <c r="A669" i="53"/>
  <c r="A675" i="53"/>
  <c r="A680" i="53"/>
  <c r="A685" i="53"/>
  <c r="A691" i="53"/>
  <c r="A696" i="53"/>
  <c r="A701" i="53"/>
  <c r="A707" i="53"/>
  <c r="A712" i="53"/>
  <c r="A717" i="53"/>
  <c r="A723" i="53"/>
  <c r="A728" i="53"/>
  <c r="A733" i="53"/>
  <c r="A739" i="53"/>
  <c r="A744" i="53"/>
  <c r="A749" i="53"/>
  <c r="A755" i="53"/>
  <c r="A760" i="53"/>
  <c r="A765" i="53"/>
  <c r="A771" i="53"/>
  <c r="A776" i="53"/>
  <c r="A781" i="53"/>
  <c r="A787" i="53"/>
  <c r="A792" i="53"/>
  <c r="A797" i="53"/>
  <c r="A803" i="53"/>
  <c r="A808" i="53"/>
  <c r="A813" i="53"/>
  <c r="A819" i="53"/>
  <c r="A824" i="53"/>
  <c r="A829" i="53"/>
  <c r="A835" i="53"/>
  <c r="A174" i="53"/>
  <c r="A206" i="53"/>
  <c r="A238" i="53"/>
  <c r="A270" i="53"/>
  <c r="A302" i="53"/>
  <c r="A334" i="53"/>
  <c r="A366" i="53"/>
  <c r="A398" i="53"/>
  <c r="A421" i="53"/>
  <c r="A442" i="53"/>
  <c r="A464" i="53"/>
  <c r="A485" i="53"/>
  <c r="A504" i="53"/>
  <c r="A520" i="53"/>
  <c r="A536" i="53"/>
  <c r="A548" i="53"/>
  <c r="A559" i="53"/>
  <c r="A569" i="53"/>
  <c r="A580" i="53"/>
  <c r="A591" i="53"/>
  <c r="A601" i="53"/>
  <c r="A612" i="53"/>
  <c r="A623" i="53"/>
  <c r="A633" i="53"/>
  <c r="A644" i="53"/>
  <c r="A655" i="53"/>
  <c r="A665" i="53"/>
  <c r="A676" i="53"/>
  <c r="A684" i="53"/>
  <c r="A692" i="53"/>
  <c r="A699" i="53"/>
  <c r="A705" i="53"/>
  <c r="A713" i="53"/>
  <c r="A720" i="53"/>
  <c r="A727" i="53"/>
  <c r="A735" i="53"/>
  <c r="A741" i="53"/>
  <c r="A748" i="53"/>
  <c r="A756" i="53"/>
  <c r="A763" i="53"/>
  <c r="A769" i="53"/>
  <c r="A777" i="53"/>
  <c r="A784" i="53"/>
  <c r="A791" i="53"/>
  <c r="A799" i="53"/>
  <c r="A805" i="53"/>
  <c r="A812" i="53"/>
  <c r="A820" i="53"/>
  <c r="A827" i="53"/>
  <c r="A833" i="53"/>
  <c r="A840" i="53"/>
  <c r="A845" i="53"/>
  <c r="A851" i="53"/>
  <c r="A856" i="53"/>
  <c r="A861" i="53"/>
  <c r="A867" i="53"/>
  <c r="A872" i="53"/>
  <c r="A877" i="53"/>
  <c r="A883" i="53"/>
  <c r="A888" i="53"/>
  <c r="A893" i="53"/>
  <c r="A899" i="53"/>
  <c r="A904" i="53"/>
  <c r="A909" i="53"/>
  <c r="A915" i="53"/>
  <c r="A920" i="53"/>
  <c r="A925" i="53"/>
  <c r="A931" i="53"/>
  <c r="A936" i="53"/>
  <c r="A941" i="53"/>
  <c r="A947" i="53"/>
  <c r="A952" i="53"/>
  <c r="A957" i="53"/>
  <c r="A963" i="53"/>
  <c r="A968" i="53"/>
  <c r="A973" i="53"/>
  <c r="A979" i="53"/>
  <c r="A984" i="53"/>
  <c r="A988" i="53"/>
  <c r="A992" i="53"/>
  <c r="A996" i="53"/>
  <c r="A1000" i="53"/>
  <c r="A1004" i="53"/>
  <c r="A1008" i="53"/>
  <c r="A1012" i="53"/>
  <c r="A1016" i="53"/>
  <c r="A1020" i="53"/>
  <c r="A1024" i="53"/>
  <c r="A1028" i="53"/>
  <c r="A1032" i="53"/>
  <c r="A1036" i="53"/>
  <c r="A1040" i="53"/>
  <c r="A1044" i="53"/>
  <c r="A1048" i="53"/>
  <c r="A1052" i="53"/>
  <c r="A1056" i="53"/>
  <c r="A1060" i="53"/>
  <c r="A1064" i="53"/>
  <c r="A1068" i="53"/>
  <c r="A1072" i="53"/>
  <c r="A1076" i="53"/>
  <c r="A1080" i="53"/>
  <c r="A1084" i="53"/>
  <c r="A1088" i="53"/>
  <c r="A1092" i="53"/>
  <c r="A1096" i="53"/>
  <c r="A1100" i="53"/>
  <c r="A1104" i="53"/>
  <c r="A1108" i="53"/>
  <c r="A1112" i="53"/>
  <c r="A1116" i="53"/>
  <c r="A1120" i="53"/>
  <c r="A1124" i="53"/>
  <c r="A1128" i="53"/>
  <c r="A1132" i="53"/>
  <c r="A1136" i="53"/>
  <c r="A1140" i="53"/>
  <c r="A1144" i="53"/>
  <c r="A1148" i="53"/>
  <c r="A1152" i="53"/>
  <c r="A1156" i="53"/>
  <c r="A1160" i="53"/>
  <c r="A1164" i="53"/>
  <c r="A1168" i="53"/>
  <c r="A1172" i="53"/>
  <c r="A1176" i="53"/>
  <c r="A1180" i="53"/>
  <c r="A1184" i="53"/>
  <c r="A1188" i="53"/>
  <c r="A1192" i="53"/>
  <c r="A1196" i="53"/>
  <c r="A1200" i="53"/>
  <c r="A1204" i="53"/>
  <c r="A1208" i="53"/>
  <c r="A1212" i="53"/>
  <c r="A1216" i="53"/>
  <c r="A1220" i="53"/>
  <c r="A1224" i="53"/>
  <c r="A1228" i="53"/>
  <c r="A1232" i="53"/>
  <c r="A1236" i="53"/>
  <c r="A1240" i="53"/>
  <c r="A1244" i="53"/>
  <c r="A1248" i="53"/>
  <c r="A1252" i="53"/>
  <c r="A1256" i="53"/>
  <c r="A1260" i="53"/>
  <c r="A1264" i="53"/>
  <c r="A1268" i="53"/>
  <c r="A1272" i="53"/>
  <c r="A1276" i="53"/>
  <c r="A1280" i="53"/>
  <c r="A1284" i="53"/>
  <c r="A1288" i="53"/>
  <c r="A1292" i="53"/>
  <c r="A1296" i="53"/>
  <c r="A1300" i="53"/>
  <c r="A1304" i="53"/>
  <c r="A1308" i="53"/>
  <c r="A1312" i="53"/>
  <c r="A1316" i="53"/>
  <c r="A1320" i="53"/>
  <c r="A1324" i="53"/>
  <c r="A1328" i="53"/>
  <c r="A1332" i="53"/>
  <c r="A1336" i="53"/>
  <c r="A1340" i="53"/>
  <c r="A1344" i="53"/>
  <c r="A1348" i="53"/>
  <c r="A1352" i="53"/>
  <c r="A1356" i="53"/>
  <c r="A1360" i="53"/>
  <c r="A1364" i="53"/>
  <c r="A1368" i="53"/>
  <c r="A1372" i="53"/>
  <c r="A1376" i="53"/>
  <c r="A1380" i="53"/>
  <c r="A1384" i="53"/>
  <c r="A1388" i="53"/>
  <c r="A1392" i="53"/>
  <c r="A1396" i="53"/>
  <c r="A1400" i="53"/>
  <c r="A1404" i="53"/>
  <c r="A1408" i="53"/>
  <c r="A1412" i="53"/>
  <c r="A1416" i="53"/>
  <c r="A1420" i="53"/>
  <c r="A1424" i="53"/>
  <c r="A1428" i="53"/>
  <c r="A1432" i="53"/>
  <c r="A1436" i="53"/>
  <c r="A1440" i="53"/>
  <c r="A1444" i="53"/>
  <c r="A1448" i="53"/>
  <c r="A1452" i="53"/>
  <c r="A1456" i="53"/>
  <c r="A1460" i="53"/>
  <c r="A1464" i="53"/>
  <c r="A1468" i="53"/>
  <c r="A1472" i="53"/>
  <c r="A1476" i="53"/>
  <c r="A1480" i="53"/>
  <c r="A1484" i="53"/>
  <c r="A1488" i="53"/>
  <c r="A1492" i="53"/>
  <c r="A1496" i="53"/>
  <c r="A1500" i="53"/>
  <c r="A1504" i="53"/>
  <c r="A1508" i="53"/>
  <c r="A1512" i="53"/>
  <c r="A1516" i="53"/>
  <c r="A1520" i="53"/>
  <c r="A1524" i="53"/>
  <c r="A1528" i="53"/>
  <c r="A1532" i="53"/>
  <c r="A1536" i="53"/>
  <c r="A1540" i="53"/>
  <c r="A1544" i="53"/>
  <c r="A1548" i="53"/>
  <c r="A1552" i="53"/>
  <c r="A1556" i="53"/>
  <c r="A1560" i="53"/>
  <c r="A1564" i="53"/>
  <c r="A1568" i="53"/>
  <c r="A1572" i="53"/>
  <c r="A1576" i="53"/>
  <c r="A1580" i="53"/>
  <c r="A1584" i="53"/>
  <c r="A1588" i="53"/>
  <c r="A1592" i="53"/>
  <c r="A1596" i="53"/>
  <c r="A1600" i="53"/>
  <c r="A1604" i="53"/>
  <c r="A1608" i="53"/>
  <c r="A1612" i="53"/>
  <c r="A1616" i="53"/>
  <c r="A1620" i="53"/>
  <c r="A1624" i="53"/>
  <c r="A1628" i="53"/>
  <c r="A1632" i="53"/>
  <c r="A1636" i="53"/>
  <c r="A1640" i="53"/>
  <c r="A1644" i="53"/>
  <c r="A1648" i="53"/>
  <c r="A1652" i="53"/>
  <c r="A1656" i="53"/>
  <c r="A1660" i="53"/>
  <c r="A1664" i="53"/>
  <c r="A1668" i="53"/>
  <c r="A1672" i="53"/>
  <c r="A1676" i="53"/>
  <c r="A1680" i="53"/>
  <c r="A1684" i="53"/>
  <c r="A1688" i="53"/>
  <c r="A1692" i="53"/>
  <c r="A1696" i="53"/>
  <c r="A1700" i="53"/>
  <c r="A1704" i="53"/>
  <c r="A1708" i="53"/>
  <c r="A1712" i="53"/>
  <c r="A1716" i="53"/>
  <c r="A1720" i="53"/>
  <c r="A1724" i="53"/>
  <c r="A1728" i="53"/>
  <c r="A1732" i="53"/>
  <c r="A1736" i="53"/>
  <c r="A1740" i="53"/>
  <c r="A1744" i="53"/>
  <c r="A1748" i="53"/>
  <c r="A1752" i="53"/>
  <c r="A1756" i="53"/>
  <c r="A1760" i="53"/>
  <c r="A1764" i="53"/>
  <c r="A1768" i="53"/>
  <c r="A1772" i="53"/>
  <c r="A1776" i="53"/>
  <c r="A1780" i="53"/>
  <c r="A1784" i="53"/>
  <c r="A1788" i="53"/>
  <c r="A1792" i="53"/>
  <c r="A1796" i="53"/>
  <c r="A1800" i="53"/>
  <c r="A1804" i="53"/>
  <c r="A1808" i="53"/>
  <c r="A1812" i="53"/>
  <c r="A1816" i="53"/>
  <c r="A1820" i="53"/>
  <c r="A1824" i="53"/>
  <c r="A1828" i="53"/>
  <c r="A1832" i="53"/>
  <c r="A1836" i="53"/>
  <c r="A1840" i="53"/>
  <c r="A1844" i="53"/>
  <c r="A1848" i="53"/>
  <c r="A1852" i="53"/>
  <c r="A1856" i="53"/>
  <c r="A1860" i="53"/>
  <c r="A1864" i="53"/>
  <c r="A1868" i="53"/>
  <c r="A1872" i="53"/>
  <c r="A1876" i="53"/>
  <c r="A1880" i="53"/>
  <c r="A1884" i="53"/>
  <c r="A1888" i="53"/>
  <c r="A1892" i="53"/>
  <c r="A1896" i="53"/>
  <c r="A1900" i="53"/>
  <c r="A1904" i="53"/>
  <c r="A1908" i="53"/>
  <c r="A1912" i="53"/>
  <c r="A1916" i="53"/>
  <c r="A1920" i="53"/>
  <c r="A1924" i="53"/>
  <c r="A1928" i="53"/>
  <c r="A1932" i="53"/>
  <c r="A1936" i="53"/>
  <c r="A1940" i="53"/>
  <c r="A1944" i="53"/>
  <c r="A1948" i="53"/>
  <c r="A1952" i="53"/>
  <c r="A1956" i="53"/>
  <c r="A1960" i="53"/>
  <c r="A1964" i="53"/>
  <c r="A1968" i="53"/>
  <c r="A1972" i="53"/>
  <c r="A1976" i="53"/>
  <c r="A1980" i="53"/>
  <c r="A1984" i="53"/>
  <c r="A1988" i="53"/>
  <c r="A1992" i="53"/>
  <c r="A1996" i="53"/>
  <c r="A2000" i="53"/>
  <c r="A2004" i="53"/>
  <c r="A2008" i="53"/>
  <c r="A2012" i="53"/>
  <c r="A2016" i="53"/>
  <c r="A2020" i="53"/>
  <c r="A2024" i="53"/>
  <c r="A2028" i="53"/>
  <c r="A2032" i="53"/>
  <c r="A2036" i="53"/>
  <c r="A176" i="53"/>
  <c r="A208" i="53"/>
  <c r="A240" i="53"/>
  <c r="A272" i="53"/>
  <c r="A304" i="53"/>
  <c r="A336" i="53"/>
  <c r="A368" i="53"/>
  <c r="A400" i="53"/>
  <c r="A422" i="53"/>
  <c r="A444" i="53"/>
  <c r="A465" i="53"/>
  <c r="A190" i="53"/>
  <c r="A254" i="53"/>
  <c r="A318" i="53"/>
  <c r="A382" i="53"/>
  <c r="A432" i="53"/>
  <c r="A474" i="53"/>
  <c r="A497" i="53"/>
  <c r="A521" i="53"/>
  <c r="A543" i="53"/>
  <c r="A555" i="53"/>
  <c r="A571" i="53"/>
  <c r="A585" i="53"/>
  <c r="A597" i="53"/>
  <c r="A613" i="53"/>
  <c r="A628" i="53"/>
  <c r="A640" i="53"/>
  <c r="A656" i="53"/>
  <c r="A671" i="53"/>
  <c r="A683" i="53"/>
  <c r="A693" i="53"/>
  <c r="A703" i="53"/>
  <c r="A711" i="53"/>
  <c r="A721" i="53"/>
  <c r="A731" i="53"/>
  <c r="A740" i="53"/>
  <c r="A751" i="53"/>
  <c r="A759" i="53"/>
  <c r="A768" i="53"/>
  <c r="A779" i="53"/>
  <c r="A788" i="53"/>
  <c r="A796" i="53"/>
  <c r="A807" i="53"/>
  <c r="A816" i="53"/>
  <c r="A825" i="53"/>
  <c r="A836" i="53"/>
  <c r="A843" i="53"/>
  <c r="A849" i="53"/>
  <c r="A857" i="53"/>
  <c r="A864" i="53"/>
  <c r="A871" i="53"/>
  <c r="A879" i="53"/>
  <c r="A885" i="53"/>
  <c r="A892" i="53"/>
  <c r="A900" i="53"/>
  <c r="A907" i="53"/>
  <c r="A913" i="53"/>
  <c r="A921" i="53"/>
  <c r="A928" i="53"/>
  <c r="A935" i="53"/>
  <c r="A943" i="53"/>
  <c r="A949" i="53"/>
  <c r="A956" i="53"/>
  <c r="A964" i="53"/>
  <c r="A971" i="53"/>
  <c r="A977" i="53"/>
  <c r="A985" i="53"/>
  <c r="A990" i="53"/>
  <c r="A995" i="53"/>
  <c r="A1001" i="53"/>
  <c r="A1006" i="53"/>
  <c r="A1011" i="53"/>
  <c r="A1017" i="53"/>
  <c r="A1022" i="53"/>
  <c r="A1027" i="53"/>
  <c r="A1033" i="53"/>
  <c r="A1038" i="53"/>
  <c r="A1043" i="53"/>
  <c r="A1049" i="53"/>
  <c r="A1054" i="53"/>
  <c r="A1059" i="53"/>
  <c r="A1065" i="53"/>
  <c r="A1070" i="53"/>
  <c r="A1075" i="53"/>
  <c r="A1081" i="53"/>
  <c r="A1086" i="53"/>
  <c r="A1091" i="53"/>
  <c r="A1097" i="53"/>
  <c r="A1102" i="53"/>
  <c r="A1107" i="53"/>
  <c r="A1113" i="53"/>
  <c r="A1118" i="53"/>
  <c r="A1123" i="53"/>
  <c r="A1129" i="53"/>
  <c r="A1134" i="53"/>
  <c r="A1139" i="53"/>
  <c r="A1145" i="53"/>
  <c r="A1150" i="53"/>
  <c r="A1155" i="53"/>
  <c r="A1161" i="53"/>
  <c r="A1166" i="53"/>
  <c r="A1171" i="53"/>
  <c r="A1177" i="53"/>
  <c r="A1182" i="53"/>
  <c r="A192" i="53"/>
  <c r="A256" i="53"/>
  <c r="A320" i="53"/>
  <c r="A384" i="53"/>
  <c r="A433" i="53"/>
  <c r="A476" i="53"/>
  <c r="A505" i="53"/>
  <c r="A528" i="53"/>
  <c r="A544" i="53"/>
  <c r="A560" i="53"/>
  <c r="A575" i="53"/>
  <c r="A587" i="53"/>
  <c r="A603" i="53"/>
  <c r="A617" i="53"/>
  <c r="A629" i="53"/>
  <c r="A645" i="53"/>
  <c r="A660" i="53"/>
  <c r="A672" i="53"/>
  <c r="A687" i="53"/>
  <c r="A695" i="53"/>
  <c r="A704" i="53"/>
  <c r="A715" i="53"/>
  <c r="A724" i="53"/>
  <c r="A732" i="53"/>
  <c r="A743" i="53"/>
  <c r="A752" i="53"/>
  <c r="A761" i="53"/>
  <c r="A772" i="53"/>
  <c r="A780" i="53"/>
  <c r="A789" i="53"/>
  <c r="A800" i="53"/>
  <c r="A809" i="53"/>
  <c r="A817" i="53"/>
  <c r="A828" i="53"/>
  <c r="A837" i="53"/>
  <c r="A844" i="53"/>
  <c r="A852" i="53"/>
  <c r="A859" i="53"/>
  <c r="A865" i="53"/>
  <c r="A873" i="53"/>
  <c r="A880" i="53"/>
  <c r="A887" i="53"/>
  <c r="A895" i="53"/>
  <c r="A901" i="53"/>
  <c r="A908" i="53"/>
  <c r="A916" i="53"/>
  <c r="A923" i="53"/>
  <c r="A929" i="53"/>
  <c r="A937" i="53"/>
  <c r="A944" i="53"/>
  <c r="A951" i="53"/>
  <c r="A959" i="53"/>
  <c r="A965" i="53"/>
  <c r="A972" i="53"/>
  <c r="A980" i="53"/>
  <c r="A986" i="53"/>
  <c r="A991" i="53"/>
  <c r="A997" i="53"/>
  <c r="A1002" i="53"/>
  <c r="A1007" i="53"/>
  <c r="A1013" i="53"/>
  <c r="A1018" i="53"/>
  <c r="A1023" i="53"/>
  <c r="A1029" i="53"/>
  <c r="A1034" i="53"/>
  <c r="A1039" i="53"/>
  <c r="A1045" i="53"/>
  <c r="A1050" i="53"/>
  <c r="A1055" i="53"/>
  <c r="A1061" i="53"/>
  <c r="A1066" i="53"/>
  <c r="A1071" i="53"/>
  <c r="A1077" i="53"/>
  <c r="A1082" i="53"/>
  <c r="A1087" i="53"/>
  <c r="A1093" i="53"/>
  <c r="A1098" i="53"/>
  <c r="A1103" i="53"/>
  <c r="A1109" i="53"/>
  <c r="A1114" i="53"/>
  <c r="A1119" i="53"/>
  <c r="A1125" i="53"/>
  <c r="A1130" i="53"/>
  <c r="A1135" i="53"/>
  <c r="A1141" i="53"/>
  <c r="A1146" i="53"/>
  <c r="A222" i="53"/>
  <c r="A286" i="53"/>
  <c r="A350" i="53"/>
  <c r="A410" i="53"/>
  <c r="A453" i="53"/>
  <c r="A486" i="53"/>
  <c r="A512" i="53"/>
  <c r="A529" i="53"/>
  <c r="A549" i="53"/>
  <c r="A564" i="53"/>
  <c r="A576" i="53"/>
  <c r="A592" i="53"/>
  <c r="A607" i="53"/>
  <c r="A619" i="53"/>
  <c r="A635" i="53"/>
  <c r="A649" i="53"/>
  <c r="A661" i="53"/>
  <c r="A677" i="53"/>
  <c r="A688" i="53"/>
  <c r="A697" i="53"/>
  <c r="A708" i="53"/>
  <c r="A716" i="53"/>
  <c r="A725" i="53"/>
  <c r="A736" i="53"/>
  <c r="A745" i="53"/>
  <c r="A753" i="53"/>
  <c r="A764" i="53"/>
  <c r="A773" i="53"/>
  <c r="A783" i="53"/>
  <c r="A793" i="53"/>
  <c r="A801" i="53"/>
  <c r="A811" i="53"/>
  <c r="A821" i="53"/>
  <c r="A831" i="53"/>
  <c r="A839" i="53"/>
  <c r="A847" i="53"/>
  <c r="A853" i="53"/>
  <c r="A860" i="53"/>
  <c r="A868" i="53"/>
  <c r="A875" i="53"/>
  <c r="A881" i="53"/>
  <c r="A889" i="53"/>
  <c r="A896" i="53"/>
  <c r="A903" i="53"/>
  <c r="A911" i="53"/>
  <c r="A917" i="53"/>
  <c r="A924" i="53"/>
  <c r="A932" i="53"/>
  <c r="A939" i="53"/>
  <c r="A945" i="53"/>
  <c r="A953" i="53"/>
  <c r="A960" i="53"/>
  <c r="A967" i="53"/>
  <c r="A975" i="53"/>
  <c r="A981" i="53"/>
  <c r="A987" i="53"/>
  <c r="A993" i="53"/>
  <c r="A998" i="53"/>
  <c r="A1003" i="53"/>
  <c r="A1009" i="53"/>
  <c r="A1014" i="53"/>
  <c r="A1019" i="53"/>
  <c r="A1025" i="53"/>
  <c r="A1030" i="53"/>
  <c r="A1035" i="53"/>
  <c r="A1041" i="53"/>
  <c r="A1046" i="53"/>
  <c r="A1051" i="53"/>
  <c r="A1057" i="53"/>
  <c r="A1062" i="53"/>
  <c r="A1067" i="53"/>
  <c r="A1073" i="53"/>
  <c r="A1078" i="53"/>
  <c r="A1083" i="53"/>
  <c r="A1089" i="53"/>
  <c r="A1094" i="53"/>
  <c r="A1099" i="53"/>
  <c r="A1105" i="53"/>
  <c r="A1110" i="53"/>
  <c r="A1115" i="53"/>
  <c r="A1121" i="53"/>
  <c r="A1126" i="53"/>
  <c r="A1131" i="53"/>
  <c r="A1137" i="53"/>
  <c r="A1142" i="53"/>
  <c r="A224" i="53"/>
  <c r="A454" i="53"/>
  <c r="A553" i="53"/>
  <c r="A608" i="53"/>
  <c r="A667" i="53"/>
  <c r="A709" i="53"/>
  <c r="A747" i="53"/>
  <c r="A785" i="53"/>
  <c r="A823" i="53"/>
  <c r="A855" i="53"/>
  <c r="A884" i="53"/>
  <c r="A912" i="53"/>
  <c r="A940" i="53"/>
  <c r="A969" i="53"/>
  <c r="A994" i="53"/>
  <c r="A1015" i="53"/>
  <c r="A1037" i="53"/>
  <c r="A1058" i="53"/>
  <c r="A1079" i="53"/>
  <c r="A1101" i="53"/>
  <c r="A1122" i="53"/>
  <c r="A1143" i="53"/>
  <c r="A1153" i="53"/>
  <c r="A1159" i="53"/>
  <c r="A1167" i="53"/>
  <c r="A1174" i="53"/>
  <c r="A1181" i="53"/>
  <c r="A1187" i="53"/>
  <c r="A1193" i="53"/>
  <c r="A1198" i="53"/>
  <c r="A1203" i="53"/>
  <c r="A1209" i="53"/>
  <c r="A1214" i="53"/>
  <c r="A1219" i="53"/>
  <c r="A1225" i="53"/>
  <c r="A1230" i="53"/>
  <c r="A1235" i="53"/>
  <c r="A1241" i="53"/>
  <c r="A1246" i="53"/>
  <c r="A1251" i="53"/>
  <c r="A1257" i="53"/>
  <c r="A1262" i="53"/>
  <c r="A1267" i="53"/>
  <c r="A1273" i="53"/>
  <c r="A1278" i="53"/>
  <c r="A1283" i="53"/>
  <c r="A1289" i="53"/>
  <c r="A1294" i="53"/>
  <c r="A1299" i="53"/>
  <c r="A1305" i="53"/>
  <c r="A1310" i="53"/>
  <c r="A1315" i="53"/>
  <c r="A1321" i="53"/>
  <c r="A1326" i="53"/>
  <c r="A1331" i="53"/>
  <c r="A1337" i="53"/>
  <c r="A1342" i="53"/>
  <c r="A1347" i="53"/>
  <c r="A1353" i="53"/>
  <c r="A1358" i="53"/>
  <c r="A1363" i="53"/>
  <c r="A1369" i="53"/>
  <c r="A1374" i="53"/>
  <c r="A1379" i="53"/>
  <c r="A1385" i="53"/>
  <c r="A1390" i="53"/>
  <c r="A1395" i="53"/>
  <c r="A1401" i="53"/>
  <c r="A1406" i="53"/>
  <c r="A1411" i="53"/>
  <c r="A1417" i="53"/>
  <c r="A1422" i="53"/>
  <c r="A1427" i="53"/>
  <c r="A1433" i="53"/>
  <c r="A1438" i="53"/>
  <c r="A1443" i="53"/>
  <c r="A1449" i="53"/>
  <c r="A1454" i="53"/>
  <c r="A1459" i="53"/>
  <c r="A1465" i="53"/>
  <c r="A1470" i="53"/>
  <c r="A1475" i="53"/>
  <c r="A1481" i="53"/>
  <c r="A1486" i="53"/>
  <c r="A1491" i="53"/>
  <c r="A1497" i="53"/>
  <c r="A1502" i="53"/>
  <c r="A1507" i="53"/>
  <c r="A1513" i="53"/>
  <c r="A1518" i="53"/>
  <c r="A1523" i="53"/>
  <c r="A1529" i="53"/>
  <c r="A1534" i="53"/>
  <c r="A1539" i="53"/>
  <c r="A1545" i="53"/>
  <c r="A1550" i="53"/>
  <c r="A1555" i="53"/>
  <c r="A1561" i="53"/>
  <c r="A1566" i="53"/>
  <c r="A1571" i="53"/>
  <c r="A1577" i="53"/>
  <c r="A1582" i="53"/>
  <c r="A1587" i="53"/>
  <c r="A1593" i="53"/>
  <c r="A1598" i="53"/>
  <c r="A1603" i="53"/>
  <c r="A1609" i="53"/>
  <c r="A1614" i="53"/>
  <c r="A1619" i="53"/>
  <c r="A1625" i="53"/>
  <c r="A1630" i="53"/>
  <c r="A1635" i="53"/>
  <c r="A1641" i="53"/>
  <c r="A1646" i="53"/>
  <c r="A1651" i="53"/>
  <c r="A1657" i="53"/>
  <c r="A1662" i="53"/>
  <c r="A1667" i="53"/>
  <c r="A1673" i="53"/>
  <c r="A1678" i="53"/>
  <c r="A1683" i="53"/>
  <c r="A288" i="53"/>
  <c r="A496" i="53"/>
  <c r="A565" i="53"/>
  <c r="A624" i="53"/>
  <c r="A681" i="53"/>
  <c r="A719" i="53"/>
  <c r="A757" i="53"/>
  <c r="A795" i="53"/>
  <c r="A832" i="53"/>
  <c r="A863" i="53"/>
  <c r="A891" i="53"/>
  <c r="A919" i="53"/>
  <c r="A948" i="53"/>
  <c r="A976" i="53"/>
  <c r="A999" i="53"/>
  <c r="A1021" i="53"/>
  <c r="A1042" i="53"/>
  <c r="A1063" i="53"/>
  <c r="A1085" i="53"/>
  <c r="A1106" i="53"/>
  <c r="A1127" i="53"/>
  <c r="A1147" i="53"/>
  <c r="A1154" i="53"/>
  <c r="A1162" i="53"/>
  <c r="A1169" i="53"/>
  <c r="A1175" i="53"/>
  <c r="A1183" i="53"/>
  <c r="A1189" i="53"/>
  <c r="A1194" i="53"/>
  <c r="A1199" i="53"/>
  <c r="A1205" i="53"/>
  <c r="A1210" i="53"/>
  <c r="A1215" i="53"/>
  <c r="A1221" i="53"/>
  <c r="A1226" i="53"/>
  <c r="A1231" i="53"/>
  <c r="A1237" i="53"/>
  <c r="A1242" i="53"/>
  <c r="A1247" i="53"/>
  <c r="A1253" i="53"/>
  <c r="A1258" i="53"/>
  <c r="A1263" i="53"/>
  <c r="A1269" i="53"/>
  <c r="A1274" i="53"/>
  <c r="A1279" i="53"/>
  <c r="A1285" i="53"/>
  <c r="A1290" i="53"/>
  <c r="A1295" i="53"/>
  <c r="A1301" i="53"/>
  <c r="A1306" i="53"/>
  <c r="A1311" i="53"/>
  <c r="A1317" i="53"/>
  <c r="A1322" i="53"/>
  <c r="A1327" i="53"/>
  <c r="A1333" i="53"/>
  <c r="A1338" i="53"/>
  <c r="A1343" i="53"/>
  <c r="A1349" i="53"/>
  <c r="A1354" i="53"/>
  <c r="A1359" i="53"/>
  <c r="A1365" i="53"/>
  <c r="A1370" i="53"/>
  <c r="A1375" i="53"/>
  <c r="A1381" i="53"/>
  <c r="A1386" i="53"/>
  <c r="A1391" i="53"/>
  <c r="A1397" i="53"/>
  <c r="A1402" i="53"/>
  <c r="A1407" i="53"/>
  <c r="A1413" i="53"/>
  <c r="A1418" i="53"/>
  <c r="A1423" i="53"/>
  <c r="A1429" i="53"/>
  <c r="A1434" i="53"/>
  <c r="A1439" i="53"/>
  <c r="A1445" i="53"/>
  <c r="A1450" i="53"/>
  <c r="A1455" i="53"/>
  <c r="A1461" i="53"/>
  <c r="A1466" i="53"/>
  <c r="A1471" i="53"/>
  <c r="A1477" i="53"/>
  <c r="A1482" i="53"/>
  <c r="A1487" i="53"/>
  <c r="A1493" i="53"/>
  <c r="A1498" i="53"/>
  <c r="A1503" i="53"/>
  <c r="A1509" i="53"/>
  <c r="A1514" i="53"/>
  <c r="A1519" i="53"/>
  <c r="A1525" i="53"/>
  <c r="A1530" i="53"/>
  <c r="A1535" i="53"/>
  <c r="A1541" i="53"/>
  <c r="A1546" i="53"/>
  <c r="A1551" i="53"/>
  <c r="A1557" i="53"/>
  <c r="A1562" i="53"/>
  <c r="A1567" i="53"/>
  <c r="A1573" i="53"/>
  <c r="A1578" i="53"/>
  <c r="A1583" i="53"/>
  <c r="A1589" i="53"/>
  <c r="A1594" i="53"/>
  <c r="A1599" i="53"/>
  <c r="A1605" i="53"/>
  <c r="A1610" i="53"/>
  <c r="A1615" i="53"/>
  <c r="A1621" i="53"/>
  <c r="A1626" i="53"/>
  <c r="A1631" i="53"/>
  <c r="A1637" i="53"/>
  <c r="A1642" i="53"/>
  <c r="A1647" i="53"/>
  <c r="A1653" i="53"/>
  <c r="A1658" i="53"/>
  <c r="A1663" i="53"/>
  <c r="A1669" i="53"/>
  <c r="A1674" i="53"/>
  <c r="A1679" i="53"/>
  <c r="A1685" i="53"/>
  <c r="A1690" i="53"/>
  <c r="A1695" i="53"/>
  <c r="A1701" i="53"/>
  <c r="A1706" i="53"/>
  <c r="A1711" i="53"/>
  <c r="A1717" i="53"/>
  <c r="A1722" i="53"/>
  <c r="A1727" i="53"/>
  <c r="A1733" i="53"/>
  <c r="A1738" i="53"/>
  <c r="A1743" i="53"/>
  <c r="A1749" i="53"/>
  <c r="A1754" i="53"/>
  <c r="A1759" i="53"/>
  <c r="A1765" i="53"/>
  <c r="A1770" i="53"/>
  <c r="A1775" i="53"/>
  <c r="A1781" i="53"/>
  <c r="A1786" i="53"/>
  <c r="A1791" i="53"/>
  <c r="A1797" i="53"/>
  <c r="A1802" i="53"/>
  <c r="A1807" i="53"/>
  <c r="A1813" i="53"/>
  <c r="A1818" i="53"/>
  <c r="A1823" i="53"/>
  <c r="A1829" i="53"/>
  <c r="A1834" i="53"/>
  <c r="A1839" i="53"/>
  <c r="A1845" i="53"/>
  <c r="A1850" i="53"/>
  <c r="A1855" i="53"/>
  <c r="A1861" i="53"/>
  <c r="A1866" i="53"/>
  <c r="A1871" i="53"/>
  <c r="A352" i="53"/>
  <c r="A513" i="53"/>
  <c r="A581" i="53"/>
  <c r="A639" i="53"/>
  <c r="A689" i="53"/>
  <c r="A729" i="53"/>
  <c r="A767" i="53"/>
  <c r="A804" i="53"/>
  <c r="A841" i="53"/>
  <c r="A869" i="53"/>
  <c r="A897" i="53"/>
  <c r="A927" i="53"/>
  <c r="A955" i="53"/>
  <c r="A983" i="53"/>
  <c r="A1005" i="53"/>
  <c r="A1026" i="53"/>
  <c r="A1047" i="53"/>
  <c r="A1069" i="53"/>
  <c r="A1090" i="53"/>
  <c r="A1111" i="53"/>
  <c r="A1133" i="53"/>
  <c r="A1149" i="53"/>
  <c r="A1157" i="53"/>
  <c r="A1163" i="53"/>
  <c r="A1170" i="53"/>
  <c r="A1178" i="53"/>
  <c r="A1185" i="53"/>
  <c r="A1190" i="53"/>
  <c r="A1195" i="53"/>
  <c r="A1201" i="53"/>
  <c r="A1206" i="53"/>
  <c r="A1211" i="53"/>
  <c r="A1217" i="53"/>
  <c r="A1222" i="53"/>
  <c r="A1227" i="53"/>
  <c r="A1233" i="53"/>
  <c r="A1238" i="53"/>
  <c r="A1243" i="53"/>
  <c r="A1249" i="53"/>
  <c r="A1254" i="53"/>
  <c r="A1259" i="53"/>
  <c r="A1265" i="53"/>
  <c r="A1270" i="53"/>
  <c r="A1275" i="53"/>
  <c r="A1281" i="53"/>
  <c r="A1286" i="53"/>
  <c r="A1291" i="53"/>
  <c r="A1297" i="53"/>
  <c r="A1302" i="53"/>
  <c r="A1307" i="53"/>
  <c r="A1313" i="53"/>
  <c r="A1318" i="53"/>
  <c r="A1323" i="53"/>
  <c r="A1329" i="53"/>
  <c r="A1334" i="53"/>
  <c r="A1339" i="53"/>
  <c r="A1345" i="53"/>
  <c r="A1350" i="53"/>
  <c r="A1355" i="53"/>
  <c r="A1361" i="53"/>
  <c r="A1366" i="53"/>
  <c r="A1371" i="53"/>
  <c r="A1377" i="53"/>
  <c r="A1382" i="53"/>
  <c r="A1387" i="53"/>
  <c r="A1393" i="53"/>
  <c r="A1398" i="53"/>
  <c r="A1403" i="53"/>
  <c r="A1409" i="53"/>
  <c r="A1414" i="53"/>
  <c r="A1419" i="53"/>
  <c r="A1425" i="53"/>
  <c r="A1430" i="53"/>
  <c r="A1435" i="53"/>
  <c r="A1441" i="53"/>
  <c r="A1446" i="53"/>
  <c r="A1451" i="53"/>
  <c r="A1457" i="53"/>
  <c r="A1462" i="53"/>
  <c r="A1467" i="53"/>
  <c r="A1473" i="53"/>
  <c r="A1478" i="53"/>
  <c r="A1483" i="53"/>
  <c r="A1489" i="53"/>
  <c r="A1494" i="53"/>
  <c r="A1499" i="53"/>
  <c r="A1505" i="53"/>
  <c r="A1510" i="53"/>
  <c r="A1515" i="53"/>
  <c r="A1521" i="53"/>
  <c r="A1526" i="53"/>
  <c r="A1531" i="53"/>
  <c r="A1537" i="53"/>
  <c r="A1542" i="53"/>
  <c r="A1547" i="53"/>
  <c r="A1553" i="53"/>
  <c r="A1558" i="53"/>
  <c r="A1563" i="53"/>
  <c r="A1569" i="53"/>
  <c r="A1574" i="53"/>
  <c r="A1579" i="53"/>
  <c r="A1585" i="53"/>
  <c r="A1590" i="53"/>
  <c r="A1595" i="53"/>
  <c r="A1601" i="53"/>
  <c r="A1606" i="53"/>
  <c r="A1611" i="53"/>
  <c r="A1617" i="53"/>
  <c r="A1622" i="53"/>
  <c r="A1627" i="53"/>
  <c r="A1633" i="53"/>
  <c r="A1638" i="53"/>
  <c r="A1643" i="53"/>
  <c r="A1649" i="53"/>
  <c r="A1654" i="53"/>
  <c r="A1659" i="53"/>
  <c r="A1665" i="53"/>
  <c r="A1670" i="53"/>
  <c r="A1675" i="53"/>
  <c r="A1681" i="53"/>
  <c r="A1686" i="53"/>
  <c r="A1691" i="53"/>
  <c r="A1697" i="53"/>
  <c r="A1702" i="53"/>
  <c r="A1707" i="53"/>
  <c r="A1713" i="53"/>
  <c r="A1718" i="53"/>
  <c r="A1723" i="53"/>
  <c r="A1729" i="53"/>
  <c r="A1734" i="53"/>
  <c r="A1739" i="53"/>
  <c r="A1745" i="53"/>
  <c r="A1750" i="53"/>
  <c r="A1755" i="53"/>
  <c r="A1761" i="53"/>
  <c r="A1766" i="53"/>
  <c r="A1771" i="53"/>
  <c r="A1777" i="53"/>
  <c r="A1782" i="53"/>
  <c r="A1787" i="53"/>
  <c r="A1793" i="53"/>
  <c r="A1798" i="53"/>
  <c r="A1803" i="53"/>
  <c r="A1809" i="53"/>
  <c r="A1814" i="53"/>
  <c r="A1819" i="53"/>
  <c r="A1825" i="53"/>
  <c r="A1830" i="53"/>
  <c r="A1835" i="53"/>
  <c r="A1841" i="53"/>
  <c r="A1846" i="53"/>
  <c r="A1851" i="53"/>
  <c r="A1857" i="53"/>
  <c r="A1862" i="53"/>
  <c r="A1867" i="53"/>
  <c r="A1873" i="53"/>
  <c r="A1878" i="53"/>
  <c r="A1883" i="53"/>
  <c r="A1889" i="53"/>
  <c r="A1894" i="53"/>
  <c r="A1899" i="53"/>
  <c r="A1905" i="53"/>
  <c r="A1910" i="53"/>
  <c r="A1915" i="53"/>
  <c r="A1921" i="53"/>
  <c r="A1926" i="53"/>
  <c r="A1931" i="53"/>
  <c r="A1937" i="53"/>
  <c r="A1942" i="53"/>
  <c r="A1947" i="53"/>
  <c r="A412" i="53"/>
  <c r="A700" i="53"/>
  <c r="A848" i="53"/>
  <c r="A961" i="53"/>
  <c r="A1053" i="53"/>
  <c r="A1138" i="53"/>
  <c r="A1173" i="53"/>
  <c r="A1197" i="53"/>
  <c r="A1218" i="53"/>
  <c r="A1239" i="53"/>
  <c r="A1261" i="53"/>
  <c r="A1282" i="53"/>
  <c r="A1303" i="53"/>
  <c r="A1325" i="53"/>
  <c r="A1346" i="53"/>
  <c r="A1367" i="53"/>
  <c r="A1389" i="53"/>
  <c r="A1410" i="53"/>
  <c r="A1431" i="53"/>
  <c r="A1453" i="53"/>
  <c r="A1474" i="53"/>
  <c r="A1495" i="53"/>
  <c r="A1517" i="53"/>
  <c r="A1538" i="53"/>
  <c r="A1559" i="53"/>
  <c r="A1581" i="53"/>
  <c r="A1602" i="53"/>
  <c r="A1623" i="53"/>
  <c r="A1645" i="53"/>
  <c r="A1666" i="53"/>
  <c r="A1687" i="53"/>
  <c r="A1698" i="53"/>
  <c r="A1709" i="53"/>
  <c r="A1719" i="53"/>
  <c r="A1730" i="53"/>
  <c r="A1741" i="53"/>
  <c r="A1751" i="53"/>
  <c r="A1762" i="53"/>
  <c r="A1773" i="53"/>
  <c r="A1783" i="53"/>
  <c r="A1794" i="53"/>
  <c r="A1805" i="53"/>
  <c r="A1815" i="53"/>
  <c r="A1826" i="53"/>
  <c r="A1837" i="53"/>
  <c r="A1847" i="53"/>
  <c r="A1858" i="53"/>
  <c r="A1869" i="53"/>
  <c r="A1877" i="53"/>
  <c r="A1885" i="53"/>
  <c r="A1891" i="53"/>
  <c r="A1898" i="53"/>
  <c r="A1906" i="53"/>
  <c r="A1913" i="53"/>
  <c r="A1919" i="53"/>
  <c r="A1927" i="53"/>
  <c r="A1934" i="53"/>
  <c r="A1941" i="53"/>
  <c r="A1949" i="53"/>
  <c r="A1954" i="53"/>
  <c r="A1959" i="53"/>
  <c r="A1965" i="53"/>
  <c r="A1970" i="53"/>
  <c r="A1975" i="53"/>
  <c r="A1981" i="53"/>
  <c r="A1986" i="53"/>
  <c r="A1991" i="53"/>
  <c r="A1997" i="53"/>
  <c r="A2002" i="53"/>
  <c r="A2007" i="53"/>
  <c r="A2013" i="53"/>
  <c r="A2018" i="53"/>
  <c r="A2023" i="53"/>
  <c r="A2029" i="53"/>
  <c r="A2034" i="53"/>
  <c r="A2039" i="53"/>
  <c r="A2043" i="53"/>
  <c r="A2047" i="53"/>
  <c r="A2051" i="53"/>
  <c r="A2055" i="53"/>
  <c r="A2059" i="53"/>
  <c r="A2063" i="53"/>
  <c r="A2067" i="53"/>
  <c r="A933" i="53"/>
  <c r="A1165" i="53"/>
  <c r="A1234" i="53"/>
  <c r="A1298" i="53"/>
  <c r="A1362" i="53"/>
  <c r="A1426" i="53"/>
  <c r="A1490" i="53"/>
  <c r="A1533" i="53"/>
  <c r="A1597" i="53"/>
  <c r="A1661" i="53"/>
  <c r="A1705" i="53"/>
  <c r="A1737" i="53"/>
  <c r="A1769" i="53"/>
  <c r="A1801" i="53"/>
  <c r="A1833" i="53"/>
  <c r="A1865" i="53"/>
  <c r="A1890" i="53"/>
  <c r="A1911" i="53"/>
  <c r="A1939" i="53"/>
  <c r="A1958" i="53"/>
  <c r="A1974" i="53"/>
  <c r="A1990" i="53"/>
  <c r="A2006" i="53"/>
  <c r="A2022" i="53"/>
  <c r="A2038" i="53"/>
  <c r="A2050" i="53"/>
  <c r="A2062" i="53"/>
  <c r="A537" i="53"/>
  <c r="A737" i="53"/>
  <c r="A876" i="53"/>
  <c r="A989" i="53"/>
  <c r="A1074" i="53"/>
  <c r="A1151" i="53"/>
  <c r="A1179" i="53"/>
  <c r="A1202" i="53"/>
  <c r="A1223" i="53"/>
  <c r="A1245" i="53"/>
  <c r="A1266" i="53"/>
  <c r="A1287" i="53"/>
  <c r="A1309" i="53"/>
  <c r="A1330" i="53"/>
  <c r="A1351" i="53"/>
  <c r="A1373" i="53"/>
  <c r="A1394" i="53"/>
  <c r="A1415" i="53"/>
  <c r="A1437" i="53"/>
  <c r="A1458" i="53"/>
  <c r="A1479" i="53"/>
  <c r="A1501" i="53"/>
  <c r="A1522" i="53"/>
  <c r="A1543" i="53"/>
  <c r="A1565" i="53"/>
  <c r="A1586" i="53"/>
  <c r="A1607" i="53"/>
  <c r="A1629" i="53"/>
  <c r="A1650" i="53"/>
  <c r="A1671" i="53"/>
  <c r="A1689" i="53"/>
  <c r="A1699" i="53"/>
  <c r="A1710" i="53"/>
  <c r="A1721" i="53"/>
  <c r="A1731" i="53"/>
  <c r="A1742" i="53"/>
  <c r="A1753" i="53"/>
  <c r="A1763" i="53"/>
  <c r="A1774" i="53"/>
  <c r="A1785" i="53"/>
  <c r="A1795" i="53"/>
  <c r="A1806" i="53"/>
  <c r="A1817" i="53"/>
  <c r="A1827" i="53"/>
  <c r="A1838" i="53"/>
  <c r="A1849" i="53"/>
  <c r="A1859" i="53"/>
  <c r="A1870" i="53"/>
  <c r="A1879" i="53"/>
  <c r="A1886" i="53"/>
  <c r="A1893" i="53"/>
  <c r="A1901" i="53"/>
  <c r="A1907" i="53"/>
  <c r="A1914" i="53"/>
  <c r="A1922" i="53"/>
  <c r="A1929" i="53"/>
  <c r="A1935" i="53"/>
  <c r="A1943" i="53"/>
  <c r="A1950" i="53"/>
  <c r="A1955" i="53"/>
  <c r="A1961" i="53"/>
  <c r="A1966" i="53"/>
  <c r="A1971" i="53"/>
  <c r="A1977" i="53"/>
  <c r="A1982" i="53"/>
  <c r="A1987" i="53"/>
  <c r="A1993" i="53"/>
  <c r="A1998" i="53"/>
  <c r="A2003" i="53"/>
  <c r="A2009" i="53"/>
  <c r="A2014" i="53"/>
  <c r="A2019" i="53"/>
  <c r="A2025" i="53"/>
  <c r="A2030" i="53"/>
  <c r="A2035" i="53"/>
  <c r="A2040" i="53"/>
  <c r="A2044" i="53"/>
  <c r="A2048" i="53"/>
  <c r="A2052" i="53"/>
  <c r="A2056" i="53"/>
  <c r="A2060" i="53"/>
  <c r="A2064" i="53"/>
  <c r="A2068" i="53"/>
  <c r="A2061" i="53"/>
  <c r="A2069" i="53"/>
  <c r="A815" i="53"/>
  <c r="A1117" i="53"/>
  <c r="A1213" i="53"/>
  <c r="A1277" i="53"/>
  <c r="A1341" i="53"/>
  <c r="A1405" i="53"/>
  <c r="A1469" i="53"/>
  <c r="A1554" i="53"/>
  <c r="A1618" i="53"/>
  <c r="A1682" i="53"/>
  <c r="A1715" i="53"/>
  <c r="A1747" i="53"/>
  <c r="A1779" i="53"/>
  <c r="A1811" i="53"/>
  <c r="A1843" i="53"/>
  <c r="A1875" i="53"/>
  <c r="A1897" i="53"/>
  <c r="A1918" i="53"/>
  <c r="A1933" i="53"/>
  <c r="A1953" i="53"/>
  <c r="A1969" i="53"/>
  <c r="A1979" i="53"/>
  <c r="A1995" i="53"/>
  <c r="A2011" i="53"/>
  <c r="A2033" i="53"/>
  <c r="A2046" i="53"/>
  <c r="A2054" i="53"/>
  <c r="A2066" i="53"/>
  <c r="A596" i="53"/>
  <c r="A775" i="53"/>
  <c r="A905" i="53"/>
  <c r="A1010" i="53"/>
  <c r="A1095" i="53"/>
  <c r="A1158" i="53"/>
  <c r="A1186" i="53"/>
  <c r="A1207" i="53"/>
  <c r="A1229" i="53"/>
  <c r="A1250" i="53"/>
  <c r="A1271" i="53"/>
  <c r="A1293" i="53"/>
  <c r="A1314" i="53"/>
  <c r="A1335" i="53"/>
  <c r="A1357" i="53"/>
  <c r="A1378" i="53"/>
  <c r="A1399" i="53"/>
  <c r="A1421" i="53"/>
  <c r="A1442" i="53"/>
  <c r="A1463" i="53"/>
  <c r="A1485" i="53"/>
  <c r="A1506" i="53"/>
  <c r="A1527" i="53"/>
  <c r="A1549" i="53"/>
  <c r="A1570" i="53"/>
  <c r="A1591" i="53"/>
  <c r="A1613" i="53"/>
  <c r="A1634" i="53"/>
  <c r="A1655" i="53"/>
  <c r="A1677" i="53"/>
  <c r="A1693" i="53"/>
  <c r="A1703" i="53"/>
  <c r="A1714" i="53"/>
  <c r="A1725" i="53"/>
  <c r="A1735" i="53"/>
  <c r="A1746" i="53"/>
  <c r="A1757" i="53"/>
  <c r="A1767" i="53"/>
  <c r="A1778" i="53"/>
  <c r="A1789" i="53"/>
  <c r="A1799" i="53"/>
  <c r="A1810" i="53"/>
  <c r="A1821" i="53"/>
  <c r="A1831" i="53"/>
  <c r="A1842" i="53"/>
  <c r="A1853" i="53"/>
  <c r="A1863" i="53"/>
  <c r="A1874" i="53"/>
  <c r="A1881" i="53"/>
  <c r="A1887" i="53"/>
  <c r="A1895" i="53"/>
  <c r="A1902" i="53"/>
  <c r="A1909" i="53"/>
  <c r="A1917" i="53"/>
  <c r="A1923" i="53"/>
  <c r="A1930" i="53"/>
  <c r="A1938" i="53"/>
  <c r="A1945" i="53"/>
  <c r="A1951" i="53"/>
  <c r="A1957" i="53"/>
  <c r="A1962" i="53"/>
  <c r="A1967" i="53"/>
  <c r="A1973" i="53"/>
  <c r="A1978" i="53"/>
  <c r="A1983" i="53"/>
  <c r="A1989" i="53"/>
  <c r="A1994" i="53"/>
  <c r="A1999" i="53"/>
  <c r="A2005" i="53"/>
  <c r="A2010" i="53"/>
  <c r="A2015" i="53"/>
  <c r="A2021" i="53"/>
  <c r="A2026" i="53"/>
  <c r="A2031" i="53"/>
  <c r="A2037" i="53"/>
  <c r="A2041" i="53"/>
  <c r="A2045" i="53"/>
  <c r="A2049" i="53"/>
  <c r="A2053" i="53"/>
  <c r="A2057" i="53"/>
  <c r="A2065" i="53"/>
  <c r="A651" i="53"/>
  <c r="A1031" i="53"/>
  <c r="A1191" i="53"/>
  <c r="A1255" i="53"/>
  <c r="A1319" i="53"/>
  <c r="A1383" i="53"/>
  <c r="A1447" i="53"/>
  <c r="A1511" i="53"/>
  <c r="A1575" i="53"/>
  <c r="A1639" i="53"/>
  <c r="A1694" i="53"/>
  <c r="A1726" i="53"/>
  <c r="A1758" i="53"/>
  <c r="A1790" i="53"/>
  <c r="A1822" i="53"/>
  <c r="A1854" i="53"/>
  <c r="A1882" i="53"/>
  <c r="A1903" i="53"/>
  <c r="A1925" i="53"/>
  <c r="A1946" i="53"/>
  <c r="A1963" i="53"/>
  <c r="A1985" i="53"/>
  <c r="A2001" i="53"/>
  <c r="A2017" i="53"/>
  <c r="A2027" i="53"/>
  <c r="A2042" i="53"/>
  <c r="A2058" i="53"/>
  <c r="A75" i="53"/>
  <c r="A79" i="53"/>
  <c r="A83" i="53"/>
  <c r="A87" i="53"/>
  <c r="A91" i="53"/>
  <c r="A95" i="53"/>
  <c r="A99" i="53"/>
  <c r="A103" i="53"/>
  <c r="A107" i="53"/>
  <c r="A111" i="53"/>
  <c r="A115" i="53"/>
  <c r="A119" i="53"/>
  <c r="A123" i="53"/>
  <c r="A127" i="53"/>
  <c r="A131" i="53"/>
  <c r="A135" i="53"/>
  <c r="A139" i="53"/>
  <c r="A143" i="53"/>
  <c r="A147" i="53"/>
  <c r="A151" i="53"/>
  <c r="A155" i="53"/>
  <c r="A78" i="53"/>
  <c r="A86" i="53"/>
  <c r="A98" i="53"/>
  <c r="A110" i="53"/>
  <c r="A122" i="53"/>
  <c r="A134" i="53"/>
  <c r="A146" i="53"/>
  <c r="A158" i="53"/>
  <c r="A76" i="53"/>
  <c r="A80" i="53"/>
  <c r="A84" i="53"/>
  <c r="A88" i="53"/>
  <c r="A92" i="53"/>
  <c r="A96" i="53"/>
  <c r="A100" i="53"/>
  <c r="A104" i="53"/>
  <c r="A108" i="53"/>
  <c r="A112" i="53"/>
  <c r="A116" i="53"/>
  <c r="A120" i="53"/>
  <c r="A124" i="53"/>
  <c r="A128" i="53"/>
  <c r="A132" i="53"/>
  <c r="A136" i="53"/>
  <c r="A140" i="53"/>
  <c r="A144" i="53"/>
  <c r="A148" i="53"/>
  <c r="A152" i="53"/>
  <c r="A156" i="53"/>
  <c r="A74" i="53"/>
  <c r="A90" i="53"/>
  <c r="A102" i="53"/>
  <c r="A114" i="53"/>
  <c r="A126" i="53"/>
  <c r="A138" i="53"/>
  <c r="A150" i="53"/>
  <c r="A73" i="53"/>
  <c r="A77" i="53"/>
  <c r="A81" i="53"/>
  <c r="A85" i="53"/>
  <c r="A89" i="53"/>
  <c r="A93" i="53"/>
  <c r="A97" i="53"/>
  <c r="A101" i="53"/>
  <c r="A105" i="53"/>
  <c r="A109" i="53"/>
  <c r="A113" i="53"/>
  <c r="A117" i="53"/>
  <c r="A121" i="53"/>
  <c r="A125" i="53"/>
  <c r="A129" i="53"/>
  <c r="A133" i="53"/>
  <c r="A137" i="53"/>
  <c r="A141" i="53"/>
  <c r="A145" i="53"/>
  <c r="A149" i="53"/>
  <c r="A153" i="53"/>
  <c r="A157" i="53"/>
  <c r="A82" i="53"/>
  <c r="A94" i="53"/>
  <c r="A106" i="53"/>
  <c r="A118" i="53"/>
  <c r="A130" i="53"/>
  <c r="A142" i="53"/>
  <c r="A154" i="53"/>
  <c r="A5" i="53"/>
  <c r="A9" i="53"/>
  <c r="A13" i="53"/>
  <c r="A17" i="53"/>
  <c r="A21" i="53"/>
  <c r="A25" i="53"/>
  <c r="A29" i="53"/>
  <c r="A33" i="53"/>
  <c r="A37" i="53"/>
  <c r="A41" i="53"/>
  <c r="A45" i="53"/>
  <c r="A49" i="53"/>
  <c r="A53" i="53"/>
  <c r="A57" i="53"/>
  <c r="A61" i="53"/>
  <c r="A65" i="53"/>
  <c r="A69" i="53"/>
  <c r="A52" i="53"/>
  <c r="A64" i="53"/>
  <c r="A6" i="53"/>
  <c r="A10" i="53"/>
  <c r="A14" i="53"/>
  <c r="A18" i="53"/>
  <c r="A22" i="53"/>
  <c r="A26" i="53"/>
  <c r="A30" i="53"/>
  <c r="A34" i="53"/>
  <c r="A38" i="53"/>
  <c r="A42" i="53"/>
  <c r="A46" i="53"/>
  <c r="A50" i="53"/>
  <c r="A54" i="53"/>
  <c r="A58" i="53"/>
  <c r="A62" i="53"/>
  <c r="A66" i="53"/>
  <c r="A70" i="53"/>
  <c r="A12" i="53"/>
  <c r="A20" i="53"/>
  <c r="A28" i="53"/>
  <c r="A36" i="53"/>
  <c r="A44" i="53"/>
  <c r="A60" i="53"/>
  <c r="A72" i="53"/>
  <c r="A7" i="53"/>
  <c r="A11" i="53"/>
  <c r="A15" i="53"/>
  <c r="A19" i="53"/>
  <c r="A23" i="53"/>
  <c r="A27" i="53"/>
  <c r="A31" i="53"/>
  <c r="A35" i="53"/>
  <c r="A39" i="53"/>
  <c r="A43" i="53"/>
  <c r="A47" i="53"/>
  <c r="A51" i="53"/>
  <c r="A55" i="53"/>
  <c r="A59" i="53"/>
  <c r="A63" i="53"/>
  <c r="A67" i="53"/>
  <c r="A71" i="53"/>
  <c r="A8" i="53"/>
  <c r="A16" i="53"/>
  <c r="A24" i="53"/>
  <c r="A32" i="53"/>
  <c r="A40" i="53"/>
  <c r="A48" i="53"/>
  <c r="A56" i="53"/>
  <c r="A68" i="53"/>
  <c r="A4" i="53"/>
  <c r="D5" i="20"/>
  <c r="E5" i="20" s="1"/>
  <c r="F5" i="20" s="1"/>
  <c r="G5" i="20" s="1"/>
  <c r="H5" i="20" s="1"/>
  <c r="I5" i="20" s="1"/>
  <c r="J5" i="20" s="1"/>
  <c r="K5" i="20" s="1"/>
  <c r="L5" i="20" s="1"/>
  <c r="M5" i="20" s="1"/>
  <c r="N5" i="20" s="1"/>
  <c r="A5" i="55" l="1"/>
  <c r="A6" i="55"/>
  <c r="A10" i="55"/>
  <c r="A14" i="55"/>
  <c r="A18" i="55"/>
  <c r="A22" i="55"/>
  <c r="A26" i="55"/>
  <c r="A30" i="55"/>
  <c r="A34" i="55"/>
  <c r="A38" i="55"/>
  <c r="A42" i="55"/>
  <c r="A46" i="55"/>
  <c r="A50" i="55"/>
  <c r="A54" i="55"/>
  <c r="A58" i="55"/>
  <c r="A62" i="55"/>
  <c r="A66" i="55"/>
  <c r="A70" i="55"/>
  <c r="A74" i="55"/>
  <c r="A78" i="55"/>
  <c r="A82" i="55"/>
  <c r="A86" i="55"/>
  <c r="A90" i="55"/>
  <c r="A94" i="55"/>
  <c r="A98" i="55"/>
  <c r="A102" i="55"/>
  <c r="A106" i="55"/>
  <c r="A110" i="55"/>
  <c r="A114" i="55"/>
  <c r="A118" i="55"/>
  <c r="A122" i="55"/>
  <c r="A126" i="55"/>
  <c r="A130" i="55"/>
  <c r="A134" i="55"/>
  <c r="A138" i="55"/>
  <c r="A142" i="55"/>
  <c r="A146" i="55"/>
  <c r="A150" i="55"/>
  <c r="A154" i="55"/>
  <c r="A158" i="55"/>
  <c r="A162" i="55"/>
  <c r="A166" i="55"/>
  <c r="A170" i="55"/>
  <c r="A174" i="55"/>
  <c r="A178" i="55"/>
  <c r="A182" i="55"/>
  <c r="A186" i="55"/>
  <c r="A190" i="55"/>
  <c r="A194" i="55"/>
  <c r="A198" i="55"/>
  <c r="A202" i="55"/>
  <c r="A206" i="55"/>
  <c r="A210" i="55"/>
  <c r="A214" i="55"/>
  <c r="A218" i="55"/>
  <c r="A222" i="55"/>
  <c r="A226" i="55"/>
  <c r="A230" i="55"/>
  <c r="A234" i="55"/>
  <c r="A238" i="55"/>
  <c r="A242" i="55"/>
  <c r="A246" i="55"/>
  <c r="A250" i="55"/>
  <c r="A254" i="55"/>
  <c r="A258" i="55"/>
  <c r="A262" i="55"/>
  <c r="A266" i="55"/>
  <c r="A270" i="55"/>
  <c r="A274" i="55"/>
  <c r="A278" i="55"/>
  <c r="A282" i="55"/>
  <c r="A286" i="55"/>
  <c r="A290" i="55"/>
  <c r="A294" i="55"/>
  <c r="A298" i="55"/>
  <c r="A302" i="55"/>
  <c r="A306" i="55"/>
  <c r="A7" i="55"/>
  <c r="A11" i="55"/>
  <c r="A15" i="55"/>
  <c r="A19" i="55"/>
  <c r="A23" i="55"/>
  <c r="A27" i="55"/>
  <c r="A31" i="55"/>
  <c r="A35" i="55"/>
  <c r="A39" i="55"/>
  <c r="A43" i="55"/>
  <c r="A47" i="55"/>
  <c r="A51" i="55"/>
  <c r="A55" i="55"/>
  <c r="A59" i="55"/>
  <c r="A63" i="55"/>
  <c r="A67" i="55"/>
  <c r="A71" i="55"/>
  <c r="A75" i="55"/>
  <c r="A79" i="55"/>
  <c r="A83" i="55"/>
  <c r="A87" i="55"/>
  <c r="A91" i="55"/>
  <c r="A95" i="55"/>
  <c r="A99" i="55"/>
  <c r="A103" i="55"/>
  <c r="A107" i="55"/>
  <c r="A111" i="55"/>
  <c r="A115" i="55"/>
  <c r="A119" i="55"/>
  <c r="A123" i="55"/>
  <c r="A127" i="55"/>
  <c r="A131" i="55"/>
  <c r="A135" i="55"/>
  <c r="A139" i="55"/>
  <c r="A143" i="55"/>
  <c r="A147" i="55"/>
  <c r="A151" i="55"/>
  <c r="A155" i="55"/>
  <c r="A159" i="55"/>
  <c r="A8" i="55"/>
  <c r="A12" i="55"/>
  <c r="A16" i="55"/>
  <c r="A20" i="55"/>
  <c r="A24" i="55"/>
  <c r="A28" i="55"/>
  <c r="A32" i="55"/>
  <c r="A36" i="55"/>
  <c r="A40" i="55"/>
  <c r="A44" i="55"/>
  <c r="A48" i="55"/>
  <c r="A52" i="55"/>
  <c r="A56" i="55"/>
  <c r="A60" i="55"/>
  <c r="A64" i="55"/>
  <c r="A68" i="55"/>
  <c r="A72" i="55"/>
  <c r="A76" i="55"/>
  <c r="A80" i="55"/>
  <c r="A84" i="55"/>
  <c r="A88" i="55"/>
  <c r="A92" i="55"/>
  <c r="A96" i="55"/>
  <c r="A100" i="55"/>
  <c r="A104" i="55"/>
  <c r="A108" i="55"/>
  <c r="A112" i="55"/>
  <c r="A116" i="55"/>
  <c r="A120" i="55"/>
  <c r="A124" i="55"/>
  <c r="A128" i="55"/>
  <c r="A132" i="55"/>
  <c r="A136" i="55"/>
  <c r="A140" i="55"/>
  <c r="A144" i="55"/>
  <c r="A148" i="55"/>
  <c r="A152" i="55"/>
  <c r="A156" i="55"/>
  <c r="A160" i="55"/>
  <c r="A164" i="55"/>
  <c r="A168" i="55"/>
  <c r="A172" i="55"/>
  <c r="A176" i="55"/>
  <c r="A180" i="55"/>
  <c r="A184" i="55"/>
  <c r="A188" i="55"/>
  <c r="A192" i="55"/>
  <c r="A196" i="55"/>
  <c r="A200" i="55"/>
  <c r="A204" i="55"/>
  <c r="A208" i="55"/>
  <c r="A212" i="55"/>
  <c r="A216" i="55"/>
  <c r="A220" i="55"/>
  <c r="A224" i="55"/>
  <c r="A228" i="55"/>
  <c r="A232" i="55"/>
  <c r="A236" i="55"/>
  <c r="A240" i="55"/>
  <c r="A244" i="55"/>
  <c r="A248" i="55"/>
  <c r="A252" i="55"/>
  <c r="A256" i="55"/>
  <c r="A260" i="55"/>
  <c r="A264" i="55"/>
  <c r="A268" i="55"/>
  <c r="A272" i="55"/>
  <c r="A276" i="55"/>
  <c r="A280" i="55"/>
  <c r="A284" i="55"/>
  <c r="A288" i="55"/>
  <c r="A292" i="55"/>
  <c r="A296" i="55"/>
  <c r="A300" i="55"/>
  <c r="A304" i="55"/>
  <c r="A308" i="55"/>
  <c r="A312" i="55"/>
  <c r="A316" i="55"/>
  <c r="A320" i="55"/>
  <c r="A324" i="55"/>
  <c r="A328" i="55"/>
  <c r="A332" i="55"/>
  <c r="A336" i="55"/>
  <c r="A340" i="55"/>
  <c r="A344" i="55"/>
  <c r="A9" i="55"/>
  <c r="A25" i="55"/>
  <c r="A41" i="55"/>
  <c r="A57" i="55"/>
  <c r="A73" i="55"/>
  <c r="A89" i="55"/>
  <c r="A105" i="55"/>
  <c r="A121" i="55"/>
  <c r="A137" i="55"/>
  <c r="A153" i="55"/>
  <c r="A165" i="55"/>
  <c r="A173" i="55"/>
  <c r="A181" i="55"/>
  <c r="A189" i="55"/>
  <c r="A197" i="55"/>
  <c r="A205" i="55"/>
  <c r="A213" i="55"/>
  <c r="A221" i="55"/>
  <c r="A229" i="55"/>
  <c r="A237" i="55"/>
  <c r="A245" i="55"/>
  <c r="A253" i="55"/>
  <c r="A261" i="55"/>
  <c r="A269" i="55"/>
  <c r="A277" i="55"/>
  <c r="A285" i="55"/>
  <c r="A293" i="55"/>
  <c r="A301" i="55"/>
  <c r="A309" i="55"/>
  <c r="A314" i="55"/>
  <c r="A319" i="55"/>
  <c r="A325" i="55"/>
  <c r="A330" i="55"/>
  <c r="A335" i="55"/>
  <c r="A341" i="55"/>
  <c r="A346" i="55"/>
  <c r="A350" i="55"/>
  <c r="A354" i="55"/>
  <c r="A358" i="55"/>
  <c r="A362" i="55"/>
  <c r="A366" i="55"/>
  <c r="A370" i="55"/>
  <c r="A374" i="55"/>
  <c r="A378" i="55"/>
  <c r="A382" i="55"/>
  <c r="A386" i="55"/>
  <c r="A390" i="55"/>
  <c r="A394" i="55"/>
  <c r="A398" i="55"/>
  <c r="A402" i="55"/>
  <c r="A406" i="55"/>
  <c r="A410" i="55"/>
  <c r="A414" i="55"/>
  <c r="A418" i="55"/>
  <c r="A422" i="55"/>
  <c r="A426" i="55"/>
  <c r="A430" i="55"/>
  <c r="A434" i="55"/>
  <c r="A438" i="55"/>
  <c r="A442" i="55"/>
  <c r="A446" i="55"/>
  <c r="A450" i="55"/>
  <c r="A454" i="55"/>
  <c r="A458" i="55"/>
  <c r="A462" i="55"/>
  <c r="A466" i="55"/>
  <c r="A470" i="55"/>
  <c r="A474" i="55"/>
  <c r="A478" i="55"/>
  <c r="A482" i="55"/>
  <c r="A486" i="55"/>
  <c r="A490" i="55"/>
  <c r="A494" i="55"/>
  <c r="A498" i="55"/>
  <c r="A502" i="55"/>
  <c r="A506" i="55"/>
  <c r="A510" i="55"/>
  <c r="A514" i="55"/>
  <c r="A518" i="55"/>
  <c r="A522" i="55"/>
  <c r="A526" i="55"/>
  <c r="A530" i="55"/>
  <c r="A534" i="55"/>
  <c r="A13" i="55"/>
  <c r="A29" i="55"/>
  <c r="A45" i="55"/>
  <c r="A61" i="55"/>
  <c r="A77" i="55"/>
  <c r="A93" i="55"/>
  <c r="A109" i="55"/>
  <c r="A125" i="55"/>
  <c r="A141" i="55"/>
  <c r="A157" i="55"/>
  <c r="A167" i="55"/>
  <c r="A175" i="55"/>
  <c r="A183" i="55"/>
  <c r="A191" i="55"/>
  <c r="A199" i="55"/>
  <c r="A207" i="55"/>
  <c r="A215" i="55"/>
  <c r="A223" i="55"/>
  <c r="A231" i="55"/>
  <c r="A239" i="55"/>
  <c r="A247" i="55"/>
  <c r="A255" i="55"/>
  <c r="A263" i="55"/>
  <c r="A271" i="55"/>
  <c r="A279" i="55"/>
  <c r="A287" i="55"/>
  <c r="A295" i="55"/>
  <c r="A303" i="55"/>
  <c r="A310" i="55"/>
  <c r="A315" i="55"/>
  <c r="A321" i="55"/>
  <c r="A326" i="55"/>
  <c r="A331" i="55"/>
  <c r="A337" i="55"/>
  <c r="A342" i="55"/>
  <c r="A347" i="55"/>
  <c r="A351" i="55"/>
  <c r="A355" i="55"/>
  <c r="A359" i="55"/>
  <c r="A363" i="55"/>
  <c r="A367" i="55"/>
  <c r="A371" i="55"/>
  <c r="A375" i="55"/>
  <c r="A379" i="55"/>
  <c r="A383" i="55"/>
  <c r="A387" i="55"/>
  <c r="A391" i="55"/>
  <c r="A395" i="55"/>
  <c r="A399" i="55"/>
  <c r="A403" i="55"/>
  <c r="A407" i="55"/>
  <c r="A411" i="55"/>
  <c r="A415" i="55"/>
  <c r="A419" i="55"/>
  <c r="A423" i="55"/>
  <c r="A427" i="55"/>
  <c r="A431" i="55"/>
  <c r="A435" i="55"/>
  <c r="A439" i="55"/>
  <c r="A443" i="55"/>
  <c r="A447" i="55"/>
  <c r="A451" i="55"/>
  <c r="A455" i="55"/>
  <c r="A459" i="55"/>
  <c r="A463" i="55"/>
  <c r="A467" i="55"/>
  <c r="A471" i="55"/>
  <c r="A475" i="55"/>
  <c r="A479" i="55"/>
  <c r="A483" i="55"/>
  <c r="A487" i="55"/>
  <c r="A491" i="55"/>
  <c r="A495" i="55"/>
  <c r="A499" i="55"/>
  <c r="A503" i="55"/>
  <c r="A507" i="55"/>
  <c r="A511" i="55"/>
  <c r="A515" i="55"/>
  <c r="A519" i="55"/>
  <c r="A523" i="55"/>
  <c r="A527" i="55"/>
  <c r="A531" i="55"/>
  <c r="A535" i="55"/>
  <c r="A539" i="55"/>
  <c r="A543" i="55"/>
  <c r="A17" i="55"/>
  <c r="A33" i="55"/>
  <c r="A49" i="55"/>
  <c r="A65" i="55"/>
  <c r="A81" i="55"/>
  <c r="A97" i="55"/>
  <c r="A113" i="55"/>
  <c r="A129" i="55"/>
  <c r="A145" i="55"/>
  <c r="A161" i="55"/>
  <c r="A169" i="55"/>
  <c r="A177" i="55"/>
  <c r="A185" i="55"/>
  <c r="A193" i="55"/>
  <c r="A201" i="55"/>
  <c r="A209" i="55"/>
  <c r="A217" i="55"/>
  <c r="A225" i="55"/>
  <c r="A233" i="55"/>
  <c r="A241" i="55"/>
  <c r="A249" i="55"/>
  <c r="A257" i="55"/>
  <c r="A265" i="55"/>
  <c r="A273" i="55"/>
  <c r="A281" i="55"/>
  <c r="A289" i="55"/>
  <c r="A297" i="55"/>
  <c r="A305" i="55"/>
  <c r="A311" i="55"/>
  <c r="A317" i="55"/>
  <c r="A322" i="55"/>
  <c r="A327" i="55"/>
  <c r="A333" i="55"/>
  <c r="A338" i="55"/>
  <c r="A343" i="55"/>
  <c r="A348" i="55"/>
  <c r="A352" i="55"/>
  <c r="A356" i="55"/>
  <c r="A360" i="55"/>
  <c r="A364" i="55"/>
  <c r="A368" i="55"/>
  <c r="A372" i="55"/>
  <c r="A376" i="55"/>
  <c r="A380" i="55"/>
  <c r="A384" i="55"/>
  <c r="A388" i="55"/>
  <c r="A392" i="55"/>
  <c r="A396" i="55"/>
  <c r="A400" i="55"/>
  <c r="A404" i="55"/>
  <c r="A408" i="55"/>
  <c r="A412" i="55"/>
  <c r="A416" i="55"/>
  <c r="A420" i="55"/>
  <c r="A424" i="55"/>
  <c r="A428" i="55"/>
  <c r="A432" i="55"/>
  <c r="A436" i="55"/>
  <c r="A440" i="55"/>
  <c r="A444" i="55"/>
  <c r="A448" i="55"/>
  <c r="A452" i="55"/>
  <c r="A456" i="55"/>
  <c r="A460" i="55"/>
  <c r="A464" i="55"/>
  <c r="A468" i="55"/>
  <c r="A472" i="55"/>
  <c r="A476" i="55"/>
  <c r="A480" i="55"/>
  <c r="A484" i="55"/>
  <c r="A488" i="55"/>
  <c r="A492" i="55"/>
  <c r="A21" i="55"/>
  <c r="A37" i="55"/>
  <c r="A53" i="55"/>
  <c r="A117" i="55"/>
  <c r="A171" i="55"/>
  <c r="A203" i="55"/>
  <c r="A235" i="55"/>
  <c r="A267" i="55"/>
  <c r="A299" i="55"/>
  <c r="A323" i="55"/>
  <c r="A345" i="55"/>
  <c r="A361" i="55"/>
  <c r="A377" i="55"/>
  <c r="A393" i="55"/>
  <c r="A409" i="55"/>
  <c r="A425" i="55"/>
  <c r="A441" i="55"/>
  <c r="A457" i="55"/>
  <c r="A473" i="55"/>
  <c r="A489" i="55"/>
  <c r="A500" i="55"/>
  <c r="A508" i="55"/>
  <c r="A516" i="55"/>
  <c r="A524" i="55"/>
  <c r="A532" i="55"/>
  <c r="A538" i="55"/>
  <c r="A544" i="55"/>
  <c r="A548" i="55"/>
  <c r="A552" i="55"/>
  <c r="A556" i="55"/>
  <c r="A560" i="55"/>
  <c r="A564" i="55"/>
  <c r="A568" i="55"/>
  <c r="A572" i="55"/>
  <c r="A576" i="55"/>
  <c r="A580" i="55"/>
  <c r="A584" i="55"/>
  <c r="A588" i="55"/>
  <c r="A592" i="55"/>
  <c r="A596" i="55"/>
  <c r="A600" i="55"/>
  <c r="A604" i="55"/>
  <c r="A608" i="55"/>
  <c r="A612" i="55"/>
  <c r="A616" i="55"/>
  <c r="A620" i="55"/>
  <c r="A624" i="55"/>
  <c r="A628" i="55"/>
  <c r="A632" i="55"/>
  <c r="A636" i="55"/>
  <c r="A640" i="55"/>
  <c r="A644" i="55"/>
  <c r="A648" i="55"/>
  <c r="A652" i="55"/>
  <c r="A656" i="55"/>
  <c r="A660" i="55"/>
  <c r="A664" i="55"/>
  <c r="A668" i="55"/>
  <c r="A672" i="55"/>
  <c r="A676" i="55"/>
  <c r="A680" i="55"/>
  <c r="A684" i="55"/>
  <c r="A688" i="55"/>
  <c r="A692" i="55"/>
  <c r="A696" i="55"/>
  <c r="A700" i="55"/>
  <c r="A704" i="55"/>
  <c r="A708" i="55"/>
  <c r="A712" i="55"/>
  <c r="A716" i="55"/>
  <c r="A720" i="55"/>
  <c r="A724" i="55"/>
  <c r="A728" i="55"/>
  <c r="A732" i="55"/>
  <c r="A736" i="55"/>
  <c r="A740" i="55"/>
  <c r="A744" i="55"/>
  <c r="A748" i="55"/>
  <c r="A752" i="55"/>
  <c r="A756" i="55"/>
  <c r="A760" i="55"/>
  <c r="A764" i="55"/>
  <c r="A768" i="55"/>
  <c r="A772" i="55"/>
  <c r="A776" i="55"/>
  <c r="A780" i="55"/>
  <c r="A784" i="55"/>
  <c r="A69" i="55"/>
  <c r="A133" i="55"/>
  <c r="A179" i="55"/>
  <c r="A211" i="55"/>
  <c r="A243" i="55"/>
  <c r="A275" i="55"/>
  <c r="A307" i="55"/>
  <c r="A329" i="55"/>
  <c r="A349" i="55"/>
  <c r="A365" i="55"/>
  <c r="A381" i="55"/>
  <c r="A397" i="55"/>
  <c r="A413" i="55"/>
  <c r="A429" i="55"/>
  <c r="A445" i="55"/>
  <c r="A461" i="55"/>
  <c r="A477" i="55"/>
  <c r="A493" i="55"/>
  <c r="A501" i="55"/>
  <c r="A509" i="55"/>
  <c r="A517" i="55"/>
  <c r="A525" i="55"/>
  <c r="A533" i="55"/>
  <c r="A540" i="55"/>
  <c r="A545" i="55"/>
  <c r="A549" i="55"/>
  <c r="A553" i="55"/>
  <c r="A557" i="55"/>
  <c r="A561" i="55"/>
  <c r="A565" i="55"/>
  <c r="A569" i="55"/>
  <c r="A573" i="55"/>
  <c r="A577" i="55"/>
  <c r="A581" i="55"/>
  <c r="A585" i="55"/>
  <c r="A589" i="55"/>
  <c r="A593" i="55"/>
  <c r="A597" i="55"/>
  <c r="A601" i="55"/>
  <c r="A605" i="55"/>
  <c r="A609" i="55"/>
  <c r="A613" i="55"/>
  <c r="A617" i="55"/>
  <c r="A621" i="55"/>
  <c r="A625" i="55"/>
  <c r="A629" i="55"/>
  <c r="A633" i="55"/>
  <c r="A637" i="55"/>
  <c r="A641" i="55"/>
  <c r="A645" i="55"/>
  <c r="A649" i="55"/>
  <c r="A653" i="55"/>
  <c r="A657" i="55"/>
  <c r="A661" i="55"/>
  <c r="A665" i="55"/>
  <c r="A669" i="55"/>
  <c r="A673" i="55"/>
  <c r="A677" i="55"/>
  <c r="A681" i="55"/>
  <c r="A685" i="55"/>
  <c r="A689" i="55"/>
  <c r="A693" i="55"/>
  <c r="A697" i="55"/>
  <c r="A701" i="55"/>
  <c r="A705" i="55"/>
  <c r="A709" i="55"/>
  <c r="A713" i="55"/>
  <c r="A717" i="55"/>
  <c r="A721" i="55"/>
  <c r="A725" i="55"/>
  <c r="A729" i="55"/>
  <c r="A733" i="55"/>
  <c r="A737" i="55"/>
  <c r="A741" i="55"/>
  <c r="A745" i="55"/>
  <c r="A749" i="55"/>
  <c r="A753" i="55"/>
  <c r="A757" i="55"/>
  <c r="A761" i="55"/>
  <c r="A765" i="55"/>
  <c r="A769" i="55"/>
  <c r="A773" i="55"/>
  <c r="A777" i="55"/>
  <c r="A781" i="55"/>
  <c r="A785" i="55"/>
  <c r="A789" i="55"/>
  <c r="A85" i="55"/>
  <c r="A149" i="55"/>
  <c r="A187" i="55"/>
  <c r="A219" i="55"/>
  <c r="A251" i="55"/>
  <c r="A283" i="55"/>
  <c r="A313" i="55"/>
  <c r="A334" i="55"/>
  <c r="A353" i="55"/>
  <c r="A369" i="55"/>
  <c r="A385" i="55"/>
  <c r="A401" i="55"/>
  <c r="A417" i="55"/>
  <c r="A433" i="55"/>
  <c r="A449" i="55"/>
  <c r="A465" i="55"/>
  <c r="A481" i="55"/>
  <c r="A496" i="55"/>
  <c r="A504" i="55"/>
  <c r="A512" i="55"/>
  <c r="A520" i="55"/>
  <c r="A528" i="55"/>
  <c r="A536" i="55"/>
  <c r="A541" i="55"/>
  <c r="A546" i="55"/>
  <c r="A550" i="55"/>
  <c r="A554" i="55"/>
  <c r="A558" i="55"/>
  <c r="A562" i="55"/>
  <c r="A566" i="55"/>
  <c r="A570" i="55"/>
  <c r="A574" i="55"/>
  <c r="A578" i="55"/>
  <c r="A582" i="55"/>
  <c r="A586" i="55"/>
  <c r="A590" i="55"/>
  <c r="A594" i="55"/>
  <c r="A598" i="55"/>
  <c r="A602" i="55"/>
  <c r="A606" i="55"/>
  <c r="A610" i="55"/>
  <c r="A614" i="55"/>
  <c r="A618" i="55"/>
  <c r="A622" i="55"/>
  <c r="A626" i="55"/>
  <c r="A630" i="55"/>
  <c r="A634" i="55"/>
  <c r="A638" i="55"/>
  <c r="A642" i="55"/>
  <c r="A646" i="55"/>
  <c r="A650" i="55"/>
  <c r="A654" i="55"/>
  <c r="A658" i="55"/>
  <c r="A662" i="55"/>
  <c r="A666" i="55"/>
  <c r="A670" i="55"/>
  <c r="A674" i="55"/>
  <c r="A678" i="55"/>
  <c r="A682" i="55"/>
  <c r="A686" i="55"/>
  <c r="A690" i="55"/>
  <c r="A694" i="55"/>
  <c r="A698" i="55"/>
  <c r="A702" i="55"/>
  <c r="A706" i="55"/>
  <c r="A710" i="55"/>
  <c r="A714" i="55"/>
  <c r="A718" i="55"/>
  <c r="A722" i="55"/>
  <c r="A726" i="55"/>
  <c r="A730" i="55"/>
  <c r="A734" i="55"/>
  <c r="A738" i="55"/>
  <c r="A742" i="55"/>
  <c r="A746" i="55"/>
  <c r="A750" i="55"/>
  <c r="A754" i="55"/>
  <c r="A758" i="55"/>
  <c r="A762" i="55"/>
  <c r="A766" i="55"/>
  <c r="A770" i="55"/>
  <c r="A774" i="55"/>
  <c r="A778" i="55"/>
  <c r="A782" i="55"/>
  <c r="A786" i="55"/>
  <c r="A101" i="55"/>
  <c r="A259" i="55"/>
  <c r="A357" i="55"/>
  <c r="A421" i="55"/>
  <c r="A485" i="55"/>
  <c r="A521" i="55"/>
  <c r="A547" i="55"/>
  <c r="A563" i="55"/>
  <c r="A579" i="55"/>
  <c r="A595" i="55"/>
  <c r="A611" i="55"/>
  <c r="A627" i="55"/>
  <c r="A643" i="55"/>
  <c r="A659" i="55"/>
  <c r="A675" i="55"/>
  <c r="A691" i="55"/>
  <c r="A707" i="55"/>
  <c r="A723" i="55"/>
  <c r="A739" i="55"/>
  <c r="A755" i="55"/>
  <c r="A771" i="55"/>
  <c r="A787" i="55"/>
  <c r="A792" i="55"/>
  <c r="A796" i="55"/>
  <c r="A800" i="55"/>
  <c r="A804" i="55"/>
  <c r="A808" i="55"/>
  <c r="A812" i="55"/>
  <c r="A816" i="55"/>
  <c r="A820" i="55"/>
  <c r="A824" i="55"/>
  <c r="A828" i="55"/>
  <c r="A832" i="55"/>
  <c r="A836" i="55"/>
  <c r="A840" i="55"/>
  <c r="A844" i="55"/>
  <c r="A848" i="55"/>
  <c r="A852" i="55"/>
  <c r="A856" i="55"/>
  <c r="A860" i="55"/>
  <c r="A864" i="55"/>
  <c r="A868" i="55"/>
  <c r="A872" i="55"/>
  <c r="A876" i="55"/>
  <c r="A880" i="55"/>
  <c r="A884" i="55"/>
  <c r="A888" i="55"/>
  <c r="A892" i="55"/>
  <c r="A896" i="55"/>
  <c r="A900" i="55"/>
  <c r="A904" i="55"/>
  <c r="A908" i="55"/>
  <c r="A912" i="55"/>
  <c r="A916" i="55"/>
  <c r="A920" i="55"/>
  <c r="A924" i="55"/>
  <c r="A928" i="55"/>
  <c r="A932" i="55"/>
  <c r="A936" i="55"/>
  <c r="A940" i="55"/>
  <c r="A944" i="55"/>
  <c r="A948" i="55"/>
  <c r="A952" i="55"/>
  <c r="A956" i="55"/>
  <c r="A960" i="55"/>
  <c r="A964" i="55"/>
  <c r="A968" i="55"/>
  <c r="A972" i="55"/>
  <c r="A976" i="55"/>
  <c r="A980" i="55"/>
  <c r="A984" i="55"/>
  <c r="A988" i="55"/>
  <c r="A992" i="55"/>
  <c r="A996" i="55"/>
  <c r="A1000" i="55"/>
  <c r="A1004" i="55"/>
  <c r="A1008" i="55"/>
  <c r="A1012" i="55"/>
  <c r="A1016" i="55"/>
  <c r="A1020" i="55"/>
  <c r="A1024" i="55"/>
  <c r="A163" i="55"/>
  <c r="A291" i="55"/>
  <c r="A373" i="55"/>
  <c r="A437" i="55"/>
  <c r="A497" i="55"/>
  <c r="A529" i="55"/>
  <c r="A551" i="55"/>
  <c r="A567" i="55"/>
  <c r="A583" i="55"/>
  <c r="A599" i="55"/>
  <c r="A615" i="55"/>
  <c r="A631" i="55"/>
  <c r="A647" i="55"/>
  <c r="A663" i="55"/>
  <c r="A679" i="55"/>
  <c r="A695" i="55"/>
  <c r="A711" i="55"/>
  <c r="A727" i="55"/>
  <c r="A743" i="55"/>
  <c r="A759" i="55"/>
  <c r="A775" i="55"/>
  <c r="A788" i="55"/>
  <c r="A793" i="55"/>
  <c r="A797" i="55"/>
  <c r="A801" i="55"/>
  <c r="A805" i="55"/>
  <c r="A809" i="55"/>
  <c r="A813" i="55"/>
  <c r="A817" i="55"/>
  <c r="A821" i="55"/>
  <c r="A825" i="55"/>
  <c r="A829" i="55"/>
  <c r="A833" i="55"/>
  <c r="A837" i="55"/>
  <c r="A841" i="55"/>
  <c r="A845" i="55"/>
  <c r="A849" i="55"/>
  <c r="A853" i="55"/>
  <c r="A857" i="55"/>
  <c r="A861" i="55"/>
  <c r="A865" i="55"/>
  <c r="A869" i="55"/>
  <c r="A873" i="55"/>
  <c r="A877" i="55"/>
  <c r="A881" i="55"/>
  <c r="A885" i="55"/>
  <c r="A889" i="55"/>
  <c r="A893" i="55"/>
  <c r="A897" i="55"/>
  <c r="A901" i="55"/>
  <c r="A905" i="55"/>
  <c r="A909" i="55"/>
  <c r="A913" i="55"/>
  <c r="A917" i="55"/>
  <c r="A921" i="55"/>
  <c r="A925" i="55"/>
  <c r="A929" i="55"/>
  <c r="A933" i="55"/>
  <c r="A937" i="55"/>
  <c r="A941" i="55"/>
  <c r="A945" i="55"/>
  <c r="A949" i="55"/>
  <c r="A953" i="55"/>
  <c r="A957" i="55"/>
  <c r="A961" i="55"/>
  <c r="A965" i="55"/>
  <c r="A969" i="55"/>
  <c r="A973" i="55"/>
  <c r="A977" i="55"/>
  <c r="A981" i="55"/>
  <c r="A985" i="55"/>
  <c r="A989" i="55"/>
  <c r="A993" i="55"/>
  <c r="A997" i="55"/>
  <c r="A1001" i="55"/>
  <c r="A1005" i="55"/>
  <c r="A1009" i="55"/>
  <c r="A1013" i="55"/>
  <c r="A1017" i="55"/>
  <c r="A1021" i="55"/>
  <c r="A1025" i="55"/>
  <c r="A1029" i="55"/>
  <c r="A1033" i="55"/>
  <c r="A1037" i="55"/>
  <c r="A1041" i="55"/>
  <c r="A1045" i="55"/>
  <c r="A195" i="55"/>
  <c r="A318" i="55"/>
  <c r="A389" i="55"/>
  <c r="A453" i="55"/>
  <c r="A505" i="55"/>
  <c r="A537" i="55"/>
  <c r="A555" i="55"/>
  <c r="A571" i="55"/>
  <c r="A587" i="55"/>
  <c r="A603" i="55"/>
  <c r="A619" i="55"/>
  <c r="A635" i="55"/>
  <c r="A651" i="55"/>
  <c r="A667" i="55"/>
  <c r="A683" i="55"/>
  <c r="A699" i="55"/>
  <c r="A715" i="55"/>
  <c r="A731" i="55"/>
  <c r="A747" i="55"/>
  <c r="A763" i="55"/>
  <c r="A779" i="55"/>
  <c r="A790" i="55"/>
  <c r="A794" i="55"/>
  <c r="A798" i="55"/>
  <c r="A802" i="55"/>
  <c r="A806" i="55"/>
  <c r="A810" i="55"/>
  <c r="A814" i="55"/>
  <c r="A818" i="55"/>
  <c r="A822" i="55"/>
  <c r="A826" i="55"/>
  <c r="A830" i="55"/>
  <c r="A834" i="55"/>
  <c r="A838" i="55"/>
  <c r="A842" i="55"/>
  <c r="A846" i="55"/>
  <c r="A850" i="55"/>
  <c r="A854" i="55"/>
  <c r="A858" i="55"/>
  <c r="A862" i="55"/>
  <c r="A866" i="55"/>
  <c r="A870" i="55"/>
  <c r="A874" i="55"/>
  <c r="A878" i="55"/>
  <c r="A882" i="55"/>
  <c r="A886" i="55"/>
  <c r="A890" i="55"/>
  <c r="A894" i="55"/>
  <c r="A898" i="55"/>
  <c r="A902" i="55"/>
  <c r="A906" i="55"/>
  <c r="A910" i="55"/>
  <c r="A914" i="55"/>
  <c r="A918" i="55"/>
  <c r="A922" i="55"/>
  <c r="A926" i="55"/>
  <c r="A930" i="55"/>
  <c r="A934" i="55"/>
  <c r="A938" i="55"/>
  <c r="A942" i="55"/>
  <c r="A946" i="55"/>
  <c r="A950" i="55"/>
  <c r="A954" i="55"/>
  <c r="A958" i="55"/>
  <c r="A962" i="55"/>
  <c r="A966" i="55"/>
  <c r="A970" i="55"/>
  <c r="A974" i="55"/>
  <c r="A978" i="55"/>
  <c r="A982" i="55"/>
  <c r="A986" i="55"/>
  <c r="A990" i="55"/>
  <c r="A994" i="55"/>
  <c r="A998" i="55"/>
  <c r="A1002" i="55"/>
  <c r="A1006" i="55"/>
  <c r="A1010" i="55"/>
  <c r="A1014" i="55"/>
  <c r="A1018" i="55"/>
  <c r="A1022" i="55"/>
  <c r="A1026" i="55"/>
  <c r="A1030" i="55"/>
  <c r="A1034" i="55"/>
  <c r="A1038" i="55"/>
  <c r="A1042" i="55"/>
  <c r="A227" i="55"/>
  <c r="A513" i="55"/>
  <c r="A591" i="55"/>
  <c r="A655" i="55"/>
  <c r="A719" i="55"/>
  <c r="A783" i="55"/>
  <c r="A803" i="55"/>
  <c r="A819" i="55"/>
  <c r="A835" i="55"/>
  <c r="A851" i="55"/>
  <c r="A867" i="55"/>
  <c r="A883" i="55"/>
  <c r="A899" i="55"/>
  <c r="A915" i="55"/>
  <c r="A931" i="55"/>
  <c r="A947" i="55"/>
  <c r="A963" i="55"/>
  <c r="A979" i="55"/>
  <c r="A995" i="55"/>
  <c r="A1011" i="55"/>
  <c r="A1027" i="55"/>
  <c r="A1035" i="55"/>
  <c r="A1043" i="55"/>
  <c r="A1048" i="55"/>
  <c r="A1052" i="55"/>
  <c r="A1056" i="55"/>
  <c r="A1060" i="55"/>
  <c r="A1064" i="55"/>
  <c r="A1068" i="55"/>
  <c r="A1072" i="55"/>
  <c r="A1076" i="55"/>
  <c r="A1080" i="55"/>
  <c r="A1084" i="55"/>
  <c r="A1088" i="55"/>
  <c r="A1092" i="55"/>
  <c r="A1096" i="55"/>
  <c r="A1100" i="55"/>
  <c r="A1104" i="55"/>
  <c r="A1108" i="55"/>
  <c r="A1112" i="55"/>
  <c r="A1116" i="55"/>
  <c r="A1120" i="55"/>
  <c r="A1124" i="55"/>
  <c r="A1128" i="55"/>
  <c r="A1132" i="55"/>
  <c r="A1136" i="55"/>
  <c r="A1140" i="55"/>
  <c r="A1144" i="55"/>
  <c r="A1148" i="55"/>
  <c r="A1152" i="55"/>
  <c r="A1156" i="55"/>
  <c r="A1160" i="55"/>
  <c r="A1164" i="55"/>
  <c r="A1168" i="55"/>
  <c r="A1172" i="55"/>
  <c r="A1176" i="55"/>
  <c r="A1180" i="55"/>
  <c r="A1184" i="55"/>
  <c r="A1188" i="55"/>
  <c r="A1192" i="55"/>
  <c r="A1196" i="55"/>
  <c r="A1200" i="55"/>
  <c r="A1204" i="55"/>
  <c r="A1208" i="55"/>
  <c r="A1212" i="55"/>
  <c r="A1216" i="55"/>
  <c r="A1220" i="55"/>
  <c r="A1224" i="55"/>
  <c r="A1228" i="55"/>
  <c r="A1232" i="55"/>
  <c r="A1236" i="55"/>
  <c r="A1240" i="55"/>
  <c r="A1244" i="55"/>
  <c r="A1248" i="55"/>
  <c r="A1252" i="55"/>
  <c r="A1256" i="55"/>
  <c r="A1260" i="55"/>
  <c r="A1264" i="55"/>
  <c r="A1268" i="55"/>
  <c r="A1272" i="55"/>
  <c r="A1276" i="55"/>
  <c r="A1280" i="55"/>
  <c r="A1284" i="55"/>
  <c r="A1288" i="55"/>
  <c r="A1292" i="55"/>
  <c r="A1296" i="55"/>
  <c r="A1300" i="55"/>
  <c r="A1304" i="55"/>
  <c r="A1308" i="55"/>
  <c r="A1312" i="55"/>
  <c r="A1316" i="55"/>
  <c r="A1320" i="55"/>
  <c r="A1324" i="55"/>
  <c r="A1328" i="55"/>
  <c r="A1332" i="55"/>
  <c r="A1336" i="55"/>
  <c r="A1340" i="55"/>
  <c r="A1344" i="55"/>
  <c r="A1348" i="55"/>
  <c r="A1352" i="55"/>
  <c r="A1356" i="55"/>
  <c r="A1360" i="55"/>
  <c r="A1364" i="55"/>
  <c r="A1368" i="55"/>
  <c r="A1372" i="55"/>
  <c r="A1376" i="55"/>
  <c r="A1380" i="55"/>
  <c r="A1384" i="55"/>
  <c r="A1388" i="55"/>
  <c r="A1392" i="55"/>
  <c r="A1396" i="55"/>
  <c r="A1400" i="55"/>
  <c r="A1404" i="55"/>
  <c r="A1408" i="55"/>
  <c r="A1412" i="55"/>
  <c r="A1416" i="55"/>
  <c r="A1420" i="55"/>
  <c r="A1424" i="55"/>
  <c r="A1428" i="55"/>
  <c r="A1432" i="55"/>
  <c r="A1436" i="55"/>
  <c r="A1440" i="55"/>
  <c r="A1444" i="55"/>
  <c r="A1448" i="55"/>
  <c r="A1452" i="55"/>
  <c r="A1456" i="55"/>
  <c r="A1460" i="55"/>
  <c r="A1464" i="55"/>
  <c r="A1468" i="55"/>
  <c r="A1472" i="55"/>
  <c r="A1476" i="55"/>
  <c r="A1480" i="55"/>
  <c r="A1484" i="55"/>
  <c r="A1488" i="55"/>
  <c r="A1492" i="55"/>
  <c r="A1496" i="55"/>
  <c r="A1500" i="55"/>
  <c r="A1504" i="55"/>
  <c r="A1508" i="55"/>
  <c r="A1512" i="55"/>
  <c r="A1516" i="55"/>
  <c r="A1520" i="55"/>
  <c r="A1524" i="55"/>
  <c r="A1528" i="55"/>
  <c r="A1532" i="55"/>
  <c r="A1536" i="55"/>
  <c r="A1540" i="55"/>
  <c r="A1544" i="55"/>
  <c r="A1548" i="55"/>
  <c r="A1552" i="55"/>
  <c r="A1556" i="55"/>
  <c r="A1560" i="55"/>
  <c r="A1564" i="55"/>
  <c r="A1568" i="55"/>
  <c r="A1572" i="55"/>
  <c r="A1576" i="55"/>
  <c r="A1580" i="55"/>
  <c r="A1584" i="55"/>
  <c r="A1588" i="55"/>
  <c r="A1592" i="55"/>
  <c r="A1596" i="55"/>
  <c r="A1600" i="55"/>
  <c r="A1604" i="55"/>
  <c r="A339" i="55"/>
  <c r="A542" i="55"/>
  <c r="A607" i="55"/>
  <c r="A671" i="55"/>
  <c r="A735" i="55"/>
  <c r="A791" i="55"/>
  <c r="A807" i="55"/>
  <c r="A823" i="55"/>
  <c r="A839" i="55"/>
  <c r="A855" i="55"/>
  <c r="A871" i="55"/>
  <c r="A887" i="55"/>
  <c r="A903" i="55"/>
  <c r="A919" i="55"/>
  <c r="A935" i="55"/>
  <c r="A951" i="55"/>
  <c r="A967" i="55"/>
  <c r="A983" i="55"/>
  <c r="A999" i="55"/>
  <c r="A1015" i="55"/>
  <c r="A1028" i="55"/>
  <c r="A1036" i="55"/>
  <c r="A1044" i="55"/>
  <c r="A1049" i="55"/>
  <c r="A1053" i="55"/>
  <c r="A1057" i="55"/>
  <c r="A1061" i="55"/>
  <c r="A1065" i="55"/>
  <c r="A1069" i="55"/>
  <c r="A1073" i="55"/>
  <c r="A1077" i="55"/>
  <c r="A1081" i="55"/>
  <c r="A1085" i="55"/>
  <c r="A1089" i="55"/>
  <c r="A1093" i="55"/>
  <c r="A1097" i="55"/>
  <c r="A1101" i="55"/>
  <c r="A1105" i="55"/>
  <c r="A1109" i="55"/>
  <c r="A1113" i="55"/>
  <c r="A1117" i="55"/>
  <c r="A1121" i="55"/>
  <c r="A1125" i="55"/>
  <c r="A1129" i="55"/>
  <c r="A1133" i="55"/>
  <c r="A1137" i="55"/>
  <c r="A1141" i="55"/>
  <c r="A1145" i="55"/>
  <c r="A1149" i="55"/>
  <c r="A1153" i="55"/>
  <c r="A1157" i="55"/>
  <c r="A1161" i="55"/>
  <c r="A1165" i="55"/>
  <c r="A1169" i="55"/>
  <c r="A1173" i="55"/>
  <c r="A1177" i="55"/>
  <c r="A1181" i="55"/>
  <c r="A1185" i="55"/>
  <c r="A1189" i="55"/>
  <c r="A1193" i="55"/>
  <c r="A1197" i="55"/>
  <c r="A1201" i="55"/>
  <c r="A1205" i="55"/>
  <c r="A1209" i="55"/>
  <c r="A1213" i="55"/>
  <c r="A1217" i="55"/>
  <c r="A1221" i="55"/>
  <c r="A1225" i="55"/>
  <c r="A1229" i="55"/>
  <c r="A1233" i="55"/>
  <c r="A1237" i="55"/>
  <c r="A1241" i="55"/>
  <c r="A1245" i="55"/>
  <c r="A1249" i="55"/>
  <c r="A1253" i="55"/>
  <c r="A1257" i="55"/>
  <c r="A1261" i="55"/>
  <c r="A1265" i="55"/>
  <c r="A1269" i="55"/>
  <c r="A1273" i="55"/>
  <c r="A1277" i="55"/>
  <c r="A1281" i="55"/>
  <c r="A1285" i="55"/>
  <c r="A1289" i="55"/>
  <c r="A1293" i="55"/>
  <c r="A1297" i="55"/>
  <c r="A1301" i="55"/>
  <c r="A1305" i="55"/>
  <c r="A1309" i="55"/>
  <c r="A1313" i="55"/>
  <c r="A1317" i="55"/>
  <c r="A1321" i="55"/>
  <c r="A1325" i="55"/>
  <c r="A1329" i="55"/>
  <c r="A1333" i="55"/>
  <c r="A1337" i="55"/>
  <c r="A1341" i="55"/>
  <c r="A1345" i="55"/>
  <c r="A1349" i="55"/>
  <c r="A1353" i="55"/>
  <c r="A1357" i="55"/>
  <c r="A1361" i="55"/>
  <c r="A1365" i="55"/>
  <c r="A1369" i="55"/>
  <c r="A1373" i="55"/>
  <c r="A1377" i="55"/>
  <c r="A1381" i="55"/>
  <c r="A1385" i="55"/>
  <c r="A1389" i="55"/>
  <c r="A1393" i="55"/>
  <c r="A1397" i="55"/>
  <c r="A1401" i="55"/>
  <c r="A1405" i="55"/>
  <c r="A1409" i="55"/>
  <c r="A1413" i="55"/>
  <c r="A1417" i="55"/>
  <c r="A1421" i="55"/>
  <c r="A1425" i="55"/>
  <c r="A1429" i="55"/>
  <c r="A1433" i="55"/>
  <c r="A1437" i="55"/>
  <c r="A1441" i="55"/>
  <c r="A1445" i="55"/>
  <c r="A1449" i="55"/>
  <c r="A1453" i="55"/>
  <c r="A1457" i="55"/>
  <c r="A1461" i="55"/>
  <c r="A1465" i="55"/>
  <c r="A1469" i="55"/>
  <c r="A1473" i="55"/>
  <c r="A1477" i="55"/>
  <c r="A1481" i="55"/>
  <c r="A1485" i="55"/>
  <c r="A1489" i="55"/>
  <c r="A1493" i="55"/>
  <c r="A1497" i="55"/>
  <c r="A1501" i="55"/>
  <c r="A1505" i="55"/>
  <c r="A1509" i="55"/>
  <c r="A1513" i="55"/>
  <c r="A1517" i="55"/>
  <c r="A1521" i="55"/>
  <c r="A1525" i="55"/>
  <c r="A1529" i="55"/>
  <c r="A1533" i="55"/>
  <c r="A1537" i="55"/>
  <c r="A1541" i="55"/>
  <c r="A1545" i="55"/>
  <c r="A1549" i="55"/>
  <c r="A1553" i="55"/>
  <c r="A1557" i="55"/>
  <c r="A1561" i="55"/>
  <c r="A1565" i="55"/>
  <c r="A1569" i="55"/>
  <c r="A1573" i="55"/>
  <c r="A1577" i="55"/>
  <c r="A1581" i="55"/>
  <c r="A1585" i="55"/>
  <c r="A1589" i="55"/>
  <c r="A1593" i="55"/>
  <c r="A1597" i="55"/>
  <c r="A1601" i="55"/>
  <c r="A1605" i="55"/>
  <c r="A1609" i="55"/>
  <c r="A1613" i="55"/>
  <c r="A1617" i="55"/>
  <c r="A1621" i="55"/>
  <c r="A1625" i="55"/>
  <c r="A1629" i="55"/>
  <c r="A405" i="55"/>
  <c r="A559" i="55"/>
  <c r="A623" i="55"/>
  <c r="A687" i="55"/>
  <c r="A751" i="55"/>
  <c r="A795" i="55"/>
  <c r="A811" i="55"/>
  <c r="A827" i="55"/>
  <c r="A843" i="55"/>
  <c r="A859" i="55"/>
  <c r="A875" i="55"/>
  <c r="A891" i="55"/>
  <c r="A907" i="55"/>
  <c r="A923" i="55"/>
  <c r="A939" i="55"/>
  <c r="A955" i="55"/>
  <c r="A971" i="55"/>
  <c r="A987" i="55"/>
  <c r="A1003" i="55"/>
  <c r="A1019" i="55"/>
  <c r="A1031" i="55"/>
  <c r="A1039" i="55"/>
  <c r="A1046" i="55"/>
  <c r="A1050" i="55"/>
  <c r="A1054" i="55"/>
  <c r="A1058" i="55"/>
  <c r="A1062" i="55"/>
  <c r="A1066" i="55"/>
  <c r="A1070" i="55"/>
  <c r="A1074" i="55"/>
  <c r="A1078" i="55"/>
  <c r="A1082" i="55"/>
  <c r="A1086" i="55"/>
  <c r="A1090" i="55"/>
  <c r="A1094" i="55"/>
  <c r="A1098" i="55"/>
  <c r="A1102" i="55"/>
  <c r="A1106" i="55"/>
  <c r="A1110" i="55"/>
  <c r="A1114" i="55"/>
  <c r="A1118" i="55"/>
  <c r="A1122" i="55"/>
  <c r="A1126" i="55"/>
  <c r="A1130" i="55"/>
  <c r="A1134" i="55"/>
  <c r="A1138" i="55"/>
  <c r="A1142" i="55"/>
  <c r="A1146" i="55"/>
  <c r="A1150" i="55"/>
  <c r="A1154" i="55"/>
  <c r="A1158" i="55"/>
  <c r="A1162" i="55"/>
  <c r="A1166" i="55"/>
  <c r="A1170" i="55"/>
  <c r="A1174" i="55"/>
  <c r="A1178" i="55"/>
  <c r="A1182" i="55"/>
  <c r="A1186" i="55"/>
  <c r="A1190" i="55"/>
  <c r="A1194" i="55"/>
  <c r="A1198" i="55"/>
  <c r="A1202" i="55"/>
  <c r="A1206" i="55"/>
  <c r="A1210" i="55"/>
  <c r="A1214" i="55"/>
  <c r="A1218" i="55"/>
  <c r="A1222" i="55"/>
  <c r="A1226" i="55"/>
  <c r="A1230" i="55"/>
  <c r="A1234" i="55"/>
  <c r="A1238" i="55"/>
  <c r="A1242" i="55"/>
  <c r="A1246" i="55"/>
  <c r="A1250" i="55"/>
  <c r="A1254" i="55"/>
  <c r="A1258" i="55"/>
  <c r="A1262" i="55"/>
  <c r="A1266" i="55"/>
  <c r="A1270" i="55"/>
  <c r="A1274" i="55"/>
  <c r="A1278" i="55"/>
  <c r="A1282" i="55"/>
  <c r="A1286" i="55"/>
  <c r="A1290" i="55"/>
  <c r="A1294" i="55"/>
  <c r="A1298" i="55"/>
  <c r="A1302" i="55"/>
  <c r="A1306" i="55"/>
  <c r="A1310" i="55"/>
  <c r="A1314" i="55"/>
  <c r="A1318" i="55"/>
  <c r="A1322" i="55"/>
  <c r="A1326" i="55"/>
  <c r="A1330" i="55"/>
  <c r="A1334" i="55"/>
  <c r="A1338" i="55"/>
  <c r="A1342" i="55"/>
  <c r="A1346" i="55"/>
  <c r="A1350" i="55"/>
  <c r="A1354" i="55"/>
  <c r="A1358" i="55"/>
  <c r="A1362" i="55"/>
  <c r="A1366" i="55"/>
  <c r="A1370" i="55"/>
  <c r="A1374" i="55"/>
  <c r="A1378" i="55"/>
  <c r="A1382" i="55"/>
  <c r="A1386" i="55"/>
  <c r="A1390" i="55"/>
  <c r="A1394" i="55"/>
  <c r="A1398" i="55"/>
  <c r="A1402" i="55"/>
  <c r="A1406" i="55"/>
  <c r="A1410" i="55"/>
  <c r="A1414" i="55"/>
  <c r="A1418" i="55"/>
  <c r="A1422" i="55"/>
  <c r="A1426" i="55"/>
  <c r="A1430" i="55"/>
  <c r="A1434" i="55"/>
  <c r="A1438" i="55"/>
  <c r="A1442" i="55"/>
  <c r="A1446" i="55"/>
  <c r="A1450" i="55"/>
  <c r="A1454" i="55"/>
  <c r="A1458" i="55"/>
  <c r="A1462" i="55"/>
  <c r="A1466" i="55"/>
  <c r="A1470" i="55"/>
  <c r="A1474" i="55"/>
  <c r="A1478" i="55"/>
  <c r="A1482" i="55"/>
  <c r="A1486" i="55"/>
  <c r="A1490" i="55"/>
  <c r="A1494" i="55"/>
  <c r="A1498" i="55"/>
  <c r="A1502" i="55"/>
  <c r="A1506" i="55"/>
  <c r="A1510" i="55"/>
  <c r="A1514" i="55"/>
  <c r="A1518" i="55"/>
  <c r="A1522" i="55"/>
  <c r="A1526" i="55"/>
  <c r="A1530" i="55"/>
  <c r="A1534" i="55"/>
  <c r="A1538" i="55"/>
  <c r="A1542" i="55"/>
  <c r="A1546" i="55"/>
  <c r="A1550" i="55"/>
  <c r="A1554" i="55"/>
  <c r="A1558" i="55"/>
  <c r="A1562" i="55"/>
  <c r="A1566" i="55"/>
  <c r="A1570" i="55"/>
  <c r="A1574" i="55"/>
  <c r="A1578" i="55"/>
  <c r="A1582" i="55"/>
  <c r="A1586" i="55"/>
  <c r="A1590" i="55"/>
  <c r="A1594" i="55"/>
  <c r="A1598" i="55"/>
  <c r="A1602" i="55"/>
  <c r="A1606" i="55"/>
  <c r="A1610" i="55"/>
  <c r="A1614" i="55"/>
  <c r="A1618" i="55"/>
  <c r="A1622" i="55"/>
  <c r="A1626" i="55"/>
  <c r="A1630" i="55"/>
  <c r="A1634" i="55"/>
  <c r="A469" i="55"/>
  <c r="A575" i="55"/>
  <c r="A639" i="55"/>
  <c r="A703" i="55"/>
  <c r="A767" i="55"/>
  <c r="A799" i="55"/>
  <c r="A815" i="55"/>
  <c r="A831" i="55"/>
  <c r="A847" i="55"/>
  <c r="A863" i="55"/>
  <c r="A879" i="55"/>
  <c r="A895" i="55"/>
  <c r="A911" i="55"/>
  <c r="A927" i="55"/>
  <c r="A943" i="55"/>
  <c r="A959" i="55"/>
  <c r="A975" i="55"/>
  <c r="A991" i="55"/>
  <c r="A1007" i="55"/>
  <c r="A1023" i="55"/>
  <c r="A1032" i="55"/>
  <c r="A1040" i="55"/>
  <c r="A1047" i="55"/>
  <c r="A1051" i="55"/>
  <c r="A1055" i="55"/>
  <c r="A1059" i="55"/>
  <c r="A1063" i="55"/>
  <c r="A1067" i="55"/>
  <c r="A1071" i="55"/>
  <c r="A1075" i="55"/>
  <c r="A1079" i="55"/>
  <c r="A1083" i="55"/>
  <c r="A1087" i="55"/>
  <c r="A1091" i="55"/>
  <c r="A1095" i="55"/>
  <c r="A1099" i="55"/>
  <c r="A1103" i="55"/>
  <c r="A1107" i="55"/>
  <c r="A1111" i="55"/>
  <c r="A1115" i="55"/>
  <c r="A1119" i="55"/>
  <c r="A1123" i="55"/>
  <c r="A1127" i="55"/>
  <c r="A1131" i="55"/>
  <c r="A1135" i="55"/>
  <c r="A1139" i="55"/>
  <c r="A1143" i="55"/>
  <c r="A1147" i="55"/>
  <c r="A1151" i="55"/>
  <c r="A1155" i="55"/>
  <c r="A1159" i="55"/>
  <c r="A1163" i="55"/>
  <c r="A1167" i="55"/>
  <c r="A1171" i="55"/>
  <c r="A1175" i="55"/>
  <c r="A1179" i="55"/>
  <c r="A1183" i="55"/>
  <c r="A1187" i="55"/>
  <c r="A1191" i="55"/>
  <c r="A1195" i="55"/>
  <c r="A1199" i="55"/>
  <c r="A1203" i="55"/>
  <c r="A1207" i="55"/>
  <c r="A1211" i="55"/>
  <c r="A1215" i="55"/>
  <c r="A1219" i="55"/>
  <c r="A1223" i="55"/>
  <c r="A1227" i="55"/>
  <c r="A1231" i="55"/>
  <c r="A1235" i="55"/>
  <c r="A1239" i="55"/>
  <c r="A1243" i="55"/>
  <c r="A1247" i="55"/>
  <c r="A1251" i="55"/>
  <c r="A1255" i="55"/>
  <c r="A1259" i="55"/>
  <c r="A1263" i="55"/>
  <c r="A1267" i="55"/>
  <c r="A1271" i="55"/>
  <c r="A1275" i="55"/>
  <c r="A1279" i="55"/>
  <c r="A1283" i="55"/>
  <c r="A1287" i="55"/>
  <c r="A1291" i="55"/>
  <c r="A1295" i="55"/>
  <c r="A1299" i="55"/>
  <c r="A1303" i="55"/>
  <c r="A1307" i="55"/>
  <c r="A1311" i="55"/>
  <c r="A1315" i="55"/>
  <c r="A1319" i="55"/>
  <c r="A1323" i="55"/>
  <c r="A1327" i="55"/>
  <c r="A1331" i="55"/>
  <c r="A1335" i="55"/>
  <c r="A1339" i="55"/>
  <c r="A1343" i="55"/>
  <c r="A1347" i="55"/>
  <c r="A1351" i="55"/>
  <c r="A1355" i="55"/>
  <c r="A1359" i="55"/>
  <c r="A1363" i="55"/>
  <c r="A1367" i="55"/>
  <c r="A1371" i="55"/>
  <c r="A1375" i="55"/>
  <c r="A1379" i="55"/>
  <c r="A1383" i="55"/>
  <c r="A1387" i="55"/>
  <c r="A1391" i="55"/>
  <c r="A1395" i="55"/>
  <c r="A1399" i="55"/>
  <c r="A1403" i="55"/>
  <c r="A1407" i="55"/>
  <c r="A1411" i="55"/>
  <c r="A1415" i="55"/>
  <c r="A1419" i="55"/>
  <c r="A1423" i="55"/>
  <c r="A1427" i="55"/>
  <c r="A1431" i="55"/>
  <c r="A1435" i="55"/>
  <c r="A1439" i="55"/>
  <c r="A1443" i="55"/>
  <c r="A1447" i="55"/>
  <c r="A1451" i="55"/>
  <c r="A1455" i="55"/>
  <c r="A1459" i="55"/>
  <c r="A1463" i="55"/>
  <c r="A1467" i="55"/>
  <c r="A1471" i="55"/>
  <c r="A1475" i="55"/>
  <c r="A1479" i="55"/>
  <c r="A1483" i="55"/>
  <c r="A1487" i="55"/>
  <c r="A1491" i="55"/>
  <c r="A1495" i="55"/>
  <c r="A1499" i="55"/>
  <c r="A1503" i="55"/>
  <c r="A1507" i="55"/>
  <c r="A1511" i="55"/>
  <c r="A1515" i="55"/>
  <c r="A1519" i="55"/>
  <c r="A1523" i="55"/>
  <c r="A1527" i="55"/>
  <c r="A1531" i="55"/>
  <c r="A1535" i="55"/>
  <c r="A1539" i="55"/>
  <c r="A1543" i="55"/>
  <c r="A1547" i="55"/>
  <c r="A1551" i="55"/>
  <c r="A1555" i="55"/>
  <c r="A1559" i="55"/>
  <c r="A1563" i="55"/>
  <c r="A1567" i="55"/>
  <c r="A1571" i="55"/>
  <c r="A1575" i="55"/>
  <c r="A1579" i="55"/>
  <c r="A1583" i="55"/>
  <c r="A1587" i="55"/>
  <c r="A1591" i="55"/>
  <c r="A1595" i="55"/>
  <c r="A1599" i="55"/>
  <c r="A1603" i="55"/>
  <c r="A1607" i="55"/>
  <c r="A1611" i="55"/>
  <c r="A1615" i="55"/>
  <c r="A1619" i="55"/>
  <c r="A1623" i="55"/>
  <c r="A1627" i="55"/>
  <c r="A1631" i="55"/>
  <c r="A1635" i="55"/>
  <c r="A1608" i="55"/>
  <c r="A1624" i="55"/>
  <c r="A1636" i="55"/>
  <c r="A1640" i="55"/>
  <c r="A1644" i="55"/>
  <c r="A1648" i="55"/>
  <c r="A1652" i="55"/>
  <c r="A1656" i="55"/>
  <c r="A1660" i="55"/>
  <c r="A1664" i="55"/>
  <c r="A1668" i="55"/>
  <c r="A1672" i="55"/>
  <c r="A1676" i="55"/>
  <c r="A1680" i="55"/>
  <c r="A1684" i="55"/>
  <c r="A1688" i="55"/>
  <c r="A1692" i="55"/>
  <c r="A1696" i="55"/>
  <c r="A1700" i="55"/>
  <c r="A1704" i="55"/>
  <c r="A1708" i="55"/>
  <c r="A1712" i="55"/>
  <c r="A1716" i="55"/>
  <c r="A1720" i="55"/>
  <c r="A1724" i="55"/>
  <c r="A1728" i="55"/>
  <c r="A1732" i="55"/>
  <c r="A1736" i="55"/>
  <c r="A1740" i="55"/>
  <c r="A1744" i="55"/>
  <c r="A1748" i="55"/>
  <c r="A1752" i="55"/>
  <c r="A1756" i="55"/>
  <c r="A1760" i="55"/>
  <c r="A1764" i="55"/>
  <c r="A1768" i="55"/>
  <c r="A1772" i="55"/>
  <c r="A1776" i="55"/>
  <c r="A1780" i="55"/>
  <c r="A1784" i="55"/>
  <c r="A1788" i="55"/>
  <c r="A1792" i="55"/>
  <c r="A1796" i="55"/>
  <c r="A1800" i="55"/>
  <c r="A1804" i="55"/>
  <c r="A1808" i="55"/>
  <c r="A1812" i="55"/>
  <c r="A1816" i="55"/>
  <c r="A1820" i="55"/>
  <c r="A1824" i="55"/>
  <c r="A1828" i="55"/>
  <c r="A1832" i="55"/>
  <c r="A1836" i="55"/>
  <c r="A1840" i="55"/>
  <c r="A1844" i="55"/>
  <c r="A1848" i="55"/>
  <c r="A1852" i="55"/>
  <c r="A1856" i="55"/>
  <c r="A1860" i="55"/>
  <c r="A1864" i="55"/>
  <c r="A1868" i="55"/>
  <c r="A1872" i="55"/>
  <c r="A1876" i="55"/>
  <c r="A1880" i="55"/>
  <c r="A1884" i="55"/>
  <c r="A1888" i="55"/>
  <c r="A1892" i="55"/>
  <c r="A1896" i="55"/>
  <c r="A1900" i="55"/>
  <c r="A1904" i="55"/>
  <c r="A1908" i="55"/>
  <c r="A1912" i="55"/>
  <c r="A1916" i="55"/>
  <c r="A1920" i="55"/>
  <c r="A1924" i="55"/>
  <c r="A1928" i="55"/>
  <c r="A1932" i="55"/>
  <c r="A1936" i="55"/>
  <c r="A1940" i="55"/>
  <c r="A1944" i="55"/>
  <c r="A1948" i="55"/>
  <c r="A1952" i="55"/>
  <c r="A1956" i="55"/>
  <c r="A1960" i="55"/>
  <c r="A1964" i="55"/>
  <c r="A1968" i="55"/>
  <c r="A1972" i="55"/>
  <c r="A1976" i="55"/>
  <c r="A1980" i="55"/>
  <c r="A1984" i="55"/>
  <c r="A1988" i="55"/>
  <c r="A1992" i="55"/>
  <c r="A1996" i="55"/>
  <c r="A2000" i="55"/>
  <c r="A2004" i="55"/>
  <c r="A2008" i="55"/>
  <c r="A2012" i="55"/>
  <c r="A2016" i="55"/>
  <c r="A2020" i="55"/>
  <c r="A2024" i="55"/>
  <c r="A2028" i="55"/>
  <c r="A2032" i="55"/>
  <c r="A2036" i="55"/>
  <c r="A2040" i="55"/>
  <c r="A2044" i="55"/>
  <c r="A2048" i="55"/>
  <c r="A2052" i="55"/>
  <c r="A2056" i="55"/>
  <c r="A2060" i="55"/>
  <c r="A2064" i="55"/>
  <c r="A2068" i="55"/>
  <c r="A2072" i="55"/>
  <c r="A2076" i="55"/>
  <c r="A2080" i="55"/>
  <c r="A2084" i="55"/>
  <c r="A2088" i="55"/>
  <c r="A2092" i="55"/>
  <c r="A2096" i="55"/>
  <c r="A2100" i="55"/>
  <c r="A2104" i="55"/>
  <c r="A2108" i="55"/>
  <c r="A2112" i="55"/>
  <c r="A2116" i="55"/>
  <c r="A2120" i="55"/>
  <c r="A2124" i="55"/>
  <c r="A2128" i="55"/>
  <c r="A2132" i="55"/>
  <c r="A2136" i="55"/>
  <c r="A2140" i="55"/>
  <c r="A2144" i="55"/>
  <c r="A2148" i="55"/>
  <c r="A2152" i="55"/>
  <c r="A2156" i="55"/>
  <c r="A2160" i="55"/>
  <c r="A2164" i="55"/>
  <c r="A2168" i="55"/>
  <c r="A2172" i="55"/>
  <c r="A2176" i="55"/>
  <c r="A2180" i="55"/>
  <c r="A2184" i="55"/>
  <c r="A2188" i="55"/>
  <c r="A2192" i="55"/>
  <c r="A2196" i="55"/>
  <c r="A2200" i="55"/>
  <c r="A2204" i="55"/>
  <c r="A2208" i="55"/>
  <c r="A2212" i="55"/>
  <c r="A2216" i="55"/>
  <c r="A2220" i="55"/>
  <c r="A2224" i="55"/>
  <c r="A2228" i="55"/>
  <c r="A2232" i="55"/>
  <c r="A2236" i="55"/>
  <c r="A2240" i="55"/>
  <c r="A2244" i="55"/>
  <c r="A2218" i="55"/>
  <c r="A2230" i="55"/>
  <c r="A2242" i="55"/>
  <c r="A2191" i="55"/>
  <c r="A2203" i="55"/>
  <c r="A2219" i="55"/>
  <c r="A2235" i="55"/>
  <c r="A1612" i="55"/>
  <c r="A1628" i="55"/>
  <c r="A1637" i="55"/>
  <c r="A1641" i="55"/>
  <c r="A1645" i="55"/>
  <c r="A1649" i="55"/>
  <c r="A1653" i="55"/>
  <c r="A1657" i="55"/>
  <c r="A1661" i="55"/>
  <c r="A1665" i="55"/>
  <c r="A1669" i="55"/>
  <c r="A1673" i="55"/>
  <c r="A1677" i="55"/>
  <c r="A1681" i="55"/>
  <c r="A1685" i="55"/>
  <c r="A1689" i="55"/>
  <c r="A1693" i="55"/>
  <c r="A1697" i="55"/>
  <c r="A1701" i="55"/>
  <c r="A1705" i="55"/>
  <c r="A1709" i="55"/>
  <c r="A1713" i="55"/>
  <c r="A1717" i="55"/>
  <c r="A1721" i="55"/>
  <c r="A1725" i="55"/>
  <c r="A1729" i="55"/>
  <c r="A1733" i="55"/>
  <c r="A1737" i="55"/>
  <c r="A1741" i="55"/>
  <c r="A1745" i="55"/>
  <c r="A1749" i="55"/>
  <c r="A1753" i="55"/>
  <c r="A1757" i="55"/>
  <c r="A1761" i="55"/>
  <c r="A1765" i="55"/>
  <c r="A1769" i="55"/>
  <c r="A1773" i="55"/>
  <c r="A1777" i="55"/>
  <c r="A1781" i="55"/>
  <c r="A1785" i="55"/>
  <c r="A1789" i="55"/>
  <c r="A1793" i="55"/>
  <c r="A1797" i="55"/>
  <c r="A1801" i="55"/>
  <c r="A1805" i="55"/>
  <c r="A1809" i="55"/>
  <c r="A1813" i="55"/>
  <c r="A1817" i="55"/>
  <c r="A1821" i="55"/>
  <c r="A1825" i="55"/>
  <c r="A1829" i="55"/>
  <c r="A1833" i="55"/>
  <c r="A1837" i="55"/>
  <c r="A1841" i="55"/>
  <c r="A1845" i="55"/>
  <c r="A1849" i="55"/>
  <c r="A1853" i="55"/>
  <c r="A1857" i="55"/>
  <c r="A1861" i="55"/>
  <c r="A1865" i="55"/>
  <c r="A1869" i="55"/>
  <c r="A1873" i="55"/>
  <c r="A1877" i="55"/>
  <c r="A1881" i="55"/>
  <c r="A1885" i="55"/>
  <c r="A1889" i="55"/>
  <c r="A1893" i="55"/>
  <c r="A1897" i="55"/>
  <c r="A1901" i="55"/>
  <c r="A1905" i="55"/>
  <c r="A1909" i="55"/>
  <c r="A1913" i="55"/>
  <c r="A1917" i="55"/>
  <c r="A1921" i="55"/>
  <c r="A1925" i="55"/>
  <c r="A1929" i="55"/>
  <c r="A1933" i="55"/>
  <c r="A1937" i="55"/>
  <c r="A1941" i="55"/>
  <c r="A1945" i="55"/>
  <c r="A1949" i="55"/>
  <c r="A1953" i="55"/>
  <c r="A1957" i="55"/>
  <c r="A1961" i="55"/>
  <c r="A1965" i="55"/>
  <c r="A1969" i="55"/>
  <c r="A1973" i="55"/>
  <c r="A1977" i="55"/>
  <c r="A1981" i="55"/>
  <c r="A1985" i="55"/>
  <c r="A1989" i="55"/>
  <c r="A1993" i="55"/>
  <c r="A1997" i="55"/>
  <c r="A2001" i="55"/>
  <c r="A2005" i="55"/>
  <c r="A2009" i="55"/>
  <c r="A2013" i="55"/>
  <c r="A2017" i="55"/>
  <c r="A2021" i="55"/>
  <c r="A2025" i="55"/>
  <c r="A2029" i="55"/>
  <c r="A2033" i="55"/>
  <c r="A2037" i="55"/>
  <c r="A2041" i="55"/>
  <c r="A2045" i="55"/>
  <c r="A2049" i="55"/>
  <c r="A2053" i="55"/>
  <c r="A2057" i="55"/>
  <c r="A2061" i="55"/>
  <c r="A2065" i="55"/>
  <c r="A2069" i="55"/>
  <c r="A2073" i="55"/>
  <c r="A2077" i="55"/>
  <c r="A2081" i="55"/>
  <c r="A2085" i="55"/>
  <c r="A2089" i="55"/>
  <c r="A2093" i="55"/>
  <c r="A2097" i="55"/>
  <c r="A2101" i="55"/>
  <c r="A2105" i="55"/>
  <c r="A2109" i="55"/>
  <c r="A2113" i="55"/>
  <c r="A2117" i="55"/>
  <c r="A2121" i="55"/>
  <c r="A2125" i="55"/>
  <c r="A2129" i="55"/>
  <c r="A2133" i="55"/>
  <c r="A2137" i="55"/>
  <c r="A2141" i="55"/>
  <c r="A2145" i="55"/>
  <c r="A2149" i="55"/>
  <c r="A2153" i="55"/>
  <c r="A2157" i="55"/>
  <c r="A2161" i="55"/>
  <c r="A2165" i="55"/>
  <c r="A2169" i="55"/>
  <c r="A2173" i="55"/>
  <c r="A2177" i="55"/>
  <c r="A2181" i="55"/>
  <c r="A2185" i="55"/>
  <c r="A2189" i="55"/>
  <c r="A2193" i="55"/>
  <c r="A2197" i="55"/>
  <c r="A2201" i="55"/>
  <c r="A2205" i="55"/>
  <c r="A2209" i="55"/>
  <c r="A2213" i="55"/>
  <c r="A2217" i="55"/>
  <c r="A2221" i="55"/>
  <c r="A2225" i="55"/>
  <c r="A2229" i="55"/>
  <c r="A2233" i="55"/>
  <c r="A2237" i="55"/>
  <c r="A2241" i="55"/>
  <c r="A2245" i="55"/>
  <c r="A2214" i="55"/>
  <c r="A2226" i="55"/>
  <c r="A2238" i="55"/>
  <c r="A2187" i="55"/>
  <c r="A2207" i="55"/>
  <c r="A2223" i="55"/>
  <c r="A2239" i="55"/>
  <c r="A1616" i="55"/>
  <c r="A1632" i="55"/>
  <c r="A1638" i="55"/>
  <c r="A1642" i="55"/>
  <c r="A1646" i="55"/>
  <c r="A1650" i="55"/>
  <c r="A1654" i="55"/>
  <c r="A1658" i="55"/>
  <c r="A1662" i="55"/>
  <c r="A1666" i="55"/>
  <c r="A1670" i="55"/>
  <c r="A1674" i="55"/>
  <c r="A1678" i="55"/>
  <c r="A1682" i="55"/>
  <c r="A1686" i="55"/>
  <c r="A1690" i="55"/>
  <c r="A1694" i="55"/>
  <c r="A1698" i="55"/>
  <c r="A1702" i="55"/>
  <c r="A1706" i="55"/>
  <c r="A1710" i="55"/>
  <c r="A1714" i="55"/>
  <c r="A1718" i="55"/>
  <c r="A1722" i="55"/>
  <c r="A1726" i="55"/>
  <c r="A1730" i="55"/>
  <c r="A1734" i="55"/>
  <c r="A1738" i="55"/>
  <c r="A1742" i="55"/>
  <c r="A1746" i="55"/>
  <c r="A1750" i="55"/>
  <c r="A1754" i="55"/>
  <c r="A1758" i="55"/>
  <c r="A1762" i="55"/>
  <c r="A1766" i="55"/>
  <c r="A1770" i="55"/>
  <c r="A1774" i="55"/>
  <c r="A1778" i="55"/>
  <c r="A1782" i="55"/>
  <c r="A1786" i="55"/>
  <c r="A1790" i="55"/>
  <c r="A1794" i="55"/>
  <c r="A1798" i="55"/>
  <c r="A1802" i="55"/>
  <c r="A1806" i="55"/>
  <c r="A1810" i="55"/>
  <c r="A1814" i="55"/>
  <c r="A1818" i="55"/>
  <c r="A1822" i="55"/>
  <c r="A1826" i="55"/>
  <c r="A1830" i="55"/>
  <c r="A1834" i="55"/>
  <c r="A1838" i="55"/>
  <c r="A1842" i="55"/>
  <c r="A1846" i="55"/>
  <c r="A1850" i="55"/>
  <c r="A1854" i="55"/>
  <c r="A1858" i="55"/>
  <c r="A1862" i="55"/>
  <c r="A1866" i="55"/>
  <c r="A1870" i="55"/>
  <c r="A1874" i="55"/>
  <c r="A1878" i="55"/>
  <c r="A1882" i="55"/>
  <c r="A1886" i="55"/>
  <c r="A1890" i="55"/>
  <c r="A1894" i="55"/>
  <c r="A1898" i="55"/>
  <c r="A1902" i="55"/>
  <c r="A1906" i="55"/>
  <c r="A1910" i="55"/>
  <c r="A1914" i="55"/>
  <c r="A1918" i="55"/>
  <c r="A1922" i="55"/>
  <c r="A1926" i="55"/>
  <c r="A1930" i="55"/>
  <c r="A1934" i="55"/>
  <c r="A1938" i="55"/>
  <c r="A1942" i="55"/>
  <c r="A1946" i="55"/>
  <c r="A1950" i="55"/>
  <c r="A1954" i="55"/>
  <c r="A1958" i="55"/>
  <c r="A1962" i="55"/>
  <c r="A1966" i="55"/>
  <c r="A1970" i="55"/>
  <c r="A1974" i="55"/>
  <c r="A1978" i="55"/>
  <c r="A1982" i="55"/>
  <c r="A1986" i="55"/>
  <c r="A1990" i="55"/>
  <c r="A1994" i="55"/>
  <c r="A1998" i="55"/>
  <c r="A2002" i="55"/>
  <c r="A2006" i="55"/>
  <c r="A2010" i="55"/>
  <c r="A2014" i="55"/>
  <c r="A2018" i="55"/>
  <c r="A2022" i="55"/>
  <c r="A2026" i="55"/>
  <c r="A2030" i="55"/>
  <c r="A2034" i="55"/>
  <c r="A2038" i="55"/>
  <c r="A2042" i="55"/>
  <c r="A2046" i="55"/>
  <c r="A2050" i="55"/>
  <c r="A2054" i="55"/>
  <c r="A2058" i="55"/>
  <c r="A2062" i="55"/>
  <c r="A2066" i="55"/>
  <c r="A2070" i="55"/>
  <c r="A2074" i="55"/>
  <c r="A2078" i="55"/>
  <c r="A2082" i="55"/>
  <c r="A2086" i="55"/>
  <c r="A2090" i="55"/>
  <c r="A2094" i="55"/>
  <c r="A2098" i="55"/>
  <c r="A2102" i="55"/>
  <c r="A2106" i="55"/>
  <c r="A2110" i="55"/>
  <c r="A2114" i="55"/>
  <c r="A2118" i="55"/>
  <c r="A2122" i="55"/>
  <c r="A2126" i="55"/>
  <c r="A2130" i="55"/>
  <c r="A2134" i="55"/>
  <c r="A2138" i="55"/>
  <c r="A2142" i="55"/>
  <c r="A2146" i="55"/>
  <c r="A2150" i="55"/>
  <c r="A2154" i="55"/>
  <c r="A2158" i="55"/>
  <c r="A2162" i="55"/>
  <c r="A2166" i="55"/>
  <c r="A2170" i="55"/>
  <c r="A2174" i="55"/>
  <c r="A2178" i="55"/>
  <c r="A2182" i="55"/>
  <c r="A2186" i="55"/>
  <c r="A2190" i="55"/>
  <c r="A2194" i="55"/>
  <c r="A2198" i="55"/>
  <c r="A2202" i="55"/>
  <c r="A2206" i="55"/>
  <c r="A2210" i="55"/>
  <c r="A2222" i="55"/>
  <c r="A2234" i="55"/>
  <c r="A3527" i="55"/>
  <c r="A2195" i="55"/>
  <c r="A2215" i="55"/>
  <c r="A2231" i="55"/>
  <c r="A1620" i="55"/>
  <c r="A1633" i="55"/>
  <c r="A1639" i="55"/>
  <c r="A1643" i="55"/>
  <c r="A1647" i="55"/>
  <c r="A1651" i="55"/>
  <c r="A1655" i="55"/>
  <c r="A1659" i="55"/>
  <c r="A1663" i="55"/>
  <c r="A1667" i="55"/>
  <c r="A1671" i="55"/>
  <c r="A1675" i="55"/>
  <c r="A1679" i="55"/>
  <c r="A1683" i="55"/>
  <c r="A1687" i="55"/>
  <c r="A1691" i="55"/>
  <c r="A1695" i="55"/>
  <c r="A1699" i="55"/>
  <c r="A1703" i="55"/>
  <c r="A1707" i="55"/>
  <c r="A1711" i="55"/>
  <c r="A1715" i="55"/>
  <c r="A1719" i="55"/>
  <c r="A1723" i="55"/>
  <c r="A1727" i="55"/>
  <c r="A1731" i="55"/>
  <c r="A1735" i="55"/>
  <c r="A1739" i="55"/>
  <c r="A1743" i="55"/>
  <c r="A1747" i="55"/>
  <c r="A1751" i="55"/>
  <c r="A1755" i="55"/>
  <c r="A1759" i="55"/>
  <c r="A1763" i="55"/>
  <c r="A1767" i="55"/>
  <c r="A1771" i="55"/>
  <c r="A1775" i="55"/>
  <c r="A1779" i="55"/>
  <c r="A1783" i="55"/>
  <c r="A1787" i="55"/>
  <c r="A1791" i="55"/>
  <c r="A1795" i="55"/>
  <c r="A1799" i="55"/>
  <c r="A1803" i="55"/>
  <c r="A1807" i="55"/>
  <c r="A1811" i="55"/>
  <c r="A1815" i="55"/>
  <c r="A1819" i="55"/>
  <c r="A1823" i="55"/>
  <c r="A1827" i="55"/>
  <c r="A1831" i="55"/>
  <c r="A1835" i="55"/>
  <c r="A1839" i="55"/>
  <c r="A1843" i="55"/>
  <c r="A1847" i="55"/>
  <c r="A1851" i="55"/>
  <c r="A1855" i="55"/>
  <c r="A1859" i="55"/>
  <c r="A1863" i="55"/>
  <c r="A1867" i="55"/>
  <c r="A1871" i="55"/>
  <c r="A1875" i="55"/>
  <c r="A1879" i="55"/>
  <c r="A1883" i="55"/>
  <c r="A1887" i="55"/>
  <c r="A1891" i="55"/>
  <c r="A1895" i="55"/>
  <c r="A1899" i="55"/>
  <c r="A1903" i="55"/>
  <c r="A1907" i="55"/>
  <c r="A1911" i="55"/>
  <c r="A1915" i="55"/>
  <c r="A1919" i="55"/>
  <c r="A1923" i="55"/>
  <c r="A1927" i="55"/>
  <c r="A1931" i="55"/>
  <c r="A1935" i="55"/>
  <c r="A1939" i="55"/>
  <c r="A1943" i="55"/>
  <c r="A1947" i="55"/>
  <c r="A1951" i="55"/>
  <c r="A1955" i="55"/>
  <c r="A1959" i="55"/>
  <c r="A1963" i="55"/>
  <c r="A1967" i="55"/>
  <c r="A1971" i="55"/>
  <c r="A1975" i="55"/>
  <c r="A1979" i="55"/>
  <c r="A1983" i="55"/>
  <c r="A1987" i="55"/>
  <c r="A1991" i="55"/>
  <c r="A1995" i="55"/>
  <c r="A1999" i="55"/>
  <c r="A2003" i="55"/>
  <c r="A2007" i="55"/>
  <c r="A2011" i="55"/>
  <c r="A2015" i="55"/>
  <c r="A2019" i="55"/>
  <c r="A2023" i="55"/>
  <c r="A2027" i="55"/>
  <c r="A2031" i="55"/>
  <c r="A2035" i="55"/>
  <c r="A2039" i="55"/>
  <c r="A2043" i="55"/>
  <c r="A2047" i="55"/>
  <c r="A2051" i="55"/>
  <c r="A2055" i="55"/>
  <c r="A2059" i="55"/>
  <c r="A2063" i="55"/>
  <c r="A2067" i="55"/>
  <c r="A2071" i="55"/>
  <c r="A2075" i="55"/>
  <c r="A2079" i="55"/>
  <c r="A2083" i="55"/>
  <c r="A2087" i="55"/>
  <c r="A2091" i="55"/>
  <c r="A2095" i="55"/>
  <c r="A2099" i="55"/>
  <c r="A2103" i="55"/>
  <c r="A2107" i="55"/>
  <c r="A2111" i="55"/>
  <c r="A2115" i="55"/>
  <c r="A2119" i="55"/>
  <c r="A2123" i="55"/>
  <c r="A2127" i="55"/>
  <c r="A2131" i="55"/>
  <c r="A2135" i="55"/>
  <c r="A2139" i="55"/>
  <c r="A2143" i="55"/>
  <c r="A2147" i="55"/>
  <c r="A2151" i="55"/>
  <c r="A2155" i="55"/>
  <c r="A2159" i="55"/>
  <c r="A2163" i="55"/>
  <c r="A2167" i="55"/>
  <c r="A2171" i="55"/>
  <c r="A2175" i="55"/>
  <c r="A2179" i="55"/>
  <c r="A2183" i="55"/>
  <c r="A2199" i="55"/>
  <c r="A2211" i="55"/>
  <c r="A2227" i="55"/>
  <c r="A2243" i="55"/>
  <c r="A4" i="55"/>
  <c r="A2" i="47"/>
  <c r="A2" i="56"/>
  <c r="A2" i="55"/>
  <c r="A2" i="53"/>
  <c r="A2" i="33"/>
  <c r="D23" i="20"/>
  <c r="E23" i="20"/>
  <c r="F23" i="20"/>
  <c r="C23" i="20"/>
  <c r="C4" i="20"/>
  <c r="D4" i="20"/>
  <c r="C7" i="20"/>
  <c r="A2147" i="56" l="1"/>
  <c r="A2115" i="56"/>
  <c r="A2083" i="56"/>
  <c r="A2051" i="56"/>
  <c r="A2118" i="56"/>
  <c r="A2086" i="56"/>
  <c r="A2054" i="56"/>
  <c r="A2121" i="56"/>
  <c r="A2089" i="56"/>
  <c r="A2057" i="56"/>
  <c r="A2124" i="56"/>
  <c r="A2092" i="56"/>
  <c r="A2060" i="56"/>
  <c r="A2127" i="56"/>
  <c r="A2095" i="56"/>
  <c r="A2063" i="56"/>
  <c r="A2130" i="56"/>
  <c r="A2098" i="56"/>
  <c r="A2066" i="56"/>
  <c r="A2133" i="56"/>
  <c r="A2101" i="56"/>
  <c r="A2069" i="56"/>
  <c r="A2136" i="56"/>
  <c r="A2104" i="56"/>
  <c r="A2072" i="56"/>
  <c r="A2139" i="56"/>
  <c r="A2107" i="56"/>
  <c r="A2075" i="56"/>
  <c r="A2142" i="56"/>
  <c r="A2110" i="56"/>
  <c r="A2078" i="56"/>
  <c r="A2145" i="56"/>
  <c r="A2113" i="56"/>
  <c r="A2081" i="56"/>
  <c r="A2148" i="56"/>
  <c r="A2116" i="56"/>
  <c r="A2084" i="56"/>
  <c r="A2052" i="56"/>
  <c r="A2119" i="56"/>
  <c r="A2087" i="56"/>
  <c r="A2055" i="56"/>
  <c r="A2122" i="56"/>
  <c r="A2090" i="56"/>
  <c r="A2058" i="56"/>
  <c r="A2125" i="56"/>
  <c r="A2093" i="56"/>
  <c r="A2061" i="56"/>
  <c r="A2128" i="56"/>
  <c r="A2096" i="56"/>
  <c r="A2064" i="56"/>
  <c r="A2131" i="56"/>
  <c r="A2099" i="56"/>
  <c r="A2067" i="56"/>
  <c r="A2134" i="56"/>
  <c r="A2102" i="56"/>
  <c r="A2070" i="56"/>
  <c r="A2137" i="56"/>
  <c r="A2105" i="56"/>
  <c r="A2073" i="56"/>
  <c r="A2140" i="56"/>
  <c r="A2108" i="56"/>
  <c r="A2076" i="56"/>
  <c r="A2143" i="56"/>
  <c r="A2111" i="56"/>
  <c r="A2079" i="56"/>
  <c r="A2146" i="56"/>
  <c r="A2114" i="56"/>
  <c r="A2082" i="56"/>
  <c r="A2050" i="56"/>
  <c r="A2117" i="56"/>
  <c r="A2085" i="56"/>
  <c r="A2053" i="56"/>
  <c r="A2120" i="56"/>
  <c r="A2088" i="56"/>
  <c r="A2056" i="56"/>
  <c r="A2123" i="56"/>
  <c r="A2091" i="56"/>
  <c r="A2059" i="56"/>
  <c r="A2126" i="56"/>
  <c r="A2094" i="56"/>
  <c r="A2062" i="56"/>
  <c r="A2129" i="56"/>
  <c r="A2097" i="56"/>
  <c r="A2065" i="56"/>
  <c r="A2132" i="56"/>
  <c r="A2100" i="56"/>
  <c r="A2068" i="56"/>
  <c r="A2135" i="56"/>
  <c r="A2103" i="56"/>
  <c r="A2071" i="56"/>
  <c r="A2138" i="56"/>
  <c r="A2106" i="56"/>
  <c r="A2074" i="56"/>
  <c r="A2141" i="56"/>
  <c r="A2109" i="56"/>
  <c r="A2077" i="56"/>
  <c r="A2144" i="56"/>
  <c r="A2112" i="56"/>
  <c r="A2080" i="56"/>
  <c r="A1498" i="56"/>
  <c r="A8" i="56"/>
  <c r="A12" i="56"/>
  <c r="A16" i="56"/>
  <c r="A20" i="56"/>
  <c r="A24" i="56"/>
  <c r="A28" i="56"/>
  <c r="A32" i="56"/>
  <c r="A36" i="56"/>
  <c r="A40" i="56"/>
  <c r="A44" i="56"/>
  <c r="A48" i="56"/>
  <c r="A52" i="56"/>
  <c r="A56" i="56"/>
  <c r="A60" i="56"/>
  <c r="A64" i="56"/>
  <c r="A68" i="56"/>
  <c r="A72" i="56"/>
  <c r="A76" i="56"/>
  <c r="A80" i="56"/>
  <c r="A84" i="56"/>
  <c r="A88" i="56"/>
  <c r="A92" i="56"/>
  <c r="A96" i="56"/>
  <c r="A100" i="56"/>
  <c r="A104" i="56"/>
  <c r="A108" i="56"/>
  <c r="A112" i="56"/>
  <c r="A116" i="56"/>
  <c r="A120" i="56"/>
  <c r="A124" i="56"/>
  <c r="A128" i="56"/>
  <c r="A132" i="56"/>
  <c r="A136" i="56"/>
  <c r="A140" i="56"/>
  <c r="A144" i="56"/>
  <c r="A148" i="56"/>
  <c r="A152" i="56"/>
  <c r="A156" i="56"/>
  <c r="A160" i="56"/>
  <c r="A164" i="56"/>
  <c r="A168" i="56"/>
  <c r="A172" i="56"/>
  <c r="A176" i="56"/>
  <c r="A180" i="56"/>
  <c r="A184" i="56"/>
  <c r="A188" i="56"/>
  <c r="A192" i="56"/>
  <c r="A196" i="56"/>
  <c r="A200" i="56"/>
  <c r="A204" i="56"/>
  <c r="A208" i="56"/>
  <c r="A212" i="56"/>
  <c r="A216" i="56"/>
  <c r="A220" i="56"/>
  <c r="A224" i="56"/>
  <c r="A228" i="56"/>
  <c r="A232" i="56"/>
  <c r="A236" i="56"/>
  <c r="A240" i="56"/>
  <c r="A244" i="56"/>
  <c r="A248" i="56"/>
  <c r="A252" i="56"/>
  <c r="A256" i="56"/>
  <c r="A260" i="56"/>
  <c r="A264" i="56"/>
  <c r="A268" i="56"/>
  <c r="A272" i="56"/>
  <c r="A276" i="56"/>
  <c r="A280" i="56"/>
  <c r="A284" i="56"/>
  <c r="A288" i="56"/>
  <c r="A292" i="56"/>
  <c r="A296" i="56"/>
  <c r="A300" i="56"/>
  <c r="A304" i="56"/>
  <c r="A308" i="56"/>
  <c r="A312" i="56"/>
  <c r="A316" i="56"/>
  <c r="A320" i="56"/>
  <c r="A324" i="56"/>
  <c r="A328" i="56"/>
  <c r="A332" i="56"/>
  <c r="A336" i="56"/>
  <c r="A340" i="56"/>
  <c r="A344" i="56"/>
  <c r="A5" i="56"/>
  <c r="A9" i="56"/>
  <c r="A13" i="56"/>
  <c r="A17" i="56"/>
  <c r="A21" i="56"/>
  <c r="A25" i="56"/>
  <c r="A29" i="56"/>
  <c r="A33" i="56"/>
  <c r="A37" i="56"/>
  <c r="A41" i="56"/>
  <c r="A45" i="56"/>
  <c r="A49" i="56"/>
  <c r="A53" i="56"/>
  <c r="A57" i="56"/>
  <c r="A61" i="56"/>
  <c r="A65" i="56"/>
  <c r="A69" i="56"/>
  <c r="A73" i="56"/>
  <c r="A77" i="56"/>
  <c r="A81" i="56"/>
  <c r="A85" i="56"/>
  <c r="A89" i="56"/>
  <c r="A93" i="56"/>
  <c r="A97" i="56"/>
  <c r="A101" i="56"/>
  <c r="A105" i="56"/>
  <c r="A109" i="56"/>
  <c r="A113" i="56"/>
  <c r="A117" i="56"/>
  <c r="A121" i="56"/>
  <c r="A125" i="56"/>
  <c r="A129" i="56"/>
  <c r="A133" i="56"/>
  <c r="A137" i="56"/>
  <c r="A141" i="56"/>
  <c r="A145" i="56"/>
  <c r="A149" i="56"/>
  <c r="A153" i="56"/>
  <c r="A157" i="56"/>
  <c r="A161" i="56"/>
  <c r="A165" i="56"/>
  <c r="A169" i="56"/>
  <c r="A173" i="56"/>
  <c r="A177" i="56"/>
  <c r="A181" i="56"/>
  <c r="A185" i="56"/>
  <c r="A189" i="56"/>
  <c r="A193" i="56"/>
  <c r="A197" i="56"/>
  <c r="A201" i="56"/>
  <c r="A205" i="56"/>
  <c r="A209" i="56"/>
  <c r="A213" i="56"/>
  <c r="A217" i="56"/>
  <c r="A221" i="56"/>
  <c r="A225" i="56"/>
  <c r="A229" i="56"/>
  <c r="A233" i="56"/>
  <c r="A237" i="56"/>
  <c r="A241" i="56"/>
  <c r="A245" i="56"/>
  <c r="A249" i="56"/>
  <c r="A253" i="56"/>
  <c r="A257" i="56"/>
  <c r="A261" i="56"/>
  <c r="A265" i="56"/>
  <c r="A269" i="56"/>
  <c r="A273" i="56"/>
  <c r="A277" i="56"/>
  <c r="A281" i="56"/>
  <c r="A285" i="56"/>
  <c r="A289" i="56"/>
  <c r="A293" i="56"/>
  <c r="A297" i="56"/>
  <c r="A301" i="56"/>
  <c r="A305" i="56"/>
  <c r="A309" i="56"/>
  <c r="A313" i="56"/>
  <c r="A317" i="56"/>
  <c r="A321" i="56"/>
  <c r="A325" i="56"/>
  <c r="A329" i="56"/>
  <c r="A333" i="56"/>
  <c r="A337" i="56"/>
  <c r="A6" i="56"/>
  <c r="A10" i="56"/>
  <c r="A14" i="56"/>
  <c r="A18" i="56"/>
  <c r="A22" i="56"/>
  <c r="A26" i="56"/>
  <c r="A30" i="56"/>
  <c r="A34" i="56"/>
  <c r="A38" i="56"/>
  <c r="A42" i="56"/>
  <c r="A46" i="56"/>
  <c r="A50" i="56"/>
  <c r="A54" i="56"/>
  <c r="A58" i="56"/>
  <c r="A62" i="56"/>
  <c r="A66" i="56"/>
  <c r="A70" i="56"/>
  <c r="A74" i="56"/>
  <c r="A78" i="56"/>
  <c r="A82" i="56"/>
  <c r="A86" i="56"/>
  <c r="A90" i="56"/>
  <c r="A94" i="56"/>
  <c r="A98" i="56"/>
  <c r="A102" i="56"/>
  <c r="A106" i="56"/>
  <c r="A110" i="56"/>
  <c r="A114" i="56"/>
  <c r="A118" i="56"/>
  <c r="A122" i="56"/>
  <c r="A126" i="56"/>
  <c r="A130" i="56"/>
  <c r="A134" i="56"/>
  <c r="A138" i="56"/>
  <c r="A142" i="56"/>
  <c r="A146" i="56"/>
  <c r="A150" i="56"/>
  <c r="A154" i="56"/>
  <c r="A158" i="56"/>
  <c r="A162" i="56"/>
  <c r="A166" i="56"/>
  <c r="A170" i="56"/>
  <c r="A174" i="56"/>
  <c r="A178" i="56"/>
  <c r="A182" i="56"/>
  <c r="A186" i="56"/>
  <c r="A190" i="56"/>
  <c r="A194" i="56"/>
  <c r="A198" i="56"/>
  <c r="A202" i="56"/>
  <c r="A206" i="56"/>
  <c r="A210" i="56"/>
  <c r="A214" i="56"/>
  <c r="A218" i="56"/>
  <c r="A222" i="56"/>
  <c r="A226" i="56"/>
  <c r="A230" i="56"/>
  <c r="A234" i="56"/>
  <c r="A238" i="56"/>
  <c r="A242" i="56"/>
  <c r="A246" i="56"/>
  <c r="A250" i="56"/>
  <c r="A254" i="56"/>
  <c r="A258" i="56"/>
  <c r="A262" i="56"/>
  <c r="A266" i="56"/>
  <c r="A270" i="56"/>
  <c r="A274" i="56"/>
  <c r="A278" i="56"/>
  <c r="A19" i="56"/>
  <c r="A35" i="56"/>
  <c r="A51" i="56"/>
  <c r="A67" i="56"/>
  <c r="A83" i="56"/>
  <c r="A99" i="56"/>
  <c r="A115" i="56"/>
  <c r="A131" i="56"/>
  <c r="A147" i="56"/>
  <c r="A163" i="56"/>
  <c r="A179" i="56"/>
  <c r="A195" i="56"/>
  <c r="A211" i="56"/>
  <c r="A227" i="56"/>
  <c r="A243" i="56"/>
  <c r="A259" i="56"/>
  <c r="A275" i="56"/>
  <c r="A286" i="56"/>
  <c r="A294" i="56"/>
  <c r="A302" i="56"/>
  <c r="A310" i="56"/>
  <c r="A318" i="56"/>
  <c r="A326" i="56"/>
  <c r="A334" i="56"/>
  <c r="A341" i="56"/>
  <c r="A346" i="56"/>
  <c r="A350" i="56"/>
  <c r="A354" i="56"/>
  <c r="A358" i="56"/>
  <c r="A362" i="56"/>
  <c r="A366" i="56"/>
  <c r="A370" i="56"/>
  <c r="A374" i="56"/>
  <c r="A378" i="56"/>
  <c r="A382" i="56"/>
  <c r="A386" i="56"/>
  <c r="A390" i="56"/>
  <c r="A394" i="56"/>
  <c r="A398" i="56"/>
  <c r="A402" i="56"/>
  <c r="A406" i="56"/>
  <c r="A410" i="56"/>
  <c r="A414" i="56"/>
  <c r="A418" i="56"/>
  <c r="A422" i="56"/>
  <c r="A426" i="56"/>
  <c r="A430" i="56"/>
  <c r="A434" i="56"/>
  <c r="A438" i="56"/>
  <c r="A442" i="56"/>
  <c r="A446" i="56"/>
  <c r="A450" i="56"/>
  <c r="A454" i="56"/>
  <c r="A458" i="56"/>
  <c r="A462" i="56"/>
  <c r="A466" i="56"/>
  <c r="A470" i="56"/>
  <c r="A474" i="56"/>
  <c r="A478" i="56"/>
  <c r="A482" i="56"/>
  <c r="A486" i="56"/>
  <c r="A490" i="56"/>
  <c r="A494" i="56"/>
  <c r="A498" i="56"/>
  <c r="A502" i="56"/>
  <c r="A506" i="56"/>
  <c r="A510" i="56"/>
  <c r="A514" i="56"/>
  <c r="A518" i="56"/>
  <c r="A522" i="56"/>
  <c r="A526" i="56"/>
  <c r="A530" i="56"/>
  <c r="A534" i="56"/>
  <c r="A538" i="56"/>
  <c r="A542" i="56"/>
  <c r="A546" i="56"/>
  <c r="A550" i="56"/>
  <c r="A554" i="56"/>
  <c r="A558" i="56"/>
  <c r="A562" i="56"/>
  <c r="A7" i="56"/>
  <c r="A23" i="56"/>
  <c r="A39" i="56"/>
  <c r="A55" i="56"/>
  <c r="A71" i="56"/>
  <c r="A87" i="56"/>
  <c r="A103" i="56"/>
  <c r="A119" i="56"/>
  <c r="A135" i="56"/>
  <c r="A151" i="56"/>
  <c r="A167" i="56"/>
  <c r="A183" i="56"/>
  <c r="A199" i="56"/>
  <c r="A215" i="56"/>
  <c r="A231" i="56"/>
  <c r="A247" i="56"/>
  <c r="A263" i="56"/>
  <c r="A279" i="56"/>
  <c r="A287" i="56"/>
  <c r="A295" i="56"/>
  <c r="A303" i="56"/>
  <c r="A311" i="56"/>
  <c r="A319" i="56"/>
  <c r="A327" i="56"/>
  <c r="A335" i="56"/>
  <c r="A342" i="56"/>
  <c r="A347" i="56"/>
  <c r="A351" i="56"/>
  <c r="A355" i="56"/>
  <c r="A359" i="56"/>
  <c r="A363" i="56"/>
  <c r="A367" i="56"/>
  <c r="A371" i="56"/>
  <c r="A375" i="56"/>
  <c r="A379" i="56"/>
  <c r="A383" i="56"/>
  <c r="A387" i="56"/>
  <c r="A391" i="56"/>
  <c r="A395" i="56"/>
  <c r="A399" i="56"/>
  <c r="A403" i="56"/>
  <c r="A407" i="56"/>
  <c r="A411" i="56"/>
  <c r="A415" i="56"/>
  <c r="A419" i="56"/>
  <c r="A423" i="56"/>
  <c r="A427" i="56"/>
  <c r="A431" i="56"/>
  <c r="A435" i="56"/>
  <c r="A439" i="56"/>
  <c r="A443" i="56"/>
  <c r="A447" i="56"/>
  <c r="A451" i="56"/>
  <c r="A455" i="56"/>
  <c r="A459" i="56"/>
  <c r="A463" i="56"/>
  <c r="A467" i="56"/>
  <c r="A471" i="56"/>
  <c r="A475" i="56"/>
  <c r="A479" i="56"/>
  <c r="A483" i="56"/>
  <c r="A487" i="56"/>
  <c r="A491" i="56"/>
  <c r="A495" i="56"/>
  <c r="A499" i="56"/>
  <c r="A503" i="56"/>
  <c r="A507" i="56"/>
  <c r="A511" i="56"/>
  <c r="A515" i="56"/>
  <c r="A519" i="56"/>
  <c r="A523" i="56"/>
  <c r="A527" i="56"/>
  <c r="A531" i="56"/>
  <c r="A535" i="56"/>
  <c r="A539" i="56"/>
  <c r="A543" i="56"/>
  <c r="A547" i="56"/>
  <c r="A551" i="56"/>
  <c r="A555" i="56"/>
  <c r="A559" i="56"/>
  <c r="A563" i="56"/>
  <c r="A567" i="56"/>
  <c r="A571" i="56"/>
  <c r="A575" i="56"/>
  <c r="A579" i="56"/>
  <c r="A11" i="56"/>
  <c r="A27" i="56"/>
  <c r="A43" i="56"/>
  <c r="A59" i="56"/>
  <c r="A75" i="56"/>
  <c r="A91" i="56"/>
  <c r="A107" i="56"/>
  <c r="A123" i="56"/>
  <c r="A139" i="56"/>
  <c r="A155" i="56"/>
  <c r="A171" i="56"/>
  <c r="A187" i="56"/>
  <c r="A203" i="56"/>
  <c r="A219" i="56"/>
  <c r="A235" i="56"/>
  <c r="A251" i="56"/>
  <c r="A267" i="56"/>
  <c r="A282" i="56"/>
  <c r="A290" i="56"/>
  <c r="A298" i="56"/>
  <c r="A306" i="56"/>
  <c r="A314" i="56"/>
  <c r="A322" i="56"/>
  <c r="A330" i="56"/>
  <c r="A338" i="56"/>
  <c r="A343" i="56"/>
  <c r="A348" i="56"/>
  <c r="A352" i="56"/>
  <c r="A356" i="56"/>
  <c r="A360" i="56"/>
  <c r="A364" i="56"/>
  <c r="A368" i="56"/>
  <c r="A372" i="56"/>
  <c r="A376" i="56"/>
  <c r="A380" i="56"/>
  <c r="A384" i="56"/>
  <c r="A388" i="56"/>
  <c r="A392" i="56"/>
  <c r="A396" i="56"/>
  <c r="A400" i="56"/>
  <c r="A404" i="56"/>
  <c r="A408" i="56"/>
  <c r="A412" i="56"/>
  <c r="A416" i="56"/>
  <c r="A420" i="56"/>
  <c r="A424" i="56"/>
  <c r="A428" i="56"/>
  <c r="A432" i="56"/>
  <c r="A436" i="56"/>
  <c r="A440" i="56"/>
  <c r="A444" i="56"/>
  <c r="A448" i="56"/>
  <c r="A452" i="56"/>
  <c r="A456" i="56"/>
  <c r="A460" i="56"/>
  <c r="A464" i="56"/>
  <c r="A468" i="56"/>
  <c r="A472" i="56"/>
  <c r="A476" i="56"/>
  <c r="A480" i="56"/>
  <c r="A484" i="56"/>
  <c r="A488" i="56"/>
  <c r="A492" i="56"/>
  <c r="A496" i="56"/>
  <c r="A500" i="56"/>
  <c r="A504" i="56"/>
  <c r="A508" i="56"/>
  <c r="A512" i="56"/>
  <c r="A516" i="56"/>
  <c r="A520" i="56"/>
  <c r="A524" i="56"/>
  <c r="A528" i="56"/>
  <c r="A532" i="56"/>
  <c r="A536" i="56"/>
  <c r="A540" i="56"/>
  <c r="A544" i="56"/>
  <c r="A548" i="56"/>
  <c r="A552" i="56"/>
  <c r="A556" i="56"/>
  <c r="A560" i="56"/>
  <c r="A564" i="56"/>
  <c r="A568" i="56"/>
  <c r="A572" i="56"/>
  <c r="A576" i="56"/>
  <c r="A580" i="56"/>
  <c r="A15" i="56"/>
  <c r="A31" i="56"/>
  <c r="A47" i="56"/>
  <c r="A63" i="56"/>
  <c r="A79" i="56"/>
  <c r="A95" i="56"/>
  <c r="A111" i="56"/>
  <c r="A127" i="56"/>
  <c r="A143" i="56"/>
  <c r="A159" i="56"/>
  <c r="A175" i="56"/>
  <c r="A191" i="56"/>
  <c r="A207" i="56"/>
  <c r="A223" i="56"/>
  <c r="A239" i="56"/>
  <c r="A255" i="56"/>
  <c r="A271" i="56"/>
  <c r="A283" i="56"/>
  <c r="A291" i="56"/>
  <c r="A299" i="56"/>
  <c r="A307" i="56"/>
  <c r="A315" i="56"/>
  <c r="A323" i="56"/>
  <c r="A331" i="56"/>
  <c r="A339" i="56"/>
  <c r="A345" i="56"/>
  <c r="A349" i="56"/>
  <c r="A353" i="56"/>
  <c r="A357" i="56"/>
  <c r="A361" i="56"/>
  <c r="A365" i="56"/>
  <c r="A369" i="56"/>
  <c r="A373" i="56"/>
  <c r="A377" i="56"/>
  <c r="A381" i="56"/>
  <c r="A385" i="56"/>
  <c r="A389" i="56"/>
  <c r="A393" i="56"/>
  <c r="A397" i="56"/>
  <c r="A401" i="56"/>
  <c r="A405" i="56"/>
  <c r="A409" i="56"/>
  <c r="A413" i="56"/>
  <c r="A417" i="56"/>
  <c r="A421" i="56"/>
  <c r="A425" i="56"/>
  <c r="A429" i="56"/>
  <c r="A433" i="56"/>
  <c r="A437" i="56"/>
  <c r="A441" i="56"/>
  <c r="A445" i="56"/>
  <c r="A449" i="56"/>
  <c r="A453" i="56"/>
  <c r="A457" i="56"/>
  <c r="A461" i="56"/>
  <c r="A477" i="56"/>
  <c r="A493" i="56"/>
  <c r="A509" i="56"/>
  <c r="A525" i="56"/>
  <c r="A541" i="56"/>
  <c r="A557" i="56"/>
  <c r="A569" i="56"/>
  <c r="A577" i="56"/>
  <c r="A583" i="56"/>
  <c r="A587" i="56"/>
  <c r="A591" i="56"/>
  <c r="A595" i="56"/>
  <c r="A599" i="56"/>
  <c r="A603" i="56"/>
  <c r="A607" i="56"/>
  <c r="A611" i="56"/>
  <c r="A615" i="56"/>
  <c r="A619" i="56"/>
  <c r="A623" i="56"/>
  <c r="A627" i="56"/>
  <c r="A631" i="56"/>
  <c r="A635" i="56"/>
  <c r="A639" i="56"/>
  <c r="A643" i="56"/>
  <c r="A647" i="56"/>
  <c r="A651" i="56"/>
  <c r="A655" i="56"/>
  <c r="A659" i="56"/>
  <c r="A663" i="56"/>
  <c r="A667" i="56"/>
  <c r="A671" i="56"/>
  <c r="A675" i="56"/>
  <c r="A679" i="56"/>
  <c r="A683" i="56"/>
  <c r="A687" i="56"/>
  <c r="A691" i="56"/>
  <c r="A695" i="56"/>
  <c r="A699" i="56"/>
  <c r="A703" i="56"/>
  <c r="A707" i="56"/>
  <c r="A711" i="56"/>
  <c r="A715" i="56"/>
  <c r="A719" i="56"/>
  <c r="A723" i="56"/>
  <c r="A727" i="56"/>
  <c r="A731" i="56"/>
  <c r="A735" i="56"/>
  <c r="A739" i="56"/>
  <c r="A743" i="56"/>
  <c r="A747" i="56"/>
  <c r="A751" i="56"/>
  <c r="A755" i="56"/>
  <c r="A759" i="56"/>
  <c r="A763" i="56"/>
  <c r="A767" i="56"/>
  <c r="A771" i="56"/>
  <c r="A775" i="56"/>
  <c r="A779" i="56"/>
  <c r="A783" i="56"/>
  <c r="A787" i="56"/>
  <c r="A791" i="56"/>
  <c r="A795" i="56"/>
  <c r="A799" i="56"/>
  <c r="A803" i="56"/>
  <c r="A807" i="56"/>
  <c r="A811" i="56"/>
  <c r="A815" i="56"/>
  <c r="A819" i="56"/>
  <c r="A823" i="56"/>
  <c r="A827" i="56"/>
  <c r="A831" i="56"/>
  <c r="A835" i="56"/>
  <c r="A839" i="56"/>
  <c r="A843" i="56"/>
  <c r="A847" i="56"/>
  <c r="A851" i="56"/>
  <c r="A855" i="56"/>
  <c r="A859" i="56"/>
  <c r="A863" i="56"/>
  <c r="A867" i="56"/>
  <c r="A871" i="56"/>
  <c r="A875" i="56"/>
  <c r="A879" i="56"/>
  <c r="A883" i="56"/>
  <c r="A887" i="56"/>
  <c r="A465" i="56"/>
  <c r="A481" i="56"/>
  <c r="A497" i="56"/>
  <c r="A513" i="56"/>
  <c r="A529" i="56"/>
  <c r="A545" i="56"/>
  <c r="A561" i="56"/>
  <c r="A570" i="56"/>
  <c r="A578" i="56"/>
  <c r="A584" i="56"/>
  <c r="A588" i="56"/>
  <c r="A592" i="56"/>
  <c r="A596" i="56"/>
  <c r="A600" i="56"/>
  <c r="A604" i="56"/>
  <c r="A608" i="56"/>
  <c r="A612" i="56"/>
  <c r="A616" i="56"/>
  <c r="A620" i="56"/>
  <c r="A624" i="56"/>
  <c r="A628" i="56"/>
  <c r="A632" i="56"/>
  <c r="A636" i="56"/>
  <c r="A640" i="56"/>
  <c r="A644" i="56"/>
  <c r="A648" i="56"/>
  <c r="A652" i="56"/>
  <c r="A656" i="56"/>
  <c r="A660" i="56"/>
  <c r="A664" i="56"/>
  <c r="A668" i="56"/>
  <c r="A672" i="56"/>
  <c r="A676" i="56"/>
  <c r="A680" i="56"/>
  <c r="A684" i="56"/>
  <c r="A688" i="56"/>
  <c r="A692" i="56"/>
  <c r="A696" i="56"/>
  <c r="A700" i="56"/>
  <c r="A704" i="56"/>
  <c r="A708" i="56"/>
  <c r="A712" i="56"/>
  <c r="A716" i="56"/>
  <c r="A720" i="56"/>
  <c r="A724" i="56"/>
  <c r="A728" i="56"/>
  <c r="A732" i="56"/>
  <c r="A736" i="56"/>
  <c r="A740" i="56"/>
  <c r="A744" i="56"/>
  <c r="A748" i="56"/>
  <c r="A752" i="56"/>
  <c r="A756" i="56"/>
  <c r="A760" i="56"/>
  <c r="A764" i="56"/>
  <c r="A768" i="56"/>
  <c r="A772" i="56"/>
  <c r="A776" i="56"/>
  <c r="A780" i="56"/>
  <c r="A784" i="56"/>
  <c r="A788" i="56"/>
  <c r="A792" i="56"/>
  <c r="A796" i="56"/>
  <c r="A800" i="56"/>
  <c r="A804" i="56"/>
  <c r="A808" i="56"/>
  <c r="A812" i="56"/>
  <c r="A816" i="56"/>
  <c r="A820" i="56"/>
  <c r="A824" i="56"/>
  <c r="A828" i="56"/>
  <c r="A832" i="56"/>
  <c r="A836" i="56"/>
  <c r="A840" i="56"/>
  <c r="A844" i="56"/>
  <c r="A848" i="56"/>
  <c r="A852" i="56"/>
  <c r="A856" i="56"/>
  <c r="A860" i="56"/>
  <c r="A864" i="56"/>
  <c r="A868" i="56"/>
  <c r="A872" i="56"/>
  <c r="A876" i="56"/>
  <c r="A880" i="56"/>
  <c r="A884" i="56"/>
  <c r="A469" i="56"/>
  <c r="A485" i="56"/>
  <c r="A501" i="56"/>
  <c r="A517" i="56"/>
  <c r="A533" i="56"/>
  <c r="A549" i="56"/>
  <c r="A565" i="56"/>
  <c r="A573" i="56"/>
  <c r="A581" i="56"/>
  <c r="A585" i="56"/>
  <c r="A589" i="56"/>
  <c r="A593" i="56"/>
  <c r="A597" i="56"/>
  <c r="A601" i="56"/>
  <c r="A605" i="56"/>
  <c r="A609" i="56"/>
  <c r="A613" i="56"/>
  <c r="A617" i="56"/>
  <c r="A621" i="56"/>
  <c r="A625" i="56"/>
  <c r="A629" i="56"/>
  <c r="A633" i="56"/>
  <c r="A637" i="56"/>
  <c r="A641" i="56"/>
  <c r="A645" i="56"/>
  <c r="A649" i="56"/>
  <c r="A653" i="56"/>
  <c r="A657" i="56"/>
  <c r="A661" i="56"/>
  <c r="A665" i="56"/>
  <c r="A669" i="56"/>
  <c r="A673" i="56"/>
  <c r="A677" i="56"/>
  <c r="A681" i="56"/>
  <c r="A685" i="56"/>
  <c r="A689" i="56"/>
  <c r="A693" i="56"/>
  <c r="A697" i="56"/>
  <c r="A701" i="56"/>
  <c r="A705" i="56"/>
  <c r="A709" i="56"/>
  <c r="A713" i="56"/>
  <c r="A717" i="56"/>
  <c r="A721" i="56"/>
  <c r="A725" i="56"/>
  <c r="A729" i="56"/>
  <c r="A733" i="56"/>
  <c r="A737" i="56"/>
  <c r="A741" i="56"/>
  <c r="A745" i="56"/>
  <c r="A749" i="56"/>
  <c r="A753" i="56"/>
  <c r="A757" i="56"/>
  <c r="A761" i="56"/>
  <c r="A765" i="56"/>
  <c r="A769" i="56"/>
  <c r="A773" i="56"/>
  <c r="A777" i="56"/>
  <c r="A781" i="56"/>
  <c r="A785" i="56"/>
  <c r="A789" i="56"/>
  <c r="A793" i="56"/>
  <c r="A797" i="56"/>
  <c r="A801" i="56"/>
  <c r="A805" i="56"/>
  <c r="A809" i="56"/>
  <c r="A813" i="56"/>
  <c r="A817" i="56"/>
  <c r="A821" i="56"/>
  <c r="A825" i="56"/>
  <c r="A829" i="56"/>
  <c r="A833" i="56"/>
  <c r="A837" i="56"/>
  <c r="A841" i="56"/>
  <c r="A845" i="56"/>
  <c r="A849" i="56"/>
  <c r="A853" i="56"/>
  <c r="A857" i="56"/>
  <c r="A861" i="56"/>
  <c r="A865" i="56"/>
  <c r="A869" i="56"/>
  <c r="A873" i="56"/>
  <c r="A877" i="56"/>
  <c r="A881" i="56"/>
  <c r="A885" i="56"/>
  <c r="A473" i="56"/>
  <c r="A489" i="56"/>
  <c r="A505" i="56"/>
  <c r="A521" i="56"/>
  <c r="A537" i="56"/>
  <c r="A553" i="56"/>
  <c r="A566" i="56"/>
  <c r="A574" i="56"/>
  <c r="A582" i="56"/>
  <c r="A586" i="56"/>
  <c r="A590" i="56"/>
  <c r="A594" i="56"/>
  <c r="A598" i="56"/>
  <c r="A602" i="56"/>
  <c r="A606" i="56"/>
  <c r="A610" i="56"/>
  <c r="A614" i="56"/>
  <c r="A618" i="56"/>
  <c r="A622" i="56"/>
  <c r="A626" i="56"/>
  <c r="A630" i="56"/>
  <c r="A634" i="56"/>
  <c r="A638" i="56"/>
  <c r="A642" i="56"/>
  <c r="A646" i="56"/>
  <c r="A650" i="56"/>
  <c r="A654" i="56"/>
  <c r="A658" i="56"/>
  <c r="A662" i="56"/>
  <c r="A666" i="56"/>
  <c r="A670" i="56"/>
  <c r="A674" i="56"/>
  <c r="A678" i="56"/>
  <c r="A682" i="56"/>
  <c r="A686" i="56"/>
  <c r="A690" i="56"/>
  <c r="A694" i="56"/>
  <c r="A698" i="56"/>
  <c r="A702" i="56"/>
  <c r="A706" i="56"/>
  <c r="A710" i="56"/>
  <c r="A714" i="56"/>
  <c r="A718" i="56"/>
  <c r="A722" i="56"/>
  <c r="A726" i="56"/>
  <c r="A730" i="56"/>
  <c r="A734" i="56"/>
  <c r="A738" i="56"/>
  <c r="A742" i="56"/>
  <c r="A746" i="56"/>
  <c r="A750" i="56"/>
  <c r="A754" i="56"/>
  <c r="A758" i="56"/>
  <c r="A762" i="56"/>
  <c r="A766" i="56"/>
  <c r="A770" i="56"/>
  <c r="A774" i="56"/>
  <c r="A778" i="56"/>
  <c r="A782" i="56"/>
  <c r="A786" i="56"/>
  <c r="A790" i="56"/>
  <c r="A794" i="56"/>
  <c r="A798" i="56"/>
  <c r="A802" i="56"/>
  <c r="A806" i="56"/>
  <c r="A810" i="56"/>
  <c r="A814" i="56"/>
  <c r="A818" i="56"/>
  <c r="A822" i="56"/>
  <c r="A826" i="56"/>
  <c r="A830" i="56"/>
  <c r="A834" i="56"/>
  <c r="A838" i="56"/>
  <c r="A842" i="56"/>
  <c r="A846" i="56"/>
  <c r="A850" i="56"/>
  <c r="A854" i="56"/>
  <c r="A858" i="56"/>
  <c r="A862" i="56"/>
  <c r="A866" i="56"/>
  <c r="A870" i="56"/>
  <c r="A874" i="56"/>
  <c r="A878" i="56"/>
  <c r="A882" i="56"/>
  <c r="A886" i="56"/>
  <c r="A891" i="56"/>
  <c r="A895" i="56"/>
  <c r="A899" i="56"/>
  <c r="A903" i="56"/>
  <c r="A907" i="56"/>
  <c r="A911" i="56"/>
  <c r="A915" i="56"/>
  <c r="A919" i="56"/>
  <c r="A923" i="56"/>
  <c r="A927" i="56"/>
  <c r="A931" i="56"/>
  <c r="A935" i="56"/>
  <c r="A939" i="56"/>
  <c r="A943" i="56"/>
  <c r="A947" i="56"/>
  <c r="A951" i="56"/>
  <c r="A955" i="56"/>
  <c r="A959" i="56"/>
  <c r="A963" i="56"/>
  <c r="A967" i="56"/>
  <c r="A971" i="56"/>
  <c r="A975" i="56"/>
  <c r="A979" i="56"/>
  <c r="A983" i="56"/>
  <c r="A987" i="56"/>
  <c r="A991" i="56"/>
  <c r="A995" i="56"/>
  <c r="A999" i="56"/>
  <c r="A1003" i="56"/>
  <c r="A1007" i="56"/>
  <c r="A1011" i="56"/>
  <c r="A1015" i="56"/>
  <c r="A1019" i="56"/>
  <c r="A1023" i="56"/>
  <c r="A1027" i="56"/>
  <c r="A1031" i="56"/>
  <c r="A1035" i="56"/>
  <c r="A1039" i="56"/>
  <c r="A1043" i="56"/>
  <c r="A1047" i="56"/>
  <c r="A1051" i="56"/>
  <c r="A1055" i="56"/>
  <c r="A1059" i="56"/>
  <c r="A1063" i="56"/>
  <c r="A1067" i="56"/>
  <c r="A1071" i="56"/>
  <c r="A1075" i="56"/>
  <c r="A1079" i="56"/>
  <c r="A1083" i="56"/>
  <c r="A1087" i="56"/>
  <c r="A1091" i="56"/>
  <c r="A1095" i="56"/>
  <c r="A1099" i="56"/>
  <c r="A1103" i="56"/>
  <c r="A1107" i="56"/>
  <c r="A1111" i="56"/>
  <c r="A1115" i="56"/>
  <c r="A1119" i="56"/>
  <c r="A1123" i="56"/>
  <c r="A1127" i="56"/>
  <c r="A1131" i="56"/>
  <c r="A1135" i="56"/>
  <c r="A1139" i="56"/>
  <c r="A1143" i="56"/>
  <c r="A1147" i="56"/>
  <c r="A1151" i="56"/>
  <c r="A1155" i="56"/>
  <c r="A1159" i="56"/>
  <c r="A1163" i="56"/>
  <c r="A1167" i="56"/>
  <c r="A1171" i="56"/>
  <c r="A1175" i="56"/>
  <c r="A1179" i="56"/>
  <c r="A1183" i="56"/>
  <c r="A1187" i="56"/>
  <c r="A1191" i="56"/>
  <c r="A1195" i="56"/>
  <c r="A1199" i="56"/>
  <c r="A1203" i="56"/>
  <c r="A1207" i="56"/>
  <c r="A1211" i="56"/>
  <c r="A1215" i="56"/>
  <c r="A1219" i="56"/>
  <c r="A1223" i="56"/>
  <c r="A888" i="56"/>
  <c r="A892" i="56"/>
  <c r="A896" i="56"/>
  <c r="A900" i="56"/>
  <c r="A904" i="56"/>
  <c r="A908" i="56"/>
  <c r="A912" i="56"/>
  <c r="A916" i="56"/>
  <c r="A920" i="56"/>
  <c r="A924" i="56"/>
  <c r="A928" i="56"/>
  <c r="A932" i="56"/>
  <c r="A936" i="56"/>
  <c r="A940" i="56"/>
  <c r="A944" i="56"/>
  <c r="A948" i="56"/>
  <c r="A952" i="56"/>
  <c r="A956" i="56"/>
  <c r="A960" i="56"/>
  <c r="A964" i="56"/>
  <c r="A968" i="56"/>
  <c r="A972" i="56"/>
  <c r="A976" i="56"/>
  <c r="A980" i="56"/>
  <c r="A984" i="56"/>
  <c r="A988" i="56"/>
  <c r="A992" i="56"/>
  <c r="A996" i="56"/>
  <c r="A1000" i="56"/>
  <c r="A1004" i="56"/>
  <c r="A1008" i="56"/>
  <c r="A1012" i="56"/>
  <c r="A1016" i="56"/>
  <c r="A1020" i="56"/>
  <c r="A1024" i="56"/>
  <c r="A1028" i="56"/>
  <c r="A1032" i="56"/>
  <c r="A1036" i="56"/>
  <c r="A1040" i="56"/>
  <c r="A1044" i="56"/>
  <c r="A1048" i="56"/>
  <c r="A1052" i="56"/>
  <c r="A1056" i="56"/>
  <c r="A1060" i="56"/>
  <c r="A1064" i="56"/>
  <c r="A1068" i="56"/>
  <c r="A1072" i="56"/>
  <c r="A1076" i="56"/>
  <c r="A1080" i="56"/>
  <c r="A1084" i="56"/>
  <c r="A1088" i="56"/>
  <c r="A1092" i="56"/>
  <c r="A1096" i="56"/>
  <c r="A1100" i="56"/>
  <c r="A1104" i="56"/>
  <c r="A1108" i="56"/>
  <c r="A1112" i="56"/>
  <c r="A1116" i="56"/>
  <c r="A1120" i="56"/>
  <c r="A1124" i="56"/>
  <c r="A1128" i="56"/>
  <c r="A1132" i="56"/>
  <c r="A1136" i="56"/>
  <c r="A1140" i="56"/>
  <c r="A1144" i="56"/>
  <c r="A1148" i="56"/>
  <c r="A1152" i="56"/>
  <c r="A1156" i="56"/>
  <c r="A1160" i="56"/>
  <c r="A1164" i="56"/>
  <c r="A1168" i="56"/>
  <c r="A1172" i="56"/>
  <c r="A1176" i="56"/>
  <c r="A1180" i="56"/>
  <c r="A1184" i="56"/>
  <c r="A1188" i="56"/>
  <c r="A1192" i="56"/>
  <c r="A1196" i="56"/>
  <c r="A1200" i="56"/>
  <c r="A1204" i="56"/>
  <c r="A1208" i="56"/>
  <c r="A1212" i="56"/>
  <c r="A1216" i="56"/>
  <c r="A1220" i="56"/>
  <c r="A1224" i="56"/>
  <c r="A889" i="56"/>
  <c r="A893" i="56"/>
  <c r="A897" i="56"/>
  <c r="A901" i="56"/>
  <c r="A905" i="56"/>
  <c r="A909" i="56"/>
  <c r="A913" i="56"/>
  <c r="A917" i="56"/>
  <c r="A921" i="56"/>
  <c r="A925" i="56"/>
  <c r="A929" i="56"/>
  <c r="A933" i="56"/>
  <c r="A937" i="56"/>
  <c r="A941" i="56"/>
  <c r="A945" i="56"/>
  <c r="A949" i="56"/>
  <c r="A953" i="56"/>
  <c r="A957" i="56"/>
  <c r="A961" i="56"/>
  <c r="A965" i="56"/>
  <c r="A969" i="56"/>
  <c r="A973" i="56"/>
  <c r="A977" i="56"/>
  <c r="A981" i="56"/>
  <c r="A985" i="56"/>
  <c r="A989" i="56"/>
  <c r="A993" i="56"/>
  <c r="A997" i="56"/>
  <c r="A1001" i="56"/>
  <c r="A1005" i="56"/>
  <c r="A1009" i="56"/>
  <c r="A1013" i="56"/>
  <c r="A1017" i="56"/>
  <c r="A1021" i="56"/>
  <c r="A1025" i="56"/>
  <c r="A1029" i="56"/>
  <c r="A1033" i="56"/>
  <c r="A1037" i="56"/>
  <c r="A1041" i="56"/>
  <c r="A1045" i="56"/>
  <c r="A1049" i="56"/>
  <c r="A1053" i="56"/>
  <c r="A1057" i="56"/>
  <c r="A1061" i="56"/>
  <c r="A1065" i="56"/>
  <c r="A1069" i="56"/>
  <c r="A1073" i="56"/>
  <c r="A1077" i="56"/>
  <c r="A1081" i="56"/>
  <c r="A1085" i="56"/>
  <c r="A1089" i="56"/>
  <c r="A1093" i="56"/>
  <c r="A1097" i="56"/>
  <c r="A1101" i="56"/>
  <c r="A1105" i="56"/>
  <c r="A1109" i="56"/>
  <c r="A1113" i="56"/>
  <c r="A1117" i="56"/>
  <c r="A1121" i="56"/>
  <c r="A1125" i="56"/>
  <c r="A1129" i="56"/>
  <c r="A1133" i="56"/>
  <c r="A1137" i="56"/>
  <c r="A1141" i="56"/>
  <c r="A1145" i="56"/>
  <c r="A1149" i="56"/>
  <c r="A1153" i="56"/>
  <c r="A1157" i="56"/>
  <c r="A1161" i="56"/>
  <c r="A1165" i="56"/>
  <c r="A1169" i="56"/>
  <c r="A1173" i="56"/>
  <c r="A1177" i="56"/>
  <c r="A1181" i="56"/>
  <c r="A1185" i="56"/>
  <c r="A1189" i="56"/>
  <c r="A1193" i="56"/>
  <c r="A1197" i="56"/>
  <c r="A1201" i="56"/>
  <c r="A1205" i="56"/>
  <c r="A1209" i="56"/>
  <c r="A890" i="56"/>
  <c r="A894" i="56"/>
  <c r="A898" i="56"/>
  <c r="A902" i="56"/>
  <c r="A906" i="56"/>
  <c r="A910" i="56"/>
  <c r="A914" i="56"/>
  <c r="A918" i="56"/>
  <c r="A922" i="56"/>
  <c r="A926" i="56"/>
  <c r="A930" i="56"/>
  <c r="A934" i="56"/>
  <c r="A938" i="56"/>
  <c r="A942" i="56"/>
  <c r="A946" i="56"/>
  <c r="A950" i="56"/>
  <c r="A954" i="56"/>
  <c r="A958" i="56"/>
  <c r="A962" i="56"/>
  <c r="A966" i="56"/>
  <c r="A970" i="56"/>
  <c r="A974" i="56"/>
  <c r="A978" i="56"/>
  <c r="A982" i="56"/>
  <c r="A986" i="56"/>
  <c r="A990" i="56"/>
  <c r="A994" i="56"/>
  <c r="A998" i="56"/>
  <c r="A1002" i="56"/>
  <c r="A1006" i="56"/>
  <c r="A1010" i="56"/>
  <c r="A1014" i="56"/>
  <c r="A1018" i="56"/>
  <c r="A1022" i="56"/>
  <c r="A1026" i="56"/>
  <c r="A1030" i="56"/>
  <c r="A1034" i="56"/>
  <c r="A1038" i="56"/>
  <c r="A1042" i="56"/>
  <c r="A1046" i="56"/>
  <c r="A1050" i="56"/>
  <c r="A1054" i="56"/>
  <c r="A1058" i="56"/>
  <c r="A1062" i="56"/>
  <c r="A1066" i="56"/>
  <c r="A1070" i="56"/>
  <c r="A1074" i="56"/>
  <c r="A1078" i="56"/>
  <c r="A1082" i="56"/>
  <c r="A1086" i="56"/>
  <c r="A1090" i="56"/>
  <c r="A1094" i="56"/>
  <c r="A1098" i="56"/>
  <c r="A1102" i="56"/>
  <c r="A1106" i="56"/>
  <c r="A1110" i="56"/>
  <c r="A1114" i="56"/>
  <c r="A1118" i="56"/>
  <c r="A1122" i="56"/>
  <c r="A1126" i="56"/>
  <c r="A1130" i="56"/>
  <c r="A1134" i="56"/>
  <c r="A1138" i="56"/>
  <c r="A1142" i="56"/>
  <c r="A1146" i="56"/>
  <c r="A1150" i="56"/>
  <c r="A1154" i="56"/>
  <c r="A1158" i="56"/>
  <c r="A1162" i="56"/>
  <c r="A1166" i="56"/>
  <c r="A1170" i="56"/>
  <c r="A1174" i="56"/>
  <c r="A1178" i="56"/>
  <c r="A1182" i="56"/>
  <c r="A1186" i="56"/>
  <c r="A1190" i="56"/>
  <c r="A1194" i="56"/>
  <c r="A1198" i="56"/>
  <c r="A1202" i="56"/>
  <c r="A1206" i="56"/>
  <c r="A1210" i="56"/>
  <c r="A1214" i="56"/>
  <c r="A1218" i="56"/>
  <c r="A1222" i="56"/>
  <c r="A1226" i="56"/>
  <c r="A1225" i="56"/>
  <c r="A1230" i="56"/>
  <c r="A1234" i="56"/>
  <c r="A1238" i="56"/>
  <c r="A1242" i="56"/>
  <c r="A1246" i="56"/>
  <c r="A1250" i="56"/>
  <c r="A1254" i="56"/>
  <c r="A1258" i="56"/>
  <c r="A1262" i="56"/>
  <c r="A1266" i="56"/>
  <c r="A1270" i="56"/>
  <c r="A1274" i="56"/>
  <c r="A1278" i="56"/>
  <c r="A1282" i="56"/>
  <c r="A1286" i="56"/>
  <c r="A1290" i="56"/>
  <c r="A1294" i="56"/>
  <c r="A1298" i="56"/>
  <c r="A1302" i="56"/>
  <c r="A1306" i="56"/>
  <c r="A1310" i="56"/>
  <c r="A1314" i="56"/>
  <c r="A1318" i="56"/>
  <c r="A1322" i="56"/>
  <c r="A1326" i="56"/>
  <c r="A1330" i="56"/>
  <c r="A1334" i="56"/>
  <c r="A1338" i="56"/>
  <c r="A1342" i="56"/>
  <c r="A1346" i="56"/>
  <c r="A1350" i="56"/>
  <c r="A1354" i="56"/>
  <c r="A1358" i="56"/>
  <c r="A1362" i="56"/>
  <c r="A1366" i="56"/>
  <c r="A1370" i="56"/>
  <c r="A1374" i="56"/>
  <c r="A1378" i="56"/>
  <c r="A1382" i="56"/>
  <c r="A1386" i="56"/>
  <c r="A1390" i="56"/>
  <c r="A1394" i="56"/>
  <c r="A1398" i="56"/>
  <c r="A1402" i="56"/>
  <c r="A1406" i="56"/>
  <c r="A1410" i="56"/>
  <c r="A1414" i="56"/>
  <c r="A1418" i="56"/>
  <c r="A1422" i="56"/>
  <c r="A1426" i="56"/>
  <c r="A1430" i="56"/>
  <c r="A1434" i="56"/>
  <c r="A1438" i="56"/>
  <c r="A1442" i="56"/>
  <c r="A1446" i="56"/>
  <c r="A1450" i="56"/>
  <c r="A1454" i="56"/>
  <c r="A1458" i="56"/>
  <c r="A1462" i="56"/>
  <c r="A1466" i="56"/>
  <c r="A1470" i="56"/>
  <c r="A1474" i="56"/>
  <c r="A1478" i="56"/>
  <c r="A1482" i="56"/>
  <c r="A1486" i="56"/>
  <c r="A1490" i="56"/>
  <c r="A1494" i="56"/>
  <c r="A1499" i="56"/>
  <c r="A1503" i="56"/>
  <c r="A1507" i="56"/>
  <c r="A1511" i="56"/>
  <c r="A1515" i="56"/>
  <c r="A1519" i="56"/>
  <c r="A1523" i="56"/>
  <c r="A1527" i="56"/>
  <c r="A1531" i="56"/>
  <c r="A1535" i="56"/>
  <c r="A1539" i="56"/>
  <c r="A1543" i="56"/>
  <c r="A1547" i="56"/>
  <c r="A1551" i="56"/>
  <c r="A1555" i="56"/>
  <c r="A1559" i="56"/>
  <c r="A1563" i="56"/>
  <c r="A1567" i="56"/>
  <c r="A1571" i="56"/>
  <c r="A1575" i="56"/>
  <c r="A1579" i="56"/>
  <c r="A1583" i="56"/>
  <c r="A1587" i="56"/>
  <c r="A1591" i="56"/>
  <c r="A1595" i="56"/>
  <c r="A1599" i="56"/>
  <c r="A1603" i="56"/>
  <c r="A1607" i="56"/>
  <c r="A1611" i="56"/>
  <c r="A1615" i="56"/>
  <c r="A1619" i="56"/>
  <c r="A1623" i="56"/>
  <c r="A1627" i="56"/>
  <c r="A1631" i="56"/>
  <c r="A1635" i="56"/>
  <c r="A1639" i="56"/>
  <c r="A1643" i="56"/>
  <c r="A1647" i="56"/>
  <c r="A1651" i="56"/>
  <c r="A1655" i="56"/>
  <c r="A1659" i="56"/>
  <c r="A1663" i="56"/>
  <c r="A1667" i="56"/>
  <c r="A1671" i="56"/>
  <c r="A1675" i="56"/>
  <c r="A1679" i="56"/>
  <c r="A1683" i="56"/>
  <c r="A1687" i="56"/>
  <c r="A1691" i="56"/>
  <c r="A1695" i="56"/>
  <c r="A1699" i="56"/>
  <c r="A1703" i="56"/>
  <c r="A1707" i="56"/>
  <c r="A1711" i="56"/>
  <c r="A1715" i="56"/>
  <c r="A1719" i="56"/>
  <c r="A1723" i="56"/>
  <c r="A1727" i="56"/>
  <c r="A1731" i="56"/>
  <c r="A1735" i="56"/>
  <c r="A1739" i="56"/>
  <c r="A1743" i="56"/>
  <c r="A1747" i="56"/>
  <c r="A1751" i="56"/>
  <c r="A1755" i="56"/>
  <c r="A1759" i="56"/>
  <c r="A1763" i="56"/>
  <c r="A1767" i="56"/>
  <c r="A1771" i="56"/>
  <c r="A1775" i="56"/>
  <c r="A1779" i="56"/>
  <c r="A1783" i="56"/>
  <c r="A1787" i="56"/>
  <c r="A1791" i="56"/>
  <c r="A1795" i="56"/>
  <c r="A1799" i="56"/>
  <c r="A1803" i="56"/>
  <c r="A1807" i="56"/>
  <c r="A1811" i="56"/>
  <c r="A1815" i="56"/>
  <c r="A1819" i="56"/>
  <c r="A1823" i="56"/>
  <c r="A1827" i="56"/>
  <c r="A1831" i="56"/>
  <c r="A1835" i="56"/>
  <c r="A1839" i="56"/>
  <c r="A1843" i="56"/>
  <c r="A1847" i="56"/>
  <c r="A1851" i="56"/>
  <c r="A1855" i="56"/>
  <c r="A1859" i="56"/>
  <c r="A1863" i="56"/>
  <c r="A1867" i="56"/>
  <c r="A1871" i="56"/>
  <c r="A1875" i="56"/>
  <c r="A1879" i="56"/>
  <c r="A1213" i="56"/>
  <c r="A1227" i="56"/>
  <c r="A1231" i="56"/>
  <c r="A1235" i="56"/>
  <c r="A1239" i="56"/>
  <c r="A1243" i="56"/>
  <c r="A1247" i="56"/>
  <c r="A1251" i="56"/>
  <c r="A1255" i="56"/>
  <c r="A1259" i="56"/>
  <c r="A1263" i="56"/>
  <c r="A1267" i="56"/>
  <c r="A1271" i="56"/>
  <c r="A1275" i="56"/>
  <c r="A1279" i="56"/>
  <c r="A1283" i="56"/>
  <c r="A1287" i="56"/>
  <c r="A1291" i="56"/>
  <c r="A1295" i="56"/>
  <c r="A1299" i="56"/>
  <c r="A1303" i="56"/>
  <c r="A1307" i="56"/>
  <c r="A1311" i="56"/>
  <c r="A1315" i="56"/>
  <c r="A1319" i="56"/>
  <c r="A1323" i="56"/>
  <c r="A1327" i="56"/>
  <c r="A1331" i="56"/>
  <c r="A1335" i="56"/>
  <c r="A1339" i="56"/>
  <c r="A1343" i="56"/>
  <c r="A1347" i="56"/>
  <c r="A1351" i="56"/>
  <c r="A1355" i="56"/>
  <c r="A1359" i="56"/>
  <c r="A1363" i="56"/>
  <c r="A1367" i="56"/>
  <c r="A1371" i="56"/>
  <c r="A1375" i="56"/>
  <c r="A1379" i="56"/>
  <c r="A1383" i="56"/>
  <c r="A1387" i="56"/>
  <c r="A1391" i="56"/>
  <c r="A1395" i="56"/>
  <c r="A1399" i="56"/>
  <c r="A1403" i="56"/>
  <c r="A1407" i="56"/>
  <c r="A1411" i="56"/>
  <c r="A1415" i="56"/>
  <c r="A1419" i="56"/>
  <c r="A1423" i="56"/>
  <c r="A1427" i="56"/>
  <c r="A1431" i="56"/>
  <c r="A1435" i="56"/>
  <c r="A1439" i="56"/>
  <c r="A1443" i="56"/>
  <c r="A1447" i="56"/>
  <c r="A1451" i="56"/>
  <c r="A1455" i="56"/>
  <c r="A1459" i="56"/>
  <c r="A1463" i="56"/>
  <c r="A1467" i="56"/>
  <c r="A1471" i="56"/>
  <c r="A1475" i="56"/>
  <c r="A1479" i="56"/>
  <c r="A1483" i="56"/>
  <c r="A1487" i="56"/>
  <c r="A1491" i="56"/>
  <c r="A1495" i="56"/>
  <c r="A1500" i="56"/>
  <c r="A1504" i="56"/>
  <c r="A1508" i="56"/>
  <c r="A1512" i="56"/>
  <c r="A1516" i="56"/>
  <c r="A1520" i="56"/>
  <c r="A1524" i="56"/>
  <c r="A1528" i="56"/>
  <c r="A1532" i="56"/>
  <c r="A1536" i="56"/>
  <c r="A1540" i="56"/>
  <c r="A1544" i="56"/>
  <c r="A1548" i="56"/>
  <c r="A1552" i="56"/>
  <c r="A1556" i="56"/>
  <c r="A1560" i="56"/>
  <c r="A1564" i="56"/>
  <c r="A1568" i="56"/>
  <c r="A1572" i="56"/>
  <c r="A1576" i="56"/>
  <c r="A1580" i="56"/>
  <c r="A1584" i="56"/>
  <c r="A1588" i="56"/>
  <c r="A1592" i="56"/>
  <c r="A1596" i="56"/>
  <c r="A1600" i="56"/>
  <c r="A1604" i="56"/>
  <c r="A1608" i="56"/>
  <c r="A1612" i="56"/>
  <c r="A1616" i="56"/>
  <c r="A1620" i="56"/>
  <c r="A1624" i="56"/>
  <c r="A1628" i="56"/>
  <c r="A1632" i="56"/>
  <c r="A1636" i="56"/>
  <c r="A1640" i="56"/>
  <c r="A1644" i="56"/>
  <c r="A1648" i="56"/>
  <c r="A1652" i="56"/>
  <c r="A1656" i="56"/>
  <c r="A1660" i="56"/>
  <c r="A1664" i="56"/>
  <c r="A1668" i="56"/>
  <c r="A1672" i="56"/>
  <c r="A1676" i="56"/>
  <c r="A1680" i="56"/>
  <c r="A1684" i="56"/>
  <c r="A1688" i="56"/>
  <c r="A1692" i="56"/>
  <c r="A1696" i="56"/>
  <c r="A1700" i="56"/>
  <c r="A1704" i="56"/>
  <c r="A1708" i="56"/>
  <c r="A1712" i="56"/>
  <c r="A1716" i="56"/>
  <c r="A1720" i="56"/>
  <c r="A1724" i="56"/>
  <c r="A1728" i="56"/>
  <c r="A1732" i="56"/>
  <c r="A1736" i="56"/>
  <c r="A1740" i="56"/>
  <c r="A1744" i="56"/>
  <c r="A1748" i="56"/>
  <c r="A1752" i="56"/>
  <c r="A1756" i="56"/>
  <c r="A1760" i="56"/>
  <c r="A1764" i="56"/>
  <c r="A1768" i="56"/>
  <c r="A1772" i="56"/>
  <c r="A1776" i="56"/>
  <c r="A1780" i="56"/>
  <c r="A1784" i="56"/>
  <c r="A1788" i="56"/>
  <c r="A1792" i="56"/>
  <c r="A1796" i="56"/>
  <c r="A1800" i="56"/>
  <c r="A1804" i="56"/>
  <c r="A1808" i="56"/>
  <c r="A1812" i="56"/>
  <c r="A1816" i="56"/>
  <c r="A1820" i="56"/>
  <c r="A1824" i="56"/>
  <c r="A1828" i="56"/>
  <c r="A1832" i="56"/>
  <c r="A1836" i="56"/>
  <c r="A1840" i="56"/>
  <c r="A1844" i="56"/>
  <c r="A1848" i="56"/>
  <c r="A1852" i="56"/>
  <c r="A1856" i="56"/>
  <c r="A1860" i="56"/>
  <c r="A1864" i="56"/>
  <c r="A1868" i="56"/>
  <c r="A1872" i="56"/>
  <c r="A1876" i="56"/>
  <c r="A1880" i="56"/>
  <c r="A1884" i="56"/>
  <c r="A1888" i="56"/>
  <c r="A1892" i="56"/>
  <c r="A1896" i="56"/>
  <c r="A1900" i="56"/>
  <c r="A1217" i="56"/>
  <c r="A1228" i="56"/>
  <c r="A1232" i="56"/>
  <c r="A1236" i="56"/>
  <c r="A1240" i="56"/>
  <c r="A1244" i="56"/>
  <c r="A1248" i="56"/>
  <c r="A1252" i="56"/>
  <c r="A1256" i="56"/>
  <c r="A1260" i="56"/>
  <c r="A1264" i="56"/>
  <c r="A1268" i="56"/>
  <c r="A1272" i="56"/>
  <c r="A1276" i="56"/>
  <c r="A1280" i="56"/>
  <c r="A1284" i="56"/>
  <c r="A1288" i="56"/>
  <c r="A1292" i="56"/>
  <c r="A1296" i="56"/>
  <c r="A1300" i="56"/>
  <c r="A1304" i="56"/>
  <c r="A1308" i="56"/>
  <c r="A1312" i="56"/>
  <c r="A1316" i="56"/>
  <c r="A1320" i="56"/>
  <c r="A1324" i="56"/>
  <c r="A1328" i="56"/>
  <c r="A1332" i="56"/>
  <c r="A1336" i="56"/>
  <c r="A1340" i="56"/>
  <c r="A1344" i="56"/>
  <c r="A1348" i="56"/>
  <c r="A1352" i="56"/>
  <c r="A1356" i="56"/>
  <c r="A1360" i="56"/>
  <c r="A1364" i="56"/>
  <c r="A1368" i="56"/>
  <c r="A1372" i="56"/>
  <c r="A1376" i="56"/>
  <c r="A1380" i="56"/>
  <c r="A1384" i="56"/>
  <c r="A1388" i="56"/>
  <c r="A1392" i="56"/>
  <c r="A1396" i="56"/>
  <c r="A1400" i="56"/>
  <c r="A1404" i="56"/>
  <c r="A1408" i="56"/>
  <c r="A1412" i="56"/>
  <c r="A1416" i="56"/>
  <c r="A1420" i="56"/>
  <c r="A1424" i="56"/>
  <c r="A1428" i="56"/>
  <c r="A1432" i="56"/>
  <c r="A1436" i="56"/>
  <c r="A1440" i="56"/>
  <c r="A1444" i="56"/>
  <c r="A1448" i="56"/>
  <c r="A1452" i="56"/>
  <c r="A1456" i="56"/>
  <c r="A1460" i="56"/>
  <c r="A1464" i="56"/>
  <c r="A1468" i="56"/>
  <c r="A1472" i="56"/>
  <c r="A1476" i="56"/>
  <c r="A1480" i="56"/>
  <c r="A1484" i="56"/>
  <c r="A1488" i="56"/>
  <c r="A1492" i="56"/>
  <c r="A1496" i="56"/>
  <c r="A1501" i="56"/>
  <c r="A1505" i="56"/>
  <c r="A1509" i="56"/>
  <c r="A1513" i="56"/>
  <c r="A1517" i="56"/>
  <c r="A1521" i="56"/>
  <c r="A1525" i="56"/>
  <c r="A1529" i="56"/>
  <c r="A1533" i="56"/>
  <c r="A1537" i="56"/>
  <c r="A1541" i="56"/>
  <c r="A1545" i="56"/>
  <c r="A1549" i="56"/>
  <c r="A1553" i="56"/>
  <c r="A1557" i="56"/>
  <c r="A1561" i="56"/>
  <c r="A1565" i="56"/>
  <c r="A1569" i="56"/>
  <c r="A1573" i="56"/>
  <c r="A1577" i="56"/>
  <c r="A1581" i="56"/>
  <c r="A1585" i="56"/>
  <c r="A1589" i="56"/>
  <c r="A1593" i="56"/>
  <c r="A1597" i="56"/>
  <c r="A1601" i="56"/>
  <c r="A1605" i="56"/>
  <c r="A1609" i="56"/>
  <c r="A1613" i="56"/>
  <c r="A1617" i="56"/>
  <c r="A1621" i="56"/>
  <c r="A1625" i="56"/>
  <c r="A1629" i="56"/>
  <c r="A1633" i="56"/>
  <c r="A1637" i="56"/>
  <c r="A1641" i="56"/>
  <c r="A1645" i="56"/>
  <c r="A1649" i="56"/>
  <c r="A1653" i="56"/>
  <c r="A1657" i="56"/>
  <c r="A1661" i="56"/>
  <c r="A1665" i="56"/>
  <c r="A1669" i="56"/>
  <c r="A1673" i="56"/>
  <c r="A1677" i="56"/>
  <c r="A1681" i="56"/>
  <c r="A1685" i="56"/>
  <c r="A1689" i="56"/>
  <c r="A1693" i="56"/>
  <c r="A1697" i="56"/>
  <c r="A1701" i="56"/>
  <c r="A1705" i="56"/>
  <c r="A1709" i="56"/>
  <c r="A1713" i="56"/>
  <c r="A1717" i="56"/>
  <c r="A1721" i="56"/>
  <c r="A1725" i="56"/>
  <c r="A1729" i="56"/>
  <c r="A1733" i="56"/>
  <c r="A1737" i="56"/>
  <c r="A1741" i="56"/>
  <c r="A1745" i="56"/>
  <c r="A1749" i="56"/>
  <c r="A1753" i="56"/>
  <c r="A1757" i="56"/>
  <c r="A1761" i="56"/>
  <c r="A1765" i="56"/>
  <c r="A1769" i="56"/>
  <c r="A1773" i="56"/>
  <c r="A1777" i="56"/>
  <c r="A1781" i="56"/>
  <c r="A1785" i="56"/>
  <c r="A1789" i="56"/>
  <c r="A1793" i="56"/>
  <c r="A1797" i="56"/>
  <c r="A1801" i="56"/>
  <c r="A1805" i="56"/>
  <c r="A1809" i="56"/>
  <c r="A1813" i="56"/>
  <c r="A1817" i="56"/>
  <c r="A1821" i="56"/>
  <c r="A1825" i="56"/>
  <c r="A1829" i="56"/>
  <c r="A1833" i="56"/>
  <c r="A1837" i="56"/>
  <c r="A1841" i="56"/>
  <c r="A1845" i="56"/>
  <c r="A1849" i="56"/>
  <c r="A1853" i="56"/>
  <c r="A1857" i="56"/>
  <c r="A1861" i="56"/>
  <c r="A1865" i="56"/>
  <c r="A1869" i="56"/>
  <c r="A1873" i="56"/>
  <c r="A1877" i="56"/>
  <c r="A1881" i="56"/>
  <c r="A1885" i="56"/>
  <c r="A1889" i="56"/>
  <c r="A1893" i="56"/>
  <c r="A1897" i="56"/>
  <c r="A1901" i="56"/>
  <c r="A1221" i="56"/>
  <c r="A1229" i="56"/>
  <c r="A1233" i="56"/>
  <c r="A1237" i="56"/>
  <c r="A1241" i="56"/>
  <c r="A1245" i="56"/>
  <c r="A1249" i="56"/>
  <c r="A1253" i="56"/>
  <c r="A1257" i="56"/>
  <c r="A1261" i="56"/>
  <c r="A1265" i="56"/>
  <c r="A1269" i="56"/>
  <c r="A1273" i="56"/>
  <c r="A1277" i="56"/>
  <c r="A1281" i="56"/>
  <c r="A1285" i="56"/>
  <c r="A1289" i="56"/>
  <c r="A1293" i="56"/>
  <c r="A1297" i="56"/>
  <c r="A1301" i="56"/>
  <c r="A1305" i="56"/>
  <c r="A1309" i="56"/>
  <c r="A1313" i="56"/>
  <c r="A1317" i="56"/>
  <c r="A1321" i="56"/>
  <c r="A1325" i="56"/>
  <c r="A1329" i="56"/>
  <c r="A1333" i="56"/>
  <c r="A1337" i="56"/>
  <c r="A1341" i="56"/>
  <c r="A1345" i="56"/>
  <c r="A1349" i="56"/>
  <c r="A1353" i="56"/>
  <c r="A1357" i="56"/>
  <c r="A1361" i="56"/>
  <c r="A1365" i="56"/>
  <c r="A1369" i="56"/>
  <c r="A1373" i="56"/>
  <c r="A1377" i="56"/>
  <c r="A1381" i="56"/>
  <c r="A1385" i="56"/>
  <c r="A1389" i="56"/>
  <c r="A1393" i="56"/>
  <c r="A1397" i="56"/>
  <c r="A1401" i="56"/>
  <c r="A1405" i="56"/>
  <c r="A1409" i="56"/>
  <c r="A1413" i="56"/>
  <c r="A1417" i="56"/>
  <c r="A1421" i="56"/>
  <c r="A1425" i="56"/>
  <c r="A1429" i="56"/>
  <c r="A1433" i="56"/>
  <c r="A1437" i="56"/>
  <c r="A1441" i="56"/>
  <c r="A1445" i="56"/>
  <c r="A1449" i="56"/>
  <c r="A1453" i="56"/>
  <c r="A1457" i="56"/>
  <c r="A1461" i="56"/>
  <c r="A1465" i="56"/>
  <c r="A1469" i="56"/>
  <c r="A1473" i="56"/>
  <c r="A1477" i="56"/>
  <c r="A1481" i="56"/>
  <c r="A1485" i="56"/>
  <c r="A1489" i="56"/>
  <c r="A1493" i="56"/>
  <c r="A1497" i="56"/>
  <c r="A1502" i="56"/>
  <c r="A1506" i="56"/>
  <c r="A1510" i="56"/>
  <c r="A1514" i="56"/>
  <c r="A1518" i="56"/>
  <c r="A1522" i="56"/>
  <c r="A1526" i="56"/>
  <c r="A1530" i="56"/>
  <c r="A1534" i="56"/>
  <c r="A1538" i="56"/>
  <c r="A1542" i="56"/>
  <c r="A1546" i="56"/>
  <c r="A1550" i="56"/>
  <c r="A1554" i="56"/>
  <c r="A1558" i="56"/>
  <c r="A1562" i="56"/>
  <c r="A1566" i="56"/>
  <c r="A1570" i="56"/>
  <c r="A1574" i="56"/>
  <c r="A1578" i="56"/>
  <c r="A1582" i="56"/>
  <c r="A1586" i="56"/>
  <c r="A1590" i="56"/>
  <c r="A1594" i="56"/>
  <c r="A1598" i="56"/>
  <c r="A1602" i="56"/>
  <c r="A1606" i="56"/>
  <c r="A1610" i="56"/>
  <c r="A1614" i="56"/>
  <c r="A1618" i="56"/>
  <c r="A1622" i="56"/>
  <c r="A1626" i="56"/>
  <c r="A1630" i="56"/>
  <c r="A1634" i="56"/>
  <c r="A1638" i="56"/>
  <c r="A1642" i="56"/>
  <c r="A1646" i="56"/>
  <c r="A1650" i="56"/>
  <c r="A1654" i="56"/>
  <c r="A1658" i="56"/>
  <c r="A1662" i="56"/>
  <c r="A1666" i="56"/>
  <c r="A1670" i="56"/>
  <c r="A1674" i="56"/>
  <c r="A1678" i="56"/>
  <c r="A1682" i="56"/>
  <c r="A1686" i="56"/>
  <c r="A1690" i="56"/>
  <c r="A1694" i="56"/>
  <c r="A1698" i="56"/>
  <c r="A1702" i="56"/>
  <c r="A1706" i="56"/>
  <c r="A1710" i="56"/>
  <c r="A1714" i="56"/>
  <c r="A1718" i="56"/>
  <c r="A1722" i="56"/>
  <c r="A1726" i="56"/>
  <c r="A1730" i="56"/>
  <c r="A1734" i="56"/>
  <c r="A1738" i="56"/>
  <c r="A1742" i="56"/>
  <c r="A1746" i="56"/>
  <c r="A1750" i="56"/>
  <c r="A1754" i="56"/>
  <c r="A1758" i="56"/>
  <c r="A1762" i="56"/>
  <c r="A1766" i="56"/>
  <c r="A1770" i="56"/>
  <c r="A1774" i="56"/>
  <c r="A1778" i="56"/>
  <c r="A1782" i="56"/>
  <c r="A1786" i="56"/>
  <c r="A1790" i="56"/>
  <c r="A1794" i="56"/>
  <c r="A1798" i="56"/>
  <c r="A1802" i="56"/>
  <c r="A1806" i="56"/>
  <c r="A1810" i="56"/>
  <c r="A1814" i="56"/>
  <c r="A1818" i="56"/>
  <c r="A1822" i="56"/>
  <c r="A1826" i="56"/>
  <c r="A1830" i="56"/>
  <c r="A1834" i="56"/>
  <c r="A1838" i="56"/>
  <c r="A1842" i="56"/>
  <c r="A1846" i="56"/>
  <c r="A1850" i="56"/>
  <c r="A1854" i="56"/>
  <c r="A1858" i="56"/>
  <c r="A1862" i="56"/>
  <c r="A1866" i="56"/>
  <c r="A1870" i="56"/>
  <c r="A1874" i="56"/>
  <c r="A1878" i="56"/>
  <c r="A1882" i="56"/>
  <c r="A1886" i="56"/>
  <c r="A1891" i="56"/>
  <c r="A1899" i="56"/>
  <c r="A1905" i="56"/>
  <c r="A1909" i="56"/>
  <c r="A1913" i="56"/>
  <c r="A1917" i="56"/>
  <c r="A1921" i="56"/>
  <c r="A1925" i="56"/>
  <c r="A1929" i="56"/>
  <c r="A1933" i="56"/>
  <c r="A1937" i="56"/>
  <c r="A1941" i="56"/>
  <c r="A1945" i="56"/>
  <c r="A1949" i="56"/>
  <c r="A1953" i="56"/>
  <c r="A1957" i="56"/>
  <c r="A1961" i="56"/>
  <c r="A1965" i="56"/>
  <c r="A1969" i="56"/>
  <c r="A1973" i="56"/>
  <c r="A1977" i="56"/>
  <c r="A1981" i="56"/>
  <c r="A1985" i="56"/>
  <c r="A1989" i="56"/>
  <c r="A1993" i="56"/>
  <c r="A1997" i="56"/>
  <c r="A2001" i="56"/>
  <c r="A2005" i="56"/>
  <c r="A2009" i="56"/>
  <c r="A2013" i="56"/>
  <c r="A2017" i="56"/>
  <c r="A2021" i="56"/>
  <c r="A2025" i="56"/>
  <c r="A2029" i="56"/>
  <c r="A2033" i="56"/>
  <c r="A2037" i="56"/>
  <c r="A2041" i="56"/>
  <c r="A2045" i="56"/>
  <c r="A2049" i="56"/>
  <c r="A1883" i="56"/>
  <c r="A1894" i="56"/>
  <c r="A1902" i="56"/>
  <c r="A1906" i="56"/>
  <c r="A1910" i="56"/>
  <c r="A1914" i="56"/>
  <c r="A1918" i="56"/>
  <c r="A1922" i="56"/>
  <c r="A1926" i="56"/>
  <c r="A1930" i="56"/>
  <c r="A1934" i="56"/>
  <c r="A1938" i="56"/>
  <c r="A1942" i="56"/>
  <c r="A1946" i="56"/>
  <c r="A1950" i="56"/>
  <c r="A1954" i="56"/>
  <c r="A1958" i="56"/>
  <c r="A1962" i="56"/>
  <c r="A1966" i="56"/>
  <c r="A1970" i="56"/>
  <c r="A1974" i="56"/>
  <c r="A1978" i="56"/>
  <c r="A1982" i="56"/>
  <c r="A1986" i="56"/>
  <c r="A1990" i="56"/>
  <c r="A1994" i="56"/>
  <c r="A1998" i="56"/>
  <c r="A2002" i="56"/>
  <c r="A2006" i="56"/>
  <c r="A2010" i="56"/>
  <c r="A2014" i="56"/>
  <c r="A2018" i="56"/>
  <c r="A2022" i="56"/>
  <c r="A2026" i="56"/>
  <c r="A2030" i="56"/>
  <c r="A2034" i="56"/>
  <c r="A2038" i="56"/>
  <c r="A2042" i="56"/>
  <c r="A2046" i="56"/>
  <c r="A1887" i="56"/>
  <c r="A1895" i="56"/>
  <c r="A1903" i="56"/>
  <c r="A1907" i="56"/>
  <c r="A1911" i="56"/>
  <c r="A1915" i="56"/>
  <c r="A1919" i="56"/>
  <c r="A1923" i="56"/>
  <c r="A1927" i="56"/>
  <c r="A1931" i="56"/>
  <c r="A1935" i="56"/>
  <c r="A1939" i="56"/>
  <c r="A1943" i="56"/>
  <c r="A1947" i="56"/>
  <c r="A1951" i="56"/>
  <c r="A1955" i="56"/>
  <c r="A1959" i="56"/>
  <c r="A1963" i="56"/>
  <c r="A1967" i="56"/>
  <c r="A1971" i="56"/>
  <c r="A1975" i="56"/>
  <c r="A1979" i="56"/>
  <c r="A1983" i="56"/>
  <c r="A1987" i="56"/>
  <c r="A1991" i="56"/>
  <c r="A1995" i="56"/>
  <c r="A1999" i="56"/>
  <c r="A2003" i="56"/>
  <c r="A2007" i="56"/>
  <c r="A2011" i="56"/>
  <c r="A2015" i="56"/>
  <c r="A2019" i="56"/>
  <c r="A2023" i="56"/>
  <c r="A2027" i="56"/>
  <c r="A2031" i="56"/>
  <c r="A2035" i="56"/>
  <c r="A2039" i="56"/>
  <c r="A2043" i="56"/>
  <c r="A2047" i="56"/>
  <c r="A1890" i="56"/>
  <c r="A1898" i="56"/>
  <c r="A1904" i="56"/>
  <c r="A1908" i="56"/>
  <c r="A1912" i="56"/>
  <c r="A1916" i="56"/>
  <c r="A1920" i="56"/>
  <c r="A1924" i="56"/>
  <c r="A1928" i="56"/>
  <c r="A1932" i="56"/>
  <c r="A1936" i="56"/>
  <c r="A1940" i="56"/>
  <c r="A1944" i="56"/>
  <c r="A1948" i="56"/>
  <c r="A1952" i="56"/>
  <c r="A1956" i="56"/>
  <c r="A1960" i="56"/>
  <c r="A1964" i="56"/>
  <c r="A1968" i="56"/>
  <c r="A1972" i="56"/>
  <c r="A1976" i="56"/>
  <c r="A1980" i="56"/>
  <c r="A1984" i="56"/>
  <c r="A1988" i="56"/>
  <c r="A1992" i="56"/>
  <c r="A1996" i="56"/>
  <c r="A2000" i="56"/>
  <c r="A2004" i="56"/>
  <c r="A2008" i="56"/>
  <c r="A2012" i="56"/>
  <c r="A2016" i="56"/>
  <c r="A2020" i="56"/>
  <c r="A2024" i="56"/>
  <c r="A2028" i="56"/>
  <c r="A2032" i="56"/>
  <c r="A2036" i="56"/>
  <c r="A2040" i="56"/>
  <c r="A2044" i="56"/>
  <c r="A2048" i="56"/>
  <c r="A4" i="56"/>
  <c r="D7" i="20"/>
  <c r="E7" i="20" l="1"/>
  <c r="E4" i="20"/>
  <c r="F4" i="20" l="1"/>
  <c r="F7" i="20"/>
  <c r="G4" i="20" l="1"/>
  <c r="G7" i="20"/>
  <c r="H4" i="20" l="1"/>
  <c r="H7" i="20"/>
  <c r="I4" i="20" l="1"/>
  <c r="I7" i="20"/>
  <c r="Q7" i="33"/>
  <c r="Q8" i="33"/>
  <c r="Q9" i="33"/>
  <c r="Q10" i="33"/>
  <c r="J4" i="20" l="1"/>
  <c r="J7" i="20"/>
  <c r="K4" i="20" l="1"/>
  <c r="K7" i="20"/>
  <c r="Q5" i="33"/>
  <c r="Q6" i="33"/>
  <c r="L4" i="20" l="1"/>
  <c r="L7" i="20"/>
  <c r="M4" i="20" l="1"/>
  <c r="M7" i="20"/>
  <c r="N7" i="20" l="1"/>
  <c r="N4" i="20"/>
  <c r="C35" i="20" l="1"/>
  <c r="C36" i="20"/>
  <c r="C34" i="20"/>
  <c r="K206" i="47"/>
  <c r="K207" i="47"/>
  <c r="K208" i="47"/>
  <c r="K209" i="47"/>
  <c r="K210" i="47"/>
  <c r="K211" i="47"/>
  <c r="K212" i="47"/>
  <c r="K213" i="47"/>
  <c r="K214" i="47"/>
  <c r="K215" i="47"/>
  <c r="K216" i="47"/>
  <c r="K217" i="47"/>
  <c r="K218" i="47"/>
  <c r="K219" i="47"/>
  <c r="K220" i="47"/>
  <c r="K221" i="47"/>
  <c r="K222" i="47"/>
  <c r="K223" i="47"/>
  <c r="K224" i="47"/>
  <c r="K225" i="47"/>
  <c r="K226" i="47"/>
  <c r="K227" i="47"/>
  <c r="K228" i="47"/>
  <c r="K229" i="47"/>
  <c r="K230" i="47"/>
  <c r="K231" i="47"/>
  <c r="K232" i="47"/>
  <c r="K233" i="47"/>
  <c r="K234" i="47"/>
  <c r="K235" i="47"/>
  <c r="K236" i="47"/>
  <c r="K237" i="47"/>
  <c r="K238" i="47"/>
  <c r="K239" i="47"/>
  <c r="K240" i="47"/>
  <c r="K241" i="47"/>
  <c r="K242" i="47"/>
  <c r="K243" i="47"/>
  <c r="K244" i="47"/>
  <c r="K245" i="47"/>
  <c r="K246" i="47"/>
  <c r="K247" i="47"/>
  <c r="K248" i="47"/>
  <c r="K249" i="47"/>
  <c r="K250" i="47"/>
  <c r="K251" i="47"/>
  <c r="K252" i="47"/>
  <c r="K253" i="47"/>
  <c r="K254" i="47"/>
  <c r="K255" i="47"/>
  <c r="K256" i="47"/>
  <c r="K257" i="47"/>
  <c r="K258" i="47"/>
  <c r="K259" i="47"/>
  <c r="K260" i="47"/>
  <c r="K261" i="47"/>
  <c r="K262" i="47"/>
  <c r="K263" i="47"/>
  <c r="K264" i="47"/>
  <c r="K265" i="47"/>
  <c r="K266" i="47"/>
  <c r="K267" i="47"/>
  <c r="K268" i="47"/>
  <c r="K269" i="47"/>
  <c r="K270" i="47"/>
  <c r="K271" i="47"/>
  <c r="K272" i="47"/>
  <c r="K273" i="47"/>
  <c r="K274" i="47"/>
  <c r="K275" i="47"/>
  <c r="K276" i="47"/>
  <c r="K277" i="47"/>
  <c r="K278" i="47"/>
  <c r="K279" i="47"/>
  <c r="K280" i="47"/>
  <c r="K281" i="47"/>
  <c r="K282" i="47"/>
  <c r="K283" i="47"/>
  <c r="K284" i="47"/>
  <c r="K285" i="47"/>
  <c r="K286" i="47"/>
  <c r="K287" i="47"/>
  <c r="K288" i="47"/>
  <c r="K289" i="47"/>
  <c r="K290" i="47"/>
  <c r="K291" i="47"/>
  <c r="K292" i="47"/>
  <c r="K293" i="47"/>
  <c r="K294" i="47"/>
  <c r="K295" i="47"/>
  <c r="K296" i="47"/>
  <c r="K297" i="47"/>
  <c r="K298" i="47"/>
  <c r="K299" i="47"/>
  <c r="K300" i="47"/>
  <c r="K301" i="47"/>
  <c r="K302" i="47"/>
  <c r="K303" i="47"/>
  <c r="K304" i="47"/>
  <c r="K305" i="47"/>
  <c r="K306" i="47"/>
  <c r="K307" i="47"/>
  <c r="K308" i="47"/>
  <c r="K309" i="47"/>
  <c r="K310" i="47"/>
  <c r="K311" i="47"/>
  <c r="K312" i="47"/>
  <c r="K313" i="47"/>
  <c r="K314" i="47"/>
  <c r="K315" i="47"/>
  <c r="K316" i="47"/>
  <c r="K317" i="47"/>
  <c r="K318" i="47"/>
  <c r="K319" i="47"/>
  <c r="K320" i="47"/>
  <c r="K321" i="47"/>
  <c r="K322" i="47"/>
  <c r="K323" i="47"/>
  <c r="K324" i="47"/>
  <c r="K325" i="47"/>
  <c r="K326" i="47"/>
  <c r="K327" i="47"/>
  <c r="K328" i="47"/>
  <c r="K329" i="47"/>
  <c r="K330" i="47"/>
  <c r="K331" i="47"/>
  <c r="K332" i="47"/>
  <c r="K333" i="47"/>
  <c r="K334" i="47"/>
  <c r="K335" i="47"/>
  <c r="K336" i="47"/>
  <c r="K337" i="47"/>
  <c r="K338" i="47"/>
  <c r="K339" i="47"/>
  <c r="K340" i="47"/>
  <c r="K341" i="47"/>
  <c r="K342" i="47"/>
  <c r="K343" i="47"/>
  <c r="K344" i="47"/>
  <c r="K345" i="47"/>
  <c r="K346" i="47"/>
  <c r="K347" i="47"/>
  <c r="K348" i="47"/>
  <c r="K349" i="47"/>
  <c r="K350" i="47"/>
  <c r="K351" i="47"/>
  <c r="K352" i="47"/>
  <c r="K353" i="47"/>
  <c r="K354" i="47"/>
  <c r="K355" i="47"/>
  <c r="K356" i="47"/>
  <c r="K357" i="47"/>
  <c r="K358" i="47"/>
  <c r="K359" i="47"/>
  <c r="K360" i="47"/>
  <c r="K361" i="47"/>
  <c r="K362" i="47"/>
  <c r="K363" i="47"/>
  <c r="K364" i="47"/>
  <c r="K365" i="47"/>
  <c r="K366" i="47"/>
  <c r="K367" i="47"/>
  <c r="K368" i="47"/>
  <c r="K369" i="47"/>
  <c r="K370" i="47"/>
  <c r="K371" i="47"/>
  <c r="K372" i="47"/>
  <c r="K373" i="47"/>
  <c r="K374" i="47"/>
  <c r="K375" i="47"/>
  <c r="K376" i="47"/>
  <c r="K377" i="47"/>
  <c r="K378" i="47"/>
  <c r="K379" i="47"/>
  <c r="K380" i="47"/>
  <c r="K381" i="47"/>
  <c r="K382" i="47"/>
  <c r="K383" i="47"/>
  <c r="K384" i="47"/>
  <c r="K385" i="47"/>
  <c r="K386" i="47"/>
  <c r="K387" i="47"/>
  <c r="K388" i="47"/>
  <c r="K389" i="47"/>
  <c r="K390" i="47"/>
  <c r="K391" i="47"/>
  <c r="K392" i="47"/>
  <c r="K393" i="47"/>
  <c r="K394" i="47"/>
  <c r="K395" i="47"/>
  <c r="K396" i="47"/>
  <c r="K397" i="47"/>
  <c r="K398" i="47"/>
  <c r="K399" i="47"/>
  <c r="K400" i="47"/>
  <c r="K401" i="47"/>
  <c r="K402" i="47"/>
  <c r="K403" i="47"/>
  <c r="K404" i="47"/>
  <c r="K405" i="47"/>
  <c r="K406" i="47"/>
  <c r="K407" i="47"/>
  <c r="K408" i="47"/>
  <c r="K409" i="47"/>
  <c r="K410" i="47"/>
  <c r="K411" i="47"/>
  <c r="K412" i="47"/>
  <c r="K413" i="47"/>
  <c r="K414" i="47"/>
  <c r="K415" i="47"/>
  <c r="K416" i="47"/>
  <c r="K417" i="47"/>
  <c r="K418" i="47"/>
  <c r="K419" i="47"/>
  <c r="K420" i="47"/>
  <c r="K421" i="47"/>
  <c r="K422" i="47"/>
  <c r="K423" i="47"/>
  <c r="K424" i="47"/>
  <c r="K425" i="47"/>
  <c r="K426" i="47"/>
  <c r="K427" i="47"/>
  <c r="K428" i="47"/>
  <c r="K429" i="47"/>
  <c r="K430" i="47"/>
  <c r="K431" i="47"/>
  <c r="K432" i="47"/>
  <c r="K433" i="47"/>
  <c r="K434" i="47"/>
  <c r="K435" i="47"/>
  <c r="K436" i="47"/>
  <c r="K437" i="47"/>
  <c r="K438" i="47"/>
  <c r="K439" i="47"/>
  <c r="K440" i="47"/>
  <c r="K441" i="47"/>
  <c r="K442" i="47"/>
  <c r="K443" i="47"/>
  <c r="K444" i="47"/>
  <c r="K445" i="47"/>
  <c r="K446" i="47"/>
  <c r="K447" i="47"/>
  <c r="K448" i="47"/>
  <c r="K449" i="47"/>
  <c r="K450" i="47"/>
  <c r="K451" i="47"/>
  <c r="K452" i="47"/>
  <c r="K453" i="47"/>
  <c r="K454" i="47"/>
  <c r="K455" i="47"/>
  <c r="K456" i="47"/>
  <c r="K457" i="47"/>
  <c r="K458" i="47"/>
  <c r="K459" i="47"/>
  <c r="K460" i="47"/>
  <c r="K461" i="47"/>
  <c r="K462" i="47"/>
  <c r="K463" i="47"/>
  <c r="K464" i="47"/>
  <c r="K465" i="47"/>
  <c r="K466" i="47"/>
  <c r="K467" i="47"/>
  <c r="K468" i="47"/>
  <c r="K469" i="47"/>
  <c r="K470" i="47"/>
  <c r="K471" i="47"/>
  <c r="K472" i="47"/>
  <c r="K473" i="47"/>
  <c r="K474" i="47"/>
  <c r="K475" i="47"/>
  <c r="K476" i="47"/>
  <c r="K477" i="47"/>
  <c r="K478" i="47"/>
  <c r="K479" i="47"/>
  <c r="K480" i="47"/>
  <c r="K481" i="47"/>
  <c r="K482" i="47"/>
  <c r="K483" i="47"/>
  <c r="K484" i="47"/>
  <c r="K485" i="47"/>
  <c r="K486" i="47"/>
  <c r="K487" i="47"/>
  <c r="K488" i="47"/>
  <c r="K489" i="47"/>
  <c r="K490" i="47"/>
  <c r="K491" i="47"/>
  <c r="K492" i="47"/>
  <c r="K493" i="47"/>
  <c r="K494" i="47"/>
  <c r="K495" i="47"/>
  <c r="K496" i="47"/>
  <c r="K497" i="47"/>
  <c r="K498" i="47"/>
  <c r="K499" i="47"/>
  <c r="K500" i="47"/>
  <c r="K501" i="47"/>
  <c r="K502" i="47"/>
  <c r="K503" i="47"/>
  <c r="K504" i="47"/>
  <c r="K505" i="47"/>
  <c r="K506" i="47"/>
  <c r="K507" i="47"/>
  <c r="K508" i="47"/>
  <c r="K509" i="47"/>
  <c r="K510" i="47"/>
  <c r="K511" i="47"/>
  <c r="K512" i="47"/>
  <c r="K513" i="47"/>
  <c r="K514" i="47"/>
  <c r="K515" i="47"/>
  <c r="K516" i="47"/>
  <c r="K517" i="47"/>
  <c r="K518" i="47"/>
  <c r="K519" i="47"/>
  <c r="K520" i="47"/>
  <c r="K521" i="47"/>
  <c r="K522" i="47"/>
  <c r="K523" i="47"/>
  <c r="K524" i="47"/>
  <c r="K525" i="47"/>
  <c r="K526" i="47"/>
  <c r="K527" i="47"/>
  <c r="K528" i="47"/>
  <c r="K529" i="47"/>
  <c r="K530" i="47"/>
  <c r="K531" i="47"/>
  <c r="K532" i="47"/>
  <c r="K533" i="47"/>
  <c r="K534" i="47"/>
  <c r="K535" i="47"/>
  <c r="K536" i="47"/>
  <c r="K537" i="47"/>
  <c r="K538" i="47"/>
  <c r="K539" i="47"/>
  <c r="K540" i="47"/>
  <c r="K541" i="47"/>
  <c r="K542" i="47"/>
  <c r="K543" i="47"/>
  <c r="K544" i="47"/>
  <c r="K545" i="47"/>
  <c r="K546" i="47"/>
  <c r="K547" i="47"/>
  <c r="K548" i="47"/>
  <c r="K549" i="47"/>
  <c r="K550" i="47"/>
  <c r="K551" i="47"/>
  <c r="K552" i="47"/>
  <c r="K553" i="47"/>
  <c r="K554" i="47"/>
  <c r="K555" i="47"/>
  <c r="K556" i="47"/>
  <c r="K557" i="47"/>
  <c r="K558" i="47"/>
  <c r="K559" i="47"/>
  <c r="K560" i="47"/>
  <c r="K561" i="47"/>
  <c r="K562" i="47"/>
  <c r="K563" i="47"/>
  <c r="K564" i="47"/>
  <c r="K565" i="47"/>
  <c r="K566" i="47"/>
  <c r="K567" i="47"/>
  <c r="K568" i="47"/>
  <c r="K569" i="47"/>
  <c r="K570" i="47"/>
  <c r="K571" i="47"/>
  <c r="K572" i="47"/>
  <c r="K573" i="47"/>
  <c r="K574" i="47"/>
  <c r="K575" i="47"/>
  <c r="K576" i="47"/>
  <c r="K577" i="47"/>
  <c r="K578" i="47"/>
  <c r="K579" i="47"/>
  <c r="K580" i="47"/>
  <c r="K581" i="47"/>
  <c r="K582" i="47"/>
  <c r="K583" i="47"/>
  <c r="K584" i="47"/>
  <c r="K585" i="47"/>
  <c r="K586" i="47"/>
  <c r="K587" i="47"/>
  <c r="K588" i="47"/>
  <c r="K589" i="47"/>
  <c r="K590" i="47"/>
  <c r="K591" i="47"/>
  <c r="K592" i="47"/>
  <c r="K593" i="47"/>
  <c r="K594" i="47"/>
  <c r="K595" i="47"/>
  <c r="K596" i="47"/>
  <c r="K597" i="47"/>
  <c r="K598" i="47"/>
  <c r="K599" i="47"/>
  <c r="K600" i="47"/>
  <c r="K601" i="47"/>
  <c r="K602" i="47"/>
  <c r="K603" i="47"/>
  <c r="K604" i="47"/>
  <c r="K605" i="47"/>
  <c r="K606" i="47"/>
  <c r="K607" i="47"/>
  <c r="K608" i="47"/>
  <c r="K609" i="47"/>
  <c r="K610" i="47"/>
  <c r="K611" i="47"/>
  <c r="K612" i="47"/>
  <c r="K613" i="47"/>
  <c r="K614" i="47"/>
  <c r="K615" i="47"/>
  <c r="K616" i="47"/>
  <c r="K617" i="47"/>
  <c r="K618" i="47"/>
  <c r="K619" i="47"/>
  <c r="K620" i="47"/>
  <c r="K621" i="47"/>
  <c r="K622" i="47"/>
  <c r="K623" i="47"/>
  <c r="K624" i="47"/>
  <c r="K625" i="47"/>
  <c r="K626" i="47"/>
  <c r="K627" i="47"/>
  <c r="K628" i="47"/>
  <c r="K629" i="47"/>
  <c r="K630" i="47"/>
  <c r="K631" i="47"/>
  <c r="K632" i="47"/>
  <c r="K633" i="47"/>
  <c r="K634" i="47"/>
  <c r="K635" i="47"/>
  <c r="K636" i="47"/>
  <c r="K637" i="47"/>
  <c r="K638" i="47"/>
  <c r="K639" i="47"/>
  <c r="K640" i="47"/>
  <c r="K641" i="47"/>
  <c r="K642" i="47"/>
  <c r="K643" i="47"/>
  <c r="K644" i="47"/>
  <c r="K645" i="47"/>
  <c r="K646" i="47"/>
  <c r="K647" i="47"/>
  <c r="K648" i="47"/>
  <c r="K649" i="47"/>
  <c r="K650" i="47"/>
  <c r="K651" i="47"/>
  <c r="K652" i="47"/>
  <c r="K653" i="47"/>
  <c r="K654" i="47"/>
  <c r="K655" i="47"/>
  <c r="K656" i="47"/>
  <c r="K657" i="47"/>
  <c r="K658" i="47"/>
  <c r="K659" i="47"/>
  <c r="K660" i="47"/>
  <c r="K661" i="47"/>
  <c r="K662" i="47"/>
  <c r="K663" i="47"/>
  <c r="K664" i="47"/>
  <c r="K665" i="47"/>
  <c r="K666" i="47"/>
  <c r="K667" i="47"/>
  <c r="K668" i="47"/>
  <c r="K669" i="47"/>
  <c r="K670" i="47"/>
  <c r="K671" i="47"/>
  <c r="K672" i="47"/>
  <c r="K673" i="47"/>
  <c r="K674" i="47"/>
  <c r="K675" i="47"/>
  <c r="K676" i="47"/>
  <c r="K677" i="47"/>
  <c r="K678" i="47"/>
  <c r="K679" i="47"/>
  <c r="K680" i="47"/>
  <c r="K681" i="47"/>
  <c r="K682" i="47"/>
  <c r="K683" i="47"/>
  <c r="K684" i="47"/>
  <c r="K685" i="47"/>
  <c r="K686" i="47"/>
  <c r="K687" i="47"/>
  <c r="K688" i="47"/>
  <c r="K689" i="47"/>
  <c r="K690" i="47"/>
  <c r="K691" i="47"/>
  <c r="K692" i="47"/>
  <c r="K693" i="47"/>
  <c r="K694" i="47"/>
  <c r="K695" i="47"/>
  <c r="K696" i="47"/>
  <c r="K697" i="47"/>
  <c r="K698" i="47"/>
  <c r="K699" i="47"/>
  <c r="K700" i="47"/>
  <c r="K701" i="47"/>
  <c r="K702" i="47"/>
  <c r="K703" i="47"/>
  <c r="K704" i="47"/>
  <c r="K705" i="47"/>
  <c r="K706" i="47"/>
  <c r="K707" i="47"/>
  <c r="K708" i="47"/>
  <c r="K709" i="47"/>
  <c r="K710" i="47"/>
  <c r="K711" i="47"/>
  <c r="K712" i="47"/>
  <c r="K713" i="47"/>
  <c r="K714" i="47"/>
  <c r="K715" i="47"/>
  <c r="K716" i="47"/>
  <c r="K717" i="47"/>
  <c r="K718" i="47"/>
  <c r="K719" i="47"/>
  <c r="K720" i="47"/>
  <c r="K721" i="47"/>
  <c r="K722" i="47"/>
  <c r="K723" i="47"/>
  <c r="K724" i="47"/>
  <c r="K725" i="47"/>
  <c r="K726" i="47"/>
  <c r="K727" i="47"/>
  <c r="K728" i="47"/>
  <c r="K729" i="47"/>
  <c r="K730" i="47"/>
  <c r="K731" i="47"/>
  <c r="K732" i="47"/>
  <c r="K733" i="47"/>
  <c r="K734" i="47"/>
  <c r="K735" i="47"/>
  <c r="K736" i="47"/>
  <c r="K737" i="47"/>
  <c r="K738" i="47"/>
  <c r="K739" i="47"/>
  <c r="K740" i="47"/>
  <c r="K741" i="47"/>
  <c r="K742" i="47"/>
  <c r="K743" i="47"/>
  <c r="K744" i="47"/>
  <c r="K745" i="47"/>
  <c r="K746" i="47"/>
  <c r="K747" i="47"/>
  <c r="K748" i="47"/>
  <c r="K749" i="47"/>
  <c r="K750" i="47"/>
  <c r="K751" i="47"/>
  <c r="K752" i="47"/>
  <c r="K753" i="47"/>
  <c r="K754" i="47"/>
  <c r="K755" i="47"/>
  <c r="K756" i="47"/>
  <c r="K757" i="47"/>
  <c r="K758" i="47"/>
  <c r="K759" i="47"/>
  <c r="K760" i="47"/>
  <c r="K761" i="47"/>
  <c r="K762" i="47"/>
  <c r="K763" i="47"/>
  <c r="K764" i="47"/>
  <c r="K765" i="47"/>
  <c r="K766" i="47"/>
  <c r="K767" i="47"/>
  <c r="K768" i="47"/>
  <c r="K769" i="47"/>
  <c r="K770" i="47"/>
  <c r="K771" i="47"/>
  <c r="K772" i="47"/>
  <c r="K773" i="47"/>
  <c r="K774" i="47"/>
  <c r="K775" i="47"/>
  <c r="K776" i="47"/>
  <c r="K777" i="47"/>
  <c r="K778" i="47"/>
  <c r="K779" i="47"/>
  <c r="K780" i="47"/>
  <c r="K781" i="47"/>
  <c r="K782" i="47"/>
  <c r="K783" i="47"/>
  <c r="K784" i="47"/>
  <c r="K785" i="47"/>
  <c r="K786" i="47"/>
  <c r="K787" i="47"/>
  <c r="K788" i="47"/>
  <c r="K789" i="47"/>
  <c r="K790" i="47"/>
  <c r="K791" i="47"/>
  <c r="K792" i="47"/>
  <c r="K793" i="47"/>
  <c r="K794" i="47"/>
  <c r="K795" i="47"/>
  <c r="K796" i="47"/>
  <c r="K797" i="47"/>
  <c r="K798" i="47"/>
  <c r="K799" i="47"/>
  <c r="K800" i="47"/>
  <c r="K801" i="47"/>
  <c r="K802" i="47"/>
  <c r="K803" i="47"/>
  <c r="K804" i="47"/>
  <c r="K805" i="47"/>
  <c r="K806" i="47"/>
  <c r="K807" i="47"/>
  <c r="K808" i="47"/>
  <c r="K809" i="47"/>
  <c r="K810" i="47"/>
  <c r="K811" i="47"/>
  <c r="K812" i="47"/>
  <c r="K813" i="47"/>
  <c r="K814" i="47"/>
  <c r="K815" i="47"/>
  <c r="K816" i="47"/>
  <c r="K817" i="47"/>
  <c r="K818" i="47"/>
  <c r="K819" i="47"/>
  <c r="K820" i="47"/>
  <c r="K821" i="47"/>
  <c r="K822" i="47"/>
  <c r="K823" i="47"/>
  <c r="K824" i="47"/>
  <c r="K825" i="47"/>
  <c r="K826" i="47"/>
  <c r="K827" i="47"/>
  <c r="K828" i="47"/>
  <c r="K829" i="47"/>
  <c r="K830" i="47"/>
  <c r="K831" i="47"/>
  <c r="K832" i="47"/>
  <c r="K833" i="47"/>
  <c r="K834" i="47"/>
  <c r="K835" i="47"/>
  <c r="K836" i="47"/>
  <c r="K837" i="47"/>
  <c r="K838" i="47"/>
  <c r="K839" i="47"/>
  <c r="K840" i="47"/>
  <c r="K841" i="47"/>
  <c r="K842" i="47"/>
  <c r="K843" i="47"/>
  <c r="K844" i="47"/>
  <c r="K845" i="47"/>
  <c r="K846" i="47"/>
  <c r="K847" i="47"/>
  <c r="K848" i="47"/>
  <c r="K849" i="47"/>
  <c r="K850" i="47"/>
  <c r="K851" i="47"/>
  <c r="K852" i="47"/>
  <c r="K853" i="47"/>
  <c r="K854" i="47"/>
  <c r="K855" i="47"/>
  <c r="K856" i="47"/>
  <c r="K857" i="47"/>
  <c r="K858" i="47"/>
  <c r="K859" i="47"/>
  <c r="K860" i="47"/>
  <c r="K861" i="47"/>
  <c r="K862" i="47"/>
  <c r="K863" i="47"/>
  <c r="K864" i="47"/>
  <c r="K865" i="47"/>
  <c r="K866" i="47"/>
  <c r="K867" i="47"/>
  <c r="K868" i="47"/>
  <c r="K869" i="47"/>
  <c r="K870" i="47"/>
  <c r="K871" i="47"/>
  <c r="K872" i="47"/>
  <c r="K873" i="47"/>
  <c r="K874" i="47"/>
  <c r="K875" i="47"/>
  <c r="K876" i="47"/>
  <c r="K877" i="47"/>
  <c r="K878" i="47"/>
  <c r="K879" i="47"/>
  <c r="K880" i="47"/>
  <c r="K881" i="47"/>
  <c r="K882" i="47"/>
  <c r="K883" i="47"/>
  <c r="K884" i="47"/>
  <c r="K885" i="47"/>
  <c r="K886" i="47"/>
  <c r="K887" i="47"/>
  <c r="K888" i="47"/>
  <c r="K889" i="47"/>
  <c r="K890" i="47"/>
  <c r="K891" i="47"/>
  <c r="K892" i="47"/>
  <c r="K893" i="47"/>
  <c r="K894" i="47"/>
  <c r="K895" i="47"/>
  <c r="K896" i="47"/>
  <c r="K897" i="47"/>
  <c r="K898" i="47"/>
  <c r="K899" i="47"/>
  <c r="K900" i="47"/>
  <c r="K901" i="47"/>
  <c r="K902" i="47"/>
  <c r="K903" i="47"/>
  <c r="K904" i="47"/>
  <c r="K905" i="47"/>
  <c r="K906" i="47"/>
  <c r="K907" i="47"/>
  <c r="K908" i="47"/>
  <c r="K909" i="47"/>
  <c r="K910" i="47"/>
  <c r="K911" i="47"/>
  <c r="K912" i="47"/>
  <c r="K913" i="47"/>
  <c r="K914" i="47"/>
  <c r="K915" i="47"/>
  <c r="K916" i="47"/>
  <c r="K917" i="47"/>
  <c r="K918" i="47"/>
  <c r="K919" i="47"/>
  <c r="K920" i="47"/>
  <c r="K921" i="47"/>
  <c r="K922" i="47"/>
  <c r="K923" i="47"/>
  <c r="K924" i="47"/>
  <c r="K925" i="47"/>
  <c r="K926" i="47"/>
  <c r="K927" i="47"/>
  <c r="K928" i="47"/>
  <c r="K929" i="47"/>
  <c r="K930" i="47"/>
  <c r="K931" i="47"/>
  <c r="K932" i="47"/>
  <c r="K933" i="47"/>
  <c r="K934" i="47"/>
  <c r="K935" i="47"/>
  <c r="K936" i="47"/>
  <c r="K937" i="47"/>
  <c r="K938" i="47"/>
  <c r="K939" i="47"/>
  <c r="K940" i="47"/>
  <c r="K941" i="47"/>
  <c r="K942" i="47"/>
  <c r="K943" i="47"/>
  <c r="K944" i="47"/>
  <c r="K945" i="47"/>
  <c r="K946" i="47"/>
  <c r="K947" i="47"/>
  <c r="K948" i="47"/>
  <c r="K949" i="47"/>
  <c r="K950" i="47"/>
  <c r="K951" i="47"/>
  <c r="K952" i="47"/>
  <c r="K953" i="47"/>
  <c r="K954" i="47"/>
  <c r="K955" i="47"/>
  <c r="K956" i="47"/>
  <c r="K957" i="47"/>
  <c r="K958" i="47"/>
  <c r="K959" i="47"/>
  <c r="K960" i="47"/>
  <c r="K961" i="47"/>
  <c r="K962" i="47"/>
  <c r="K963" i="47"/>
  <c r="K964" i="47"/>
  <c r="K965" i="47"/>
  <c r="K966" i="47"/>
  <c r="K967" i="47"/>
  <c r="K968" i="47"/>
  <c r="K969" i="47"/>
  <c r="K970" i="47"/>
  <c r="K971" i="47"/>
  <c r="K972" i="47"/>
  <c r="K973" i="47"/>
  <c r="K974" i="47"/>
  <c r="K975" i="47"/>
  <c r="K976" i="47"/>
  <c r="K977" i="47"/>
  <c r="K978" i="47"/>
  <c r="K979" i="47"/>
  <c r="K980" i="47"/>
  <c r="K981" i="47"/>
  <c r="K982" i="47"/>
  <c r="K983" i="47"/>
  <c r="K984" i="47"/>
  <c r="K985" i="47"/>
  <c r="K986" i="47"/>
  <c r="K987" i="47"/>
  <c r="K988" i="47"/>
  <c r="K989" i="47"/>
  <c r="K990" i="47"/>
  <c r="K991" i="47"/>
  <c r="K992" i="47"/>
  <c r="K993" i="47"/>
  <c r="K994" i="47"/>
  <c r="K995" i="47"/>
  <c r="K996" i="47"/>
  <c r="K997" i="47"/>
  <c r="K998" i="47"/>
  <c r="K999" i="47"/>
  <c r="K1000" i="47"/>
  <c r="K1001" i="47"/>
  <c r="K1002" i="47"/>
  <c r="K1003" i="47"/>
  <c r="K1004" i="47"/>
  <c r="K1005" i="47"/>
  <c r="K1006" i="47"/>
  <c r="K1007" i="47"/>
  <c r="K1008" i="47"/>
  <c r="K1009" i="47"/>
  <c r="K1010" i="47"/>
  <c r="K1011" i="47"/>
  <c r="Q2458" i="33" l="1"/>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O2745" i="33"/>
  <c r="P2745" i="33"/>
  <c r="Q2745" i="33"/>
  <c r="O2746" i="33"/>
  <c r="P2746" i="33"/>
  <c r="Q2746" i="33"/>
  <c r="O2747" i="33"/>
  <c r="P2747" i="33"/>
  <c r="Q2747" i="33"/>
  <c r="O2748" i="33"/>
  <c r="P2748" i="33"/>
  <c r="Q2748" i="33"/>
  <c r="O2749" i="33"/>
  <c r="P2749" i="33"/>
  <c r="Q2749" i="33"/>
  <c r="O2750" i="33"/>
  <c r="P2750" i="33"/>
  <c r="Q2750" i="33"/>
  <c r="O2751" i="33"/>
  <c r="P2751" i="33"/>
  <c r="Q2751" i="33"/>
  <c r="O2752" i="33"/>
  <c r="P2752" i="33"/>
  <c r="Q2752" i="33"/>
  <c r="O2753" i="33"/>
  <c r="P2753" i="33"/>
  <c r="Q2753" i="33"/>
  <c r="O2754" i="33"/>
  <c r="P2754" i="33"/>
  <c r="Q2754" i="33"/>
  <c r="O2755" i="33"/>
  <c r="P2755" i="33"/>
  <c r="Q2755" i="33"/>
  <c r="O2756" i="33"/>
  <c r="P2756" i="33"/>
  <c r="Q2756" i="33"/>
  <c r="O2757" i="33"/>
  <c r="P2757" i="33"/>
  <c r="Q2757" i="33"/>
  <c r="O2758" i="33"/>
  <c r="P2758" i="33"/>
  <c r="Q2758" i="33"/>
  <c r="O2759" i="33"/>
  <c r="P2759" i="33"/>
  <c r="Q2759" i="33"/>
  <c r="O2760" i="33"/>
  <c r="P2760" i="33"/>
  <c r="Q2760" i="33"/>
  <c r="O2761" i="33"/>
  <c r="P2761" i="33"/>
  <c r="Q2761" i="33"/>
  <c r="O2762" i="33"/>
  <c r="P2762" i="33"/>
  <c r="Q2762" i="33"/>
  <c r="O2763" i="33"/>
  <c r="P2763" i="33"/>
  <c r="Q2763" i="33"/>
  <c r="O2764" i="33"/>
  <c r="P2764" i="33"/>
  <c r="Q2764" i="33"/>
  <c r="O2765" i="33"/>
  <c r="P2765" i="33"/>
  <c r="Q2765" i="33"/>
  <c r="O2766" i="33"/>
  <c r="P2766" i="33"/>
  <c r="Q2766" i="33"/>
  <c r="O2767" i="33"/>
  <c r="P2767" i="33"/>
  <c r="Q2767" i="33"/>
  <c r="O2768" i="33"/>
  <c r="P2768" i="33"/>
  <c r="Q2768" i="33"/>
  <c r="O2769" i="33"/>
  <c r="P2769" i="33"/>
  <c r="Q2769" i="33"/>
  <c r="O2770" i="33"/>
  <c r="P2770" i="33"/>
  <c r="Q2770" i="33"/>
  <c r="O2771" i="33"/>
  <c r="P2771" i="33"/>
  <c r="Q2771" i="33"/>
  <c r="O2772" i="33"/>
  <c r="P2772" i="33"/>
  <c r="Q2772" i="33"/>
  <c r="O2773" i="33"/>
  <c r="P2773" i="33"/>
  <c r="Q2773" i="33"/>
  <c r="O2774" i="33"/>
  <c r="P2774" i="33"/>
  <c r="Q2774" i="33"/>
  <c r="O2775" i="33"/>
  <c r="P2775" i="33"/>
  <c r="Q2775" i="33"/>
  <c r="O2776" i="33"/>
  <c r="P2776" i="33"/>
  <c r="Q2776" i="33"/>
  <c r="O2777" i="33"/>
  <c r="P2777" i="33"/>
  <c r="Q2777" i="33"/>
  <c r="O2778" i="33"/>
  <c r="P2778" i="33"/>
  <c r="Q2778" i="33"/>
  <c r="O2779" i="33"/>
  <c r="P2779" i="33"/>
  <c r="Q2779" i="33"/>
  <c r="O2780" i="33"/>
  <c r="P2780" i="33"/>
  <c r="Q2780" i="33"/>
  <c r="O2781" i="33"/>
  <c r="P2781" i="33"/>
  <c r="Q2781" i="33"/>
  <c r="O2782" i="33"/>
  <c r="P2782" i="33"/>
  <c r="Q2782" i="33"/>
  <c r="O2783" i="33"/>
  <c r="P2783" i="33"/>
  <c r="Q2783" i="33"/>
  <c r="O2784" i="33"/>
  <c r="P2784" i="33"/>
  <c r="Q2784" i="33"/>
  <c r="O2785" i="33"/>
  <c r="P2785" i="33"/>
  <c r="Q2785" i="33"/>
  <c r="O2786" i="33"/>
  <c r="P2786" i="33"/>
  <c r="Q2786" i="33"/>
  <c r="O2787" i="33"/>
  <c r="P2787" i="33"/>
  <c r="Q2787" i="33"/>
  <c r="O2788" i="33"/>
  <c r="P2788" i="33"/>
  <c r="Q2788" i="33"/>
  <c r="O2789" i="33"/>
  <c r="P2789" i="33"/>
  <c r="Q2789" i="33"/>
  <c r="O2790" i="33"/>
  <c r="P2790" i="33"/>
  <c r="Q2790" i="33"/>
  <c r="O2791" i="33"/>
  <c r="P2791" i="33"/>
  <c r="Q2791" i="33"/>
  <c r="O2792" i="33"/>
  <c r="P2792" i="33"/>
  <c r="Q2792" i="33"/>
  <c r="O2793" i="33"/>
  <c r="P2793" i="33"/>
  <c r="Q2793" i="33"/>
  <c r="O2794" i="33"/>
  <c r="P2794" i="33"/>
  <c r="Q2794" i="33"/>
  <c r="O2795" i="33"/>
  <c r="P2795" i="33"/>
  <c r="Q2795" i="33"/>
  <c r="O2796" i="33"/>
  <c r="P2796" i="33"/>
  <c r="Q2796" i="33"/>
  <c r="O2797" i="33"/>
  <c r="P2797" i="33"/>
  <c r="Q2797" i="33"/>
  <c r="O2798" i="33"/>
  <c r="P2798" i="33"/>
  <c r="Q2798" i="33"/>
  <c r="O2799" i="33"/>
  <c r="P2799" i="33"/>
  <c r="Q2799" i="33"/>
  <c r="O2800" i="33"/>
  <c r="P2800" i="33"/>
  <c r="Q2800" i="33"/>
  <c r="O2801" i="33"/>
  <c r="P2801" i="33"/>
  <c r="Q2801" i="33"/>
  <c r="O2802" i="33"/>
  <c r="P2802" i="33"/>
  <c r="Q2802" i="33"/>
  <c r="O2803" i="33"/>
  <c r="P2803" i="33"/>
  <c r="Q2803" i="33"/>
  <c r="O2804" i="33"/>
  <c r="P2804" i="33"/>
  <c r="Q2804" i="33"/>
  <c r="O2805" i="33"/>
  <c r="P2805" i="33"/>
  <c r="Q2805" i="33"/>
  <c r="O2806" i="33"/>
  <c r="P2806" i="33"/>
  <c r="Q2806" i="33"/>
  <c r="O2807" i="33"/>
  <c r="P2807" i="33"/>
  <c r="Q2807" i="33"/>
  <c r="O2808" i="33"/>
  <c r="P2808" i="33"/>
  <c r="Q2808" i="33"/>
  <c r="O2809" i="33"/>
  <c r="P2809" i="33"/>
  <c r="Q2809" i="33"/>
  <c r="O2810" i="33"/>
  <c r="P2810" i="33"/>
  <c r="Q2810" i="33"/>
  <c r="O2811" i="33"/>
  <c r="P2811" i="33"/>
  <c r="Q2811" i="33"/>
  <c r="O2812" i="33"/>
  <c r="P2812" i="33"/>
  <c r="Q2812" i="33"/>
  <c r="O2813" i="33"/>
  <c r="P2813" i="33"/>
  <c r="Q2813" i="33"/>
  <c r="O2814" i="33"/>
  <c r="P2814" i="33"/>
  <c r="Q2814" i="33"/>
  <c r="O2815" i="33"/>
  <c r="P2815" i="33"/>
  <c r="Q2815" i="33"/>
  <c r="O2816" i="33"/>
  <c r="P2816" i="33"/>
  <c r="Q2816" i="33"/>
  <c r="O2817" i="33"/>
  <c r="P2817" i="33"/>
  <c r="Q2817" i="33"/>
  <c r="O2818" i="33"/>
  <c r="P2818" i="33"/>
  <c r="Q2818" i="33"/>
  <c r="O2819" i="33"/>
  <c r="P2819" i="33"/>
  <c r="Q2819" i="33"/>
  <c r="O2820" i="33"/>
  <c r="P2820" i="33"/>
  <c r="Q2820" i="33"/>
  <c r="O2821" i="33"/>
  <c r="P2821" i="33"/>
  <c r="Q2821" i="33"/>
  <c r="O2822" i="33"/>
  <c r="P2822" i="33"/>
  <c r="Q2822" i="33"/>
  <c r="O2823" i="33"/>
  <c r="P2823" i="33"/>
  <c r="Q2823" i="33"/>
  <c r="O2824" i="33"/>
  <c r="P2824" i="33"/>
  <c r="Q2824" i="33"/>
  <c r="O2825" i="33"/>
  <c r="P2825" i="33"/>
  <c r="Q2825" i="33"/>
  <c r="O2826" i="33"/>
  <c r="P2826" i="33"/>
  <c r="Q2826" i="33"/>
  <c r="O2827" i="33"/>
  <c r="P2827" i="33"/>
  <c r="Q2827" i="33"/>
  <c r="O2828" i="33"/>
  <c r="P2828" i="33"/>
  <c r="Q2828" i="33"/>
  <c r="O2829" i="33"/>
  <c r="P2829" i="33"/>
  <c r="Q2829" i="33"/>
  <c r="O2830" i="33"/>
  <c r="P2830" i="33"/>
  <c r="Q2830" i="33"/>
  <c r="O2831" i="33"/>
  <c r="P2831" i="33"/>
  <c r="Q2831" i="33"/>
  <c r="O2832" i="33"/>
  <c r="P2832" i="33"/>
  <c r="Q2832" i="33"/>
  <c r="O2833" i="33"/>
  <c r="P2833" i="33"/>
  <c r="Q2833" i="33"/>
  <c r="O2834" i="33"/>
  <c r="P2834" i="33"/>
  <c r="Q2834" i="33"/>
  <c r="O2835" i="33"/>
  <c r="P2835" i="33"/>
  <c r="Q2835" i="33"/>
  <c r="O2836" i="33"/>
  <c r="P2836" i="33"/>
  <c r="Q2836" i="33"/>
  <c r="O2837" i="33"/>
  <c r="P2837" i="33"/>
  <c r="Q2837" i="33"/>
  <c r="O2838" i="33"/>
  <c r="P2838" i="33"/>
  <c r="Q2838" i="33"/>
  <c r="O2839" i="33"/>
  <c r="P2839" i="33"/>
  <c r="Q2839" i="33"/>
  <c r="O2840" i="33"/>
  <c r="P2840" i="33"/>
  <c r="Q2840" i="33"/>
  <c r="O2841" i="33"/>
  <c r="P2841" i="33"/>
  <c r="Q2841" i="33"/>
  <c r="O2842" i="33"/>
  <c r="P2842" i="33"/>
  <c r="Q2842" i="33"/>
  <c r="O2843" i="33"/>
  <c r="P2843" i="33"/>
  <c r="Q2843" i="33"/>
  <c r="O2844" i="33"/>
  <c r="P2844" i="33"/>
  <c r="Q2844" i="33"/>
  <c r="O2845" i="33"/>
  <c r="P2845" i="33"/>
  <c r="Q2845" i="33"/>
  <c r="O2846" i="33"/>
  <c r="P2846" i="33"/>
  <c r="Q2846" i="33"/>
  <c r="O2847" i="33"/>
  <c r="P2847" i="33"/>
  <c r="Q2847" i="33"/>
  <c r="O2848" i="33"/>
  <c r="P2848" i="33"/>
  <c r="Q2848" i="33"/>
  <c r="O2849" i="33"/>
  <c r="P2849" i="33"/>
  <c r="Q2849" i="33"/>
  <c r="O2850" i="33"/>
  <c r="P2850" i="33"/>
  <c r="Q2850" i="33"/>
  <c r="O2851" i="33"/>
  <c r="P2851" i="33"/>
  <c r="Q2851" i="33"/>
  <c r="O2852" i="33"/>
  <c r="P2852" i="33"/>
  <c r="Q2852" i="33"/>
  <c r="O2853" i="33"/>
  <c r="P2853" i="33"/>
  <c r="Q2853" i="33"/>
  <c r="O2854" i="33"/>
  <c r="P2854" i="33"/>
  <c r="Q2854" i="33"/>
  <c r="O2855" i="33"/>
  <c r="P2855" i="33"/>
  <c r="Q2855" i="33"/>
  <c r="O2856" i="33"/>
  <c r="P2856" i="33"/>
  <c r="Q2856" i="33"/>
  <c r="O2857" i="33"/>
  <c r="P2857" i="33"/>
  <c r="Q2857" i="33"/>
  <c r="O2858" i="33"/>
  <c r="P2858" i="33"/>
  <c r="Q2858" i="33"/>
  <c r="O2859" i="33"/>
  <c r="P2859" i="33"/>
  <c r="Q2859" i="33"/>
  <c r="O2860" i="33"/>
  <c r="P2860" i="33"/>
  <c r="Q2860" i="33"/>
  <c r="O2861" i="33"/>
  <c r="P2861" i="33"/>
  <c r="Q2861" i="33"/>
  <c r="O2862" i="33"/>
  <c r="P2862" i="33"/>
  <c r="Q2862" i="33"/>
  <c r="O2863" i="33"/>
  <c r="P2863" i="33"/>
  <c r="Q2863" i="33"/>
  <c r="O2864" i="33"/>
  <c r="P2864" i="33"/>
  <c r="Q2864" i="33"/>
  <c r="O2865" i="33"/>
  <c r="P2865" i="33"/>
  <c r="Q2865" i="33"/>
  <c r="O2866" i="33"/>
  <c r="P2866" i="33"/>
  <c r="Q2866" i="33"/>
  <c r="O2867" i="33"/>
  <c r="P2867" i="33"/>
  <c r="Q2867" i="33"/>
  <c r="O2868" i="33"/>
  <c r="P2868" i="33"/>
  <c r="Q2868" i="33"/>
  <c r="O2869" i="33"/>
  <c r="P2869" i="33"/>
  <c r="Q2869" i="33"/>
  <c r="O2870" i="33"/>
  <c r="P2870" i="33"/>
  <c r="Q2870" i="33"/>
  <c r="O2871" i="33"/>
  <c r="P2871" i="33"/>
  <c r="Q2871" i="33"/>
  <c r="O2872" i="33"/>
  <c r="P2872" i="33"/>
  <c r="Q2872" i="33"/>
  <c r="O2873" i="33"/>
  <c r="P2873" i="33"/>
  <c r="Q2873" i="33"/>
  <c r="O2874" i="33"/>
  <c r="P2874" i="33"/>
  <c r="Q2874" i="33"/>
  <c r="O2875" i="33"/>
  <c r="P2875" i="33"/>
  <c r="Q2875" i="33"/>
  <c r="O2876" i="33"/>
  <c r="P2876" i="33"/>
  <c r="Q2876" i="33"/>
  <c r="O2877" i="33"/>
  <c r="P2877" i="33"/>
  <c r="Q2877" i="33"/>
  <c r="O2878" i="33"/>
  <c r="P2878" i="33"/>
  <c r="Q2878" i="33"/>
  <c r="O2879" i="33"/>
  <c r="P2879" i="33"/>
  <c r="Q2879" i="33"/>
  <c r="O2880" i="33"/>
  <c r="P2880" i="33"/>
  <c r="Q2880" i="33"/>
  <c r="O2881" i="33"/>
  <c r="P2881" i="33"/>
  <c r="Q2881" i="33"/>
  <c r="O2882" i="33"/>
  <c r="P2882" i="33"/>
  <c r="Q2882" i="33"/>
  <c r="O2883" i="33"/>
  <c r="P2883" i="33"/>
  <c r="Q2883" i="33"/>
  <c r="O2884" i="33"/>
  <c r="P2884" i="33"/>
  <c r="Q2884" i="33"/>
  <c r="O2885" i="33"/>
  <c r="P2885" i="33"/>
  <c r="Q2885" i="33"/>
  <c r="O2886" i="33"/>
  <c r="P2886" i="33"/>
  <c r="Q2886" i="33"/>
  <c r="O2887" i="33"/>
  <c r="P2887" i="33"/>
  <c r="Q2887" i="33"/>
  <c r="O2888" i="33"/>
  <c r="P2888" i="33"/>
  <c r="Q2888" i="33"/>
  <c r="O2889" i="33"/>
  <c r="P2889" i="33"/>
  <c r="Q2889" i="33"/>
  <c r="O2890" i="33"/>
  <c r="P2890" i="33"/>
  <c r="Q2890" i="33"/>
  <c r="O2891" i="33"/>
  <c r="P2891" i="33"/>
  <c r="Q2891" i="33"/>
  <c r="O2892" i="33"/>
  <c r="P2892" i="33"/>
  <c r="Q2892" i="33"/>
  <c r="O2893" i="33"/>
  <c r="P2893" i="33"/>
  <c r="Q2893" i="33"/>
  <c r="O2894" i="33"/>
  <c r="P2894" i="33"/>
  <c r="Q2894" i="33"/>
  <c r="O2895" i="33"/>
  <c r="P2895" i="33"/>
  <c r="Q2895" i="33"/>
  <c r="O2896" i="33"/>
  <c r="P2896" i="33"/>
  <c r="Q2896" i="33"/>
  <c r="O2897" i="33"/>
  <c r="P2897" i="33"/>
  <c r="Q2897" i="33"/>
  <c r="O2898" i="33"/>
  <c r="P2898" i="33"/>
  <c r="Q2898" i="33"/>
  <c r="O2899" i="33"/>
  <c r="P2899" i="33"/>
  <c r="Q2899" i="33"/>
  <c r="O2900" i="33"/>
  <c r="P2900" i="33"/>
  <c r="Q2900" i="33"/>
  <c r="O2901" i="33"/>
  <c r="P2901" i="33"/>
  <c r="Q2901" i="33"/>
  <c r="O2902" i="33"/>
  <c r="P2902" i="33"/>
  <c r="Q2902" i="33"/>
  <c r="O2903" i="33"/>
  <c r="P2903" i="33"/>
  <c r="Q2903" i="33"/>
  <c r="O2904" i="33"/>
  <c r="P2904" i="33"/>
  <c r="Q2904" i="33"/>
  <c r="O2905" i="33"/>
  <c r="P2905" i="33"/>
  <c r="Q2905" i="33"/>
  <c r="O2906" i="33"/>
  <c r="P2906" i="33"/>
  <c r="Q2906" i="33"/>
  <c r="O2907" i="33"/>
  <c r="P2907" i="33"/>
  <c r="Q2907" i="33"/>
  <c r="O2908" i="33"/>
  <c r="P2908" i="33"/>
  <c r="Q2908" i="33"/>
  <c r="O2909" i="33"/>
  <c r="P2909" i="33"/>
  <c r="Q2909" i="33"/>
  <c r="O3000" i="33"/>
  <c r="P3000" i="33"/>
  <c r="Q3000" i="33"/>
  <c r="O3001" i="33"/>
  <c r="P3001" i="33"/>
  <c r="Q3001" i="33"/>
  <c r="O3002" i="33"/>
  <c r="P3002" i="33"/>
  <c r="Q3002" i="33"/>
  <c r="O3003" i="33"/>
  <c r="P3003" i="33"/>
  <c r="Q3003" i="33"/>
  <c r="O3004" i="33"/>
  <c r="P3004" i="33"/>
  <c r="Q3004" i="33"/>
  <c r="O3005" i="33"/>
  <c r="P3005" i="33"/>
  <c r="Q3005" i="33"/>
  <c r="O3006" i="33"/>
  <c r="P3006" i="33"/>
  <c r="Q3006" i="33"/>
  <c r="O3007" i="33"/>
  <c r="P3007" i="33"/>
  <c r="Q3007" i="33"/>
  <c r="O3008" i="33"/>
  <c r="P3008" i="33"/>
  <c r="Q3008" i="33"/>
  <c r="O3207" i="33"/>
  <c r="P3207" i="33"/>
  <c r="Q3207" i="33"/>
  <c r="O3208" i="33"/>
  <c r="P3208" i="33"/>
  <c r="Q3208" i="33"/>
  <c r="O3209" i="33"/>
  <c r="P3209" i="33"/>
  <c r="Q3209" i="33"/>
  <c r="O3210" i="33"/>
  <c r="P3210" i="33"/>
  <c r="Q3210" i="33"/>
  <c r="O3211" i="33"/>
  <c r="P3211" i="33"/>
  <c r="Q3211" i="33"/>
  <c r="O3212" i="33"/>
  <c r="P3212" i="33"/>
  <c r="Q3212" i="33"/>
  <c r="O3213" i="33"/>
  <c r="P3213" i="33"/>
  <c r="Q3213" i="33"/>
  <c r="O3214" i="33"/>
  <c r="P3214" i="33"/>
  <c r="Q3214" i="33"/>
  <c r="O3215" i="33"/>
  <c r="P3215" i="33"/>
  <c r="Q3215" i="33"/>
  <c r="O3216" i="33"/>
  <c r="P3216" i="33"/>
  <c r="Q3216" i="33"/>
  <c r="O3217" i="33"/>
  <c r="P3217" i="33"/>
  <c r="Q3217" i="33"/>
  <c r="O3218" i="33"/>
  <c r="P3218" i="33"/>
  <c r="Q3218" i="33"/>
  <c r="O3219" i="33"/>
  <c r="P3219" i="33"/>
  <c r="Q3219" i="33"/>
  <c r="O3220" i="33"/>
  <c r="P3220" i="33"/>
  <c r="Q3220" i="33"/>
  <c r="O3221" i="33"/>
  <c r="P3221" i="33"/>
  <c r="Q3221" i="33"/>
  <c r="O3222" i="33"/>
  <c r="P3222" i="33"/>
  <c r="Q3222" i="33"/>
  <c r="O3223" i="33"/>
  <c r="P3223" i="33"/>
  <c r="Q3223" i="33"/>
  <c r="O3224" i="33"/>
  <c r="P3224" i="33"/>
  <c r="Q3224" i="33"/>
  <c r="O3225" i="33"/>
  <c r="P3225" i="33"/>
  <c r="Q3225" i="33"/>
  <c r="O3226" i="33"/>
  <c r="P3226" i="33"/>
  <c r="Q3226" i="33"/>
  <c r="O3227" i="33"/>
  <c r="P3227" i="33"/>
  <c r="Q3227" i="33"/>
  <c r="O3228" i="33"/>
  <c r="P3228" i="33"/>
  <c r="Q3228" i="33"/>
  <c r="O3229" i="33"/>
  <c r="P3229" i="33"/>
  <c r="Q3229" i="33"/>
  <c r="O3230" i="33"/>
  <c r="P3230" i="33"/>
  <c r="Q3230" i="33"/>
  <c r="O3231" i="33"/>
  <c r="P3231" i="33"/>
  <c r="Q3231" i="33"/>
  <c r="O3232" i="33"/>
  <c r="P3232" i="33"/>
  <c r="Q3232" i="33"/>
  <c r="O3233" i="33"/>
  <c r="P3233" i="33"/>
  <c r="Q3233" i="33"/>
  <c r="O3234" i="33"/>
  <c r="P3234" i="33"/>
  <c r="Q3234" i="33"/>
  <c r="O3235" i="33"/>
  <c r="P3235" i="33"/>
  <c r="Q3235" i="33"/>
  <c r="O3236" i="33"/>
  <c r="P3236" i="33"/>
  <c r="Q3236" i="33"/>
  <c r="O3237" i="33"/>
  <c r="P3237" i="33"/>
  <c r="Q3237" i="33"/>
  <c r="O3256" i="33"/>
  <c r="P3256" i="33"/>
  <c r="Q3256" i="33"/>
  <c r="O3257" i="33"/>
  <c r="P3257" i="33"/>
  <c r="Q3257" i="33"/>
  <c r="O3258" i="33"/>
  <c r="P3258" i="33"/>
  <c r="Q3258" i="33"/>
  <c r="O3259" i="33"/>
  <c r="P3259" i="33"/>
  <c r="Q3259" i="33"/>
  <c r="O3260" i="33"/>
  <c r="P3260" i="33"/>
  <c r="Q3260" i="33"/>
  <c r="O3261" i="33"/>
  <c r="P3261" i="33"/>
  <c r="Q3261" i="33"/>
  <c r="O3262" i="33"/>
  <c r="P3262" i="33"/>
  <c r="Q3262" i="33"/>
  <c r="O3263" i="33"/>
  <c r="P3263" i="33"/>
  <c r="Q3263" i="33"/>
  <c r="O3264" i="33"/>
  <c r="P3264" i="33"/>
  <c r="Q3264" i="33"/>
  <c r="O3265" i="33"/>
  <c r="P3265" i="33"/>
  <c r="Q3265" i="33"/>
  <c r="O3266" i="33"/>
  <c r="P3266" i="33"/>
  <c r="Q3266" i="33"/>
  <c r="O4213" i="33"/>
  <c r="P4213" i="33"/>
  <c r="Q4213" i="33"/>
  <c r="O4214" i="33"/>
  <c r="P4214" i="33"/>
  <c r="Q4214" i="33"/>
  <c r="O4215" i="33"/>
  <c r="P4215" i="33"/>
  <c r="Q4215" i="33"/>
  <c r="O4216" i="33"/>
  <c r="P4216" i="33"/>
  <c r="Q4216" i="33"/>
  <c r="O4217" i="33"/>
  <c r="P4217" i="33"/>
  <c r="Q4217" i="33"/>
  <c r="O4218" i="33"/>
  <c r="P4218" i="33"/>
  <c r="Q4218" i="33"/>
  <c r="O4219" i="33"/>
  <c r="P4219" i="33"/>
  <c r="Q4219" i="33"/>
  <c r="O4220" i="33"/>
  <c r="P4220" i="33"/>
  <c r="Q4220" i="33"/>
  <c r="O4221" i="33"/>
  <c r="P4221" i="33"/>
  <c r="Q4221" i="33"/>
  <c r="O4222" i="33"/>
  <c r="P4222" i="33"/>
  <c r="Q4222" i="33"/>
  <c r="O4223" i="33"/>
  <c r="P4223" i="33"/>
  <c r="Q4223" i="33"/>
  <c r="O4224" i="33"/>
  <c r="P4224" i="33"/>
  <c r="Q4224" i="33"/>
  <c r="O4225" i="33"/>
  <c r="P4225" i="33"/>
  <c r="Q4225" i="33"/>
  <c r="O4226" i="33"/>
  <c r="P4226" i="33"/>
  <c r="Q4226" i="33"/>
  <c r="O4227" i="33"/>
  <c r="P4227" i="33"/>
  <c r="Q4227" i="33"/>
  <c r="O4228" i="33"/>
  <c r="P4228" i="33"/>
  <c r="Q4228" i="33"/>
  <c r="O4229" i="33"/>
  <c r="P4229" i="33"/>
  <c r="Q4229" i="33"/>
  <c r="O4230" i="33"/>
  <c r="P4230" i="33"/>
  <c r="Q4230" i="33"/>
  <c r="O4231" i="33"/>
  <c r="P4231" i="33"/>
  <c r="Q4231" i="33"/>
  <c r="O4232" i="33"/>
  <c r="P4232" i="33"/>
  <c r="Q4232" i="33"/>
  <c r="O4233" i="33"/>
  <c r="P4233" i="33"/>
  <c r="Q4233" i="33"/>
  <c r="O4234" i="33"/>
  <c r="P4234" i="33"/>
  <c r="Q4234" i="33"/>
  <c r="O4235" i="33"/>
  <c r="P4235" i="33"/>
  <c r="Q4235" i="33"/>
  <c r="O4236" i="33"/>
  <c r="P4236" i="33"/>
  <c r="Q4236" i="33"/>
  <c r="O4237" i="33"/>
  <c r="P4237" i="33"/>
  <c r="Q4237" i="33"/>
  <c r="O4238" i="33"/>
  <c r="P4238" i="33"/>
  <c r="Q4238" i="33"/>
  <c r="O4239" i="33"/>
  <c r="P4239" i="33"/>
  <c r="Q4239" i="33"/>
  <c r="O4240" i="33"/>
  <c r="P4240" i="33"/>
  <c r="Q4240" i="33"/>
  <c r="O4241" i="33"/>
  <c r="P4241" i="33"/>
  <c r="Q4241" i="33"/>
  <c r="O4242" i="33"/>
  <c r="P4242" i="33"/>
  <c r="Q4242" i="33"/>
  <c r="L38" i="43" l="1"/>
  <c r="K38" i="43"/>
  <c r="J38" i="43"/>
  <c r="I38" i="43"/>
  <c r="H38" i="43"/>
  <c r="G38" i="43"/>
  <c r="F38" i="43"/>
  <c r="E38" i="43"/>
  <c r="N35" i="43"/>
  <c r="M35" i="43"/>
  <c r="C6" i="38" l="1"/>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O1" i="33"/>
  <c r="P1" i="33"/>
  <c r="K1" i="47"/>
  <c r="K47" i="47" s="1"/>
  <c r="J9" i="44" l="1"/>
  <c r="J41" i="44"/>
  <c r="J11" i="44"/>
  <c r="J27" i="44"/>
  <c r="J40" i="44"/>
  <c r="J13" i="44"/>
  <c r="J29" i="44"/>
  <c r="J37" i="44"/>
  <c r="J6" i="44"/>
  <c r="J15" i="44"/>
  <c r="J19" i="44"/>
  <c r="J23" i="44"/>
  <c r="J31" i="44"/>
  <c r="J35" i="44"/>
  <c r="J21" i="44"/>
  <c r="J33" i="44"/>
  <c r="J8" i="44"/>
  <c r="J7" i="44"/>
  <c r="J12" i="44"/>
  <c r="J16" i="44"/>
  <c r="J20" i="44"/>
  <c r="J24" i="44"/>
  <c r="J28" i="44"/>
  <c r="J32" i="44"/>
  <c r="J36" i="44"/>
  <c r="J42" i="44"/>
  <c r="J17" i="44"/>
  <c r="J25" i="44"/>
  <c r="J10" i="44"/>
  <c r="J14" i="44"/>
  <c r="J18" i="44"/>
  <c r="J22" i="44"/>
  <c r="J26" i="44"/>
  <c r="J30" i="44"/>
  <c r="J34" i="44"/>
  <c r="J39" i="44"/>
  <c r="K26" i="47"/>
  <c r="K30" i="47"/>
  <c r="K34" i="47"/>
  <c r="K38" i="47"/>
  <c r="K42" i="47"/>
  <c r="K46" i="47"/>
  <c r="K27" i="47"/>
  <c r="K31" i="47"/>
  <c r="K35" i="47"/>
  <c r="K39" i="47"/>
  <c r="K43" i="47"/>
  <c r="K28" i="47"/>
  <c r="K32" i="47"/>
  <c r="K36" i="47"/>
  <c r="K40" i="47"/>
  <c r="K44" i="47"/>
  <c r="K49" i="47"/>
  <c r="K29" i="47"/>
  <c r="K33" i="47"/>
  <c r="K37" i="47"/>
  <c r="K41" i="47"/>
  <c r="K45" i="47"/>
  <c r="K50" i="47"/>
  <c r="K48" i="47"/>
  <c r="K10" i="47"/>
  <c r="K14" i="47"/>
  <c r="K18" i="47"/>
  <c r="K22" i="47"/>
  <c r="K11" i="47"/>
  <c r="K15" i="47"/>
  <c r="K19" i="47"/>
  <c r="K23" i="47"/>
  <c r="K12" i="47"/>
  <c r="K16" i="47"/>
  <c r="K20" i="47"/>
  <c r="K24" i="47"/>
  <c r="K13" i="47"/>
  <c r="K17" i="47"/>
  <c r="K21" i="47"/>
  <c r="K25" i="47"/>
  <c r="O1283" i="33"/>
  <c r="P1283" i="33"/>
  <c r="O556" i="33"/>
  <c r="O557" i="33"/>
  <c r="O558" i="33"/>
  <c r="P556" i="33"/>
  <c r="P557" i="33"/>
  <c r="P558" i="33"/>
  <c r="O548" i="33"/>
  <c r="P549" i="33"/>
  <c r="P548" i="33"/>
  <c r="O549" i="33"/>
  <c r="O34" i="33"/>
  <c r="P34" i="33"/>
  <c r="K89" i="47"/>
  <c r="K7" i="47"/>
  <c r="K5" i="47"/>
  <c r="K4" i="47"/>
  <c r="K6" i="47"/>
  <c r="K9" i="47"/>
  <c r="K8" i="47"/>
  <c r="O1254" i="33"/>
  <c r="P1254" i="33"/>
  <c r="O251" i="33"/>
  <c r="P251" i="33"/>
  <c r="O1238" i="33"/>
  <c r="P1239" i="33"/>
  <c r="O1242" i="33"/>
  <c r="P1243" i="33"/>
  <c r="O1246" i="33"/>
  <c r="P1247" i="33"/>
  <c r="O1250" i="33"/>
  <c r="P1251" i="33"/>
  <c r="O1255" i="33"/>
  <c r="P1256" i="33"/>
  <c r="O1259" i="33"/>
  <c r="P1260" i="33"/>
  <c r="O1263" i="33"/>
  <c r="P1264" i="33"/>
  <c r="O1267" i="33"/>
  <c r="P1268" i="33"/>
  <c r="O1271" i="33"/>
  <c r="P1272" i="33"/>
  <c r="O1275" i="33"/>
  <c r="P1276" i="33"/>
  <c r="O1279" i="33"/>
  <c r="P1280" i="33"/>
  <c r="P1238" i="33"/>
  <c r="O1241" i="33"/>
  <c r="P1242" i="33"/>
  <c r="O1245" i="33"/>
  <c r="P1246" i="33"/>
  <c r="O1249" i="33"/>
  <c r="P1250" i="33"/>
  <c r="O1253" i="33"/>
  <c r="P1255" i="33"/>
  <c r="O1258" i="33"/>
  <c r="P1259" i="33"/>
  <c r="O1262" i="33"/>
  <c r="P1263" i="33"/>
  <c r="O1266" i="33"/>
  <c r="P1267" i="33"/>
  <c r="O1270" i="33"/>
  <c r="P1271" i="33"/>
  <c r="O1274" i="33"/>
  <c r="P1275" i="33"/>
  <c r="O1278" i="33"/>
  <c r="P1279" i="33"/>
  <c r="O1282" i="33"/>
  <c r="O1240" i="33"/>
  <c r="P1241" i="33"/>
  <c r="O1244" i="33"/>
  <c r="P1245" i="33"/>
  <c r="O1248" i="33"/>
  <c r="P1249" i="33"/>
  <c r="O1252" i="33"/>
  <c r="P1253" i="33"/>
  <c r="O1257" i="33"/>
  <c r="P1258" i="33"/>
  <c r="O1261" i="33"/>
  <c r="P1262" i="33"/>
  <c r="O1265" i="33"/>
  <c r="P1266" i="33"/>
  <c r="O1269" i="33"/>
  <c r="P1270" i="33"/>
  <c r="O1273" i="33"/>
  <c r="P1274" i="33"/>
  <c r="O1277" i="33"/>
  <c r="P1278" i="33"/>
  <c r="O1281" i="33"/>
  <c r="P1282" i="33"/>
  <c r="P1284" i="33"/>
  <c r="O1287" i="33"/>
  <c r="P1288" i="33"/>
  <c r="O1291" i="33"/>
  <c r="P1292" i="33"/>
  <c r="O1295" i="33"/>
  <c r="P1296" i="33"/>
  <c r="O1299" i="33"/>
  <c r="P1300" i="33"/>
  <c r="O1303" i="33"/>
  <c r="P1304" i="33"/>
  <c r="O1307" i="33"/>
  <c r="P1308" i="33"/>
  <c r="O1311" i="33"/>
  <c r="P1312" i="33"/>
  <c r="O1315" i="33"/>
  <c r="P1316" i="33"/>
  <c r="O1319" i="33"/>
  <c r="P1320" i="33"/>
  <c r="O1323" i="33"/>
  <c r="P1324" i="33"/>
  <c r="O1327" i="33"/>
  <c r="P1328" i="33"/>
  <c r="O1331" i="33"/>
  <c r="P1332" i="33"/>
  <c r="O1335" i="33"/>
  <c r="P1336" i="33"/>
  <c r="O1339" i="33"/>
  <c r="P1340" i="33"/>
  <c r="O1343" i="33"/>
  <c r="P1344" i="33"/>
  <c r="O1347" i="33"/>
  <c r="O1285" i="33"/>
  <c r="P1286" i="33"/>
  <c r="O1288" i="33"/>
  <c r="P1291" i="33"/>
  <c r="O1293" i="33"/>
  <c r="P1294" i="33"/>
  <c r="O1296" i="33"/>
  <c r="P1299" i="33"/>
  <c r="O1301" i="33"/>
  <c r="P1302" i="33"/>
  <c r="O1304" i="33"/>
  <c r="P1307" i="33"/>
  <c r="O1309" i="33"/>
  <c r="P1310" i="33"/>
  <c r="O1312" i="33"/>
  <c r="P1315" i="33"/>
  <c r="O1317" i="33"/>
  <c r="P1318" i="33"/>
  <c r="O1320" i="33"/>
  <c r="P1323" i="33"/>
  <c r="O1325" i="33"/>
  <c r="P1326" i="33"/>
  <c r="O1328" i="33"/>
  <c r="P1331" i="33"/>
  <c r="O1333" i="33"/>
  <c r="P1334" i="33"/>
  <c r="O1336" i="33"/>
  <c r="P1339" i="33"/>
  <c r="O1341" i="33"/>
  <c r="P1342" i="33"/>
  <c r="O1344" i="33"/>
  <c r="P1347" i="33"/>
  <c r="O1350" i="33"/>
  <c r="P1351" i="33"/>
  <c r="O1354" i="33"/>
  <c r="P1355" i="33"/>
  <c r="O1358" i="33"/>
  <c r="P1359" i="33"/>
  <c r="O1362" i="33"/>
  <c r="P1363" i="33"/>
  <c r="O1366" i="33"/>
  <c r="P1367" i="33"/>
  <c r="O1370" i="33"/>
  <c r="P1371" i="33"/>
  <c r="O1374" i="33"/>
  <c r="P1375" i="33"/>
  <c r="O1378" i="33"/>
  <c r="P1379" i="33"/>
  <c r="O1382" i="33"/>
  <c r="P1383" i="33"/>
  <c r="O1386" i="33"/>
  <c r="P1387" i="33"/>
  <c r="O1389" i="33"/>
  <c r="P1390" i="33"/>
  <c r="O1393" i="33"/>
  <c r="P1394" i="33"/>
  <c r="P1396" i="33"/>
  <c r="O1399" i="33"/>
  <c r="P1400" i="33"/>
  <c r="O1403" i="33"/>
  <c r="P1404" i="33"/>
  <c r="O1407" i="33"/>
  <c r="P1408" i="33"/>
  <c r="O1411" i="33"/>
  <c r="P1412" i="33"/>
  <c r="O1415" i="33"/>
  <c r="P1416" i="33"/>
  <c r="O1419" i="33"/>
  <c r="P1420" i="33"/>
  <c r="O1423" i="33"/>
  <c r="P1424" i="33"/>
  <c r="O1239" i="33"/>
  <c r="P1244" i="33"/>
  <c r="O1247" i="33"/>
  <c r="P1252" i="33"/>
  <c r="O1256" i="33"/>
  <c r="P1261" i="33"/>
  <c r="O1264" i="33"/>
  <c r="P1269" i="33"/>
  <c r="O1272" i="33"/>
  <c r="P1277" i="33"/>
  <c r="O1280" i="33"/>
  <c r="P1285" i="33"/>
  <c r="O1290" i="33"/>
  <c r="P1293" i="33"/>
  <c r="O1298" i="33"/>
  <c r="P1301" i="33"/>
  <c r="O1306" i="33"/>
  <c r="P1309" i="33"/>
  <c r="O1314" i="33"/>
  <c r="P1317" i="33"/>
  <c r="O1322" i="33"/>
  <c r="P1325" i="33"/>
  <c r="O1330" i="33"/>
  <c r="P1333" i="33"/>
  <c r="O1338" i="33"/>
  <c r="P1341" i="33"/>
  <c r="O1346" i="33"/>
  <c r="O1349" i="33"/>
  <c r="P1350" i="33"/>
  <c r="O1353" i="33"/>
  <c r="P1354" i="33"/>
  <c r="O1357" i="33"/>
  <c r="P1358" i="33"/>
  <c r="O1361" i="33"/>
  <c r="P1362" i="33"/>
  <c r="O1365" i="33"/>
  <c r="P1366" i="33"/>
  <c r="O1369" i="33"/>
  <c r="P1370" i="33"/>
  <c r="O1373" i="33"/>
  <c r="P1374" i="33"/>
  <c r="O1377" i="33"/>
  <c r="P1378" i="33"/>
  <c r="O1381" i="33"/>
  <c r="P1382" i="33"/>
  <c r="O1385" i="33"/>
  <c r="P1386" i="33"/>
  <c r="P1389" i="33"/>
  <c r="P1248" i="33"/>
  <c r="O1251" i="33"/>
  <c r="P1265" i="33"/>
  <c r="O1268" i="33"/>
  <c r="P1281" i="33"/>
  <c r="P1287" i="33"/>
  <c r="P1289" i="33"/>
  <c r="O1294" i="33"/>
  <c r="P1298" i="33"/>
  <c r="P1303" i="33"/>
  <c r="P1305" i="33"/>
  <c r="O1310" i="33"/>
  <c r="P1314" i="33"/>
  <c r="P1319" i="33"/>
  <c r="P1321" i="33"/>
  <c r="O1326" i="33"/>
  <c r="P1330" i="33"/>
  <c r="P1335" i="33"/>
  <c r="P1337" i="33"/>
  <c r="O1342" i="33"/>
  <c r="P1346" i="33"/>
  <c r="P1348" i="33"/>
  <c r="P1352" i="33"/>
  <c r="P1356" i="33"/>
  <c r="P1360" i="33"/>
  <c r="P1364" i="33"/>
  <c r="P1368" i="33"/>
  <c r="P1372" i="33"/>
  <c r="P1376" i="33"/>
  <c r="P1380" i="33"/>
  <c r="P1384" i="33"/>
  <c r="P1388" i="33"/>
  <c r="P1391" i="33"/>
  <c r="P1395" i="33"/>
  <c r="O1398" i="33"/>
  <c r="P1401" i="33"/>
  <c r="O1406" i="33"/>
  <c r="P1409" i="33"/>
  <c r="O1414" i="33"/>
  <c r="P1417" i="33"/>
  <c r="O1422" i="33"/>
  <c r="P1425" i="33"/>
  <c r="O1428" i="33"/>
  <c r="P1429" i="33"/>
  <c r="O1432" i="33"/>
  <c r="P1433" i="33"/>
  <c r="O1436" i="33"/>
  <c r="P1437" i="33"/>
  <c r="O1440" i="33"/>
  <c r="P1441" i="33"/>
  <c r="O1444" i="33"/>
  <c r="P1445" i="33"/>
  <c r="O1448" i="33"/>
  <c r="P1449" i="33"/>
  <c r="O1452" i="33"/>
  <c r="P1453" i="33"/>
  <c r="O1456" i="33"/>
  <c r="P1457" i="33"/>
  <c r="O1292" i="33"/>
  <c r="O1297" i="33"/>
  <c r="O1308" i="33"/>
  <c r="O1313" i="33"/>
  <c r="O1324" i="33"/>
  <c r="O1329" i="33"/>
  <c r="O1340" i="33"/>
  <c r="O1345" i="33"/>
  <c r="O1351" i="33"/>
  <c r="O1355" i="33"/>
  <c r="O1359" i="33"/>
  <c r="O1363" i="33"/>
  <c r="O1367" i="33"/>
  <c r="O1371" i="33"/>
  <c r="O1375" i="33"/>
  <c r="O1379" i="33"/>
  <c r="O1383" i="33"/>
  <c r="O1387" i="33"/>
  <c r="O1390" i="33"/>
  <c r="P1393" i="33"/>
  <c r="O1394" i="33"/>
  <c r="O1396" i="33"/>
  <c r="O1397" i="33"/>
  <c r="P1398" i="33"/>
  <c r="O1400" i="33"/>
  <c r="P1403" i="33"/>
  <c r="O1405" i="33"/>
  <c r="P1406" i="33"/>
  <c r="O1408" i="33"/>
  <c r="P1411" i="33"/>
  <c r="O1413" i="33"/>
  <c r="P1414" i="33"/>
  <c r="O1416" i="33"/>
  <c r="P1419" i="33"/>
  <c r="O1421" i="33"/>
  <c r="P1422" i="33"/>
  <c r="O1424" i="33"/>
  <c r="O1427" i="33"/>
  <c r="P1428" i="33"/>
  <c r="O1431" i="33"/>
  <c r="P1432" i="33"/>
  <c r="O1435" i="33"/>
  <c r="P1436" i="33"/>
  <c r="O1439" i="33"/>
  <c r="P1440" i="33"/>
  <c r="O1443" i="33"/>
  <c r="P1444" i="33"/>
  <c r="O1447" i="33"/>
  <c r="P1448" i="33"/>
  <c r="O1451" i="33"/>
  <c r="P1452" i="33"/>
  <c r="O1455" i="33"/>
  <c r="P1456" i="33"/>
  <c r="O1459" i="33"/>
  <c r="P1460" i="33"/>
  <c r="O1463" i="33"/>
  <c r="P1464" i="33"/>
  <c r="O1467" i="33"/>
  <c r="P1468" i="33"/>
  <c r="O1471" i="33"/>
  <c r="P1472" i="33"/>
  <c r="O1475" i="33"/>
  <c r="P1476" i="33"/>
  <c r="O1479" i="33"/>
  <c r="P1480" i="33"/>
  <c r="O1483" i="33"/>
  <c r="P1484" i="33"/>
  <c r="O1487" i="33"/>
  <c r="P1488" i="33"/>
  <c r="O1491" i="33"/>
  <c r="P1492" i="33"/>
  <c r="O1495" i="33"/>
  <c r="P1496" i="33"/>
  <c r="O1499" i="33"/>
  <c r="P1500" i="33"/>
  <c r="O1503" i="33"/>
  <c r="P1504" i="33"/>
  <c r="P1257" i="33"/>
  <c r="O1260" i="33"/>
  <c r="O1284" i="33"/>
  <c r="P1313" i="33"/>
  <c r="O1316" i="33"/>
  <c r="P1345" i="33"/>
  <c r="O1348" i="33"/>
  <c r="P1353" i="33"/>
  <c r="O1356" i="33"/>
  <c r="P1361" i="33"/>
  <c r="O1364" i="33"/>
  <c r="P1369" i="33"/>
  <c r="O1372" i="33"/>
  <c r="P1377" i="33"/>
  <c r="O1380" i="33"/>
  <c r="P1385" i="33"/>
  <c r="O1388" i="33"/>
  <c r="O1392" i="33"/>
  <c r="O1395" i="33"/>
  <c r="O1401" i="33"/>
  <c r="P1405" i="33"/>
  <c r="O1410" i="33"/>
  <c r="O1412" i="33"/>
  <c r="O1417" i="33"/>
  <c r="P1421" i="33"/>
  <c r="O1426" i="33"/>
  <c r="O1430" i="33"/>
  <c r="O1434" i="33"/>
  <c r="O1438" i="33"/>
  <c r="O1442" i="33"/>
  <c r="O1446" i="33"/>
  <c r="O1450" i="33"/>
  <c r="O1454" i="33"/>
  <c r="O1458" i="33"/>
  <c r="P1461" i="33"/>
  <c r="O1466" i="33"/>
  <c r="P1469" i="33"/>
  <c r="O1474" i="33"/>
  <c r="P1477" i="33"/>
  <c r="O1482" i="33"/>
  <c r="P1485" i="33"/>
  <c r="O1490" i="33"/>
  <c r="P1493" i="33"/>
  <c r="O1498" i="33"/>
  <c r="P1501" i="33"/>
  <c r="O1506" i="33"/>
  <c r="P1507" i="33"/>
  <c r="O1510" i="33"/>
  <c r="P1511" i="33"/>
  <c r="O1514" i="33"/>
  <c r="P1515" i="33"/>
  <c r="O1518" i="33"/>
  <c r="P1519" i="33"/>
  <c r="O1522" i="33"/>
  <c r="P1523" i="33"/>
  <c r="O1526" i="33"/>
  <c r="P1527" i="33"/>
  <c r="O1530" i="33"/>
  <c r="O1533" i="33"/>
  <c r="P1534" i="33"/>
  <c r="O1537" i="33"/>
  <c r="P1538" i="33"/>
  <c r="O1541" i="33"/>
  <c r="P1542" i="33"/>
  <c r="O1545" i="33"/>
  <c r="P1546" i="33"/>
  <c r="O1549" i="33"/>
  <c r="P1550" i="33"/>
  <c r="O1553" i="33"/>
  <c r="P1554" i="33"/>
  <c r="O1557" i="33"/>
  <c r="P1558" i="33"/>
  <c r="O1561" i="33"/>
  <c r="P1562" i="33"/>
  <c r="O1565" i="33"/>
  <c r="P1566" i="33"/>
  <c r="O1569" i="33"/>
  <c r="P1570" i="33"/>
  <c r="O1573" i="33"/>
  <c r="P1574" i="33"/>
  <c r="O1577" i="33"/>
  <c r="P1578" i="33"/>
  <c r="O1581" i="33"/>
  <c r="P1582" i="33"/>
  <c r="O1585" i="33"/>
  <c r="P1586" i="33"/>
  <c r="O1589" i="33"/>
  <c r="P1590" i="33"/>
  <c r="O1593" i="33"/>
  <c r="P1594" i="33"/>
  <c r="O1597" i="33"/>
  <c r="P1290" i="33"/>
  <c r="O1302" i="33"/>
  <c r="O1305" i="33"/>
  <c r="P1311" i="33"/>
  <c r="P1322" i="33"/>
  <c r="O1334" i="33"/>
  <c r="O1337" i="33"/>
  <c r="P1343" i="33"/>
  <c r="P1392" i="33"/>
  <c r="P1399" i="33"/>
  <c r="P1410" i="33"/>
  <c r="P1415" i="33"/>
  <c r="P1426" i="33"/>
  <c r="P1430" i="33"/>
  <c r="P1434" i="33"/>
  <c r="P1438" i="33"/>
  <c r="P1442" i="33"/>
  <c r="P1446" i="33"/>
  <c r="P1450" i="33"/>
  <c r="P1454" i="33"/>
  <c r="P1458" i="33"/>
  <c r="O1460" i="33"/>
  <c r="P1463" i="33"/>
  <c r="O1465" i="33"/>
  <c r="P1466" i="33"/>
  <c r="O1468" i="33"/>
  <c r="P1471" i="33"/>
  <c r="O1473" i="33"/>
  <c r="P1474" i="33"/>
  <c r="O1476" i="33"/>
  <c r="P1479" i="33"/>
  <c r="O1481" i="33"/>
  <c r="P1482" i="33"/>
  <c r="O1484" i="33"/>
  <c r="P1487" i="33"/>
  <c r="O1489" i="33"/>
  <c r="P1490" i="33"/>
  <c r="O1492" i="33"/>
  <c r="P1495" i="33"/>
  <c r="O1497" i="33"/>
  <c r="P1498" i="33"/>
  <c r="O1500" i="33"/>
  <c r="P1503" i="33"/>
  <c r="O1505" i="33"/>
  <c r="P1506" i="33"/>
  <c r="O1509" i="33"/>
  <c r="P1510" i="33"/>
  <c r="O1513" i="33"/>
  <c r="P1514" i="33"/>
  <c r="O1517" i="33"/>
  <c r="P1518" i="33"/>
  <c r="O1521" i="33"/>
  <c r="P1522" i="33"/>
  <c r="O1525" i="33"/>
  <c r="P1526" i="33"/>
  <c r="O1529" i="33"/>
  <c r="P1530" i="33"/>
  <c r="O1532" i="33"/>
  <c r="P1533" i="33"/>
  <c r="O1536" i="33"/>
  <c r="P1537" i="33"/>
  <c r="O1540" i="33"/>
  <c r="P1541" i="33"/>
  <c r="O1544" i="33"/>
  <c r="P1545" i="33"/>
  <c r="O1548" i="33"/>
  <c r="P1549" i="33"/>
  <c r="O1552" i="33"/>
  <c r="P1553" i="33"/>
  <c r="O1556" i="33"/>
  <c r="P1557" i="33"/>
  <c r="O1560" i="33"/>
  <c r="P1561" i="33"/>
  <c r="O1564" i="33"/>
  <c r="P1565" i="33"/>
  <c r="O1568" i="33"/>
  <c r="P1569" i="33"/>
  <c r="O1572" i="33"/>
  <c r="P1573" i="33"/>
  <c r="O1576" i="33"/>
  <c r="P1577" i="33"/>
  <c r="O1580" i="33"/>
  <c r="P1581" i="33"/>
  <c r="O1584" i="33"/>
  <c r="P1585" i="33"/>
  <c r="O1588" i="33"/>
  <c r="P1589" i="33"/>
  <c r="O1592" i="33"/>
  <c r="P1593" i="33"/>
  <c r="O1596" i="33"/>
  <c r="P1597" i="33"/>
  <c r="O1600" i="33"/>
  <c r="P1601" i="33"/>
  <c r="O1604" i="33"/>
  <c r="P1605" i="33"/>
  <c r="O1608" i="33"/>
  <c r="P1609" i="33"/>
  <c r="O1612" i="33"/>
  <c r="P1613" i="33"/>
  <c r="O1616" i="33"/>
  <c r="P1617" i="33"/>
  <c r="O1620" i="33"/>
  <c r="P1621" i="33"/>
  <c r="O1624" i="33"/>
  <c r="P1625" i="33"/>
  <c r="O1628" i="33"/>
  <c r="P1629" i="33"/>
  <c r="O1632" i="33"/>
  <c r="P1633" i="33"/>
  <c r="O1636" i="33"/>
  <c r="P1637" i="33"/>
  <c r="O1640" i="33"/>
  <c r="P1641" i="33"/>
  <c r="O1644" i="33"/>
  <c r="P1645" i="33"/>
  <c r="O1648" i="33"/>
  <c r="P1649" i="33"/>
  <c r="O1652" i="33"/>
  <c r="P1653" i="33"/>
  <c r="O1656" i="33"/>
  <c r="P1657" i="33"/>
  <c r="O1660" i="33"/>
  <c r="P1661" i="33"/>
  <c r="O1664" i="33"/>
  <c r="P1665" i="33"/>
  <c r="O1668" i="33"/>
  <c r="P1669" i="33"/>
  <c r="O1672" i="33"/>
  <c r="P1673" i="33"/>
  <c r="O1676" i="33"/>
  <c r="P1677" i="33"/>
  <c r="O1680" i="33"/>
  <c r="P1681" i="33"/>
  <c r="O1684" i="33"/>
  <c r="P1685" i="33"/>
  <c r="O1688" i="33"/>
  <c r="P1689" i="33"/>
  <c r="O1692" i="33"/>
  <c r="P1693" i="33"/>
  <c r="O1696" i="33"/>
  <c r="P1697" i="33"/>
  <c r="O1700" i="33"/>
  <c r="P1701" i="33"/>
  <c r="O1704" i="33"/>
  <c r="P1705" i="33"/>
  <c r="O1708" i="33"/>
  <c r="P1709" i="33"/>
  <c r="O1712" i="33"/>
  <c r="P1713" i="33"/>
  <c r="O1716" i="33"/>
  <c r="P1717" i="33"/>
  <c r="O1720" i="33"/>
  <c r="P1721" i="33"/>
  <c r="O1724" i="33"/>
  <c r="P1725" i="33"/>
  <c r="O1728" i="33"/>
  <c r="P1729" i="33"/>
  <c r="O1732" i="33"/>
  <c r="P1733" i="33"/>
  <c r="O1736" i="33"/>
  <c r="P1737" i="33"/>
  <c r="P1273" i="33"/>
  <c r="O1276" i="33"/>
  <c r="P1295" i="33"/>
  <c r="P1338" i="33"/>
  <c r="P1349" i="33"/>
  <c r="O1352" i="33"/>
  <c r="P1365" i="33"/>
  <c r="O1368" i="33"/>
  <c r="P1381" i="33"/>
  <c r="O1384" i="33"/>
  <c r="P1402" i="33"/>
  <c r="O1425" i="33"/>
  <c r="O1433" i="33"/>
  <c r="O1441" i="33"/>
  <c r="O1449" i="33"/>
  <c r="O1457" i="33"/>
  <c r="O1462" i="33"/>
  <c r="O1464" i="33"/>
  <c r="O1469" i="33"/>
  <c r="P1473" i="33"/>
  <c r="O1478" i="33"/>
  <c r="O1480" i="33"/>
  <c r="O1485" i="33"/>
  <c r="P1489" i="33"/>
  <c r="O1494" i="33"/>
  <c r="O1496" i="33"/>
  <c r="O1501" i="33"/>
  <c r="P1505" i="33"/>
  <c r="P1509" i="33"/>
  <c r="P1513" i="33"/>
  <c r="P1517" i="33"/>
  <c r="P1521" i="33"/>
  <c r="P1525" i="33"/>
  <c r="P1529" i="33"/>
  <c r="P1532" i="33"/>
  <c r="P1536" i="33"/>
  <c r="P1540" i="33"/>
  <c r="P1544" i="33"/>
  <c r="P1548" i="33"/>
  <c r="P1552" i="33"/>
  <c r="P1556" i="33"/>
  <c r="P1560" i="33"/>
  <c r="P1564" i="33"/>
  <c r="P1568" i="33"/>
  <c r="P1572" i="33"/>
  <c r="P1576" i="33"/>
  <c r="P1580" i="33"/>
  <c r="P1584" i="33"/>
  <c r="P1588" i="33"/>
  <c r="P1592" i="33"/>
  <c r="P1596" i="33"/>
  <c r="P1598" i="33"/>
  <c r="O1603" i="33"/>
  <c r="P1606" i="33"/>
  <c r="O1611" i="33"/>
  <c r="P1614" i="33"/>
  <c r="O1619" i="33"/>
  <c r="P1622" i="33"/>
  <c r="O1627" i="33"/>
  <c r="P1630" i="33"/>
  <c r="O1635" i="33"/>
  <c r="P1638" i="33"/>
  <c r="O1643" i="33"/>
  <c r="P1646" i="33"/>
  <c r="O1651" i="33"/>
  <c r="P1654" i="33"/>
  <c r="O1659" i="33"/>
  <c r="P1662" i="33"/>
  <c r="O1667" i="33"/>
  <c r="P1670" i="33"/>
  <c r="O1675" i="33"/>
  <c r="P1678" i="33"/>
  <c r="O1683" i="33"/>
  <c r="P1686" i="33"/>
  <c r="O1691" i="33"/>
  <c r="P1694" i="33"/>
  <c r="O1699" i="33"/>
  <c r="P1702" i="33"/>
  <c r="O1707" i="33"/>
  <c r="P1710" i="33"/>
  <c r="O1715" i="33"/>
  <c r="P1718" i="33"/>
  <c r="O1723" i="33"/>
  <c r="P1726" i="33"/>
  <c r="O1731" i="33"/>
  <c r="P1734" i="33"/>
  <c r="O1739" i="33"/>
  <c r="P1740" i="33"/>
  <c r="O1743" i="33"/>
  <c r="P1744" i="33"/>
  <c r="O1747" i="33"/>
  <c r="P1748" i="33"/>
  <c r="O1751" i="33"/>
  <c r="P1752" i="33"/>
  <c r="O1755" i="33"/>
  <c r="P1756" i="33"/>
  <c r="O1759" i="33"/>
  <c r="P1760" i="33"/>
  <c r="O1763" i="33"/>
  <c r="P1764" i="33"/>
  <c r="O1767" i="33"/>
  <c r="P1768" i="33"/>
  <c r="O1771" i="33"/>
  <c r="P1772" i="33"/>
  <c r="O1775" i="33"/>
  <c r="P1776" i="33"/>
  <c r="O1779" i="33"/>
  <c r="P1780" i="33"/>
  <c r="O1783" i="33"/>
  <c r="P1784" i="33"/>
  <c r="O1787" i="33"/>
  <c r="P1788" i="33"/>
  <c r="O1791" i="33"/>
  <c r="P1792" i="33"/>
  <c r="O1795" i="33"/>
  <c r="P1796" i="33"/>
  <c r="O1799" i="33"/>
  <c r="P1800" i="33"/>
  <c r="O1803" i="33"/>
  <c r="P1804" i="33"/>
  <c r="O1807" i="33"/>
  <c r="P1808" i="33"/>
  <c r="O1811" i="33"/>
  <c r="P1812" i="33"/>
  <c r="O1815" i="33"/>
  <c r="P1816" i="33"/>
  <c r="O1819" i="33"/>
  <c r="P1820" i="33"/>
  <c r="O1823" i="33"/>
  <c r="P1824" i="33"/>
  <c r="O1827" i="33"/>
  <c r="P1828" i="33"/>
  <c r="O1831" i="33"/>
  <c r="P1832" i="33"/>
  <c r="O1835" i="33"/>
  <c r="P1836" i="33"/>
  <c r="O1839" i="33"/>
  <c r="P1840" i="33"/>
  <c r="O1843" i="33"/>
  <c r="P1844" i="33"/>
  <c r="O1847" i="33"/>
  <c r="P1848" i="33"/>
  <c r="O1851" i="33"/>
  <c r="P1852" i="33"/>
  <c r="O1855" i="33"/>
  <c r="P1856" i="33"/>
  <c r="O1859" i="33"/>
  <c r="P1860" i="33"/>
  <c r="O1863" i="33"/>
  <c r="P1864" i="33"/>
  <c r="O1867" i="33"/>
  <c r="P1868" i="33"/>
  <c r="O1871" i="33"/>
  <c r="P1872" i="33"/>
  <c r="O1875" i="33"/>
  <c r="P1876" i="33"/>
  <c r="O1879" i="33"/>
  <c r="P1880" i="33"/>
  <c r="O1883" i="33"/>
  <c r="P1884" i="33"/>
  <c r="O1887" i="33"/>
  <c r="P1888" i="33"/>
  <c r="O1891" i="33"/>
  <c r="P1892" i="33"/>
  <c r="O1895" i="33"/>
  <c r="O1286" i="33"/>
  <c r="O1289" i="33"/>
  <c r="P1329" i="33"/>
  <c r="O1332" i="33"/>
  <c r="P1397" i="33"/>
  <c r="O1418" i="33"/>
  <c r="O1420" i="33"/>
  <c r="P1423" i="33"/>
  <c r="P1431" i="33"/>
  <c r="P1439" i="33"/>
  <c r="P1447" i="33"/>
  <c r="P1455" i="33"/>
  <c r="P1462" i="33"/>
  <c r="P1467" i="33"/>
  <c r="P1478" i="33"/>
  <c r="P1483" i="33"/>
  <c r="P1494" i="33"/>
  <c r="P1499" i="33"/>
  <c r="O1508" i="33"/>
  <c r="O1512" i="33"/>
  <c r="O1516" i="33"/>
  <c r="O1520" i="33"/>
  <c r="O1524" i="33"/>
  <c r="O1528" i="33"/>
  <c r="O1531" i="33"/>
  <c r="O1535" i="33"/>
  <c r="O1539" i="33"/>
  <c r="O1543" i="33"/>
  <c r="O1547" i="33"/>
  <c r="O1551" i="33"/>
  <c r="O1555" i="33"/>
  <c r="O1559" i="33"/>
  <c r="O1563" i="33"/>
  <c r="O1567" i="33"/>
  <c r="O1571" i="33"/>
  <c r="O1575" i="33"/>
  <c r="O1579" i="33"/>
  <c r="O1583" i="33"/>
  <c r="O1587" i="33"/>
  <c r="O1591" i="33"/>
  <c r="O1595" i="33"/>
  <c r="P1600" i="33"/>
  <c r="O1602" i="33"/>
  <c r="P1603" i="33"/>
  <c r="O1605" i="33"/>
  <c r="P1608" i="33"/>
  <c r="O1610" i="33"/>
  <c r="P1611" i="33"/>
  <c r="O1613" i="33"/>
  <c r="P1616" i="33"/>
  <c r="O1618" i="33"/>
  <c r="P1619" i="33"/>
  <c r="O1621" i="33"/>
  <c r="P1624" i="33"/>
  <c r="O1626" i="33"/>
  <c r="P1627" i="33"/>
  <c r="O1629" i="33"/>
  <c r="P1632" i="33"/>
  <c r="O1634" i="33"/>
  <c r="P1635" i="33"/>
  <c r="O1637" i="33"/>
  <c r="P1640" i="33"/>
  <c r="O1642" i="33"/>
  <c r="P1643" i="33"/>
  <c r="O1645" i="33"/>
  <c r="P1648" i="33"/>
  <c r="O1650" i="33"/>
  <c r="P1651" i="33"/>
  <c r="O1653" i="33"/>
  <c r="P1656" i="33"/>
  <c r="O1658" i="33"/>
  <c r="P1659" i="33"/>
  <c r="O1661" i="33"/>
  <c r="P1664" i="33"/>
  <c r="O1666" i="33"/>
  <c r="P1667" i="33"/>
  <c r="O1669" i="33"/>
  <c r="P1672" i="33"/>
  <c r="O1674" i="33"/>
  <c r="P1675" i="33"/>
  <c r="O1677" i="33"/>
  <c r="P1680" i="33"/>
  <c r="O1682" i="33"/>
  <c r="P1683" i="33"/>
  <c r="O1685" i="33"/>
  <c r="P1688" i="33"/>
  <c r="O1690" i="33"/>
  <c r="P1691" i="33"/>
  <c r="O1693" i="33"/>
  <c r="P1696" i="33"/>
  <c r="O1698" i="33"/>
  <c r="P1699" i="33"/>
  <c r="O1701" i="33"/>
  <c r="P1704" i="33"/>
  <c r="O1706" i="33"/>
  <c r="P1707" i="33"/>
  <c r="O1709" i="33"/>
  <c r="P1712" i="33"/>
  <c r="O1714" i="33"/>
  <c r="P1715" i="33"/>
  <c r="O1717" i="33"/>
  <c r="P1720" i="33"/>
  <c r="O1722" i="33"/>
  <c r="P1723" i="33"/>
  <c r="O1725" i="33"/>
  <c r="P1728" i="33"/>
  <c r="O1730" i="33"/>
  <c r="P1731" i="33"/>
  <c r="O1733" i="33"/>
  <c r="P1736" i="33"/>
  <c r="O1738" i="33"/>
  <c r="P1739" i="33"/>
  <c r="O1742" i="33"/>
  <c r="P1743" i="33"/>
  <c r="O1746" i="33"/>
  <c r="P1747" i="33"/>
  <c r="O1750" i="33"/>
  <c r="P1751" i="33"/>
  <c r="O1754" i="33"/>
  <c r="P1755" i="33"/>
  <c r="O1758" i="33"/>
  <c r="P1759" i="33"/>
  <c r="O1762" i="33"/>
  <c r="P1763" i="33"/>
  <c r="O1766" i="33"/>
  <c r="P1767" i="33"/>
  <c r="O1770" i="33"/>
  <c r="P1771" i="33"/>
  <c r="O1774" i="33"/>
  <c r="P1775" i="33"/>
  <c r="O1778" i="33"/>
  <c r="P1779" i="33"/>
  <c r="O1782" i="33"/>
  <c r="P1783" i="33"/>
  <c r="O1786" i="33"/>
  <c r="P1787" i="33"/>
  <c r="O1790" i="33"/>
  <c r="P1791" i="33"/>
  <c r="O1794" i="33"/>
  <c r="P1795" i="33"/>
  <c r="O1798" i="33"/>
  <c r="P1799" i="33"/>
  <c r="O1802" i="33"/>
  <c r="P1803" i="33"/>
  <c r="O1806" i="33"/>
  <c r="P1807" i="33"/>
  <c r="O1810" i="33"/>
  <c r="P1811" i="33"/>
  <c r="O1814" i="33"/>
  <c r="P1815" i="33"/>
  <c r="O1818" i="33"/>
  <c r="P1819" i="33"/>
  <c r="O1822" i="33"/>
  <c r="P1823" i="33"/>
  <c r="O1826" i="33"/>
  <c r="P1827" i="33"/>
  <c r="O1830" i="33"/>
  <c r="P1831" i="33"/>
  <c r="O1834" i="33"/>
  <c r="P1835" i="33"/>
  <c r="O1838" i="33"/>
  <c r="P1839" i="33"/>
  <c r="O1842" i="33"/>
  <c r="P1843" i="33"/>
  <c r="O1846" i="33"/>
  <c r="P1847" i="33"/>
  <c r="O1850" i="33"/>
  <c r="P1851" i="33"/>
  <c r="O1854" i="33"/>
  <c r="P1855" i="33"/>
  <c r="O1858" i="33"/>
  <c r="P1859" i="33"/>
  <c r="O1862" i="33"/>
  <c r="P1863" i="33"/>
  <c r="O1866" i="33"/>
  <c r="P1867" i="33"/>
  <c r="O1870" i="33"/>
  <c r="P1871" i="33"/>
  <c r="O1874" i="33"/>
  <c r="P1875" i="33"/>
  <c r="O1878" i="33"/>
  <c r="P1879" i="33"/>
  <c r="O1882" i="33"/>
  <c r="P1883" i="33"/>
  <c r="O1886" i="33"/>
  <c r="P1887" i="33"/>
  <c r="O1890" i="33"/>
  <c r="P1891" i="33"/>
  <c r="O1894" i="33"/>
  <c r="P1895" i="33"/>
  <c r="O1898" i="33"/>
  <c r="P1899" i="33"/>
  <c r="O1902" i="33"/>
  <c r="P1903" i="33"/>
  <c r="O1906" i="33"/>
  <c r="P1907" i="33"/>
  <c r="O1910" i="33"/>
  <c r="P1911" i="33"/>
  <c r="O1914" i="33"/>
  <c r="P1915" i="33"/>
  <c r="O1918" i="33"/>
  <c r="P1919" i="33"/>
  <c r="O1922" i="33"/>
  <c r="P1923" i="33"/>
  <c r="O1926" i="33"/>
  <c r="P1927" i="33"/>
  <c r="O1930" i="33"/>
  <c r="P1931" i="33"/>
  <c r="O1934" i="33"/>
  <c r="P1935" i="33"/>
  <c r="O1938" i="33"/>
  <c r="P1939" i="33"/>
  <c r="O1942" i="33"/>
  <c r="P1943" i="33"/>
  <c r="O1946" i="33"/>
  <c r="P1947" i="33"/>
  <c r="O1950" i="33"/>
  <c r="O1230" i="33"/>
  <c r="P1231" i="33"/>
  <c r="P1240" i="33"/>
  <c r="O1243" i="33"/>
  <c r="P1306" i="33"/>
  <c r="P1327" i="33"/>
  <c r="P1357" i="33"/>
  <c r="O1360" i="33"/>
  <c r="P1373" i="33"/>
  <c r="O1376" i="33"/>
  <c r="O1391" i="33"/>
  <c r="O1409" i="33"/>
  <c r="P1418" i="33"/>
  <c r="O1429" i="33"/>
  <c r="O1437" i="33"/>
  <c r="O1445" i="33"/>
  <c r="O1453" i="33"/>
  <c r="O1461" i="33"/>
  <c r="P1465" i="33"/>
  <c r="O1470" i="33"/>
  <c r="O1472" i="33"/>
  <c r="O1477" i="33"/>
  <c r="P1481" i="33"/>
  <c r="O1486" i="33"/>
  <c r="O1488" i="33"/>
  <c r="O1493" i="33"/>
  <c r="P1497" i="33"/>
  <c r="O1502" i="33"/>
  <c r="O1504" i="33"/>
  <c r="P1508" i="33"/>
  <c r="P1512" i="33"/>
  <c r="P1516" i="33"/>
  <c r="P1520" i="33"/>
  <c r="P1524" i="33"/>
  <c r="P1528" i="33"/>
  <c r="P1531" i="33"/>
  <c r="P1535" i="33"/>
  <c r="P1539" i="33"/>
  <c r="P1543" i="33"/>
  <c r="P1547" i="33"/>
  <c r="P1551" i="33"/>
  <c r="P1555" i="33"/>
  <c r="P1559" i="33"/>
  <c r="P1563" i="33"/>
  <c r="P1567" i="33"/>
  <c r="P1571" i="33"/>
  <c r="P1575" i="33"/>
  <c r="P1579" i="33"/>
  <c r="P1583" i="33"/>
  <c r="P1587" i="33"/>
  <c r="P1591" i="33"/>
  <c r="P1595" i="33"/>
  <c r="O1599" i="33"/>
  <c r="P1602" i="33"/>
  <c r="O1607" i="33"/>
  <c r="P1610" i="33"/>
  <c r="O1615" i="33"/>
  <c r="P1618" i="33"/>
  <c r="O1623" i="33"/>
  <c r="P1626" i="33"/>
  <c r="O1631" i="33"/>
  <c r="P1634" i="33"/>
  <c r="O1639" i="33"/>
  <c r="P1642" i="33"/>
  <c r="O1647" i="33"/>
  <c r="P1650" i="33"/>
  <c r="O1655" i="33"/>
  <c r="P1658" i="33"/>
  <c r="O1663" i="33"/>
  <c r="P1666" i="33"/>
  <c r="O1671" i="33"/>
  <c r="P1674" i="33"/>
  <c r="O1679" i="33"/>
  <c r="P1682" i="33"/>
  <c r="O1687" i="33"/>
  <c r="P1690" i="33"/>
  <c r="O1695" i="33"/>
  <c r="P1698" i="33"/>
  <c r="O1318" i="33"/>
  <c r="O1321" i="33"/>
  <c r="P1413" i="33"/>
  <c r="P1435" i="33"/>
  <c r="O1519" i="33"/>
  <c r="O1546" i="33"/>
  <c r="O1562" i="33"/>
  <c r="O1578" i="33"/>
  <c r="O1594" i="33"/>
  <c r="P1703" i="33"/>
  <c r="P1708" i="33"/>
  <c r="P1719" i="33"/>
  <c r="P1724" i="33"/>
  <c r="P1735" i="33"/>
  <c r="O1740" i="33"/>
  <c r="O1744" i="33"/>
  <c r="O1748" i="33"/>
  <c r="O1752" i="33"/>
  <c r="O1756" i="33"/>
  <c r="O1760" i="33"/>
  <c r="O1764" i="33"/>
  <c r="O1768" i="33"/>
  <c r="O1772" i="33"/>
  <c r="O1776" i="33"/>
  <c r="O1780" i="33"/>
  <c r="O1784" i="33"/>
  <c r="O1788" i="33"/>
  <c r="O1792" i="33"/>
  <c r="O1796" i="33"/>
  <c r="O1800" i="33"/>
  <c r="O1804" i="33"/>
  <c r="O1808" i="33"/>
  <c r="O1812" i="33"/>
  <c r="O1816" i="33"/>
  <c r="O1820" i="33"/>
  <c r="O1824" i="33"/>
  <c r="O1828" i="33"/>
  <c r="O1832" i="33"/>
  <c r="O1836" i="33"/>
  <c r="O1840" i="33"/>
  <c r="O1844" i="33"/>
  <c r="O1848" i="33"/>
  <c r="O1852" i="33"/>
  <c r="O1856" i="33"/>
  <c r="O1860" i="33"/>
  <c r="O1864" i="33"/>
  <c r="O1868" i="33"/>
  <c r="O1872" i="33"/>
  <c r="O1876" i="33"/>
  <c r="O1880" i="33"/>
  <c r="O1884" i="33"/>
  <c r="O1888" i="33"/>
  <c r="O1892" i="33"/>
  <c r="O1896" i="33"/>
  <c r="P1897" i="33"/>
  <c r="O1899" i="33"/>
  <c r="P1902" i="33"/>
  <c r="O1904" i="33"/>
  <c r="P1905" i="33"/>
  <c r="O1907" i="33"/>
  <c r="P1910" i="33"/>
  <c r="O1912" i="33"/>
  <c r="P1913" i="33"/>
  <c r="O1915" i="33"/>
  <c r="P1918" i="33"/>
  <c r="O1920" i="33"/>
  <c r="P1921" i="33"/>
  <c r="O1923" i="33"/>
  <c r="P1926" i="33"/>
  <c r="O1928" i="33"/>
  <c r="P1929" i="33"/>
  <c r="O1931" i="33"/>
  <c r="P1934" i="33"/>
  <c r="O1936" i="33"/>
  <c r="P1937" i="33"/>
  <c r="O1939" i="33"/>
  <c r="P1942" i="33"/>
  <c r="O1944" i="33"/>
  <c r="P1945" i="33"/>
  <c r="O1947" i="33"/>
  <c r="P1950" i="33"/>
  <c r="O1229" i="33"/>
  <c r="P1232" i="33"/>
  <c r="O1235" i="33"/>
  <c r="P1236" i="33"/>
  <c r="P1229" i="33"/>
  <c r="O1231" i="33"/>
  <c r="P1235" i="33"/>
  <c r="P1917" i="33"/>
  <c r="O1924" i="33"/>
  <c r="O1932" i="33"/>
  <c r="O1935" i="33"/>
  <c r="P1941" i="33"/>
  <c r="P1946" i="33"/>
  <c r="P1228" i="33"/>
  <c r="P1234" i="33"/>
  <c r="P1470" i="33"/>
  <c r="P1491" i="33"/>
  <c r="O1515" i="33"/>
  <c r="O1590" i="33"/>
  <c r="P1607" i="33"/>
  <c r="P1639" i="33"/>
  <c r="P1671" i="33"/>
  <c r="P1687" i="33"/>
  <c r="O1705" i="33"/>
  <c r="P1714" i="33"/>
  <c r="O1721" i="33"/>
  <c r="P1730" i="33"/>
  <c r="O1737" i="33"/>
  <c r="P1753" i="33"/>
  <c r="P1777" i="33"/>
  <c r="P1789" i="33"/>
  <c r="P1793" i="33"/>
  <c r="P1797" i="33"/>
  <c r="P1813" i="33"/>
  <c r="P1825" i="33"/>
  <c r="P1829" i="33"/>
  <c r="P1833" i="33"/>
  <c r="P1853" i="33"/>
  <c r="P1885" i="33"/>
  <c r="P1889" i="33"/>
  <c r="O1897" i="33"/>
  <c r="P1916" i="33"/>
  <c r="P1932" i="33"/>
  <c r="O1937" i="33"/>
  <c r="P1948" i="33"/>
  <c r="P1230" i="33"/>
  <c r="O1236" i="33"/>
  <c r="P1297" i="33"/>
  <c r="O1300" i="33"/>
  <c r="O1404" i="33"/>
  <c r="P1407" i="33"/>
  <c r="P1443" i="33"/>
  <c r="P1475" i="33"/>
  <c r="P1486" i="33"/>
  <c r="O1507" i="33"/>
  <c r="O1523" i="33"/>
  <c r="O1534" i="33"/>
  <c r="O1550" i="33"/>
  <c r="O1566" i="33"/>
  <c r="O1582" i="33"/>
  <c r="O1598" i="33"/>
  <c r="O1606" i="33"/>
  <c r="O1614" i="33"/>
  <c r="O1622" i="33"/>
  <c r="O1630" i="33"/>
  <c r="O1638" i="33"/>
  <c r="O1646" i="33"/>
  <c r="O1654" i="33"/>
  <c r="O1662" i="33"/>
  <c r="O1670" i="33"/>
  <c r="O1678" i="33"/>
  <c r="O1686" i="33"/>
  <c r="O1694" i="33"/>
  <c r="O1702" i="33"/>
  <c r="P1706" i="33"/>
  <c r="O1711" i="33"/>
  <c r="O1713" i="33"/>
  <c r="O1718" i="33"/>
  <c r="P1722" i="33"/>
  <c r="O1727" i="33"/>
  <c r="O1729" i="33"/>
  <c r="O1734" i="33"/>
  <c r="P1738" i="33"/>
  <c r="P1742" i="33"/>
  <c r="P1746" i="33"/>
  <c r="P1750" i="33"/>
  <c r="P1754" i="33"/>
  <c r="P1758" i="33"/>
  <c r="P1762" i="33"/>
  <c r="P1766" i="33"/>
  <c r="P1770" i="33"/>
  <c r="P1774" i="33"/>
  <c r="P1778" i="33"/>
  <c r="P1782" i="33"/>
  <c r="P1786" i="33"/>
  <c r="P1790" i="33"/>
  <c r="P1794" i="33"/>
  <c r="P1798" i="33"/>
  <c r="P1802" i="33"/>
  <c r="P1806" i="33"/>
  <c r="P1810" i="33"/>
  <c r="P1814" i="33"/>
  <c r="P1818" i="33"/>
  <c r="P1822" i="33"/>
  <c r="P1826" i="33"/>
  <c r="P1830" i="33"/>
  <c r="P1834" i="33"/>
  <c r="P1838" i="33"/>
  <c r="P1842" i="33"/>
  <c r="P1846" i="33"/>
  <c r="P1850" i="33"/>
  <c r="P1854" i="33"/>
  <c r="P1858" i="33"/>
  <c r="P1862" i="33"/>
  <c r="P1866" i="33"/>
  <c r="P1870" i="33"/>
  <c r="P1874" i="33"/>
  <c r="P1878" i="33"/>
  <c r="P1882" i="33"/>
  <c r="P1886" i="33"/>
  <c r="P1890" i="33"/>
  <c r="P1894" i="33"/>
  <c r="P1896" i="33"/>
  <c r="O1901" i="33"/>
  <c r="P1904" i="33"/>
  <c r="O1909" i="33"/>
  <c r="P1912" i="33"/>
  <c r="O1917" i="33"/>
  <c r="P1920" i="33"/>
  <c r="O1925" i="33"/>
  <c r="P1928" i="33"/>
  <c r="O1933" i="33"/>
  <c r="P1936" i="33"/>
  <c r="O1941" i="33"/>
  <c r="P1944" i="33"/>
  <c r="O1949" i="33"/>
  <c r="O1228" i="33"/>
  <c r="O1234" i="33"/>
  <c r="P1906" i="33"/>
  <c r="O1916" i="33"/>
  <c r="O1919" i="33"/>
  <c r="P1925" i="33"/>
  <c r="O1927" i="33"/>
  <c r="P1933" i="33"/>
  <c r="P1938" i="33"/>
  <c r="O1943" i="33"/>
  <c r="O1948" i="33"/>
  <c r="O1233" i="33"/>
  <c r="P1427" i="33"/>
  <c r="P1459" i="33"/>
  <c r="O1542" i="33"/>
  <c r="O1574" i="33"/>
  <c r="P1615" i="33"/>
  <c r="P1623" i="33"/>
  <c r="P1647" i="33"/>
  <c r="P1655" i="33"/>
  <c r="P1663" i="33"/>
  <c r="P1695" i="33"/>
  <c r="P1757" i="33"/>
  <c r="P1761" i="33"/>
  <c r="P1765" i="33"/>
  <c r="P1781" i="33"/>
  <c r="P1785" i="33"/>
  <c r="P1805" i="33"/>
  <c r="P1817" i="33"/>
  <c r="P1837" i="33"/>
  <c r="P1841" i="33"/>
  <c r="P1845" i="33"/>
  <c r="P1857" i="33"/>
  <c r="P1877" i="33"/>
  <c r="P1881" i="33"/>
  <c r="P1900" i="33"/>
  <c r="O1905" i="33"/>
  <c r="P1908" i="33"/>
  <c r="P1924" i="33"/>
  <c r="O1232" i="33"/>
  <c r="O1402" i="33"/>
  <c r="P1451" i="33"/>
  <c r="O1511" i="33"/>
  <c r="O1527" i="33"/>
  <c r="O1538" i="33"/>
  <c r="O1554" i="33"/>
  <c r="O1570" i="33"/>
  <c r="O1586" i="33"/>
  <c r="O1601" i="33"/>
  <c r="P1604" i="33"/>
  <c r="O1609" i="33"/>
  <c r="P1612" i="33"/>
  <c r="O1617" i="33"/>
  <c r="P1620" i="33"/>
  <c r="O1625" i="33"/>
  <c r="P1628" i="33"/>
  <c r="O1633" i="33"/>
  <c r="P1636" i="33"/>
  <c r="O1641" i="33"/>
  <c r="P1644" i="33"/>
  <c r="O1649" i="33"/>
  <c r="P1652" i="33"/>
  <c r="O1657" i="33"/>
  <c r="P1660" i="33"/>
  <c r="O1665" i="33"/>
  <c r="P1668" i="33"/>
  <c r="O1673" i="33"/>
  <c r="P1676" i="33"/>
  <c r="O1681" i="33"/>
  <c r="P1684" i="33"/>
  <c r="O1689" i="33"/>
  <c r="P1692" i="33"/>
  <c r="O1697" i="33"/>
  <c r="P1700" i="33"/>
  <c r="P1711" i="33"/>
  <c r="P1716" i="33"/>
  <c r="P1727" i="33"/>
  <c r="P1732" i="33"/>
  <c r="O1741" i="33"/>
  <c r="O1745" i="33"/>
  <c r="O1749" i="33"/>
  <c r="O1753" i="33"/>
  <c r="O1757" i="33"/>
  <c r="O1761" i="33"/>
  <c r="O1765" i="33"/>
  <c r="O1769" i="33"/>
  <c r="O1773" i="33"/>
  <c r="O1777" i="33"/>
  <c r="O1781" i="33"/>
  <c r="O1785" i="33"/>
  <c r="O1789" i="33"/>
  <c r="O1793" i="33"/>
  <c r="O1797" i="33"/>
  <c r="O1801" i="33"/>
  <c r="O1805" i="33"/>
  <c r="O1809" i="33"/>
  <c r="O1813" i="33"/>
  <c r="O1817" i="33"/>
  <c r="O1821" i="33"/>
  <c r="O1825" i="33"/>
  <c r="O1829" i="33"/>
  <c r="O1833" i="33"/>
  <c r="O1837" i="33"/>
  <c r="O1841" i="33"/>
  <c r="O1845" i="33"/>
  <c r="O1849" i="33"/>
  <c r="O1853" i="33"/>
  <c r="O1857" i="33"/>
  <c r="O1861" i="33"/>
  <c r="O1865" i="33"/>
  <c r="O1869" i="33"/>
  <c r="O1873" i="33"/>
  <c r="O1877" i="33"/>
  <c r="O1881" i="33"/>
  <c r="O1885" i="33"/>
  <c r="O1889" i="33"/>
  <c r="O1893" i="33"/>
  <c r="P1898" i="33"/>
  <c r="O1900" i="33"/>
  <c r="P1901" i="33"/>
  <c r="O1903" i="33"/>
  <c r="O1908" i="33"/>
  <c r="P1909" i="33"/>
  <c r="O1911" i="33"/>
  <c r="P1914" i="33"/>
  <c r="P1922" i="33"/>
  <c r="P1930" i="33"/>
  <c r="O1940" i="33"/>
  <c r="P1949" i="33"/>
  <c r="P1502" i="33"/>
  <c r="O1558" i="33"/>
  <c r="P1599" i="33"/>
  <c r="P1631" i="33"/>
  <c r="P1679" i="33"/>
  <c r="O1703" i="33"/>
  <c r="O1710" i="33"/>
  <c r="O1719" i="33"/>
  <c r="O1726" i="33"/>
  <c r="O1735" i="33"/>
  <c r="P1741" i="33"/>
  <c r="P1745" i="33"/>
  <c r="P1749" i="33"/>
  <c r="P1769" i="33"/>
  <c r="P1773" i="33"/>
  <c r="P1801" i="33"/>
  <c r="P1809" i="33"/>
  <c r="P1821" i="33"/>
  <c r="P1849" i="33"/>
  <c r="P1861" i="33"/>
  <c r="P1865" i="33"/>
  <c r="P1869" i="33"/>
  <c r="P1873" i="33"/>
  <c r="P1893" i="33"/>
  <c r="O1913" i="33"/>
  <c r="O1921" i="33"/>
  <c r="O1929" i="33"/>
  <c r="P1940" i="33"/>
  <c r="O1945" i="33"/>
  <c r="P1233" i="33"/>
  <c r="O11" i="33"/>
  <c r="P12" i="33"/>
  <c r="O14" i="33"/>
  <c r="P15" i="33"/>
  <c r="O18" i="33"/>
  <c r="P19" i="33"/>
  <c r="O22" i="33"/>
  <c r="O25" i="33"/>
  <c r="P26" i="33"/>
  <c r="O30" i="33"/>
  <c r="P31" i="33"/>
  <c r="O36" i="33"/>
  <c r="P37" i="33"/>
  <c r="O40" i="33"/>
  <c r="P41" i="33"/>
  <c r="O44" i="33"/>
  <c r="P45" i="33"/>
  <c r="O48" i="33"/>
  <c r="P49" i="33"/>
  <c r="O52" i="33"/>
  <c r="P53" i="33"/>
  <c r="O56" i="33"/>
  <c r="P57" i="33"/>
  <c r="O60" i="33"/>
  <c r="P61" i="33"/>
  <c r="O64" i="33"/>
  <c r="P65" i="33"/>
  <c r="O68" i="33"/>
  <c r="P69" i="33"/>
  <c r="O72" i="33"/>
  <c r="P73" i="33"/>
  <c r="O76" i="33"/>
  <c r="P11" i="33"/>
  <c r="O13" i="33"/>
  <c r="P14" i="33"/>
  <c r="O17" i="33"/>
  <c r="P18" i="33"/>
  <c r="O21" i="33"/>
  <c r="P22" i="33"/>
  <c r="O24" i="33"/>
  <c r="P25" i="33"/>
  <c r="O28" i="33"/>
  <c r="O29" i="33"/>
  <c r="P30" i="33"/>
  <c r="O33" i="33"/>
  <c r="O35" i="33"/>
  <c r="P36" i="33"/>
  <c r="O39" i="33"/>
  <c r="P40" i="33"/>
  <c r="O43" i="33"/>
  <c r="P44" i="33"/>
  <c r="O47" i="33"/>
  <c r="P48" i="33"/>
  <c r="O51" i="33"/>
  <c r="P52" i="33"/>
  <c r="O55" i="33"/>
  <c r="P56" i="33"/>
  <c r="O59" i="33"/>
  <c r="P60" i="33"/>
  <c r="O63" i="33"/>
  <c r="P64" i="33"/>
  <c r="O67" i="33"/>
  <c r="P68" i="33"/>
  <c r="O71" i="33"/>
  <c r="P72" i="33"/>
  <c r="O75" i="33"/>
  <c r="P76" i="33"/>
  <c r="O79" i="33"/>
  <c r="P80" i="33"/>
  <c r="P16" i="33"/>
  <c r="P20" i="33"/>
  <c r="P23" i="33"/>
  <c r="P27" i="33"/>
  <c r="P32" i="33"/>
  <c r="P38" i="33"/>
  <c r="P42" i="33"/>
  <c r="P46" i="33"/>
  <c r="P50" i="33"/>
  <c r="P54" i="33"/>
  <c r="P58" i="33"/>
  <c r="P62" i="33"/>
  <c r="P66" i="33"/>
  <c r="P70" i="33"/>
  <c r="P74" i="33"/>
  <c r="O78"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2" i="33"/>
  <c r="O15" i="33"/>
  <c r="O19" i="33"/>
  <c r="O26" i="33"/>
  <c r="O31" i="33"/>
  <c r="O37" i="33"/>
  <c r="O41" i="33"/>
  <c r="O45" i="33"/>
  <c r="O49" i="33"/>
  <c r="O53" i="33"/>
  <c r="O57" i="33"/>
  <c r="O61" i="33"/>
  <c r="O65" i="33"/>
  <c r="O69" i="33"/>
  <c r="O73" i="33"/>
  <c r="O77" i="33"/>
  <c r="P78" i="33"/>
  <c r="O80" i="33"/>
  <c r="O83" i="33"/>
  <c r="P84" i="33"/>
  <c r="O87" i="33"/>
  <c r="P88" i="33"/>
  <c r="O91" i="33"/>
  <c r="P92" i="33"/>
  <c r="O95" i="33"/>
  <c r="P96" i="33"/>
  <c r="O99" i="33"/>
  <c r="P100" i="33"/>
  <c r="O103" i="33"/>
  <c r="P104" i="33"/>
  <c r="O107" i="33"/>
  <c r="P108" i="33"/>
  <c r="O111" i="33"/>
  <c r="P112" i="33"/>
  <c r="O115" i="33"/>
  <c r="P116" i="33"/>
  <c r="O119" i="33"/>
  <c r="P120" i="33"/>
  <c r="O123" i="33"/>
  <c r="P124" i="33"/>
  <c r="O127" i="33"/>
  <c r="P128" i="33"/>
  <c r="O131" i="33"/>
  <c r="P132" i="33"/>
  <c r="O135" i="33"/>
  <c r="P136" i="33"/>
  <c r="O139" i="33"/>
  <c r="P140" i="33"/>
  <c r="O143" i="33"/>
  <c r="P144" i="33"/>
  <c r="O147" i="33"/>
  <c r="P148" i="33"/>
  <c r="O151" i="33"/>
  <c r="P152" i="33"/>
  <c r="O155" i="33"/>
  <c r="P156" i="33"/>
  <c r="O159" i="33"/>
  <c r="P160" i="33"/>
  <c r="O163" i="33"/>
  <c r="P164" i="33"/>
  <c r="O167" i="33"/>
  <c r="P168" i="33"/>
  <c r="O171" i="33"/>
  <c r="P172"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13" i="33"/>
  <c r="O16" i="33"/>
  <c r="P21" i="33"/>
  <c r="O23" i="33"/>
  <c r="P28" i="33"/>
  <c r="P33" i="33"/>
  <c r="P35" i="33"/>
  <c r="O38" i="33"/>
  <c r="P43" i="33"/>
  <c r="O46" i="33"/>
  <c r="P51" i="33"/>
  <c r="O54" i="33"/>
  <c r="P59" i="33"/>
  <c r="O62" i="33"/>
  <c r="P67" i="33"/>
  <c r="O70" i="33"/>
  <c r="P75" i="33"/>
  <c r="P82" i="33"/>
  <c r="P86" i="33"/>
  <c r="P90" i="33"/>
  <c r="P94" i="33"/>
  <c r="P98" i="33"/>
  <c r="P102" i="33"/>
  <c r="P106" i="33"/>
  <c r="P110" i="33"/>
  <c r="P114" i="33"/>
  <c r="P118" i="33"/>
  <c r="P122" i="33"/>
  <c r="P126" i="33"/>
  <c r="P130" i="33"/>
  <c r="P134" i="33"/>
  <c r="P138" i="33"/>
  <c r="P142" i="33"/>
  <c r="P146" i="33"/>
  <c r="P150" i="33"/>
  <c r="P154" i="33"/>
  <c r="P158" i="33"/>
  <c r="P162" i="33"/>
  <c r="P166" i="33"/>
  <c r="O168" i="33"/>
  <c r="P171" i="33"/>
  <c r="O173" i="33"/>
  <c r="P174" i="33"/>
  <c r="O176" i="33"/>
  <c r="P179" i="33"/>
  <c r="O181" i="33"/>
  <c r="P182" i="33"/>
  <c r="O184" i="33"/>
  <c r="P187" i="33"/>
  <c r="O189" i="33"/>
  <c r="P190" i="33"/>
  <c r="O192" i="33"/>
  <c r="P195" i="33"/>
  <c r="O197" i="33"/>
  <c r="P198" i="33"/>
  <c r="O200" i="33"/>
  <c r="P203" i="33"/>
  <c r="O205" i="33"/>
  <c r="P206" i="33"/>
  <c r="O208" i="33"/>
  <c r="P211" i="33"/>
  <c r="O213" i="33"/>
  <c r="P214" i="33"/>
  <c r="O216" i="33"/>
  <c r="P219" i="33"/>
  <c r="O221" i="33"/>
  <c r="P222" i="33"/>
  <c r="O224" i="33"/>
  <c r="P225" i="33"/>
  <c r="O228" i="33"/>
  <c r="P229" i="33"/>
  <c r="O232" i="33"/>
  <c r="P233" i="33"/>
  <c r="O236" i="33"/>
  <c r="P237" i="33"/>
  <c r="O240" i="33"/>
  <c r="P241" i="33"/>
  <c r="O244" i="33"/>
  <c r="P245" i="33"/>
  <c r="O248" i="33"/>
  <c r="P249" i="33"/>
  <c r="O252" i="33"/>
  <c r="P253" i="33"/>
  <c r="O256" i="33"/>
  <c r="P257" i="33"/>
  <c r="O81" i="33"/>
  <c r="O85" i="33"/>
  <c r="O89" i="33"/>
  <c r="O93" i="33"/>
  <c r="O97" i="33"/>
  <c r="O101" i="33"/>
  <c r="O105" i="33"/>
  <c r="O109" i="33"/>
  <c r="O113" i="33"/>
  <c r="O117" i="33"/>
  <c r="O121" i="33"/>
  <c r="O125" i="33"/>
  <c r="O129" i="33"/>
  <c r="O133" i="33"/>
  <c r="O137" i="33"/>
  <c r="O141" i="33"/>
  <c r="O145" i="33"/>
  <c r="O149" i="33"/>
  <c r="O153" i="33"/>
  <c r="O157" i="33"/>
  <c r="O161" i="33"/>
  <c r="O165" i="33"/>
  <c r="O170" i="33"/>
  <c r="P173" i="33"/>
  <c r="O178" i="33"/>
  <c r="P181" i="33"/>
  <c r="O186" i="33"/>
  <c r="P189" i="33"/>
  <c r="O194" i="33"/>
  <c r="P197" i="33"/>
  <c r="O202" i="33"/>
  <c r="P205" i="33"/>
  <c r="O210" i="33"/>
  <c r="P213" i="33"/>
  <c r="O218" i="33"/>
  <c r="P221" i="33"/>
  <c r="P224" i="33"/>
  <c r="O227" i="33"/>
  <c r="P228" i="33"/>
  <c r="O231" i="33"/>
  <c r="P232" i="33"/>
  <c r="O235" i="33"/>
  <c r="P236" i="33"/>
  <c r="O239" i="33"/>
  <c r="P240" i="33"/>
  <c r="O243" i="33"/>
  <c r="P244" i="33"/>
  <c r="O247" i="33"/>
  <c r="P248" i="33"/>
  <c r="P252" i="33"/>
  <c r="O255" i="33"/>
  <c r="P256" i="33"/>
  <c r="O261" i="33"/>
  <c r="P262" i="33"/>
  <c r="O265" i="33"/>
  <c r="P266" i="33"/>
  <c r="O269" i="33"/>
  <c r="P270" i="33"/>
  <c r="O273" i="33"/>
  <c r="P274" i="33"/>
  <c r="O277" i="33"/>
  <c r="P278" i="33"/>
  <c r="O281" i="33"/>
  <c r="P282" i="33"/>
  <c r="O285" i="33"/>
  <c r="P286" i="33"/>
  <c r="O289" i="33"/>
  <c r="P290" i="33"/>
  <c r="O293" i="33"/>
  <c r="P294" i="33"/>
  <c r="O297" i="33"/>
  <c r="P17" i="33"/>
  <c r="O20" i="33"/>
  <c r="P24" i="33"/>
  <c r="O27" i="33"/>
  <c r="P29" i="33"/>
  <c r="O32" i="33"/>
  <c r="P39" i="33"/>
  <c r="O42" i="33"/>
  <c r="P47" i="33"/>
  <c r="O50" i="33"/>
  <c r="P55" i="33"/>
  <c r="O58" i="33"/>
  <c r="P63" i="33"/>
  <c r="O66" i="33"/>
  <c r="P71" i="33"/>
  <c r="O74" i="33"/>
  <c r="P79" i="33"/>
  <c r="P83" i="33"/>
  <c r="P87" i="33"/>
  <c r="P91" i="33"/>
  <c r="P95" i="33"/>
  <c r="P99" i="33"/>
  <c r="P103" i="33"/>
  <c r="P107" i="33"/>
  <c r="P111" i="33"/>
  <c r="P115" i="33"/>
  <c r="P119" i="33"/>
  <c r="P123" i="33"/>
  <c r="P127" i="33"/>
  <c r="P131" i="33"/>
  <c r="P135" i="33"/>
  <c r="P139" i="33"/>
  <c r="P143" i="33"/>
  <c r="P147" i="33"/>
  <c r="P151" i="33"/>
  <c r="P155" i="33"/>
  <c r="P159" i="33"/>
  <c r="P163" i="33"/>
  <c r="P167" i="33"/>
  <c r="O169" i="33"/>
  <c r="P170" i="33"/>
  <c r="O172" i="33"/>
  <c r="P175" i="33"/>
  <c r="O177" i="33"/>
  <c r="P178" i="33"/>
  <c r="O180" i="33"/>
  <c r="P183" i="33"/>
  <c r="O185" i="33"/>
  <c r="P186" i="33"/>
  <c r="O188" i="33"/>
  <c r="P191" i="33"/>
  <c r="O193" i="33"/>
  <c r="P194" i="33"/>
  <c r="O196" i="33"/>
  <c r="P199" i="33"/>
  <c r="O201" i="33"/>
  <c r="P202" i="33"/>
  <c r="O204" i="33"/>
  <c r="P207" i="33"/>
  <c r="O209" i="33"/>
  <c r="O86" i="33"/>
  <c r="O102" i="33"/>
  <c r="O118" i="33"/>
  <c r="O134" i="33"/>
  <c r="O150" i="33"/>
  <c r="O166" i="33"/>
  <c r="P169" i="33"/>
  <c r="O182" i="33"/>
  <c r="P185" i="33"/>
  <c r="O198" i="33"/>
  <c r="P201" i="33"/>
  <c r="P210" i="33"/>
  <c r="P215" i="33"/>
  <c r="P217" i="33"/>
  <c r="O222" i="33"/>
  <c r="P226" i="33"/>
  <c r="P230" i="33"/>
  <c r="P234" i="33"/>
  <c r="P238" i="33"/>
  <c r="P242" i="33"/>
  <c r="P246" i="33"/>
  <c r="P250" i="33"/>
  <c r="P254" i="33"/>
  <c r="P258" i="33"/>
  <c r="P261" i="33"/>
  <c r="O263" i="33"/>
  <c r="P264" i="33"/>
  <c r="O266" i="33"/>
  <c r="P269" i="33"/>
  <c r="O271" i="33"/>
  <c r="P272" i="33"/>
  <c r="O274" i="33"/>
  <c r="P277" i="33"/>
  <c r="O279" i="33"/>
  <c r="P280" i="33"/>
  <c r="O282" i="33"/>
  <c r="P285" i="33"/>
  <c r="O287" i="33"/>
  <c r="P288" i="33"/>
  <c r="O290" i="33"/>
  <c r="P293" i="33"/>
  <c r="O295" i="33"/>
  <c r="P296" i="33"/>
  <c r="O298" i="33"/>
  <c r="P299" i="33"/>
  <c r="O302" i="33"/>
  <c r="P303" i="33"/>
  <c r="O306" i="33"/>
  <c r="P307" i="33"/>
  <c r="O310" i="33"/>
  <c r="P311" i="33"/>
  <c r="O314" i="33"/>
  <c r="P315" i="33"/>
  <c r="O318" i="33"/>
  <c r="P319" i="33"/>
  <c r="O322" i="33"/>
  <c r="P323" i="33"/>
  <c r="O326" i="33"/>
  <c r="P327" i="33"/>
  <c r="O330" i="33"/>
  <c r="P331" i="33"/>
  <c r="O334" i="33"/>
  <c r="P335" i="33"/>
  <c r="O338" i="33"/>
  <c r="P339"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P408" i="33"/>
  <c r="O411" i="33"/>
  <c r="P412" i="33"/>
  <c r="O415" i="33"/>
  <c r="P416" i="33"/>
  <c r="O419" i="33"/>
  <c r="P420" i="33"/>
  <c r="O423" i="33"/>
  <c r="P424" i="33"/>
  <c r="O427" i="33"/>
  <c r="P428" i="33"/>
  <c r="O431" i="33"/>
  <c r="P432" i="33"/>
  <c r="O434" i="33"/>
  <c r="P435" i="33"/>
  <c r="O438" i="33"/>
  <c r="P439" i="33"/>
  <c r="O442" i="33"/>
  <c r="P443" i="33"/>
  <c r="O446" i="33"/>
  <c r="P447" i="33"/>
  <c r="P450" i="33"/>
  <c r="O453" i="33"/>
  <c r="P454" i="33"/>
  <c r="O457" i="33"/>
  <c r="P458" i="33"/>
  <c r="O461" i="33"/>
  <c r="P462" i="33"/>
  <c r="O465" i="33"/>
  <c r="P466" i="33"/>
  <c r="O469" i="33"/>
  <c r="P470" i="33"/>
  <c r="O473" i="33"/>
  <c r="P474" i="33"/>
  <c r="O477" i="33"/>
  <c r="P478" i="33"/>
  <c r="O481" i="33"/>
  <c r="P482" i="33"/>
  <c r="O485" i="33"/>
  <c r="P486" i="33"/>
  <c r="P77" i="33"/>
  <c r="O90" i="33"/>
  <c r="O106" i="33"/>
  <c r="O122" i="33"/>
  <c r="O138" i="33"/>
  <c r="O154" i="33"/>
  <c r="O220" i="33"/>
  <c r="O225" i="33"/>
  <c r="O229" i="33"/>
  <c r="O233" i="33"/>
  <c r="O237" i="33"/>
  <c r="O241" i="33"/>
  <c r="O245" i="33"/>
  <c r="O249" i="33"/>
  <c r="O253" i="33"/>
  <c r="O257" i="33"/>
  <c r="O260" i="33"/>
  <c r="P263" i="33"/>
  <c r="O268" i="33"/>
  <c r="P271" i="33"/>
  <c r="O276" i="33"/>
  <c r="P279" i="33"/>
  <c r="O284" i="33"/>
  <c r="P287" i="33"/>
  <c r="O292" i="33"/>
  <c r="P295" i="33"/>
  <c r="P298" i="33"/>
  <c r="O301" i="33"/>
  <c r="P302" i="33"/>
  <c r="O305" i="33"/>
  <c r="P306" i="33"/>
  <c r="O309" i="33"/>
  <c r="P310" i="33"/>
  <c r="O313" i="33"/>
  <c r="P314" i="33"/>
  <c r="O317" i="33"/>
  <c r="P318" i="33"/>
  <c r="O321" i="33"/>
  <c r="P322" i="33"/>
  <c r="O325" i="33"/>
  <c r="P326" i="33"/>
  <c r="O329" i="33"/>
  <c r="P330" i="33"/>
  <c r="O333" i="33"/>
  <c r="P334" i="33"/>
  <c r="O337" i="33"/>
  <c r="P338" i="33"/>
  <c r="O343" i="33"/>
  <c r="P344" i="33"/>
  <c r="O347" i="33"/>
  <c r="P348" i="33"/>
  <c r="O351" i="33"/>
  <c r="P352" i="33"/>
  <c r="O355" i="33"/>
  <c r="P356" i="33"/>
  <c r="O359" i="33"/>
  <c r="P360" i="33"/>
  <c r="O363" i="33"/>
  <c r="P364" i="33"/>
  <c r="O367" i="33"/>
  <c r="P368" i="33"/>
  <c r="O371" i="33"/>
  <c r="P372" i="33"/>
  <c r="O375" i="33"/>
  <c r="P376" i="33"/>
  <c r="O379" i="33"/>
  <c r="P380" i="33"/>
  <c r="O383" i="33"/>
  <c r="P384" i="33"/>
  <c r="O387" i="33"/>
  <c r="P388" i="33"/>
  <c r="O391" i="33"/>
  <c r="P392" i="33"/>
  <c r="O395" i="33"/>
  <c r="P396" i="33"/>
  <c r="O399" i="33"/>
  <c r="P400" i="33"/>
  <c r="O403" i="33"/>
  <c r="P404" i="33"/>
  <c r="O407" i="33"/>
  <c r="O410" i="33"/>
  <c r="P411" i="33"/>
  <c r="O414" i="33"/>
  <c r="P415" i="33"/>
  <c r="O418" i="33"/>
  <c r="P419" i="33"/>
  <c r="O422" i="33"/>
  <c r="P423" i="33"/>
  <c r="O426" i="33"/>
  <c r="P427" i="33"/>
  <c r="O430" i="33"/>
  <c r="P431" i="33"/>
  <c r="P434" i="33"/>
  <c r="O437" i="33"/>
  <c r="P438" i="33"/>
  <c r="O441" i="33"/>
  <c r="P442" i="33"/>
  <c r="O445" i="33"/>
  <c r="P446" i="33"/>
  <c r="O449" i="33"/>
  <c r="O452" i="33"/>
  <c r="P453" i="33"/>
  <c r="O456" i="33"/>
  <c r="P457" i="33"/>
  <c r="O460" i="33"/>
  <c r="P461" i="33"/>
  <c r="O464" i="33"/>
  <c r="P465" i="33"/>
  <c r="O468" i="33"/>
  <c r="P469" i="33"/>
  <c r="O472" i="33"/>
  <c r="P473" i="33"/>
  <c r="O476" i="33"/>
  <c r="P477" i="33"/>
  <c r="O480" i="33"/>
  <c r="P481" i="33"/>
  <c r="O484" i="33"/>
  <c r="P485" i="33"/>
  <c r="O488" i="33"/>
  <c r="P489" i="33"/>
  <c r="O94" i="33"/>
  <c r="O110" i="33"/>
  <c r="O126" i="33"/>
  <c r="O142" i="33"/>
  <c r="O158" i="33"/>
  <c r="O174" i="33"/>
  <c r="P177" i="33"/>
  <c r="O190" i="33"/>
  <c r="P193" i="33"/>
  <c r="O206" i="33"/>
  <c r="P209" i="33"/>
  <c r="O214" i="33"/>
  <c r="P218" i="33"/>
  <c r="P223" i="33"/>
  <c r="P227" i="33"/>
  <c r="P231" i="33"/>
  <c r="P235" i="33"/>
  <c r="P239" i="33"/>
  <c r="P243" i="33"/>
  <c r="P247" i="33"/>
  <c r="P255" i="33"/>
  <c r="O259" i="33"/>
  <c r="P260" i="33"/>
  <c r="O262" i="33"/>
  <c r="P265" i="33"/>
  <c r="O267" i="33"/>
  <c r="P268" i="33"/>
  <c r="O270" i="33"/>
  <c r="P273" i="33"/>
  <c r="O275" i="33"/>
  <c r="P276" i="33"/>
  <c r="O278" i="33"/>
  <c r="P281" i="33"/>
  <c r="O283" i="33"/>
  <c r="P284" i="33"/>
  <c r="O286" i="33"/>
  <c r="P289" i="33"/>
  <c r="O291" i="33"/>
  <c r="P292" i="33"/>
  <c r="O294" i="33"/>
  <c r="P297" i="33"/>
  <c r="O300" i="33"/>
  <c r="P301" i="33"/>
  <c r="O304" i="33"/>
  <c r="P305" i="33"/>
  <c r="O308" i="33"/>
  <c r="P309" i="33"/>
  <c r="O312" i="33"/>
  <c r="P313" i="33"/>
  <c r="O316" i="33"/>
  <c r="P317" i="33"/>
  <c r="O320" i="33"/>
  <c r="P321" i="33"/>
  <c r="O324" i="33"/>
  <c r="P325" i="33"/>
  <c r="O328" i="33"/>
  <c r="P329" i="33"/>
  <c r="O332" i="33"/>
  <c r="P333" i="33"/>
  <c r="O336" i="33"/>
  <c r="P337" i="33"/>
  <c r="O340"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09" i="33"/>
  <c r="P410" i="33"/>
  <c r="O413" i="33"/>
  <c r="P414" i="33"/>
  <c r="O417" i="33"/>
  <c r="P418" i="33"/>
  <c r="O421" i="33"/>
  <c r="P422" i="33"/>
  <c r="O425" i="33"/>
  <c r="P426" i="33"/>
  <c r="O429" i="33"/>
  <c r="P430" i="33"/>
  <c r="O433" i="33"/>
  <c r="O436" i="33"/>
  <c r="P437" i="33"/>
  <c r="O440" i="33"/>
  <c r="P441" i="33"/>
  <c r="O444" i="33"/>
  <c r="P445" i="33"/>
  <c r="O448" i="33"/>
  <c r="P449" i="33"/>
  <c r="O451" i="33"/>
  <c r="P452" i="33"/>
  <c r="O455" i="33"/>
  <c r="P456" i="33"/>
  <c r="O459" i="33"/>
  <c r="P460" i="33"/>
  <c r="O463" i="33"/>
  <c r="P464" i="33"/>
  <c r="O467" i="33"/>
  <c r="P468" i="33"/>
  <c r="O471" i="33"/>
  <c r="P472" i="33"/>
  <c r="O475" i="33"/>
  <c r="P476" i="33"/>
  <c r="O479" i="33"/>
  <c r="P480" i="33"/>
  <c r="O483" i="33"/>
  <c r="P484" i="33"/>
  <c r="O487" i="33"/>
  <c r="P488" i="33"/>
  <c r="O82" i="33"/>
  <c r="O98" i="33"/>
  <c r="O114" i="33"/>
  <c r="O130" i="33"/>
  <c r="O146" i="33"/>
  <c r="O162" i="33"/>
  <c r="O212" i="33"/>
  <c r="O217" i="33"/>
  <c r="O226" i="33"/>
  <c r="O230" i="33"/>
  <c r="O234" i="33"/>
  <c r="O238" i="33"/>
  <c r="O242" i="33"/>
  <c r="O246" i="33"/>
  <c r="O250" i="33"/>
  <c r="O254" i="33"/>
  <c r="O258" i="33"/>
  <c r="P259" i="33"/>
  <c r="O264" i="33"/>
  <c r="P267" i="33"/>
  <c r="O272" i="33"/>
  <c r="P275" i="33"/>
  <c r="O280" i="33"/>
  <c r="P283" i="33"/>
  <c r="O288" i="33"/>
  <c r="P291" i="33"/>
  <c r="O296" i="33"/>
  <c r="O299" i="33"/>
  <c r="P300" i="33"/>
  <c r="O303" i="33"/>
  <c r="P304" i="33"/>
  <c r="O307" i="33"/>
  <c r="P308" i="33"/>
  <c r="O311" i="33"/>
  <c r="P312" i="33"/>
  <c r="O315" i="33"/>
  <c r="P316" i="33"/>
  <c r="O319" i="33"/>
  <c r="P320" i="33"/>
  <c r="O323" i="33"/>
  <c r="P324" i="33"/>
  <c r="O327" i="33"/>
  <c r="P328" i="33"/>
  <c r="O331" i="33"/>
  <c r="P332" i="33"/>
  <c r="O335" i="33"/>
  <c r="P336" i="33"/>
  <c r="O339" i="33"/>
  <c r="P340" i="33"/>
  <c r="O341" i="33"/>
  <c r="P342" i="33"/>
  <c r="O345" i="33"/>
  <c r="P346" i="33"/>
  <c r="O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50" i="33"/>
  <c r="P551" i="33"/>
  <c r="O554" i="33"/>
  <c r="P555" i="33"/>
  <c r="P559" i="33"/>
  <c r="O349" i="33"/>
  <c r="P354" i="33"/>
  <c r="O357" i="33"/>
  <c r="P362" i="33"/>
  <c r="O365" i="33"/>
  <c r="P370" i="33"/>
  <c r="O373" i="33"/>
  <c r="P378" i="33"/>
  <c r="O381" i="33"/>
  <c r="P386" i="33"/>
  <c r="O389" i="33"/>
  <c r="P394" i="33"/>
  <c r="O397" i="33"/>
  <c r="P402" i="33"/>
  <c r="O405" i="33"/>
  <c r="O408" i="33"/>
  <c r="P413" i="33"/>
  <c r="O416" i="33"/>
  <c r="P421" i="33"/>
  <c r="O424" i="33"/>
  <c r="P429" i="33"/>
  <c r="O432" i="33"/>
  <c r="O435" i="33"/>
  <c r="P440" i="33"/>
  <c r="O443" i="33"/>
  <c r="P448" i="33"/>
  <c r="O450" i="33"/>
  <c r="P455" i="33"/>
  <c r="O458" i="33"/>
  <c r="P463" i="33"/>
  <c r="O466" i="33"/>
  <c r="P471" i="33"/>
  <c r="O474" i="33"/>
  <c r="P479" i="33"/>
  <c r="O482" i="33"/>
  <c r="P487" i="33"/>
  <c r="O491" i="33"/>
  <c r="P492" i="33"/>
  <c r="O495" i="33"/>
  <c r="P496" i="33"/>
  <c r="O499" i="33"/>
  <c r="P500" i="33"/>
  <c r="O503" i="33"/>
  <c r="P504" i="33"/>
  <c r="O507" i="33"/>
  <c r="P508" i="33"/>
  <c r="O511" i="33"/>
  <c r="P512" i="33"/>
  <c r="O515" i="33"/>
  <c r="P516" i="33"/>
  <c r="O519" i="33"/>
  <c r="P520" i="33"/>
  <c r="O523" i="33"/>
  <c r="P524" i="33"/>
  <c r="O527" i="33"/>
  <c r="P528" i="33"/>
  <c r="O531" i="33"/>
  <c r="P532" i="33"/>
  <c r="O535" i="33"/>
  <c r="P536" i="33"/>
  <c r="O539" i="33"/>
  <c r="P540" i="33"/>
  <c r="O543" i="33"/>
  <c r="P544" i="33"/>
  <c r="O54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2" i="33"/>
  <c r="P553" i="33"/>
  <c r="O560" i="33"/>
  <c r="P350" i="33"/>
  <c r="O353" i="33"/>
  <c r="P358" i="33"/>
  <c r="O361" i="33"/>
  <c r="P366" i="33"/>
  <c r="O369" i="33"/>
  <c r="P374" i="33"/>
  <c r="O377" i="33"/>
  <c r="P382" i="33"/>
  <c r="O385" i="33"/>
  <c r="P390" i="33"/>
  <c r="O393" i="33"/>
  <c r="P398" i="33"/>
  <c r="O401" i="33"/>
  <c r="P406" i="33"/>
  <c r="P409" i="33"/>
  <c r="O412" i="33"/>
  <c r="P417" i="33"/>
  <c r="O420" i="33"/>
  <c r="P425" i="33"/>
  <c r="O428" i="33"/>
  <c r="P433" i="33"/>
  <c r="P436" i="33"/>
  <c r="O439" i="33"/>
  <c r="P444" i="33"/>
  <c r="O447" i="33"/>
  <c r="P451" i="33"/>
  <c r="O454" i="33"/>
  <c r="P459" i="33"/>
  <c r="O462" i="33"/>
  <c r="P467" i="33"/>
  <c r="O470" i="33"/>
  <c r="P475" i="33"/>
  <c r="O478" i="33"/>
  <c r="P483" i="33"/>
  <c r="O486"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62" i="33"/>
  <c r="P563" i="33"/>
  <c r="O566" i="33"/>
  <c r="P567" i="33"/>
  <c r="O570" i="33"/>
  <c r="P571" i="33"/>
  <c r="O574" i="33"/>
  <c r="P575" i="33"/>
  <c r="O578" i="33"/>
  <c r="P579" i="33"/>
  <c r="P581" i="33"/>
  <c r="O584" i="33"/>
  <c r="P585" i="33"/>
  <c r="O588" i="33"/>
  <c r="P589" i="33"/>
  <c r="O592" i="33"/>
  <c r="P593" i="33"/>
  <c r="O596" i="33"/>
  <c r="P597" i="33"/>
  <c r="O600" i="33"/>
  <c r="P601" i="33"/>
  <c r="O604" i="33"/>
  <c r="P605" i="33"/>
  <c r="O608" i="33"/>
  <c r="P609" i="33"/>
  <c r="O612" i="33"/>
  <c r="P613" i="33"/>
  <c r="O616" i="33"/>
  <c r="P617" i="33"/>
  <c r="O620" i="33"/>
  <c r="P621" i="33"/>
  <c r="O624" i="33"/>
  <c r="P625" i="33"/>
  <c r="O628" i="33"/>
  <c r="P629" i="33"/>
  <c r="O632" i="33"/>
  <c r="P633" i="33"/>
  <c r="O636" i="33"/>
  <c r="P637" i="33"/>
  <c r="O640" i="33"/>
  <c r="P641" i="33"/>
  <c r="O644" i="33"/>
  <c r="P645" i="33"/>
  <c r="O648" i="33"/>
  <c r="P649" i="33"/>
  <c r="O652" i="33"/>
  <c r="P653" i="33"/>
  <c r="O656" i="33"/>
  <c r="P657" i="33"/>
  <c r="O660" i="33"/>
  <c r="P661" i="33"/>
  <c r="O664" i="33"/>
  <c r="P665" i="33"/>
  <c r="O668" i="33"/>
  <c r="P669" i="33"/>
  <c r="O672" i="33"/>
  <c r="P673" i="33"/>
  <c r="O676" i="33"/>
  <c r="P677" i="33"/>
  <c r="O680" i="33"/>
  <c r="P681" i="33"/>
  <c r="O684" i="33"/>
  <c r="P685" i="33"/>
  <c r="O688" i="33"/>
  <c r="P689" i="33"/>
  <c r="O692" i="33"/>
  <c r="P693" i="33"/>
  <c r="O696" i="33"/>
  <c r="P697" i="33"/>
  <c r="O700" i="33"/>
  <c r="P701" i="33"/>
  <c r="O704" i="33"/>
  <c r="P705" i="33"/>
  <c r="P708" i="33"/>
  <c r="O709" i="33"/>
  <c r="P710" i="33"/>
  <c r="O713" i="33"/>
  <c r="P714" i="33"/>
  <c r="O717" i="33"/>
  <c r="P718" i="33"/>
  <c r="O721" i="33"/>
  <c r="P722" i="33"/>
  <c r="O725" i="33"/>
  <c r="P726" i="33"/>
  <c r="O729" i="33"/>
  <c r="P730" i="33"/>
  <c r="O733" i="33"/>
  <c r="P734" i="33"/>
  <c r="O737" i="33"/>
  <c r="P738" i="33"/>
  <c r="O741" i="33"/>
  <c r="P742" i="33"/>
  <c r="O745" i="33"/>
  <c r="P746" i="33"/>
  <c r="O749" i="33"/>
  <c r="P750" i="33"/>
  <c r="O753" i="33"/>
  <c r="P754" i="33"/>
  <c r="O757" i="33"/>
  <c r="P758" i="33"/>
  <c r="O761" i="33"/>
  <c r="P762" i="33"/>
  <c r="O765" i="33"/>
  <c r="P766" i="33"/>
  <c r="O769" i="33"/>
  <c r="P770" i="33"/>
  <c r="O773" i="33"/>
  <c r="P774" i="33"/>
  <c r="O777" i="33"/>
  <c r="P778" i="33"/>
  <c r="O781" i="33"/>
  <c r="P782" i="33"/>
  <c r="O551" i="33"/>
  <c r="O553" i="33"/>
  <c r="O555" i="33"/>
  <c r="O559" i="33"/>
  <c r="O561" i="33"/>
  <c r="P562" i="33"/>
  <c r="O565" i="33"/>
  <c r="P566" i="33"/>
  <c r="O569" i="33"/>
  <c r="P570" i="33"/>
  <c r="O573" i="33"/>
  <c r="P574" i="33"/>
  <c r="O577" i="33"/>
  <c r="P578" i="33"/>
  <c r="O583" i="33"/>
  <c r="P584" i="33"/>
  <c r="O587" i="33"/>
  <c r="P588" i="33"/>
  <c r="O591" i="33"/>
  <c r="P592" i="33"/>
  <c r="O595" i="33"/>
  <c r="P596" i="33"/>
  <c r="O599" i="33"/>
  <c r="P600" i="33"/>
  <c r="O603" i="33"/>
  <c r="P604" i="33"/>
  <c r="O607" i="33"/>
  <c r="P608" i="33"/>
  <c r="O611" i="33"/>
  <c r="P612" i="33"/>
  <c r="O615" i="33"/>
  <c r="P616" i="33"/>
  <c r="O619" i="33"/>
  <c r="P620" i="33"/>
  <c r="O623" i="33"/>
  <c r="P624" i="33"/>
  <c r="O627" i="33"/>
  <c r="P628" i="33"/>
  <c r="O631" i="33"/>
  <c r="P632" i="33"/>
  <c r="O635" i="33"/>
  <c r="P636" i="33"/>
  <c r="O639" i="33"/>
  <c r="P640" i="33"/>
  <c r="O643" i="33"/>
  <c r="P644" i="33"/>
  <c r="O647" i="33"/>
  <c r="P648" i="33"/>
  <c r="O651" i="33"/>
  <c r="P652" i="33"/>
  <c r="O655" i="33"/>
  <c r="P656" i="33"/>
  <c r="O659" i="33"/>
  <c r="P660" i="33"/>
  <c r="O663" i="33"/>
  <c r="P664" i="33"/>
  <c r="O667" i="33"/>
  <c r="P668" i="33"/>
  <c r="O671" i="33"/>
  <c r="P672" i="33"/>
  <c r="O675" i="33"/>
  <c r="P676" i="33"/>
  <c r="O679" i="33"/>
  <c r="P680" i="33"/>
  <c r="O683" i="33"/>
  <c r="P684" i="33"/>
  <c r="O687" i="33"/>
  <c r="P688" i="33"/>
  <c r="O691" i="33"/>
  <c r="P692" i="33"/>
  <c r="O695" i="33"/>
  <c r="P696" i="33"/>
  <c r="O699" i="33"/>
  <c r="P700" i="33"/>
  <c r="O703" i="33"/>
  <c r="P704" i="33"/>
  <c r="O707" i="33"/>
  <c r="P709" i="33"/>
  <c r="O712" i="33"/>
  <c r="P713" i="33"/>
  <c r="O716" i="33"/>
  <c r="P717" i="33"/>
  <c r="O720" i="33"/>
  <c r="P721" i="33"/>
  <c r="O724" i="33"/>
  <c r="P725" i="33"/>
  <c r="O728" i="33"/>
  <c r="P729" i="33"/>
  <c r="O732" i="33"/>
  <c r="P733" i="33"/>
  <c r="O736" i="33"/>
  <c r="P737" i="33"/>
  <c r="O740" i="33"/>
  <c r="P741" i="33"/>
  <c r="O744" i="33"/>
  <c r="P745" i="33"/>
  <c r="O748" i="33"/>
  <c r="P749" i="33"/>
  <c r="O752" i="33"/>
  <c r="P753" i="33"/>
  <c r="O756" i="33"/>
  <c r="P757" i="33"/>
  <c r="O760" i="33"/>
  <c r="P761" i="33"/>
  <c r="O764" i="33"/>
  <c r="P765" i="33"/>
  <c r="O768" i="33"/>
  <c r="P769" i="33"/>
  <c r="O772" i="33"/>
  <c r="P773" i="33"/>
  <c r="O776" i="33"/>
  <c r="P777" i="33"/>
  <c r="O780" i="33"/>
  <c r="P781" i="33"/>
  <c r="O784" i="33"/>
  <c r="P561" i="33"/>
  <c r="O564" i="33"/>
  <c r="P565" i="33"/>
  <c r="O568" i="33"/>
  <c r="P569" i="33"/>
  <c r="O572" i="33"/>
  <c r="P573" i="33"/>
  <c r="O576" i="33"/>
  <c r="P577" i="33"/>
  <c r="O580"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O706" i="33"/>
  <c r="P707" i="33"/>
  <c r="O711" i="33"/>
  <c r="P712" i="33"/>
  <c r="O715" i="33"/>
  <c r="P716" i="33"/>
  <c r="O719" i="33"/>
  <c r="P720" i="33"/>
  <c r="O723" i="33"/>
  <c r="P724" i="33"/>
  <c r="O727" i="33"/>
  <c r="P728" i="33"/>
  <c r="O731" i="33"/>
  <c r="P732" i="33"/>
  <c r="O735" i="33"/>
  <c r="P736" i="33"/>
  <c r="O739" i="33"/>
  <c r="P740" i="33"/>
  <c r="O743" i="33"/>
  <c r="P744" i="33"/>
  <c r="O747" i="33"/>
  <c r="P748" i="33"/>
  <c r="O751" i="33"/>
  <c r="P752" i="33"/>
  <c r="O755" i="33"/>
  <c r="P756" i="33"/>
  <c r="O759" i="33"/>
  <c r="P760" i="33"/>
  <c r="O763" i="33"/>
  <c r="P764" i="33"/>
  <c r="O767" i="33"/>
  <c r="P768" i="33"/>
  <c r="O771" i="33"/>
  <c r="P772" i="33"/>
  <c r="O775" i="33"/>
  <c r="P776" i="33"/>
  <c r="O779" i="33"/>
  <c r="P780" i="33"/>
  <c r="O783" i="33"/>
  <c r="P784" i="33"/>
  <c r="P550" i="33"/>
  <c r="P552" i="33"/>
  <c r="P554" i="33"/>
  <c r="P560" i="33"/>
  <c r="O563" i="33"/>
  <c r="P564" i="33"/>
  <c r="O567" i="33"/>
  <c r="P568" i="33"/>
  <c r="O571" i="33"/>
  <c r="P572" i="33"/>
  <c r="O575" i="33"/>
  <c r="P576" i="33"/>
  <c r="O579" i="33"/>
  <c r="P580"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8" i="33"/>
  <c r="O710" i="33"/>
  <c r="P711" i="33"/>
  <c r="O714" i="33"/>
  <c r="P715" i="33"/>
  <c r="O718" i="33"/>
  <c r="P719" i="33"/>
  <c r="O722" i="33"/>
  <c r="P723" i="33"/>
  <c r="O726" i="33"/>
  <c r="P727" i="33"/>
  <c r="O730" i="33"/>
  <c r="P731" i="33"/>
  <c r="O734" i="33"/>
  <c r="P735" i="33"/>
  <c r="O738" i="33"/>
  <c r="P739" i="33"/>
  <c r="O742" i="33"/>
  <c r="P743" i="33"/>
  <c r="O746" i="33"/>
  <c r="P747" i="33"/>
  <c r="O750" i="33"/>
  <c r="P751" i="33"/>
  <c r="O754" i="33"/>
  <c r="P755" i="33"/>
  <c r="O758" i="33"/>
  <c r="P759" i="33"/>
  <c r="O762" i="33"/>
  <c r="P763" i="33"/>
  <c r="O766" i="33"/>
  <c r="P767" i="33"/>
  <c r="O770" i="33"/>
  <c r="P771" i="33"/>
  <c r="O774" i="33"/>
  <c r="P775" i="33"/>
  <c r="O778" i="33"/>
  <c r="P779" i="33"/>
  <c r="O782" i="33"/>
  <c r="P783" i="33"/>
  <c r="P785" i="33"/>
  <c r="O788" i="33"/>
  <c r="P789"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P951" i="33"/>
  <c r="O954" i="33"/>
  <c r="P955" i="33"/>
  <c r="O958" i="33"/>
  <c r="P959" i="33"/>
  <c r="O962" i="33"/>
  <c r="P963" i="33"/>
  <c r="O966" i="33"/>
  <c r="P967" i="33"/>
  <c r="O970" i="33"/>
  <c r="P971" i="33"/>
  <c r="O974" i="33"/>
  <c r="O975" i="33"/>
  <c r="P976" i="33"/>
  <c r="O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O787" i="33"/>
  <c r="P788"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3" i="33"/>
  <c r="P954" i="33"/>
  <c r="O957" i="33"/>
  <c r="P958" i="33"/>
  <c r="O961" i="33"/>
  <c r="P962" i="33"/>
  <c r="O965" i="33"/>
  <c r="P966" i="33"/>
  <c r="O969" i="33"/>
  <c r="P970" i="33"/>
  <c r="O973" i="33"/>
  <c r="P974" i="33"/>
  <c r="P975" i="33"/>
  <c r="O978" i="33"/>
  <c r="P979"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786" i="33"/>
  <c r="P787"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O952" i="33"/>
  <c r="P953" i="33"/>
  <c r="O956" i="33"/>
  <c r="P957" i="33"/>
  <c r="O960" i="33"/>
  <c r="P961" i="33"/>
  <c r="O964" i="33"/>
  <c r="P965" i="33"/>
  <c r="O968" i="33"/>
  <c r="P969" i="33"/>
  <c r="O972" i="33"/>
  <c r="P973" i="33"/>
  <c r="O977" i="33"/>
  <c r="P978"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785" i="33"/>
  <c r="P786" i="33"/>
  <c r="O789"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1" i="33"/>
  <c r="P952" i="33"/>
  <c r="O955" i="33"/>
  <c r="P956" i="33"/>
  <c r="O959" i="33"/>
  <c r="P960" i="33"/>
  <c r="O963" i="33"/>
  <c r="P964" i="33"/>
  <c r="O967" i="33"/>
  <c r="P968" i="33"/>
  <c r="O971" i="33"/>
  <c r="P972" i="33"/>
  <c r="O976" i="33"/>
  <c r="P977"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O1110" i="33"/>
  <c r="P1111" i="33"/>
  <c r="O1114" i="33"/>
  <c r="P1115" i="33"/>
  <c r="O1118" i="33"/>
  <c r="P1119" i="33"/>
  <c r="O1122" i="33"/>
  <c r="P1123" i="33"/>
  <c r="O1126" i="33"/>
  <c r="P1127" i="33"/>
  <c r="O1130" i="33"/>
  <c r="P1131" i="33"/>
  <c r="O1134" i="33"/>
  <c r="P1135" i="33"/>
  <c r="O1138" i="33"/>
  <c r="P1139" i="33"/>
  <c r="O1142" i="33"/>
  <c r="P1143" i="33"/>
  <c r="O1146" i="33"/>
  <c r="P1147" i="33"/>
  <c r="O1150" i="33"/>
  <c r="P1151" i="33"/>
  <c r="O1154" i="33"/>
  <c r="P1155" i="33"/>
  <c r="O1158" i="33"/>
  <c r="P1159" i="33"/>
  <c r="O1162" i="33"/>
  <c r="P1163" i="33"/>
  <c r="O1166" i="33"/>
  <c r="P1167" i="33"/>
  <c r="O1170" i="33"/>
  <c r="P1171" i="33"/>
  <c r="O1174" i="33"/>
  <c r="O1176" i="33"/>
  <c r="P1177" i="33"/>
  <c r="O1180" i="33"/>
  <c r="P1181" i="33"/>
  <c r="O1184" i="33"/>
  <c r="P1185" i="33"/>
  <c r="O1189" i="33"/>
  <c r="P1190" i="33"/>
  <c r="O1193" i="33"/>
  <c r="P1194" i="33"/>
  <c r="O1197" i="33"/>
  <c r="P1198" i="33"/>
  <c r="O1201" i="33"/>
  <c r="P1202" i="33"/>
  <c r="O1205" i="33"/>
  <c r="P1206" i="33"/>
  <c r="O1209" i="33"/>
  <c r="P1210" i="33"/>
  <c r="O1213" i="33"/>
  <c r="P1214" i="33"/>
  <c r="O1217" i="33"/>
  <c r="P1218" i="33"/>
  <c r="O1221" i="33"/>
  <c r="P1222" i="33"/>
  <c r="O1225" i="33"/>
  <c r="P1226" i="33"/>
  <c r="O1237" i="33"/>
  <c r="O1109" i="33"/>
  <c r="P1110" i="33"/>
  <c r="O1113" i="33"/>
  <c r="P1114" i="33"/>
  <c r="O1117" i="33"/>
  <c r="P1118" i="33"/>
  <c r="O1121" i="33"/>
  <c r="P1122" i="33"/>
  <c r="O1125" i="33"/>
  <c r="P1126" i="33"/>
  <c r="O1129" i="33"/>
  <c r="P1130" i="33"/>
  <c r="O1133" i="33"/>
  <c r="P1134" i="33"/>
  <c r="O1137" i="33"/>
  <c r="P1138" i="33"/>
  <c r="O1141" i="33"/>
  <c r="P1142" i="33"/>
  <c r="O1145" i="33"/>
  <c r="P1146" i="33"/>
  <c r="O1149" i="33"/>
  <c r="P1150" i="33"/>
  <c r="O1153" i="33"/>
  <c r="P1154" i="33"/>
  <c r="O1157" i="33"/>
  <c r="P1158" i="33"/>
  <c r="O1161" i="33"/>
  <c r="P1162" i="33"/>
  <c r="O1165" i="33"/>
  <c r="P1166" i="33"/>
  <c r="O1169" i="33"/>
  <c r="P1170" i="33"/>
  <c r="O1173" i="33"/>
  <c r="P1174" i="33"/>
  <c r="O1175" i="33"/>
  <c r="P1176" i="33"/>
  <c r="O1179" i="33"/>
  <c r="P1180" i="33"/>
  <c r="O1183" i="33"/>
  <c r="P1184" i="33"/>
  <c r="O1187" i="33"/>
  <c r="O1188" i="33"/>
  <c r="P1189" i="33"/>
  <c r="O1192" i="33"/>
  <c r="P1193" i="33"/>
  <c r="O1196" i="33"/>
  <c r="P1197" i="33"/>
  <c r="O1200" i="33"/>
  <c r="P1201" i="33"/>
  <c r="O1204" i="33"/>
  <c r="P1205" i="33"/>
  <c r="O1208" i="33"/>
  <c r="P1209" i="33"/>
  <c r="O1212" i="33"/>
  <c r="P1213" i="33"/>
  <c r="O1216" i="33"/>
  <c r="P1217" i="33"/>
  <c r="O1220" i="33"/>
  <c r="P1221" i="33"/>
  <c r="O1224" i="33"/>
  <c r="P1225" i="33"/>
  <c r="P1237" i="33"/>
  <c r="P1109" i="33"/>
  <c r="O1112" i="33"/>
  <c r="P1113" i="33"/>
  <c r="O1116" i="33"/>
  <c r="P1117" i="33"/>
  <c r="O1120" i="33"/>
  <c r="P1121" i="33"/>
  <c r="O1124" i="33"/>
  <c r="P1125" i="33"/>
  <c r="O1128" i="33"/>
  <c r="P1129" i="33"/>
  <c r="O1132" i="33"/>
  <c r="P1133" i="33"/>
  <c r="O1136" i="33"/>
  <c r="P1137" i="33"/>
  <c r="O1140" i="33"/>
  <c r="P1141" i="33"/>
  <c r="O1144" i="33"/>
  <c r="P1145" i="33"/>
  <c r="O1148" i="33"/>
  <c r="P1149" i="33"/>
  <c r="O1152" i="33"/>
  <c r="P1153" i="33"/>
  <c r="O1156" i="33"/>
  <c r="P1157" i="33"/>
  <c r="O1160" i="33"/>
  <c r="P1161" i="33"/>
  <c r="O1164" i="33"/>
  <c r="P1165" i="33"/>
  <c r="O1168" i="33"/>
  <c r="P1169" i="33"/>
  <c r="O1172" i="33"/>
  <c r="P1173" i="33"/>
  <c r="P1175" i="33"/>
  <c r="O1178" i="33"/>
  <c r="P1179" i="33"/>
  <c r="O1182" i="33"/>
  <c r="P1183" i="33"/>
  <c r="O1186" i="33"/>
  <c r="P1187" i="33"/>
  <c r="P1188" i="33"/>
  <c r="O1191" i="33"/>
  <c r="P1192" i="33"/>
  <c r="O1195" i="33"/>
  <c r="P1196" i="33"/>
  <c r="O1199" i="33"/>
  <c r="P1200" i="33"/>
  <c r="O1203" i="33"/>
  <c r="P1204" i="33"/>
  <c r="O1207" i="33"/>
  <c r="P1208" i="33"/>
  <c r="O1211" i="33"/>
  <c r="P1212" i="33"/>
  <c r="O1215" i="33"/>
  <c r="P1216" i="33"/>
  <c r="O1219" i="33"/>
  <c r="P1220" i="33"/>
  <c r="O1223" i="33"/>
  <c r="P1224" i="33"/>
  <c r="O1227" i="33"/>
  <c r="P1108" i="33"/>
  <c r="O1111" i="33"/>
  <c r="P1112" i="33"/>
  <c r="O1115" i="33"/>
  <c r="P1116" i="33"/>
  <c r="O1119" i="33"/>
  <c r="P1120" i="33"/>
  <c r="O1123" i="33"/>
  <c r="P1124" i="33"/>
  <c r="O1127" i="33"/>
  <c r="P1128" i="33"/>
  <c r="O1131" i="33"/>
  <c r="P1132" i="33"/>
  <c r="O1135" i="33"/>
  <c r="P1136" i="33"/>
  <c r="O1139" i="33"/>
  <c r="P1140" i="33"/>
  <c r="O1143" i="33"/>
  <c r="P1144" i="33"/>
  <c r="O1147" i="33"/>
  <c r="P1148" i="33"/>
  <c r="O1151" i="33"/>
  <c r="P1152" i="33"/>
  <c r="O1155" i="33"/>
  <c r="P1156" i="33"/>
  <c r="O1159" i="33"/>
  <c r="P1160" i="33"/>
  <c r="O1163" i="33"/>
  <c r="P1164" i="33"/>
  <c r="O1167" i="33"/>
  <c r="P1168" i="33"/>
  <c r="O1171" i="33"/>
  <c r="P1172" i="33"/>
  <c r="O1177" i="33"/>
  <c r="P1178" i="33"/>
  <c r="O1181" i="33"/>
  <c r="P1182" i="33"/>
  <c r="O1185" i="33"/>
  <c r="P1186" i="33"/>
  <c r="O1190" i="33"/>
  <c r="P1191" i="33"/>
  <c r="O1194" i="33"/>
  <c r="P1195" i="33"/>
  <c r="O1198" i="33"/>
  <c r="P1199" i="33"/>
  <c r="O1202" i="33"/>
  <c r="P1203" i="33"/>
  <c r="O1206" i="33"/>
  <c r="P1207" i="33"/>
  <c r="O1210" i="33"/>
  <c r="P1211" i="33"/>
  <c r="O1214" i="33"/>
  <c r="P1215" i="33"/>
  <c r="O1218" i="33"/>
  <c r="P1219" i="33"/>
  <c r="O1222" i="33"/>
  <c r="P1223" i="33"/>
  <c r="O1226" i="33"/>
  <c r="P1227" i="33"/>
  <c r="O7" i="33"/>
  <c r="P8" i="33"/>
  <c r="P7" i="33"/>
  <c r="O10" i="33"/>
  <c r="O9" i="33"/>
  <c r="P10" i="33"/>
  <c r="O8" i="33"/>
  <c r="P9" i="33"/>
  <c r="O5" i="33"/>
  <c r="P6" i="33"/>
  <c r="P5" i="33"/>
  <c r="O6" i="33"/>
  <c r="K182" i="47"/>
  <c r="K186" i="47"/>
  <c r="K190" i="47"/>
  <c r="K194" i="47"/>
  <c r="K198" i="47"/>
  <c r="K202" i="47"/>
  <c r="K183" i="47"/>
  <c r="K187" i="47"/>
  <c r="K191" i="47"/>
  <c r="K195" i="47"/>
  <c r="K199" i="47"/>
  <c r="K203" i="47"/>
  <c r="K184" i="47"/>
  <c r="K188" i="47"/>
  <c r="K192" i="47"/>
  <c r="K196" i="47"/>
  <c r="K200" i="47"/>
  <c r="K204" i="47"/>
  <c r="K185" i="47"/>
  <c r="K189" i="47"/>
  <c r="K193" i="47"/>
  <c r="K197" i="47"/>
  <c r="K201" i="47"/>
  <c r="K205" i="47"/>
  <c r="K119" i="47"/>
  <c r="K123" i="47"/>
  <c r="K127" i="47"/>
  <c r="K131" i="47"/>
  <c r="K135" i="47"/>
  <c r="K139" i="47"/>
  <c r="K143" i="47"/>
  <c r="K147" i="47"/>
  <c r="K151" i="47"/>
  <c r="K155" i="47"/>
  <c r="K159" i="47"/>
  <c r="K163" i="47"/>
  <c r="K167" i="47"/>
  <c r="K171" i="47"/>
  <c r="K175" i="47"/>
  <c r="K116" i="47"/>
  <c r="K120" i="47"/>
  <c r="K124" i="47"/>
  <c r="K128" i="47"/>
  <c r="K132" i="47"/>
  <c r="K136" i="47"/>
  <c r="K140" i="47"/>
  <c r="K144" i="47"/>
  <c r="K148" i="47"/>
  <c r="K152" i="47"/>
  <c r="K156" i="47"/>
  <c r="K160" i="47"/>
  <c r="K164" i="47"/>
  <c r="K168" i="47"/>
  <c r="K172" i="47"/>
  <c r="K176" i="47"/>
  <c r="K180" i="47"/>
  <c r="K117" i="47"/>
  <c r="K121" i="47"/>
  <c r="K125" i="47"/>
  <c r="K129" i="47"/>
  <c r="K133" i="47"/>
  <c r="K137" i="47"/>
  <c r="K141" i="47"/>
  <c r="K145" i="47"/>
  <c r="K149" i="47"/>
  <c r="K153" i="47"/>
  <c r="K157" i="47"/>
  <c r="K161" i="47"/>
  <c r="K165" i="47"/>
  <c r="K169" i="47"/>
  <c r="K173" i="47"/>
  <c r="K177" i="47"/>
  <c r="K181" i="47"/>
  <c r="K118" i="47"/>
  <c r="K122" i="47"/>
  <c r="K126" i="47"/>
  <c r="K130" i="47"/>
  <c r="K134" i="47"/>
  <c r="K138" i="47"/>
  <c r="K142" i="47"/>
  <c r="K146" i="47"/>
  <c r="K150" i="47"/>
  <c r="K154" i="47"/>
  <c r="K158" i="47"/>
  <c r="K162" i="47"/>
  <c r="K166" i="47"/>
  <c r="K170" i="47"/>
  <c r="K174" i="47"/>
  <c r="K178" i="47"/>
  <c r="K179" i="47"/>
  <c r="K52" i="47"/>
  <c r="K56" i="47"/>
  <c r="K60" i="47"/>
  <c r="K64" i="47"/>
  <c r="K68" i="47"/>
  <c r="K72" i="47"/>
  <c r="K76" i="47"/>
  <c r="K80" i="47"/>
  <c r="K84" i="47"/>
  <c r="K88" i="47"/>
  <c r="K93" i="47"/>
  <c r="K97" i="47"/>
  <c r="K101" i="47"/>
  <c r="K105" i="47"/>
  <c r="K109" i="47"/>
  <c r="K113" i="47"/>
  <c r="K53" i="47"/>
  <c r="K57" i="47"/>
  <c r="K61" i="47"/>
  <c r="K65" i="47"/>
  <c r="K69" i="47"/>
  <c r="K73" i="47"/>
  <c r="K77" i="47"/>
  <c r="K81" i="47"/>
  <c r="K85" i="47"/>
  <c r="K90" i="47"/>
  <c r="K94" i="47"/>
  <c r="K98" i="47"/>
  <c r="K102" i="47"/>
  <c r="K106" i="47"/>
  <c r="K110" i="47"/>
  <c r="K114" i="47"/>
  <c r="K54" i="47"/>
  <c r="K58" i="47"/>
  <c r="K62" i="47"/>
  <c r="K66" i="47"/>
  <c r="K70" i="47"/>
  <c r="K74" i="47"/>
  <c r="K78" i="47"/>
  <c r="K82" i="47"/>
  <c r="K86" i="47"/>
  <c r="K91" i="47"/>
  <c r="K95" i="47"/>
  <c r="K99" i="47"/>
  <c r="K103" i="47"/>
  <c r="K107" i="47"/>
  <c r="K111" i="47"/>
  <c r="K115" i="47"/>
  <c r="K51" i="47"/>
  <c r="K55" i="47"/>
  <c r="K59" i="47"/>
  <c r="K63" i="47"/>
  <c r="K67" i="47"/>
  <c r="K71" i="47"/>
  <c r="K75" i="47"/>
  <c r="K79" i="47"/>
  <c r="K83" i="47"/>
  <c r="K87" i="47"/>
  <c r="K92" i="47"/>
  <c r="K96" i="47"/>
  <c r="K100" i="47"/>
  <c r="K104" i="47"/>
  <c r="K108" i="47"/>
  <c r="K112" i="47"/>
  <c r="O2460" i="33"/>
  <c r="P2461" i="33"/>
  <c r="O2464" i="33"/>
  <c r="P2465" i="33"/>
  <c r="O2468" i="33"/>
  <c r="P2469" i="33"/>
  <c r="O2472" i="33"/>
  <c r="P2473" i="33"/>
  <c r="O2476" i="33"/>
  <c r="P2477" i="33"/>
  <c r="O2480" i="33"/>
  <c r="P2481" i="33"/>
  <c r="O2484" i="33"/>
  <c r="P2485" i="33"/>
  <c r="O2488" i="33"/>
  <c r="P2489" i="33"/>
  <c r="O2492" i="33"/>
  <c r="P2493" i="33"/>
  <c r="O2496" i="33"/>
  <c r="P2497" i="33"/>
  <c r="O2500" i="33"/>
  <c r="P2501" i="33"/>
  <c r="O2504" i="33"/>
  <c r="P2505" i="33"/>
  <c r="O2508" i="33"/>
  <c r="P2509" i="33"/>
  <c r="O2512" i="33"/>
  <c r="P2513" i="33"/>
  <c r="O2516" i="33"/>
  <c r="P2517" i="33"/>
  <c r="O2520" i="33"/>
  <c r="P2521" i="33"/>
  <c r="O2524" i="33"/>
  <c r="P2525" i="33"/>
  <c r="O2528" i="33"/>
  <c r="P2529" i="33"/>
  <c r="O2532" i="33"/>
  <c r="P2533" i="33"/>
  <c r="O2536" i="33"/>
  <c r="P2537" i="33"/>
  <c r="O2540" i="33"/>
  <c r="P2541" i="33"/>
  <c r="O2544" i="33"/>
  <c r="P2545" i="33"/>
  <c r="O2548" i="33"/>
  <c r="P2549" i="33"/>
  <c r="O2552" i="33"/>
  <c r="P2553" i="33"/>
  <c r="O2556" i="33"/>
  <c r="P2557" i="33"/>
  <c r="O2560" i="33"/>
  <c r="P2561" i="33"/>
  <c r="O2564" i="33"/>
  <c r="P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O2648" i="33"/>
  <c r="P2649" i="33"/>
  <c r="O2652" i="33"/>
  <c r="P2653" i="33"/>
  <c r="O2656" i="33"/>
  <c r="P2657" i="33"/>
  <c r="O2660" i="33"/>
  <c r="P2661" i="33"/>
  <c r="O2664" i="33"/>
  <c r="P2665" i="33"/>
  <c r="O2668" i="33"/>
  <c r="P2669" i="33"/>
  <c r="O2672" i="33"/>
  <c r="P2673" i="33"/>
  <c r="O2676" i="33"/>
  <c r="P2677" i="33"/>
  <c r="O2680" i="33"/>
  <c r="P2681" i="33"/>
  <c r="O2684" i="33"/>
  <c r="P2685" i="33"/>
  <c r="O2688" i="33"/>
  <c r="P2689" i="33"/>
  <c r="O2692" i="33"/>
  <c r="P2693" i="33"/>
  <c r="O2696" i="33"/>
  <c r="P2697" i="33"/>
  <c r="O2700" i="33"/>
  <c r="P2701" i="33"/>
  <c r="O2704" i="33"/>
  <c r="P2705" i="33"/>
  <c r="O2708" i="33"/>
  <c r="P2709" i="33"/>
  <c r="O2712" i="33"/>
  <c r="P2713" i="33"/>
  <c r="O2716" i="33"/>
  <c r="P2717" i="33"/>
  <c r="O2720" i="33"/>
  <c r="P2721" i="33"/>
  <c r="O2724" i="33"/>
  <c r="P2725" i="33"/>
  <c r="O2459" i="33"/>
  <c r="P2460" i="33"/>
  <c r="O2463" i="33"/>
  <c r="P2464" i="33"/>
  <c r="O2467" i="33"/>
  <c r="P2468" i="33"/>
  <c r="O2471" i="33"/>
  <c r="P2472" i="33"/>
  <c r="O2475" i="33"/>
  <c r="P2476" i="33"/>
  <c r="O2479" i="33"/>
  <c r="P2480" i="33"/>
  <c r="O2483" i="33"/>
  <c r="P2484" i="33"/>
  <c r="O2487"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1" i="33"/>
  <c r="P2532" i="33"/>
  <c r="O2535" i="33"/>
  <c r="P2536" i="33"/>
  <c r="O2539" i="33"/>
  <c r="P2540" i="33"/>
  <c r="O2543" i="33"/>
  <c r="P2544" i="33"/>
  <c r="O2547" i="33"/>
  <c r="P2548" i="33"/>
  <c r="O2551" i="33"/>
  <c r="P2552" i="33"/>
  <c r="O2555" i="33"/>
  <c r="P2556" i="33"/>
  <c r="O2559" i="33"/>
  <c r="P2560" i="33"/>
  <c r="O2563" i="33"/>
  <c r="P2564" i="33"/>
  <c r="O2567" i="33"/>
  <c r="P2568" i="33"/>
  <c r="O2571" i="33"/>
  <c r="P2572" i="33"/>
  <c r="O2575" i="33"/>
  <c r="P2576" i="33"/>
  <c r="O2579" i="33"/>
  <c r="P2580" i="33"/>
  <c r="O2583" i="33"/>
  <c r="P2584" i="33"/>
  <c r="O2587" i="33"/>
  <c r="P2588" i="33"/>
  <c r="O2591" i="33"/>
  <c r="P2592" i="33"/>
  <c r="O2595" i="33"/>
  <c r="P2596" i="33"/>
  <c r="O2599" i="33"/>
  <c r="P2600" i="33"/>
  <c r="O2603" i="33"/>
  <c r="P2604" i="33"/>
  <c r="O2607" i="33"/>
  <c r="P2608" i="33"/>
  <c r="O2611" i="33"/>
  <c r="P2612" i="33"/>
  <c r="O2615" i="33"/>
  <c r="P2616" i="33"/>
  <c r="O2619" i="33"/>
  <c r="P2620" i="33"/>
  <c r="O2623" i="33"/>
  <c r="P2624" i="33"/>
  <c r="O2627" i="33"/>
  <c r="P2628" i="33"/>
  <c r="O2631" i="33"/>
  <c r="P2632" i="33"/>
  <c r="O2635" i="33"/>
  <c r="P2636" i="33"/>
  <c r="O2639" i="33"/>
  <c r="P2640" i="33"/>
  <c r="O2643" i="33"/>
  <c r="P2644" i="33"/>
  <c r="O2647" i="33"/>
  <c r="P2648" i="33"/>
  <c r="O2651" i="33"/>
  <c r="P2652" i="33"/>
  <c r="O2655" i="33"/>
  <c r="P2656" i="33"/>
  <c r="O2659" i="33"/>
  <c r="P2660" i="33"/>
  <c r="O2663" i="33"/>
  <c r="P2664" i="33"/>
  <c r="O2667" i="33"/>
  <c r="P2668" i="33"/>
  <c r="O2671" i="33"/>
  <c r="P2672" i="33"/>
  <c r="O2675" i="33"/>
  <c r="P2676" i="33"/>
  <c r="O2679" i="33"/>
  <c r="P2680" i="33"/>
  <c r="O2683" i="33"/>
  <c r="P2684" i="33"/>
  <c r="O2687" i="33"/>
  <c r="P2688" i="33"/>
  <c r="O2691" i="33"/>
  <c r="P2692" i="33"/>
  <c r="O2695" i="33"/>
  <c r="P2696" i="33"/>
  <c r="O2699" i="33"/>
  <c r="P2700" i="33"/>
  <c r="O2703" i="33"/>
  <c r="P2704" i="33"/>
  <c r="O2707" i="33"/>
  <c r="P2708" i="33"/>
  <c r="O2711" i="33"/>
  <c r="P2712" i="33"/>
  <c r="O2715" i="33"/>
  <c r="P2716" i="33"/>
  <c r="O2719" i="33"/>
  <c r="P2720" i="33"/>
  <c r="O2723" i="33"/>
  <c r="P2724" i="33"/>
  <c r="P2459" i="33"/>
  <c r="P2463" i="33"/>
  <c r="P2467" i="33"/>
  <c r="P2471" i="33"/>
  <c r="P2475" i="33"/>
  <c r="P2479" i="33"/>
  <c r="P2483" i="33"/>
  <c r="P2487" i="33"/>
  <c r="P2491" i="33"/>
  <c r="P2495" i="33"/>
  <c r="P2499" i="33"/>
  <c r="P2503" i="33"/>
  <c r="P2507" i="33"/>
  <c r="P2511" i="33"/>
  <c r="P2515" i="33"/>
  <c r="P2519" i="33"/>
  <c r="P2523" i="33"/>
  <c r="P2527" i="33"/>
  <c r="P2531" i="33"/>
  <c r="P2535" i="33"/>
  <c r="P2539" i="33"/>
  <c r="P2543" i="33"/>
  <c r="P2547" i="33"/>
  <c r="P2551" i="33"/>
  <c r="P2555" i="33"/>
  <c r="P2559" i="33"/>
  <c r="P2563" i="33"/>
  <c r="P2567" i="33"/>
  <c r="P2571" i="33"/>
  <c r="P2575" i="33"/>
  <c r="P2579" i="33"/>
  <c r="P2583" i="33"/>
  <c r="P2587" i="33"/>
  <c r="P2591" i="33"/>
  <c r="P2595" i="33"/>
  <c r="P2599" i="33"/>
  <c r="P2603" i="33"/>
  <c r="P2607" i="33"/>
  <c r="P2611" i="33"/>
  <c r="P2615" i="33"/>
  <c r="P2619" i="33"/>
  <c r="P2623" i="33"/>
  <c r="P2627" i="33"/>
  <c r="P2631" i="33"/>
  <c r="P2635" i="33"/>
  <c r="P2639" i="33"/>
  <c r="P2643" i="33"/>
  <c r="P2647" i="33"/>
  <c r="P2651" i="33"/>
  <c r="P2655" i="33"/>
  <c r="P2659" i="33"/>
  <c r="P2663" i="33"/>
  <c r="P2667" i="33"/>
  <c r="P2671" i="33"/>
  <c r="P2675" i="33"/>
  <c r="P2679" i="33"/>
  <c r="P2683" i="33"/>
  <c r="P2687" i="33"/>
  <c r="P2691" i="33"/>
  <c r="P2695" i="33"/>
  <c r="P2699" i="33"/>
  <c r="P2703" i="33"/>
  <c r="P2707" i="33"/>
  <c r="P2711" i="33"/>
  <c r="P2715" i="33"/>
  <c r="P2719" i="33"/>
  <c r="P2723" i="33"/>
  <c r="O2727" i="33"/>
  <c r="P2728" i="33"/>
  <c r="O2731" i="33"/>
  <c r="P2732" i="33"/>
  <c r="O2735" i="33"/>
  <c r="P2736" i="33"/>
  <c r="O2739" i="33"/>
  <c r="P2740" i="33"/>
  <c r="O2743" i="33"/>
  <c r="P2744" i="33"/>
  <c r="O2465" i="33"/>
  <c r="O2473" i="33"/>
  <c r="O2485" i="33"/>
  <c r="O2501" i="33"/>
  <c r="O2513" i="33"/>
  <c r="O2525" i="33"/>
  <c r="O2529" i="33"/>
  <c r="O2545" i="33"/>
  <c r="O2553" i="33"/>
  <c r="O2569" i="33"/>
  <c r="O2581" i="33"/>
  <c r="O2589" i="33"/>
  <c r="O2601" i="33"/>
  <c r="O2609" i="33"/>
  <c r="O2617" i="33"/>
  <c r="O2629" i="33"/>
  <c r="O2645" i="33"/>
  <c r="O2653" i="33"/>
  <c r="O2669" i="33"/>
  <c r="O2677" i="33"/>
  <c r="O2689" i="33"/>
  <c r="O2705" i="33"/>
  <c r="O2709" i="33"/>
  <c r="O2721" i="33"/>
  <c r="O2728" i="33"/>
  <c r="O2736" i="33"/>
  <c r="O2740" i="33"/>
  <c r="O2458" i="33"/>
  <c r="O2462" i="33"/>
  <c r="O2466" i="33"/>
  <c r="O2470" i="33"/>
  <c r="O2474" i="33"/>
  <c r="O2478" i="33"/>
  <c r="O2482" i="33"/>
  <c r="O2486" i="33"/>
  <c r="O2490" i="33"/>
  <c r="O2494" i="33"/>
  <c r="O2498" i="33"/>
  <c r="O2502" i="33"/>
  <c r="O2506" i="33"/>
  <c r="O2510" i="33"/>
  <c r="O2514" i="33"/>
  <c r="O2518" i="33"/>
  <c r="O2522" i="33"/>
  <c r="O2526" i="33"/>
  <c r="O2530" i="33"/>
  <c r="O2534" i="33"/>
  <c r="O2538" i="33"/>
  <c r="O2542" i="33"/>
  <c r="O2546" i="33"/>
  <c r="O2550" i="33"/>
  <c r="O2554" i="33"/>
  <c r="O2558" i="33"/>
  <c r="O2562" i="33"/>
  <c r="O2566" i="33"/>
  <c r="O2570" i="33"/>
  <c r="O2574" i="33"/>
  <c r="O2578" i="33"/>
  <c r="O2582" i="33"/>
  <c r="O2586" i="33"/>
  <c r="O2590" i="33"/>
  <c r="O2594" i="33"/>
  <c r="O2598" i="33"/>
  <c r="O2602" i="33"/>
  <c r="O2606" i="33"/>
  <c r="O2610" i="33"/>
  <c r="O2614" i="33"/>
  <c r="O2618" i="33"/>
  <c r="O2622" i="33"/>
  <c r="O2626" i="33"/>
  <c r="O2630" i="33"/>
  <c r="O2634" i="33"/>
  <c r="O2638" i="33"/>
  <c r="O2642" i="33"/>
  <c r="O2646" i="33"/>
  <c r="O2650" i="33"/>
  <c r="O2654" i="33"/>
  <c r="O2658" i="33"/>
  <c r="O2662" i="33"/>
  <c r="O2666" i="33"/>
  <c r="O2670" i="33"/>
  <c r="O2674" i="33"/>
  <c r="O2678" i="33"/>
  <c r="O2682" i="33"/>
  <c r="O2686" i="33"/>
  <c r="O2690" i="33"/>
  <c r="O2694" i="33"/>
  <c r="O2698" i="33"/>
  <c r="O2702" i="33"/>
  <c r="O2706" i="33"/>
  <c r="O2710" i="33"/>
  <c r="O2714" i="33"/>
  <c r="O2718" i="33"/>
  <c r="O2722" i="33"/>
  <c r="O2726" i="33"/>
  <c r="P2727" i="33"/>
  <c r="O2730" i="33"/>
  <c r="P2731" i="33"/>
  <c r="O2734" i="33"/>
  <c r="P2735" i="33"/>
  <c r="O2738" i="33"/>
  <c r="P2739" i="33"/>
  <c r="O2742" i="33"/>
  <c r="P2743" i="33"/>
  <c r="O2469" i="33"/>
  <c r="O2481" i="33"/>
  <c r="O2493" i="33"/>
  <c r="O2509" i="33"/>
  <c r="O2521" i="33"/>
  <c r="O2533" i="33"/>
  <c r="O2549" i="33"/>
  <c r="O2561" i="33"/>
  <c r="O2577" i="33"/>
  <c r="O2593" i="33"/>
  <c r="O2605" i="33"/>
  <c r="O2625" i="33"/>
  <c r="O2637" i="33"/>
  <c r="O2649" i="33"/>
  <c r="O2661" i="33"/>
  <c r="O2673" i="33"/>
  <c r="O2685" i="33"/>
  <c r="O2697" i="33"/>
  <c r="O2717" i="33"/>
  <c r="P2733" i="33"/>
  <c r="P2737" i="33"/>
  <c r="P2741" i="33"/>
  <c r="P2458" i="33"/>
  <c r="P2462" i="33"/>
  <c r="P2466" i="33"/>
  <c r="P2470" i="33"/>
  <c r="P2474" i="33"/>
  <c r="P2478" i="33"/>
  <c r="P2482" i="33"/>
  <c r="P2486" i="33"/>
  <c r="P2490" i="33"/>
  <c r="P2494" i="33"/>
  <c r="P2498" i="33"/>
  <c r="P2502" i="33"/>
  <c r="P2506" i="33"/>
  <c r="P2510" i="33"/>
  <c r="P2514" i="33"/>
  <c r="P2518" i="33"/>
  <c r="P2522" i="33"/>
  <c r="P2526" i="33"/>
  <c r="P2530" i="33"/>
  <c r="P2534" i="33"/>
  <c r="P2538" i="33"/>
  <c r="P2542" i="33"/>
  <c r="P2546" i="33"/>
  <c r="P2550" i="33"/>
  <c r="P2554" i="33"/>
  <c r="P2558" i="33"/>
  <c r="P2562" i="33"/>
  <c r="P2566" i="33"/>
  <c r="P2570" i="33"/>
  <c r="P2574" i="33"/>
  <c r="P2578" i="33"/>
  <c r="P2582" i="33"/>
  <c r="P2586" i="33"/>
  <c r="P2590" i="33"/>
  <c r="P2594" i="33"/>
  <c r="P2598" i="33"/>
  <c r="P2602" i="33"/>
  <c r="P2606" i="33"/>
  <c r="P2610" i="33"/>
  <c r="P2614" i="33"/>
  <c r="P2618" i="33"/>
  <c r="P2622" i="33"/>
  <c r="P2626" i="33"/>
  <c r="P2630" i="33"/>
  <c r="P2634" i="33"/>
  <c r="P2638" i="33"/>
  <c r="P2642" i="33"/>
  <c r="P2646" i="33"/>
  <c r="P2650" i="33"/>
  <c r="P2654" i="33"/>
  <c r="P2658" i="33"/>
  <c r="P2662" i="33"/>
  <c r="P2666" i="33"/>
  <c r="P2670" i="33"/>
  <c r="P2674" i="33"/>
  <c r="P2678" i="33"/>
  <c r="P2682" i="33"/>
  <c r="P2686" i="33"/>
  <c r="P2690" i="33"/>
  <c r="P2694" i="33"/>
  <c r="P2698" i="33"/>
  <c r="P2702" i="33"/>
  <c r="P2706" i="33"/>
  <c r="P2710" i="33"/>
  <c r="P2714" i="33"/>
  <c r="P2718" i="33"/>
  <c r="P2722" i="33"/>
  <c r="P2726" i="33"/>
  <c r="O2729" i="33"/>
  <c r="P2730" i="33"/>
  <c r="O2733" i="33"/>
  <c r="P2734" i="33"/>
  <c r="O2737" i="33"/>
  <c r="P2738" i="33"/>
  <c r="O2741" i="33"/>
  <c r="P2742" i="33"/>
  <c r="O2461" i="33"/>
  <c r="O2477" i="33"/>
  <c r="O2489" i="33"/>
  <c r="O2497" i="33"/>
  <c r="O2505" i="33"/>
  <c r="O2517" i="33"/>
  <c r="O2537" i="33"/>
  <c r="O2541" i="33"/>
  <c r="O2557" i="33"/>
  <c r="O2565" i="33"/>
  <c r="O2573" i="33"/>
  <c r="O2585" i="33"/>
  <c r="O2597" i="33"/>
  <c r="O2613" i="33"/>
  <c r="O2621" i="33"/>
  <c r="O2633" i="33"/>
  <c r="O2641" i="33"/>
  <c r="O2657" i="33"/>
  <c r="O2665" i="33"/>
  <c r="O2681" i="33"/>
  <c r="O2693" i="33"/>
  <c r="O2701" i="33"/>
  <c r="O2713" i="33"/>
  <c r="O2725" i="33"/>
  <c r="P2729" i="33"/>
  <c r="O2732" i="33"/>
  <c r="O2744" i="33"/>
  <c r="J81" i="44"/>
  <c r="J77" i="44"/>
  <c r="J73" i="44"/>
  <c r="J69" i="44"/>
  <c r="J82" i="44"/>
  <c r="J78" i="44"/>
  <c r="J74" i="44"/>
  <c r="J70" i="44"/>
  <c r="J84" i="44"/>
  <c r="J80" i="44"/>
  <c r="J76" i="44"/>
  <c r="J72" i="44"/>
  <c r="J68" i="44"/>
  <c r="J83" i="44"/>
  <c r="J79" i="44"/>
  <c r="J75" i="44"/>
  <c r="J71" i="44"/>
  <c r="J5" i="44"/>
  <c r="O1" i="56" l="1"/>
  <c r="N1" i="56"/>
  <c r="P1" i="55"/>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A1" i="56"/>
  <c r="Q4" i="55"/>
  <c r="A1" i="55"/>
  <c r="N18" i="21"/>
  <c r="M18" i="21"/>
  <c r="L18" i="21"/>
  <c r="K18" i="21"/>
  <c r="J18" i="21"/>
  <c r="I18" i="21"/>
  <c r="H18" i="21"/>
  <c r="G18" i="21"/>
  <c r="F18" i="21"/>
  <c r="N4" i="21"/>
  <c r="M4" i="21"/>
  <c r="L4" i="21"/>
  <c r="K4" i="21"/>
  <c r="J4" i="21"/>
  <c r="I4" i="21"/>
  <c r="H4" i="21"/>
  <c r="G4" i="21"/>
  <c r="F4" i="21"/>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I16" i="36" s="1"/>
  <c r="J5" i="36"/>
  <c r="J16" i="36" s="1"/>
  <c r="K5" i="36"/>
  <c r="K16" i="36" s="1"/>
  <c r="L5" i="36"/>
  <c r="L16" i="36" s="1"/>
  <c r="M5" i="36"/>
  <c r="M16" i="36" s="1"/>
  <c r="N5" i="36"/>
  <c r="N16" i="36" s="1"/>
  <c r="I14" i="36"/>
  <c r="J14" i="36"/>
  <c r="K14" i="36"/>
  <c r="L14" i="36"/>
  <c r="M14" i="36"/>
  <c r="N14" i="36"/>
  <c r="I22" i="36"/>
  <c r="I26" i="36" s="1"/>
  <c r="J22" i="36"/>
  <c r="J26" i="36" s="1"/>
  <c r="K22" i="36"/>
  <c r="K26" i="36" s="1"/>
  <c r="L22" i="36"/>
  <c r="L26" i="36" s="1"/>
  <c r="M22" i="36"/>
  <c r="M26" i="36" s="1"/>
  <c r="N22" i="36"/>
  <c r="N26" i="36" s="1"/>
  <c r="F27" i="20"/>
  <c r="E27" i="20"/>
  <c r="D27" i="20"/>
  <c r="O2858" i="56" l="1"/>
  <c r="O2857" i="56"/>
  <c r="O2856" i="56"/>
  <c r="O2855" i="56"/>
  <c r="O2854" i="56"/>
  <c r="O2853" i="56"/>
  <c r="O2852" i="56"/>
  <c r="O2851" i="56"/>
  <c r="O2850" i="56"/>
  <c r="O2849" i="56"/>
  <c r="O2848" i="56"/>
  <c r="O2847" i="56"/>
  <c r="O2846" i="56"/>
  <c r="O2845" i="56"/>
  <c r="O2844" i="56"/>
  <c r="O2843" i="56"/>
  <c r="O2842" i="56"/>
  <c r="O2841" i="56"/>
  <c r="O2840" i="56"/>
  <c r="O2839" i="56"/>
  <c r="O2838" i="56"/>
  <c r="O2837" i="56"/>
  <c r="O2836" i="56"/>
  <c r="O2835" i="56"/>
  <c r="O2834" i="56"/>
  <c r="O2833" i="56"/>
  <c r="O2832" i="56"/>
  <c r="O2831" i="56"/>
  <c r="O2830" i="56"/>
  <c r="O2829" i="56"/>
  <c r="O2828" i="56"/>
  <c r="O2827" i="56"/>
  <c r="O2826" i="56"/>
  <c r="O2825" i="56"/>
  <c r="O2824" i="56"/>
  <c r="O2823" i="56"/>
  <c r="O2822" i="56"/>
  <c r="O2821" i="56"/>
  <c r="O2820" i="56"/>
  <c r="O2819" i="56"/>
  <c r="O2818" i="56"/>
  <c r="O2817" i="56"/>
  <c r="O2816" i="56"/>
  <c r="O2815" i="56"/>
  <c r="O2814" i="56"/>
  <c r="O2813" i="56"/>
  <c r="O2812" i="56"/>
  <c r="O2811" i="56"/>
  <c r="O2810" i="56"/>
  <c r="O2809" i="56"/>
  <c r="O2808" i="56"/>
  <c r="O2807" i="56"/>
  <c r="O2806" i="56"/>
  <c r="O2805" i="56"/>
  <c r="O2804" i="56"/>
  <c r="N2858" i="56"/>
  <c r="N2857" i="56"/>
  <c r="N2856" i="56"/>
  <c r="N2855" i="56"/>
  <c r="N2854" i="56"/>
  <c r="N2853" i="56"/>
  <c r="N2852" i="56"/>
  <c r="N2851" i="56"/>
  <c r="N2850" i="56"/>
  <c r="N2849" i="56"/>
  <c r="N2848" i="56"/>
  <c r="N2847" i="56"/>
  <c r="N2846" i="56"/>
  <c r="N2845" i="56"/>
  <c r="N2844" i="56"/>
  <c r="N2843" i="56"/>
  <c r="N2842" i="56"/>
  <c r="N2841" i="56"/>
  <c r="N2840" i="56"/>
  <c r="N2839" i="56"/>
  <c r="N2838" i="56"/>
  <c r="N2837" i="56"/>
  <c r="N2836" i="56"/>
  <c r="N2835" i="56"/>
  <c r="N2834" i="56"/>
  <c r="N2833" i="56"/>
  <c r="N2832" i="56"/>
  <c r="N2831" i="56"/>
  <c r="N2830" i="56"/>
  <c r="N2829" i="56"/>
  <c r="N2828" i="56"/>
  <c r="N2827" i="56"/>
  <c r="N2826" i="56"/>
  <c r="N2825" i="56"/>
  <c r="N2824" i="56"/>
  <c r="N2823" i="56"/>
  <c r="N2822" i="56"/>
  <c r="N2821" i="56"/>
  <c r="N2820" i="56"/>
  <c r="N2819" i="56"/>
  <c r="N2818" i="56"/>
  <c r="N2817" i="56"/>
  <c r="N2816" i="56"/>
  <c r="N2815" i="56"/>
  <c r="N2814" i="56"/>
  <c r="N2813" i="56"/>
  <c r="N2812" i="56"/>
  <c r="N2811" i="56"/>
  <c r="N2810" i="56"/>
  <c r="N2809" i="56"/>
  <c r="N2808" i="56"/>
  <c r="N2807" i="56"/>
  <c r="N2806" i="56"/>
  <c r="N2805" i="56"/>
  <c r="N2804" i="56"/>
  <c r="N2803" i="56"/>
  <c r="N2802" i="56"/>
  <c r="N2801" i="56"/>
  <c r="N2800" i="56"/>
  <c r="N2799" i="56"/>
  <c r="N2798" i="56"/>
  <c r="N2797" i="56"/>
  <c r="N2796" i="56"/>
  <c r="N2795" i="56"/>
  <c r="N2794" i="56"/>
  <c r="N2793" i="56"/>
  <c r="N2792" i="56"/>
  <c r="N2791" i="56"/>
  <c r="N2790" i="56"/>
  <c r="N2789" i="56"/>
  <c r="N2788" i="56"/>
  <c r="N2787" i="56"/>
  <c r="N2786" i="56"/>
  <c r="N2785" i="56"/>
  <c r="N2784" i="56"/>
  <c r="N2783" i="56"/>
  <c r="N2782" i="56"/>
  <c r="N2781" i="56"/>
  <c r="N2780" i="56"/>
  <c r="N2779" i="56"/>
  <c r="N2778" i="56"/>
  <c r="N2777" i="56"/>
  <c r="N2776" i="56"/>
  <c r="N2775" i="56"/>
  <c r="N2774" i="56"/>
  <c r="O2800" i="56"/>
  <c r="O2796" i="56"/>
  <c r="O2792" i="56"/>
  <c r="O2788" i="56"/>
  <c r="O2784" i="56"/>
  <c r="O2780" i="56"/>
  <c r="O2776" i="56"/>
  <c r="O2802" i="56"/>
  <c r="O2798" i="56"/>
  <c r="O2794" i="56"/>
  <c r="O2790" i="56"/>
  <c r="O2786" i="56"/>
  <c r="O2782" i="56"/>
  <c r="O2778" i="56"/>
  <c r="O2774" i="56"/>
  <c r="N2773" i="56"/>
  <c r="N2772" i="56"/>
  <c r="N2771" i="56"/>
  <c r="N2770" i="56"/>
  <c r="N2769" i="56"/>
  <c r="N2768" i="56"/>
  <c r="N2767" i="56"/>
  <c r="N2766" i="56"/>
  <c r="N2765" i="56"/>
  <c r="N2764" i="56"/>
  <c r="N2763" i="56"/>
  <c r="N2762" i="56"/>
  <c r="N2761" i="56"/>
  <c r="N2760" i="56"/>
  <c r="N2759" i="56"/>
  <c r="N2758" i="56"/>
  <c r="N2757" i="56"/>
  <c r="N2756" i="56"/>
  <c r="N2755" i="56"/>
  <c r="N2754" i="56"/>
  <c r="N2753" i="56"/>
  <c r="N2752" i="56"/>
  <c r="N2751" i="56"/>
  <c r="N2750" i="56"/>
  <c r="N2749" i="56"/>
  <c r="N2748" i="56"/>
  <c r="N2747" i="56"/>
  <c r="N2746" i="56"/>
  <c r="N2745" i="56"/>
  <c r="N2744" i="56"/>
  <c r="N2743" i="56"/>
  <c r="N2742" i="56"/>
  <c r="N2741" i="56"/>
  <c r="N2740" i="56"/>
  <c r="N2739" i="56"/>
  <c r="N2738" i="56"/>
  <c r="N2737" i="56"/>
  <c r="N2736" i="56"/>
  <c r="N2735" i="56"/>
  <c r="N2734" i="56"/>
  <c r="N2733" i="56"/>
  <c r="N2732" i="56"/>
  <c r="N2731" i="56"/>
  <c r="N2730" i="56"/>
  <c r="N2729" i="56"/>
  <c r="N2440" i="56"/>
  <c r="N2439" i="56"/>
  <c r="N2438" i="56"/>
  <c r="N2437" i="56"/>
  <c r="N2436" i="56"/>
  <c r="N2435" i="56"/>
  <c r="N2434" i="56"/>
  <c r="N2433" i="56"/>
  <c r="N2432" i="56"/>
  <c r="N2431" i="56"/>
  <c r="N2430" i="56"/>
  <c r="N2429" i="56"/>
  <c r="N2428" i="56"/>
  <c r="N2427" i="56"/>
  <c r="N2426" i="56"/>
  <c r="N2425" i="56"/>
  <c r="N2424" i="56"/>
  <c r="N2423" i="56"/>
  <c r="N2422" i="56"/>
  <c r="N2421" i="56"/>
  <c r="N2420" i="56"/>
  <c r="N2419" i="56"/>
  <c r="N2418" i="56"/>
  <c r="N2417" i="56"/>
  <c r="N2416" i="56"/>
  <c r="N2415" i="56"/>
  <c r="N2414" i="56"/>
  <c r="N2413" i="56"/>
  <c r="N2412" i="56"/>
  <c r="N2411" i="56"/>
  <c r="N2410" i="56"/>
  <c r="N2409" i="56"/>
  <c r="N2408" i="56"/>
  <c r="N2407" i="56"/>
  <c r="N2406" i="56"/>
  <c r="N2405" i="56"/>
  <c r="N2404" i="56"/>
  <c r="N2403" i="56"/>
  <c r="N2402" i="56"/>
  <c r="N2401" i="56"/>
  <c r="N2400" i="56"/>
  <c r="N2399" i="56"/>
  <c r="N2398" i="56"/>
  <c r="N2397" i="56"/>
  <c r="N2396" i="56"/>
  <c r="N2395" i="56"/>
  <c r="N2394" i="56"/>
  <c r="N2393" i="56"/>
  <c r="N2392" i="56"/>
  <c r="N2391" i="56"/>
  <c r="N2390" i="56"/>
  <c r="N2389" i="56"/>
  <c r="N2388" i="56"/>
  <c r="N2387" i="56"/>
  <c r="N2386" i="56"/>
  <c r="N2385" i="56"/>
  <c r="N2384" i="56"/>
  <c r="N2383" i="56"/>
  <c r="N2382" i="56"/>
  <c r="N2381" i="56"/>
  <c r="N2380" i="56"/>
  <c r="N2379" i="56"/>
  <c r="N2378" i="56"/>
  <c r="N2377" i="56"/>
  <c r="N2376" i="56"/>
  <c r="N2375" i="56"/>
  <c r="N2374" i="56"/>
  <c r="N2373" i="56"/>
  <c r="N2372" i="56"/>
  <c r="N2371" i="56"/>
  <c r="N2370" i="56"/>
  <c r="N2369" i="56"/>
  <c r="N2368" i="56"/>
  <c r="N2367" i="56"/>
  <c r="N2366" i="56"/>
  <c r="N2365" i="56"/>
  <c r="N2364" i="56"/>
  <c r="N2363" i="56"/>
  <c r="N2362" i="56"/>
  <c r="N2361" i="56"/>
  <c r="N2360" i="56"/>
  <c r="N2359" i="56"/>
  <c r="N2358" i="56"/>
  <c r="N2357" i="56"/>
  <c r="N2356" i="56"/>
  <c r="N2355" i="56"/>
  <c r="N2354" i="56"/>
  <c r="N2353" i="56"/>
  <c r="N2352" i="56"/>
  <c r="N2351" i="56"/>
  <c r="N2350" i="56"/>
  <c r="N2349" i="56"/>
  <c r="N2348" i="56"/>
  <c r="N2347" i="56"/>
  <c r="N2346" i="56"/>
  <c r="N2345" i="56"/>
  <c r="N2344" i="56"/>
  <c r="N2343" i="56"/>
  <c r="N2342" i="56"/>
  <c r="N2341" i="56"/>
  <c r="N2340" i="56"/>
  <c r="N2339" i="56"/>
  <c r="N2338" i="56"/>
  <c r="N2337" i="56"/>
  <c r="N2336" i="56"/>
  <c r="N2335" i="56"/>
  <c r="N2334" i="56"/>
  <c r="N2333" i="56"/>
  <c r="N2332" i="56"/>
  <c r="N2331" i="56"/>
  <c r="N2330" i="56"/>
  <c r="N2329" i="56"/>
  <c r="N2328" i="56"/>
  <c r="N2327" i="56"/>
  <c r="N2326" i="56"/>
  <c r="N2325" i="56"/>
  <c r="N2324" i="56"/>
  <c r="O2801" i="56"/>
  <c r="O2793" i="56"/>
  <c r="O2785" i="56"/>
  <c r="O2777" i="56"/>
  <c r="O2771" i="56"/>
  <c r="O2767" i="56"/>
  <c r="O2763" i="56"/>
  <c r="O2759" i="56"/>
  <c r="O2755" i="56"/>
  <c r="O2751" i="56"/>
  <c r="O2747" i="56"/>
  <c r="O2743" i="56"/>
  <c r="O2739" i="56"/>
  <c r="O2735" i="56"/>
  <c r="O2731" i="56"/>
  <c r="O2439" i="56"/>
  <c r="O2435" i="56"/>
  <c r="O2431" i="56"/>
  <c r="O2427" i="56"/>
  <c r="O2423" i="56"/>
  <c r="O2419" i="56"/>
  <c r="O2415" i="56"/>
  <c r="O2411" i="56"/>
  <c r="O2407" i="56"/>
  <c r="O2403" i="56"/>
  <c r="O2399" i="56"/>
  <c r="O2395" i="56"/>
  <c r="O2391" i="56"/>
  <c r="O2387" i="56"/>
  <c r="O2383" i="56"/>
  <c r="O2379" i="56"/>
  <c r="O2375" i="56"/>
  <c r="O2371" i="56"/>
  <c r="O2367" i="56"/>
  <c r="O2363" i="56"/>
  <c r="O2359" i="56"/>
  <c r="O2355" i="56"/>
  <c r="O2351" i="56"/>
  <c r="O2347" i="56"/>
  <c r="O2343" i="56"/>
  <c r="O2339" i="56"/>
  <c r="O2335" i="56"/>
  <c r="O2331" i="56"/>
  <c r="O2327" i="56"/>
  <c r="O2323" i="56"/>
  <c r="O2322" i="56"/>
  <c r="O2321" i="56"/>
  <c r="O2320" i="56"/>
  <c r="O2319" i="56"/>
  <c r="O2318" i="56"/>
  <c r="O2317" i="56"/>
  <c r="O2316" i="56"/>
  <c r="O2315" i="56"/>
  <c r="O2314" i="56"/>
  <c r="O2313" i="56"/>
  <c r="O2312" i="56"/>
  <c r="O2311" i="56"/>
  <c r="O2310" i="56"/>
  <c r="O2309" i="56"/>
  <c r="O2308" i="56"/>
  <c r="O2307" i="56"/>
  <c r="O2306" i="56"/>
  <c r="O2305" i="56"/>
  <c r="O2304" i="56"/>
  <c r="O2303" i="56"/>
  <c r="O2302" i="56"/>
  <c r="O2301" i="56"/>
  <c r="O2300" i="56"/>
  <c r="O2299" i="56"/>
  <c r="O2298" i="56"/>
  <c r="O2297" i="56"/>
  <c r="O2296" i="56"/>
  <c r="O2295" i="56"/>
  <c r="O2294" i="56"/>
  <c r="O2293" i="56"/>
  <c r="O2292" i="56"/>
  <c r="O2291" i="56"/>
  <c r="O2290" i="56"/>
  <c r="O2289" i="56"/>
  <c r="O2288" i="56"/>
  <c r="O2287" i="56"/>
  <c r="O2286" i="56"/>
  <c r="O2285" i="56"/>
  <c r="O2284" i="56"/>
  <c r="O2283" i="56"/>
  <c r="O2799" i="56"/>
  <c r="O2791" i="56"/>
  <c r="O2783" i="56"/>
  <c r="O2775" i="56"/>
  <c r="O2772" i="56"/>
  <c r="O2768" i="56"/>
  <c r="O2764" i="56"/>
  <c r="O2760" i="56"/>
  <c r="O2756" i="56"/>
  <c r="O2752" i="56"/>
  <c r="O2748" i="56"/>
  <c r="O2744" i="56"/>
  <c r="O2740" i="56"/>
  <c r="O2736" i="56"/>
  <c r="O2732" i="56"/>
  <c r="O2440" i="56"/>
  <c r="O2436" i="56"/>
  <c r="O2432" i="56"/>
  <c r="O2428" i="56"/>
  <c r="O2424" i="56"/>
  <c r="O2420" i="56"/>
  <c r="O2416" i="56"/>
  <c r="O2412" i="56"/>
  <c r="O2408" i="56"/>
  <c r="O2404" i="56"/>
  <c r="O2400" i="56"/>
  <c r="O2797" i="56"/>
  <c r="O2789" i="56"/>
  <c r="O2781" i="56"/>
  <c r="O2773" i="56"/>
  <c r="O2769" i="56"/>
  <c r="O2765" i="56"/>
  <c r="O2761" i="56"/>
  <c r="O2757" i="56"/>
  <c r="O2753" i="56"/>
  <c r="O2749" i="56"/>
  <c r="O2745" i="56"/>
  <c r="O2741" i="56"/>
  <c r="O2737" i="56"/>
  <c r="O2733" i="56"/>
  <c r="O2729" i="56"/>
  <c r="O2437" i="56"/>
  <c r="O2433" i="56"/>
  <c r="O2429" i="56"/>
  <c r="O2425" i="56"/>
  <c r="O2421" i="56"/>
  <c r="O2417" i="56"/>
  <c r="O2413" i="56"/>
  <c r="O2409" i="56"/>
  <c r="O2405" i="56"/>
  <c r="O2401" i="56"/>
  <c r="O2397" i="56"/>
  <c r="O2393" i="56"/>
  <c r="O2389" i="56"/>
  <c r="O2385" i="56"/>
  <c r="O2381" i="56"/>
  <c r="O2377" i="56"/>
  <c r="O2373" i="56"/>
  <c r="O2369" i="56"/>
  <c r="O2365" i="56"/>
  <c r="O2361" i="56"/>
  <c r="O2357" i="56"/>
  <c r="O2353" i="56"/>
  <c r="O2349" i="56"/>
  <c r="O2345" i="56"/>
  <c r="O2341" i="56"/>
  <c r="O2337" i="56"/>
  <c r="O2333" i="56"/>
  <c r="O2329" i="56"/>
  <c r="O2325" i="56"/>
  <c r="O2803" i="56"/>
  <c r="O2795" i="56"/>
  <c r="O2787" i="56"/>
  <c r="O2779" i="56"/>
  <c r="O2770" i="56"/>
  <c r="O2766" i="56"/>
  <c r="O2762" i="56"/>
  <c r="O2758" i="56"/>
  <c r="O2754" i="56"/>
  <c r="O2750" i="56"/>
  <c r="O2746" i="56"/>
  <c r="O2742" i="56"/>
  <c r="O2738" i="56"/>
  <c r="O2734" i="56"/>
  <c r="O2730" i="56"/>
  <c r="O2438" i="56"/>
  <c r="O2434" i="56"/>
  <c r="O2430" i="56"/>
  <c r="O2426" i="56"/>
  <c r="O2422" i="56"/>
  <c r="O2418" i="56"/>
  <c r="O2414" i="56"/>
  <c r="O2410" i="56"/>
  <c r="O2396" i="56"/>
  <c r="O2388" i="56"/>
  <c r="O2380" i="56"/>
  <c r="O2372" i="56"/>
  <c r="O2364" i="56"/>
  <c r="O2356" i="56"/>
  <c r="O2348" i="56"/>
  <c r="O2340" i="56"/>
  <c r="O2332" i="56"/>
  <c r="O2324" i="56"/>
  <c r="N2320" i="56"/>
  <c r="N2316" i="56"/>
  <c r="N2312" i="56"/>
  <c r="N2308" i="56"/>
  <c r="N2304" i="56"/>
  <c r="N2300" i="56"/>
  <c r="N2296" i="56"/>
  <c r="N2292" i="56"/>
  <c r="N2288" i="56"/>
  <c r="O2406" i="56"/>
  <c r="O2394" i="56"/>
  <c r="O2386" i="56"/>
  <c r="O2378" i="56"/>
  <c r="O2370" i="56"/>
  <c r="O2362" i="56"/>
  <c r="O2354" i="56"/>
  <c r="O2346" i="56"/>
  <c r="O2338" i="56"/>
  <c r="O2330" i="56"/>
  <c r="N2321" i="56"/>
  <c r="N2317" i="56"/>
  <c r="N2313" i="56"/>
  <c r="N2309" i="56"/>
  <c r="N2305" i="56"/>
  <c r="N2301" i="56"/>
  <c r="N2297" i="56"/>
  <c r="N2293" i="56"/>
  <c r="N2289" i="56"/>
  <c r="N2285" i="56"/>
  <c r="O2402" i="56"/>
  <c r="O2392" i="56"/>
  <c r="O2384" i="56"/>
  <c r="O2376" i="56"/>
  <c r="O2368" i="56"/>
  <c r="O2360" i="56"/>
  <c r="O2352" i="56"/>
  <c r="O2344" i="56"/>
  <c r="O2336" i="56"/>
  <c r="O2328" i="56"/>
  <c r="N2322" i="56"/>
  <c r="N2318" i="56"/>
  <c r="N2314" i="56"/>
  <c r="N2310" i="56"/>
  <c r="N2306" i="56"/>
  <c r="N2302" i="56"/>
  <c r="N2298" i="56"/>
  <c r="N2294" i="56"/>
  <c r="N2290" i="56"/>
  <c r="N2286" i="56"/>
  <c r="O2398" i="56"/>
  <c r="O2390" i="56"/>
  <c r="O2382" i="56"/>
  <c r="O2374" i="56"/>
  <c r="O2366" i="56"/>
  <c r="O2358" i="56"/>
  <c r="O2350" i="56"/>
  <c r="O2342" i="56"/>
  <c r="O2334" i="56"/>
  <c r="O2326" i="56"/>
  <c r="N2323" i="56"/>
  <c r="N2319" i="56"/>
  <c r="N2315" i="56"/>
  <c r="N2311" i="56"/>
  <c r="N2307" i="56"/>
  <c r="N2303" i="56"/>
  <c r="N2299" i="56"/>
  <c r="N2295" i="56"/>
  <c r="N2291" i="56"/>
  <c r="N2287" i="56"/>
  <c r="N2283" i="56"/>
  <c r="N2282" i="56"/>
  <c r="N2281" i="56"/>
  <c r="N2280" i="56"/>
  <c r="N2279" i="56"/>
  <c r="N2278" i="56"/>
  <c r="N2277" i="56"/>
  <c r="N2276" i="56"/>
  <c r="N2275" i="56"/>
  <c r="N2274" i="56"/>
  <c r="N2273" i="56"/>
  <c r="N2272" i="56"/>
  <c r="N2271" i="56"/>
  <c r="N2270" i="56"/>
  <c r="N2269" i="56"/>
  <c r="N2268" i="56"/>
  <c r="N2267" i="56"/>
  <c r="N2266" i="56"/>
  <c r="N2265" i="56"/>
  <c r="N2264" i="56"/>
  <c r="N2263" i="56"/>
  <c r="N2262" i="56"/>
  <c r="N2261" i="56"/>
  <c r="N2260" i="56"/>
  <c r="N2259" i="56"/>
  <c r="N2258" i="56"/>
  <c r="N2257" i="56"/>
  <c r="N2256" i="56"/>
  <c r="N2255" i="56"/>
  <c r="N2254" i="56"/>
  <c r="N2253" i="56"/>
  <c r="N2252" i="56"/>
  <c r="N2251" i="56"/>
  <c r="N2250" i="56"/>
  <c r="N2249" i="56"/>
  <c r="N2248" i="56"/>
  <c r="N2247" i="56"/>
  <c r="N2246" i="56"/>
  <c r="N2245" i="56"/>
  <c r="N2244" i="56"/>
  <c r="N2243" i="56"/>
  <c r="N2242" i="56"/>
  <c r="N2241" i="56"/>
  <c r="N2240" i="56"/>
  <c r="N2239" i="56"/>
  <c r="N2238" i="56"/>
  <c r="N2237" i="56"/>
  <c r="N2236" i="56"/>
  <c r="N2235" i="56"/>
  <c r="N2234" i="56"/>
  <c r="N2233" i="56"/>
  <c r="N2232" i="56"/>
  <c r="N2231" i="56"/>
  <c r="N2230" i="56"/>
  <c r="N2229" i="56"/>
  <c r="N2228" i="56"/>
  <c r="N2227" i="56"/>
  <c r="N2226" i="56"/>
  <c r="N2225" i="56"/>
  <c r="N2224" i="56"/>
  <c r="N2223" i="56"/>
  <c r="N2222" i="56"/>
  <c r="N2221" i="56"/>
  <c r="N2220" i="56"/>
  <c r="N2219" i="56"/>
  <c r="O2280" i="56"/>
  <c r="O2276" i="56"/>
  <c r="O2272" i="56"/>
  <c r="O2268" i="56"/>
  <c r="O2264" i="56"/>
  <c r="O2260" i="56"/>
  <c r="O2256" i="56"/>
  <c r="O2252" i="56"/>
  <c r="O2248" i="56"/>
  <c r="O2244" i="56"/>
  <c r="O2240" i="56"/>
  <c r="O2236" i="56"/>
  <c r="O2232" i="56"/>
  <c r="O2228" i="56"/>
  <c r="O2224" i="56"/>
  <c r="O2220" i="56"/>
  <c r="N2284" i="56"/>
  <c r="O2281" i="56"/>
  <c r="O2277" i="56"/>
  <c r="O2273" i="56"/>
  <c r="O2269" i="56"/>
  <c r="O2265" i="56"/>
  <c r="O2261" i="56"/>
  <c r="O2257" i="56"/>
  <c r="O2253" i="56"/>
  <c r="O2249" i="56"/>
  <c r="O2245" i="56"/>
  <c r="O2241" i="56"/>
  <c r="O2237" i="56"/>
  <c r="O2233" i="56"/>
  <c r="O2229" i="56"/>
  <c r="O2225" i="56"/>
  <c r="O2221" i="56"/>
  <c r="O2282" i="56"/>
  <c r="O2278" i="56"/>
  <c r="O2274" i="56"/>
  <c r="O2270" i="56"/>
  <c r="O2266" i="56"/>
  <c r="O2262" i="56"/>
  <c r="O2258" i="56"/>
  <c r="O2254" i="56"/>
  <c r="O2250" i="56"/>
  <c r="O2246" i="56"/>
  <c r="O2242" i="56"/>
  <c r="O2238" i="56"/>
  <c r="O2234" i="56"/>
  <c r="O2230" i="56"/>
  <c r="O2226" i="56"/>
  <c r="O2222" i="56"/>
  <c r="O2218" i="56"/>
  <c r="O2217" i="56"/>
  <c r="O2216" i="56"/>
  <c r="O2215" i="56"/>
  <c r="O2214" i="56"/>
  <c r="O2213" i="56"/>
  <c r="O2212" i="56"/>
  <c r="O2211" i="56"/>
  <c r="O2210" i="56"/>
  <c r="O2209" i="56"/>
  <c r="O2208" i="56"/>
  <c r="O2207" i="56"/>
  <c r="O2206" i="56"/>
  <c r="O2205" i="56"/>
  <c r="O2204" i="56"/>
  <c r="O2203" i="56"/>
  <c r="O2202" i="56"/>
  <c r="O2201" i="56"/>
  <c r="O2200" i="56"/>
  <c r="O2199" i="56"/>
  <c r="O2198" i="56"/>
  <c r="O2197" i="56"/>
  <c r="O2196" i="56"/>
  <c r="O2195" i="56"/>
  <c r="O2194" i="56"/>
  <c r="O2193" i="56"/>
  <c r="O2192" i="56"/>
  <c r="O2191" i="56"/>
  <c r="O2190" i="56"/>
  <c r="O2189" i="56"/>
  <c r="O2188" i="56"/>
  <c r="O2187" i="56"/>
  <c r="O2186" i="56"/>
  <c r="O2185" i="56"/>
  <c r="O2184" i="56"/>
  <c r="O2183" i="56"/>
  <c r="O2182" i="56"/>
  <c r="O2181" i="56"/>
  <c r="O2180" i="56"/>
  <c r="O2179" i="56"/>
  <c r="O2178" i="56"/>
  <c r="O2177" i="56"/>
  <c r="O2176" i="56"/>
  <c r="O2175" i="56"/>
  <c r="O2174" i="56"/>
  <c r="O2173" i="56"/>
  <c r="O2172" i="56"/>
  <c r="O2171" i="56"/>
  <c r="O2170" i="56"/>
  <c r="O2169" i="56"/>
  <c r="O2168" i="56"/>
  <c r="O2167" i="56"/>
  <c r="O2279" i="56"/>
  <c r="O2275" i="56"/>
  <c r="O2271" i="56"/>
  <c r="O2267" i="56"/>
  <c r="O2263" i="56"/>
  <c r="O2259" i="56"/>
  <c r="O2255" i="56"/>
  <c r="O2251" i="56"/>
  <c r="O2247" i="56"/>
  <c r="O2243" i="56"/>
  <c r="O2239" i="56"/>
  <c r="O2235" i="56"/>
  <c r="O2231" i="56"/>
  <c r="O2227" i="56"/>
  <c r="O2223" i="56"/>
  <c r="O2219" i="56"/>
  <c r="N2218" i="56"/>
  <c r="N2217" i="56"/>
  <c r="N2216" i="56"/>
  <c r="N2215" i="56"/>
  <c r="N2214" i="56"/>
  <c r="N2213" i="56"/>
  <c r="N2212" i="56"/>
  <c r="N2211" i="56"/>
  <c r="N2210" i="56"/>
  <c r="N2209" i="56"/>
  <c r="N2208" i="56"/>
  <c r="N2207" i="56"/>
  <c r="N2206" i="56"/>
  <c r="N2205" i="56"/>
  <c r="N2204" i="56"/>
  <c r="N2203" i="56"/>
  <c r="N2202" i="56"/>
  <c r="N2201" i="56"/>
  <c r="N2200" i="56"/>
  <c r="N2199" i="56"/>
  <c r="N2198" i="56"/>
  <c r="N2197" i="56"/>
  <c r="N2196" i="56"/>
  <c r="N2195" i="56"/>
  <c r="N2194" i="56"/>
  <c r="N2193" i="56"/>
  <c r="N2192" i="56"/>
  <c r="N2191" i="56"/>
  <c r="N2190" i="56"/>
  <c r="N2189" i="56"/>
  <c r="N2188" i="56"/>
  <c r="N2187" i="56"/>
  <c r="N2186" i="56"/>
  <c r="N2185" i="56"/>
  <c r="N2184" i="56"/>
  <c r="N2183" i="56"/>
  <c r="N2182" i="56"/>
  <c r="N2181" i="56"/>
  <c r="N2180" i="56"/>
  <c r="N2179" i="56"/>
  <c r="N2178" i="56"/>
  <c r="N2177" i="56"/>
  <c r="N2176" i="56"/>
  <c r="N2175" i="56"/>
  <c r="N2174" i="56"/>
  <c r="N2173" i="56"/>
  <c r="N2172" i="56"/>
  <c r="N2171" i="56"/>
  <c r="N2170" i="56"/>
  <c r="N2169" i="56"/>
  <c r="N2168" i="56"/>
  <c r="N2167" i="56"/>
  <c r="N2148" i="56"/>
  <c r="N2147" i="56"/>
  <c r="N2146" i="56"/>
  <c r="N2145" i="56"/>
  <c r="N2144" i="56"/>
  <c r="N2143" i="56"/>
  <c r="N2142" i="56"/>
  <c r="N2141" i="56"/>
  <c r="N2140" i="56"/>
  <c r="N2139" i="56"/>
  <c r="N2138" i="56"/>
  <c r="N2137" i="56"/>
  <c r="N2136" i="56"/>
  <c r="N2135" i="56"/>
  <c r="N2134" i="56"/>
  <c r="N2133" i="56"/>
  <c r="N2132" i="56"/>
  <c r="N2131" i="56"/>
  <c r="N2130" i="56"/>
  <c r="N2129" i="56"/>
  <c r="N2128" i="56"/>
  <c r="N2127" i="56"/>
  <c r="N2126" i="56"/>
  <c r="N2125" i="56"/>
  <c r="N2124" i="56"/>
  <c r="N2123" i="56"/>
  <c r="N2122" i="56"/>
  <c r="N2121" i="56"/>
  <c r="N2120" i="56"/>
  <c r="N2119" i="56"/>
  <c r="N2118" i="56"/>
  <c r="N2117" i="56"/>
  <c r="N2116" i="56"/>
  <c r="N2115" i="56"/>
  <c r="N2114" i="56"/>
  <c r="N2113" i="56"/>
  <c r="N2112" i="56"/>
  <c r="N2111" i="56"/>
  <c r="N2110" i="56"/>
  <c r="N2109" i="56"/>
  <c r="N2108" i="56"/>
  <c r="N2107" i="56"/>
  <c r="N2106" i="56"/>
  <c r="N2105" i="56"/>
  <c r="N2104" i="56"/>
  <c r="N2103" i="56"/>
  <c r="N2102" i="56"/>
  <c r="N2101" i="56"/>
  <c r="N2100" i="56"/>
  <c r="N2099" i="56"/>
  <c r="N2098" i="56"/>
  <c r="N2097" i="56"/>
  <c r="N2096" i="56"/>
  <c r="N2095" i="56"/>
  <c r="N2094" i="56"/>
  <c r="N2093" i="56"/>
  <c r="N2092" i="56"/>
  <c r="N2091" i="56"/>
  <c r="N2090" i="56"/>
  <c r="N2089" i="56"/>
  <c r="N2088" i="56"/>
  <c r="N2087" i="56"/>
  <c r="N2086" i="56"/>
  <c r="N2085" i="56"/>
  <c r="N2084" i="56"/>
  <c r="N2083" i="56"/>
  <c r="N2082" i="56"/>
  <c r="N2081" i="56"/>
  <c r="N2080" i="56"/>
  <c r="N2079" i="56"/>
  <c r="N2078" i="56"/>
  <c r="N2077" i="56"/>
  <c r="N2076" i="56"/>
  <c r="N2075" i="56"/>
  <c r="N2074" i="56"/>
  <c r="N2073" i="56"/>
  <c r="N2072" i="56"/>
  <c r="N2071" i="56"/>
  <c r="N2070" i="56"/>
  <c r="N2069" i="56"/>
  <c r="N2068" i="56"/>
  <c r="N2067" i="56"/>
  <c r="N2066" i="56"/>
  <c r="N2065" i="56"/>
  <c r="N2064" i="56"/>
  <c r="O2147" i="56"/>
  <c r="O2143" i="56"/>
  <c r="O2139" i="56"/>
  <c r="O2135" i="56"/>
  <c r="O2131" i="56"/>
  <c r="O2127" i="56"/>
  <c r="O2123" i="56"/>
  <c r="O2119" i="56"/>
  <c r="O2115" i="56"/>
  <c r="O2111" i="56"/>
  <c r="O2107" i="56"/>
  <c r="O2103" i="56"/>
  <c r="O2099" i="56"/>
  <c r="O2095" i="56"/>
  <c r="O2091" i="56"/>
  <c r="O2087" i="56"/>
  <c r="O2083" i="56"/>
  <c r="O2079" i="56"/>
  <c r="O2075" i="56"/>
  <c r="O2071" i="56"/>
  <c r="O2067" i="56"/>
  <c r="O2063" i="56"/>
  <c r="O2062" i="56"/>
  <c r="O2061" i="56"/>
  <c r="O2060" i="56"/>
  <c r="O2059" i="56"/>
  <c r="O2058" i="56"/>
  <c r="O2057" i="56"/>
  <c r="O2056" i="56"/>
  <c r="O2055" i="56"/>
  <c r="O2054" i="56"/>
  <c r="O2053" i="56"/>
  <c r="O2052" i="56"/>
  <c r="O2051" i="56"/>
  <c r="O2050" i="56"/>
  <c r="O2089" i="56"/>
  <c r="O2065" i="56"/>
  <c r="O2148" i="56"/>
  <c r="O2144" i="56"/>
  <c r="O2140" i="56"/>
  <c r="O2136" i="56"/>
  <c r="O2132" i="56"/>
  <c r="O2128" i="56"/>
  <c r="O2124" i="56"/>
  <c r="O2120" i="56"/>
  <c r="O2116" i="56"/>
  <c r="O2112" i="56"/>
  <c r="O2108" i="56"/>
  <c r="O2104" i="56"/>
  <c r="O2100" i="56"/>
  <c r="O2096" i="56"/>
  <c r="O2092" i="56"/>
  <c r="O2088" i="56"/>
  <c r="O2084" i="56"/>
  <c r="O2080" i="56"/>
  <c r="O2076" i="56"/>
  <c r="O2072" i="56"/>
  <c r="O2068" i="56"/>
  <c r="O2064" i="56"/>
  <c r="N2063" i="56"/>
  <c r="N2062" i="56"/>
  <c r="N2061" i="56"/>
  <c r="N2060" i="56"/>
  <c r="N2059" i="56"/>
  <c r="N2058" i="56"/>
  <c r="N2057" i="56"/>
  <c r="N2056" i="56"/>
  <c r="N2055" i="56"/>
  <c r="N2054" i="56"/>
  <c r="N2053" i="56"/>
  <c r="N2052" i="56"/>
  <c r="N2051" i="56"/>
  <c r="N2050" i="56"/>
  <c r="O2085" i="56"/>
  <c r="O2069" i="56"/>
  <c r="O2145" i="56"/>
  <c r="O2141" i="56"/>
  <c r="O2137" i="56"/>
  <c r="O2133" i="56"/>
  <c r="O2129" i="56"/>
  <c r="O2125" i="56"/>
  <c r="O2121" i="56"/>
  <c r="O2117" i="56"/>
  <c r="O2113" i="56"/>
  <c r="O2109" i="56"/>
  <c r="O2105" i="56"/>
  <c r="O2101" i="56"/>
  <c r="O2097" i="56"/>
  <c r="O2093" i="56"/>
  <c r="O2081" i="56"/>
  <c r="O2077" i="56"/>
  <c r="O2073" i="56"/>
  <c r="O2146" i="56"/>
  <c r="O2142" i="56"/>
  <c r="O2138" i="56"/>
  <c r="O2134" i="56"/>
  <c r="O2130" i="56"/>
  <c r="O2126" i="56"/>
  <c r="O2122" i="56"/>
  <c r="O2118" i="56"/>
  <c r="O2114" i="56"/>
  <c r="O2110" i="56"/>
  <c r="O2106" i="56"/>
  <c r="O2102" i="56"/>
  <c r="O2098" i="56"/>
  <c r="O2094" i="56"/>
  <c r="O2090" i="56"/>
  <c r="O2086" i="56"/>
  <c r="O2082" i="56"/>
  <c r="O2078" i="56"/>
  <c r="O2074" i="56"/>
  <c r="O2070" i="56"/>
  <c r="O2066" i="56"/>
  <c r="N1498" i="56"/>
  <c r="O1498" i="56"/>
  <c r="O5" i="56"/>
  <c r="N8" i="56"/>
  <c r="O9" i="56"/>
  <c r="N12" i="56"/>
  <c r="O13" i="56"/>
  <c r="N16" i="56"/>
  <c r="O17" i="56"/>
  <c r="N20" i="56"/>
  <c r="O21" i="56"/>
  <c r="N24" i="56"/>
  <c r="O25" i="56"/>
  <c r="N28" i="56"/>
  <c r="O29" i="56"/>
  <c r="N32" i="56"/>
  <c r="O33" i="56"/>
  <c r="N36" i="56"/>
  <c r="O37" i="56"/>
  <c r="N40" i="56"/>
  <c r="O41" i="56"/>
  <c r="N44" i="56"/>
  <c r="O45" i="56"/>
  <c r="N48" i="56"/>
  <c r="O49" i="56"/>
  <c r="N52" i="56"/>
  <c r="O53" i="56"/>
  <c r="N56" i="56"/>
  <c r="O57" i="56"/>
  <c r="N60" i="56"/>
  <c r="O61" i="56"/>
  <c r="N64" i="56"/>
  <c r="O65" i="56"/>
  <c r="N68" i="56"/>
  <c r="O69" i="56"/>
  <c r="N72" i="56"/>
  <c r="O73" i="56"/>
  <c r="N76" i="56"/>
  <c r="O77" i="56"/>
  <c r="N80" i="56"/>
  <c r="O81" i="56"/>
  <c r="N84" i="56"/>
  <c r="O85" i="56"/>
  <c r="N88" i="56"/>
  <c r="O89" i="56"/>
  <c r="N92" i="56"/>
  <c r="O93" i="56"/>
  <c r="N96" i="56"/>
  <c r="O97" i="56"/>
  <c r="N100" i="56"/>
  <c r="O101" i="56"/>
  <c r="N104" i="56"/>
  <c r="O105" i="56"/>
  <c r="N108" i="56"/>
  <c r="O109" i="56"/>
  <c r="N112" i="56"/>
  <c r="O113" i="56"/>
  <c r="N116" i="56"/>
  <c r="O117" i="56"/>
  <c r="N120" i="56"/>
  <c r="O121" i="56"/>
  <c r="N124" i="56"/>
  <c r="O125" i="56"/>
  <c r="N128" i="56"/>
  <c r="O129" i="56"/>
  <c r="N132" i="56"/>
  <c r="O133" i="56"/>
  <c r="N136" i="56"/>
  <c r="O137" i="56"/>
  <c r="N140" i="56"/>
  <c r="O141" i="56"/>
  <c r="N144" i="56"/>
  <c r="O145" i="56"/>
  <c r="N148" i="56"/>
  <c r="O149" i="56"/>
  <c r="N152" i="56"/>
  <c r="O153" i="56"/>
  <c r="N156" i="56"/>
  <c r="O157" i="56"/>
  <c r="N160" i="56"/>
  <c r="O161" i="56"/>
  <c r="N164" i="56"/>
  <c r="O165" i="56"/>
  <c r="N168" i="56"/>
  <c r="O169" i="56"/>
  <c r="N172" i="56"/>
  <c r="O173" i="56"/>
  <c r="N7" i="56"/>
  <c r="O10" i="56"/>
  <c r="N15" i="56"/>
  <c r="O18" i="56"/>
  <c r="N23" i="56"/>
  <c r="O26" i="56"/>
  <c r="N31" i="56"/>
  <c r="O34" i="56"/>
  <c r="N39" i="56"/>
  <c r="O42" i="56"/>
  <c r="N47" i="56"/>
  <c r="O50" i="56"/>
  <c r="N55" i="56"/>
  <c r="O58" i="56"/>
  <c r="N63" i="56"/>
  <c r="O66" i="56"/>
  <c r="N71" i="56"/>
  <c r="O74" i="56"/>
  <c r="N79" i="56"/>
  <c r="O82" i="56"/>
  <c r="N87" i="56"/>
  <c r="O90" i="56"/>
  <c r="N95" i="56"/>
  <c r="O98" i="56"/>
  <c r="N103" i="56"/>
  <c r="O106" i="56"/>
  <c r="N111" i="56"/>
  <c r="O114" i="56"/>
  <c r="N119" i="56"/>
  <c r="O122" i="56"/>
  <c r="N127" i="56"/>
  <c r="O130" i="56"/>
  <c r="N135" i="56"/>
  <c r="O138" i="56"/>
  <c r="N143" i="56"/>
  <c r="O146" i="56"/>
  <c r="N151" i="56"/>
  <c r="O154" i="56"/>
  <c r="N159" i="56"/>
  <c r="O162" i="56"/>
  <c r="N167" i="56"/>
  <c r="O170" i="56"/>
  <c r="N175" i="56"/>
  <c r="O176" i="56"/>
  <c r="N179" i="56"/>
  <c r="O180" i="56"/>
  <c r="N183" i="56"/>
  <c r="O184" i="56"/>
  <c r="N187" i="56"/>
  <c r="O188" i="56"/>
  <c r="N191" i="56"/>
  <c r="O192" i="56"/>
  <c r="N195" i="56"/>
  <c r="O196" i="56"/>
  <c r="N199" i="56"/>
  <c r="O200" i="56"/>
  <c r="N203" i="56"/>
  <c r="O204" i="56"/>
  <c r="N207" i="56"/>
  <c r="O208" i="56"/>
  <c r="N211" i="56"/>
  <c r="O212" i="56"/>
  <c r="N215" i="56"/>
  <c r="O216" i="56"/>
  <c r="N219" i="56"/>
  <c r="O220" i="56"/>
  <c r="N223" i="56"/>
  <c r="O224" i="56"/>
  <c r="N227" i="56"/>
  <c r="O228" i="56"/>
  <c r="N231" i="56"/>
  <c r="O232" i="56"/>
  <c r="N235" i="56"/>
  <c r="O236" i="56"/>
  <c r="N239" i="56"/>
  <c r="O240" i="56"/>
  <c r="N243" i="56"/>
  <c r="O244" i="56"/>
  <c r="N247" i="56"/>
  <c r="O248" i="56"/>
  <c r="N251" i="56"/>
  <c r="O252" i="56"/>
  <c r="N255" i="56"/>
  <c r="O256" i="56"/>
  <c r="N259" i="56"/>
  <c r="O260" i="56"/>
  <c r="N263" i="56"/>
  <c r="O264" i="56"/>
  <c r="N267" i="56"/>
  <c r="O268" i="56"/>
  <c r="N271" i="56"/>
  <c r="O272" i="56"/>
  <c r="N275" i="56"/>
  <c r="O276" i="56"/>
  <c r="N279" i="56"/>
  <c r="O280" i="56"/>
  <c r="N283" i="56"/>
  <c r="O284" i="56"/>
  <c r="N287" i="56"/>
  <c r="O288" i="56"/>
  <c r="N291" i="56"/>
  <c r="O292" i="56"/>
  <c r="N295" i="56"/>
  <c r="O296" i="56"/>
  <c r="N299" i="56"/>
  <c r="O300" i="56"/>
  <c r="N303" i="56"/>
  <c r="O304" i="56"/>
  <c r="N307" i="56"/>
  <c r="O308" i="56"/>
  <c r="N311" i="56"/>
  <c r="O312" i="56"/>
  <c r="N315" i="56"/>
  <c r="O316" i="56"/>
  <c r="N319" i="56"/>
  <c r="O320" i="56"/>
  <c r="N323" i="56"/>
  <c r="O324" i="56"/>
  <c r="N327" i="56"/>
  <c r="O328" i="56"/>
  <c r="N331" i="56"/>
  <c r="O332" i="56"/>
  <c r="N335" i="56"/>
  <c r="O336" i="56"/>
  <c r="N339" i="56"/>
  <c r="O340" i="56"/>
  <c r="N343" i="56"/>
  <c r="O344" i="56"/>
  <c r="N347" i="56"/>
  <c r="O348" i="56"/>
  <c r="N351" i="56"/>
  <c r="O352" i="56"/>
  <c r="N355" i="56"/>
  <c r="O356" i="56"/>
  <c r="N359" i="56"/>
  <c r="O360" i="56"/>
  <c r="N363" i="56"/>
  <c r="O364" i="56"/>
  <c r="N367" i="56"/>
  <c r="O368" i="56"/>
  <c r="N371" i="56"/>
  <c r="O372" i="56"/>
  <c r="N375" i="56"/>
  <c r="O376" i="56"/>
  <c r="N379" i="56"/>
  <c r="O380" i="56"/>
  <c r="N383" i="56"/>
  <c r="O384" i="56"/>
  <c r="N387" i="56"/>
  <c r="O388" i="56"/>
  <c r="N391" i="56"/>
  <c r="O392" i="56"/>
  <c r="N395" i="56"/>
  <c r="O396" i="56"/>
  <c r="N399" i="56"/>
  <c r="O400" i="56"/>
  <c r="N403" i="56"/>
  <c r="O404" i="56"/>
  <c r="N407" i="56"/>
  <c r="O408" i="56"/>
  <c r="N411" i="56"/>
  <c r="O412" i="56"/>
  <c r="N415" i="56"/>
  <c r="O416" i="56"/>
  <c r="N419" i="56"/>
  <c r="O420" i="56"/>
  <c r="N423" i="56"/>
  <c r="O424" i="56"/>
  <c r="N427" i="56"/>
  <c r="O428" i="56"/>
  <c r="O7" i="56"/>
  <c r="N9" i="56"/>
  <c r="N11" i="56"/>
  <c r="O14" i="56"/>
  <c r="O16" i="56"/>
  <c r="N18" i="56"/>
  <c r="O23" i="56"/>
  <c r="N25" i="56"/>
  <c r="N27" i="56"/>
  <c r="O30" i="56"/>
  <c r="O32" i="56"/>
  <c r="N34" i="56"/>
  <c r="O39" i="56"/>
  <c r="N41" i="56"/>
  <c r="N43" i="56"/>
  <c r="O46" i="56"/>
  <c r="O48" i="56"/>
  <c r="N50" i="56"/>
  <c r="O55" i="56"/>
  <c r="N57" i="56"/>
  <c r="N59" i="56"/>
  <c r="O62" i="56"/>
  <c r="O64" i="56"/>
  <c r="N66" i="56"/>
  <c r="O71" i="56"/>
  <c r="N73" i="56"/>
  <c r="N75" i="56"/>
  <c r="O78" i="56"/>
  <c r="O80" i="56"/>
  <c r="N82" i="56"/>
  <c r="O87" i="56"/>
  <c r="N89" i="56"/>
  <c r="N91" i="56"/>
  <c r="O94" i="56"/>
  <c r="O96" i="56"/>
  <c r="N98" i="56"/>
  <c r="O103" i="56"/>
  <c r="N105" i="56"/>
  <c r="N107" i="56"/>
  <c r="O110" i="56"/>
  <c r="O112" i="56"/>
  <c r="N114" i="56"/>
  <c r="O119" i="56"/>
  <c r="N121" i="56"/>
  <c r="N123" i="56"/>
  <c r="O126" i="56"/>
  <c r="O128" i="56"/>
  <c r="N130" i="56"/>
  <c r="O135" i="56"/>
  <c r="N137" i="56"/>
  <c r="N139" i="56"/>
  <c r="O142" i="56"/>
  <c r="O144" i="56"/>
  <c r="N146" i="56"/>
  <c r="O151" i="56"/>
  <c r="N153" i="56"/>
  <c r="N155" i="56"/>
  <c r="O158" i="56"/>
  <c r="O160" i="56"/>
  <c r="N162" i="56"/>
  <c r="O167" i="56"/>
  <c r="N169" i="56"/>
  <c r="N171" i="56"/>
  <c r="O174" i="56"/>
  <c r="N176" i="56"/>
  <c r="O179" i="56"/>
  <c r="N181" i="56"/>
  <c r="O182" i="56"/>
  <c r="N184" i="56"/>
  <c r="O187" i="56"/>
  <c r="N189" i="56"/>
  <c r="O190" i="56"/>
  <c r="N192" i="56"/>
  <c r="O195" i="56"/>
  <c r="N197" i="56"/>
  <c r="O198" i="56"/>
  <c r="N200" i="56"/>
  <c r="O203" i="56"/>
  <c r="N205" i="56"/>
  <c r="O206" i="56"/>
  <c r="N208" i="56"/>
  <c r="O211" i="56"/>
  <c r="N213" i="56"/>
  <c r="O214" i="56"/>
  <c r="N216" i="56"/>
  <c r="O219" i="56"/>
  <c r="N221" i="56"/>
  <c r="O222" i="56"/>
  <c r="N224" i="56"/>
  <c r="O227" i="56"/>
  <c r="N229" i="56"/>
  <c r="O230" i="56"/>
  <c r="N232" i="56"/>
  <c r="O235" i="56"/>
  <c r="N237" i="56"/>
  <c r="O238" i="56"/>
  <c r="N240" i="56"/>
  <c r="O243" i="56"/>
  <c r="N245" i="56"/>
  <c r="O246" i="56"/>
  <c r="N248" i="56"/>
  <c r="O251" i="56"/>
  <c r="N253" i="56"/>
  <c r="O254" i="56"/>
  <c r="N256" i="56"/>
  <c r="O259" i="56"/>
  <c r="N261" i="56"/>
  <c r="O262" i="56"/>
  <c r="N264" i="56"/>
  <c r="O267" i="56"/>
  <c r="N269" i="56"/>
  <c r="O270" i="56"/>
  <c r="N272" i="56"/>
  <c r="O275" i="56"/>
  <c r="N277" i="56"/>
  <c r="O278" i="56"/>
  <c r="N280" i="56"/>
  <c r="O283" i="56"/>
  <c r="N285" i="56"/>
  <c r="O286" i="56"/>
  <c r="N288" i="56"/>
  <c r="O291" i="56"/>
  <c r="N293" i="56"/>
  <c r="O294" i="56"/>
  <c r="N296" i="56"/>
  <c r="O299" i="56"/>
  <c r="N301" i="56"/>
  <c r="O302" i="56"/>
  <c r="N304" i="56"/>
  <c r="O307" i="56"/>
  <c r="N309" i="56"/>
  <c r="O310" i="56"/>
  <c r="N312" i="56"/>
  <c r="O315" i="56"/>
  <c r="N317" i="56"/>
  <c r="O318" i="56"/>
  <c r="N320" i="56"/>
  <c r="O323" i="56"/>
  <c r="N325" i="56"/>
  <c r="O326" i="56"/>
  <c r="N328" i="56"/>
  <c r="O331" i="56"/>
  <c r="N333" i="56"/>
  <c r="O334" i="56"/>
  <c r="N336" i="56"/>
  <c r="O339" i="56"/>
  <c r="N341" i="56"/>
  <c r="O342" i="56"/>
  <c r="N344" i="56"/>
  <c r="O347" i="56"/>
  <c r="N349" i="56"/>
  <c r="O350" i="56"/>
  <c r="N352" i="56"/>
  <c r="O355" i="56"/>
  <c r="N357" i="56"/>
  <c r="O358" i="56"/>
  <c r="N360" i="56"/>
  <c r="O363" i="56"/>
  <c r="N365" i="56"/>
  <c r="O366" i="56"/>
  <c r="N368" i="56"/>
  <c r="O371" i="56"/>
  <c r="N373" i="56"/>
  <c r="O374" i="56"/>
  <c r="N376" i="56"/>
  <c r="O379" i="56"/>
  <c r="N381" i="56"/>
  <c r="O382" i="56"/>
  <c r="N384" i="56"/>
  <c r="O387" i="56"/>
  <c r="N389" i="56"/>
  <c r="O390" i="56"/>
  <c r="N392" i="56"/>
  <c r="O395" i="56"/>
  <c r="N397" i="56"/>
  <c r="O398" i="56"/>
  <c r="N400" i="56"/>
  <c r="O403" i="56"/>
  <c r="N405" i="56"/>
  <c r="O406" i="56"/>
  <c r="N408" i="56"/>
  <c r="O411" i="56"/>
  <c r="N413" i="56"/>
  <c r="O414" i="56"/>
  <c r="N416" i="56"/>
  <c r="O419" i="56"/>
  <c r="N421" i="56"/>
  <c r="O422" i="56"/>
  <c r="N424" i="56"/>
  <c r="O427" i="56"/>
  <c r="N429" i="56"/>
  <c r="O430" i="56"/>
  <c r="N433" i="56"/>
  <c r="O434" i="56"/>
  <c r="N437" i="56"/>
  <c r="O438" i="56"/>
  <c r="N441" i="56"/>
  <c r="O442" i="56"/>
  <c r="N445" i="56"/>
  <c r="O446" i="56"/>
  <c r="N449" i="56"/>
  <c r="O450" i="56"/>
  <c r="N453" i="56"/>
  <c r="O454" i="56"/>
  <c r="N457" i="56"/>
  <c r="O458" i="56"/>
  <c r="N461" i="56"/>
  <c r="O462" i="56"/>
  <c r="N465" i="56"/>
  <c r="O466" i="56"/>
  <c r="N469" i="56"/>
  <c r="O470" i="56"/>
  <c r="N473" i="56"/>
  <c r="O474" i="56"/>
  <c r="N477" i="56"/>
  <c r="O478" i="56"/>
  <c r="N481" i="56"/>
  <c r="O482" i="56"/>
  <c r="N485" i="56"/>
  <c r="O486" i="56"/>
  <c r="N489" i="56"/>
  <c r="O490" i="56"/>
  <c r="N493" i="56"/>
  <c r="O494" i="56"/>
  <c r="N497" i="56"/>
  <c r="O498" i="56"/>
  <c r="N501" i="56"/>
  <c r="O502" i="56"/>
  <c r="N505" i="56"/>
  <c r="O506" i="56"/>
  <c r="N509" i="56"/>
  <c r="O510" i="56"/>
  <c r="N513" i="56"/>
  <c r="O514" i="56"/>
  <c r="N517" i="56"/>
  <c r="O518" i="56"/>
  <c r="N521" i="56"/>
  <c r="O522" i="56"/>
  <c r="N525" i="56"/>
  <c r="O526" i="56"/>
  <c r="N529" i="56"/>
  <c r="O530" i="56"/>
  <c r="N533" i="56"/>
  <c r="O534" i="56"/>
  <c r="N537" i="56"/>
  <c r="O538" i="56"/>
  <c r="N541" i="56"/>
  <c r="O542" i="56"/>
  <c r="N545" i="56"/>
  <c r="O546" i="56"/>
  <c r="N549" i="56"/>
  <c r="O550" i="56"/>
  <c r="N553" i="56"/>
  <c r="O554" i="56"/>
  <c r="N557" i="56"/>
  <c r="O558" i="56"/>
  <c r="N561" i="56"/>
  <c r="O562" i="56"/>
  <c r="N565" i="56"/>
  <c r="O566" i="56"/>
  <c r="N569" i="56"/>
  <c r="O570" i="56"/>
  <c r="N573" i="56"/>
  <c r="O574" i="56"/>
  <c r="N577" i="56"/>
  <c r="O578" i="56"/>
  <c r="N581" i="56"/>
  <c r="O582" i="56"/>
  <c r="N585" i="56"/>
  <c r="O586" i="56"/>
  <c r="N589" i="56"/>
  <c r="O590" i="56"/>
  <c r="N593" i="56"/>
  <c r="O594" i="56"/>
  <c r="N597" i="56"/>
  <c r="O598" i="56"/>
  <c r="N601" i="56"/>
  <c r="O602" i="56"/>
  <c r="N605" i="56"/>
  <c r="O606" i="56"/>
  <c r="N609" i="56"/>
  <c r="O610" i="56"/>
  <c r="N613" i="56"/>
  <c r="O614" i="56"/>
  <c r="N617" i="56"/>
  <c r="O618" i="56"/>
  <c r="N621" i="56"/>
  <c r="O622" i="56"/>
  <c r="N625" i="56"/>
  <c r="O626" i="56"/>
  <c r="N629" i="56"/>
  <c r="O630" i="56"/>
  <c r="N633" i="56"/>
  <c r="O634" i="56"/>
  <c r="N637" i="56"/>
  <c r="O638" i="56"/>
  <c r="N641" i="56"/>
  <c r="O642" i="56"/>
  <c r="N645" i="56"/>
  <c r="O646" i="56"/>
  <c r="N649" i="56"/>
  <c r="O650" i="56"/>
  <c r="N653" i="56"/>
  <c r="O654" i="56"/>
  <c r="N657" i="56"/>
  <c r="O658" i="56"/>
  <c r="N661" i="56"/>
  <c r="O662" i="56"/>
  <c r="N665" i="56"/>
  <c r="O666" i="56"/>
  <c r="N669" i="56"/>
  <c r="O670" i="56"/>
  <c r="N673" i="56"/>
  <c r="O674" i="56"/>
  <c r="N677" i="56"/>
  <c r="O678" i="56"/>
  <c r="N681" i="56"/>
  <c r="O682" i="56"/>
  <c r="N685" i="56"/>
  <c r="O686" i="56"/>
  <c r="N689" i="56"/>
  <c r="O690" i="56"/>
  <c r="N693" i="56"/>
  <c r="O694" i="56"/>
  <c r="N697" i="56"/>
  <c r="O698" i="56"/>
  <c r="N701" i="56"/>
  <c r="O702" i="56"/>
  <c r="N705" i="56"/>
  <c r="O706" i="56"/>
  <c r="N709" i="56"/>
  <c r="O710" i="56"/>
  <c r="N713" i="56"/>
  <c r="O714" i="56"/>
  <c r="N717" i="56"/>
  <c r="O718" i="56"/>
  <c r="N721" i="56"/>
  <c r="O722" i="56"/>
  <c r="N725" i="56"/>
  <c r="O726" i="56"/>
  <c r="N729" i="56"/>
  <c r="N5" i="56"/>
  <c r="O20" i="56"/>
  <c r="N22" i="56"/>
  <c r="O24" i="56"/>
  <c r="N33" i="56"/>
  <c r="O35" i="56"/>
  <c r="N37" i="56"/>
  <c r="O52" i="56"/>
  <c r="N54" i="56"/>
  <c r="O56" i="56"/>
  <c r="N65" i="56"/>
  <c r="O67" i="56"/>
  <c r="N69" i="56"/>
  <c r="O84" i="56"/>
  <c r="N86" i="56"/>
  <c r="O88" i="56"/>
  <c r="N97" i="56"/>
  <c r="O99" i="56"/>
  <c r="N101" i="56"/>
  <c r="O116" i="56"/>
  <c r="N118" i="56"/>
  <c r="O120" i="56"/>
  <c r="N129" i="56"/>
  <c r="O131" i="56"/>
  <c r="N133" i="56"/>
  <c r="O148" i="56"/>
  <c r="N150" i="56"/>
  <c r="O152" i="56"/>
  <c r="N161" i="56"/>
  <c r="O163" i="56"/>
  <c r="N165" i="56"/>
  <c r="O431" i="56"/>
  <c r="N436" i="56"/>
  <c r="O439" i="56"/>
  <c r="N444" i="56"/>
  <c r="O447" i="56"/>
  <c r="N452" i="56"/>
  <c r="O455" i="56"/>
  <c r="N460" i="56"/>
  <c r="O463" i="56"/>
  <c r="N468" i="56"/>
  <c r="O471" i="56"/>
  <c r="N476" i="56"/>
  <c r="O479" i="56"/>
  <c r="N484" i="56"/>
  <c r="O487" i="56"/>
  <c r="N492" i="56"/>
  <c r="O495" i="56"/>
  <c r="N500" i="56"/>
  <c r="O503" i="56"/>
  <c r="N508" i="56"/>
  <c r="O511" i="56"/>
  <c r="N516" i="56"/>
  <c r="O519" i="56"/>
  <c r="N524" i="56"/>
  <c r="O527" i="56"/>
  <c r="N532" i="56"/>
  <c r="O535" i="56"/>
  <c r="N540" i="56"/>
  <c r="O543" i="56"/>
  <c r="N548" i="56"/>
  <c r="O551" i="56"/>
  <c r="N556" i="56"/>
  <c r="O559" i="56"/>
  <c r="N564" i="56"/>
  <c r="O567" i="56"/>
  <c r="N572" i="56"/>
  <c r="O575" i="56"/>
  <c r="N580" i="56"/>
  <c r="O583" i="56"/>
  <c r="N588" i="56"/>
  <c r="O591" i="56"/>
  <c r="N596" i="56"/>
  <c r="O599" i="56"/>
  <c r="N10" i="56"/>
  <c r="O12" i="56"/>
  <c r="N14" i="56"/>
  <c r="N19" i="56"/>
  <c r="O22" i="56"/>
  <c r="O27" i="56"/>
  <c r="N29" i="56"/>
  <c r="O31" i="56"/>
  <c r="N42" i="56"/>
  <c r="O44" i="56"/>
  <c r="N46" i="56"/>
  <c r="N51" i="56"/>
  <c r="O54" i="56"/>
  <c r="O59" i="56"/>
  <c r="N61" i="56"/>
  <c r="O63" i="56"/>
  <c r="N74" i="56"/>
  <c r="O76" i="56"/>
  <c r="N78" i="56"/>
  <c r="N83" i="56"/>
  <c r="O86" i="56"/>
  <c r="O91" i="56"/>
  <c r="N93" i="56"/>
  <c r="O95" i="56"/>
  <c r="N106" i="56"/>
  <c r="O108" i="56"/>
  <c r="N110" i="56"/>
  <c r="N115" i="56"/>
  <c r="O118" i="56"/>
  <c r="O123" i="56"/>
  <c r="N125" i="56"/>
  <c r="O127" i="56"/>
  <c r="N138" i="56"/>
  <c r="O140" i="56"/>
  <c r="N142" i="56"/>
  <c r="N147" i="56"/>
  <c r="O150" i="56"/>
  <c r="O155" i="56"/>
  <c r="N157" i="56"/>
  <c r="O159" i="56"/>
  <c r="N170" i="56"/>
  <c r="O172" i="56"/>
  <c r="N174" i="56"/>
  <c r="N178" i="56"/>
  <c r="N180" i="56"/>
  <c r="N182" i="56"/>
  <c r="N186" i="56"/>
  <c r="N188" i="56"/>
  <c r="N190" i="56"/>
  <c r="N194" i="56"/>
  <c r="N196" i="56"/>
  <c r="N198" i="56"/>
  <c r="N202" i="56"/>
  <c r="N204" i="56"/>
  <c r="N206" i="56"/>
  <c r="N210" i="56"/>
  <c r="N212" i="56"/>
  <c r="N214" i="56"/>
  <c r="N218" i="56"/>
  <c r="N220" i="56"/>
  <c r="N222" i="56"/>
  <c r="N226" i="56"/>
  <c r="N228" i="56"/>
  <c r="N230" i="56"/>
  <c r="N234" i="56"/>
  <c r="N236" i="56"/>
  <c r="N238" i="56"/>
  <c r="N242" i="56"/>
  <c r="N244" i="56"/>
  <c r="N246" i="56"/>
  <c r="N250" i="56"/>
  <c r="N252" i="56"/>
  <c r="N254" i="56"/>
  <c r="N258" i="56"/>
  <c r="N260" i="56"/>
  <c r="N262" i="56"/>
  <c r="N266" i="56"/>
  <c r="N268" i="56"/>
  <c r="N270" i="56"/>
  <c r="N274" i="56"/>
  <c r="N276" i="56"/>
  <c r="N278" i="56"/>
  <c r="N282" i="56"/>
  <c r="N284" i="56"/>
  <c r="N286" i="56"/>
  <c r="N290" i="56"/>
  <c r="N292" i="56"/>
  <c r="N294" i="56"/>
  <c r="N298" i="56"/>
  <c r="N300" i="56"/>
  <c r="N302" i="56"/>
  <c r="N306" i="56"/>
  <c r="N308" i="56"/>
  <c r="N310" i="56"/>
  <c r="N314" i="56"/>
  <c r="N316" i="56"/>
  <c r="N318" i="56"/>
  <c r="N322" i="56"/>
  <c r="N324" i="56"/>
  <c r="N326" i="56"/>
  <c r="N330" i="56"/>
  <c r="N332" i="56"/>
  <c r="N334" i="56"/>
  <c r="N338" i="56"/>
  <c r="N340" i="56"/>
  <c r="N342" i="56"/>
  <c r="N346" i="56"/>
  <c r="N348" i="56"/>
  <c r="N350" i="56"/>
  <c r="N354" i="56"/>
  <c r="N356" i="56"/>
  <c r="N358" i="56"/>
  <c r="N362" i="56"/>
  <c r="N364" i="56"/>
  <c r="N366" i="56"/>
  <c r="N370" i="56"/>
  <c r="N372" i="56"/>
  <c r="N374" i="56"/>
  <c r="N378" i="56"/>
  <c r="N380" i="56"/>
  <c r="N382" i="56"/>
  <c r="N386" i="56"/>
  <c r="N388" i="56"/>
  <c r="N390" i="56"/>
  <c r="N394" i="56"/>
  <c r="N396" i="56"/>
  <c r="N398" i="56"/>
  <c r="N402" i="56"/>
  <c r="N404" i="56"/>
  <c r="N406" i="56"/>
  <c r="N410" i="56"/>
  <c r="N412" i="56"/>
  <c r="N414" i="56"/>
  <c r="N418" i="56"/>
  <c r="N420" i="56"/>
  <c r="N422" i="56"/>
  <c r="N426" i="56"/>
  <c r="N428" i="56"/>
  <c r="N430" i="56"/>
  <c r="O433" i="56"/>
  <c r="N435" i="56"/>
  <c r="O436" i="56"/>
  <c r="N438" i="56"/>
  <c r="O441" i="56"/>
  <c r="N443" i="56"/>
  <c r="O444" i="56"/>
  <c r="N446" i="56"/>
  <c r="O449" i="56"/>
  <c r="N451" i="56"/>
  <c r="O452" i="56"/>
  <c r="N454" i="56"/>
  <c r="O457" i="56"/>
  <c r="N459" i="56"/>
  <c r="O460" i="56"/>
  <c r="N462" i="56"/>
  <c r="O465" i="56"/>
  <c r="N467" i="56"/>
  <c r="O468" i="56"/>
  <c r="N470" i="56"/>
  <c r="O473" i="56"/>
  <c r="N475" i="56"/>
  <c r="O476" i="56"/>
  <c r="N478" i="56"/>
  <c r="O481" i="56"/>
  <c r="N483" i="56"/>
  <c r="O484" i="56"/>
  <c r="N486" i="56"/>
  <c r="O489" i="56"/>
  <c r="N491" i="56"/>
  <c r="O492" i="56"/>
  <c r="N494" i="56"/>
  <c r="O497" i="56"/>
  <c r="N499" i="56"/>
  <c r="O500" i="56"/>
  <c r="N502" i="56"/>
  <c r="O505" i="56"/>
  <c r="N507" i="56"/>
  <c r="O508" i="56"/>
  <c r="N510" i="56"/>
  <c r="O513" i="56"/>
  <c r="N515" i="56"/>
  <c r="O516" i="56"/>
  <c r="N518" i="56"/>
  <c r="O521" i="56"/>
  <c r="N523" i="56"/>
  <c r="O524" i="56"/>
  <c r="N526" i="56"/>
  <c r="O529" i="56"/>
  <c r="N531" i="56"/>
  <c r="O532" i="56"/>
  <c r="N534" i="56"/>
  <c r="O537" i="56"/>
  <c r="N539" i="56"/>
  <c r="O540" i="56"/>
  <c r="N542" i="56"/>
  <c r="O545" i="56"/>
  <c r="N547" i="56"/>
  <c r="O548" i="56"/>
  <c r="N550" i="56"/>
  <c r="O553" i="56"/>
  <c r="N555" i="56"/>
  <c r="O556" i="56"/>
  <c r="N558" i="56"/>
  <c r="O561" i="56"/>
  <c r="N563" i="56"/>
  <c r="O564" i="56"/>
  <c r="N566" i="56"/>
  <c r="O569" i="56"/>
  <c r="N571" i="56"/>
  <c r="O572" i="56"/>
  <c r="N574" i="56"/>
  <c r="O577" i="56"/>
  <c r="N579" i="56"/>
  <c r="O580" i="56"/>
  <c r="N582" i="56"/>
  <c r="O585" i="56"/>
  <c r="N587" i="56"/>
  <c r="O588" i="56"/>
  <c r="N590" i="56"/>
  <c r="O593" i="56"/>
  <c r="N595" i="56"/>
  <c r="O596" i="56"/>
  <c r="N598" i="56"/>
  <c r="O601" i="56"/>
  <c r="N603" i="56"/>
  <c r="O604" i="56"/>
  <c r="N606" i="56"/>
  <c r="O609" i="56"/>
  <c r="N611" i="56"/>
  <c r="O612" i="56"/>
  <c r="N614" i="56"/>
  <c r="O617" i="56"/>
  <c r="N619" i="56"/>
  <c r="O620" i="56"/>
  <c r="N622" i="56"/>
  <c r="O625" i="56"/>
  <c r="N627" i="56"/>
  <c r="O628" i="56"/>
  <c r="N630" i="56"/>
  <c r="O633" i="56"/>
  <c r="N635" i="56"/>
  <c r="O636" i="56"/>
  <c r="N638" i="56"/>
  <c r="O641" i="56"/>
  <c r="N643" i="56"/>
  <c r="O644" i="56"/>
  <c r="N646" i="56"/>
  <c r="O649" i="56"/>
  <c r="N651" i="56"/>
  <c r="O652" i="56"/>
  <c r="N654" i="56"/>
  <c r="O657" i="56"/>
  <c r="N659" i="56"/>
  <c r="O660" i="56"/>
  <c r="N662" i="56"/>
  <c r="O665" i="56"/>
  <c r="N667" i="56"/>
  <c r="O668" i="56"/>
  <c r="N670" i="56"/>
  <c r="O673" i="56"/>
  <c r="N675" i="56"/>
  <c r="O676" i="56"/>
  <c r="N678" i="56"/>
  <c r="O681" i="56"/>
  <c r="N683" i="56"/>
  <c r="O684" i="56"/>
  <c r="N686" i="56"/>
  <c r="O689" i="56"/>
  <c r="N691" i="56"/>
  <c r="O692" i="56"/>
  <c r="N694" i="56"/>
  <c r="O697" i="56"/>
  <c r="N699" i="56"/>
  <c r="O700" i="56"/>
  <c r="N702" i="56"/>
  <c r="O705" i="56"/>
  <c r="N707" i="56"/>
  <c r="O708" i="56"/>
  <c r="N710" i="56"/>
  <c r="O713" i="56"/>
  <c r="N715" i="56"/>
  <c r="O716" i="56"/>
  <c r="N718" i="56"/>
  <c r="O721" i="56"/>
  <c r="N723" i="56"/>
  <c r="O724" i="56"/>
  <c r="N726" i="56"/>
  <c r="O729" i="56"/>
  <c r="N732" i="56"/>
  <c r="O733" i="56"/>
  <c r="N736" i="56"/>
  <c r="O737" i="56"/>
  <c r="N740" i="56"/>
  <c r="O741" i="56"/>
  <c r="N744" i="56"/>
  <c r="O745" i="56"/>
  <c r="N748" i="56"/>
  <c r="O749" i="56"/>
  <c r="N752" i="56"/>
  <c r="O753" i="56"/>
  <c r="N756" i="56"/>
  <c r="O757" i="56"/>
  <c r="N760" i="56"/>
  <c r="O761" i="56"/>
  <c r="N764" i="56"/>
  <c r="O765" i="56"/>
  <c r="N768" i="56"/>
  <c r="O769" i="56"/>
  <c r="N772" i="56"/>
  <c r="O773" i="56"/>
  <c r="N776" i="56"/>
  <c r="O777" i="56"/>
  <c r="N780" i="56"/>
  <c r="O781" i="56"/>
  <c r="N784" i="56"/>
  <c r="O785" i="56"/>
  <c r="N788" i="56"/>
  <c r="O789" i="56"/>
  <c r="N792" i="56"/>
  <c r="O793" i="56"/>
  <c r="N796" i="56"/>
  <c r="O797" i="56"/>
  <c r="N800" i="56"/>
  <c r="O801" i="56"/>
  <c r="N804" i="56"/>
  <c r="O805" i="56"/>
  <c r="N808" i="56"/>
  <c r="O809" i="56"/>
  <c r="N812" i="56"/>
  <c r="O813" i="56"/>
  <c r="N816" i="56"/>
  <c r="O817" i="56"/>
  <c r="N820" i="56"/>
  <c r="O821" i="56"/>
  <c r="N824" i="56"/>
  <c r="O825" i="56"/>
  <c r="N828" i="56"/>
  <c r="O829" i="56"/>
  <c r="N832" i="56"/>
  <c r="O833" i="56"/>
  <c r="N836" i="56"/>
  <c r="O837" i="56"/>
  <c r="N840" i="56"/>
  <c r="O841" i="56"/>
  <c r="N844" i="56"/>
  <c r="O845" i="56"/>
  <c r="N848" i="56"/>
  <c r="O849" i="56"/>
  <c r="N852" i="56"/>
  <c r="O853" i="56"/>
  <c r="N856" i="56"/>
  <c r="O857" i="56"/>
  <c r="N860" i="56"/>
  <c r="O861" i="56"/>
  <c r="N864" i="56"/>
  <c r="O865" i="56"/>
  <c r="N868" i="56"/>
  <c r="O869" i="56"/>
  <c r="N872" i="56"/>
  <c r="O873" i="56"/>
  <c r="N876" i="56"/>
  <c r="O877" i="56"/>
  <c r="N880" i="56"/>
  <c r="O881" i="56"/>
  <c r="N884" i="56"/>
  <c r="O885" i="56"/>
  <c r="N888" i="56"/>
  <c r="O889" i="56"/>
  <c r="N892" i="56"/>
  <c r="O893" i="56"/>
  <c r="N896" i="56"/>
  <c r="O897" i="56"/>
  <c r="N900" i="56"/>
  <c r="O901" i="56"/>
  <c r="N904" i="56"/>
  <c r="O905" i="56"/>
  <c r="N908" i="56"/>
  <c r="O909" i="56"/>
  <c r="N912" i="56"/>
  <c r="O913" i="56"/>
  <c r="N916" i="56"/>
  <c r="O917" i="56"/>
  <c r="N920" i="56"/>
  <c r="O921" i="56"/>
  <c r="N924" i="56"/>
  <c r="O925" i="56"/>
  <c r="N928" i="56"/>
  <c r="O929" i="56"/>
  <c r="N932" i="56"/>
  <c r="O933" i="56"/>
  <c r="N936" i="56"/>
  <c r="O937" i="56"/>
  <c r="N940" i="56"/>
  <c r="O941" i="56"/>
  <c r="N944" i="56"/>
  <c r="O945" i="56"/>
  <c r="N948" i="56"/>
  <c r="O949" i="56"/>
  <c r="N952" i="56"/>
  <c r="O953" i="56"/>
  <c r="N956" i="56"/>
  <c r="O957" i="56"/>
  <c r="N960" i="56"/>
  <c r="O961" i="56"/>
  <c r="N964" i="56"/>
  <c r="O965" i="56"/>
  <c r="N968" i="56"/>
  <c r="O969" i="56"/>
  <c r="N972" i="56"/>
  <c r="O973" i="56"/>
  <c r="N976" i="56"/>
  <c r="O977" i="56"/>
  <c r="N980" i="56"/>
  <c r="O981" i="56"/>
  <c r="N984" i="56"/>
  <c r="O985" i="56"/>
  <c r="N988" i="56"/>
  <c r="O989" i="56"/>
  <c r="N992" i="56"/>
  <c r="O993" i="56"/>
  <c r="N996" i="56"/>
  <c r="O997" i="56"/>
  <c r="N1000" i="56"/>
  <c r="O1001" i="56"/>
  <c r="N1004" i="56"/>
  <c r="O1005" i="56"/>
  <c r="N1008" i="56"/>
  <c r="O1009" i="56"/>
  <c r="N1012" i="56"/>
  <c r="O1013" i="56"/>
  <c r="N1016" i="56"/>
  <c r="O1017" i="56"/>
  <c r="N1020" i="56"/>
  <c r="O1021" i="56"/>
  <c r="N1024" i="56"/>
  <c r="O1025" i="56"/>
  <c r="N1028" i="56"/>
  <c r="O1029" i="56"/>
  <c r="N1032" i="56"/>
  <c r="O1033" i="56"/>
  <c r="N1036" i="56"/>
  <c r="O1037" i="56"/>
  <c r="N1040" i="56"/>
  <c r="O1041" i="56"/>
  <c r="N1044" i="56"/>
  <c r="O1045" i="56"/>
  <c r="N1048" i="56"/>
  <c r="O1049" i="56"/>
  <c r="N1052" i="56"/>
  <c r="O1053" i="56"/>
  <c r="N1056" i="56"/>
  <c r="O1057" i="56"/>
  <c r="N1060" i="56"/>
  <c r="O1061" i="56"/>
  <c r="N1064" i="56"/>
  <c r="O1065" i="56"/>
  <c r="N1068" i="56"/>
  <c r="O1069" i="56"/>
  <c r="N1072" i="56"/>
  <c r="O1073" i="56"/>
  <c r="N1076" i="56"/>
  <c r="O1077" i="56"/>
  <c r="N1080" i="56"/>
  <c r="O1081" i="56"/>
  <c r="N1084" i="56"/>
  <c r="O1085" i="56"/>
  <c r="N1088" i="56"/>
  <c r="O1089" i="56"/>
  <c r="N1092" i="56"/>
  <c r="O1093" i="56"/>
  <c r="N1096" i="56"/>
  <c r="O1097" i="56"/>
  <c r="N1100" i="56"/>
  <c r="O1101" i="56"/>
  <c r="N1104" i="56"/>
  <c r="O1105" i="56"/>
  <c r="N1108" i="56"/>
  <c r="O1109" i="56"/>
  <c r="N1112" i="56"/>
  <c r="O1113" i="56"/>
  <c r="N1116" i="56"/>
  <c r="O1117" i="56"/>
  <c r="N1120" i="56"/>
  <c r="O1121" i="56"/>
  <c r="N1124" i="56"/>
  <c r="O1125" i="56"/>
  <c r="N1128" i="56"/>
  <c r="O1129" i="56"/>
  <c r="N1132" i="56"/>
  <c r="O1133" i="56"/>
  <c r="N1136" i="56"/>
  <c r="O1137" i="56"/>
  <c r="N1140" i="56"/>
  <c r="O1141" i="56"/>
  <c r="N1144" i="56"/>
  <c r="O1145" i="56"/>
  <c r="N1148" i="56"/>
  <c r="O1149" i="56"/>
  <c r="N1152" i="56"/>
  <c r="O1153" i="56"/>
  <c r="N1156" i="56"/>
  <c r="O1157" i="56"/>
  <c r="N1160" i="56"/>
  <c r="O1161" i="56"/>
  <c r="N1164" i="56"/>
  <c r="O1165" i="56"/>
  <c r="N1168" i="56"/>
  <c r="O1169" i="56"/>
  <c r="N1172" i="56"/>
  <c r="O1173" i="56"/>
  <c r="N1176" i="56"/>
  <c r="O1177" i="56"/>
  <c r="N1180" i="56"/>
  <c r="O1181" i="56"/>
  <c r="N1184" i="56"/>
  <c r="O1185" i="56"/>
  <c r="N1188" i="56"/>
  <c r="O1189" i="56"/>
  <c r="N1192" i="56"/>
  <c r="O1193" i="56"/>
  <c r="N1196" i="56"/>
  <c r="O1197" i="56"/>
  <c r="N1200" i="56"/>
  <c r="O1201" i="56"/>
  <c r="N1204" i="56"/>
  <c r="O1205" i="56"/>
  <c r="N1208" i="56"/>
  <c r="O1209" i="56"/>
  <c r="N1212" i="56"/>
  <c r="O1213" i="56"/>
  <c r="N1216" i="56"/>
  <c r="O1217" i="56"/>
  <c r="N1220" i="56"/>
  <c r="O1221" i="56"/>
  <c r="N1224" i="56"/>
  <c r="O1225" i="56"/>
  <c r="N1228" i="56"/>
  <c r="O1229" i="56"/>
  <c r="N1232" i="56"/>
  <c r="O1233" i="56"/>
  <c r="N1236" i="56"/>
  <c r="O1237" i="56"/>
  <c r="N1240" i="56"/>
  <c r="O1241" i="56"/>
  <c r="N1244" i="56"/>
  <c r="O1245" i="56"/>
  <c r="N1248" i="56"/>
  <c r="O1249" i="56"/>
  <c r="N1252" i="56"/>
  <c r="O1253" i="56"/>
  <c r="N1256" i="56"/>
  <c r="O1257" i="56"/>
  <c r="N1260" i="56"/>
  <c r="O1261" i="56"/>
  <c r="N1264" i="56"/>
  <c r="O1265" i="56"/>
  <c r="N1268" i="56"/>
  <c r="O1269" i="56"/>
  <c r="N1272" i="56"/>
  <c r="O1273" i="56"/>
  <c r="N1276" i="56"/>
  <c r="O1277" i="56"/>
  <c r="N1280" i="56"/>
  <c r="O1281" i="56"/>
  <c r="N1284" i="56"/>
  <c r="O1285" i="56"/>
  <c r="N1288" i="56"/>
  <c r="O1289" i="56"/>
  <c r="N1292" i="56"/>
  <c r="O1293" i="56"/>
  <c r="N1296" i="56"/>
  <c r="O1297" i="56"/>
  <c r="N1300" i="56"/>
  <c r="O1301" i="56"/>
  <c r="N1304" i="56"/>
  <c r="O1305" i="56"/>
  <c r="N1308" i="56"/>
  <c r="O1309" i="56"/>
  <c r="N1312" i="56"/>
  <c r="O1313" i="56"/>
  <c r="N1316" i="56"/>
  <c r="O1317" i="56"/>
  <c r="N1320" i="56"/>
  <c r="O1321" i="56"/>
  <c r="N1324" i="56"/>
  <c r="O1325" i="56"/>
  <c r="N1328" i="56"/>
  <c r="O1329" i="56"/>
  <c r="N1332" i="56"/>
  <c r="O1333" i="56"/>
  <c r="N1336" i="56"/>
  <c r="O1337" i="56"/>
  <c r="N1340" i="56"/>
  <c r="O1341" i="56"/>
  <c r="N1344" i="56"/>
  <c r="O1345" i="56"/>
  <c r="N1348" i="56"/>
  <c r="O1349" i="56"/>
  <c r="N1352" i="56"/>
  <c r="O1353" i="56"/>
  <c r="N1356" i="56"/>
  <c r="O1357" i="56"/>
  <c r="N1360" i="56"/>
  <c r="O1361" i="56"/>
  <c r="N1364" i="56"/>
  <c r="O1365" i="56"/>
  <c r="N1368" i="56"/>
  <c r="O1369" i="56"/>
  <c r="N1372" i="56"/>
  <c r="O1373" i="56"/>
  <c r="N1376" i="56"/>
  <c r="O1377" i="56"/>
  <c r="N1380" i="56"/>
  <c r="O1381" i="56"/>
  <c r="N1384" i="56"/>
  <c r="O1385" i="56"/>
  <c r="N1388" i="56"/>
  <c r="O1389" i="56"/>
  <c r="N1392" i="56"/>
  <c r="O1393" i="56"/>
  <c r="N1396" i="56"/>
  <c r="O1397" i="56"/>
  <c r="N1400" i="56"/>
  <c r="O1401" i="56"/>
  <c r="N1404" i="56"/>
  <c r="O1405" i="56"/>
  <c r="N1408" i="56"/>
  <c r="O1409" i="56"/>
  <c r="N1412" i="56"/>
  <c r="O1413" i="56"/>
  <c r="N1416" i="56"/>
  <c r="O1417" i="56"/>
  <c r="N1420" i="56"/>
  <c r="O1421" i="56"/>
  <c r="N1424" i="56"/>
  <c r="O1425" i="56"/>
  <c r="N1428" i="56"/>
  <c r="O1429" i="56"/>
  <c r="N1432" i="56"/>
  <c r="O1433" i="56"/>
  <c r="N1436" i="56"/>
  <c r="O1437" i="56"/>
  <c r="N1440" i="56"/>
  <c r="O1441" i="56"/>
  <c r="N1444" i="56"/>
  <c r="O1445" i="56"/>
  <c r="N1448" i="56"/>
  <c r="O1449" i="56"/>
  <c r="N1452" i="56"/>
  <c r="O1453" i="56"/>
  <c r="N1456" i="56"/>
  <c r="O1457" i="56"/>
  <c r="N1460" i="56"/>
  <c r="O1461" i="56"/>
  <c r="N1464" i="56"/>
  <c r="O1465" i="56"/>
  <c r="N1468" i="56"/>
  <c r="O1469" i="56"/>
  <c r="N1472" i="56"/>
  <c r="O1473" i="56"/>
  <c r="N1476" i="56"/>
  <c r="O1477" i="56"/>
  <c r="N1480" i="56"/>
  <c r="O1481" i="56"/>
  <c r="N1484" i="56"/>
  <c r="O1485" i="56"/>
  <c r="N1488" i="56"/>
  <c r="O1489" i="56"/>
  <c r="N1492" i="56"/>
  <c r="O1493" i="56"/>
  <c r="N1496" i="56"/>
  <c r="N1500" i="56"/>
  <c r="O1501" i="56"/>
  <c r="N1504" i="56"/>
  <c r="O1505" i="56"/>
  <c r="N1508" i="56"/>
  <c r="O1509" i="56"/>
  <c r="N1512" i="56"/>
  <c r="O1513" i="56"/>
  <c r="N1516" i="56"/>
  <c r="O1517" i="56"/>
  <c r="N13" i="56"/>
  <c r="N21" i="56"/>
  <c r="N30" i="56"/>
  <c r="O36" i="56"/>
  <c r="O38" i="56"/>
  <c r="N49" i="56"/>
  <c r="N58" i="56"/>
  <c r="N67" i="56"/>
  <c r="N77" i="56"/>
  <c r="N85" i="56"/>
  <c r="N94" i="56"/>
  <c r="O100" i="56"/>
  <c r="O102" i="56"/>
  <c r="N113" i="56"/>
  <c r="N122" i="56"/>
  <c r="N131" i="56"/>
  <c r="N141" i="56"/>
  <c r="N149" i="56"/>
  <c r="N158" i="56"/>
  <c r="O164" i="56"/>
  <c r="O166" i="56"/>
  <c r="N177" i="56"/>
  <c r="O186" i="56"/>
  <c r="O189" i="56"/>
  <c r="O199" i="56"/>
  <c r="O201" i="56"/>
  <c r="N209" i="56"/>
  <c r="O218" i="56"/>
  <c r="O221" i="56"/>
  <c r="O231" i="56"/>
  <c r="O233" i="56"/>
  <c r="N241" i="56"/>
  <c r="O250" i="56"/>
  <c r="O253" i="56"/>
  <c r="O263" i="56"/>
  <c r="O265" i="56"/>
  <c r="N273" i="56"/>
  <c r="O282" i="56"/>
  <c r="O285" i="56"/>
  <c r="O295" i="56"/>
  <c r="O297" i="56"/>
  <c r="N305" i="56"/>
  <c r="O314" i="56"/>
  <c r="O317" i="56"/>
  <c r="O327" i="56"/>
  <c r="O329" i="56"/>
  <c r="N337" i="56"/>
  <c r="O346" i="56"/>
  <c r="O349" i="56"/>
  <c r="O359" i="56"/>
  <c r="O361" i="56"/>
  <c r="N369" i="56"/>
  <c r="O378" i="56"/>
  <c r="O381" i="56"/>
  <c r="O391" i="56"/>
  <c r="O393" i="56"/>
  <c r="N401" i="56"/>
  <c r="O410" i="56"/>
  <c r="O413" i="56"/>
  <c r="O423" i="56"/>
  <c r="O425" i="56"/>
  <c r="O432" i="56"/>
  <c r="O437" i="56"/>
  <c r="O448" i="56"/>
  <c r="O453" i="56"/>
  <c r="O464" i="56"/>
  <c r="O469" i="56"/>
  <c r="O480" i="56"/>
  <c r="O485" i="56"/>
  <c r="O496" i="56"/>
  <c r="O501" i="56"/>
  <c r="O512" i="56"/>
  <c r="O517" i="56"/>
  <c r="O528" i="56"/>
  <c r="O533" i="56"/>
  <c r="O544" i="56"/>
  <c r="O549" i="56"/>
  <c r="O560" i="56"/>
  <c r="O565" i="56"/>
  <c r="O576" i="56"/>
  <c r="O581" i="56"/>
  <c r="O592" i="56"/>
  <c r="O597" i="56"/>
  <c r="N731" i="56"/>
  <c r="O734" i="56"/>
  <c r="N6" i="56"/>
  <c r="O8" i="56"/>
  <c r="O11" i="56"/>
  <c r="O19" i="56"/>
  <c r="O28" i="56"/>
  <c r="O47" i="56"/>
  <c r="N70" i="56"/>
  <c r="O72" i="56"/>
  <c r="O75" i="56"/>
  <c r="O83" i="56"/>
  <c r="O92" i="56"/>
  <c r="O111" i="56"/>
  <c r="N134" i="56"/>
  <c r="O136" i="56"/>
  <c r="O139" i="56"/>
  <c r="O147" i="56"/>
  <c r="O156" i="56"/>
  <c r="O175" i="56"/>
  <c r="O177" i="56"/>
  <c r="N185" i="56"/>
  <c r="O194" i="56"/>
  <c r="O197" i="56"/>
  <c r="O207" i="56"/>
  <c r="O209" i="56"/>
  <c r="N217" i="56"/>
  <c r="O226" i="56"/>
  <c r="O229" i="56"/>
  <c r="O239" i="56"/>
  <c r="O241" i="56"/>
  <c r="N249" i="56"/>
  <c r="O258" i="56"/>
  <c r="O261" i="56"/>
  <c r="O271" i="56"/>
  <c r="O273" i="56"/>
  <c r="N281" i="56"/>
  <c r="O290" i="56"/>
  <c r="O293" i="56"/>
  <c r="O303" i="56"/>
  <c r="O305" i="56"/>
  <c r="N313" i="56"/>
  <c r="O322" i="56"/>
  <c r="O325" i="56"/>
  <c r="O335" i="56"/>
  <c r="O337" i="56"/>
  <c r="N345" i="56"/>
  <c r="O354" i="56"/>
  <c r="O357" i="56"/>
  <c r="O367" i="56"/>
  <c r="O369" i="56"/>
  <c r="N377" i="56"/>
  <c r="O386" i="56"/>
  <c r="O389" i="56"/>
  <c r="O399" i="56"/>
  <c r="O401" i="56"/>
  <c r="N409" i="56"/>
  <c r="O418" i="56"/>
  <c r="O421" i="56"/>
  <c r="N431" i="56"/>
  <c r="O435" i="56"/>
  <c r="N440" i="56"/>
  <c r="N442" i="56"/>
  <c r="N447" i="56"/>
  <c r="O451" i="56"/>
  <c r="N456" i="56"/>
  <c r="N458" i="56"/>
  <c r="N463" i="56"/>
  <c r="O467" i="56"/>
  <c r="N472" i="56"/>
  <c r="N474" i="56"/>
  <c r="N479" i="56"/>
  <c r="O483" i="56"/>
  <c r="N488" i="56"/>
  <c r="N490" i="56"/>
  <c r="N495" i="56"/>
  <c r="O499" i="56"/>
  <c r="N504" i="56"/>
  <c r="N506" i="56"/>
  <c r="N511" i="56"/>
  <c r="O515" i="56"/>
  <c r="N520" i="56"/>
  <c r="N522" i="56"/>
  <c r="N527" i="56"/>
  <c r="O531" i="56"/>
  <c r="N536" i="56"/>
  <c r="N538" i="56"/>
  <c r="N543" i="56"/>
  <c r="O547" i="56"/>
  <c r="N552" i="56"/>
  <c r="N554" i="56"/>
  <c r="N559" i="56"/>
  <c r="O563" i="56"/>
  <c r="N568" i="56"/>
  <c r="N26" i="56"/>
  <c r="N45" i="56"/>
  <c r="O68" i="56"/>
  <c r="N81" i="56"/>
  <c r="N99" i="56"/>
  <c r="N102" i="56"/>
  <c r="N117" i="56"/>
  <c r="O124" i="56"/>
  <c r="N154" i="56"/>
  <c r="N173" i="56"/>
  <c r="O185" i="56"/>
  <c r="N201" i="56"/>
  <c r="O210" i="56"/>
  <c r="O213" i="56"/>
  <c r="N225" i="56"/>
  <c r="O234" i="56"/>
  <c r="O237" i="56"/>
  <c r="O249" i="56"/>
  <c r="N265" i="56"/>
  <c r="O274" i="56"/>
  <c r="O277" i="56"/>
  <c r="N289" i="56"/>
  <c r="O298" i="56"/>
  <c r="O301" i="56"/>
  <c r="O313" i="56"/>
  <c r="N329" i="56"/>
  <c r="O338" i="56"/>
  <c r="O341" i="56"/>
  <c r="N353" i="56"/>
  <c r="O362" i="56"/>
  <c r="O365" i="56"/>
  <c r="O377" i="56"/>
  <c r="N393" i="56"/>
  <c r="O402" i="56"/>
  <c r="O405" i="56"/>
  <c r="N417" i="56"/>
  <c r="O426" i="56"/>
  <c r="O429" i="56"/>
  <c r="N432" i="56"/>
  <c r="O461" i="56"/>
  <c r="N464" i="56"/>
  <c r="O493" i="56"/>
  <c r="N496" i="56"/>
  <c r="O525" i="56"/>
  <c r="N528" i="56"/>
  <c r="O557" i="56"/>
  <c r="N560" i="56"/>
  <c r="O571" i="56"/>
  <c r="N576" i="56"/>
  <c r="N584" i="56"/>
  <c r="N586" i="56"/>
  <c r="N591" i="56"/>
  <c r="N599" i="56"/>
  <c r="O603" i="56"/>
  <c r="O605" i="56"/>
  <c r="O607" i="56"/>
  <c r="O611" i="56"/>
  <c r="O613" i="56"/>
  <c r="O615" i="56"/>
  <c r="O619" i="56"/>
  <c r="O621" i="56"/>
  <c r="O623" i="56"/>
  <c r="O627" i="56"/>
  <c r="O629" i="56"/>
  <c r="O631" i="56"/>
  <c r="O635" i="56"/>
  <c r="O637" i="56"/>
  <c r="O639" i="56"/>
  <c r="O643" i="56"/>
  <c r="O645" i="56"/>
  <c r="O647" i="56"/>
  <c r="O651" i="56"/>
  <c r="O653" i="56"/>
  <c r="O655" i="56"/>
  <c r="O659" i="56"/>
  <c r="O661" i="56"/>
  <c r="O663" i="56"/>
  <c r="O667" i="56"/>
  <c r="O669" i="56"/>
  <c r="O671" i="56"/>
  <c r="O675" i="56"/>
  <c r="O677" i="56"/>
  <c r="O679" i="56"/>
  <c r="O683" i="56"/>
  <c r="O685" i="56"/>
  <c r="O687" i="56"/>
  <c r="O691" i="56"/>
  <c r="O693" i="56"/>
  <c r="O695" i="56"/>
  <c r="O699" i="56"/>
  <c r="O701" i="56"/>
  <c r="O703" i="56"/>
  <c r="O707" i="56"/>
  <c r="O709" i="56"/>
  <c r="O711" i="56"/>
  <c r="O715" i="56"/>
  <c r="O717" i="56"/>
  <c r="O719" i="56"/>
  <c r="O723" i="56"/>
  <c r="O725" i="56"/>
  <c r="O727" i="56"/>
  <c r="O736" i="56"/>
  <c r="N738" i="56"/>
  <c r="O739" i="56"/>
  <c r="N741" i="56"/>
  <c r="O744" i="56"/>
  <c r="N746" i="56"/>
  <c r="O747" i="56"/>
  <c r="N749" i="56"/>
  <c r="O752" i="56"/>
  <c r="N754" i="56"/>
  <c r="O755" i="56"/>
  <c r="N757" i="56"/>
  <c r="O760" i="56"/>
  <c r="N762" i="56"/>
  <c r="O763" i="56"/>
  <c r="N765" i="56"/>
  <c r="O768" i="56"/>
  <c r="N770" i="56"/>
  <c r="O771" i="56"/>
  <c r="N773" i="56"/>
  <c r="O776" i="56"/>
  <c r="N778" i="56"/>
  <c r="O779" i="56"/>
  <c r="N781" i="56"/>
  <c r="O784" i="56"/>
  <c r="N786" i="56"/>
  <c r="O787" i="56"/>
  <c r="N789" i="56"/>
  <c r="O792" i="56"/>
  <c r="N794" i="56"/>
  <c r="O795" i="56"/>
  <c r="N797" i="56"/>
  <c r="O800" i="56"/>
  <c r="N802" i="56"/>
  <c r="O803" i="56"/>
  <c r="N805" i="56"/>
  <c r="O808" i="56"/>
  <c r="N810" i="56"/>
  <c r="O811" i="56"/>
  <c r="N813" i="56"/>
  <c r="O816" i="56"/>
  <c r="N818" i="56"/>
  <c r="O819" i="56"/>
  <c r="N821" i="56"/>
  <c r="O824" i="56"/>
  <c r="N826" i="56"/>
  <c r="O827" i="56"/>
  <c r="N829" i="56"/>
  <c r="O832" i="56"/>
  <c r="N834" i="56"/>
  <c r="O835" i="56"/>
  <c r="N837" i="56"/>
  <c r="O840" i="56"/>
  <c r="N842" i="56"/>
  <c r="O843" i="56"/>
  <c r="N845" i="56"/>
  <c r="O848" i="56"/>
  <c r="N850" i="56"/>
  <c r="O851" i="56"/>
  <c r="N853" i="56"/>
  <c r="O856" i="56"/>
  <c r="N858" i="56"/>
  <c r="O859" i="56"/>
  <c r="N861" i="56"/>
  <c r="O864" i="56"/>
  <c r="N866" i="56"/>
  <c r="O867" i="56"/>
  <c r="N869" i="56"/>
  <c r="O872" i="56"/>
  <c r="O6" i="56"/>
  <c r="O40" i="56"/>
  <c r="O43" i="56"/>
  <c r="N62" i="56"/>
  <c r="O79" i="56"/>
  <c r="O115" i="56"/>
  <c r="O134" i="56"/>
  <c r="O168" i="56"/>
  <c r="O171" i="56"/>
  <c r="O183" i="56"/>
  <c r="O223" i="56"/>
  <c r="O225" i="56"/>
  <c r="O247" i="56"/>
  <c r="O287" i="56"/>
  <c r="O289" i="56"/>
  <c r="O311" i="56"/>
  <c r="O351" i="56"/>
  <c r="O353" i="56"/>
  <c r="O375" i="56"/>
  <c r="O415" i="56"/>
  <c r="O417" i="56"/>
  <c r="N439" i="56"/>
  <c r="N450" i="56"/>
  <c r="O456" i="56"/>
  <c r="O459" i="56"/>
  <c r="N471" i="56"/>
  <c r="N482" i="56"/>
  <c r="O488" i="56"/>
  <c r="O491" i="56"/>
  <c r="N503" i="56"/>
  <c r="N514" i="56"/>
  <c r="O520" i="56"/>
  <c r="O523" i="56"/>
  <c r="N535" i="56"/>
  <c r="N546" i="56"/>
  <c r="O552" i="56"/>
  <c r="O555" i="56"/>
  <c r="N567" i="56"/>
  <c r="O579" i="56"/>
  <c r="O584" i="56"/>
  <c r="O589" i="56"/>
  <c r="N594" i="56"/>
  <c r="O731" i="56"/>
  <c r="N733" i="56"/>
  <c r="N735" i="56"/>
  <c r="O738" i="56"/>
  <c r="N743" i="56"/>
  <c r="O746" i="56"/>
  <c r="N751" i="56"/>
  <c r="O754" i="56"/>
  <c r="N759" i="56"/>
  <c r="O762" i="56"/>
  <c r="N767" i="56"/>
  <c r="O770" i="56"/>
  <c r="N775" i="56"/>
  <c r="O778" i="56"/>
  <c r="N783" i="56"/>
  <c r="O786" i="56"/>
  <c r="N791" i="56"/>
  <c r="O794" i="56"/>
  <c r="N799" i="56"/>
  <c r="O802" i="56"/>
  <c r="N807" i="56"/>
  <c r="O810" i="56"/>
  <c r="N815" i="56"/>
  <c r="O818" i="56"/>
  <c r="N823" i="56"/>
  <c r="O826" i="56"/>
  <c r="N831" i="56"/>
  <c r="O834" i="56"/>
  <c r="N839" i="56"/>
  <c r="O842" i="56"/>
  <c r="N847" i="56"/>
  <c r="O850" i="56"/>
  <c r="N855" i="56"/>
  <c r="O858" i="56"/>
  <c r="N863" i="56"/>
  <c r="O866" i="56"/>
  <c r="N871" i="56"/>
  <c r="O874" i="56"/>
  <c r="N879" i="56"/>
  <c r="O882" i="56"/>
  <c r="N887" i="56"/>
  <c r="O890" i="56"/>
  <c r="N895" i="56"/>
  <c r="O898" i="56"/>
  <c r="N903" i="56"/>
  <c r="O906" i="56"/>
  <c r="N911" i="56"/>
  <c r="O914" i="56"/>
  <c r="N919" i="56"/>
  <c r="O922" i="56"/>
  <c r="N927" i="56"/>
  <c r="O930" i="56"/>
  <c r="N935" i="56"/>
  <c r="O938" i="56"/>
  <c r="N943" i="56"/>
  <c r="O946" i="56"/>
  <c r="N951" i="56"/>
  <c r="O954" i="56"/>
  <c r="N959" i="56"/>
  <c r="O962" i="56"/>
  <c r="N967" i="56"/>
  <c r="O970" i="56"/>
  <c r="N975" i="56"/>
  <c r="O978" i="56"/>
  <c r="N983" i="56"/>
  <c r="O986" i="56"/>
  <c r="N991" i="56"/>
  <c r="O994" i="56"/>
  <c r="N999" i="56"/>
  <c r="O1002" i="56"/>
  <c r="N1007" i="56"/>
  <c r="O1010" i="56"/>
  <c r="N1015" i="56"/>
  <c r="O1018" i="56"/>
  <c r="N1023" i="56"/>
  <c r="O1026" i="56"/>
  <c r="N1031" i="56"/>
  <c r="O1034" i="56"/>
  <c r="N1039" i="56"/>
  <c r="O1042" i="56"/>
  <c r="N1047" i="56"/>
  <c r="O1050" i="56"/>
  <c r="N1055" i="56"/>
  <c r="O1058" i="56"/>
  <c r="N1063" i="56"/>
  <c r="O1066" i="56"/>
  <c r="N1071" i="56"/>
  <c r="O1074" i="56"/>
  <c r="N1079" i="56"/>
  <c r="O1082" i="56"/>
  <c r="N1087" i="56"/>
  <c r="O1090" i="56"/>
  <c r="N1095" i="56"/>
  <c r="O1098" i="56"/>
  <c r="N1103" i="56"/>
  <c r="O1106" i="56"/>
  <c r="N1111" i="56"/>
  <c r="O1114" i="56"/>
  <c r="N1119" i="56"/>
  <c r="O1122" i="56"/>
  <c r="N1127" i="56"/>
  <c r="O1130" i="56"/>
  <c r="N1135" i="56"/>
  <c r="O1138" i="56"/>
  <c r="N35" i="56"/>
  <c r="N38" i="56"/>
  <c r="O70" i="56"/>
  <c r="O104" i="56"/>
  <c r="O107" i="56"/>
  <c r="O132" i="56"/>
  <c r="O143" i="56"/>
  <c r="O202" i="56"/>
  <c r="O205" i="56"/>
  <c r="O255" i="56"/>
  <c r="O257" i="56"/>
  <c r="O281" i="56"/>
  <c r="O330" i="56"/>
  <c r="O333" i="56"/>
  <c r="O383" i="56"/>
  <c r="O385" i="56"/>
  <c r="O409" i="56"/>
  <c r="O472" i="56"/>
  <c r="O475" i="56"/>
  <c r="O536" i="56"/>
  <c r="O539" i="56"/>
  <c r="N575" i="56"/>
  <c r="N578" i="56"/>
  <c r="O600" i="56"/>
  <c r="N608" i="56"/>
  <c r="N610" i="56"/>
  <c r="N620" i="56"/>
  <c r="N623" i="56"/>
  <c r="O632" i="56"/>
  <c r="N640" i="56"/>
  <c r="N642" i="56"/>
  <c r="N652" i="56"/>
  <c r="N655" i="56"/>
  <c r="O664" i="56"/>
  <c r="N672" i="56"/>
  <c r="N674" i="56"/>
  <c r="N684" i="56"/>
  <c r="N687" i="56"/>
  <c r="O696" i="56"/>
  <c r="N704" i="56"/>
  <c r="N706" i="56"/>
  <c r="N716" i="56"/>
  <c r="N719" i="56"/>
  <c r="O728" i="56"/>
  <c r="O730" i="56"/>
  <c r="O735" i="56"/>
  <c r="O740" i="56"/>
  <c r="O742" i="56"/>
  <c r="N747" i="56"/>
  <c r="O751" i="56"/>
  <c r="O756" i="56"/>
  <c r="O758" i="56"/>
  <c r="N763" i="56"/>
  <c r="O767" i="56"/>
  <c r="O772" i="56"/>
  <c r="O774" i="56"/>
  <c r="N779" i="56"/>
  <c r="O783" i="56"/>
  <c r="O788" i="56"/>
  <c r="O790" i="56"/>
  <c r="N795" i="56"/>
  <c r="O799" i="56"/>
  <c r="O804" i="56"/>
  <c r="O806" i="56"/>
  <c r="N811" i="56"/>
  <c r="O815" i="56"/>
  <c r="O820" i="56"/>
  <c r="O822" i="56"/>
  <c r="N827" i="56"/>
  <c r="O831" i="56"/>
  <c r="O836" i="56"/>
  <c r="O838" i="56"/>
  <c r="N843" i="56"/>
  <c r="O847" i="56"/>
  <c r="O852" i="56"/>
  <c r="O854" i="56"/>
  <c r="N859" i="56"/>
  <c r="O863" i="56"/>
  <c r="O868" i="56"/>
  <c r="O870" i="56"/>
  <c r="O876" i="56"/>
  <c r="N878" i="56"/>
  <c r="O883" i="56"/>
  <c r="N885" i="56"/>
  <c r="O892" i="56"/>
  <c r="N894" i="56"/>
  <c r="O899" i="56"/>
  <c r="N901" i="56"/>
  <c r="O908" i="56"/>
  <c r="N910" i="56"/>
  <c r="O915" i="56"/>
  <c r="N917" i="56"/>
  <c r="O924" i="56"/>
  <c r="N926" i="56"/>
  <c r="O931" i="56"/>
  <c r="N933" i="56"/>
  <c r="O940" i="56"/>
  <c r="N942" i="56"/>
  <c r="O947" i="56"/>
  <c r="N949" i="56"/>
  <c r="O956" i="56"/>
  <c r="N958" i="56"/>
  <c r="O963" i="56"/>
  <c r="N965" i="56"/>
  <c r="O972" i="56"/>
  <c r="N974" i="56"/>
  <c r="O979" i="56"/>
  <c r="N981" i="56"/>
  <c r="O988" i="56"/>
  <c r="N990" i="56"/>
  <c r="O995" i="56"/>
  <c r="N997" i="56"/>
  <c r="O1004" i="56"/>
  <c r="N1006" i="56"/>
  <c r="O1011" i="56"/>
  <c r="N1013" i="56"/>
  <c r="O1020" i="56"/>
  <c r="N1022" i="56"/>
  <c r="O1027" i="56"/>
  <c r="N1029" i="56"/>
  <c r="O1036" i="56"/>
  <c r="N1038" i="56"/>
  <c r="O1043" i="56"/>
  <c r="N1045" i="56"/>
  <c r="O1052" i="56"/>
  <c r="N1054" i="56"/>
  <c r="O1059" i="56"/>
  <c r="N1061" i="56"/>
  <c r="O1068" i="56"/>
  <c r="N1070" i="56"/>
  <c r="O1075" i="56"/>
  <c r="N1077" i="56"/>
  <c r="O1084" i="56"/>
  <c r="N1086" i="56"/>
  <c r="O1091" i="56"/>
  <c r="N1093" i="56"/>
  <c r="O1100" i="56"/>
  <c r="N1102" i="56"/>
  <c r="O1107" i="56"/>
  <c r="N1109" i="56"/>
  <c r="O1116" i="56"/>
  <c r="N1118" i="56"/>
  <c r="O1123" i="56"/>
  <c r="N1125" i="56"/>
  <c r="O1132" i="56"/>
  <c r="N1134" i="56"/>
  <c r="O1139" i="56"/>
  <c r="N1141" i="56"/>
  <c r="O1144" i="56"/>
  <c r="N1146" i="56"/>
  <c r="O1147" i="56"/>
  <c r="N1149" i="56"/>
  <c r="O1152" i="56"/>
  <c r="N1154" i="56"/>
  <c r="O1155" i="56"/>
  <c r="N1157" i="56"/>
  <c r="O1160" i="56"/>
  <c r="N1162" i="56"/>
  <c r="O1163" i="56"/>
  <c r="N1165" i="56"/>
  <c r="O1168" i="56"/>
  <c r="N1170" i="56"/>
  <c r="O1171" i="56"/>
  <c r="N1173" i="56"/>
  <c r="O1176" i="56"/>
  <c r="N1178" i="56"/>
  <c r="O1179" i="56"/>
  <c r="N1181" i="56"/>
  <c r="O1184" i="56"/>
  <c r="N1186" i="56"/>
  <c r="O1187" i="56"/>
  <c r="N1189" i="56"/>
  <c r="O1192" i="56"/>
  <c r="N1194" i="56"/>
  <c r="O1195" i="56"/>
  <c r="N1197" i="56"/>
  <c r="O1200" i="56"/>
  <c r="N1202" i="56"/>
  <c r="O1203" i="56"/>
  <c r="N1205" i="56"/>
  <c r="O1208" i="56"/>
  <c r="N1210" i="56"/>
  <c r="O1211" i="56"/>
  <c r="N1213" i="56"/>
  <c r="O1216" i="56"/>
  <c r="N1218" i="56"/>
  <c r="O1219" i="56"/>
  <c r="N1221" i="56"/>
  <c r="O1224" i="56"/>
  <c r="N1226" i="56"/>
  <c r="O1227" i="56"/>
  <c r="N1229" i="56"/>
  <c r="O1232" i="56"/>
  <c r="N1234" i="56"/>
  <c r="O1235" i="56"/>
  <c r="N1237" i="56"/>
  <c r="O1240" i="56"/>
  <c r="N1242" i="56"/>
  <c r="O1243" i="56"/>
  <c r="N1245" i="56"/>
  <c r="O1248" i="56"/>
  <c r="N1250" i="56"/>
  <c r="O1251" i="56"/>
  <c r="N1253" i="56"/>
  <c r="O1256" i="56"/>
  <c r="N1258" i="56"/>
  <c r="O1259" i="56"/>
  <c r="N1261" i="56"/>
  <c r="O1264" i="56"/>
  <c r="N1266" i="56"/>
  <c r="O1267" i="56"/>
  <c r="N1269" i="56"/>
  <c r="O1272" i="56"/>
  <c r="N1274" i="56"/>
  <c r="O1275" i="56"/>
  <c r="N1277" i="56"/>
  <c r="O1280" i="56"/>
  <c r="N1282" i="56"/>
  <c r="O1283" i="56"/>
  <c r="N1285" i="56"/>
  <c r="O1288" i="56"/>
  <c r="N1290" i="56"/>
  <c r="O1291" i="56"/>
  <c r="N1293" i="56"/>
  <c r="O1296" i="56"/>
  <c r="N1298" i="56"/>
  <c r="O1299" i="56"/>
  <c r="N1301" i="56"/>
  <c r="O1304" i="56"/>
  <c r="N1306" i="56"/>
  <c r="O1307" i="56"/>
  <c r="N1309" i="56"/>
  <c r="O1312" i="56"/>
  <c r="N1314" i="56"/>
  <c r="O1315" i="56"/>
  <c r="N1317" i="56"/>
  <c r="O1320" i="56"/>
  <c r="N1322" i="56"/>
  <c r="O1323" i="56"/>
  <c r="N1325" i="56"/>
  <c r="O1328" i="56"/>
  <c r="N1330" i="56"/>
  <c r="O1331" i="56"/>
  <c r="N1333" i="56"/>
  <c r="O1336" i="56"/>
  <c r="N1338" i="56"/>
  <c r="O1339" i="56"/>
  <c r="N1341" i="56"/>
  <c r="O1344" i="56"/>
  <c r="N1346" i="56"/>
  <c r="O1347" i="56"/>
  <c r="N1349" i="56"/>
  <c r="O1352" i="56"/>
  <c r="N1354" i="56"/>
  <c r="O1355" i="56"/>
  <c r="N1357" i="56"/>
  <c r="O1360" i="56"/>
  <c r="N1362" i="56"/>
  <c r="O1363" i="56"/>
  <c r="N1365" i="56"/>
  <c r="O1368" i="56"/>
  <c r="N1370" i="56"/>
  <c r="N17" i="56"/>
  <c r="N53" i="56"/>
  <c r="O60" i="56"/>
  <c r="N90" i="56"/>
  <c r="N126" i="56"/>
  <c r="N193" i="56"/>
  <c r="O242" i="56"/>
  <c r="O245" i="56"/>
  <c r="O279" i="56"/>
  <c r="N297" i="56"/>
  <c r="N321" i="56"/>
  <c r="O370" i="56"/>
  <c r="O373" i="56"/>
  <c r="O407" i="56"/>
  <c r="N425" i="56"/>
  <c r="O445" i="56"/>
  <c r="N448" i="56"/>
  <c r="N455" i="56"/>
  <c r="N466" i="56"/>
  <c r="O509" i="56"/>
  <c r="N512" i="56"/>
  <c r="N519" i="56"/>
  <c r="N530" i="56"/>
  <c r="N570" i="56"/>
  <c r="O573" i="56"/>
  <c r="N592" i="56"/>
  <c r="O595" i="56"/>
  <c r="O608" i="56"/>
  <c r="N616" i="56"/>
  <c r="N618" i="56"/>
  <c r="N628" i="56"/>
  <c r="N631" i="56"/>
  <c r="O640" i="56"/>
  <c r="N648" i="56"/>
  <c r="N650" i="56"/>
  <c r="N660" i="56"/>
  <c r="N663" i="56"/>
  <c r="O672" i="56"/>
  <c r="N680" i="56"/>
  <c r="N682" i="56"/>
  <c r="N692" i="56"/>
  <c r="N695" i="56"/>
  <c r="O704" i="56"/>
  <c r="N712" i="56"/>
  <c r="N714" i="56"/>
  <c r="N724" i="56"/>
  <c r="N727" i="56"/>
  <c r="N745" i="56"/>
  <c r="N750" i="56"/>
  <c r="N761" i="56"/>
  <c r="N766" i="56"/>
  <c r="N777" i="56"/>
  <c r="N782" i="56"/>
  <c r="N793" i="56"/>
  <c r="N798" i="56"/>
  <c r="N809" i="56"/>
  <c r="N814" i="56"/>
  <c r="N825" i="56"/>
  <c r="N830" i="56"/>
  <c r="N841" i="56"/>
  <c r="N846" i="56"/>
  <c r="N857" i="56"/>
  <c r="N862" i="56"/>
  <c r="N873" i="56"/>
  <c r="N875" i="56"/>
  <c r="O878" i="56"/>
  <c r="O880" i="56"/>
  <c r="N882" i="56"/>
  <c r="O887" i="56"/>
  <c r="N889" i="56"/>
  <c r="N891" i="56"/>
  <c r="O894" i="56"/>
  <c r="O896" i="56"/>
  <c r="N898" i="56"/>
  <c r="O903" i="56"/>
  <c r="N905" i="56"/>
  <c r="N907" i="56"/>
  <c r="O910" i="56"/>
  <c r="O912" i="56"/>
  <c r="N914" i="56"/>
  <c r="O919" i="56"/>
  <c r="N921" i="56"/>
  <c r="N923" i="56"/>
  <c r="O926" i="56"/>
  <c r="O928" i="56"/>
  <c r="N930" i="56"/>
  <c r="O935" i="56"/>
  <c r="N937" i="56"/>
  <c r="N939" i="56"/>
  <c r="O942" i="56"/>
  <c r="O944" i="56"/>
  <c r="N946" i="56"/>
  <c r="O951" i="56"/>
  <c r="N953" i="56"/>
  <c r="N955" i="56"/>
  <c r="O958" i="56"/>
  <c r="O960" i="56"/>
  <c r="N962" i="56"/>
  <c r="O967" i="56"/>
  <c r="N969" i="56"/>
  <c r="N971" i="56"/>
  <c r="O974" i="56"/>
  <c r="O976" i="56"/>
  <c r="N978" i="56"/>
  <c r="O983" i="56"/>
  <c r="N985" i="56"/>
  <c r="N987" i="56"/>
  <c r="O990" i="56"/>
  <c r="O992" i="56"/>
  <c r="N994" i="56"/>
  <c r="O999" i="56"/>
  <c r="N1001" i="56"/>
  <c r="N1003" i="56"/>
  <c r="O1006" i="56"/>
  <c r="O1008" i="56"/>
  <c r="N1010" i="56"/>
  <c r="O1015" i="56"/>
  <c r="N1017" i="56"/>
  <c r="N1019" i="56"/>
  <c r="O1022" i="56"/>
  <c r="O1024" i="56"/>
  <c r="N1026" i="56"/>
  <c r="O1031" i="56"/>
  <c r="N1033" i="56"/>
  <c r="N1035" i="56"/>
  <c r="O1038" i="56"/>
  <c r="O1040" i="56"/>
  <c r="N1042" i="56"/>
  <c r="O1047" i="56"/>
  <c r="N1049" i="56"/>
  <c r="N1051" i="56"/>
  <c r="O1054" i="56"/>
  <c r="O1056" i="56"/>
  <c r="N1058" i="56"/>
  <c r="O1063" i="56"/>
  <c r="N1065" i="56"/>
  <c r="N1067" i="56"/>
  <c r="O1070" i="56"/>
  <c r="O1072" i="56"/>
  <c r="N1074" i="56"/>
  <c r="O1079" i="56"/>
  <c r="N1081" i="56"/>
  <c r="N1083" i="56"/>
  <c r="O1086" i="56"/>
  <c r="O1088" i="56"/>
  <c r="N1090" i="56"/>
  <c r="O1095" i="56"/>
  <c r="N1097" i="56"/>
  <c r="N1099" i="56"/>
  <c r="O1102" i="56"/>
  <c r="O1104" i="56"/>
  <c r="N1106" i="56"/>
  <c r="O1111" i="56"/>
  <c r="N1113" i="56"/>
  <c r="N1115" i="56"/>
  <c r="O1118" i="56"/>
  <c r="O1120" i="56"/>
  <c r="N1122" i="56"/>
  <c r="O1127" i="56"/>
  <c r="N1129" i="56"/>
  <c r="N1131" i="56"/>
  <c r="O1134" i="56"/>
  <c r="O1136" i="56"/>
  <c r="N1138" i="56"/>
  <c r="N1143" i="56"/>
  <c r="O1146" i="56"/>
  <c r="N1151" i="56"/>
  <c r="O1154" i="56"/>
  <c r="N1159" i="56"/>
  <c r="O1162" i="56"/>
  <c r="N1167" i="56"/>
  <c r="O1170" i="56"/>
  <c r="N1175" i="56"/>
  <c r="O1178" i="56"/>
  <c r="N1183" i="56"/>
  <c r="O1186" i="56"/>
  <c r="N1191" i="56"/>
  <c r="O1194" i="56"/>
  <c r="N1199" i="56"/>
  <c r="O1202" i="56"/>
  <c r="N1207" i="56"/>
  <c r="O1210" i="56"/>
  <c r="N1215" i="56"/>
  <c r="O1218" i="56"/>
  <c r="N1223" i="56"/>
  <c r="O1226" i="56"/>
  <c r="N1231" i="56"/>
  <c r="O1234" i="56"/>
  <c r="N1239" i="56"/>
  <c r="O1242" i="56"/>
  <c r="N1247" i="56"/>
  <c r="O1250" i="56"/>
  <c r="N1255" i="56"/>
  <c r="O1258" i="56"/>
  <c r="N1263" i="56"/>
  <c r="O1266" i="56"/>
  <c r="N1271" i="56"/>
  <c r="O1274" i="56"/>
  <c r="N1279" i="56"/>
  <c r="O1282" i="56"/>
  <c r="N1287" i="56"/>
  <c r="O1290" i="56"/>
  <c r="N1295" i="56"/>
  <c r="O1298" i="56"/>
  <c r="N1303" i="56"/>
  <c r="O1306" i="56"/>
  <c r="N1311" i="56"/>
  <c r="O1314" i="56"/>
  <c r="N1319" i="56"/>
  <c r="O1322" i="56"/>
  <c r="N1327" i="56"/>
  <c r="O1330" i="56"/>
  <c r="N1335" i="56"/>
  <c r="O1338" i="56"/>
  <c r="N1343" i="56"/>
  <c r="O1346" i="56"/>
  <c r="N1351" i="56"/>
  <c r="O1354" i="56"/>
  <c r="N1359" i="56"/>
  <c r="O1362" i="56"/>
  <c r="N1367" i="56"/>
  <c r="O1370" i="56"/>
  <c r="N1375" i="56"/>
  <c r="O1378" i="56"/>
  <c r="N1383" i="56"/>
  <c r="O1386" i="56"/>
  <c r="N1391" i="56"/>
  <c r="O1394" i="56"/>
  <c r="N1399" i="56"/>
  <c r="O1402" i="56"/>
  <c r="N1407" i="56"/>
  <c r="O1410" i="56"/>
  <c r="N1415" i="56"/>
  <c r="O1418" i="56"/>
  <c r="N1423" i="56"/>
  <c r="O1426" i="56"/>
  <c r="N1431" i="56"/>
  <c r="O1434" i="56"/>
  <c r="N1439" i="56"/>
  <c r="O1442" i="56"/>
  <c r="N1447" i="56"/>
  <c r="O1450" i="56"/>
  <c r="N1455" i="56"/>
  <c r="O1458" i="56"/>
  <c r="N1463" i="56"/>
  <c r="O1466" i="56"/>
  <c r="N1471" i="56"/>
  <c r="O1474" i="56"/>
  <c r="N1479" i="56"/>
  <c r="O1482" i="56"/>
  <c r="N1487" i="56"/>
  <c r="O1490" i="56"/>
  <c r="N1495" i="56"/>
  <c r="O1497" i="56"/>
  <c r="N1503" i="56"/>
  <c r="O1506" i="56"/>
  <c r="N1511" i="56"/>
  <c r="O1514" i="56"/>
  <c r="N1519" i="56"/>
  <c r="O1520" i="56"/>
  <c r="N1523" i="56"/>
  <c r="O1524" i="56"/>
  <c r="N1527" i="56"/>
  <c r="O1528" i="56"/>
  <c r="N1531" i="56"/>
  <c r="O1532" i="56"/>
  <c r="N1535" i="56"/>
  <c r="O1536" i="56"/>
  <c r="N1539" i="56"/>
  <c r="O1540" i="56"/>
  <c r="N1543" i="56"/>
  <c r="O1544" i="56"/>
  <c r="N1547" i="56"/>
  <c r="O1548" i="56"/>
  <c r="N1551" i="56"/>
  <c r="O1552" i="56"/>
  <c r="N1555" i="56"/>
  <c r="O1556" i="56"/>
  <c r="N1559" i="56"/>
  <c r="O1560" i="56"/>
  <c r="N1563" i="56"/>
  <c r="O1564" i="56"/>
  <c r="N1567" i="56"/>
  <c r="O1568" i="56"/>
  <c r="N1571" i="56"/>
  <c r="O1572" i="56"/>
  <c r="N1575" i="56"/>
  <c r="O1576" i="56"/>
  <c r="N1579" i="56"/>
  <c r="O1580" i="56"/>
  <c r="N1583" i="56"/>
  <c r="O1584" i="56"/>
  <c r="N1587" i="56"/>
  <c r="O1588" i="56"/>
  <c r="N1591" i="56"/>
  <c r="O1592" i="56"/>
  <c r="N1595" i="56"/>
  <c r="O1596" i="56"/>
  <c r="N1599" i="56"/>
  <c r="O1600" i="56"/>
  <c r="N1603" i="56"/>
  <c r="O1604" i="56"/>
  <c r="N1607" i="56"/>
  <c r="O1608" i="56"/>
  <c r="N1611" i="56"/>
  <c r="O1612" i="56"/>
  <c r="N1615" i="56"/>
  <c r="O1616" i="56"/>
  <c r="N1619" i="56"/>
  <c r="O1620" i="56"/>
  <c r="N1623" i="56"/>
  <c r="O1624" i="56"/>
  <c r="N1627" i="56"/>
  <c r="O1628" i="56"/>
  <c r="N1631" i="56"/>
  <c r="O1632" i="56"/>
  <c r="N1635" i="56"/>
  <c r="O1636" i="56"/>
  <c r="N1639" i="56"/>
  <c r="O1640" i="56"/>
  <c r="N1643" i="56"/>
  <c r="O1644" i="56"/>
  <c r="N1647" i="56"/>
  <c r="O1648" i="56"/>
  <c r="N1651" i="56"/>
  <c r="O1652" i="56"/>
  <c r="N1655" i="56"/>
  <c r="O1656" i="56"/>
  <c r="N1659" i="56"/>
  <c r="O1660" i="56"/>
  <c r="N1663" i="56"/>
  <c r="O1664" i="56"/>
  <c r="N1667" i="56"/>
  <c r="O1668" i="56"/>
  <c r="N1671" i="56"/>
  <c r="O1672" i="56"/>
  <c r="N1675" i="56"/>
  <c r="O1676" i="56"/>
  <c r="N1679" i="56"/>
  <c r="O1680" i="56"/>
  <c r="N1683" i="56"/>
  <c r="O1684" i="56"/>
  <c r="N1687" i="56"/>
  <c r="O1688" i="56"/>
  <c r="N1691" i="56"/>
  <c r="O1692" i="56"/>
  <c r="N1695" i="56"/>
  <c r="O1696" i="56"/>
  <c r="N1699" i="56"/>
  <c r="O1700" i="56"/>
  <c r="N1703" i="56"/>
  <c r="O1704" i="56"/>
  <c r="N1707" i="56"/>
  <c r="O1708" i="56"/>
  <c r="N1711" i="56"/>
  <c r="O1712" i="56"/>
  <c r="N1715" i="56"/>
  <c r="O1716" i="56"/>
  <c r="N1719" i="56"/>
  <c r="O1720" i="56"/>
  <c r="N1723" i="56"/>
  <c r="O1724" i="56"/>
  <c r="N1727" i="56"/>
  <c r="O1728" i="56"/>
  <c r="N1731" i="56"/>
  <c r="O1732" i="56"/>
  <c r="N1735" i="56"/>
  <c r="O1736" i="56"/>
  <c r="N1739" i="56"/>
  <c r="O1740" i="56"/>
  <c r="N1743" i="56"/>
  <c r="O1744" i="56"/>
  <c r="N1747" i="56"/>
  <c r="O1748" i="56"/>
  <c r="N1751" i="56"/>
  <c r="O1752" i="56"/>
  <c r="N1755" i="56"/>
  <c r="O1756" i="56"/>
  <c r="N1759" i="56"/>
  <c r="O1760" i="56"/>
  <c r="N1763" i="56"/>
  <c r="O1764" i="56"/>
  <c r="N1767" i="56"/>
  <c r="O1768" i="56"/>
  <c r="N1771" i="56"/>
  <c r="O1772" i="56"/>
  <c r="N1775" i="56"/>
  <c r="O1776" i="56"/>
  <c r="N1779" i="56"/>
  <c r="O1780" i="56"/>
  <c r="N1783" i="56"/>
  <c r="O1784" i="56"/>
  <c r="N1787" i="56"/>
  <c r="O1788" i="56"/>
  <c r="N1791" i="56"/>
  <c r="O1792" i="56"/>
  <c r="N1795" i="56"/>
  <c r="O1796" i="56"/>
  <c r="N1799" i="56"/>
  <c r="O1800" i="56"/>
  <c r="N1803" i="56"/>
  <c r="O1804" i="56"/>
  <c r="N1807" i="56"/>
  <c r="O1808" i="56"/>
  <c r="N1811" i="56"/>
  <c r="O1812" i="56"/>
  <c r="N1815" i="56"/>
  <c r="O1816" i="56"/>
  <c r="N1819" i="56"/>
  <c r="O1820" i="56"/>
  <c r="N1823" i="56"/>
  <c r="O1824" i="56"/>
  <c r="N1827" i="56"/>
  <c r="O1828" i="56"/>
  <c r="N1831" i="56"/>
  <c r="O1832" i="56"/>
  <c r="N1835" i="56"/>
  <c r="O1836" i="56"/>
  <c r="N1839" i="56"/>
  <c r="O1840" i="56"/>
  <c r="N1843" i="56"/>
  <c r="O1844" i="56"/>
  <c r="N1847" i="56"/>
  <c r="O1848" i="56"/>
  <c r="N1851" i="56"/>
  <c r="O1852" i="56"/>
  <c r="N1855" i="56"/>
  <c r="O1856" i="56"/>
  <c r="N1859" i="56"/>
  <c r="O1860" i="56"/>
  <c r="N1863" i="56"/>
  <c r="O1864" i="56"/>
  <c r="N1867" i="56"/>
  <c r="O1868" i="56"/>
  <c r="N1871" i="56"/>
  <c r="O1872" i="56"/>
  <c r="N1875" i="56"/>
  <c r="O1876" i="56"/>
  <c r="N1879" i="56"/>
  <c r="O1880" i="56"/>
  <c r="N1883" i="56"/>
  <c r="O1884" i="56"/>
  <c r="N1887" i="56"/>
  <c r="O1888" i="56"/>
  <c r="N1891" i="56"/>
  <c r="O1892" i="56"/>
  <c r="N1895" i="56"/>
  <c r="O1896" i="56"/>
  <c r="N1899" i="56"/>
  <c r="O1900" i="56"/>
  <c r="N1903" i="56"/>
  <c r="O1904" i="56"/>
  <c r="N1907" i="56"/>
  <c r="O1908" i="56"/>
  <c r="N1911" i="56"/>
  <c r="O1912" i="56"/>
  <c r="N1915" i="56"/>
  <c r="O1916" i="56"/>
  <c r="N1919" i="56"/>
  <c r="O1920" i="56"/>
  <c r="N1923" i="56"/>
  <c r="O1924" i="56"/>
  <c r="N1927" i="56"/>
  <c r="O1928" i="56"/>
  <c r="N1931" i="56"/>
  <c r="O1932" i="56"/>
  <c r="N1935" i="56"/>
  <c r="O1936" i="56"/>
  <c r="N1939" i="56"/>
  <c r="O1940" i="56"/>
  <c r="N1943" i="56"/>
  <c r="O1944" i="56"/>
  <c r="N1947" i="56"/>
  <c r="O1948" i="56"/>
  <c r="N1951" i="56"/>
  <c r="O1952" i="56"/>
  <c r="N1955" i="56"/>
  <c r="O1956" i="56"/>
  <c r="N1959" i="56"/>
  <c r="O1960" i="56"/>
  <c r="N1963" i="56"/>
  <c r="O1964" i="56"/>
  <c r="N1967" i="56"/>
  <c r="O1968" i="56"/>
  <c r="N1971" i="56"/>
  <c r="O1972" i="56"/>
  <c r="N1975" i="56"/>
  <c r="O1976" i="56"/>
  <c r="N1979" i="56"/>
  <c r="O1980" i="56"/>
  <c r="N1983" i="56"/>
  <c r="O1984" i="56"/>
  <c r="N1987" i="56"/>
  <c r="O1988" i="56"/>
  <c r="N1991" i="56"/>
  <c r="O1992" i="56"/>
  <c r="N1995" i="56"/>
  <c r="O1996" i="56"/>
  <c r="N1999" i="56"/>
  <c r="O2000" i="56"/>
  <c r="N2003" i="56"/>
  <c r="O2004" i="56"/>
  <c r="N2007" i="56"/>
  <c r="O2008" i="56"/>
  <c r="N2011" i="56"/>
  <c r="O2012" i="56"/>
  <c r="N2015" i="56"/>
  <c r="O2016" i="56"/>
  <c r="N2019" i="56"/>
  <c r="O2020" i="56"/>
  <c r="N2023" i="56"/>
  <c r="O2024" i="56"/>
  <c r="N2027" i="56"/>
  <c r="O2028" i="56"/>
  <c r="N2031" i="56"/>
  <c r="O2032" i="56"/>
  <c r="N2035" i="56"/>
  <c r="O2036" i="56"/>
  <c r="N2039" i="56"/>
  <c r="O2040" i="56"/>
  <c r="N2043" i="56"/>
  <c r="O2044" i="56"/>
  <c r="N2047" i="56"/>
  <c r="O2048" i="56"/>
  <c r="O15" i="56"/>
  <c r="O51" i="56"/>
  <c r="N163" i="56"/>
  <c r="N166" i="56"/>
  <c r="O191" i="56"/>
  <c r="O217" i="56"/>
  <c r="O266" i="56"/>
  <c r="O269" i="56"/>
  <c r="O319" i="56"/>
  <c r="O345" i="56"/>
  <c r="O394" i="56"/>
  <c r="O440" i="56"/>
  <c r="O507" i="56"/>
  <c r="O568" i="56"/>
  <c r="N607" i="56"/>
  <c r="N624" i="56"/>
  <c r="N636" i="56"/>
  <c r="O648" i="56"/>
  <c r="N658" i="56"/>
  <c r="N668" i="56"/>
  <c r="O680" i="56"/>
  <c r="N690" i="56"/>
  <c r="N703" i="56"/>
  <c r="O712" i="56"/>
  <c r="N722" i="56"/>
  <c r="N739" i="56"/>
  <c r="O748" i="56"/>
  <c r="N755" i="56"/>
  <c r="O764" i="56"/>
  <c r="O775" i="56"/>
  <c r="O780" i="56"/>
  <c r="N787" i="56"/>
  <c r="O796" i="56"/>
  <c r="O807" i="56"/>
  <c r="O812" i="56"/>
  <c r="O823" i="56"/>
  <c r="O830" i="56"/>
  <c r="O839" i="56"/>
  <c r="O846" i="56"/>
  <c r="O855" i="56"/>
  <c r="O862" i="56"/>
  <c r="N867" i="56"/>
  <c r="O875" i="56"/>
  <c r="O884" i="56"/>
  <c r="N893" i="56"/>
  <c r="O900" i="56"/>
  <c r="O907" i="56"/>
  <c r="O916" i="56"/>
  <c r="O923" i="56"/>
  <c r="N934" i="56"/>
  <c r="O939" i="56"/>
  <c r="N950" i="56"/>
  <c r="N957" i="56"/>
  <c r="O964" i="56"/>
  <c r="N973" i="56"/>
  <c r="N982" i="56"/>
  <c r="N989" i="56"/>
  <c r="N998" i="56"/>
  <c r="O1003" i="56"/>
  <c r="O1012" i="56"/>
  <c r="O1019" i="56"/>
  <c r="O1028" i="56"/>
  <c r="O1035" i="56"/>
  <c r="O1044" i="56"/>
  <c r="O1051" i="56"/>
  <c r="O1060" i="56"/>
  <c r="O1067" i="56"/>
  <c r="O1076" i="56"/>
  <c r="O1083" i="56"/>
  <c r="N1085" i="56"/>
  <c r="N1094" i="56"/>
  <c r="O1099" i="56"/>
  <c r="O1108" i="56"/>
  <c r="O1115" i="56"/>
  <c r="O1124" i="56"/>
  <c r="O1131" i="56"/>
  <c r="N1142" i="56"/>
  <c r="O1143" i="56"/>
  <c r="O1148" i="56"/>
  <c r="O1151" i="56"/>
  <c r="O1156" i="56"/>
  <c r="O1159" i="56"/>
  <c r="N1166" i="56"/>
  <c r="N1169" i="56"/>
  <c r="O1172" i="56"/>
  <c r="O1175" i="56"/>
  <c r="O1180" i="56"/>
  <c r="O1183" i="56"/>
  <c r="O1188" i="56"/>
  <c r="O1191" i="56"/>
  <c r="O1196" i="56"/>
  <c r="O1199" i="56"/>
  <c r="N1201" i="56"/>
  <c r="N1206" i="56"/>
  <c r="N1209" i="56"/>
  <c r="N1214" i="56"/>
  <c r="N1217" i="56"/>
  <c r="N1222" i="56"/>
  <c r="O193" i="56"/>
  <c r="O321" i="56"/>
  <c r="O397" i="56"/>
  <c r="O443" i="56"/>
  <c r="O504" i="56"/>
  <c r="N583" i="56"/>
  <c r="N604" i="56"/>
  <c r="O616" i="56"/>
  <c r="N626" i="56"/>
  <c r="N639" i="56"/>
  <c r="N656" i="56"/>
  <c r="N671" i="56"/>
  <c r="N688" i="56"/>
  <c r="N700" i="56"/>
  <c r="N720" i="56"/>
  <c r="N734" i="56"/>
  <c r="O743" i="56"/>
  <c r="O750" i="56"/>
  <c r="O759" i="56"/>
  <c r="O766" i="56"/>
  <c r="N771" i="56"/>
  <c r="O782" i="56"/>
  <c r="O791" i="56"/>
  <c r="O798" i="56"/>
  <c r="N803" i="56"/>
  <c r="O814" i="56"/>
  <c r="N819" i="56"/>
  <c r="O828" i="56"/>
  <c r="N835" i="56"/>
  <c r="O844" i="56"/>
  <c r="N851" i="56"/>
  <c r="O860" i="56"/>
  <c r="O871" i="56"/>
  <c r="N877" i="56"/>
  <c r="N886" i="56"/>
  <c r="O891" i="56"/>
  <c r="N902" i="56"/>
  <c r="N909" i="56"/>
  <c r="N918" i="56"/>
  <c r="N925" i="56"/>
  <c r="O932" i="56"/>
  <c r="N941" i="56"/>
  <c r="O948" i="56"/>
  <c r="O955" i="56"/>
  <c r="N966" i="56"/>
  <c r="O971" i="56"/>
  <c r="O980" i="56"/>
  <c r="O987" i="56"/>
  <c r="O996" i="56"/>
  <c r="N1005" i="56"/>
  <c r="N1014" i="56"/>
  <c r="N1021" i="56"/>
  <c r="N1030" i="56"/>
  <c r="N1037" i="56"/>
  <c r="N1046" i="56"/>
  <c r="N1053" i="56"/>
  <c r="N1062" i="56"/>
  <c r="N1069" i="56"/>
  <c r="N1078" i="56"/>
  <c r="O1092" i="56"/>
  <c r="N1101" i="56"/>
  <c r="N1110" i="56"/>
  <c r="N1117" i="56"/>
  <c r="N1126" i="56"/>
  <c r="N1133" i="56"/>
  <c r="O1140" i="56"/>
  <c r="N1145" i="56"/>
  <c r="N1150" i="56"/>
  <c r="N1153" i="56"/>
  <c r="N1158" i="56"/>
  <c r="N1161" i="56"/>
  <c r="O1164" i="56"/>
  <c r="O1167" i="56"/>
  <c r="N1174" i="56"/>
  <c r="N1177" i="56"/>
  <c r="N1182" i="56"/>
  <c r="N1185" i="56"/>
  <c r="N1190" i="56"/>
  <c r="N1193" i="56"/>
  <c r="N1198" i="56"/>
  <c r="O1204" i="56"/>
  <c r="O1207" i="56"/>
  <c r="O1212" i="56"/>
  <c r="O1215" i="56"/>
  <c r="O1220" i="56"/>
  <c r="N109" i="56"/>
  <c r="O306" i="56"/>
  <c r="O309" i="56"/>
  <c r="N602" i="56"/>
  <c r="N644" i="56"/>
  <c r="N647" i="56"/>
  <c r="N696" i="56"/>
  <c r="O720" i="56"/>
  <c r="N730" i="56"/>
  <c r="N874" i="56"/>
  <c r="N883" i="56"/>
  <c r="O886" i="56"/>
  <c r="O895" i="56"/>
  <c r="N906" i="56"/>
  <c r="N915" i="56"/>
  <c r="O918" i="56"/>
  <c r="O927" i="56"/>
  <c r="N938" i="56"/>
  <c r="N947" i="56"/>
  <c r="O950" i="56"/>
  <c r="O959" i="56"/>
  <c r="N970" i="56"/>
  <c r="N979" i="56"/>
  <c r="O982" i="56"/>
  <c r="O991" i="56"/>
  <c r="N1002" i="56"/>
  <c r="N1011" i="56"/>
  <c r="O1014" i="56"/>
  <c r="O1023" i="56"/>
  <c r="N1034" i="56"/>
  <c r="N1043" i="56"/>
  <c r="O1046" i="56"/>
  <c r="O1055" i="56"/>
  <c r="N1066" i="56"/>
  <c r="N1075" i="56"/>
  <c r="O1078" i="56"/>
  <c r="O1087" i="56"/>
  <c r="N1098" i="56"/>
  <c r="N1107" i="56"/>
  <c r="O1110" i="56"/>
  <c r="O1119" i="56"/>
  <c r="N1130" i="56"/>
  <c r="N1139" i="56"/>
  <c r="O1142" i="56"/>
  <c r="N1155" i="56"/>
  <c r="O1158" i="56"/>
  <c r="N1171" i="56"/>
  <c r="O1174" i="56"/>
  <c r="N1187" i="56"/>
  <c r="O1190" i="56"/>
  <c r="N1203" i="56"/>
  <c r="O1206" i="56"/>
  <c r="N1219" i="56"/>
  <c r="O1222" i="56"/>
  <c r="N1227" i="56"/>
  <c r="O1231" i="56"/>
  <c r="O1236" i="56"/>
  <c r="O1238" i="56"/>
  <c r="N1243" i="56"/>
  <c r="O1247" i="56"/>
  <c r="O1252" i="56"/>
  <c r="O1254" i="56"/>
  <c r="N1259" i="56"/>
  <c r="O1263" i="56"/>
  <c r="O1268" i="56"/>
  <c r="O1270" i="56"/>
  <c r="N1275" i="56"/>
  <c r="O1279" i="56"/>
  <c r="O1284" i="56"/>
  <c r="O1286" i="56"/>
  <c r="N1291" i="56"/>
  <c r="O1295" i="56"/>
  <c r="O1300" i="56"/>
  <c r="O1302" i="56"/>
  <c r="N1307" i="56"/>
  <c r="O1311" i="56"/>
  <c r="O1316" i="56"/>
  <c r="O1318" i="56"/>
  <c r="N1323" i="56"/>
  <c r="O1327" i="56"/>
  <c r="O1332" i="56"/>
  <c r="O1334" i="56"/>
  <c r="N1339" i="56"/>
  <c r="O1343" i="56"/>
  <c r="O1348" i="56"/>
  <c r="O1350" i="56"/>
  <c r="N1355" i="56"/>
  <c r="O1359" i="56"/>
  <c r="O1364" i="56"/>
  <c r="O1366" i="56"/>
  <c r="N1371" i="56"/>
  <c r="O1374" i="56"/>
  <c r="O1376" i="56"/>
  <c r="N1378" i="56"/>
  <c r="O1383" i="56"/>
  <c r="N1385" i="56"/>
  <c r="N1387" i="56"/>
  <c r="O1390" i="56"/>
  <c r="O1392" i="56"/>
  <c r="N1394" i="56"/>
  <c r="O1399" i="56"/>
  <c r="N1401" i="56"/>
  <c r="N1403" i="56"/>
  <c r="O1406" i="56"/>
  <c r="O1408" i="56"/>
  <c r="N1410" i="56"/>
  <c r="O1415" i="56"/>
  <c r="N1417" i="56"/>
  <c r="N1419" i="56"/>
  <c r="O1422" i="56"/>
  <c r="O1424" i="56"/>
  <c r="N1426" i="56"/>
  <c r="O1431" i="56"/>
  <c r="N1433" i="56"/>
  <c r="N1435" i="56"/>
  <c r="O1438" i="56"/>
  <c r="O1440" i="56"/>
  <c r="N1442" i="56"/>
  <c r="O1447" i="56"/>
  <c r="N1449" i="56"/>
  <c r="N1451" i="56"/>
  <c r="O1454" i="56"/>
  <c r="O1456" i="56"/>
  <c r="N1458" i="56"/>
  <c r="O1463" i="56"/>
  <c r="N1465" i="56"/>
  <c r="N1467" i="56"/>
  <c r="O1470" i="56"/>
  <c r="O1472" i="56"/>
  <c r="N1474" i="56"/>
  <c r="O1479" i="56"/>
  <c r="N1481" i="56"/>
  <c r="N1483" i="56"/>
  <c r="O1486" i="56"/>
  <c r="O1488" i="56"/>
  <c r="N1490" i="56"/>
  <c r="O1495" i="56"/>
  <c r="N1499" i="56"/>
  <c r="O1502" i="56"/>
  <c r="O1504" i="56"/>
  <c r="N1506" i="56"/>
  <c r="O1511" i="56"/>
  <c r="N1513" i="56"/>
  <c r="N1515" i="56"/>
  <c r="O1518" i="56"/>
  <c r="N1520" i="56"/>
  <c r="O1523" i="56"/>
  <c r="N1525" i="56"/>
  <c r="O1526" i="56"/>
  <c r="N1528" i="56"/>
  <c r="O1531" i="56"/>
  <c r="N1533" i="56"/>
  <c r="O1534" i="56"/>
  <c r="N1536" i="56"/>
  <c r="O1539" i="56"/>
  <c r="N1541" i="56"/>
  <c r="O1542" i="56"/>
  <c r="N1544" i="56"/>
  <c r="O1547" i="56"/>
  <c r="N1549" i="56"/>
  <c r="O1550" i="56"/>
  <c r="N1552" i="56"/>
  <c r="O1555" i="56"/>
  <c r="N1557" i="56"/>
  <c r="O1558" i="56"/>
  <c r="N1560" i="56"/>
  <c r="O1563" i="56"/>
  <c r="N1565" i="56"/>
  <c r="O1566" i="56"/>
  <c r="N1568" i="56"/>
  <c r="N145" i="56"/>
  <c r="N233" i="56"/>
  <c r="N434" i="56"/>
  <c r="O477" i="56"/>
  <c r="N480" i="56"/>
  <c r="N487" i="56"/>
  <c r="N498" i="56"/>
  <c r="O541" i="56"/>
  <c r="N544" i="56"/>
  <c r="N551" i="56"/>
  <c r="N562" i="56"/>
  <c r="N600" i="56"/>
  <c r="O624" i="56"/>
  <c r="N634" i="56"/>
  <c r="N676" i="56"/>
  <c r="N679" i="56"/>
  <c r="N728" i="56"/>
  <c r="N737" i="56"/>
  <c r="N758" i="56"/>
  <c r="N769" i="56"/>
  <c r="N790" i="56"/>
  <c r="N801" i="56"/>
  <c r="N822" i="56"/>
  <c r="N833" i="56"/>
  <c r="N854" i="56"/>
  <c r="N865" i="56"/>
  <c r="N881" i="56"/>
  <c r="O904" i="56"/>
  <c r="N913" i="56"/>
  <c r="O936" i="56"/>
  <c r="N945" i="56"/>
  <c r="O968" i="56"/>
  <c r="N977" i="56"/>
  <c r="O1000" i="56"/>
  <c r="N1009" i="56"/>
  <c r="O1032" i="56"/>
  <c r="N1041" i="56"/>
  <c r="O1064" i="56"/>
  <c r="N1073" i="56"/>
  <c r="O1096" i="56"/>
  <c r="N1105" i="56"/>
  <c r="O1128" i="56"/>
  <c r="N1137" i="56"/>
  <c r="N1225" i="56"/>
  <c r="N1230" i="56"/>
  <c r="N1241" i="56"/>
  <c r="N1246" i="56"/>
  <c r="N1257" i="56"/>
  <c r="N1262" i="56"/>
  <c r="N1273" i="56"/>
  <c r="N1278" i="56"/>
  <c r="N1289" i="56"/>
  <c r="N1294" i="56"/>
  <c r="N1305" i="56"/>
  <c r="N1310" i="56"/>
  <c r="N1321" i="56"/>
  <c r="N1326" i="56"/>
  <c r="N1337" i="56"/>
  <c r="N1342" i="56"/>
  <c r="N1353" i="56"/>
  <c r="N1358" i="56"/>
  <c r="N1369" i="56"/>
  <c r="O1371" i="56"/>
  <c r="N1373" i="56"/>
  <c r="O1380" i="56"/>
  <c r="N1382" i="56"/>
  <c r="O1387" i="56"/>
  <c r="N1389" i="56"/>
  <c r="O1396" i="56"/>
  <c r="N1398" i="56"/>
  <c r="O1403" i="56"/>
  <c r="N1405" i="56"/>
  <c r="O1412" i="56"/>
  <c r="N1414" i="56"/>
  <c r="O1419" i="56"/>
  <c r="N1421" i="56"/>
  <c r="O1428" i="56"/>
  <c r="N1430" i="56"/>
  <c r="O1435" i="56"/>
  <c r="N1437" i="56"/>
  <c r="O1444" i="56"/>
  <c r="N1446" i="56"/>
  <c r="O1451" i="56"/>
  <c r="N1453" i="56"/>
  <c r="O1460" i="56"/>
  <c r="N1462" i="56"/>
  <c r="O1467" i="56"/>
  <c r="N1469" i="56"/>
  <c r="O1476" i="56"/>
  <c r="N1478" i="56"/>
  <c r="O1483" i="56"/>
  <c r="N1485" i="56"/>
  <c r="O1492" i="56"/>
  <c r="N1494" i="56"/>
  <c r="O1499" i="56"/>
  <c r="N1501" i="56"/>
  <c r="O1508" i="56"/>
  <c r="N1510" i="56"/>
  <c r="O1515" i="56"/>
  <c r="N1517" i="56"/>
  <c r="N1522" i="56"/>
  <c r="O1525" i="56"/>
  <c r="N1530" i="56"/>
  <c r="O1533" i="56"/>
  <c r="N1538" i="56"/>
  <c r="O1541" i="56"/>
  <c r="N1546" i="56"/>
  <c r="O1549" i="56"/>
  <c r="N1554" i="56"/>
  <c r="O1557" i="56"/>
  <c r="N1562" i="56"/>
  <c r="O1565" i="56"/>
  <c r="N1570" i="56"/>
  <c r="O1573" i="56"/>
  <c r="N1578" i="56"/>
  <c r="O1581" i="56"/>
  <c r="N1586" i="56"/>
  <c r="O1589" i="56"/>
  <c r="N1594" i="56"/>
  <c r="O1597" i="56"/>
  <c r="N1602" i="56"/>
  <c r="O1605" i="56"/>
  <c r="N1610" i="56"/>
  <c r="O1613" i="56"/>
  <c r="N1618" i="56"/>
  <c r="O1621" i="56"/>
  <c r="N1626" i="56"/>
  <c r="O1629" i="56"/>
  <c r="N1634" i="56"/>
  <c r="O1637" i="56"/>
  <c r="N1642" i="56"/>
  <c r="O1645" i="56"/>
  <c r="N1650" i="56"/>
  <c r="O1653" i="56"/>
  <c r="N1658" i="56"/>
  <c r="O1661" i="56"/>
  <c r="N1666" i="56"/>
  <c r="O1669" i="56"/>
  <c r="N1674" i="56"/>
  <c r="O1677" i="56"/>
  <c r="N1682" i="56"/>
  <c r="O1685" i="56"/>
  <c r="N1690" i="56"/>
  <c r="O1693" i="56"/>
  <c r="N1698" i="56"/>
  <c r="O1701" i="56"/>
  <c r="N1706" i="56"/>
  <c r="O1709" i="56"/>
  <c r="N1714" i="56"/>
  <c r="O215" i="56"/>
  <c r="N257" i="56"/>
  <c r="N361" i="56"/>
  <c r="N632" i="56"/>
  <c r="O656" i="56"/>
  <c r="N666" i="56"/>
  <c r="N708" i="56"/>
  <c r="N711" i="56"/>
  <c r="O879" i="56"/>
  <c r="N890" i="56"/>
  <c r="N899" i="56"/>
  <c r="O902" i="56"/>
  <c r="O911" i="56"/>
  <c r="N922" i="56"/>
  <c r="N931" i="56"/>
  <c r="O934" i="56"/>
  <c r="O943" i="56"/>
  <c r="N954" i="56"/>
  <c r="N963" i="56"/>
  <c r="O966" i="56"/>
  <c r="O975" i="56"/>
  <c r="N986" i="56"/>
  <c r="N995" i="56"/>
  <c r="O998" i="56"/>
  <c r="O1007" i="56"/>
  <c r="N1018" i="56"/>
  <c r="N1027" i="56"/>
  <c r="O1030" i="56"/>
  <c r="O1039" i="56"/>
  <c r="N1050" i="56"/>
  <c r="N1059" i="56"/>
  <c r="O1062" i="56"/>
  <c r="O1071" i="56"/>
  <c r="N1082" i="56"/>
  <c r="N1091" i="56"/>
  <c r="O1094" i="56"/>
  <c r="O1103" i="56"/>
  <c r="N1114" i="56"/>
  <c r="N1123" i="56"/>
  <c r="O1126" i="56"/>
  <c r="O1135" i="56"/>
  <c r="N1147" i="56"/>
  <c r="O1150" i="56"/>
  <c r="N1163" i="56"/>
  <c r="O1166" i="56"/>
  <c r="N1179" i="56"/>
  <c r="O1182" i="56"/>
  <c r="N1195" i="56"/>
  <c r="O1198" i="56"/>
  <c r="N1211" i="56"/>
  <c r="O1214" i="56"/>
  <c r="O1223" i="56"/>
  <c r="O1228" i="56"/>
  <c r="O1230" i="56"/>
  <c r="N1235" i="56"/>
  <c r="O1239" i="56"/>
  <c r="O1244" i="56"/>
  <c r="O1246" i="56"/>
  <c r="N1251" i="56"/>
  <c r="O1255" i="56"/>
  <c r="O1260" i="56"/>
  <c r="O1262" i="56"/>
  <c r="N1267" i="56"/>
  <c r="O1271" i="56"/>
  <c r="O1276" i="56"/>
  <c r="O1278" i="56"/>
  <c r="N1283" i="56"/>
  <c r="O1287" i="56"/>
  <c r="O1292" i="56"/>
  <c r="O1294" i="56"/>
  <c r="N1299" i="56"/>
  <c r="O1303" i="56"/>
  <c r="O1308" i="56"/>
  <c r="O1310" i="56"/>
  <c r="N1315" i="56"/>
  <c r="O1319" i="56"/>
  <c r="O1324" i="56"/>
  <c r="O1326" i="56"/>
  <c r="N1331" i="56"/>
  <c r="O1335" i="56"/>
  <c r="O1340" i="56"/>
  <c r="O1342" i="56"/>
  <c r="N1347" i="56"/>
  <c r="O1351" i="56"/>
  <c r="O1356" i="56"/>
  <c r="O1358" i="56"/>
  <c r="N1363" i="56"/>
  <c r="O1367" i="56"/>
  <c r="O1375" i="56"/>
  <c r="N1377" i="56"/>
  <c r="N1379" i="56"/>
  <c r="O1382" i="56"/>
  <c r="O1384" i="56"/>
  <c r="N1386" i="56"/>
  <c r="O1391" i="56"/>
  <c r="N1393" i="56"/>
  <c r="N1395" i="56"/>
  <c r="O1398" i="56"/>
  <c r="O1400" i="56"/>
  <c r="N1402" i="56"/>
  <c r="O1407" i="56"/>
  <c r="N1409" i="56"/>
  <c r="N1411" i="56"/>
  <c r="O1414" i="56"/>
  <c r="O1416" i="56"/>
  <c r="N1418" i="56"/>
  <c r="O1423" i="56"/>
  <c r="N1425" i="56"/>
  <c r="N1427" i="56"/>
  <c r="O1430" i="56"/>
  <c r="O1432" i="56"/>
  <c r="N1434" i="56"/>
  <c r="O1439" i="56"/>
  <c r="N1441" i="56"/>
  <c r="N1443" i="56"/>
  <c r="O1446" i="56"/>
  <c r="O1448" i="56"/>
  <c r="N1450" i="56"/>
  <c r="O1455" i="56"/>
  <c r="N1457" i="56"/>
  <c r="N1459" i="56"/>
  <c r="O1462" i="56"/>
  <c r="O1464" i="56"/>
  <c r="N1466" i="56"/>
  <c r="O1471" i="56"/>
  <c r="N1473" i="56"/>
  <c r="N1475" i="56"/>
  <c r="O1478" i="56"/>
  <c r="O1480" i="56"/>
  <c r="N1482" i="56"/>
  <c r="O1487" i="56"/>
  <c r="N1489" i="56"/>
  <c r="N1491" i="56"/>
  <c r="O1494" i="56"/>
  <c r="O1496" i="56"/>
  <c r="N1497" i="56"/>
  <c r="O1503" i="56"/>
  <c r="N1505" i="56"/>
  <c r="N1507" i="56"/>
  <c r="O1510" i="56"/>
  <c r="O1512" i="56"/>
  <c r="N1514" i="56"/>
  <c r="O1519" i="56"/>
  <c r="N1521" i="56"/>
  <c r="O1522" i="56"/>
  <c r="N1524" i="56"/>
  <c r="O1527" i="56"/>
  <c r="N1529" i="56"/>
  <c r="O1530" i="56"/>
  <c r="N1532" i="56"/>
  <c r="O1535" i="56"/>
  <c r="N1537" i="56"/>
  <c r="O1538" i="56"/>
  <c r="N1540" i="56"/>
  <c r="O1543" i="56"/>
  <c r="N1545" i="56"/>
  <c r="O1546" i="56"/>
  <c r="N1548" i="56"/>
  <c r="O1551" i="56"/>
  <c r="N1553" i="56"/>
  <c r="O1554" i="56"/>
  <c r="N1556" i="56"/>
  <c r="O1559" i="56"/>
  <c r="N1561" i="56"/>
  <c r="O1562" i="56"/>
  <c r="N1564" i="56"/>
  <c r="O1567" i="56"/>
  <c r="N1569" i="56"/>
  <c r="O1570" i="56"/>
  <c r="N1572" i="56"/>
  <c r="O343" i="56"/>
  <c r="N612" i="56"/>
  <c r="N615" i="56"/>
  <c r="N742" i="56"/>
  <c r="N753" i="56"/>
  <c r="N806" i="56"/>
  <c r="N817" i="56"/>
  <c r="N870" i="56"/>
  <c r="N1233" i="56"/>
  <c r="N1254" i="56"/>
  <c r="N1265" i="56"/>
  <c r="N1286" i="56"/>
  <c r="N1297" i="56"/>
  <c r="N1318" i="56"/>
  <c r="N1329" i="56"/>
  <c r="N1350" i="56"/>
  <c r="N1361" i="56"/>
  <c r="N1374" i="56"/>
  <c r="N1390" i="56"/>
  <c r="N1406" i="56"/>
  <c r="N1422" i="56"/>
  <c r="N1438" i="56"/>
  <c r="N1454" i="56"/>
  <c r="N1470" i="56"/>
  <c r="N1486" i="56"/>
  <c r="N1502" i="56"/>
  <c r="N1518" i="56"/>
  <c r="O1521" i="56"/>
  <c r="N1534" i="56"/>
  <c r="O1537" i="56"/>
  <c r="N1550" i="56"/>
  <c r="O1553" i="56"/>
  <c r="N1566" i="56"/>
  <c r="O1569" i="56"/>
  <c r="N1574" i="56"/>
  <c r="O1577" i="56"/>
  <c r="O1579" i="56"/>
  <c r="N1581" i="56"/>
  <c r="O1586" i="56"/>
  <c r="N1588" i="56"/>
  <c r="N1590" i="56"/>
  <c r="O1593" i="56"/>
  <c r="O1595" i="56"/>
  <c r="N1597" i="56"/>
  <c r="O1602" i="56"/>
  <c r="N1604" i="56"/>
  <c r="N1606" i="56"/>
  <c r="O1609" i="56"/>
  <c r="O1611" i="56"/>
  <c r="N1613" i="56"/>
  <c r="O1618" i="56"/>
  <c r="N1620" i="56"/>
  <c r="N1622" i="56"/>
  <c r="O1625" i="56"/>
  <c r="O1627" i="56"/>
  <c r="N1629" i="56"/>
  <c r="O1634" i="56"/>
  <c r="N1636" i="56"/>
  <c r="N1638" i="56"/>
  <c r="O1641" i="56"/>
  <c r="O1643" i="56"/>
  <c r="N1645" i="56"/>
  <c r="O1650" i="56"/>
  <c r="N1652" i="56"/>
  <c r="N1654" i="56"/>
  <c r="O1657" i="56"/>
  <c r="O1659" i="56"/>
  <c r="N1661" i="56"/>
  <c r="O1666" i="56"/>
  <c r="N1668" i="56"/>
  <c r="N1670" i="56"/>
  <c r="O1673" i="56"/>
  <c r="O1675" i="56"/>
  <c r="N1677" i="56"/>
  <c r="O1682" i="56"/>
  <c r="N1684" i="56"/>
  <c r="N1686" i="56"/>
  <c r="O1689" i="56"/>
  <c r="O1691" i="56"/>
  <c r="N1693" i="56"/>
  <c r="O1698" i="56"/>
  <c r="N1700" i="56"/>
  <c r="N1702" i="56"/>
  <c r="O1705" i="56"/>
  <c r="O1707" i="56"/>
  <c r="N1709" i="56"/>
  <c r="O1714" i="56"/>
  <c r="N1716" i="56"/>
  <c r="O1719" i="56"/>
  <c r="N1721" i="56"/>
  <c r="O1722" i="56"/>
  <c r="N1724" i="56"/>
  <c r="O1727" i="56"/>
  <c r="N1729" i="56"/>
  <c r="O1730" i="56"/>
  <c r="N1732" i="56"/>
  <c r="O1735" i="56"/>
  <c r="N1737" i="56"/>
  <c r="O1738" i="56"/>
  <c r="N1740" i="56"/>
  <c r="O1743" i="56"/>
  <c r="N1745" i="56"/>
  <c r="O1746" i="56"/>
  <c r="N1748" i="56"/>
  <c r="O1751" i="56"/>
  <c r="N1753" i="56"/>
  <c r="O1754" i="56"/>
  <c r="N1756" i="56"/>
  <c r="O1759" i="56"/>
  <c r="N1761" i="56"/>
  <c r="O1762" i="56"/>
  <c r="N1764" i="56"/>
  <c r="O1767" i="56"/>
  <c r="N1769" i="56"/>
  <c r="O1770" i="56"/>
  <c r="N1772" i="56"/>
  <c r="O1775" i="56"/>
  <c r="N1777" i="56"/>
  <c r="O1778" i="56"/>
  <c r="N1780" i="56"/>
  <c r="O1783" i="56"/>
  <c r="N1785" i="56"/>
  <c r="O1786" i="56"/>
  <c r="N1788" i="56"/>
  <c r="O1791" i="56"/>
  <c r="N1793" i="56"/>
  <c r="O1794" i="56"/>
  <c r="N1796" i="56"/>
  <c r="O1799" i="56"/>
  <c r="N1801" i="56"/>
  <c r="O1802" i="56"/>
  <c r="N1804" i="56"/>
  <c r="O1807" i="56"/>
  <c r="N1809" i="56"/>
  <c r="O1810" i="56"/>
  <c r="N1812" i="56"/>
  <c r="O1815" i="56"/>
  <c r="N1817" i="56"/>
  <c r="O1818" i="56"/>
  <c r="N1820" i="56"/>
  <c r="O1823" i="56"/>
  <c r="N1825" i="56"/>
  <c r="O1826" i="56"/>
  <c r="N1828" i="56"/>
  <c r="O1831" i="56"/>
  <c r="N1833" i="56"/>
  <c r="O1834" i="56"/>
  <c r="N1836" i="56"/>
  <c r="O1839" i="56"/>
  <c r="N1841" i="56"/>
  <c r="O1842" i="56"/>
  <c r="N1844" i="56"/>
  <c r="O1847" i="56"/>
  <c r="N1849" i="56"/>
  <c r="O1850" i="56"/>
  <c r="N1852" i="56"/>
  <c r="O1855" i="56"/>
  <c r="N1857" i="56"/>
  <c r="O1858" i="56"/>
  <c r="N1860" i="56"/>
  <c r="O1863" i="56"/>
  <c r="N1865" i="56"/>
  <c r="O1866" i="56"/>
  <c r="N1868" i="56"/>
  <c r="O1871" i="56"/>
  <c r="N1873" i="56"/>
  <c r="O1874" i="56"/>
  <c r="N1876" i="56"/>
  <c r="O1879" i="56"/>
  <c r="N1881" i="56"/>
  <c r="O1882" i="56"/>
  <c r="N1884" i="56"/>
  <c r="O1887" i="56"/>
  <c r="N1889" i="56"/>
  <c r="O1890" i="56"/>
  <c r="N1892" i="56"/>
  <c r="O1895" i="56"/>
  <c r="N1897" i="56"/>
  <c r="O1898" i="56"/>
  <c r="N1900" i="56"/>
  <c r="O1903" i="56"/>
  <c r="N1905" i="56"/>
  <c r="O1906" i="56"/>
  <c r="N1908" i="56"/>
  <c r="O1911" i="56"/>
  <c r="N1913" i="56"/>
  <c r="O1914" i="56"/>
  <c r="N1916" i="56"/>
  <c r="O1919" i="56"/>
  <c r="N1921" i="56"/>
  <c r="O1922" i="56"/>
  <c r="N1924" i="56"/>
  <c r="O1927" i="56"/>
  <c r="N1929" i="56"/>
  <c r="O1930" i="56"/>
  <c r="N1932" i="56"/>
  <c r="O1935" i="56"/>
  <c r="N1937" i="56"/>
  <c r="O1938" i="56"/>
  <c r="N1940" i="56"/>
  <c r="O1943" i="56"/>
  <c r="N1945" i="56"/>
  <c r="O1946" i="56"/>
  <c r="N1948" i="56"/>
  <c r="O1951" i="56"/>
  <c r="N1953" i="56"/>
  <c r="O1954" i="56"/>
  <c r="N1956" i="56"/>
  <c r="O1959" i="56"/>
  <c r="N1961" i="56"/>
  <c r="O1962" i="56"/>
  <c r="N1964" i="56"/>
  <c r="O1967" i="56"/>
  <c r="N1969" i="56"/>
  <c r="O1970" i="56"/>
  <c r="N1972" i="56"/>
  <c r="O1975" i="56"/>
  <c r="N1977" i="56"/>
  <c r="O1978" i="56"/>
  <c r="N1980" i="56"/>
  <c r="O1983" i="56"/>
  <c r="N1985" i="56"/>
  <c r="O1986" i="56"/>
  <c r="N1988" i="56"/>
  <c r="O1991" i="56"/>
  <c r="N1993" i="56"/>
  <c r="O1994" i="56"/>
  <c r="N1996" i="56"/>
  <c r="O1999" i="56"/>
  <c r="N2001" i="56"/>
  <c r="O2002" i="56"/>
  <c r="N2004" i="56"/>
  <c r="O2007" i="56"/>
  <c r="N2009" i="56"/>
  <c r="O2010" i="56"/>
  <c r="N2012" i="56"/>
  <c r="O2015" i="56"/>
  <c r="N2017" i="56"/>
  <c r="O2018" i="56"/>
  <c r="N2020" i="56"/>
  <c r="O2023" i="56"/>
  <c r="N2025" i="56"/>
  <c r="O2026" i="56"/>
  <c r="N2028" i="56"/>
  <c r="O2031" i="56"/>
  <c r="N2033" i="56"/>
  <c r="O2034" i="56"/>
  <c r="N2036" i="56"/>
  <c r="O2039" i="56"/>
  <c r="N2041" i="56"/>
  <c r="O2042" i="56"/>
  <c r="N2044" i="56"/>
  <c r="O2047" i="56"/>
  <c r="N2049" i="56"/>
  <c r="N385" i="56"/>
  <c r="N929" i="56"/>
  <c r="N993" i="56"/>
  <c r="O1016" i="56"/>
  <c r="O1080" i="56"/>
  <c r="N1121" i="56"/>
  <c r="O1571" i="56"/>
  <c r="N1577" i="56"/>
  <c r="N1584" i="56"/>
  <c r="N1593" i="56"/>
  <c r="N1600" i="56"/>
  <c r="O1607" i="56"/>
  <c r="O1614" i="56"/>
  <c r="O1623" i="56"/>
  <c r="N1632" i="56"/>
  <c r="N1641" i="56"/>
  <c r="O1646" i="56"/>
  <c r="N1657" i="56"/>
  <c r="N1664" i="56"/>
  <c r="N1673" i="56"/>
  <c r="N1680" i="56"/>
  <c r="N1689" i="56"/>
  <c r="N1696" i="56"/>
  <c r="N1705" i="56"/>
  <c r="N1712" i="56"/>
  <c r="N1722" i="56"/>
  <c r="N1730" i="56"/>
  <c r="O1733" i="56"/>
  <c r="O1741" i="56"/>
  <c r="O1749" i="56"/>
  <c r="O1757" i="56"/>
  <c r="O1765" i="56"/>
  <c r="O1773" i="56"/>
  <c r="N1778" i="56"/>
  <c r="N1786" i="56"/>
  <c r="O1789" i="56"/>
  <c r="O1797" i="56"/>
  <c r="O178" i="56"/>
  <c r="O181" i="56"/>
  <c r="O732" i="56"/>
  <c r="N897" i="56"/>
  <c r="O920" i="56"/>
  <c r="N961" i="56"/>
  <c r="O984" i="56"/>
  <c r="N1025" i="56"/>
  <c r="O1048" i="56"/>
  <c r="N1089" i="56"/>
  <c r="O1112" i="56"/>
  <c r="O1372" i="56"/>
  <c r="N1381" i="56"/>
  <c r="O1388" i="56"/>
  <c r="N1397" i="56"/>
  <c r="O1404" i="56"/>
  <c r="N1413" i="56"/>
  <c r="O1420" i="56"/>
  <c r="N1429" i="56"/>
  <c r="O1436" i="56"/>
  <c r="N1445" i="56"/>
  <c r="O1452" i="56"/>
  <c r="N1461" i="56"/>
  <c r="O1468" i="56"/>
  <c r="N1477" i="56"/>
  <c r="O1484" i="56"/>
  <c r="N1493" i="56"/>
  <c r="O1500" i="56"/>
  <c r="N1509" i="56"/>
  <c r="O1516" i="56"/>
  <c r="O1574" i="56"/>
  <c r="N1576" i="56"/>
  <c r="O1583" i="56"/>
  <c r="N1585" i="56"/>
  <c r="O1590" i="56"/>
  <c r="N1592" i="56"/>
  <c r="O1599" i="56"/>
  <c r="N1601" i="56"/>
  <c r="O1606" i="56"/>
  <c r="N1608" i="56"/>
  <c r="O1615" i="56"/>
  <c r="N1617" i="56"/>
  <c r="O1622" i="56"/>
  <c r="N1624" i="56"/>
  <c r="O1631" i="56"/>
  <c r="N1633" i="56"/>
  <c r="O1638" i="56"/>
  <c r="N1640" i="56"/>
  <c r="O1647" i="56"/>
  <c r="N1649" i="56"/>
  <c r="O1654" i="56"/>
  <c r="N1656" i="56"/>
  <c r="O1663" i="56"/>
  <c r="N1665" i="56"/>
  <c r="O1670" i="56"/>
  <c r="N1672" i="56"/>
  <c r="O1679" i="56"/>
  <c r="N1681" i="56"/>
  <c r="O1686" i="56"/>
  <c r="N1688" i="56"/>
  <c r="O1695" i="56"/>
  <c r="N1697" i="56"/>
  <c r="O1702" i="56"/>
  <c r="N1704" i="56"/>
  <c r="O1711" i="56"/>
  <c r="N1713" i="56"/>
  <c r="N1718" i="56"/>
  <c r="O1721" i="56"/>
  <c r="N1726" i="56"/>
  <c r="O1729" i="56"/>
  <c r="N1734" i="56"/>
  <c r="O1737" i="56"/>
  <c r="N1742" i="56"/>
  <c r="O1745" i="56"/>
  <c r="N1750" i="56"/>
  <c r="O1753" i="56"/>
  <c r="N1758" i="56"/>
  <c r="O1761" i="56"/>
  <c r="N1766" i="56"/>
  <c r="O1769" i="56"/>
  <c r="N1774" i="56"/>
  <c r="O1777" i="56"/>
  <c r="N1782" i="56"/>
  <c r="O1785" i="56"/>
  <c r="N1790" i="56"/>
  <c r="O1793" i="56"/>
  <c r="N1798" i="56"/>
  <c r="O1801" i="56"/>
  <c r="N1806" i="56"/>
  <c r="O1809" i="56"/>
  <c r="N1814" i="56"/>
  <c r="O1817" i="56"/>
  <c r="N1822" i="56"/>
  <c r="O1825" i="56"/>
  <c r="N1830" i="56"/>
  <c r="O1833" i="56"/>
  <c r="N1838" i="56"/>
  <c r="O1841" i="56"/>
  <c r="N1846" i="56"/>
  <c r="O1849" i="56"/>
  <c r="N1854" i="56"/>
  <c r="O1857" i="56"/>
  <c r="N1862" i="56"/>
  <c r="O1865" i="56"/>
  <c r="N1870" i="56"/>
  <c r="O1873" i="56"/>
  <c r="N1878" i="56"/>
  <c r="O1881" i="56"/>
  <c r="N1886" i="56"/>
  <c r="O1889" i="56"/>
  <c r="N1894" i="56"/>
  <c r="O1897" i="56"/>
  <c r="N1902" i="56"/>
  <c r="O1905" i="56"/>
  <c r="N1910" i="56"/>
  <c r="O1913" i="56"/>
  <c r="N1918" i="56"/>
  <c r="O1921" i="56"/>
  <c r="N1926" i="56"/>
  <c r="O1929" i="56"/>
  <c r="N1934" i="56"/>
  <c r="O1937" i="56"/>
  <c r="N1942" i="56"/>
  <c r="O1945" i="56"/>
  <c r="N1950" i="56"/>
  <c r="O1953" i="56"/>
  <c r="N1958" i="56"/>
  <c r="O1961" i="56"/>
  <c r="N1966" i="56"/>
  <c r="O1969" i="56"/>
  <c r="N1974" i="56"/>
  <c r="O1977" i="56"/>
  <c r="N1982" i="56"/>
  <c r="O1985" i="56"/>
  <c r="N1990" i="56"/>
  <c r="O1993" i="56"/>
  <c r="N1998" i="56"/>
  <c r="O2001" i="56"/>
  <c r="N2006" i="56"/>
  <c r="O2009" i="56"/>
  <c r="N2014" i="56"/>
  <c r="O2017" i="56"/>
  <c r="N2022" i="56"/>
  <c r="O2025" i="56"/>
  <c r="N2030" i="56"/>
  <c r="O2033" i="56"/>
  <c r="N2038" i="56"/>
  <c r="O2041" i="56"/>
  <c r="N2046" i="56"/>
  <c r="O2049" i="56"/>
  <c r="O1955" i="56"/>
  <c r="O1958" i="56"/>
  <c r="O1963" i="56"/>
  <c r="O1966" i="56"/>
  <c r="O1971" i="56"/>
  <c r="O1974" i="56"/>
  <c r="O1979" i="56"/>
  <c r="O1982" i="56"/>
  <c r="O1987" i="56"/>
  <c r="N1989" i="56"/>
  <c r="N1992" i="56"/>
  <c r="N1997" i="56"/>
  <c r="N2000" i="56"/>
  <c r="O2006" i="56"/>
  <c r="N2008" i="56"/>
  <c r="N2013" i="56"/>
  <c r="N2016" i="56"/>
  <c r="N2021" i="56"/>
  <c r="N2024" i="56"/>
  <c r="N2029" i="56"/>
  <c r="N2032" i="56"/>
  <c r="N2037" i="56"/>
  <c r="N2040" i="56"/>
  <c r="N2045" i="56"/>
  <c r="N2048" i="56"/>
  <c r="O688" i="56"/>
  <c r="O888" i="56"/>
  <c r="O952" i="56"/>
  <c r="N1057" i="56"/>
  <c r="O1575" i="56"/>
  <c r="O1582" i="56"/>
  <c r="O1591" i="56"/>
  <c r="O1598" i="56"/>
  <c r="N1609" i="56"/>
  <c r="N1616" i="56"/>
  <c r="N1625" i="56"/>
  <c r="O1630" i="56"/>
  <c r="O1639" i="56"/>
  <c r="N1648" i="56"/>
  <c r="O1655" i="56"/>
  <c r="O1662" i="56"/>
  <c r="O1671" i="56"/>
  <c r="O1678" i="56"/>
  <c r="O1687" i="56"/>
  <c r="O1694" i="56"/>
  <c r="O1703" i="56"/>
  <c r="O1710" i="56"/>
  <c r="O1717" i="56"/>
  <c r="O1725" i="56"/>
  <c r="N1738" i="56"/>
  <c r="N1746" i="56"/>
  <c r="N1754" i="56"/>
  <c r="N1762" i="56"/>
  <c r="N1770" i="56"/>
  <c r="O1781" i="56"/>
  <c r="N1794" i="56"/>
  <c r="N1802" i="56"/>
  <c r="O587" i="56"/>
  <c r="N664" i="56"/>
  <c r="N698" i="56"/>
  <c r="N774" i="56"/>
  <c r="N785" i="56"/>
  <c r="N838" i="56"/>
  <c r="N849" i="56"/>
  <c r="N1238" i="56"/>
  <c r="N1249" i="56"/>
  <c r="N1270" i="56"/>
  <c r="N1281" i="56"/>
  <c r="N1302" i="56"/>
  <c r="N1313" i="56"/>
  <c r="N1334" i="56"/>
  <c r="N1345" i="56"/>
  <c r="N1366" i="56"/>
  <c r="O1379" i="56"/>
  <c r="O1395" i="56"/>
  <c r="O1411" i="56"/>
  <c r="O1427" i="56"/>
  <c r="O1443" i="56"/>
  <c r="O1459" i="56"/>
  <c r="O1475" i="56"/>
  <c r="O1491" i="56"/>
  <c r="O1507" i="56"/>
  <c r="N1526" i="56"/>
  <c r="O1529" i="56"/>
  <c r="N1542" i="56"/>
  <c r="O1545" i="56"/>
  <c r="N1558" i="56"/>
  <c r="O1561" i="56"/>
  <c r="N1573" i="56"/>
  <c r="O1578" i="56"/>
  <c r="N1580" i="56"/>
  <c r="N1582" i="56"/>
  <c r="O1585" i="56"/>
  <c r="O1587" i="56"/>
  <c r="N1589" i="56"/>
  <c r="O1594" i="56"/>
  <c r="N1596" i="56"/>
  <c r="N1598" i="56"/>
  <c r="O1601" i="56"/>
  <c r="O1603" i="56"/>
  <c r="N1605" i="56"/>
  <c r="O1610" i="56"/>
  <c r="N1612" i="56"/>
  <c r="N1614" i="56"/>
  <c r="O1617" i="56"/>
  <c r="O1619" i="56"/>
  <c r="N1621" i="56"/>
  <c r="O1626" i="56"/>
  <c r="N1628" i="56"/>
  <c r="N1630" i="56"/>
  <c r="O1633" i="56"/>
  <c r="O1635" i="56"/>
  <c r="N1637" i="56"/>
  <c r="O1642" i="56"/>
  <c r="N1644" i="56"/>
  <c r="N1646" i="56"/>
  <c r="O1649" i="56"/>
  <c r="O1651" i="56"/>
  <c r="N1653" i="56"/>
  <c r="O1658" i="56"/>
  <c r="N1660" i="56"/>
  <c r="N1662" i="56"/>
  <c r="O1665" i="56"/>
  <c r="O1667" i="56"/>
  <c r="N1669" i="56"/>
  <c r="O1674" i="56"/>
  <c r="N1676" i="56"/>
  <c r="N1678" i="56"/>
  <c r="O1681" i="56"/>
  <c r="O1683" i="56"/>
  <c r="N1685" i="56"/>
  <c r="O1690" i="56"/>
  <c r="N1692" i="56"/>
  <c r="N1694" i="56"/>
  <c r="O1697" i="56"/>
  <c r="O1699" i="56"/>
  <c r="N1701" i="56"/>
  <c r="O1706" i="56"/>
  <c r="N1708" i="56"/>
  <c r="N1710" i="56"/>
  <c r="O1713" i="56"/>
  <c r="O1715" i="56"/>
  <c r="N1717" i="56"/>
  <c r="O1718" i="56"/>
  <c r="N1720" i="56"/>
  <c r="O1723" i="56"/>
  <c r="N1725" i="56"/>
  <c r="O1726" i="56"/>
  <c r="N1728" i="56"/>
  <c r="O1731" i="56"/>
  <c r="N1733" i="56"/>
  <c r="O1734" i="56"/>
  <c r="N1736" i="56"/>
  <c r="O1739" i="56"/>
  <c r="N1741" i="56"/>
  <c r="O1742" i="56"/>
  <c r="N1744" i="56"/>
  <c r="O1747" i="56"/>
  <c r="N1749" i="56"/>
  <c r="O1750" i="56"/>
  <c r="N1752" i="56"/>
  <c r="O1755" i="56"/>
  <c r="N1757" i="56"/>
  <c r="O1758" i="56"/>
  <c r="N1760" i="56"/>
  <c r="O1763" i="56"/>
  <c r="N1765" i="56"/>
  <c r="O1766" i="56"/>
  <c r="N1768" i="56"/>
  <c r="O1771" i="56"/>
  <c r="N1773" i="56"/>
  <c r="O1774" i="56"/>
  <c r="N1776" i="56"/>
  <c r="O1779" i="56"/>
  <c r="N1781" i="56"/>
  <c r="O1782" i="56"/>
  <c r="N1784" i="56"/>
  <c r="O1787" i="56"/>
  <c r="N1789" i="56"/>
  <c r="O1790" i="56"/>
  <c r="N1792" i="56"/>
  <c r="O1795" i="56"/>
  <c r="N1797" i="56"/>
  <c r="O1798" i="56"/>
  <c r="N1800" i="56"/>
  <c r="O1803" i="56"/>
  <c r="N1805" i="56"/>
  <c r="O1806" i="56"/>
  <c r="N1808" i="56"/>
  <c r="O1811" i="56"/>
  <c r="N1813" i="56"/>
  <c r="O1814" i="56"/>
  <c r="N1816" i="56"/>
  <c r="O1819" i="56"/>
  <c r="N1821" i="56"/>
  <c r="O1822" i="56"/>
  <c r="N1824" i="56"/>
  <c r="O1827" i="56"/>
  <c r="N1829" i="56"/>
  <c r="O1830" i="56"/>
  <c r="N1832" i="56"/>
  <c r="O1835" i="56"/>
  <c r="N1837" i="56"/>
  <c r="O1838" i="56"/>
  <c r="N1840" i="56"/>
  <c r="O1843" i="56"/>
  <c r="N1845" i="56"/>
  <c r="O1846" i="56"/>
  <c r="N1848" i="56"/>
  <c r="O1851" i="56"/>
  <c r="N1853" i="56"/>
  <c r="O1854" i="56"/>
  <c r="N1856" i="56"/>
  <c r="O1859" i="56"/>
  <c r="N1861" i="56"/>
  <c r="O1862" i="56"/>
  <c r="N1864" i="56"/>
  <c r="O1867" i="56"/>
  <c r="N1869" i="56"/>
  <c r="O1870" i="56"/>
  <c r="N1872" i="56"/>
  <c r="O1875" i="56"/>
  <c r="N1877" i="56"/>
  <c r="O1878" i="56"/>
  <c r="N1880" i="56"/>
  <c r="O1883" i="56"/>
  <c r="N1885" i="56"/>
  <c r="O1886" i="56"/>
  <c r="N1888" i="56"/>
  <c r="O1891" i="56"/>
  <c r="N1893" i="56"/>
  <c r="O1894" i="56"/>
  <c r="N1896" i="56"/>
  <c r="O1899" i="56"/>
  <c r="N1901" i="56"/>
  <c r="O1902" i="56"/>
  <c r="N1904" i="56"/>
  <c r="O1907" i="56"/>
  <c r="N1909" i="56"/>
  <c r="O1910" i="56"/>
  <c r="N1912" i="56"/>
  <c r="O1915" i="56"/>
  <c r="N1917" i="56"/>
  <c r="O1918" i="56"/>
  <c r="N1920" i="56"/>
  <c r="O1923" i="56"/>
  <c r="N1925" i="56"/>
  <c r="O1926" i="56"/>
  <c r="N1928" i="56"/>
  <c r="O1931" i="56"/>
  <c r="N1933" i="56"/>
  <c r="O1934" i="56"/>
  <c r="N1936" i="56"/>
  <c r="O1939" i="56"/>
  <c r="N1941" i="56"/>
  <c r="O1942" i="56"/>
  <c r="N1944" i="56"/>
  <c r="O1947" i="56"/>
  <c r="N1949" i="56"/>
  <c r="O1950" i="56"/>
  <c r="N1952" i="56"/>
  <c r="N1957" i="56"/>
  <c r="N1960" i="56"/>
  <c r="N1965" i="56"/>
  <c r="N1968" i="56"/>
  <c r="N1973" i="56"/>
  <c r="N1976" i="56"/>
  <c r="N1981" i="56"/>
  <c r="N1984" i="56"/>
  <c r="O1990" i="56"/>
  <c r="O1995" i="56"/>
  <c r="O1998" i="56"/>
  <c r="O2003" i="56"/>
  <c r="N2005" i="56"/>
  <c r="O2011" i="56"/>
  <c r="O2014" i="56"/>
  <c r="O2019" i="56"/>
  <c r="O2022" i="56"/>
  <c r="O2027" i="56"/>
  <c r="O2030" i="56"/>
  <c r="O2035" i="56"/>
  <c r="O2038" i="56"/>
  <c r="O2043" i="56"/>
  <c r="O2046" i="56"/>
  <c r="O1837" i="56"/>
  <c r="O1805" i="56"/>
  <c r="N1818" i="56"/>
  <c r="O1821" i="56"/>
  <c r="N1834" i="56"/>
  <c r="N1850" i="56"/>
  <c r="O1853" i="56"/>
  <c r="N1866" i="56"/>
  <c r="O1869" i="56"/>
  <c r="N1882" i="56"/>
  <c r="O1885" i="56"/>
  <c r="N1898" i="56"/>
  <c r="O1901" i="56"/>
  <c r="N1914" i="56"/>
  <c r="O1917" i="56"/>
  <c r="N1930" i="56"/>
  <c r="O1933" i="56"/>
  <c r="N1946" i="56"/>
  <c r="O1949" i="56"/>
  <c r="N1962" i="56"/>
  <c r="O1965" i="56"/>
  <c r="N1978" i="56"/>
  <c r="O1981" i="56"/>
  <c r="N1994" i="56"/>
  <c r="O1997" i="56"/>
  <c r="N2010" i="56"/>
  <c r="O2013" i="56"/>
  <c r="N2026" i="56"/>
  <c r="O2029" i="56"/>
  <c r="N2042" i="56"/>
  <c r="O2045" i="56"/>
  <c r="O1845" i="56"/>
  <c r="N1890" i="56"/>
  <c r="N1906" i="56"/>
  <c r="N1922" i="56"/>
  <c r="O1941" i="56"/>
  <c r="N1954" i="56"/>
  <c r="N1970" i="56"/>
  <c r="N1986" i="56"/>
  <c r="N2002" i="56"/>
  <c r="N2018" i="56"/>
  <c r="N2034" i="56"/>
  <c r="N1810" i="56"/>
  <c r="O1813" i="56"/>
  <c r="N1826" i="56"/>
  <c r="O1829" i="56"/>
  <c r="N1842" i="56"/>
  <c r="N1858" i="56"/>
  <c r="O1861" i="56"/>
  <c r="N1874" i="56"/>
  <c r="O1877" i="56"/>
  <c r="O1893" i="56"/>
  <c r="O1909" i="56"/>
  <c r="O1925" i="56"/>
  <c r="N1938" i="56"/>
  <c r="O1957" i="56"/>
  <c r="O1973" i="56"/>
  <c r="O1989" i="56"/>
  <c r="O2005" i="56"/>
  <c r="O2021" i="56"/>
  <c r="O2037" i="56"/>
  <c r="N4" i="56"/>
  <c r="O4" i="56"/>
  <c r="P3527" i="55"/>
  <c r="O7" i="55"/>
  <c r="P8" i="55"/>
  <c r="O11" i="55"/>
  <c r="P12" i="55"/>
  <c r="O15" i="55"/>
  <c r="P16" i="55"/>
  <c r="O19" i="55"/>
  <c r="P20" i="55"/>
  <c r="O23" i="55"/>
  <c r="P24" i="55"/>
  <c r="O27" i="55"/>
  <c r="P28" i="55"/>
  <c r="O31" i="55"/>
  <c r="P32" i="55"/>
  <c r="O35" i="55"/>
  <c r="P36" i="55"/>
  <c r="O39" i="55"/>
  <c r="P40" i="55"/>
  <c r="O43" i="55"/>
  <c r="P44" i="55"/>
  <c r="O47" i="55"/>
  <c r="P48" i="55"/>
  <c r="O51" i="55"/>
  <c r="P52" i="55"/>
  <c r="O55" i="55"/>
  <c r="P56" i="55"/>
  <c r="O59" i="55"/>
  <c r="P60" i="55"/>
  <c r="O63" i="55"/>
  <c r="P64" i="55"/>
  <c r="O67" i="55"/>
  <c r="P68" i="55"/>
  <c r="O71" i="55"/>
  <c r="P72" i="55"/>
  <c r="O75" i="55"/>
  <c r="P76" i="55"/>
  <c r="O79" i="55"/>
  <c r="P80" i="55"/>
  <c r="O83" i="55"/>
  <c r="P84" i="55"/>
  <c r="O87" i="55"/>
  <c r="P88" i="55"/>
  <c r="O91" i="55"/>
  <c r="P92" i="55"/>
  <c r="O95" i="55"/>
  <c r="P96" i="55"/>
  <c r="O99" i="55"/>
  <c r="P100" i="55"/>
  <c r="O103" i="55"/>
  <c r="P104" i="55"/>
  <c r="O107" i="55"/>
  <c r="P108" i="55"/>
  <c r="O111" i="55"/>
  <c r="P112" i="55"/>
  <c r="O115" i="55"/>
  <c r="P116" i="55"/>
  <c r="O119" i="55"/>
  <c r="P120" i="55"/>
  <c r="O123" i="55"/>
  <c r="P124" i="55"/>
  <c r="O127" i="55"/>
  <c r="P128" i="55"/>
  <c r="O131" i="55"/>
  <c r="P132" i="55"/>
  <c r="O135" i="55"/>
  <c r="P136" i="55"/>
  <c r="O139" i="55"/>
  <c r="P140" i="55"/>
  <c r="O143" i="55"/>
  <c r="P144" i="55"/>
  <c r="O147" i="55"/>
  <c r="P148" i="55"/>
  <c r="O151" i="55"/>
  <c r="P152" i="55"/>
  <c r="O155" i="55"/>
  <c r="P156" i="55"/>
  <c r="O159" i="55"/>
  <c r="P160" i="55"/>
  <c r="O163" i="55"/>
  <c r="P164" i="55"/>
  <c r="O167" i="55"/>
  <c r="P168" i="55"/>
  <c r="O171" i="55"/>
  <c r="P172" i="55"/>
  <c r="O6" i="55"/>
  <c r="P9" i="55"/>
  <c r="O14" i="55"/>
  <c r="P17" i="55"/>
  <c r="O22" i="55"/>
  <c r="P25" i="55"/>
  <c r="O30" i="55"/>
  <c r="P33" i="55"/>
  <c r="O38" i="55"/>
  <c r="P41" i="55"/>
  <c r="O46" i="55"/>
  <c r="P49" i="55"/>
  <c r="O54" i="55"/>
  <c r="P57" i="55"/>
  <c r="O62" i="55"/>
  <c r="P65" i="55"/>
  <c r="O70" i="55"/>
  <c r="P73" i="55"/>
  <c r="O78" i="55"/>
  <c r="P81" i="55"/>
  <c r="O86" i="55"/>
  <c r="P89" i="55"/>
  <c r="O94" i="55"/>
  <c r="P97" i="55"/>
  <c r="O102" i="55"/>
  <c r="P105" i="55"/>
  <c r="O110" i="55"/>
  <c r="P113" i="55"/>
  <c r="O118" i="55"/>
  <c r="P121" i="55"/>
  <c r="O126" i="55"/>
  <c r="P129" i="55"/>
  <c r="O134" i="55"/>
  <c r="P137" i="55"/>
  <c r="O142" i="55"/>
  <c r="P145" i="55"/>
  <c r="O150" i="55"/>
  <c r="P153" i="55"/>
  <c r="O158" i="55"/>
  <c r="P161" i="55"/>
  <c r="O166" i="55"/>
  <c r="P169" i="55"/>
  <c r="O174" i="55"/>
  <c r="P175" i="55"/>
  <c r="O178" i="55"/>
  <c r="P179"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291" i="55"/>
  <c r="O294" i="55"/>
  <c r="P295" i="55"/>
  <c r="O298" i="55"/>
  <c r="P299" i="55"/>
  <c r="O302" i="55"/>
  <c r="P303" i="55"/>
  <c r="O306" i="55"/>
  <c r="P307" i="55"/>
  <c r="O310" i="55"/>
  <c r="P311" i="55"/>
  <c r="O314" i="55"/>
  <c r="P315" i="55"/>
  <c r="O318" i="55"/>
  <c r="P319" i="55"/>
  <c r="O322" i="55"/>
  <c r="P323" i="55"/>
  <c r="O326" i="55"/>
  <c r="P327" i="55"/>
  <c r="O330" i="55"/>
  <c r="P331" i="55"/>
  <c r="O334" i="55"/>
  <c r="P335" i="55"/>
  <c r="O338" i="55"/>
  <c r="P339" i="55"/>
  <c r="O342" i="55"/>
  <c r="P343" i="55"/>
  <c r="O346" i="55"/>
  <c r="P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O398" i="55"/>
  <c r="P399" i="55"/>
  <c r="O402" i="55"/>
  <c r="P403" i="55"/>
  <c r="O406" i="55"/>
  <c r="P407" i="55"/>
  <c r="O410" i="55"/>
  <c r="P411" i="55"/>
  <c r="O414" i="55"/>
  <c r="P415" i="55"/>
  <c r="O418" i="55"/>
  <c r="P419" i="55"/>
  <c r="O422" i="55"/>
  <c r="P423" i="55"/>
  <c r="O426" i="55"/>
  <c r="P427" i="55"/>
  <c r="P6" i="55"/>
  <c r="O8" i="55"/>
  <c r="O10" i="55"/>
  <c r="P13" i="55"/>
  <c r="P15" i="55"/>
  <c r="O17" i="55"/>
  <c r="P22" i="55"/>
  <c r="O24" i="55"/>
  <c r="O26" i="55"/>
  <c r="P29" i="55"/>
  <c r="P31" i="55"/>
  <c r="O33" i="55"/>
  <c r="P38" i="55"/>
  <c r="O40" i="55"/>
  <c r="O42" i="55"/>
  <c r="P45" i="55"/>
  <c r="P47" i="55"/>
  <c r="O49" i="55"/>
  <c r="P54" i="55"/>
  <c r="O56" i="55"/>
  <c r="O58" i="55"/>
  <c r="P61" i="55"/>
  <c r="P63" i="55"/>
  <c r="O65" i="55"/>
  <c r="P70" i="55"/>
  <c r="O72" i="55"/>
  <c r="O74" i="55"/>
  <c r="P77" i="55"/>
  <c r="P79" i="55"/>
  <c r="O81" i="55"/>
  <c r="P86" i="55"/>
  <c r="O88" i="55"/>
  <c r="O90" i="55"/>
  <c r="P93" i="55"/>
  <c r="P95" i="55"/>
  <c r="O97" i="55"/>
  <c r="P102" i="55"/>
  <c r="O104" i="55"/>
  <c r="O106" i="55"/>
  <c r="P109" i="55"/>
  <c r="P111" i="55"/>
  <c r="O113" i="55"/>
  <c r="P118" i="55"/>
  <c r="O120" i="55"/>
  <c r="O122" i="55"/>
  <c r="P125" i="55"/>
  <c r="P127" i="55"/>
  <c r="O129" i="55"/>
  <c r="P134" i="55"/>
  <c r="O136" i="55"/>
  <c r="O138" i="55"/>
  <c r="P141" i="55"/>
  <c r="P143" i="55"/>
  <c r="O145" i="55"/>
  <c r="P150" i="55"/>
  <c r="O152" i="55"/>
  <c r="O154" i="55"/>
  <c r="P157" i="55"/>
  <c r="P159" i="55"/>
  <c r="O161" i="55"/>
  <c r="P166" i="55"/>
  <c r="O168" i="55"/>
  <c r="O170" i="55"/>
  <c r="P173" i="55"/>
  <c r="O175" i="55"/>
  <c r="P178" i="55"/>
  <c r="O180" i="55"/>
  <c r="P181" i="55"/>
  <c r="O183" i="55"/>
  <c r="P186" i="55"/>
  <c r="O188" i="55"/>
  <c r="P189" i="55"/>
  <c r="O191" i="55"/>
  <c r="P194" i="55"/>
  <c r="O196" i="55"/>
  <c r="P197" i="55"/>
  <c r="O199" i="55"/>
  <c r="P202" i="55"/>
  <c r="O204" i="55"/>
  <c r="P205" i="55"/>
  <c r="O207" i="55"/>
  <c r="P210" i="55"/>
  <c r="O212" i="55"/>
  <c r="P213" i="55"/>
  <c r="O215" i="55"/>
  <c r="P218" i="55"/>
  <c r="O220" i="55"/>
  <c r="P221" i="55"/>
  <c r="O223" i="55"/>
  <c r="P226" i="55"/>
  <c r="O228" i="55"/>
  <c r="P229" i="55"/>
  <c r="O231" i="55"/>
  <c r="P234" i="55"/>
  <c r="O236" i="55"/>
  <c r="P237" i="55"/>
  <c r="O239" i="55"/>
  <c r="P242" i="55"/>
  <c r="O244" i="55"/>
  <c r="P245" i="55"/>
  <c r="O247" i="55"/>
  <c r="P250" i="55"/>
  <c r="O252" i="55"/>
  <c r="P253" i="55"/>
  <c r="O255" i="55"/>
  <c r="P258" i="55"/>
  <c r="O260" i="55"/>
  <c r="P261" i="55"/>
  <c r="O263" i="55"/>
  <c r="P266" i="55"/>
  <c r="O268" i="55"/>
  <c r="P269" i="55"/>
  <c r="O271" i="55"/>
  <c r="P274" i="55"/>
  <c r="O276" i="55"/>
  <c r="P277" i="55"/>
  <c r="O279" i="55"/>
  <c r="P282" i="55"/>
  <c r="O284" i="55"/>
  <c r="P285" i="55"/>
  <c r="O287" i="55"/>
  <c r="P290" i="55"/>
  <c r="O292" i="55"/>
  <c r="P293" i="55"/>
  <c r="O295" i="55"/>
  <c r="P298" i="55"/>
  <c r="O300" i="55"/>
  <c r="P301" i="55"/>
  <c r="O303" i="55"/>
  <c r="P306" i="55"/>
  <c r="O308" i="55"/>
  <c r="P309" i="55"/>
  <c r="O311" i="55"/>
  <c r="P314" i="55"/>
  <c r="O316" i="55"/>
  <c r="P317" i="55"/>
  <c r="O319" i="55"/>
  <c r="P322" i="55"/>
  <c r="O324" i="55"/>
  <c r="P325" i="55"/>
  <c r="O327" i="55"/>
  <c r="P330" i="55"/>
  <c r="O332" i="55"/>
  <c r="P333" i="55"/>
  <c r="O335" i="55"/>
  <c r="P338" i="55"/>
  <c r="O340" i="55"/>
  <c r="P341" i="55"/>
  <c r="O343" i="55"/>
  <c r="P346" i="55"/>
  <c r="O348" i="55"/>
  <c r="P349" i="55"/>
  <c r="O351" i="55"/>
  <c r="P354" i="55"/>
  <c r="O356" i="55"/>
  <c r="P357" i="55"/>
  <c r="O359" i="55"/>
  <c r="P362" i="55"/>
  <c r="O364" i="55"/>
  <c r="P365" i="55"/>
  <c r="O367" i="55"/>
  <c r="P370" i="55"/>
  <c r="O372" i="55"/>
  <c r="P373" i="55"/>
  <c r="O375" i="55"/>
  <c r="P378" i="55"/>
  <c r="O380" i="55"/>
  <c r="P381" i="55"/>
  <c r="O383" i="55"/>
  <c r="P386" i="55"/>
  <c r="O388" i="55"/>
  <c r="P389" i="55"/>
  <c r="O391" i="55"/>
  <c r="P394" i="55"/>
  <c r="O396" i="55"/>
  <c r="P397" i="55"/>
  <c r="O399" i="55"/>
  <c r="P402" i="55"/>
  <c r="O404" i="55"/>
  <c r="P405" i="55"/>
  <c r="O407" i="55"/>
  <c r="P410" i="55"/>
  <c r="O412" i="55"/>
  <c r="P413" i="55"/>
  <c r="O415" i="55"/>
  <c r="P418" i="55"/>
  <c r="O420" i="55"/>
  <c r="P421" i="55"/>
  <c r="O423" i="55"/>
  <c r="P426" i="55"/>
  <c r="O428" i="55"/>
  <c r="P429" i="55"/>
  <c r="O432" i="55"/>
  <c r="P433" i="55"/>
  <c r="O436" i="55"/>
  <c r="P437" i="55"/>
  <c r="O440" i="55"/>
  <c r="P441" i="55"/>
  <c r="O444" i="55"/>
  <c r="P445" i="55"/>
  <c r="O448" i="55"/>
  <c r="P449" i="55"/>
  <c r="O452" i="55"/>
  <c r="P453" i="55"/>
  <c r="O456" i="55"/>
  <c r="P457" i="55"/>
  <c r="O460" i="55"/>
  <c r="P461" i="55"/>
  <c r="O464" i="55"/>
  <c r="P465" i="55"/>
  <c r="O468" i="55"/>
  <c r="P469" i="55"/>
  <c r="O472" i="55"/>
  <c r="P473" i="55"/>
  <c r="O476" i="55"/>
  <c r="P477" i="55"/>
  <c r="O480" i="55"/>
  <c r="P481" i="55"/>
  <c r="O484" i="55"/>
  <c r="P485" i="55"/>
  <c r="O488" i="55"/>
  <c r="P489" i="55"/>
  <c r="O492" i="55"/>
  <c r="P493" i="55"/>
  <c r="O496" i="55"/>
  <c r="P497" i="55"/>
  <c r="O500" i="55"/>
  <c r="P501" i="55"/>
  <c r="O504" i="55"/>
  <c r="P505" i="55"/>
  <c r="O508" i="55"/>
  <c r="P509" i="55"/>
  <c r="O512" i="55"/>
  <c r="P513" i="55"/>
  <c r="O516" i="55"/>
  <c r="P517" i="55"/>
  <c r="O520" i="55"/>
  <c r="P521" i="55"/>
  <c r="O524" i="55"/>
  <c r="P525" i="55"/>
  <c r="O528" i="55"/>
  <c r="P529" i="55"/>
  <c r="O532" i="55"/>
  <c r="P533" i="55"/>
  <c r="O536" i="55"/>
  <c r="P537" i="55"/>
  <c r="O540" i="55"/>
  <c r="P541" i="55"/>
  <c r="O544" i="55"/>
  <c r="P545" i="55"/>
  <c r="O548" i="55"/>
  <c r="P549" i="55"/>
  <c r="O552" i="55"/>
  <c r="P553" i="55"/>
  <c r="O556" i="55"/>
  <c r="P557" i="55"/>
  <c r="O560" i="55"/>
  <c r="P561" i="55"/>
  <c r="O564" i="55"/>
  <c r="P565" i="55"/>
  <c r="O568" i="55"/>
  <c r="P569" i="55"/>
  <c r="O572" i="55"/>
  <c r="P573" i="55"/>
  <c r="O576" i="55"/>
  <c r="P577" i="55"/>
  <c r="O580" i="55"/>
  <c r="P581" i="55"/>
  <c r="O584" i="55"/>
  <c r="P585" i="55"/>
  <c r="O588" i="55"/>
  <c r="P589" i="55"/>
  <c r="O592" i="55"/>
  <c r="P593" i="55"/>
  <c r="O596" i="55"/>
  <c r="P597" i="55"/>
  <c r="O600" i="55"/>
  <c r="P601" i="55"/>
  <c r="O604" i="55"/>
  <c r="P605" i="55"/>
  <c r="O608" i="55"/>
  <c r="P609" i="55"/>
  <c r="O612" i="55"/>
  <c r="P613" i="55"/>
  <c r="O616" i="55"/>
  <c r="P617" i="55"/>
  <c r="O620" i="55"/>
  <c r="P621" i="55"/>
  <c r="O624" i="55"/>
  <c r="P625" i="55"/>
  <c r="O628" i="55"/>
  <c r="P629" i="55"/>
  <c r="O632" i="55"/>
  <c r="P633" i="55"/>
  <c r="O636" i="55"/>
  <c r="P637" i="55"/>
  <c r="O640" i="55"/>
  <c r="P641" i="55"/>
  <c r="O644" i="55"/>
  <c r="P645" i="55"/>
  <c r="O648" i="55"/>
  <c r="P649" i="55"/>
  <c r="O652" i="55"/>
  <c r="P653" i="55"/>
  <c r="O656" i="55"/>
  <c r="P657" i="55"/>
  <c r="O660" i="55"/>
  <c r="P661" i="55"/>
  <c r="O664" i="55"/>
  <c r="P665" i="55"/>
  <c r="O668" i="55"/>
  <c r="P669" i="55"/>
  <c r="O672" i="55"/>
  <c r="P673" i="55"/>
  <c r="O676" i="55"/>
  <c r="P677" i="55"/>
  <c r="O680" i="55"/>
  <c r="P681" i="55"/>
  <c r="O684" i="55"/>
  <c r="P685" i="55"/>
  <c r="O688" i="55"/>
  <c r="P689" i="55"/>
  <c r="O692" i="55"/>
  <c r="P693" i="55"/>
  <c r="O696" i="55"/>
  <c r="P697" i="55"/>
  <c r="O700" i="55"/>
  <c r="P701" i="55"/>
  <c r="O704" i="55"/>
  <c r="P705" i="55"/>
  <c r="O708" i="55"/>
  <c r="P709" i="55"/>
  <c r="O712" i="55"/>
  <c r="P713" i="55"/>
  <c r="O716" i="55"/>
  <c r="P717" i="55"/>
  <c r="O720" i="55"/>
  <c r="P721" i="55"/>
  <c r="O724" i="55"/>
  <c r="P725" i="55"/>
  <c r="O728" i="55"/>
  <c r="O9" i="55"/>
  <c r="P11" i="55"/>
  <c r="O13" i="55"/>
  <c r="O18" i="55"/>
  <c r="P21" i="55"/>
  <c r="P26" i="55"/>
  <c r="O28" i="55"/>
  <c r="P30" i="55"/>
  <c r="O41" i="55"/>
  <c r="P43" i="55"/>
  <c r="O45" i="55"/>
  <c r="O50" i="55"/>
  <c r="P53" i="55"/>
  <c r="P58" i="55"/>
  <c r="O60" i="55"/>
  <c r="P62" i="55"/>
  <c r="O73" i="55"/>
  <c r="P75" i="55"/>
  <c r="O77" i="55"/>
  <c r="O82" i="55"/>
  <c r="P85" i="55"/>
  <c r="P90" i="55"/>
  <c r="O92" i="55"/>
  <c r="P94" i="55"/>
  <c r="O105" i="55"/>
  <c r="P107" i="55"/>
  <c r="O109" i="55"/>
  <c r="O114" i="55"/>
  <c r="P117" i="55"/>
  <c r="P122" i="55"/>
  <c r="O124" i="55"/>
  <c r="P126" i="55"/>
  <c r="O137" i="55"/>
  <c r="P139" i="55"/>
  <c r="O141" i="55"/>
  <c r="O146" i="55"/>
  <c r="P149" i="55"/>
  <c r="P154" i="55"/>
  <c r="O156" i="55"/>
  <c r="P158" i="55"/>
  <c r="O169" i="55"/>
  <c r="P171" i="55"/>
  <c r="O173" i="55"/>
  <c r="O177" i="55"/>
  <c r="O179" i="55"/>
  <c r="O181" i="55"/>
  <c r="O185" i="55"/>
  <c r="O187" i="55"/>
  <c r="O189" i="55"/>
  <c r="O193" i="55"/>
  <c r="O195" i="55"/>
  <c r="O197" i="55"/>
  <c r="O201" i="55"/>
  <c r="O203" i="55"/>
  <c r="O205" i="55"/>
  <c r="O209" i="55"/>
  <c r="O211" i="55"/>
  <c r="O213" i="55"/>
  <c r="O217" i="55"/>
  <c r="O219" i="55"/>
  <c r="O221" i="55"/>
  <c r="O225" i="55"/>
  <c r="O227" i="55"/>
  <c r="O229" i="55"/>
  <c r="O233" i="55"/>
  <c r="O235" i="55"/>
  <c r="O237" i="55"/>
  <c r="O241" i="55"/>
  <c r="O243" i="55"/>
  <c r="O245" i="55"/>
  <c r="O249" i="55"/>
  <c r="O251" i="55"/>
  <c r="O253" i="55"/>
  <c r="O257" i="55"/>
  <c r="O259" i="55"/>
  <c r="O261" i="55"/>
  <c r="O265" i="55"/>
  <c r="O267" i="55"/>
  <c r="O269" i="55"/>
  <c r="O273" i="55"/>
  <c r="O275" i="55"/>
  <c r="O277" i="55"/>
  <c r="O281" i="55"/>
  <c r="O283" i="55"/>
  <c r="O285" i="55"/>
  <c r="O289" i="55"/>
  <c r="O291" i="55"/>
  <c r="O293" i="55"/>
  <c r="O297" i="55"/>
  <c r="O299" i="55"/>
  <c r="O301" i="55"/>
  <c r="O305" i="55"/>
  <c r="O307" i="55"/>
  <c r="O309" i="55"/>
  <c r="O313" i="55"/>
  <c r="O315" i="55"/>
  <c r="O317" i="55"/>
  <c r="O321" i="55"/>
  <c r="O323" i="55"/>
  <c r="O325" i="55"/>
  <c r="O329" i="55"/>
  <c r="O331" i="55"/>
  <c r="O333" i="55"/>
  <c r="O337" i="55"/>
  <c r="O339" i="55"/>
  <c r="O341" i="55"/>
  <c r="O345" i="55"/>
  <c r="O347" i="55"/>
  <c r="O349" i="55"/>
  <c r="O353" i="55"/>
  <c r="O355" i="55"/>
  <c r="O357" i="55"/>
  <c r="O361" i="55"/>
  <c r="O363" i="55"/>
  <c r="O365" i="55"/>
  <c r="O369" i="55"/>
  <c r="O371" i="55"/>
  <c r="O373" i="55"/>
  <c r="O377" i="55"/>
  <c r="O379" i="55"/>
  <c r="O381" i="55"/>
  <c r="O385" i="55"/>
  <c r="O387" i="55"/>
  <c r="O389" i="55"/>
  <c r="O393" i="55"/>
  <c r="O395" i="55"/>
  <c r="O397" i="55"/>
  <c r="O401" i="55"/>
  <c r="O403" i="55"/>
  <c r="O405" i="55"/>
  <c r="O409" i="55"/>
  <c r="O411" i="55"/>
  <c r="O413" i="55"/>
  <c r="O417" i="55"/>
  <c r="O419" i="55"/>
  <c r="O421" i="55"/>
  <c r="O425" i="55"/>
  <c r="O427" i="55"/>
  <c r="O429" i="55"/>
  <c r="P432" i="55"/>
  <c r="O434" i="55"/>
  <c r="P435" i="55"/>
  <c r="O437" i="55"/>
  <c r="P440" i="55"/>
  <c r="O442" i="55"/>
  <c r="P443" i="55"/>
  <c r="O445" i="55"/>
  <c r="P448" i="55"/>
  <c r="O450" i="55"/>
  <c r="P451" i="55"/>
  <c r="O453" i="55"/>
  <c r="P456" i="55"/>
  <c r="O458" i="55"/>
  <c r="P459" i="55"/>
  <c r="O461" i="55"/>
  <c r="P464" i="55"/>
  <c r="O466" i="55"/>
  <c r="P467" i="55"/>
  <c r="O469" i="55"/>
  <c r="P472" i="55"/>
  <c r="O474" i="55"/>
  <c r="P475" i="55"/>
  <c r="O477" i="55"/>
  <c r="P480" i="55"/>
  <c r="O482" i="55"/>
  <c r="P483" i="55"/>
  <c r="O485" i="55"/>
  <c r="P488" i="55"/>
  <c r="O490" i="55"/>
  <c r="P491" i="55"/>
  <c r="O493" i="55"/>
  <c r="P496" i="55"/>
  <c r="O498" i="55"/>
  <c r="P499" i="55"/>
  <c r="O501" i="55"/>
  <c r="P504" i="55"/>
  <c r="O506" i="55"/>
  <c r="P507" i="55"/>
  <c r="O509" i="55"/>
  <c r="P512" i="55"/>
  <c r="O514" i="55"/>
  <c r="P515" i="55"/>
  <c r="O517" i="55"/>
  <c r="P520" i="55"/>
  <c r="O522" i="55"/>
  <c r="P523" i="55"/>
  <c r="O525" i="55"/>
  <c r="P528" i="55"/>
  <c r="O530" i="55"/>
  <c r="P531" i="55"/>
  <c r="O533" i="55"/>
  <c r="P536" i="55"/>
  <c r="O538" i="55"/>
  <c r="P539" i="55"/>
  <c r="O541" i="55"/>
  <c r="P544" i="55"/>
  <c r="O546" i="55"/>
  <c r="P547" i="55"/>
  <c r="O549" i="55"/>
  <c r="P552" i="55"/>
  <c r="O554" i="55"/>
  <c r="P555" i="55"/>
  <c r="O557" i="55"/>
  <c r="P560" i="55"/>
  <c r="O562" i="55"/>
  <c r="P563" i="55"/>
  <c r="O565" i="55"/>
  <c r="P568" i="55"/>
  <c r="O570" i="55"/>
  <c r="P571" i="55"/>
  <c r="O573" i="55"/>
  <c r="P576" i="55"/>
  <c r="O578" i="55"/>
  <c r="P579" i="55"/>
  <c r="O581" i="55"/>
  <c r="P584" i="55"/>
  <c r="O586" i="55"/>
  <c r="P587" i="55"/>
  <c r="O589" i="55"/>
  <c r="P592" i="55"/>
  <c r="O594" i="55"/>
  <c r="P595" i="55"/>
  <c r="O597" i="55"/>
  <c r="P600" i="55"/>
  <c r="O602" i="55"/>
  <c r="P603" i="55"/>
  <c r="O605" i="55"/>
  <c r="P608" i="55"/>
  <c r="O610" i="55"/>
  <c r="P611" i="55"/>
  <c r="O613" i="55"/>
  <c r="P616" i="55"/>
  <c r="O618" i="55"/>
  <c r="P619" i="55"/>
  <c r="O621" i="55"/>
  <c r="P624" i="55"/>
  <c r="O626" i="55"/>
  <c r="P627" i="55"/>
  <c r="O629" i="55"/>
  <c r="P632" i="55"/>
  <c r="O634" i="55"/>
  <c r="P635" i="55"/>
  <c r="O637" i="55"/>
  <c r="P640" i="55"/>
  <c r="O642" i="55"/>
  <c r="P643" i="55"/>
  <c r="O645" i="55"/>
  <c r="P648" i="55"/>
  <c r="O650" i="55"/>
  <c r="P651" i="55"/>
  <c r="O653" i="55"/>
  <c r="P656" i="55"/>
  <c r="O658" i="55"/>
  <c r="P659" i="55"/>
  <c r="O661" i="55"/>
  <c r="P664" i="55"/>
  <c r="O666" i="55"/>
  <c r="P667" i="55"/>
  <c r="O669" i="55"/>
  <c r="P672" i="55"/>
  <c r="O674" i="55"/>
  <c r="P675" i="55"/>
  <c r="O677" i="55"/>
  <c r="P680" i="55"/>
  <c r="O682" i="55"/>
  <c r="P683" i="55"/>
  <c r="O685" i="55"/>
  <c r="P688" i="55"/>
  <c r="O690" i="55"/>
  <c r="P691" i="55"/>
  <c r="O693" i="55"/>
  <c r="P696" i="55"/>
  <c r="O698" i="55"/>
  <c r="P699" i="55"/>
  <c r="O701" i="55"/>
  <c r="P704" i="55"/>
  <c r="O706" i="55"/>
  <c r="P707" i="55"/>
  <c r="O709" i="55"/>
  <c r="P712" i="55"/>
  <c r="O714" i="55"/>
  <c r="P715" i="55"/>
  <c r="O717" i="55"/>
  <c r="P720" i="55"/>
  <c r="O722" i="55"/>
  <c r="P723" i="55"/>
  <c r="O725" i="55"/>
  <c r="P728" i="55"/>
  <c r="O731" i="55"/>
  <c r="P732" i="55"/>
  <c r="O735" i="55"/>
  <c r="P736" i="55"/>
  <c r="O739" i="55"/>
  <c r="P740" i="55"/>
  <c r="O743" i="55"/>
  <c r="P744" i="55"/>
  <c r="O747" i="55"/>
  <c r="P748" i="55"/>
  <c r="O751" i="55"/>
  <c r="P752" i="55"/>
  <c r="O755" i="55"/>
  <c r="P756" i="55"/>
  <c r="O759" i="55"/>
  <c r="P760" i="55"/>
  <c r="O763" i="55"/>
  <c r="P764" i="55"/>
  <c r="O767" i="55"/>
  <c r="P768" i="55"/>
  <c r="O771" i="55"/>
  <c r="P772" i="55"/>
  <c r="O775" i="55"/>
  <c r="P776" i="55"/>
  <c r="O779" i="55"/>
  <c r="P780" i="55"/>
  <c r="O783" i="55"/>
  <c r="P784" i="55"/>
  <c r="O787" i="55"/>
  <c r="P788" i="55"/>
  <c r="O791" i="55"/>
  <c r="P792" i="55"/>
  <c r="O795" i="55"/>
  <c r="P796" i="55"/>
  <c r="O799" i="55"/>
  <c r="P800" i="55"/>
  <c r="O803" i="55"/>
  <c r="P804" i="55"/>
  <c r="O807" i="55"/>
  <c r="P808" i="55"/>
  <c r="O811" i="55"/>
  <c r="P812" i="55"/>
  <c r="O815" i="55"/>
  <c r="P816" i="55"/>
  <c r="O819" i="55"/>
  <c r="P820" i="55"/>
  <c r="O823" i="55"/>
  <c r="P824" i="55"/>
  <c r="O827" i="55"/>
  <c r="P828" i="55"/>
  <c r="O831" i="55"/>
  <c r="P832" i="55"/>
  <c r="O835" i="55"/>
  <c r="P836" i="55"/>
  <c r="O839" i="55"/>
  <c r="P840" i="55"/>
  <c r="O843" i="55"/>
  <c r="P844" i="55"/>
  <c r="O847" i="55"/>
  <c r="P848" i="55"/>
  <c r="O851" i="55"/>
  <c r="P852" i="55"/>
  <c r="O855" i="55"/>
  <c r="P856" i="55"/>
  <c r="O859" i="55"/>
  <c r="P860" i="55"/>
  <c r="O863" i="55"/>
  <c r="P864" i="55"/>
  <c r="O867" i="55"/>
  <c r="P868" i="55"/>
  <c r="O871" i="55"/>
  <c r="P872" i="55"/>
  <c r="O875" i="55"/>
  <c r="P876" i="55"/>
  <c r="O879" i="55"/>
  <c r="P880" i="55"/>
  <c r="O883" i="55"/>
  <c r="P884" i="55"/>
  <c r="O887" i="55"/>
  <c r="P888" i="55"/>
  <c r="O891" i="55"/>
  <c r="P892" i="55"/>
  <c r="O895" i="55"/>
  <c r="P896" i="55"/>
  <c r="O899" i="55"/>
  <c r="P900" i="55"/>
  <c r="O903" i="55"/>
  <c r="P904" i="55"/>
  <c r="O907" i="55"/>
  <c r="P908" i="55"/>
  <c r="O911" i="55"/>
  <c r="P912" i="55"/>
  <c r="O915" i="55"/>
  <c r="P916" i="55"/>
  <c r="O919" i="55"/>
  <c r="P920" i="55"/>
  <c r="O923" i="55"/>
  <c r="P924" i="55"/>
  <c r="O927" i="55"/>
  <c r="P928" i="55"/>
  <c r="O931" i="55"/>
  <c r="P932" i="55"/>
  <c r="O935" i="55"/>
  <c r="P936" i="55"/>
  <c r="O939" i="55"/>
  <c r="P940" i="55"/>
  <c r="O943" i="55"/>
  <c r="P944" i="55"/>
  <c r="O947" i="55"/>
  <c r="P948" i="55"/>
  <c r="O951" i="55"/>
  <c r="P952" i="55"/>
  <c r="O955" i="55"/>
  <c r="P956" i="55"/>
  <c r="O959" i="55"/>
  <c r="P960" i="55"/>
  <c r="O963" i="55"/>
  <c r="P964" i="55"/>
  <c r="O967" i="55"/>
  <c r="P968" i="55"/>
  <c r="O971" i="55"/>
  <c r="P972" i="55"/>
  <c r="O975" i="55"/>
  <c r="P976" i="55"/>
  <c r="O979" i="55"/>
  <c r="P980" i="55"/>
  <c r="O983" i="55"/>
  <c r="P984" i="55"/>
  <c r="O987" i="55"/>
  <c r="P988" i="55"/>
  <c r="O991" i="55"/>
  <c r="P992" i="55"/>
  <c r="O995" i="55"/>
  <c r="P996" i="55"/>
  <c r="O999" i="55"/>
  <c r="P1000" i="55"/>
  <c r="O1003" i="55"/>
  <c r="P1004" i="55"/>
  <c r="O1007" i="55"/>
  <c r="P1008" i="55"/>
  <c r="O1011" i="55"/>
  <c r="P1012" i="55"/>
  <c r="O1015" i="55"/>
  <c r="P1016" i="55"/>
  <c r="O1019" i="55"/>
  <c r="P1020" i="55"/>
  <c r="O1023" i="55"/>
  <c r="P1024" i="55"/>
  <c r="O1027" i="55"/>
  <c r="P1028" i="55"/>
  <c r="O1031" i="55"/>
  <c r="P1032" i="55"/>
  <c r="O1035" i="55"/>
  <c r="P1036" i="55"/>
  <c r="O1039" i="55"/>
  <c r="P1040" i="55"/>
  <c r="O1043" i="55"/>
  <c r="P1044" i="55"/>
  <c r="O1047" i="55"/>
  <c r="P1048" i="55"/>
  <c r="O1051" i="55"/>
  <c r="P1052" i="55"/>
  <c r="O1055" i="55"/>
  <c r="P1056" i="55"/>
  <c r="O1059" i="55"/>
  <c r="P1060" i="55"/>
  <c r="O1063" i="55"/>
  <c r="P1064" i="55"/>
  <c r="O1067" i="55"/>
  <c r="P1068" i="55"/>
  <c r="O1071" i="55"/>
  <c r="P1072" i="55"/>
  <c r="O1075" i="55"/>
  <c r="P1076" i="55"/>
  <c r="O1079" i="55"/>
  <c r="P1080" i="55"/>
  <c r="O1083" i="55"/>
  <c r="P1084" i="55"/>
  <c r="O1087" i="55"/>
  <c r="P1088" i="55"/>
  <c r="O1091" i="55"/>
  <c r="P1092" i="55"/>
  <c r="O1095" i="55"/>
  <c r="P1096" i="55"/>
  <c r="O1099" i="55"/>
  <c r="P1100" i="55"/>
  <c r="O1103" i="55"/>
  <c r="P1104" i="55"/>
  <c r="O1107" i="55"/>
  <c r="P1108" i="55"/>
  <c r="O1111" i="55"/>
  <c r="P1112" i="55"/>
  <c r="O1115" i="55"/>
  <c r="P1116" i="55"/>
  <c r="O1119" i="55"/>
  <c r="P1120" i="55"/>
  <c r="O1123" i="55"/>
  <c r="P1124" i="55"/>
  <c r="O1127" i="55"/>
  <c r="P1128" i="55"/>
  <c r="O1131" i="55"/>
  <c r="P1132" i="55"/>
  <c r="O1135" i="55"/>
  <c r="P1136" i="55"/>
  <c r="O1139" i="55"/>
  <c r="P1140" i="55"/>
  <c r="O1143" i="55"/>
  <c r="P1144" i="55"/>
  <c r="O1147" i="55"/>
  <c r="P1148" i="55"/>
  <c r="O1151" i="55"/>
  <c r="P1152" i="55"/>
  <c r="O1155" i="55"/>
  <c r="P1156" i="55"/>
  <c r="O1159" i="55"/>
  <c r="P1160" i="55"/>
  <c r="O1163" i="55"/>
  <c r="P1164" i="55"/>
  <c r="O1167" i="55"/>
  <c r="P1168" i="55"/>
  <c r="O1171" i="55"/>
  <c r="P1172" i="55"/>
  <c r="O1175" i="55"/>
  <c r="P1176" i="55"/>
  <c r="O1179" i="55"/>
  <c r="P1180" i="55"/>
  <c r="O1183" i="55"/>
  <c r="P1184" i="55"/>
  <c r="O1187" i="55"/>
  <c r="P1188" i="55"/>
  <c r="O1191" i="55"/>
  <c r="P1192" i="55"/>
  <c r="O1195" i="55"/>
  <c r="P1196" i="55"/>
  <c r="O1199" i="55"/>
  <c r="P1200" i="55"/>
  <c r="O1203" i="55"/>
  <c r="P1204" i="55"/>
  <c r="O1207" i="55"/>
  <c r="P1208" i="55"/>
  <c r="O1211" i="55"/>
  <c r="P1212" i="55"/>
  <c r="O1215" i="55"/>
  <c r="P1216" i="55"/>
  <c r="O1219" i="55"/>
  <c r="P1220" i="55"/>
  <c r="O1223" i="55"/>
  <c r="P1224" i="55"/>
  <c r="O1227" i="55"/>
  <c r="P1228" i="55"/>
  <c r="O1231" i="55"/>
  <c r="P1232" i="55"/>
  <c r="O1235" i="55"/>
  <c r="P1236" i="55"/>
  <c r="O1239" i="55"/>
  <c r="P1240" i="55"/>
  <c r="O1243" i="55"/>
  <c r="P1244" i="55"/>
  <c r="O1247" i="55"/>
  <c r="P1248" i="55"/>
  <c r="O1251" i="55"/>
  <c r="P1252" i="55"/>
  <c r="O1255" i="55"/>
  <c r="P1256" i="55"/>
  <c r="O1259" i="55"/>
  <c r="P1260" i="55"/>
  <c r="O1263" i="55"/>
  <c r="P1264" i="55"/>
  <c r="O1267" i="55"/>
  <c r="P1268" i="55"/>
  <c r="O1271" i="55"/>
  <c r="P1272" i="55"/>
  <c r="O1275" i="55"/>
  <c r="P1276" i="55"/>
  <c r="O1279" i="55"/>
  <c r="P1280" i="55"/>
  <c r="O1283" i="55"/>
  <c r="P1284" i="55"/>
  <c r="O1287" i="55"/>
  <c r="P1288" i="55"/>
  <c r="O1291" i="55"/>
  <c r="P1292" i="55"/>
  <c r="O1295" i="55"/>
  <c r="P1296" i="55"/>
  <c r="O1299" i="55"/>
  <c r="P1300" i="55"/>
  <c r="O1303" i="55"/>
  <c r="P1304" i="55"/>
  <c r="O1307" i="55"/>
  <c r="P1308" i="55"/>
  <c r="O1311" i="55"/>
  <c r="P1312" i="55"/>
  <c r="O1315" i="55"/>
  <c r="P1316" i="55"/>
  <c r="O1319" i="55"/>
  <c r="P1320" i="55"/>
  <c r="O1323" i="55"/>
  <c r="P1324" i="55"/>
  <c r="O1327" i="55"/>
  <c r="P1328" i="55"/>
  <c r="O1331" i="55"/>
  <c r="P1332" i="55"/>
  <c r="O1335" i="55"/>
  <c r="P1336" i="55"/>
  <c r="O1339" i="55"/>
  <c r="P1340" i="55"/>
  <c r="O1343" i="55"/>
  <c r="P1344" i="55"/>
  <c r="O1347" i="55"/>
  <c r="P1348" i="55"/>
  <c r="O1351" i="55"/>
  <c r="P1352" i="55"/>
  <c r="O1355" i="55"/>
  <c r="P1356" i="55"/>
  <c r="O1359" i="55"/>
  <c r="P1360" i="55"/>
  <c r="O1363" i="55"/>
  <c r="P1364" i="55"/>
  <c r="O1367" i="55"/>
  <c r="P1368" i="55"/>
  <c r="O1371" i="55"/>
  <c r="P1372" i="55"/>
  <c r="O1375" i="55"/>
  <c r="P1376" i="55"/>
  <c r="O1379" i="55"/>
  <c r="P1380" i="55"/>
  <c r="O1383" i="55"/>
  <c r="P1384" i="55"/>
  <c r="O1387" i="55"/>
  <c r="P1388" i="55"/>
  <c r="O1391" i="55"/>
  <c r="P1392" i="55"/>
  <c r="O1395" i="55"/>
  <c r="P1396" i="55"/>
  <c r="O1399" i="55"/>
  <c r="P1400" i="55"/>
  <c r="O1403" i="55"/>
  <c r="P1404" i="55"/>
  <c r="O1407" i="55"/>
  <c r="P1408" i="55"/>
  <c r="O1411" i="55"/>
  <c r="P1412" i="55"/>
  <c r="O1415" i="55"/>
  <c r="P1416" i="55"/>
  <c r="O1419" i="55"/>
  <c r="P1420" i="55"/>
  <c r="O1423" i="55"/>
  <c r="P1424" i="55"/>
  <c r="O1427" i="55"/>
  <c r="P1428" i="55"/>
  <c r="O1431" i="55"/>
  <c r="P1432" i="55"/>
  <c r="O1435" i="55"/>
  <c r="P1436" i="55"/>
  <c r="O1439" i="55"/>
  <c r="P1440" i="55"/>
  <c r="O1443" i="55"/>
  <c r="P1444" i="55"/>
  <c r="O1447" i="55"/>
  <c r="P1448" i="55"/>
  <c r="O1451" i="55"/>
  <c r="P1452" i="55"/>
  <c r="O1455" i="55"/>
  <c r="P1456" i="55"/>
  <c r="O1459" i="55"/>
  <c r="P1460" i="55"/>
  <c r="O1463" i="55"/>
  <c r="P1464" i="55"/>
  <c r="O1467" i="55"/>
  <c r="P1468" i="55"/>
  <c r="O1471" i="55"/>
  <c r="P1472" i="55"/>
  <c r="O1475" i="55"/>
  <c r="P1476" i="55"/>
  <c r="O1479" i="55"/>
  <c r="P1480" i="55"/>
  <c r="O1483" i="55"/>
  <c r="P1484" i="55"/>
  <c r="O1487" i="55"/>
  <c r="P1488" i="55"/>
  <c r="O1491" i="55"/>
  <c r="P1492" i="55"/>
  <c r="O1495" i="55"/>
  <c r="P1496" i="55"/>
  <c r="O1499" i="55"/>
  <c r="P1500" i="55"/>
  <c r="O1503" i="55"/>
  <c r="P1504" i="55"/>
  <c r="O1507" i="55"/>
  <c r="P1508" i="55"/>
  <c r="O1511" i="55"/>
  <c r="P1512" i="55"/>
  <c r="O1515" i="55"/>
  <c r="P1516" i="55"/>
  <c r="O12" i="55"/>
  <c r="P27" i="55"/>
  <c r="O44" i="55"/>
  <c r="P59" i="55"/>
  <c r="O76" i="55"/>
  <c r="P91" i="55"/>
  <c r="O108" i="55"/>
  <c r="P123" i="55"/>
  <c r="O140" i="55"/>
  <c r="P155" i="55"/>
  <c r="O172" i="55"/>
  <c r="P182" i="55"/>
  <c r="P184" i="55"/>
  <c r="O192" i="55"/>
  <c r="P201" i="55"/>
  <c r="P204" i="55"/>
  <c r="P214" i="55"/>
  <c r="P216" i="55"/>
  <c r="O224" i="55"/>
  <c r="P233" i="55"/>
  <c r="P236" i="55"/>
  <c r="P246" i="55"/>
  <c r="P248" i="55"/>
  <c r="O256" i="55"/>
  <c r="P265" i="55"/>
  <c r="P268" i="55"/>
  <c r="P278" i="55"/>
  <c r="P280" i="55"/>
  <c r="O288" i="55"/>
  <c r="P297" i="55"/>
  <c r="P300" i="55"/>
  <c r="P310" i="55"/>
  <c r="P312" i="55"/>
  <c r="O320" i="55"/>
  <c r="P329" i="55"/>
  <c r="P332" i="55"/>
  <c r="P342" i="55"/>
  <c r="P344" i="55"/>
  <c r="O352" i="55"/>
  <c r="P361" i="55"/>
  <c r="P364" i="55"/>
  <c r="P374" i="55"/>
  <c r="P376" i="55"/>
  <c r="O384" i="55"/>
  <c r="P393" i="55"/>
  <c r="P396" i="55"/>
  <c r="P406" i="55"/>
  <c r="P408" i="55"/>
  <c r="O416" i="55"/>
  <c r="P425" i="55"/>
  <c r="P428" i="55"/>
  <c r="P430" i="55"/>
  <c r="P434" i="55"/>
  <c r="P436" i="55"/>
  <c r="P438" i="55"/>
  <c r="P442" i="55"/>
  <c r="P444" i="55"/>
  <c r="P446" i="55"/>
  <c r="P450" i="55"/>
  <c r="P452" i="55"/>
  <c r="P454" i="55"/>
  <c r="P458" i="55"/>
  <c r="P460" i="55"/>
  <c r="P462" i="55"/>
  <c r="P466" i="55"/>
  <c r="P468" i="55"/>
  <c r="P470" i="55"/>
  <c r="P474" i="55"/>
  <c r="P476" i="55"/>
  <c r="P478" i="55"/>
  <c r="P482" i="55"/>
  <c r="P484" i="55"/>
  <c r="P486" i="55"/>
  <c r="P490" i="55"/>
  <c r="P492" i="55"/>
  <c r="P494" i="55"/>
  <c r="P498" i="55"/>
  <c r="P500" i="55"/>
  <c r="P502" i="55"/>
  <c r="P506" i="55"/>
  <c r="P508" i="55"/>
  <c r="P510" i="55"/>
  <c r="P514" i="55"/>
  <c r="P516" i="55"/>
  <c r="P518" i="55"/>
  <c r="P522" i="55"/>
  <c r="P524" i="55"/>
  <c r="P526" i="55"/>
  <c r="P530" i="55"/>
  <c r="P532" i="55"/>
  <c r="P534" i="55"/>
  <c r="P538" i="55"/>
  <c r="P540" i="55"/>
  <c r="P542" i="55"/>
  <c r="P546" i="55"/>
  <c r="P548" i="55"/>
  <c r="P550" i="55"/>
  <c r="P554" i="55"/>
  <c r="P556" i="55"/>
  <c r="P558" i="55"/>
  <c r="P562" i="55"/>
  <c r="P564" i="55"/>
  <c r="P566" i="55"/>
  <c r="P570" i="55"/>
  <c r="P572" i="55"/>
  <c r="P574" i="55"/>
  <c r="P578" i="55"/>
  <c r="P580" i="55"/>
  <c r="P582" i="55"/>
  <c r="P586" i="55"/>
  <c r="P588" i="55"/>
  <c r="P590" i="55"/>
  <c r="P594" i="55"/>
  <c r="P596" i="55"/>
  <c r="P598" i="55"/>
  <c r="P602" i="55"/>
  <c r="P604" i="55"/>
  <c r="P606" i="55"/>
  <c r="P610" i="55"/>
  <c r="P612" i="55"/>
  <c r="P614" i="55"/>
  <c r="P618" i="55"/>
  <c r="P620" i="55"/>
  <c r="P622" i="55"/>
  <c r="P626" i="55"/>
  <c r="P628" i="55"/>
  <c r="P630" i="55"/>
  <c r="P634" i="55"/>
  <c r="P636" i="55"/>
  <c r="P638" i="55"/>
  <c r="P642" i="55"/>
  <c r="P644" i="55"/>
  <c r="P646" i="55"/>
  <c r="P650" i="55"/>
  <c r="P652" i="55"/>
  <c r="P654" i="55"/>
  <c r="P658" i="55"/>
  <c r="P660" i="55"/>
  <c r="P662" i="55"/>
  <c r="P666" i="55"/>
  <c r="P668" i="55"/>
  <c r="P670" i="55"/>
  <c r="P674" i="55"/>
  <c r="P676" i="55"/>
  <c r="P678" i="55"/>
  <c r="P682" i="55"/>
  <c r="P684" i="55"/>
  <c r="P686" i="55"/>
  <c r="P690" i="55"/>
  <c r="P692" i="55"/>
  <c r="P694" i="55"/>
  <c r="P698" i="55"/>
  <c r="P700" i="55"/>
  <c r="P702" i="55"/>
  <c r="P706" i="55"/>
  <c r="P708" i="55"/>
  <c r="P710" i="55"/>
  <c r="P714" i="55"/>
  <c r="P716" i="55"/>
  <c r="P718" i="55"/>
  <c r="P722" i="55"/>
  <c r="P724" i="55"/>
  <c r="P726" i="55"/>
  <c r="P731" i="55"/>
  <c r="O733" i="55"/>
  <c r="P734" i="55"/>
  <c r="O736" i="55"/>
  <c r="P739" i="55"/>
  <c r="O741" i="55"/>
  <c r="P742" i="55"/>
  <c r="O744" i="55"/>
  <c r="P747" i="55"/>
  <c r="O749" i="55"/>
  <c r="P750" i="55"/>
  <c r="O752" i="55"/>
  <c r="P755" i="55"/>
  <c r="O757" i="55"/>
  <c r="P758" i="55"/>
  <c r="O760" i="55"/>
  <c r="P763" i="55"/>
  <c r="O765" i="55"/>
  <c r="P766" i="55"/>
  <c r="O768" i="55"/>
  <c r="P771" i="55"/>
  <c r="O773" i="55"/>
  <c r="P774" i="55"/>
  <c r="O776" i="55"/>
  <c r="P779" i="55"/>
  <c r="O781" i="55"/>
  <c r="P782" i="55"/>
  <c r="O784" i="55"/>
  <c r="P787" i="55"/>
  <c r="O789" i="55"/>
  <c r="P790" i="55"/>
  <c r="O792" i="55"/>
  <c r="P795" i="55"/>
  <c r="O797" i="55"/>
  <c r="P798" i="55"/>
  <c r="O800" i="55"/>
  <c r="P803" i="55"/>
  <c r="O805" i="55"/>
  <c r="P806" i="55"/>
  <c r="O808" i="55"/>
  <c r="P811" i="55"/>
  <c r="O813" i="55"/>
  <c r="P814" i="55"/>
  <c r="O816" i="55"/>
  <c r="P819" i="55"/>
  <c r="O821" i="55"/>
  <c r="P822" i="55"/>
  <c r="O824" i="55"/>
  <c r="P827" i="55"/>
  <c r="O829" i="55"/>
  <c r="P830" i="55"/>
  <c r="O832" i="55"/>
  <c r="P835" i="55"/>
  <c r="O837" i="55"/>
  <c r="P838" i="55"/>
  <c r="O840" i="55"/>
  <c r="P843" i="55"/>
  <c r="O845" i="55"/>
  <c r="P846" i="55"/>
  <c r="O848" i="55"/>
  <c r="P851" i="55"/>
  <c r="O853" i="55"/>
  <c r="P854" i="55"/>
  <c r="O856" i="55"/>
  <c r="P859" i="55"/>
  <c r="O861" i="55"/>
  <c r="P862" i="55"/>
  <c r="O864" i="55"/>
  <c r="P867" i="55"/>
  <c r="O869" i="55"/>
  <c r="P870" i="55"/>
  <c r="O872" i="55"/>
  <c r="P875" i="55"/>
  <c r="O877" i="55"/>
  <c r="P878" i="55"/>
  <c r="O880" i="55"/>
  <c r="P883" i="55"/>
  <c r="O885" i="55"/>
  <c r="P886" i="55"/>
  <c r="O888" i="55"/>
  <c r="P891" i="55"/>
  <c r="O893" i="55"/>
  <c r="P894" i="55"/>
  <c r="O896" i="55"/>
  <c r="P899" i="55"/>
  <c r="O901" i="55"/>
  <c r="P902" i="55"/>
  <c r="O904" i="55"/>
  <c r="P907" i="55"/>
  <c r="O909" i="55"/>
  <c r="P910" i="55"/>
  <c r="O912" i="55"/>
  <c r="P915" i="55"/>
  <c r="O917" i="55"/>
  <c r="P918" i="55"/>
  <c r="O920" i="55"/>
  <c r="P923" i="55"/>
  <c r="O925" i="55"/>
  <c r="P926" i="55"/>
  <c r="O928" i="55"/>
  <c r="P931" i="55"/>
  <c r="O933" i="55"/>
  <c r="P934" i="55"/>
  <c r="O936" i="55"/>
  <c r="P939" i="55"/>
  <c r="O941" i="55"/>
  <c r="P942" i="55"/>
  <c r="O944" i="55"/>
  <c r="P947" i="55"/>
  <c r="O949" i="55"/>
  <c r="P950" i="55"/>
  <c r="O952" i="55"/>
  <c r="P955" i="55"/>
  <c r="O957" i="55"/>
  <c r="P958" i="55"/>
  <c r="O960" i="55"/>
  <c r="P963" i="55"/>
  <c r="O965" i="55"/>
  <c r="P966" i="55"/>
  <c r="O968" i="55"/>
  <c r="P971" i="55"/>
  <c r="O973" i="55"/>
  <c r="P974" i="55"/>
  <c r="O976" i="55"/>
  <c r="P979" i="55"/>
  <c r="O981" i="55"/>
  <c r="P982" i="55"/>
  <c r="O984" i="55"/>
  <c r="P987" i="55"/>
  <c r="O989" i="55"/>
  <c r="P990" i="55"/>
  <c r="O992" i="55"/>
  <c r="P995" i="55"/>
  <c r="O997" i="55"/>
  <c r="P998" i="55"/>
  <c r="O1000" i="55"/>
  <c r="P1003" i="55"/>
  <c r="O1005" i="55"/>
  <c r="P1006" i="55"/>
  <c r="O1008" i="55"/>
  <c r="P1011" i="55"/>
  <c r="O1013" i="55"/>
  <c r="P1014" i="55"/>
  <c r="O1016" i="55"/>
  <c r="P1019" i="55"/>
  <c r="O1021" i="55"/>
  <c r="P1022" i="55"/>
  <c r="O1024" i="55"/>
  <c r="P1027" i="55"/>
  <c r="O1029" i="55"/>
  <c r="P1030" i="55"/>
  <c r="O1032" i="55"/>
  <c r="P1035" i="55"/>
  <c r="O1037" i="55"/>
  <c r="P1038" i="55"/>
  <c r="O1040" i="55"/>
  <c r="P1043" i="55"/>
  <c r="O1045" i="55"/>
  <c r="P1046" i="55"/>
  <c r="O1048" i="55"/>
  <c r="P1051" i="55"/>
  <c r="O1053" i="55"/>
  <c r="P1054" i="55"/>
  <c r="O1056" i="55"/>
  <c r="P1059" i="55"/>
  <c r="O1061" i="55"/>
  <c r="P1062" i="55"/>
  <c r="O1064" i="55"/>
  <c r="P1067" i="55"/>
  <c r="O1069" i="55"/>
  <c r="P1070" i="55"/>
  <c r="O1072" i="55"/>
  <c r="P1075" i="55"/>
  <c r="O1077" i="55"/>
  <c r="P1078" i="55"/>
  <c r="O1080" i="55"/>
  <c r="P1083" i="55"/>
  <c r="O1085" i="55"/>
  <c r="P1086" i="55"/>
  <c r="O1088" i="55"/>
  <c r="P1091" i="55"/>
  <c r="O1093" i="55"/>
  <c r="P1094" i="55"/>
  <c r="O1096" i="55"/>
  <c r="P1099" i="55"/>
  <c r="O1101" i="55"/>
  <c r="P1102" i="55"/>
  <c r="O1104" i="55"/>
  <c r="P1107" i="55"/>
  <c r="O1109" i="55"/>
  <c r="P1110" i="55"/>
  <c r="O1112" i="55"/>
  <c r="P1115" i="55"/>
  <c r="O1117" i="55"/>
  <c r="P1118" i="55"/>
  <c r="O1120" i="55"/>
  <c r="P1123" i="55"/>
  <c r="O1125" i="55"/>
  <c r="P1126" i="55"/>
  <c r="O1128" i="55"/>
  <c r="P1131" i="55"/>
  <c r="O1133" i="55"/>
  <c r="P1134" i="55"/>
  <c r="O1136" i="55"/>
  <c r="P1139" i="55"/>
  <c r="O1141" i="55"/>
  <c r="P1142" i="55"/>
  <c r="O1144" i="55"/>
  <c r="P1147" i="55"/>
  <c r="O1149" i="55"/>
  <c r="P1150" i="55"/>
  <c r="O1152" i="55"/>
  <c r="P1155" i="55"/>
  <c r="O1157" i="55"/>
  <c r="P1158" i="55"/>
  <c r="O1160" i="55"/>
  <c r="P1163" i="55"/>
  <c r="O1165" i="55"/>
  <c r="P1166" i="55"/>
  <c r="O1168" i="55"/>
  <c r="P1171" i="55"/>
  <c r="O1173" i="55"/>
  <c r="P1174" i="55"/>
  <c r="O1176" i="55"/>
  <c r="P1179" i="55"/>
  <c r="O1181" i="55"/>
  <c r="P1182" i="55"/>
  <c r="O1184" i="55"/>
  <c r="P1187" i="55"/>
  <c r="O1189" i="55"/>
  <c r="P1190" i="55"/>
  <c r="O1192" i="55"/>
  <c r="P1195" i="55"/>
  <c r="O1197" i="55"/>
  <c r="P1198" i="55"/>
  <c r="O1200" i="55"/>
  <c r="P1203" i="55"/>
  <c r="O1205" i="55"/>
  <c r="P1206" i="55"/>
  <c r="O1208" i="55"/>
  <c r="P1211" i="55"/>
  <c r="O1213" i="55"/>
  <c r="P1214" i="55"/>
  <c r="O1216" i="55"/>
  <c r="P1219" i="55"/>
  <c r="O1221" i="55"/>
  <c r="P1222" i="55"/>
  <c r="O1224" i="55"/>
  <c r="P1227" i="55"/>
  <c r="O1229" i="55"/>
  <c r="P1230" i="55"/>
  <c r="O1232" i="55"/>
  <c r="P1235" i="55"/>
  <c r="O1237" i="55"/>
  <c r="P1238" i="55"/>
  <c r="O1240" i="55"/>
  <c r="P1243" i="55"/>
  <c r="O1245" i="55"/>
  <c r="P1246" i="55"/>
  <c r="O1248" i="55"/>
  <c r="P1251" i="55"/>
  <c r="O1253" i="55"/>
  <c r="P1254" i="55"/>
  <c r="O1256" i="55"/>
  <c r="P1259" i="55"/>
  <c r="O1261" i="55"/>
  <c r="P1262" i="55"/>
  <c r="O1264" i="55"/>
  <c r="P1267" i="55"/>
  <c r="O1269" i="55"/>
  <c r="P1270" i="55"/>
  <c r="O1272" i="55"/>
  <c r="P1275" i="55"/>
  <c r="O1277" i="55"/>
  <c r="P1278" i="55"/>
  <c r="O1280" i="55"/>
  <c r="P1283" i="55"/>
  <c r="O1285" i="55"/>
  <c r="P1286" i="55"/>
  <c r="O1288" i="55"/>
  <c r="P1291" i="55"/>
  <c r="O1293" i="55"/>
  <c r="P1294" i="55"/>
  <c r="O1296" i="55"/>
  <c r="P1299" i="55"/>
  <c r="O1301" i="55"/>
  <c r="P1302" i="55"/>
  <c r="O1304" i="55"/>
  <c r="P1307" i="55"/>
  <c r="O1309" i="55"/>
  <c r="P1310" i="55"/>
  <c r="O1312" i="55"/>
  <c r="P1315" i="55"/>
  <c r="O1317" i="55"/>
  <c r="P1318" i="55"/>
  <c r="O1320" i="55"/>
  <c r="P1323" i="55"/>
  <c r="O1325" i="55"/>
  <c r="P1326" i="55"/>
  <c r="O1328" i="55"/>
  <c r="P1331" i="55"/>
  <c r="O1333" i="55"/>
  <c r="P1334" i="55"/>
  <c r="O1336" i="55"/>
  <c r="P1339" i="55"/>
  <c r="O1341" i="55"/>
  <c r="P1342" i="55"/>
  <c r="O1344" i="55"/>
  <c r="P1347" i="55"/>
  <c r="O1349" i="55"/>
  <c r="P1350" i="55"/>
  <c r="O1352" i="55"/>
  <c r="P1355" i="55"/>
  <c r="O1357" i="55"/>
  <c r="P1358" i="55"/>
  <c r="O1360" i="55"/>
  <c r="P1363" i="55"/>
  <c r="O1365" i="55"/>
  <c r="P1366" i="55"/>
  <c r="O1368" i="55"/>
  <c r="P1371" i="55"/>
  <c r="O1373" i="55"/>
  <c r="P1374" i="55"/>
  <c r="O1376" i="55"/>
  <c r="P1379" i="55"/>
  <c r="O1381" i="55"/>
  <c r="P1382" i="55"/>
  <c r="O1384" i="55"/>
  <c r="P1387" i="55"/>
  <c r="O1389" i="55"/>
  <c r="P1390" i="55"/>
  <c r="O1392" i="55"/>
  <c r="P1395" i="55"/>
  <c r="O1397" i="55"/>
  <c r="P1398" i="55"/>
  <c r="O1400" i="55"/>
  <c r="P1403" i="55"/>
  <c r="O1405" i="55"/>
  <c r="P1406" i="55"/>
  <c r="O1408" i="55"/>
  <c r="P1411" i="55"/>
  <c r="O1413" i="55"/>
  <c r="P1414" i="55"/>
  <c r="O1416" i="55"/>
  <c r="P1419" i="55"/>
  <c r="O1421" i="55"/>
  <c r="P1422" i="55"/>
  <c r="O1424" i="55"/>
  <c r="P1427" i="55"/>
  <c r="O1429" i="55"/>
  <c r="P1430" i="55"/>
  <c r="O1432" i="55"/>
  <c r="P1435" i="55"/>
  <c r="O1437" i="55"/>
  <c r="P1438" i="55"/>
  <c r="O1440" i="55"/>
  <c r="P1443" i="55"/>
  <c r="O1445" i="55"/>
  <c r="P1446" i="55"/>
  <c r="O1448" i="55"/>
  <c r="P1451" i="55"/>
  <c r="O1453" i="55"/>
  <c r="P1454" i="55"/>
  <c r="O1456" i="55"/>
  <c r="P1459" i="55"/>
  <c r="O1461" i="55"/>
  <c r="P1462" i="55"/>
  <c r="O1464" i="55"/>
  <c r="P1467" i="55"/>
  <c r="O1469" i="55"/>
  <c r="P1470" i="55"/>
  <c r="O1472" i="55"/>
  <c r="P1475" i="55"/>
  <c r="O1477" i="55"/>
  <c r="P1478" i="55"/>
  <c r="O1480" i="55"/>
  <c r="P1483" i="55"/>
  <c r="O1485" i="55"/>
  <c r="P1486" i="55"/>
  <c r="O1488" i="55"/>
  <c r="P1491" i="55"/>
  <c r="O1493" i="55"/>
  <c r="P1494" i="55"/>
  <c r="O1496" i="55"/>
  <c r="P1499" i="55"/>
  <c r="O1501" i="55"/>
  <c r="P1502" i="55"/>
  <c r="O1504" i="55"/>
  <c r="P1507" i="55"/>
  <c r="O1509" i="55"/>
  <c r="P1510" i="55"/>
  <c r="O1512" i="55"/>
  <c r="P1515" i="55"/>
  <c r="O1517" i="55"/>
  <c r="P1518" i="55"/>
  <c r="O1521" i="55"/>
  <c r="P1522" i="55"/>
  <c r="O1525" i="55"/>
  <c r="P1526" i="55"/>
  <c r="O1529" i="55"/>
  <c r="P1530" i="55"/>
  <c r="O1533" i="55"/>
  <c r="P1534" i="55"/>
  <c r="O1537" i="55"/>
  <c r="P1538" i="55"/>
  <c r="O1541" i="55"/>
  <c r="P1542" i="55"/>
  <c r="O1545" i="55"/>
  <c r="P1546" i="55"/>
  <c r="O1549" i="55"/>
  <c r="P1550" i="55"/>
  <c r="O1553" i="55"/>
  <c r="P1554" i="55"/>
  <c r="O1557" i="55"/>
  <c r="P1558" i="55"/>
  <c r="O1561" i="55"/>
  <c r="P1562" i="55"/>
  <c r="O1565" i="55"/>
  <c r="P1566" i="55"/>
  <c r="O1569" i="55"/>
  <c r="P1570" i="55"/>
  <c r="O1573" i="55"/>
  <c r="P1574" i="55"/>
  <c r="O1577" i="55"/>
  <c r="P1578" i="55"/>
  <c r="O1581" i="55"/>
  <c r="P1582" i="55"/>
  <c r="O1585" i="55"/>
  <c r="P1586" i="55"/>
  <c r="O1589" i="55"/>
  <c r="P1590" i="55"/>
  <c r="O1593" i="55"/>
  <c r="P1594" i="55"/>
  <c r="O1597" i="55"/>
  <c r="P1598" i="55"/>
  <c r="O1601" i="55"/>
  <c r="P1602" i="55"/>
  <c r="O1605" i="55"/>
  <c r="P1606" i="55"/>
  <c r="O1609" i="55"/>
  <c r="P1610" i="55"/>
  <c r="O1613" i="55"/>
  <c r="P1614" i="55"/>
  <c r="O1617" i="55"/>
  <c r="P1618" i="55"/>
  <c r="O1621" i="55"/>
  <c r="P1622" i="55"/>
  <c r="O1625" i="55"/>
  <c r="P1626" i="55"/>
  <c r="O1629" i="55"/>
  <c r="P1630" i="55"/>
  <c r="O1633" i="55"/>
  <c r="P1634" i="55"/>
  <c r="O1637" i="55"/>
  <c r="P1638" i="55"/>
  <c r="O1641" i="55"/>
  <c r="P1642" i="55"/>
  <c r="O1645" i="55"/>
  <c r="P1646" i="55"/>
  <c r="O1649" i="55"/>
  <c r="P1650" i="55"/>
  <c r="O1653" i="55"/>
  <c r="P1654" i="55"/>
  <c r="O1657" i="55"/>
  <c r="P1658" i="55"/>
  <c r="O1661" i="55"/>
  <c r="P1662" i="55"/>
  <c r="O1665" i="55"/>
  <c r="P1666" i="55"/>
  <c r="O1669" i="55"/>
  <c r="P1670" i="55"/>
  <c r="O1673" i="55"/>
  <c r="P1674" i="55"/>
  <c r="O1677" i="55"/>
  <c r="P1678" i="55"/>
  <c r="O1681" i="55"/>
  <c r="P1682" i="55"/>
  <c r="O1685" i="55"/>
  <c r="P1686" i="55"/>
  <c r="O1689" i="55"/>
  <c r="P1690" i="55"/>
  <c r="O1693" i="55"/>
  <c r="P1694" i="55"/>
  <c r="O1697" i="55"/>
  <c r="P1698" i="55"/>
  <c r="O1701" i="55"/>
  <c r="P1702" i="55"/>
  <c r="O1705" i="55"/>
  <c r="P1706" i="55"/>
  <c r="O1709" i="55"/>
  <c r="P1710" i="55"/>
  <c r="O1713" i="55"/>
  <c r="P1714" i="55"/>
  <c r="O1717" i="55"/>
  <c r="P1718" i="55"/>
  <c r="O1721" i="55"/>
  <c r="P1722" i="55"/>
  <c r="O1725" i="55"/>
  <c r="P1726" i="55"/>
  <c r="O1729" i="55"/>
  <c r="P1730" i="55"/>
  <c r="O1733" i="55"/>
  <c r="P1734" i="55"/>
  <c r="O1737" i="55"/>
  <c r="P1738" i="55"/>
  <c r="O1741" i="55"/>
  <c r="P1742" i="55"/>
  <c r="O1745" i="55"/>
  <c r="P1746" i="55"/>
  <c r="O1749" i="55"/>
  <c r="P1750" i="55"/>
  <c r="O1753" i="55"/>
  <c r="P1754" i="55"/>
  <c r="O1757" i="55"/>
  <c r="P1758" i="55"/>
  <c r="O1761" i="55"/>
  <c r="P1762" i="55"/>
  <c r="O1765" i="55"/>
  <c r="P1766" i="55"/>
  <c r="O1769" i="55"/>
  <c r="P1770" i="55"/>
  <c r="O1773" i="55"/>
  <c r="P1774" i="55"/>
  <c r="O1777" i="55"/>
  <c r="P1778" i="55"/>
  <c r="O1781" i="55"/>
  <c r="P1782" i="55"/>
  <c r="O1785" i="55"/>
  <c r="P1786" i="55"/>
  <c r="O1789" i="55"/>
  <c r="P1790" i="55"/>
  <c r="O1793" i="55"/>
  <c r="P1794" i="55"/>
  <c r="O1797" i="55"/>
  <c r="P1798" i="55"/>
  <c r="O1801" i="55"/>
  <c r="P1802" i="55"/>
  <c r="O1805" i="55"/>
  <c r="P1806" i="55"/>
  <c r="O1809" i="55"/>
  <c r="P1810" i="55"/>
  <c r="O1813" i="55"/>
  <c r="P1814" i="55"/>
  <c r="O1817" i="55"/>
  <c r="P1818" i="55"/>
  <c r="O1821" i="55"/>
  <c r="P1822" i="55"/>
  <c r="O1825" i="55"/>
  <c r="P1826" i="55"/>
  <c r="O1829" i="55"/>
  <c r="P1830" i="55"/>
  <c r="O1833" i="55"/>
  <c r="P1834" i="55"/>
  <c r="O1837" i="55"/>
  <c r="P1838" i="55"/>
  <c r="O1841" i="55"/>
  <c r="P1842" i="55"/>
  <c r="O1845" i="55"/>
  <c r="P1846" i="55"/>
  <c r="O1849" i="55"/>
  <c r="P1850" i="55"/>
  <c r="O1853" i="55"/>
  <c r="P1854" i="55"/>
  <c r="O1857" i="55"/>
  <c r="P1858" i="55"/>
  <c r="O1861" i="55"/>
  <c r="P1862" i="55"/>
  <c r="O1865" i="55"/>
  <c r="P1866" i="55"/>
  <c r="O1869" i="55"/>
  <c r="P1870" i="55"/>
  <c r="O1873" i="55"/>
  <c r="P1874" i="55"/>
  <c r="O1877" i="55"/>
  <c r="P1878" i="55"/>
  <c r="O1881" i="55"/>
  <c r="P1882" i="55"/>
  <c r="O1885" i="55"/>
  <c r="P1886" i="55"/>
  <c r="O1889" i="55"/>
  <c r="P1890" i="55"/>
  <c r="O1893" i="55"/>
  <c r="P1894" i="55"/>
  <c r="O1897" i="55"/>
  <c r="P1898" i="55"/>
  <c r="O1901" i="55"/>
  <c r="P1902" i="55"/>
  <c r="O1905" i="55"/>
  <c r="P1906" i="55"/>
  <c r="O1909" i="55"/>
  <c r="P1910" i="55"/>
  <c r="O1913" i="55"/>
  <c r="P1914" i="55"/>
  <c r="O1917" i="55"/>
  <c r="P1918" i="55"/>
  <c r="O1921" i="55"/>
  <c r="P1922" i="55"/>
  <c r="O1925" i="55"/>
  <c r="P1926" i="55"/>
  <c r="O1929" i="55"/>
  <c r="P1930" i="55"/>
  <c r="O1933" i="55"/>
  <c r="P1934" i="55"/>
  <c r="O1937" i="55"/>
  <c r="P1938" i="55"/>
  <c r="O1941" i="55"/>
  <c r="P1942" i="55"/>
  <c r="O1945" i="55"/>
  <c r="P1946" i="55"/>
  <c r="O1949" i="55"/>
  <c r="P1950" i="55"/>
  <c r="O1953" i="55"/>
  <c r="P1954" i="55"/>
  <c r="O1957" i="55"/>
  <c r="P1958" i="55"/>
  <c r="O1961" i="55"/>
  <c r="P1962" i="55"/>
  <c r="O1965" i="55"/>
  <c r="P1966" i="55"/>
  <c r="O1969" i="55"/>
  <c r="P1970" i="55"/>
  <c r="O1973" i="55"/>
  <c r="P1974" i="55"/>
  <c r="O1977" i="55"/>
  <c r="P1978" i="55"/>
  <c r="O1981" i="55"/>
  <c r="P1982" i="55"/>
  <c r="O1985" i="55"/>
  <c r="P1986" i="55"/>
  <c r="O1989" i="55"/>
  <c r="P1990" i="55"/>
  <c r="O1993" i="55"/>
  <c r="P1994" i="55"/>
  <c r="O1997" i="55"/>
  <c r="P1998" i="55"/>
  <c r="O2001" i="55"/>
  <c r="P2002" i="55"/>
  <c r="O2005" i="55"/>
  <c r="P2006" i="55"/>
  <c r="O2009" i="55"/>
  <c r="P2010" i="55"/>
  <c r="O2013" i="55"/>
  <c r="P2014" i="55"/>
  <c r="O2017" i="55"/>
  <c r="P2018" i="55"/>
  <c r="O2021" i="55"/>
  <c r="P2022" i="55"/>
  <c r="O2025" i="55"/>
  <c r="P2026" i="55"/>
  <c r="O2029" i="55"/>
  <c r="P2030" i="55"/>
  <c r="O2033" i="55"/>
  <c r="P2034" i="55"/>
  <c r="O2037" i="55"/>
  <c r="P2038" i="55"/>
  <c r="O2041" i="55"/>
  <c r="P2042" i="55"/>
  <c r="O2045" i="55"/>
  <c r="P2046" i="55"/>
  <c r="O2049" i="55"/>
  <c r="P2050" i="55"/>
  <c r="O2053" i="55"/>
  <c r="P2054" i="55"/>
  <c r="O2057" i="55"/>
  <c r="P2058" i="55"/>
  <c r="O2061" i="55"/>
  <c r="P2062" i="55"/>
  <c r="O2065" i="55"/>
  <c r="P2066" i="55"/>
  <c r="O2069" i="55"/>
  <c r="P2070" i="55"/>
  <c r="O2073" i="55"/>
  <c r="P2074" i="55"/>
  <c r="O2077" i="55"/>
  <c r="P2078" i="55"/>
  <c r="O2081" i="55"/>
  <c r="P2082" i="55"/>
  <c r="O2085" i="55"/>
  <c r="P2086" i="55"/>
  <c r="O2089" i="55"/>
  <c r="P2090" i="55"/>
  <c r="O2093" i="55"/>
  <c r="P2094" i="55"/>
  <c r="O2097" i="55"/>
  <c r="P2098" i="55"/>
  <c r="O2101" i="55"/>
  <c r="P2102" i="55"/>
  <c r="O2105" i="55"/>
  <c r="P2106" i="55"/>
  <c r="O2109" i="55"/>
  <c r="P2110" i="55"/>
  <c r="O2113" i="55"/>
  <c r="P2114" i="55"/>
  <c r="O2117" i="55"/>
  <c r="P2118" i="55"/>
  <c r="O2121" i="55"/>
  <c r="P2122" i="55"/>
  <c r="O2125" i="55"/>
  <c r="P2126" i="55"/>
  <c r="O2129" i="55"/>
  <c r="P2130" i="55"/>
  <c r="O2133" i="55"/>
  <c r="P2134" i="55"/>
  <c r="O2137" i="55"/>
  <c r="P2138" i="55"/>
  <c r="O2141" i="55"/>
  <c r="P2142" i="55"/>
  <c r="O2145" i="55"/>
  <c r="P2146" i="55"/>
  <c r="O2149" i="55"/>
  <c r="P2150" i="55"/>
  <c r="O2153" i="55"/>
  <c r="P2154" i="55"/>
  <c r="O2157" i="55"/>
  <c r="P2158" i="55"/>
  <c r="O2161" i="55"/>
  <c r="P2162" i="55"/>
  <c r="O2165" i="55"/>
  <c r="P2166" i="55"/>
  <c r="O2169" i="55"/>
  <c r="P2170" i="55"/>
  <c r="O2173" i="55"/>
  <c r="P2174" i="55"/>
  <c r="O2177" i="55"/>
  <c r="P2178" i="55"/>
  <c r="O2181" i="55"/>
  <c r="P2182" i="55"/>
  <c r="O2185" i="55"/>
  <c r="P2186" i="55"/>
  <c r="O2189" i="55"/>
  <c r="P2190" i="55"/>
  <c r="O2193" i="55"/>
  <c r="P2194" i="55"/>
  <c r="O2197" i="55"/>
  <c r="P2198" i="55"/>
  <c r="O2201" i="55"/>
  <c r="P2202" i="55"/>
  <c r="O2205" i="55"/>
  <c r="P2206" i="55"/>
  <c r="O2209" i="55"/>
  <c r="P2210" i="55"/>
  <c r="O2212" i="55"/>
  <c r="P2213" i="55"/>
  <c r="O2216" i="55"/>
  <c r="P2217" i="55"/>
  <c r="O2220" i="55"/>
  <c r="P2221" i="55"/>
  <c r="O2224" i="55"/>
  <c r="P2225" i="55"/>
  <c r="O2228" i="55"/>
  <c r="P2229" i="55"/>
  <c r="O2232" i="55"/>
  <c r="P2233" i="55"/>
  <c r="O2236" i="55"/>
  <c r="P2237" i="55"/>
  <c r="O2240" i="55"/>
  <c r="P2241" i="55"/>
  <c r="O2244" i="55"/>
  <c r="P2245" i="55"/>
  <c r="P103" i="55"/>
  <c r="O133" i="55"/>
  <c r="P138" i="55"/>
  <c r="O148" i="55"/>
  <c r="O153" i="55"/>
  <c r="O165" i="55"/>
  <c r="P170" i="55"/>
  <c r="P180" i="55"/>
  <c r="P190" i="55"/>
  <c r="O200" i="55"/>
  <c r="P212" i="55"/>
  <c r="P224" i="55"/>
  <c r="P241" i="55"/>
  <c r="P254" i="55"/>
  <c r="O264" i="55"/>
  <c r="P273" i="55"/>
  <c r="P288" i="55"/>
  <c r="P305" i="55"/>
  <c r="P318" i="55"/>
  <c r="O328" i="55"/>
  <c r="P340" i="55"/>
  <c r="P352" i="55"/>
  <c r="P369" i="55"/>
  <c r="P382" i="55"/>
  <c r="O392" i="55"/>
  <c r="P401" i="55"/>
  <c r="P414" i="55"/>
  <c r="P733" i="55"/>
  <c r="O738" i="55"/>
  <c r="O746" i="55"/>
  <c r="O754" i="55"/>
  <c r="P765" i="55"/>
  <c r="O770" i="55"/>
  <c r="O778" i="55"/>
  <c r="O786" i="55"/>
  <c r="O794" i="55"/>
  <c r="O802" i="55"/>
  <c r="P813" i="55"/>
  <c r="O818" i="55"/>
  <c r="O826" i="55"/>
  <c r="P837" i="55"/>
  <c r="P845" i="55"/>
  <c r="P853" i="55"/>
  <c r="P861" i="55"/>
  <c r="O866" i="55"/>
  <c r="O874" i="55"/>
  <c r="O882" i="55"/>
  <c r="O890" i="55"/>
  <c r="O898" i="55"/>
  <c r="O906" i="55"/>
  <c r="P909" i="55"/>
  <c r="P917" i="55"/>
  <c r="P925" i="55"/>
  <c r="P933" i="55"/>
  <c r="P941" i="55"/>
  <c r="O946" i="55"/>
  <c r="O954" i="55"/>
  <c r="O962" i="55"/>
  <c r="O970" i="55"/>
  <c r="O978" i="55"/>
  <c r="O986" i="55"/>
  <c r="O994" i="55"/>
  <c r="O1002" i="55"/>
  <c r="O1010" i="55"/>
  <c r="O5" i="55"/>
  <c r="P7" i="55"/>
  <c r="P10" i="55"/>
  <c r="P18" i="55"/>
  <c r="O20" i="55"/>
  <c r="O25" i="55"/>
  <c r="P35" i="55"/>
  <c r="O37" i="55"/>
  <c r="P39" i="55"/>
  <c r="P42" i="55"/>
  <c r="P50" i="55"/>
  <c r="O52" i="55"/>
  <c r="O57" i="55"/>
  <c r="P67" i="55"/>
  <c r="O69" i="55"/>
  <c r="P71" i="55"/>
  <c r="P74" i="55"/>
  <c r="P82" i="55"/>
  <c r="O84" i="55"/>
  <c r="O89" i="55"/>
  <c r="P99" i="55"/>
  <c r="O101" i="55"/>
  <c r="P106" i="55"/>
  <c r="P114" i="55"/>
  <c r="O116" i="55"/>
  <c r="O121" i="55"/>
  <c r="P131" i="55"/>
  <c r="P135" i="55"/>
  <c r="P146" i="55"/>
  <c r="P163" i="55"/>
  <c r="P167" i="55"/>
  <c r="P177" i="55"/>
  <c r="P192" i="55"/>
  <c r="P209" i="55"/>
  <c r="P222" i="55"/>
  <c r="O232" i="55"/>
  <c r="P244" i="55"/>
  <c r="P256" i="55"/>
  <c r="P276" i="55"/>
  <c r="P286" i="55"/>
  <c r="O296" i="55"/>
  <c r="P308" i="55"/>
  <c r="P320" i="55"/>
  <c r="P337" i="55"/>
  <c r="P350" i="55"/>
  <c r="O360" i="55"/>
  <c r="P372" i="55"/>
  <c r="P384" i="55"/>
  <c r="P404" i="55"/>
  <c r="P416" i="55"/>
  <c r="O424" i="55"/>
  <c r="O730" i="55"/>
  <c r="P741" i="55"/>
  <c r="P749" i="55"/>
  <c r="P757" i="55"/>
  <c r="O762" i="55"/>
  <c r="P773" i="55"/>
  <c r="P781" i="55"/>
  <c r="P789" i="55"/>
  <c r="P797" i="55"/>
  <c r="P805" i="55"/>
  <c r="O810" i="55"/>
  <c r="P821" i="55"/>
  <c r="P829" i="55"/>
  <c r="O834" i="55"/>
  <c r="O842" i="55"/>
  <c r="O850" i="55"/>
  <c r="O858" i="55"/>
  <c r="P869" i="55"/>
  <c r="P877" i="55"/>
  <c r="P885" i="55"/>
  <c r="P893" i="55"/>
  <c r="P901" i="55"/>
  <c r="O914" i="55"/>
  <c r="O922" i="55"/>
  <c r="O930" i="55"/>
  <c r="O938" i="55"/>
  <c r="P949" i="55"/>
  <c r="P957" i="55"/>
  <c r="P965" i="55"/>
  <c r="P973" i="55"/>
  <c r="P981" i="55"/>
  <c r="P989" i="55"/>
  <c r="P997" i="55"/>
  <c r="P1005" i="55"/>
  <c r="P23" i="55"/>
  <c r="P37" i="55"/>
  <c r="O53" i="55"/>
  <c r="O80" i="55"/>
  <c r="P83" i="55"/>
  <c r="O98" i="55"/>
  <c r="O100" i="55"/>
  <c r="P110" i="55"/>
  <c r="O125" i="55"/>
  <c r="O128" i="55"/>
  <c r="P130" i="55"/>
  <c r="P151" i="55"/>
  <c r="P165" i="55"/>
  <c r="P206" i="55"/>
  <c r="P208" i="55"/>
  <c r="P230" i="55"/>
  <c r="P270" i="55"/>
  <c r="P272" i="55"/>
  <c r="P294" i="55"/>
  <c r="P334" i="55"/>
  <c r="P336" i="55"/>
  <c r="P358" i="55"/>
  <c r="P398" i="55"/>
  <c r="P400" i="55"/>
  <c r="P422" i="55"/>
  <c r="O431" i="55"/>
  <c r="O433" i="55"/>
  <c r="O443" i="55"/>
  <c r="O446" i="55"/>
  <c r="P455" i="55"/>
  <c r="O463" i="55"/>
  <c r="O465" i="55"/>
  <c r="O475" i="55"/>
  <c r="O478" i="55"/>
  <c r="P487" i="55"/>
  <c r="O495" i="55"/>
  <c r="O497" i="55"/>
  <c r="O507" i="55"/>
  <c r="O510" i="55"/>
  <c r="P519" i="55"/>
  <c r="O527" i="55"/>
  <c r="O529" i="55"/>
  <c r="O539" i="55"/>
  <c r="O542" i="55"/>
  <c r="P551" i="55"/>
  <c r="O559" i="55"/>
  <c r="O561" i="55"/>
  <c r="O571" i="55"/>
  <c r="O574" i="55"/>
  <c r="P583" i="55"/>
  <c r="O591" i="55"/>
  <c r="O593" i="55"/>
  <c r="O603" i="55"/>
  <c r="O606" i="55"/>
  <c r="P615" i="55"/>
  <c r="O623" i="55"/>
  <c r="O625" i="55"/>
  <c r="O635" i="55"/>
  <c r="O638" i="55"/>
  <c r="P647" i="55"/>
  <c r="O655" i="55"/>
  <c r="O657" i="55"/>
  <c r="O667" i="55"/>
  <c r="O670" i="55"/>
  <c r="P679" i="55"/>
  <c r="O687" i="55"/>
  <c r="O689" i="55"/>
  <c r="O699" i="55"/>
  <c r="O702" i="55"/>
  <c r="P711" i="55"/>
  <c r="O719" i="55"/>
  <c r="O721" i="55"/>
  <c r="P730" i="55"/>
  <c r="P735" i="55"/>
  <c r="P737" i="55"/>
  <c r="O742" i="55"/>
  <c r="P746" i="55"/>
  <c r="P751" i="55"/>
  <c r="P753" i="55"/>
  <c r="O758" i="55"/>
  <c r="P762" i="55"/>
  <c r="P767" i="55"/>
  <c r="P769" i="55"/>
  <c r="O774" i="55"/>
  <c r="P778" i="55"/>
  <c r="P783" i="55"/>
  <c r="P785" i="55"/>
  <c r="O790" i="55"/>
  <c r="P794" i="55"/>
  <c r="P799" i="55"/>
  <c r="P801" i="55"/>
  <c r="O806" i="55"/>
  <c r="P810" i="55"/>
  <c r="P815" i="55"/>
  <c r="P817" i="55"/>
  <c r="O822" i="55"/>
  <c r="P826" i="55"/>
  <c r="P831" i="55"/>
  <c r="P833" i="55"/>
  <c r="O838" i="55"/>
  <c r="P842" i="55"/>
  <c r="P847" i="55"/>
  <c r="P849" i="55"/>
  <c r="O854" i="55"/>
  <c r="P858" i="55"/>
  <c r="P863" i="55"/>
  <c r="P865" i="55"/>
  <c r="O870" i="55"/>
  <c r="P874" i="55"/>
  <c r="P879" i="55"/>
  <c r="P881" i="55"/>
  <c r="O886" i="55"/>
  <c r="P890" i="55"/>
  <c r="P895" i="55"/>
  <c r="P897" i="55"/>
  <c r="O902" i="55"/>
  <c r="P906" i="55"/>
  <c r="P911" i="55"/>
  <c r="P913" i="55"/>
  <c r="O918" i="55"/>
  <c r="P922" i="55"/>
  <c r="P927" i="55"/>
  <c r="P929" i="55"/>
  <c r="O934" i="55"/>
  <c r="P938" i="55"/>
  <c r="P943" i="55"/>
  <c r="P945" i="55"/>
  <c r="O950" i="55"/>
  <c r="P954" i="55"/>
  <c r="P959" i="55"/>
  <c r="P961" i="55"/>
  <c r="O966" i="55"/>
  <c r="P970" i="55"/>
  <c r="P975" i="55"/>
  <c r="P977" i="55"/>
  <c r="O982" i="55"/>
  <c r="P986" i="55"/>
  <c r="P991" i="55"/>
  <c r="P993" i="55"/>
  <c r="O998" i="55"/>
  <c r="P1002" i="55"/>
  <c r="P1007" i="55"/>
  <c r="P1009" i="55"/>
  <c r="P1519" i="55"/>
  <c r="O1524" i="55"/>
  <c r="P1527" i="55"/>
  <c r="O1532" i="55"/>
  <c r="P5" i="55"/>
  <c r="O21" i="55"/>
  <c r="O48" i="55"/>
  <c r="P51" i="55"/>
  <c r="O66" i="55"/>
  <c r="O68" i="55"/>
  <c r="P78" i="55"/>
  <c r="O93" i="55"/>
  <c r="O96" i="55"/>
  <c r="P98" i="55"/>
  <c r="P119" i="55"/>
  <c r="P133" i="55"/>
  <c r="O149" i="55"/>
  <c r="O176" i="55"/>
  <c r="P185" i="55"/>
  <c r="P188" i="55"/>
  <c r="P200" i="55"/>
  <c r="O216" i="55"/>
  <c r="P225" i="55"/>
  <c r="P228" i="55"/>
  <c r="O240" i="55"/>
  <c r="P249" i="55"/>
  <c r="P252" i="55"/>
  <c r="P264" i="55"/>
  <c r="O280" i="55"/>
  <c r="P289" i="55"/>
  <c r="P292" i="55"/>
  <c r="O304" i="55"/>
  <c r="P313" i="55"/>
  <c r="P316" i="55"/>
  <c r="P328" i="55"/>
  <c r="O344" i="55"/>
  <c r="P353" i="55"/>
  <c r="P356" i="55"/>
  <c r="O368" i="55"/>
  <c r="P377" i="55"/>
  <c r="P380" i="55"/>
  <c r="P392" i="55"/>
  <c r="O408" i="55"/>
  <c r="P417" i="55"/>
  <c r="P420" i="55"/>
  <c r="P431" i="55"/>
  <c r="O439" i="55"/>
  <c r="O441" i="55"/>
  <c r="O451" i="55"/>
  <c r="O454" i="55"/>
  <c r="P463" i="55"/>
  <c r="O471" i="55"/>
  <c r="O473" i="55"/>
  <c r="O483" i="55"/>
  <c r="O486" i="55"/>
  <c r="P495" i="55"/>
  <c r="O503" i="55"/>
  <c r="O505" i="55"/>
  <c r="O515" i="55"/>
  <c r="O518" i="55"/>
  <c r="P527" i="55"/>
  <c r="O535" i="55"/>
  <c r="O537" i="55"/>
  <c r="O547" i="55"/>
  <c r="O550" i="55"/>
  <c r="P559" i="55"/>
  <c r="O567" i="55"/>
  <c r="O569" i="55"/>
  <c r="O579" i="55"/>
  <c r="O582" i="55"/>
  <c r="P591" i="55"/>
  <c r="O599" i="55"/>
  <c r="O601" i="55"/>
  <c r="O611" i="55"/>
  <c r="O614" i="55"/>
  <c r="P623" i="55"/>
  <c r="O631" i="55"/>
  <c r="O633" i="55"/>
  <c r="O643" i="55"/>
  <c r="O646" i="55"/>
  <c r="P655" i="55"/>
  <c r="O663" i="55"/>
  <c r="O665" i="55"/>
  <c r="O675" i="55"/>
  <c r="O678" i="55"/>
  <c r="P687" i="55"/>
  <c r="O695" i="55"/>
  <c r="O697" i="55"/>
  <c r="O707" i="55"/>
  <c r="O710" i="55"/>
  <c r="P719" i="55"/>
  <c r="O727" i="55"/>
  <c r="O729" i="55"/>
  <c r="O740" i="55"/>
  <c r="O745" i="55"/>
  <c r="O756" i="55"/>
  <c r="O761" i="55"/>
  <c r="O772" i="55"/>
  <c r="O777" i="55"/>
  <c r="O788" i="55"/>
  <c r="O793" i="55"/>
  <c r="O804" i="55"/>
  <c r="O809" i="55"/>
  <c r="O820" i="55"/>
  <c r="O825" i="55"/>
  <c r="O836" i="55"/>
  <c r="O841" i="55"/>
  <c r="O852" i="55"/>
  <c r="O857" i="55"/>
  <c r="O868" i="55"/>
  <c r="O873" i="55"/>
  <c r="O884" i="55"/>
  <c r="O889" i="55"/>
  <c r="O900" i="55"/>
  <c r="O905" i="55"/>
  <c r="O916" i="55"/>
  <c r="O921" i="55"/>
  <c r="O932" i="55"/>
  <c r="O937" i="55"/>
  <c r="O948" i="55"/>
  <c r="O953" i="55"/>
  <c r="O964" i="55"/>
  <c r="O969" i="55"/>
  <c r="O980" i="55"/>
  <c r="O985" i="55"/>
  <c r="O996" i="55"/>
  <c r="O1001" i="55"/>
  <c r="O1012" i="55"/>
  <c r="O1014" i="55"/>
  <c r="O1018" i="55"/>
  <c r="O1020" i="55"/>
  <c r="O1022" i="55"/>
  <c r="O1026" i="55"/>
  <c r="O1028" i="55"/>
  <c r="O1030" i="55"/>
  <c r="O1034" i="55"/>
  <c r="O1036" i="55"/>
  <c r="O1038" i="55"/>
  <c r="O1042" i="55"/>
  <c r="O1044" i="55"/>
  <c r="O1046" i="55"/>
  <c r="O1050" i="55"/>
  <c r="O1052" i="55"/>
  <c r="O1054" i="55"/>
  <c r="O1058" i="55"/>
  <c r="O1060" i="55"/>
  <c r="O1062" i="55"/>
  <c r="O1066" i="55"/>
  <c r="O1068" i="55"/>
  <c r="O1070" i="55"/>
  <c r="O1074" i="55"/>
  <c r="O1076" i="55"/>
  <c r="O1078" i="55"/>
  <c r="O1082" i="55"/>
  <c r="O1084" i="55"/>
  <c r="O1086" i="55"/>
  <c r="O1090" i="55"/>
  <c r="O1092" i="55"/>
  <c r="O1094" i="55"/>
  <c r="O1098" i="55"/>
  <c r="O1100" i="55"/>
  <c r="O1102" i="55"/>
  <c r="O1106" i="55"/>
  <c r="O1108" i="55"/>
  <c r="O1110" i="55"/>
  <c r="O1114" i="55"/>
  <c r="O1116" i="55"/>
  <c r="O1118" i="55"/>
  <c r="O1122" i="55"/>
  <c r="O1124" i="55"/>
  <c r="O1126" i="55"/>
  <c r="O1130" i="55"/>
  <c r="O1132" i="55"/>
  <c r="O1134" i="55"/>
  <c r="O29" i="55"/>
  <c r="O32" i="55"/>
  <c r="P34" i="55"/>
  <c r="P55" i="55"/>
  <c r="O117" i="55"/>
  <c r="P142" i="55"/>
  <c r="P174" i="55"/>
  <c r="O184" i="55"/>
  <c r="O208" i="55"/>
  <c r="P257" i="55"/>
  <c r="P260" i="55"/>
  <c r="P281" i="55"/>
  <c r="P284" i="55"/>
  <c r="P302" i="55"/>
  <c r="O312" i="55"/>
  <c r="O336" i="55"/>
  <c r="P385" i="55"/>
  <c r="P388" i="55"/>
  <c r="P409" i="55"/>
  <c r="P412" i="55"/>
  <c r="O430" i="55"/>
  <c r="P439" i="55"/>
  <c r="O455" i="55"/>
  <c r="O467" i="55"/>
  <c r="O470" i="55"/>
  <c r="P479" i="55"/>
  <c r="O491" i="55"/>
  <c r="O494" i="55"/>
  <c r="P503" i="55"/>
  <c r="O519" i="55"/>
  <c r="O531" i="55"/>
  <c r="O534" i="55"/>
  <c r="P543" i="55"/>
  <c r="O555" i="55"/>
  <c r="O558" i="55"/>
  <c r="P567" i="55"/>
  <c r="O583" i="55"/>
  <c r="O595" i="55"/>
  <c r="O598" i="55"/>
  <c r="P607" i="55"/>
  <c r="O619" i="55"/>
  <c r="O622" i="55"/>
  <c r="P631" i="55"/>
  <c r="O647" i="55"/>
  <c r="O659" i="55"/>
  <c r="O662" i="55"/>
  <c r="P671" i="55"/>
  <c r="O683" i="55"/>
  <c r="O686" i="55"/>
  <c r="P695" i="55"/>
  <c r="O711" i="55"/>
  <c r="O723" i="55"/>
  <c r="O726" i="55"/>
  <c r="O734" i="55"/>
  <c r="O737" i="55"/>
  <c r="P743" i="55"/>
  <c r="P754" i="55"/>
  <c r="O766" i="55"/>
  <c r="O769" i="55"/>
  <c r="P775" i="55"/>
  <c r="P786" i="55"/>
  <c r="O798" i="55"/>
  <c r="O801" i="55"/>
  <c r="P807" i="55"/>
  <c r="P818" i="55"/>
  <c r="O830" i="55"/>
  <c r="O833" i="55"/>
  <c r="P839" i="55"/>
  <c r="P850" i="55"/>
  <c r="O862" i="55"/>
  <c r="O865" i="55"/>
  <c r="P871" i="55"/>
  <c r="P882" i="55"/>
  <c r="O894" i="55"/>
  <c r="O897" i="55"/>
  <c r="P903" i="55"/>
  <c r="P914" i="55"/>
  <c r="O926" i="55"/>
  <c r="O929" i="55"/>
  <c r="P935" i="55"/>
  <c r="P946" i="55"/>
  <c r="O958" i="55"/>
  <c r="O961" i="55"/>
  <c r="P967" i="55"/>
  <c r="P978" i="55"/>
  <c r="O990" i="55"/>
  <c r="O993" i="55"/>
  <c r="P999" i="55"/>
  <c r="P1010" i="55"/>
  <c r="P1013" i="55"/>
  <c r="P1023" i="55"/>
  <c r="P1025" i="55"/>
  <c r="O1033" i="55"/>
  <c r="P1042" i="55"/>
  <c r="P1045" i="55"/>
  <c r="P1055" i="55"/>
  <c r="P1057" i="55"/>
  <c r="O1065" i="55"/>
  <c r="P1074" i="55"/>
  <c r="P1077" i="55"/>
  <c r="P1087" i="55"/>
  <c r="P1089" i="55"/>
  <c r="O1097" i="55"/>
  <c r="P1106" i="55"/>
  <c r="P1109" i="55"/>
  <c r="P1119" i="55"/>
  <c r="P1121" i="55"/>
  <c r="O1129" i="55"/>
  <c r="O1138" i="55"/>
  <c r="O1140" i="55"/>
  <c r="O1142" i="55"/>
  <c r="O1146" i="55"/>
  <c r="O1148" i="55"/>
  <c r="O1150" i="55"/>
  <c r="O1154" i="55"/>
  <c r="O1156" i="55"/>
  <c r="O1158" i="55"/>
  <c r="O1162" i="55"/>
  <c r="O1164" i="55"/>
  <c r="O1166" i="55"/>
  <c r="O1170" i="55"/>
  <c r="O1172" i="55"/>
  <c r="O1174" i="55"/>
  <c r="O1178" i="55"/>
  <c r="O1180" i="55"/>
  <c r="O1182" i="55"/>
  <c r="O1186" i="55"/>
  <c r="O1188" i="55"/>
  <c r="O1190" i="55"/>
  <c r="O1194" i="55"/>
  <c r="O1196" i="55"/>
  <c r="O1198" i="55"/>
  <c r="O1202" i="55"/>
  <c r="O1204" i="55"/>
  <c r="O1206" i="55"/>
  <c r="O1210" i="55"/>
  <c r="O1212" i="55"/>
  <c r="O1214" i="55"/>
  <c r="O1218" i="55"/>
  <c r="O1220" i="55"/>
  <c r="O1222" i="55"/>
  <c r="O1226" i="55"/>
  <c r="O1228" i="55"/>
  <c r="O1230" i="55"/>
  <c r="O1234" i="55"/>
  <c r="O1236" i="55"/>
  <c r="O1238" i="55"/>
  <c r="O1242" i="55"/>
  <c r="O1244" i="55"/>
  <c r="O1246" i="55"/>
  <c r="O1250" i="55"/>
  <c r="O1252" i="55"/>
  <c r="O1254" i="55"/>
  <c r="O1258" i="55"/>
  <c r="O1260" i="55"/>
  <c r="O1262" i="55"/>
  <c r="O1266" i="55"/>
  <c r="O1268" i="55"/>
  <c r="O1270" i="55"/>
  <c r="O1274" i="55"/>
  <c r="O1276" i="55"/>
  <c r="O1278" i="55"/>
  <c r="O1282" i="55"/>
  <c r="O1284" i="55"/>
  <c r="O1286" i="55"/>
  <c r="O1290" i="55"/>
  <c r="O1292" i="55"/>
  <c r="O1294" i="55"/>
  <c r="O1298" i="55"/>
  <c r="O1300" i="55"/>
  <c r="O1302" i="55"/>
  <c r="O1306" i="55"/>
  <c r="O1308" i="55"/>
  <c r="O1310" i="55"/>
  <c r="O1314" i="55"/>
  <c r="O1316" i="55"/>
  <c r="O1318" i="55"/>
  <c r="O1322" i="55"/>
  <c r="O1324" i="55"/>
  <c r="O1326" i="55"/>
  <c r="O1330" i="55"/>
  <c r="O1332" i="55"/>
  <c r="O1334" i="55"/>
  <c r="O1338" i="55"/>
  <c r="O1340" i="55"/>
  <c r="O1342" i="55"/>
  <c r="O1346" i="55"/>
  <c r="O1348" i="55"/>
  <c r="O1350" i="55"/>
  <c r="O1354" i="55"/>
  <c r="O1356" i="55"/>
  <c r="O1358" i="55"/>
  <c r="O1362" i="55"/>
  <c r="O1364" i="55"/>
  <c r="O1366" i="55"/>
  <c r="O1370" i="55"/>
  <c r="O1372" i="55"/>
  <c r="O1374" i="55"/>
  <c r="O1378" i="55"/>
  <c r="O1380" i="55"/>
  <c r="O1382" i="55"/>
  <c r="O1386" i="55"/>
  <c r="O1388" i="55"/>
  <c r="O1390" i="55"/>
  <c r="O1394" i="55"/>
  <c r="O1396" i="55"/>
  <c r="O1398" i="55"/>
  <c r="O1402" i="55"/>
  <c r="O1404" i="55"/>
  <c r="O1406" i="55"/>
  <c r="O1410" i="55"/>
  <c r="O1412" i="55"/>
  <c r="O1414" i="55"/>
  <c r="O1418" i="55"/>
  <c r="O1420" i="55"/>
  <c r="O1422" i="55"/>
  <c r="O1426" i="55"/>
  <c r="O1428" i="55"/>
  <c r="O1430" i="55"/>
  <c r="O1434" i="55"/>
  <c r="O1436" i="55"/>
  <c r="O1438" i="55"/>
  <c r="O1442" i="55"/>
  <c r="O1444" i="55"/>
  <c r="O1446" i="55"/>
  <c r="O1450" i="55"/>
  <c r="O1452" i="55"/>
  <c r="O1454" i="55"/>
  <c r="O1458" i="55"/>
  <c r="O1460" i="55"/>
  <c r="O1462" i="55"/>
  <c r="O1466" i="55"/>
  <c r="O1468" i="55"/>
  <c r="O1470" i="55"/>
  <c r="O1474" i="55"/>
  <c r="O1476" i="55"/>
  <c r="O1478" i="55"/>
  <c r="O1482" i="55"/>
  <c r="O1484" i="55"/>
  <c r="O1486" i="55"/>
  <c r="O1490" i="55"/>
  <c r="O1492" i="55"/>
  <c r="O1494" i="55"/>
  <c r="O1498" i="55"/>
  <c r="O1500" i="55"/>
  <c r="O1502" i="55"/>
  <c r="O1506" i="55"/>
  <c r="O1508" i="55"/>
  <c r="O1510" i="55"/>
  <c r="O1514" i="55"/>
  <c r="O1516" i="55"/>
  <c r="O1518" i="55"/>
  <c r="O1520" i="55"/>
  <c r="P1523" i="55"/>
  <c r="P1525" i="55"/>
  <c r="O1527" i="55"/>
  <c r="P1532" i="55"/>
  <c r="O1534" i="55"/>
  <c r="P1537" i="55"/>
  <c r="O1539" i="55"/>
  <c r="P1540" i="55"/>
  <c r="O1542" i="55"/>
  <c r="P1545" i="55"/>
  <c r="O1547" i="55"/>
  <c r="P1548" i="55"/>
  <c r="O1550" i="55"/>
  <c r="P1553" i="55"/>
  <c r="O1555" i="55"/>
  <c r="P1556" i="55"/>
  <c r="O1558" i="55"/>
  <c r="P1561" i="55"/>
  <c r="O1563" i="55"/>
  <c r="P1564" i="55"/>
  <c r="O1566" i="55"/>
  <c r="P1569" i="55"/>
  <c r="O1571" i="55"/>
  <c r="P1572" i="55"/>
  <c r="O1574" i="55"/>
  <c r="P1577" i="55"/>
  <c r="O1579" i="55"/>
  <c r="P1580" i="55"/>
  <c r="O1582" i="55"/>
  <c r="P1585" i="55"/>
  <c r="O1587" i="55"/>
  <c r="P1588" i="55"/>
  <c r="O1590" i="55"/>
  <c r="P1593" i="55"/>
  <c r="O1595" i="55"/>
  <c r="P1596" i="55"/>
  <c r="O1598" i="55"/>
  <c r="P1601" i="55"/>
  <c r="O1603" i="55"/>
  <c r="P1604" i="55"/>
  <c r="O1606" i="55"/>
  <c r="P1609" i="55"/>
  <c r="O1611" i="55"/>
  <c r="P1612" i="55"/>
  <c r="O1614" i="55"/>
  <c r="P1617" i="55"/>
  <c r="O1619" i="55"/>
  <c r="P1620" i="55"/>
  <c r="O1622" i="55"/>
  <c r="P1625" i="55"/>
  <c r="O1627" i="55"/>
  <c r="P1628" i="55"/>
  <c r="O1630" i="55"/>
  <c r="P1633" i="55"/>
  <c r="O1635" i="55"/>
  <c r="P1636" i="55"/>
  <c r="O1638" i="55"/>
  <c r="P1641" i="55"/>
  <c r="O1643" i="55"/>
  <c r="P1644" i="55"/>
  <c r="O1646" i="55"/>
  <c r="P1649" i="55"/>
  <c r="O1651" i="55"/>
  <c r="P1652" i="55"/>
  <c r="O1654" i="55"/>
  <c r="P1657" i="55"/>
  <c r="O1659" i="55"/>
  <c r="P1660" i="55"/>
  <c r="O1662" i="55"/>
  <c r="P1665" i="55"/>
  <c r="O1667" i="55"/>
  <c r="P1668" i="55"/>
  <c r="O1670" i="55"/>
  <c r="P1673" i="55"/>
  <c r="O1675" i="55"/>
  <c r="P1676" i="55"/>
  <c r="O1678" i="55"/>
  <c r="P1681" i="55"/>
  <c r="O1683" i="55"/>
  <c r="P1684" i="55"/>
  <c r="O1686" i="55"/>
  <c r="P1689" i="55"/>
  <c r="O1691" i="55"/>
  <c r="P1692" i="55"/>
  <c r="O1694" i="55"/>
  <c r="P1697" i="55"/>
  <c r="O1699" i="55"/>
  <c r="P1700" i="55"/>
  <c r="O1702" i="55"/>
  <c r="P1705" i="55"/>
  <c r="O1707" i="55"/>
  <c r="P1708" i="55"/>
  <c r="O1710" i="55"/>
  <c r="P1713" i="55"/>
  <c r="O1715" i="55"/>
  <c r="P1716" i="55"/>
  <c r="O1718" i="55"/>
  <c r="P1721" i="55"/>
  <c r="O1723" i="55"/>
  <c r="P1724" i="55"/>
  <c r="O1726" i="55"/>
  <c r="P1729" i="55"/>
  <c r="O1731" i="55"/>
  <c r="P1732" i="55"/>
  <c r="O1734" i="55"/>
  <c r="P1737" i="55"/>
  <c r="O1739" i="55"/>
  <c r="P1740" i="55"/>
  <c r="O1742" i="55"/>
  <c r="P1745" i="55"/>
  <c r="O1747" i="55"/>
  <c r="P1748" i="55"/>
  <c r="O1750" i="55"/>
  <c r="P1753" i="55"/>
  <c r="O1755" i="55"/>
  <c r="P1756" i="55"/>
  <c r="O1758" i="55"/>
  <c r="P1761" i="55"/>
  <c r="O1763" i="55"/>
  <c r="P1764" i="55"/>
  <c r="O1766" i="55"/>
  <c r="P1769" i="55"/>
  <c r="O1771" i="55"/>
  <c r="P1772" i="55"/>
  <c r="O1774" i="55"/>
  <c r="P1777" i="55"/>
  <c r="O1779" i="55"/>
  <c r="P1780" i="55"/>
  <c r="O1782" i="55"/>
  <c r="P1785" i="55"/>
  <c r="O1787" i="55"/>
  <c r="P1788" i="55"/>
  <c r="O1790" i="55"/>
  <c r="P1793" i="55"/>
  <c r="O1795" i="55"/>
  <c r="P1796" i="55"/>
  <c r="O1798" i="55"/>
  <c r="P1801" i="55"/>
  <c r="O1803" i="55"/>
  <c r="P1804" i="55"/>
  <c r="O1806" i="55"/>
  <c r="P1809" i="55"/>
  <c r="O1811" i="55"/>
  <c r="P1812" i="55"/>
  <c r="O1814" i="55"/>
  <c r="P1817" i="55"/>
  <c r="O1819" i="55"/>
  <c r="P1820" i="55"/>
  <c r="O16" i="55"/>
  <c r="P19" i="55"/>
  <c r="P101" i="55"/>
  <c r="O112" i="55"/>
  <c r="P115" i="55"/>
  <c r="O132" i="55"/>
  <c r="O162" i="55"/>
  <c r="O164" i="55"/>
  <c r="P198" i="55"/>
  <c r="P240" i="55"/>
  <c r="P296" i="55"/>
  <c r="P326" i="55"/>
  <c r="P368" i="55"/>
  <c r="P424" i="55"/>
  <c r="O447" i="55"/>
  <c r="O449" i="55"/>
  <c r="O489" i="55"/>
  <c r="O511" i="55"/>
  <c r="O513" i="55"/>
  <c r="O553" i="55"/>
  <c r="O575" i="55"/>
  <c r="O577" i="55"/>
  <c r="O617" i="55"/>
  <c r="O639" i="55"/>
  <c r="O641" i="55"/>
  <c r="O681" i="55"/>
  <c r="O703" i="55"/>
  <c r="O705" i="55"/>
  <c r="P729" i="55"/>
  <c r="O732" i="55"/>
  <c r="P761" i="55"/>
  <c r="O764" i="55"/>
  <c r="P793" i="55"/>
  <c r="O796" i="55"/>
  <c r="P825" i="55"/>
  <c r="O828" i="55"/>
  <c r="P857" i="55"/>
  <c r="O860" i="55"/>
  <c r="P889" i="55"/>
  <c r="O892" i="55"/>
  <c r="P921" i="55"/>
  <c r="O924" i="55"/>
  <c r="P953" i="55"/>
  <c r="O956" i="55"/>
  <c r="P985" i="55"/>
  <c r="O988" i="55"/>
  <c r="P1018" i="55"/>
  <c r="P1021" i="55"/>
  <c r="P1031" i="55"/>
  <c r="P1033" i="55"/>
  <c r="O1041" i="55"/>
  <c r="P1050" i="55"/>
  <c r="P1053" i="55"/>
  <c r="P1063" i="55"/>
  <c r="P1065" i="55"/>
  <c r="O1073" i="55"/>
  <c r="P1082" i="55"/>
  <c r="P1085" i="55"/>
  <c r="P1095" i="55"/>
  <c r="P1097" i="55"/>
  <c r="O1105" i="55"/>
  <c r="P1114" i="55"/>
  <c r="P1117" i="55"/>
  <c r="P1127" i="55"/>
  <c r="P1129" i="55"/>
  <c r="O1137" i="55"/>
  <c r="P1138" i="55"/>
  <c r="O1145" i="55"/>
  <c r="P1146" i="55"/>
  <c r="O1153" i="55"/>
  <c r="P1154" i="55"/>
  <c r="O1161" i="55"/>
  <c r="P1162" i="55"/>
  <c r="O1169" i="55"/>
  <c r="P1170" i="55"/>
  <c r="O1177" i="55"/>
  <c r="P1178" i="55"/>
  <c r="O1185" i="55"/>
  <c r="P1186" i="55"/>
  <c r="O1193" i="55"/>
  <c r="P1194" i="55"/>
  <c r="O1201" i="55"/>
  <c r="P1202" i="55"/>
  <c r="O1209" i="55"/>
  <c r="P1210" i="55"/>
  <c r="O1217" i="55"/>
  <c r="P1218" i="55"/>
  <c r="O1225" i="55"/>
  <c r="P1226" i="55"/>
  <c r="O1233" i="55"/>
  <c r="P1234" i="55"/>
  <c r="O1241" i="55"/>
  <c r="P1242" i="55"/>
  <c r="O1249" i="55"/>
  <c r="P1250" i="55"/>
  <c r="O1257" i="55"/>
  <c r="P1258" i="55"/>
  <c r="O1265" i="55"/>
  <c r="P1266" i="55"/>
  <c r="O1273" i="55"/>
  <c r="P1274" i="55"/>
  <c r="O1281" i="55"/>
  <c r="P1282" i="55"/>
  <c r="O1289" i="55"/>
  <c r="P1290" i="55"/>
  <c r="O1297" i="55"/>
  <c r="P1298" i="55"/>
  <c r="O1305" i="55"/>
  <c r="P1306" i="55"/>
  <c r="O1313" i="55"/>
  <c r="P1314" i="55"/>
  <c r="O1321" i="55"/>
  <c r="P1322" i="55"/>
  <c r="O1329" i="55"/>
  <c r="P1330" i="55"/>
  <c r="O1337" i="55"/>
  <c r="P1338" i="55"/>
  <c r="O1345" i="55"/>
  <c r="P1346" i="55"/>
  <c r="O1353" i="55"/>
  <c r="P1354" i="55"/>
  <c r="O1361" i="55"/>
  <c r="P1362" i="55"/>
  <c r="O1369" i="55"/>
  <c r="P1370" i="55"/>
  <c r="O1377" i="55"/>
  <c r="P1378" i="55"/>
  <c r="O1385" i="55"/>
  <c r="P1386" i="55"/>
  <c r="O1393" i="55"/>
  <c r="P1394" i="55"/>
  <c r="O1401" i="55"/>
  <c r="P1402" i="55"/>
  <c r="O1409" i="55"/>
  <c r="P1410" i="55"/>
  <c r="O1417" i="55"/>
  <c r="P1418" i="55"/>
  <c r="O1425" i="55"/>
  <c r="P1426" i="55"/>
  <c r="O1433" i="55"/>
  <c r="P1434" i="55"/>
  <c r="O1441" i="55"/>
  <c r="P1442" i="55"/>
  <c r="O1449" i="55"/>
  <c r="P1450" i="55"/>
  <c r="O1457" i="55"/>
  <c r="P1458" i="55"/>
  <c r="O1465" i="55"/>
  <c r="P1466" i="55"/>
  <c r="O1473" i="55"/>
  <c r="P1474" i="55"/>
  <c r="O1481" i="55"/>
  <c r="P1482" i="55"/>
  <c r="O1489" i="55"/>
  <c r="P1490" i="55"/>
  <c r="O1497" i="55"/>
  <c r="P1498" i="55"/>
  <c r="O1505" i="55"/>
  <c r="P1506" i="55"/>
  <c r="O1513" i="55"/>
  <c r="P1514" i="55"/>
  <c r="P1520" i="55"/>
  <c r="O1522" i="55"/>
  <c r="P1529" i="55"/>
  <c r="O1531" i="55"/>
  <c r="O1536" i="55"/>
  <c r="P1539" i="55"/>
  <c r="O1544" i="55"/>
  <c r="P1547" i="55"/>
  <c r="O1552" i="55"/>
  <c r="P1555" i="55"/>
  <c r="O1560" i="55"/>
  <c r="P1563" i="55"/>
  <c r="O1568" i="55"/>
  <c r="P1571" i="55"/>
  <c r="O1576" i="55"/>
  <c r="P1579" i="55"/>
  <c r="O1584" i="55"/>
  <c r="P1587" i="55"/>
  <c r="O1592" i="55"/>
  <c r="P1595" i="55"/>
  <c r="O1600" i="55"/>
  <c r="P1603" i="55"/>
  <c r="O1608" i="55"/>
  <c r="P1611" i="55"/>
  <c r="O1616" i="55"/>
  <c r="P1619" i="55"/>
  <c r="O1624" i="55"/>
  <c r="P1627" i="55"/>
  <c r="O1632" i="55"/>
  <c r="P1635" i="55"/>
  <c r="O1640" i="55"/>
  <c r="P1643" i="55"/>
  <c r="O1648" i="55"/>
  <c r="P1651" i="55"/>
  <c r="O1656" i="55"/>
  <c r="P1659" i="55"/>
  <c r="O1664" i="55"/>
  <c r="P1667" i="55"/>
  <c r="O1672" i="55"/>
  <c r="P1675" i="55"/>
  <c r="O1680" i="55"/>
  <c r="P1683" i="55"/>
  <c r="O1688" i="55"/>
  <c r="P1691" i="55"/>
  <c r="O1696" i="55"/>
  <c r="P1699" i="55"/>
  <c r="O1704" i="55"/>
  <c r="P1707" i="55"/>
  <c r="O1712" i="55"/>
  <c r="P1715" i="55"/>
  <c r="O1720" i="55"/>
  <c r="P1723" i="55"/>
  <c r="O1728" i="55"/>
  <c r="P1731" i="55"/>
  <c r="O1736" i="55"/>
  <c r="P1739" i="55"/>
  <c r="O1744" i="55"/>
  <c r="P1747" i="55"/>
  <c r="O1752" i="55"/>
  <c r="P1755" i="55"/>
  <c r="O1760" i="55"/>
  <c r="P1763" i="55"/>
  <c r="O1768" i="55"/>
  <c r="P1771" i="55"/>
  <c r="O1776" i="55"/>
  <c r="P1779" i="55"/>
  <c r="O1784" i="55"/>
  <c r="P1787" i="55"/>
  <c r="O1792" i="55"/>
  <c r="P1795" i="55"/>
  <c r="O1800" i="55"/>
  <c r="P1803" i="55"/>
  <c r="O1808" i="55"/>
  <c r="P1811" i="55"/>
  <c r="O1816" i="55"/>
  <c r="P1819" i="55"/>
  <c r="O1824" i="55"/>
  <c r="P1827" i="55"/>
  <c r="O1832" i="55"/>
  <c r="P1835" i="55"/>
  <c r="O1840" i="55"/>
  <c r="P1843" i="55"/>
  <c r="O1848" i="55"/>
  <c r="P1851" i="55"/>
  <c r="O1856" i="55"/>
  <c r="P1859" i="55"/>
  <c r="O1864" i="55"/>
  <c r="P1867" i="55"/>
  <c r="O1872" i="55"/>
  <c r="P1875" i="55"/>
  <c r="O1880" i="55"/>
  <c r="P1883" i="55"/>
  <c r="O1888" i="55"/>
  <c r="P1891" i="55"/>
  <c r="O1896" i="55"/>
  <c r="P1899" i="55"/>
  <c r="O1904" i="55"/>
  <c r="P1907" i="55"/>
  <c r="O1912" i="55"/>
  <c r="P1915" i="55"/>
  <c r="O1920" i="55"/>
  <c r="P1923" i="55"/>
  <c r="O1928" i="55"/>
  <c r="P1931" i="55"/>
  <c r="O1936" i="55"/>
  <c r="P1939" i="55"/>
  <c r="O1944" i="55"/>
  <c r="P1947" i="55"/>
  <c r="O1952" i="55"/>
  <c r="P1955" i="55"/>
  <c r="O1960" i="55"/>
  <c r="P1963" i="55"/>
  <c r="O1968" i="55"/>
  <c r="P1971" i="55"/>
  <c r="O1976" i="55"/>
  <c r="P1979" i="55"/>
  <c r="O1984" i="55"/>
  <c r="P1987" i="55"/>
  <c r="O1992" i="55"/>
  <c r="P1995" i="55"/>
  <c r="O2000" i="55"/>
  <c r="P2003" i="55"/>
  <c r="O2008" i="55"/>
  <c r="P2011" i="55"/>
  <c r="O2016" i="55"/>
  <c r="P2019" i="55"/>
  <c r="O2024" i="55"/>
  <c r="P2027" i="55"/>
  <c r="O2032" i="55"/>
  <c r="P2035" i="55"/>
  <c r="O2040" i="55"/>
  <c r="P2043" i="55"/>
  <c r="O2048" i="55"/>
  <c r="P2051" i="55"/>
  <c r="O2056" i="55"/>
  <c r="P2059" i="55"/>
  <c r="O2064" i="55"/>
  <c r="P2067" i="55"/>
  <c r="O2072" i="55"/>
  <c r="P2075" i="55"/>
  <c r="O2080" i="55"/>
  <c r="P2083" i="55"/>
  <c r="O2088" i="55"/>
  <c r="P2091" i="55"/>
  <c r="O2096" i="55"/>
  <c r="P2099" i="55"/>
  <c r="O2104" i="55"/>
  <c r="P2107" i="55"/>
  <c r="O2112" i="55"/>
  <c r="P2115" i="55"/>
  <c r="O2120" i="55"/>
  <c r="P2123" i="55"/>
  <c r="O2128" i="55"/>
  <c r="P2131" i="55"/>
  <c r="O2136" i="55"/>
  <c r="P2139" i="55"/>
  <c r="O2144" i="55"/>
  <c r="P2147" i="55"/>
  <c r="O2152" i="55"/>
  <c r="P2155" i="55"/>
  <c r="O2160" i="55"/>
  <c r="P2163" i="55"/>
  <c r="O2168" i="55"/>
  <c r="P2171" i="55"/>
  <c r="O2176" i="55"/>
  <c r="P2179" i="55"/>
  <c r="O2184" i="55"/>
  <c r="P2187" i="55"/>
  <c r="O2192" i="55"/>
  <c r="P2195" i="55"/>
  <c r="O2200" i="55"/>
  <c r="P2203" i="55"/>
  <c r="O2208" i="55"/>
  <c r="P2211" i="55"/>
  <c r="O2215" i="55"/>
  <c r="P2218" i="55"/>
  <c r="O2223" i="55"/>
  <c r="P2226" i="55"/>
  <c r="O2231" i="55"/>
  <c r="P2234" i="55"/>
  <c r="P66" i="55"/>
  <c r="P69" i="55"/>
  <c r="P87" i="55"/>
  <c r="O130" i="55"/>
  <c r="P176" i="55"/>
  <c r="P217" i="55"/>
  <c r="P220" i="55"/>
  <c r="P238" i="55"/>
  <c r="P321" i="55"/>
  <c r="P324" i="55"/>
  <c r="P390" i="55"/>
  <c r="O457" i="55"/>
  <c r="O487" i="55"/>
  <c r="O543" i="55"/>
  <c r="O585" i="55"/>
  <c r="O615" i="55"/>
  <c r="O671" i="55"/>
  <c r="O713" i="55"/>
  <c r="O750" i="55"/>
  <c r="O753" i="55"/>
  <c r="O814" i="55"/>
  <c r="O817" i="55"/>
  <c r="O878" i="55"/>
  <c r="O881" i="55"/>
  <c r="O942" i="55"/>
  <c r="O945" i="55"/>
  <c r="O1006" i="55"/>
  <c r="O1009" i="55"/>
  <c r="O1025" i="55"/>
  <c r="P1034" i="55"/>
  <c r="P1037" i="55"/>
  <c r="O1049" i="55"/>
  <c r="P1058" i="55"/>
  <c r="P1061" i="55"/>
  <c r="P1073" i="55"/>
  <c r="O1089" i="55"/>
  <c r="P1098" i="55"/>
  <c r="P1101" i="55"/>
  <c r="O1113" i="55"/>
  <c r="P1122" i="55"/>
  <c r="P1125" i="55"/>
  <c r="P1137" i="55"/>
  <c r="P1143" i="55"/>
  <c r="P1149" i="55"/>
  <c r="P1169" i="55"/>
  <c r="P1175" i="55"/>
  <c r="P1181" i="55"/>
  <c r="P1201" i="55"/>
  <c r="P1207" i="55"/>
  <c r="P1213" i="55"/>
  <c r="P1233" i="55"/>
  <c r="P1239" i="55"/>
  <c r="P1245" i="55"/>
  <c r="P1265" i="55"/>
  <c r="P1271" i="55"/>
  <c r="P1277" i="55"/>
  <c r="P1297" i="55"/>
  <c r="P1303" i="55"/>
  <c r="P1309" i="55"/>
  <c r="P1329" i="55"/>
  <c r="P1335" i="55"/>
  <c r="P1341" i="55"/>
  <c r="P1361" i="55"/>
  <c r="P1367" i="55"/>
  <c r="P1373" i="55"/>
  <c r="P1393" i="55"/>
  <c r="P1399" i="55"/>
  <c r="P1405" i="55"/>
  <c r="P1425" i="55"/>
  <c r="P1431" i="55"/>
  <c r="P1437" i="55"/>
  <c r="P1457" i="55"/>
  <c r="P1463" i="55"/>
  <c r="P1469" i="55"/>
  <c r="P1489" i="55"/>
  <c r="P1495" i="55"/>
  <c r="P1501" i="55"/>
  <c r="P1521" i="55"/>
  <c r="O1526" i="55"/>
  <c r="P1528" i="55"/>
  <c r="P1533" i="55"/>
  <c r="P1535" i="55"/>
  <c r="O1540" i="55"/>
  <c r="P1544" i="55"/>
  <c r="P1549" i="55"/>
  <c r="P1551" i="55"/>
  <c r="O1556" i="55"/>
  <c r="P1560" i="55"/>
  <c r="P1565" i="55"/>
  <c r="P1567" i="55"/>
  <c r="O1572" i="55"/>
  <c r="P1576" i="55"/>
  <c r="P1581" i="55"/>
  <c r="P1583" i="55"/>
  <c r="O1588" i="55"/>
  <c r="P1592" i="55"/>
  <c r="P1597" i="55"/>
  <c r="P1599" i="55"/>
  <c r="O1604" i="55"/>
  <c r="P1608" i="55"/>
  <c r="P1613" i="55"/>
  <c r="P1615" i="55"/>
  <c r="O1620" i="55"/>
  <c r="P1624" i="55"/>
  <c r="P1629" i="55"/>
  <c r="P1631" i="55"/>
  <c r="O1636" i="55"/>
  <c r="P1640" i="55"/>
  <c r="P1645" i="55"/>
  <c r="P1647" i="55"/>
  <c r="O1652" i="55"/>
  <c r="P1656" i="55"/>
  <c r="P1661" i="55"/>
  <c r="P1663" i="55"/>
  <c r="O1668" i="55"/>
  <c r="P1672" i="55"/>
  <c r="P1677" i="55"/>
  <c r="P1679" i="55"/>
  <c r="O1684" i="55"/>
  <c r="P1688" i="55"/>
  <c r="P1693" i="55"/>
  <c r="P1695" i="55"/>
  <c r="O1700" i="55"/>
  <c r="P1704" i="55"/>
  <c r="P1709" i="55"/>
  <c r="P1711" i="55"/>
  <c r="O1716" i="55"/>
  <c r="P1720" i="55"/>
  <c r="P1725" i="55"/>
  <c r="P1727" i="55"/>
  <c r="O1732" i="55"/>
  <c r="P1736" i="55"/>
  <c r="P1741" i="55"/>
  <c r="P1743" i="55"/>
  <c r="O1748" i="55"/>
  <c r="P1752" i="55"/>
  <c r="P1757" i="55"/>
  <c r="P1759" i="55"/>
  <c r="O1764" i="55"/>
  <c r="P1768" i="55"/>
  <c r="P1773" i="55"/>
  <c r="P1775" i="55"/>
  <c r="O1780" i="55"/>
  <c r="P1784" i="55"/>
  <c r="P1789" i="55"/>
  <c r="P1791" i="55"/>
  <c r="O1796" i="55"/>
  <c r="P1800" i="55"/>
  <c r="P1805" i="55"/>
  <c r="P1807" i="55"/>
  <c r="O1812" i="55"/>
  <c r="P1816" i="55"/>
  <c r="P1821" i="55"/>
  <c r="O1823" i="55"/>
  <c r="P1828" i="55"/>
  <c r="O1830" i="55"/>
  <c r="P1837" i="55"/>
  <c r="O1839" i="55"/>
  <c r="P1844" i="55"/>
  <c r="O1846" i="55"/>
  <c r="P1853" i="55"/>
  <c r="O1855" i="55"/>
  <c r="P1860" i="55"/>
  <c r="O1862" i="55"/>
  <c r="P1869" i="55"/>
  <c r="O1871" i="55"/>
  <c r="P1876" i="55"/>
  <c r="O1878" i="55"/>
  <c r="P1885" i="55"/>
  <c r="O1887" i="55"/>
  <c r="P1892" i="55"/>
  <c r="O1894" i="55"/>
  <c r="P1901" i="55"/>
  <c r="O1903" i="55"/>
  <c r="P1908" i="55"/>
  <c r="O1910" i="55"/>
  <c r="P1917" i="55"/>
  <c r="O1919" i="55"/>
  <c r="P1924" i="55"/>
  <c r="O1926" i="55"/>
  <c r="P1933" i="55"/>
  <c r="O1935" i="55"/>
  <c r="P1940" i="55"/>
  <c r="O1942" i="55"/>
  <c r="P1949" i="55"/>
  <c r="O1951" i="55"/>
  <c r="P1956" i="55"/>
  <c r="O1958" i="55"/>
  <c r="P1965" i="55"/>
  <c r="O1967" i="55"/>
  <c r="P1972" i="55"/>
  <c r="O1974" i="55"/>
  <c r="P1981" i="55"/>
  <c r="O1983" i="55"/>
  <c r="P1988" i="55"/>
  <c r="O1990" i="55"/>
  <c r="P1997" i="55"/>
  <c r="O1999" i="55"/>
  <c r="P2004" i="55"/>
  <c r="O2006" i="55"/>
  <c r="P2013" i="55"/>
  <c r="O2015" i="55"/>
  <c r="P2020" i="55"/>
  <c r="O2022" i="55"/>
  <c r="P2029" i="55"/>
  <c r="O2031" i="55"/>
  <c r="P2036" i="55"/>
  <c r="O2038" i="55"/>
  <c r="P2045" i="55"/>
  <c r="O2047" i="55"/>
  <c r="P2052" i="55"/>
  <c r="O2054" i="55"/>
  <c r="P2061" i="55"/>
  <c r="O2063" i="55"/>
  <c r="P2068" i="55"/>
  <c r="O2070" i="55"/>
  <c r="P2077" i="55"/>
  <c r="O2079" i="55"/>
  <c r="P2084" i="55"/>
  <c r="O2086" i="55"/>
  <c r="P2093" i="55"/>
  <c r="O2095" i="55"/>
  <c r="P2100" i="55"/>
  <c r="O2102" i="55"/>
  <c r="P2109" i="55"/>
  <c r="O2111" i="55"/>
  <c r="P2116" i="55"/>
  <c r="O2118" i="55"/>
  <c r="P2125" i="55"/>
  <c r="O2127" i="55"/>
  <c r="P2132" i="55"/>
  <c r="O2134" i="55"/>
  <c r="P2141" i="55"/>
  <c r="O2143" i="55"/>
  <c r="P2148" i="55"/>
  <c r="O2150" i="55"/>
  <c r="P2157" i="55"/>
  <c r="O2159" i="55"/>
  <c r="P2164" i="55"/>
  <c r="O2166" i="55"/>
  <c r="P2173" i="55"/>
  <c r="O2175" i="55"/>
  <c r="P2180" i="55"/>
  <c r="O2182" i="55"/>
  <c r="P2189" i="55"/>
  <c r="O2191" i="55"/>
  <c r="P2196" i="55"/>
  <c r="O2198" i="55"/>
  <c r="P2205" i="55"/>
  <c r="O2207" i="55"/>
  <c r="O2213" i="55"/>
  <c r="P2220" i="55"/>
  <c r="O2222" i="55"/>
  <c r="P2227" i="55"/>
  <c r="O2229" i="55"/>
  <c r="P2236" i="55"/>
  <c r="O2238" i="55"/>
  <c r="P2239" i="55"/>
  <c r="O2241" i="55"/>
  <c r="P2244" i="55"/>
  <c r="P2161" i="55"/>
  <c r="O2170" i="55"/>
  <c r="P2175" i="55"/>
  <c r="O2179" i="55"/>
  <c r="P2184" i="55"/>
  <c r="O2188" i="55"/>
  <c r="P2193" i="55"/>
  <c r="P2200" i="55"/>
  <c r="O2204" i="55"/>
  <c r="O2211" i="55"/>
  <c r="P2215" i="55"/>
  <c r="P2222" i="55"/>
  <c r="O2226" i="55"/>
  <c r="O2233" i="55"/>
  <c r="P2238" i="55"/>
  <c r="O2243" i="55"/>
  <c r="P14" i="55"/>
  <c r="O36" i="55"/>
  <c r="O157" i="55"/>
  <c r="O160" i="55"/>
  <c r="P193" i="55"/>
  <c r="P196" i="55"/>
  <c r="P262" i="55"/>
  <c r="P304" i="55"/>
  <c r="P345" i="55"/>
  <c r="P348" i="55"/>
  <c r="P366" i="55"/>
  <c r="O479" i="55"/>
  <c r="O521" i="55"/>
  <c r="O551" i="55"/>
  <c r="O607" i="55"/>
  <c r="O649" i="55"/>
  <c r="O679" i="55"/>
  <c r="O782" i="55"/>
  <c r="O785" i="55"/>
  <c r="O846" i="55"/>
  <c r="O849" i="55"/>
  <c r="O910" i="55"/>
  <c r="O913" i="55"/>
  <c r="O974" i="55"/>
  <c r="O977" i="55"/>
  <c r="O1017" i="55"/>
  <c r="P1026" i="55"/>
  <c r="P1029" i="55"/>
  <c r="P1041" i="55"/>
  <c r="O1057" i="55"/>
  <c r="P1066" i="55"/>
  <c r="P1069" i="55"/>
  <c r="O1081" i="55"/>
  <c r="P1090" i="55"/>
  <c r="P1093" i="55"/>
  <c r="P1105" i="55"/>
  <c r="O1121" i="55"/>
  <c r="P1130" i="55"/>
  <c r="P1133" i="55"/>
  <c r="P1153" i="55"/>
  <c r="P1159" i="55"/>
  <c r="P1165" i="55"/>
  <c r="P1185" i="55"/>
  <c r="P1191" i="55"/>
  <c r="P1197" i="55"/>
  <c r="P1217" i="55"/>
  <c r="P1223" i="55"/>
  <c r="P1229" i="55"/>
  <c r="P1249" i="55"/>
  <c r="P1255" i="55"/>
  <c r="P1261" i="55"/>
  <c r="P1281" i="55"/>
  <c r="P1287" i="55"/>
  <c r="P1293" i="55"/>
  <c r="P1313" i="55"/>
  <c r="P1319" i="55"/>
  <c r="P1325" i="55"/>
  <c r="P1345" i="55"/>
  <c r="P1351" i="55"/>
  <c r="P1357" i="55"/>
  <c r="P1377" i="55"/>
  <c r="P1383" i="55"/>
  <c r="P1389" i="55"/>
  <c r="P1409" i="55"/>
  <c r="P1415" i="55"/>
  <c r="P1421" i="55"/>
  <c r="P1441" i="55"/>
  <c r="P1447" i="55"/>
  <c r="P1453" i="55"/>
  <c r="P1473" i="55"/>
  <c r="P1479" i="55"/>
  <c r="P1485" i="55"/>
  <c r="P1505" i="55"/>
  <c r="P1517" i="55"/>
  <c r="P1536" i="55"/>
  <c r="P1541" i="55"/>
  <c r="O1548" i="55"/>
  <c r="P1552" i="55"/>
  <c r="P1557" i="55"/>
  <c r="O1564" i="55"/>
  <c r="P1573" i="55"/>
  <c r="O1580" i="55"/>
  <c r="P1589" i="55"/>
  <c r="O1596" i="55"/>
  <c r="P1605" i="55"/>
  <c r="O1612" i="55"/>
  <c r="P1621" i="55"/>
  <c r="O1628" i="55"/>
  <c r="P1632" i="55"/>
  <c r="P1639" i="55"/>
  <c r="P1648" i="55"/>
  <c r="P1655" i="55"/>
  <c r="P1664" i="55"/>
  <c r="P1671" i="55"/>
  <c r="P1680" i="55"/>
  <c r="P1687" i="55"/>
  <c r="P1696" i="55"/>
  <c r="P1703" i="55"/>
  <c r="P1712" i="55"/>
  <c r="P1719" i="55"/>
  <c r="O1724" i="55"/>
  <c r="P1733" i="55"/>
  <c r="P1744" i="55"/>
  <c r="P1751" i="55"/>
  <c r="P1760" i="55"/>
  <c r="P1767" i="55"/>
  <c r="P1776" i="55"/>
  <c r="P1783" i="55"/>
  <c r="P1792" i="55"/>
  <c r="P1799" i="55"/>
  <c r="P1808" i="55"/>
  <c r="P1815" i="55"/>
  <c r="O1822" i="55"/>
  <c r="P1829" i="55"/>
  <c r="P1836" i="55"/>
  <c r="O1847" i="55"/>
  <c r="O1854" i="55"/>
  <c r="O1863" i="55"/>
  <c r="P1868" i="55"/>
  <c r="P1877" i="55"/>
  <c r="O1886" i="55"/>
  <c r="P1893" i="55"/>
  <c r="P1900" i="55"/>
  <c r="P1909" i="55"/>
  <c r="P1916" i="55"/>
  <c r="P1925" i="55"/>
  <c r="P1932" i="55"/>
  <c r="P1941" i="55"/>
  <c r="P1948" i="55"/>
  <c r="P1957" i="55"/>
  <c r="P1964" i="55"/>
  <c r="P1973" i="55"/>
  <c r="P1980" i="55"/>
  <c r="P1989" i="55"/>
  <c r="P1996" i="55"/>
  <c r="P2005" i="55"/>
  <c r="P2012" i="55"/>
  <c r="P2021" i="55"/>
  <c r="P2028" i="55"/>
  <c r="P2037" i="55"/>
  <c r="P2044" i="55"/>
  <c r="P2053" i="55"/>
  <c r="P2060" i="55"/>
  <c r="P2069" i="55"/>
  <c r="P2076" i="55"/>
  <c r="P2085" i="55"/>
  <c r="P2092" i="55"/>
  <c r="P2101" i="55"/>
  <c r="P2108" i="55"/>
  <c r="P2117" i="55"/>
  <c r="P2124" i="55"/>
  <c r="P2133" i="55"/>
  <c r="O2142" i="55"/>
  <c r="P2149" i="55"/>
  <c r="P2156" i="55"/>
  <c r="P2165" i="55"/>
  <c r="O2174" i="55"/>
  <c r="P2181" i="55"/>
  <c r="O2190" i="55"/>
  <c r="O2199" i="55"/>
  <c r="O2206" i="55"/>
  <c r="O2214" i="55"/>
  <c r="P2219" i="55"/>
  <c r="O2230" i="55"/>
  <c r="P46" i="55"/>
  <c r="O61" i="55"/>
  <c r="O64" i="55"/>
  <c r="O85" i="55"/>
  <c r="P162" i="55"/>
  <c r="P232" i="55"/>
  <c r="O272" i="55"/>
  <c r="O376" i="55"/>
  <c r="P447" i="55"/>
  <c r="P471" i="55"/>
  <c r="O481" i="55"/>
  <c r="O499" i="55"/>
  <c r="O502" i="55"/>
  <c r="O523" i="55"/>
  <c r="O526" i="55"/>
  <c r="P575" i="55"/>
  <c r="P599" i="55"/>
  <c r="O609" i="55"/>
  <c r="O627" i="55"/>
  <c r="O630" i="55"/>
  <c r="O651" i="55"/>
  <c r="O654" i="55"/>
  <c r="P703" i="55"/>
  <c r="P727" i="55"/>
  <c r="P738" i="55"/>
  <c r="P745" i="55"/>
  <c r="O748" i="55"/>
  <c r="P791" i="55"/>
  <c r="P802" i="55"/>
  <c r="P809" i="55"/>
  <c r="O812" i="55"/>
  <c r="P855" i="55"/>
  <c r="P866" i="55"/>
  <c r="P873" i="55"/>
  <c r="O876" i="55"/>
  <c r="P919" i="55"/>
  <c r="P930" i="55"/>
  <c r="P937" i="55"/>
  <c r="O940" i="55"/>
  <c r="P983" i="55"/>
  <c r="P994" i="55"/>
  <c r="P1001" i="55"/>
  <c r="O1004" i="55"/>
  <c r="P1047" i="55"/>
  <c r="P1049" i="55"/>
  <c r="P1071" i="55"/>
  <c r="P1111" i="55"/>
  <c r="P1113" i="55"/>
  <c r="P1135" i="55"/>
  <c r="P1141" i="55"/>
  <c r="P1161" i="55"/>
  <c r="P1167" i="55"/>
  <c r="P1173" i="55"/>
  <c r="P1193" i="55"/>
  <c r="P1199" i="55"/>
  <c r="P1205" i="55"/>
  <c r="P1225" i="55"/>
  <c r="P1231" i="55"/>
  <c r="P1237" i="55"/>
  <c r="P1257" i="55"/>
  <c r="P1263" i="55"/>
  <c r="P1269" i="55"/>
  <c r="P1289" i="55"/>
  <c r="P1295" i="55"/>
  <c r="P1301" i="55"/>
  <c r="P1321" i="55"/>
  <c r="P1327" i="55"/>
  <c r="P1333" i="55"/>
  <c r="P1353" i="55"/>
  <c r="P1359" i="55"/>
  <c r="P1365" i="55"/>
  <c r="P1385" i="55"/>
  <c r="P1391" i="55"/>
  <c r="P1397" i="55"/>
  <c r="P1417" i="55"/>
  <c r="P1423" i="55"/>
  <c r="P1429" i="55"/>
  <c r="P1449" i="55"/>
  <c r="P1455" i="55"/>
  <c r="P1461" i="55"/>
  <c r="P1481" i="55"/>
  <c r="P1487" i="55"/>
  <c r="P1493" i="55"/>
  <c r="P1513" i="55"/>
  <c r="O1519" i="55"/>
  <c r="P1524" i="55"/>
  <c r="P1531" i="55"/>
  <c r="O1538" i="55"/>
  <c r="O1543" i="55"/>
  <c r="O1554" i="55"/>
  <c r="O1559" i="55"/>
  <c r="O1570" i="55"/>
  <c r="O1575" i="55"/>
  <c r="O1586" i="55"/>
  <c r="O1591" i="55"/>
  <c r="O1602" i="55"/>
  <c r="O1607" i="55"/>
  <c r="O1618" i="55"/>
  <c r="O1623" i="55"/>
  <c r="O1634" i="55"/>
  <c r="O1639" i="55"/>
  <c r="O1650" i="55"/>
  <c r="O1655" i="55"/>
  <c r="O1666" i="55"/>
  <c r="O1671" i="55"/>
  <c r="O1682" i="55"/>
  <c r="O1687" i="55"/>
  <c r="O1698" i="55"/>
  <c r="O1703" i="55"/>
  <c r="O1714" i="55"/>
  <c r="O1719" i="55"/>
  <c r="O1730" i="55"/>
  <c r="O1735" i="55"/>
  <c r="O1746" i="55"/>
  <c r="O1751" i="55"/>
  <c r="O1762" i="55"/>
  <c r="O1767" i="55"/>
  <c r="O1778" i="55"/>
  <c r="O1783" i="55"/>
  <c r="O1794" i="55"/>
  <c r="O1799" i="55"/>
  <c r="O1810" i="55"/>
  <c r="O1815" i="55"/>
  <c r="P1823" i="55"/>
  <c r="P1825" i="55"/>
  <c r="O1827" i="55"/>
  <c r="P1832" i="55"/>
  <c r="O1834" i="55"/>
  <c r="O1836" i="55"/>
  <c r="P1839" i="55"/>
  <c r="P1841" i="55"/>
  <c r="O1843" i="55"/>
  <c r="P1848" i="55"/>
  <c r="O1850" i="55"/>
  <c r="O1852" i="55"/>
  <c r="P1855" i="55"/>
  <c r="P1857" i="55"/>
  <c r="O1859" i="55"/>
  <c r="P1864" i="55"/>
  <c r="O1866" i="55"/>
  <c r="O1868" i="55"/>
  <c r="P1871" i="55"/>
  <c r="P1873" i="55"/>
  <c r="O1875" i="55"/>
  <c r="P1880" i="55"/>
  <c r="O1882" i="55"/>
  <c r="O1884" i="55"/>
  <c r="P1887" i="55"/>
  <c r="P1889" i="55"/>
  <c r="O1891" i="55"/>
  <c r="P1896" i="55"/>
  <c r="O1898" i="55"/>
  <c r="O1900" i="55"/>
  <c r="P1903" i="55"/>
  <c r="P1905" i="55"/>
  <c r="O1907" i="55"/>
  <c r="P1912" i="55"/>
  <c r="O1914" i="55"/>
  <c r="O1916" i="55"/>
  <c r="P1919" i="55"/>
  <c r="P1921" i="55"/>
  <c r="O1923" i="55"/>
  <c r="P1928" i="55"/>
  <c r="O1930" i="55"/>
  <c r="O1932" i="55"/>
  <c r="P1935" i="55"/>
  <c r="P1937" i="55"/>
  <c r="O1939" i="55"/>
  <c r="P1944" i="55"/>
  <c r="O1946" i="55"/>
  <c r="O1948" i="55"/>
  <c r="P1951" i="55"/>
  <c r="P1953" i="55"/>
  <c r="O1955" i="55"/>
  <c r="P1960" i="55"/>
  <c r="O1962" i="55"/>
  <c r="O1964" i="55"/>
  <c r="P1967" i="55"/>
  <c r="P1969" i="55"/>
  <c r="O1971" i="55"/>
  <c r="P1976" i="55"/>
  <c r="O1978" i="55"/>
  <c r="O1980" i="55"/>
  <c r="P1983" i="55"/>
  <c r="P1985" i="55"/>
  <c r="O1987" i="55"/>
  <c r="P1992" i="55"/>
  <c r="O1994" i="55"/>
  <c r="O1996" i="55"/>
  <c r="P1999" i="55"/>
  <c r="P2001" i="55"/>
  <c r="O2003" i="55"/>
  <c r="P2008" i="55"/>
  <c r="O2010" i="55"/>
  <c r="O2012" i="55"/>
  <c r="P2015" i="55"/>
  <c r="P2017" i="55"/>
  <c r="O2019" i="55"/>
  <c r="P2024" i="55"/>
  <c r="O2026" i="55"/>
  <c r="O2028" i="55"/>
  <c r="P2031" i="55"/>
  <c r="P2033" i="55"/>
  <c r="O2035" i="55"/>
  <c r="P2040" i="55"/>
  <c r="O2042" i="55"/>
  <c r="O2044" i="55"/>
  <c r="P2047" i="55"/>
  <c r="P2049" i="55"/>
  <c r="O2051" i="55"/>
  <c r="P2056" i="55"/>
  <c r="O2058" i="55"/>
  <c r="O2060" i="55"/>
  <c r="P2063" i="55"/>
  <c r="P2065" i="55"/>
  <c r="O2067" i="55"/>
  <c r="P2072" i="55"/>
  <c r="O2074" i="55"/>
  <c r="O2076" i="55"/>
  <c r="P2079" i="55"/>
  <c r="P2081" i="55"/>
  <c r="O2083" i="55"/>
  <c r="P2088" i="55"/>
  <c r="O2090" i="55"/>
  <c r="O2092" i="55"/>
  <c r="P2095" i="55"/>
  <c r="P2097" i="55"/>
  <c r="O2099" i="55"/>
  <c r="P2104" i="55"/>
  <c r="O2106" i="55"/>
  <c r="O2108" i="55"/>
  <c r="P2111" i="55"/>
  <c r="P2113" i="55"/>
  <c r="O2115" i="55"/>
  <c r="P2120" i="55"/>
  <c r="O2122" i="55"/>
  <c r="O2124" i="55"/>
  <c r="P2127" i="55"/>
  <c r="P2129" i="55"/>
  <c r="O2131" i="55"/>
  <c r="P2136" i="55"/>
  <c r="O2138" i="55"/>
  <c r="O2140" i="55"/>
  <c r="P2143" i="55"/>
  <c r="P2145" i="55"/>
  <c r="O2147" i="55"/>
  <c r="P2152" i="55"/>
  <c r="O2154" i="55"/>
  <c r="O2156" i="55"/>
  <c r="P2159" i="55"/>
  <c r="O2163" i="55"/>
  <c r="P2168" i="55"/>
  <c r="O2172" i="55"/>
  <c r="P2177" i="55"/>
  <c r="O2186" i="55"/>
  <c r="P2191" i="55"/>
  <c r="O2195" i="55"/>
  <c r="O2202" i="55"/>
  <c r="P2207" i="55"/>
  <c r="P2209" i="55"/>
  <c r="O2217" i="55"/>
  <c r="O2219" i="55"/>
  <c r="P2224" i="55"/>
  <c r="P2231" i="55"/>
  <c r="O2235" i="55"/>
  <c r="P1511" i="55"/>
  <c r="P1543" i="55"/>
  <c r="P1559" i="55"/>
  <c r="P1568" i="55"/>
  <c r="P1575" i="55"/>
  <c r="P1584" i="55"/>
  <c r="P1591" i="55"/>
  <c r="P1600" i="55"/>
  <c r="P1607" i="55"/>
  <c r="P1616" i="55"/>
  <c r="P1623" i="55"/>
  <c r="P1637" i="55"/>
  <c r="O1644" i="55"/>
  <c r="P1653" i="55"/>
  <c r="O1660" i="55"/>
  <c r="P1669" i="55"/>
  <c r="O1676" i="55"/>
  <c r="P1685" i="55"/>
  <c r="O1692" i="55"/>
  <c r="P1701" i="55"/>
  <c r="O1708" i="55"/>
  <c r="P1717" i="55"/>
  <c r="P1728" i="55"/>
  <c r="P1735" i="55"/>
  <c r="O1740" i="55"/>
  <c r="P1749" i="55"/>
  <c r="O1756" i="55"/>
  <c r="P1765" i="55"/>
  <c r="O1772" i="55"/>
  <c r="P1781" i="55"/>
  <c r="O1788" i="55"/>
  <c r="P1797" i="55"/>
  <c r="O1804" i="55"/>
  <c r="P1813" i="55"/>
  <c r="O1820" i="55"/>
  <c r="O1831" i="55"/>
  <c r="O1838" i="55"/>
  <c r="P1845" i="55"/>
  <c r="P1852" i="55"/>
  <c r="P1861" i="55"/>
  <c r="O1870" i="55"/>
  <c r="O1879" i="55"/>
  <c r="P1884" i="55"/>
  <c r="O1895" i="55"/>
  <c r="O1902" i="55"/>
  <c r="O1911" i="55"/>
  <c r="O1918" i="55"/>
  <c r="O1927" i="55"/>
  <c r="O1934" i="55"/>
  <c r="O1943" i="55"/>
  <c r="O1950" i="55"/>
  <c r="O1959" i="55"/>
  <c r="O1966" i="55"/>
  <c r="O1975" i="55"/>
  <c r="O1982" i="55"/>
  <c r="O1991" i="55"/>
  <c r="O1998" i="55"/>
  <c r="O2007" i="55"/>
  <c r="O2014" i="55"/>
  <c r="O2023" i="55"/>
  <c r="O2030" i="55"/>
  <c r="O2039" i="55"/>
  <c r="O2046" i="55"/>
  <c r="O2055" i="55"/>
  <c r="O2062" i="55"/>
  <c r="O2071" i="55"/>
  <c r="O2078" i="55"/>
  <c r="O2087" i="55"/>
  <c r="O2094" i="55"/>
  <c r="O2103" i="55"/>
  <c r="O2110" i="55"/>
  <c r="O2119" i="55"/>
  <c r="O2126" i="55"/>
  <c r="O2135" i="55"/>
  <c r="P2140" i="55"/>
  <c r="O2151" i="55"/>
  <c r="O2158" i="55"/>
  <c r="O2167" i="55"/>
  <c r="P2172" i="55"/>
  <c r="O2183" i="55"/>
  <c r="P2188" i="55"/>
  <c r="P2197" i="55"/>
  <c r="P2204" i="55"/>
  <c r="P2212" i="55"/>
  <c r="O2221" i="55"/>
  <c r="P360" i="55"/>
  <c r="O563" i="55"/>
  <c r="O566" i="55"/>
  <c r="P639" i="55"/>
  <c r="O673" i="55"/>
  <c r="P1103" i="55"/>
  <c r="P1189" i="55"/>
  <c r="P1215" i="55"/>
  <c r="P1241" i="55"/>
  <c r="P1317" i="55"/>
  <c r="P1343" i="55"/>
  <c r="P1369" i="55"/>
  <c r="P1445" i="55"/>
  <c r="P1471" i="55"/>
  <c r="P1497" i="55"/>
  <c r="O1535" i="55"/>
  <c r="O1546" i="55"/>
  <c r="O1567" i="55"/>
  <c r="O1578" i="55"/>
  <c r="O1599" i="55"/>
  <c r="O1610" i="55"/>
  <c r="O1631" i="55"/>
  <c r="O1642" i="55"/>
  <c r="O1663" i="55"/>
  <c r="O1674" i="55"/>
  <c r="O1695" i="55"/>
  <c r="O1706" i="55"/>
  <c r="O1727" i="55"/>
  <c r="O1738" i="55"/>
  <c r="O1759" i="55"/>
  <c r="O1770" i="55"/>
  <c r="O1791" i="55"/>
  <c r="O1802" i="55"/>
  <c r="O1826" i="55"/>
  <c r="P1849" i="55"/>
  <c r="O1858" i="55"/>
  <c r="P1881" i="55"/>
  <c r="O1890" i="55"/>
  <c r="P1913" i="55"/>
  <c r="O1922" i="55"/>
  <c r="P1945" i="55"/>
  <c r="O1954" i="55"/>
  <c r="P1977" i="55"/>
  <c r="O1986" i="55"/>
  <c r="P2009" i="55"/>
  <c r="O2018" i="55"/>
  <c r="P2041" i="55"/>
  <c r="O2050" i="55"/>
  <c r="P2073" i="55"/>
  <c r="O2082" i="55"/>
  <c r="P2105" i="55"/>
  <c r="O2114" i="55"/>
  <c r="P2137" i="55"/>
  <c r="O2146" i="55"/>
  <c r="P2169" i="55"/>
  <c r="O2178" i="55"/>
  <c r="P2201" i="55"/>
  <c r="O2210" i="55"/>
  <c r="O2234" i="55"/>
  <c r="O2239" i="55"/>
  <c r="P2243" i="55"/>
  <c r="O1995" i="55"/>
  <c r="P2007" i="55"/>
  <c r="P2016" i="55"/>
  <c r="O2036" i="55"/>
  <c r="P2048" i="55"/>
  <c r="O2068" i="55"/>
  <c r="P2080" i="55"/>
  <c r="O2091" i="55"/>
  <c r="P2103" i="55"/>
  <c r="O2123" i="55"/>
  <c r="P2135" i="55"/>
  <c r="O2155" i="55"/>
  <c r="O2164" i="55"/>
  <c r="P2176" i="55"/>
  <c r="O2196" i="55"/>
  <c r="P2208" i="55"/>
  <c r="O2227" i="55"/>
  <c r="O2237" i="55"/>
  <c r="O2242" i="55"/>
  <c r="O248" i="55"/>
  <c r="O462" i="55"/>
  <c r="O691" i="55"/>
  <c r="P770" i="55"/>
  <c r="P834" i="55"/>
  <c r="P887" i="55"/>
  <c r="O908" i="55"/>
  <c r="P969" i="55"/>
  <c r="P1221" i="55"/>
  <c r="P1375" i="55"/>
  <c r="O1528" i="55"/>
  <c r="O1828" i="55"/>
  <c r="P1863" i="55"/>
  <c r="O1892" i="55"/>
  <c r="O1915" i="55"/>
  <c r="P1936" i="55"/>
  <c r="O1956" i="55"/>
  <c r="P1968" i="55"/>
  <c r="P1991" i="55"/>
  <c r="O2020" i="55"/>
  <c r="O2043" i="55"/>
  <c r="P2064" i="55"/>
  <c r="P2087" i="55"/>
  <c r="O2107" i="55"/>
  <c r="O2148" i="55"/>
  <c r="O2171" i="55"/>
  <c r="P2183" i="55"/>
  <c r="O2245" i="55"/>
  <c r="O144" i="55"/>
  <c r="P147" i="55"/>
  <c r="O400" i="55"/>
  <c r="O435" i="55"/>
  <c r="O438" i="55"/>
  <c r="P511" i="55"/>
  <c r="O545" i="55"/>
  <c r="P663" i="55"/>
  <c r="O715" i="55"/>
  <c r="O718" i="55"/>
  <c r="P1039" i="55"/>
  <c r="P1081" i="55"/>
  <c r="P1157" i="55"/>
  <c r="P1183" i="55"/>
  <c r="P1209" i="55"/>
  <c r="P1285" i="55"/>
  <c r="P1311" i="55"/>
  <c r="P1337" i="55"/>
  <c r="P1413" i="55"/>
  <c r="P1439" i="55"/>
  <c r="P1465" i="55"/>
  <c r="O1523" i="55"/>
  <c r="P1824" i="55"/>
  <c r="O1835" i="55"/>
  <c r="O1844" i="55"/>
  <c r="P1847" i="55"/>
  <c r="P1856" i="55"/>
  <c r="O1867" i="55"/>
  <c r="O1876" i="55"/>
  <c r="P1879" i="55"/>
  <c r="P1888" i="55"/>
  <c r="O1899" i="55"/>
  <c r="O1908" i="55"/>
  <c r="P1911" i="55"/>
  <c r="P1920" i="55"/>
  <c r="O1931" i="55"/>
  <c r="O1940" i="55"/>
  <c r="P1943" i="55"/>
  <c r="P1952" i="55"/>
  <c r="O1963" i="55"/>
  <c r="O1972" i="55"/>
  <c r="P1975" i="55"/>
  <c r="P1984" i="55"/>
  <c r="O2004" i="55"/>
  <c r="O2027" i="55"/>
  <c r="P2039" i="55"/>
  <c r="O2059" i="55"/>
  <c r="P2071" i="55"/>
  <c r="O2100" i="55"/>
  <c r="P2112" i="55"/>
  <c r="O2132" i="55"/>
  <c r="P2144" i="55"/>
  <c r="P2167" i="55"/>
  <c r="O2187" i="55"/>
  <c r="P2199" i="55"/>
  <c r="O2218" i="55"/>
  <c r="P2232" i="55"/>
  <c r="O3527" i="55"/>
  <c r="O459" i="55"/>
  <c r="P759" i="55"/>
  <c r="P777" i="55"/>
  <c r="P823" i="55"/>
  <c r="O844" i="55"/>
  <c r="P898" i="55"/>
  <c r="P962" i="55"/>
  <c r="P1015" i="55"/>
  <c r="P1145" i="55"/>
  <c r="P1273" i="55"/>
  <c r="P1477" i="55"/>
  <c r="P1831" i="55"/>
  <c r="O1860" i="55"/>
  <c r="O1883" i="55"/>
  <c r="P1904" i="55"/>
  <c r="O1924" i="55"/>
  <c r="P1959" i="55"/>
  <c r="O1979" i="55"/>
  <c r="P2000" i="55"/>
  <c r="P2023" i="55"/>
  <c r="O2052" i="55"/>
  <c r="O2075" i="55"/>
  <c r="P2096" i="55"/>
  <c r="P2119" i="55"/>
  <c r="O2139" i="55"/>
  <c r="P2160" i="55"/>
  <c r="P2192" i="55"/>
  <c r="P2214" i="55"/>
  <c r="P2228" i="55"/>
  <c r="O34" i="55"/>
  <c r="P535" i="55"/>
  <c r="O587" i="55"/>
  <c r="O590" i="55"/>
  <c r="P1017" i="55"/>
  <c r="P1079" i="55"/>
  <c r="P1151" i="55"/>
  <c r="P1177" i="55"/>
  <c r="P1253" i="55"/>
  <c r="P1279" i="55"/>
  <c r="P1305" i="55"/>
  <c r="P1381" i="55"/>
  <c r="P1407" i="55"/>
  <c r="P1433" i="55"/>
  <c r="P1509" i="55"/>
  <c r="O1530" i="55"/>
  <c r="O1551" i="55"/>
  <c r="O1562" i="55"/>
  <c r="O1583" i="55"/>
  <c r="O1594" i="55"/>
  <c r="O1615" i="55"/>
  <c r="O1626" i="55"/>
  <c r="O1647" i="55"/>
  <c r="O1658" i="55"/>
  <c r="O1679" i="55"/>
  <c r="O1690" i="55"/>
  <c r="O1711" i="55"/>
  <c r="O1722" i="55"/>
  <c r="O1743" i="55"/>
  <c r="O1754" i="55"/>
  <c r="O1775" i="55"/>
  <c r="O1786" i="55"/>
  <c r="O1807" i="55"/>
  <c r="O1818" i="55"/>
  <c r="P1833" i="55"/>
  <c r="O1842" i="55"/>
  <c r="P1865" i="55"/>
  <c r="O1874" i="55"/>
  <c r="P1897" i="55"/>
  <c r="O1906" i="55"/>
  <c r="P1929" i="55"/>
  <c r="O1938" i="55"/>
  <c r="P1961" i="55"/>
  <c r="O1970" i="55"/>
  <c r="P1993" i="55"/>
  <c r="O2002" i="55"/>
  <c r="P2025" i="55"/>
  <c r="O2034" i="55"/>
  <c r="P2057" i="55"/>
  <c r="O2066" i="55"/>
  <c r="P2089" i="55"/>
  <c r="O2098" i="55"/>
  <c r="P2121" i="55"/>
  <c r="O2130" i="55"/>
  <c r="P2153" i="55"/>
  <c r="O2162" i="55"/>
  <c r="P2185" i="55"/>
  <c r="O2194" i="55"/>
  <c r="P2216" i="55"/>
  <c r="O2225" i="55"/>
  <c r="P2230" i="55"/>
  <c r="P2235" i="55"/>
  <c r="P2240" i="55"/>
  <c r="P2242" i="55"/>
  <c r="O694" i="55"/>
  <c r="O780" i="55"/>
  <c r="P841" i="55"/>
  <c r="P905" i="55"/>
  <c r="P951" i="55"/>
  <c r="O972" i="55"/>
  <c r="P1247" i="55"/>
  <c r="P1349" i="55"/>
  <c r="P1401" i="55"/>
  <c r="P1503" i="55"/>
  <c r="P1840" i="55"/>
  <c r="O1851" i="55"/>
  <c r="P1872" i="55"/>
  <c r="P1895" i="55"/>
  <c r="P1927" i="55"/>
  <c r="O1947" i="55"/>
  <c r="O1988" i="55"/>
  <c r="O2011" i="55"/>
  <c r="P2032" i="55"/>
  <c r="P2055" i="55"/>
  <c r="O2084" i="55"/>
  <c r="O2116" i="55"/>
  <c r="P2128" i="55"/>
  <c r="P2151" i="55"/>
  <c r="O2180" i="55"/>
  <c r="O2203" i="55"/>
  <c r="P2223" i="55"/>
  <c r="O10" i="53"/>
  <c r="P11" i="53"/>
  <c r="O14" i="53"/>
  <c r="P15" i="53"/>
  <c r="O18" i="53"/>
  <c r="P19" i="53"/>
  <c r="O22" i="53"/>
  <c r="P23" i="53"/>
  <c r="O26" i="53"/>
  <c r="P27" i="53"/>
  <c r="O30" i="53"/>
  <c r="P31" i="53"/>
  <c r="O34" i="53"/>
  <c r="P35" i="53"/>
  <c r="O38" i="53"/>
  <c r="P39" i="53"/>
  <c r="O42" i="53"/>
  <c r="P43" i="53"/>
  <c r="O46" i="53"/>
  <c r="P47" i="53"/>
  <c r="O50" i="53"/>
  <c r="P51" i="53"/>
  <c r="O54" i="53"/>
  <c r="P55" i="53"/>
  <c r="O58" i="53"/>
  <c r="P59" i="53"/>
  <c r="O62" i="53"/>
  <c r="P63" i="53"/>
  <c r="O66" i="53"/>
  <c r="P67" i="53"/>
  <c r="O70" i="53"/>
  <c r="P71" i="53"/>
  <c r="O74" i="53"/>
  <c r="P75" i="53"/>
  <c r="O78" i="53"/>
  <c r="P79" i="53"/>
  <c r="O82" i="53"/>
  <c r="P83" i="53"/>
  <c r="O86" i="53"/>
  <c r="P87" i="53"/>
  <c r="O90" i="53"/>
  <c r="P91" i="53"/>
  <c r="O94" i="53"/>
  <c r="P95" i="53"/>
  <c r="O98" i="53"/>
  <c r="P99" i="53"/>
  <c r="O102" i="53"/>
  <c r="P103" i="53"/>
  <c r="O106" i="53"/>
  <c r="P107" i="53"/>
  <c r="O110" i="53"/>
  <c r="P111" i="53"/>
  <c r="O114" i="53"/>
  <c r="P115" i="53"/>
  <c r="O118" i="53"/>
  <c r="P119" i="53"/>
  <c r="O122" i="53"/>
  <c r="P123" i="53"/>
  <c r="O126" i="53"/>
  <c r="P127" i="53"/>
  <c r="O130" i="53"/>
  <c r="P131" i="53"/>
  <c r="O134" i="53"/>
  <c r="P135" i="53"/>
  <c r="O138" i="53"/>
  <c r="P139" i="53"/>
  <c r="O142" i="53"/>
  <c r="P143" i="53"/>
  <c r="O146" i="53"/>
  <c r="P147" i="53"/>
  <c r="O150" i="53"/>
  <c r="P151" i="53"/>
  <c r="O154" i="53"/>
  <c r="P155" i="53"/>
  <c r="O158" i="53"/>
  <c r="P159" i="53"/>
  <c r="O162" i="53"/>
  <c r="P163" i="53"/>
  <c r="O166" i="53"/>
  <c r="P167" i="53"/>
  <c r="O170" i="53"/>
  <c r="P171" i="53"/>
  <c r="O174" i="53"/>
  <c r="P175" i="53"/>
  <c r="O178" i="53"/>
  <c r="P10" i="53"/>
  <c r="O13" i="53"/>
  <c r="P14" i="53"/>
  <c r="O17" i="53"/>
  <c r="P18" i="53"/>
  <c r="O21" i="53"/>
  <c r="P22" i="53"/>
  <c r="O25" i="53"/>
  <c r="P26" i="53"/>
  <c r="O29" i="53"/>
  <c r="P30" i="53"/>
  <c r="O33" i="53"/>
  <c r="P34" i="53"/>
  <c r="O37" i="53"/>
  <c r="P38" i="53"/>
  <c r="O41" i="53"/>
  <c r="P42" i="53"/>
  <c r="O45" i="53"/>
  <c r="P46" i="53"/>
  <c r="O49" i="53"/>
  <c r="P50" i="53"/>
  <c r="O53" i="53"/>
  <c r="P54" i="53"/>
  <c r="O57" i="53"/>
  <c r="P58" i="53"/>
  <c r="O61" i="53"/>
  <c r="P62" i="53"/>
  <c r="O65" i="53"/>
  <c r="P66" i="53"/>
  <c r="O69" i="53"/>
  <c r="P70" i="53"/>
  <c r="O73" i="53"/>
  <c r="P74" i="53"/>
  <c r="O77" i="53"/>
  <c r="P78" i="53"/>
  <c r="O81" i="53"/>
  <c r="P82" i="53"/>
  <c r="O85" i="53"/>
  <c r="P86" i="53"/>
  <c r="O89" i="53"/>
  <c r="P90" i="53"/>
  <c r="O93" i="53"/>
  <c r="P94" i="53"/>
  <c r="O97" i="53"/>
  <c r="P98" i="53"/>
  <c r="O101" i="53"/>
  <c r="P102" i="53"/>
  <c r="O105" i="53"/>
  <c r="P106" i="53"/>
  <c r="O109" i="53"/>
  <c r="P110" i="53"/>
  <c r="O113" i="53"/>
  <c r="P114" i="53"/>
  <c r="O117" i="53"/>
  <c r="P118" i="53"/>
  <c r="O121" i="53"/>
  <c r="P122" i="53"/>
  <c r="O125" i="53"/>
  <c r="P126" i="53"/>
  <c r="O129" i="53"/>
  <c r="P130" i="53"/>
  <c r="O133" i="53"/>
  <c r="P134" i="53"/>
  <c r="O137" i="53"/>
  <c r="P138" i="53"/>
  <c r="O141" i="53"/>
  <c r="P142" i="53"/>
  <c r="O145" i="53"/>
  <c r="P146" i="53"/>
  <c r="O149" i="53"/>
  <c r="P150" i="53"/>
  <c r="O153" i="53"/>
  <c r="P154" i="53"/>
  <c r="O157" i="53"/>
  <c r="P158" i="53"/>
  <c r="O161" i="53"/>
  <c r="P162" i="53"/>
  <c r="O165" i="53"/>
  <c r="P166" i="53"/>
  <c r="O169" i="53"/>
  <c r="P170" i="53"/>
  <c r="O173" i="53"/>
  <c r="P174" i="53"/>
  <c r="O177" i="53"/>
  <c r="P178" i="53"/>
  <c r="O12" i="53"/>
  <c r="P13" i="53"/>
  <c r="O16" i="53"/>
  <c r="P17" i="53"/>
  <c r="O20" i="53"/>
  <c r="P21" i="53"/>
  <c r="O24" i="53"/>
  <c r="P25" i="53"/>
  <c r="O28" i="53"/>
  <c r="P29" i="53"/>
  <c r="O32" i="53"/>
  <c r="P33" i="53"/>
  <c r="O36" i="53"/>
  <c r="P37" i="53"/>
  <c r="O40" i="53"/>
  <c r="P41" i="53"/>
  <c r="O44" i="53"/>
  <c r="P45" i="53"/>
  <c r="O48" i="53"/>
  <c r="P49" i="53"/>
  <c r="O52" i="53"/>
  <c r="P53" i="53"/>
  <c r="O56" i="53"/>
  <c r="P57" i="53"/>
  <c r="O60" i="53"/>
  <c r="P61" i="53"/>
  <c r="O64" i="53"/>
  <c r="P65" i="53"/>
  <c r="O68" i="53"/>
  <c r="P69" i="53"/>
  <c r="O72" i="53"/>
  <c r="P73" i="53"/>
  <c r="O76" i="53"/>
  <c r="P77" i="53"/>
  <c r="O80" i="53"/>
  <c r="P81" i="53"/>
  <c r="O84" i="53"/>
  <c r="P85" i="53"/>
  <c r="O88" i="53"/>
  <c r="P89" i="53"/>
  <c r="O92" i="53"/>
  <c r="P93" i="53"/>
  <c r="O96" i="53"/>
  <c r="P97" i="53"/>
  <c r="O100" i="53"/>
  <c r="P101" i="53"/>
  <c r="O104" i="53"/>
  <c r="P105" i="53"/>
  <c r="O108" i="53"/>
  <c r="P109" i="53"/>
  <c r="O112" i="53"/>
  <c r="P113" i="53"/>
  <c r="O116" i="53"/>
  <c r="P117" i="53"/>
  <c r="O120" i="53"/>
  <c r="P121" i="53"/>
  <c r="O124" i="53"/>
  <c r="P125" i="53"/>
  <c r="O128" i="53"/>
  <c r="P129" i="53"/>
  <c r="O132" i="53"/>
  <c r="P133" i="53"/>
  <c r="O136" i="53"/>
  <c r="P137" i="53"/>
  <c r="O140" i="53"/>
  <c r="P141" i="53"/>
  <c r="O144" i="53"/>
  <c r="P145" i="53"/>
  <c r="O148" i="53"/>
  <c r="P149" i="53"/>
  <c r="O152" i="53"/>
  <c r="P153" i="53"/>
  <c r="O156" i="53"/>
  <c r="P157" i="53"/>
  <c r="O160" i="53"/>
  <c r="P161" i="53"/>
  <c r="O164" i="53"/>
  <c r="P165" i="53"/>
  <c r="O168" i="53"/>
  <c r="P169" i="53"/>
  <c r="O172" i="53"/>
  <c r="P173" i="53"/>
  <c r="O176" i="53"/>
  <c r="P177" i="53"/>
  <c r="O180" i="53"/>
  <c r="P181" i="53"/>
  <c r="O184" i="53"/>
  <c r="P185" i="53"/>
  <c r="O188" i="53"/>
  <c r="P189" i="53"/>
  <c r="O192" i="53"/>
  <c r="P193" i="53"/>
  <c r="O196" i="53"/>
  <c r="P197" i="53"/>
  <c r="O200" i="53"/>
  <c r="P201" i="53"/>
  <c r="O204" i="53"/>
  <c r="P205" i="53"/>
  <c r="O208" i="53"/>
  <c r="P209" i="53"/>
  <c r="O212" i="53"/>
  <c r="P213" i="53"/>
  <c r="O216" i="53"/>
  <c r="P217" i="53"/>
  <c r="O220" i="53"/>
  <c r="P221" i="53"/>
  <c r="O224" i="53"/>
  <c r="P225" i="53"/>
  <c r="O228" i="53"/>
  <c r="P229" i="53"/>
  <c r="O232" i="53"/>
  <c r="P233" i="53"/>
  <c r="O236" i="53"/>
  <c r="P237" i="53"/>
  <c r="O240" i="53"/>
  <c r="P241" i="53"/>
  <c r="O244" i="53"/>
  <c r="P245" i="53"/>
  <c r="O248" i="53"/>
  <c r="P249" i="53"/>
  <c r="O252" i="53"/>
  <c r="P253" i="53"/>
  <c r="O256" i="53"/>
  <c r="P257" i="53"/>
  <c r="O260" i="53"/>
  <c r="P261" i="53"/>
  <c r="O264" i="53"/>
  <c r="P265" i="53"/>
  <c r="O268" i="53"/>
  <c r="P269" i="53"/>
  <c r="O272" i="53"/>
  <c r="P273" i="53"/>
  <c r="O276" i="53"/>
  <c r="P277" i="53"/>
  <c r="O280" i="53"/>
  <c r="P281" i="53"/>
  <c r="O284" i="53"/>
  <c r="P285" i="53"/>
  <c r="O288" i="53"/>
  <c r="P289" i="53"/>
  <c r="O292" i="53"/>
  <c r="P293" i="53"/>
  <c r="O296" i="53"/>
  <c r="P297" i="53"/>
  <c r="O300" i="53"/>
  <c r="P301" i="53"/>
  <c r="O304" i="53"/>
  <c r="P305" i="53"/>
  <c r="O308" i="53"/>
  <c r="P309" i="53"/>
  <c r="O312" i="53"/>
  <c r="P313" i="53"/>
  <c r="O316" i="53"/>
  <c r="P317" i="53"/>
  <c r="O320" i="53"/>
  <c r="P321" i="53"/>
  <c r="O324" i="53"/>
  <c r="P325" i="53"/>
  <c r="O328" i="53"/>
  <c r="P329" i="53"/>
  <c r="O332" i="53"/>
  <c r="P333" i="53"/>
  <c r="O336" i="53"/>
  <c r="P337" i="53"/>
  <c r="O340" i="53"/>
  <c r="P341" i="53"/>
  <c r="O344" i="53"/>
  <c r="P345" i="53"/>
  <c r="O348" i="53"/>
  <c r="P349" i="53"/>
  <c r="O11" i="53"/>
  <c r="P16" i="53"/>
  <c r="O19" i="53"/>
  <c r="P24" i="53"/>
  <c r="O27" i="53"/>
  <c r="P32" i="53"/>
  <c r="O35" i="53"/>
  <c r="P40" i="53"/>
  <c r="O43" i="53"/>
  <c r="P48" i="53"/>
  <c r="O51" i="53"/>
  <c r="P56" i="53"/>
  <c r="O59" i="53"/>
  <c r="P64" i="53"/>
  <c r="O67" i="53"/>
  <c r="P72" i="53"/>
  <c r="O75" i="53"/>
  <c r="P80" i="53"/>
  <c r="O83" i="53"/>
  <c r="P88" i="53"/>
  <c r="O91" i="53"/>
  <c r="P96" i="53"/>
  <c r="O99" i="53"/>
  <c r="P104" i="53"/>
  <c r="O107" i="53"/>
  <c r="P112" i="53"/>
  <c r="O115" i="53"/>
  <c r="P120" i="53"/>
  <c r="O123" i="53"/>
  <c r="P128" i="53"/>
  <c r="O131" i="53"/>
  <c r="P136" i="53"/>
  <c r="O139" i="53"/>
  <c r="P144" i="53"/>
  <c r="O147" i="53"/>
  <c r="P152" i="53"/>
  <c r="O155" i="53"/>
  <c r="P160" i="53"/>
  <c r="O163" i="53"/>
  <c r="P168" i="53"/>
  <c r="O171" i="53"/>
  <c r="P176" i="53"/>
  <c r="O179" i="53"/>
  <c r="P180" i="53"/>
  <c r="O183" i="53"/>
  <c r="P184" i="53"/>
  <c r="O187" i="53"/>
  <c r="P188" i="53"/>
  <c r="O191" i="53"/>
  <c r="P192" i="53"/>
  <c r="O195" i="53"/>
  <c r="P196" i="53"/>
  <c r="O199" i="53"/>
  <c r="P200" i="53"/>
  <c r="O203" i="53"/>
  <c r="P204" i="53"/>
  <c r="O207" i="53"/>
  <c r="P208" i="53"/>
  <c r="O211" i="53"/>
  <c r="P212" i="53"/>
  <c r="O215" i="53"/>
  <c r="P216" i="53"/>
  <c r="O219" i="53"/>
  <c r="P220" i="53"/>
  <c r="O223" i="53"/>
  <c r="P224" i="53"/>
  <c r="O227" i="53"/>
  <c r="P228" i="53"/>
  <c r="O231" i="53"/>
  <c r="P232" i="53"/>
  <c r="O235" i="53"/>
  <c r="P236" i="53"/>
  <c r="O239" i="53"/>
  <c r="P240" i="53"/>
  <c r="O243" i="53"/>
  <c r="P244" i="53"/>
  <c r="O247" i="53"/>
  <c r="P248" i="53"/>
  <c r="O251" i="53"/>
  <c r="P252" i="53"/>
  <c r="O255" i="53"/>
  <c r="P256" i="53"/>
  <c r="O259" i="53"/>
  <c r="P260" i="53"/>
  <c r="O263" i="53"/>
  <c r="P264" i="53"/>
  <c r="O267" i="53"/>
  <c r="P268" i="53"/>
  <c r="O271" i="53"/>
  <c r="P272" i="53"/>
  <c r="O275" i="53"/>
  <c r="P276" i="53"/>
  <c r="O279" i="53"/>
  <c r="P280" i="53"/>
  <c r="O283" i="53"/>
  <c r="P284" i="53"/>
  <c r="O287" i="53"/>
  <c r="P288" i="53"/>
  <c r="O291" i="53"/>
  <c r="P292" i="53"/>
  <c r="O295" i="53"/>
  <c r="P296" i="53"/>
  <c r="O299" i="53"/>
  <c r="P300" i="53"/>
  <c r="O303" i="53"/>
  <c r="P304" i="53"/>
  <c r="P179" i="53"/>
  <c r="O182" i="53"/>
  <c r="P183" i="53"/>
  <c r="O186" i="53"/>
  <c r="P187" i="53"/>
  <c r="O190" i="53"/>
  <c r="P191" i="53"/>
  <c r="O194" i="53"/>
  <c r="P195" i="53"/>
  <c r="O198" i="53"/>
  <c r="P199" i="53"/>
  <c r="O202" i="53"/>
  <c r="P203" i="53"/>
  <c r="O206" i="53"/>
  <c r="P207" i="53"/>
  <c r="O210" i="53"/>
  <c r="P211" i="53"/>
  <c r="O214" i="53"/>
  <c r="P215" i="53"/>
  <c r="O218" i="53"/>
  <c r="P219" i="53"/>
  <c r="O222" i="53"/>
  <c r="P223" i="53"/>
  <c r="O226" i="53"/>
  <c r="P227" i="53"/>
  <c r="O230" i="53"/>
  <c r="P231" i="53"/>
  <c r="O234" i="53"/>
  <c r="P235" i="53"/>
  <c r="O238" i="53"/>
  <c r="P239" i="53"/>
  <c r="O242" i="53"/>
  <c r="P243" i="53"/>
  <c r="O246" i="53"/>
  <c r="P247" i="53"/>
  <c r="O250" i="53"/>
  <c r="P251" i="53"/>
  <c r="O254" i="53"/>
  <c r="P255" i="53"/>
  <c r="O258" i="53"/>
  <c r="P259" i="53"/>
  <c r="O262" i="53"/>
  <c r="P263" i="53"/>
  <c r="O266" i="53"/>
  <c r="P267" i="53"/>
  <c r="O270" i="53"/>
  <c r="P271" i="53"/>
  <c r="O274" i="53"/>
  <c r="P275" i="53"/>
  <c r="O278" i="53"/>
  <c r="P279" i="53"/>
  <c r="O282" i="53"/>
  <c r="P283" i="53"/>
  <c r="O286" i="53"/>
  <c r="P287" i="53"/>
  <c r="O290" i="53"/>
  <c r="P291" i="53"/>
  <c r="O294" i="53"/>
  <c r="P295" i="53"/>
  <c r="O298" i="53"/>
  <c r="P299" i="53"/>
  <c r="O302" i="53"/>
  <c r="P303" i="53"/>
  <c r="O306" i="53"/>
  <c r="P307" i="53"/>
  <c r="O310" i="53"/>
  <c r="P311" i="53"/>
  <c r="O314" i="53"/>
  <c r="P315" i="53"/>
  <c r="O318" i="53"/>
  <c r="P319" i="53"/>
  <c r="O322" i="53"/>
  <c r="P323" i="53"/>
  <c r="O326" i="53"/>
  <c r="P327" i="53"/>
  <c r="O330" i="53"/>
  <c r="P331" i="53"/>
  <c r="O334" i="53"/>
  <c r="P335" i="53"/>
  <c r="O338" i="53"/>
  <c r="P339" i="53"/>
  <c r="O342" i="53"/>
  <c r="P343" i="53"/>
  <c r="O346" i="53"/>
  <c r="P347" i="53"/>
  <c r="P20" i="53"/>
  <c r="O23" i="53"/>
  <c r="P36" i="53"/>
  <c r="O39" i="53"/>
  <c r="P52" i="53"/>
  <c r="O55" i="53"/>
  <c r="P68" i="53"/>
  <c r="O71" i="53"/>
  <c r="P84" i="53"/>
  <c r="O87" i="53"/>
  <c r="P100" i="53"/>
  <c r="O103" i="53"/>
  <c r="P116" i="53"/>
  <c r="O119" i="53"/>
  <c r="P132" i="53"/>
  <c r="O135" i="53"/>
  <c r="P148" i="53"/>
  <c r="O151" i="53"/>
  <c r="P164" i="53"/>
  <c r="O167" i="53"/>
  <c r="O351" i="53"/>
  <c r="P352" i="53"/>
  <c r="O355" i="53"/>
  <c r="P356" i="53"/>
  <c r="O359" i="53"/>
  <c r="P360" i="53"/>
  <c r="O363" i="53"/>
  <c r="P364" i="53"/>
  <c r="O367" i="53"/>
  <c r="P368" i="53"/>
  <c r="O371" i="53"/>
  <c r="P372" i="53"/>
  <c r="O375" i="53"/>
  <c r="P376" i="53"/>
  <c r="O379" i="53"/>
  <c r="P380" i="53"/>
  <c r="O383" i="53"/>
  <c r="P384" i="53"/>
  <c r="O387" i="53"/>
  <c r="P388" i="53"/>
  <c r="O391" i="53"/>
  <c r="P392" i="53"/>
  <c r="O395" i="53"/>
  <c r="P396" i="53"/>
  <c r="O399" i="53"/>
  <c r="P400" i="53"/>
  <c r="O403" i="53"/>
  <c r="P404" i="53"/>
  <c r="O407" i="53"/>
  <c r="P408" i="53"/>
  <c r="O411" i="53"/>
  <c r="P412" i="53"/>
  <c r="O415" i="53"/>
  <c r="P416" i="53"/>
  <c r="O419" i="53"/>
  <c r="P420" i="53"/>
  <c r="O423" i="53"/>
  <c r="P424" i="53"/>
  <c r="O427" i="53"/>
  <c r="P428" i="53"/>
  <c r="O431" i="53"/>
  <c r="P432" i="53"/>
  <c r="O435" i="53"/>
  <c r="P436" i="53"/>
  <c r="O439" i="53"/>
  <c r="P440" i="53"/>
  <c r="O443" i="53"/>
  <c r="P444" i="53"/>
  <c r="O447" i="53"/>
  <c r="P448" i="53"/>
  <c r="O451" i="53"/>
  <c r="P452" i="53"/>
  <c r="O455" i="53"/>
  <c r="P456" i="53"/>
  <c r="O459" i="53"/>
  <c r="P460" i="53"/>
  <c r="O463" i="53"/>
  <c r="P464" i="53"/>
  <c r="O467" i="53"/>
  <c r="P468" i="53"/>
  <c r="O471" i="53"/>
  <c r="P472" i="53"/>
  <c r="O475" i="53"/>
  <c r="P476" i="53"/>
  <c r="O479" i="53"/>
  <c r="P480" i="53"/>
  <c r="O483" i="53"/>
  <c r="P484" i="53"/>
  <c r="O487" i="53"/>
  <c r="P488" i="53"/>
  <c r="O491" i="53"/>
  <c r="P492" i="53"/>
  <c r="O495" i="53"/>
  <c r="P496" i="53"/>
  <c r="O499" i="53"/>
  <c r="P500" i="53"/>
  <c r="O503" i="53"/>
  <c r="P504" i="53"/>
  <c r="O507" i="53"/>
  <c r="P508" i="53"/>
  <c r="O511" i="53"/>
  <c r="P512" i="53"/>
  <c r="O515" i="53"/>
  <c r="P516" i="53"/>
  <c r="O519" i="53"/>
  <c r="P520" i="53"/>
  <c r="O523" i="53"/>
  <c r="P524" i="53"/>
  <c r="O527" i="53"/>
  <c r="P528" i="53"/>
  <c r="O531" i="53"/>
  <c r="P532" i="53"/>
  <c r="O535" i="53"/>
  <c r="P536" i="53"/>
  <c r="O539" i="53"/>
  <c r="P540" i="53"/>
  <c r="O543" i="53"/>
  <c r="P544" i="53"/>
  <c r="O547" i="53"/>
  <c r="P548" i="53"/>
  <c r="O551" i="53"/>
  <c r="P552" i="53"/>
  <c r="O555" i="53"/>
  <c r="P556" i="53"/>
  <c r="O559" i="53"/>
  <c r="P560" i="53"/>
  <c r="O563" i="53"/>
  <c r="P564" i="53"/>
  <c r="O567" i="53"/>
  <c r="P568" i="53"/>
  <c r="O571" i="53"/>
  <c r="P572" i="53"/>
  <c r="O575" i="53"/>
  <c r="P576" i="53"/>
  <c r="O579" i="53"/>
  <c r="P580" i="53"/>
  <c r="O181" i="53"/>
  <c r="P186" i="53"/>
  <c r="O189" i="53"/>
  <c r="P194" i="53"/>
  <c r="O197" i="53"/>
  <c r="P202" i="53"/>
  <c r="O205" i="53"/>
  <c r="P210" i="53"/>
  <c r="O213" i="53"/>
  <c r="P218" i="53"/>
  <c r="O221" i="53"/>
  <c r="P226" i="53"/>
  <c r="O229" i="53"/>
  <c r="P234" i="53"/>
  <c r="O237" i="53"/>
  <c r="P242" i="53"/>
  <c r="O245" i="53"/>
  <c r="P250" i="53"/>
  <c r="O253" i="53"/>
  <c r="P258" i="53"/>
  <c r="O261" i="53"/>
  <c r="P266" i="53"/>
  <c r="O269" i="53"/>
  <c r="P274" i="53"/>
  <c r="O277" i="53"/>
  <c r="P282" i="53"/>
  <c r="O285" i="53"/>
  <c r="P290" i="53"/>
  <c r="O293" i="53"/>
  <c r="P298" i="53"/>
  <c r="O301" i="53"/>
  <c r="P306" i="53"/>
  <c r="P308" i="53"/>
  <c r="P310" i="53"/>
  <c r="P312" i="53"/>
  <c r="P314" i="53"/>
  <c r="P316" i="53"/>
  <c r="P318" i="53"/>
  <c r="P320" i="53"/>
  <c r="P322" i="53"/>
  <c r="P324" i="53"/>
  <c r="P326" i="53"/>
  <c r="P328" i="53"/>
  <c r="P330" i="53"/>
  <c r="P332" i="53"/>
  <c r="P334" i="53"/>
  <c r="P336" i="53"/>
  <c r="P338" i="53"/>
  <c r="P340" i="53"/>
  <c r="P342" i="53"/>
  <c r="P344" i="53"/>
  <c r="P346" i="53"/>
  <c r="P348" i="53"/>
  <c r="O350" i="53"/>
  <c r="P351" i="53"/>
  <c r="O354" i="53"/>
  <c r="P355" i="53"/>
  <c r="O358" i="53"/>
  <c r="P359" i="53"/>
  <c r="O362" i="53"/>
  <c r="P363" i="53"/>
  <c r="O366" i="53"/>
  <c r="P367" i="53"/>
  <c r="O370" i="53"/>
  <c r="P371" i="53"/>
  <c r="O374" i="53"/>
  <c r="P375" i="53"/>
  <c r="O378" i="53"/>
  <c r="P379" i="53"/>
  <c r="O382" i="53"/>
  <c r="P383" i="53"/>
  <c r="O386" i="53"/>
  <c r="P387" i="53"/>
  <c r="O390" i="53"/>
  <c r="P391" i="53"/>
  <c r="O394" i="53"/>
  <c r="P395" i="53"/>
  <c r="O398" i="53"/>
  <c r="P399" i="53"/>
  <c r="O402" i="53"/>
  <c r="P403" i="53"/>
  <c r="O406" i="53"/>
  <c r="P407" i="53"/>
  <c r="O410" i="53"/>
  <c r="P411" i="53"/>
  <c r="O414" i="53"/>
  <c r="P415" i="53"/>
  <c r="O418" i="53"/>
  <c r="P419" i="53"/>
  <c r="O422" i="53"/>
  <c r="P423" i="53"/>
  <c r="O426" i="53"/>
  <c r="P427" i="53"/>
  <c r="O430" i="53"/>
  <c r="P431" i="53"/>
  <c r="O434" i="53"/>
  <c r="P435" i="53"/>
  <c r="O438" i="53"/>
  <c r="P439" i="53"/>
  <c r="O442" i="53"/>
  <c r="P443" i="53"/>
  <c r="O446" i="53"/>
  <c r="P447" i="53"/>
  <c r="O450" i="53"/>
  <c r="P451" i="53"/>
  <c r="O454" i="53"/>
  <c r="P455" i="53"/>
  <c r="O458" i="53"/>
  <c r="P459" i="53"/>
  <c r="O462" i="53"/>
  <c r="P463" i="53"/>
  <c r="O466" i="53"/>
  <c r="P467" i="53"/>
  <c r="O470" i="53"/>
  <c r="P471" i="53"/>
  <c r="O474" i="53"/>
  <c r="P475" i="53"/>
  <c r="O478" i="53"/>
  <c r="P479" i="53"/>
  <c r="O482" i="53"/>
  <c r="P483" i="53"/>
  <c r="O486" i="53"/>
  <c r="P487" i="53"/>
  <c r="O490" i="53"/>
  <c r="P491" i="53"/>
  <c r="O494" i="53"/>
  <c r="P495" i="53"/>
  <c r="O498" i="53"/>
  <c r="P499" i="53"/>
  <c r="O502" i="53"/>
  <c r="P503" i="53"/>
  <c r="O506" i="53"/>
  <c r="P507" i="53"/>
  <c r="O510" i="53"/>
  <c r="P511" i="53"/>
  <c r="O514" i="53"/>
  <c r="P515" i="53"/>
  <c r="O518" i="53"/>
  <c r="P519" i="53"/>
  <c r="O522" i="53"/>
  <c r="P523" i="53"/>
  <c r="O526" i="53"/>
  <c r="P527" i="53"/>
  <c r="O530" i="53"/>
  <c r="P531" i="53"/>
  <c r="O534" i="53"/>
  <c r="P535" i="53"/>
  <c r="O538" i="53"/>
  <c r="P539" i="53"/>
  <c r="O542" i="53"/>
  <c r="P543" i="53"/>
  <c r="O546" i="53"/>
  <c r="P547" i="53"/>
  <c r="O550" i="53"/>
  <c r="P551" i="53"/>
  <c r="O554" i="53"/>
  <c r="P555" i="53"/>
  <c r="O558" i="53"/>
  <c r="P559" i="53"/>
  <c r="O562" i="53"/>
  <c r="P563" i="53"/>
  <c r="O566" i="53"/>
  <c r="P567" i="53"/>
  <c r="O570" i="53"/>
  <c r="P571" i="53"/>
  <c r="O574" i="53"/>
  <c r="P575" i="53"/>
  <c r="O578" i="53"/>
  <c r="P579" i="53"/>
  <c r="O582" i="53"/>
  <c r="P12" i="53"/>
  <c r="O15" i="53"/>
  <c r="P28" i="53"/>
  <c r="O31" i="53"/>
  <c r="P44" i="53"/>
  <c r="O47" i="53"/>
  <c r="P60" i="53"/>
  <c r="O63" i="53"/>
  <c r="P76" i="53"/>
  <c r="O79" i="53"/>
  <c r="P92" i="53"/>
  <c r="O95" i="53"/>
  <c r="P108" i="53"/>
  <c r="O111" i="53"/>
  <c r="P124" i="53"/>
  <c r="O127" i="53"/>
  <c r="P140" i="53"/>
  <c r="O143" i="53"/>
  <c r="P156" i="53"/>
  <c r="O159" i="53"/>
  <c r="P172" i="53"/>
  <c r="O175" i="53"/>
  <c r="P350" i="53"/>
  <c r="O353" i="53"/>
  <c r="P354" i="53"/>
  <c r="O357" i="53"/>
  <c r="P358" i="53"/>
  <c r="O361" i="53"/>
  <c r="P362" i="53"/>
  <c r="O365" i="53"/>
  <c r="P366" i="53"/>
  <c r="O369" i="53"/>
  <c r="P370" i="53"/>
  <c r="O373" i="53"/>
  <c r="P374" i="53"/>
  <c r="O377" i="53"/>
  <c r="P378" i="53"/>
  <c r="O381" i="53"/>
  <c r="P382" i="53"/>
  <c r="O385" i="53"/>
  <c r="P386" i="53"/>
  <c r="O389" i="53"/>
  <c r="P390" i="53"/>
  <c r="O393" i="53"/>
  <c r="P394" i="53"/>
  <c r="O397" i="53"/>
  <c r="P398" i="53"/>
  <c r="O401" i="53"/>
  <c r="P402" i="53"/>
  <c r="O405" i="53"/>
  <c r="P406" i="53"/>
  <c r="O409" i="53"/>
  <c r="P410" i="53"/>
  <c r="O413" i="53"/>
  <c r="P414" i="53"/>
  <c r="O417" i="53"/>
  <c r="P418" i="53"/>
  <c r="O421" i="53"/>
  <c r="P422" i="53"/>
  <c r="O425" i="53"/>
  <c r="P426" i="53"/>
  <c r="O429" i="53"/>
  <c r="P430" i="53"/>
  <c r="O433" i="53"/>
  <c r="P434" i="53"/>
  <c r="O437" i="53"/>
  <c r="P438" i="53"/>
  <c r="O441" i="53"/>
  <c r="P442" i="53"/>
  <c r="O445" i="53"/>
  <c r="P446" i="53"/>
  <c r="O449" i="53"/>
  <c r="P450" i="53"/>
  <c r="O453" i="53"/>
  <c r="P454" i="53"/>
  <c r="O457" i="53"/>
  <c r="P458" i="53"/>
  <c r="O461" i="53"/>
  <c r="P462" i="53"/>
  <c r="O465" i="53"/>
  <c r="P466" i="53"/>
  <c r="O469" i="53"/>
  <c r="P470" i="53"/>
  <c r="O473" i="53"/>
  <c r="P474" i="53"/>
  <c r="O477" i="53"/>
  <c r="P478" i="53"/>
  <c r="O481" i="53"/>
  <c r="P482" i="53"/>
  <c r="O485" i="53"/>
  <c r="P486" i="53"/>
  <c r="O489" i="53"/>
  <c r="P490" i="53"/>
  <c r="O493" i="53"/>
  <c r="P494" i="53"/>
  <c r="O497" i="53"/>
  <c r="P498" i="53"/>
  <c r="O501" i="53"/>
  <c r="P502" i="53"/>
  <c r="O505" i="53"/>
  <c r="P506" i="53"/>
  <c r="O509" i="53"/>
  <c r="P510" i="53"/>
  <c r="O513" i="53"/>
  <c r="P514" i="53"/>
  <c r="O517" i="53"/>
  <c r="P518" i="53"/>
  <c r="O521" i="53"/>
  <c r="P522" i="53"/>
  <c r="O525" i="53"/>
  <c r="P526" i="53"/>
  <c r="O529" i="53"/>
  <c r="P530" i="53"/>
  <c r="O533" i="53"/>
  <c r="P534" i="53"/>
  <c r="O537" i="53"/>
  <c r="P538" i="53"/>
  <c r="O541" i="53"/>
  <c r="P542" i="53"/>
  <c r="O545" i="53"/>
  <c r="P546" i="53"/>
  <c r="O549" i="53"/>
  <c r="P550" i="53"/>
  <c r="O553" i="53"/>
  <c r="P554" i="53"/>
  <c r="O557" i="53"/>
  <c r="P558" i="53"/>
  <c r="O561" i="53"/>
  <c r="P562" i="53"/>
  <c r="O565" i="53"/>
  <c r="P566" i="53"/>
  <c r="O569" i="53"/>
  <c r="P570" i="53"/>
  <c r="O573" i="53"/>
  <c r="P574" i="53"/>
  <c r="O577" i="53"/>
  <c r="P578" i="53"/>
  <c r="O581" i="53"/>
  <c r="P582" i="53"/>
  <c r="O585" i="53"/>
  <c r="P586" i="53"/>
  <c r="O589" i="53"/>
  <c r="P590" i="53"/>
  <c r="O593" i="53"/>
  <c r="P594" i="53"/>
  <c r="O597" i="53"/>
  <c r="P598" i="53"/>
  <c r="O601" i="53"/>
  <c r="P602" i="53"/>
  <c r="P182" i="53"/>
  <c r="O185" i="53"/>
  <c r="P198" i="53"/>
  <c r="O201" i="53"/>
  <c r="P214" i="53"/>
  <c r="O217" i="53"/>
  <c r="P230" i="53"/>
  <c r="O233" i="53"/>
  <c r="P246" i="53"/>
  <c r="O249" i="53"/>
  <c r="P262" i="53"/>
  <c r="O265" i="53"/>
  <c r="P278" i="53"/>
  <c r="O281" i="53"/>
  <c r="P294" i="53"/>
  <c r="O297" i="53"/>
  <c r="O309" i="53"/>
  <c r="O317" i="53"/>
  <c r="O325" i="53"/>
  <c r="O333" i="53"/>
  <c r="O341" i="53"/>
  <c r="O349" i="53"/>
  <c r="O352" i="53"/>
  <c r="P357" i="53"/>
  <c r="O360" i="53"/>
  <c r="P365" i="53"/>
  <c r="O368" i="53"/>
  <c r="P373" i="53"/>
  <c r="O376" i="53"/>
  <c r="P381" i="53"/>
  <c r="O384" i="53"/>
  <c r="P389" i="53"/>
  <c r="O392" i="53"/>
  <c r="P397" i="53"/>
  <c r="O400" i="53"/>
  <c r="P405" i="53"/>
  <c r="O408" i="53"/>
  <c r="P413" i="53"/>
  <c r="O416" i="53"/>
  <c r="P421" i="53"/>
  <c r="O424" i="53"/>
  <c r="P429" i="53"/>
  <c r="O432" i="53"/>
  <c r="P437" i="53"/>
  <c r="O440" i="53"/>
  <c r="P445" i="53"/>
  <c r="O448" i="53"/>
  <c r="P453" i="53"/>
  <c r="O456" i="53"/>
  <c r="P461" i="53"/>
  <c r="O464" i="53"/>
  <c r="P469" i="53"/>
  <c r="O472" i="53"/>
  <c r="P477" i="53"/>
  <c r="O480" i="53"/>
  <c r="P485" i="53"/>
  <c r="O488" i="53"/>
  <c r="P493" i="53"/>
  <c r="O496" i="53"/>
  <c r="P501" i="53"/>
  <c r="O504" i="53"/>
  <c r="P509" i="53"/>
  <c r="O512" i="53"/>
  <c r="P517" i="53"/>
  <c r="O520" i="53"/>
  <c r="P525" i="53"/>
  <c r="O528" i="53"/>
  <c r="P533" i="53"/>
  <c r="O536" i="53"/>
  <c r="P541" i="53"/>
  <c r="O544" i="53"/>
  <c r="P549" i="53"/>
  <c r="O552" i="53"/>
  <c r="P557" i="53"/>
  <c r="O560" i="53"/>
  <c r="P565" i="53"/>
  <c r="O568" i="53"/>
  <c r="P573" i="53"/>
  <c r="O576" i="53"/>
  <c r="P581" i="53"/>
  <c r="P583" i="53"/>
  <c r="O588" i="53"/>
  <c r="P591" i="53"/>
  <c r="O596" i="53"/>
  <c r="P599" i="53"/>
  <c r="O604" i="53"/>
  <c r="P605" i="53"/>
  <c r="O608" i="53"/>
  <c r="P609" i="53"/>
  <c r="O612" i="53"/>
  <c r="P613" i="53"/>
  <c r="O616" i="53"/>
  <c r="P617" i="53"/>
  <c r="O620" i="53"/>
  <c r="P621" i="53"/>
  <c r="O624" i="53"/>
  <c r="P625" i="53"/>
  <c r="O628" i="53"/>
  <c r="P629" i="53"/>
  <c r="O632" i="53"/>
  <c r="P633" i="53"/>
  <c r="O636" i="53"/>
  <c r="P637" i="53"/>
  <c r="O640" i="53"/>
  <c r="P641" i="53"/>
  <c r="O644" i="53"/>
  <c r="P645" i="53"/>
  <c r="O648" i="53"/>
  <c r="P649" i="53"/>
  <c r="O652" i="53"/>
  <c r="P653" i="53"/>
  <c r="O656" i="53"/>
  <c r="P657" i="53"/>
  <c r="O660" i="53"/>
  <c r="P661" i="53"/>
  <c r="O664" i="53"/>
  <c r="P665" i="53"/>
  <c r="O668" i="53"/>
  <c r="P669" i="53"/>
  <c r="O672" i="53"/>
  <c r="P673" i="53"/>
  <c r="O676" i="53"/>
  <c r="P677" i="53"/>
  <c r="O680" i="53"/>
  <c r="P681" i="53"/>
  <c r="O684" i="53"/>
  <c r="P685" i="53"/>
  <c r="O688" i="53"/>
  <c r="P689" i="53"/>
  <c r="O692" i="53"/>
  <c r="P693" i="53"/>
  <c r="O696" i="53"/>
  <c r="P697" i="53"/>
  <c r="O700" i="53"/>
  <c r="P701" i="53"/>
  <c r="O704" i="53"/>
  <c r="P705" i="53"/>
  <c r="O708" i="53"/>
  <c r="P709" i="53"/>
  <c r="O712" i="53"/>
  <c r="P713" i="53"/>
  <c r="O716" i="53"/>
  <c r="P717" i="53"/>
  <c r="O720" i="53"/>
  <c r="P721" i="53"/>
  <c r="O724" i="53"/>
  <c r="P725" i="53"/>
  <c r="O728" i="53"/>
  <c r="P729" i="53"/>
  <c r="O732" i="53"/>
  <c r="P733" i="53"/>
  <c r="O736" i="53"/>
  <c r="P737" i="53"/>
  <c r="O740" i="53"/>
  <c r="P741" i="53"/>
  <c r="O744" i="53"/>
  <c r="P745" i="53"/>
  <c r="O748" i="53"/>
  <c r="P749" i="53"/>
  <c r="O752" i="53"/>
  <c r="P753" i="53"/>
  <c r="O756" i="53"/>
  <c r="P757" i="53"/>
  <c r="O760" i="53"/>
  <c r="P761" i="53"/>
  <c r="O307" i="53"/>
  <c r="O315" i="53"/>
  <c r="O323" i="53"/>
  <c r="O331" i="53"/>
  <c r="O339" i="53"/>
  <c r="O347" i="53"/>
  <c r="P585" i="53"/>
  <c r="O587" i="53"/>
  <c r="P588" i="53"/>
  <c r="O590" i="53"/>
  <c r="P593" i="53"/>
  <c r="O595" i="53"/>
  <c r="P596" i="53"/>
  <c r="O598" i="53"/>
  <c r="P601" i="53"/>
  <c r="O603" i="53"/>
  <c r="P604" i="53"/>
  <c r="O607" i="53"/>
  <c r="P608" i="53"/>
  <c r="O611" i="53"/>
  <c r="P612" i="53"/>
  <c r="O615" i="53"/>
  <c r="P616" i="53"/>
  <c r="O619" i="53"/>
  <c r="P620" i="53"/>
  <c r="O623" i="53"/>
  <c r="P624" i="53"/>
  <c r="O627" i="53"/>
  <c r="P628" i="53"/>
  <c r="O631" i="53"/>
  <c r="P632" i="53"/>
  <c r="O635" i="53"/>
  <c r="P636" i="53"/>
  <c r="O639" i="53"/>
  <c r="P640" i="53"/>
  <c r="O643" i="53"/>
  <c r="P644" i="53"/>
  <c r="O647" i="53"/>
  <c r="P648" i="53"/>
  <c r="O651" i="53"/>
  <c r="P652" i="53"/>
  <c r="O655" i="53"/>
  <c r="P656" i="53"/>
  <c r="O659" i="53"/>
  <c r="P660" i="53"/>
  <c r="O663" i="53"/>
  <c r="P664" i="53"/>
  <c r="O667" i="53"/>
  <c r="P668" i="53"/>
  <c r="O671" i="53"/>
  <c r="P672" i="53"/>
  <c r="O675" i="53"/>
  <c r="P676" i="53"/>
  <c r="O679" i="53"/>
  <c r="P680" i="53"/>
  <c r="O683" i="53"/>
  <c r="P684" i="53"/>
  <c r="O687" i="53"/>
  <c r="P688" i="53"/>
  <c r="O691" i="53"/>
  <c r="P692" i="53"/>
  <c r="O695" i="53"/>
  <c r="P696" i="53"/>
  <c r="O699" i="53"/>
  <c r="P700" i="53"/>
  <c r="O703" i="53"/>
  <c r="P704" i="53"/>
  <c r="O707" i="53"/>
  <c r="P708" i="53"/>
  <c r="O711" i="53"/>
  <c r="P712" i="53"/>
  <c r="O715" i="53"/>
  <c r="P716" i="53"/>
  <c r="O719" i="53"/>
  <c r="P720" i="53"/>
  <c r="O723" i="53"/>
  <c r="P724" i="53"/>
  <c r="O727" i="53"/>
  <c r="P728" i="53"/>
  <c r="O731" i="53"/>
  <c r="P732" i="53"/>
  <c r="O735" i="53"/>
  <c r="P736" i="53"/>
  <c r="O739" i="53"/>
  <c r="P740" i="53"/>
  <c r="O743" i="53"/>
  <c r="P744" i="53"/>
  <c r="O747" i="53"/>
  <c r="P748" i="53"/>
  <c r="O751" i="53"/>
  <c r="P752" i="53"/>
  <c r="O755" i="53"/>
  <c r="P756" i="53"/>
  <c r="O759" i="53"/>
  <c r="P760" i="53"/>
  <c r="O763" i="53"/>
  <c r="P764" i="53"/>
  <c r="O767" i="53"/>
  <c r="P768" i="53"/>
  <c r="O771" i="53"/>
  <c r="P772" i="53"/>
  <c r="O775" i="53"/>
  <c r="P776" i="53"/>
  <c r="O779" i="53"/>
  <c r="P780" i="53"/>
  <c r="O783" i="53"/>
  <c r="P784" i="53"/>
  <c r="O787" i="53"/>
  <c r="P788" i="53"/>
  <c r="O791" i="53"/>
  <c r="P792" i="53"/>
  <c r="O795" i="53"/>
  <c r="P796" i="53"/>
  <c r="O799" i="53"/>
  <c r="P800" i="53"/>
  <c r="O803" i="53"/>
  <c r="P804" i="53"/>
  <c r="O807" i="53"/>
  <c r="P808" i="53"/>
  <c r="O811" i="53"/>
  <c r="P812" i="53"/>
  <c r="O815" i="53"/>
  <c r="P816" i="53"/>
  <c r="O819" i="53"/>
  <c r="P820" i="53"/>
  <c r="O823" i="53"/>
  <c r="P824" i="53"/>
  <c r="O827" i="53"/>
  <c r="P828" i="53"/>
  <c r="O831" i="53"/>
  <c r="P832" i="53"/>
  <c r="O835" i="53"/>
  <c r="P836" i="53"/>
  <c r="O839" i="53"/>
  <c r="P840" i="53"/>
  <c r="O843" i="53"/>
  <c r="P190" i="53"/>
  <c r="O193" i="53"/>
  <c r="P206" i="53"/>
  <c r="O209" i="53"/>
  <c r="P222" i="53"/>
  <c r="O225" i="53"/>
  <c r="P238" i="53"/>
  <c r="O241" i="53"/>
  <c r="P254" i="53"/>
  <c r="O257" i="53"/>
  <c r="P270" i="53"/>
  <c r="O273" i="53"/>
  <c r="P286" i="53"/>
  <c r="O289" i="53"/>
  <c r="P302" i="53"/>
  <c r="O305" i="53"/>
  <c r="O313" i="53"/>
  <c r="O321" i="53"/>
  <c r="O329" i="53"/>
  <c r="O337" i="53"/>
  <c r="O345" i="53"/>
  <c r="P353" i="53"/>
  <c r="O356" i="53"/>
  <c r="P361" i="53"/>
  <c r="O364" i="53"/>
  <c r="P369" i="53"/>
  <c r="O372" i="53"/>
  <c r="P377" i="53"/>
  <c r="O380" i="53"/>
  <c r="P385" i="53"/>
  <c r="O388" i="53"/>
  <c r="P393" i="53"/>
  <c r="O396" i="53"/>
  <c r="P401" i="53"/>
  <c r="O404" i="53"/>
  <c r="P409" i="53"/>
  <c r="O412" i="53"/>
  <c r="P417" i="53"/>
  <c r="O420" i="53"/>
  <c r="P425" i="53"/>
  <c r="O428" i="53"/>
  <c r="P433" i="53"/>
  <c r="O436" i="53"/>
  <c r="P441" i="53"/>
  <c r="O444" i="53"/>
  <c r="P449" i="53"/>
  <c r="O452" i="53"/>
  <c r="P457" i="53"/>
  <c r="O460" i="53"/>
  <c r="P465" i="53"/>
  <c r="O468" i="53"/>
  <c r="P473" i="53"/>
  <c r="O476" i="53"/>
  <c r="P481" i="53"/>
  <c r="O484" i="53"/>
  <c r="P489" i="53"/>
  <c r="O492" i="53"/>
  <c r="P497" i="53"/>
  <c r="O500" i="53"/>
  <c r="P505" i="53"/>
  <c r="O508" i="53"/>
  <c r="P513" i="53"/>
  <c r="O516" i="53"/>
  <c r="P521" i="53"/>
  <c r="O524" i="53"/>
  <c r="P529" i="53"/>
  <c r="O532" i="53"/>
  <c r="P537" i="53"/>
  <c r="O540" i="53"/>
  <c r="P545" i="53"/>
  <c r="O548" i="53"/>
  <c r="P553" i="53"/>
  <c r="O556" i="53"/>
  <c r="P561" i="53"/>
  <c r="O564" i="53"/>
  <c r="P569" i="53"/>
  <c r="O572" i="53"/>
  <c r="P577" i="53"/>
  <c r="O580" i="53"/>
  <c r="O584" i="53"/>
  <c r="P587" i="53"/>
  <c r="O592" i="53"/>
  <c r="P595" i="53"/>
  <c r="O600" i="53"/>
  <c r="P603" i="53"/>
  <c r="O606" i="53"/>
  <c r="P607" i="53"/>
  <c r="O610" i="53"/>
  <c r="P611" i="53"/>
  <c r="O614" i="53"/>
  <c r="P615" i="53"/>
  <c r="O618" i="53"/>
  <c r="P619" i="53"/>
  <c r="O622" i="53"/>
  <c r="P623" i="53"/>
  <c r="O626" i="53"/>
  <c r="P627" i="53"/>
  <c r="O630" i="53"/>
  <c r="P631" i="53"/>
  <c r="O634" i="53"/>
  <c r="P635" i="53"/>
  <c r="O638" i="53"/>
  <c r="P639" i="53"/>
  <c r="O642" i="53"/>
  <c r="P643" i="53"/>
  <c r="O646" i="53"/>
  <c r="P647" i="53"/>
  <c r="O650" i="53"/>
  <c r="P651" i="53"/>
  <c r="O654" i="53"/>
  <c r="P655" i="53"/>
  <c r="O658" i="53"/>
  <c r="P659" i="53"/>
  <c r="O662" i="53"/>
  <c r="P663" i="53"/>
  <c r="O666" i="53"/>
  <c r="P667" i="53"/>
  <c r="O670" i="53"/>
  <c r="P671" i="53"/>
  <c r="O674" i="53"/>
  <c r="P675" i="53"/>
  <c r="O678" i="53"/>
  <c r="P679" i="53"/>
  <c r="O682" i="53"/>
  <c r="P683" i="53"/>
  <c r="O686" i="53"/>
  <c r="P687" i="53"/>
  <c r="O690" i="53"/>
  <c r="P691" i="53"/>
  <c r="O694" i="53"/>
  <c r="P695" i="53"/>
  <c r="O698" i="53"/>
  <c r="P699" i="53"/>
  <c r="O702" i="53"/>
  <c r="P703" i="53"/>
  <c r="O706" i="53"/>
  <c r="P707" i="53"/>
  <c r="O710" i="53"/>
  <c r="P711" i="53"/>
  <c r="O714" i="53"/>
  <c r="P715" i="53"/>
  <c r="O718" i="53"/>
  <c r="P719" i="53"/>
  <c r="O722" i="53"/>
  <c r="P723" i="53"/>
  <c r="O726" i="53"/>
  <c r="P727" i="53"/>
  <c r="O730" i="53"/>
  <c r="P731" i="53"/>
  <c r="O734" i="53"/>
  <c r="P735" i="53"/>
  <c r="O738" i="53"/>
  <c r="P739" i="53"/>
  <c r="O742" i="53"/>
  <c r="P743" i="53"/>
  <c r="O746" i="53"/>
  <c r="P747" i="53"/>
  <c r="O750" i="53"/>
  <c r="P751" i="53"/>
  <c r="O754" i="53"/>
  <c r="P755" i="53"/>
  <c r="O758" i="53"/>
  <c r="P759" i="53"/>
  <c r="O762" i="53"/>
  <c r="P763" i="53"/>
  <c r="O766" i="53"/>
  <c r="P767" i="53"/>
  <c r="O770" i="53"/>
  <c r="P771" i="53"/>
  <c r="O774" i="53"/>
  <c r="O335" i="53"/>
  <c r="P584" i="53"/>
  <c r="P592" i="53"/>
  <c r="P600" i="53"/>
  <c r="O765" i="53"/>
  <c r="O769" i="53"/>
  <c r="O773" i="53"/>
  <c r="O778" i="53"/>
  <c r="P781" i="53"/>
  <c r="O786" i="53"/>
  <c r="P789" i="53"/>
  <c r="O794" i="53"/>
  <c r="P797" i="53"/>
  <c r="O802" i="53"/>
  <c r="P805" i="53"/>
  <c r="O810" i="53"/>
  <c r="P813" i="53"/>
  <c r="O818" i="53"/>
  <c r="P821" i="53"/>
  <c r="O826" i="53"/>
  <c r="P829" i="53"/>
  <c r="O834" i="53"/>
  <c r="P837" i="53"/>
  <c r="O842" i="53"/>
  <c r="O845" i="53"/>
  <c r="P846" i="53"/>
  <c r="O849" i="53"/>
  <c r="P850" i="53"/>
  <c r="O853" i="53"/>
  <c r="P854" i="53"/>
  <c r="O857" i="53"/>
  <c r="P858" i="53"/>
  <c r="O861" i="53"/>
  <c r="P862" i="53"/>
  <c r="O865" i="53"/>
  <c r="P866" i="53"/>
  <c r="O869" i="53"/>
  <c r="P870" i="53"/>
  <c r="O873" i="53"/>
  <c r="P874" i="53"/>
  <c r="O877" i="53"/>
  <c r="P878" i="53"/>
  <c r="O881" i="53"/>
  <c r="P882" i="53"/>
  <c r="O885" i="53"/>
  <c r="P886" i="53"/>
  <c r="O889" i="53"/>
  <c r="P890" i="53"/>
  <c r="O893" i="53"/>
  <c r="P894" i="53"/>
  <c r="O897" i="53"/>
  <c r="P898" i="53"/>
  <c r="O901" i="53"/>
  <c r="P902" i="53"/>
  <c r="O905" i="53"/>
  <c r="P906" i="53"/>
  <c r="O909" i="53"/>
  <c r="P910" i="53"/>
  <c r="O913" i="53"/>
  <c r="P914" i="53"/>
  <c r="O917" i="53"/>
  <c r="P918" i="53"/>
  <c r="O921" i="53"/>
  <c r="P922" i="53"/>
  <c r="O925" i="53"/>
  <c r="P926" i="53"/>
  <c r="O929" i="53"/>
  <c r="P930" i="53"/>
  <c r="O933" i="53"/>
  <c r="P934" i="53"/>
  <c r="O937" i="53"/>
  <c r="P938" i="53"/>
  <c r="O941" i="53"/>
  <c r="P942" i="53"/>
  <c r="O945" i="53"/>
  <c r="P946" i="53"/>
  <c r="O949" i="53"/>
  <c r="P950" i="53"/>
  <c r="O953" i="53"/>
  <c r="P954" i="53"/>
  <c r="O957" i="53"/>
  <c r="P958" i="53"/>
  <c r="O961" i="53"/>
  <c r="P962" i="53"/>
  <c r="O965" i="53"/>
  <c r="P966" i="53"/>
  <c r="O969" i="53"/>
  <c r="P970" i="53"/>
  <c r="O973" i="53"/>
  <c r="P974" i="53"/>
  <c r="O977" i="53"/>
  <c r="P978" i="53"/>
  <c r="O981" i="53"/>
  <c r="P982" i="53"/>
  <c r="O985" i="53"/>
  <c r="P986" i="53"/>
  <c r="O989" i="53"/>
  <c r="P990" i="53"/>
  <c r="O993" i="53"/>
  <c r="P994" i="53"/>
  <c r="O997" i="53"/>
  <c r="P998" i="53"/>
  <c r="O1001" i="53"/>
  <c r="P1002" i="53"/>
  <c r="O1005" i="53"/>
  <c r="P1006" i="53"/>
  <c r="O1009" i="53"/>
  <c r="P1010" i="53"/>
  <c r="O1013" i="53"/>
  <c r="P1014" i="53"/>
  <c r="O1017" i="53"/>
  <c r="P1018" i="53"/>
  <c r="O1021" i="53"/>
  <c r="P1022" i="53"/>
  <c r="O1025" i="53"/>
  <c r="P1026" i="53"/>
  <c r="O1029" i="53"/>
  <c r="P1030" i="53"/>
  <c r="O1033" i="53"/>
  <c r="P1034" i="53"/>
  <c r="O1037" i="53"/>
  <c r="P1038" i="53"/>
  <c r="O1041" i="53"/>
  <c r="P1042" i="53"/>
  <c r="O1045" i="53"/>
  <c r="P1046" i="53"/>
  <c r="O1049" i="53"/>
  <c r="P1050" i="53"/>
  <c r="O1053" i="53"/>
  <c r="P1054" i="53"/>
  <c r="O1057" i="53"/>
  <c r="P1058" i="53"/>
  <c r="O1061" i="53"/>
  <c r="P1062" i="53"/>
  <c r="O1065" i="53"/>
  <c r="P1066" i="53"/>
  <c r="O1069" i="53"/>
  <c r="P1070" i="53"/>
  <c r="O1073" i="53"/>
  <c r="P1074" i="53"/>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5" i="53"/>
  <c r="P1126" i="53"/>
  <c r="O1129" i="53"/>
  <c r="P1130" i="53"/>
  <c r="O1133" i="53"/>
  <c r="P1134" i="53"/>
  <c r="O311" i="53"/>
  <c r="O343" i="53"/>
  <c r="P606" i="53"/>
  <c r="O609" i="53"/>
  <c r="P614" i="53"/>
  <c r="O617" i="53"/>
  <c r="P622" i="53"/>
  <c r="O625" i="53"/>
  <c r="P630" i="53"/>
  <c r="O633" i="53"/>
  <c r="P638" i="53"/>
  <c r="O641" i="53"/>
  <c r="P646" i="53"/>
  <c r="O649" i="53"/>
  <c r="P654" i="53"/>
  <c r="O657" i="53"/>
  <c r="P662" i="53"/>
  <c r="O665" i="53"/>
  <c r="P670" i="53"/>
  <c r="O673" i="53"/>
  <c r="P678" i="53"/>
  <c r="O681" i="53"/>
  <c r="P686" i="53"/>
  <c r="O689" i="53"/>
  <c r="P694" i="53"/>
  <c r="O697" i="53"/>
  <c r="P702" i="53"/>
  <c r="O705" i="53"/>
  <c r="P710" i="53"/>
  <c r="O713" i="53"/>
  <c r="P718" i="53"/>
  <c r="O721" i="53"/>
  <c r="P726" i="53"/>
  <c r="O729" i="53"/>
  <c r="P734" i="53"/>
  <c r="O737" i="53"/>
  <c r="P742" i="53"/>
  <c r="O745" i="53"/>
  <c r="P750" i="53"/>
  <c r="O753" i="53"/>
  <c r="P758" i="53"/>
  <c r="O761" i="53"/>
  <c r="P765" i="53"/>
  <c r="P769" i="53"/>
  <c r="P773" i="53"/>
  <c r="P775" i="53"/>
  <c r="O777" i="53"/>
  <c r="P778" i="53"/>
  <c r="O780" i="53"/>
  <c r="P783" i="53"/>
  <c r="O785" i="53"/>
  <c r="P786" i="53"/>
  <c r="O788" i="53"/>
  <c r="P791" i="53"/>
  <c r="O793" i="53"/>
  <c r="P794" i="53"/>
  <c r="O796" i="53"/>
  <c r="P799" i="53"/>
  <c r="O801" i="53"/>
  <c r="P802" i="53"/>
  <c r="O804" i="53"/>
  <c r="P807" i="53"/>
  <c r="O809" i="53"/>
  <c r="P810" i="53"/>
  <c r="O812" i="53"/>
  <c r="P815" i="53"/>
  <c r="O817" i="53"/>
  <c r="P818" i="53"/>
  <c r="O820" i="53"/>
  <c r="P823" i="53"/>
  <c r="O825" i="53"/>
  <c r="P826" i="53"/>
  <c r="O828" i="53"/>
  <c r="P831" i="53"/>
  <c r="O833" i="53"/>
  <c r="P834" i="53"/>
  <c r="O836" i="53"/>
  <c r="P839" i="53"/>
  <c r="O841" i="53"/>
  <c r="P842" i="53"/>
  <c r="O844" i="53"/>
  <c r="P845" i="53"/>
  <c r="O848" i="53"/>
  <c r="P849" i="53"/>
  <c r="O852" i="53"/>
  <c r="P853" i="53"/>
  <c r="O856" i="53"/>
  <c r="P857" i="53"/>
  <c r="O860" i="53"/>
  <c r="P861" i="53"/>
  <c r="O864" i="53"/>
  <c r="P865" i="53"/>
  <c r="O868" i="53"/>
  <c r="P869" i="53"/>
  <c r="O872" i="53"/>
  <c r="P873" i="53"/>
  <c r="O876" i="53"/>
  <c r="P877" i="53"/>
  <c r="O880" i="53"/>
  <c r="P881" i="53"/>
  <c r="O884" i="53"/>
  <c r="P885" i="53"/>
  <c r="O888" i="53"/>
  <c r="P889" i="53"/>
  <c r="O892" i="53"/>
  <c r="P893" i="53"/>
  <c r="O896" i="53"/>
  <c r="P897" i="53"/>
  <c r="O900" i="53"/>
  <c r="P901" i="53"/>
  <c r="O904" i="53"/>
  <c r="P905" i="53"/>
  <c r="O908" i="53"/>
  <c r="P909" i="53"/>
  <c r="O912" i="53"/>
  <c r="P913" i="53"/>
  <c r="O916" i="53"/>
  <c r="P917" i="53"/>
  <c r="O920" i="53"/>
  <c r="P921" i="53"/>
  <c r="O924" i="53"/>
  <c r="P925" i="53"/>
  <c r="O928" i="53"/>
  <c r="P929" i="53"/>
  <c r="O932" i="53"/>
  <c r="P933" i="53"/>
  <c r="O936" i="53"/>
  <c r="P937" i="53"/>
  <c r="O940" i="53"/>
  <c r="P941" i="53"/>
  <c r="O944" i="53"/>
  <c r="P945" i="53"/>
  <c r="O948" i="53"/>
  <c r="P949" i="53"/>
  <c r="O952" i="53"/>
  <c r="P953" i="53"/>
  <c r="O956" i="53"/>
  <c r="P957" i="53"/>
  <c r="O960" i="53"/>
  <c r="P961" i="53"/>
  <c r="O964" i="53"/>
  <c r="P965" i="53"/>
  <c r="O968" i="53"/>
  <c r="P969" i="53"/>
  <c r="O972" i="53"/>
  <c r="P973" i="53"/>
  <c r="O976" i="53"/>
  <c r="P977" i="53"/>
  <c r="O980" i="53"/>
  <c r="P981" i="53"/>
  <c r="O984" i="53"/>
  <c r="P985" i="53"/>
  <c r="O988" i="53"/>
  <c r="P989" i="53"/>
  <c r="O992" i="53"/>
  <c r="P993" i="53"/>
  <c r="O996" i="53"/>
  <c r="P997" i="53"/>
  <c r="O1000" i="53"/>
  <c r="P1001" i="53"/>
  <c r="O1004" i="53"/>
  <c r="P1005" i="53"/>
  <c r="O1008" i="53"/>
  <c r="P1009" i="53"/>
  <c r="O1012" i="53"/>
  <c r="P1013" i="53"/>
  <c r="O1016" i="53"/>
  <c r="P1017" i="53"/>
  <c r="O1020" i="53"/>
  <c r="P1021" i="53"/>
  <c r="O1024" i="53"/>
  <c r="P1025" i="53"/>
  <c r="O1028" i="53"/>
  <c r="P1029" i="53"/>
  <c r="O1032" i="53"/>
  <c r="P1033" i="53"/>
  <c r="O1036" i="53"/>
  <c r="P1037" i="53"/>
  <c r="O1040" i="53"/>
  <c r="P1041" i="53"/>
  <c r="O1044" i="53"/>
  <c r="P1045" i="53"/>
  <c r="O1048" i="53"/>
  <c r="P1049" i="53"/>
  <c r="O1052" i="53"/>
  <c r="P1053" i="53"/>
  <c r="O1056" i="53"/>
  <c r="P1057" i="53"/>
  <c r="O1060" i="53"/>
  <c r="P1061" i="53"/>
  <c r="O1064" i="53"/>
  <c r="P1065" i="53"/>
  <c r="O1068" i="53"/>
  <c r="P1069" i="53"/>
  <c r="O1072" i="53"/>
  <c r="P1073" i="53"/>
  <c r="O1076" i="53"/>
  <c r="P1077" i="53"/>
  <c r="O1080" i="53"/>
  <c r="P1081" i="53"/>
  <c r="O1084" i="53"/>
  <c r="P1085" i="53"/>
  <c r="O1088" i="53"/>
  <c r="P1089" i="53"/>
  <c r="O1092" i="53"/>
  <c r="P1093" i="53"/>
  <c r="O1096" i="53"/>
  <c r="P1097" i="53"/>
  <c r="O1100" i="53"/>
  <c r="P1101" i="53"/>
  <c r="O1104" i="53"/>
  <c r="P1105" i="53"/>
  <c r="O1108" i="53"/>
  <c r="P1109" i="53"/>
  <c r="O1112" i="53"/>
  <c r="P1113" i="53"/>
  <c r="O1116" i="53"/>
  <c r="P1117" i="53"/>
  <c r="O1120" i="53"/>
  <c r="P1121" i="53"/>
  <c r="O1124" i="53"/>
  <c r="P1125" i="53"/>
  <c r="O1128" i="53"/>
  <c r="P1129" i="53"/>
  <c r="O1132" i="53"/>
  <c r="P1133" i="53"/>
  <c r="O1136" i="53"/>
  <c r="P1137" i="53"/>
  <c r="O1140" i="53"/>
  <c r="P1141" i="53"/>
  <c r="O1144" i="53"/>
  <c r="P1145" i="53"/>
  <c r="O1148" i="53"/>
  <c r="P1149" i="53"/>
  <c r="O1152" i="53"/>
  <c r="P1153" i="53"/>
  <c r="O1156" i="53"/>
  <c r="P1157" i="53"/>
  <c r="O1160" i="53"/>
  <c r="P1161" i="53"/>
  <c r="O1164" i="53"/>
  <c r="P1165" i="53"/>
  <c r="O1168" i="53"/>
  <c r="P1169" i="53"/>
  <c r="O1172" i="53"/>
  <c r="P1173" i="53"/>
  <c r="O1176" i="53"/>
  <c r="P1177" i="53"/>
  <c r="O1180" i="53"/>
  <c r="P1181" i="53"/>
  <c r="O1184" i="53"/>
  <c r="P1185" i="53"/>
  <c r="O1188" i="53"/>
  <c r="P1189" i="53"/>
  <c r="O1192" i="53"/>
  <c r="P1193" i="53"/>
  <c r="O1196" i="53"/>
  <c r="P1197" i="53"/>
  <c r="O1200" i="53"/>
  <c r="P1201" i="53"/>
  <c r="O1204" i="53"/>
  <c r="P1205" i="53"/>
  <c r="O1208" i="53"/>
  <c r="P1209" i="53"/>
  <c r="O1212" i="53"/>
  <c r="O319" i="53"/>
  <c r="O583" i="53"/>
  <c r="O591" i="53"/>
  <c r="O599" i="53"/>
  <c r="O764" i="53"/>
  <c r="O768" i="53"/>
  <c r="O772" i="53"/>
  <c r="P777" i="53"/>
  <c r="O782" i="53"/>
  <c r="P785" i="53"/>
  <c r="O790" i="53"/>
  <c r="P793" i="53"/>
  <c r="O798" i="53"/>
  <c r="P801" i="53"/>
  <c r="O806" i="53"/>
  <c r="P809" i="53"/>
  <c r="O814" i="53"/>
  <c r="P817" i="53"/>
  <c r="O822" i="53"/>
  <c r="P825" i="53"/>
  <c r="O830" i="53"/>
  <c r="P833" i="53"/>
  <c r="O838" i="53"/>
  <c r="P841" i="53"/>
  <c r="P844" i="53"/>
  <c r="O847" i="53"/>
  <c r="P848" i="53"/>
  <c r="O851" i="53"/>
  <c r="P852" i="53"/>
  <c r="O855" i="53"/>
  <c r="P856" i="53"/>
  <c r="O859" i="53"/>
  <c r="P860" i="53"/>
  <c r="O863" i="53"/>
  <c r="P864" i="53"/>
  <c r="O867" i="53"/>
  <c r="P868" i="53"/>
  <c r="O871" i="53"/>
  <c r="P872" i="53"/>
  <c r="O875" i="53"/>
  <c r="P876" i="53"/>
  <c r="O879" i="53"/>
  <c r="P880" i="53"/>
  <c r="O883" i="53"/>
  <c r="P884" i="53"/>
  <c r="O887" i="53"/>
  <c r="P888" i="53"/>
  <c r="O891" i="53"/>
  <c r="P892" i="53"/>
  <c r="O895" i="53"/>
  <c r="P896" i="53"/>
  <c r="O899" i="53"/>
  <c r="P900" i="53"/>
  <c r="O903" i="53"/>
  <c r="P904" i="53"/>
  <c r="O907" i="53"/>
  <c r="P908" i="53"/>
  <c r="O911" i="53"/>
  <c r="P912" i="53"/>
  <c r="O915" i="53"/>
  <c r="P916" i="53"/>
  <c r="O919" i="53"/>
  <c r="P920" i="53"/>
  <c r="O923" i="53"/>
  <c r="P924" i="53"/>
  <c r="O927" i="53"/>
  <c r="P928" i="53"/>
  <c r="O931" i="53"/>
  <c r="P932" i="53"/>
  <c r="O935" i="53"/>
  <c r="P936" i="53"/>
  <c r="O939" i="53"/>
  <c r="P940" i="53"/>
  <c r="O943" i="53"/>
  <c r="P944" i="53"/>
  <c r="O947" i="53"/>
  <c r="P948" i="53"/>
  <c r="O951" i="53"/>
  <c r="P952" i="53"/>
  <c r="O955" i="53"/>
  <c r="P956" i="53"/>
  <c r="O959" i="53"/>
  <c r="P960" i="53"/>
  <c r="O963" i="53"/>
  <c r="P964" i="53"/>
  <c r="O967" i="53"/>
  <c r="P968" i="53"/>
  <c r="O971" i="53"/>
  <c r="P972" i="53"/>
  <c r="O975" i="53"/>
  <c r="P976" i="53"/>
  <c r="O979" i="53"/>
  <c r="P980" i="53"/>
  <c r="O983" i="53"/>
  <c r="P984" i="53"/>
  <c r="O987" i="53"/>
  <c r="P988" i="53"/>
  <c r="O991" i="53"/>
  <c r="P992" i="53"/>
  <c r="O995" i="53"/>
  <c r="P996" i="53"/>
  <c r="O999" i="53"/>
  <c r="P1000" i="53"/>
  <c r="O1003" i="53"/>
  <c r="P1004" i="53"/>
  <c r="O1007" i="53"/>
  <c r="P1008" i="53"/>
  <c r="O1011" i="53"/>
  <c r="P1012" i="53"/>
  <c r="O1015" i="53"/>
  <c r="P1016" i="53"/>
  <c r="O1019" i="53"/>
  <c r="P1020" i="53"/>
  <c r="O1023" i="53"/>
  <c r="P1024" i="53"/>
  <c r="O1027" i="53"/>
  <c r="P1028" i="53"/>
  <c r="O1031" i="53"/>
  <c r="P1032" i="53"/>
  <c r="O1035" i="53"/>
  <c r="P1036" i="53"/>
  <c r="O1039" i="53"/>
  <c r="P1040" i="53"/>
  <c r="O1043" i="53"/>
  <c r="P1044" i="53"/>
  <c r="O1047" i="53"/>
  <c r="P1048" i="53"/>
  <c r="O1051" i="53"/>
  <c r="P1052" i="53"/>
  <c r="O1055" i="53"/>
  <c r="P1056" i="53"/>
  <c r="O1059" i="53"/>
  <c r="P1060" i="53"/>
  <c r="O1063" i="53"/>
  <c r="P1064" i="53"/>
  <c r="O1067" i="53"/>
  <c r="P1068" i="53"/>
  <c r="O1071" i="53"/>
  <c r="P1072" i="53"/>
  <c r="O1075" i="53"/>
  <c r="P1076"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4" i="53"/>
  <c r="O1127" i="53"/>
  <c r="P1128" i="53"/>
  <c r="O1131" i="53"/>
  <c r="P1132" i="53"/>
  <c r="O1135" i="53"/>
  <c r="P1136" i="53"/>
  <c r="O1139" i="53"/>
  <c r="P1140" i="53"/>
  <c r="O1143" i="53"/>
  <c r="P1144" i="53"/>
  <c r="O1147" i="53"/>
  <c r="P1148" i="53"/>
  <c r="O1151" i="53"/>
  <c r="P1152" i="53"/>
  <c r="O1155" i="53"/>
  <c r="P1156" i="53"/>
  <c r="O1159" i="53"/>
  <c r="P1160" i="53"/>
  <c r="O1163" i="53"/>
  <c r="P1164" i="53"/>
  <c r="O1167" i="53"/>
  <c r="P1168" i="53"/>
  <c r="O1171" i="53"/>
  <c r="P1172" i="53"/>
  <c r="O1175" i="53"/>
  <c r="P1176" i="53"/>
  <c r="O1179" i="53"/>
  <c r="P1180" i="53"/>
  <c r="O1183" i="53"/>
  <c r="P1184" i="53"/>
  <c r="O1187" i="53"/>
  <c r="P1188" i="53"/>
  <c r="O1191" i="53"/>
  <c r="P1192" i="53"/>
  <c r="O1195" i="53"/>
  <c r="P1196" i="53"/>
  <c r="O1199" i="53"/>
  <c r="P1200" i="53"/>
  <c r="O1203" i="53"/>
  <c r="P1204" i="53"/>
  <c r="O1207" i="53"/>
  <c r="P1208" i="53"/>
  <c r="O1211" i="53"/>
  <c r="P1212" i="53"/>
  <c r="P774" i="53"/>
  <c r="P782" i="53"/>
  <c r="P790" i="53"/>
  <c r="P798" i="53"/>
  <c r="P806" i="53"/>
  <c r="P814" i="53"/>
  <c r="P822" i="53"/>
  <c r="P830" i="53"/>
  <c r="P838" i="53"/>
  <c r="O1137" i="53"/>
  <c r="O1141" i="53"/>
  <c r="O1145" i="53"/>
  <c r="O1149" i="53"/>
  <c r="O1153" i="53"/>
  <c r="O1157" i="53"/>
  <c r="O1161" i="53"/>
  <c r="O1165" i="53"/>
  <c r="O1169" i="53"/>
  <c r="O1173" i="53"/>
  <c r="O1177" i="53"/>
  <c r="O1181" i="53"/>
  <c r="O1185" i="53"/>
  <c r="O1189" i="53"/>
  <c r="O1193" i="53"/>
  <c r="O1197" i="53"/>
  <c r="O1201" i="53"/>
  <c r="O1205" i="53"/>
  <c r="O1209"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09" i="53"/>
  <c r="P1310" i="53"/>
  <c r="O1313" i="53"/>
  <c r="P1314" i="53"/>
  <c r="O1317" i="53"/>
  <c r="P1318" i="53"/>
  <c r="O1321" i="53"/>
  <c r="P1322" i="53"/>
  <c r="O1325" i="53"/>
  <c r="P1326" i="53"/>
  <c r="O1329" i="53"/>
  <c r="P1330" i="53"/>
  <c r="O1333" i="53"/>
  <c r="P1334" i="53"/>
  <c r="O1337" i="53"/>
  <c r="P1338" i="53"/>
  <c r="O1341" i="53"/>
  <c r="P1342" i="53"/>
  <c r="O1345" i="53"/>
  <c r="P1346" i="53"/>
  <c r="O1349" i="53"/>
  <c r="P1350" i="53"/>
  <c r="O1353" i="53"/>
  <c r="P1354" i="53"/>
  <c r="O1357" i="53"/>
  <c r="P1358" i="53"/>
  <c r="O1361" i="53"/>
  <c r="P1362" i="53"/>
  <c r="O1365" i="53"/>
  <c r="P1366" i="53"/>
  <c r="O1369" i="53"/>
  <c r="P1370" i="53"/>
  <c r="O1373" i="53"/>
  <c r="P1374" i="53"/>
  <c r="O1377" i="53"/>
  <c r="P1378" i="53"/>
  <c r="O1381" i="53"/>
  <c r="P1382" i="53"/>
  <c r="O1385" i="53"/>
  <c r="P1386" i="53"/>
  <c r="O1389" i="53"/>
  <c r="P1390" i="53"/>
  <c r="O1393" i="53"/>
  <c r="P1394" i="53"/>
  <c r="O1397" i="53"/>
  <c r="P1398" i="53"/>
  <c r="O1401" i="53"/>
  <c r="P1402" i="53"/>
  <c r="O1405" i="53"/>
  <c r="P1406" i="53"/>
  <c r="O1409" i="53"/>
  <c r="P1410" i="53"/>
  <c r="O1413" i="53"/>
  <c r="P1414" i="53"/>
  <c r="O1417" i="53"/>
  <c r="P1418" i="53"/>
  <c r="O1421" i="53"/>
  <c r="P1422" i="53"/>
  <c r="O1425" i="53"/>
  <c r="P1426" i="53"/>
  <c r="O1429" i="53"/>
  <c r="P1430" i="53"/>
  <c r="O1433" i="53"/>
  <c r="P1434" i="53"/>
  <c r="O1437" i="53"/>
  <c r="P1438" i="53"/>
  <c r="O1441" i="53"/>
  <c r="P1442" i="53"/>
  <c r="O1445" i="53"/>
  <c r="P1446" i="53"/>
  <c r="O1449" i="53"/>
  <c r="P1450" i="53"/>
  <c r="O1453" i="53"/>
  <c r="P1454" i="53"/>
  <c r="O1457" i="53"/>
  <c r="P1458" i="53"/>
  <c r="O1461" i="53"/>
  <c r="P1462" i="53"/>
  <c r="O1465" i="53"/>
  <c r="P1466" i="53"/>
  <c r="O1469" i="53"/>
  <c r="P1470" i="53"/>
  <c r="O1473" i="53"/>
  <c r="P1474" i="53"/>
  <c r="O1477" i="53"/>
  <c r="P1478" i="53"/>
  <c r="O1481" i="53"/>
  <c r="P1482" i="53"/>
  <c r="O1485" i="53"/>
  <c r="P1486" i="53"/>
  <c r="O1489" i="53"/>
  <c r="P1490" i="53"/>
  <c r="O1493" i="53"/>
  <c r="P1494" i="53"/>
  <c r="O1497" i="53"/>
  <c r="P1498" i="53"/>
  <c r="O1501" i="53"/>
  <c r="P1502" i="53"/>
  <c r="O1505" i="53"/>
  <c r="P1506" i="53"/>
  <c r="O1509" i="53"/>
  <c r="P1510" i="53"/>
  <c r="O1513" i="53"/>
  <c r="P1514" i="53"/>
  <c r="O1517" i="53"/>
  <c r="P1518" i="53"/>
  <c r="O1521" i="53"/>
  <c r="P1522" i="53"/>
  <c r="O1525" i="53"/>
  <c r="P1526" i="53"/>
  <c r="O1529" i="53"/>
  <c r="P1530" i="53"/>
  <c r="O1533" i="53"/>
  <c r="P1534" i="53"/>
  <c r="O1537" i="53"/>
  <c r="P1538" i="53"/>
  <c r="O1541" i="53"/>
  <c r="P1542" i="53"/>
  <c r="O1545" i="53"/>
  <c r="P1546" i="53"/>
  <c r="O1549" i="53"/>
  <c r="P1550" i="53"/>
  <c r="O1553" i="53"/>
  <c r="P1554" i="53"/>
  <c r="O1557" i="53"/>
  <c r="P1558" i="53"/>
  <c r="O1561" i="53"/>
  <c r="P1562" i="53"/>
  <c r="O327" i="53"/>
  <c r="O586" i="53"/>
  <c r="P589" i="53"/>
  <c r="O602" i="53"/>
  <c r="O605" i="53"/>
  <c r="P618" i="53"/>
  <c r="O621" i="53"/>
  <c r="P634" i="53"/>
  <c r="O637" i="53"/>
  <c r="P650" i="53"/>
  <c r="O653" i="53"/>
  <c r="P666" i="53"/>
  <c r="O669" i="53"/>
  <c r="P682" i="53"/>
  <c r="O685" i="53"/>
  <c r="P698" i="53"/>
  <c r="O701" i="53"/>
  <c r="P714" i="53"/>
  <c r="O717" i="53"/>
  <c r="P730" i="53"/>
  <c r="O733" i="53"/>
  <c r="P746" i="53"/>
  <c r="O749" i="53"/>
  <c r="P762" i="53"/>
  <c r="P847" i="53"/>
  <c r="O850" i="53"/>
  <c r="P855" i="53"/>
  <c r="O858" i="53"/>
  <c r="P863" i="53"/>
  <c r="O866" i="53"/>
  <c r="P871" i="53"/>
  <c r="O874" i="53"/>
  <c r="P879" i="53"/>
  <c r="O882" i="53"/>
  <c r="P887" i="53"/>
  <c r="O890" i="53"/>
  <c r="P895" i="53"/>
  <c r="O898" i="53"/>
  <c r="P903" i="53"/>
  <c r="O906" i="53"/>
  <c r="P911" i="53"/>
  <c r="O914" i="53"/>
  <c r="P919" i="53"/>
  <c r="O922" i="53"/>
  <c r="P927" i="53"/>
  <c r="O930" i="53"/>
  <c r="P935" i="53"/>
  <c r="O938" i="53"/>
  <c r="P943" i="53"/>
  <c r="O946" i="53"/>
  <c r="P951" i="53"/>
  <c r="O954" i="53"/>
  <c r="P959" i="53"/>
  <c r="O962" i="53"/>
  <c r="P967" i="53"/>
  <c r="O970" i="53"/>
  <c r="P975" i="53"/>
  <c r="O978" i="53"/>
  <c r="P983" i="53"/>
  <c r="O986" i="53"/>
  <c r="P991" i="53"/>
  <c r="O994" i="53"/>
  <c r="P999" i="53"/>
  <c r="O1002" i="53"/>
  <c r="P1007" i="53"/>
  <c r="O1010" i="53"/>
  <c r="P1015" i="53"/>
  <c r="O1018" i="53"/>
  <c r="P1023" i="53"/>
  <c r="O1026" i="53"/>
  <c r="P1031" i="53"/>
  <c r="O1034" i="53"/>
  <c r="P1039" i="53"/>
  <c r="O1042" i="53"/>
  <c r="P1047" i="53"/>
  <c r="O1050" i="53"/>
  <c r="P1055" i="53"/>
  <c r="O1058" i="53"/>
  <c r="P1063" i="53"/>
  <c r="O1066" i="53"/>
  <c r="P1071" i="53"/>
  <c r="O1074" i="53"/>
  <c r="P1079" i="53"/>
  <c r="O1082" i="53"/>
  <c r="P1087" i="53"/>
  <c r="O1090" i="53"/>
  <c r="P1095" i="53"/>
  <c r="O1098" i="53"/>
  <c r="P1103" i="53"/>
  <c r="O1106" i="53"/>
  <c r="P1111" i="53"/>
  <c r="O1114" i="53"/>
  <c r="P1119" i="53"/>
  <c r="O1122" i="53"/>
  <c r="P1127" i="53"/>
  <c r="O1130" i="53"/>
  <c r="P1135" i="53"/>
  <c r="P1139" i="53"/>
  <c r="P1143" i="53"/>
  <c r="P1147" i="53"/>
  <c r="P1151" i="53"/>
  <c r="P1155" i="53"/>
  <c r="P1159" i="53"/>
  <c r="P1163" i="53"/>
  <c r="P1167" i="53"/>
  <c r="P1171" i="53"/>
  <c r="P1175" i="53"/>
  <c r="P1179" i="53"/>
  <c r="P1183" i="53"/>
  <c r="P1187" i="53"/>
  <c r="P1191" i="53"/>
  <c r="P1195" i="53"/>
  <c r="P1199" i="53"/>
  <c r="P1203" i="53"/>
  <c r="P1207" i="53"/>
  <c r="P1211"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O1312" i="53"/>
  <c r="P1313" i="53"/>
  <c r="O1316" i="53"/>
  <c r="P1317" i="53"/>
  <c r="O1320" i="53"/>
  <c r="P1321" i="53"/>
  <c r="O1324" i="53"/>
  <c r="P1325" i="53"/>
  <c r="O1328" i="53"/>
  <c r="P1329" i="53"/>
  <c r="O1332" i="53"/>
  <c r="P1333" i="53"/>
  <c r="O1336" i="53"/>
  <c r="P1337" i="53"/>
  <c r="O1340" i="53"/>
  <c r="P1341" i="53"/>
  <c r="O1344" i="53"/>
  <c r="P1345" i="53"/>
  <c r="O1348" i="53"/>
  <c r="P1349" i="53"/>
  <c r="O1352"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640" i="53"/>
  <c r="P1641" i="53"/>
  <c r="O1644" i="53"/>
  <c r="P1645" i="53"/>
  <c r="O1648" i="53"/>
  <c r="P1649" i="53"/>
  <c r="O1652" i="53"/>
  <c r="P1653" i="53"/>
  <c r="O1656" i="53"/>
  <c r="P1657" i="53"/>
  <c r="O1660" i="53"/>
  <c r="P1661" i="53"/>
  <c r="P766" i="53"/>
  <c r="O781" i="53"/>
  <c r="O789" i="53"/>
  <c r="O797" i="53"/>
  <c r="O805" i="53"/>
  <c r="O813" i="53"/>
  <c r="O821" i="53"/>
  <c r="O829" i="53"/>
  <c r="O837" i="53"/>
  <c r="O1138" i="53"/>
  <c r="O1142" i="53"/>
  <c r="O1146" i="53"/>
  <c r="O1150" i="53"/>
  <c r="O1154" i="53"/>
  <c r="O1158" i="53"/>
  <c r="O1162" i="53"/>
  <c r="O1166" i="53"/>
  <c r="O1170" i="53"/>
  <c r="O1174" i="53"/>
  <c r="O1178" i="53"/>
  <c r="O1182" i="53"/>
  <c r="O1186" i="53"/>
  <c r="O1190" i="53"/>
  <c r="O1194" i="53"/>
  <c r="O1198" i="53"/>
  <c r="O1202" i="53"/>
  <c r="O1206" i="53"/>
  <c r="O1210"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311" i="53"/>
  <c r="P1312" i="53"/>
  <c r="O1315" i="53"/>
  <c r="P1316" i="53"/>
  <c r="O1319" i="53"/>
  <c r="P1320" i="53"/>
  <c r="O1323" i="53"/>
  <c r="P1324" i="53"/>
  <c r="O1327" i="53"/>
  <c r="P1328" i="53"/>
  <c r="O1331" i="53"/>
  <c r="P1332" i="53"/>
  <c r="O1335" i="53"/>
  <c r="P1336" i="53"/>
  <c r="O1339" i="53"/>
  <c r="P1340" i="53"/>
  <c r="O1343" i="53"/>
  <c r="P1344" i="53"/>
  <c r="O1347" i="53"/>
  <c r="P1348" i="53"/>
  <c r="O1351" i="53"/>
  <c r="P1352" i="53"/>
  <c r="O1355" i="53"/>
  <c r="P1356" i="53"/>
  <c r="O1359" i="53"/>
  <c r="P1360" i="53"/>
  <c r="O1363" i="53"/>
  <c r="P1364" i="53"/>
  <c r="O1367" i="53"/>
  <c r="P1368" i="53"/>
  <c r="O1371" i="53"/>
  <c r="P1372" i="53"/>
  <c r="O1375" i="53"/>
  <c r="P1376" i="53"/>
  <c r="O1379" i="53"/>
  <c r="P1380" i="53"/>
  <c r="O1383" i="53"/>
  <c r="P1384" i="53"/>
  <c r="O1387" i="53"/>
  <c r="P1388" i="53"/>
  <c r="O1391" i="53"/>
  <c r="P1392" i="53"/>
  <c r="O594" i="53"/>
  <c r="P597" i="53"/>
  <c r="P626" i="53"/>
  <c r="O629" i="53"/>
  <c r="P658" i="53"/>
  <c r="O661" i="53"/>
  <c r="P690" i="53"/>
  <c r="O693" i="53"/>
  <c r="P722" i="53"/>
  <c r="O725" i="53"/>
  <c r="P754" i="53"/>
  <c r="O757" i="53"/>
  <c r="P1146" i="53"/>
  <c r="P1162" i="53"/>
  <c r="P1178" i="53"/>
  <c r="P1194" i="53"/>
  <c r="P1210" i="53"/>
  <c r="P1396" i="53"/>
  <c r="P1400" i="53"/>
  <c r="P1404" i="53"/>
  <c r="P1408" i="53"/>
  <c r="P1412" i="53"/>
  <c r="P1416" i="53"/>
  <c r="P1420" i="53"/>
  <c r="P1424" i="53"/>
  <c r="P1428" i="53"/>
  <c r="P1432" i="53"/>
  <c r="P1436" i="53"/>
  <c r="P1440" i="53"/>
  <c r="P1444" i="53"/>
  <c r="P1448" i="53"/>
  <c r="P1452" i="53"/>
  <c r="P1456" i="53"/>
  <c r="P1460" i="53"/>
  <c r="P1464" i="53"/>
  <c r="P1468" i="53"/>
  <c r="P1472" i="53"/>
  <c r="P1476" i="53"/>
  <c r="P1480" i="53"/>
  <c r="P1484" i="53"/>
  <c r="P1488" i="53"/>
  <c r="P1492" i="53"/>
  <c r="P1496" i="53"/>
  <c r="P1500" i="53"/>
  <c r="P1504" i="53"/>
  <c r="P1508" i="53"/>
  <c r="P1512" i="53"/>
  <c r="P1516" i="53"/>
  <c r="P1520" i="53"/>
  <c r="P1524" i="53"/>
  <c r="P1528" i="53"/>
  <c r="P1532" i="53"/>
  <c r="P1536" i="53"/>
  <c r="P1540" i="53"/>
  <c r="P1544" i="53"/>
  <c r="P1548" i="53"/>
  <c r="P1552" i="53"/>
  <c r="P1556" i="53"/>
  <c r="P1560" i="53"/>
  <c r="P1564" i="53"/>
  <c r="O1566" i="53"/>
  <c r="P1567" i="53"/>
  <c r="O1569" i="53"/>
  <c r="P1572" i="53"/>
  <c r="O1574" i="53"/>
  <c r="P1575" i="53"/>
  <c r="O1577" i="53"/>
  <c r="P1580" i="53"/>
  <c r="O1582" i="53"/>
  <c r="P1583" i="53"/>
  <c r="O1585" i="53"/>
  <c r="P1588" i="53"/>
  <c r="O1590" i="53"/>
  <c r="P1591" i="53"/>
  <c r="O1593" i="53"/>
  <c r="P1596" i="53"/>
  <c r="O1598" i="53"/>
  <c r="P1599" i="53"/>
  <c r="O1601" i="53"/>
  <c r="P1604" i="53"/>
  <c r="O1606" i="53"/>
  <c r="P1607" i="53"/>
  <c r="O1609" i="53"/>
  <c r="P1612" i="53"/>
  <c r="O1614" i="53"/>
  <c r="P1615" i="53"/>
  <c r="O1617" i="53"/>
  <c r="P1620" i="53"/>
  <c r="O1622" i="53"/>
  <c r="P1623" i="53"/>
  <c r="O1625" i="53"/>
  <c r="P1628" i="53"/>
  <c r="O1630" i="53"/>
  <c r="P1631" i="53"/>
  <c r="O1633" i="53"/>
  <c r="P1636" i="53"/>
  <c r="O1638" i="53"/>
  <c r="P1639" i="53"/>
  <c r="O1641" i="53"/>
  <c r="P1644" i="53"/>
  <c r="O1646" i="53"/>
  <c r="P1647" i="53"/>
  <c r="O1649" i="53"/>
  <c r="P1652" i="53"/>
  <c r="O1654" i="53"/>
  <c r="P1655" i="53"/>
  <c r="O1657" i="53"/>
  <c r="P1660" i="53"/>
  <c r="O1662" i="53"/>
  <c r="P1663" i="53"/>
  <c r="O1666" i="53"/>
  <c r="P1667" i="53"/>
  <c r="O1670" i="53"/>
  <c r="P1671" i="53"/>
  <c r="O1674" i="53"/>
  <c r="P1675" i="53"/>
  <c r="O1678" i="53"/>
  <c r="P1679" i="53"/>
  <c r="O1682" i="53"/>
  <c r="P1683" i="53"/>
  <c r="O1686" i="53"/>
  <c r="P1687" i="53"/>
  <c r="O1690" i="53"/>
  <c r="P1691" i="53"/>
  <c r="O1694" i="53"/>
  <c r="P1695" i="53"/>
  <c r="O1698" i="53"/>
  <c r="P1699" i="53"/>
  <c r="O1702" i="53"/>
  <c r="P1703" i="53"/>
  <c r="O1706" i="53"/>
  <c r="P1707" i="53"/>
  <c r="O1710" i="53"/>
  <c r="P1711" i="53"/>
  <c r="O1714" i="53"/>
  <c r="P1715" i="53"/>
  <c r="O1718" i="53"/>
  <c r="P1719" i="53"/>
  <c r="O1722" i="53"/>
  <c r="P1723" i="53"/>
  <c r="O1726" i="53"/>
  <c r="P1727" i="53"/>
  <c r="O1730" i="53"/>
  <c r="P1731" i="53"/>
  <c r="O1734" i="53"/>
  <c r="P1735" i="53"/>
  <c r="O1738" i="53"/>
  <c r="P1739" i="53"/>
  <c r="O1742" i="53"/>
  <c r="P1743" i="53"/>
  <c r="O1746" i="53"/>
  <c r="P1747" i="53"/>
  <c r="O1750" i="53"/>
  <c r="P1751" i="53"/>
  <c r="O1754" i="53"/>
  <c r="P1755" i="53"/>
  <c r="O1758" i="53"/>
  <c r="P1759" i="53"/>
  <c r="O1762" i="53"/>
  <c r="P1763" i="53"/>
  <c r="O1766" i="53"/>
  <c r="P1767" i="53"/>
  <c r="O1770" i="53"/>
  <c r="P1771" i="53"/>
  <c r="O1774" i="53"/>
  <c r="P1775" i="53"/>
  <c r="O1778" i="53"/>
  <c r="P1779" i="53"/>
  <c r="O1782" i="53"/>
  <c r="P1783" i="53"/>
  <c r="O1786" i="53"/>
  <c r="P1787" i="53"/>
  <c r="O1790" i="53"/>
  <c r="P1791" i="53"/>
  <c r="O1794" i="53"/>
  <c r="P1795" i="53"/>
  <c r="O1798" i="53"/>
  <c r="P1799" i="53"/>
  <c r="O1802" i="53"/>
  <c r="P1803" i="53"/>
  <c r="O1806" i="53"/>
  <c r="P1807" i="53"/>
  <c r="O1810" i="53"/>
  <c r="P1811" i="53"/>
  <c r="O1814" i="53"/>
  <c r="P1815" i="53"/>
  <c r="O1818" i="53"/>
  <c r="P1819" i="53"/>
  <c r="O1822" i="53"/>
  <c r="P1823" i="53"/>
  <c r="O1826" i="53"/>
  <c r="P1827" i="53"/>
  <c r="O1830" i="53"/>
  <c r="P1831" i="53"/>
  <c r="O1834" i="53"/>
  <c r="P1835" i="53"/>
  <c r="O1838" i="53"/>
  <c r="P1839" i="53"/>
  <c r="O1842" i="53"/>
  <c r="P1843" i="53"/>
  <c r="O1846" i="53"/>
  <c r="P1847" i="53"/>
  <c r="O1850" i="53"/>
  <c r="P1851" i="53"/>
  <c r="O1854" i="53"/>
  <c r="P1855" i="53"/>
  <c r="O1858" i="53"/>
  <c r="P1859" i="53"/>
  <c r="O1862" i="53"/>
  <c r="P1863" i="53"/>
  <c r="O1866" i="53"/>
  <c r="P1867" i="53"/>
  <c r="O1870" i="53"/>
  <c r="P1871" i="53"/>
  <c r="O1874" i="53"/>
  <c r="P1875" i="53"/>
  <c r="O1878" i="53"/>
  <c r="P1879" i="53"/>
  <c r="O1882" i="53"/>
  <c r="P1883" i="53"/>
  <c r="O1886" i="53"/>
  <c r="P1887" i="53"/>
  <c r="O1890" i="53"/>
  <c r="P1891" i="53"/>
  <c r="O1894" i="53"/>
  <c r="P1895" i="53"/>
  <c r="O1898" i="53"/>
  <c r="P1899" i="53"/>
  <c r="O1902" i="53"/>
  <c r="P1903" i="53"/>
  <c r="O1906" i="53"/>
  <c r="P1907" i="53"/>
  <c r="O1910" i="53"/>
  <c r="P1911" i="53"/>
  <c r="O1914" i="53"/>
  <c r="P1915" i="53"/>
  <c r="O1918" i="53"/>
  <c r="P1919" i="53"/>
  <c r="O1922" i="53"/>
  <c r="P1923" i="53"/>
  <c r="O1926" i="53"/>
  <c r="P1927" i="53"/>
  <c r="O1930" i="53"/>
  <c r="P1931" i="53"/>
  <c r="O1934" i="53"/>
  <c r="P1935" i="53"/>
  <c r="O1938" i="53"/>
  <c r="P1939" i="53"/>
  <c r="O1942" i="53"/>
  <c r="P1943" i="53"/>
  <c r="O1946" i="53"/>
  <c r="P1947" i="53"/>
  <c r="O1950" i="53"/>
  <c r="P1951" i="53"/>
  <c r="O1954" i="53"/>
  <c r="P1955" i="53"/>
  <c r="O1958" i="53"/>
  <c r="P1959" i="53"/>
  <c r="O1962" i="53"/>
  <c r="P1963" i="53"/>
  <c r="O1966" i="53"/>
  <c r="P1967" i="53"/>
  <c r="O1970" i="53"/>
  <c r="P1971" i="53"/>
  <c r="O1974" i="53"/>
  <c r="P1975" i="53"/>
  <c r="O1978" i="53"/>
  <c r="P1979" i="53"/>
  <c r="O1982" i="53"/>
  <c r="P1983" i="53"/>
  <c r="O1986" i="53"/>
  <c r="P1987" i="53"/>
  <c r="O1990" i="53"/>
  <c r="P1991" i="53"/>
  <c r="O1994" i="53"/>
  <c r="P1995" i="53"/>
  <c r="O1998" i="53"/>
  <c r="P1999" i="53"/>
  <c r="O2002" i="53"/>
  <c r="P2003" i="53"/>
  <c r="O2006" i="53"/>
  <c r="P2007" i="53"/>
  <c r="O2010" i="53"/>
  <c r="P2011" i="53"/>
  <c r="O2014" i="53"/>
  <c r="P2015" i="53"/>
  <c r="O2018" i="53"/>
  <c r="P2019" i="53"/>
  <c r="O2022" i="53"/>
  <c r="P2023" i="53"/>
  <c r="O2026" i="53"/>
  <c r="P2027" i="53"/>
  <c r="O2030" i="53"/>
  <c r="P2031" i="53"/>
  <c r="O2034" i="53"/>
  <c r="P2035" i="53"/>
  <c r="O2038" i="53"/>
  <c r="P2039" i="53"/>
  <c r="O2042" i="53"/>
  <c r="P2043" i="53"/>
  <c r="O2046" i="53"/>
  <c r="P2047" i="53"/>
  <c r="O2050" i="53"/>
  <c r="P2051" i="53"/>
  <c r="O2054" i="53"/>
  <c r="P2055" i="53"/>
  <c r="O2058" i="53"/>
  <c r="P2059" i="53"/>
  <c r="O2062" i="53"/>
  <c r="P2063" i="53"/>
  <c r="O2066" i="53"/>
  <c r="P2067" i="53"/>
  <c r="O1965" i="53"/>
  <c r="P1974" i="53"/>
  <c r="O1977" i="53"/>
  <c r="P1982" i="53"/>
  <c r="O1985" i="53"/>
  <c r="P1986" i="53"/>
  <c r="O1989" i="53"/>
  <c r="P1994" i="53"/>
  <c r="O1997" i="53"/>
  <c r="P2002" i="53"/>
  <c r="O2005" i="53"/>
  <c r="P2010" i="53"/>
  <c r="P2018" i="53"/>
  <c r="O2021" i="53"/>
  <c r="P2026" i="53"/>
  <c r="O2029" i="53"/>
  <c r="P2030" i="53"/>
  <c r="O2033" i="53"/>
  <c r="P2038" i="53"/>
  <c r="O2041" i="53"/>
  <c r="P2042" i="53"/>
  <c r="P2046" i="53"/>
  <c r="O2049" i="53"/>
  <c r="P2050" i="53"/>
  <c r="O2053" i="53"/>
  <c r="P2054" i="53"/>
  <c r="O2057" i="53"/>
  <c r="P2062" i="53"/>
  <c r="O2065" i="53"/>
  <c r="O776" i="53"/>
  <c r="P779" i="53"/>
  <c r="O792" i="53"/>
  <c r="P795" i="53"/>
  <c r="O808" i="53"/>
  <c r="P811" i="53"/>
  <c r="O824" i="53"/>
  <c r="P827" i="53"/>
  <c r="O840" i="53"/>
  <c r="P843" i="53"/>
  <c r="O846" i="53"/>
  <c r="P859" i="53"/>
  <c r="O862" i="53"/>
  <c r="P875" i="53"/>
  <c r="O878" i="53"/>
  <c r="P891" i="53"/>
  <c r="O894" i="53"/>
  <c r="P907" i="53"/>
  <c r="O910" i="53"/>
  <c r="P923" i="53"/>
  <c r="O926" i="53"/>
  <c r="P939" i="53"/>
  <c r="O942" i="53"/>
  <c r="P955" i="53"/>
  <c r="O958" i="53"/>
  <c r="P971" i="53"/>
  <c r="O974" i="53"/>
  <c r="P987" i="53"/>
  <c r="O990" i="53"/>
  <c r="P1003" i="53"/>
  <c r="O1006" i="53"/>
  <c r="P1019" i="53"/>
  <c r="O1022" i="53"/>
  <c r="P1035" i="53"/>
  <c r="O1038" i="53"/>
  <c r="P1051" i="53"/>
  <c r="O1054" i="53"/>
  <c r="P1067" i="53"/>
  <c r="O1070" i="53"/>
  <c r="P1083" i="53"/>
  <c r="O1086" i="53"/>
  <c r="P1099" i="53"/>
  <c r="O1102" i="53"/>
  <c r="P1115" i="53"/>
  <c r="O1118" i="53"/>
  <c r="P1131" i="53"/>
  <c r="O1134" i="53"/>
  <c r="P1150" i="53"/>
  <c r="P1166" i="53"/>
  <c r="P1182" i="53"/>
  <c r="P1198" i="53"/>
  <c r="O1214" i="53"/>
  <c r="P1219" i="53"/>
  <c r="O1222" i="53"/>
  <c r="P1227" i="53"/>
  <c r="O1230" i="53"/>
  <c r="P1235" i="53"/>
  <c r="O1238" i="53"/>
  <c r="P1243" i="53"/>
  <c r="O1246" i="53"/>
  <c r="P1251" i="53"/>
  <c r="O1254" i="53"/>
  <c r="P1259" i="53"/>
  <c r="O1262" i="53"/>
  <c r="P1267" i="53"/>
  <c r="O1270" i="53"/>
  <c r="P1275" i="53"/>
  <c r="O1278" i="53"/>
  <c r="P1283" i="53"/>
  <c r="O1286" i="53"/>
  <c r="P1291" i="53"/>
  <c r="O1294" i="53"/>
  <c r="P1299" i="53"/>
  <c r="O1302" i="53"/>
  <c r="P1307" i="53"/>
  <c r="O1310" i="53"/>
  <c r="P1315" i="53"/>
  <c r="O1318" i="53"/>
  <c r="P1323" i="53"/>
  <c r="O1326" i="53"/>
  <c r="P1331" i="53"/>
  <c r="O1334" i="53"/>
  <c r="P1339" i="53"/>
  <c r="O1342" i="53"/>
  <c r="P1347" i="53"/>
  <c r="O1350" i="53"/>
  <c r="P1355" i="53"/>
  <c r="O1358" i="53"/>
  <c r="P1363" i="53"/>
  <c r="O1366" i="53"/>
  <c r="P1371" i="53"/>
  <c r="O1374" i="53"/>
  <c r="P1379" i="53"/>
  <c r="O1382" i="53"/>
  <c r="P1387" i="53"/>
  <c r="O1390" i="53"/>
  <c r="O1395" i="53"/>
  <c r="O1399" i="53"/>
  <c r="O1403" i="53"/>
  <c r="O1407" i="53"/>
  <c r="O1411" i="53"/>
  <c r="O1415" i="53"/>
  <c r="O1419" i="53"/>
  <c r="O1423" i="53"/>
  <c r="O1427" i="53"/>
  <c r="O1431" i="53"/>
  <c r="O1435" i="53"/>
  <c r="O1439" i="53"/>
  <c r="O1443" i="53"/>
  <c r="O1447" i="53"/>
  <c r="O1451" i="53"/>
  <c r="O1455" i="53"/>
  <c r="O1459" i="53"/>
  <c r="O1463" i="53"/>
  <c r="O1467" i="53"/>
  <c r="O1471" i="53"/>
  <c r="O1475" i="53"/>
  <c r="O1479" i="53"/>
  <c r="O1483" i="53"/>
  <c r="O1487" i="53"/>
  <c r="O1491" i="53"/>
  <c r="O1495" i="53"/>
  <c r="O1499" i="53"/>
  <c r="O1503" i="53"/>
  <c r="O1507" i="53"/>
  <c r="O1511" i="53"/>
  <c r="O1515" i="53"/>
  <c r="O1519" i="53"/>
  <c r="O1523" i="53"/>
  <c r="O1527" i="53"/>
  <c r="O1531" i="53"/>
  <c r="O1535" i="53"/>
  <c r="O1539" i="53"/>
  <c r="O1543" i="53"/>
  <c r="O1547" i="53"/>
  <c r="O1551" i="53"/>
  <c r="O1555" i="53"/>
  <c r="O1559" i="53"/>
  <c r="O1563" i="53"/>
  <c r="P1566" i="53"/>
  <c r="O1571" i="53"/>
  <c r="P1574" i="53"/>
  <c r="O1579" i="53"/>
  <c r="P1582" i="53"/>
  <c r="O1587" i="53"/>
  <c r="P1590" i="53"/>
  <c r="O1595" i="53"/>
  <c r="P1598" i="53"/>
  <c r="O1603" i="53"/>
  <c r="P1606" i="53"/>
  <c r="O1611" i="53"/>
  <c r="P1614" i="53"/>
  <c r="O1619" i="53"/>
  <c r="P1622" i="53"/>
  <c r="O1627" i="53"/>
  <c r="P1630" i="53"/>
  <c r="O1635" i="53"/>
  <c r="P1638" i="53"/>
  <c r="O1643" i="53"/>
  <c r="P1646" i="53"/>
  <c r="O1651" i="53"/>
  <c r="P1654" i="53"/>
  <c r="O1659" i="53"/>
  <c r="P1662" i="53"/>
  <c r="O1665" i="53"/>
  <c r="P1666" i="53"/>
  <c r="O1669" i="53"/>
  <c r="P1670" i="53"/>
  <c r="O1673" i="53"/>
  <c r="P1674" i="53"/>
  <c r="O1677" i="53"/>
  <c r="P1678" i="53"/>
  <c r="O1681" i="53"/>
  <c r="P1682" i="53"/>
  <c r="O1685" i="53"/>
  <c r="P1686" i="53"/>
  <c r="O1689" i="53"/>
  <c r="P1690" i="53"/>
  <c r="O1693" i="53"/>
  <c r="P1694" i="53"/>
  <c r="O1697" i="53"/>
  <c r="P1698" i="53"/>
  <c r="O1701" i="53"/>
  <c r="P1702" i="53"/>
  <c r="O1705" i="53"/>
  <c r="P1706" i="53"/>
  <c r="O1709" i="53"/>
  <c r="P1710" i="53"/>
  <c r="O1713" i="53"/>
  <c r="P1714" i="53"/>
  <c r="O1717" i="53"/>
  <c r="P1718" i="53"/>
  <c r="O1721" i="53"/>
  <c r="P1722" i="53"/>
  <c r="O1725" i="53"/>
  <c r="P1726" i="53"/>
  <c r="O1729" i="53"/>
  <c r="P1730" i="53"/>
  <c r="O1733" i="53"/>
  <c r="P1734" i="53"/>
  <c r="O1737" i="53"/>
  <c r="P1738" i="53"/>
  <c r="O1741" i="53"/>
  <c r="P1742" i="53"/>
  <c r="O1745" i="53"/>
  <c r="P1746" i="53"/>
  <c r="O1749" i="53"/>
  <c r="P1750" i="53"/>
  <c r="O1753" i="53"/>
  <c r="P1754" i="53"/>
  <c r="O1757" i="53"/>
  <c r="P1758" i="53"/>
  <c r="O1761" i="53"/>
  <c r="P1762" i="53"/>
  <c r="O1765" i="53"/>
  <c r="P1766" i="53"/>
  <c r="O1769" i="53"/>
  <c r="P1770" i="53"/>
  <c r="O1773" i="53"/>
  <c r="P1774" i="53"/>
  <c r="O1777" i="53"/>
  <c r="P1778" i="53"/>
  <c r="O1781" i="53"/>
  <c r="P1782" i="53"/>
  <c r="O1785" i="53"/>
  <c r="P1786" i="53"/>
  <c r="O1789" i="53"/>
  <c r="P1790" i="53"/>
  <c r="O1793" i="53"/>
  <c r="P1794" i="53"/>
  <c r="O1797" i="53"/>
  <c r="P1798" i="53"/>
  <c r="O1801" i="53"/>
  <c r="P1802" i="53"/>
  <c r="O1805" i="53"/>
  <c r="P1806" i="53"/>
  <c r="O1809" i="53"/>
  <c r="P1810" i="53"/>
  <c r="O1813" i="53"/>
  <c r="P1814" i="53"/>
  <c r="O1817" i="53"/>
  <c r="P1818" i="53"/>
  <c r="O1821" i="53"/>
  <c r="P1822" i="53"/>
  <c r="O1825" i="53"/>
  <c r="P1826" i="53"/>
  <c r="O1829" i="53"/>
  <c r="P1830" i="53"/>
  <c r="O1833" i="53"/>
  <c r="P1834" i="53"/>
  <c r="O1837" i="53"/>
  <c r="P1838" i="53"/>
  <c r="O1841" i="53"/>
  <c r="P1842" i="53"/>
  <c r="O1845" i="53"/>
  <c r="P1846" i="53"/>
  <c r="O1849" i="53"/>
  <c r="P1850" i="53"/>
  <c r="O1853" i="53"/>
  <c r="P1854" i="53"/>
  <c r="O1857" i="53"/>
  <c r="P1858" i="53"/>
  <c r="O1861" i="53"/>
  <c r="P1862" i="53"/>
  <c r="O1865" i="53"/>
  <c r="P1866" i="53"/>
  <c r="O1869" i="53"/>
  <c r="P1870" i="53"/>
  <c r="O1873" i="53"/>
  <c r="P1874" i="53"/>
  <c r="O1877" i="53"/>
  <c r="P1878" i="53"/>
  <c r="O1881" i="53"/>
  <c r="P1882" i="53"/>
  <c r="O1885" i="53"/>
  <c r="P1886" i="53"/>
  <c r="O1889" i="53"/>
  <c r="P1890" i="53"/>
  <c r="O1893" i="53"/>
  <c r="P1894" i="53"/>
  <c r="O1897" i="53"/>
  <c r="P1898" i="53"/>
  <c r="O1901" i="53"/>
  <c r="P1902" i="53"/>
  <c r="O1905" i="53"/>
  <c r="P1906" i="53"/>
  <c r="O1909" i="53"/>
  <c r="P1910" i="53"/>
  <c r="O1913" i="53"/>
  <c r="P1914" i="53"/>
  <c r="O1917" i="53"/>
  <c r="P1918" i="53"/>
  <c r="O1921" i="53"/>
  <c r="P1922" i="53"/>
  <c r="O1925" i="53"/>
  <c r="P1926" i="53"/>
  <c r="O1929" i="53"/>
  <c r="P1930" i="53"/>
  <c r="O1933" i="53"/>
  <c r="P1934" i="53"/>
  <c r="O1937" i="53"/>
  <c r="P1938" i="53"/>
  <c r="O1941" i="53"/>
  <c r="P1942" i="53"/>
  <c r="O1945" i="53"/>
  <c r="P1946" i="53"/>
  <c r="O1949" i="53"/>
  <c r="P1950" i="53"/>
  <c r="O1953" i="53"/>
  <c r="P1954" i="53"/>
  <c r="O1957" i="53"/>
  <c r="P1958" i="53"/>
  <c r="O1961" i="53"/>
  <c r="P1962" i="53"/>
  <c r="P1966" i="53"/>
  <c r="O1969" i="53"/>
  <c r="P1970" i="53"/>
  <c r="O1973" i="53"/>
  <c r="P1978" i="53"/>
  <c r="O1981" i="53"/>
  <c r="P1990" i="53"/>
  <c r="O1993" i="53"/>
  <c r="P1998" i="53"/>
  <c r="O2001" i="53"/>
  <c r="P2006" i="53"/>
  <c r="O2009" i="53"/>
  <c r="O2013" i="53"/>
  <c r="P2014" i="53"/>
  <c r="O2017" i="53"/>
  <c r="P2022" i="53"/>
  <c r="O2025" i="53"/>
  <c r="P2034" i="53"/>
  <c r="O2037" i="53"/>
  <c r="O2045" i="53"/>
  <c r="P2058" i="53"/>
  <c r="O2061" i="53"/>
  <c r="P610" i="53"/>
  <c r="O613" i="53"/>
  <c r="P642" i="53"/>
  <c r="O645" i="53"/>
  <c r="P674" i="53"/>
  <c r="O677" i="53"/>
  <c r="P706" i="53"/>
  <c r="O709" i="53"/>
  <c r="P738" i="53"/>
  <c r="O741" i="53"/>
  <c r="P770" i="53"/>
  <c r="P1138" i="53"/>
  <c r="P1154" i="53"/>
  <c r="P1170" i="53"/>
  <c r="P1186" i="53"/>
  <c r="P1202" i="53"/>
  <c r="P1395" i="53"/>
  <c r="P1399" i="53"/>
  <c r="P1403" i="53"/>
  <c r="P1407" i="53"/>
  <c r="P1411" i="53"/>
  <c r="P1415" i="53"/>
  <c r="P1419" i="53"/>
  <c r="P1423" i="53"/>
  <c r="P1427" i="53"/>
  <c r="P1431" i="53"/>
  <c r="P1435" i="53"/>
  <c r="P1439" i="53"/>
  <c r="P1443" i="53"/>
  <c r="P1447" i="53"/>
  <c r="P1451" i="53"/>
  <c r="P1455" i="53"/>
  <c r="P1459" i="53"/>
  <c r="P1463" i="53"/>
  <c r="P1467" i="53"/>
  <c r="P1471" i="53"/>
  <c r="P1475" i="53"/>
  <c r="P1479" i="53"/>
  <c r="P1483" i="53"/>
  <c r="P1487" i="53"/>
  <c r="P1491" i="53"/>
  <c r="P1495" i="53"/>
  <c r="P1499" i="53"/>
  <c r="P1503" i="53"/>
  <c r="P1507" i="53"/>
  <c r="P1511" i="53"/>
  <c r="P1515" i="53"/>
  <c r="P1519" i="53"/>
  <c r="P1523" i="53"/>
  <c r="P1527" i="53"/>
  <c r="P1531" i="53"/>
  <c r="P1535" i="53"/>
  <c r="P1539" i="53"/>
  <c r="P1543" i="53"/>
  <c r="P1547" i="53"/>
  <c r="P1551" i="53"/>
  <c r="P1555" i="53"/>
  <c r="P1559" i="53"/>
  <c r="P1563" i="53"/>
  <c r="O1565" i="53"/>
  <c r="P1568" i="53"/>
  <c r="O1570" i="53"/>
  <c r="P1571" i="53"/>
  <c r="O1573" i="53"/>
  <c r="P1576" i="53"/>
  <c r="O1578" i="53"/>
  <c r="P1579" i="53"/>
  <c r="O1581" i="53"/>
  <c r="P1584" i="53"/>
  <c r="O1586" i="53"/>
  <c r="P1587" i="53"/>
  <c r="O1589" i="53"/>
  <c r="P1592" i="53"/>
  <c r="O1594" i="53"/>
  <c r="P1595" i="53"/>
  <c r="O1597" i="53"/>
  <c r="P1600" i="53"/>
  <c r="O1602" i="53"/>
  <c r="P1603" i="53"/>
  <c r="O1605" i="53"/>
  <c r="P1608" i="53"/>
  <c r="O1610" i="53"/>
  <c r="P1611" i="53"/>
  <c r="O1613" i="53"/>
  <c r="P1616" i="53"/>
  <c r="O1618" i="53"/>
  <c r="P1619" i="53"/>
  <c r="O1621" i="53"/>
  <c r="P1624" i="53"/>
  <c r="O1626" i="53"/>
  <c r="P1627" i="53"/>
  <c r="O1629" i="53"/>
  <c r="P1632" i="53"/>
  <c r="O1634" i="53"/>
  <c r="P1635" i="53"/>
  <c r="O1637" i="53"/>
  <c r="P1640" i="53"/>
  <c r="O1642" i="53"/>
  <c r="P1643" i="53"/>
  <c r="O1645" i="53"/>
  <c r="P1648" i="53"/>
  <c r="O1650" i="53"/>
  <c r="P1651" i="53"/>
  <c r="O1653" i="53"/>
  <c r="P1656" i="53"/>
  <c r="O1658" i="53"/>
  <c r="P1659" i="53"/>
  <c r="O1661" i="53"/>
  <c r="O1664" i="53"/>
  <c r="P1665" i="53"/>
  <c r="O1668" i="53"/>
  <c r="P1669" i="53"/>
  <c r="O1672" i="53"/>
  <c r="P1673" i="53"/>
  <c r="O1676" i="53"/>
  <c r="P1677" i="53"/>
  <c r="O1680" i="53"/>
  <c r="P1681" i="53"/>
  <c r="O1684" i="53"/>
  <c r="P1685" i="53"/>
  <c r="O1688" i="53"/>
  <c r="P1689" i="53"/>
  <c r="O1692" i="53"/>
  <c r="P1693" i="53"/>
  <c r="O1696" i="53"/>
  <c r="P1697" i="53"/>
  <c r="O1700" i="53"/>
  <c r="P1701" i="53"/>
  <c r="O1704" i="53"/>
  <c r="P1705" i="53"/>
  <c r="O1708" i="53"/>
  <c r="P1709" i="53"/>
  <c r="O1712" i="53"/>
  <c r="P1713" i="53"/>
  <c r="O1716" i="53"/>
  <c r="P1717" i="53"/>
  <c r="O1720" i="53"/>
  <c r="P1721" i="53"/>
  <c r="O1724" i="53"/>
  <c r="P1725" i="53"/>
  <c r="O1728" i="53"/>
  <c r="P1729" i="53"/>
  <c r="O1732" i="53"/>
  <c r="P1733" i="53"/>
  <c r="O1736" i="53"/>
  <c r="P1737" i="53"/>
  <c r="O1740" i="53"/>
  <c r="P1741" i="53"/>
  <c r="O1744" i="53"/>
  <c r="P1745" i="53"/>
  <c r="O1748" i="53"/>
  <c r="P1749" i="53"/>
  <c r="O1752" i="53"/>
  <c r="P1753" i="53"/>
  <c r="O1756" i="53"/>
  <c r="P1757" i="53"/>
  <c r="O1760" i="53"/>
  <c r="P1761" i="53"/>
  <c r="O1764" i="53"/>
  <c r="P1765" i="53"/>
  <c r="O1768" i="53"/>
  <c r="P1769" i="53"/>
  <c r="O1772" i="53"/>
  <c r="P1773" i="53"/>
  <c r="O1776" i="53"/>
  <c r="P1777" i="53"/>
  <c r="O1780" i="53"/>
  <c r="P1781" i="53"/>
  <c r="O1784" i="53"/>
  <c r="P1785" i="53"/>
  <c r="O1788" i="53"/>
  <c r="P1789" i="53"/>
  <c r="O1792" i="53"/>
  <c r="P1793" i="53"/>
  <c r="O1796" i="53"/>
  <c r="P1797" i="53"/>
  <c r="O1800" i="53"/>
  <c r="P1801" i="53"/>
  <c r="O1804" i="53"/>
  <c r="P1805" i="53"/>
  <c r="O1808" i="53"/>
  <c r="P1809" i="53"/>
  <c r="O1812" i="53"/>
  <c r="P1813" i="53"/>
  <c r="O1816" i="53"/>
  <c r="P1817" i="53"/>
  <c r="O1820" i="53"/>
  <c r="P1821" i="53"/>
  <c r="O1824" i="53"/>
  <c r="P1825" i="53"/>
  <c r="O1828" i="53"/>
  <c r="P1829" i="53"/>
  <c r="O1832" i="53"/>
  <c r="P1833" i="53"/>
  <c r="O1836" i="53"/>
  <c r="P1837" i="53"/>
  <c r="O1840" i="53"/>
  <c r="P1841" i="53"/>
  <c r="O1844" i="53"/>
  <c r="P1845" i="53"/>
  <c r="O1848" i="53"/>
  <c r="P1849" i="53"/>
  <c r="O1852" i="53"/>
  <c r="P1853" i="53"/>
  <c r="O1856" i="53"/>
  <c r="P1857" i="53"/>
  <c r="O1860" i="53"/>
  <c r="P1861" i="53"/>
  <c r="O1864" i="53"/>
  <c r="P1865" i="53"/>
  <c r="O1868" i="53"/>
  <c r="P1869" i="53"/>
  <c r="O1872" i="53"/>
  <c r="P1873" i="53"/>
  <c r="O1876" i="53"/>
  <c r="P1877" i="53"/>
  <c r="O1880" i="53"/>
  <c r="P1881" i="53"/>
  <c r="O1884" i="53"/>
  <c r="P1885" i="53"/>
  <c r="O1888" i="53"/>
  <c r="P1889" i="53"/>
  <c r="O1892" i="53"/>
  <c r="P1893" i="53"/>
  <c r="O1896" i="53"/>
  <c r="P1897" i="53"/>
  <c r="O1900" i="53"/>
  <c r="P1901" i="53"/>
  <c r="O1904" i="53"/>
  <c r="P1905" i="53"/>
  <c r="O1908" i="53"/>
  <c r="P1909" i="53"/>
  <c r="O1912" i="53"/>
  <c r="P1913" i="53"/>
  <c r="O1916" i="53"/>
  <c r="P1917" i="53"/>
  <c r="O1920" i="53"/>
  <c r="P1921" i="53"/>
  <c r="O1924" i="53"/>
  <c r="P1925" i="53"/>
  <c r="O1928" i="53"/>
  <c r="P1929" i="53"/>
  <c r="O1932" i="53"/>
  <c r="P1933" i="53"/>
  <c r="O1936" i="53"/>
  <c r="P1937" i="53"/>
  <c r="O1940" i="53"/>
  <c r="P1941" i="53"/>
  <c r="O1944" i="53"/>
  <c r="P1945" i="53"/>
  <c r="O1948" i="53"/>
  <c r="P1949" i="53"/>
  <c r="O1952" i="53"/>
  <c r="P1953" i="53"/>
  <c r="O1956" i="53"/>
  <c r="P1957" i="53"/>
  <c r="O1960" i="53"/>
  <c r="P1961" i="53"/>
  <c r="O1964" i="53"/>
  <c r="P1965" i="53"/>
  <c r="O1968" i="53"/>
  <c r="P1969" i="53"/>
  <c r="O1972" i="53"/>
  <c r="P1973" i="53"/>
  <c r="O1976" i="53"/>
  <c r="P1977" i="53"/>
  <c r="O1980" i="53"/>
  <c r="P1981" i="53"/>
  <c r="O1984" i="53"/>
  <c r="P1985" i="53"/>
  <c r="O1988" i="53"/>
  <c r="P1989" i="53"/>
  <c r="O1992" i="53"/>
  <c r="P1993" i="53"/>
  <c r="O1996" i="53"/>
  <c r="P1997" i="53"/>
  <c r="O2000" i="53"/>
  <c r="P2001" i="53"/>
  <c r="O2004" i="53"/>
  <c r="P2005" i="53"/>
  <c r="O2008" i="53"/>
  <c r="P2009" i="53"/>
  <c r="O2012" i="53"/>
  <c r="P2013" i="53"/>
  <c r="O2016" i="53"/>
  <c r="P2017" i="53"/>
  <c r="O2020" i="53"/>
  <c r="P2021" i="53"/>
  <c r="O2024" i="53"/>
  <c r="P2025" i="53"/>
  <c r="O2028" i="53"/>
  <c r="P2029" i="53"/>
  <c r="O2032" i="53"/>
  <c r="P2033" i="53"/>
  <c r="O2036" i="53"/>
  <c r="P2037" i="53"/>
  <c r="O2040" i="53"/>
  <c r="P2041" i="53"/>
  <c r="O2044" i="53"/>
  <c r="P2045" i="53"/>
  <c r="O2048" i="53"/>
  <c r="P2049" i="53"/>
  <c r="O2052" i="53"/>
  <c r="P2053" i="53"/>
  <c r="O2056" i="53"/>
  <c r="P2057" i="53"/>
  <c r="O2060" i="53"/>
  <c r="P2061" i="53"/>
  <c r="O2064" i="53"/>
  <c r="P2065" i="53"/>
  <c r="O2068" i="53"/>
  <c r="P2069" i="53"/>
  <c r="P1247" i="53"/>
  <c r="O1354" i="53"/>
  <c r="P1359" i="53"/>
  <c r="O784" i="53"/>
  <c r="P787" i="53"/>
  <c r="O800" i="53"/>
  <c r="P803" i="53"/>
  <c r="O816" i="53"/>
  <c r="P819" i="53"/>
  <c r="O832" i="53"/>
  <c r="P835" i="53"/>
  <c r="P851" i="53"/>
  <c r="O854" i="53"/>
  <c r="P867" i="53"/>
  <c r="O870" i="53"/>
  <c r="P883" i="53"/>
  <c r="O886" i="53"/>
  <c r="P899" i="53"/>
  <c r="O902" i="53"/>
  <c r="P915" i="53"/>
  <c r="O918" i="53"/>
  <c r="P931" i="53"/>
  <c r="O934" i="53"/>
  <c r="P947" i="53"/>
  <c r="O950" i="53"/>
  <c r="P963" i="53"/>
  <c r="O966" i="53"/>
  <c r="P979" i="53"/>
  <c r="O982" i="53"/>
  <c r="P995" i="53"/>
  <c r="O998" i="53"/>
  <c r="P1011" i="53"/>
  <c r="O1014" i="53"/>
  <c r="P1027" i="53"/>
  <c r="O1030" i="53"/>
  <c r="P1043" i="53"/>
  <c r="O1046" i="53"/>
  <c r="P1059" i="53"/>
  <c r="O1062" i="53"/>
  <c r="P1075" i="53"/>
  <c r="O1078" i="53"/>
  <c r="P1091" i="53"/>
  <c r="O1094" i="53"/>
  <c r="P1107" i="53"/>
  <c r="O1110" i="53"/>
  <c r="P1123" i="53"/>
  <c r="O1126" i="53"/>
  <c r="P1142" i="53"/>
  <c r="P1158" i="53"/>
  <c r="P1174" i="53"/>
  <c r="P1190" i="53"/>
  <c r="P1206" i="53"/>
  <c r="P1215" i="53"/>
  <c r="O1218" i="53"/>
  <c r="P1223" i="53"/>
  <c r="O1226" i="53"/>
  <c r="P1231" i="53"/>
  <c r="O1234" i="53"/>
  <c r="P1239" i="53"/>
  <c r="O1242" i="53"/>
  <c r="O1250" i="53"/>
  <c r="P1255" i="53"/>
  <c r="O1258" i="53"/>
  <c r="P1263" i="53"/>
  <c r="O1266" i="53"/>
  <c r="P1271" i="53"/>
  <c r="O1274" i="53"/>
  <c r="P1279" i="53"/>
  <c r="O1282" i="53"/>
  <c r="P1287" i="53"/>
  <c r="O1290" i="53"/>
  <c r="P1295" i="53"/>
  <c r="O1298" i="53"/>
  <c r="P1303" i="53"/>
  <c r="O1306" i="53"/>
  <c r="P1311" i="53"/>
  <c r="O1314" i="53"/>
  <c r="P1319" i="53"/>
  <c r="O1322" i="53"/>
  <c r="P1327" i="53"/>
  <c r="O1330" i="53"/>
  <c r="P1335" i="53"/>
  <c r="O1338" i="53"/>
  <c r="P1343" i="53"/>
  <c r="O1346" i="53"/>
  <c r="P1351" i="53"/>
  <c r="O1362" i="53"/>
  <c r="P1367" i="53"/>
  <c r="O1370" i="53"/>
  <c r="P1383" i="53"/>
  <c r="O1386" i="53"/>
  <c r="O1402" i="53"/>
  <c r="O1418" i="53"/>
  <c r="O1434" i="53"/>
  <c r="O1450" i="53"/>
  <c r="O1466" i="53"/>
  <c r="O1482" i="53"/>
  <c r="O1498" i="53"/>
  <c r="O1514" i="53"/>
  <c r="O1530" i="53"/>
  <c r="O1546" i="53"/>
  <c r="O1562" i="53"/>
  <c r="P1578" i="53"/>
  <c r="O1591" i="53"/>
  <c r="P1610" i="53"/>
  <c r="O1623" i="53"/>
  <c r="O1639" i="53"/>
  <c r="O1655" i="53"/>
  <c r="P1658" i="53"/>
  <c r="P1664" i="53"/>
  <c r="O1683" i="53"/>
  <c r="P1688" i="53"/>
  <c r="O1699" i="53"/>
  <c r="P1704" i="53"/>
  <c r="O1707" i="53"/>
  <c r="P1712" i="53"/>
  <c r="O1723" i="53"/>
  <c r="P1728" i="53"/>
  <c r="O1739" i="53"/>
  <c r="P1744" i="53"/>
  <c r="O1755" i="53"/>
  <c r="P1760" i="53"/>
  <c r="O1763" i="53"/>
  <c r="P1768" i="53"/>
  <c r="O1787" i="53"/>
  <c r="P1792" i="53"/>
  <c r="O1803" i="53"/>
  <c r="P1808" i="53"/>
  <c r="O1819" i="53"/>
  <c r="P1824" i="53"/>
  <c r="O1843" i="53"/>
  <c r="P1848" i="53"/>
  <c r="O1859" i="53"/>
  <c r="P1864" i="53"/>
  <c r="O1875" i="53"/>
  <c r="P1880" i="53"/>
  <c r="O1883" i="53"/>
  <c r="O1899" i="53"/>
  <c r="P1904" i="53"/>
  <c r="O1915" i="53"/>
  <c r="P1920" i="53"/>
  <c r="O1931" i="53"/>
  <c r="P1936" i="53"/>
  <c r="O1947" i="53"/>
  <c r="P1952" i="53"/>
  <c r="O1963" i="53"/>
  <c r="P1968" i="53"/>
  <c r="O1987" i="53"/>
  <c r="P1992" i="53"/>
  <c r="O2003" i="53"/>
  <c r="P2008" i="53"/>
  <c r="O2019" i="53"/>
  <c r="P2024" i="53"/>
  <c r="O2035" i="53"/>
  <c r="P2040" i="53"/>
  <c r="O2043" i="53"/>
  <c r="P2048" i="53"/>
  <c r="O2059" i="53"/>
  <c r="P2064" i="53"/>
  <c r="O1959" i="53"/>
  <c r="O1999" i="53"/>
  <c r="O2023" i="53"/>
  <c r="P2044" i="53"/>
  <c r="P2052" i="53"/>
  <c r="P2060" i="53"/>
  <c r="O1406" i="53"/>
  <c r="O1422" i="53"/>
  <c r="O1438" i="53"/>
  <c r="O1454" i="53"/>
  <c r="O1470" i="53"/>
  <c r="O1486" i="53"/>
  <c r="O1502" i="53"/>
  <c r="O1518" i="53"/>
  <c r="O1534" i="53"/>
  <c r="O1550" i="53"/>
  <c r="O2067" i="53"/>
  <c r="O2069" i="53"/>
  <c r="O1807" i="53"/>
  <c r="O1815" i="53"/>
  <c r="P1820" i="53"/>
  <c r="O1823" i="53"/>
  <c r="P1828" i="53"/>
  <c r="O1847" i="53"/>
  <c r="P1852" i="53"/>
  <c r="O1879" i="53"/>
  <c r="P1884" i="53"/>
  <c r="O1895" i="53"/>
  <c r="P1900" i="53"/>
  <c r="O1911" i="53"/>
  <c r="P1916" i="53"/>
  <c r="O1919" i="53"/>
  <c r="P1924" i="53"/>
  <c r="O1935" i="53"/>
  <c r="P1940" i="53"/>
  <c r="O1951" i="53"/>
  <c r="O1967" i="53"/>
  <c r="O1975" i="53"/>
  <c r="O1983" i="53"/>
  <c r="O2007" i="53"/>
  <c r="O2031" i="53"/>
  <c r="O2055" i="53"/>
  <c r="O2063" i="53"/>
  <c r="P1375" i="53"/>
  <c r="O1378" i="53"/>
  <c r="P1391" i="53"/>
  <c r="O1394" i="53"/>
  <c r="O1410" i="53"/>
  <c r="O1426" i="53"/>
  <c r="O1442" i="53"/>
  <c r="O1458" i="53"/>
  <c r="O1474" i="53"/>
  <c r="O1490" i="53"/>
  <c r="O1506" i="53"/>
  <c r="O1522" i="53"/>
  <c r="O1538" i="53"/>
  <c r="O1554" i="53"/>
  <c r="O1567" i="53"/>
  <c r="P1570" i="53"/>
  <c r="O1583" i="53"/>
  <c r="P1586" i="53"/>
  <c r="O1599" i="53"/>
  <c r="P1602" i="53"/>
  <c r="O1615" i="53"/>
  <c r="P1618" i="53"/>
  <c r="O1631" i="53"/>
  <c r="P1634" i="53"/>
  <c r="O1647" i="53"/>
  <c r="P1650" i="53"/>
  <c r="O1663" i="53"/>
  <c r="P1668" i="53"/>
  <c r="O1671" i="53"/>
  <c r="P1676" i="53"/>
  <c r="O1679" i="53"/>
  <c r="P1684" i="53"/>
  <c r="O1687" i="53"/>
  <c r="P1692" i="53"/>
  <c r="O1695" i="53"/>
  <c r="P1700" i="53"/>
  <c r="O1703" i="53"/>
  <c r="P1708" i="53"/>
  <c r="O1711" i="53"/>
  <c r="P1716" i="53"/>
  <c r="O1719" i="53"/>
  <c r="P1724" i="53"/>
  <c r="O1727" i="53"/>
  <c r="P1732" i="53"/>
  <c r="O1735" i="53"/>
  <c r="P1740" i="53"/>
  <c r="O1743" i="53"/>
  <c r="P1748" i="53"/>
  <c r="O1751" i="53"/>
  <c r="P1756" i="53"/>
  <c r="O1759" i="53"/>
  <c r="P1764" i="53"/>
  <c r="O1767" i="53"/>
  <c r="P1772" i="53"/>
  <c r="O1775" i="53"/>
  <c r="P1780" i="53"/>
  <c r="O1783" i="53"/>
  <c r="P1788" i="53"/>
  <c r="O1791" i="53"/>
  <c r="P1796" i="53"/>
  <c r="O1799" i="53"/>
  <c r="P1804" i="53"/>
  <c r="P1812" i="53"/>
  <c r="O1831" i="53"/>
  <c r="P1836" i="53"/>
  <c r="O1839" i="53"/>
  <c r="P1844" i="53"/>
  <c r="O1855" i="53"/>
  <c r="P1860" i="53"/>
  <c r="O1863" i="53"/>
  <c r="P1868" i="53"/>
  <c r="O1871" i="53"/>
  <c r="P1876" i="53"/>
  <c r="O1887" i="53"/>
  <c r="P1892" i="53"/>
  <c r="O1903" i="53"/>
  <c r="P1908" i="53"/>
  <c r="O1927" i="53"/>
  <c r="P1932" i="53"/>
  <c r="O1943" i="53"/>
  <c r="P1948" i="53"/>
  <c r="P1964" i="53"/>
  <c r="O1991" i="53"/>
  <c r="O2015" i="53"/>
  <c r="P2028" i="53"/>
  <c r="P2036" i="53"/>
  <c r="O2047" i="53"/>
  <c r="O1398" i="53"/>
  <c r="O1414" i="53"/>
  <c r="O1430" i="53"/>
  <c r="O1446" i="53"/>
  <c r="O1462" i="53"/>
  <c r="O1478" i="53"/>
  <c r="O1494" i="53"/>
  <c r="O1510" i="53"/>
  <c r="O1526" i="53"/>
  <c r="O1542" i="53"/>
  <c r="O1558" i="53"/>
  <c r="P2066" i="53"/>
  <c r="P2068" i="53"/>
  <c r="O1575" i="53"/>
  <c r="P1594" i="53"/>
  <c r="O1607" i="53"/>
  <c r="P1626" i="53"/>
  <c r="P1642" i="53"/>
  <c r="O1667" i="53"/>
  <c r="P1672" i="53"/>
  <c r="O1675" i="53"/>
  <c r="P1680" i="53"/>
  <c r="O1691" i="53"/>
  <c r="P1696" i="53"/>
  <c r="O1715" i="53"/>
  <c r="P1720" i="53"/>
  <c r="O1731" i="53"/>
  <c r="P1736" i="53"/>
  <c r="O1747" i="53"/>
  <c r="P1752" i="53"/>
  <c r="O1771" i="53"/>
  <c r="P1776" i="53"/>
  <c r="O1779" i="53"/>
  <c r="P1784" i="53"/>
  <c r="O1795" i="53"/>
  <c r="P1800" i="53"/>
  <c r="O1811" i="53"/>
  <c r="P1816" i="53"/>
  <c r="O1827" i="53"/>
  <c r="P1832" i="53"/>
  <c r="O1835" i="53"/>
  <c r="P1840" i="53"/>
  <c r="O1851" i="53"/>
  <c r="P1856" i="53"/>
  <c r="O1867" i="53"/>
  <c r="P1872" i="53"/>
  <c r="P1888" i="53"/>
  <c r="O1891" i="53"/>
  <c r="P1896" i="53"/>
  <c r="O1907" i="53"/>
  <c r="P1912" i="53"/>
  <c r="O1923" i="53"/>
  <c r="P1928" i="53"/>
  <c r="O1939" i="53"/>
  <c r="P1944" i="53"/>
  <c r="O1955" i="53"/>
  <c r="P1960" i="53"/>
  <c r="O1971" i="53"/>
  <c r="P1976" i="53"/>
  <c r="O1979" i="53"/>
  <c r="P1984" i="53"/>
  <c r="O1995" i="53"/>
  <c r="P2000" i="53"/>
  <c r="O2011" i="53"/>
  <c r="P2016" i="53"/>
  <c r="O2027" i="53"/>
  <c r="P2032" i="53"/>
  <c r="O2051" i="53"/>
  <c r="P2056" i="53"/>
  <c r="P1956" i="53"/>
  <c r="P1972" i="53"/>
  <c r="P1980" i="53"/>
  <c r="P1988" i="53"/>
  <c r="P1996" i="53"/>
  <c r="P2004" i="53"/>
  <c r="P2012" i="53"/>
  <c r="P2020" i="53"/>
  <c r="O2039" i="53"/>
  <c r="O2182" i="53"/>
  <c r="P2183" i="53"/>
  <c r="O2186" i="53"/>
  <c r="P2187" i="53"/>
  <c r="O2190" i="53"/>
  <c r="P2191" i="53"/>
  <c r="O2194" i="53"/>
  <c r="P2195" i="53"/>
  <c r="O2198" i="53"/>
  <c r="P2199" i="53"/>
  <c r="O2202" i="53"/>
  <c r="P2203" i="53"/>
  <c r="O2206" i="53"/>
  <c r="P2207" i="53"/>
  <c r="P2182" i="53"/>
  <c r="O2185" i="53"/>
  <c r="P2186" i="53"/>
  <c r="O2189" i="53"/>
  <c r="P2190" i="53"/>
  <c r="O2193" i="53"/>
  <c r="P2194" i="53"/>
  <c r="O2197" i="53"/>
  <c r="P2198" i="53"/>
  <c r="O2201" i="53"/>
  <c r="P2202" i="53"/>
  <c r="O2205" i="53"/>
  <c r="P2206" i="53"/>
  <c r="P2184" i="53"/>
  <c r="P2188" i="53"/>
  <c r="P2192" i="53"/>
  <c r="P2196" i="53"/>
  <c r="P2200" i="53"/>
  <c r="P2204" i="53"/>
  <c r="P2208" i="53"/>
  <c r="O2183" i="53"/>
  <c r="O2187" i="53"/>
  <c r="O2191" i="53"/>
  <c r="O2195" i="53"/>
  <c r="O2199" i="53"/>
  <c r="O2203" i="53"/>
  <c r="O2207" i="53"/>
  <c r="P2185" i="53"/>
  <c r="O2188" i="53"/>
  <c r="P2193" i="53"/>
  <c r="O2196" i="53"/>
  <c r="P2201" i="53"/>
  <c r="O2204" i="53"/>
  <c r="O2184" i="53"/>
  <c r="P2189" i="53"/>
  <c r="O2192" i="53"/>
  <c r="P2197" i="53"/>
  <c r="O2200" i="53"/>
  <c r="P2205" i="53"/>
  <c r="O2208" i="53"/>
  <c r="P2086" i="53"/>
  <c r="O2089" i="53"/>
  <c r="P2090" i="53"/>
  <c r="O2093" i="53"/>
  <c r="P2094" i="53"/>
  <c r="O2097" i="53"/>
  <c r="P2098" i="53"/>
  <c r="O2101" i="53"/>
  <c r="P2102" i="53"/>
  <c r="O2105" i="53"/>
  <c r="P2106" i="53"/>
  <c r="O2109" i="53"/>
  <c r="P2110" i="53"/>
  <c r="O2113" i="53"/>
  <c r="P2114" i="53"/>
  <c r="O2117" i="53"/>
  <c r="P2118" i="53"/>
  <c r="O2121" i="53"/>
  <c r="P2122" i="53"/>
  <c r="O2125" i="53"/>
  <c r="P2126" i="53"/>
  <c r="O2129" i="53"/>
  <c r="P2130" i="53"/>
  <c r="O2133" i="53"/>
  <c r="P2134" i="53"/>
  <c r="O2137" i="53"/>
  <c r="P2138" i="53"/>
  <c r="O2141" i="53"/>
  <c r="P2142" i="53"/>
  <c r="O2145" i="53"/>
  <c r="P2146" i="53"/>
  <c r="O2149" i="53"/>
  <c r="P2150" i="53"/>
  <c r="O2153" i="53"/>
  <c r="P2154" i="53"/>
  <c r="O2157" i="53"/>
  <c r="P2158" i="53"/>
  <c r="O2161" i="53"/>
  <c r="P2162" i="53"/>
  <c r="O2165" i="53"/>
  <c r="P2166" i="53"/>
  <c r="O2169" i="53"/>
  <c r="P2170" i="53"/>
  <c r="O2173" i="53"/>
  <c r="P2174" i="53"/>
  <c r="O2177" i="53"/>
  <c r="P2178" i="53"/>
  <c r="O2181" i="53"/>
  <c r="O2088" i="53"/>
  <c r="P2089" i="53"/>
  <c r="O2092" i="53"/>
  <c r="P2093" i="53"/>
  <c r="O2096" i="53"/>
  <c r="P2097" i="53"/>
  <c r="O2100" i="53"/>
  <c r="P2101" i="53"/>
  <c r="O2104" i="53"/>
  <c r="P2105" i="53"/>
  <c r="O2108" i="53"/>
  <c r="P2109" i="53"/>
  <c r="O2112" i="53"/>
  <c r="P2113" i="53"/>
  <c r="O2116" i="53"/>
  <c r="P2117" i="53"/>
  <c r="O2120" i="53"/>
  <c r="P2121" i="53"/>
  <c r="O2124" i="53"/>
  <c r="P2125" i="53"/>
  <c r="O2128" i="53"/>
  <c r="P2129" i="53"/>
  <c r="O2132" i="53"/>
  <c r="P2133" i="53"/>
  <c r="O2136" i="53"/>
  <c r="P2137" i="53"/>
  <c r="O2140" i="53"/>
  <c r="P2141" i="53"/>
  <c r="O2144" i="53"/>
  <c r="P2145" i="53"/>
  <c r="O2148" i="53"/>
  <c r="P2149" i="53"/>
  <c r="O2152" i="53"/>
  <c r="P2153" i="53"/>
  <c r="O2156" i="53"/>
  <c r="P2157" i="53"/>
  <c r="O2160" i="53"/>
  <c r="P2161" i="53"/>
  <c r="O2164" i="53"/>
  <c r="P2165" i="53"/>
  <c r="O2168" i="53"/>
  <c r="P2169" i="53"/>
  <c r="O2172" i="53"/>
  <c r="P2173" i="53"/>
  <c r="O2176" i="53"/>
  <c r="P2177" i="53"/>
  <c r="O2180" i="53"/>
  <c r="P2181" i="53"/>
  <c r="O2087" i="53"/>
  <c r="P2088" i="53"/>
  <c r="O2091" i="53"/>
  <c r="P2092" i="53"/>
  <c r="O2095" i="53"/>
  <c r="P2096" i="53"/>
  <c r="O2099" i="53"/>
  <c r="P2100" i="53"/>
  <c r="O2103" i="53"/>
  <c r="P2104" i="53"/>
  <c r="O2107" i="53"/>
  <c r="P2108" i="53"/>
  <c r="O2111" i="53"/>
  <c r="P2112" i="53"/>
  <c r="O2115" i="53"/>
  <c r="P2116" i="53"/>
  <c r="O2119" i="53"/>
  <c r="P2120" i="53"/>
  <c r="O2123" i="53"/>
  <c r="P2124" i="53"/>
  <c r="O2127" i="53"/>
  <c r="P2128" i="53"/>
  <c r="O2131" i="53"/>
  <c r="P2132" i="53"/>
  <c r="O2135" i="53"/>
  <c r="P2136" i="53"/>
  <c r="O2139" i="53"/>
  <c r="P2140" i="53"/>
  <c r="O2143" i="53"/>
  <c r="P2144" i="53"/>
  <c r="O2147" i="53"/>
  <c r="P2148" i="53"/>
  <c r="O2151" i="53"/>
  <c r="P2152" i="53"/>
  <c r="O2155" i="53"/>
  <c r="P2156" i="53"/>
  <c r="O2159" i="53"/>
  <c r="P2160" i="53"/>
  <c r="O2163" i="53"/>
  <c r="P2164" i="53"/>
  <c r="O2167" i="53"/>
  <c r="P2168" i="53"/>
  <c r="O2171" i="53"/>
  <c r="P2172" i="53"/>
  <c r="O2175" i="53"/>
  <c r="P2176" i="53"/>
  <c r="O2179" i="53"/>
  <c r="P2180" i="53"/>
  <c r="O2086" i="53"/>
  <c r="P2091" i="53"/>
  <c r="O2094" i="53"/>
  <c r="P2099" i="53"/>
  <c r="O2102" i="53"/>
  <c r="P2107" i="53"/>
  <c r="O2110" i="53"/>
  <c r="P2115" i="53"/>
  <c r="O2118" i="53"/>
  <c r="P2123" i="53"/>
  <c r="O2126" i="53"/>
  <c r="P2131" i="53"/>
  <c r="O2134" i="53"/>
  <c r="P2139" i="53"/>
  <c r="O2142" i="53"/>
  <c r="P2147" i="53"/>
  <c r="O2150" i="53"/>
  <c r="P2155" i="53"/>
  <c r="O2158" i="53"/>
  <c r="P2163" i="53"/>
  <c r="O2166" i="53"/>
  <c r="P2171" i="53"/>
  <c r="O2174" i="53"/>
  <c r="P2179" i="53"/>
  <c r="P2087" i="53"/>
  <c r="O2090" i="53"/>
  <c r="P2095" i="53"/>
  <c r="O2098" i="53"/>
  <c r="P2103" i="53"/>
  <c r="O2106" i="53"/>
  <c r="P2111" i="53"/>
  <c r="O2114" i="53"/>
  <c r="P2119" i="53"/>
  <c r="O2122" i="53"/>
  <c r="P2127" i="53"/>
  <c r="O2130" i="53"/>
  <c r="P2135" i="53"/>
  <c r="O2138" i="53"/>
  <c r="P2143" i="53"/>
  <c r="O2146" i="53"/>
  <c r="P2151" i="53"/>
  <c r="O2154" i="53"/>
  <c r="P2159" i="53"/>
  <c r="O2162" i="53"/>
  <c r="P2167" i="53"/>
  <c r="O2170" i="53"/>
  <c r="P2175" i="53"/>
  <c r="O2178" i="53"/>
  <c r="O6" i="53"/>
  <c r="P7" i="53"/>
  <c r="P6" i="53"/>
  <c r="O8" i="53"/>
  <c r="P9" i="53"/>
  <c r="O5" i="53"/>
  <c r="O7" i="53"/>
  <c r="O9" i="53"/>
  <c r="P5" i="53"/>
  <c r="P8" i="53"/>
  <c r="P4" i="55"/>
  <c r="O4" i="55"/>
  <c r="P4" i="53"/>
  <c r="O4" i="53"/>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68" i="44" l="1"/>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D4" i="21" l="1"/>
  <c r="E4" i="21"/>
  <c r="C7" i="21"/>
  <c r="C4" i="21"/>
  <c r="C10" i="38"/>
  <c r="D1173" i="26"/>
  <c r="O13" i="21"/>
  <c r="O14" i="21"/>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a="1"/>
  <c r="D35" i="46" s="1"/>
  <c r="E35" i="46" s="1"/>
  <c r="D31" i="46" a="1"/>
  <c r="D31" i="46" s="1"/>
  <c r="D27" i="46" a="1"/>
  <c r="D27" i="46" s="1"/>
  <c r="E27" i="46" s="1"/>
  <c r="D23" i="46" a="1"/>
  <c r="D23" i="46" s="1"/>
  <c r="E23" i="46" s="1"/>
  <c r="D19" i="46" a="1"/>
  <c r="D19" i="46" s="1"/>
  <c r="E19" i="46" s="1"/>
  <c r="D15" i="46" a="1"/>
  <c r="D15" i="46" s="1"/>
  <c r="E15" i="46" s="1"/>
  <c r="D11" i="46" a="1"/>
  <c r="D11" i="46" s="1"/>
  <c r="E11" i="46" s="1"/>
  <c r="D34" i="46" a="1"/>
  <c r="D34" i="46" s="1"/>
  <c r="E34" i="46" s="1"/>
  <c r="D30" i="46" a="1"/>
  <c r="D30" i="46" s="1"/>
  <c r="E30" i="46" s="1"/>
  <c r="D26" i="46" a="1"/>
  <c r="D26" i="46" s="1"/>
  <c r="E26" i="46" s="1"/>
  <c r="D22" i="46" a="1"/>
  <c r="D22" i="46" s="1"/>
  <c r="E22" i="46" s="1"/>
  <c r="D18" i="46" a="1"/>
  <c r="D18" i="46" s="1"/>
  <c r="E18" i="46" s="1"/>
  <c r="D14" i="46" a="1"/>
  <c r="D14" i="46" s="1"/>
  <c r="E14" i="46" s="1"/>
  <c r="D10" i="46" a="1"/>
  <c r="D10" i="46" s="1"/>
  <c r="E10" i="46" s="1"/>
  <c r="D6" i="46" a="1"/>
  <c r="D6" i="46" s="1"/>
  <c r="D33" i="46" a="1"/>
  <c r="D33" i="46" s="1"/>
  <c r="E33" i="46" s="1"/>
  <c r="D29" i="46" a="1"/>
  <c r="D29" i="46" s="1"/>
  <c r="E29" i="46" s="1"/>
  <c r="D25" i="46" a="1"/>
  <c r="D25" i="46" s="1"/>
  <c r="E25" i="46" s="1"/>
  <c r="D21" i="46" a="1"/>
  <c r="D21" i="46" s="1"/>
  <c r="E21" i="46" s="1"/>
  <c r="D17" i="46" a="1"/>
  <c r="D17" i="46" s="1"/>
  <c r="E17" i="46" s="1"/>
  <c r="D13" i="46" a="1"/>
  <c r="D13" i="46" s="1"/>
  <c r="E13" i="46" s="1"/>
  <c r="D9" i="46" a="1"/>
  <c r="D9" i="46" s="1"/>
  <c r="D32" i="46" a="1"/>
  <c r="D32" i="46" s="1"/>
  <c r="E32" i="46" s="1"/>
  <c r="D28" i="46" a="1"/>
  <c r="D28" i="46" s="1"/>
  <c r="E28" i="46" s="1"/>
  <c r="D24" i="46" a="1"/>
  <c r="D24" i="46" s="1"/>
  <c r="E24" i="46" s="1"/>
  <c r="D20" i="46" a="1"/>
  <c r="D20" i="46" s="1"/>
  <c r="E20" i="46" s="1"/>
  <c r="D16" i="46" a="1"/>
  <c r="D16" i="46" s="1"/>
  <c r="E16" i="46" s="1"/>
  <c r="D12" i="46" a="1"/>
  <c r="D12" i="46" s="1"/>
  <c r="E12" i="46" s="1"/>
  <c r="D8" i="46" a="1"/>
  <c r="D8" i="46" s="1"/>
  <c r="E8" i="46" s="1"/>
  <c r="D7" i="46" a="1"/>
  <c r="D7" i="46" s="1"/>
  <c r="G22" i="38"/>
  <c r="H27" i="38"/>
  <c r="K28" i="38"/>
  <c r="L27" i="38"/>
  <c r="H26" i="38"/>
  <c r="E22" i="38"/>
  <c r="D27" i="38"/>
  <c r="I28" i="38"/>
  <c r="D22" i="38"/>
  <c r="H29" i="38"/>
  <c r="G29" i="38"/>
  <c r="J22" i="38"/>
  <c r="K22" i="38"/>
  <c r="L22" i="38"/>
  <c r="C22" i="38"/>
  <c r="E29" i="38"/>
  <c r="J26" i="38"/>
  <c r="D29" i="38"/>
  <c r="I22" i="38"/>
  <c r="E26" i="38"/>
  <c r="F26" i="38"/>
  <c r="G26" i="38"/>
  <c r="L29" i="38"/>
  <c r="M29" i="38"/>
  <c r="F27" i="38"/>
  <c r="H22" i="38"/>
  <c r="L26" i="38"/>
  <c r="M26" i="38"/>
  <c r="N26" i="38"/>
  <c r="C27" i="38"/>
  <c r="F22" i="38"/>
  <c r="H28" i="38"/>
  <c r="N27" i="38"/>
  <c r="C26" i="38"/>
  <c r="D28" i="38"/>
  <c r="I27" i="38"/>
  <c r="J27" i="38"/>
  <c r="K27" i="38"/>
  <c r="N22" i="38"/>
  <c r="J28" i="38"/>
  <c r="K26" i="38"/>
  <c r="M22" i="38"/>
  <c r="E28" i="38"/>
  <c r="F28" i="38"/>
  <c r="G28" i="38"/>
  <c r="I26" i="38"/>
  <c r="F29" i="38"/>
  <c r="G27" i="38"/>
  <c r="D26" i="38"/>
  <c r="M28" i="38"/>
  <c r="N28" i="38"/>
  <c r="C29" i="38"/>
  <c r="E27" i="38"/>
  <c r="N29" i="38"/>
  <c r="C28" i="38"/>
  <c r="L28" i="38"/>
  <c r="I29" i="38"/>
  <c r="J29" i="38"/>
  <c r="K29" i="38"/>
  <c r="M27" i="38"/>
  <c r="L23" i="43"/>
  <c r="J19" i="43"/>
  <c r="M25" i="43"/>
  <c r="J22" i="43"/>
  <c r="N27" i="43"/>
  <c r="C24" i="43"/>
  <c r="E19" i="43"/>
  <c r="D24" i="43"/>
  <c r="F19" i="43"/>
  <c r="E24" i="43"/>
  <c r="H24" i="43"/>
  <c r="E21" i="43"/>
  <c r="I26" i="43"/>
  <c r="F23" i="43"/>
  <c r="K20" i="43"/>
  <c r="K24" i="43"/>
  <c r="M19" i="43"/>
  <c r="L24" i="43"/>
  <c r="N19" i="43"/>
  <c r="M24" i="43"/>
  <c r="C19" i="43"/>
  <c r="H19" i="43"/>
  <c r="K25" i="43"/>
  <c r="G24" i="43"/>
  <c r="F26" i="43"/>
  <c r="D25" i="43"/>
  <c r="M21" i="43"/>
  <c r="E27" i="43"/>
  <c r="N23" i="43"/>
  <c r="D19" i="43"/>
  <c r="G25" i="43"/>
  <c r="N24" i="43"/>
  <c r="H25" i="43"/>
  <c r="J25" i="43"/>
  <c r="I25" i="43"/>
  <c r="G20" i="43"/>
  <c r="C21" i="43"/>
  <c r="G26" i="43"/>
  <c r="N20" i="43"/>
  <c r="L25" i="43"/>
  <c r="I22" i="43"/>
  <c r="M27" i="43"/>
  <c r="J24" i="43"/>
  <c r="L19" i="43"/>
  <c r="C26" i="43"/>
  <c r="J27" i="43"/>
  <c r="D26" i="43"/>
  <c r="N26" i="43"/>
  <c r="E26" i="43"/>
  <c r="J21" i="43"/>
  <c r="K21" i="43"/>
  <c r="C27" i="43"/>
  <c r="I23" i="43"/>
  <c r="C20" i="43"/>
  <c r="D21" i="43"/>
  <c r="H26" i="43"/>
  <c r="E23" i="43"/>
  <c r="J20" i="43"/>
  <c r="F25" i="43"/>
  <c r="G21" i="43"/>
  <c r="K26" i="43"/>
  <c r="H21" i="43"/>
  <c r="L26" i="43"/>
  <c r="I21" i="43"/>
  <c r="M26" i="43"/>
  <c r="F22" i="43"/>
  <c r="G22" i="43"/>
  <c r="K27" i="43"/>
  <c r="H20" i="43"/>
  <c r="L21" i="43"/>
  <c r="D27" i="43"/>
  <c r="M23" i="43"/>
  <c r="K19" i="43"/>
  <c r="N25" i="43"/>
  <c r="C22" i="43"/>
  <c r="G27" i="43"/>
  <c r="D22" i="43"/>
  <c r="H27" i="43"/>
  <c r="E22" i="43"/>
  <c r="I27" i="43"/>
  <c r="N22" i="43"/>
  <c r="C23" i="43"/>
  <c r="I19" i="43"/>
  <c r="C25" i="43"/>
  <c r="H22" i="43"/>
  <c r="L27" i="43"/>
  <c r="I24" i="43"/>
  <c r="F21" i="43"/>
  <c r="J26" i="43"/>
  <c r="K22" i="43"/>
  <c r="D20" i="43"/>
  <c r="L22" i="43"/>
  <c r="E20" i="43"/>
  <c r="M22" i="43"/>
  <c r="F20" i="43"/>
  <c r="J23" i="43"/>
  <c r="K23" i="43"/>
  <c r="F24" i="43"/>
  <c r="G19" i="43"/>
  <c r="D23" i="43"/>
  <c r="I20" i="43"/>
  <c r="E25" i="43"/>
  <c r="N21" i="43"/>
  <c r="F27" i="43"/>
  <c r="G23" i="43"/>
  <c r="L20" i="43"/>
  <c r="H23" i="43"/>
  <c r="M20" i="43"/>
  <c r="C154" i="38"/>
  <c r="G155" i="38"/>
  <c r="K156" i="38"/>
  <c r="D154" i="38"/>
  <c r="H155" i="38"/>
  <c r="L156" i="38"/>
  <c r="E154" i="38"/>
  <c r="I155" i="38"/>
  <c r="M156" i="38"/>
  <c r="F154" i="38"/>
  <c r="J155" i="38"/>
  <c r="N156" i="38"/>
  <c r="C47" i="38"/>
  <c r="C48" i="38"/>
  <c r="H47" i="38"/>
  <c r="H48" i="38"/>
  <c r="M47" i="38"/>
  <c r="M48" i="38"/>
  <c r="G154" i="38"/>
  <c r="K155" i="38"/>
  <c r="C157" i="38"/>
  <c r="H154" i="38"/>
  <c r="L155" i="38"/>
  <c r="D157" i="38"/>
  <c r="I154" i="38"/>
  <c r="M155" i="38"/>
  <c r="E157" i="38"/>
  <c r="J154" i="38"/>
  <c r="N155" i="38"/>
  <c r="F157" i="38"/>
  <c r="G47" i="38"/>
  <c r="G48" i="38"/>
  <c r="L47" i="38"/>
  <c r="L48" i="38"/>
  <c r="F47" i="38"/>
  <c r="F48" i="38"/>
  <c r="K154" i="38"/>
  <c r="C156" i="38"/>
  <c r="G157" i="38"/>
  <c r="L154" i="38"/>
  <c r="D156" i="38"/>
  <c r="H157" i="38"/>
  <c r="M154" i="38"/>
  <c r="E156" i="38"/>
  <c r="I157" i="38"/>
  <c r="N154" i="38"/>
  <c r="F156" i="38"/>
  <c r="J157" i="38"/>
  <c r="K47" i="38"/>
  <c r="K48" i="38"/>
  <c r="E47" i="38"/>
  <c r="E48" i="38"/>
  <c r="J47" i="38"/>
  <c r="J48" i="38"/>
  <c r="C155" i="38"/>
  <c r="G156" i="38"/>
  <c r="K157" i="38"/>
  <c r="D155" i="38"/>
  <c r="H156" i="38"/>
  <c r="L157" i="38"/>
  <c r="E155" i="38"/>
  <c r="I156" i="38"/>
  <c r="M157" i="38"/>
  <c r="F155" i="38"/>
  <c r="J156" i="38"/>
  <c r="N157" i="38"/>
  <c r="D47" i="38"/>
  <c r="D48" i="38"/>
  <c r="I47" i="38"/>
  <c r="I48" i="38"/>
  <c r="N47" i="38"/>
  <c r="N48" i="38"/>
  <c r="C151" i="43"/>
  <c r="G152" i="43"/>
  <c r="K153" i="43"/>
  <c r="H151" i="43"/>
  <c r="L152" i="43"/>
  <c r="D154" i="43"/>
  <c r="I151" i="43"/>
  <c r="M152" i="43"/>
  <c r="E154" i="43"/>
  <c r="F151" i="43"/>
  <c r="J152" i="43"/>
  <c r="N153" i="43"/>
  <c r="D42" i="43"/>
  <c r="I43" i="43"/>
  <c r="N44" i="43"/>
  <c r="E42" i="43"/>
  <c r="J43" i="43"/>
  <c r="G45" i="43"/>
  <c r="J42" i="43"/>
  <c r="D44" i="43"/>
  <c r="H45" i="43"/>
  <c r="D43" i="43"/>
  <c r="I44" i="43"/>
  <c r="M45" i="43"/>
  <c r="E44" i="43"/>
  <c r="G151" i="43"/>
  <c r="K152" i="43"/>
  <c r="C154" i="43"/>
  <c r="L151" i="43"/>
  <c r="D153" i="43"/>
  <c r="H154" i="43"/>
  <c r="M151" i="43"/>
  <c r="E153" i="43"/>
  <c r="I154" i="43"/>
  <c r="J151" i="43"/>
  <c r="N152" i="43"/>
  <c r="F154" i="43"/>
  <c r="H42" i="43"/>
  <c r="M43" i="43"/>
  <c r="F45" i="43"/>
  <c r="I42" i="43"/>
  <c r="N43" i="43"/>
  <c r="K45" i="43"/>
  <c r="N42" i="43"/>
  <c r="H44" i="43"/>
  <c r="L45" i="43"/>
  <c r="H43" i="43"/>
  <c r="M44" i="43"/>
  <c r="C44" i="43"/>
  <c r="C45" i="43"/>
  <c r="L44" i="43"/>
  <c r="G42" i="43"/>
  <c r="E45" i="43"/>
  <c r="D45" i="43"/>
  <c r="K151" i="43"/>
  <c r="C153" i="43"/>
  <c r="K154" i="43"/>
  <c r="D152" i="43"/>
  <c r="H153" i="43"/>
  <c r="L154" i="43"/>
  <c r="E152" i="43"/>
  <c r="I153" i="43"/>
  <c r="M154" i="43"/>
  <c r="N151" i="43"/>
  <c r="F153" i="43"/>
  <c r="J154" i="43"/>
  <c r="L42" i="43"/>
  <c r="F44" i="43"/>
  <c r="J45" i="43"/>
  <c r="M42" i="43"/>
  <c r="G44" i="43"/>
  <c r="G43" i="43"/>
  <c r="L43" i="43"/>
  <c r="K43" i="43"/>
  <c r="I45" i="43"/>
  <c r="C152" i="43"/>
  <c r="G153" i="43"/>
  <c r="D151" i="43"/>
  <c r="H152" i="43"/>
  <c r="L153" i="43"/>
  <c r="E151" i="43"/>
  <c r="I152" i="43"/>
  <c r="M153" i="43"/>
  <c r="N154" i="43"/>
  <c r="F152" i="43"/>
  <c r="J153" i="43"/>
  <c r="G154" i="43"/>
  <c r="E43" i="43"/>
  <c r="J44" i="43"/>
  <c r="N45" i="43"/>
  <c r="F43" i="43"/>
  <c r="K44" i="43"/>
  <c r="F42" i="43"/>
  <c r="K42" i="43"/>
  <c r="C120" i="43"/>
  <c r="G121" i="43"/>
  <c r="K122" i="43"/>
  <c r="C124" i="43"/>
  <c r="G125" i="43"/>
  <c r="K126" i="43"/>
  <c r="C128" i="43"/>
  <c r="G129" i="43"/>
  <c r="K130" i="43"/>
  <c r="C131" i="43"/>
  <c r="G132" i="43"/>
  <c r="K133" i="43"/>
  <c r="C135" i="43"/>
  <c r="G136" i="43"/>
  <c r="D120" i="43"/>
  <c r="H121" i="43"/>
  <c r="L122" i="43"/>
  <c r="D124" i="43"/>
  <c r="H125" i="43"/>
  <c r="L126" i="43"/>
  <c r="D128" i="43"/>
  <c r="H129" i="43"/>
  <c r="L130" i="43"/>
  <c r="D131" i="43"/>
  <c r="G120" i="43"/>
  <c r="K121" i="43"/>
  <c r="C123" i="43"/>
  <c r="G124" i="43"/>
  <c r="K125" i="43"/>
  <c r="C127" i="43"/>
  <c r="G128" i="43"/>
  <c r="K129" i="43"/>
  <c r="G131" i="43"/>
  <c r="K132" i="43"/>
  <c r="C134" i="43"/>
  <c r="G135" i="43"/>
  <c r="K136" i="43"/>
  <c r="C137" i="43"/>
  <c r="H120" i="43"/>
  <c r="L121" i="43"/>
  <c r="D123" i="43"/>
  <c r="H124" i="43"/>
  <c r="K120" i="43"/>
  <c r="C122" i="43"/>
  <c r="G123" i="43"/>
  <c r="K124" i="43"/>
  <c r="C126" i="43"/>
  <c r="G127" i="43"/>
  <c r="K128" i="43"/>
  <c r="C130" i="43"/>
  <c r="K131" i="43"/>
  <c r="C133" i="43"/>
  <c r="G134" i="43"/>
  <c r="K135" i="43"/>
  <c r="G137" i="43"/>
  <c r="L120" i="43"/>
  <c r="D122" i="43"/>
  <c r="H123" i="43"/>
  <c r="L124" i="43"/>
  <c r="D126" i="43"/>
  <c r="H127" i="43"/>
  <c r="L128" i="43"/>
  <c r="D130" i="43"/>
  <c r="L131" i="43"/>
  <c r="C121" i="43"/>
  <c r="G122" i="43"/>
  <c r="K123" i="43"/>
  <c r="C125" i="43"/>
  <c r="G126" i="43"/>
  <c r="K127" i="43"/>
  <c r="C129" i="43"/>
  <c r="G130" i="43"/>
  <c r="C132" i="43"/>
  <c r="G133" i="43"/>
  <c r="K134" i="43"/>
  <c r="C136" i="43"/>
  <c r="K137" i="43"/>
  <c r="D121" i="43"/>
  <c r="H122" i="43"/>
  <c r="L123" i="43"/>
  <c r="D125" i="43"/>
  <c r="H126" i="43"/>
  <c r="L127" i="43"/>
  <c r="D129" i="43"/>
  <c r="H130" i="43"/>
  <c r="D132" i="43"/>
  <c r="H133" i="43"/>
  <c r="L125" i="43"/>
  <c r="D133" i="43"/>
  <c r="L134" i="43"/>
  <c r="D136" i="43"/>
  <c r="L137" i="43"/>
  <c r="E121" i="43"/>
  <c r="I122" i="43"/>
  <c r="M123" i="43"/>
  <c r="E125" i="43"/>
  <c r="I126" i="43"/>
  <c r="M127" i="43"/>
  <c r="E129" i="43"/>
  <c r="I130" i="43"/>
  <c r="E132" i="43"/>
  <c r="I133" i="43"/>
  <c r="M134" i="43"/>
  <c r="E136" i="43"/>
  <c r="M137" i="43"/>
  <c r="F121" i="43"/>
  <c r="J122" i="43"/>
  <c r="N123" i="43"/>
  <c r="F125" i="43"/>
  <c r="J126" i="43"/>
  <c r="N127" i="43"/>
  <c r="F129" i="43"/>
  <c r="J130" i="43"/>
  <c r="F132" i="43"/>
  <c r="J133" i="43"/>
  <c r="N134" i="43"/>
  <c r="F136" i="43"/>
  <c r="D127" i="43"/>
  <c r="H131" i="43"/>
  <c r="L133" i="43"/>
  <c r="D135" i="43"/>
  <c r="H136" i="43"/>
  <c r="E120" i="43"/>
  <c r="I121" i="43"/>
  <c r="M122" i="43"/>
  <c r="E124" i="43"/>
  <c r="I125" i="43"/>
  <c r="M126" i="43"/>
  <c r="E128" i="43"/>
  <c r="I129" i="43"/>
  <c r="M130" i="43"/>
  <c r="E131" i="43"/>
  <c r="I132" i="43"/>
  <c r="M133" i="43"/>
  <c r="E135" i="43"/>
  <c r="I136" i="43"/>
  <c r="F120" i="43"/>
  <c r="J121" i="43"/>
  <c r="N122" i="43"/>
  <c r="F124" i="43"/>
  <c r="J125" i="43"/>
  <c r="N126" i="43"/>
  <c r="F128" i="43"/>
  <c r="J129" i="43"/>
  <c r="N130" i="43"/>
  <c r="F131" i="43"/>
  <c r="J132" i="43"/>
  <c r="N133" i="43"/>
  <c r="F135" i="43"/>
  <c r="J136" i="43"/>
  <c r="H128" i="43"/>
  <c r="H132" i="43"/>
  <c r="D134" i="43"/>
  <c r="H135" i="43"/>
  <c r="L136" i="43"/>
  <c r="D137" i="43"/>
  <c r="I120" i="43"/>
  <c r="M121" i="43"/>
  <c r="E123" i="43"/>
  <c r="I124" i="43"/>
  <c r="M125" i="43"/>
  <c r="E127" i="43"/>
  <c r="I128" i="43"/>
  <c r="M129" i="43"/>
  <c r="I131" i="43"/>
  <c r="M132" i="43"/>
  <c r="E134" i="43"/>
  <c r="I135" i="43"/>
  <c r="M136" i="43"/>
  <c r="E137" i="43"/>
  <c r="J120" i="43"/>
  <c r="N121" i="43"/>
  <c r="F123" i="43"/>
  <c r="J124" i="43"/>
  <c r="N125" i="43"/>
  <c r="F127" i="43"/>
  <c r="J128" i="43"/>
  <c r="N129" i="43"/>
  <c r="J131" i="43"/>
  <c r="N132" i="43"/>
  <c r="F134" i="43"/>
  <c r="J135" i="43"/>
  <c r="N136" i="43"/>
  <c r="F137" i="43"/>
  <c r="N137" i="43"/>
  <c r="L129" i="43"/>
  <c r="L132" i="43"/>
  <c r="H134" i="43"/>
  <c r="L135" i="43"/>
  <c r="H137" i="43"/>
  <c r="M120" i="43"/>
  <c r="E122" i="43"/>
  <c r="I123" i="43"/>
  <c r="M124" i="43"/>
  <c r="E126" i="43"/>
  <c r="I127" i="43"/>
  <c r="M128" i="43"/>
  <c r="E130" i="43"/>
  <c r="M131" i="43"/>
  <c r="E133" i="43"/>
  <c r="I134" i="43"/>
  <c r="M135" i="43"/>
  <c r="I137" i="43"/>
  <c r="N120" i="43"/>
  <c r="F122" i="43"/>
  <c r="J123" i="43"/>
  <c r="N124" i="43"/>
  <c r="F126" i="43"/>
  <c r="J127" i="43"/>
  <c r="N128" i="43"/>
  <c r="F130" i="43"/>
  <c r="N131" i="43"/>
  <c r="F133" i="43"/>
  <c r="J134" i="43"/>
  <c r="N135" i="43"/>
  <c r="J137" i="43"/>
  <c r="C123" i="38"/>
  <c r="G124" i="38"/>
  <c r="K125" i="38"/>
  <c r="C127" i="38"/>
  <c r="G128" i="38"/>
  <c r="K129" i="38"/>
  <c r="H123" i="38"/>
  <c r="L124" i="38"/>
  <c r="D126" i="38"/>
  <c r="H127" i="38"/>
  <c r="L128" i="38"/>
  <c r="D130" i="38"/>
  <c r="I123" i="38"/>
  <c r="M124" i="38"/>
  <c r="E126" i="38"/>
  <c r="I127" i="38"/>
  <c r="M128" i="38"/>
  <c r="E130" i="38"/>
  <c r="F123" i="38"/>
  <c r="J124" i="38"/>
  <c r="N125" i="38"/>
  <c r="F127" i="38"/>
  <c r="J128" i="38"/>
  <c r="N129" i="38"/>
  <c r="F131" i="38"/>
  <c r="J132" i="38"/>
  <c r="N133" i="38"/>
  <c r="F134" i="38"/>
  <c r="J135" i="38"/>
  <c r="N136" i="38"/>
  <c r="F138" i="38"/>
  <c r="J139" i="38"/>
  <c r="N130" i="38"/>
  <c r="G132" i="38"/>
  <c r="K133" i="38"/>
  <c r="C134" i="38"/>
  <c r="G135" i="38"/>
  <c r="K136" i="38"/>
  <c r="C138" i="38"/>
  <c r="G139" i="38"/>
  <c r="C131" i="38"/>
  <c r="H132" i="38"/>
  <c r="L133" i="38"/>
  <c r="D134" i="38"/>
  <c r="H135" i="38"/>
  <c r="L136" i="38"/>
  <c r="D138" i="38"/>
  <c r="H139" i="38"/>
  <c r="D131" i="38"/>
  <c r="I132" i="38"/>
  <c r="M133" i="38"/>
  <c r="E134" i="38"/>
  <c r="I135" i="38"/>
  <c r="M136" i="38"/>
  <c r="E138" i="38"/>
  <c r="I139" i="38"/>
  <c r="G123" i="38"/>
  <c r="K124" i="38"/>
  <c r="C126" i="38"/>
  <c r="G127" i="38"/>
  <c r="K128" i="38"/>
  <c r="C130" i="38"/>
  <c r="L123" i="38"/>
  <c r="D125" i="38"/>
  <c r="H126" i="38"/>
  <c r="L127" i="38"/>
  <c r="D129" i="38"/>
  <c r="H130" i="38"/>
  <c r="M123" i="38"/>
  <c r="E125" i="38"/>
  <c r="I126" i="38"/>
  <c r="M127" i="38"/>
  <c r="E129" i="38"/>
  <c r="I130" i="38"/>
  <c r="J123" i="38"/>
  <c r="N124" i="38"/>
  <c r="F126" i="38"/>
  <c r="J127" i="38"/>
  <c r="N128" i="38"/>
  <c r="F130" i="38"/>
  <c r="J131" i="38"/>
  <c r="N132" i="38"/>
  <c r="J134" i="38"/>
  <c r="N135" i="38"/>
  <c r="F137" i="38"/>
  <c r="J138" i="38"/>
  <c r="N139" i="38"/>
  <c r="F140" i="38"/>
  <c r="G131" i="38"/>
  <c r="K132" i="38"/>
  <c r="G134" i="38"/>
  <c r="K135" i="38"/>
  <c r="C137" i="38"/>
  <c r="G138" i="38"/>
  <c r="K139" i="38"/>
  <c r="C140" i="38"/>
  <c r="H131" i="38"/>
  <c r="L132" i="38"/>
  <c r="H134" i="38"/>
  <c r="L135" i="38"/>
  <c r="D137" i="38"/>
  <c r="H138" i="38"/>
  <c r="L139" i="38"/>
  <c r="D140" i="38"/>
  <c r="I131" i="38"/>
  <c r="M132" i="38"/>
  <c r="I134" i="38"/>
  <c r="M135" i="38"/>
  <c r="E137" i="38"/>
  <c r="I138" i="38"/>
  <c r="M139" i="38"/>
  <c r="E140" i="38"/>
  <c r="K123" i="38"/>
  <c r="C125" i="38"/>
  <c r="G126" i="38"/>
  <c r="K127" i="38"/>
  <c r="C129" i="38"/>
  <c r="G130" i="38"/>
  <c r="D124" i="38"/>
  <c r="H125" i="38"/>
  <c r="L126" i="38"/>
  <c r="D128" i="38"/>
  <c r="H129" i="38"/>
  <c r="L130" i="38"/>
  <c r="E124" i="38"/>
  <c r="I125" i="38"/>
  <c r="M126" i="38"/>
  <c r="E128" i="38"/>
  <c r="I129" i="38"/>
  <c r="M130" i="38"/>
  <c r="N123" i="38"/>
  <c r="F125" i="38"/>
  <c r="J126" i="38"/>
  <c r="N127" i="38"/>
  <c r="F129" i="38"/>
  <c r="J130" i="38"/>
  <c r="N131" i="38"/>
  <c r="F133" i="38"/>
  <c r="N134" i="38"/>
  <c r="F136" i="38"/>
  <c r="J137" i="38"/>
  <c r="N138" i="38"/>
  <c r="J140" i="38"/>
  <c r="K131" i="38"/>
  <c r="C133" i="38"/>
  <c r="K134" i="38"/>
  <c r="C136" i="38"/>
  <c r="G137" i="38"/>
  <c r="K138" i="38"/>
  <c r="G140" i="38"/>
  <c r="L131" i="38"/>
  <c r="D133" i="38"/>
  <c r="L134" i="38"/>
  <c r="D136" i="38"/>
  <c r="H137" i="38"/>
  <c r="L138" i="38"/>
  <c r="H140" i="38"/>
  <c r="M131" i="38"/>
  <c r="E133" i="38"/>
  <c r="M134" i="38"/>
  <c r="E136" i="38"/>
  <c r="I137" i="38"/>
  <c r="M138" i="38"/>
  <c r="I140" i="38"/>
  <c r="C124" i="38"/>
  <c r="G125" i="38"/>
  <c r="K126" i="38"/>
  <c r="C128" i="38"/>
  <c r="G129" i="38"/>
  <c r="D123" i="38"/>
  <c r="H124" i="38"/>
  <c r="L125" i="38"/>
  <c r="D127" i="38"/>
  <c r="H128" i="38"/>
  <c r="L129" i="38"/>
  <c r="E123" i="38"/>
  <c r="I124" i="38"/>
  <c r="M125" i="38"/>
  <c r="E127" i="38"/>
  <c r="I128" i="38"/>
  <c r="M129" i="38"/>
  <c r="E131" i="38"/>
  <c r="F124" i="38"/>
  <c r="J125" i="38"/>
  <c r="N126" i="38"/>
  <c r="F128" i="38"/>
  <c r="J129" i="38"/>
  <c r="K130" i="38"/>
  <c r="F132" i="38"/>
  <c r="J133" i="38"/>
  <c r="F135" i="38"/>
  <c r="J136" i="38"/>
  <c r="N137" i="38"/>
  <c r="F139" i="38"/>
  <c r="N140" i="38"/>
  <c r="C132" i="38"/>
  <c r="G133" i="38"/>
  <c r="C135" i="38"/>
  <c r="G136" i="38"/>
  <c r="K137" i="38"/>
  <c r="C139" i="38"/>
  <c r="K140" i="38"/>
  <c r="D132" i="38"/>
  <c r="H133" i="38"/>
  <c r="D135" i="38"/>
  <c r="H136" i="38"/>
  <c r="L137" i="38"/>
  <c r="D139" i="38"/>
  <c r="L140" i="38"/>
  <c r="E132" i="38"/>
  <c r="I133" i="38"/>
  <c r="E135" i="38"/>
  <c r="I136" i="38"/>
  <c r="M137" i="38"/>
  <c r="E139" i="38"/>
  <c r="M140" i="38"/>
  <c r="C57" i="38"/>
  <c r="G57" i="38"/>
  <c r="K57" i="38"/>
  <c r="D57" i="38"/>
  <c r="H57" i="38"/>
  <c r="L57" i="38"/>
  <c r="E57" i="38"/>
  <c r="I57" i="38"/>
  <c r="M57" i="38"/>
  <c r="F57" i="38"/>
  <c r="J57" i="38"/>
  <c r="N57" i="38"/>
  <c r="N11" i="43"/>
  <c r="N34" i="36" s="1"/>
  <c r="C54" i="43"/>
  <c r="G54" i="43"/>
  <c r="K54" i="43"/>
  <c r="D54" i="43"/>
  <c r="H54" i="43"/>
  <c r="L54" i="43"/>
  <c r="E54" i="43"/>
  <c r="I54" i="43"/>
  <c r="M54" i="43"/>
  <c r="F54" i="43"/>
  <c r="J54" i="43"/>
  <c r="N54" i="43"/>
  <c r="C156" i="43"/>
  <c r="J156" i="43"/>
  <c r="J49" i="36" s="1"/>
  <c r="M156" i="43"/>
  <c r="M49" i="36" s="1"/>
  <c r="D140" i="43"/>
  <c r="I141" i="43"/>
  <c r="N142" i="43"/>
  <c r="H144" i="43"/>
  <c r="M145" i="43"/>
  <c r="G147" i="43"/>
  <c r="L148" i="43"/>
  <c r="F150" i="43"/>
  <c r="H147" i="43"/>
  <c r="G150" i="43"/>
  <c r="H150" i="43"/>
  <c r="I142" i="43"/>
  <c r="M146" i="43"/>
  <c r="M150" i="43"/>
  <c r="I140" i="43"/>
  <c r="N141" i="43"/>
  <c r="H143" i="43"/>
  <c r="M144" i="43"/>
  <c r="G146" i="43"/>
  <c r="I148" i="43"/>
  <c r="G144" i="43"/>
  <c r="H149" i="43"/>
  <c r="F140" i="43"/>
  <c r="K141" i="43"/>
  <c r="E143" i="43"/>
  <c r="J144" i="43"/>
  <c r="D146" i="43"/>
  <c r="I147" i="43"/>
  <c r="N148" i="43"/>
  <c r="J143" i="43"/>
  <c r="J147" i="43"/>
  <c r="K140" i="43"/>
  <c r="C141" i="43"/>
  <c r="C142" i="43"/>
  <c r="C143" i="43"/>
  <c r="D59" i="43"/>
  <c r="I60" i="43"/>
  <c r="N61" i="43"/>
  <c r="H63" i="43"/>
  <c r="M64" i="43"/>
  <c r="G66" i="43"/>
  <c r="L67" i="43"/>
  <c r="F69" i="43"/>
  <c r="K70" i="43"/>
  <c r="E72" i="43"/>
  <c r="J73" i="43"/>
  <c r="D75" i="43"/>
  <c r="I76" i="43"/>
  <c r="N77" i="43"/>
  <c r="H79" i="43"/>
  <c r="M80" i="43"/>
  <c r="G82" i="43"/>
  <c r="L83" i="43"/>
  <c r="F85" i="43"/>
  <c r="K86" i="43"/>
  <c r="E88" i="43"/>
  <c r="J89" i="43"/>
  <c r="F60" i="43"/>
  <c r="K61" i="43"/>
  <c r="E63" i="43"/>
  <c r="J64" i="43"/>
  <c r="D66" i="43"/>
  <c r="I67" i="43"/>
  <c r="N68" i="43"/>
  <c r="H70" i="43"/>
  <c r="M71" i="43"/>
  <c r="G73" i="43"/>
  <c r="L74" i="43"/>
  <c r="F76" i="43"/>
  <c r="K77" i="43"/>
  <c r="E79" i="43"/>
  <c r="J80" i="43"/>
  <c r="D82" i="43"/>
  <c r="I83" i="43"/>
  <c r="N84" i="43"/>
  <c r="H86" i="43"/>
  <c r="M87" i="43"/>
  <c r="F59" i="43"/>
  <c r="D156" i="43"/>
  <c r="D49" i="36" s="1"/>
  <c r="N156" i="43"/>
  <c r="N49" i="36" s="1"/>
  <c r="F156" i="43"/>
  <c r="F49" i="36" s="1"/>
  <c r="H140" i="43"/>
  <c r="M141" i="43"/>
  <c r="G143" i="43"/>
  <c r="L144" i="43"/>
  <c r="F146" i="43"/>
  <c r="K147" i="43"/>
  <c r="E149" i="43"/>
  <c r="J150" i="43"/>
  <c r="L147" i="43"/>
  <c r="K150" i="43"/>
  <c r="L150" i="43"/>
  <c r="M142" i="43"/>
  <c r="G148" i="43"/>
  <c r="M140" i="43"/>
  <c r="G142" i="43"/>
  <c r="L143" i="43"/>
  <c r="F145" i="43"/>
  <c r="K146" i="43"/>
  <c r="F149" i="43"/>
  <c r="H141" i="43"/>
  <c r="L145" i="43"/>
  <c r="L149" i="43"/>
  <c r="J140" i="43"/>
  <c r="D142" i="43"/>
  <c r="I143" i="43"/>
  <c r="N144" i="43"/>
  <c r="H146" i="43"/>
  <c r="M147" i="43"/>
  <c r="G149" i="43"/>
  <c r="K144" i="43"/>
  <c r="K148" i="43"/>
  <c r="N143" i="43"/>
  <c r="C145" i="43"/>
  <c r="C146" i="43"/>
  <c r="C147" i="43"/>
  <c r="H59" i="43"/>
  <c r="M60" i="43"/>
  <c r="G62" i="43"/>
  <c r="L63" i="43"/>
  <c r="F65" i="43"/>
  <c r="K66" i="43"/>
  <c r="E68" i="43"/>
  <c r="J69" i="43"/>
  <c r="D71" i="43"/>
  <c r="I72" i="43"/>
  <c r="N73" i="43"/>
  <c r="H75" i="43"/>
  <c r="M76" i="43"/>
  <c r="G78" i="43"/>
  <c r="L79" i="43"/>
  <c r="F81" i="43"/>
  <c r="K82" i="43"/>
  <c r="E84" i="43"/>
  <c r="J85" i="43"/>
  <c r="D87" i="43"/>
  <c r="I88" i="43"/>
  <c r="E59" i="43"/>
  <c r="J60" i="43"/>
  <c r="D62" i="43"/>
  <c r="I63" i="43"/>
  <c r="N64" i="43"/>
  <c r="H66" i="43"/>
  <c r="M67" i="43"/>
  <c r="G69" i="43"/>
  <c r="L70" i="43"/>
  <c r="F72" i="43"/>
  <c r="K73" i="43"/>
  <c r="E75" i="43"/>
  <c r="J76" i="43"/>
  <c r="H156" i="43"/>
  <c r="H49" i="36" s="1"/>
  <c r="E156" i="43"/>
  <c r="E49" i="36" s="1"/>
  <c r="G156" i="43"/>
  <c r="G49" i="36" s="1"/>
  <c r="L140" i="43"/>
  <c r="F142" i="43"/>
  <c r="K143" i="43"/>
  <c r="E145" i="43"/>
  <c r="J146" i="43"/>
  <c r="D148" i="43"/>
  <c r="I149" i="43"/>
  <c r="N150" i="43"/>
  <c r="M148" i="43"/>
  <c r="D145" i="43"/>
  <c r="D149" i="43"/>
  <c r="F141" i="43"/>
  <c r="K142" i="43"/>
  <c r="E144" i="43"/>
  <c r="J145" i="43"/>
  <c r="D147" i="43"/>
  <c r="N149" i="43"/>
  <c r="L141" i="43"/>
  <c r="F147" i="43"/>
  <c r="N140" i="43"/>
  <c r="H142" i="43"/>
  <c r="M143" i="43"/>
  <c r="G145" i="43"/>
  <c r="L146" i="43"/>
  <c r="F148" i="43"/>
  <c r="K149" i="43"/>
  <c r="D141" i="43"/>
  <c r="H145" i="43"/>
  <c r="E150" i="43"/>
  <c r="C149" i="43"/>
  <c r="C150" i="43"/>
  <c r="L59" i="43"/>
  <c r="F61" i="43"/>
  <c r="K62" i="43"/>
  <c r="E64" i="43"/>
  <c r="J65" i="43"/>
  <c r="D67" i="43"/>
  <c r="I68" i="43"/>
  <c r="N69" i="43"/>
  <c r="H71" i="43"/>
  <c r="M72" i="43"/>
  <c r="G74" i="43"/>
  <c r="L75" i="43"/>
  <c r="F77" i="43"/>
  <c r="K78" i="43"/>
  <c r="E80" i="43"/>
  <c r="J81" i="43"/>
  <c r="D83" i="43"/>
  <c r="I84" i="43"/>
  <c r="N85" i="43"/>
  <c r="H87" i="43"/>
  <c r="M88" i="43"/>
  <c r="I59" i="43"/>
  <c r="N60" i="43"/>
  <c r="H62" i="43"/>
  <c r="M63" i="43"/>
  <c r="G65" i="43"/>
  <c r="L66" i="43"/>
  <c r="F68" i="43"/>
  <c r="K69" i="43"/>
  <c r="E71" i="43"/>
  <c r="J72" i="43"/>
  <c r="D74" i="43"/>
  <c r="I75" i="43"/>
  <c r="N76" i="43"/>
  <c r="H78" i="43"/>
  <c r="M79" i="43"/>
  <c r="G81" i="43"/>
  <c r="L82" i="43"/>
  <c r="F84" i="43"/>
  <c r="K85" i="43"/>
  <c r="E87" i="43"/>
  <c r="J88" i="43"/>
  <c r="N59" i="43"/>
  <c r="L156" i="43"/>
  <c r="L49" i="36" s="1"/>
  <c r="J142" i="43"/>
  <c r="H148" i="43"/>
  <c r="J149" i="43"/>
  <c r="I150" i="43"/>
  <c r="I144" i="43"/>
  <c r="G141" i="43"/>
  <c r="E147" i="43"/>
  <c r="I146" i="43"/>
  <c r="C144" i="43"/>
  <c r="D63" i="43"/>
  <c r="M68" i="43"/>
  <c r="K74" i="43"/>
  <c r="I80" i="43"/>
  <c r="G86" i="43"/>
  <c r="G61" i="43"/>
  <c r="E67" i="43"/>
  <c r="N72" i="43"/>
  <c r="D78" i="43"/>
  <c r="N80" i="43"/>
  <c r="M83" i="43"/>
  <c r="L86" i="43"/>
  <c r="J59" i="43"/>
  <c r="H61" i="43"/>
  <c r="M62" i="43"/>
  <c r="G64" i="43"/>
  <c r="L65" i="43"/>
  <c r="F67" i="43"/>
  <c r="K68" i="43"/>
  <c r="E70" i="43"/>
  <c r="J71" i="43"/>
  <c r="D73" i="43"/>
  <c r="I74" i="43"/>
  <c r="N75" i="43"/>
  <c r="H77" i="43"/>
  <c r="K59" i="43"/>
  <c r="E61" i="43"/>
  <c r="J62" i="43"/>
  <c r="H68" i="43"/>
  <c r="F74" i="43"/>
  <c r="F79" i="43"/>
  <c r="E82" i="43"/>
  <c r="D85" i="43"/>
  <c r="N87" i="43"/>
  <c r="E90" i="43"/>
  <c r="J91" i="43"/>
  <c r="D93" i="43"/>
  <c r="I94" i="43"/>
  <c r="N95" i="43"/>
  <c r="H97" i="43"/>
  <c r="M98" i="43"/>
  <c r="G100" i="43"/>
  <c r="L101" i="43"/>
  <c r="F103" i="43"/>
  <c r="K104" i="43"/>
  <c r="E106" i="43"/>
  <c r="J107" i="43"/>
  <c r="D109" i="43"/>
  <c r="I156" i="43"/>
  <c r="I49" i="36" s="1"/>
  <c r="D144" i="43"/>
  <c r="M149" i="43"/>
  <c r="E140" i="43"/>
  <c r="N145" i="43"/>
  <c r="F143" i="43"/>
  <c r="L142" i="43"/>
  <c r="J148" i="43"/>
  <c r="G140" i="43"/>
  <c r="C148" i="43"/>
  <c r="I64" i="43"/>
  <c r="G70" i="43"/>
  <c r="E76" i="43"/>
  <c r="N81" i="43"/>
  <c r="L87" i="43"/>
  <c r="L62" i="43"/>
  <c r="J68" i="43"/>
  <c r="H74" i="43"/>
  <c r="L78" i="43"/>
  <c r="K81" i="43"/>
  <c r="J84" i="43"/>
  <c r="I87" i="43"/>
  <c r="G60" i="43"/>
  <c r="L61" i="43"/>
  <c r="F63" i="43"/>
  <c r="K64" i="43"/>
  <c r="E66" i="43"/>
  <c r="J67" i="43"/>
  <c r="D69" i="43"/>
  <c r="I70" i="43"/>
  <c r="N71" i="43"/>
  <c r="H73" i="43"/>
  <c r="M74" i="43"/>
  <c r="G76" i="43"/>
  <c r="L77" i="43"/>
  <c r="D60" i="43"/>
  <c r="I61" i="43"/>
  <c r="D64" i="43"/>
  <c r="M69" i="43"/>
  <c r="K75" i="43"/>
  <c r="N79" i="43"/>
  <c r="M82" i="43"/>
  <c r="L85" i="43"/>
  <c r="K88" i="43"/>
  <c r="I90" i="43"/>
  <c r="N91" i="43"/>
  <c r="H93" i="43"/>
  <c r="M94" i="43"/>
  <c r="G96" i="43"/>
  <c r="L97" i="43"/>
  <c r="F99" i="43"/>
  <c r="K100" i="43"/>
  <c r="E102" i="43"/>
  <c r="J103" i="43"/>
  <c r="D105" i="43"/>
  <c r="I106" i="43"/>
  <c r="N107" i="43"/>
  <c r="H109" i="43"/>
  <c r="M65" i="43"/>
  <c r="K71" i="43"/>
  <c r="I77" i="43"/>
  <c r="L80" i="43"/>
  <c r="K83" i="43"/>
  <c r="J86" i="43"/>
  <c r="H89" i="43"/>
  <c r="N90" i="43"/>
  <c r="H92" i="43"/>
  <c r="M93" i="43"/>
  <c r="G95" i="43"/>
  <c r="L96" i="43"/>
  <c r="F98" i="43"/>
  <c r="K99" i="43"/>
  <c r="E101" i="43"/>
  <c r="J102" i="43"/>
  <c r="D104" i="43"/>
  <c r="K156" i="43"/>
  <c r="K49" i="36" s="1"/>
  <c r="I145" i="43"/>
  <c r="J141" i="43"/>
  <c r="E148" i="43"/>
  <c r="N147" i="43"/>
  <c r="F144" i="43"/>
  <c r="D150" i="43"/>
  <c r="C140" i="43"/>
  <c r="E60" i="43"/>
  <c r="N65" i="43"/>
  <c r="L71" i="43"/>
  <c r="J77" i="43"/>
  <c r="H83" i="43"/>
  <c r="F89" i="43"/>
  <c r="F64" i="43"/>
  <c r="D70" i="43"/>
  <c r="M75" i="43"/>
  <c r="I79" i="43"/>
  <c r="H82" i="43"/>
  <c r="G85" i="43"/>
  <c r="F88" i="43"/>
  <c r="K60" i="43"/>
  <c r="E62" i="43"/>
  <c r="J63" i="43"/>
  <c r="D65" i="43"/>
  <c r="I66" i="43"/>
  <c r="N67" i="43"/>
  <c r="H69" i="43"/>
  <c r="M70" i="43"/>
  <c r="G72" i="43"/>
  <c r="L73" i="43"/>
  <c r="F75" i="43"/>
  <c r="K76" i="43"/>
  <c r="E78" i="43"/>
  <c r="H60" i="43"/>
  <c r="M61" i="43"/>
  <c r="I65" i="43"/>
  <c r="G71" i="43"/>
  <c r="E77" i="43"/>
  <c r="K80" i="43"/>
  <c r="J83" i="43"/>
  <c r="I86" i="43"/>
  <c r="G89" i="43"/>
  <c r="M90" i="43"/>
  <c r="G92" i="43"/>
  <c r="L93" i="43"/>
  <c r="F95" i="43"/>
  <c r="K96" i="43"/>
  <c r="E98" i="43"/>
  <c r="J99" i="43"/>
  <c r="D101" i="43"/>
  <c r="I102" i="43"/>
  <c r="N103" i="43"/>
  <c r="H105" i="43"/>
  <c r="M106" i="43"/>
  <c r="G108" i="43"/>
  <c r="L109" i="43"/>
  <c r="G67" i="43"/>
  <c r="E73" i="43"/>
  <c r="J78" i="43"/>
  <c r="I81" i="43"/>
  <c r="H84" i="43"/>
  <c r="G87" i="43"/>
  <c r="M89" i="43"/>
  <c r="G91" i="43"/>
  <c r="L92" i="43"/>
  <c r="F94" i="43"/>
  <c r="K95" i="43"/>
  <c r="E97" i="43"/>
  <c r="J98" i="43"/>
  <c r="D100" i="43"/>
  <c r="I101" i="43"/>
  <c r="N102" i="43"/>
  <c r="G63" i="43"/>
  <c r="E69" i="43"/>
  <c r="N74" i="43"/>
  <c r="J79" i="43"/>
  <c r="I82" i="43"/>
  <c r="H85" i="43"/>
  <c r="G88" i="43"/>
  <c r="G90" i="43"/>
  <c r="L91" i="43"/>
  <c r="F93" i="43"/>
  <c r="E141" i="43"/>
  <c r="N146" i="43"/>
  <c r="E146" i="43"/>
  <c r="D143" i="43"/>
  <c r="K145" i="43"/>
  <c r="E142" i="43"/>
  <c r="J61" i="43"/>
  <c r="H67" i="43"/>
  <c r="F73" i="43"/>
  <c r="D79" i="43"/>
  <c r="M84" i="43"/>
  <c r="M59" i="43"/>
  <c r="K65" i="43"/>
  <c r="I71" i="43"/>
  <c r="G77" i="43"/>
  <c r="F80" i="43"/>
  <c r="E83" i="43"/>
  <c r="D86" i="43"/>
  <c r="N88" i="43"/>
  <c r="D61" i="43"/>
  <c r="I62" i="43"/>
  <c r="N63" i="43"/>
  <c r="H65" i="43"/>
  <c r="M66" i="43"/>
  <c r="G68" i="43"/>
  <c r="L69" i="43"/>
  <c r="F71" i="43"/>
  <c r="K72" i="43"/>
  <c r="E74" i="43"/>
  <c r="J75" i="43"/>
  <c r="D77" i="43"/>
  <c r="G59" i="43"/>
  <c r="L60" i="43"/>
  <c r="F62" i="43"/>
  <c r="N66" i="43"/>
  <c r="L72" i="43"/>
  <c r="I78" i="43"/>
  <c r="H81" i="43"/>
  <c r="G84" i="43"/>
  <c r="F87" i="43"/>
  <c r="L89" i="43"/>
  <c r="F91" i="43"/>
  <c r="K92" i="43"/>
  <c r="E94" i="43"/>
  <c r="J95" i="43"/>
  <c r="D97" i="43"/>
  <c r="I98" i="43"/>
  <c r="N99" i="43"/>
  <c r="H101" i="43"/>
  <c r="M102" i="43"/>
  <c r="G104" i="43"/>
  <c r="L105" i="43"/>
  <c r="F107" i="43"/>
  <c r="K108" i="43"/>
  <c r="N62" i="43"/>
  <c r="L68" i="43"/>
  <c r="J74" i="43"/>
  <c r="G79" i="43"/>
  <c r="F82" i="43"/>
  <c r="E85" i="43"/>
  <c r="D88" i="43"/>
  <c r="F90" i="43"/>
  <c r="K91" i="43"/>
  <c r="E93" i="43"/>
  <c r="J94" i="43"/>
  <c r="D96" i="43"/>
  <c r="I97" i="43"/>
  <c r="N98" i="43"/>
  <c r="H100" i="43"/>
  <c r="M101" i="43"/>
  <c r="G103" i="43"/>
  <c r="L64" i="43"/>
  <c r="J70" i="43"/>
  <c r="H76" i="43"/>
  <c r="G80" i="43"/>
  <c r="H64" i="43"/>
  <c r="N82" i="43"/>
  <c r="D92" i="43"/>
  <c r="M97" i="43"/>
  <c r="K103" i="43"/>
  <c r="I73" i="43"/>
  <c r="L81" i="43"/>
  <c r="E86" i="43"/>
  <c r="I89" i="43"/>
  <c r="H91" i="43"/>
  <c r="J93" i="43"/>
  <c r="D95" i="43"/>
  <c r="I96" i="43"/>
  <c r="N97" i="43"/>
  <c r="H99" i="43"/>
  <c r="M100" i="43"/>
  <c r="G102" i="43"/>
  <c r="L103" i="43"/>
  <c r="F105" i="43"/>
  <c r="K106" i="43"/>
  <c r="E108" i="43"/>
  <c r="J109" i="43"/>
  <c r="K63" i="43"/>
  <c r="I69" i="43"/>
  <c r="G75" i="43"/>
  <c r="K79" i="43"/>
  <c r="J82" i="43"/>
  <c r="I85" i="43"/>
  <c r="H88" i="43"/>
  <c r="H90" i="43"/>
  <c r="M91" i="43"/>
  <c r="G93" i="43"/>
  <c r="L94" i="43"/>
  <c r="F96" i="43"/>
  <c r="K97" i="43"/>
  <c r="E99" i="43"/>
  <c r="J100" i="43"/>
  <c r="D102" i="43"/>
  <c r="I103" i="43"/>
  <c r="N104" i="43"/>
  <c r="H106" i="43"/>
  <c r="M107" i="43"/>
  <c r="G109" i="43"/>
  <c r="H104" i="43"/>
  <c r="E110" i="43"/>
  <c r="M111" i="43"/>
  <c r="G113" i="43"/>
  <c r="L114" i="43"/>
  <c r="F106" i="43"/>
  <c r="M110" i="43"/>
  <c r="G112" i="43"/>
  <c r="L113" i="43"/>
  <c r="F115" i="43"/>
  <c r="K116" i="43"/>
  <c r="E118" i="43"/>
  <c r="J119" i="43"/>
  <c r="I119" i="43"/>
  <c r="D108" i="43"/>
  <c r="G111" i="43"/>
  <c r="L112" i="43"/>
  <c r="F114" i="43"/>
  <c r="K115" i="43"/>
  <c r="E117" i="43"/>
  <c r="J118" i="43"/>
  <c r="J116" i="43"/>
  <c r="M109" i="43"/>
  <c r="L111" i="43"/>
  <c r="F113" i="43"/>
  <c r="K114" i="43"/>
  <c r="E116" i="43"/>
  <c r="J117" i="43"/>
  <c r="D119" i="43"/>
  <c r="I115" i="43"/>
  <c r="C68" i="43"/>
  <c r="C84" i="43"/>
  <c r="C100" i="43"/>
  <c r="C116" i="43"/>
  <c r="C79" i="43"/>
  <c r="C119" i="43"/>
  <c r="C73" i="43"/>
  <c r="C89" i="43"/>
  <c r="C105" i="43"/>
  <c r="F70" i="43"/>
  <c r="M85" i="43"/>
  <c r="I93" i="43"/>
  <c r="G99" i="43"/>
  <c r="F66" i="43"/>
  <c r="M77" i="43"/>
  <c r="F83" i="43"/>
  <c r="M86" i="43"/>
  <c r="N89" i="43"/>
  <c r="E92" i="43"/>
  <c r="N93" i="43"/>
  <c r="H95" i="43"/>
  <c r="M96" i="43"/>
  <c r="G98" i="43"/>
  <c r="L99" i="43"/>
  <c r="F101" i="43"/>
  <c r="K102" i="43"/>
  <c r="E104" i="43"/>
  <c r="J105" i="43"/>
  <c r="D107" i="43"/>
  <c r="I108" i="43"/>
  <c r="N109" i="43"/>
  <c r="E65" i="43"/>
  <c r="N70" i="43"/>
  <c r="L76" i="43"/>
  <c r="H80" i="43"/>
  <c r="G83" i="43"/>
  <c r="F86" i="43"/>
  <c r="E89" i="43"/>
  <c r="L90" i="43"/>
  <c r="F92" i="43"/>
  <c r="K93" i="43"/>
  <c r="E95" i="43"/>
  <c r="J96" i="43"/>
  <c r="D98" i="43"/>
  <c r="I99" i="43"/>
  <c r="N100" i="43"/>
  <c r="H102" i="43"/>
  <c r="M103" i="43"/>
  <c r="G105" i="43"/>
  <c r="L106" i="43"/>
  <c r="F108" i="43"/>
  <c r="K109" i="43"/>
  <c r="M105" i="43"/>
  <c r="L110" i="43"/>
  <c r="F112" i="43"/>
  <c r="K113" i="43"/>
  <c r="E115" i="43"/>
  <c r="K107" i="43"/>
  <c r="F111" i="43"/>
  <c r="K112" i="43"/>
  <c r="E114" i="43"/>
  <c r="J115" i="43"/>
  <c r="D117" i="43"/>
  <c r="I118" i="43"/>
  <c r="N119" i="43"/>
  <c r="F116" i="43"/>
  <c r="I109" i="43"/>
  <c r="K111" i="43"/>
  <c r="E113" i="43"/>
  <c r="J114" i="43"/>
  <c r="D116" i="43"/>
  <c r="I117" i="43"/>
  <c r="N118" i="43"/>
  <c r="N116" i="43"/>
  <c r="I105" i="43"/>
  <c r="J110" i="43"/>
  <c r="E112" i="43"/>
  <c r="J113" i="43"/>
  <c r="D115" i="43"/>
  <c r="I116" i="43"/>
  <c r="N117" i="43"/>
  <c r="H119" i="43"/>
  <c r="M115" i="43"/>
  <c r="C59" i="43"/>
  <c r="C72" i="43"/>
  <c r="C88" i="43"/>
  <c r="C104" i="43"/>
  <c r="C91" i="43"/>
  <c r="C61" i="43"/>
  <c r="C77" i="43"/>
  <c r="C93" i="43"/>
  <c r="D76" i="43"/>
  <c r="L88" i="43"/>
  <c r="N94" i="43"/>
  <c r="L100" i="43"/>
  <c r="K67" i="43"/>
  <c r="M78" i="43"/>
  <c r="N83" i="43"/>
  <c r="J87" i="43"/>
  <c r="K90" i="43"/>
  <c r="I92" i="43"/>
  <c r="G94" i="43"/>
  <c r="L95" i="43"/>
  <c r="F97" i="43"/>
  <c r="K98" i="43"/>
  <c r="E100" i="43"/>
  <c r="J101" i="43"/>
  <c r="D103" i="43"/>
  <c r="I104" i="43"/>
  <c r="N105" i="43"/>
  <c r="H107" i="43"/>
  <c r="M108" i="43"/>
  <c r="G110" i="43"/>
  <c r="J66" i="43"/>
  <c r="H72" i="43"/>
  <c r="F78" i="43"/>
  <c r="E81" i="43"/>
  <c r="D84" i="43"/>
  <c r="N86" i="43"/>
  <c r="K89" i="43"/>
  <c r="E91" i="43"/>
  <c r="J92" i="43"/>
  <c r="D94" i="43"/>
  <c r="I95" i="43"/>
  <c r="N96" i="43"/>
  <c r="H98" i="43"/>
  <c r="M99" i="43"/>
  <c r="G101" i="43"/>
  <c r="L102" i="43"/>
  <c r="F104" i="43"/>
  <c r="K105" i="43"/>
  <c r="E107" i="43"/>
  <c r="J108" i="43"/>
  <c r="D110" i="43"/>
  <c r="G107" i="43"/>
  <c r="E111" i="43"/>
  <c r="J112" i="43"/>
  <c r="D114" i="43"/>
  <c r="M119" i="43"/>
  <c r="E109" i="43"/>
  <c r="J111" i="43"/>
  <c r="D113" i="43"/>
  <c r="I114" i="43"/>
  <c r="N115" i="43"/>
  <c r="H117" i="43"/>
  <c r="M118" i="43"/>
  <c r="G117" i="43"/>
  <c r="E105" i="43"/>
  <c r="I110" i="43"/>
  <c r="D112" i="43"/>
  <c r="I113" i="43"/>
  <c r="N114" i="43"/>
  <c r="H116" i="43"/>
  <c r="M117" i="43"/>
  <c r="G119" i="43"/>
  <c r="H118" i="43"/>
  <c r="N106" i="43"/>
  <c r="D111" i="43"/>
  <c r="I112" i="43"/>
  <c r="N113" i="43"/>
  <c r="H115" i="43"/>
  <c r="M116" i="43"/>
  <c r="G118" i="43"/>
  <c r="L119" i="43"/>
  <c r="K117" i="43"/>
  <c r="C60" i="43"/>
  <c r="C76" i="43"/>
  <c r="C92" i="43"/>
  <c r="C108" i="43"/>
  <c r="C114" i="43"/>
  <c r="C99" i="43"/>
  <c r="C65" i="43"/>
  <c r="C81" i="43"/>
  <c r="C97" i="43"/>
  <c r="D80" i="43"/>
  <c r="J90" i="43"/>
  <c r="H96" i="43"/>
  <c r="F102" i="43"/>
  <c r="D72" i="43"/>
  <c r="D81" i="43"/>
  <c r="K84" i="43"/>
  <c r="D89" i="43"/>
  <c r="D91" i="43"/>
  <c r="M92" i="43"/>
  <c r="K94" i="43"/>
  <c r="E96" i="43"/>
  <c r="J97" i="43"/>
  <c r="D99" i="43"/>
  <c r="I100" i="43"/>
  <c r="N101" i="43"/>
  <c r="H103" i="43"/>
  <c r="M104" i="43"/>
  <c r="G106" i="43"/>
  <c r="L107" i="43"/>
  <c r="F109" i="43"/>
  <c r="K110" i="43"/>
  <c r="D68" i="43"/>
  <c r="M73" i="43"/>
  <c r="N78" i="43"/>
  <c r="M81" i="43"/>
  <c r="L84" i="43"/>
  <c r="K87" i="43"/>
  <c r="D90" i="43"/>
  <c r="I91" i="43"/>
  <c r="N92" i="43"/>
  <c r="H94" i="43"/>
  <c r="M95" i="43"/>
  <c r="G97" i="43"/>
  <c r="L98" i="43"/>
  <c r="F100" i="43"/>
  <c r="K101" i="43"/>
  <c r="E103" i="43"/>
  <c r="J104" i="43"/>
  <c r="D106" i="43"/>
  <c r="I107" i="43"/>
  <c r="N108" i="43"/>
  <c r="H110" i="43"/>
  <c r="L108" i="43"/>
  <c r="I111" i="43"/>
  <c r="N112" i="43"/>
  <c r="H114" i="43"/>
  <c r="L104" i="43"/>
  <c r="F110" i="43"/>
  <c r="N111" i="43"/>
  <c r="H113" i="43"/>
  <c r="M114" i="43"/>
  <c r="G116" i="43"/>
  <c r="L117" i="43"/>
  <c r="F119" i="43"/>
  <c r="D118" i="43"/>
  <c r="J106" i="43"/>
  <c r="N110" i="43"/>
  <c r="H112" i="43"/>
  <c r="M113" i="43"/>
  <c r="G115" i="43"/>
  <c r="L116" i="43"/>
  <c r="F118" i="43"/>
  <c r="K119" i="43"/>
  <c r="E119" i="43"/>
  <c r="H108" i="43"/>
  <c r="H111" i="43"/>
  <c r="M112" i="43"/>
  <c r="G114" i="43"/>
  <c r="L115" i="43"/>
  <c r="F117" i="43"/>
  <c r="K118" i="43"/>
  <c r="L118" i="43"/>
  <c r="C64" i="43"/>
  <c r="C80" i="43"/>
  <c r="C96" i="43"/>
  <c r="C112" i="43"/>
  <c r="C67" i="43"/>
  <c r="C111" i="43"/>
  <c r="C69" i="43"/>
  <c r="C85" i="43"/>
  <c r="C117" i="43"/>
  <c r="C71" i="43"/>
  <c r="C62" i="43"/>
  <c r="C78" i="43"/>
  <c r="C94" i="43"/>
  <c r="C75" i="43"/>
  <c r="D48" i="43"/>
  <c r="I49" i="43"/>
  <c r="N50" i="43"/>
  <c r="H52" i="43"/>
  <c r="M53" i="43"/>
  <c r="F52" i="43"/>
  <c r="E48" i="43"/>
  <c r="J49" i="43"/>
  <c r="D51" i="43"/>
  <c r="I52" i="43"/>
  <c r="N53" i="43"/>
  <c r="J52" i="43"/>
  <c r="F48" i="43"/>
  <c r="K49" i="43"/>
  <c r="E51" i="43"/>
  <c r="D49" i="43"/>
  <c r="I50" i="43"/>
  <c r="N51" i="43"/>
  <c r="H53" i="43"/>
  <c r="M55" i="43"/>
  <c r="C52" i="43"/>
  <c r="C42" i="43"/>
  <c r="D30" i="43"/>
  <c r="I31" i="43"/>
  <c r="M30" i="43"/>
  <c r="K30" i="43"/>
  <c r="H31" i="43"/>
  <c r="G31" i="43"/>
  <c r="D11" i="43"/>
  <c r="I12" i="43"/>
  <c r="I35" i="36" s="1"/>
  <c r="N13" i="43"/>
  <c r="N36" i="36" s="1"/>
  <c r="E11" i="43"/>
  <c r="E34" i="36" s="1"/>
  <c r="J12" i="43"/>
  <c r="J35" i="36" s="1"/>
  <c r="D14" i="43"/>
  <c r="D37" i="36" s="1"/>
  <c r="G12" i="43"/>
  <c r="G35" i="36" s="1"/>
  <c r="L13" i="43"/>
  <c r="L36" i="36" s="1"/>
  <c r="L14" i="43"/>
  <c r="L37" i="36" s="1"/>
  <c r="H12" i="43"/>
  <c r="H35" i="36" s="1"/>
  <c r="M13" i="43"/>
  <c r="M36" i="36" s="1"/>
  <c r="C11" i="43"/>
  <c r="C101" i="43"/>
  <c r="C98" i="43"/>
  <c r="C83" i="43"/>
  <c r="C66" i="43"/>
  <c r="C82" i="43"/>
  <c r="C102" i="43"/>
  <c r="C87" i="43"/>
  <c r="H48" i="43"/>
  <c r="M49" i="43"/>
  <c r="G51" i="43"/>
  <c r="L52" i="43"/>
  <c r="F55" i="43"/>
  <c r="G53" i="43"/>
  <c r="I48" i="43"/>
  <c r="N49" i="43"/>
  <c r="H51" i="43"/>
  <c r="M52" i="43"/>
  <c r="G55" i="43"/>
  <c r="N52" i="43"/>
  <c r="J48" i="43"/>
  <c r="D50" i="43"/>
  <c r="I51" i="43"/>
  <c r="H49" i="43"/>
  <c r="M50" i="43"/>
  <c r="G52" i="43"/>
  <c r="L53" i="43"/>
  <c r="C48" i="43"/>
  <c r="C50" i="43"/>
  <c r="C109" i="43"/>
  <c r="C106" i="43"/>
  <c r="C95" i="43"/>
  <c r="C70" i="43"/>
  <c r="C86" i="43"/>
  <c r="C110" i="43"/>
  <c r="C103" i="43"/>
  <c r="L48" i="43"/>
  <c r="F50" i="43"/>
  <c r="K51" i="43"/>
  <c r="E53" i="43"/>
  <c r="J55" i="43"/>
  <c r="K53" i="43"/>
  <c r="M48" i="43"/>
  <c r="G50" i="43"/>
  <c r="L51" i="43"/>
  <c r="F53" i="43"/>
  <c r="K55" i="43"/>
  <c r="D55" i="43"/>
  <c r="N48" i="43"/>
  <c r="H50" i="43"/>
  <c r="G48" i="43"/>
  <c r="L49" i="43"/>
  <c r="F51" i="43"/>
  <c r="K52" i="43"/>
  <c r="E55" i="43"/>
  <c r="C113" i="43"/>
  <c r="C118" i="43"/>
  <c r="C107" i="43"/>
  <c r="C74" i="43"/>
  <c r="C90" i="43"/>
  <c r="C63" i="43"/>
  <c r="C115" i="43"/>
  <c r="E49" i="43"/>
  <c r="J50" i="43"/>
  <c r="D52" i="43"/>
  <c r="I53" i="43"/>
  <c r="N55" i="43"/>
  <c r="H55" i="43"/>
  <c r="F49" i="43"/>
  <c r="K50" i="43"/>
  <c r="E52" i="43"/>
  <c r="J53" i="43"/>
  <c r="M51" i="43"/>
  <c r="L55" i="43"/>
  <c r="G49" i="43"/>
  <c r="L50" i="43"/>
  <c r="K48" i="43"/>
  <c r="E50" i="43"/>
  <c r="J51" i="43"/>
  <c r="D53" i="43"/>
  <c r="I55" i="43"/>
  <c r="C53" i="43"/>
  <c r="C51" i="43"/>
  <c r="E31" i="43"/>
  <c r="I30" i="43"/>
  <c r="G30" i="43"/>
  <c r="K31" i="43"/>
  <c r="J30" i="43"/>
  <c r="C31" i="43"/>
  <c r="E12" i="43"/>
  <c r="E35" i="36" s="1"/>
  <c r="J13" i="43"/>
  <c r="J36" i="36" s="1"/>
  <c r="H14" i="43"/>
  <c r="H37" i="36" s="1"/>
  <c r="F12" i="43"/>
  <c r="F35" i="36" s="1"/>
  <c r="K13" i="43"/>
  <c r="K36" i="36" s="1"/>
  <c r="H13" i="43"/>
  <c r="H36" i="36" s="1"/>
  <c r="M14" i="43"/>
  <c r="M37" i="36" s="1"/>
  <c r="D12" i="43"/>
  <c r="D35" i="36" s="1"/>
  <c r="I13" i="43"/>
  <c r="I36" i="36" s="1"/>
  <c r="N14" i="43"/>
  <c r="N37" i="36" s="1"/>
  <c r="C14" i="43"/>
  <c r="C49" i="43"/>
  <c r="H30" i="43"/>
  <c r="F31" i="43"/>
  <c r="L31" i="43"/>
  <c r="H11" i="43"/>
  <c r="H34" i="36" s="1"/>
  <c r="G14" i="43"/>
  <c r="G37" i="36" s="1"/>
  <c r="N12" i="43"/>
  <c r="N35" i="36" s="1"/>
  <c r="K12" i="43"/>
  <c r="K35" i="36" s="1"/>
  <c r="G11" i="43"/>
  <c r="G34" i="36" s="1"/>
  <c r="F14" i="43"/>
  <c r="F37" i="36" s="1"/>
  <c r="C55" i="43"/>
  <c r="L30" i="43"/>
  <c r="N31" i="43"/>
  <c r="F30" i="43"/>
  <c r="L11" i="43"/>
  <c r="L34" i="36" s="1"/>
  <c r="K14" i="43"/>
  <c r="K37" i="36" s="1"/>
  <c r="G13" i="43"/>
  <c r="G36" i="36" s="1"/>
  <c r="D13" i="43"/>
  <c r="D36" i="36" s="1"/>
  <c r="K11" i="43"/>
  <c r="K34" i="36" s="1"/>
  <c r="J14" i="43"/>
  <c r="J37" i="36" s="1"/>
  <c r="C43" i="43"/>
  <c r="M31" i="43"/>
  <c r="J31" i="43"/>
  <c r="D31" i="43"/>
  <c r="M12" i="43"/>
  <c r="M35" i="36" s="1"/>
  <c r="I11" i="43"/>
  <c r="I34" i="36" s="1"/>
  <c r="F11" i="43"/>
  <c r="F34" i="36" s="1"/>
  <c r="E14" i="43"/>
  <c r="E37" i="36" s="1"/>
  <c r="L12" i="43"/>
  <c r="L35" i="36" s="1"/>
  <c r="C12" i="43"/>
  <c r="C35" i="36" s="1"/>
  <c r="E30" i="43"/>
  <c r="N30" i="43"/>
  <c r="C30" i="43"/>
  <c r="F13" i="43"/>
  <c r="F36" i="36" s="1"/>
  <c r="M11" i="43"/>
  <c r="M34" i="36" s="1"/>
  <c r="J11" i="43"/>
  <c r="J34" i="36" s="1"/>
  <c r="I14" i="43"/>
  <c r="I37" i="36" s="1"/>
  <c r="E13" i="43"/>
  <c r="E36" i="36" s="1"/>
  <c r="C13" i="43"/>
  <c r="C36" i="36" s="1"/>
  <c r="N159" i="38"/>
  <c r="J159" i="38"/>
  <c r="F159" i="38"/>
  <c r="H159" i="38"/>
  <c r="M159" i="38"/>
  <c r="I159" i="38"/>
  <c r="E159" i="38"/>
  <c r="D159" i="38"/>
  <c r="K159" i="38"/>
  <c r="G159" i="38"/>
  <c r="L159" i="38"/>
  <c r="C159" i="38"/>
  <c r="D143" i="38"/>
  <c r="H143" i="38"/>
  <c r="L143" i="38"/>
  <c r="E144" i="38"/>
  <c r="I144" i="38"/>
  <c r="M144" i="38"/>
  <c r="F145" i="38"/>
  <c r="J145" i="38"/>
  <c r="N145" i="38"/>
  <c r="G146" i="38"/>
  <c r="K146" i="38"/>
  <c r="D147" i="38"/>
  <c r="H147" i="38"/>
  <c r="L147" i="38"/>
  <c r="E148" i="38"/>
  <c r="I148" i="38"/>
  <c r="M148" i="38"/>
  <c r="F149" i="38"/>
  <c r="J149" i="38"/>
  <c r="N149" i="38"/>
  <c r="G150" i="38"/>
  <c r="K150" i="38"/>
  <c r="D151" i="38"/>
  <c r="H151" i="38"/>
  <c r="L151" i="38"/>
  <c r="E152" i="38"/>
  <c r="I152" i="38"/>
  <c r="M152" i="38"/>
  <c r="F153" i="38"/>
  <c r="J153" i="38"/>
  <c r="N153" i="38"/>
  <c r="J147" i="38"/>
  <c r="D144" i="38"/>
  <c r="M145" i="38"/>
  <c r="N146" i="38"/>
  <c r="H148" i="38"/>
  <c r="M149" i="38"/>
  <c r="N150" i="38"/>
  <c r="K151" i="38"/>
  <c r="E153" i="38"/>
  <c r="E143" i="38"/>
  <c r="I143" i="38"/>
  <c r="M143" i="38"/>
  <c r="F144" i="38"/>
  <c r="J144" i="38"/>
  <c r="N144" i="38"/>
  <c r="G145" i="38"/>
  <c r="K145" i="38"/>
  <c r="D146" i="38"/>
  <c r="H146" i="38"/>
  <c r="L146" i="38"/>
  <c r="E147" i="38"/>
  <c r="I147" i="38"/>
  <c r="M147" i="38"/>
  <c r="F148" i="38"/>
  <c r="J148" i="38"/>
  <c r="N148" i="38"/>
  <c r="G149" i="38"/>
  <c r="K149" i="38"/>
  <c r="D150" i="38"/>
  <c r="H150" i="38"/>
  <c r="L150" i="38"/>
  <c r="E151" i="38"/>
  <c r="I151" i="38"/>
  <c r="M151" i="38"/>
  <c r="F152" i="38"/>
  <c r="J152" i="38"/>
  <c r="N152" i="38"/>
  <c r="G153" i="38"/>
  <c r="K153" i="38"/>
  <c r="I146" i="38"/>
  <c r="M146" i="38"/>
  <c r="G148" i="38"/>
  <c r="K148" i="38"/>
  <c r="L149" i="38"/>
  <c r="I150" i="38"/>
  <c r="M150" i="38"/>
  <c r="J151" i="38"/>
  <c r="K152" i="38"/>
  <c r="H153" i="38"/>
  <c r="L153" i="38"/>
  <c r="G143" i="38"/>
  <c r="H144" i="38"/>
  <c r="E145" i="38"/>
  <c r="J146" i="38"/>
  <c r="K147" i="38"/>
  <c r="L148" i="38"/>
  <c r="I149" i="38"/>
  <c r="J150" i="38"/>
  <c r="D152" i="38"/>
  <c r="L152" i="38"/>
  <c r="M153" i="38"/>
  <c r="F143" i="38"/>
  <c r="J143" i="38"/>
  <c r="N143" i="38"/>
  <c r="G144" i="38"/>
  <c r="K144" i="38"/>
  <c r="D145" i="38"/>
  <c r="H145" i="38"/>
  <c r="L145" i="38"/>
  <c r="E146" i="38"/>
  <c r="F147" i="38"/>
  <c r="N147" i="38"/>
  <c r="D149" i="38"/>
  <c r="H149" i="38"/>
  <c r="E150" i="38"/>
  <c r="F151" i="38"/>
  <c r="N151" i="38"/>
  <c r="G152" i="38"/>
  <c r="D153" i="38"/>
  <c r="K143" i="38"/>
  <c r="L144" i="38"/>
  <c r="I145" i="38"/>
  <c r="F146" i="38"/>
  <c r="G147" i="38"/>
  <c r="D148" i="38"/>
  <c r="E149" i="38"/>
  <c r="F150" i="38"/>
  <c r="G151" i="38"/>
  <c r="H152" i="38"/>
  <c r="I153" i="38"/>
  <c r="C143" i="38"/>
  <c r="C144" i="38"/>
  <c r="C148" i="38"/>
  <c r="C152" i="38"/>
  <c r="C145" i="38"/>
  <c r="C149" i="38"/>
  <c r="C153" i="38"/>
  <c r="C146" i="38"/>
  <c r="C147" i="38"/>
  <c r="C151" i="38"/>
  <c r="C150"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G89" i="38"/>
  <c r="K89" i="38"/>
  <c r="D90" i="38"/>
  <c r="H90"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E90" i="38"/>
  <c r="I90" i="38"/>
  <c r="M90" i="38"/>
  <c r="F91" i="38"/>
  <c r="J91" i="38"/>
  <c r="N9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I73" i="38"/>
  <c r="M73" i="38"/>
  <c r="F74" i="38"/>
  <c r="J74" i="38"/>
  <c r="N74" i="38"/>
  <c r="G75" i="38"/>
  <c r="K75" i="38"/>
  <c r="D76" i="38"/>
  <c r="H76" i="38"/>
  <c r="L76" i="38"/>
  <c r="E77" i="38"/>
  <c r="I77" i="38"/>
  <c r="M77" i="38"/>
  <c r="F78" i="38"/>
  <c r="J78" i="38"/>
  <c r="N78" i="38"/>
  <c r="G79" i="38"/>
  <c r="K79" i="38"/>
  <c r="D80" i="38"/>
  <c r="H80" i="38"/>
  <c r="L80" i="38"/>
  <c r="E81" i="38"/>
  <c r="I81" i="38"/>
  <c r="M81" i="38"/>
  <c r="F82" i="38"/>
  <c r="J82" i="38"/>
  <c r="N82" i="38"/>
  <c r="G83" i="38"/>
  <c r="K83" i="38"/>
  <c r="D84" i="38"/>
  <c r="H84" i="38"/>
  <c r="L84" i="38"/>
  <c r="E85" i="38"/>
  <c r="I85" i="38"/>
  <c r="M85" i="38"/>
  <c r="F86" i="38"/>
  <c r="J86" i="38"/>
  <c r="N86" i="38"/>
  <c r="G87" i="38"/>
  <c r="K87" i="38"/>
  <c r="D88" i="38"/>
  <c r="H88" i="38"/>
  <c r="L88" i="38"/>
  <c r="E89" i="38"/>
  <c r="I89" i="38"/>
  <c r="M89" i="38"/>
  <c r="F90" i="38"/>
  <c r="J90" i="38"/>
  <c r="N90" i="38"/>
  <c r="G91" i="38"/>
  <c r="K91" i="38"/>
  <c r="D92" i="38"/>
  <c r="H92" i="38"/>
  <c r="L92"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J77" i="38"/>
  <c r="D79" i="38"/>
  <c r="I80" i="38"/>
  <c r="N81" i="38"/>
  <c r="H83" i="38"/>
  <c r="M84" i="38"/>
  <c r="G86" i="38"/>
  <c r="L87" i="38"/>
  <c r="F89" i="38"/>
  <c r="K90" i="38"/>
  <c r="H91" i="38"/>
  <c r="E92" i="38"/>
  <c r="J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N111" i="38"/>
  <c r="G112" i="38"/>
  <c r="K112" i="38"/>
  <c r="D113" i="38"/>
  <c r="H113" i="38"/>
  <c r="L113" i="38"/>
  <c r="E114" i="38"/>
  <c r="I114" i="38"/>
  <c r="M114" i="38"/>
  <c r="F115" i="38"/>
  <c r="J115" i="38"/>
  <c r="N115" i="38"/>
  <c r="G116" i="38"/>
  <c r="K116" i="38"/>
  <c r="D117" i="38"/>
  <c r="H117" i="38"/>
  <c r="I76" i="38"/>
  <c r="N77" i="38"/>
  <c r="H79" i="38"/>
  <c r="M80" i="38"/>
  <c r="G82" i="38"/>
  <c r="L83" i="38"/>
  <c r="F85" i="38"/>
  <c r="K86" i="38"/>
  <c r="E88" i="38"/>
  <c r="J89" i="38"/>
  <c r="L90" i="38"/>
  <c r="I91" i="38"/>
  <c r="F92" i="38"/>
  <c r="K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M76" i="38"/>
  <c r="G78" i="38"/>
  <c r="L79" i="38"/>
  <c r="F81" i="38"/>
  <c r="K82" i="38"/>
  <c r="E84" i="38"/>
  <c r="J85" i="38"/>
  <c r="D87" i="38"/>
  <c r="I88" i="38"/>
  <c r="N89" i="38"/>
  <c r="D91" i="38"/>
  <c r="L91" i="38"/>
  <c r="G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E116" i="38"/>
  <c r="I116" i="38"/>
  <c r="M116" i="38"/>
  <c r="F117" i="38"/>
  <c r="J117" i="38"/>
  <c r="N117" i="38"/>
  <c r="G118" i="38"/>
  <c r="F77" i="38"/>
  <c r="K78" i="38"/>
  <c r="E80" i="38"/>
  <c r="J81" i="38"/>
  <c r="D83" i="38"/>
  <c r="I84" i="38"/>
  <c r="N85" i="38"/>
  <c r="H87" i="38"/>
  <c r="M88" i="38"/>
  <c r="G90" i="38"/>
  <c r="E91" i="38"/>
  <c r="M91" i="38"/>
  <c r="I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L114" i="38"/>
  <c r="E115" i="38"/>
  <c r="I115" i="38"/>
  <c r="M115" i="38"/>
  <c r="F116" i="38"/>
  <c r="J116" i="38"/>
  <c r="N116" i="38"/>
  <c r="G117" i="38"/>
  <c r="K117" i="38"/>
  <c r="D118" i="38"/>
  <c r="H118" i="38"/>
  <c r="L118" i="38"/>
  <c r="N114" i="38"/>
  <c r="H116" i="38"/>
  <c r="L117" i="38"/>
  <c r="I118" i="38"/>
  <c r="N118" i="38"/>
  <c r="G119" i="38"/>
  <c r="K119" i="38"/>
  <c r="D120" i="38"/>
  <c r="H120" i="38"/>
  <c r="L120" i="38"/>
  <c r="E121" i="38"/>
  <c r="I121" i="38"/>
  <c r="M121" i="38"/>
  <c r="F122" i="38"/>
  <c r="J122" i="38"/>
  <c r="N122" i="38"/>
  <c r="G115" i="38"/>
  <c r="L116" i="38"/>
  <c r="M117" i="38"/>
  <c r="J118" i="38"/>
  <c r="D119" i="38"/>
  <c r="H119" i="38"/>
  <c r="L119" i="38"/>
  <c r="E120" i="38"/>
  <c r="I120" i="38"/>
  <c r="M120" i="38"/>
  <c r="F121" i="38"/>
  <c r="J121" i="38"/>
  <c r="N121" i="38"/>
  <c r="G122" i="38"/>
  <c r="K122" i="38"/>
  <c r="K115" i="38"/>
  <c r="E117" i="38"/>
  <c r="E118" i="38"/>
  <c r="K118" i="38"/>
  <c r="E119" i="38"/>
  <c r="I119" i="38"/>
  <c r="M119" i="38"/>
  <c r="F120" i="38"/>
  <c r="J120" i="38"/>
  <c r="N120" i="38"/>
  <c r="G121" i="38"/>
  <c r="K121" i="38"/>
  <c r="D122" i="38"/>
  <c r="H122" i="38"/>
  <c r="L122" i="38"/>
  <c r="D116" i="38"/>
  <c r="I117" i="38"/>
  <c r="F118" i="38"/>
  <c r="M118" i="38"/>
  <c r="F119" i="38"/>
  <c r="J119" i="38"/>
  <c r="N119" i="38"/>
  <c r="G120" i="38"/>
  <c r="K120" i="38"/>
  <c r="D121" i="38"/>
  <c r="H121" i="38"/>
  <c r="L121" i="38"/>
  <c r="E122" i="38"/>
  <c r="I122" i="38"/>
  <c r="M122" i="38"/>
  <c r="C62" i="38"/>
  <c r="C63" i="38"/>
  <c r="C67" i="38"/>
  <c r="C71" i="38"/>
  <c r="C75" i="38"/>
  <c r="C79" i="38"/>
  <c r="C83" i="38"/>
  <c r="C87" i="38"/>
  <c r="C91" i="38"/>
  <c r="C95" i="38"/>
  <c r="C99" i="38"/>
  <c r="C103" i="38"/>
  <c r="C107" i="38"/>
  <c r="C111" i="38"/>
  <c r="C115" i="38"/>
  <c r="C119" i="38"/>
  <c r="C64" i="38"/>
  <c r="C68" i="38"/>
  <c r="C72" i="38"/>
  <c r="C76" i="38"/>
  <c r="C80" i="38"/>
  <c r="C84" i="38"/>
  <c r="C88" i="38"/>
  <c r="C92" i="38"/>
  <c r="C96" i="38"/>
  <c r="C100" i="38"/>
  <c r="C104" i="38"/>
  <c r="C108" i="38"/>
  <c r="C112" i="38"/>
  <c r="C116" i="38"/>
  <c r="C120" i="38"/>
  <c r="C65" i="38"/>
  <c r="C69" i="38"/>
  <c r="C81" i="38"/>
  <c r="C93" i="38"/>
  <c r="C105" i="38"/>
  <c r="C66" i="38"/>
  <c r="C78" i="38"/>
  <c r="C90" i="38"/>
  <c r="C102" i="38"/>
  <c r="C114" i="38"/>
  <c r="C77" i="38"/>
  <c r="C85" i="38"/>
  <c r="C97" i="38"/>
  <c r="C109" i="38"/>
  <c r="C117" i="38"/>
  <c r="C70" i="38"/>
  <c r="C86" i="38"/>
  <c r="C94" i="38"/>
  <c r="C106" i="38"/>
  <c r="C118" i="38"/>
  <c r="C73" i="38"/>
  <c r="C89" i="38"/>
  <c r="C101" i="38"/>
  <c r="C113" i="38"/>
  <c r="C121" i="38"/>
  <c r="C74" i="38"/>
  <c r="C82" i="38"/>
  <c r="C98" i="38"/>
  <c r="C110" i="38"/>
  <c r="C122" i="38"/>
  <c r="D51" i="38"/>
  <c r="H51" i="38"/>
  <c r="L51" i="38"/>
  <c r="E52" i="38"/>
  <c r="I52" i="38"/>
  <c r="M52" i="38"/>
  <c r="F53" i="38"/>
  <c r="J53" i="38"/>
  <c r="N53" i="38"/>
  <c r="G54" i="38"/>
  <c r="K54" i="38"/>
  <c r="D55" i="38"/>
  <c r="H55" i="38"/>
  <c r="L55" i="38"/>
  <c r="E56" i="38"/>
  <c r="I56" i="38"/>
  <c r="M56" i="38"/>
  <c r="F58" i="38"/>
  <c r="J58" i="38"/>
  <c r="N58" i="38"/>
  <c r="E51" i="38"/>
  <c r="I51" i="38"/>
  <c r="M51" i="38"/>
  <c r="F52" i="38"/>
  <c r="J52" i="38"/>
  <c r="N52" i="38"/>
  <c r="G53" i="38"/>
  <c r="K53" i="38"/>
  <c r="D54" i="38"/>
  <c r="H54" i="38"/>
  <c r="L54" i="38"/>
  <c r="E55" i="38"/>
  <c r="I55" i="38"/>
  <c r="M55" i="38"/>
  <c r="F56" i="38"/>
  <c r="J56" i="38"/>
  <c r="N56" i="38"/>
  <c r="G58" i="38"/>
  <c r="K58" i="38"/>
  <c r="F51" i="38"/>
  <c r="J51" i="38"/>
  <c r="N51" i="38"/>
  <c r="G52" i="38"/>
  <c r="K52" i="38"/>
  <c r="D53" i="38"/>
  <c r="H53" i="38"/>
  <c r="L53" i="38"/>
  <c r="E54" i="38"/>
  <c r="I54" i="38"/>
  <c r="M54" i="38"/>
  <c r="F55" i="38"/>
  <c r="J55" i="38"/>
  <c r="N55" i="38"/>
  <c r="G56" i="38"/>
  <c r="K56" i="38"/>
  <c r="D58" i="38"/>
  <c r="H58" i="38"/>
  <c r="L58" i="38"/>
  <c r="M58" i="38"/>
  <c r="G51" i="38"/>
  <c r="K51" i="38"/>
  <c r="D52" i="38"/>
  <c r="H52" i="38"/>
  <c r="L52" i="38"/>
  <c r="E53" i="38"/>
  <c r="I53" i="38"/>
  <c r="M53" i="38"/>
  <c r="F54" i="38"/>
  <c r="J54" i="38"/>
  <c r="N54" i="38"/>
  <c r="G55" i="38"/>
  <c r="K55" i="38"/>
  <c r="D56" i="38"/>
  <c r="H56" i="38"/>
  <c r="L56" i="38"/>
  <c r="E58" i="38"/>
  <c r="I58" i="38"/>
  <c r="C52" i="38"/>
  <c r="C56" i="38"/>
  <c r="C53" i="38"/>
  <c r="C58" i="38"/>
  <c r="C55" i="38"/>
  <c r="C54" i="38"/>
  <c r="C51" i="38"/>
  <c r="D37" i="38"/>
  <c r="D30" i="21" s="1"/>
  <c r="D20" i="21" s="1"/>
  <c r="H37" i="38"/>
  <c r="H30" i="21" s="1"/>
  <c r="H20" i="21" s="1"/>
  <c r="L37" i="38"/>
  <c r="E38" i="38"/>
  <c r="E31" i="21" s="1"/>
  <c r="E21" i="21" s="1"/>
  <c r="I38" i="38"/>
  <c r="I31" i="21" s="1"/>
  <c r="M38" i="38"/>
  <c r="M31" i="21" s="1"/>
  <c r="F39" i="38"/>
  <c r="F32" i="21" s="1"/>
  <c r="J39" i="38"/>
  <c r="J32" i="21" s="1"/>
  <c r="N39" i="38"/>
  <c r="N32" i="21" s="1"/>
  <c r="G40" i="38"/>
  <c r="G33" i="21" s="1"/>
  <c r="K40" i="38"/>
  <c r="K33" i="21" s="1"/>
  <c r="D41" i="38"/>
  <c r="D34" i="21" s="1"/>
  <c r="D38" i="43" s="1"/>
  <c r="H41" i="38"/>
  <c r="H34" i="21" s="1"/>
  <c r="L41" i="38"/>
  <c r="L34" i="21" s="1"/>
  <c r="E42" i="38"/>
  <c r="E35" i="21" s="1"/>
  <c r="I42" i="38"/>
  <c r="I35" i="21" s="1"/>
  <c r="M42" i="38"/>
  <c r="M35" i="21" s="1"/>
  <c r="F43" i="38"/>
  <c r="F36" i="21" s="1"/>
  <c r="J43" i="38"/>
  <c r="J36" i="21" s="1"/>
  <c r="N43" i="38"/>
  <c r="N36" i="21" s="1"/>
  <c r="G44" i="38"/>
  <c r="G37" i="21" s="1"/>
  <c r="K44" i="38"/>
  <c r="K37" i="21" s="1"/>
  <c r="D45" i="38"/>
  <c r="H45" i="38"/>
  <c r="L45" i="38"/>
  <c r="E46" i="38"/>
  <c r="I46" i="38"/>
  <c r="M46" i="38"/>
  <c r="J45" i="38"/>
  <c r="K46" i="38"/>
  <c r="F44" i="38"/>
  <c r="F37" i="21" s="1"/>
  <c r="K45" i="38"/>
  <c r="E37" i="38"/>
  <c r="E30" i="21" s="1"/>
  <c r="E20" i="21" s="1"/>
  <c r="I37" i="38"/>
  <c r="M37" i="38"/>
  <c r="F38" i="38"/>
  <c r="F31" i="21" s="1"/>
  <c r="F21" i="21" s="1"/>
  <c r="J38" i="38"/>
  <c r="J31" i="21" s="1"/>
  <c r="N38" i="38"/>
  <c r="N31" i="21" s="1"/>
  <c r="G39" i="38"/>
  <c r="G32" i="21" s="1"/>
  <c r="K39" i="38"/>
  <c r="K32" i="21" s="1"/>
  <c r="D40" i="38"/>
  <c r="D33" i="21" s="1"/>
  <c r="H40" i="38"/>
  <c r="H33" i="21" s="1"/>
  <c r="L40" i="38"/>
  <c r="L33" i="21" s="1"/>
  <c r="E41" i="38"/>
  <c r="E34" i="21" s="1"/>
  <c r="I41" i="38"/>
  <c r="I34" i="21" s="1"/>
  <c r="M41" i="38"/>
  <c r="M34" i="21" s="1"/>
  <c r="F42" i="38"/>
  <c r="F35" i="21" s="1"/>
  <c r="J42" i="38"/>
  <c r="J35" i="21" s="1"/>
  <c r="N42" i="38"/>
  <c r="N35" i="21" s="1"/>
  <c r="G43" i="38"/>
  <c r="G36" i="21" s="1"/>
  <c r="K43" i="38"/>
  <c r="K36" i="21" s="1"/>
  <c r="D44" i="38"/>
  <c r="D37" i="21" s="1"/>
  <c r="H44" i="38"/>
  <c r="H37" i="21" s="1"/>
  <c r="L44" i="38"/>
  <c r="L37" i="21" s="1"/>
  <c r="E45" i="38"/>
  <c r="I45" i="38"/>
  <c r="M45" i="38"/>
  <c r="F46" i="38"/>
  <c r="J46" i="38"/>
  <c r="N46" i="38"/>
  <c r="F45" i="38"/>
  <c r="N45" i="38"/>
  <c r="I43" i="38"/>
  <c r="I36" i="21" s="1"/>
  <c r="J44" i="38"/>
  <c r="J37" i="21" s="1"/>
  <c r="G45" i="38"/>
  <c r="H46" i="38"/>
  <c r="F37" i="38"/>
  <c r="F30" i="21" s="1"/>
  <c r="F20" i="21" s="1"/>
  <c r="J37" i="38"/>
  <c r="N37" i="38"/>
  <c r="G38" i="38"/>
  <c r="G31" i="21" s="1"/>
  <c r="G21" i="21" s="1"/>
  <c r="K38" i="38"/>
  <c r="K31" i="21" s="1"/>
  <c r="D39" i="38"/>
  <c r="D32" i="21" s="1"/>
  <c r="H39" i="38"/>
  <c r="H32" i="21" s="1"/>
  <c r="L39" i="38"/>
  <c r="L32" i="21" s="1"/>
  <c r="E40" i="38"/>
  <c r="E33" i="21" s="1"/>
  <c r="I40" i="38"/>
  <c r="I33" i="21" s="1"/>
  <c r="M40" i="38"/>
  <c r="M33" i="21" s="1"/>
  <c r="F41" i="38"/>
  <c r="F34" i="21" s="1"/>
  <c r="J41" i="38"/>
  <c r="J34" i="21" s="1"/>
  <c r="N41" i="38"/>
  <c r="N34" i="21" s="1"/>
  <c r="G42" i="38"/>
  <c r="G35" i="21" s="1"/>
  <c r="K42" i="38"/>
  <c r="K35" i="21" s="1"/>
  <c r="D43" i="38"/>
  <c r="D36" i="21" s="1"/>
  <c r="D40" i="43" s="1"/>
  <c r="H43" i="38"/>
  <c r="H36" i="21" s="1"/>
  <c r="L43" i="38"/>
  <c r="L36" i="21" s="1"/>
  <c r="E44" i="38"/>
  <c r="E37" i="21" s="1"/>
  <c r="I44" i="38"/>
  <c r="I37" i="21" s="1"/>
  <c r="M44" i="38"/>
  <c r="M37" i="21" s="1"/>
  <c r="G46" i="38"/>
  <c r="M43" i="38"/>
  <c r="M36" i="21" s="1"/>
  <c r="N44" i="38"/>
  <c r="N37" i="21" s="1"/>
  <c r="D46" i="38"/>
  <c r="L46" i="38"/>
  <c r="G37" i="38"/>
  <c r="G30" i="21" s="1"/>
  <c r="G20" i="21" s="1"/>
  <c r="K37" i="38"/>
  <c r="D38" i="38"/>
  <c r="D31" i="21" s="1"/>
  <c r="D21" i="21" s="1"/>
  <c r="H38" i="38"/>
  <c r="H31" i="21" s="1"/>
  <c r="H21" i="21" s="1"/>
  <c r="L38" i="38"/>
  <c r="L31" i="21" s="1"/>
  <c r="E39" i="38"/>
  <c r="E32" i="21" s="1"/>
  <c r="I39" i="38"/>
  <c r="I32" i="21" s="1"/>
  <c r="M39" i="38"/>
  <c r="M32" i="21" s="1"/>
  <c r="F40" i="38"/>
  <c r="F33" i="21" s="1"/>
  <c r="J40" i="38"/>
  <c r="J33" i="21" s="1"/>
  <c r="N40" i="38"/>
  <c r="N33" i="21" s="1"/>
  <c r="G41" i="38"/>
  <c r="G34" i="21" s="1"/>
  <c r="K41" i="38"/>
  <c r="K34" i="21" s="1"/>
  <c r="D42" i="38"/>
  <c r="D35" i="21" s="1"/>
  <c r="D39" i="43" s="1"/>
  <c r="H42" i="38"/>
  <c r="H35" i="21" s="1"/>
  <c r="L42" i="38"/>
  <c r="L35" i="21" s="1"/>
  <c r="E43" i="38"/>
  <c r="E36" i="21" s="1"/>
  <c r="C37" i="38"/>
  <c r="C38" i="38"/>
  <c r="C42" i="38"/>
  <c r="C46" i="38"/>
  <c r="C40" i="38"/>
  <c r="C39" i="38"/>
  <c r="C43" i="38"/>
  <c r="C41" i="38"/>
  <c r="C45" i="38"/>
  <c r="C44" i="38"/>
  <c r="C37" i="21" s="1"/>
  <c r="D33" i="38"/>
  <c r="H33" i="38"/>
  <c r="L33" i="38"/>
  <c r="E34" i="38"/>
  <c r="I34" i="38"/>
  <c r="M34" i="38"/>
  <c r="H34" i="38"/>
  <c r="E33" i="38"/>
  <c r="I33" i="38"/>
  <c r="M33" i="38"/>
  <c r="F34" i="38"/>
  <c r="J34" i="38"/>
  <c r="N34" i="38"/>
  <c r="G33" i="38"/>
  <c r="L34" i="38"/>
  <c r="F33" i="38"/>
  <c r="J33" i="38"/>
  <c r="N33" i="38"/>
  <c r="G34" i="38"/>
  <c r="K34" i="38"/>
  <c r="K33" i="38"/>
  <c r="D34" i="38"/>
  <c r="C33" i="38"/>
  <c r="C34" i="38"/>
  <c r="D23" i="38"/>
  <c r="H23" i="38"/>
  <c r="L23" i="38"/>
  <c r="F24" i="38"/>
  <c r="J24" i="38"/>
  <c r="N24" i="38"/>
  <c r="G25" i="38"/>
  <c r="K25" i="38"/>
  <c r="E30" i="38"/>
  <c r="I30" i="38"/>
  <c r="M30" i="38"/>
  <c r="M24" i="38"/>
  <c r="H30" i="38"/>
  <c r="E23" i="38"/>
  <c r="I23" i="38"/>
  <c r="M23" i="38"/>
  <c r="G24" i="38"/>
  <c r="K24" i="38"/>
  <c r="D25" i="38"/>
  <c r="H25" i="38"/>
  <c r="L25" i="38"/>
  <c r="F30" i="38"/>
  <c r="J30" i="38"/>
  <c r="N30" i="38"/>
  <c r="M25" i="38"/>
  <c r="G30" i="38"/>
  <c r="F25" i="38"/>
  <c r="N25" i="38"/>
  <c r="D30" i="38"/>
  <c r="F23" i="38"/>
  <c r="J23" i="38"/>
  <c r="N23" i="38"/>
  <c r="D24" i="38"/>
  <c r="H24" i="38"/>
  <c r="L24" i="38"/>
  <c r="E25" i="38"/>
  <c r="I25" i="38"/>
  <c r="K30" i="38"/>
  <c r="J25" i="38"/>
  <c r="L30" i="38"/>
  <c r="G23" i="38"/>
  <c r="K23" i="38"/>
  <c r="E24" i="38"/>
  <c r="I24" i="38"/>
  <c r="C23" i="38"/>
  <c r="C30" i="38"/>
  <c r="C24" i="38"/>
  <c r="C25"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M22" i="21" l="1"/>
  <c r="M36" i="43" s="1"/>
  <c r="L22" i="21"/>
  <c r="L23" i="21" s="1"/>
  <c r="D28" i="43"/>
  <c r="H28" i="43"/>
  <c r="H42" i="36" s="1"/>
  <c r="N22" i="21"/>
  <c r="N36" i="43" s="1"/>
  <c r="C28" i="43"/>
  <c r="K22" i="21"/>
  <c r="K23" i="21" s="1"/>
  <c r="L28" i="43"/>
  <c r="L42" i="36" s="1"/>
  <c r="G28" i="43"/>
  <c r="G42" i="36" s="1"/>
  <c r="I28" i="43"/>
  <c r="I42" i="36" s="1"/>
  <c r="N28" i="43"/>
  <c r="N42" i="36" s="1"/>
  <c r="J28" i="43"/>
  <c r="J42" i="36" s="1"/>
  <c r="K28" i="43"/>
  <c r="M28" i="43"/>
  <c r="F28" i="43"/>
  <c r="F42" i="36" s="1"/>
  <c r="E28" i="43"/>
  <c r="E42" i="36" s="1"/>
  <c r="M23" i="21"/>
  <c r="M37" i="43" s="1"/>
  <c r="N24" i="21"/>
  <c r="N38" i="43" s="1"/>
  <c r="M24" i="21"/>
  <c r="M38" i="43" s="1"/>
  <c r="N23" i="21"/>
  <c r="N37" i="43" s="1"/>
  <c r="I22" i="21"/>
  <c r="I23" i="21" s="1"/>
  <c r="I37" i="43" s="1"/>
  <c r="J22" i="21"/>
  <c r="J23" i="21" s="1"/>
  <c r="G22" i="21"/>
  <c r="G23" i="21" s="1"/>
  <c r="H22" i="21"/>
  <c r="H23" i="21" s="1"/>
  <c r="H37" i="43" s="1"/>
  <c r="F22" i="21"/>
  <c r="F23" i="21" s="1"/>
  <c r="K31" i="38"/>
  <c r="E22" i="21"/>
  <c r="E23" i="21" s="1"/>
  <c r="E37" i="43" s="1"/>
  <c r="O26" i="38"/>
  <c r="D22" i="21"/>
  <c r="D23" i="21" s="1"/>
  <c r="O24" i="43"/>
  <c r="O26" i="43"/>
  <c r="O19" i="43"/>
  <c r="O28" i="38"/>
  <c r="C31" i="38"/>
  <c r="O22" i="38"/>
  <c r="O25" i="43"/>
  <c r="O27" i="38"/>
  <c r="O23" i="43"/>
  <c r="O29" i="38"/>
  <c r="G31" i="38"/>
  <c r="F31" i="38"/>
  <c r="E31" i="38"/>
  <c r="H31" i="38"/>
  <c r="D31" i="38"/>
  <c r="N31" i="38"/>
  <c r="M31" i="38"/>
  <c r="J31" i="38"/>
  <c r="I31" i="38"/>
  <c r="L31" i="38"/>
  <c r="D42" i="36"/>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E35" i="43"/>
  <c r="K35" i="43"/>
  <c r="F35" i="43"/>
  <c r="G35" i="43"/>
  <c r="I35" i="43"/>
  <c r="H35" i="43"/>
  <c r="J35" i="43"/>
  <c r="L35" i="43"/>
  <c r="O57" i="38"/>
  <c r="O54" i="43"/>
  <c r="N38" i="36"/>
  <c r="M38" i="36"/>
  <c r="K38" i="36"/>
  <c r="L38" i="36"/>
  <c r="C18" i="38"/>
  <c r="C10" i="20" s="1"/>
  <c r="K35" i="38"/>
  <c r="M32" i="43"/>
  <c r="M43" i="36" s="1"/>
  <c r="N56" i="43"/>
  <c r="N45" i="36" s="1"/>
  <c r="K15" i="43"/>
  <c r="H32" i="43"/>
  <c r="H43" i="36" s="1"/>
  <c r="K32" i="43"/>
  <c r="K43" i="36" s="1"/>
  <c r="K155" i="43"/>
  <c r="K48" i="36" s="1"/>
  <c r="G155" i="43"/>
  <c r="G48" i="36" s="1"/>
  <c r="G138" i="43"/>
  <c r="G47" i="36" s="1"/>
  <c r="F138" i="43"/>
  <c r="F47"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J15" i="43"/>
  <c r="M138" i="43"/>
  <c r="M47" i="36" s="1"/>
  <c r="L56" i="43"/>
  <c r="L45"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O117" i="38"/>
  <c r="O73" i="38"/>
  <c r="K18" i="38"/>
  <c r="K10" i="20" s="1"/>
  <c r="N18" i="38"/>
  <c r="N10" i="20" s="1"/>
  <c r="J59" i="38"/>
  <c r="I18" i="38"/>
  <c r="I10" i="20" s="1"/>
  <c r="M158" i="38"/>
  <c r="L141" i="38"/>
  <c r="J141" i="38"/>
  <c r="L30" i="21"/>
  <c r="L20" i="21" s="1"/>
  <c r="L49" i="38"/>
  <c r="N30" i="21"/>
  <c r="N49" i="38"/>
  <c r="J35" i="38"/>
  <c r="I59" i="38"/>
  <c r="M35" i="38"/>
  <c r="K42" i="36"/>
  <c r="I32" i="43"/>
  <c r="I43" i="36" s="1"/>
  <c r="K158" i="38"/>
  <c r="J18" i="38"/>
  <c r="J10" i="20" s="1"/>
  <c r="N158" i="38"/>
  <c r="I158" i="38"/>
  <c r="J30" i="21"/>
  <c r="J20" i="21" s="1"/>
  <c r="J49" i="38"/>
  <c r="K141" i="38"/>
  <c r="M30" i="21"/>
  <c r="M49" i="38"/>
  <c r="I35" i="38"/>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L36" i="43" l="1"/>
  <c r="C22" i="21"/>
  <c r="C23" i="21" s="1"/>
  <c r="M38" i="21"/>
  <c r="M20" i="21"/>
  <c r="N38" i="21"/>
  <c r="N20" i="21"/>
  <c r="O31" i="38"/>
  <c r="O21" i="43"/>
  <c r="O28" i="43" s="1"/>
  <c r="C42" i="36"/>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R48" i="36" l="1"/>
  <c r="Q48" i="36"/>
  <c r="Q44" i="36"/>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<sst xmlns="http://schemas.openxmlformats.org/spreadsheetml/2006/main" count="73465" uniqueCount="10019">
  <si>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</si>
  <si>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6º Relatório Gerencial Financeiro</t>
  </si>
  <si>
    <t>Período Avaliatório</t>
  </si>
  <si>
    <t xml:space="preserve"> 01 de Outubro de 2022 a 31 de Dezembro de 2022</t>
  </si>
  <si>
    <t>Data de entrega à Comissão de Monitoramento:        /        /</t>
  </si>
  <si>
    <t>Relatório Gerencial Financeiro | Belo Horizonte | Versão 2.0 | Janeiro | 2022 |</t>
  </si>
  <si>
    <t>Selecionar na célula abaixo o 1º Período Avaliaitório do ano corrente:</t>
  </si>
  <si>
    <t>3º Relatório Gerencial Financeiro</t>
  </si>
  <si>
    <t>1º Relatório Gerencial Financeiro</t>
  </si>
  <si>
    <t>Janeiro</t>
  </si>
  <si>
    <t>2º Relatório Gerencial Financeiro</t>
  </si>
  <si>
    <t>Fevereiro</t>
  </si>
  <si>
    <t>Março</t>
  </si>
  <si>
    <t>4º Relatório Gerencial Financeiro</t>
  </si>
  <si>
    <t>Abril</t>
  </si>
  <si>
    <t>5º Relatório Gerencial Financeiro</t>
  </si>
  <si>
    <t>Maio</t>
  </si>
  <si>
    <t>Junho</t>
  </si>
  <si>
    <t>7º Relatório Gerencial Financeiro</t>
  </si>
  <si>
    <t>Julho</t>
  </si>
  <si>
    <t>8º Relatório Gerencial Financeiro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</si>
  <si>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</si>
  <si>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</si>
  <si>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</si>
  <si>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</si>
  <si>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</si>
  <si>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</si>
  <si>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</si>
  <si>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</si>
  <si>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</si>
  <si>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</si>
  <si>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</si>
  <si>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</si>
  <si>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</si>
  <si>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</si>
  <si>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</si>
  <si>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</si>
  <si>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</si>
  <si>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</si>
  <si>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</si>
  <si>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</si>
  <si>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</si>
  <si>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</si>
  <si>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Em 03/10/2022 recebemos o repasse previsto na Memória de Cálculo de do Contrato de Gestão nº 008/2021 para o mês de julho de 2022, no valor de R$15.961.065,50 (quinze milhões, novecentos e sessenta e um mil, sessenta e cinco reais e cinquenta centavos). E em 14/12/2022 foi repassado o valor de R$21.358.222,85 (vinte e um milhões, trezentos e cinquenta e oito mil, duzentos e vinte e dois reais e oitenta e cinco centavos), referente ao repasse previsto para outubro/2022.</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</si>
  <si>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R$ 725.459,83 (setecentos e vinte e cinco mil, quatrocentos e cinquenta e nove reais e oitenta e três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</si>
  <si>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
Esclarecemos a movimentação da conta Reserva de Recursos no 6º PA, referente à pagamentos de processos trabalhistas conforme autorização da Supervisão do Contrato de Gestão:
</t>
  </si>
  <si>
    <t>• 06/10/2022 – R$5.000,00 (cinco mil reais) – Depósito Judicial – ex funcionária Nayara Las Casas Vieira;</t>
  </si>
  <si>
    <t>• 06/10/2022 – R$2.000,00 (dois mil reais) – Depósito Judicial – ex funcionário Vinicius Couto Maciel;</t>
  </si>
  <si>
    <t>• 06/10/2022 – R$100,00 (cem reais) – pagamento de darf referente às custas trabalhistas do processo da ex funcionária Nayara Las Casas Vieira;</t>
  </si>
  <si>
    <t>• 06/10/2022 – R$40,00 (quarenta reais) - pagamento de darf referente às custas trabalhistas do processo ex funcionário Vinicius Couto Maciel;</t>
  </si>
  <si>
    <t>• 01/11/2022- R$20,00 (vinte reais) - pagamento de darf referente às custas trabalhistas do processo ex funcionário Fabiano Camilo Florentino;</t>
  </si>
  <si>
    <t>• 01/11/2022 – R$1.000,00 (mil reais)  – Depósito Judicial – ex funcionário Fabiano Camilo Florentino;</t>
  </si>
  <si>
    <t>• 21/11/2022 – R$12.000,00 (doze mil reais) - Depósito Judicial – ex funcionária Ritiele Madeira Sena;</t>
  </si>
  <si>
    <t xml:space="preserve">• 21/11/2022 – R$240,00  – pagamento de darf referente às custas trabalhistas do processo da ex funcionária Ritiele Madeira Sena. Esclarecemos que o referido documento só pode ser paga pelo Banco do Brasil, tendo em vista o prazo e a inviabilidade de efetuar o pagamento transferindo o valor para uma conta do Banco do Brasil , assim como foi feito em outros casos, foi necessário fazer o pagamento em espécie diretamente no caixa do Banco. O pagamento foi feito pelo Diretor Fabiano Neves, justificando assim a movimentação de reembolso.
</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</si>
  <si>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</si>
  <si>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</si>
  <si>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</si>
  <si>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</si>
  <si>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</si>
  <si>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</si>
  <si>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</si>
  <si>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</si>
  <si>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</si>
  <si>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</si>
  <si>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</si>
  <si>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</si>
  <si>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</si>
  <si>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</si>
  <si>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</si>
  <si>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</si>
  <si>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</si>
  <si>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</si>
  <si>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</si>
  <si>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</si>
  <si>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</si>
  <si>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</si>
  <si>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</si>
  <si>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</si>
  <si>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</si>
  <si>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</si>
  <si>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</si>
  <si>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</si>
  <si>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</si>
  <si>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</si>
  <si>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</si>
  <si>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</si>
  <si>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</si>
  <si>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</si>
  <si>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</si>
  <si>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</si>
  <si>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</si>
  <si>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</si>
  <si>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</si>
  <si>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</si>
  <si>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</si>
  <si>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</si>
  <si>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</si>
  <si>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</si>
  <si>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</si>
  <si>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</si>
  <si>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</si>
  <si>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</si>
  <si>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</si>
  <si>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</si>
  <si>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</si>
  <si>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</si>
  <si>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</si>
  <si>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</si>
  <si>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</si>
  <si>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</si>
  <si>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</si>
  <si>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</si>
  <si>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</si>
  <si>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</si>
  <si>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</si>
  <si>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</si>
  <si>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</si>
  <si>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</si>
  <si>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</si>
  <si>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</si>
  <si>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</si>
  <si>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</si>
  <si>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</si>
  <si>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</si>
  <si>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</si>
  <si>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</si>
  <si>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</si>
  <si>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</si>
  <si>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</si>
  <si>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</si>
  <si>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</si>
  <si>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</si>
  <si>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</si>
  <si>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</si>
  <si>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</si>
  <si>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</si>
  <si>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</si>
  <si>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</si>
  <si>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</si>
  <si>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</si>
  <si>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</si>
  <si>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</si>
  <si>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</si>
  <si>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</si>
  <si>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</si>
  <si>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</si>
  <si>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</si>
  <si>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</si>
  <si>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</si>
  <si>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</si>
  <si>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</si>
  <si>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</si>
  <si>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</si>
  <si>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</si>
  <si>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</si>
  <si>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</si>
  <si>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</si>
  <si>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</si>
  <si>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</si>
  <si>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</si>
  <si>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</si>
  <si>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</si>
  <si>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</si>
  <si>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</si>
  <si>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</si>
  <si>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</si>
  <si>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</si>
  <si>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</si>
  <si>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</si>
  <si>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</si>
  <si>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</si>
  <si>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</si>
  <si>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</si>
  <si>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</si>
  <si>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</si>
  <si>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</si>
  <si>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</si>
  <si>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</si>
  <si>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</si>
  <si>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</si>
  <si>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</si>
  <si>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</si>
  <si>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</si>
  <si>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</si>
  <si>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</si>
  <si>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</si>
  <si>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</si>
  <si>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</si>
  <si>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</si>
  <si>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</si>
  <si>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</si>
  <si>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</si>
  <si>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</si>
  <si>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</si>
  <si>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</si>
  <si>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</si>
  <si>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</si>
  <si>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</si>
  <si>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</si>
  <si>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</si>
  <si>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</si>
  <si>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</si>
  <si>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</si>
  <si>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</si>
  <si>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</si>
  <si>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</si>
  <si>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</si>
  <si>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</si>
  <si>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</si>
  <si>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</si>
  <si>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</si>
  <si>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</si>
  <si>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</si>
  <si>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</si>
  <si>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</si>
  <si>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</si>
  <si>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</si>
  <si>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</si>
  <si>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</si>
  <si>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</si>
  <si>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</si>
  <si>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</si>
  <si>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</si>
  <si>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</si>
  <si>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</si>
  <si>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</si>
  <si>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</si>
  <si>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</si>
  <si>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</si>
  <si>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</si>
  <si>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</si>
  <si>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</si>
  <si>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</si>
  <si>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</si>
  <si>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</si>
  <si>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</si>
  <si>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</si>
  <si>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</si>
  <si>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</si>
  <si>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</si>
  <si>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</si>
  <si>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</si>
  <si>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</si>
  <si>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</si>
  <si>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</si>
  <si>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</si>
  <si>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</si>
  <si>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</si>
  <si>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</si>
  <si>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</si>
  <si>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</si>
  <si>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</si>
  <si>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</si>
  <si>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</si>
  <si>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</si>
  <si>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</si>
  <si>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</si>
  <si>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</si>
  <si>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</si>
  <si>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</si>
  <si>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</si>
  <si>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</si>
  <si>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</si>
  <si>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</si>
  <si>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</si>
  <si>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</si>
  <si>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</si>
  <si>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</si>
  <si>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</si>
  <si>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</si>
  <si>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</si>
  <si>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</si>
  <si>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</si>
  <si>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</si>
  <si>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</si>
  <si>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</si>
  <si>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</si>
  <si>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</si>
  <si>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</si>
  <si>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</si>
  <si>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</si>
  <si>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</si>
  <si>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</si>
  <si>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</si>
  <si>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</si>
  <si>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</si>
  <si>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</si>
  <si>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</si>
  <si>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</si>
  <si>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</si>
  <si>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</si>
  <si>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</si>
  <si>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</si>
  <si>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</si>
  <si>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</si>
  <si>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</si>
  <si>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</si>
  <si>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</si>
  <si>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</si>
  <si>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</si>
  <si>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</si>
  <si>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</si>
  <si>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</si>
  <si>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</si>
  <si>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</si>
  <si>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</si>
  <si>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</si>
  <si>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</si>
  <si>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</si>
  <si>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</si>
  <si>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</si>
  <si>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</si>
  <si>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</si>
  <si>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</si>
  <si>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</si>
  <si>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</si>
  <si>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</si>
  <si>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</si>
  <si>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</si>
  <si>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</si>
  <si>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</si>
  <si>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</si>
  <si>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</si>
  <si>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</si>
  <si>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</si>
  <si>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</si>
  <si>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</si>
  <si>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</si>
  <si>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</si>
  <si>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</si>
  <si>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</si>
  <si>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</si>
  <si>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</si>
  <si>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</si>
  <si>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</si>
  <si>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</si>
  <si>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</si>
  <si>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</si>
  <si>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</si>
  <si>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</si>
  <si>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</si>
  <si>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</si>
  <si>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</si>
  <si>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</si>
  <si>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</si>
  <si>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</si>
  <si>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</si>
  <si>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</si>
  <si>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</si>
  <si>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</si>
  <si>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</si>
  <si>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</si>
  <si>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</si>
  <si>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</si>
  <si>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</si>
  <si>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</si>
  <si>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</si>
  <si>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</si>
  <si>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</si>
  <si>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</si>
  <si>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</si>
  <si>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</si>
  <si>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</si>
  <si>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</si>
  <si>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</si>
  <si>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</si>
  <si>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</si>
  <si>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</si>
  <si>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</si>
  <si>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</si>
  <si>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</si>
  <si>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</si>
  <si>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</si>
  <si>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</si>
  <si>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</si>
  <si>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</si>
  <si>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</si>
  <si>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</si>
  <si>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</si>
  <si>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</si>
  <si>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</si>
  <si>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</si>
  <si>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</si>
  <si>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</si>
  <si>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</si>
  <si>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</si>
  <si>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</si>
  <si>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</si>
  <si>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</si>
  <si>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</si>
  <si>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</si>
  <si>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</si>
  <si>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</si>
  <si>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</si>
  <si>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</si>
  <si>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</si>
  <si>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</si>
  <si>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</si>
  <si>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</si>
  <si>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</si>
  <si>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</si>
  <si>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</si>
  <si>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</si>
  <si>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</si>
  <si>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</si>
  <si>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</si>
  <si>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</si>
  <si>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</si>
  <si>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</si>
  <si>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</si>
  <si>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</si>
  <si>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</si>
  <si>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</si>
  <si>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</si>
  <si>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</si>
  <si>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</si>
  <si>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</si>
  <si>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</si>
  <si>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</si>
  <si>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</si>
  <si>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</si>
  <si>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</si>
  <si>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</si>
  <si>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</si>
  <si>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</si>
  <si>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</si>
  <si>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</si>
  <si>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</si>
  <si>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</si>
  <si>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</si>
  <si>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</si>
  <si>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Central PABX Impacta 68 I base</t>
  </si>
  <si>
    <t>CLT Telecomunicações Ltda</t>
  </si>
  <si>
    <t>Aquisiçao para atender as demandas da Unidade</t>
  </si>
  <si>
    <t>Terminal Inteligente TI500</t>
  </si>
  <si>
    <t>Enceradeira Cleaner 350</t>
  </si>
  <si>
    <t xml:space="preserve">Comercial Encerasp Eireli </t>
  </si>
  <si>
    <t>Colchão D23 Perola Preto 78x188x12 antichamas polar</t>
  </si>
  <si>
    <t>Mega Casa dos Colchoes Eireli</t>
  </si>
  <si>
    <t>Unai</t>
  </si>
  <si>
    <t>HD Externo 2 Terabytes adata</t>
  </si>
  <si>
    <t>FDJ Informatica Eireli</t>
  </si>
  <si>
    <t>Switch 24P G10/100/1000MB</t>
  </si>
  <si>
    <t>Telecom Comunicação e informatica</t>
  </si>
  <si>
    <t>Roteador Wireless TP- LINK DUAL Band AC</t>
  </si>
  <si>
    <t>Disco Rigido Externo 2 TB</t>
  </si>
  <si>
    <t>Diva Clinico adulto</t>
  </si>
  <si>
    <t>Copati Cardoso Ltda</t>
  </si>
  <si>
    <t>Central Impacto 681</t>
  </si>
  <si>
    <t>Romauro Martins da Silva</t>
  </si>
  <si>
    <t>Estabilizador 300VA Ragtch Preto</t>
  </si>
  <si>
    <t>Emerson Rodrigues Alves Informatica</t>
  </si>
  <si>
    <t>Aquisação para atender a demanda de trabalho tendo em vista as novas contratações</t>
  </si>
  <si>
    <t>Oscilante de parede tufao 50 M2 PT Bivolt</t>
  </si>
  <si>
    <t>Marcia Duarte Nascimento de Paula</t>
  </si>
  <si>
    <t>Oscilante de parede tufao 50 M2 Branco Bivolt</t>
  </si>
  <si>
    <t>Projetor PJ002 Multilaser</t>
  </si>
  <si>
    <t>Nobrega e Almeida Informatica</t>
  </si>
  <si>
    <t>Tela de Projeção retratil Multilaser</t>
  </si>
  <si>
    <t>Bebedouro Industrial Inox Coluna 25L</t>
  </si>
  <si>
    <t>Friovale Comercio de Peças e Maquinas Eireli</t>
  </si>
  <si>
    <t>Microfone Redragon Gamer Streamer Seyfert c/ suporte de tripe portatil</t>
  </si>
  <si>
    <t>On Line Shopping Ltda</t>
  </si>
  <si>
    <t>Notebook Lenovo Ideapad 31 Dual cor e 4 GB 128SSD 15' W10 Prata</t>
  </si>
  <si>
    <t>Central TI 5000</t>
  </si>
  <si>
    <t>HD Externo</t>
  </si>
  <si>
    <t>Tecnica Benelli Ltda</t>
  </si>
  <si>
    <t>Servidor 8GB RAM HD 500 GB</t>
  </si>
  <si>
    <t>Switch 24P gigabit Qos SG 2400qr</t>
  </si>
  <si>
    <t>Switch SG 800Q+</t>
  </si>
  <si>
    <t>Roteador Action RG 1200</t>
  </si>
  <si>
    <t>Switch SG 2400Qr</t>
  </si>
  <si>
    <t>Ision Ip 1500</t>
  </si>
  <si>
    <t>Solutel Soluçoes em Telecomunicaçoes</t>
  </si>
  <si>
    <t>Terminal Digital TI</t>
  </si>
  <si>
    <t>Tanque de 125 litros Horizontal em polietileno</t>
  </si>
  <si>
    <t>Eletromec Serviços Eletricos e Mecanicos ltda</t>
  </si>
  <si>
    <t>TV 32 HDMI</t>
  </si>
  <si>
    <t>Amom Lima Pereira Me</t>
  </si>
  <si>
    <t xml:space="preserve">Controlador Logico programavel K 30XL </t>
  </si>
  <si>
    <t>Quadro Branco c/ moldura aluminio 1,50 x1,20</t>
  </si>
  <si>
    <t>Udicom Comercio de utilidades eireli</t>
  </si>
  <si>
    <t>Quadro Branco c/ moldura aluminio 1,2 x 0,90</t>
  </si>
  <si>
    <t>Quadro Branco c/ moldura aluminio 0,90 x 0,60</t>
  </si>
  <si>
    <t>Mesa C/ Gavetas 15 MM</t>
  </si>
  <si>
    <t>CDM - Centro de distribuiçao de moveis Eireli</t>
  </si>
  <si>
    <t>Mesa em L Madeira</t>
  </si>
  <si>
    <t xml:space="preserve">Armario Baixo </t>
  </si>
  <si>
    <t>Armario Ventilado 1,90x0,90x0,40 CH 26</t>
  </si>
  <si>
    <t>GRA 1/8 -196X0,63 X0,36 CH26</t>
  </si>
  <si>
    <t>GRA 1/16 1,96 X1,23 X0,36 CH 26 CZLI</t>
  </si>
  <si>
    <t>Mesa Refeitorio Cinza</t>
  </si>
  <si>
    <t xml:space="preserve">Mesa Redonda </t>
  </si>
  <si>
    <t>Kit 120 Sec Col Gas c3 Backita L auto</t>
  </si>
  <si>
    <t>Arquivo Curto CH 26 CZLI</t>
  </si>
  <si>
    <t>Mesa Ret. 1200x600 MLG Pre</t>
  </si>
  <si>
    <t xml:space="preserve">Mesa Reunião </t>
  </si>
  <si>
    <t>Kit 114 DIR.Plus. Cog.Gas H215</t>
  </si>
  <si>
    <t>Kit 114 DIR.Plus. Cog.Gas H216</t>
  </si>
  <si>
    <t>Kit 114 DIR.Plus. Cog.Gas H217</t>
  </si>
  <si>
    <t>Kit 114 DIR.Plus. Cog.Gas H218</t>
  </si>
  <si>
    <t>Kit 114 DIR.Plus. Cog.Gas H219</t>
  </si>
  <si>
    <t>Kit 114 DIR.Plus. Cog.Gas H220</t>
  </si>
  <si>
    <t>Kit 114 DIR.Plus. Cog.Gas H221</t>
  </si>
  <si>
    <t>Kit 114 DIR.Plus. Cog.Gas H222</t>
  </si>
  <si>
    <t>Kit 114 DIR.Plus. Cog.Gas H223</t>
  </si>
  <si>
    <t>Kit 114 DIR.Plus. Cog.Gas H224</t>
  </si>
  <si>
    <t>Kit 114 DIR.Plus. Cog.Gas H225</t>
  </si>
  <si>
    <t>Kit 114 DIR.Plus. Cog.Gas H226</t>
  </si>
  <si>
    <t>Kit 114 DIR.Plus. Cog.Gas H227</t>
  </si>
  <si>
    <t>Kit 114 DIR.Plus. Cog.Gas H228</t>
  </si>
  <si>
    <t>Kit 114 DIR.Plus. Cog.Gas H229</t>
  </si>
  <si>
    <t>Armario Baixo</t>
  </si>
  <si>
    <t>GRA  1/6 1,96 x 1,23 x 0,36 CH26 CZLI</t>
  </si>
  <si>
    <t xml:space="preserve">Purif.(N) Agua soft star Branco </t>
  </si>
  <si>
    <t xml:space="preserve">Minas Filtros Purificadores </t>
  </si>
  <si>
    <t>Frisbel Bebedouro Ind Coluna 25 L 127 V RA02 0094</t>
  </si>
  <si>
    <t>BH Filtros, Bebedouros e Purificadores de Agua Ltda</t>
  </si>
  <si>
    <t xml:space="preserve"> Switch SG 800Q+</t>
  </si>
  <si>
    <t>Tecno System Soluções Tecnologicas Ltda</t>
  </si>
  <si>
    <t>Microfone Mesa para skype usb3200caslisto</t>
  </si>
  <si>
    <t>GRS Informatica</t>
  </si>
  <si>
    <t>SEDE</t>
  </si>
  <si>
    <t>Cadeira Secretaria Anatomica Giratoria</t>
  </si>
  <si>
    <t>Aparecida Teixeira dos Santos</t>
  </si>
  <si>
    <t>Cadeira Presidente com costura giratoria com braços</t>
  </si>
  <si>
    <t>Mesa de Reuniaõ Retangular Medindo 2,00 x 1,00 x7415 mm espessura</t>
  </si>
  <si>
    <t>Mesa Reta Medindo 1,20x 74 com 2 gavetas 15MM de espessura</t>
  </si>
  <si>
    <t>Amplificador de guitarra borne G30BK</t>
  </si>
  <si>
    <t xml:space="preserve">Jaf Instrumentos musicais Ltda </t>
  </si>
  <si>
    <t>Claviculario MOD TS48 Menno</t>
  </si>
  <si>
    <t>RM Maquinas e Sistemas  Ltda</t>
  </si>
  <si>
    <t>Quadro de comando 500x400x200 MM</t>
  </si>
  <si>
    <t>Multiluz Ltda</t>
  </si>
  <si>
    <t>Estante de aço 198x092x030</t>
  </si>
  <si>
    <t>Guimarães maquinas ltda</t>
  </si>
  <si>
    <t>Mesa 1,20</t>
  </si>
  <si>
    <t>Sede</t>
  </si>
  <si>
    <t>Cadeira Digitador</t>
  </si>
  <si>
    <t>Colchão D23 Perola Preto 78x188x12 anti chamas</t>
  </si>
  <si>
    <t>Lava e Seca Toshiba 11 KG BR Greatwaves 127</t>
  </si>
  <si>
    <t>Friovix Comercio de Refrigeração Ltda</t>
  </si>
  <si>
    <t>São Jeronimo</t>
  </si>
  <si>
    <t>Lanterna Invictus Corvus U2 Preto</t>
  </si>
  <si>
    <t>Citerol Comercio e Industria de Tecidos  Roupas</t>
  </si>
  <si>
    <t>Livro Lego Gadgts Capa Dura</t>
  </si>
  <si>
    <t>LDC Comercio Eireli</t>
  </si>
  <si>
    <t>Livro Pequeno Cientista Robotica capa Dura</t>
  </si>
  <si>
    <t>Mult.HP Laserjet Pro M428FDW</t>
  </si>
  <si>
    <t>Aline Loren de Avila Castro</t>
  </si>
  <si>
    <t>Notebook HP 256 GB - Tela 15.6 intel i5 1035g1 ram 8GB, SSD 256GB - Windows 11</t>
  </si>
  <si>
    <t>Oficina dos Bits Ltda</t>
  </si>
  <si>
    <t>Maquina Wahl Corte - Classic 127v</t>
  </si>
  <si>
    <t>G F Cosmeticos Ltda</t>
  </si>
  <si>
    <t xml:space="preserve"> Frisbel Bebedouro Ind. Coluna 25L 127V RA 0200994</t>
  </si>
  <si>
    <t>Real Bebedouros filtrs e purificadores de agua Ltda</t>
  </si>
  <si>
    <t>Camera bullet turbo HD</t>
  </si>
  <si>
    <t>Ventilador Osc Parede 60CM C/3 PAS Ventisol 127 V</t>
  </si>
  <si>
    <t>Louise Decoraçoes Ltda Me</t>
  </si>
  <si>
    <t xml:space="preserve">Ventilador Osc Parede 60CM C/3 PAS Ventisol 127 </t>
  </si>
  <si>
    <t>Radio Portatil DGP 5550E 403-527 4W FKP BT WIF 1 DIG</t>
  </si>
  <si>
    <t>Dharma Com Telecomunicaçoes</t>
  </si>
  <si>
    <t>Maquina de corte Wmark NG 108A</t>
  </si>
  <si>
    <t>Thales Lorran Dos Santos Pereira</t>
  </si>
  <si>
    <t>Real Bebedouros filtros e purificadores de agua Ltda</t>
  </si>
  <si>
    <t>Roupeiro 20 portas pequenas c/ Tranca</t>
  </si>
  <si>
    <t>Papiro Ltda</t>
  </si>
  <si>
    <t>Detector de Metais  Portatil com Suporte e bateria</t>
  </si>
  <si>
    <t>Aport Delta Produtos Eletronicos Ltda</t>
  </si>
  <si>
    <t>Aquisição para atender a demanda de trabalho da equipe de segurança auxiliando as rondas realizadas</t>
  </si>
  <si>
    <t>Webcam Logitech c922 Full HD Pro Stream</t>
  </si>
  <si>
    <t>Port Distribuidora de Informatica e papelaria Ltda</t>
  </si>
  <si>
    <t>Aquisição para atender a demanda de trabalho tendo em vista as novas contratações</t>
  </si>
  <si>
    <t>Lixeira T/Pedal Preta 100L  BRALIMPIA</t>
  </si>
  <si>
    <t>Everlimp Comercio e Distribuidora Eireli</t>
  </si>
  <si>
    <t xml:space="preserve">Divã para exames 180 x 60 x 80 CM estofados c/ suporte </t>
  </si>
  <si>
    <t>Fisio Doctor Materias para Saude Ltda</t>
  </si>
  <si>
    <t>Roçadeira Gasolina 51.7cc 2T</t>
  </si>
  <si>
    <t>Borrachas Avenida Ltda</t>
  </si>
  <si>
    <t>Cadeira Giratoria Operativa Executiva Backita M1 Base secretaria acab. Preto</t>
  </si>
  <si>
    <t>CDM- Centro de Distribuiçao de Moveis</t>
  </si>
  <si>
    <t>Mesa Ret. 1200x600</t>
  </si>
  <si>
    <t>Lixeira Contentor - 240l Bralimpia Preto</t>
  </si>
  <si>
    <t>Clean Up Ltda -</t>
  </si>
  <si>
    <t>Caixa de Som Frahm SD500 Optical Multiuso</t>
  </si>
  <si>
    <t>Musical Sonora de Uberlandia Eirelli</t>
  </si>
  <si>
    <t>Notebook Ideapad 3 15ITL06</t>
  </si>
  <si>
    <t>Vsit Soluções Comercio e Serviços Ltda</t>
  </si>
  <si>
    <t xml:space="preserve">Cadeira Diretor </t>
  </si>
  <si>
    <t>Armario Ventilado 190,x090x040 ch26</t>
  </si>
  <si>
    <t>Cadeira Fixa</t>
  </si>
  <si>
    <t>Mesa para Refeitorio</t>
  </si>
  <si>
    <t>Arquivo Curto Ch 26 CZLI</t>
  </si>
  <si>
    <t>Gra 7/20 1,96x1,23x0,36 ch 26 cz cristal</t>
  </si>
  <si>
    <t>Gaveteiro Volante</t>
  </si>
  <si>
    <t xml:space="preserve">Cadeira Digitador </t>
  </si>
  <si>
    <t>sede</t>
  </si>
  <si>
    <t>Extintor CO6 6 KG Remanufaturado</t>
  </si>
  <si>
    <t>Silveira e Martins Extintores</t>
  </si>
  <si>
    <t>Contra Ângulo Intra SL 30PB</t>
  </si>
  <si>
    <t>AM Equipamentos Eireli Me</t>
  </si>
  <si>
    <t>Micro Motor 30cspary tb gnatus</t>
  </si>
  <si>
    <t>Interface de celular intelbras 3G ITC 5100</t>
  </si>
  <si>
    <t>Minastel Telefonia Eireli</t>
  </si>
  <si>
    <t>Escada Extensiva de 7 Deg- cinza</t>
  </si>
  <si>
    <t>Evandro Tolentino de Oliveira Me</t>
  </si>
  <si>
    <t>SMART TV HQ 50LEDYKTRA HD 4K netflix youtube 3 HDMI2 USB wifi</t>
  </si>
  <si>
    <t>BH Eletro Comercio de Produtos em geral</t>
  </si>
  <si>
    <t>Aquisiçao para atender as demandas da Unidade devido a realizações de audiencias concentradas</t>
  </si>
  <si>
    <t>Nobreak Prizi 650 VA</t>
  </si>
  <si>
    <t>Matheus Henrique Rodrigues Alves</t>
  </si>
  <si>
    <t>Mesa Redonda</t>
  </si>
  <si>
    <t>Gra 1/8 -1,96x0,63x0,36 ch26</t>
  </si>
  <si>
    <t>Estante L2 2,00X0,92X0,40 C6 18/22</t>
  </si>
  <si>
    <t>Mesa Reunião</t>
  </si>
  <si>
    <t>Gra 1/16 1,96x 1,23x0,36 ch 26 czli</t>
  </si>
  <si>
    <t>Longarina Atlanta 3 Lugares assento preto</t>
  </si>
  <si>
    <t xml:space="preserve">Mesa Refeitorio Cinza </t>
  </si>
  <si>
    <t xml:space="preserve">Longarina  3 Lugares </t>
  </si>
  <si>
    <t>Camera Dome IP Color ir 30mts</t>
  </si>
  <si>
    <t>Aquisiçao para atender as demandas da area de Segurança da Unidade</t>
  </si>
  <si>
    <t>Gravador de Imagens 08ch</t>
  </si>
  <si>
    <t>Multiplicador HDMI VEX 3004</t>
  </si>
  <si>
    <t>Conversor de Midia Fast Mono</t>
  </si>
  <si>
    <t>Camera Bullet Color IR 25M 4X1 1080P 2,8MM</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</si>
  <si>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</si>
  <si>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</si>
  <si>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</si>
  <si>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</si>
  <si>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</si>
  <si>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</si>
  <si>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</si>
  <si>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</si>
  <si>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</si>
  <si>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</si>
  <si>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</si>
  <si>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Fazenda</t>
  </si>
  <si>
    <t>Repasse de IRRF sobre folha de pagamento ref. 12/2022</t>
  </si>
  <si>
    <t>Contrei Consultoria Tecnica e Treinamento em Segurança e Higiene do Trabalho</t>
  </si>
  <si>
    <t>Prestação de Serviços de Medicina do Trabalho PCMSO - Exames, Gestão PPP .</t>
  </si>
  <si>
    <t>Ministério da Previdência e Assistência Social - MPAS</t>
  </si>
  <si>
    <t>Outras Entidades (Terceiros) (4,5%)</t>
  </si>
  <si>
    <t>Seguro de vida</t>
  </si>
  <si>
    <t>Seabra Eiras Imóveis Ltda</t>
  </si>
  <si>
    <t>Aluguel Sede Administrativa</t>
  </si>
  <si>
    <t>Revisão Auditoria e Consultoria Empresarial</t>
  </si>
  <si>
    <t>Prestação de Serviços de Contabilidade</t>
  </si>
  <si>
    <t>Mendes Junior Soluçoes ambientais ltda</t>
  </si>
  <si>
    <t>Prestaçao de serviço de coleta, transporte e disposição final ambientalmente adequada a residuos do grupo D</t>
  </si>
  <si>
    <t>Minas Ambiental Tranporte e Coleta residuos Eireli</t>
  </si>
  <si>
    <t>Prestaçao de serviço de coleta, transporte e disposição final ambientalmente adequada a residuos do grupo A/B/E Classe 1</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</si>
  <si>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</si>
  <si>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</si>
  <si>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</si>
  <si>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</si>
  <si>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Telefonica Brasil S/A</t>
  </si>
  <si>
    <t>Tim S.A</t>
  </si>
  <si>
    <t>Telefone corporativo</t>
  </si>
  <si>
    <t>Unaí</t>
  </si>
  <si>
    <t>Unafiber Telecom</t>
  </si>
  <si>
    <t>Internet da unidade</t>
  </si>
  <si>
    <t>Internet das unidades</t>
  </si>
  <si>
    <t>Algar Telecom</t>
  </si>
  <si>
    <t>Telefone fixo Sede Administrativa</t>
  </si>
  <si>
    <t>Instituto Elo</t>
  </si>
  <si>
    <t>Transferencia de Rendimentos para conta Reserva de recurso, conforme previsto no I do Art. 89 do decreto estadual 47553/2018 ref. 12/2022</t>
  </si>
  <si>
    <t>-</t>
  </si>
  <si>
    <t>Água e esgosto das unidades</t>
  </si>
  <si>
    <t>Cemig Distribuiçao</t>
  </si>
  <si>
    <t>Energia  elétrica das unidades</t>
  </si>
  <si>
    <t>Folha de pagamento ref 12/2022</t>
  </si>
  <si>
    <t>Alimentação das unidades</t>
  </si>
  <si>
    <t>Lavanderia Dia a Dia Eireli</t>
  </si>
  <si>
    <t>Serviço de lavanderia das Unidades de Belo Horizonte</t>
  </si>
  <si>
    <t>Lavanderia Cipriani Ltda</t>
  </si>
  <si>
    <t>Serviço de lavanderia das Unidades Sete Lagoas</t>
  </si>
  <si>
    <t>Fernando Ribeiro da Silva</t>
  </si>
  <si>
    <t>Repnet Representaçoes e tecnologia em impressao Eireli</t>
  </si>
  <si>
    <t>Locação de impressoras</t>
  </si>
  <si>
    <t>Noronha Comercio e serviço de suprimentos para informatica</t>
  </si>
  <si>
    <t>Copiadora New Color ltda</t>
  </si>
  <si>
    <t>Cassio Ferreira Soares</t>
  </si>
  <si>
    <t>Prefeitura de Belo Horizonte</t>
  </si>
  <si>
    <t>ISSQN Retido e descontado das notas fiscais emitidas em 09/2022</t>
  </si>
  <si>
    <t>Prefeitura de Sete Lagoas</t>
  </si>
  <si>
    <t>ISSQN Retido e descontado das notas fiscais emitidas em 12/2022</t>
  </si>
  <si>
    <t>Prefeitura de Unaí</t>
  </si>
  <si>
    <t xml:space="preserve">Itau </t>
  </si>
  <si>
    <t>Tarifa bancaria</t>
  </si>
  <si>
    <t>Obras/ reparo no imovel</t>
  </si>
  <si>
    <t>Projetos AVCB</t>
  </si>
  <si>
    <t>Nº Lançto</t>
  </si>
  <si>
    <t>Data
Pgto</t>
  </si>
  <si>
    <t>Valor (R$)</t>
  </si>
  <si>
    <t>CNPJ - CPF (Favorecido)</t>
  </si>
  <si>
    <t>Forma de Pagamento</t>
  </si>
  <si>
    <t>Tipo do Documento</t>
  </si>
  <si>
    <t>Nº do Documento</t>
  </si>
  <si>
    <t>Data do Documento</t>
  </si>
  <si>
    <t>MÊS
Pgto</t>
  </si>
  <si>
    <t>MÊS
Comp.</t>
  </si>
  <si>
    <t>Água e esgoto</t>
  </si>
  <si>
    <t>Companhia de Saneamento</t>
  </si>
  <si>
    <t>17.281.106/0001-03</t>
  </si>
  <si>
    <t>Boleto Bancário</t>
  </si>
  <si>
    <t>Fatura</t>
  </si>
  <si>
    <t>0012174900323-4</t>
  </si>
  <si>
    <t>Tomada e fita isolante</t>
  </si>
  <si>
    <t xml:space="preserve">Deposito Savassi Materiais de Contrução Ltda </t>
  </si>
  <si>
    <t>24.153.707/0001-04</t>
  </si>
  <si>
    <t>Manutenção Veiculo da unidade</t>
  </si>
  <si>
    <t>Maria Lucia Ferreira ME</t>
  </si>
  <si>
    <t>28.470.561/0001-73</t>
  </si>
  <si>
    <t>Compras de peças para manutenção veiculo</t>
  </si>
  <si>
    <t>Impressão sede - projetos AVCB</t>
  </si>
  <si>
    <t>VJP Impressões  JV Ltda</t>
  </si>
  <si>
    <t>12.666.195/0001-92</t>
  </si>
  <si>
    <t>Material de escritorio Und. Ipatinga</t>
  </si>
  <si>
    <t>Lajipel Comercio de Papelaria Ltda</t>
  </si>
  <si>
    <t>01.757.919/0001-97</t>
  </si>
  <si>
    <t>Lavanderia unidade Sete Lagoas</t>
  </si>
  <si>
    <t xml:space="preserve">Lavanderia Cipriani Ltda </t>
  </si>
  <si>
    <t>08.600.525/0001-70</t>
  </si>
  <si>
    <t>Material para oficina  de culinaria.</t>
  </si>
  <si>
    <t>Antonio Farid Com e Importação Ltda</t>
  </si>
  <si>
    <t>41.727.249/0001-80</t>
  </si>
  <si>
    <t>Recarga de cartão de combustível sendo R$ 1.000,00 para und. Santa Clara e R$ 1.000,00 para recarga de cartão para und. Ipatinga</t>
  </si>
  <si>
    <t>Trivale Administração Ltda.</t>
  </si>
  <si>
    <t>00.604.122/0001-97</t>
  </si>
  <si>
    <t>Lanche para oficina unidade Uberaba</t>
  </si>
  <si>
    <t>Rogerio Sousa Guimarães</t>
  </si>
  <si>
    <t>43.987.801/0001-03</t>
  </si>
  <si>
    <t>Transferência</t>
  </si>
  <si>
    <t>Compra de Instrumentos de trabalho de enfermagem sendo  1 Aparellho de pressão, 1 termometo e 30 porta comprimido.</t>
  </si>
  <si>
    <t>MGU Comercio de Med. E Perfumaria Ltda</t>
  </si>
  <si>
    <t>07.959.378/0001-66</t>
  </si>
  <si>
    <t>Compra de 23 Mascara tripla Cirurgica</t>
  </si>
  <si>
    <t>Vale safe EPI</t>
  </si>
  <si>
    <t>36.881.722/0001-40</t>
  </si>
  <si>
    <t>Seguro Veículo - Sede Administrativa</t>
  </si>
  <si>
    <t>Tokio Marine Seguradora S/A</t>
  </si>
  <si>
    <t>33.164.021/0001-00</t>
  </si>
  <si>
    <t xml:space="preserve">Compra de Material hidraulico para manutençao nos banheiros da unidade. </t>
  </si>
  <si>
    <t>Menezes e Menezes Ltda</t>
  </si>
  <si>
    <t>09.230.271/0001-08</t>
  </si>
  <si>
    <t>Aquisição de 12 ventiladores para demanda da unidade</t>
  </si>
  <si>
    <t>Eletrozema S/A</t>
  </si>
  <si>
    <t>26.404.731/0139-21</t>
  </si>
  <si>
    <t>Troca de kit para caixa acoplada para vaso sanitario</t>
  </si>
  <si>
    <t>Casa Progresso Ltda</t>
  </si>
  <si>
    <t>18.611.871/0001-07</t>
  </si>
  <si>
    <t xml:space="preserve">Compra de tinta para pintura dos alojamentos </t>
  </si>
  <si>
    <t>JK Ponto das tintas ltda</t>
  </si>
  <si>
    <t>02.232.739/0001-54</t>
  </si>
  <si>
    <t>Recarga de vale transporte de 3 cartões.</t>
  </si>
  <si>
    <t>Consorcio Otimo De Bilhetagem Eletronica</t>
  </si>
  <si>
    <t>10.426.715/0001-64</t>
  </si>
  <si>
    <t>Aquisição de 2 Televisões sendo, uma de 32 polegadas no valor de R$ 1.389,00 e outra de 43 polegadas no valor de R$ 2.424,00</t>
  </si>
  <si>
    <t>Energia Eletrica</t>
  </si>
  <si>
    <t>Cemig Distribuiçao S/A</t>
  </si>
  <si>
    <t>06.981.180/0001-16</t>
  </si>
  <si>
    <t xml:space="preserve">Agua e esgoto </t>
  </si>
  <si>
    <t>Serviço Autonomo de Agua e esgoto</t>
  </si>
  <si>
    <t>24.996.845/0001-47</t>
  </si>
  <si>
    <t>86344122021-8</t>
  </si>
  <si>
    <t>Lindeia / Santa Helena</t>
  </si>
  <si>
    <t>12173937285-7</t>
  </si>
  <si>
    <t>Ref. Link dedicado para evitar instabilidade na internet das unidades. Sendo R$ 1191,86 em São Jeronimo, R$ 771,99 Horto, R$ 1423,45 Santa Helena, R$ 771,99 Ipatinga</t>
  </si>
  <si>
    <t xml:space="preserve">Oi S.A </t>
  </si>
  <si>
    <t>76.535.764/0007-39</t>
  </si>
  <si>
    <t>170045318845-3</t>
  </si>
  <si>
    <t>Vale Social ref. A 35 bilhetes</t>
  </si>
  <si>
    <t xml:space="preserve">Consorcio operacional do tranporte coletivo de passageiros </t>
  </si>
  <si>
    <t>04.398.505/0001-07</t>
  </si>
  <si>
    <t>Recibo</t>
  </si>
  <si>
    <t>Diária de viagem para funcionária Luciene Moreira dos Santos ref. visita metodológica na regiao onde reside a família do socioeducando</t>
  </si>
  <si>
    <t>Luciene Moreira dos Santos</t>
  </si>
  <si>
    <t>059.070.086-36</t>
  </si>
  <si>
    <t>TEV</t>
  </si>
  <si>
    <t>Diaria de limpeza - Sede Administrativa</t>
  </si>
  <si>
    <t xml:space="preserve">Maillana Lameira </t>
  </si>
  <si>
    <t>30.380.358/0001-58</t>
  </si>
  <si>
    <t>Folha de Pagamento ref. 12/2021 ref a 14 funcionarios das respectivas unidades Horto/Lindeia/Santa Clara/ Ipatinga/ Unaí/ São Jeronimo/ Tupacigura/ Sete Lagoas</t>
  </si>
  <si>
    <t>Caixa Programado</t>
  </si>
  <si>
    <t>Folha de Pagamento ref. 12/2021 ref a 10 funcionarios das respectivas unidades Santa Clara/Uberaba/Lindeia/Unaí/Tupaciguara/ Horto/ Andradas</t>
  </si>
  <si>
    <t>Folha de Pagamento ref. 12/2021 ref a 882 funcionarios das respectivas unidades Sede administrativa, Ipatinga, Uberaba, Andradas, Araxá, Unaí, Tupaciguara, Sete Lagoas,Lindeia, São Jeronimo, Horto, Santa Clara e Santa Helena.</t>
  </si>
  <si>
    <t>Díaria de viagem para o funcionario Wagner Gladson da Silva para acompanhar a funcionaria Luciene Moreira para cidade de Manhuaçu para uma visita Metodologica</t>
  </si>
  <si>
    <t>Wagner Gladson da Silva</t>
  </si>
  <si>
    <t>007.156.576-07</t>
  </si>
  <si>
    <t>Diária de viagem para o funcionário Enezio Santos Soares ref. translado da adolescente, conforme benefício de saída de Natal e Ano Novo.</t>
  </si>
  <si>
    <t>Enezio Santos Soares</t>
  </si>
  <si>
    <t>027.994.346-65</t>
  </si>
  <si>
    <t>TED</t>
  </si>
  <si>
    <t>Diária de viagem para o funcionário  André Igor da Silva Cândido ref. translado da adolescente, conforme benefício de saída de Natal e Ano Novo</t>
  </si>
  <si>
    <t>Andre Igor da Silva Candido</t>
  </si>
  <si>
    <t>113.759.706-23</t>
  </si>
  <si>
    <t>Aluguel sede administrativa</t>
  </si>
  <si>
    <t>Seabra Eiras Imoveis</t>
  </si>
  <si>
    <t>70.957.634/0001-12</t>
  </si>
  <si>
    <t>Condominio sede administrativa</t>
  </si>
  <si>
    <t>70 Pares de Chinelos para adolescente</t>
  </si>
  <si>
    <t>Sergio de Melo Elmais Dumont</t>
  </si>
  <si>
    <t>26.447.282/0001-63</t>
  </si>
  <si>
    <t>Material de Limpeza Und. Sete Lagoas</t>
  </si>
  <si>
    <t>Lidis Comercio de Materias de Limpeza Eireli</t>
  </si>
  <si>
    <t>25.682.162/0001-88</t>
  </si>
  <si>
    <t>Aquisição de 9 cadeiras e dois roupeiros</t>
  </si>
  <si>
    <t>A H De Carvalho Moveis para Escritorio</t>
  </si>
  <si>
    <t>03.125.714/0001-14</t>
  </si>
  <si>
    <t>Alimentação Und. Santa Clara</t>
  </si>
  <si>
    <t>Priscila Carla dos Santos</t>
  </si>
  <si>
    <t>07.514.913/0001-75</t>
  </si>
  <si>
    <t>Alimentação Und. Andradas</t>
  </si>
  <si>
    <t>Alimentação Und. Horto</t>
  </si>
  <si>
    <t>Alimentação Und. Tupaciguara</t>
  </si>
  <si>
    <t>74</t>
  </si>
  <si>
    <t>Alimentação Und. São Jerônimo</t>
  </si>
  <si>
    <t>Alimentação Und. Ipatinga</t>
  </si>
  <si>
    <t>Analina Soares Santos</t>
  </si>
  <si>
    <t>43.454.090/0001-01</t>
  </si>
  <si>
    <t>Recarga de 3 extintores de incendio.</t>
  </si>
  <si>
    <t>Guimaraes Gonçalves  Instalação de Sistemas contra incendio</t>
  </si>
  <si>
    <t>40.454.882/0001-80</t>
  </si>
  <si>
    <t xml:space="preserve">Telefone Fixo </t>
  </si>
  <si>
    <t>76.535.764/0001-43</t>
  </si>
  <si>
    <t>170045318967-2</t>
  </si>
  <si>
    <t>Departamento de agua e esgoto</t>
  </si>
  <si>
    <t>22.236.244/0001-00</t>
  </si>
  <si>
    <t>Medicamentos para unidade</t>
  </si>
  <si>
    <t>Drogaria Tupaciguara Ltda</t>
  </si>
  <si>
    <t>10.838.434/0001-19</t>
  </si>
  <si>
    <t>Recarga de vale transporte de 1 cartão</t>
  </si>
  <si>
    <t>Associaçao das empresas de transportes coletivos de uberaba</t>
  </si>
  <si>
    <t>11.471.724/0001-30</t>
  </si>
  <si>
    <t>Lucidalva Ferreira S/A</t>
  </si>
  <si>
    <t>07.624.582/0001-26</t>
  </si>
  <si>
    <t>Diária de viagem e Reembolso de pedágio para o funcionário Ageu Gomes Ferreira Neto ref. retirada de mercadoria de material de higiene para atender a demanda da unidade e buscar o Coordenador tecnico Ronielle Lopes Caetano para unidade de Tupaciguara</t>
  </si>
  <si>
    <t>Ageu Gomes Ferreira Neto</t>
  </si>
  <si>
    <t>050.071.016-30</t>
  </si>
  <si>
    <t>Diária de viagem para funcionária  Adriana Rosa Lazzarotti ref. ccompanhamento e orientaçao do corpo diretivo e equipe das unidades de Uberaba e Tupaciguara para alinhamento dos fluxos de trabalho</t>
  </si>
  <si>
    <t xml:space="preserve">Adriana Rosa Lazzarotti </t>
  </si>
  <si>
    <t>031.910.656-01</t>
  </si>
  <si>
    <t xml:space="preserve">Passagem terrestre para funcionária  Adriana Rosa Lazzarotti ref. á  viagem aos  municípios  Uberaba/Tupaciguara </t>
  </si>
  <si>
    <t>Diária de viagem para funcionária Liliane Souza Dias ref. acompanhamento e orientaçao do corpo diretivo e equipes das unidades de Uberaba/Tupaciguara</t>
  </si>
  <si>
    <t>Liliane Souza Dias</t>
  </si>
  <si>
    <t>080.015.976-44</t>
  </si>
  <si>
    <t xml:space="preserve">Passagem terrestre para funcionária  Liliane Souza Dias ref. á  viagem aos  municípios  Uberaba/Tupaciguara </t>
  </si>
  <si>
    <t>Diária de viagem para o funcionário  Evandro Fagner da Silva ref. acompanhamento e orientaçao do corpo diretivo e equipes das unidades de Uberaba/Tupaciguara</t>
  </si>
  <si>
    <t>Evandro Fagner da Silva</t>
  </si>
  <si>
    <t>104.916.986-74</t>
  </si>
  <si>
    <t xml:space="preserve">Passagem terrestre para o  funcionário Evandro Fagner da Silvaref. á  viagem aos  municípios  Uberaba/Tupaciguara </t>
  </si>
  <si>
    <t>Material para oficina dos adolescentes</t>
  </si>
  <si>
    <t>Maca para atendimento na unidade</t>
  </si>
  <si>
    <t>Copati e Cardoso Ltda</t>
  </si>
  <si>
    <t>16.617.384/0001-26</t>
  </si>
  <si>
    <t>Unafiber telecom.</t>
  </si>
  <si>
    <t>35.904.039/0001-18</t>
  </si>
  <si>
    <t>54380/9</t>
  </si>
  <si>
    <t>Lavanderia unidade Araxá</t>
  </si>
  <si>
    <t>Fernando Ribeiro da Silveira</t>
  </si>
  <si>
    <t>33.119.162/0001-00</t>
  </si>
  <si>
    <t>Hospedagem Ronielle Lopes Caetano periodo 15/12/21 a 17/12/21</t>
  </si>
  <si>
    <t>MontBlanc Hotel Ltda.</t>
  </si>
  <si>
    <t>01.421.582/0001-42</t>
  </si>
  <si>
    <t>PAF virtual ref. 12/2021</t>
  </si>
  <si>
    <t>02.131.247/0001-72</t>
  </si>
  <si>
    <t>PAF ref. 12/2021</t>
  </si>
  <si>
    <t>Material de escritorio Und.  Santa Helena</t>
  </si>
  <si>
    <t>Ricardo da Silva Ferreira</t>
  </si>
  <si>
    <t>14.918.330/0001-75</t>
  </si>
  <si>
    <t xml:space="preserve">Desentupimento da tubulação de 6 pias - </t>
  </si>
  <si>
    <t>Assistop Saneadora Eireli</t>
  </si>
  <si>
    <t>03.581.809/0001-42</t>
  </si>
  <si>
    <t>Mensalidade sindicalizaçao do funcionario Roberto Pereira da Silva</t>
  </si>
  <si>
    <t>Compra de 24 Garrafão de 20 litros para filtro na sede</t>
  </si>
  <si>
    <t>Fontus Distribuidora de Agua Mineral Ltda</t>
  </si>
  <si>
    <t>01.333.945/0001-98</t>
  </si>
  <si>
    <t>Seguro de vida ref. 12/2021</t>
  </si>
  <si>
    <t>Proagir - Seguro de Vida em Grupo</t>
  </si>
  <si>
    <t>34.002.229/0001-87</t>
  </si>
  <si>
    <t>Bem Estar Social 12/2021</t>
  </si>
  <si>
    <t>Proagir - Bem estar Social</t>
  </si>
  <si>
    <t>PAF  ref. 12/2021</t>
  </si>
  <si>
    <t>Sindicato dos Empregados em Instituições Beneficentes Religiosas e Filantrópicas /Sintibref - MG</t>
  </si>
  <si>
    <t xml:space="preserve">Reembolso a Edeilson Fernandes ref. Transferencia do adolescente de Ipatinga para Belo Horizonte </t>
  </si>
  <si>
    <t xml:space="preserve">Edeilson Fernandes </t>
  </si>
  <si>
    <t>038.602.066-30</t>
  </si>
  <si>
    <t xml:space="preserve">Diária de viagem para o funcionário  a Rodrigo Marques Carola ref. transferencia do adolescente de Ipatinga para Belo Horizonte </t>
  </si>
  <si>
    <t>Rodrigo Marques Carola</t>
  </si>
  <si>
    <t>052.831.987-66</t>
  </si>
  <si>
    <t xml:space="preserve">Pagamento ref. Pensão alimentícia descontado em folha de pagamento do funcionário  Paulo Marcio Rocha Barbosa Santos ref. 12/2021 </t>
  </si>
  <si>
    <t>Mariana Azevedo Silva</t>
  </si>
  <si>
    <t>051.187.096-52</t>
  </si>
  <si>
    <t>Diária de viagem para funcionária  Larissa Lorrayne Silva ref. visita metodológica em João Molevade</t>
  </si>
  <si>
    <t>Larissa Lorrayne Silva</t>
  </si>
  <si>
    <t>136.649.156-40</t>
  </si>
  <si>
    <t>FGTS 12/2021</t>
  </si>
  <si>
    <t>Ministério do Trabalho e Emprego</t>
  </si>
  <si>
    <t xml:space="preserve">Pagamento ref. Pensão alimenticia descontado em folha de pagamento do funcionario  Marlon Douglas Guilherme Nunes ref. 12/2021 </t>
  </si>
  <si>
    <t>Gislene Gouveia Lommez</t>
  </si>
  <si>
    <t>084.211.486-64</t>
  </si>
  <si>
    <t xml:space="preserve">Pagamento ref. Pensão alimenticia descontado em folha de pagamento do funcionario  Wagner Gladson da Silva ref. 12/2021 </t>
  </si>
  <si>
    <t>Cecilia Rabelo Martins Bie</t>
  </si>
  <si>
    <t>013.785.716-06</t>
  </si>
  <si>
    <t xml:space="preserve">Pagamento ref. Pensão alimenticia descontado em folha de pagamento do funcionario  Robson onesio Marques da Silva ref. 12/2021 </t>
  </si>
  <si>
    <t>Vivian Sanches De Matos e Silva</t>
  </si>
  <si>
    <t>089.734.566-52</t>
  </si>
  <si>
    <t xml:space="preserve">Diária de viagem e reembolso de pedágio para o funcionário a Reginaldo Mendes da Cruz ref.  ao serviço de plotagem do veículo da unidade, realizado em Uberaba. </t>
  </si>
  <si>
    <t>Reginaldo Mendes da Cruz</t>
  </si>
  <si>
    <t>036.659.346-30</t>
  </si>
  <si>
    <t>Diária de viagem e reembolso de pedágio para o funcionário Reginaldo Mendes da cruz ref. conduçao de coordenador tecnico Ronielle Lopes Caetano até o embarque em Uberlândia</t>
  </si>
  <si>
    <t>Diária de viagem para o funcionário  Hilton Candido da silva  ref. visita metodológica em João Molevade</t>
  </si>
  <si>
    <t>Hilton Candido da Silva</t>
  </si>
  <si>
    <t>248.145.556-87</t>
  </si>
  <si>
    <t>Diária de viagem para funcionária  Luciene Moreira dos Santos ref. visita metodológica em João Molevade</t>
  </si>
  <si>
    <t>Férias sobre TRCT</t>
  </si>
  <si>
    <t>Gilmar Leite</t>
  </si>
  <si>
    <t>026.292.876-02</t>
  </si>
  <si>
    <t>1/3 de férias sobre TRCT</t>
  </si>
  <si>
    <t>Saldo de salário sobre TRCT</t>
  </si>
  <si>
    <t>349168684</t>
  </si>
  <si>
    <t>Link dedicado para evitar instabilidade na internet da unidade</t>
  </si>
  <si>
    <t>Telefone Movel unidades Araxa, uberaba, horto, andradas, unai</t>
  </si>
  <si>
    <t>02.421.421/0020-84</t>
  </si>
  <si>
    <t>764917</t>
  </si>
  <si>
    <t>Roteador internet para unidades Araxá/ Uberaba/Horto/ Andradas/ Unai</t>
  </si>
  <si>
    <t>Alimentação Und. Sete Lagoas</t>
  </si>
  <si>
    <t>Bruno Luis Da Silva</t>
  </si>
  <si>
    <t>36.448.674/0001-09</t>
  </si>
  <si>
    <t>Compra de 35 Chuveiros para banho dos adolescentes</t>
  </si>
  <si>
    <t xml:space="preserve">Casa dos Reparos </t>
  </si>
  <si>
    <t>37.468.503/0001-04</t>
  </si>
  <si>
    <t>34.028.316/0015-09</t>
  </si>
  <si>
    <t>Material de escritorio  Und. Andradas</t>
  </si>
  <si>
    <t>Panamericana suprimento de informática Ltda</t>
  </si>
  <si>
    <t>06.065.466/0001-51</t>
  </si>
  <si>
    <t>Material de escritorio  Und. Lindeia</t>
  </si>
  <si>
    <t>Material de escritorio  Und. Santa Clara</t>
  </si>
  <si>
    <t>Prestação de Serviço para instalação de estrutura de voz</t>
  </si>
  <si>
    <t>07.314.547/0001-00</t>
  </si>
  <si>
    <t xml:space="preserve">Material eletrico para estrutura de voz </t>
  </si>
  <si>
    <t>ISS retido ref. 12/2021</t>
  </si>
  <si>
    <t>Documento de Recolhimento e arrecadação municipal</t>
  </si>
  <si>
    <t>22200511948-4</t>
  </si>
  <si>
    <t>16.839.755/0001-14</t>
  </si>
  <si>
    <t>Recarga de cartão de combustível para und.São Jeronimo</t>
  </si>
  <si>
    <t>PRE 041295949-1</t>
  </si>
  <si>
    <t xml:space="preserve">Impressões coloridas das fichas Institucionais dos acautelados para fiscalizaçao da DSS </t>
  </si>
  <si>
    <t>Kairos Comunicacão e Grafica Digital</t>
  </si>
  <si>
    <t>24.948.177/0001-82</t>
  </si>
  <si>
    <t>Transferencia de Rendimentos para conta Reserva de recurso, conforme previsto no I do Art. 89 do decreto estadual 47553/2018 ref. 12/2021</t>
  </si>
  <si>
    <t>Central PABX impacta 68i Base para unidades</t>
  </si>
  <si>
    <t>27 Placas que compõe a central PABX para unidades  Santa Clara/Andradas/ São Jerônimo</t>
  </si>
  <si>
    <t>Serviço de Instalação de PABX unidades Santa Clara/Andradas/ São Jerônimo</t>
  </si>
  <si>
    <t>Material de escritorio Und. Horto</t>
  </si>
  <si>
    <t>Locação de duas impressoras</t>
  </si>
  <si>
    <t>Noronha Comercio e Serviços de suprimentos para informatica</t>
  </si>
  <si>
    <t>07.504.716/0001-75</t>
  </si>
  <si>
    <t>Emplacamento dos15 veiculos  Duster</t>
  </si>
  <si>
    <t>P.M.E Serviços ltda</t>
  </si>
  <si>
    <t>03.773.911/0001-40</t>
  </si>
  <si>
    <t>Material de escritorio Und. São Jeronimo</t>
  </si>
  <si>
    <t>Material de escritorio Und. Araxá</t>
  </si>
  <si>
    <t>LDC Comercio Eireli Epp</t>
  </si>
  <si>
    <t>28.395.497/0001-03</t>
  </si>
  <si>
    <t>1° Parcela IPVA RTN8H59 - Ano 2021 - Valor proporcional ref à dezembro /2021</t>
  </si>
  <si>
    <t>Secretaria de Estado de Fazenda de Minas Gerais</t>
  </si>
  <si>
    <t>DAE</t>
  </si>
  <si>
    <t>2° Parcela IPVA RTN8H59 - Ano 2021 - Valor proporcional ref à dezembro /2021</t>
  </si>
  <si>
    <t>3° Parcela IPVA RTN8H59 - Ano 2021 -Valor proporcional ref à dezembro /2021</t>
  </si>
  <si>
    <t>1° Parcela IPVA RTN8H67 - Ano 2021 - Valor proporcional ref dezembro de 2021</t>
  </si>
  <si>
    <t>2° Parcela IPVA RTN8H67 - Ano 2021 -  Valor proporcional ref dezembro de 2021</t>
  </si>
  <si>
    <t>3° Parcela IPVA RTN8H67 - Ano 2021 -  Valor proporcional ref dezembro de 2021</t>
  </si>
  <si>
    <t>1° Parcela IPVA RTN8H69 - Ano 2021- Valor proporcional ref a dezembro 2021</t>
  </si>
  <si>
    <t>2° Parcela IPVA RTN8H69 - Ano 2021 - Valor proporcional ref a dezembro 2021</t>
  </si>
  <si>
    <t>3° Parcela IPVA RTN8H69 - Ano 2021 - Valor proporcional ref a dezembro 2021</t>
  </si>
  <si>
    <t>1° Parcela IPVA RTN8H73 - Ano 2021 -  Ano 2021- Valor proporcional ref a dezembro 2021</t>
  </si>
  <si>
    <t>2° Parcela IPVA RTN8H73 - Ano 2021 -  Ano 2021- Valor proporcional ref a dezembro 2021</t>
  </si>
  <si>
    <t>3° Parcela IPVA RTN8H73 - Ano 2021 -  Ano 2021- Valor proporcional ref a dezembro 2021</t>
  </si>
  <si>
    <t>1° Parcela IPVA RTN8H76 - Ano 2021 -  Ano 2021- Valor proporcional ref a dezembro 2021</t>
  </si>
  <si>
    <t>2° Parcela IPVA RTN8H76 - Ano 2021 -  Ano 2021- Valor proporcional ref a dezembro 2021</t>
  </si>
  <si>
    <t>3° Parcela IPVA RTN8H76 - Ano 2021 -  Ano 2021- Valor proporcional ref a dezembro 2021</t>
  </si>
  <si>
    <t>1° Parcela IPVA RTN8H77 - Ano 2021- Valor proporcional ref a dezembro 2021</t>
  </si>
  <si>
    <t>2° Parcela IPVA RTN8H77 - Ano 2021- Valor proporcional ref a dezembro 2021</t>
  </si>
  <si>
    <t>3° Parcela IPVA RTN8H77 - Ano 2021 - Valor proporcional ref a dezembro 2021</t>
  </si>
  <si>
    <t>1° Parcela IPVA RTN8H79 - Ano 2021 - Valor proporcional ref a dezembro -2021</t>
  </si>
  <si>
    <t>2° Parcela IPVA RTN8H79 - Ano 2021 - Valor proporcional ref a dezembro -2021</t>
  </si>
  <si>
    <t>3° Parcela IPVA RTN8H79 - Ano 2021 - Valor proporcional ref a dezembro -2021</t>
  </si>
  <si>
    <t>1° Parcela IPVA RTN8H81 - Ano 2021 - Valor proporcional ref a dezembro -2021</t>
  </si>
  <si>
    <t>2° Parcela IPVA RTN8H81 - Ano 2021 -Valor proporcional ref a dezembro -2021</t>
  </si>
  <si>
    <t>3° Parcela IPVA RTN8H81 - Ano 2021 -Valor proporcional ref a dezembro -2021</t>
  </si>
  <si>
    <t>1° Parcela IPVA RTN8H82 - Ano 2021 -  Ano 2021- Valor proporcional ref a dezembro 2021</t>
  </si>
  <si>
    <t>2° Parcela IPVA RTN8H82 - Ano 2021 -  Ano 2021- Valor proporcional ref a dezembro 2021</t>
  </si>
  <si>
    <t>3° Parcela IPVA RTN8H82 - Ano 2021 -  Ano 2021- Valor proporcional ref a dezembro 2021</t>
  </si>
  <si>
    <t>1° Parcela IPVA RTN8H83 - Ano 2021- Valor proporcional ref à dezembro /2021</t>
  </si>
  <si>
    <t>2° Parcela IPVA RTN8H83 - Ano 2021 - Valor proporcional ref à dezembro /2021</t>
  </si>
  <si>
    <t>3° Parcela IPVA RTN8H83 - Ano 2021 - Valor proporcional ref à dezembro /2021</t>
  </si>
  <si>
    <t>1° Parcela IPVA RTN8H84 - Ano 2021 - Valor proporcional ref a dezembro 2021</t>
  </si>
  <si>
    <t>2° Parcela IPVA RTN8H84 - Ano 2021 - Valor proporcional ref a dezembro 2021</t>
  </si>
  <si>
    <t>3° Parcela IPVA RTN8H84 - Ano 2021 - Valor proporcional ref a dezembro 2021</t>
  </si>
  <si>
    <t>1° Parcela IPVA RTN8H85 - Ano 2021 - Valor proporcional ref a dezembro 2021</t>
  </si>
  <si>
    <t>2° Parcela IPVA RTN8H85 - Ano 2021 - Valor proporcional ref a dezembro 2021</t>
  </si>
  <si>
    <t>3° Parcela IPVA RTN8H85 - Ano 2021 - Valor proporcional ref a dezembro 2021</t>
  </si>
  <si>
    <t>1° Parcela IPVA RTN8H86 - Ano 2021 - Valor proporcional ref a dezembro 2021</t>
  </si>
  <si>
    <t>2° Parcela IPVA RTN8H86 - Ano 2021 -Valor proporcional ref a dezembro 2021</t>
  </si>
  <si>
    <t>3° Parcela IPVA RTN8H86 - Ano 2021- Valor proporcional ref a dezembro 2021</t>
  </si>
  <si>
    <t>1° Parcela IPVA RTN8H87 - Ano 2021 - Valor proporcional ref a dezembro  2021</t>
  </si>
  <si>
    <t>2° Parcela IPVA RTN8H87 - Ano 2021 - Valor proporcional ref a dezembro  2021</t>
  </si>
  <si>
    <t>3° Parcela IPVA RTN8H87 - Ano 2021 - Valor proporcional ref a dezembro  2021</t>
  </si>
  <si>
    <t>1° Parcela IPVA RTN8H60 - Ano 2021 - Valor proporcional ref a dezembro 2021</t>
  </si>
  <si>
    <t>Recarga de cartão de combustível para und. Santa Clara</t>
  </si>
  <si>
    <t>PRE 041328136-1</t>
  </si>
  <si>
    <t>Recarga Vale Transporte 04 cartoes</t>
  </si>
  <si>
    <t>FGTS Multa recisoria</t>
  </si>
  <si>
    <t>Rivane Martins Barreto Fernandes</t>
  </si>
  <si>
    <t>012.195.826-46</t>
  </si>
  <si>
    <t>Guia</t>
  </si>
  <si>
    <t>GRRF</t>
  </si>
  <si>
    <t>102511977514913-2</t>
  </si>
  <si>
    <t>13º salário sobre TRCT</t>
  </si>
  <si>
    <t>Rodrigo Ferreira de Brito</t>
  </si>
  <si>
    <t>050.560.516-32</t>
  </si>
  <si>
    <t>Alexandre Jose de Santana</t>
  </si>
  <si>
    <t>253.375.778-08</t>
  </si>
  <si>
    <t>Anisia Amaral</t>
  </si>
  <si>
    <t>996.513.867-20</t>
  </si>
  <si>
    <t>Reginaldo Francisco Moreira</t>
  </si>
  <si>
    <t>027.076.556-51</t>
  </si>
  <si>
    <t>Italo Santos Guedes</t>
  </si>
  <si>
    <t>047.395.965-80</t>
  </si>
  <si>
    <t>Luiz Eduardo Dias Caetano</t>
  </si>
  <si>
    <t>154.721.046-02</t>
  </si>
  <si>
    <t>Locação de duas Impressoras BH</t>
  </si>
  <si>
    <t>Repnet Representações e Tecnologia em impressão Eireli</t>
  </si>
  <si>
    <t>05.243.725/0001-24</t>
  </si>
  <si>
    <t>Locação de Impressoras Sete Lagoas</t>
  </si>
  <si>
    <t>Alimentação Und. Unai</t>
  </si>
  <si>
    <t>Aparecida Inacio dos Santos</t>
  </si>
  <si>
    <t>09.347.247/001-53</t>
  </si>
  <si>
    <t>60 Lampadas Led para unidade</t>
  </si>
  <si>
    <t>Loja Eletrica Ltda</t>
  </si>
  <si>
    <t>17.155.342/0011-55</t>
  </si>
  <si>
    <t>Material de limpeza Und. Sede</t>
  </si>
  <si>
    <t>Everlimp Comercio e distribuidora eireli</t>
  </si>
  <si>
    <t>37.054.721/0001-94</t>
  </si>
  <si>
    <t>Material de limpeza Und. Santa Helena</t>
  </si>
  <si>
    <t>Material de limpeza Und. Lindeia</t>
  </si>
  <si>
    <t>Material de limpeza Und. Horto</t>
  </si>
  <si>
    <t>Material de limpeza Und. São Jeronimo</t>
  </si>
  <si>
    <t>Material de limpeza Und. Santa Clara</t>
  </si>
  <si>
    <t>Dedetização unidade Andradas</t>
  </si>
  <si>
    <t>Atomos Desentupidora e dedetizadora</t>
  </si>
  <si>
    <t>11.818.955/0001-77</t>
  </si>
  <si>
    <t>Dedetização unidade Sete Lagoas</t>
  </si>
  <si>
    <t>Combat Prag Serviços de Imunização Ltda</t>
  </si>
  <si>
    <t>42.264.570/0001-39</t>
  </si>
  <si>
    <t>72363927514913-2</t>
  </si>
  <si>
    <t>Reembolso a Gisele Dias Ferreira ref. A pgto ao cartorio do 1° oficio de registro de imoveis de Sete Lagoas para emissão de certidao de inteiro teor  (colocar em cartório)</t>
  </si>
  <si>
    <t>Gisele Dias Ferreira</t>
  </si>
  <si>
    <t>066.975.086-71</t>
  </si>
  <si>
    <t>Férias Maluanna Batista Oliveira Guerra Periodo de férias 20/01 a 03/02/2022</t>
  </si>
  <si>
    <t>Maluanna Batista Oliveira Guerra</t>
  </si>
  <si>
    <t>075.990.756.07</t>
  </si>
  <si>
    <t>1/3 Férias Maluanna Batista Oliveira Guerra Periodo de férias 20/01 a 03/02/2022</t>
  </si>
  <si>
    <t>Caixa Econômica Federal</t>
  </si>
  <si>
    <t>Debito</t>
  </si>
  <si>
    <t>Extrato Bancário</t>
  </si>
  <si>
    <t>Quadro feltro aluminio para ser utilizado como quadro de aviso</t>
  </si>
  <si>
    <t>Compra de 5 caixas de luva latex para procedimentos e 3 caixas de mascaras elastica tripla</t>
  </si>
  <si>
    <t>Alimentação Und. Araxá</t>
  </si>
  <si>
    <t>Restaurante Recanto Caipira</t>
  </si>
  <si>
    <t>30.530.197/0001-31</t>
  </si>
  <si>
    <t>Material de Limpeza Und. Andradas</t>
  </si>
  <si>
    <t>Alimentação Und. Uberaba</t>
  </si>
  <si>
    <t>Vanderlei dos Santos Lemes</t>
  </si>
  <si>
    <t>00.814.518/0001-69</t>
  </si>
  <si>
    <t>C P F Favarato - Chamagas</t>
  </si>
  <si>
    <t>10.759.097/0001-74</t>
  </si>
  <si>
    <t>22.643.746/0001-56</t>
  </si>
  <si>
    <t>Artigos de Higiene pessoal para os adolescentes</t>
  </si>
  <si>
    <t xml:space="preserve">Makker Comercio de Produtos Farmaceuticos Ltda </t>
  </si>
  <si>
    <t>08.719.675/0001-05</t>
  </si>
  <si>
    <t xml:space="preserve">Ref. Franquia de uso relógio de ponto para todas as unidades </t>
  </si>
  <si>
    <t>Ponto Mais Tecnologia s/a</t>
  </si>
  <si>
    <t>23.863.463/0001-82</t>
  </si>
  <si>
    <t>Recarga de cartão de combustível para und. Santa Helena</t>
  </si>
  <si>
    <t>041374975-1</t>
  </si>
  <si>
    <t>Recarga de cartão de combustível para und. Unai</t>
  </si>
  <si>
    <t>041374502-1</t>
  </si>
  <si>
    <t>Companhia de Saneamento de Minas Gerais</t>
  </si>
  <si>
    <t>0012176478761-5</t>
  </si>
  <si>
    <t>0012177023732-0</t>
  </si>
  <si>
    <t>Tim celular movel Unidades</t>
  </si>
  <si>
    <t>Algar Soluçoes em TIC S/A</t>
  </si>
  <si>
    <t>22.166.193/0001-98</t>
  </si>
  <si>
    <t>Algar Telecom S/A</t>
  </si>
  <si>
    <t>71.208.516/0001-74</t>
  </si>
  <si>
    <t>Locação de duas impressoras para uso na unidad</t>
  </si>
  <si>
    <t>Copiadora New Color Ltda</t>
  </si>
  <si>
    <t>00.662.524/0001-48</t>
  </si>
  <si>
    <t>Lanche festivo para os acautelados e familiares devido ao ano novo</t>
  </si>
  <si>
    <t>Padaria Pão da Serra</t>
  </si>
  <si>
    <t>00.992.122/0001-01</t>
  </si>
  <si>
    <t>Botijão completo</t>
  </si>
  <si>
    <t>Thiago Matheus de Almeida</t>
  </si>
  <si>
    <t>35.068.447/0001-87</t>
  </si>
  <si>
    <t xml:space="preserve">Materias para oficina de  horta </t>
  </si>
  <si>
    <t xml:space="preserve">BH Mudas </t>
  </si>
  <si>
    <t>24.354.496/0001-60</t>
  </si>
  <si>
    <t>Aquisição de uma Enceradeira Cleaner</t>
  </si>
  <si>
    <t>Comercial Encerasp Eireli</t>
  </si>
  <si>
    <t>18.784.585/0001-43</t>
  </si>
  <si>
    <t>2° Parcela de compra dos colchoes  ref. NF 1363 em 10/12/2021 onde foi paga a 1° parcela de R$  65.274,00, onde foi feita compra no total de 220 colchoes, para as unidade Unaí, Ipatinga, Sete Lagoas, Araxá, santa clara, lindeia, horto, andradas, são jeronimo, Santa Helena e Uberaba</t>
  </si>
  <si>
    <t>Mega Casa dos Colchoes Eireili</t>
  </si>
  <si>
    <t>33.651.545/0001-17</t>
  </si>
  <si>
    <t>Drogaria drogafarma Santa Rita Ltda</t>
  </si>
  <si>
    <t>31.987.477/0001-36</t>
  </si>
  <si>
    <t>Materias eletricos para instalaçao de rede</t>
  </si>
  <si>
    <t>Luciano Melo Lemos</t>
  </si>
  <si>
    <t>34.237.703/0001-50</t>
  </si>
  <si>
    <t>Instalação de aparelho de ar condicionado</t>
  </si>
  <si>
    <t>Fotografia 3X4 de adolescentes 18 unidades sendo 8 copias cada</t>
  </si>
  <si>
    <t>Papelaria e Armarinho Tres Irmaos Ltda</t>
  </si>
  <si>
    <t>13.711.860/0001-85</t>
  </si>
  <si>
    <t>Lanche especial decorrente a um projeto Cinemão.</t>
  </si>
  <si>
    <t>Estorno de TED ref. à despesa de viagem para o funcionário Guilherme Marques da Silva, conforme lançamento 254</t>
  </si>
  <si>
    <t>Guilherme Marques da Silva</t>
  </si>
  <si>
    <t>001.084.636-05</t>
  </si>
  <si>
    <t>Estorno de TED ref. à despesa de viagem para o funcionário Anderson Witer Vieira ref. Escolta do adolescente conforme lançamento 257</t>
  </si>
  <si>
    <t>Anderson Witer Vieira</t>
  </si>
  <si>
    <t>127.834.116-10</t>
  </si>
  <si>
    <t>Material de escritorio Und. Santa Helena</t>
  </si>
  <si>
    <t>Alimentação Und. Lindeia</t>
  </si>
  <si>
    <t>Mania Soluçoes em Alimentação e serviços Ltda</t>
  </si>
  <si>
    <t>09.620.064/0001-60</t>
  </si>
  <si>
    <t>Alimentação Und. Santa Helena</t>
  </si>
  <si>
    <t>041419343--1</t>
  </si>
  <si>
    <t>Recarga de cartão de combustível para und. Horto</t>
  </si>
  <si>
    <t>Recarga de cartão de combustível para und. Lindeia</t>
  </si>
  <si>
    <t>Recarga de cartão de combustível para und. São Jeronimo</t>
  </si>
  <si>
    <t>Compra de 4 Aventais descartavel</t>
  </si>
  <si>
    <t>Lagold Comercio Hospitalar Ltda</t>
  </si>
  <si>
    <t>26.304.688/0001-97</t>
  </si>
  <si>
    <t>Diária  de viagem parao funcionário  Guilherme Marques da Silva para escolta do adolescente para realizaçao de tratamento de saude.</t>
  </si>
  <si>
    <t>Diária de viagem para funcionária Jessica Domingos da Silva ref  a viagamepara passagem de BH para Conselheiro Pena</t>
  </si>
  <si>
    <t>Jessica Domingos da Silva</t>
  </si>
  <si>
    <t>094.796.226-37</t>
  </si>
  <si>
    <t>Diária de viagem para o funcionário  Anderson Witer Vieira ref. Escolta do adolescente para realizaçao de tratamento de saude.</t>
  </si>
  <si>
    <t>Diária de viagem para funcionária  Bruna Teixeira dos Santos ref. acompanhament do adolescente  para realização de tratamento de saúde.</t>
  </si>
  <si>
    <t>Bruna Teixeira Dos Santos</t>
  </si>
  <si>
    <t>074.704.976-51</t>
  </si>
  <si>
    <t>Plano odontologico ref. 01/2022</t>
  </si>
  <si>
    <t>Win Administradora de beneficios ltda</t>
  </si>
  <si>
    <t>19.112.659/0001-68</t>
  </si>
  <si>
    <t>Compra de 79 Algema Invictus Corrente e 44 Lanterna Invictus Corvus U2 para as unidades Araxá, Andradas, Santa Clara, Santa Helena, Horto, Lindeia, Ipatinga.</t>
  </si>
  <si>
    <t>Citerol Comercio e Industria de Tecidos e roupas S/A</t>
  </si>
  <si>
    <t>17.183.666/0001-25</t>
  </si>
  <si>
    <t>IRRF ref. Nota fiscal n°282211 plano odontologico e Nota fiscal n°20211698 ref 12/2021</t>
  </si>
  <si>
    <t>Ministerio da fazenda secretaria receita federal do Brasil</t>
  </si>
  <si>
    <t>DARF</t>
  </si>
  <si>
    <t>Contribuiçoes retidas ref. Nota fiscal n° 282211 e 20211698 Win administradora e contrei ref. 12/2021</t>
  </si>
  <si>
    <t>25.838.855/0001-17</t>
  </si>
  <si>
    <t>21396122021-6</t>
  </si>
  <si>
    <t>Telefonica Brasi S/A</t>
  </si>
  <si>
    <t>02.558.157/0009-10</t>
  </si>
  <si>
    <t>1415293395-0</t>
  </si>
  <si>
    <t>1415294789-0</t>
  </si>
  <si>
    <t>1415296218-0</t>
  </si>
  <si>
    <t>1415297003-0</t>
  </si>
  <si>
    <t>1415297804-0</t>
  </si>
  <si>
    <t>170045358252-8</t>
  </si>
  <si>
    <t>170045358447-0</t>
  </si>
  <si>
    <t>170045358484-5</t>
  </si>
  <si>
    <t>170045358628-0</t>
  </si>
  <si>
    <t>170045351621-1</t>
  </si>
  <si>
    <t>170045351621-2</t>
  </si>
  <si>
    <t>170045351856-4</t>
  </si>
  <si>
    <t xml:space="preserve">Telefone Corporativo </t>
  </si>
  <si>
    <t>Diária de viagem para o funcionário  Anderson Witer Vieira ref. Escolta do adolescente, conforme lançamentos 257 e 244</t>
  </si>
  <si>
    <t>Diária  de viagem para o funcionário  Guilherme Marques da Silva para escolta do adolescente para realizaçao de tratamento de saude, conforme lançamentos 254 e 243</t>
  </si>
  <si>
    <t>Repasse de INSS descontado dos funcionários em folha de pagamento - ref 12/2021</t>
  </si>
  <si>
    <t>Ministerio da Previdencia e assistencia social</t>
  </si>
  <si>
    <t>INSS Patronal  ref. 12/2021</t>
  </si>
  <si>
    <t>Ministerio da Previdencia e Assistencia Social</t>
  </si>
  <si>
    <t>Repasse de IRRF sobre folha de pagamento ref. 12/2021</t>
  </si>
  <si>
    <t xml:space="preserve">Compra de Ebulidor e caneco para preparo de café na unidade </t>
  </si>
  <si>
    <t>Eletroaço Ltda</t>
  </si>
  <si>
    <t>26.339.580/0001-30</t>
  </si>
  <si>
    <t>Diária de viagem para o funcionário Reginaldo Mendes da Cruz ref. Transporte do adolescente para realização de tratamento de saúde</t>
  </si>
  <si>
    <t>INSS retido s/ nota fiscal ref. 12/2021</t>
  </si>
  <si>
    <t>Prestação de serviço de coleta, transporte e disposição final ambientalmente adequada a resíduos do grupo D</t>
  </si>
  <si>
    <t>Mendes Junior Soluções Ambientais Ltda</t>
  </si>
  <si>
    <t>09.339.471/0001-01</t>
  </si>
  <si>
    <t>33.961.446/0001-31</t>
  </si>
  <si>
    <t>Helbert Ordone</t>
  </si>
  <si>
    <t>971.054.656-20</t>
  </si>
  <si>
    <t>Manutenção de rede unidades de BH</t>
  </si>
  <si>
    <t>Fast Minas Comercio e Prestação de serviços em informatica Ltda</t>
  </si>
  <si>
    <t>09.481.122/0001-11</t>
  </si>
  <si>
    <t>2022/15</t>
  </si>
  <si>
    <t>Materiais de serralheria como barra, chapa furada para manutençao no imovel da unidade</t>
  </si>
  <si>
    <t>Ferro e Aço Lopes e Nogueira Ltda</t>
  </si>
  <si>
    <t>10.619.411/0001-13</t>
  </si>
  <si>
    <t xml:space="preserve">Rodauto Serviços Automotivos </t>
  </si>
  <si>
    <t>33.053.553/0001-61</t>
  </si>
  <si>
    <t>Serviço de manutenção veiculo da unidade</t>
  </si>
  <si>
    <t>Material de escritorio Und. Uberaba</t>
  </si>
  <si>
    <t xml:space="preserve">Movmaq Eireli </t>
  </si>
  <si>
    <t>64.254.337/0001-08</t>
  </si>
  <si>
    <t>Manutenção rede</t>
  </si>
  <si>
    <t>Vale Telecom Telecomunicações Ltda</t>
  </si>
  <si>
    <t>06.376.269/0001-53</t>
  </si>
  <si>
    <t>Material de Informatica</t>
  </si>
  <si>
    <t>Kalex informatica Ltda</t>
  </si>
  <si>
    <t>35.408.454/0001-80</t>
  </si>
  <si>
    <t xml:space="preserve">Instalação de divisoria </t>
  </si>
  <si>
    <t>Carena Eireli</t>
  </si>
  <si>
    <t>00.177.247/0001-88</t>
  </si>
  <si>
    <t>Materiais para instalaçao da divisoria</t>
  </si>
  <si>
    <t xml:space="preserve">Compra de 14 Capa de chuva e 14 bota PVC ref. Ao periodo de chuva </t>
  </si>
  <si>
    <t xml:space="preserve">Janio Lazaro de Souza </t>
  </si>
  <si>
    <t>26.166.652/0001-94</t>
  </si>
  <si>
    <t>Maria Cecilia Campos de Morais</t>
  </si>
  <si>
    <t>36.849.130/0001-40</t>
  </si>
  <si>
    <t>Material Eletrico como cabo, canaleta e lampada led para instalação na unidade</t>
  </si>
  <si>
    <t>CME Comercial Material Eletrico</t>
  </si>
  <si>
    <t>18.244.356/0001-36</t>
  </si>
  <si>
    <t>Jogo de tapete veiculos duster</t>
  </si>
  <si>
    <t>R Miotto Artigos De Couro Eirelli</t>
  </si>
  <si>
    <t>24.836.453/0001-10</t>
  </si>
  <si>
    <t>Lavanderia unidade São Jeronimo</t>
  </si>
  <si>
    <t>Lavanderia Dia a Dia</t>
  </si>
  <si>
    <t>18.608.304/0001-00</t>
  </si>
  <si>
    <t>Lavanderia unidade Lindeia</t>
  </si>
  <si>
    <t>Lavanderia unidade Horto</t>
  </si>
  <si>
    <t>Lavanderia unidade Santa Helena</t>
  </si>
  <si>
    <t>Manutenção ar condicionado nas unidades bh e sede administrativa</t>
  </si>
  <si>
    <t>Medical Thermo Engenharia e Serviços Ltda</t>
  </si>
  <si>
    <t>24.540.336/0001-05</t>
  </si>
  <si>
    <t>Companhia de sanemento de minas gerais</t>
  </si>
  <si>
    <t>1220128035-4</t>
  </si>
  <si>
    <t>04146673-1</t>
  </si>
  <si>
    <t>41464625-1</t>
  </si>
  <si>
    <t>41464635-1</t>
  </si>
  <si>
    <t>182513827514913-2</t>
  </si>
  <si>
    <t>Obra São Jeronimo</t>
  </si>
  <si>
    <t>Rosclausem Disney Vilassa Santos</t>
  </si>
  <si>
    <t>40.390.417/0001-22</t>
  </si>
  <si>
    <t>170045358135-7</t>
  </si>
  <si>
    <t>Compra de 2 Caixas de mascara tripla descartavel e 54 caixas de mascara KN 95</t>
  </si>
  <si>
    <t>Compra de 7 Caixas de mascara tripla descartavel e 84 caixas de mascara KN 95</t>
  </si>
  <si>
    <t>Compra de 2 Caixas de mascara tripla descartavel e 154 caixas de mascara KN 95</t>
  </si>
  <si>
    <t>Compra de 30 Caixas de mascara tripla descartavel e 60 caixas de mascara KN 95</t>
  </si>
  <si>
    <t>Compra de 30 Caixas de mascara tripla descartavel e 72caixas de mascara KN 95</t>
  </si>
  <si>
    <t>Compra de 30 Caixas de mascara tripla descartavel e 90 caixas de mascara KN 95</t>
  </si>
  <si>
    <t>Compra de 70 Caixas de mascara KN 95</t>
  </si>
  <si>
    <t>Despesas com passagem ida e volta de familiares dos adolesente durante o periodo do dia 14/12/2021 a 03/01/2022 das unidades Andaradas, Lindeia, Santa Helena, Andradas, São Jeronimo, Horto, Santa Clara.</t>
  </si>
  <si>
    <t>Quero Passagem Viagens e Turismo Ltda</t>
  </si>
  <si>
    <t>18.087.991/0001-57</t>
  </si>
  <si>
    <t xml:space="preserve">Compra de 125  cadeiras e mesas de plastico </t>
  </si>
  <si>
    <t>Imperio das Cadeiras Ltda</t>
  </si>
  <si>
    <t>22.028.149/0001-11</t>
  </si>
  <si>
    <t>Controle de pragas, higienização de caixas d'agua, limpeza de caixa de gordura</t>
  </si>
  <si>
    <t>Trajetoria Prestação De Serviços ltda</t>
  </si>
  <si>
    <t>10.487.243/0001-50</t>
  </si>
  <si>
    <t>Compra de 100 Caixas de mascara na malha pv com elastico</t>
  </si>
  <si>
    <t>Cleverson Parreira Lopes Eireli</t>
  </si>
  <si>
    <t>16.936.272/0001-38</t>
  </si>
  <si>
    <t>39 Pares de Chinelos  para adolescente</t>
  </si>
  <si>
    <t xml:space="preserve">Mialex Comercio de Roupas Eireli </t>
  </si>
  <si>
    <t>01.858.065/0001-35</t>
  </si>
  <si>
    <t>Drogaria Tamoios Ltda</t>
  </si>
  <si>
    <t>41.949.231/0001-23</t>
  </si>
  <si>
    <t>Diária de viagem para o funcionário  Lucas Fabricio Alves Souza  ref. acompanhamento de adolescente de acordo com a liberação e progressão de medida</t>
  </si>
  <si>
    <t>Lucas Fabricio Alves Souza</t>
  </si>
  <si>
    <t>106.627.656-05</t>
  </si>
  <si>
    <t>Diária de vigaem para o funcionário  Edson Martins Dias  ref. acompanhamento de adolescente de acordo com a liberação e progressão de medida</t>
  </si>
  <si>
    <t>Edson Martins Dias</t>
  </si>
  <si>
    <t>936.417.706-10</t>
  </si>
  <si>
    <t>Reembolso a Priscila de Paula dos Santos Carvalho ref. Pgto de guia de recolhimento da União  ref. Fundo do serviço militar para o adolescente da Unidade Horto.</t>
  </si>
  <si>
    <t>Priscila de Paula dos Santos Carvalho</t>
  </si>
  <si>
    <t>061.262.326-23</t>
  </si>
  <si>
    <t>Drogaria Drogalurdes de Uberaba Ltda</t>
  </si>
  <si>
    <t>19.346.618/0001-36</t>
  </si>
  <si>
    <t>Diária de viagem e reembolso  para o funcionário  Glauber Vinicius Meireles Freitas ref. acompanhamento do adolescente conforme cumprimento de medida e desligamento da unidade</t>
  </si>
  <si>
    <t>Glauber Vinicius Meireles Freitas</t>
  </si>
  <si>
    <t>084.350.006-99</t>
  </si>
  <si>
    <t>Jean Cesar Fidelli Leonel</t>
  </si>
  <si>
    <t>140.827.176-17</t>
  </si>
  <si>
    <t>Seguro dos veículos</t>
  </si>
  <si>
    <t>Allianz Seguros s.a</t>
  </si>
  <si>
    <t>61.573.796/0001-66</t>
  </si>
  <si>
    <t>517720215631164420-1</t>
  </si>
  <si>
    <t>Troca de luminarias devido ao curto circuito na unidade</t>
  </si>
  <si>
    <t>Recarga de cartão de combustível para und. Tupaciguara</t>
  </si>
  <si>
    <t>41525568-1</t>
  </si>
  <si>
    <t>Recarga de cartão de combustível para und. Uberaba</t>
  </si>
  <si>
    <t>041525536-1</t>
  </si>
  <si>
    <t>Recarga de Vale transporte 195 funcionarios</t>
  </si>
  <si>
    <t xml:space="preserve">Consorcio Operacional do Transporte Coletivo de passageiros </t>
  </si>
  <si>
    <t>182376217514913-2</t>
  </si>
  <si>
    <t>Reembolso de hospedagem  para o funcionário  Wagner Gladson da Silva ref. Ida BH a Manhuaçu acompanhamento adolescente</t>
  </si>
  <si>
    <t>Pendrive 32 GB LTOMAX e Caixa de Som JBL MINI Bombox 40 W</t>
  </si>
  <si>
    <t>FDJ Informatica Eirelli</t>
  </si>
  <si>
    <t>32.553.373/0001-86</t>
  </si>
  <si>
    <t>Compra de 1 Pneu pireli cinturato p1 185</t>
  </si>
  <si>
    <t>Disney Barone Alves</t>
  </si>
  <si>
    <t>08.907.422/0001-57</t>
  </si>
  <si>
    <t>Radiografia Odontologica devido a uma possivel fratura na mandibula do adolescente</t>
  </si>
  <si>
    <t>Radiografias odontologicas Pampulha</t>
  </si>
  <si>
    <t>05.063.339/0001-50</t>
  </si>
  <si>
    <t>Reembolso Edmara Madureira Figueiredo Valentim ref. Translado da adolescente</t>
  </si>
  <si>
    <t>Edmara Madureira Figueiredo Valentim</t>
  </si>
  <si>
    <t>072.554.236-55</t>
  </si>
  <si>
    <t>Reembolso para o funcionário  Reginaldo Mendes da Cruz ref. ao pagameto de pedágio -Tupaciguara a Uberaba</t>
  </si>
  <si>
    <t>Reembolso de hospedagem para funcionária  a Luciene Moreira Dos Santos  ref. Ida BH a Manhuaçu acompanhamento adolescente</t>
  </si>
  <si>
    <t>Termometro infravermelho s contato</t>
  </si>
  <si>
    <t>Diária de viagem par ao funcionário  André Igor da Silva Cândido ref. translado da adolescente, conforme sentença proferida.</t>
  </si>
  <si>
    <t xml:space="preserve">Manutençao palio/strada/siena </t>
  </si>
  <si>
    <t>Auto vidros Uberaba Ltda</t>
  </si>
  <si>
    <t>20.666.029/0001-14</t>
  </si>
  <si>
    <t>Compra de 15 Cadeados para tranca de portas na  unidade</t>
  </si>
  <si>
    <t>Compra de 1 Bateria automotiva</t>
  </si>
  <si>
    <t>Baterias Getsemani Ltda- epp</t>
  </si>
  <si>
    <t>02.710.474/0001-52</t>
  </si>
  <si>
    <t>Recarga Vale transporte 11 funcionarios</t>
  </si>
  <si>
    <t>Univale transportes Ltda</t>
  </si>
  <si>
    <t>65.107.971/0001-80</t>
  </si>
  <si>
    <t>Recarga Vale transporte 13 funcionarios</t>
  </si>
  <si>
    <t>Recarga Vale transporte 1 funcionario</t>
  </si>
  <si>
    <t>Coletivo Santa Edwiges Betim</t>
  </si>
  <si>
    <t>23.164.252/0001-51</t>
  </si>
  <si>
    <t>Recarga Vale transporte 126 Funcionarios</t>
  </si>
  <si>
    <t>Nota Fiscal e Recibo</t>
  </si>
  <si>
    <t>202218525 e 2331461</t>
  </si>
  <si>
    <t>Recarga do cartão de alimentação para os funcionários da Sede Administrativa.</t>
  </si>
  <si>
    <t>VB Serviços Comercio e Administraçao Ltda</t>
  </si>
  <si>
    <t>00.288.916/0010-80</t>
  </si>
  <si>
    <t xml:space="preserve">Auto Qualy Serviços Automotivos Ltda </t>
  </si>
  <si>
    <t>18.761.488/0001-35</t>
  </si>
  <si>
    <t>Recarga Vale transporte 3 funcionarios</t>
  </si>
  <si>
    <t>Expresso Planalto Transporte e Logistica Ltda</t>
  </si>
  <si>
    <t>08.352.952/0001-86</t>
  </si>
  <si>
    <t xml:space="preserve"> Recarga Vale transporte 2 funcionarios</t>
  </si>
  <si>
    <t>Expresso Sete Lagoano Ltda</t>
  </si>
  <si>
    <t>24.987.653/0001-74</t>
  </si>
  <si>
    <t>Recarga Vale transporte 8 funcionarios</t>
  </si>
  <si>
    <t>Recarga Vale Transporte 1 funcionario</t>
  </si>
  <si>
    <t>Wr Comercio de Gás e Agua Ltda</t>
  </si>
  <si>
    <t>40.360.169/0001-77</t>
  </si>
  <si>
    <t>Recarga Vale transporte 7 funcionarios</t>
  </si>
  <si>
    <t>Vera Cruz Transporte e Turismo Ltda</t>
  </si>
  <si>
    <t>16.936.742/0001-63</t>
  </si>
  <si>
    <t>Turi Transporte Urbano Rodoviario e intermunicipal Ltda</t>
  </si>
  <si>
    <t>24.996.746/0001-65</t>
  </si>
  <si>
    <t>Compra de 10 pacotes de Papel A4 com 500 folhas</t>
  </si>
  <si>
    <t>Material para oficina dos adolescentes como TNT, fita durex e emborrachado.</t>
  </si>
  <si>
    <t>Papelaria e Copiadora Maxpel Eireli</t>
  </si>
  <si>
    <t>20.745.100/0001-54</t>
  </si>
  <si>
    <t>Material de Limpeza Und. Uberaba</t>
  </si>
  <si>
    <t xml:space="preserve">Megalimp Higiene e Limpeza </t>
  </si>
  <si>
    <t>06.986.492/0001-12</t>
  </si>
  <si>
    <t>Material elétrico para manutençao na parte eletrica devida a grande queima de reatores na unidade.</t>
  </si>
  <si>
    <t>Hidro Eletrica Martins &amp; Storte Ltda</t>
  </si>
  <si>
    <t>30.404.102/0001-33</t>
  </si>
  <si>
    <t>693</t>
  </si>
  <si>
    <t>041537552-1</t>
  </si>
  <si>
    <t>0012202001236-2</t>
  </si>
  <si>
    <t>001.22.02001277-0</t>
  </si>
  <si>
    <t>Manutenção de bebedouro da unidade</t>
  </si>
  <si>
    <t>Vinicius Teixeira Machado</t>
  </si>
  <si>
    <t>31.694.039/0001-80</t>
  </si>
  <si>
    <t>Diária de viagem para o funcionário  a Reginaldo Mendes da Cruz ref. a avaliaçao do veiculo para possivel reparo em Uberaba</t>
  </si>
  <si>
    <t>Dedetetização unidade Araxá</t>
  </si>
  <si>
    <t xml:space="preserve">Recarga de 10 extintores </t>
  </si>
  <si>
    <t>Silesia Caixeta Dos Santos Lopes</t>
  </si>
  <si>
    <t>12.119.933/0001-81</t>
  </si>
  <si>
    <t>BM Serviços automotivos e locação</t>
  </si>
  <si>
    <t>23.326.866/0001-92</t>
  </si>
  <si>
    <t>Compra de 249 Roupa de cama e banho para unidade</t>
  </si>
  <si>
    <t>Selma Iliana da Silva Laurentex</t>
  </si>
  <si>
    <t>86.396.256/0001-85</t>
  </si>
  <si>
    <t>Material de escritorio Und. Sede</t>
  </si>
  <si>
    <t>Compra de Alarme e sensor de ré para compor o veiculo das unidade de Unaí, Santa Clara, Horto, Ipatinga, Uberaba, Sete Lagoas, Andradas, Araxá, Tupaciguara, Lindeia, Santa Helena, São Jeronimo</t>
  </si>
  <si>
    <t>Hospedagem Ronielle Lopes Caetano periodo 21/12 a 23/12/2021</t>
  </si>
  <si>
    <t>Halley Plaza Hotel Ltda</t>
  </si>
  <si>
    <t>23.492.188/0001-38</t>
  </si>
  <si>
    <t>Adaptador para conexão instalação caixa d'agua</t>
  </si>
  <si>
    <t xml:space="preserve">Jose Dermo De Pinho </t>
  </si>
  <si>
    <t>17.111.469/0001-09</t>
  </si>
  <si>
    <t>Compra de 28 caixas de mascara tripla com elastico e 80 caixas de luvas latex para procedimento</t>
  </si>
  <si>
    <t>Fonseca Comercio de Materal Medico</t>
  </si>
  <si>
    <t>11.512.307/0001-98</t>
  </si>
  <si>
    <t>Material eletrico e hidraulico para manutenção da unidade</t>
  </si>
  <si>
    <t>America Materiais de Construçao em Geral</t>
  </si>
  <si>
    <t>27.443.707/0001-29</t>
  </si>
  <si>
    <t xml:space="preserve">Troca de reparo torneira </t>
  </si>
  <si>
    <t>Casa do Reparo</t>
  </si>
  <si>
    <t>Material de Limpeza Und. Tupaciguara</t>
  </si>
  <si>
    <t>001.22.02085518-1</t>
  </si>
  <si>
    <t>Recarga de cartão de combustível para und. Ipatinga</t>
  </si>
  <si>
    <t>41546226-1</t>
  </si>
  <si>
    <t>Recarga de cartão de combustível para und. Sete Lagoas</t>
  </si>
  <si>
    <t>Recarga de cartão de combustível para und. Andradas</t>
  </si>
  <si>
    <t>Recarga de cartão de combustível para und. Araxá</t>
  </si>
  <si>
    <t>Recarga 6 cartoes extra</t>
  </si>
  <si>
    <t>202224624 e 2337642</t>
  </si>
  <si>
    <t>Compra de 114 unidades de Mascaras PFF2 Und. Santa Helena</t>
  </si>
  <si>
    <t>Compra de 104 unidades de Mascaras PFF2  Und. Lindeia</t>
  </si>
  <si>
    <t>Compra de 920 unidades de Mascaras Und. Sete Lagoas, Unaí, Tupaciguara, Uberaba, Araxá, Ipatinga</t>
  </si>
  <si>
    <t>Compra de 216 Unidades de Mascaras KN95 Und. Santa Clara</t>
  </si>
  <si>
    <t>Compra de 194 Unidades de Mascaras pff2 Und. Horto</t>
  </si>
  <si>
    <t>Compra de 106 unidades de Mascaras pff2 Und. Andradas</t>
  </si>
  <si>
    <t>Compra de 174 unidades Mascaraspff2 Und. São Jeronimo</t>
  </si>
  <si>
    <t>Material de Limpeza Und. Unai</t>
  </si>
  <si>
    <t>Kelly Gonçalves de Morais</t>
  </si>
  <si>
    <t>41.373.876/0001-60</t>
  </si>
  <si>
    <t>Equipamentos informatica (Switch 24 p/ roteador e disco rigido)</t>
  </si>
  <si>
    <t>Telecom Comunicação e Informatica</t>
  </si>
  <si>
    <t>Instalação e configuração do roteador</t>
  </si>
  <si>
    <t>IPTU 1/11 - Sede Administrativa - Rua Araguari, 511.</t>
  </si>
  <si>
    <t>12203342338-2</t>
  </si>
  <si>
    <t>Serv. Autonomo de agua, esgoto</t>
  </si>
  <si>
    <t>86344012022-9</t>
  </si>
  <si>
    <t>Rogerio Ricardo da Cruz</t>
  </si>
  <si>
    <t>793.465.966-00</t>
  </si>
  <si>
    <t>27656647514913-2</t>
  </si>
  <si>
    <t xml:space="preserve">Compra de 5 Maquinal Whall Corte e 3 Maquinal Whall acabamento </t>
  </si>
  <si>
    <t>Bazar do Cabeleireiro</t>
  </si>
  <si>
    <t>05.124.701/0001-56</t>
  </si>
  <si>
    <t>Ducha em Pvc para alojamento</t>
  </si>
  <si>
    <t>HidrauLuz acbamento eletrico</t>
  </si>
  <si>
    <t>04.631.337/0001-58</t>
  </si>
  <si>
    <t>Material de limpeza Und.Ipatinga</t>
  </si>
  <si>
    <t>Total Clean Comercial Ltda</t>
  </si>
  <si>
    <t>26.248.708/0001-50</t>
  </si>
  <si>
    <t xml:space="preserve">Compra de 13 Bobina Picotada peça </t>
  </si>
  <si>
    <t>Tef Comercio e distribuiçao</t>
  </si>
  <si>
    <t>02.033.292/0001-94</t>
  </si>
  <si>
    <t>Café e açucar</t>
  </si>
  <si>
    <t xml:space="preserve"> Férias Eric Bruno Ferreira dos Reis Matos de férias 03/02/2022 a 04/03/2022</t>
  </si>
  <si>
    <t>Eric Bruno Ferreira dos Reis Matos</t>
  </si>
  <si>
    <t>060.438.586.22</t>
  </si>
  <si>
    <t>1/3 Férias Eric Bruno Ferreira dos Reis Matos de férias 03/02/2022 a 04/03/2022</t>
  </si>
  <si>
    <t>Férias Edilaine Aparecida Damacena Pereira de férias 03/02/2022 a 04/03/2022</t>
  </si>
  <si>
    <t>Edilaine Aparecida Damacena Pereira</t>
  </si>
  <si>
    <t>056.692.676.80</t>
  </si>
  <si>
    <t>1/3 Férias Edilaine Aparecida Damacena Pereira de férias 03/02/2022 a 04/03/2022</t>
  </si>
  <si>
    <t>Gilmar Catarino Junior</t>
  </si>
  <si>
    <t>082.704.296-51</t>
  </si>
  <si>
    <t>09.347.247/0001-53</t>
  </si>
  <si>
    <t xml:space="preserve">Robson Onesio Marques </t>
  </si>
  <si>
    <t>035.981.246-51</t>
  </si>
  <si>
    <t>0282601547514913-2</t>
  </si>
  <si>
    <t>Ulisses de Souza Camara</t>
  </si>
  <si>
    <t>903.811.906-27</t>
  </si>
  <si>
    <t>0312356947514913-2</t>
  </si>
  <si>
    <t xml:space="preserve">Pagamento ref. Pensão alimentícia descontado em folha de pagamento do funcionário  Paulo Marcio Rocha Barbosa Santos ref. 13/2021 </t>
  </si>
  <si>
    <t>Drogaria Arantes &amp; Campos ltda</t>
  </si>
  <si>
    <t>08.434.817/0001-80</t>
  </si>
  <si>
    <t>CDB Flex Empresarial 20211129 000052</t>
  </si>
  <si>
    <t>Extrato de Aplicação Financeira</t>
  </si>
  <si>
    <t>20211029 000052</t>
  </si>
  <si>
    <t>Devolução do pgto a maior do fornecedor Autentico Sitios Buffet pago em 25/11/2021 conf. Lançamento 1525</t>
  </si>
  <si>
    <t>PIX</t>
  </si>
  <si>
    <t>FGTS Multa recisoria Complementar</t>
  </si>
  <si>
    <t>0312526197514913-2</t>
  </si>
  <si>
    <t xml:space="preserve">FGTS Multa recisoria </t>
  </si>
  <si>
    <t>0312538847514913-2</t>
  </si>
  <si>
    <t>Complemento do pagto ref. NF 2021/107 Fornecedor Ação Consultoria Empresarial e de negocios conf lançamento 1611</t>
  </si>
  <si>
    <t>Açao Consultoria Empresarial e de Negocios</t>
  </si>
  <si>
    <t>06.188.923/0001-03</t>
  </si>
  <si>
    <t>Diária de Viagem para funcionaria Amanda Carolina Campos Silva ref. A Translado da adolescente para araxá</t>
  </si>
  <si>
    <t>Amanda Carolina Campos Silva</t>
  </si>
  <si>
    <t>107.995.016-89</t>
  </si>
  <si>
    <t>Diária de Viagem para funcionario Bruno Venuto Lopes Viana ref. A translado do adolescente para a cidade de Nova Serrana.</t>
  </si>
  <si>
    <t>Bruno Venuto Lopes Viana</t>
  </si>
  <si>
    <t>054.981.886-33</t>
  </si>
  <si>
    <t>Diária de Viagem para funcionario Warlei Geraldo de Oliveira translado de adolescente para cidade de Nova Serrana</t>
  </si>
  <si>
    <t>Warlei Geraldo de Oliveira</t>
  </si>
  <si>
    <t>025.452.326-96</t>
  </si>
  <si>
    <t>14 Fotografias 3X4 de adolescentes</t>
  </si>
  <si>
    <t>Larissa Saeme Fujioka</t>
  </si>
  <si>
    <t>32.476.944/0001-26</t>
  </si>
  <si>
    <t>Pagamento ref. Pensão alimenticia descontado em folha de pagamento do funcionario  Robson onesio Marques da Silva ref. TRCT</t>
  </si>
  <si>
    <t>Diária de Viagem para funcionario Andre Igor da Silva Candido Silva ref. A Translado da adolescente para araxá</t>
  </si>
  <si>
    <t>Diária de Viagem para funcionario Reginaldo Mendes da Cruz ref. Ida na autorizada da Fiat para o processo de Recall do veiculo placa: RNQ 0H77</t>
  </si>
  <si>
    <t>Robson Onesio Marques da Silva</t>
  </si>
  <si>
    <t>Debora Grama de Oliveira</t>
  </si>
  <si>
    <t>118.039.646-42</t>
  </si>
  <si>
    <t>903.811.906-25</t>
  </si>
  <si>
    <t>Rivane M Barreto Fernandes</t>
  </si>
  <si>
    <t>Férias Adriana Rosa LazzarottiPeriodo de férias 06/02/2022 a 20/02/2022</t>
  </si>
  <si>
    <t>1/3 Férias Adriana Rosa LazzarottiPeriodo de férias 06/02/2022 a 20/02/2022</t>
  </si>
  <si>
    <t>1/3 Férias Adelson Fagundes de Araujo Periodo de férias 08/02/2022 a 09/03/2022</t>
  </si>
  <si>
    <t>Adelson Fagundes de Araujo</t>
  </si>
  <si>
    <t>944.202.206.78</t>
  </si>
  <si>
    <t>Férias Diego Antonio dos Santos Periodo de férias 08/02/2022 a 09/03/2022</t>
  </si>
  <si>
    <t>Diego Antonio Dos Santos</t>
  </si>
  <si>
    <t>087.692.626-08</t>
  </si>
  <si>
    <t>1/3 Férias Diego Antonio dos Santos Periodo de férias 08/02/2022 a 09/03/2022</t>
  </si>
  <si>
    <t>Férias Elza Araujo Lopes Periodo de férias 08/02/2022 a 09/03/2022</t>
  </si>
  <si>
    <t xml:space="preserve">Elza Araujo Lopes </t>
  </si>
  <si>
    <t>658.580.691-34</t>
  </si>
  <si>
    <t>1/3 Férias Elza Araujo Lopes Periodo de férias 08/02/2022 a 09/03/2022</t>
  </si>
  <si>
    <t>Férias Gilberto Junior Sousa Oliveira Periodo de férias 08/02/2022 a 09/03/2022</t>
  </si>
  <si>
    <t>Gilberto Junior Sousa Oliveira</t>
  </si>
  <si>
    <t>096.987.546-01</t>
  </si>
  <si>
    <t>1/3Férias Gilberto Junior Sousa Oliveira Periodo de férias 08/02/2022 a 09/03/2022</t>
  </si>
  <si>
    <t>Férias Landerson Adelino Carmo Silva Periodo de férias 08/02/2022 a 09/03/2022</t>
  </si>
  <si>
    <t>Landerson Adelino Carmo Silva</t>
  </si>
  <si>
    <t>098.607.536-10</t>
  </si>
  <si>
    <t>1/3 Férias Landerson Adelino Carmo Silva Periodo de férias 08/02/2022 a 09/03/2022</t>
  </si>
  <si>
    <t>Férias Maria Conceiçao Miranda Periodo de férias 07/02/2022 a 08/03/2022</t>
  </si>
  <si>
    <t>Maria Conceição Miranda</t>
  </si>
  <si>
    <t>048.762.576-55</t>
  </si>
  <si>
    <t>1/3 Férias Maria Conceiçao Miranda Periodo de férias 07/02/2022 a 08/03/2022</t>
  </si>
  <si>
    <t>Férias Rafael Santana Cordeiro Periodo de férias 08/02/2022 a 09/03/2022</t>
  </si>
  <si>
    <t>Rafael Santana Cordeiro</t>
  </si>
  <si>
    <t>084.501.626-10</t>
  </si>
  <si>
    <t>1/3 Férias Rafael Santana Cordeiro Periodo de férias 08/02/2022 a 09/03/2022</t>
  </si>
  <si>
    <t>Férias Reinaldo Luis Barto Periodo de férias 07/02/2022 a 08/03/2022</t>
  </si>
  <si>
    <t>Reinaldo Luis Barto</t>
  </si>
  <si>
    <t>002.73.776-00</t>
  </si>
  <si>
    <t>1/3 Férias Reinaldo Luis Barto Periodo de férias 07/02/2022 a 08/03/2022</t>
  </si>
  <si>
    <t>Férias Zelma Jose de Jesus Periodo de férias 08/02/2022 a 09/03/2022</t>
  </si>
  <si>
    <t>Zelma Jose de Jesus</t>
  </si>
  <si>
    <t>075.353.356.16</t>
  </si>
  <si>
    <t>1/3 Férias Zelma Jose de Jesus Periodo de férias 08/02/2022 a 09/03/2022</t>
  </si>
  <si>
    <t>Crédito ref ao  pagamento feito em duplicidade fornecedor CME COMERCIAL MATERIAL ELETRICO NF3341</t>
  </si>
  <si>
    <t>Salario ref. 01/2022 de 27 funcionarios</t>
  </si>
  <si>
    <t>Sispag Salarios</t>
  </si>
  <si>
    <t>Tarifa bancaria Plano adapt 01/2022</t>
  </si>
  <si>
    <t>Itau Empresas</t>
  </si>
  <si>
    <t>Salarios ref. 01/2022</t>
  </si>
  <si>
    <t>Maria Rosilene Oliveira de Souza</t>
  </si>
  <si>
    <t>978.326.346-34</t>
  </si>
  <si>
    <t>7543732450000-12</t>
  </si>
  <si>
    <t>Thalita da Costa Souza</t>
  </si>
  <si>
    <t>160.444.396-07</t>
  </si>
  <si>
    <t>1543919840000-15</t>
  </si>
  <si>
    <t>Rosaneide Pereira Borges da Cunha</t>
  </si>
  <si>
    <t>139.586.818-24</t>
  </si>
  <si>
    <t>1543947550000-16</t>
  </si>
  <si>
    <t xml:space="preserve">Salarios ref. 01/2022 </t>
  </si>
  <si>
    <t>Claudio Antonio de Paiva</t>
  </si>
  <si>
    <t>035.692.266-97</t>
  </si>
  <si>
    <t>1543273790000-12</t>
  </si>
  <si>
    <t>Dayane Pereira Gomes</t>
  </si>
  <si>
    <t>097.301.496-23</t>
  </si>
  <si>
    <t>1543273790000-20</t>
  </si>
  <si>
    <t>Salarios ref. 01/2022 sendo para 64 funcionarios de Uberaba, 80 em Ipatinga, 47 em Sete Lagoas, 136 em Unaí, 44 em araxá, 105 em Santa Clara e 55 Santa Helena</t>
  </si>
  <si>
    <t>Salarios ref.01/2022 sendo para 93 funcionarios do Horto, 54 Andradas, 50 Lindeia, 77 são Jeronimo,79 tupacigura</t>
  </si>
  <si>
    <t>Rendimento pago aplicaçao automatica</t>
  </si>
  <si>
    <t>Crédito</t>
  </si>
  <si>
    <t xml:space="preserve">Ivone Aparecida </t>
  </si>
  <si>
    <t>006.566.986-08</t>
  </si>
  <si>
    <t>1546774240000-15</t>
  </si>
  <si>
    <t>Recarga de Vale Transporte 1 funcionario</t>
  </si>
  <si>
    <t xml:space="preserve">Recibo </t>
  </si>
  <si>
    <t>Diogo Felipe de Siqueira</t>
  </si>
  <si>
    <t>105.314.186-69</t>
  </si>
  <si>
    <t>3546821590000-14</t>
  </si>
  <si>
    <t>Samara Muniz Toledo</t>
  </si>
  <si>
    <t>131.465.706-29</t>
  </si>
  <si>
    <t>7546831290000-15</t>
  </si>
  <si>
    <t>Wanderson Passos archanjo</t>
  </si>
  <si>
    <t>116.291.716-46</t>
  </si>
  <si>
    <t>Wando Sueira de Almeida</t>
  </si>
  <si>
    <t>038.891.288-37</t>
  </si>
  <si>
    <t>Josimar Carlos Gomes Andrade</t>
  </si>
  <si>
    <t>124.599.029-89</t>
  </si>
  <si>
    <t>Cassio Mendes Monteiro</t>
  </si>
  <si>
    <t>089.875.506-99</t>
  </si>
  <si>
    <t>George Maicon de Oliveira</t>
  </si>
  <si>
    <t>108.156.396-60</t>
  </si>
  <si>
    <t>5546734870000-14</t>
  </si>
  <si>
    <t>Glicelia Rogeria da Silva</t>
  </si>
  <si>
    <t>056.223.456-00</t>
  </si>
  <si>
    <t>5546910900000-15</t>
  </si>
  <si>
    <t>Weliton Guimaraes de Brito</t>
  </si>
  <si>
    <t>501.596.666-00</t>
  </si>
  <si>
    <t>5548149430000-12</t>
  </si>
  <si>
    <t>Reembolso  Amanda Carolina Campos Silva ref. Pedagio Translado da adolescente para Araxá</t>
  </si>
  <si>
    <t>9548316870000-12</t>
  </si>
  <si>
    <t>FGTS 01/2022</t>
  </si>
  <si>
    <t>Lucas Dana Lima</t>
  </si>
  <si>
    <t>130.091.197-20</t>
  </si>
  <si>
    <t>32026980118-56</t>
  </si>
  <si>
    <t>Rosimar Salvador de Souza</t>
  </si>
  <si>
    <t>048.654.356-03</t>
  </si>
  <si>
    <t>32026980118-87</t>
  </si>
  <si>
    <t>Gustavo Pereira da Gama</t>
  </si>
  <si>
    <t>079.138.766-62</t>
  </si>
  <si>
    <t>32026980126-27</t>
  </si>
  <si>
    <t xml:space="preserve">Pagamento ref. Pensão alimentícia descontado em folha de pagamento do funcionário  Paulo Marcio Rocha Barbosa Santos ref. 01/2022 </t>
  </si>
  <si>
    <t>3547089660000-10</t>
  </si>
  <si>
    <t>Pagamento ref. Pensão alimenticia descontado em folha de pagamento do funcionario  Wagner Gladson da Silva ref. 01/2022</t>
  </si>
  <si>
    <t>7546859900000-16</t>
  </si>
  <si>
    <t>Pagamento ref. Pensão alimenticia descontado em folha de pagamento do funcionario  Marlon Douglas Guilherme Nunes ref. 01/2022</t>
  </si>
  <si>
    <t>7546887280000-19</t>
  </si>
  <si>
    <t>Compra de 15 unidades de Mascaras tripla descartavel e 234 unidades de mascara KN 95 Und. São Jeronimo</t>
  </si>
  <si>
    <t>Compra de 3 Arame Concertina de 8 metros para uso na unidade</t>
  </si>
  <si>
    <t>041712426-1</t>
  </si>
  <si>
    <t>Vedação de 5 Janelas e 1 porta da unidade Araxá</t>
  </si>
  <si>
    <t>Warithon Aparecido da Silva</t>
  </si>
  <si>
    <t>10.722.306/0001-05</t>
  </si>
  <si>
    <t>Compra 316 unidade de Mascaras KN95 e 30 unidade de mascaras tripla descartavel para Und. Santa Clara</t>
  </si>
  <si>
    <t>Higienização do veiculo</t>
  </si>
  <si>
    <t>Tiago Junio de Souza</t>
  </si>
  <si>
    <t>31.387.320/0001-70</t>
  </si>
  <si>
    <t>Compra 204 unidade de Mascaras KN95 e 30 unidade de mascaras tripla descartavel para Und. Lindeia</t>
  </si>
  <si>
    <t>Compra 214 unidade de Mascaras KN95 e 1 unidade de mascaras tripla descartavel para Und. Santa Helena</t>
  </si>
  <si>
    <t>Compra 1565 unidade de Mascaras KN95 para Und. Sede administrativa/ sete lagoas/unai/ tupacigura/ uberaba/ araxa/ ipatinga</t>
  </si>
  <si>
    <t>Compra de 2 Cilindros de chave para recepçao</t>
  </si>
  <si>
    <t>Jaurenio Magno Alves de Freitas</t>
  </si>
  <si>
    <t>66.488.859/0001-08</t>
  </si>
  <si>
    <t>Compra 151 unidade de Mascaras KN95 e 5 unidade de mascaras tripla descartavel para Und. Santa Helena</t>
  </si>
  <si>
    <t>Compra 264 unidade de Mascaras KN95 e 7 unidade de mascaras tripla descartavel para Und. Horto</t>
  </si>
  <si>
    <t xml:space="preserve">Compra de 1 Central Impacto 681 </t>
  </si>
  <si>
    <t>12.895.875/0001-88</t>
  </si>
  <si>
    <t>Diária de Viagem para funcionario  Karem Mariana Gomes de Carvalho ref. Realizaçao de translado da adolescente</t>
  </si>
  <si>
    <t>Karem Mariana Gomes de Carvalho</t>
  </si>
  <si>
    <t>098.098.146-82</t>
  </si>
  <si>
    <t>Diária de Viagem para funcionario André Igor da Silva Candido ref. Realizaçao de translado da adolescente.</t>
  </si>
  <si>
    <t>André Igor da Silva Candido</t>
  </si>
  <si>
    <t>Diária de Viagem para funcionario Ronielle Lopes Caetano ref. Acompanhamento da subdireçao de atendimento, avaliação do plano de trabalho, acompanhamento da organização.</t>
  </si>
  <si>
    <t>Ronielle Lopes Caetano</t>
  </si>
  <si>
    <t>014.451.956-90</t>
  </si>
  <si>
    <t>Diária de Viagem para funcionario Aquila Augusto da Silva Teixeira ref. Acompanhamento da subdireçao de atendimento, avaliação do plano de trabalho, acompanhamento da organização.</t>
  </si>
  <si>
    <t>Aquila Augusto da Silva Teixeira</t>
  </si>
  <si>
    <t>080.032.916-31</t>
  </si>
  <si>
    <t>Liliana de Assis Costa</t>
  </si>
  <si>
    <t>045.100.816-26</t>
  </si>
  <si>
    <t>Agnaldo Jorge da Silva</t>
  </si>
  <si>
    <t>102.643.476-92</t>
  </si>
  <si>
    <t>Leandro Daniel dos Anjos</t>
  </si>
  <si>
    <t>073.711.706-01</t>
  </si>
  <si>
    <t>Miliana Pansani Vilaça</t>
  </si>
  <si>
    <t>036.257.036-10</t>
  </si>
  <si>
    <t>Neusa Xavier da Silva</t>
  </si>
  <si>
    <t>055.054.526-39</t>
  </si>
  <si>
    <t>Sandra Santana da Cruz</t>
  </si>
  <si>
    <t>053.942.396-30</t>
  </si>
  <si>
    <t>Emily Thayrine de Paula Maciel</t>
  </si>
  <si>
    <t>127.990.016-45</t>
  </si>
  <si>
    <t>7549331580000-26</t>
  </si>
  <si>
    <t>Joao Victor Benevides de Souza</t>
  </si>
  <si>
    <t>022.740.736-94</t>
  </si>
  <si>
    <t>754933158000-18</t>
  </si>
  <si>
    <t>FGTS Multa rescisoria</t>
  </si>
  <si>
    <t>034257840751491-32</t>
  </si>
  <si>
    <t>033232731751491-32</t>
  </si>
  <si>
    <t>034231131751491-32</t>
  </si>
  <si>
    <t>ISS Retido ref. 01/2022</t>
  </si>
  <si>
    <t>02220273383-24</t>
  </si>
  <si>
    <t>Serviço de reparo em sala do 2° pavimento da unidade andradas</t>
  </si>
  <si>
    <t>Jlumens Prestaçao de serviço ltda</t>
  </si>
  <si>
    <t>09.160.715/0001-86</t>
  </si>
  <si>
    <t xml:space="preserve">Locação 3 impressoras </t>
  </si>
  <si>
    <t>Virtual Informatica Ltda</t>
  </si>
  <si>
    <t>22.658.067/0001-50</t>
  </si>
  <si>
    <t>PAF  ref. 01/2022</t>
  </si>
  <si>
    <t xml:space="preserve">Internet </t>
  </si>
  <si>
    <t>54381/10</t>
  </si>
  <si>
    <t>PAF GRR ref. 01/2022</t>
  </si>
  <si>
    <t>Projeto de prevenção e combate a incêndio da unidades Unaí, Ipatinga, uberaba, sete lagoas, horto, são jeronimo, santa helena, santa clara, tupacigura, andradas, lindeia</t>
  </si>
  <si>
    <t>Projecendio Prevenção e combate a incêndio Ltda</t>
  </si>
  <si>
    <t>14.440.991/0001-38</t>
  </si>
  <si>
    <t>Equipamentos de EPI de limpeza sendo 75 capas, 45 botas, 8  luvas para unidade Uberaba</t>
  </si>
  <si>
    <t>Pro Minas Materiais de Segurança Ltda</t>
  </si>
  <si>
    <t>14.982.319/0001-74</t>
  </si>
  <si>
    <t xml:space="preserve">Bruno Luis da Silva Lino </t>
  </si>
  <si>
    <t>Compra 12 Macacão Proteção Branco, 12 Pulverizador 20L Costal Manual pressao acumulada, 15 Tapete Capacho sanitizante pediluvio dry duplo barreira Externa 70x50 unidade Araxá, Andradas, Horto,são jeronimo, santa helena, santa clara, lindeia, unai, tupaciguara, sete lagoas, ipatinga, uberaba, sede administrativa</t>
  </si>
  <si>
    <t>Armarinho N&amp;N Ltda</t>
  </si>
  <si>
    <t>36.918.645/0001-55</t>
  </si>
  <si>
    <t>Curso de primeiros socorros para funcionarios</t>
  </si>
  <si>
    <t>Tree Cursos e treinamentos Eireli</t>
  </si>
  <si>
    <t>18.423.891/0001-54</t>
  </si>
  <si>
    <t>Compra de cartucho tanque de toner HP e recarga de Toner  HP</t>
  </si>
  <si>
    <t>Aline Loren de Ávila Castro</t>
  </si>
  <si>
    <t>19.462.314/0001-34</t>
  </si>
  <si>
    <t>Bem estar social 01/2022</t>
  </si>
  <si>
    <t>Seguro de vida ref. 01/2022</t>
  </si>
  <si>
    <t>041721475-1</t>
  </si>
  <si>
    <t>PAF virtual ref. 01/2022</t>
  </si>
  <si>
    <t>33.961.446/001-31</t>
  </si>
  <si>
    <r>
      <t xml:space="preserve">Aquisição de 5 estabilizadores </t>
    </r>
    <r>
      <rPr>
        <sz val="9"/>
        <rFont val="Arial"/>
        <family val="2"/>
      </rPr>
      <t>300 VA Ragtech preto</t>
    </r>
  </si>
  <si>
    <t>Emerson Rodrigues Alves Informatica ME</t>
  </si>
  <si>
    <t>24.173.280/0001-06</t>
  </si>
  <si>
    <t>Caixa de som 2.0 Usb 5V 2X VS-01</t>
  </si>
  <si>
    <t>Compra de 45 Caixa de papelão e 4 fita adesiva para envio dos uniformes para as unidades</t>
  </si>
  <si>
    <t>Somapel Ltda</t>
  </si>
  <si>
    <t>20.883.666/0001-42</t>
  </si>
  <si>
    <t>1/3 Férias Evandro Fagner da Silva Periodo de férias 14/02/2022 a 28/02/2022</t>
  </si>
  <si>
    <t>Férias Evandro Fagner da Silva Periodo de férias 14/02/2022 a 28/02/2022</t>
  </si>
  <si>
    <t>1/3 Férias Carolina de Melo Rocha Periodo de férias 15/02/2022 a 16/03/2022</t>
  </si>
  <si>
    <t>Carolina de Melo Rocha</t>
  </si>
  <si>
    <t>040.170.251.02</t>
  </si>
  <si>
    <t>Férias Carolina de Melo Rocha Periodo de férias 15/02/2022 a 16/03/2022</t>
  </si>
  <si>
    <t>1/3 Férias Geane Carolina de Jesus Mendes Periodo de férias 14/02/2022 a 28/02/2022</t>
  </si>
  <si>
    <t>Geane Carolina de Jesus Mendes</t>
  </si>
  <si>
    <t>072.858.896-01</t>
  </si>
  <si>
    <t>Férias Geane Carolina de Jesus Mendes Periodo de férias 14/02/2022 a 28/02/2022</t>
  </si>
  <si>
    <t>1/3 Férias Patricia Rocha de Freitas Periodo de férias 14/02/2022 a 15/03/2022</t>
  </si>
  <si>
    <t>Patricia Rocha de Freitas</t>
  </si>
  <si>
    <t>085.213.996-93</t>
  </si>
  <si>
    <t>Férias Patricia Rocha de Freitas Periodo de férias 14/02/2022 a 15/03/2022</t>
  </si>
  <si>
    <t>1/3 Férias Rogerio Nascimento de Oliveira Periodo de férias 15/02/2022 a 16/03/2022</t>
  </si>
  <si>
    <t>Rogerio Nascimento de Oliveira</t>
  </si>
  <si>
    <t>941.294.606-68</t>
  </si>
  <si>
    <t>Férias Rogerio Nascimento de Oliveira Periodo de férias 15/02/2022 a 16/03/2022</t>
  </si>
  <si>
    <t>Diária de Viagem para funcionario Charles Jonatas de Jesus ref. Acompanhamento do adolescente para cidade Bela Vista, conforme cumprimento de medida e desligamento da unidade</t>
  </si>
  <si>
    <t>Charles Jonatas de Jesus</t>
  </si>
  <si>
    <t>098.572.546-08.</t>
  </si>
  <si>
    <t>Diária de Viagem para funcionario Lucas Cristiano Lopes ref. Acompanhamento do adolescente para cidade Bela Vista, conforme cumprimento de medida e desligamento da unidade</t>
  </si>
  <si>
    <t>Lucas Cristiano Lopes</t>
  </si>
  <si>
    <t>077.193.586-27</t>
  </si>
  <si>
    <t>Centro Operacional de Desenvolvimento e saneamento de Uberaba</t>
  </si>
  <si>
    <t>25.433.004/0001-94</t>
  </si>
  <si>
    <t>02.421.421.0001-11</t>
  </si>
  <si>
    <t>17004538993-85</t>
  </si>
  <si>
    <t>17004538993-87</t>
  </si>
  <si>
    <t>46412725-04</t>
  </si>
  <si>
    <t>17004538993-89</t>
  </si>
  <si>
    <t>Matheus Felipe Xavier de Oliveira</t>
  </si>
  <si>
    <t>111.442.986-44</t>
  </si>
  <si>
    <t>Ração e milho para criaçao na unidade</t>
  </si>
  <si>
    <t>Agro Rações Comercio Ltda</t>
  </si>
  <si>
    <t>18.427.180/0001-58</t>
  </si>
  <si>
    <t>Instalação e ligação de tomada para ar condicionado e  quadro de distribuição na unidade</t>
  </si>
  <si>
    <t xml:space="preserve">Vanessa de Paula Gonçalves </t>
  </si>
  <si>
    <t>29.064.277/0001-60</t>
  </si>
  <si>
    <t>BH Distribuidora de cosmeticos ltda</t>
  </si>
  <si>
    <t>02.622.770/0001-00</t>
  </si>
  <si>
    <t>Material de escritorio</t>
  </si>
  <si>
    <t>Lavanderia Und. Araxá</t>
  </si>
  <si>
    <t>Locação de 2  impressoras</t>
  </si>
  <si>
    <t>Compra de 27 Garrafão de 20 litros para filtro na sede</t>
  </si>
  <si>
    <t>Pneus bh com Pneus e Serviços</t>
  </si>
  <si>
    <t>04.968.915/0001-46</t>
  </si>
  <si>
    <t>Compra de 105 Lampadas super led e 105 plafon pvc c/ soquete para troca da unidade</t>
  </si>
  <si>
    <t>Campo Eletrico Ltda</t>
  </si>
  <si>
    <t>06.252.713/0001-29</t>
  </si>
  <si>
    <t xml:space="preserve">Recarga de cartão de combustível para und. São Jeronimo </t>
  </si>
  <si>
    <t>Material para equipe de informatica</t>
  </si>
  <si>
    <t>Cirurgica Santa Fé</t>
  </si>
  <si>
    <t>31.233.074/0001-00</t>
  </si>
  <si>
    <t>Compra de 100 unidades de mascaras tripla com elastico e 10 luvas de procedimento</t>
  </si>
  <si>
    <t>Azevedo e Santos produtos de limpeza</t>
  </si>
  <si>
    <t>08.194.634/0001-34</t>
  </si>
  <si>
    <t>Aquisição de 2 Ventiladores parede tufão preto e  3 Ventiladores parede tufão branco</t>
  </si>
  <si>
    <t>23.765.658/0001-90</t>
  </si>
  <si>
    <t>Locação de impressora sendo 2 nas unidades Andradas, horto,Santa Helena, Santa Clara, Lindeira e  impressoras em São Jeronimo e 7 na sede administrativa</t>
  </si>
  <si>
    <t>12206776841-2</t>
  </si>
  <si>
    <t>Reembolso a Gleiciane Souza de Paula ref.retirada da 2° via do cartão de transporte da Univale</t>
  </si>
  <si>
    <t>Gleiciane Souza de Paula</t>
  </si>
  <si>
    <t>078.309.496-54</t>
  </si>
  <si>
    <t>Diária de Viagem para funcionaria Ângela Maria Auxiliadora de Paulo ref. Transferencia de adolescente para unidade de São Jeronimo</t>
  </si>
  <si>
    <t>Ângela Maria Auxiliadora de Paulo</t>
  </si>
  <si>
    <t>947.352.476-53</t>
  </si>
  <si>
    <t>Diária de Viagem para funcionario Diego Farli Mendes da Silva ref. Transferencia de adolescente de Araxá para unidade de Frutal.</t>
  </si>
  <si>
    <t>Diego Farli Mendes da Silva</t>
  </si>
  <si>
    <t>059.762.156-02</t>
  </si>
  <si>
    <t>Reembolso a Fernanda de Moura Alves ref. Valor do pedagio devido á ida do subdiretor de atendimento a sede para buscar equipamentos de desinfecçao.</t>
  </si>
  <si>
    <t>Fernanda de Moura Alves</t>
  </si>
  <si>
    <t>275.294.988-00</t>
  </si>
  <si>
    <t>Diária de Viagem para funcionario Juliano Fernandes Silva ref. Transferencia de adolescente para unidade de São Jeronimo. Reembolso ref. Pedagio de araxá para BH</t>
  </si>
  <si>
    <t>Juliano Fernandes Silva</t>
  </si>
  <si>
    <t>045.018.686-51</t>
  </si>
  <si>
    <t>Diária de Viagem para funcionario Maximiliano Magalhães Pedroso ref. Transferencia de adolescente de Araxá para unidade de Frutal. Pedagio de Araxá para BH</t>
  </si>
  <si>
    <t>Maximiliano Magalhaes Pedroso</t>
  </si>
  <si>
    <t>085.873.976-30</t>
  </si>
  <si>
    <t>Diária de Viagem para funcionario Thiago Procopio ref. Transferencia de adolescente para unidade de São Jeronimo</t>
  </si>
  <si>
    <t>Thiago Procopio</t>
  </si>
  <si>
    <t>111.462.216-81</t>
  </si>
  <si>
    <t>Diária de Viagem para funcionario Thiago Willian Margato ref. Transferencia de adolescente para unidade de São Jeronimo</t>
  </si>
  <si>
    <t>Thiago Willian Margato</t>
  </si>
  <si>
    <t>290.767.368-80</t>
  </si>
  <si>
    <t>Diária de Viagem para funcionario Juliano Fernandes Silva ref. Transferencia de adolescente de Araxá para unidade de Frutal. Pedagio de Araxá para BH</t>
  </si>
  <si>
    <t>Diária de Viagem para funcionario Juliano Fernandes Silva ref. Transferencia de adolescente de Araxá para unidade de Frutal.</t>
  </si>
  <si>
    <t>Diária de Viagem para funcionario Thiago Procopio ref. Transferencia de adolescente de Araxá para unidade de Frutal.</t>
  </si>
  <si>
    <t>Transferencia de Rendimentos para conta Reserva de recurso, conforme previsto no I do Art. 89 do decreto estadual 47553/2018 ref. 01/2022</t>
  </si>
  <si>
    <t>9556521390000-15</t>
  </si>
  <si>
    <t>Alimentaçao Und. Santa Helena</t>
  </si>
  <si>
    <t xml:space="preserve">Material Eletrico </t>
  </si>
  <si>
    <t>12205072772-6</t>
  </si>
  <si>
    <t>Uniformes para funcionarios das unidades</t>
  </si>
  <si>
    <t xml:space="preserve">Diupon Confecçoes Ltda </t>
  </si>
  <si>
    <t>71.079.719/0001-08</t>
  </si>
  <si>
    <t xml:space="preserve">Carga e recarga de extintores </t>
  </si>
  <si>
    <t>Fernandes &amp; Fernandes Comercio de Extintores Ltda</t>
  </si>
  <si>
    <t>08.349.488/0001-79</t>
  </si>
  <si>
    <t xml:space="preserve">Troca de lampadas das áreas da unidade </t>
  </si>
  <si>
    <t>Nilda Rosa de Jesus</t>
  </si>
  <si>
    <t>24.550.031/0001-84</t>
  </si>
  <si>
    <t>Ismail Denis Carneiro Pinto</t>
  </si>
  <si>
    <t>041.846.836-22</t>
  </si>
  <si>
    <t>1/3 Férias Jorma Silva Menezes Periodo de férias 18/02 a 19/03/22</t>
  </si>
  <si>
    <t>Jorma Silva Menezes</t>
  </si>
  <si>
    <t>063.255.546-71</t>
  </si>
  <si>
    <t>Férias Jorma Silva Menezes Periodo de férias 18/02 a 19/03/22</t>
  </si>
  <si>
    <t>1/3 Férias Gil Cesar Martins Valadares Periodo de férias 19/02 a 20/03/22</t>
  </si>
  <si>
    <t>Gil Cesar Martins Valadares</t>
  </si>
  <si>
    <t>728.622.706-87</t>
  </si>
  <si>
    <t>Férias Gil Cesar Martins Valadares Periodo de férias 19/02 a 20/03/22</t>
  </si>
  <si>
    <t>1/3 Férias Bruno Venuto Lopes Viana Periodo de férias 19/02 a 20/03/22</t>
  </si>
  <si>
    <t>Férias  Bruno Venuto Lopes Viana Periodo de férias 19/02 a 20/03/22</t>
  </si>
  <si>
    <t>1/3 Férias Cristina Aparecida Ferreira de Macedo Periodo de férias 19/02 a 20/03/22</t>
  </si>
  <si>
    <t>Cristina Aparecida Ferreira de Macedo</t>
  </si>
  <si>
    <t>034.505.266-85</t>
  </si>
  <si>
    <t>Férias Cristina Aparecida Ferreira de Macedo Periodo de férias 19/02 a 20/03/22</t>
  </si>
  <si>
    <t>1/3 Férias Cassio Henrique Coelho Periodo de férias 18/02 a 19/03/22</t>
  </si>
  <si>
    <t>Cassio Henrique Coelho</t>
  </si>
  <si>
    <t>048.969.146-35</t>
  </si>
  <si>
    <t>Medicamento para unidade</t>
  </si>
  <si>
    <t>Reparos Hidraulicos devido a vazamentos na unidade</t>
  </si>
  <si>
    <t>Anicelio Lopes Arantes</t>
  </si>
  <si>
    <t>26.676.283/0001-80</t>
  </si>
  <si>
    <t>Ferreira e Ramalho Drogaria</t>
  </si>
  <si>
    <t>38.317.722/0001-47</t>
  </si>
  <si>
    <t>Unai Comercio de Papeis Ltda</t>
  </si>
  <si>
    <t>23.190.291/0001-23</t>
  </si>
  <si>
    <t>Recarga de Vale transporte 5 funcionario</t>
  </si>
  <si>
    <t>10.426.715/001-64</t>
  </si>
  <si>
    <t>202237067 e 2347885</t>
  </si>
  <si>
    <t>Sispag Fornecedores</t>
  </si>
  <si>
    <t>Material de Limpeza Und. Horto</t>
  </si>
  <si>
    <t>Reembolso a  Juliano Fernandes Silva ref. Pedagio de Araxá para Frutal</t>
  </si>
  <si>
    <t>3561547010000-15</t>
  </si>
  <si>
    <t xml:space="preserve">Oficina de culinaria </t>
  </si>
  <si>
    <t>Eumaco Comercial Ltda</t>
  </si>
  <si>
    <t>09.353.578/0004-49</t>
  </si>
  <si>
    <t>Recarga de cartão de combustível para und. Sede</t>
  </si>
  <si>
    <t>041792852-1</t>
  </si>
  <si>
    <t>Compra de 7 Quadros branco para auxiliar no planejamento de tarefas e rotinas dos funcionarios</t>
  </si>
  <si>
    <t>Udicom Comercio de Utilidades Eireli</t>
  </si>
  <si>
    <t>19.568.017/0001-78</t>
  </si>
  <si>
    <t>Abastecimento de 50 litros de oleo no tanque do gerador da unidade</t>
  </si>
  <si>
    <t>Eletromec Serviços eletricos e mecanicos</t>
  </si>
  <si>
    <t>14.307.973/0001-82</t>
  </si>
  <si>
    <t>Diária de Viagem para funcionario Maximiliano Magalhães Pedrosa ref. Transferencia de adolescente de Araxá para unidade de Frutal.</t>
  </si>
  <si>
    <t>9561452170000-14</t>
  </si>
  <si>
    <t>Katia dos Santos Bruno</t>
  </si>
  <si>
    <t>106.329.006-60</t>
  </si>
  <si>
    <t>1560615420000-17</t>
  </si>
  <si>
    <t>Diária de Viagem para funcionario Juliano Fernandes Silva ref. Transferencia de adolescente de Araxá para unidade de Frutal. Pedagio de Araxá para Frutal</t>
  </si>
  <si>
    <t xml:space="preserve">Diária de Viagem para funcionario Juliano Fernandes Silva ref. Transferencia de adolescente de Araxá para unidade de Frutal. </t>
  </si>
  <si>
    <t xml:space="preserve">Diária de Viagem para funcionario Maximiliano Magalhaes Pedroso ref. Transferencia de adolescente de Araxá para unidade de Frutal. </t>
  </si>
  <si>
    <t>Reembolso a Reginaldo Mendes da Cruz ref. Pedagio caminho Tupaciguara a Uberaba</t>
  </si>
  <si>
    <t xml:space="preserve">Reembolso a Israel Rossi Almeida Alves ref. Substituição do pneu do veiculo </t>
  </si>
  <si>
    <t>Israel Rossi Almeida Alves</t>
  </si>
  <si>
    <t>014.515.476-92</t>
  </si>
  <si>
    <t xml:space="preserve">Diária de Viagem para funcionario Ednaldo Abadia Rodrigues de Freitas Junior ref. Transferencia de adolescente de Araxá para unidade de Frutal. </t>
  </si>
  <si>
    <t>Ednaldo Abadia Rodrigues de Freitas Junior</t>
  </si>
  <si>
    <t>114.688.186-00</t>
  </si>
  <si>
    <t xml:space="preserve">Diária de Viagem para funcionario Maicon Cristian de Souza ref. Transferencia de adolescente de Araxá para unidade de Frutal. </t>
  </si>
  <si>
    <t>Maicon Cristian de Souza</t>
  </si>
  <si>
    <t>012.709.736-81</t>
  </si>
  <si>
    <t xml:space="preserve">Diária de Viagem para funcionario Raisson Gomes ref. Transferencia de adolescente de Araxá para unidade de Frutal. </t>
  </si>
  <si>
    <t>Raisson Gomes</t>
  </si>
  <si>
    <t>128.500.756-55</t>
  </si>
  <si>
    <t>Reembolso a Juliano Fernandes Silva ref. Pedagio Araxá Frutal/bh</t>
  </si>
  <si>
    <t>Reembolso a Aquila Augusto da Silva Teixeira ref. Pedagio Uberaba/bh</t>
  </si>
  <si>
    <t>075.990.756-07</t>
  </si>
  <si>
    <t>32220858760-27</t>
  </si>
  <si>
    <t>Revelação de 2 fotos 3x4 (8 unidades de cada revelação)</t>
  </si>
  <si>
    <t>Alegria Comercio de Produtos e equipamentos Fotograficos</t>
  </si>
  <si>
    <t>11.964.082/0001-00</t>
  </si>
  <si>
    <t>Bloqueio Judicial ref. A equivoco da secretaria que não constatou o pagamento do acordo realizado e das custas judiciais. Determinando a execução do bloqueio dos valores que posteriormente foram liberados.</t>
  </si>
  <si>
    <t>Projetor e Tela para acompanhamento de audiências e demandas do judiciario</t>
  </si>
  <si>
    <t>Nobrega e Almeida Informatica Ltda</t>
  </si>
  <si>
    <t>07.778.266/0001-09</t>
  </si>
  <si>
    <t>Priscila Rodrigues Mendes</t>
  </si>
  <si>
    <t>22.794.619/0001-58</t>
  </si>
  <si>
    <t>Aquisição de 2 Bebedouros industrial 25L</t>
  </si>
  <si>
    <t>11.433.766/0001-86</t>
  </si>
  <si>
    <t>Jozimar Pereira Magalhaes</t>
  </si>
  <si>
    <t>080.946.266-40</t>
  </si>
  <si>
    <t>Reembolso a Waltair Vaz Vieira Junior ref. Transporte do adolescente para tratamento medico</t>
  </si>
  <si>
    <t>Waltair Vaz Vieira Junior</t>
  </si>
  <si>
    <t>135.487.476-55</t>
  </si>
  <si>
    <t>Reembolso a Fernanda Andrade de Castro ref.visita ao CRAAS para obter informações sobre a familia do adolescente.</t>
  </si>
  <si>
    <t>Fernanda Andrade de Castro</t>
  </si>
  <si>
    <t>045.377.756-29</t>
  </si>
  <si>
    <t>Reembolso a Eduardo de Oliveira Carvalho ref.visita ao CRAAS para obter informações sobre a familia do adolescente.</t>
  </si>
  <si>
    <t>Eduardo de Oliveira Carvalho</t>
  </si>
  <si>
    <t>022.426.816-30</t>
  </si>
  <si>
    <t>Reembolso a Alessandra Alves de Almeida ref.visita ao CRAAS para obter informações sobre a familia do adolescente.</t>
  </si>
  <si>
    <t>Alessandra Alves de Almeida</t>
  </si>
  <si>
    <t>034.551.706-76</t>
  </si>
  <si>
    <t>Reembolso a Reginaldo Mendes da Cruz ref. Transporte do adolescente para realizaçao de tratamento de saude</t>
  </si>
  <si>
    <t>Reembolso a Fabio Nascimento Marques ref. Transporte do adolescente para realizaçao de tratamento de saude</t>
  </si>
  <si>
    <t>Fabio Nascimento Marques</t>
  </si>
  <si>
    <t>263.014.738-09</t>
  </si>
  <si>
    <t>1/3 Férias Cassio Mendes Monteiro Periodo de férias 22/02 a 23/03/22</t>
  </si>
  <si>
    <t>1/3 Férias Elisangela Santos Silva Periodo de férias 22/02 a 23/03/22</t>
  </si>
  <si>
    <t xml:space="preserve">Elisangela Santos Silva </t>
  </si>
  <si>
    <t>013.070.656-60</t>
  </si>
  <si>
    <t>Férias Elisangela Santos Silva Periodo de férias 22/02 a 23/03/22</t>
  </si>
  <si>
    <t>1/3 Férias Leura de Cassia Silva de Jesus Freitas Periodo de férias 22/02 a 23/03/22</t>
  </si>
  <si>
    <t>Leura de Cassia Silva de Jesus Freitas</t>
  </si>
  <si>
    <t>011.956.491-26</t>
  </si>
  <si>
    <t xml:space="preserve"> Férias Leura de Cassia Silva de Jesus Freitas Periodo de férias 22/02 a 23/03/22</t>
  </si>
  <si>
    <t>1/3 Férias Luiz Alberto Martins Junior Periodo de férias 22/02 a 23/03/22</t>
  </si>
  <si>
    <t>Luiz Alberto Martins Junior</t>
  </si>
  <si>
    <t>944.203.436-72</t>
  </si>
  <si>
    <t xml:space="preserve"> Férias Luiz Alberto Martins JuniorFreitas Periodo de férias 22/02 a 23/03/22</t>
  </si>
  <si>
    <t>1/3 Férias Wesley Pereira de Morais Periodo de férias 22/02 a 23/03/22</t>
  </si>
  <si>
    <t xml:space="preserve"> Wesley Pereira de Morais</t>
  </si>
  <si>
    <t>070.084.416-30</t>
  </si>
  <si>
    <t xml:space="preserve"> Férias  Wesley Pereira de Morais Periodo de férias 22/02 a 23/03/22</t>
  </si>
  <si>
    <t>1/3 Férias Celia Viana Ferreira de Souza Periodo de férias 22/02 a 23/03/22</t>
  </si>
  <si>
    <t>Celia Viana Ferreira De Souza</t>
  </si>
  <si>
    <t>078.792.876-39</t>
  </si>
  <si>
    <t xml:space="preserve"> Férias Celia Viana Ferreira de Souza Periodo de férias 22/02 a 23/03/22</t>
  </si>
  <si>
    <t>1/3 Férias Helen Cristina Paixão Alves Periodo de férias 22/02 a 23/03/22</t>
  </si>
  <si>
    <t xml:space="preserve"> Helen Cristina Paixão Alves</t>
  </si>
  <si>
    <t>001.392.216-54</t>
  </si>
  <si>
    <t xml:space="preserve"> Férias Helen Cristina Paixão Alves Periodo de férias 22/02 a 23/03/22</t>
  </si>
  <si>
    <t>1/3 Férias Edson Carlos da Silva Periodo de férias 22/02 a 23/03/22</t>
  </si>
  <si>
    <t xml:space="preserve">Edson Carlos da Silva </t>
  </si>
  <si>
    <t>041.815.346-93</t>
  </si>
  <si>
    <t xml:space="preserve"> Férias Edson Carlos da Silva Periodo de férias 22/02 a 23/03/22</t>
  </si>
  <si>
    <t>1/3 Férias Giorgia Pilar Cardoso Pires Periodo de férias 22/02 a 23/03/22</t>
  </si>
  <si>
    <t>Giorgia Pilar Cardoso Pires</t>
  </si>
  <si>
    <t>895.273.306-10</t>
  </si>
  <si>
    <t xml:space="preserve"> Férias Giorgia Pilar Cardoso Pires Periodo de férias 22/02 a 23/03/22</t>
  </si>
  <si>
    <t>1/3 Férias Roberto Pereira da Silva Periodo de férias 22/02 a 23/03/22</t>
  </si>
  <si>
    <t>Roberto Pereira da Silva</t>
  </si>
  <si>
    <t>542.029.736-15</t>
  </si>
  <si>
    <t xml:space="preserve"> Férias Roberto Pereira da Silva Periodo de férias 22/02 a 23/03/22</t>
  </si>
  <si>
    <t>1/3 Férias Wiliam Douglas dos Santos Ferreira Periodo de férias 22/02 a 23/03/22</t>
  </si>
  <si>
    <t>Wiliam Douglas dos Santos Ferreira</t>
  </si>
  <si>
    <t>073.235.326-20</t>
  </si>
  <si>
    <t xml:space="preserve"> Férias Wiliam Douglas dos Santos Ferreira Periodo de férias 22/02 a 23/03/22</t>
  </si>
  <si>
    <t>Diaria de Viagem a funcionario Daniel Paruca Barroso ref. Translado de adolescente</t>
  </si>
  <si>
    <t>Daniel Paruca Barroso</t>
  </si>
  <si>
    <t>865.346.966-49</t>
  </si>
  <si>
    <t>Diaria de Viagem a funcionario Diego Artur da Silva ref. Translado de adolescente</t>
  </si>
  <si>
    <t>Diego Artur da Silva Souza</t>
  </si>
  <si>
    <t>124.307.756-54</t>
  </si>
  <si>
    <t>INSS Patronal  ref. 01/2022</t>
  </si>
  <si>
    <t>32241807636-18</t>
  </si>
  <si>
    <t>Recarga de 6 cartucho para impressão</t>
  </si>
  <si>
    <t>Etenesil Ricardo De Oliveira Cruz</t>
  </si>
  <si>
    <t>34.467.596/0001-56</t>
  </si>
  <si>
    <t>nota Fiscal</t>
  </si>
  <si>
    <t>Compra de itens para Oficina de esportes</t>
  </si>
  <si>
    <t>Soccer Comercio de Artigos Esportivos</t>
  </si>
  <si>
    <t>00.152.687/0001-80</t>
  </si>
  <si>
    <t>Peças para manutenção no sistema de aquecedor</t>
  </si>
  <si>
    <t>Sol Service Ltda</t>
  </si>
  <si>
    <t>23.750.648/0001-80</t>
  </si>
  <si>
    <t>Prestação de Serviço  para manutenção no sistema de aquecedor</t>
  </si>
  <si>
    <t>Material de Limpeza Und. Lindeia</t>
  </si>
  <si>
    <t>Marcos Regenis Jose de Sousa E Cia</t>
  </si>
  <si>
    <t>01.444.764/0001-39</t>
  </si>
  <si>
    <t>Multa de Transito</t>
  </si>
  <si>
    <t>Departamento de Policia Rodoviaria Federal</t>
  </si>
  <si>
    <t>Departamento de estrada de rodagem do estado de Minas Gerais</t>
  </si>
  <si>
    <t>Material de Limpeza Und. Sede</t>
  </si>
  <si>
    <t xml:space="preserve">Diaria de Viagem a funcionaria Karla Bianca Gonçalves Moreira ref. Translado de adolescente para tratamento </t>
  </si>
  <si>
    <t>Karla Bianca Gonçalves Moreira</t>
  </si>
  <si>
    <t>001.977.291-26</t>
  </si>
  <si>
    <t>Solimar da Silva Strobel</t>
  </si>
  <si>
    <t>057.018.097-06</t>
  </si>
  <si>
    <t>Jaqueline Maria dos Santos Quirino</t>
  </si>
  <si>
    <t>055.526.096-89</t>
  </si>
  <si>
    <t>Leandro De Assis Neves</t>
  </si>
  <si>
    <t>020.941.246-14</t>
  </si>
  <si>
    <t>Kellen Felix Rodrigues da Silva</t>
  </si>
  <si>
    <t>102.820.296-21</t>
  </si>
  <si>
    <t>1/3 Férias Keila Lucia Barbosa Periodo de férias 21/02 a 22/03/22</t>
  </si>
  <si>
    <t>Keila Lucia Barbosa</t>
  </si>
  <si>
    <t>035.021.696-75</t>
  </si>
  <si>
    <t xml:space="preserve"> Férias Keila Lucia Barbosa Periodo de férias 22/02 a 23/03/22</t>
  </si>
  <si>
    <t>1/3 Férias Denis de Moura Ferreira Periodo de férias 21/02 a 22/03/22</t>
  </si>
  <si>
    <t xml:space="preserve"> Denis de Moura Ferreira</t>
  </si>
  <si>
    <t>059.273.266-50</t>
  </si>
  <si>
    <t xml:space="preserve"> Férias  Denis de Moura Ferreira Periodo de férias 22/02 a 23/03/22</t>
  </si>
  <si>
    <t>1/3 Férias Danilo Rodrigues Pilo de Araujo Periodo de férias 21/02 a 22/03/22</t>
  </si>
  <si>
    <t xml:space="preserve">Danilo Rodrigues Pilo de Araujo </t>
  </si>
  <si>
    <t>070.440.646-20</t>
  </si>
  <si>
    <t xml:space="preserve"> Férias Danilo Rodrigues Pilo de Araujo  Periodo de férias 22/02 a 23/03/22</t>
  </si>
  <si>
    <t>1/3 Férias Patricia Barbosa de Castro Periodo de férias 21/02 a 22/03/22</t>
  </si>
  <si>
    <t>Patricia Barbosa de Castro</t>
  </si>
  <si>
    <t>011.752.796-33</t>
  </si>
  <si>
    <t xml:space="preserve"> Férias Patricia Barbosa de Castro  Periodo de férias 22/02 a 23/03/22</t>
  </si>
  <si>
    <t>1/3 Férias Paulo Marcio Rocha Barbosa Santos Periodo de férias 21/02 a 22/03/22</t>
  </si>
  <si>
    <t>Paulo Marcio Rocha Barbosa Santos</t>
  </si>
  <si>
    <t>016.602.076-14</t>
  </si>
  <si>
    <t xml:space="preserve"> Férias Paulo Marcio Rocha Barbosa Santos  Periodo de férias 22/02 a 23/03/22</t>
  </si>
  <si>
    <t>Repasse de IRRF sobre folha de pagamento ref. 01/2022</t>
  </si>
  <si>
    <t>INSS Repasse ref. 01/2022</t>
  </si>
  <si>
    <t>9565077480000-13</t>
  </si>
  <si>
    <t>INSS retido s/ nota fiscal ref. 01/2022</t>
  </si>
  <si>
    <t>9565081700000-18</t>
  </si>
  <si>
    <t>041259686751491-32</t>
  </si>
  <si>
    <t>04125056775191-32</t>
  </si>
  <si>
    <t>IRRF Ref. 01/2022 Nota fiscal 285610/2022127/2022140/202218</t>
  </si>
  <si>
    <t>04123189471491-32</t>
  </si>
  <si>
    <t>045231852751491-32</t>
  </si>
  <si>
    <t>Contribuiçoes retidas ref. Nota fiscal n° 285610/2022127/2022140/202218</t>
  </si>
  <si>
    <t>Pagamento ref. Pensão alimentícia descontado em folha de pagamento do funcionário  Paulo Marcio Rocha Barbosa Santos ref. 02/2022 - férias</t>
  </si>
  <si>
    <t>32288597915-23</t>
  </si>
  <si>
    <t>Material de Limpeza Und. Santa Clara</t>
  </si>
  <si>
    <t>Manutenção de ar condicionado da sede e unidades de BH</t>
  </si>
  <si>
    <t>Telefone fixo 02/2022</t>
  </si>
  <si>
    <t>1434254221-0</t>
  </si>
  <si>
    <t>Plano odontologico ref. 02/2022</t>
  </si>
  <si>
    <t>12207009996-8</t>
  </si>
  <si>
    <t>17004538993-77</t>
  </si>
  <si>
    <t>1434255866-0</t>
  </si>
  <si>
    <t>17004539640-82</t>
  </si>
  <si>
    <t>17004539659-29</t>
  </si>
  <si>
    <t>Lidis Comercio de Materiais de Limpeza</t>
  </si>
  <si>
    <t>51772021563116442-01</t>
  </si>
  <si>
    <t>17004538993-78</t>
  </si>
  <si>
    <t>1434266852-0</t>
  </si>
  <si>
    <t>1434257647-0</t>
  </si>
  <si>
    <t>Serviço Municipal de Saneamento Básico</t>
  </si>
  <si>
    <t>21396012022-7</t>
  </si>
  <si>
    <t>1434255443-0</t>
  </si>
  <si>
    <t>Telefone fixo 01/2022</t>
  </si>
  <si>
    <t>17004539662-85</t>
  </si>
  <si>
    <t>17004539015-95</t>
  </si>
  <si>
    <t>33.164.021/001-00</t>
  </si>
  <si>
    <t>1/3 Férias Buna Cristina da Silva Pires Periodo de férias 23/02 a 24/03/22</t>
  </si>
  <si>
    <t xml:space="preserve"> Buna Cristina da Silva Pires</t>
  </si>
  <si>
    <t>015.475.926-05</t>
  </si>
  <si>
    <t>Férias Buna Cristina da Silva Pires Periodo de férias 23/02 a 24/03/22</t>
  </si>
  <si>
    <t>1/3 Férias Gabriela Cristina Correa da Silva  Periodo de férias 23/02 a 24/03/22</t>
  </si>
  <si>
    <t xml:space="preserve"> Gabriela Cristina Correa da Silva</t>
  </si>
  <si>
    <t>083.221.156-79</t>
  </si>
  <si>
    <t>Férias Gabriela Cristina Correa da Silva  Periodo de férias 23/02 a 24/03/22</t>
  </si>
  <si>
    <t>1/3 Férias Helio Xavier De Assis  Periodo de férias 23/02 a 24/03/22</t>
  </si>
  <si>
    <t>Helio Xavier De Assis</t>
  </si>
  <si>
    <t>857.129.656-15</t>
  </si>
  <si>
    <t>Férias Helio Xavier De Assis  Periodo de férias 23/02 a 24/03/22</t>
  </si>
  <si>
    <t>1/3 Férias Isabelle Pereira de Freitas Periodo de férias 23/02 a 24/03/22</t>
  </si>
  <si>
    <t>Isabelle Pereira de Freitas</t>
  </si>
  <si>
    <t>126.958.106-60</t>
  </si>
  <si>
    <t>Férias Isabelle Pereira de Freitas Periodo de férias 23/02 a 24/03/22</t>
  </si>
  <si>
    <t>1/3 Férias Ricardo Eustaquio de Queiroz Periodo de férias 23/02 a 24/03/22</t>
  </si>
  <si>
    <t>Ricardo Eustaquio de Queiroz</t>
  </si>
  <si>
    <t>680.0006.856-04</t>
  </si>
  <si>
    <t xml:space="preserve"> Férias Ricardo Eustaquio de Queiroz Periodo de férias 23/02 a 24/03/22</t>
  </si>
  <si>
    <t>1/3 Férias Ernane Chagas da Silva Periodo de férias 23/02 a 24/03/22</t>
  </si>
  <si>
    <t>Ernane Chagas da Silva</t>
  </si>
  <si>
    <t>035.192.316-03</t>
  </si>
  <si>
    <t xml:space="preserve"> Férias Ernane Chagas da SilvaPeriodo de férias 23/02 a 24/03/22</t>
  </si>
  <si>
    <t>1/3 Férias Nilton Vitor Botelho Periodo de férias 23/02 a 24/03/22</t>
  </si>
  <si>
    <t>Nilton Vitor Botelho</t>
  </si>
  <si>
    <t>812.656.116-53</t>
  </si>
  <si>
    <t xml:space="preserve"> Férias Nilton Vitor Botelho Periodo de férias 23/02 a 24/03/22</t>
  </si>
  <si>
    <t>045241042751491-32</t>
  </si>
  <si>
    <t>Celebração da cogestão entre a Suase e instituto Elo afim de promover a integraçao entre colaboradores</t>
  </si>
  <si>
    <t xml:space="preserve">Dumont e Paiva Ltda </t>
  </si>
  <si>
    <t>02.748.086/0001-60</t>
  </si>
  <si>
    <t>Calibração de aparelho de pressão</t>
  </si>
  <si>
    <t>Assistencia Tecnica Copati e Cardoso Ltda</t>
  </si>
  <si>
    <t>24.612.645/0001-43</t>
  </si>
  <si>
    <t>Plotagem porta de vidro da entrada da sede</t>
  </si>
  <si>
    <t>Luana Rany Silva Soares</t>
  </si>
  <si>
    <t>42.149.097/0001-49</t>
  </si>
  <si>
    <t>Recarga de cartão de combustível para und.Ipatinga</t>
  </si>
  <si>
    <t>041864020-1</t>
  </si>
  <si>
    <t>Lavanderia Und. Horto</t>
  </si>
  <si>
    <t>18.608.604/0001-00</t>
  </si>
  <si>
    <t>04186134-1</t>
  </si>
  <si>
    <t>41864141-1</t>
  </si>
  <si>
    <t>Lavanderia Und. Lindeia</t>
  </si>
  <si>
    <t>Estruturaçao de rede da sede e das unidades</t>
  </si>
  <si>
    <t>41822313-1</t>
  </si>
  <si>
    <t>Lavanderia Und. São Jeronimo</t>
  </si>
  <si>
    <t>Lavanderia Und. Santa Helena</t>
  </si>
  <si>
    <t>1º Parcela da adaptação de viatura cela em veiculos Duster das unidades de Unai, Andradas, Araxá, Lindeia, Santa Helena, São Jeronimo, Tupaciguara, Ipatinga, Uberaba,sete lagoas, santa clara e horto</t>
  </si>
  <si>
    <t>Greencar Veiculos Especiais Eireli</t>
  </si>
  <si>
    <t>71.919.187/0002-50</t>
  </si>
  <si>
    <t>Web Cam e caixa de som para acompanhamento de audiencias virtuais</t>
  </si>
  <si>
    <t>04.388.540/0004-98</t>
  </si>
  <si>
    <t>Aquisição de 3 Microfones Gamer streamer  para acompanhamento de audiencias virtuais</t>
  </si>
  <si>
    <t xml:space="preserve"> Aquisição de 01 Notebook Lenovo  para acompanhamento de audiencias virtuais</t>
  </si>
  <si>
    <t>41863977-1</t>
  </si>
  <si>
    <t>Reembolso a Reginaldo Mendes da Cruz ref. A pedagio, alimentaçao do adolescente e estacionamento para uberlandia para levar adolescente acompanhamento medico.</t>
  </si>
  <si>
    <t>Diaria de viagem para funcionaria Gislene Alves Bastos ref.acompanhamento de estudo de caso com a rede sócio assistencial do municipio e visita domiciliar a famila do adolescente.</t>
  </si>
  <si>
    <t>Gislene Alves Bastos</t>
  </si>
  <si>
    <t>448.513.676-00</t>
  </si>
  <si>
    <t>Diaria de viagem para funcionario Aquila Augusto da Silva Teixeira orientação e acompanhamento do trabalho da equipe de segurança, reunião de alinhamento com direção geral, acompanhamento e orintaçoes relativo aos procedimentos de segurança.</t>
  </si>
  <si>
    <t>Diaria de viagem para funcionario Marco Aurelio de Barros viagem para Visconde do Rio Branco para realização de estudo de cado com a rede socio assistencial do municipio e visita domiciliar a familia do adoelscente.</t>
  </si>
  <si>
    <t>Marco Aurelio De Barros</t>
  </si>
  <si>
    <t>044.495.376-02</t>
  </si>
  <si>
    <t xml:space="preserve">  viagem para Visconde do Rio Branco para realização de estudo de cado com a rede socio assistencial do municipio e visita domiciliar a familia do adoelscente.Diaria de viagem para funcionaria Martha Florença de Souza Coridola</t>
  </si>
  <si>
    <t>Martha Florença de Souza Coridola</t>
  </si>
  <si>
    <t>090.031.046-46</t>
  </si>
  <si>
    <t>Diaria de viagem para funcionario Ronielle Lopes Caetano orientação e acompanhamento do trabalho da equipe de segurança, reunião de alinhamento com direção geral, acompanhamento e orintaçoes relativo aos procedimentos de segurança.</t>
  </si>
  <si>
    <t xml:space="preserve">Rembolso a Ronielle Lopes Caetano ref. passagem de BH para Ipatinga </t>
  </si>
  <si>
    <t>Juliano Ferreira de Queiroz</t>
  </si>
  <si>
    <t>036.291.086-36</t>
  </si>
  <si>
    <t>Diaria de viagem para funcionario Felipe Henrique Dos Reis Andrade de Oliveira ref. Participaçao de capacitaçao no centro socioeducativo</t>
  </si>
  <si>
    <t>Felipe Henrique Dos Reis Andrade de Oliveira</t>
  </si>
  <si>
    <t>104.532.326-80</t>
  </si>
  <si>
    <t xml:space="preserve">Reembolso passagem a Felipe Henrique dos Reis Andrade de Oliveira ref. Passagem </t>
  </si>
  <si>
    <t>Comercial Ola Ltda</t>
  </si>
  <si>
    <t>11.147.559/0001-65</t>
  </si>
  <si>
    <t>Remoção de veiculos Duster na concecionaria para Sete Lagoas</t>
  </si>
  <si>
    <t>M &amp; M Auto Socorro Ltda</t>
  </si>
  <si>
    <t>10.477.795/0001-87</t>
  </si>
  <si>
    <t>41880664-1</t>
  </si>
  <si>
    <t>Guia de Arrecadaçao  de Multa</t>
  </si>
  <si>
    <t>Compra de 218 unidades Mascara KN95  Und. Sete Lagoas - Tupaciguara - Uberaba - Ipatinga</t>
  </si>
  <si>
    <t>Montagem e instalação do Pabx</t>
  </si>
  <si>
    <t>Recarga de Vale transporte 2 funcionarios</t>
  </si>
  <si>
    <t>Expresso Sete Lagoano</t>
  </si>
  <si>
    <t>240222-15</t>
  </si>
  <si>
    <t>Lampada  led</t>
  </si>
  <si>
    <t>Comercial Eletro Fonte</t>
  </si>
  <si>
    <t>01.065.982/0001-62</t>
  </si>
  <si>
    <t>Material de Limpeza Und. Araxá</t>
  </si>
  <si>
    <t xml:space="preserve">Instalação de aparelho ar condicionado </t>
  </si>
  <si>
    <t>Bras Climatização Ltda</t>
  </si>
  <si>
    <t>32.113.686/0001-13</t>
  </si>
  <si>
    <t>Recarga de Vale Transporte 3 Funcionarios</t>
  </si>
  <si>
    <t>Dois Microfone Gamer para realizaçao de chamadas de video por parte da coordenaçao tecnica e supervisao geral da sede</t>
  </si>
  <si>
    <t>02.593.449/0001-36</t>
  </si>
  <si>
    <t>Confecção de 3 chaves tetras e 2 chaves simples das portas principais da unidade</t>
  </si>
  <si>
    <t>Jose Felicio da Silva</t>
  </si>
  <si>
    <t>21.729.385/0001-00</t>
  </si>
  <si>
    <t>Compra de 1 terminal identificador de chamada</t>
  </si>
  <si>
    <t>41880656-1</t>
  </si>
  <si>
    <t>Recarga de Vale transporte 11 Funcionarios</t>
  </si>
  <si>
    <t>10000771-27</t>
  </si>
  <si>
    <t>Compra de 1 Termometro infravermelho</t>
  </si>
  <si>
    <t>Recarga de Vale transporte 13 funcionarios</t>
  </si>
  <si>
    <t>Buse Gestão e administração de negócios Ltda</t>
  </si>
  <si>
    <t>31.434.170/0001-08</t>
  </si>
  <si>
    <t>10001264-57</t>
  </si>
  <si>
    <t>Diaría de viagem funcionario Warlei Geraldo de Oliveira ref. A entrega do adolescente para familia decorrente do processo de desinternação.</t>
  </si>
  <si>
    <t>Diaría de viagem funcionaria Lidiany Campos Rezende  ref. A entrega do adolescente para familia decorrente do processo de desinternação.</t>
  </si>
  <si>
    <t xml:space="preserve"> Lidiany Campos Rezende</t>
  </si>
  <si>
    <t>044.607.606-65</t>
  </si>
  <si>
    <t>Diaría de viagem funcionario Rafael Lourenço Pontelo  ref. A entrega do adolescente para familia decorrente do processo de desinternação.</t>
  </si>
  <si>
    <t xml:space="preserve"> Rafael Lourenço Pontelo</t>
  </si>
  <si>
    <t>124.989.436-09</t>
  </si>
  <si>
    <t>Reembolso funcionario Warlei Geraldo de Oliveira ref. Pedagio no trajeto de sete lagoas a Nova serrana.</t>
  </si>
  <si>
    <t>Reembolso a funcionaria Fernanda de Moura Alves ref.a ida da motorista ao instituto elo para realizar uma entrega solicitada pela direção</t>
  </si>
  <si>
    <t>Reembolso a funcionaria Karem Mariana G Carvalho ref.hospedagem e alimentaçao adolescente</t>
  </si>
  <si>
    <t>Karem Mariana G Carvalho</t>
  </si>
  <si>
    <t>Reembolso a funcionario Andre Igor Da Silva Candido ref. Hospedagem</t>
  </si>
  <si>
    <t>Andre Igor Da Silva Candido</t>
  </si>
  <si>
    <t xml:space="preserve">Locaçao de duas Impressoras </t>
  </si>
  <si>
    <t>Recarga de Vale transporte 8 funcionarios</t>
  </si>
  <si>
    <t>Associação das empresas de Transporte coletivo Urbano</t>
  </si>
  <si>
    <t>Compra de utensilios para copa</t>
  </si>
  <si>
    <t>Dcasa Distribuidora Presentes Ltda</t>
  </si>
  <si>
    <t>11.404.109/0001-00</t>
  </si>
  <si>
    <t>15 Copias de Chaves simples, 6 copias de chaves de cadeado e 2 copias de tetra chave</t>
  </si>
  <si>
    <t>Patricia Cristina Leandro Fernandes</t>
  </si>
  <si>
    <t>29.778.455/0001-14</t>
  </si>
  <si>
    <t>Realização de lanches nas reunioes da Suase.</t>
  </si>
  <si>
    <t>Comercial Olebar Ltda</t>
  </si>
  <si>
    <t>02.909.757/0001-28</t>
  </si>
  <si>
    <t xml:space="preserve">Disjuntor trip </t>
  </si>
  <si>
    <t xml:space="preserve">Eletrogeraes Comercio Varejista </t>
  </si>
  <si>
    <t>05.81.466/0001-12</t>
  </si>
  <si>
    <t>Compra de itens de material eletrico para Reestabelecimento de energia no quadro de distribuiçao dos alojamentos</t>
  </si>
  <si>
    <t>Aline Pereira Do Amaral Pacheco</t>
  </si>
  <si>
    <t>31.830.293/0001-68</t>
  </si>
  <si>
    <t>Recarga de Vale transporte 4 funcionarios</t>
  </si>
  <si>
    <t>Turi Transporte Urbano Rodoviaria e Intermunicipal Ltda</t>
  </si>
  <si>
    <t xml:space="preserve">Aquisição de 1 Hd externo e  1 servidor - 8GB </t>
  </si>
  <si>
    <t>17.245.200/0001-07</t>
  </si>
  <si>
    <t>Encadernação de 11 apostila regime interno, apostila de comissão interdisciplinar</t>
  </si>
  <si>
    <t xml:space="preserve">Gef Comunicação Visual e soluçoes em impressao </t>
  </si>
  <si>
    <t>20.059.699/0001-72</t>
  </si>
  <si>
    <t>Compra de 62 unidades de Mascaras KN 95 para unidade Santa Clara</t>
  </si>
  <si>
    <t xml:space="preserve">Aquisição de 1 Switch 24 p </t>
  </si>
  <si>
    <t xml:space="preserve">Reestruturaçao de rede </t>
  </si>
  <si>
    <t>Materiais para reparo na unidade</t>
  </si>
  <si>
    <t>Construir Dep. Material Construçao</t>
  </si>
  <si>
    <t>24.305.333/0001-97</t>
  </si>
  <si>
    <t>Compra de 104 Mascaras KN95  para unidade São Jeronimo</t>
  </si>
  <si>
    <t>Recarga de Vale transporte 127 funcionarios</t>
  </si>
  <si>
    <t xml:space="preserve">Aquisição de 1 Roteador e 4 Switch </t>
  </si>
  <si>
    <t>Aquisição de Servidor 8GB - Informar a quantidade</t>
  </si>
  <si>
    <t>Coletivos Santa Edwiges Betim Ltda</t>
  </si>
  <si>
    <t xml:space="preserve">1° parcela da reforma das portas dos alojamentos </t>
  </si>
  <si>
    <t xml:space="preserve">Construtora União e Serviço </t>
  </si>
  <si>
    <t>12.459.473/0001-30</t>
  </si>
  <si>
    <t>Compra de 24 unidades de Mascaras KN95 para unidade Andradas</t>
  </si>
  <si>
    <t>Desentupimento da rede central de esgoto, limpeza da calha</t>
  </si>
  <si>
    <t>Supremax Desentupidora Ltda</t>
  </si>
  <si>
    <t>11.984.794/0001-91</t>
  </si>
  <si>
    <t>Serviço de Configuraçao de rede</t>
  </si>
  <si>
    <t>2° Parcela restruturaçao de rede</t>
  </si>
  <si>
    <t>Recarga de Vale transporte 186 funcionarios</t>
  </si>
  <si>
    <t>Compra de 6 EPI - Botas</t>
  </si>
  <si>
    <t>Vital Equipamentos De Proteçao Eireli</t>
  </si>
  <si>
    <t>28.376.931/0001-08</t>
  </si>
  <si>
    <t>Despesas com passagem ida e volta de Leila Aparecida de Souza Mãe do adolescente  dia 11/01 a 12/01/2022</t>
  </si>
  <si>
    <t>Despesas com passagem ida e volta de João de Souza Bertulino dia 18/01/2022</t>
  </si>
  <si>
    <t>Despesas com passagem ida e volta Laura das Dores Silva dia 18/01/2022</t>
  </si>
  <si>
    <t>Despesas com passagem ida e volta Gisele Ketiny De Souza dia 18/01/2022</t>
  </si>
  <si>
    <t>Despesas com passagem ida e volta  Regiane Torres Lima dia 24/01 a 25/01/2022</t>
  </si>
  <si>
    <t>Compra de 22 unidades Mascaras KN95 para unidade Santa Helena</t>
  </si>
  <si>
    <t>Compra de 120 unidades Mascaras KN95 para unidade Horto</t>
  </si>
  <si>
    <t>1/3 Férias Alan da Silva Dias Periodo de férias 01/03 a 30/03/22</t>
  </si>
  <si>
    <t xml:space="preserve">Alan da Silva Dias </t>
  </si>
  <si>
    <t>052.159.776-58</t>
  </si>
  <si>
    <t>Férias Alan da Silva Dias Periodo de férias 01/03 a 30/03/22</t>
  </si>
  <si>
    <t>1/3 Férias Alexandre Antero de Moura Periodo de férias 01/03 a 30/03/22</t>
  </si>
  <si>
    <t>Alexandre Antero de Moura</t>
  </si>
  <si>
    <t>812.157.971-68</t>
  </si>
  <si>
    <t xml:space="preserve"> Férias Alexandre Antero de Moura Periodo de férias 01/03 a 30/03/22</t>
  </si>
  <si>
    <t>1/3 Férias Euclides Francisco da Rocha Junior Periodo de férias 01/03 a 30/03/22</t>
  </si>
  <si>
    <t>Euclides Franciso da Rocha Junior</t>
  </si>
  <si>
    <t>098.071.816.31</t>
  </si>
  <si>
    <t>Férias Euclides Francisco da Rocha Junior Periodo de férias 01/03 a 30/03/22</t>
  </si>
  <si>
    <t>1/3 Férias Leidiane Dantas Barbosa Periodo de férias 01/03 a 30/03/22</t>
  </si>
  <si>
    <t>Leidiane Dantas Barbosa</t>
  </si>
  <si>
    <t>088.895.776-90</t>
  </si>
  <si>
    <t>Férias Leidiane Dantas Barbosa Periodo de férias 01/03 a 30/03/22</t>
  </si>
  <si>
    <t>1/3 Férias Lucimar De Jeus Alves da Rocha Periodo de férias 01/03 a 30/03/22</t>
  </si>
  <si>
    <t>Lucimar De Jesus Alves da Rocha</t>
  </si>
  <si>
    <t>058.359.166-39</t>
  </si>
  <si>
    <t xml:space="preserve"> Férias Lucimar De Jeus Alves da Rocha Periodo de férias 01/03 a 30/03/22</t>
  </si>
  <si>
    <t>1/3 Férias Mauro Medeiros de Andrade Periodo de férias 01/03 a 30/03/22</t>
  </si>
  <si>
    <t>Mauro Medeiros de Andrade</t>
  </si>
  <si>
    <t>036.694.796-60</t>
  </si>
  <si>
    <t xml:space="preserve"> Férias  Mauro Medeiros de Andrade Periodo de férias 01/03 a 30/03/22</t>
  </si>
  <si>
    <t>1/3 Férias Richardson Campos Miranda Periodo de férias 01/03 a 30/03/22</t>
  </si>
  <si>
    <t>Richardson Campos Miranda</t>
  </si>
  <si>
    <t>760.492.216-34</t>
  </si>
  <si>
    <t xml:space="preserve"> Férias Richardson Campos Miranda Periodo de férias 01/03 a 30/03/22</t>
  </si>
  <si>
    <t>1/3 Férias Jonata Angelo Wagner da Silva Periodo de férias 01/03 a 30/03/22</t>
  </si>
  <si>
    <t>Jonata Angelo Wagner da Silva</t>
  </si>
  <si>
    <t>077.049.396-37</t>
  </si>
  <si>
    <t>Férias Jonata Angelo Wagner da Silva Periodo de férias 01/03 a 30/03/22</t>
  </si>
  <si>
    <t>1/3 Férias Marlucia da Silva Alves Periodo de férias 01/03 a 30/03/22</t>
  </si>
  <si>
    <t>Marlucia Da Silva Alves</t>
  </si>
  <si>
    <t>055.477.776-25</t>
  </si>
  <si>
    <t xml:space="preserve"> Férias Marlucia da Silva Alves Periodo de férias 01/03 a 30/03/22</t>
  </si>
  <si>
    <t>1/3 Férias Flavia Tessarini Prata Periodo de férias 01/03 a 30/03/22</t>
  </si>
  <si>
    <t>Flavia Tessarini Prata</t>
  </si>
  <si>
    <t>073.998.166-89</t>
  </si>
  <si>
    <t>Férias Flavia Tessarini Prata Periodo de férias 01/03 a 30/03/22</t>
  </si>
  <si>
    <t>1/3 Férias Luciane Camila Montijo Periodo de férias 01/03 a 30/03/22</t>
  </si>
  <si>
    <t>Luciane Camila Montijo</t>
  </si>
  <si>
    <t>013.528.136-96</t>
  </si>
  <si>
    <t>1Férias Luciane Camila Montijo Periodo de férias 01/03 a 30/03/22</t>
  </si>
  <si>
    <t>Vinicius Couto Maciel</t>
  </si>
  <si>
    <t>062.384.976-37</t>
  </si>
  <si>
    <t>Alexandre Luiz de Oliveira</t>
  </si>
  <si>
    <t>872.414.986-15</t>
  </si>
  <si>
    <t xml:space="preserve">Ana Julia Rosa </t>
  </si>
  <si>
    <t>160.185.066-29</t>
  </si>
  <si>
    <t>Dalila Izidoro Babilonia</t>
  </si>
  <si>
    <t>114.628.986-37</t>
  </si>
  <si>
    <t>Douglas Vinicius De Oliveira</t>
  </si>
  <si>
    <t>072.481.906-16</t>
  </si>
  <si>
    <t>Jefferson Esrom Xavier Lopes Cordeiro</t>
  </si>
  <si>
    <t>094.251.756-32</t>
  </si>
  <si>
    <t>João Pedro Alves de Souza</t>
  </si>
  <si>
    <t>146.424.406-58</t>
  </si>
  <si>
    <t>Marisa Afonso Tomaz</t>
  </si>
  <si>
    <t>928.508.126-68</t>
  </si>
  <si>
    <t>Weber Fernandes Dos Santos</t>
  </si>
  <si>
    <t>448.148.876-04</t>
  </si>
  <si>
    <t>052262388751491-32</t>
  </si>
  <si>
    <t>052236537751491-32</t>
  </si>
  <si>
    <t>052252163751491-32</t>
  </si>
  <si>
    <t>047252320751491-32</t>
  </si>
  <si>
    <t>052256539751491-32</t>
  </si>
  <si>
    <t>053240157751491-32</t>
  </si>
  <si>
    <t>049239422751491-32</t>
  </si>
  <si>
    <t>Conserto após curto circuito e queda de energia, alem dos serviços de imediato foi feito tambem manutençao corretiva do quadro.</t>
  </si>
  <si>
    <t>Debora Rodrigues Aranda</t>
  </si>
  <si>
    <t>41.239.166/0001-42</t>
  </si>
  <si>
    <t>Compra de itens para Projeto de Oficina artesanal</t>
  </si>
  <si>
    <t>Ponto do artesao Ltda</t>
  </si>
  <si>
    <t>22.180.897.0001-15</t>
  </si>
  <si>
    <t>Manutenção Eletrica no quadro geral de energia</t>
  </si>
  <si>
    <t>Atomos Desentupidora e detedizadora Eireli</t>
  </si>
  <si>
    <t>2022/27</t>
  </si>
  <si>
    <t>41889663-1</t>
  </si>
  <si>
    <t>Compra de itens para Oficina de carnaval</t>
  </si>
  <si>
    <t>Gonçalves e Cecilio Ltda</t>
  </si>
  <si>
    <t>02.635.681/0001-90</t>
  </si>
  <si>
    <t>12208664536-3</t>
  </si>
  <si>
    <t>Massa mini pizza para oficina datas comemorativas</t>
  </si>
  <si>
    <t xml:space="preserve">Material para manutenção eletrica </t>
  </si>
  <si>
    <t>0122008664607-6</t>
  </si>
  <si>
    <t>Telefone Movel</t>
  </si>
  <si>
    <t>05.558.157/0001-62</t>
  </si>
  <si>
    <t>012209042820-7</t>
  </si>
  <si>
    <t>Makker com de Produtos</t>
  </si>
  <si>
    <t>1/3 Férias Davidson Justino Ferreira Periodo de férias 03/03 a 01/04/22</t>
  </si>
  <si>
    <t>Davidson Justino Ferreira Araujo</t>
  </si>
  <si>
    <t>138.272.756-95</t>
  </si>
  <si>
    <t>Férias Davidson Justino Ferreira Periodo de férias 03/03 a 01/04/22</t>
  </si>
  <si>
    <t>1/3 Férias Adão Cardoso da Mata Periodo de férias 02/03 a 31/03/22</t>
  </si>
  <si>
    <t>Adão Cardoso da Mata</t>
  </si>
  <si>
    <t>028.605.376-43</t>
  </si>
  <si>
    <t>Férias Adão Cardoso da Mata Periodo de férias 02/03 a 31/03/22</t>
  </si>
  <si>
    <t>1/3 Férias Adriano Eduardo Quintão Periodo de férias 02/03 a 31/03/22</t>
  </si>
  <si>
    <t>Adriano Eduardo Quintão</t>
  </si>
  <si>
    <t>628.140.796-20</t>
  </si>
  <si>
    <t xml:space="preserve"> Férias Adriano Eduardo Quintão Periodo de férias 02/03 a 31/03/22</t>
  </si>
  <si>
    <t>1/3 Férias Alex dos Santos Periodo de férias 02/03 a 31/03/22</t>
  </si>
  <si>
    <t>Alex dos Santos</t>
  </si>
  <si>
    <t>033.808.246-82</t>
  </si>
  <si>
    <t>Férias Alex dos Santos Periodo de férias 02/03 a 31/03/22</t>
  </si>
  <si>
    <t>1/3 Férias Ana Paula Ferreira de França Periodo de férias 02/03 a 31/03/22</t>
  </si>
  <si>
    <t>Ana Paula Ferreira de França</t>
  </si>
  <si>
    <t>066.075.396-02</t>
  </si>
  <si>
    <t xml:space="preserve"> Férias Ana Paula Ferreira de França Periodo de férias 02/03 a 31/03/22</t>
  </si>
  <si>
    <t>1/3 Férias Breno Ribeiro Domingos Periodo de férias 03/03 a 01/04/22</t>
  </si>
  <si>
    <t>Breno Ribeiro Domingos</t>
  </si>
  <si>
    <t>091.760.106-86</t>
  </si>
  <si>
    <t xml:space="preserve"> Férias Breno Ribeiro Domingos Periodo de férias 03/03 a 01/04/22</t>
  </si>
  <si>
    <t>1/3 Férias Carlos Patrick Pereira da SilvaPeriodo de férias 02/03 a 31/03/22</t>
  </si>
  <si>
    <t>Carlos Patrick Pereira da Silva</t>
  </si>
  <si>
    <t>131.851.066-01</t>
  </si>
  <si>
    <t xml:space="preserve"> Férias Carlos Patrick Pereira da SilvaPeriodo de férias 02/03 a 31/03/22</t>
  </si>
  <si>
    <t>1/3 Férias Cinara Helena De Souza Santos Periodo de férias 02/03 a 25/03/22</t>
  </si>
  <si>
    <t>Cinara Helena de Souza Santos</t>
  </si>
  <si>
    <t>075.986.216-83</t>
  </si>
  <si>
    <t>Férias Cinara Helena De Souza Santos Periodo de férias 02/03 a 25/03/22</t>
  </si>
  <si>
    <t>1/3 Férias Cosmelir Marques da Silva Periodo de férias 02/03 a 31/03/22</t>
  </si>
  <si>
    <t>Cosmelir Marques Da Silva</t>
  </si>
  <si>
    <t>046.369.766-90</t>
  </si>
  <si>
    <t xml:space="preserve"> Férias Cosmelir Marques da Silva Periodo de férias 02/03 a 31/03/22</t>
  </si>
  <si>
    <t>1/3 Férias Edson de Souza Pinto periodo de férias 03/03 a 01/04/22</t>
  </si>
  <si>
    <t>Edson de Souza Pinto</t>
  </si>
  <si>
    <t>005.037.566-01</t>
  </si>
  <si>
    <t xml:space="preserve"> Férias Edson de Souza Pinto periodo de férias 03/03 a 01/04/22</t>
  </si>
  <si>
    <t>1/3 Férias Elaine Lucia Eugenio Teixeira periodo de férias 02/03 a 31/03/22</t>
  </si>
  <si>
    <t>Elaine Lucia Eugenio Teixeira</t>
  </si>
  <si>
    <t>077.026.616-90</t>
  </si>
  <si>
    <t xml:space="preserve"> Férias Elaine Lucia Eugenio Teixeira periodo de férias 02/03 a 31/03/22</t>
  </si>
  <si>
    <t>1/3 Férias Enezio Santos Soares periodo de férias 02/03 a 31/03/22</t>
  </si>
  <si>
    <t>Férias Enezio Santos Soares periodo de férias 02/03 a 31/03/22</t>
  </si>
  <si>
    <t>1/3 Férias Giovanni Alberto da Sivla periodo de férias 02/03 a 16/03/22</t>
  </si>
  <si>
    <t>Giovanni Alberto Da Silva</t>
  </si>
  <si>
    <t>085.100.126-28</t>
  </si>
  <si>
    <t xml:space="preserve"> Férias Giovanni Alberto da Sivla periodo de férias 02/03 a 16/03/22</t>
  </si>
  <si>
    <t>1/3 Férias Gleison Ferreira Cavalcante periodo de férias 03/03 a 01/04/22</t>
  </si>
  <si>
    <t>Gleison Ferreira Cavalcante</t>
  </si>
  <si>
    <t>079.492.146-94</t>
  </si>
  <si>
    <t>Férias Gleison Ferreira Cavalcante periodo de férias 03/03 a 01/04/22</t>
  </si>
  <si>
    <t>1/3 Férias Jeferson Tadeu Souza Fernandes periodo de férias 04/03 a 02/04/2022</t>
  </si>
  <si>
    <t>Jeferson Tadeu Souza Fernandes</t>
  </si>
  <si>
    <t>085.046.776-48</t>
  </si>
  <si>
    <t>Férias Jeferson Tadeu Souza Fernandes periodo de férias 04/03 a 02/04/2022</t>
  </si>
  <si>
    <t>1/3 Férias Luiz Henrique Santos Roza  periodo de férias 03/03 a 01/04/2022</t>
  </si>
  <si>
    <t>Luiz Henrique Santos Rosa</t>
  </si>
  <si>
    <t>102.091.026-75</t>
  </si>
  <si>
    <t>Férias Luiz Henrique Santos Roza  periodo de férias 03/03 a 01/04/2022</t>
  </si>
  <si>
    <t>1/3 Férias Matheus Gazel Lima  periodo de férias 02/03 a 16/03/2022</t>
  </si>
  <si>
    <t>Mathueus Gazel Lima</t>
  </si>
  <si>
    <t>014.842.556-90</t>
  </si>
  <si>
    <t>Férias Matheus Gazel Lima  periodo de férias 02/03 a 16/03/2022</t>
  </si>
  <si>
    <t>1/3 Férias Ritiele Madeira De Sena  periodo de férias 03/03 a 01/04/2022</t>
  </si>
  <si>
    <t>Ritiele Madeira de Sena</t>
  </si>
  <si>
    <t>071.675.056-25</t>
  </si>
  <si>
    <t xml:space="preserve"> Férias Ritiele Madeira De Sena  periodo de férias 03/03 a 01/04/2022</t>
  </si>
  <si>
    <t>1/3 Férias Silviandro Mendes Rodrigues  periodo de férias 02/03 a 31/03/2022</t>
  </si>
  <si>
    <t>Silviandro Mendes Rodrigues</t>
  </si>
  <si>
    <t>835.308.271-34</t>
  </si>
  <si>
    <t>Férias Silviandro Mendes Rodrigues  periodo de férias 02/03 a 31/03/2022</t>
  </si>
  <si>
    <t>Diaria de Viagem Funcionario Bruno Antonio Pinto ref. A acompanhamento do adolescente em razao do desligamento do mesmo da unidade</t>
  </si>
  <si>
    <t>Bruno Antonio Pinto</t>
  </si>
  <si>
    <t>108.601.786-25</t>
  </si>
  <si>
    <t>Diaria de Viagem Funcionario Eduardo de Oliveira Carvalho ref. A acompanhamento do adolescente em razao do desligamento do mesmo da unidade</t>
  </si>
  <si>
    <t>Cesar Rodrigo da Silva</t>
  </si>
  <si>
    <t>032.230.346-09</t>
  </si>
  <si>
    <t>Valtair Gonçalves Borges</t>
  </si>
  <si>
    <t>631.540.216-04</t>
  </si>
  <si>
    <t xml:space="preserve">Reembolso do  Funcionario Eduardo de Oliveira Carvalho ref. Pedagio </t>
  </si>
  <si>
    <t>054237880751491-32</t>
  </si>
  <si>
    <t>Compra de 42 Pratos de  plastico para substituir os de vidro na hora das refeiçoes</t>
  </si>
  <si>
    <t>Iara Maria Felipe Ribeiro</t>
  </si>
  <si>
    <t>71.420.707/0001-03</t>
  </si>
  <si>
    <t xml:space="preserve">Sorte Gás </t>
  </si>
  <si>
    <t>11.156.547/0001-05</t>
  </si>
  <si>
    <t>5259629-0</t>
  </si>
  <si>
    <t>Lanche para curso</t>
  </si>
  <si>
    <t>Apoio Mineiro</t>
  </si>
  <si>
    <t>10.319.375/0007-68</t>
  </si>
  <si>
    <t xml:space="preserve">Compra de uma Central PABX  </t>
  </si>
  <si>
    <t>Placas e conector para montagem da central do PABX</t>
  </si>
  <si>
    <t>12210045871-5</t>
  </si>
  <si>
    <t>1° parcela da cela para adaptaçao dos veiculos Duster</t>
  </si>
  <si>
    <t>41926566-1</t>
  </si>
  <si>
    <t>41926377-1</t>
  </si>
  <si>
    <t>Drogamaxi Drogaria Eireli</t>
  </si>
  <si>
    <t>17.588.146/0001-00</t>
  </si>
  <si>
    <t>170045396764-6</t>
  </si>
  <si>
    <t>Passagem de cabeamento para Ramais</t>
  </si>
  <si>
    <t>Solutel Soluçoes em Telecomuniçaoes Eireli</t>
  </si>
  <si>
    <t>05.610.462/0001-44</t>
  </si>
  <si>
    <t>Equipamentos para enfermagem</t>
  </si>
  <si>
    <t>Dental Gontijo Ltda</t>
  </si>
  <si>
    <t>25.631.623/0001-93</t>
  </si>
  <si>
    <t>Recarga de 13 extintores</t>
  </si>
  <si>
    <t xml:space="preserve">Terencio Equipamentos Contraincendio </t>
  </si>
  <si>
    <t>17.636.408/0001-57</t>
  </si>
  <si>
    <t>Hospedagem Ronielle Lopes Caetano e Aquila Augusto da Silva dia 09/02/ a 11/02/2022</t>
  </si>
  <si>
    <t>Havanna Pallace Hotelaria Epp</t>
  </si>
  <si>
    <t>14.023.124/0001-05</t>
  </si>
  <si>
    <t>Troca de 3 extintores</t>
  </si>
  <si>
    <t>Instalação e configuração do Pabx</t>
  </si>
  <si>
    <t>Oficina de carnaval</t>
  </si>
  <si>
    <t>Compra de 04 unidade de Hipoclorito para limpeza das unidades Araxá, andradas, horto, são jeronimo, santa helena, santa clara, lindeia, unai, tupaciguara, sete lagoas, ipatinga, uberaba</t>
  </si>
  <si>
    <t>Marfec Distribuidora Ltda</t>
  </si>
  <si>
    <t>21.404.319/0001-52</t>
  </si>
  <si>
    <t xml:space="preserve">Compra de 1 Central PABX e 1 terminal digital </t>
  </si>
  <si>
    <t>Central PABX e terminal digital - Especificar melhor e a quantidade</t>
  </si>
  <si>
    <t>12210045929-1</t>
  </si>
  <si>
    <t xml:space="preserve">Compra de 1 Tanque de 125 litros Horizontal em polietileno </t>
  </si>
  <si>
    <t>Peças para manutençao no no gerador</t>
  </si>
  <si>
    <t>1/3 Férias Thulio Marcelo Pires bonfim Luna periodo de férias 07/03 a 05/04/2022</t>
  </si>
  <si>
    <t>Thulio Marcelo Pires Bonfim Luna</t>
  </si>
  <si>
    <t>108.621.216-98</t>
  </si>
  <si>
    <t>Férias Thulio Marcelo Pires bonfim Luna periodo de férias 07/03 a 05/04/2022</t>
  </si>
  <si>
    <t>1/3 Férias Andrea Giane Santos Tavares Paula periodo de férias 07/03 a 05/04/2022</t>
  </si>
  <si>
    <t xml:space="preserve">Andrea Giane Santos Tavares Paula </t>
  </si>
  <si>
    <t>981.248.206-78</t>
  </si>
  <si>
    <t xml:space="preserve"> Férias Andrea Giane Santos Tavares Paula periodo de férias 07/03 a 05/04/2022</t>
  </si>
  <si>
    <t>1/3 Férias Felipe Henrique dos Reis Andrade de Oliveira periodo de férias 07/03 a 05/04/2022</t>
  </si>
  <si>
    <t>Férias Felipe Henrique dos Reis Andrade de Oliveira periodo de férias 07/03 a 05/04/2022</t>
  </si>
  <si>
    <t>1/3 Férias Glaucia Regina Camargo Raposo periodo de férias 07/03 a 05/04/2022</t>
  </si>
  <si>
    <t>Glaucia Regina Camargo Raposo</t>
  </si>
  <si>
    <t>671.666.286-34</t>
  </si>
  <si>
    <t xml:space="preserve"> Férias Glaucia Regina Camargo Raposo periodo de férias 07/03 a 05/04/2022</t>
  </si>
  <si>
    <t>1/3 Férias Jeferson Lopes dos Santos periodo de férias 05/03 a 03/04/2022</t>
  </si>
  <si>
    <t>Jeferson Lopes dos Santos</t>
  </si>
  <si>
    <t>107.670.186-80</t>
  </si>
  <si>
    <t xml:space="preserve"> Férias Jeferson Lopes dos Santos periodo de férias 05/03 a 03/04/2022</t>
  </si>
  <si>
    <t>1/3 Férias Jeferson Lopes dos Santos periodo de férias 07/03 a 05/04/2022</t>
  </si>
  <si>
    <t>Marcia Cristina Leite Gonçalves</t>
  </si>
  <si>
    <t>060.736.126-30</t>
  </si>
  <si>
    <t>Férias Jeferson Lopes dos Santos periodo de férias 07/03 a 05/04/2022</t>
  </si>
  <si>
    <t>1/3 Férias Michel dos Santos Pereira periodo de férias 07/03 a 05/04/2022</t>
  </si>
  <si>
    <t>Michel dos Santos Pereira</t>
  </si>
  <si>
    <t>031.538.986-93</t>
  </si>
  <si>
    <t>Férias Michel dos Santos Pereira periodo de férias 07/03 a 05/04/2022</t>
  </si>
  <si>
    <t>1/3 Férias Raquel Aparecida Barbosa de Souza periodo de férias 07/03 a 21/03/2022</t>
  </si>
  <si>
    <t>Raquel Aparecida Barbosa de Souza</t>
  </si>
  <si>
    <t>063.634.006-60</t>
  </si>
  <si>
    <t xml:space="preserve"> Férias Raquel Aparecida Barbosa de Souza periodo de férias 07/03 a 21/03/2022</t>
  </si>
  <si>
    <t>1/3 Férias Ronaldo Jose Soares Silva periodo de férias 07/03 a 05/04/2022</t>
  </si>
  <si>
    <t>Ronaldo Jose Soares Silva</t>
  </si>
  <si>
    <t>093.374.486-29</t>
  </si>
  <si>
    <t>Férias Ronaldo Jose Soares Silva periodo de férias 07/03 a 05/04/2022</t>
  </si>
  <si>
    <t>1/3 Férias Sidney Dias Soares periodo de férias 05/03 a 03/04/2022</t>
  </si>
  <si>
    <t>Sidney Dias Soares</t>
  </si>
  <si>
    <t>040.053.806-70</t>
  </si>
  <si>
    <t>1/3 Férias Valdomiro Nunes Da Silva periodo de férias 07/03 a 05/04/2022</t>
  </si>
  <si>
    <t>Valdomiro Nunes Da Silva</t>
  </si>
  <si>
    <t>470.862.701-72</t>
  </si>
  <si>
    <t xml:space="preserve"> Férias Valdomiro Nunes Da Silva periodo de férias 07/03 a 05/04/2022</t>
  </si>
  <si>
    <t>Reembolso a Martha Florença de Souza Caridola ref. Hospedagem da funcionaria devido a visita tecnica na cidade de visconde do Rio Branco</t>
  </si>
  <si>
    <t>Martha Florença de Souza</t>
  </si>
  <si>
    <t>Reembolso a Delson Matias Ref. A compra de dois frascos coletores para realizaçao de exame, os quais são necessarios para o atestado de Saude Ocupacional.</t>
  </si>
  <si>
    <t>Delson Matias</t>
  </si>
  <si>
    <t>819.493.086-34</t>
  </si>
  <si>
    <t>Reembolso a Marco Aurélio de Barros ref. Hospedagem da funcionaria devido a visita tecnica na cidade de visconde do Rio Branco</t>
  </si>
  <si>
    <t xml:space="preserve">Marco Aurélio de Barros </t>
  </si>
  <si>
    <t>Reembolso a Gislene Alves Bastos ref. Hospedagem da funcionaria devido a visita tecnica na cidade de visconde do Rio Branco</t>
  </si>
  <si>
    <t>Compra de materiais de artesanato para oficina na unidade</t>
  </si>
  <si>
    <t>Nonaka Aviamentos Ltda Me</t>
  </si>
  <si>
    <t>21.670.047/0001-32</t>
  </si>
  <si>
    <t xml:space="preserve">Compra de vestuario para adolescentes </t>
  </si>
  <si>
    <t>Jaqueline Marcelina de Jesus</t>
  </si>
  <si>
    <t>29.352.570/0001-22</t>
  </si>
  <si>
    <t>Rendimento aplicação TRUST</t>
  </si>
  <si>
    <t>20211129 000052</t>
  </si>
  <si>
    <t>Aquisição de uma TV 32 HDMI</t>
  </si>
  <si>
    <t>25.069.620/0001-08</t>
  </si>
  <si>
    <t>Cemig Distribuição S/A</t>
  </si>
  <si>
    <t>IPTU 2/11 - Sede Administrativa - Rua Araguari, 511.</t>
  </si>
  <si>
    <t>Relogio de parede para controle dos procedimentos realizados pela equipe de segurança e monitores</t>
  </si>
  <si>
    <t>D7 Eletronicos</t>
  </si>
  <si>
    <t>17.053.994/001-07</t>
  </si>
  <si>
    <t>Compra de material de construção para adaptação de um comodo da unidade para quarto de descanso a ser utilizado pelos colaboradores SEJUSP que trabalham na escala 24x72 horas</t>
  </si>
  <si>
    <t>Hospedagem para Aquila ref. Aos dias 22/05 a 25/02 para o municipio de Tupaciguara para realização de intervenção junto a equipe de segurança e gestão de unidade.</t>
  </si>
  <si>
    <t xml:space="preserve">Empreendimentos Hoteleiro Tres GS Ltda </t>
  </si>
  <si>
    <t>19.314.0001/0001-39</t>
  </si>
  <si>
    <t xml:space="preserve">Aquisição de um Controlador Logico programavel K 30XL </t>
  </si>
  <si>
    <t>Eletromec Serviços Eletricos e Mecanicos Ltda</t>
  </si>
  <si>
    <t>Hospedagem para Felipe Henrique (supervisor da unidade de Sete Lagoas)para o municipio de Tupaciguara nos dias 22 a 25/02/2022 para a realização de intervençao junto a equipe de segurança.</t>
  </si>
  <si>
    <t>Salarios ref. 02/2022</t>
  </si>
  <si>
    <t>5586425950000-14</t>
  </si>
  <si>
    <t>Agua e esgoto</t>
  </si>
  <si>
    <t>Serviço autonomo de água e esgoto</t>
  </si>
  <si>
    <t>86344022022-7</t>
  </si>
  <si>
    <t>Ivone Aparecida S Malachias</t>
  </si>
  <si>
    <t>1586703190000-14</t>
  </si>
  <si>
    <t>Abastecimento no tanque do gerador</t>
  </si>
  <si>
    <t>Materiais para oficina de esporte</t>
  </si>
  <si>
    <t>Scalibu Sports Ltda</t>
  </si>
  <si>
    <t>05.193.464/0001-85</t>
  </si>
  <si>
    <t>Compra de tintas para obra na unidadede</t>
  </si>
  <si>
    <t>Atacado das Tintas Ltda</t>
  </si>
  <si>
    <t>00.830.498/0001-10</t>
  </si>
  <si>
    <t>Diogo Filipe de Siqueira</t>
  </si>
  <si>
    <t>Maria Rosilene Oliveira Souza</t>
  </si>
  <si>
    <t>9586710900000-19</t>
  </si>
  <si>
    <t>Confecção de Caixa para modulo do gerador</t>
  </si>
  <si>
    <t>Recarga de cartão de combustível para und Santa Helena</t>
  </si>
  <si>
    <t>Trivale Instituição de pagamento Ltda</t>
  </si>
  <si>
    <t>Compra de cola prego para fixação dos suportes para alcool, sabonete liquido e porta papel toalha</t>
  </si>
  <si>
    <t>Construir Deposito de Materiais de Construçao Ltda</t>
  </si>
  <si>
    <t>Manutenção no gerador</t>
  </si>
  <si>
    <t>Manutenção ar condicionado, e higienização do aparelho</t>
  </si>
  <si>
    <t>Centro Automotivo Refriauto Unai Ltda</t>
  </si>
  <si>
    <t>14.460.504/0001-07</t>
  </si>
  <si>
    <t>Katia Almeida de Assis</t>
  </si>
  <si>
    <t>780.712.326-53</t>
  </si>
  <si>
    <t>Férias Cledson de Oliveira Correa  Periodo de férias 09/03/2022 a 07/04/2022</t>
  </si>
  <si>
    <t>Daniel Paruca Dias</t>
  </si>
  <si>
    <t>1/3 Férias Cledson de Oliveira Correa  Periodo de férias 09/03/2022 a 07/04/2022</t>
  </si>
  <si>
    <t>Férias Rosania Marques Batista  Periodo de férias 10/03/2022 a 08/04/2022</t>
  </si>
  <si>
    <t>Rosania Marques Batista</t>
  </si>
  <si>
    <t>730.332.196-91</t>
  </si>
  <si>
    <t>1/3 Férias Rosania Marques Batista  Periodo de férias 10/03/2022 a 08/04/2022</t>
  </si>
  <si>
    <t>Férias Vitor Gustavo Aquino Meira  Periodo de férias 09/03/2022 a 23/03/2022</t>
  </si>
  <si>
    <t>Vitor Gustavo Aquino Meira</t>
  </si>
  <si>
    <t>054.285.516-07</t>
  </si>
  <si>
    <t>1/3 Férias Vitor Gustavo Aquino Meira  Periodo de férias 09/03/2022 a 23/03/2022</t>
  </si>
  <si>
    <t>Férias Elias Rodrigues de Paula  Periodo de férias 10/03/2022 a 08/04/2022</t>
  </si>
  <si>
    <t>Elias Rodrigue de Paula</t>
  </si>
  <si>
    <t>039.683.566-08</t>
  </si>
  <si>
    <t>1/3 Férias Elias Rodrigues de Paula  Periodo de férias 10/03/2022 a 08/04/2022</t>
  </si>
  <si>
    <t>Férias Lozangelo Jose Rodrigues  Periodo de férias 09/03/2022 a 07/04/2022</t>
  </si>
  <si>
    <t>Lozangelo Jose Rodrigues</t>
  </si>
  <si>
    <t>970.795.106-00</t>
  </si>
  <si>
    <t>1/3 Férias Lozangelo Jose Rodrigues  Periodo de férias 09/03/2022 a 07/04/2022</t>
  </si>
  <si>
    <t>Cledson de Oliveira Correa</t>
  </si>
  <si>
    <t>037.896.336-82</t>
  </si>
  <si>
    <t>Férias Debora Cristina de Moura  Periodo de férias 09/03/2022 a 07/04/2022</t>
  </si>
  <si>
    <t>Debora Cristina de Moura</t>
  </si>
  <si>
    <t>947.726.816-04</t>
  </si>
  <si>
    <t>1/3 Férias Debora Cristina de Moura  Periodo de férias 09/03/2022 a 07/04/2022</t>
  </si>
  <si>
    <t>Férias Mizael Bezerra de Oliveira  Periodo de férias 08/03/2022 a 06/04/2022</t>
  </si>
  <si>
    <t>Mizael Bezerra de Oliveira</t>
  </si>
  <si>
    <t>058.023.076-76</t>
  </si>
  <si>
    <t>1/3 Férias Mizael Bezerra de Oliveira  Periodo de férias 08/03/2022 a 06/04/2022</t>
  </si>
  <si>
    <t>Férias Wagner Ferreira Duarte  Periodo de férias 08/03/2022 a 06/04/2022</t>
  </si>
  <si>
    <t>Wagner Ferreira Duarte</t>
  </si>
  <si>
    <t>034.231.146-81</t>
  </si>
  <si>
    <t>Férias Edeilson Fernandes  Periodo de férias 08/03/2022 a 06/04/2022</t>
  </si>
  <si>
    <t>Edeilson Fernandes</t>
  </si>
  <si>
    <t>1/3 Férias Edeilson Fernandes  Periodo de férias 08/03/2022 a 06/04/2022</t>
  </si>
  <si>
    <t>Férias Wenderson Monteiro  Periodo de férias 08/03/2022 a 06/04/2022</t>
  </si>
  <si>
    <t>Wenderson Monteiro</t>
  </si>
  <si>
    <t>076.303.626-92</t>
  </si>
  <si>
    <t>1/3 Férias Wenderson Monteiro  Periodo de férias 08/03/2022 a 06/04/2022</t>
  </si>
  <si>
    <t>Reembolso a Aquila Augusto da Silva Teixeira ref. Pedagio em deslocamento para cumprimento de atividades laborais de Tupaciguara</t>
  </si>
  <si>
    <t>Áquila Augusto da Silva Teixeira</t>
  </si>
  <si>
    <t>Salario ref. 02/2022 de 1272 funcionarios das unidades sede administrativa, Ipatinga, Uberaba, Sete Lagoas, Araxá, Horto, São Jeronimo, Santa Helena, Santa Clara, Tupaciguara, Andradas, lindeia e Unaí</t>
  </si>
  <si>
    <t>Salario funcionarios folha 02/2022</t>
  </si>
  <si>
    <t>Cristian Julio dos Santos Lima</t>
  </si>
  <si>
    <t>085.672.246-40</t>
  </si>
  <si>
    <t>50266219694-61</t>
  </si>
  <si>
    <t xml:space="preserve">Três Boias elétrica para que seja instalada na caixa d' agua </t>
  </si>
  <si>
    <t>Iguacu Bombas Ltda</t>
  </si>
  <si>
    <t>02.787.219/0001-08</t>
  </si>
  <si>
    <t>Levino da Conceição Ribeiro</t>
  </si>
  <si>
    <t>069.726.546-37</t>
  </si>
  <si>
    <t>50266219692-77</t>
  </si>
  <si>
    <t>Compra de dois rodos de aluminio 60 cm</t>
  </si>
  <si>
    <t>Gamma Industria e Comercio de Embalagens Eireli</t>
  </si>
  <si>
    <t>19.179.591/0001-34</t>
  </si>
  <si>
    <t>Tarifa bancaria Plano adapt 02/2022</t>
  </si>
  <si>
    <t>Alimentação Und. Unaí</t>
  </si>
  <si>
    <t>LDC Comercio Eireli EPP</t>
  </si>
  <si>
    <t>Roupa de cama, toalha para unidade</t>
  </si>
  <si>
    <t>Organizaçao Alves  Carvalho Ltda</t>
  </si>
  <si>
    <t>25.250.564/0001-03</t>
  </si>
  <si>
    <t>Compra de seis webcam HD 720 para uso pela direção, segurança e equipe tecnica para reunioes e audiencias</t>
  </si>
  <si>
    <t>Marinho Empreendimentos Ltda</t>
  </si>
  <si>
    <t>10.212.994/0001-63</t>
  </si>
  <si>
    <t>Material de Limpeza Und. São Jerônimo</t>
  </si>
  <si>
    <t>Departamento De Agua e Esgoto</t>
  </si>
  <si>
    <t xml:space="preserve">Consorcio Otimo de Bilhetagem Eletronica </t>
  </si>
  <si>
    <t>Férias Anderson Gonçalves de Oliveira Periodo de férias 13/03/2022 a 11/04/2022</t>
  </si>
  <si>
    <t>Anderson Gonçalves de Oliveira</t>
  </si>
  <si>
    <t>034.015.756-94</t>
  </si>
  <si>
    <t>1/3 Férias Anderson Gonçalves de Oliveira Periodo de férias 13/03/2022 a 11/04/2022</t>
  </si>
  <si>
    <t>Férias Gustavo Pereira da Gama Periodo de férias 12/03/2022 a 10/04/2022</t>
  </si>
  <si>
    <t>1/3 Férias Gustavo Pereira da Gama Periodo de férias 12/03/2022 a 10/04/2022</t>
  </si>
  <si>
    <t>Reembolso a Reginaldo Mendes da Cruz ref. Pedagio a ida  em BH para buscar itens de informatica.</t>
  </si>
  <si>
    <t>Reginaldo Mendes Da Cruz</t>
  </si>
  <si>
    <t>FGTS ref. 02/2022</t>
  </si>
  <si>
    <t>GRF</t>
  </si>
  <si>
    <t>ISS retido ref. 02/2022</t>
  </si>
  <si>
    <t>Documento de Recolhimento e Arrecadação Municipal</t>
  </si>
  <si>
    <t>2220472284-60</t>
  </si>
  <si>
    <t xml:space="preserve">Despesa com ata notarial e autenticação eletrônica </t>
  </si>
  <si>
    <t>Cartorio Alves de Oliveira</t>
  </si>
  <si>
    <t>16.746.257/0001-27</t>
  </si>
  <si>
    <t>Pagamento ref. Pensão alimenticia descontado em folha de pagamento do funcionario  Marlon Douglas Guilherme Nunes ref. 02/2022</t>
  </si>
  <si>
    <t>5589452100000-32</t>
  </si>
  <si>
    <t>Pagamento ref. Pensão alimentícia descontado em folha de pagamento do funcionário  Paulo Marcio Rocha Barbosa Santos ref. 02/2022</t>
  </si>
  <si>
    <t>5589452100000-24</t>
  </si>
  <si>
    <t xml:space="preserve">Pagamento ref. Pensão alimenticia descontado em folha de pagamento do funcionario  Wagner Gladson da Silva ref. 02/2022 </t>
  </si>
  <si>
    <t>5589452100000-16</t>
  </si>
  <si>
    <t>Material eletrico para manutenção na rede eletrica na unidade</t>
  </si>
  <si>
    <t>WL Material de Construção Civil</t>
  </si>
  <si>
    <t>38.496.063/0001-53</t>
  </si>
  <si>
    <t>Compra de 2 cartucho Tanque Toner</t>
  </si>
  <si>
    <t>Aline Loren De Avila Castro</t>
  </si>
  <si>
    <t>Manutenção Veiculo</t>
  </si>
  <si>
    <t>Marinelli Team Auto Mecanica Ltda</t>
  </si>
  <si>
    <t>21.691.340/0001-86</t>
  </si>
  <si>
    <t>Seguro de vida ref. 02/2022</t>
  </si>
  <si>
    <t>Boleto bancário</t>
  </si>
  <si>
    <t>Compra de 10 Cortadores de Unha para higiene pessoal dos adolescentes</t>
  </si>
  <si>
    <t>Drogaria Karine Ltda</t>
  </si>
  <si>
    <t>02.402.027/0001-36</t>
  </si>
  <si>
    <t>Roupa de cama, toalha e manta para unidade</t>
  </si>
  <si>
    <t>PAF BH Benefícios ref.02/2022</t>
  </si>
  <si>
    <t>PAF GRR ref. 02/2022</t>
  </si>
  <si>
    <t>Material de Higiene Pessoal</t>
  </si>
  <si>
    <t>Helio Antonio Machado</t>
  </si>
  <si>
    <t>01.218.314/0001-28</t>
  </si>
  <si>
    <t>54381/11</t>
  </si>
  <si>
    <t>Serviço de revisão ao veiculo da unidade</t>
  </si>
  <si>
    <t>Papelaria Orion Ltda</t>
  </si>
  <si>
    <t>17.283.904/0001-74</t>
  </si>
  <si>
    <t>PAF virtual ref. 02/2022</t>
  </si>
  <si>
    <t>Bem estar social 02/2022</t>
  </si>
  <si>
    <t>Férias Fabricio Victor Carvalho de Jesus Periodo de férias 14/03/2022 a 12/04/2022</t>
  </si>
  <si>
    <t>Fabricio Victor Carvalho</t>
  </si>
  <si>
    <t>133.482.246-83</t>
  </si>
  <si>
    <t>1/3 Férias Fabricio Victor Carvalho de Jesus Periodo de férias 14/03/2022 a 12/04/2022</t>
  </si>
  <si>
    <t>Férias Adriana Fialla Rodrigues Alves Periodo de férias 14/03/2022 a 12/04/2022</t>
  </si>
  <si>
    <t>Adriana Fialla Rodrigues Alves</t>
  </si>
  <si>
    <t>677.142.939-34</t>
  </si>
  <si>
    <t>1/3 Férias Adriana Fialla Rodrigues Alves Periodo de férias 14/03/2022 a 12/04/2022</t>
  </si>
  <si>
    <t>Férias Bruno Gomes Barbosa Periodo de férias 14/03/2022 a 12/04/2022</t>
  </si>
  <si>
    <t>Bruno Gomes Barbosa</t>
  </si>
  <si>
    <t>108.498.426-11</t>
  </si>
  <si>
    <t>1/3 Férias Bruno Gomes Barbosa Periodo de férias 14/03/2022 a 12/04/2022</t>
  </si>
  <si>
    <t>Férias Carlos Rafael Alves Leite  Periodo de férias 14/03/2022 a 12/04/2022</t>
  </si>
  <si>
    <t>Carlos Rafael Alves Leite</t>
  </si>
  <si>
    <t>127.417.896-73</t>
  </si>
  <si>
    <t>1/3 Férias Carlos Rafael Alves Leite  Periodo de férias 14/03/2022 a 12/04/2022</t>
  </si>
  <si>
    <t>Férias Deisiane Aparecida Do Carmos Periodo de férias 14/03/2022 a 12/04/2022</t>
  </si>
  <si>
    <t>Deisiane Aparecida do Carmo</t>
  </si>
  <si>
    <t>104.886.926-10</t>
  </si>
  <si>
    <t>1/3 Férias Deisiane Aparecida Do Carmos Periodo de férias 14/03/2022 a 12/04/2022</t>
  </si>
  <si>
    <t>Férias Elaine Maria de Oliveira Periodo de férias 14/03/2022 a 12/04/2022</t>
  </si>
  <si>
    <t>Elaine Maria de Oliveira</t>
  </si>
  <si>
    <t>028.684.226-24</t>
  </si>
  <si>
    <t>1/3 Férias Elaine Maria de Oliveira Periodo de férias 14/03/2022 a 12/04/2022</t>
  </si>
  <si>
    <t>Férias Gislaine Pereira Saraiva Periodo de férias 14/03/2022 a 12/04/2022</t>
  </si>
  <si>
    <t>Gislaine Pereira Saraiva</t>
  </si>
  <si>
    <t>518.685.802-10</t>
  </si>
  <si>
    <t>1/3 Férias Gislaine Pereira Saraiva Periodo de férias 14/03/2022 a 12/04/2022</t>
  </si>
  <si>
    <t>Férias Isabela Mariana Silva Vespasiano Aganeti  Periodo de férias 14/03/2022 a 12/04/2022</t>
  </si>
  <si>
    <t>Isabela Mariana Silva Vespasiano Aganeti</t>
  </si>
  <si>
    <t>065.719.856-08</t>
  </si>
  <si>
    <t>1/3 Férias Isabela Mariana Silva Vespasiano Aganeti  Periodo de férias 14/03/2022 a 12/04/2022</t>
  </si>
  <si>
    <t>Férias Vitor Bruno Gonçalves Rabelo Periodo de férias 14/03/2022 a 12/04/2022</t>
  </si>
  <si>
    <t>Vitor Bruno Gonçalves Rabelo</t>
  </si>
  <si>
    <t>075.356.026-73</t>
  </si>
  <si>
    <t>1/3 Férias Vitor Bruno Gonçalves Rabelo Periodo de férias 14/03/2022 a 12/04/2022</t>
  </si>
  <si>
    <t>Férias Wagner de Paula Silva Periodo de férias 14/03/2022 a 12/04/2022</t>
  </si>
  <si>
    <t>Wagner de Paula Silva</t>
  </si>
  <si>
    <t>007.074.566-97</t>
  </si>
  <si>
    <t>1/3 Férias Wagner de Paula Silva Periodo de férias 14/03/2022 a 12/04/2022</t>
  </si>
  <si>
    <t>Férias Paulo Henrique Gomes de Almeida  Periodo de férias 15/03/2022 a 13/04/2022</t>
  </si>
  <si>
    <t>Paulo Henrique Gomes de Almeida</t>
  </si>
  <si>
    <t>123.178.526-81</t>
  </si>
  <si>
    <t>1/3 Férias Paulo Henrique Gomes de Almeida  Periodo de férias 15/03/2022 a 13/04/2022</t>
  </si>
  <si>
    <t>Férias Andre Luiz Marques Periodo de férias 15/03/2022 a 13/04/2022</t>
  </si>
  <si>
    <t>Andre Luiz Marques</t>
  </si>
  <si>
    <t>687.244.206-97</t>
  </si>
  <si>
    <t>1/3 Férias Andre Luiz Marques Periodo de férias 15/03/2022 a 13/04/2022</t>
  </si>
  <si>
    <t>Férias Rosa Darc Gomes Andrade Souza Periodo de férias 15/03/2022 a 13/04/2022</t>
  </si>
  <si>
    <t>Rosa Darc Gomes Andrade Souza</t>
  </si>
  <si>
    <t>953.989.106-04</t>
  </si>
  <si>
    <t>1/3 Férias Rosa Darc Gomes Andrade Souza Periodo de férias 15/03/2022 a 13/04/2022</t>
  </si>
  <si>
    <t>Férias Shirley Machado de Oliveira Periodo de férias 15/03/2022 a 13/04/2022</t>
  </si>
  <si>
    <t>Shirley Machado de Oliveira</t>
  </si>
  <si>
    <t>081.059.656-31</t>
  </si>
  <si>
    <t>1/3 Férias Shirley Machado de Oliveira Periodo de férias 15/03/2022 a 13/04/2022</t>
  </si>
  <si>
    <t>Reembolso a Juliano Fernandes Silva ref. Pedagio araxá /bh</t>
  </si>
  <si>
    <t>Diaría de viagem a funcionario Juliano Fernandes Silva ref. Deslocamento para transferencia de adolescente de Araxá para unidade de BH</t>
  </si>
  <si>
    <t>Diaría de viagem a funcionario Maximiliano Magalhaes Pedroso ref. Deslocamento para transferencia de adolescente de Araxá para unidade de BH</t>
  </si>
  <si>
    <t>Diaría de viagem a funcionaria Karoline De Rezende Santos ref. Deslocamento para transferencia de adolescente de Araxá para unidade de BH</t>
  </si>
  <si>
    <t>Karoline De Rezende Santos</t>
  </si>
  <si>
    <t>126.386.246-24</t>
  </si>
  <si>
    <t xml:space="preserve">Reembolso a Ageu Gomes Ferreira Neto ref. Pedagio uberlandia/ tupaciguara </t>
  </si>
  <si>
    <t>Daniela Jose Lourenço</t>
  </si>
  <si>
    <t>012.116.556-60</t>
  </si>
  <si>
    <t>Maicon Cristian De Sousa</t>
  </si>
  <si>
    <t>Maxuel Bispo Dos Santos</t>
  </si>
  <si>
    <t>132.464.786-86</t>
  </si>
  <si>
    <t>Instalação de grades de proteção nas janelas do refeitorio, banheiros e sala de informatica</t>
  </si>
  <si>
    <t>Pedro Lopes Da Silva Filho</t>
  </si>
  <si>
    <t>39.467.235/0001-23</t>
  </si>
  <si>
    <t>Troca de tubulação</t>
  </si>
  <si>
    <t>Regino Pedro dos Santos</t>
  </si>
  <si>
    <t>41.370.553/0001-13</t>
  </si>
  <si>
    <t>Aquisição de 3 ventiladores de coluna c/ base 03 velocidades</t>
  </si>
  <si>
    <t>Cozine Utensilios Domesticos e Equipamentos</t>
  </si>
  <si>
    <t>33.265.784/0001-39</t>
  </si>
  <si>
    <t>Material de escritorio Und. Andradas</t>
  </si>
  <si>
    <t xml:space="preserve">Ildefonso Ribeiro Linhares </t>
  </si>
  <si>
    <t>16.433.848/0001-44</t>
  </si>
  <si>
    <t>Recarga de cartão de combustível para und. São Jeronimo  de R$ 1.000,00e R$ 1.500 Recarga de cartão de combustivel para unai</t>
  </si>
  <si>
    <t>Locação de 3 Impressoras</t>
  </si>
  <si>
    <t>Compra de lanche festivo para evento de comemoração do dia da mulher com participação da familia.</t>
  </si>
  <si>
    <t>Aparecida da Consolação Domingues Ayres</t>
  </si>
  <si>
    <t>15.338.140/0001-41</t>
  </si>
  <si>
    <t>2022-3</t>
  </si>
  <si>
    <t>Tim S.a</t>
  </si>
  <si>
    <t>Hospedagem Ronielle Lopes periodo 22/02 a 23/02 em Ipatinga para acompanhamento de resultados da unidade</t>
  </si>
  <si>
    <t xml:space="preserve">Hotel Carvalho &amp; Filho </t>
  </si>
  <si>
    <t>08.033.198/0001-11</t>
  </si>
  <si>
    <t>Reembolso a Felipe Henrique dos Reis Andrade ref. Pagamento da diferença de passagem pagas pelo colaborador realizado nos dias 22 a 25/02</t>
  </si>
  <si>
    <t>Felipe Henrique Dos Reis Andrade</t>
  </si>
  <si>
    <t>Compra de 8 raquetes para oficina de tenis de mesa</t>
  </si>
  <si>
    <t xml:space="preserve">Soccer Comercio de Artigos Esportivos Ltda </t>
  </si>
  <si>
    <t>Recarga de cartão de combustível para und. Araxa</t>
  </si>
  <si>
    <t>Pagamento da 1° parcela aquisição de mobilia da unidade</t>
  </si>
  <si>
    <t>CDM - Centro de distribuição de Moveis Eireli</t>
  </si>
  <si>
    <t>07.524.670/0001-56</t>
  </si>
  <si>
    <t xml:space="preserve">Compra de medicamento para adolescente </t>
  </si>
  <si>
    <t>Drogaria Guimaraes Gaia Ltda</t>
  </si>
  <si>
    <t>21.790.266/0001-55</t>
  </si>
  <si>
    <t>Bruno Luis da Silva Lino Ltda</t>
  </si>
  <si>
    <t>Oi S.a</t>
  </si>
  <si>
    <t>17004543283-39</t>
  </si>
  <si>
    <t>17004542695-90</t>
  </si>
  <si>
    <t>17004542783-43</t>
  </si>
  <si>
    <t>17004542695-94</t>
  </si>
  <si>
    <t>17004542695-91</t>
  </si>
  <si>
    <t>17004542695-92</t>
  </si>
  <si>
    <t>Compra de 20 cadeados, fechadura, corta vergalhao e desengripante Spray usados para segurança da unidade</t>
  </si>
  <si>
    <t>L &amp; M Bricolagem e Construção</t>
  </si>
  <si>
    <t>37.066.000/0001-02</t>
  </si>
  <si>
    <t>Compra de itens de deposito para manutenção da falta de Luz e reparos na unidade</t>
  </si>
  <si>
    <t>Material de Limpeza Und. Santa Helena</t>
  </si>
  <si>
    <t>Copati e Cardoso Ltda Ortopedia e Saude</t>
  </si>
  <si>
    <t>16.617.348/0001-26</t>
  </si>
  <si>
    <t>Compra de 16 Galoes de agua</t>
  </si>
  <si>
    <t>Fontus Distribuidora de Aguas Minerais Ltda</t>
  </si>
  <si>
    <t>Lavanderia Und. Sete Lagoas</t>
  </si>
  <si>
    <t>27060</t>
  </si>
  <si>
    <t>Lidis Comercio De Materiais de Limpeza Eireli</t>
  </si>
  <si>
    <t>Drogaria Drogafarma Santa Rita</t>
  </si>
  <si>
    <t>Diaria de Viagem a Adriana Rosa Lazzarotti para avaliação do plano de trabalho do corpo administrativo e acompanhamento da organizaçao e rotina da unidade</t>
  </si>
  <si>
    <t>Adriana Rosa Lazzarotti</t>
  </si>
  <si>
    <t>Diaria de Viagem a Fabiano Neves Alves Pereira para avaliaçao do plano de trabalho, acompanhamento da organizaçao da rotina da unidade e dialogo com o corpo diretivo referente as demandas e organização do trabalho</t>
  </si>
  <si>
    <t>Fabiano Neves Alves Pereira</t>
  </si>
  <si>
    <t>055.665.886-89</t>
  </si>
  <si>
    <t>Diaria de Viagem a Áquila Augusto da Silva Teixeira  para orientação e acompanhamento do trabalho da equipe de segurança, reunião de alinhamento com direção geral, supervisão de segurança e coordenadores de equipe, acompanhamento da organizaçao e rotina da unidade</t>
  </si>
  <si>
    <t>Diaria de Viagem á Ronielle Lopes Caetano para retorno da avaliação de desempenho da direção geral da unidade, retorno do relatorio de acompanhamento de resultado da unidade, avaliaçao do plano de trabalho da unidade e organizaçao e rotina da unidade</t>
  </si>
  <si>
    <t>Férias Jean Carlo Fagundes Souza Periodo de férias 17/03/2022 a 15/04/2022</t>
  </si>
  <si>
    <t>Jean Carlo Fagundes Souza</t>
  </si>
  <si>
    <t>019.010.356-62</t>
  </si>
  <si>
    <t>1/3 Férias Jean Carlo Fagundes Souza Periodo de férias 17/03/2022 a 15/04/2022</t>
  </si>
  <si>
    <t>Férias Ana Flavia Magalhaes Periodo de férias 16/03/2022 a 14/04/2022</t>
  </si>
  <si>
    <t>Ana Flavia Magalhaes</t>
  </si>
  <si>
    <t>108.909.496-54</t>
  </si>
  <si>
    <t>1/3Férias Ana Flavia Magalhaes Periodo de férias 16/03/2022 a 14/04/2022</t>
  </si>
  <si>
    <t>Férias Vilma do Carmo Silva Lopes Periodo de férias 16/03/2022 a 14/04/2022</t>
  </si>
  <si>
    <t xml:space="preserve">Vilma Do Carmo Silva Lopes </t>
  </si>
  <si>
    <t>623.291.386-87</t>
  </si>
  <si>
    <t>1/3 Férias Vilma do Carmo Silva Lopes Periodo de férias 16/03/2022 a 14/04/2022</t>
  </si>
  <si>
    <t>Jorge Henrique Caetano Marques</t>
  </si>
  <si>
    <t>104.851.416-12</t>
  </si>
  <si>
    <t>Centro operacional de desenvolvimento e saneamento de Uberaba</t>
  </si>
  <si>
    <t>02.421.421/0001-11</t>
  </si>
  <si>
    <t>Klin Shop Ltda</t>
  </si>
  <si>
    <t>41.751.470/000-74</t>
  </si>
  <si>
    <t>Locação de 2 impressoras</t>
  </si>
  <si>
    <t>Material de Limpeza Und. Unaí</t>
  </si>
  <si>
    <t>Kelly Gonçalves De Morais</t>
  </si>
  <si>
    <t>Recarga de Vale Transporte 6 funcionarios</t>
  </si>
  <si>
    <t>Minas Auto Center Ltda</t>
  </si>
  <si>
    <t>10.935.884/0001-20</t>
  </si>
  <si>
    <t>Diaria de viagem para funcionario Rodrigo Cesar Guido de Carvalho ref. A acompanhamento de desligamento do adolescente</t>
  </si>
  <si>
    <t xml:space="preserve"> Rodrigo Cesar Guido de Carvalho</t>
  </si>
  <si>
    <t>020.035.566-05</t>
  </si>
  <si>
    <t>Diaria de viagem para funcionario Eduardo de Oliveira Carvalho ref. A acompanhamento de desligamento do adolescente</t>
  </si>
  <si>
    <t>Eduardo de Oliveira Carvalo</t>
  </si>
  <si>
    <t>Reembolso a Eduardo de Oliveira Carvalho ref. A pedagio de Bh para Astolfo Dutra devido desligamento adolescente</t>
  </si>
  <si>
    <t>Diaria de Viagem a Warley Geraldo de Oliveira ref. Acompanhamento de desligamento do adolescente</t>
  </si>
  <si>
    <t>Warley Geraldo de Oliveira</t>
  </si>
  <si>
    <t>Diaria de Viagem a Angela Maria Auxiliadora de Paulo ref. Acompanhamento de desligamento do adolescente</t>
  </si>
  <si>
    <t>Angela Maria Auxiliadora de Paulo</t>
  </si>
  <si>
    <t>Diaria de Viagem a Fernanda de Moura Alves ref. Acompanhamento de desligamento do adolescente</t>
  </si>
  <si>
    <t>Diaria de Viagem a Juliano Fernandes Silva ref. Acompanhamento de desligamento do adolescente</t>
  </si>
  <si>
    <t>Diaria de Viagem a Thiago Willian Margato ref. Acompanhamento de desligamento do adolescente</t>
  </si>
  <si>
    <t>Lucivania Santos Ferreira</t>
  </si>
  <si>
    <t>893.239.713-91</t>
  </si>
  <si>
    <t>FGTS Multa Recisoria</t>
  </si>
  <si>
    <t>067253603751491-32</t>
  </si>
  <si>
    <t>Seis cadeados para supervisao de segurança da unidade</t>
  </si>
  <si>
    <t>Deposito São Jose  Ltda</t>
  </si>
  <si>
    <t>16.692.543/0001-57</t>
  </si>
  <si>
    <t>2° Parte contrato de reforma Unidade Horto</t>
  </si>
  <si>
    <t>Material de informatica (Cabo HDMI)</t>
  </si>
  <si>
    <t>2° Parte contrato de reforma Unidade Lindeia</t>
  </si>
  <si>
    <t>12212730240-6</t>
  </si>
  <si>
    <t xml:space="preserve">Diaria de viagem a João Victor Benevides de Souza ref. Desligamento do adolescente </t>
  </si>
  <si>
    <t>João Victor Benevides de Souza</t>
  </si>
  <si>
    <t xml:space="preserve">Diaria de viagem a Eder Martins Conceição ref. Desligamento do adolescente </t>
  </si>
  <si>
    <t>Eder Martins Conceição</t>
  </si>
  <si>
    <t>056.894.986-29</t>
  </si>
  <si>
    <t>Reembolso a Eder Martins Conceição ref. A pedagio BH a Ubá</t>
  </si>
  <si>
    <t>Diaria de Viagem a Ângela Maria auxiliadora de Paula ref. Acompanhamento de desligamento do adolescente</t>
  </si>
  <si>
    <t>Férias Gerbson De Moura Alves Periodo de férias 22/03/2022 a 20/04/2022</t>
  </si>
  <si>
    <t>Gerbson De Moura Alves</t>
  </si>
  <si>
    <t>067.768.466-50</t>
  </si>
  <si>
    <t>1/3 Férias Gerbson De Moura Alves Periodo de férias 22/03/2022 a 20/04/2022</t>
  </si>
  <si>
    <t>Férias Adriana Luiz Barbosa Periodo de férias 21/03/2022 a 19/04/2022</t>
  </si>
  <si>
    <t>Adriana Luiz Barbosa</t>
  </si>
  <si>
    <t>100.456.066-41</t>
  </si>
  <si>
    <t>1/3 Férias Adriana Luiz Barbosa Periodo de férias 21/03/2022 a 19/04/2022</t>
  </si>
  <si>
    <t>Férias Ana Paula Machado de Araujo Fernandes Periodo de férias 21/03/2022 a 19/04/2022</t>
  </si>
  <si>
    <t>Ana Paula Machado De Araujo</t>
  </si>
  <si>
    <t>070.197.096-05</t>
  </si>
  <si>
    <t>1/3 Férias Ana Paula Machado de Araujo Fernandes Periodo de férias 21/03/2022 a 19/04/2022</t>
  </si>
  <si>
    <t>Férias Cristian Coelho Fernandes Periodo de férias 21/03/2022 a 19/04/2022</t>
  </si>
  <si>
    <t>Cristian Coelho Fernandes</t>
  </si>
  <si>
    <t>043.830.396-26</t>
  </si>
  <si>
    <t>1/3 Férias Cristian Coelho Fernandes Periodo de férias 21/03/2022 a 19/04/2022</t>
  </si>
  <si>
    <t>Férias Deise Rezende Soares da Costa Periodo de férias 20/03/2022 a 18/04/2022</t>
  </si>
  <si>
    <t>Deise Rezende Soares da Costa</t>
  </si>
  <si>
    <t>007.541.946-71</t>
  </si>
  <si>
    <t>1/3Férias Deise Rezende Soares da Costa Periodo de férias 20/03/2022 a 18/04/2022</t>
  </si>
  <si>
    <t>Férias Eduardo Antonio Dos Santos Periodo de férias 23/03/2022 a 21/04/2022</t>
  </si>
  <si>
    <t>Eduardo Antonio dos Santos</t>
  </si>
  <si>
    <t>051.486.956-92</t>
  </si>
  <si>
    <t>1/3Férias Eduardo Antonio Dos Santos Periodo de férias 23/03/2022 a 21/04/2022</t>
  </si>
  <si>
    <t>Férias Jefferson Marcio Dos Santos Periodo de férias 21/03/2022 a 19/04/2022</t>
  </si>
  <si>
    <t>Jefferson Marcio Dos Santos</t>
  </si>
  <si>
    <t>051.936.296-95</t>
  </si>
  <si>
    <t>1/3 Férias Jefferson Marcio Dos Santos Periodo de férias 21/03/2022 a 19/04/2022</t>
  </si>
  <si>
    <t>Férias Josue Anunciação da Silva Periodo de férias 21/03/2022 a 19/04/2022</t>
  </si>
  <si>
    <t>Josue Anunciação da Silva</t>
  </si>
  <si>
    <t>013.777.186-03</t>
  </si>
  <si>
    <t>1/3 Férias Josue Anunciação da Silva Periodo de férias 21/03/2022 a 19/04/2022</t>
  </si>
  <si>
    <t>Férias Poliana Ramos de Oliveira Periodo de férias 21/03/2022 a 19/04/2022</t>
  </si>
  <si>
    <t>Poliana Ramos De Oliveira</t>
  </si>
  <si>
    <t>096.646.316-12</t>
  </si>
  <si>
    <t>Férias Rodrigo Francisco de Souza Assiss Periodo de férias 19/03/2022 a 17/04/2022</t>
  </si>
  <si>
    <t>Rodrigo Francisco de souza Assis</t>
  </si>
  <si>
    <t>956.034.176-68</t>
  </si>
  <si>
    <t>1/3 Férias Rodrigo Francisco de Souza Assiss Periodo de férias 19/03/2022 a 17/04/2022</t>
  </si>
  <si>
    <t>068256588751491-32</t>
  </si>
  <si>
    <t>Abastecimento da Roçadeira da unidade</t>
  </si>
  <si>
    <t>BV Auto Posto Ltda</t>
  </si>
  <si>
    <t>43.392.283/0001-77</t>
  </si>
  <si>
    <t>Repasse do Contrato de Gestão 008/2021</t>
  </si>
  <si>
    <t xml:space="preserve">Instituto Elo </t>
  </si>
  <si>
    <t>2° Parcela Uniformes unidades</t>
  </si>
  <si>
    <t>Tratto Feito Uniformes Profissionais Ltda</t>
  </si>
  <si>
    <t>11.884.280/0001-64</t>
  </si>
  <si>
    <t>1° Parcela plotagem carro cela</t>
  </si>
  <si>
    <t>Multa Veicular</t>
  </si>
  <si>
    <t xml:space="preserve">Reembolso a Warlei Geraldo de Oliveira ref. Pedagio sete lagoas/bh </t>
  </si>
  <si>
    <t>Diaria de viagem a Charleston Luiz Borges ref. A acompanhamento dos adolescentes</t>
  </si>
  <si>
    <t>Charleston Luiz Borges</t>
  </si>
  <si>
    <t>938.208.106-25</t>
  </si>
  <si>
    <t>Diaria de viagem a Patricia Pereira do Nascimento ref. A acompanhamento dos adolescentes</t>
  </si>
  <si>
    <t>Patricia Pereira do Nascimento</t>
  </si>
  <si>
    <t>116.230.196-13</t>
  </si>
  <si>
    <t>137.759.706-23</t>
  </si>
  <si>
    <t>Minas Vale Distribuidora de Alimentos</t>
  </si>
  <si>
    <t>28.088.733/0001-49</t>
  </si>
  <si>
    <t>Mania Soluções em Alimentação e serviços Ltda</t>
  </si>
  <si>
    <t xml:space="preserve">50 Pares de Chinelos para adolescente </t>
  </si>
  <si>
    <t>1°Parcela compra de moveis da unidade</t>
  </si>
  <si>
    <t>2° Parcela Moveis unidade</t>
  </si>
  <si>
    <t>Compra de 175 unidades Mascaras KN95  unidade Andradas</t>
  </si>
  <si>
    <t>Vale Safe Epi</t>
  </si>
  <si>
    <t>Compra de 338 unidades de Mascaras KN 95 e 15 unidades mascara descartavel tripla  unidade São Jerônimo</t>
  </si>
  <si>
    <t>Compra de 384 unidades de Mascaras KN 95 e 6unidades mascara descartavel tripla  unidade Horto</t>
  </si>
  <si>
    <t>Compra de 204 unidades de Mascaras KN 95 e 3 unidades mascara descartavel tripla  unidade Lindeia</t>
  </si>
  <si>
    <t>Compra de 378 unidades de Mascaras KN 95 unidade santa clara</t>
  </si>
  <si>
    <t>Compra de 236 unidades de Mascaras KN 95 unidade santa Helena</t>
  </si>
  <si>
    <t>Compra de 1787 unidade de  Mascaras KN 95 unidade Sete Lagoas, Unaí, Tupaciguara, Uberaba, Araxá, Ipatinga</t>
  </si>
  <si>
    <t xml:space="preserve">Compra de um purificador de agua </t>
  </si>
  <si>
    <t>08.813.056/0001-77</t>
  </si>
  <si>
    <t>Tiago Ribeiro Gonçalves Araujo</t>
  </si>
  <si>
    <t>104.380.276-20</t>
  </si>
  <si>
    <t>560798571</t>
  </si>
  <si>
    <t>Juliano Fernandes de Lima</t>
  </si>
  <si>
    <t>091.073.696-03</t>
  </si>
  <si>
    <t>Diaria de viagem funcionario Juliano Fernandes Silva ref. Deslocamento para transferencia de adolescente.</t>
  </si>
  <si>
    <t>Diaria de viagem funcionaria Angela Maria Auxiliadora De Paulo ref. Deslocamento para transferencia de adolescente.</t>
  </si>
  <si>
    <t>Diaria de viagem funcionario Thiago Willian Margatto ref. Deslocamento para transferencia de adolescente.</t>
  </si>
  <si>
    <t xml:space="preserve">Reembolso a funcionario Juliano Fernandes Silva ref. Pedagio </t>
  </si>
  <si>
    <t>Diaria de viagem funcionario Alderino Alves Soares ref. A capacitaçao dos dias 21 a 25/03/2022 em BH</t>
  </si>
  <si>
    <t>Alderino Alves Soares</t>
  </si>
  <si>
    <t>098.637.016-96</t>
  </si>
  <si>
    <t>Diaria de viagem funcionario Adriana Francisca de Oliveiro ref. Capacitação dos dias 21 a 25/03/2022 em BH</t>
  </si>
  <si>
    <t>Adriana Francisca de Oliveira</t>
  </si>
  <si>
    <t>077.052.116-65</t>
  </si>
  <si>
    <t>Amanda Lorena Leite</t>
  </si>
  <si>
    <t>112.147.106-46</t>
  </si>
  <si>
    <t>Diaria de viagem funcionaria Nayara Morais Martins ref. Capacitação dos dias 21 a 25/03/2022 em BH</t>
  </si>
  <si>
    <t>Nayara Morais Martins</t>
  </si>
  <si>
    <t>080.243.306-52</t>
  </si>
  <si>
    <t>Diaria de viagem funcionario Onair Zornal Correia Junior  ref. Capacitação dos dias 21 a 25/03/2022 em BH</t>
  </si>
  <si>
    <t>Onair Zorzal Correia Junior</t>
  </si>
  <si>
    <t>086.919.236-10</t>
  </si>
  <si>
    <t>Diaria de viagem funcionario Paulo Marcio Rocha Barbosa Santos  ref. Capacitação dos dias 21 a 25/03/2022 em BH</t>
  </si>
  <si>
    <t xml:space="preserve">Reembolso a Alderino Alves Soares ref. Passagem para ida e volta em capacitaçao em BH nos dias 21 a 25/03/2022 </t>
  </si>
  <si>
    <t xml:space="preserve">Reembolso a Adriana Francisca de Oliveira ref. Passagem para ida e volta em capacitaçao em BH nos dias 21 a 25/03/2022 </t>
  </si>
  <si>
    <t xml:space="preserve">Reembolso a Nayara Morais Martins ref. Passagem para ida e volta em capacitaçao em BH nos dias 21 a 25/03/2022 </t>
  </si>
  <si>
    <t xml:space="preserve">Reembolso a Onair Zozal Correia Junior ref. Passagem para ida e volta em capacitaçao em BH nos dias 21 a 25/03/2022 </t>
  </si>
  <si>
    <t xml:space="preserve">Reembolso a Paulo Marcio Rocha Barbosa ref. Passagem para ida e volta em capacitaçao em BH nos dias 21 a 25/03/2022 </t>
  </si>
  <si>
    <t xml:space="preserve">Reembolso a Amanda Lorena Leite ref. Passagem para ida e volta em capacitaçao em BH nos dias 21 a 25/03/2022 </t>
  </si>
  <si>
    <t>Contribuiçoes retidas Ref. 02/2022 Nota fiscal n° 290189/2022280 e 2022299</t>
  </si>
  <si>
    <t>IRRF retido Ref. 02/2022 Nota fiscal 290189/2022280 e 2022299</t>
  </si>
  <si>
    <t>Compras devido a grande demanda de manutençao em toda unidade</t>
  </si>
  <si>
    <t xml:space="preserve">Loja do Bayano Comercio de Materiais Hidraulicos </t>
  </si>
  <si>
    <t>23.956.733/0001-08</t>
  </si>
  <si>
    <t>Confecção de 19 carimbos</t>
  </si>
  <si>
    <t>Carimbom Tupinambas Eireli</t>
  </si>
  <si>
    <t>08.112.572/0001-74</t>
  </si>
  <si>
    <t>5 Conjuntos de foto 3 x 4 Coloridas</t>
  </si>
  <si>
    <t xml:space="preserve">Deomar Souza Barbosa </t>
  </si>
  <si>
    <t>17.720.507/0001-12</t>
  </si>
  <si>
    <t>1/3 Férias Thalita da Costa Souza  Periodo de férias 21/03/2022 a 19/04/2022</t>
  </si>
  <si>
    <t>Férias Thalita da Costa Souza  Periodo de férias 21/03/2022 a 19/04/2022</t>
  </si>
  <si>
    <t>Compra de um amplificador de guitarra para uso em oficina de Rap na unidade</t>
  </si>
  <si>
    <t>JAF Instrumentos Musicais Ltda</t>
  </si>
  <si>
    <t>68.547.314/0001-42</t>
  </si>
  <si>
    <t>Compra de dois microfone para uso em oficina de Rap na unidade</t>
  </si>
  <si>
    <t>Repasse de INSS descontado dos funcionários em folha de pagamento - ref 02/2022</t>
  </si>
  <si>
    <t>50611200166-38</t>
  </si>
  <si>
    <t>Repasse de IRRF sobre folha de pagamento ref. 02/2022</t>
  </si>
  <si>
    <t>50611200166-19</t>
  </si>
  <si>
    <t>INSS Patronal  ref.02/2022</t>
  </si>
  <si>
    <t>50611200166-31</t>
  </si>
  <si>
    <t>Recarga de Vale transporte 7 funcionarios</t>
  </si>
  <si>
    <t>1559</t>
  </si>
  <si>
    <t>1555</t>
  </si>
  <si>
    <t>1556</t>
  </si>
  <si>
    <t>Seguro do veículo</t>
  </si>
  <si>
    <t>Tokio Marine Seguradora  S/A</t>
  </si>
  <si>
    <t>033.164.021/0001-00</t>
  </si>
  <si>
    <t>Aquisição de claviculário (porta chave) para manter organizada os conjuntos de chave da unidade</t>
  </si>
  <si>
    <t>18.793.752/0001-12</t>
  </si>
  <si>
    <t>Aquisição de 3 estantes de aço</t>
  </si>
  <si>
    <t>Guimarães Maquinas Ltda</t>
  </si>
  <si>
    <t>18.515.841/0001-05</t>
  </si>
  <si>
    <t>Plano odontologico ref. 03/2022</t>
  </si>
  <si>
    <t>Compra de equipamentos de informatica para atender a demanda de reunioes online, audiencia e aulas remotas</t>
  </si>
  <si>
    <t>Recargas Linhares informatica</t>
  </si>
  <si>
    <t>16.610.319/0001-79</t>
  </si>
  <si>
    <t>Serviço Municipio de Saneamento basico</t>
  </si>
  <si>
    <t>21396022022-5</t>
  </si>
  <si>
    <t>02.558.157/009-10</t>
  </si>
  <si>
    <t>1450752031-0</t>
  </si>
  <si>
    <t>1450754252-0</t>
  </si>
  <si>
    <t>17004543344-87</t>
  </si>
  <si>
    <t>1450766873-0</t>
  </si>
  <si>
    <t>1450754068-0</t>
  </si>
  <si>
    <t>170045433243-0</t>
  </si>
  <si>
    <t>170045433417-1</t>
  </si>
  <si>
    <t>170045433577-3</t>
  </si>
  <si>
    <t>1450753439-0</t>
  </si>
  <si>
    <t>170045427168-7</t>
  </si>
  <si>
    <t>170045426958-2</t>
  </si>
  <si>
    <t>170045426958-3</t>
  </si>
  <si>
    <t>12212594836-8</t>
  </si>
  <si>
    <t>Reembolso a Charleston Luiz Borges ref. Pedagio</t>
  </si>
  <si>
    <t>7610383500001-3</t>
  </si>
  <si>
    <t>IPVA parcela única exercicio 2022 veiculo Duster</t>
  </si>
  <si>
    <t>IPVA parcela única exercicio 2022 veiculo Fiat Argo</t>
  </si>
  <si>
    <t>Taxa de licenciamento exercicio 2022 veiculo Fiat Argo</t>
  </si>
  <si>
    <t>073232181751491-32</t>
  </si>
  <si>
    <t>12213570372-4</t>
  </si>
  <si>
    <t xml:space="preserve">Confecção de 10 carimbos para o processo de compras na sede </t>
  </si>
  <si>
    <t>KR Carimbos &amp; Serviços Graficos Eireli</t>
  </si>
  <si>
    <t>10.261.010/0001-34</t>
  </si>
  <si>
    <t xml:space="preserve">Confecção de 8carimbos para o processo de compras na sede </t>
  </si>
  <si>
    <t>Compra de itens para reparos na unidade</t>
  </si>
  <si>
    <t>Hidraluz Uberaba Ltda</t>
  </si>
  <si>
    <t>08.767.838/0001-17</t>
  </si>
  <si>
    <t>Lanche para treinamento pela suase na camara municipal de Ipatinga no dias 15 e 16/03/2022</t>
  </si>
  <si>
    <t>Santonely Panificados Eireli</t>
  </si>
  <si>
    <t>35.767.191/0001-04</t>
  </si>
  <si>
    <t>Despesas com passagem ida e volta de responsvavel do adolescente dia 09/02 a 05/03/2022.</t>
  </si>
  <si>
    <t>Manutenção de rede e assistência tecnica</t>
  </si>
  <si>
    <t>Compra de uma fonte para manutenção em computador</t>
  </si>
  <si>
    <t>Compra de fonte e memoria para manutenção do computador</t>
  </si>
  <si>
    <t>Roupa de cama e banho (toalha/ lençol e manta)</t>
  </si>
  <si>
    <t>Jeane Silvia Santos</t>
  </si>
  <si>
    <t>016.794.116-08</t>
  </si>
  <si>
    <t>1/3 Férias Camila Zuppo Morais de Oliveira  Periodo de férias 25/03/2022 a 23/04/2022</t>
  </si>
  <si>
    <t>Camila Zuppo Morais de Oliveira</t>
  </si>
  <si>
    <t>015.551.096-75</t>
  </si>
  <si>
    <t xml:space="preserve"> Férias Camila Zuppo Morais de Oliveira  Periodo de férias 25/03/2022 a 23/04/2022</t>
  </si>
  <si>
    <t>Diferença de  Férias Carlos Rafael Alves Leite  Periodo de férias 14/03/2022 a 12/04/2022</t>
  </si>
  <si>
    <t>1/3 Férias Cristiane de Oliveira   Periodo de férias 24/03/2022 a 16/04/2022</t>
  </si>
  <si>
    <t>Cristiane De Oliveira</t>
  </si>
  <si>
    <t>061.462.256-57</t>
  </si>
  <si>
    <t xml:space="preserve"> Férias Cristiane de Oliveira   Periodo de férias 24/03/2022 a 16/04/2022</t>
  </si>
  <si>
    <t>Lanche para oficina do projeto de frequencia escolar que tem por objetivo promover a frequencia escolar e a responsabilização dos adolescentes quanto a este eixo da medida.</t>
  </si>
  <si>
    <t>MM Panificação Ind. Com.</t>
  </si>
  <si>
    <t>22.103.998/0001-92</t>
  </si>
  <si>
    <t>Desmontagem de porta, revisão e regulagem dos trincos em 11 portas e confecção de 11 grades de tela</t>
  </si>
  <si>
    <t>Rafael Franklin Frazão</t>
  </si>
  <si>
    <t>41.496.699/0001-00</t>
  </si>
  <si>
    <t>Beneficio Bem estar Social ref. Ao Reembolso da licença maternidade da funcionario- Michelle Piancatelli Richard</t>
  </si>
  <si>
    <t>Beneficio Bem estar Social ref. Ao Reembolso da licença paternidade do funcionario- Darlan Barbosa Coelho</t>
  </si>
  <si>
    <t>Beneficio Bem estar Social ref. Ao Reembolso da licença paternidade do funcionario- Davidson Junio Ferreira Araujo</t>
  </si>
  <si>
    <t>Beneficio Bem estar Social ref. Ao Reembolso da licença paternidade do funcionario- Lucas Henrique Zanandreis Merlo</t>
  </si>
  <si>
    <t>Alimentação  Und. São Jerônimo</t>
  </si>
  <si>
    <t>Reembolso a Fernanda De Moura Alves ref. Pedagio pago devido a transferencia de adolescente</t>
  </si>
  <si>
    <t>Lanche devido a oficina de teatro</t>
  </si>
  <si>
    <t>Fabrica de Salgados Baldoni</t>
  </si>
  <si>
    <t>27.517.348/0001-07</t>
  </si>
  <si>
    <t>12203342455-9</t>
  </si>
  <si>
    <t>12174900380-3</t>
  </si>
  <si>
    <t>Aquisição de bebedouro industrial</t>
  </si>
  <si>
    <t>BH Filtros, bebedouros e Purificadores de agua ltda</t>
  </si>
  <si>
    <t>11.286.829/0003-80</t>
  </si>
  <si>
    <t xml:space="preserve">Compra de 04 persianas </t>
  </si>
  <si>
    <t>Sandra Martins Valeriano</t>
  </si>
  <si>
    <t>01.684.280/0001-67</t>
  </si>
  <si>
    <t>2°Parcela compra de moveis da unidade</t>
  </si>
  <si>
    <t xml:space="preserve">Lavanderia Dia a Dia </t>
  </si>
  <si>
    <t>Locação de equipamentos de multimidia para capacitação</t>
  </si>
  <si>
    <t>Imagem Multimídia Eireli</t>
  </si>
  <si>
    <t>16.582.790/0001-09</t>
  </si>
  <si>
    <t>Correção de curto circuito na unidade e reparo corretivo nas instalaçoes eletricas</t>
  </si>
  <si>
    <t xml:space="preserve">P&amp;M Projetos e Soluções em engenharia </t>
  </si>
  <si>
    <t>43.520.317/0001-61</t>
  </si>
  <si>
    <t>Recarga de Vale Tranportes funcionarios</t>
  </si>
  <si>
    <t>202267663 e 2374789</t>
  </si>
  <si>
    <t>Compra de Itens esportivos para oficina na unidade</t>
  </si>
  <si>
    <t xml:space="preserve">VM Soluçoes Esportivas Eirelli </t>
  </si>
  <si>
    <t>16.944.364/0001-60</t>
  </si>
  <si>
    <t>Medical Thermo Engenharia e serviços Ltda</t>
  </si>
  <si>
    <t>Reembolso a Eduardo Alves da Silva ref. Alimentação da adolescente durante a viagem de acordo com a sentença proferida.</t>
  </si>
  <si>
    <t>Eduardo Alves da Silva</t>
  </si>
  <si>
    <t>036.536.056-28</t>
  </si>
  <si>
    <t>Reembolso a Fabiano Neves Alves Pereira ref. Pedagio viagem Unai</t>
  </si>
  <si>
    <t>Carlos Daniel Costa Rocha</t>
  </si>
  <si>
    <t>097.701.156-90</t>
  </si>
  <si>
    <t>1/3 Férias Isabel Bolivar do Monte Malachias  Periodo de férias 29/03/2022 a 27/04/2022</t>
  </si>
  <si>
    <t>Isabel Bolivar do Monte Machias</t>
  </si>
  <si>
    <t>092.148.996-06</t>
  </si>
  <si>
    <t xml:space="preserve"> Férias Isabel Bolivar do Monte Malachias  Periodo de férias 29/03/2022 a 27/04/2022</t>
  </si>
  <si>
    <t>1/3 Férias Leonardo Luiz Tacchi Periodo de férias 29/03/2022 a 27/04/2022</t>
  </si>
  <si>
    <t>Leonardo Luiz Tacchi</t>
  </si>
  <si>
    <t>486.562.086-91</t>
  </si>
  <si>
    <t xml:space="preserve"> Férias Leonardo Luiz Tacchi Periodo de férias 29/03/2022 a 27/04/2022</t>
  </si>
  <si>
    <t>1/3 Férias Marcelo Nunes da Costa Periodo de férias 29/03/2022 a 27/04/2022</t>
  </si>
  <si>
    <t>Marcelo Nunes da Costa</t>
  </si>
  <si>
    <t>003.607.066-14</t>
  </si>
  <si>
    <t xml:space="preserve"> Férias Marcelo Nunes da Costa Periodo de férias 29/03/2022 a 27/04/2022</t>
  </si>
  <si>
    <t>Díaria de Viagem ao funcionario André Igor da Silva Candido ref. Transferencia de adolescente de acordo com a sentença proferida</t>
  </si>
  <si>
    <t>Díaria de Viagem ao funcionario Eduardo Alves da Silva ref. Transferencia de adolescente de acordo com a sentença proferida</t>
  </si>
  <si>
    <t>0.38.536.056-38</t>
  </si>
  <si>
    <t>Díaria de Viagem ao funcionario Ageu Gomes Ferreira Neto ref. Ida a Uberaba para plotagem do carro da unidade</t>
  </si>
  <si>
    <t>Transferencia de Rendimentos para conta Reserva de recurso, conforme previsto no I do Art. 89 do decreto estadual 47553/2018 ref. 02/2022</t>
  </si>
  <si>
    <t>1617361200000-17</t>
  </si>
  <si>
    <t>9617362740000-13</t>
  </si>
  <si>
    <t>Compra de itens artesanais para oficina pedagogica</t>
  </si>
  <si>
    <t xml:space="preserve">Tulio Presentes </t>
  </si>
  <si>
    <t>21.711.122/0001-66</t>
  </si>
  <si>
    <t>Serviço de Reboque da cidade de perdões para BH Devido veiculo ter sido atingido por uma peça de caminhão na estrada</t>
  </si>
  <si>
    <t xml:space="preserve">João Marcos De Carvalho </t>
  </si>
  <si>
    <t>14.325.254/0001-94</t>
  </si>
  <si>
    <t>Compra de Ração e vermífugo para o projeto Horta e Galinheiro und. Ipatinga</t>
  </si>
  <si>
    <t>Agro Raçoes Comercio Ltda.</t>
  </si>
  <si>
    <t xml:space="preserve">Reforma das portas dos alojamentos </t>
  </si>
  <si>
    <t xml:space="preserve">Contrutora União e Serviços </t>
  </si>
  <si>
    <t>Encadernação de três Apostilas de informatica e impressão de certificados</t>
  </si>
  <si>
    <t>Copiadora Arte Final Ltda</t>
  </si>
  <si>
    <t>13.488.413/0001-09</t>
  </si>
  <si>
    <t>Compra de luvas de procedimentos para utilização na enfermagem</t>
  </si>
  <si>
    <t>Itens de pintura para utização em oficina para revitalização da Horta.</t>
  </si>
  <si>
    <t>Real Comercio ltda</t>
  </si>
  <si>
    <t>19.972.249/0041-84</t>
  </si>
  <si>
    <t>Balanceamento e compra de produtos para a revisão</t>
  </si>
  <si>
    <t xml:space="preserve">Auto Zema </t>
  </si>
  <si>
    <t>20.030.086/0001-02</t>
  </si>
  <si>
    <t>Compra de jogo, cujo objetivo é trabalhar empatia entre os adolescentes</t>
  </si>
  <si>
    <t>Colab Colibri Assessoria ltda</t>
  </si>
  <si>
    <t>26.787.235/0001-69</t>
  </si>
  <si>
    <t>Díaria de viagem ao Funcionario Juliano Fernandes Silva ref. Translado para agendamento da plotagem do veiculo da unidade</t>
  </si>
  <si>
    <t>1/3 Férias Onair Zorzal Correia Junior Periodo de férias 30/03/2022 a 13/04/2022</t>
  </si>
  <si>
    <t xml:space="preserve"> Férias Onair Zorzal Correia Junior Periodo de férias 30/03/2022 a 13/04/2022</t>
  </si>
  <si>
    <t>1/3 Férias Jaqueline Santos de Oliveira Periodo de férias 30/03/2022 a 28/04/2022</t>
  </si>
  <si>
    <t>Jaqueline Santos de Oliveira</t>
  </si>
  <si>
    <t>064.345.626-08</t>
  </si>
  <si>
    <t>Férias Jaqueline Santos de Oliveira Periodo de férias 30/03/2022 a 28/04/2022</t>
  </si>
  <si>
    <t>1/3 Férias Israel Rossi Almeida Alves Periodo de férias 30/03/2022 a 13/04/2022</t>
  </si>
  <si>
    <t>Férias Israel Rossi Almeida Alves Periodo de férias 30/03/2022 a 13/04/2022</t>
  </si>
  <si>
    <t>2084099706912404527-2</t>
  </si>
  <si>
    <t>Copia de uma chave Yale e um treta chave</t>
  </si>
  <si>
    <t>Daniel de Camargos Marçal</t>
  </si>
  <si>
    <t>11.362.032/0001-53</t>
  </si>
  <si>
    <t xml:space="preserve">Medicamento para unidade </t>
  </si>
  <si>
    <t>Droga Lari Ltda</t>
  </si>
  <si>
    <t>02.720.785/0001-00</t>
  </si>
  <si>
    <t>Recarga de Vale Tranporte de 45 funcionarios</t>
  </si>
  <si>
    <t>Transfacil</t>
  </si>
  <si>
    <t>04.398.505/0001-75</t>
  </si>
  <si>
    <t>50809860722-05</t>
  </si>
  <si>
    <t xml:space="preserve">Recarga de Vale Transporte de 3 funcionarios </t>
  </si>
  <si>
    <t>Expresso Setelagoano Ltda</t>
  </si>
  <si>
    <t>290322-25</t>
  </si>
  <si>
    <t>Expresso Planalto Unaí</t>
  </si>
  <si>
    <t>1622016820000-29</t>
  </si>
  <si>
    <t>02.558.157/0001-62</t>
  </si>
  <si>
    <t>Compra de 9 cadeados para portas</t>
  </si>
  <si>
    <t xml:space="preserve">Felt Eletrica </t>
  </si>
  <si>
    <t>86.506.573/0001-07</t>
  </si>
  <si>
    <t>Material de escritorio Und. Tupaciguara</t>
  </si>
  <si>
    <t>Francielle de Oliveira Freitas Pires</t>
  </si>
  <si>
    <t>07.733.852/0001-37</t>
  </si>
  <si>
    <t xml:space="preserve">Recarga de Vale Transporte de 12 funcionarios </t>
  </si>
  <si>
    <t xml:space="preserve">Buse Gestão e Adm de Negocios </t>
  </si>
  <si>
    <t>Univale Tranportes Ltda</t>
  </si>
  <si>
    <t>Troca do Reparo da descarga do vaso sanitario</t>
  </si>
  <si>
    <t>Atomos Desentupidora e dedetizadora Eireli</t>
  </si>
  <si>
    <t xml:space="preserve"> Recarga deVale transporte 202 funcionarios </t>
  </si>
  <si>
    <t>Consorcio Operacional transporte Coletivo de passageiros por onibus</t>
  </si>
  <si>
    <t>32 Pares de Chinelo para adolescentes</t>
  </si>
  <si>
    <t>A Cinderela comercial Ltda</t>
  </si>
  <si>
    <t>25.296.112/0001-62</t>
  </si>
  <si>
    <t>Compra de material de recreação e desporto para oficinas de esportes</t>
  </si>
  <si>
    <t>Buritis Material Ltda</t>
  </si>
  <si>
    <t>41.975.451/0001-21</t>
  </si>
  <si>
    <t xml:space="preserve">Compra de garrafão termico </t>
  </si>
  <si>
    <t xml:space="preserve">Irmãos Pirajuba Rações e Multicoisas </t>
  </si>
  <si>
    <t>26.872.084/0001-47</t>
  </si>
  <si>
    <t>Prestação de Serviços de Contabilidade NF Complementar</t>
  </si>
  <si>
    <t>Material de escritório Und. São Jeronimo</t>
  </si>
  <si>
    <t>Material de escritório Und. Santa Helena</t>
  </si>
  <si>
    <t>Material de escritório Und. Santa Clara</t>
  </si>
  <si>
    <t>Material de escritório Und. Horto</t>
  </si>
  <si>
    <t>Material de escritório Und. Andradas</t>
  </si>
  <si>
    <t>Material de escritório Und. Sede Administrativa</t>
  </si>
  <si>
    <t>Material de escritório Und. Lindeia</t>
  </si>
  <si>
    <t>12215205683-9</t>
  </si>
  <si>
    <t>12215205641-3</t>
  </si>
  <si>
    <t>12215279374-4</t>
  </si>
  <si>
    <t xml:space="preserve"> Recarga de Vale Transporte de 1 funcionario</t>
  </si>
  <si>
    <t>Reembolso a Paulo Marcio Rocha Barbosa ref. Complemento de passagem</t>
  </si>
  <si>
    <t>1623018700000-11</t>
  </si>
  <si>
    <t>1/3 Férias Vicente Augusto Dias Pereira Periodo de férias 31/03/2022 a 29/04/2022</t>
  </si>
  <si>
    <t>Vicente Augusto Dias Pereira</t>
  </si>
  <si>
    <t>073.944.276-76</t>
  </si>
  <si>
    <t>1/3 Férias Marcella Najara Pereira Periodo de férias 31/03/2022 a 29/04/2022</t>
  </si>
  <si>
    <t>Marcella Najara Pereira</t>
  </si>
  <si>
    <t>106.657.876-18</t>
  </si>
  <si>
    <t>Férias Marcella Najara Pereira Periodo de férias 31/03/2022 a 29/04/2022</t>
  </si>
  <si>
    <t xml:space="preserve"> Recarga de Vale Transporte 372 funcionarios</t>
  </si>
  <si>
    <t>Associação das empresas de transportes coletivos de Uberaba</t>
  </si>
  <si>
    <t xml:space="preserve"> Recarga de Vale Transporte 5 funcionarios</t>
  </si>
  <si>
    <t>Turi Transporte Urbano Rodoviario e Intermunicipal Ltda</t>
  </si>
  <si>
    <t xml:space="preserve"> Recarga de Vale Transporte 8 Funcionarios</t>
  </si>
  <si>
    <t>BH Distribuidora de Cosmeticos Ltda</t>
  </si>
  <si>
    <t>Etenesil Ricardo de Oliveira Cruz</t>
  </si>
  <si>
    <t>Reparos Hidraulicos para conserto de vazamento em diversos locais.</t>
  </si>
  <si>
    <t>R.F Brito Comercio e Representações de Materiais para Construção</t>
  </si>
  <si>
    <t>Serviço de configuração de rede na unidade</t>
  </si>
  <si>
    <t>03.842.493/0001-03</t>
  </si>
  <si>
    <t>Compra de três fios fibra otica para reestruturaçao de rede da unidade</t>
  </si>
  <si>
    <t>Aquisição de Switch SG 800Q+</t>
  </si>
  <si>
    <t>Compra de materiais de generos alimenticios para a realização da festividade da pascoa, onde será realizado uma oficina.</t>
  </si>
  <si>
    <t>Marcio Sebastião Teixeira</t>
  </si>
  <si>
    <t>38.215.803/0001-36</t>
  </si>
  <si>
    <t>1/3 Férias Anderson Marins De Souza Periodo de férias 04/04/2022 a 03/05/2022</t>
  </si>
  <si>
    <t>Anderson Marins de Souza</t>
  </si>
  <si>
    <t>082.227.176-18</t>
  </si>
  <si>
    <t>Férias Anderson Marins De Souza Periodo de férias 04/04/2022 a 03/05/2022</t>
  </si>
  <si>
    <t>1/3 Férias Fabiana Martins Portela Periodo de férias 01/04/2022 a 30/04/2022</t>
  </si>
  <si>
    <t>Fabiana Martins Portela</t>
  </si>
  <si>
    <t>065.233.106-80</t>
  </si>
  <si>
    <t>Férias Fabiana Martins Portela Periodo de férias 01/04/2022 a 30/04/2022</t>
  </si>
  <si>
    <t>1/3 Férias Romney Rodrigues Alves Periodo de férias 02/04/2022 a 01/05/2022</t>
  </si>
  <si>
    <t>Romney Rodrigues Alves</t>
  </si>
  <si>
    <t>013.698.696-06</t>
  </si>
  <si>
    <t>Férias Romney Rodrigues Alves Periodo de férias 02/04/2022 a 01/05/2022</t>
  </si>
  <si>
    <t>1/3 Férias Rosilaine Estefania Morais Silva Periodo de férias 01/04/2022 a 30/04/2022</t>
  </si>
  <si>
    <t>Rosilaine Estefania Morais</t>
  </si>
  <si>
    <t>014.143.586-01</t>
  </si>
  <si>
    <t>Férias Rosilaine Estefania Morais Silva Periodo de férias 01/04/2022 a 30/04/2022</t>
  </si>
  <si>
    <t>1/3 Férias Vanda Abrantes Sarmento Periodo de férias 01/04/2022 a 30/04/2022</t>
  </si>
  <si>
    <t>Vanda Abrantes Sarmento</t>
  </si>
  <si>
    <t>059.775.856-59</t>
  </si>
  <si>
    <t xml:space="preserve"> Férias Vanda Abrantes Sarmento Periodo de férias 01/04/2022 a 30/04/2022</t>
  </si>
  <si>
    <t>1/3 Férias Edinilson Antonio da Silva Periodo de férias 04/04/2022 a 03/05/2022</t>
  </si>
  <si>
    <t>Edinilson Antonio da Silva</t>
  </si>
  <si>
    <t>610.534.221-72</t>
  </si>
  <si>
    <t>Férias Edinilson Antonio da Silva Periodo de férias 04/04/2022 a 03/05/2022</t>
  </si>
  <si>
    <t>1/3 Férias Cleiton Divino Cordeiro da Silva Periodo de férias 04/04/2022 a 03/05/2022</t>
  </si>
  <si>
    <t xml:space="preserve">Cleiton Divino Cordeiro da Silva </t>
  </si>
  <si>
    <t>058.389.066-00</t>
  </si>
  <si>
    <t>Férias Cleiton Divino Cordeiro da Silva Periodo de férias 04/04/2022 a 03/05/2022</t>
  </si>
  <si>
    <t>1/3 Férias Clenio Batista Da Silva Periodo de férias 04/04/2022 a 03/05/2022</t>
  </si>
  <si>
    <t>Clenio Batista da Silva</t>
  </si>
  <si>
    <t>107.071.086-59</t>
  </si>
  <si>
    <t>Férias Clenio Batista Da Silva Periodo de férias 04/04/2022 a 03/05/2022</t>
  </si>
  <si>
    <t>1/3 Férias Diego Mota Fernandes Periodo de férias 04/04/2022 a 03/05/2022</t>
  </si>
  <si>
    <t>Diego Mota Fernandes</t>
  </si>
  <si>
    <t>117.613.756-52</t>
  </si>
  <si>
    <t>Férias Diego Mota Fernandes Periodo de férias 04/04/2022 a 03/05/2022</t>
  </si>
  <si>
    <t>1/3 Férias Durval Martins De Melo Periodo de férias 04/04/2022 a 03/05/2022</t>
  </si>
  <si>
    <t>Durval Martins de Melo Junior</t>
  </si>
  <si>
    <t>069.483.766-06</t>
  </si>
  <si>
    <t>Férias Durval Martins De Melo Periodo de férias 04/04/2022 a 03/05/2022</t>
  </si>
  <si>
    <t>1/3 Férias Andre Leonardo Lopes Periodo de férias 04/04/2022 a 03/05/2022</t>
  </si>
  <si>
    <t>André Leonardo Lopes</t>
  </si>
  <si>
    <t>00.621.486-44</t>
  </si>
  <si>
    <t xml:space="preserve"> Férias Andre Leonardo Lopes Periodo de férias 04/04/2022 a 03/05/2022</t>
  </si>
  <si>
    <t>1/3 Férias Bruna Gomes Silva Afonso Periodo de férias 04/04/2022 a 03/05/2022</t>
  </si>
  <si>
    <t>Bruna Gomes Silva Afonso</t>
  </si>
  <si>
    <t>140.088.756-97</t>
  </si>
  <si>
    <t>Férias Bruna Gomes Silva Afonso Periodo de férias 04/04/2022 a 03/05/2022</t>
  </si>
  <si>
    <t>1/3 Férias Giovani da Silva Rodrigues Periodo de férias 04/04/2022 a 03/05/2022</t>
  </si>
  <si>
    <t>Giovani da Silva Rodrigues</t>
  </si>
  <si>
    <t>001.828.316-04</t>
  </si>
  <si>
    <t>Férias Giovani da Silva Rodrigues Periodo de férias 04/04/2022 a 03/05/2022</t>
  </si>
  <si>
    <t>1/3 Férias Josiley Edvaldo Mariano Periodo de férias 04/04/2022 a 03/05/2022</t>
  </si>
  <si>
    <t>Josiley Edvaldo Mariano</t>
  </si>
  <si>
    <t>037.251.016-71</t>
  </si>
  <si>
    <t xml:space="preserve"> Férias Josiley Edvaldo Mariano Periodo de férias 04/04/2022 a 03/05/2022</t>
  </si>
  <si>
    <t>1/3 Férias Junia Plinio de Jesus Periodo de férias 04/04/2022 a 03/05/2022</t>
  </si>
  <si>
    <t>Junia Plinio de Jesus</t>
  </si>
  <si>
    <t>028.513.396-99</t>
  </si>
  <si>
    <t>Férias Junia Plinio de Jesus Periodo de férias 04/04/2022 a 03/05/2022</t>
  </si>
  <si>
    <t>1/3 Férias Sanzio Yuster Diniz Rodrigues Periodo de férias 04/04/2022 a 03/05/2022</t>
  </si>
  <si>
    <t>Sanzio Yuster Diniz Rodrigues</t>
  </si>
  <si>
    <t>013.732.356-59</t>
  </si>
  <si>
    <t>1Férias Sanzio Yuster Diniz Rodrigues Periodo de férias 04/04/2022 a 03/05/2022</t>
  </si>
  <si>
    <t>1/3 Férias Vera Maria Aquino de Assis Periodo de férias 04/04/2022 a 03/05/2022</t>
  </si>
  <si>
    <t>Vera Maria Aquino de Assis</t>
  </si>
  <si>
    <t>702.730.571-20</t>
  </si>
  <si>
    <t xml:space="preserve"> Férias Vera Maria Aquino de Assis Periodo de férias 04/04/2022 a 03/05/2022</t>
  </si>
  <si>
    <t>1/3 Férias Wesley Ungary Diniz Rodrigues Periodo de férias 04/04/2022 a 03/05/2022</t>
  </si>
  <si>
    <t>Wesley Ungary Diniz Rodrigues</t>
  </si>
  <si>
    <t>056.166.996-16</t>
  </si>
  <si>
    <t xml:space="preserve"> Férias Wesley Ungary Diniz Rodrigues Periodo de férias 04/04/2022 a 03/05/2022</t>
  </si>
  <si>
    <t>1/3 Férias Cristiana da Silva Araujo Farnezi Periodo de férias 04/04/2022 a 03/05/2022</t>
  </si>
  <si>
    <t>Cristiana Silva Araujo Farnezi</t>
  </si>
  <si>
    <t>755.163.496-72</t>
  </si>
  <si>
    <t>Férias Cristiana da Silva Araujo Farnezi Periodo de férias 04/04/2022 a 03/05/2022</t>
  </si>
  <si>
    <t>1/3 Férias Alexandra de Oliveira Barbosa Periodo de férias 04/04/2022 a 03/05/2022</t>
  </si>
  <si>
    <t>Alexandra de Oliveira Barbosa</t>
  </si>
  <si>
    <t>034.497.746-38</t>
  </si>
  <si>
    <t>Férias Alexandra de Oliveira Barbosa Periodo de férias 04/04/2022 a 03/05/2022</t>
  </si>
  <si>
    <t>1/3 Férias Alice Emanuely Oliveira Barbosa Periodo de férias 04/04/2022 a 03/05/2022</t>
  </si>
  <si>
    <t>Alice Emanuely Oliveira Barbosa</t>
  </si>
  <si>
    <t>148.242.126-77</t>
  </si>
  <si>
    <t>Férias Alice Emanuely Oliveira Barbosa Periodo de férias 04/04/2022 a 03/05/2022</t>
  </si>
  <si>
    <t>1/3 Férias Auxiliadora Aparecida Fernandes Periodo de férias 04/04/2022 a 03/05/2022</t>
  </si>
  <si>
    <t>Auxiliadora Aparecida Fernandes</t>
  </si>
  <si>
    <t>028.654.336-25</t>
  </si>
  <si>
    <t xml:space="preserve"> Férias Auxiliadora Aparecida Fernandes Periodo de férias 04/04/2022 a 03/05/2022</t>
  </si>
  <si>
    <t>1/3 Férias Cassio Murilo Gomes Periodo de férias 04/04/2022 a 03/05/2022</t>
  </si>
  <si>
    <t>Cassio Murilo Gomes</t>
  </si>
  <si>
    <t>282.188.938-06</t>
  </si>
  <si>
    <t xml:space="preserve"> Férias Cassio Murilo Gomes Periodo de férias 04/04/2022 a 03/05/2022</t>
  </si>
  <si>
    <t>1/3 Férias Dayse Claudino do Nascimento  Periodo de férias 04/04/2022 a 03/05/2022</t>
  </si>
  <si>
    <t>Dayse Claudino do Nascimento</t>
  </si>
  <si>
    <t>046.686.076-57</t>
  </si>
  <si>
    <t xml:space="preserve"> Férias Dayse Claudino do Nascimento  Periodo de férias 04/04/2022 a 03/05/2022</t>
  </si>
  <si>
    <t>1/3 Férias Gabriel Lucas Vital Evangelista  Periodo de férias 04/04/2022 a 03/05/2022</t>
  </si>
  <si>
    <t>Gabriel Lucas Vital Evangelista</t>
  </si>
  <si>
    <t>115.171.686-35</t>
  </si>
  <si>
    <t xml:space="preserve"> Férias Gabriel Lucas Vital Evangelista  Periodo de férias 04/04/2022 a 03/05/2022</t>
  </si>
  <si>
    <t>1/3 Férias Miguel Vieira Lara  Periodo de férias 04/04/2022 a 18/04/2022</t>
  </si>
  <si>
    <t>Miguel Vieira Lara</t>
  </si>
  <si>
    <t>858.875.286-72</t>
  </si>
  <si>
    <t xml:space="preserve"> Férias Miguel Vieira Lara  Periodo de férias 04/04/2022 a 18/04/2022</t>
  </si>
  <si>
    <t>1/3 Férias Ricardo Jose da Silva  Periodo de férias 04/04/2022 a 03/05/2022</t>
  </si>
  <si>
    <t>Ricardo José da Silva</t>
  </si>
  <si>
    <t>037.499.006-98</t>
  </si>
  <si>
    <t>Férias Ricardo Jose da Silva  Periodo de férias 04/04/2022 a 03/05/2022</t>
  </si>
  <si>
    <t>1/3 Férias Rodrigo Damasceno Martins  Periodo de férias 04/04/2022 a 03/05/2022</t>
  </si>
  <si>
    <t xml:space="preserve">Rodrigo Damasceno Martins </t>
  </si>
  <si>
    <t>054.260.386-19</t>
  </si>
  <si>
    <t xml:space="preserve"> Férias Rodrigo Damasceno Martins  Periodo de férias 04/04/2022 a 03/05/2022</t>
  </si>
  <si>
    <t>1/3 Férias Vinicius Cesar Da Cruz  Periodo de férias 04/04/2022 a 18/04/2022</t>
  </si>
  <si>
    <t>Vinicius Cesar da Cruz</t>
  </si>
  <si>
    <t>073.589266-09</t>
  </si>
  <si>
    <t>Férias Vinicius Cesar Da Cruz  Periodo de férias 04/04/2022 a 18/04/2022</t>
  </si>
  <si>
    <t>1/3 Férias Wemerson Costa Pereira  Periodo de férias 04/04/2022 a 03/05/2022</t>
  </si>
  <si>
    <t>Wemerson Costa Pereira</t>
  </si>
  <si>
    <t>872.462.446-20</t>
  </si>
  <si>
    <t xml:space="preserve"> Férias Wemerson Costa Pereira  Periodo de férias 04/04/2022 a 03/05/2022</t>
  </si>
  <si>
    <t>1/3 Férias Wemerson Mendes Teixeira Edurado  Periodo de férias 04/04/2022 a 03/05/2022</t>
  </si>
  <si>
    <t>Wemerson Mendes Teixeira Eduardo</t>
  </si>
  <si>
    <t>046.119.436-82</t>
  </si>
  <si>
    <t>Férias Wemerson Mendes Teixeira Edurado  Periodo de férias 04/04/2022 a 03/05/2022</t>
  </si>
  <si>
    <t>1/3 Férias Matheus Guilherme Evangelista Sampaio Periodo de férias 04/04/2022 a 03/05/2022</t>
  </si>
  <si>
    <t>Matheus Guilherme Sampaio</t>
  </si>
  <si>
    <t>130.582.626-47</t>
  </si>
  <si>
    <t>Férias Matheus Guilherme Evangelista Sampaio Periodo de férias 04/04/2022 a 03/05/2022</t>
  </si>
  <si>
    <t>1/3 Férias David Silva Periodo de férias 04/04/2022 a 03/05/2022</t>
  </si>
  <si>
    <t>David Silva</t>
  </si>
  <si>
    <t>063.462.576-41</t>
  </si>
  <si>
    <t>Férias David Silva Periodo de férias 04/04/2022 a 03/05/2022</t>
  </si>
  <si>
    <t>1/3 Férias Delson Matias Periodo de férias 04/04/2022 a 03/05/2022</t>
  </si>
  <si>
    <t xml:space="preserve">Delson Matias </t>
  </si>
  <si>
    <t xml:space="preserve"> Férias Delson Matias Periodo de férias 04/04/2022 a 03/05/2022</t>
  </si>
  <si>
    <t>1/3 Férias Jose Paulo Lacerda Junior Periodo de férias 04/04/2022 a 03/05/2022</t>
  </si>
  <si>
    <t>Jose Paulo Lacerda Junior</t>
  </si>
  <si>
    <t>035.018.966-89</t>
  </si>
  <si>
    <t xml:space="preserve"> Férias Jose Paulo Lacerda Junior Periodo de férias 04/04/2022 a 03/05/2022</t>
  </si>
  <si>
    <t>1/3 Férias Marines Cardoso Periodo de férias 04/04/2022 a 03/05/2022</t>
  </si>
  <si>
    <t xml:space="preserve">Marines Cardoso </t>
  </si>
  <si>
    <t>853.727.226-49</t>
  </si>
  <si>
    <t xml:space="preserve"> Férias Marines Cardoso Periodo de férias 04/04/2022 a 03/05/2022</t>
  </si>
  <si>
    <t>1/3 Férias Ricardo de Oliveira Ramalho Periodo de férias 04/04/2022 a 18/04/2022</t>
  </si>
  <si>
    <t>Ricardo de Oliveira Ramalho</t>
  </si>
  <si>
    <t>108.257.426-09</t>
  </si>
  <si>
    <t xml:space="preserve"> Férias Ricardo de Oliveira Ramalho Periodo de férias 04/04/2022 a 18/04/2022</t>
  </si>
  <si>
    <t>1/3 Férias Chesis Stany Rodrigues da Silva  Periodo de férias 04/04/2022 a 03/05/2022</t>
  </si>
  <si>
    <t>Chesis Stany Rodrigues da Silva</t>
  </si>
  <si>
    <t>849.291.896-91</t>
  </si>
  <si>
    <t>Férias Chesis Stany Rodrigues da Silva  Periodo de férias 04/04/2022 a 03/05/2022</t>
  </si>
  <si>
    <t>Ludmila Mendes Prado</t>
  </si>
  <si>
    <t>104.984.306-18</t>
  </si>
  <si>
    <t>Luiza De Resende Madeira</t>
  </si>
  <si>
    <t>063.646.176-97</t>
  </si>
  <si>
    <t xml:space="preserve"> Recarga de Vale transporte 7 funcionarios</t>
  </si>
  <si>
    <t>5285332-2</t>
  </si>
  <si>
    <t xml:space="preserve"> Recarga de Vale transporte 4 funcionarios</t>
  </si>
  <si>
    <t>2386136/ 202279324</t>
  </si>
  <si>
    <t>Compra produtos para Manutenção do veiculo da unidade</t>
  </si>
  <si>
    <t>Strada Veiculos e Peças Ltda</t>
  </si>
  <si>
    <t>01.654.749/0001-15</t>
  </si>
  <si>
    <t>Troca de Oléo do Veiculo da  unidade</t>
  </si>
  <si>
    <t>Drogaria Tupaciguara</t>
  </si>
  <si>
    <t>Compra de material de enfermagem para unidade</t>
  </si>
  <si>
    <t>Mix Gas Comercio</t>
  </si>
  <si>
    <t>40.801.073/0001-05</t>
  </si>
  <si>
    <t>Quadro para guardar escovas de dente dos adolescentes</t>
  </si>
  <si>
    <t>86.479.243/0001-70</t>
  </si>
  <si>
    <t>Diaria de viagem a Ronielle Lopes Caetano ref. Acompanhamento e desenvolvimento de trabalho e responsabilidade tecnica</t>
  </si>
  <si>
    <t>Diaria de viagem a Áquila Augusto da Silva Teixeira ref. Acompanhamento e desenvolvimento de trabalho e responsabilidade tecnica</t>
  </si>
  <si>
    <t>Silvio Batista da Conceição</t>
  </si>
  <si>
    <t>036.085.236-00</t>
  </si>
  <si>
    <t>Gilberto Mauricio Marciano de Oliveira</t>
  </si>
  <si>
    <t>094.821.496-10</t>
  </si>
  <si>
    <t>Patricia Barbosa Pereira de Castro</t>
  </si>
  <si>
    <t>Reembolso a Edson de Jesus Mota ref. Pagamento de pedagio trajeto de Sete Lagoas</t>
  </si>
  <si>
    <t>Edson de Jesus Mota</t>
  </si>
  <si>
    <t>686.634.986-91</t>
  </si>
  <si>
    <t>1/3 Férias Rosemary Aparecida Dias Braga Periodo de férias 06/04/2022 a 05/05/2022</t>
  </si>
  <si>
    <t>Rosemary Aparecida Dias Braga</t>
  </si>
  <si>
    <t>001.155.326-09</t>
  </si>
  <si>
    <t xml:space="preserve"> Férias Rosemary Aparecida Dias Braga Periodo de férias 06/04/2022 a 05/05/2022</t>
  </si>
  <si>
    <t>1/3 Férias Allan Ribeiro Lima Periodo de férias 06/04/2022 a 05/05/2022</t>
  </si>
  <si>
    <t>Allan Ribeiro Lima</t>
  </si>
  <si>
    <t>730.325.496-04</t>
  </si>
  <si>
    <t xml:space="preserve"> Férias Allan Ribeiro Lima Periodo de férias 06/04/2022 a 05/05/2022</t>
  </si>
  <si>
    <t>1/3 Férias Edivania Rodrigues Carmo Periodo de férias 06/04/2022 a 05/05/2022</t>
  </si>
  <si>
    <t>Edivania Rodrigues Carmo</t>
  </si>
  <si>
    <t>076.008.196-43</t>
  </si>
  <si>
    <t xml:space="preserve"> Férias Edivania Rodrigues Carmo Periodo de férias 06/04/2022 a 05/05/2022</t>
  </si>
  <si>
    <t>1/3 Férias Alex Sandro Fernandes Alves Periodo de férias 05/04/2022 a 04/05/2022</t>
  </si>
  <si>
    <t>Alex Sandro Fernandes Alves</t>
  </si>
  <si>
    <t>056.607.166-52</t>
  </si>
  <si>
    <t xml:space="preserve"> Férias Alex Sandro Fernandes Alves Periodo de férias 05/04/2022 a 04/05/2022</t>
  </si>
  <si>
    <t>1/3 Férias Anderson Almada Cunha Periodo de férias 05/04/2022 a 04/05/2022</t>
  </si>
  <si>
    <t>Anderson Almada Cunha</t>
  </si>
  <si>
    <t>058.212.256-20</t>
  </si>
  <si>
    <t xml:space="preserve"> Férias Anderson Almada Cunha Periodo de férias 05/04/2022 a 04/05/2022</t>
  </si>
  <si>
    <t>1/3 Férias Ricardo Amintas Sales Periodo de férias 05/04/2022 a 04/05/2022</t>
  </si>
  <si>
    <t xml:space="preserve"> Ricardo Amintas Sales</t>
  </si>
  <si>
    <t>053.248.706.09</t>
  </si>
  <si>
    <t>Férias Ricardo Amintas Sales Periodo de férias 05/04/2022 a 04/05/2022</t>
  </si>
  <si>
    <t>1/3 Férias Isabela Martins De Oliveira Periodo de férias 05/04/2022 a 04/05/2022</t>
  </si>
  <si>
    <t xml:space="preserve"> Isabela Martins De Oliveira</t>
  </si>
  <si>
    <t>164.377.916-83</t>
  </si>
  <si>
    <t xml:space="preserve"> Férias Isabela Martins De Oliveira Periodo de férias 05/04/2022 a 04/05/2022</t>
  </si>
  <si>
    <t>1/3 Férias Michele Oliveira Silva Periodo de férias 05/04/2022 a 04/05/2022</t>
  </si>
  <si>
    <t xml:space="preserve">Michele Oliveira Silva </t>
  </si>
  <si>
    <t>105.746.826-60</t>
  </si>
  <si>
    <t>Férias Michele Oliveira Silva Periodo de férias 05/04/2022 a 04/05/2022</t>
  </si>
  <si>
    <t>1/3 Férias Denner Gustavo Alves da Silva  Periodo de férias 05/04/2022 a 04/05/2022</t>
  </si>
  <si>
    <t>Denner Gustavo Alves da Silva</t>
  </si>
  <si>
    <t>106.957.196-29</t>
  </si>
  <si>
    <t>Férias Denner Gustavo Alves da Silva  Periodo de férias 05/04/2022 a 04/05/2022</t>
  </si>
  <si>
    <t>1/3 Férias Thiago Silva Campos Periodo de férias 05/04/2022 a 04/05/2022</t>
  </si>
  <si>
    <t>Thiago Silva Campos</t>
  </si>
  <si>
    <t>078.108.836-40</t>
  </si>
  <si>
    <t xml:space="preserve"> Férias Thiago Silva Campos Periodo de férias 05/04/2022 a 04/05/2022</t>
  </si>
  <si>
    <t>1/3 Férias João Batista Pires Periodo de férias 05/04/2022 a 04/05/2022</t>
  </si>
  <si>
    <t>João Batista Pires</t>
  </si>
  <si>
    <t>423.030.286-04</t>
  </si>
  <si>
    <t>Férias João Batista Pires Periodo de férias 05/04/2022 a 04/05/2022</t>
  </si>
  <si>
    <t>1/3 Férias Arthur Tarso Ferreira Periodo de férias 05/04/2022 a 04/05/2022</t>
  </si>
  <si>
    <t>Arthur Tarso Ferreira</t>
  </si>
  <si>
    <t>134.098.456-31</t>
  </si>
  <si>
    <t>Férias Arthur Tarso Ferreira Periodo de férias 05/04/2022 a 04/05/2022</t>
  </si>
  <si>
    <t>1/3 Férias Vanderson José Lino Periodo de férias 05/04/2022 a 04/05/2022</t>
  </si>
  <si>
    <t>Vanderson José Lino</t>
  </si>
  <si>
    <t>047.035.676-60</t>
  </si>
  <si>
    <t xml:space="preserve"> Férias Vanderson José Lino Periodo de férias 05/04/2022 a 04/05/2022</t>
  </si>
  <si>
    <t>1/3 Férias Juan Martins Godoi de Paiva Periodo de férias 05/04/2022 a 04/05/2022</t>
  </si>
  <si>
    <t>Juan Martins Godoi</t>
  </si>
  <si>
    <t>058.526.786-35</t>
  </si>
  <si>
    <t xml:space="preserve"> Férias Juan Martins Godoi de Paiva Periodo de férias 05/04/2022 a 04/05/2022</t>
  </si>
  <si>
    <t>1/3 Férias Geraldo Sergio de Assis Homem Periodo de férias 05/04/2022 a 04/05/2022</t>
  </si>
  <si>
    <t>Geraldo Sergio de Assis Homem</t>
  </si>
  <si>
    <t>463.170.826-34</t>
  </si>
  <si>
    <t>Férias Geraldo Sergio de Assis Homem Periodo de férias 05/04/2022 a 04/05/2022</t>
  </si>
  <si>
    <t>1/3 Férias Romilton Ramos Sena Periodo de férias 05/04/2022 a 04/05/2022</t>
  </si>
  <si>
    <t>Romilton Ramos Sena</t>
  </si>
  <si>
    <t>557.486.356-15</t>
  </si>
  <si>
    <t>842336457514913-2</t>
  </si>
  <si>
    <t>832349057514913-2</t>
  </si>
  <si>
    <t>882359847514913-2</t>
  </si>
  <si>
    <t>Compra de materiais de generos alimenticios para utilizaçao nos cursos de padaria.</t>
  </si>
  <si>
    <t>Comercial Olebar ltda</t>
  </si>
  <si>
    <t>Aquisição um Microfone para utilização em reuniões e audiencias</t>
  </si>
  <si>
    <t>GRS Informatica Eirelli</t>
  </si>
  <si>
    <t>05.541.996/0001-66</t>
  </si>
  <si>
    <t xml:space="preserve"> </t>
  </si>
  <si>
    <t>Agua e Esgoto</t>
  </si>
  <si>
    <t>12216126601-8</t>
  </si>
  <si>
    <t>Lanche para acompanhamento de audiencias concentradas do qual a familia tambem participa.</t>
  </si>
  <si>
    <t>Lider Mineiro com Alimentos Ltda</t>
  </si>
  <si>
    <t>07.278.874/0001-54</t>
  </si>
  <si>
    <t>Lavanderia Unidade Sete Lagoas</t>
  </si>
  <si>
    <t>Lavanderia Cipriani</t>
  </si>
  <si>
    <t>Recarga de cartão de combustível para und Ipatinga e Recarga de cartão de combustível para und São Jerônimo sendo R$ 1.000,00 para cada unidade</t>
  </si>
  <si>
    <t xml:space="preserve">Vale Transporte ref. 2 funcionarios </t>
  </si>
  <si>
    <t>Consorcio Operacional do Transporte Coletivo de passageiros</t>
  </si>
  <si>
    <t>Roupa de cama e banho (toalha/ lençol e manta) Sendo 60 unidades de cada.</t>
  </si>
  <si>
    <t xml:space="preserve">Organização Alves e Carvalho </t>
  </si>
  <si>
    <t>Everlimp Comercio e Distribuidora</t>
  </si>
  <si>
    <t>Aquisição de 1 cadeira secretaria, 1 cadeira presidente,1 mesa de reunião retangular, 1 mesa reta com 2 gavetas</t>
  </si>
  <si>
    <t>35.166.879/0001-20</t>
  </si>
  <si>
    <t>Compra de 12 cadeira fixa</t>
  </si>
  <si>
    <t>Compra de 55 caixas de Luvas descartavéis para serem utilizadas em procedimentos</t>
  </si>
  <si>
    <t>Pratic Segurança</t>
  </si>
  <si>
    <t>08.641.522/0001-84</t>
  </si>
  <si>
    <t>Compra de 4 Pendrive para uso na unidade</t>
  </si>
  <si>
    <t>Leandro Luiz Campos Chagas</t>
  </si>
  <si>
    <t>01.803.346/0001-90</t>
  </si>
  <si>
    <t>Thiago Matheus De Almeida</t>
  </si>
  <si>
    <t>35.068.477/0001-87</t>
  </si>
  <si>
    <t>Reembolso a Ageu Gomes Ferreira Neto ref. Pedagio entre Tupaciguara/Uberlandia/Uberaba ref. A plotagem do carro da unidade</t>
  </si>
  <si>
    <t>Reembolso a Onair Zorzal Correia Junior ref. A passagem de Ipatinga para Bh</t>
  </si>
  <si>
    <t>Cópia de duas chaves para a sala da diretora de atendimento da unidade</t>
  </si>
  <si>
    <t>Leisiane da Silva Rodrigues Souza</t>
  </si>
  <si>
    <t>27.425.575/0001-02</t>
  </si>
  <si>
    <t>Compra de 6 caixas de Luva descartavel  e 3 caixas de mascaras tripla descartavel</t>
  </si>
  <si>
    <t>Comercial JVD produtos de segurança ltda</t>
  </si>
  <si>
    <t>16.895.964/0001-85</t>
  </si>
  <si>
    <t>Confecçao de três Carimbos de assinatura</t>
  </si>
  <si>
    <t>Carimbos Tupinambas Eireli</t>
  </si>
  <si>
    <t xml:space="preserve">Makker comercio de produtos </t>
  </si>
  <si>
    <t>Compra de Material elétrico para troca de lampada da unidade</t>
  </si>
  <si>
    <t>Jose Antonio Pires e Cia Ltda</t>
  </si>
  <si>
    <t>03.985.669/0001-78</t>
  </si>
  <si>
    <t>Serviço autônomo de agua e esgoto</t>
  </si>
  <si>
    <t>86344032022-5</t>
  </si>
  <si>
    <t>12216126659-0</t>
  </si>
  <si>
    <t>Recarga de cartão de combustível para und Uberaba</t>
  </si>
  <si>
    <t>Recarga de cartão de combustível para und Tupaciguara</t>
  </si>
  <si>
    <t>Salario ref. 03/2022 de 136 funcionarios</t>
  </si>
  <si>
    <t>Salario ref. 03/2022 de 39 funcionarios</t>
  </si>
  <si>
    <t>Salario ref. 03/2022 de 79 funcionarios</t>
  </si>
  <si>
    <t>Salario ref. 03/2022 de 59 funcionarios</t>
  </si>
  <si>
    <t>Salario ref. 03/2022 de 51 funcionarios</t>
  </si>
  <si>
    <t>Férias Alexsandro Batista Periodo de férias 07/04/2022 a 06/05/2022</t>
  </si>
  <si>
    <t>Alexsandro Batista</t>
  </si>
  <si>
    <t>040.791.646-61</t>
  </si>
  <si>
    <t>1/3 Férias Alexsandro Batista Periodo de férias 07/04/2022 a 06/05/2022</t>
  </si>
  <si>
    <t>Férias Daniel de Sousa Ferreira  Periodo de férias 07/04/2022 a 06/05/2022</t>
  </si>
  <si>
    <t>Daniel de Sousa Ferreira</t>
  </si>
  <si>
    <t>085.282.486-66</t>
  </si>
  <si>
    <t>1/3Férias Daniel de Sousa Ferreira  Periodo de férias 07/04/2022 a 06/05/2022</t>
  </si>
  <si>
    <t>Férias Geralda Paula Eduardo Assunção Periodo de férias 07/04/2022 a 06/05/2022</t>
  </si>
  <si>
    <t>Geralda Paula Eduardo</t>
  </si>
  <si>
    <t>306.770.766-49</t>
  </si>
  <si>
    <t>1/3Férias Geralda Paula Eduardo Assunção Periodo de férias 07/04/2022 a 06/05/2022</t>
  </si>
  <si>
    <t>Salario ref. 03/2022 de 76 funcionarios</t>
  </si>
  <si>
    <t>Diaria de viagem ao funcionario João Marcos de Jesus Freitas ref.a deslocamento a cidade de Perdões devido ao desligamento do adolescente</t>
  </si>
  <si>
    <t>João Marcos de Jesus Freitas</t>
  </si>
  <si>
    <t>107.162.146-79</t>
  </si>
  <si>
    <t>Diaria de viagem ao funcionario Eduardo de Oliveira Carvalho ref. A deslocamento a cidade de Perdões devido ao desligamento do adolescente</t>
  </si>
  <si>
    <t>Salario ref. 03/2022 de 99 funcionarios da unidade de Uberaba e da sede administrativa</t>
  </si>
  <si>
    <t>Salario ref. 03/2022 de 130 funcionarios da unidade de Ipatinga e Sete Lagoas</t>
  </si>
  <si>
    <t>Salario ref. 03/2022 de 104 funcionarios</t>
  </si>
  <si>
    <t>Salario ref. 03/2022 de 96 funcionarios</t>
  </si>
  <si>
    <t>Salario ref. 03/2022 de 52 funcionarios</t>
  </si>
  <si>
    <t>Compra de 6 lanternas invictus corvus u2 sendo 2 para unidade de Tupaciguara e 4 para unidade Andradas</t>
  </si>
  <si>
    <t>Compra de 25 Algemas de pulso invictus</t>
  </si>
  <si>
    <t>Tarifa bancaria Plano adapt 04/2022</t>
  </si>
  <si>
    <t>Aquisição de 2 Cadeira digitador e 2 mesas 1,20</t>
  </si>
  <si>
    <t>CDM - Centro de Distribuição de Moveis Eireli</t>
  </si>
  <si>
    <t>Hospedagem de Adriana Francisca de Oliveira  dia 21/03 a 25/03</t>
  </si>
  <si>
    <t>HWN Empreendimentos e participações hoteleiras Ltda</t>
  </si>
  <si>
    <t>03.061.040/0001-31</t>
  </si>
  <si>
    <t>2022/1205</t>
  </si>
  <si>
    <t>Hospedagem de Alderino Alves Soares dia 21/03 a 25/03</t>
  </si>
  <si>
    <t>2022/1206</t>
  </si>
  <si>
    <t>Hospedagem de Amanda Lorena Leite dia 21/03 a 25/03</t>
  </si>
  <si>
    <t>2022/1203</t>
  </si>
  <si>
    <t>Hospedagem de Nayara Morais Martins dia 21/03 a 25/03</t>
  </si>
  <si>
    <t>2022/1204</t>
  </si>
  <si>
    <t>Hospedagem de Onair Zorzal Correia Junior dia 21/03 a 25/03</t>
  </si>
  <si>
    <t>2022/1202</t>
  </si>
  <si>
    <t>Hospedagem de Paulo Marcio Rocha Barbosa</t>
  </si>
  <si>
    <t>2022/1173</t>
  </si>
  <si>
    <t>Compra de 15 caixas de Mascaras cirurgica descartavel e 12 caixas de luvas procedimento</t>
  </si>
  <si>
    <t xml:space="preserve">Azevedo e Santos produtos de Limpeza </t>
  </si>
  <si>
    <t>Aquisição de 17 colchões anti chamas</t>
  </si>
  <si>
    <t xml:space="preserve">Mega Casa dos colchoes </t>
  </si>
  <si>
    <t>Compra de 4 eletrodo  para oficina projeto de solda</t>
  </si>
  <si>
    <t>Livramento lar e Construção</t>
  </si>
  <si>
    <t>42.925.511/0001-64</t>
  </si>
  <si>
    <t xml:space="preserve">Recarga de 1 cartão de Vale Transporte </t>
  </si>
  <si>
    <t>Consorcio Otimo de Bilhetagem Eletronica</t>
  </si>
  <si>
    <t>2022/84993 - 2390059</t>
  </si>
  <si>
    <t>Compra de 1 Motobomba centrifuga para instalação  da caixa d' agua</t>
  </si>
  <si>
    <t>Casa das bombas Ipatinga Ltda</t>
  </si>
  <si>
    <t>44.032.054/0001-04</t>
  </si>
  <si>
    <t>Compra de itens para a realização da oficina de culinaria</t>
  </si>
  <si>
    <t>Antonio Farid Com e Importaçao Ltda</t>
  </si>
  <si>
    <t>Hospedagem dia 15 a 17/03/2022 de Adriana Lazarotti, Aquila Teixeira, Fabiano Pereira, Ronielle Caetano</t>
  </si>
  <si>
    <t>Sociedade Hoteleira Noroeste de Minas Ltda</t>
  </si>
  <si>
    <t>18.650.705/0001-10</t>
  </si>
  <si>
    <t>Impressão e encadernação de 3 livros de procedimento de segurança socieducativa</t>
  </si>
  <si>
    <t>Salario funcionario Diogo Filipe de Siqueira ref. 03/2022</t>
  </si>
  <si>
    <t>Salario funcionario Ivone Aparecida S Malaquias ref. 03/2022</t>
  </si>
  <si>
    <t>Ivone Aparecida S Malaquias</t>
  </si>
  <si>
    <t>Salario funcionario Maria Rosilene Oliveira Souza ref. 03/2022</t>
  </si>
  <si>
    <t>Salario funcionario Thalita da Costa Souza ref. 03/2022</t>
  </si>
  <si>
    <t>Pagamento ref. Pensão alimenticia descontado em folha de pagamento do funcionario  Diego Antonio dos Santos re.03/2022</t>
  </si>
  <si>
    <t>Marcia Mesquita O Jesus Sousa</t>
  </si>
  <si>
    <t>048.350.456-45</t>
  </si>
  <si>
    <t>Drogaria Drogafarma Santa Rita Ltda</t>
  </si>
  <si>
    <t>Diaría de viagem ao funcionário Eduardo Alves da Silva ref. Translado de adolescentes para cidade de Uberlandia</t>
  </si>
  <si>
    <t>Diaría de viagem ao funcionário Cinara Helena de Souza Santos ref. Translado de adolescentes para cidade de Uberlandia</t>
  </si>
  <si>
    <t>Cinara Helena De Souza Santos</t>
  </si>
  <si>
    <t>Férias Gisele Dias Ferreira  Periodo de férias 11/04/2022 a 25/04/2022</t>
  </si>
  <si>
    <t xml:space="preserve">Gisele Dias Ferreira </t>
  </si>
  <si>
    <t>1/3 Férias Gisele Dias Ferreira  Periodo de férias 11/04/2022 a 25/04/2022</t>
  </si>
  <si>
    <t>Férias Davi Henrique Silva da Matta  Periodo de férias 11/04/2022 a 10/05/2022</t>
  </si>
  <si>
    <t>Davi Henrique Silva da Mata</t>
  </si>
  <si>
    <t>146.327.536-61</t>
  </si>
  <si>
    <t>1/3 Férias Davi Henrique Silva da Matta  Periodo de férias 11/04/2022 a 10/05/2022</t>
  </si>
  <si>
    <t>Férias Flavia Pires  Periodo de férias 11/04/2022 a 10/05/2022</t>
  </si>
  <si>
    <t>Flavia Pires</t>
  </si>
  <si>
    <t>031.737.089-89</t>
  </si>
  <si>
    <t>1/3 Férias Flavia Pires  Periodo de férias 11/04/2022 a 10/05/2022</t>
  </si>
  <si>
    <t>Cleiton Francisco de Oliveira</t>
  </si>
  <si>
    <t>032.505.486-00</t>
  </si>
  <si>
    <t>9635686120000-19</t>
  </si>
  <si>
    <t>FGTS multa Rescisoria</t>
  </si>
  <si>
    <t>090236767751491-32</t>
  </si>
  <si>
    <t>Locação de sala e fornecimento de coffe break periodo 22 a 24/03 para capacitação de diretores de atendimento das unidades</t>
  </si>
  <si>
    <t>Royal Center Hotel Ltda</t>
  </si>
  <si>
    <t>22.372.965/0001-48</t>
  </si>
  <si>
    <t>Pagamento ref. Pensão alimentícia descontado em folha de pagamento do funcionário  Paulo Marcio Rocha Barbosa Santos ref. 03/2022</t>
  </si>
  <si>
    <t>51069134305-31</t>
  </si>
  <si>
    <t>Pagamento ref. Pensão alimentícia descontado em folha de pagamento do funcionário Wagner Gladson da Silva ref. 03/2022</t>
  </si>
  <si>
    <t>51069134305-99</t>
  </si>
  <si>
    <t xml:space="preserve">Manutenção de freezer que não esta funcionando na unidade </t>
  </si>
  <si>
    <t xml:space="preserve">Valdemir dos Anjos Rodrigues </t>
  </si>
  <si>
    <t>97.524.994/0001-87</t>
  </si>
  <si>
    <t>Pagamento ref. Pensão alimentícia descontado em folha de pagamento do funcionário  Bruno Venuto Lopes Viana ref.03/2022</t>
  </si>
  <si>
    <t>Camila dos Santos Tiago</t>
  </si>
  <si>
    <t>107.196.086-51</t>
  </si>
  <si>
    <t>51069134305-58</t>
  </si>
  <si>
    <t>Pagamento ref. Pensão alimenticia descontado em folha de pagamento do funcionario  Marlon Douglas Guilherme Nunes ref. 03/2022</t>
  </si>
  <si>
    <t>51069134305-78</t>
  </si>
  <si>
    <t>IPTU 3/11 - Sede Administrativa - Rua Araguari, 511.</t>
  </si>
  <si>
    <t xml:space="preserve">Locação de duas impressoras </t>
  </si>
  <si>
    <t>Noronha Comercio e serviços de suprimento para informatica</t>
  </si>
  <si>
    <t>Diaria de viagem a funcionaria Valquiria Gonçalves Pereira Lomeu ref.visita tecnica junto com a direção geral da unidade para realização de estudo de caso do adolescente</t>
  </si>
  <si>
    <t xml:space="preserve">Valquiria Gonçalves Pereira </t>
  </si>
  <si>
    <t>072.704.436-29</t>
  </si>
  <si>
    <t>Diaria de viagem a funcionaria Taismara Silva Batista ref.visita tecnica junto com a direção geral da unidade para realização de estudo de caso do adolescente</t>
  </si>
  <si>
    <t>Taismara Silva Batista</t>
  </si>
  <si>
    <t>127.459.806-02</t>
  </si>
  <si>
    <t>Diaria de viagem a funcionaria Charlene Geise da Costa Soares ref.visita tecnica junto com a direção geral da unidade para realização de estudo de caso do adolescente</t>
  </si>
  <si>
    <t xml:space="preserve"> Charlene Geise da Costa Soares </t>
  </si>
  <si>
    <t>054.984.986-67</t>
  </si>
  <si>
    <t>Diaria de viagem a funcionaria Monalise Cristina da Mata Correa ref.visita tecnica junto com a direção geral da unidade para realização de estudo de caso do adolescente</t>
  </si>
  <si>
    <t>Monalise Cristina da Mata</t>
  </si>
  <si>
    <t>122.179.866-94</t>
  </si>
  <si>
    <t>Diaria de viagem ao funcionario Rodrigo Marques Carola ref.visita tecnica junto com a direção geral da unidade para realização de estudo de caso do adolescente</t>
  </si>
  <si>
    <t>Marlon Luis Lopes</t>
  </si>
  <si>
    <t>053.460.756-07</t>
  </si>
  <si>
    <t>FGTS ref. 03/2022</t>
  </si>
  <si>
    <t>91239486751491-32</t>
  </si>
  <si>
    <t>Compra de 2 galões de agua destilada para uso no consultorio odontologico</t>
  </si>
  <si>
    <t>Casalab Comercio Atacadista de equip. e suprimento lab</t>
  </si>
  <si>
    <t>10.843.341/0001-82</t>
  </si>
  <si>
    <t>Compra de Itens artesanal para oficina de cultura</t>
  </si>
  <si>
    <t>Arte Magia a loja do artesão</t>
  </si>
  <si>
    <t>00.508.608/0001-21</t>
  </si>
  <si>
    <t>Departamento de água e esgoto</t>
  </si>
  <si>
    <t>Plotagem veicular parcial - FIAT ARGO</t>
  </si>
  <si>
    <t>Digipress comunicação visual Ltda</t>
  </si>
  <si>
    <t>07.222.438/0001-63</t>
  </si>
  <si>
    <t>23.190.291/0001-75</t>
  </si>
  <si>
    <t>Vale Alimentação de 2 funcionarios da sede</t>
  </si>
  <si>
    <t>VB Serviços Comercio e Administração</t>
  </si>
  <si>
    <t>00.288.916/0001-99</t>
  </si>
  <si>
    <t>Alimentação Und. São Jeronimo</t>
  </si>
  <si>
    <t>Reembolso a Ageu Gomes Ferreira Neto ref. Pedagio entre Tupaciguara/Uberlandia/Uberaba ref. A retirada de itens de higiene pessoal do adolescente.</t>
  </si>
  <si>
    <t>Reembolso a Juliano Fernandes Silva ref. Pedagio entre araxá/ Uberaba ref. Plotagem do veiculo Fiat Argo do CEIPAR</t>
  </si>
  <si>
    <t xml:space="preserve">Pagamento de guia de Recolhimento  da união ref. Ao Fundo do Serviço Militar para o adolescente </t>
  </si>
  <si>
    <t xml:space="preserve">Diaria de viagem a Funcionaria Fernanda Andrade de Castro para visitar a familia do adolescente </t>
  </si>
  <si>
    <t xml:space="preserve">Diaria de viagem a Funcionaria Luciene Moreira dos Santos para visitar a familia do adolescente </t>
  </si>
  <si>
    <t xml:space="preserve">Diaria de viagem ao Funcionario Eduardo de Oliveira Carvalho para visitar a familia do adolescente </t>
  </si>
  <si>
    <t>Victoria Dias de Abreu Albernaz</t>
  </si>
  <si>
    <t>130.452.866-90</t>
  </si>
  <si>
    <t>Islei Vicente alves</t>
  </si>
  <si>
    <t>054.035.436-86</t>
  </si>
  <si>
    <t>95249135751491-32</t>
  </si>
  <si>
    <t>Maxson Roberto de Oliveira</t>
  </si>
  <si>
    <t>971.082.356-68</t>
  </si>
  <si>
    <t>95261431751491-32</t>
  </si>
  <si>
    <t>ISS Retido ref. 03/202</t>
  </si>
  <si>
    <t>2220685023-07</t>
  </si>
  <si>
    <t>Compra de materiais eletricos devido ocurto circuito que ocorreu na unidade se fez necessaria a troca de lampadas e instalação eletrica.</t>
  </si>
  <si>
    <t>Jhonatan Henrique Ribeiro de Freitas</t>
  </si>
  <si>
    <t>44.534.092/0001-65</t>
  </si>
  <si>
    <t>Estorno de Pagamento  ref. Lançamento 2086</t>
  </si>
  <si>
    <t>17004546276-81</t>
  </si>
  <si>
    <t>17004546276-82</t>
  </si>
  <si>
    <t>17004546276-83</t>
  </si>
  <si>
    <t>17004546276-85</t>
  </si>
  <si>
    <t>17004546362-09</t>
  </si>
  <si>
    <t>17004546850-82</t>
  </si>
  <si>
    <t>42481567-1</t>
  </si>
  <si>
    <t>Frete para Envio de Uniformes a unidade</t>
  </si>
  <si>
    <t>Total Minas Transportes e Logistica Eireli</t>
  </si>
  <si>
    <t>19.983.995/0001-86</t>
  </si>
  <si>
    <t>Conhecimento de Transporte</t>
  </si>
  <si>
    <t>Copati E Cardoso Ltda</t>
  </si>
  <si>
    <t xml:space="preserve">Compra de 10 tubos de silicone e 30 seringas para oficina de Robotica </t>
  </si>
  <si>
    <t>Aparecida Inacio Dos Santos</t>
  </si>
  <si>
    <t>Gas</t>
  </si>
  <si>
    <t>CPF Favarato Chamagas</t>
  </si>
  <si>
    <t xml:space="preserve"> 1° Pagamento de 50% do 1° Modulo do curso de culinaria nas unidades Andradas, Horto, São Jeronimo e Santa Clara</t>
  </si>
  <si>
    <t>Treinar Capacitação e desenvolvimento Profissional</t>
  </si>
  <si>
    <t>24.736.096/0001-19</t>
  </si>
  <si>
    <t>R045112</t>
  </si>
  <si>
    <t>Lavanderia Unidade Araxá</t>
  </si>
  <si>
    <t>PAF GRR ref. 03/2022</t>
  </si>
  <si>
    <t xml:space="preserve">GRR PAF Medicamento </t>
  </si>
  <si>
    <t>GRR BH</t>
  </si>
  <si>
    <t>GRR BH PAF</t>
  </si>
  <si>
    <t>Seguro de vida em grupo</t>
  </si>
  <si>
    <t>Bem estar social 03/2022</t>
  </si>
  <si>
    <t>GRR Virtual</t>
  </si>
  <si>
    <t>54383/12</t>
  </si>
  <si>
    <t>Compra de 31 galões de agua de 20 litros</t>
  </si>
  <si>
    <t>Diaria de viagem ao funcionario  Lozangelo José Rodrigues ref.translado do adolescente para Manhuaçu</t>
  </si>
  <si>
    <t>Lozangelo José Rodrigues</t>
  </si>
  <si>
    <t>3641972230000-13</t>
  </si>
  <si>
    <t>Diaria de viagem ao funcionario Marco Aurélio Barros ref. Translado do adolescente para Manhuaçu</t>
  </si>
  <si>
    <t>Marco Aurelio Barros</t>
  </si>
  <si>
    <t>3641972230000-21</t>
  </si>
  <si>
    <t>Reembolso ao funcionario Augusto Cesar de Oliveira ref. Pedagio para catalão</t>
  </si>
  <si>
    <t>Augusto Cesar De Oliveira</t>
  </si>
  <si>
    <t>095.186.556-00</t>
  </si>
  <si>
    <t>3641972230000-39</t>
  </si>
  <si>
    <t>Férias Washington Fernandes Guimaraes de férias 13/04/2022 a 12/05/2022</t>
  </si>
  <si>
    <t xml:space="preserve">Washington Fernandes Guimaraes </t>
  </si>
  <si>
    <t>618.033.406-49</t>
  </si>
  <si>
    <t>1/3 Férias Washington Fernandes Guimaraes de férias 13/04/2022 a 12/05/2022</t>
  </si>
  <si>
    <t>Férias Janaina Pereira Silva de férias 13/04/2022 a 06/05/2022</t>
  </si>
  <si>
    <t>Janaina Pereira Silva</t>
  </si>
  <si>
    <t>014.043.651-09</t>
  </si>
  <si>
    <t>1/3 Férias Janaina Pereira Silva de férias 13/04/2022 a 06/05/2022</t>
  </si>
  <si>
    <t>Compra de doces para oficina de Pascoa</t>
  </si>
  <si>
    <t>Bazar do Doce Ltda</t>
  </si>
  <si>
    <t>23.912.850/0001-61</t>
  </si>
  <si>
    <t>Contratação de reboque do veiculo Duster, devido a um problema de falha mecanica do veiculo.</t>
  </si>
  <si>
    <t>Wayne de Alencar Silva Junior</t>
  </si>
  <si>
    <t>13.495.933/0001-49</t>
  </si>
  <si>
    <t>Compra de medicamento para adolescente</t>
  </si>
  <si>
    <t>Hospedagem dia 06/04 para Aquila Augusto e Ronielle Lopes</t>
  </si>
  <si>
    <t>Pousada Araxá Ltda</t>
  </si>
  <si>
    <t>25.137.434/0001-69</t>
  </si>
  <si>
    <t xml:space="preserve">Compra de 2 chaveiros com etiqueta para organização das chaves </t>
  </si>
  <si>
    <t>Compra de 6 bilhetes Vale Social</t>
  </si>
  <si>
    <t>Ted</t>
  </si>
  <si>
    <t>1641964490000-15</t>
  </si>
  <si>
    <t>Compra de 100 bilhetes vale social</t>
  </si>
  <si>
    <t>1641964490000-23</t>
  </si>
  <si>
    <t>042523313-1</t>
  </si>
  <si>
    <t>Pagamento  de 50% do 2º Modulo do curso de culinaria nas unidades Andradas, Horto, São Jeronimo e Santa Clara</t>
  </si>
  <si>
    <t>Fabiana Garcia Pereira</t>
  </si>
  <si>
    <t>062.828.926-00</t>
  </si>
  <si>
    <t>1645771360000-14</t>
  </si>
  <si>
    <t>1645771360000-22</t>
  </si>
  <si>
    <t>Diaría de viagem para o funcionario Jorma Silva Menezes ref. A translado do adolescente</t>
  </si>
  <si>
    <t>1645771360000-30</t>
  </si>
  <si>
    <t>Reembolso ao Funcionario Ronielle Lopes Caetano ref. Pedagio no deslocamento para as unidade de Araxá, Tupaciguara e Uberaba.</t>
  </si>
  <si>
    <t>1645771360000-48</t>
  </si>
  <si>
    <t>Reembolso a Jorma Silva Menezes ref. Pagamento de pedagio no deslocamento de sete lagoas e belo horizonte.</t>
  </si>
  <si>
    <t>1645771360000-55</t>
  </si>
  <si>
    <t xml:space="preserve">Compra de itens para realização de oficina de pascoa </t>
  </si>
  <si>
    <t>Ipanema Festa Ltda</t>
  </si>
  <si>
    <t>14.826.361/0001-0</t>
  </si>
  <si>
    <t>12218559756-1</t>
  </si>
  <si>
    <t>Locação de  3 impressoras</t>
  </si>
  <si>
    <t>Compra de 3 camisas de uniforme</t>
  </si>
  <si>
    <t>Industria e Comercio de Uniformes Minas Ltda</t>
  </si>
  <si>
    <t>08.208.383/0001-08</t>
  </si>
  <si>
    <t xml:space="preserve"> Recarga de1 cartão Vale transporte </t>
  </si>
  <si>
    <t>042530345-1</t>
  </si>
  <si>
    <t>Caique Uriat Silva Machado</t>
  </si>
  <si>
    <t>114.622.016-28</t>
  </si>
  <si>
    <t>Adriana Rodrigues Do Nascimento</t>
  </si>
  <si>
    <t>017.491.866-67</t>
  </si>
  <si>
    <t>Fernanda Rocha Silvestre</t>
  </si>
  <si>
    <t>099.712.726-01</t>
  </si>
  <si>
    <t>Guttemberg Gedeon Pereira de Oliveira</t>
  </si>
  <si>
    <t>063.585.446-59</t>
  </si>
  <si>
    <t>Walace Silva de Souza</t>
  </si>
  <si>
    <t>052.411.526-52</t>
  </si>
  <si>
    <t>Reembolso a funcionaria Nayara Morais Martins ref. A passagem paga a maior</t>
  </si>
  <si>
    <t>102247887751491-32</t>
  </si>
  <si>
    <t>101253488751491-32</t>
  </si>
  <si>
    <t>Compra de material de papelaria para confecção de lembrancinhas e coelhinhos de decoração para oficina de pascoa</t>
  </si>
  <si>
    <t xml:space="preserve">Compra de 10 lampadas de led emergencial utilizada na segurança </t>
  </si>
  <si>
    <t xml:space="preserve">Eletrosin Comercio e Serviço materiais </t>
  </si>
  <si>
    <t>08.596.992/0001-73</t>
  </si>
  <si>
    <t>042538288-1</t>
  </si>
  <si>
    <t>Manutenção veiculo da unidade</t>
  </si>
  <si>
    <t>San Marco Veiculos Ltda</t>
  </si>
  <si>
    <t>22.204.101/0001-17</t>
  </si>
  <si>
    <t xml:space="preserve"> 2/2 Pagamento de 50% restante do 1° Modulo do curso de culinaria nas unidades Andradas, Horto, São Jeronimo e Santa Clara</t>
  </si>
  <si>
    <t>Hospedagem Aquila Augusto da Silva Teixeira periodo 04/04 a 06/04</t>
  </si>
  <si>
    <t>Empreendimentos Hoteleiro Tres GS</t>
  </si>
  <si>
    <t>19.314.001/0001-39</t>
  </si>
  <si>
    <t>Hospedagem Ronielle Lopes periodo 04/04 a 06/04</t>
  </si>
  <si>
    <t xml:space="preserve"> Despesas com passagem ida e volta de familiares de adolescentes dos dias 13/03 a 05/04/2022 das unidades Santa Clara/ Santa Helena/Andradas/Horto</t>
  </si>
  <si>
    <t>Janio Lazaro de Souza</t>
  </si>
  <si>
    <t>Estruturaçao de rede da unidade</t>
  </si>
  <si>
    <t>Tecno System Soluções Tecnologias  Ltda</t>
  </si>
  <si>
    <t>Compra de 1967 caixas de Mascara KN95 das unidades  Sede Administrativa , Sete Lagoas, Unaí, Tupaciguara, Uberaba, Araxá, Ipatinga</t>
  </si>
  <si>
    <t>Compra de 236 caixas Mascara KN 95 e 4 mascaras tripla Und. Santa Helena</t>
  </si>
  <si>
    <t>Compra de 175 caixas Mascara KN 95 e 8 mascaras tripla Und. Andradas</t>
  </si>
  <si>
    <t>Compra de 338 caixas Mascara KN 95 e 10 mascaras tripla Und. São Jeronimo</t>
  </si>
  <si>
    <t>Compra de 384 caixas Mascara KN 95 e 10 mascaras tripla Und. Horto</t>
  </si>
  <si>
    <t>Compra de 204 caixas Mascara KN 95  Und. Lindeia</t>
  </si>
  <si>
    <t>Compra de 378 caixas Mascara KN 95 e 15 mascaras tripla Und. Santa Clara</t>
  </si>
  <si>
    <t xml:space="preserve">Recarga de 7 Vale Transporte </t>
  </si>
  <si>
    <t>202290001/2394309</t>
  </si>
  <si>
    <t xml:space="preserve">Aquisição de uma Lava seca 11kg </t>
  </si>
  <si>
    <t>Friovix Comercio de Refrigeraçao</t>
  </si>
  <si>
    <t>09.316.105/0007-14</t>
  </si>
  <si>
    <t>Telefone fixo</t>
  </si>
  <si>
    <t>12219160932-1</t>
  </si>
  <si>
    <t xml:space="preserve">Prestação de serviço de manutençao, alinhamento e balanceamento do veiculo da unidade </t>
  </si>
  <si>
    <t>Automax Comercial Ltda</t>
  </si>
  <si>
    <t>20.994.976/0001-34</t>
  </si>
  <si>
    <t>Compra de 4 unidades Oleo Mopar e 1 filtro de oleo para manutenção do veiculo de acordo com o lançamento 2224</t>
  </si>
  <si>
    <t>Compra de itens de papelaria para evento de formatura unificada</t>
  </si>
  <si>
    <t>Revisão Auditoria e Consultoria empresarial</t>
  </si>
  <si>
    <t>Alimentação und. Lindeia</t>
  </si>
  <si>
    <t>Mania Soluçoes em alimentaçao e serviços Ltda</t>
  </si>
  <si>
    <t>Alimentação und. Santa Helena</t>
  </si>
  <si>
    <t>Diaria de viagem a funcionaria Gislene Alves Bastos ref. A viagem com adolescente para manhumirim no intuito de tentar uma aproximaçao entre a famila e o adolescente</t>
  </si>
  <si>
    <t>Diaria de viagem a funcionario Marcio Franciso da Silva ref. A viagem com adolescente para manhumirim no intuito de tentar uma aproximaçao entre a famila e o adolescente</t>
  </si>
  <si>
    <t xml:space="preserve"> Marcio Franciso da Silva</t>
  </si>
  <si>
    <t>475.213.766-68</t>
  </si>
  <si>
    <t>Diaria de viagem a funcionaria Maria Clara dos Reis Neves ref. A viagem com adolescente para manhumirim no intuito de tentar uma aproximaçao entre a famila e o adolescente</t>
  </si>
  <si>
    <t>Maria Clara dos Reis Neves</t>
  </si>
  <si>
    <t>019.257.446-98</t>
  </si>
  <si>
    <t>Reembolso a Warlei Geraldo De Oliveira ref. Pedagio entre o trajeto de sete lagoas a Bh decorrente ao translado de adolescente</t>
  </si>
  <si>
    <t xml:space="preserve">Warlei Geraldo de Oliveira </t>
  </si>
  <si>
    <t>025.523.269-60</t>
  </si>
  <si>
    <t>Férias Flavia Farias de Paula de período 19/04/2022 a 18/05/2022</t>
  </si>
  <si>
    <t>Flavia Farias de Paula</t>
  </si>
  <si>
    <t>037.908.116-45</t>
  </si>
  <si>
    <t>1/3 Férias Flavia Farias de Paula de  período 19/04/2022 a 18/05/2022</t>
  </si>
  <si>
    <t>Férias Danilo Oliveira Souza de  período 20/04/2022 a 19/05/2022</t>
  </si>
  <si>
    <t xml:space="preserve"> Danilo Oliveira Souza </t>
  </si>
  <si>
    <t>089.864.856-48</t>
  </si>
  <si>
    <t>1/3 Férias Danilo Oliveira Souza de  período 20/04/2022 a 19/05/2022</t>
  </si>
  <si>
    <t>Férias Douglas Leonardo Procopio de  período 16/04/2022 a 15/05/2022</t>
  </si>
  <si>
    <t>Douglas Leonardo Procopio</t>
  </si>
  <si>
    <t>099.270.316-61</t>
  </si>
  <si>
    <t>1/3 Férias Douglas Leonardo Procopio de  período 16/04/2022 a 15/05/2022</t>
  </si>
  <si>
    <t>Férias Edna Dias Dos Santos de  período 18/04/2022 a 17/05/2022</t>
  </si>
  <si>
    <t xml:space="preserve"> Edna Dias Dos Santos</t>
  </si>
  <si>
    <t>596.530.276-20</t>
  </si>
  <si>
    <t>1/3 Férias Edna Dias Dos Santos de  período 18/04/2022 a 17/05/2022</t>
  </si>
  <si>
    <t>Férias Roney Peterson Lima Nunes  período 20/04/2022 a 19/05/2022</t>
  </si>
  <si>
    <t>Roney Peterson Lima Nunes</t>
  </si>
  <si>
    <t>116.550.816-83</t>
  </si>
  <si>
    <t>1/3 Férias Roney Peterson Lima Nunes  período 20/04/2022 a 19/05/2022</t>
  </si>
  <si>
    <t>Férias Franciely Soares Queiroz  período 18/04/2022 a 17/05/2022</t>
  </si>
  <si>
    <t>Franciely Soares Queiroz</t>
  </si>
  <si>
    <t>102.922.806-02</t>
  </si>
  <si>
    <t>1/3 Férias Franciely Soares Queiroz  período 18/04/2022 a 17/05/2022</t>
  </si>
  <si>
    <t>Férias Iran Fernandes da Silva Filho período 18/04/2022 a 17/05/2022</t>
  </si>
  <si>
    <t xml:space="preserve"> Iran Fernandes da Silva Filho</t>
  </si>
  <si>
    <t>796.466.626-68</t>
  </si>
  <si>
    <t>1/3 Férias Iran Fernandes da Silva Filho período 18/04/2022 a 17/05/2022</t>
  </si>
  <si>
    <t>Férias Leonardo de Souza Franca período 20/04/2022 a 19/05/2022</t>
  </si>
  <si>
    <t xml:space="preserve"> Leonardo de Souza Franca </t>
  </si>
  <si>
    <t>072.217.906-55</t>
  </si>
  <si>
    <t>1/3 Férias Leonardo de Souza Franca período 20/04/2022 a 19/05/2022</t>
  </si>
  <si>
    <t>Férias Maria Aparecida dos Reis período 18/04/2022 a 17/05/2022</t>
  </si>
  <si>
    <t>Maria Aparecida dos Reis</t>
  </si>
  <si>
    <t>009.618.326-81</t>
  </si>
  <si>
    <t>Férias Marinete Ferreira de Castro período 18/04/2022 a 17/05/2022</t>
  </si>
  <si>
    <t xml:space="preserve"> Marinete Ferreira de Castro</t>
  </si>
  <si>
    <t>724.162.546-34</t>
  </si>
  <si>
    <t>1/3 Férias Marinete Ferreira de Castro período 18/04/2022 a 17/05/2022</t>
  </si>
  <si>
    <t>Férias Priscylla Kezya Alves Alcides período 18/04/2022 a 17/05/2022</t>
  </si>
  <si>
    <t xml:space="preserve"> Priscylla Kezya Alves Alcides</t>
  </si>
  <si>
    <t>081.551.966-40</t>
  </si>
  <si>
    <t>1/3 Férias Priscylla Kezya Alves Alcides período 18/04/2022 a 17/05/2022</t>
  </si>
  <si>
    <t>Férias Valdenia Santos Bandeira Anselmo 18/04/2022 a 17/05/2022</t>
  </si>
  <si>
    <t xml:space="preserve">Valdenia Santos Bandeira </t>
  </si>
  <si>
    <t>029.024.026-35</t>
  </si>
  <si>
    <t>1/3 Férias Valdenia Santos Bandeira Anselmo 18/04/2022 a 17/05/2022</t>
  </si>
  <si>
    <t>Férias Weslei de Souza Dias Periodo 18/04/2022 a 17/05/2022</t>
  </si>
  <si>
    <t xml:space="preserve"> Weslei de Souza Dias</t>
  </si>
  <si>
    <t>034.705.606-76</t>
  </si>
  <si>
    <t>Férias Antonio Carlos Anselmo Periodo 18/04/2022 a 17/05/2022</t>
  </si>
  <si>
    <t>Antonio Carlos Anselmo</t>
  </si>
  <si>
    <t>740.563.876-72</t>
  </si>
  <si>
    <t>Diaria de viagem ao funcionario Juliano Fernandes Silviano ref. translado de adolescente</t>
  </si>
  <si>
    <t>Diaria de viagem ao funcionario Thiago Willian Margato ref. translado de adolescente</t>
  </si>
  <si>
    <t>29.767.368-80</t>
  </si>
  <si>
    <t>Reembolso ao funcionario Juliano Fernandes Silviano ref. Pedagio de campos altos devido ao translado de adolescente</t>
  </si>
  <si>
    <t>Prestação de serviço eletrico para troca de tomadas e luminarias na intençao de aumentar a segurança dos adolescentes e colaboradores</t>
  </si>
  <si>
    <t>Edelp dos Santos Cruz</t>
  </si>
  <si>
    <t>31.363.578/0001-36</t>
  </si>
  <si>
    <t>Benefício Bem Estar Social, ref. Ao reembolso da licença maternidade da funcionária - Marina Cristina  de Araujo Campos</t>
  </si>
  <si>
    <t xml:space="preserve">Material de escritorio </t>
  </si>
  <si>
    <t>Santo Agostinho Livraria e Papelaria Ltda</t>
  </si>
  <si>
    <t>05.077.513/0001-14</t>
  </si>
  <si>
    <t>Plano odontologico ref. 04/2022</t>
  </si>
  <si>
    <t>Compra de 20 caixas de mascara tripla com elastico e 80 caixas de luvas latex para procedimento</t>
  </si>
  <si>
    <t>1229995742-5</t>
  </si>
  <si>
    <t>21396032022-3</t>
  </si>
  <si>
    <t>17004546276-73</t>
  </si>
  <si>
    <t>17004546276-74</t>
  </si>
  <si>
    <t>17004546296-97</t>
  </si>
  <si>
    <t>17004546922-99</t>
  </si>
  <si>
    <t>17004546907-35</t>
  </si>
  <si>
    <t>17004546890-66</t>
  </si>
  <si>
    <t>1467818284-0</t>
  </si>
  <si>
    <t>1467820232-0</t>
  </si>
  <si>
    <t>1467819851-0</t>
  </si>
  <si>
    <t>1467819681-0</t>
  </si>
  <si>
    <t>Locação 2 de Impressoras Sete Lagoas</t>
  </si>
  <si>
    <t>R045113</t>
  </si>
  <si>
    <t>1° parcela aditivo de adaptação dos carros cela - Duster das unidades</t>
  </si>
  <si>
    <t>Ldc Comercio Eireli EPP</t>
  </si>
  <si>
    <t>Compra de 30 caixas de mascaras de proteção modelo ninja com tecido duplo</t>
  </si>
  <si>
    <t>FW Estamparia Eirelli Me</t>
  </si>
  <si>
    <t>22.081.409/0001-12</t>
  </si>
  <si>
    <t>Compra de itens para oficina de robotica</t>
  </si>
  <si>
    <t xml:space="preserve">Compra de 3 Livros para oficina de robotica </t>
  </si>
  <si>
    <t>Candice Aparecida Viana Timoteo</t>
  </si>
  <si>
    <t>073.720.576-80</t>
  </si>
  <si>
    <t>Amanda Kevlen Santiago Mendes</t>
  </si>
  <si>
    <t>149.174.506-16</t>
  </si>
  <si>
    <t>Thiago Alves de Medeiros</t>
  </si>
  <si>
    <t>083.233.426-01</t>
  </si>
  <si>
    <t>1/3 Férias Cinara Helena de Souza Santos período 25/04/2022 a 30/05/2022</t>
  </si>
  <si>
    <t>Férias Cinara Helena de Souza Santos período 25/04/2022 a 30/05/2022</t>
  </si>
  <si>
    <t>1/3 Férias Aline Rosa Rodrigues Soares  período 22/04/2022 a 21/05/2022</t>
  </si>
  <si>
    <t>Aline Rosa Rodrigues Soares</t>
  </si>
  <si>
    <t>135.600.536-50</t>
  </si>
  <si>
    <t>Férias Aline Rosa Rodrigues Soares  período 22/04/2022 a 21/05/2022</t>
  </si>
  <si>
    <t>1/3 Férias Estefania Ponciano Marques período 23/04/2022 a 22/05/2022</t>
  </si>
  <si>
    <t>Estefania Ponciano Marques</t>
  </si>
  <si>
    <t>043.462.836-08</t>
  </si>
  <si>
    <t>Férias Estefania Ponciano Marques período 23/04/2022 a 22/05/2022</t>
  </si>
  <si>
    <t>1/3 Férias Geane Carolina de Jesus Mendes período 25/04/2022 a 09/05/2022</t>
  </si>
  <si>
    <t>Férias Geane Carolina de Jesus Mendes período 25/04/2022 a 09/05/2022</t>
  </si>
  <si>
    <t>1/3 Férias Guilherme Vargas Cesar período 25/04/2022 a 09/05/2022</t>
  </si>
  <si>
    <t>Guilherme Vargas Cesar</t>
  </si>
  <si>
    <t>063.867.426-30</t>
  </si>
  <si>
    <t xml:space="preserve"> Férias Guilherme Vargas Cesar período 25/04/2022 a 09/05/2022</t>
  </si>
  <si>
    <t>1/3 Férias Jonathan Henrique Leite da Silva  período 24/04/2022 a 23/05/2022</t>
  </si>
  <si>
    <t>Jonathan Henrique da silva</t>
  </si>
  <si>
    <t>105.158.226-12</t>
  </si>
  <si>
    <t>Férias Jonathan Henrique Leite da Silva  período 24/04/2022 a 23/05/2022</t>
  </si>
  <si>
    <t>1/3 Férias Priscilla Nayara Araujo Lara  período 25/04/2022 a 24/05/2022</t>
  </si>
  <si>
    <t>Priscilla Nayara Araujo Lara</t>
  </si>
  <si>
    <t>135.058.056-29</t>
  </si>
  <si>
    <t>Férias Priscilla Nayara Araujo Lara  período 25/04/2022 a 24/05/2022</t>
  </si>
  <si>
    <t>1/3 Férias Regiane Pereira Da Cunha  período 25/04/2022 a 24/05/2022</t>
  </si>
  <si>
    <t>Regiane Pereira da Cunha</t>
  </si>
  <si>
    <t>075.749.886-84</t>
  </si>
  <si>
    <t>Férias Regiane Pereira Da Cunha  período 25/04/2022 a 24/05/2022</t>
  </si>
  <si>
    <t>Contribuiçoes retidas ref. Nota fiscal n° 293734/ 2022444/ 2022485/ 2022534/ 2022535/ 2022536/ 2022537</t>
  </si>
  <si>
    <t>IRRF retido Ref. 03/2022 Nota fiscal n° 293734/ 2022444/ 2022485/ 2022534/ 2022535/ 2022536/ 2022537</t>
  </si>
  <si>
    <t>102260646751491-32</t>
  </si>
  <si>
    <t>Compra de sorvetes e complementos para o festival na unidade em comemoração as festividades da Páscoa</t>
  </si>
  <si>
    <t>Berneads Brasil Ltda</t>
  </si>
  <si>
    <t>32.998.233/0001-11</t>
  </si>
  <si>
    <t>Compra de 9 bobinas picotadas usada para guardar os pertences dos adolescentes, e compra de 4 pacotes de café e 2 de açucar para utilização em reunioes</t>
  </si>
  <si>
    <t>Tef Comercio e distribuição</t>
  </si>
  <si>
    <t>Locação de tenda para o festival em comemoraçao da pascoa</t>
  </si>
  <si>
    <t xml:space="preserve">Imperial Aluguel e vendas de estruturas para eventos </t>
  </si>
  <si>
    <t>07.241.379/0001-70</t>
  </si>
  <si>
    <t xml:space="preserve">Fornecimento de Cachorro quente para o festival </t>
  </si>
  <si>
    <t>Recarga de cartão de combustível para und. Sede administrativa, são jeronimo e araxa sendo R$ 1.000,00 para cada</t>
  </si>
  <si>
    <t>Aquisição de um Multilaser HP Laser Jet Pro M428</t>
  </si>
  <si>
    <t>Recarga de 3 cartões vale transporte</t>
  </si>
  <si>
    <t>Reembolso a Juliano Fernandes Silva ref. Pedagio entre araxá/ Bh devido a transf. De adolescente</t>
  </si>
  <si>
    <t>Diaría de viagem ao funcionario Augusto Cesar de Oliveira ref. Viagem para cidade de Uberaba para realizaçao de serviço de plotagem do veiculo da unidade</t>
  </si>
  <si>
    <t>Diaría de viagem ao funcionario Juliano Fernandes Silva  ref. Transferencia de adolescente provisoriamente na unidade Ceipar para unidade Horto</t>
  </si>
  <si>
    <t>Diaría de viagem ao funcionario Thiago Procopio  ref. Transferencia de adolescente provisoriamente na unidade Ceipar para unidade Horto</t>
  </si>
  <si>
    <t>Diaría de viagem ao funcionario Thiago Willian Margato ref. Transferencia de adolescente provisoriamente na unidade Ceipar para unidade Horto</t>
  </si>
  <si>
    <t>Repasse de INSS descontado dos funcionários em folha de pagamento - ref 03/2022</t>
  </si>
  <si>
    <t>INSS Patronal  ref. 03/2022</t>
  </si>
  <si>
    <t>Repasse de IRRF sobre folha de pagamento ref. 03/2022</t>
  </si>
  <si>
    <t xml:space="preserve">Manutenção no veiculo da unidade </t>
  </si>
  <si>
    <t>Avante Pneus S/A</t>
  </si>
  <si>
    <t>20.442.768/0003-94</t>
  </si>
  <si>
    <t xml:space="preserve">Compra de um Pneu para manutenção do veiculo da unidade </t>
  </si>
  <si>
    <t>Bh Distribuidora de Cosmeticos Ltda</t>
  </si>
  <si>
    <t>Compra de 30 Unidades de escova dental para adolescentes</t>
  </si>
  <si>
    <t>Curso ref. Capacitaçao para melhoria do setor financeiro para funcionaria Priscila Karen Matias Pinto Jardim Rocha</t>
  </si>
  <si>
    <t xml:space="preserve">Sindicato dos escritorios de contabilidade auditoria </t>
  </si>
  <si>
    <t>00.588.805/0001-06</t>
  </si>
  <si>
    <t>Recarga de cartão de combustível para und.Horto  de R$ 1.000,00 e R$ 1.000 Recarga de cartão de combustivel para Santa Helena</t>
  </si>
  <si>
    <t>Compra de lanche para oficina de pascoa</t>
  </si>
  <si>
    <t>Panificadora Saboreal Ltda</t>
  </si>
  <si>
    <t>07.690.909/0001-68</t>
  </si>
  <si>
    <t>Compra de materiais de papelaria para realizaçao de oficina na unidade</t>
  </si>
  <si>
    <t>Papelaria e Copiadora Maxpel</t>
  </si>
  <si>
    <t>Aquisição de Lanche para o evento de formatura unificada na unidade Santa Clara</t>
  </si>
  <si>
    <t>Panificadora Portugal Ltda</t>
  </si>
  <si>
    <t>07.090.686/0001-06</t>
  </si>
  <si>
    <t>Reembolso a funcionaria Cinara Helena De Souza Santos devido hospedagem em Uberlandia</t>
  </si>
  <si>
    <t xml:space="preserve">Cinara Helena De Souza Santos </t>
  </si>
  <si>
    <t xml:space="preserve">Reembolso ao funcionario Eduardo Alves da Silva ref. Pedagio na ida e volta uberlandia/BH, despesa com alimentação e hospedagem </t>
  </si>
  <si>
    <t>Diaría de viagem ao funcionario Darlin Pereira Amaro para acompanhamento do adolescente para visita a famila conforme autorizaçao judicial</t>
  </si>
  <si>
    <t>Darlin Pereira Amaro</t>
  </si>
  <si>
    <t>108.479.246-02</t>
  </si>
  <si>
    <t>Diaría de viagem ao funcionario Amanda Carolina Campos Silva para acompanhamento do adolescente para visita a famila conforme autorizaçao judicial</t>
  </si>
  <si>
    <t>Transferencia de Rendimentos para conta Reserva de recurso, conforme previsto no I do Art. 89 do decreto estadual 47553/2018 ref. 03/2022</t>
  </si>
  <si>
    <t>TEF</t>
  </si>
  <si>
    <t>9658972610000-14</t>
  </si>
  <si>
    <t>Medicamento para adolescente</t>
  </si>
  <si>
    <t>Drogaria e Perfumaria Regina Ltda</t>
  </si>
  <si>
    <t>04.696.917/0001-23</t>
  </si>
  <si>
    <t>Compra de 5 Mesas e 40 cadeiras bistro fechada devido a constante utilização na unidade para eventos, palestras e visita de familiares</t>
  </si>
  <si>
    <t>RJX Bh Comercio e utilidades para casa e lazer Ltda</t>
  </si>
  <si>
    <t>32.111.428/0001-06</t>
  </si>
  <si>
    <t xml:space="preserve">Serviço hidraulico devido ao estouro do registro do encanamento da caixa d'agua e reparo </t>
  </si>
  <si>
    <t xml:space="preserve">Bruno Neves Prudente </t>
  </si>
  <si>
    <t>41.262.000/0001-47</t>
  </si>
  <si>
    <t>Compra de 13 cadeados para serem utilizados nos alojamentos, portões e demais necessidade da unidade</t>
  </si>
  <si>
    <t>Construpet Material construção e Petshop Ltda</t>
  </si>
  <si>
    <t>36.998.204/0001-00</t>
  </si>
  <si>
    <t xml:space="preserve">Compra de 29 caixas protetoras para camera, afim de evitar prejuizo </t>
  </si>
  <si>
    <t>Tecnica Beneli Ltda</t>
  </si>
  <si>
    <t>Recarga do cartão de alimentação para 31 funcionários da Sede Administrativa.</t>
  </si>
  <si>
    <t>Compra de 5 Telefone Intelbras para uso nos ramais da unidade</t>
  </si>
  <si>
    <t>Gigatel Comercial Ltda</t>
  </si>
  <si>
    <t>05.726.731/0001-32</t>
  </si>
  <si>
    <t>Compra de um medicamento para adolescente</t>
  </si>
  <si>
    <t>Hospedagem do dia 07/04  a 08/04 de Ronielle Lopes Caetano e Aquila Augusto Da Silva Teixeira em Uberaba</t>
  </si>
  <si>
    <t>Havanna Palace Hotelaria Ltda</t>
  </si>
  <si>
    <t>12221998274-8</t>
  </si>
  <si>
    <t>12221998406-6</t>
  </si>
  <si>
    <t>Alimentação Und.Santa Clara</t>
  </si>
  <si>
    <t>Alimentação Und.Horto</t>
  </si>
  <si>
    <t>Mariana Braga Ramalho Machado</t>
  </si>
  <si>
    <t>097.058.634-58</t>
  </si>
  <si>
    <t>1/3 Férias Brenda Ellen Neves Guimaraes  período 28/04/2022 a 27/05/2022</t>
  </si>
  <si>
    <t>Brenda Ellen Neves Guimarães</t>
  </si>
  <si>
    <t>115.362.616-02</t>
  </si>
  <si>
    <t>Férias Brenda Ellen Neves Guimaraes  período 28/04/2022 a 27/05/2022</t>
  </si>
  <si>
    <t>1/3 Férias Hudson Marques de Souza período 28/04/2022 a 27/05/2022</t>
  </si>
  <si>
    <t>Hudson Marques de Souza</t>
  </si>
  <si>
    <t>014.775.596-47</t>
  </si>
  <si>
    <t xml:space="preserve"> Férias Hudson Marques de Souza período 28/04/2022 a 27/05/2022</t>
  </si>
  <si>
    <t>1/3 Férias João Victor Benevides de Souza período 28/04/2022 a 27/05/2022</t>
  </si>
  <si>
    <t>Férias João Victor Benevides de Souza período 28/04/2022 a 27/05/2022</t>
  </si>
  <si>
    <t>1/3 Férias Sergio Reis Campos período 28/04/2022 a 27/05/2022</t>
  </si>
  <si>
    <t>Sergio Reis Campos</t>
  </si>
  <si>
    <t>992.676.086-49</t>
  </si>
  <si>
    <t>Férias Sergio Reis Campos período 28/04/2022 a 27/05/2022</t>
  </si>
  <si>
    <t>1/3 Férias Vanderson Jose Da Silva  período 28/04/2022 a 27/05/2022</t>
  </si>
  <si>
    <t>Vanderson Jose Da Silva</t>
  </si>
  <si>
    <t>039.210.626-40</t>
  </si>
  <si>
    <t>Férias Vanderson Jose Da Silva  período 28/04/2022 a 27/05/2022</t>
  </si>
  <si>
    <t>Compra de medicamentos para unidade os mesmos são utilizados na emfermagem em atendimento ao adolecente</t>
  </si>
  <si>
    <t>Compra de 40 caixas de luvas para procedimento</t>
  </si>
  <si>
    <t>Recarga cartão de passagem para 193 funcionarios</t>
  </si>
  <si>
    <t>Recarga cartão de passagem para 11 funcionarios</t>
  </si>
  <si>
    <t>Recarga cartão de passagem para 13 funcionarios</t>
  </si>
  <si>
    <t>Recarga cartão de passagem para 142 funcionarios</t>
  </si>
  <si>
    <t>202298834 e 2402963</t>
  </si>
  <si>
    <t>Reembolso a Fernanda de Moura Alves ref. Pedagio durante o translado do adolescente Sete Lagoas/BH dia 07/04/2022</t>
  </si>
  <si>
    <t>Diaría de viagem ao funcionario Anderson Witer Vieira ref. Translado do adolescente para cidade de Patrocinio/MG</t>
  </si>
  <si>
    <t>Diaría de viagem ao funcionario Augusto Cesar de Oliveira ref. Translado do adolescente para cidade de Patrocinio/MG</t>
  </si>
  <si>
    <t>Augusto Cesar de Oliveira</t>
  </si>
  <si>
    <t>Diaría de viagem ao funcionario Luciano Marcelino de Oliveira Silv  ref. Translado do adolescente para cidade de Patrocinio/MG</t>
  </si>
  <si>
    <t>Luciano Marcelino de Oliveira Silva</t>
  </si>
  <si>
    <t>098.777.666-55</t>
  </si>
  <si>
    <t>Reembolso a Fernanda de Moura Alves ref. Pedagio durante o translado do adolescente Sete Lagoas/BH dia 04/04/2022</t>
  </si>
  <si>
    <t>Diaría de viagem a Maximiliano Magalhães Pedroso ref. Translado adolescente para Uberaba</t>
  </si>
  <si>
    <t xml:space="preserve">Reembolso Ao Ageu Gomes Ferreira Neto ref. Pedagio a Uberlandia </t>
  </si>
  <si>
    <t>Diaría de viagem a Juliano Fernandes Silva ref. Translado adolescente para Uberaba</t>
  </si>
  <si>
    <t>Reembolso ao Junio Mendes de Castro ref. Pedagio  Sete Lagoas/BH no dia 21/04/2022</t>
  </si>
  <si>
    <t>Junio Mendes de Castro</t>
  </si>
  <si>
    <t>014.798.926-45</t>
  </si>
  <si>
    <t>Reembolso a Leonardo Rodrigues da Silva ref.Translado de adolescente para Uberaba</t>
  </si>
  <si>
    <t>Leonardo Rodrigues da Silva</t>
  </si>
  <si>
    <t>119.971.616-21</t>
  </si>
  <si>
    <t>Diaría de viagem a Maicon Douglas de Almeida Mendes ref.deslocamento do adolescente na cidade de Uberaba e foi transferido para cidade de Frutal</t>
  </si>
  <si>
    <t>Maicon Douglas Almeida Mendes</t>
  </si>
  <si>
    <t>115.519.376-89</t>
  </si>
  <si>
    <t>Reembolso a Juliano Fernandes Silva ref. Pedagio de Uberaba/Araxá dia 21/04</t>
  </si>
  <si>
    <t>Recarga cartão de passagem para 8 funcionarios</t>
  </si>
  <si>
    <t>Recarga cartão de passagem para 5 funcionarios</t>
  </si>
  <si>
    <t>Recarga cartão de passagem para 7 funcionarios</t>
  </si>
  <si>
    <t>Associação das empresas de transporte coletivo de Uberaba</t>
  </si>
  <si>
    <t>Recarga cartão de passagem para 1 funcionario</t>
  </si>
  <si>
    <t>Lavagem do carro da unidade sede administrativa</t>
  </si>
  <si>
    <t>Wilson Laranjeira Pinto</t>
  </si>
  <si>
    <t>36.910.014/0001-90</t>
  </si>
  <si>
    <t>Recarga cartão de passagem para 2 funcionarios</t>
  </si>
  <si>
    <t>270422-35</t>
  </si>
  <si>
    <t>Coletivos Santa Edwiges Betim</t>
  </si>
  <si>
    <t>Telefone Corporativo</t>
  </si>
  <si>
    <t>Conta contestada devido a interrupção da linha em Fev/2022</t>
  </si>
  <si>
    <t>17004546910-35</t>
  </si>
  <si>
    <t xml:space="preserve">Compra de um controle de ar condicionado </t>
  </si>
  <si>
    <t>Refrigeraçao Esquimo Ltda</t>
  </si>
  <si>
    <t>25.313.602/0001-20</t>
  </si>
  <si>
    <t>Compra de 4 quadros de aviso</t>
  </si>
  <si>
    <t>Compra de itens diversos, para realização de oficina na unidade Andradas</t>
  </si>
  <si>
    <t>Panter com. De alimentos e descartavel</t>
  </si>
  <si>
    <t>65.277.949/0001-89</t>
  </si>
  <si>
    <t>1/3 Férias Karoline De Rezende Santos período 03/05/2022 01/06/2022</t>
  </si>
  <si>
    <t xml:space="preserve"> Karoline De Rezende Santos</t>
  </si>
  <si>
    <t xml:space="preserve"> Férias Karoline De Rezende Santos período 03/05/2022 01/06/2022</t>
  </si>
  <si>
    <t>1/3 Férias Edgar Firmino da Silva  período 03/05/2022 a 01/06/2022</t>
  </si>
  <si>
    <t>Edgar Firmino da Silva</t>
  </si>
  <si>
    <t>068.564.906-74</t>
  </si>
  <si>
    <t xml:space="preserve"> Férias Edgar Firmino da Silva  período 03/05/2022 a 01/06/2022</t>
  </si>
  <si>
    <t>1/3 Férias Heverton Marlon Trindade Silva  período 03/05/2022 a 01/06/2022</t>
  </si>
  <si>
    <t>Heverton Marlon Trindade Silva</t>
  </si>
  <si>
    <t>036.750.576-23</t>
  </si>
  <si>
    <t>Férias Heverton Marlon Trindade Silva  período 03/05/2022 a 01/06/2022</t>
  </si>
  <si>
    <t>1/3 Férias Jean Martins Gomes Silva  período 03/05/2022 a 01/06/2022</t>
  </si>
  <si>
    <t>Jean Martins Gomes Silva</t>
  </si>
  <si>
    <t>046.625.776-75</t>
  </si>
  <si>
    <t xml:space="preserve"> Férias Jean Martins Gomes Silva  período 03/05/2022 a 01/06/2022</t>
  </si>
  <si>
    <t>1/3 Férias Maitson Marques de Souza período 03/05/2022 a 01/06/2022</t>
  </si>
  <si>
    <t xml:space="preserve">Maitson Marques de Souza </t>
  </si>
  <si>
    <t>672.387.696-20</t>
  </si>
  <si>
    <t>Férias Maitson Marques de Souza período 03/05/2022 a 01/06/2022</t>
  </si>
  <si>
    <t>1/3 Férias Patricia Pereira do Nascimento período 03/05/2022 a 01/06/2022</t>
  </si>
  <si>
    <t>Férias Patricia Pereira do Nascimento período 03/05/2022 a 01/06/2022</t>
  </si>
  <si>
    <t>1/3 Férias Reysler Alex Dos Santos Silva período 03/05/2022 a 01/06/2022</t>
  </si>
  <si>
    <t>Reysler Alex Dos Santos Silva</t>
  </si>
  <si>
    <t>063.768.496-60</t>
  </si>
  <si>
    <t xml:space="preserve"> Férias Reysler Alex Dos Santos Silva período 03/05/2022 a 01/06/2022</t>
  </si>
  <si>
    <t>1/3 Férias Weliton Jose dos Santos  período 03/05/2022 a 01/06/2022</t>
  </si>
  <si>
    <t xml:space="preserve">Weliton Jose dos Santos </t>
  </si>
  <si>
    <t>046.192.336-09</t>
  </si>
  <si>
    <t>Férias Weliton Jose dos Santos  período 03/05/2022 a 01/06/2022</t>
  </si>
  <si>
    <t>1/3 Férias Adrielly Nadia Silva Veiga período 02/05/2022 a 31/05/2022</t>
  </si>
  <si>
    <t xml:space="preserve"> Adrielly Nadia Silva Veiga</t>
  </si>
  <si>
    <t>108.379.606-22</t>
  </si>
  <si>
    <t>Férias Adrielly Nadia Silva Veiga período 02/05/2022 a 31/05/2022</t>
  </si>
  <si>
    <t>1/3 Férias Alexandre Eustaquio Rocha dos Santos período 02/05/2022 a 31/05/2022</t>
  </si>
  <si>
    <t>Alexandre Eustaquio Rocha dos Santos</t>
  </si>
  <si>
    <t>650.688.666-87</t>
  </si>
  <si>
    <t>Férias Alexandre Eustaquio Rocha dos Santos período 02/05/2022 a 31/05/2022</t>
  </si>
  <si>
    <t>1/3 Férias Antonio Carlos Santos de Lima período 02/05/2022 a 31/05/2022</t>
  </si>
  <si>
    <t>Antonio Carlos Santos de Lima</t>
  </si>
  <si>
    <t>065.044.026-98</t>
  </si>
  <si>
    <t>Férias Antonio Carlos Santos de Lima período 02/05/2022 a 31/05/2022</t>
  </si>
  <si>
    <t>1/3 Férias Bruno Cesar Soares Rocha período 02/05/2022 a 31/05/2022</t>
  </si>
  <si>
    <t xml:space="preserve"> Bruno Cesar Soares Rocha</t>
  </si>
  <si>
    <t>100.194.936-65</t>
  </si>
  <si>
    <t>Férias Bruno Cesar Soares Rocha período 02/05/2022 a 31/05/2022</t>
  </si>
  <si>
    <t>1/3 Férias Cassio Ferreira Gomes período 02/05/2022 a 31/05/2022</t>
  </si>
  <si>
    <t>Cassio Ferreira Gomes</t>
  </si>
  <si>
    <t>057.574.946-62</t>
  </si>
  <si>
    <t>Férias Cassio Ferreira Gomes período 02/05/2022 a 31/05/2022</t>
  </si>
  <si>
    <t>1/3 Férias Cynthia Carla De Jesus período 02/05/2022 a 31/05/2022</t>
  </si>
  <si>
    <t>Cynthia Carla De Jesus</t>
  </si>
  <si>
    <t>031.963.866-94</t>
  </si>
  <si>
    <t xml:space="preserve"> Férias Cynthia Carla De Jesus período 02/05/2022 a 31/05/2022</t>
  </si>
  <si>
    <t>1/3 Férias Everaldo Sant Anna período 02/05/2022 a 31/05/2022</t>
  </si>
  <si>
    <t xml:space="preserve">Everaldo Sant Anna </t>
  </si>
  <si>
    <t>014.600.706-90</t>
  </si>
  <si>
    <t>Férias Everaldo Sant Anna período 02/05/2022 a 31/05/2022</t>
  </si>
  <si>
    <t>1/3 Férias Fernanda Andrade de Castro período 02/05/2022 a 31/05/2022</t>
  </si>
  <si>
    <t xml:space="preserve"> Fernanda Andrade de Castro</t>
  </si>
  <si>
    <t>Férias Fernanda Andrade de Castro período 02/05/2022 a 31/05/2022</t>
  </si>
  <si>
    <t>1/3 Férias Flavio Henrique Dos Reis Silva período 02/05/2022 a 31/05/2022</t>
  </si>
  <si>
    <t xml:space="preserve"> Flavio Henrique Dos Reis Silva</t>
  </si>
  <si>
    <t>100.540.566-24</t>
  </si>
  <si>
    <t xml:space="preserve"> Férias Flavio Henrique Dos Reis Silva período 02/05/2022 a 31/05/2022</t>
  </si>
  <si>
    <t>1/3 Férias Gabriel Cunha de Souza período 02/05/2022 a 31/05/2022</t>
  </si>
  <si>
    <t xml:space="preserve"> Gabriel Cunha de Souza</t>
  </si>
  <si>
    <t>127.676.376-09</t>
  </si>
  <si>
    <t>Férias Gabriel Cunha de Souza período 02/05/2022 a 31/05/2022</t>
  </si>
  <si>
    <t>1/3 Férias Gilbert Silverio Alves período 02/05/2022 a 31/05/2022</t>
  </si>
  <si>
    <t>Gilbert Silverio Alves</t>
  </si>
  <si>
    <t>057.531.326-93</t>
  </si>
  <si>
    <t>Férias Gilbert Silverio Alves período 02/05/2022 a 31/05/2022</t>
  </si>
  <si>
    <t>1/3 Férias Glicia Luana Nascimento Bernardo período 02/05/2022 a 31/05/2022</t>
  </si>
  <si>
    <t xml:space="preserve"> Glicia Luana Nascimento Bernardo</t>
  </si>
  <si>
    <t>119.888.906-32</t>
  </si>
  <si>
    <t xml:space="preserve"> Férias Glicia Luana Nascimento Bernardo período 02/05/2022 a 31/05/2022</t>
  </si>
  <si>
    <t>1/3 Férias Graciele Lopes de Carvalho período 02/05/2022 a 31/05/2022</t>
  </si>
  <si>
    <t xml:space="preserve"> Graciele Lopes de Carvalho</t>
  </si>
  <si>
    <t>036.749.639-47</t>
  </si>
  <si>
    <t>Férias Graciele Lopes de Carvalho período 02/05/2022 a 31/05/2022</t>
  </si>
  <si>
    <t>1/3 Férias Graziela Vilela Coelho de Barros período 02/05/2022 a 31/05/2022</t>
  </si>
  <si>
    <t xml:space="preserve"> Graziela Vilela Coelho de Barros</t>
  </si>
  <si>
    <t>0069.489.006-58</t>
  </si>
  <si>
    <t xml:space="preserve"> Férias Graziela Vilela Coelho de Barros período 02/05/2022 a 31/05/2022</t>
  </si>
  <si>
    <t>1/3 Férias Guilherme Pereira Costa período 02/05/2022 a 31/05/2022</t>
  </si>
  <si>
    <t xml:space="preserve"> Guilherme Pereira Costa</t>
  </si>
  <si>
    <t>107.0184.096-36</t>
  </si>
  <si>
    <t>Férias Guilherme Pereira Costa período 02/05/2022 a 31/05/2022</t>
  </si>
  <si>
    <t>1/3 Férias Jeferson Leonardo Rodrigues de Souza período 02/05/2022 a 31/05/2022</t>
  </si>
  <si>
    <t xml:space="preserve"> Jeferson Leonardo Rodrigues de Souza</t>
  </si>
  <si>
    <t>131.129.286-10</t>
  </si>
  <si>
    <t xml:space="preserve"> Férias Jeferson Leonardo Rodrigues de Souza período 02/05/2022 a 31/05/2022</t>
  </si>
  <si>
    <t>1/3 Férias Jose Lafaiete Ferreira Junior período 02/05/2022 a 31/05/2022</t>
  </si>
  <si>
    <t>Jose Lafaiete Ferreira Junior</t>
  </si>
  <si>
    <t>080.817.635-60</t>
  </si>
  <si>
    <t xml:space="preserve"> Férias Jose Lafaiete Ferreira Junior período 02/05/2022 a 31/05/2022</t>
  </si>
  <si>
    <t>1/3 Férias Juliano Fernandes Silva  período 02/05/2022 a 31/05/2022</t>
  </si>
  <si>
    <t>Férias Juliano Fernandes Silva  período 02/05/2022 a 31/05/2022</t>
  </si>
  <si>
    <t>1/3 Férias Laissa Carvalho Bitencourt período 02/05/2022 a 31/05/2022</t>
  </si>
  <si>
    <t>Laissa Carvalho Bitencourt</t>
  </si>
  <si>
    <t>135.388.016-81</t>
  </si>
  <si>
    <t>Férias Laissa Carvalho Bitencourt período 02/05/2022 a 31/05/2022</t>
  </si>
  <si>
    <t>1/3 Férias Leticia Torres Trindade período 02/05/2022 a 31/05/2022</t>
  </si>
  <si>
    <t xml:space="preserve"> Leticia Torres Trindade</t>
  </si>
  <si>
    <t>089.650.036-52</t>
  </si>
  <si>
    <t xml:space="preserve"> Férias Leticia Torres Trindade período 02/05/2022 a 31/05/2022</t>
  </si>
  <si>
    <t>1/3 Férias Marcel Estrela da Silva período 02/05/2022 a 31/05/2022</t>
  </si>
  <si>
    <t xml:space="preserve">Marcel Estrela da Silva </t>
  </si>
  <si>
    <t>817.358.806-63</t>
  </si>
  <si>
    <t xml:space="preserve"> Férias Marcel Estrela da Silva período 02/05/2022 a 31/05/2022</t>
  </si>
  <si>
    <t>1/3 Férias Marco Aurelio De Barros período 02/05/2022 a 31/05/2022</t>
  </si>
  <si>
    <t xml:space="preserve"> Marco Aurelio De Barros</t>
  </si>
  <si>
    <t xml:space="preserve"> Férias Marco Aurelio De Barros período 02/05/2022 a 31/05/2022</t>
  </si>
  <si>
    <t>1/3 Férias Mario Jose de Oliveira período 02/05/2022 a 31/05/2022</t>
  </si>
  <si>
    <t>Mario Jose de Oliveira</t>
  </si>
  <si>
    <t>029.930.216-48</t>
  </si>
  <si>
    <t>1/3 Férias Marlon Douglas Guilherme Nunes período 02/05/2022 a 31/05/2022</t>
  </si>
  <si>
    <t xml:space="preserve">Marlon Douglas Guilherme Nunes </t>
  </si>
  <si>
    <t>078.796.986-98</t>
  </si>
  <si>
    <t>Férias Marlon Douglas Guilherme Nunes período 02/05/2022 a 31/05/2022</t>
  </si>
  <si>
    <t>1/3 Férias Maximiliano Magalhaes Pedroso período 02/05/2022 a 31/05/2022</t>
  </si>
  <si>
    <t xml:space="preserve"> Maximiliano Magalhaes Pedroso </t>
  </si>
  <si>
    <t>Férias Maximiliano Magalhaes Pedroso período 02/05/2022 a 31/05/2022</t>
  </si>
  <si>
    <t>1/3 Férias Murilo Rodrigues período 02/05/2022 a 31/05/2022</t>
  </si>
  <si>
    <t>Murilo Rodrigues</t>
  </si>
  <si>
    <t>094.562.096-95</t>
  </si>
  <si>
    <t>Férias Murilo Rodrigues período 02/05/2022 a 31/05/2022</t>
  </si>
  <si>
    <t>1/3 Férias Sandra Cardoso Mendes período 02/05/2022 a 31/05/2022</t>
  </si>
  <si>
    <t>Sandra Cardoso Mendes</t>
  </si>
  <si>
    <t>034.475.366-24</t>
  </si>
  <si>
    <t xml:space="preserve"> Férias Sandra Cardoso Mendes período 02/05/2022 a 31/05/2022</t>
  </si>
  <si>
    <t>1/3 Férias Simone Ferreira Maria da Silva período 02/05/2022 a 31/05/2022</t>
  </si>
  <si>
    <t>Simone Ferreira Maria da Silva</t>
  </si>
  <si>
    <t>066.186.626-21</t>
  </si>
  <si>
    <t>Férias Simone Ferreira Maria da Silva período 02/05/2022 a 31/05/2022</t>
  </si>
  <si>
    <t>1/3 Férias Taismara Silva Batista período 02/05/2022 a 31/05/2022</t>
  </si>
  <si>
    <t xml:space="preserve"> Taismara Silva Batista</t>
  </si>
  <si>
    <t xml:space="preserve"> Férias Taismara Silva Batista período 02/05/2022 a 31/05/2022</t>
  </si>
  <si>
    <t>1/3 Férias Thercio Ferreira da Silva período 02/05/2022 a 31/05/2022</t>
  </si>
  <si>
    <t>Thercio Ferreira da Silva</t>
  </si>
  <si>
    <t>066.974.006-33</t>
  </si>
  <si>
    <t>Férias Thercio Ferreira da Silva período 02/05/2022 a 31/05/2022</t>
  </si>
  <si>
    <t>1/3 Férias Vera Lucia Da Silva período 02/05/2022 a 31/05/2022</t>
  </si>
  <si>
    <t>Vera Lucia Da Silva</t>
  </si>
  <si>
    <t>452.543.116-49</t>
  </si>
  <si>
    <t>Férias Vera Lucia Da Silva período 02/05/2022 a 31/05/2022</t>
  </si>
  <si>
    <t>1/3 Férias Vitor Henrique Soares De Andrade período 02/05/2022 a 31/05/2022</t>
  </si>
  <si>
    <t xml:space="preserve">Vitor Henrique Soares De Andrade </t>
  </si>
  <si>
    <t>130.077.136-41</t>
  </si>
  <si>
    <t>Férias Vitor Henrique Soares De Andrade período 02/05/2022 a 31/05/2022</t>
  </si>
  <si>
    <t>1/3 Férias Josimar Carlos Gomes de Andrade período 02/05/2022 a 31/05/2022</t>
  </si>
  <si>
    <t xml:space="preserve">Josimar Carlos Gomes de Andrade </t>
  </si>
  <si>
    <t>124.599.026-89</t>
  </si>
  <si>
    <t xml:space="preserve"> Férias Josimar Carlos Gomes de Andrade período 02/05/2022 a 31/05/2022</t>
  </si>
  <si>
    <t>1/3 Férias Bruno Antonio Pinto período 04/05/2022 a 02/06/2022</t>
  </si>
  <si>
    <t xml:space="preserve"> Férias Bruno Antonio Pinto período 04/05/2022 a 02/06/2022</t>
  </si>
  <si>
    <t>1/3 Férias Luana Pereira Ribeiro período 04/05/2022 a 02/06/2022</t>
  </si>
  <si>
    <t xml:space="preserve"> Luana Pereira Ribeiro</t>
  </si>
  <si>
    <t>071.822.086-28</t>
  </si>
  <si>
    <t>Férias Luana Pereira Ribeiro período 04/05/2022 a 02/06/2022</t>
  </si>
  <si>
    <t>1/3 Férias Raisson Gomes período 04/05/2022 a 02/06/2022</t>
  </si>
  <si>
    <t xml:space="preserve">Raisson Gomes </t>
  </si>
  <si>
    <t>Férias Raisson Gomes período 04/05/2022 a 02/06/2022</t>
  </si>
  <si>
    <t>1/3 Férias Wendril Macaulay Azevedo de Almeida período 04/05/2022 a 02/06/2022</t>
  </si>
  <si>
    <t>Wendril Macaulay Azevedo de Almeida</t>
  </si>
  <si>
    <t>141.197.916-88</t>
  </si>
  <si>
    <t>Férias Wendril Macaulay Azevedo de Almeida período 04/05/2022 a 02/06/2022</t>
  </si>
  <si>
    <t>Heide Mara Alves da Silva</t>
  </si>
  <si>
    <t>074.200.086-98</t>
  </si>
  <si>
    <t>115262557751491-32</t>
  </si>
  <si>
    <t>Compra de chocolate em barra e formas para colocar em pratica o projeto elaborado pela equipe tecnica a ser realizado pelos adolescentes em comemoração a pascoa</t>
  </si>
  <si>
    <t>Distribuidora de Produtos para festa doce gosto Eireli</t>
  </si>
  <si>
    <t>33.978.459/0001-13</t>
  </si>
  <si>
    <t xml:space="preserve">Compra de um pacote de saco de lixo e 3 coletor perfuro cortante para coleta de materiais descartaveis </t>
  </si>
  <si>
    <t>GRC Produtos Medicos Hospitalares Ltda</t>
  </si>
  <si>
    <t>31.607.593/0001-82</t>
  </si>
  <si>
    <t>Compra de 50 lampadas led devido a troca de lampadas queimadas</t>
  </si>
  <si>
    <t>BH Luz Ltda</t>
  </si>
  <si>
    <t>18.224.298/0001-89</t>
  </si>
  <si>
    <t>12222319901-7</t>
  </si>
  <si>
    <t xml:space="preserve">Compra de 2 caixas de Kit Acoplado para o banheiro </t>
  </si>
  <si>
    <t>Manutenção ar condicionado, e higienização do aparelho das unidades sede administrativa, horto, andradas, lindeia, santa Helena, são jeronimo</t>
  </si>
  <si>
    <t>Compra de 6 cartuchos tanque de toner HP e recarga de Toner  HP</t>
  </si>
  <si>
    <t>Prestaçao de serviço de manutençao eletrica da unidade</t>
  </si>
  <si>
    <t>JB Manutenção e Reforma Ltda</t>
  </si>
  <si>
    <t>25.093.891/0001-07</t>
  </si>
  <si>
    <t xml:space="preserve">Diaría de Viagem a Marcio Francisco da Silva ref. Translado do Adolescente </t>
  </si>
  <si>
    <t>Marcio Francisco da Silva</t>
  </si>
  <si>
    <t>Matthaeus Fernando Ferreira</t>
  </si>
  <si>
    <t>095.350.196-51</t>
  </si>
  <si>
    <t xml:space="preserve">Reembolso a Marco Aurelio Barros ref. A pedagio de Bh a Visconde do Rio Branco </t>
  </si>
  <si>
    <t>Reembolso a Amanda Carolina Campos Silva ref. A alimentação do adolescente no translado para cidade de Patos de Minas</t>
  </si>
  <si>
    <t>Reembolso a Augusto Cesar de Oliveira ref. A pedagio  tupaciguara/Uberaba</t>
  </si>
  <si>
    <t>Reembolso a Gislene Alves Bastos ref. Hospedagem para visita metodologica do adoleescente</t>
  </si>
  <si>
    <t>Reembolso a Jorma Silva Menezes ref. Pedagio e estacionamento de sete lagoas/BH</t>
  </si>
  <si>
    <t>Reembolso a Marcio Francisco da Silva ref. Hospedagem para visita metodologica do adoleescente</t>
  </si>
  <si>
    <t>Reembolso a Maria Clara Dos Reis Neves ref. Hospedagem para visita metodologica do adoleescente</t>
  </si>
  <si>
    <t>Diaría de viagem a Tiago Filipe do Nascimento ref. Translado do adolescente para Itabira</t>
  </si>
  <si>
    <t>Tiago Filipe do Nascimento</t>
  </si>
  <si>
    <t>014.765.176-06</t>
  </si>
  <si>
    <t>Diaría de viagem a Marcio Francisco da silva ref. Translado do adolescente para Itabira</t>
  </si>
  <si>
    <t>Diaría de viagem a Lozangelo José Rodrigues ref. Translado do adolescente para cidade de  visconde do Rio Branco</t>
  </si>
  <si>
    <t>Diaría de viagem a Marco Aurelio Barros ref. Translado do adolescente para cidade de visconde do Rio Branco</t>
  </si>
  <si>
    <t>Diaría de viagem a Patricia Pereira do Nascimento ref. Translado do adolescente para Uba</t>
  </si>
  <si>
    <t xml:space="preserve">Compra de itens para oficina de dia das mães </t>
  </si>
  <si>
    <t xml:space="preserve">Tecidos Tita Ltda </t>
  </si>
  <si>
    <t>01.534.593/0002-10</t>
  </si>
  <si>
    <t>233594</t>
  </si>
  <si>
    <t>1886955</t>
  </si>
  <si>
    <t>1886983</t>
  </si>
  <si>
    <t>1887116</t>
  </si>
  <si>
    <t>18886869</t>
  </si>
  <si>
    <t>Compra de 54 pares de chinelo para os adolescentes</t>
  </si>
  <si>
    <t>2370</t>
  </si>
  <si>
    <t>1887110</t>
  </si>
  <si>
    <t>160007</t>
  </si>
  <si>
    <t>Pagamento de 20% da Construção de poço artesiano para unidade</t>
  </si>
  <si>
    <t xml:space="preserve">Hidro Geo Rio Preto Ltda </t>
  </si>
  <si>
    <t>03.712.139/0001-56</t>
  </si>
  <si>
    <t>247</t>
  </si>
  <si>
    <t>2° Pagamento dos 50% restante do 2º Modulo do curso de culinaria nas unidades Andradas, Horto, São Jeronimo e Santa Clara</t>
  </si>
  <si>
    <t>2022142</t>
  </si>
  <si>
    <t>77825328</t>
  </si>
  <si>
    <t>Prestaçao de serviço de revisão do veiculo Fiat Argo da unidade</t>
  </si>
  <si>
    <t>20223894</t>
  </si>
  <si>
    <t>Compra de peças para manutençao do veiculo Fiat Argo da unidade</t>
  </si>
  <si>
    <t>1225393</t>
  </si>
  <si>
    <t>1887002</t>
  </si>
  <si>
    <t>Compra de 1 Gás Glp</t>
  </si>
  <si>
    <t>Expresso Gás Unai Ltda</t>
  </si>
  <si>
    <t>08.054.960/0001-46</t>
  </si>
  <si>
    <t>1401</t>
  </si>
  <si>
    <t>139</t>
  </si>
  <si>
    <t>1/3 Férias Antonio César Freschi período 04/05/2022 a 02/06/2022</t>
  </si>
  <si>
    <t xml:space="preserve">Antonio César Freschi </t>
  </si>
  <si>
    <t>476.118.559-72</t>
  </si>
  <si>
    <t>167538344</t>
  </si>
  <si>
    <t>Férias Antonio César Freschi período 04/05/2022 a 02/06/2022</t>
  </si>
  <si>
    <t xml:space="preserve">Diaría de viagem a Ronielle Lopes Caetano ref.acompanhamento e desenvolvimento do trabalho de responsabilidade tecnica </t>
  </si>
  <si>
    <t>Diaría de viagem a Adriana Rosa Lazzarotti ref.acompanhamento e desenvolvimento do trabalho de responsabilidade administrativa</t>
  </si>
  <si>
    <t>Diaría de viagem a Áquila Augusto da Silva Teixeira ref.acompanhamento e desenvolvimento do trabalho de responsabilidade da coordenação de monitoria e socioeducação</t>
  </si>
  <si>
    <t>Reembolso  Warlei Geraldo de Oliveira ref. Pedagio de Sete Lagoas/BH no dia 29/04/2022</t>
  </si>
  <si>
    <t>025.452.326-99</t>
  </si>
  <si>
    <t>Compra de dobradiças para uso no portão da unidade</t>
  </si>
  <si>
    <t>70106</t>
  </si>
  <si>
    <t>Prestaçao de serviço ref. Vazamento no cano da tubulação de incendio</t>
  </si>
  <si>
    <t>Icaro Quintino Souza Andrade</t>
  </si>
  <si>
    <t>37.364.208/0001-08</t>
  </si>
  <si>
    <t>Drogaria Araujo S/A</t>
  </si>
  <si>
    <t>17.256.512/0065-80</t>
  </si>
  <si>
    <t>Confecção de 879 crachas e cordão de poliester pra funcionarios da sede administrativa e unidades</t>
  </si>
  <si>
    <t>Bh Crachas Soluções em identificação Ltda</t>
  </si>
  <si>
    <t>27.840.820/0001-48</t>
  </si>
  <si>
    <t>Benefício Bem Estar Social, ref. Afastamento por acidente do funcionario Kassio Henrique Menezes Cardoso</t>
  </si>
  <si>
    <t>86344042022-3</t>
  </si>
  <si>
    <t>1222340895-01</t>
  </si>
  <si>
    <t>12223403900-89</t>
  </si>
  <si>
    <t>Salario ref. 04/2022 de 136 funcionarios</t>
  </si>
  <si>
    <t>Salario ref. 04/2022 de 45 funcionarios</t>
  </si>
  <si>
    <t>Salario ref. 04/2022 de 145 funcionarios da unidade Araxá e Santa Clara</t>
  </si>
  <si>
    <t>Salario ref. 04/2022 de 153 funcionarios da unidade Horto e Andradas</t>
  </si>
  <si>
    <t>Salario ref. 04/2022 de 99  funcionarios da unidade Uberaba e Sede administrativa</t>
  </si>
  <si>
    <t>1/3 Férias Aguimar Tiburcio Mariano período 10/05/2022 a 08/06/2022</t>
  </si>
  <si>
    <t>Aguimar Tiburcio Mariano</t>
  </si>
  <si>
    <t>553.846.501-25</t>
  </si>
  <si>
    <t>Férias Aguimar Tiburcio Mariano período 10/05/2022 a 08/06/2022</t>
  </si>
  <si>
    <t>1/3 Férias Luciana Pires de Castro Gomes período 11/05/2022 a 09/06/2022</t>
  </si>
  <si>
    <t>Luciana Pires De Castro Gomes</t>
  </si>
  <si>
    <t>012.388.026-21</t>
  </si>
  <si>
    <t>Férias Luciana Pires de Castro Gomes período 11/05/2022 a 09/06/2022</t>
  </si>
  <si>
    <t>1/3 Férias Lucivagner Jose Martins período 09/05/2022 a 07/06/2022</t>
  </si>
  <si>
    <t>Lucivagner Jose Martins</t>
  </si>
  <si>
    <t>039.775.386-16</t>
  </si>
  <si>
    <t>Férias Lucivagner Jose Martins período 09/05/2022 a 07/06/2022</t>
  </si>
  <si>
    <t>1/3 Férias Diego Artur da Silva Souza período 10/05/2022 a 08/06/2022</t>
  </si>
  <si>
    <t>Férias Diego Artur da Silva Souza período 10/05/2022 a 08/06/2022</t>
  </si>
  <si>
    <t>1/3 Férias Ivanildo de Oliveira Santos período 10/05/2022 a 08/06/2022</t>
  </si>
  <si>
    <t>Ivanildo de Oliveira Santos</t>
  </si>
  <si>
    <t>962.882.726-04</t>
  </si>
  <si>
    <t>Férias Ivanildo de Oliveira Santos período 10/05/2022 a 08/06/2022</t>
  </si>
  <si>
    <t>1/3 Férias Thamara Aparecida Rocha período 09/05/2022 a 07/06/2022</t>
  </si>
  <si>
    <t>Thamara Aparecida Rocha</t>
  </si>
  <si>
    <t>106.284.746-60</t>
  </si>
  <si>
    <t>Férias Thamara Aparecida Rocha período 09/05/2022 a 07/06/2022</t>
  </si>
  <si>
    <t>1/3 Férias Euclides Sá de Paula  período 11/05/2022 a 09/06/2022</t>
  </si>
  <si>
    <t>Euclides SÁ de Paula</t>
  </si>
  <si>
    <t>068.148.156-05</t>
  </si>
  <si>
    <t xml:space="preserve"> Férias Euclides Sá de Paula  período 11/05/2022 a 09/06/2022</t>
  </si>
  <si>
    <t>1/3 Férias Giane Cardoso dos Passos período 07/05/2022 a 05/06/2022</t>
  </si>
  <si>
    <t>Giane Cardoso dos Passos</t>
  </si>
  <si>
    <t>814.417.546-87</t>
  </si>
  <si>
    <t>Férias Giane Cardoso dos Passos período 07/05/2022 a 05/06/2022</t>
  </si>
  <si>
    <t>1/3 Férias Joao Marcos Franca Emiliano Benjamim período 06/05/2022 a 04/06/2022</t>
  </si>
  <si>
    <t>Joao Marcos Franca Emiliano Benjamim</t>
  </si>
  <si>
    <t>127.288.626-30</t>
  </si>
  <si>
    <t xml:space="preserve"> Férias Joao Marcos Franca Emiliano Benjamim período 06/05/2022 a 04/06/2022</t>
  </si>
  <si>
    <t>Reembolso a Marcos de Oliveira Campos ref. Pedagio de Uberaba/ Frutal</t>
  </si>
  <si>
    <t>Marcos de Oliveira Campos</t>
  </si>
  <si>
    <t>452.544.866-00</t>
  </si>
  <si>
    <t>Diaría de viagem a Marcos de Oliveira Campos ref. Translado do adolescente</t>
  </si>
  <si>
    <t>Salario ref. 04/2022 de 79 funcionarios</t>
  </si>
  <si>
    <t>116252164751491-32</t>
  </si>
  <si>
    <t>1° Pagamento de 50% do 3º Modulo do curso de culinaria nas unidades Andradas, Horto, São Jeronimo e Santa Clara</t>
  </si>
  <si>
    <t>Tarifa bancaria Plano adapt 05/2022</t>
  </si>
  <si>
    <t>Compra de 24 potes descartaveis para guardar produtos de higiene pessoal para os adolescentes</t>
  </si>
  <si>
    <t>Embalagens Dona Beja</t>
  </si>
  <si>
    <t>07.708.583/0001-59</t>
  </si>
  <si>
    <t>Salario ref. 04/2022</t>
  </si>
  <si>
    <t>5679784580000-17</t>
  </si>
  <si>
    <t>Recarga de vale transporte 10 cartões</t>
  </si>
  <si>
    <t>2011111458 e 2413208</t>
  </si>
  <si>
    <t>Feliphe Medeiros de Freitas</t>
  </si>
  <si>
    <t>109.281.426-47</t>
  </si>
  <si>
    <t>3679988960000-17</t>
  </si>
  <si>
    <t>Sidney Leandro S. Ferreira</t>
  </si>
  <si>
    <t>045.818.076-97</t>
  </si>
  <si>
    <t xml:space="preserve">Pagamento ref. Pensão alimenticia descontado em folha de pagamento do funcionario  Wagner Gladson da Silva ref. 04/2022 </t>
  </si>
  <si>
    <t>51786657425-09</t>
  </si>
  <si>
    <t>Pagamento ref. Pensão alimentícia descontado em folha de pagamento do funcionário  Paulo Marcio Rocha Barbosa Santos ref. 04/2022</t>
  </si>
  <si>
    <t>51786657424-93</t>
  </si>
  <si>
    <t>Troca de pneu do veiculo fiat Argo</t>
  </si>
  <si>
    <t>Eletrodiesel e Pneus Ltda</t>
  </si>
  <si>
    <t>71.047.096/0001-91</t>
  </si>
  <si>
    <t>Recarga de 100 bilhetes do vale social</t>
  </si>
  <si>
    <t>Pagamento ref. Pensão alimenticia descontado em folha de pagamento do funcionario  Marlon Douglas Guilherme Nunes ref. 04/2022</t>
  </si>
  <si>
    <t>51786657424-67</t>
  </si>
  <si>
    <t>Pagamento ref. Pensão alimenticia descontado em folha de pagamento do funcionario  Bruno Venuto Lopes Viana ref. 04/2022</t>
  </si>
  <si>
    <t>51786657424-05</t>
  </si>
  <si>
    <t xml:space="preserve">Contrataçao de serviço de transporte para realizaçao de atividades externas com os adolescente </t>
  </si>
  <si>
    <t>Vanbh Turismo e fretamento Ltda</t>
  </si>
  <si>
    <t>05.194.844/0001-34</t>
  </si>
  <si>
    <t>Pagamento ref. Pensão alimenticia descontado em folha de pagamento do funcionario  Diego Antonio dos Santos re.04/2022</t>
  </si>
  <si>
    <t>51786657424-28</t>
  </si>
  <si>
    <t>Vale Transporte ref. 1 funcionario</t>
  </si>
  <si>
    <t>Diaría de viagem a Cosmelir Marques da Silva ref. Translado do adolescente a sua cidade natal Caratinga devido ao seu desligamento</t>
  </si>
  <si>
    <t>Cosmelir Marques da Silva</t>
  </si>
  <si>
    <t>Diaría de viagem a Andre Luiz Marques ref. Translado do adolescente a sua cidade natal Caratinga devido ao seu desligamento</t>
  </si>
  <si>
    <t>687.244.206--97</t>
  </si>
  <si>
    <t>Diaría de viagem a Cristina Aparecida Rosa de Carvalho ref. Translado do adolescente a sua cidade natal Caratinga devido ao seu desligamento</t>
  </si>
  <si>
    <t>Cristina Aparecida R Carvalho</t>
  </si>
  <si>
    <t>032.507.156-03</t>
  </si>
  <si>
    <t>Diaría de viagem a Dennyson Bruno Santos de Abreu ref. Translado de adolescente para assistir partida de volei em Uberlandia</t>
  </si>
  <si>
    <t>Dennyson Bruno Santos de Abreu</t>
  </si>
  <si>
    <t>001.716.362-52</t>
  </si>
  <si>
    <t>Diaría de viagem a Flavia Tessarini Prata ref. Translado de adolescente para assistir partida de volei em Uberlandia</t>
  </si>
  <si>
    <t>Diaría de viagem a Francisco Lopes Carvalho ref. Translado de adolescente para assistir partida de volei em Uberlandia</t>
  </si>
  <si>
    <t>Francisco Lopes Carvalho</t>
  </si>
  <si>
    <t>385.147.101--68</t>
  </si>
  <si>
    <t>Diaría de viagem a Ilza Mara de Araujo ref. Translado de adolescente para assistir partida de volei em Uberlandia</t>
  </si>
  <si>
    <t>Ilza Mara de Araujo</t>
  </si>
  <si>
    <t>056.792.726-10</t>
  </si>
  <si>
    <t>Diaría de viagem a Marcos Gomes ref. Translado de adolescente para assistir partida de volei em Uberlandia</t>
  </si>
  <si>
    <t>Marcos Gomes</t>
  </si>
  <si>
    <t>047.855.566-09</t>
  </si>
  <si>
    <t>Diaría de viagem a Vinicius Mariano Lemes ref. Translado de adolescente para assistir partida de volei em Uberlandia</t>
  </si>
  <si>
    <t>Vinicius Mariano Lemes</t>
  </si>
  <si>
    <t>003.854.306-04</t>
  </si>
  <si>
    <t>FGTS ref. 04/2022</t>
  </si>
  <si>
    <t xml:space="preserve">Impressão de foto 3x4 para 12 adolescente </t>
  </si>
  <si>
    <t>Glauco Damasceno Gomide</t>
  </si>
  <si>
    <t>08.297.637/0001-01</t>
  </si>
  <si>
    <t>Compra de uma campainha sem fio para uso na recepçao da sede</t>
  </si>
  <si>
    <t>Lumicentro Ltda</t>
  </si>
  <si>
    <t>03.722.582/0001-08</t>
  </si>
  <si>
    <t>Benefício Bem Estar Social, ref. Afastamento por acidente do funcionario Wellington Alves Campos de Sá</t>
  </si>
  <si>
    <t>Serviço de dedetização da unidade</t>
  </si>
  <si>
    <t>Alvo Inset Controle de praga Ltda</t>
  </si>
  <si>
    <t>13.999.074/0001-25</t>
  </si>
  <si>
    <t>Compra de um aparelho de pressão e um estetoscópio para uso na triagem de adolescentes</t>
  </si>
  <si>
    <t xml:space="preserve">Minas Saude e Conforto </t>
  </si>
  <si>
    <t>30.056.510/0001-41</t>
  </si>
  <si>
    <t>Compra de 50 canecas plasticas, 50 talheres de plastico e 50 prato fundo de plastico para uso na hora da alimentação dos adolescentes</t>
  </si>
  <si>
    <t xml:space="preserve">Comercial de Aluminios Sena </t>
  </si>
  <si>
    <t>08.356.308/0001-86</t>
  </si>
  <si>
    <t>Compra de três capas para colchão</t>
  </si>
  <si>
    <t xml:space="preserve">Vieira e Assunção Produtos medicos e Hortopedicos </t>
  </si>
  <si>
    <t>28.770.096/0001-96</t>
  </si>
  <si>
    <t xml:space="preserve">Compra de Oximetro c/ alarme para uso interno da equipe  de enfermagem </t>
  </si>
  <si>
    <t>Diaría de viagem a Adriana Morais da Silva ref.translado de adolescente para Araxá</t>
  </si>
  <si>
    <t>Adriana Morais da Silva</t>
  </si>
  <si>
    <t>068.177.406-14</t>
  </si>
  <si>
    <t>Cassiano Ricardo Da Silva</t>
  </si>
  <si>
    <t>101.508.936-47</t>
  </si>
  <si>
    <t>ISS retido ref. 04/2022</t>
  </si>
  <si>
    <t>2221046085-80</t>
  </si>
  <si>
    <t xml:space="preserve">Drogaria  tupaciguara Ltda </t>
  </si>
  <si>
    <t>Taxa de emissão de segunda via de 3  cartões de vale tranporte</t>
  </si>
  <si>
    <t>Taxa de emissão certidão de matricula inteiro teor</t>
  </si>
  <si>
    <t>Cartorio Cardoso de Oliveira</t>
  </si>
  <si>
    <t>20.733.267/0001-03</t>
  </si>
  <si>
    <t>21</t>
  </si>
  <si>
    <t>PAF GRR ref. 04/2022</t>
  </si>
  <si>
    <t>Aquisição de duas cameras Bullet Turbo HD</t>
  </si>
  <si>
    <t>Compra de conector e caixa organizadora para instalaçao das cameras de segurança</t>
  </si>
  <si>
    <t>Passagem de cabos para instalação de cameras</t>
  </si>
  <si>
    <t>Seguro de vida ref. 04/2022</t>
  </si>
  <si>
    <t>Compra de  saco picotado para guardar os pertences dos adolescentes</t>
  </si>
  <si>
    <t>Organização e Empreendimento Brasil</t>
  </si>
  <si>
    <t>05.454.133/0001-51</t>
  </si>
  <si>
    <t>144634-2</t>
  </si>
  <si>
    <t>Diaría de viagem a Ronielle Lopes Caetano ref. Participação no seminario que sera realizado pela unidade</t>
  </si>
  <si>
    <t>Diaría de viagem a Aquila Augusto da Silva Teixeira ref. Participação no seminario que sera realizado pela unidade</t>
  </si>
  <si>
    <t>1/3 Férias Kennedy da Rocha Miranda período 12/05/2022 a 10/06/2022</t>
  </si>
  <si>
    <t>Kennedy da Rocha Miranda</t>
  </si>
  <si>
    <t>127.982.246-59</t>
  </si>
  <si>
    <t>Férias Kennedy da Rocha Miranda período 12/05/2022 a 10/06/2022</t>
  </si>
  <si>
    <t>1/3 Férias Francielly Barbosa Ferreira período 14/05/2022 a 12/06/2022</t>
  </si>
  <si>
    <t xml:space="preserve"> Francielly Barbosa Ferreira</t>
  </si>
  <si>
    <t>111.435.906-86</t>
  </si>
  <si>
    <t>Férias Francielly Barbosa Ferreira período 14/05/2022 a 12/06/2022</t>
  </si>
  <si>
    <t>Compra de 4 Arame Concertina de 450 metros para uso na unidade</t>
  </si>
  <si>
    <t>Cassiano Borges de Oliveira</t>
  </si>
  <si>
    <t>26.453.337/0001-48</t>
  </si>
  <si>
    <t>Manutençao e troca da concertina</t>
  </si>
  <si>
    <t>Serviço de instalação de jato e ultrasom D700 na cadeira Odontologica do consultorio da unidade</t>
  </si>
  <si>
    <t>Marcelo Cabral</t>
  </si>
  <si>
    <t>15.175.579/0001-09</t>
  </si>
  <si>
    <t>Compra de materiais necessarios para troca de oleo do veiculo da unidade</t>
  </si>
  <si>
    <t>Atacadão do Oleo</t>
  </si>
  <si>
    <t>23.062.200/0001-74</t>
  </si>
  <si>
    <t xml:space="preserve">Recarga de cartão de combustível para und. Sede Administrativa </t>
  </si>
  <si>
    <t>170045497553-8</t>
  </si>
  <si>
    <t xml:space="preserve">Aquisicão de um notebook </t>
  </si>
  <si>
    <t>170045497554-2</t>
  </si>
  <si>
    <t>Compra de 19 suporte de parede</t>
  </si>
  <si>
    <t>Brasil Equipamentos contra incendio Ltda</t>
  </si>
  <si>
    <t>03.164.328/0001-31</t>
  </si>
  <si>
    <t>170045497553-9</t>
  </si>
  <si>
    <t>170045503140-6</t>
  </si>
  <si>
    <t xml:space="preserve">Recarga de 19 extintores </t>
  </si>
  <si>
    <t>1/3 Férias Estefania Fernades Mariano período 17/05/2022 a 15/06/2022</t>
  </si>
  <si>
    <t>Estefania Fernandes Mariano</t>
  </si>
  <si>
    <t>115.387.886-08</t>
  </si>
  <si>
    <t>Férias Estefania Fernades Mariano período 17/05/2022 a 15/06/2022</t>
  </si>
  <si>
    <t>1/3 Férias Angela Maria de Melo período 17/05/2022 a 15/06/2022</t>
  </si>
  <si>
    <t>Angela Maria de Melo</t>
  </si>
  <si>
    <t>028.887.536-26</t>
  </si>
  <si>
    <t>Férias Angela Maria de Melo período 17/05/2022 a 15/06/2022</t>
  </si>
  <si>
    <t>1/3 Férias Jonathan Magalhaes Viegas período 15/05/2022 a 13/06/2022</t>
  </si>
  <si>
    <t>Jonathan Magalhaes Viegas</t>
  </si>
  <si>
    <t>048.606.926-59</t>
  </si>
  <si>
    <t xml:space="preserve"> Férias Jonathan Magalhaes Viegas período 15/05/2022 a 13/06/2022</t>
  </si>
  <si>
    <t>1/3 Férias Junio Mendes De Castro período 15/05/2022 a 13/06/2022</t>
  </si>
  <si>
    <t xml:space="preserve"> Férias Junio Mendes De Castro período 15/05/2022 a 13/06/2022</t>
  </si>
  <si>
    <t>1/3 Férias Leonardo dos Santos Silva período 16/05/2022 a 14/06/2022</t>
  </si>
  <si>
    <t>Leonardo dos Santos Silva</t>
  </si>
  <si>
    <t>107.666.986-70</t>
  </si>
  <si>
    <t>Férias Leonardo dos Santos Silva período 16/05/2022 a 14/06/2022</t>
  </si>
  <si>
    <t>1/3 Férias Lorena de Cassia Dutervil Mascarenhas Valadão  período 16/05/2022 a 14/06/2022</t>
  </si>
  <si>
    <t>Lorena de Cassia Dutervil Mascarenhas Valadão</t>
  </si>
  <si>
    <t>095.363.786-71</t>
  </si>
  <si>
    <t>Férias Lorena de Cassia Dutervil Mascarenhas Valadão  período 16/05/2022 a 14/06/2022</t>
  </si>
  <si>
    <t>1/3 Férias Maria Neana Pereira Rocha período 13/05/2022 a 11/06/2022</t>
  </si>
  <si>
    <t>Maria Neana Pereira Rocha</t>
  </si>
  <si>
    <t>059.535.226-06</t>
  </si>
  <si>
    <t>Férias Maria Neana Pereira Rocha período 13/05/2022 a 11/06/2022</t>
  </si>
  <si>
    <t>1/3 Férias Michelle  Piancastelli Richard período 16/05/2022 a 14/06/2022</t>
  </si>
  <si>
    <t>Michelle Piancastelli Richard</t>
  </si>
  <si>
    <t>014.332.946-48</t>
  </si>
  <si>
    <t>Férias Michelle  Piancastelli Richard período 16/05/2022 a 14/06/2022</t>
  </si>
  <si>
    <t>1/3 Férias Nayara Nascimento Guerra período 16/05/2022 a 14/06/2022</t>
  </si>
  <si>
    <t>Nayara Nascimento Guerra</t>
  </si>
  <si>
    <t>101.973.696-85</t>
  </si>
  <si>
    <t>Férias Nayara Nascimento Guerra período 16/05/2022 a 14/06/2022</t>
  </si>
  <si>
    <t>1/3 Férias Rejane Pereira Mota período 16/05/2022 a 14/06/2022</t>
  </si>
  <si>
    <t>Rejane Pereira Mota</t>
  </si>
  <si>
    <t>043.620.136-44</t>
  </si>
  <si>
    <t>Férias Rejane Pereira Mota período 16/05/2022 a 14/06/2022</t>
  </si>
  <si>
    <t>1/3 Férias Welessandra Alves de Almeida período 17/05/2022 a 15/06/2022</t>
  </si>
  <si>
    <t>Welessandra Alves De Almeida</t>
  </si>
  <si>
    <t>083.660.366-42</t>
  </si>
  <si>
    <t xml:space="preserve"> Férias Welessandra Alves de Almeida período 17/05/2022 a 15/06/2022</t>
  </si>
  <si>
    <t>Giosney Herculano Oliveira Silva</t>
  </si>
  <si>
    <t>095.029.566-30</t>
  </si>
  <si>
    <t>Diaría de viagem a funcionaria Adriana Araujo Sousa Silva ref.  Realizaçao de estudo de cado de adolescentes do municipio de Caratinga</t>
  </si>
  <si>
    <t xml:space="preserve">Adriana Araujo Sousa Silva </t>
  </si>
  <si>
    <t>982.365.046-20</t>
  </si>
  <si>
    <t>Diaría de Viagem a funcionaria Monalise Cristina da Mata Correa  ref.  Realizaçao de estudo de cado de adolescentes do municipio de Caratinga</t>
  </si>
  <si>
    <t>Monalise Cristina da Mata Correa</t>
  </si>
  <si>
    <t>Diaría de viagem a funcionario Onair Zorzal Correia Junior  ref.  Realizaçao de estudo de cado de adolescentes do municipio de Caratinga</t>
  </si>
  <si>
    <t>Diaría de viagem a funcionario Wanessa Graciana Souza  ref.  Realizaçao de estudo de cado de adolescentes do municipio de Caratinga</t>
  </si>
  <si>
    <t>Wanessa Graciana Souza</t>
  </si>
  <si>
    <t>080.380.016-99</t>
  </si>
  <si>
    <t>Diaría de viagem a funcionario Wenderson Monteiro ref.  Realizaçao de estudo de cado de adolescentes do municipio de Caratinga</t>
  </si>
  <si>
    <t xml:space="preserve">Wenderson Monteiro </t>
  </si>
  <si>
    <t>Reembolso a funcionaria Rosa Neide Pereira Borges da Cunha ref. Pedagio tupaciguara/uberlandia</t>
  </si>
  <si>
    <t>Rosa Neide Pereira Borges da Cunha</t>
  </si>
  <si>
    <t>Compra de materiais eletricos para ser utilizado na manutençao da unidade</t>
  </si>
  <si>
    <t>Compra de dois gas</t>
  </si>
  <si>
    <t>Compra de litros de gasolina para abastecimento da maquina roçadeira da unidade</t>
  </si>
  <si>
    <t xml:space="preserve">Compra de um Kit teclado e mouse sem fio logitech </t>
  </si>
  <si>
    <t>Serviço de impressão de livros e certificados em comemoração ao 9° aniversario da unidade para no final do evento os adolescentes fazerem a apresentaçao do livro de rimas, poesias, versos, reflexões e mensagens</t>
  </si>
  <si>
    <t>Tipografia e Papelaria Betania Eireli</t>
  </si>
  <si>
    <t>18.866.608/0001-69</t>
  </si>
  <si>
    <t>Sofia Gabriela Diniz Paula</t>
  </si>
  <si>
    <t>126.039.766-13</t>
  </si>
  <si>
    <t>1692280990000-14</t>
  </si>
  <si>
    <t>Recarga de cartão de combustível para und. Sede administrativa</t>
  </si>
  <si>
    <t>Diaría de Viagem ao funcionario Thiago Willian Margato ref. Transferencia de adolescente para Uberaba</t>
  </si>
  <si>
    <t>Diaría de viagem ao funcionario Angela Maria Auxiliadora de Paulo ref. Transferencia de adolescente para Uberaba</t>
  </si>
  <si>
    <t>Diaría de viagem ao funcionario Eduardo de Oliveira Carvalho ref. Estudo de caso e visita domiciliar ao municipio de Sete Lagoas á famila de adolescente</t>
  </si>
  <si>
    <t>Diaría de viagem a funcionaria Fernanda Andrade de Castro ref. Realização de estudo de caso e visita domiciliar ao municipio de Sete Lagoas á famila de adolescente</t>
  </si>
  <si>
    <t>Diaría de viagem a funcionaria  Gislene Alves  Bastos ref. Realização de visita domiciliar do adolescente</t>
  </si>
  <si>
    <t>Diaría de viagem ao funcionario Igor Prado Amancio ref.transferencia de adolescente acautelado para Uberaba</t>
  </si>
  <si>
    <t>Igor Prado Amancio</t>
  </si>
  <si>
    <t>138.343.016-04</t>
  </si>
  <si>
    <t>Diaría de viagem ao funcionario Marcio Francisco da silva realizaçao de visita domiciliar no municipio</t>
  </si>
  <si>
    <t>Diaría de viagem a funcionaria Maria Clara dos Reis Neves ref. Visita domiciliar do adolescente no municipio de Luz</t>
  </si>
  <si>
    <t>016.257.446-98</t>
  </si>
  <si>
    <t xml:space="preserve">Diaría de viagem a funcionaria Fernanda Andrade de Castro ref. Realização de estudo de caso e visita domiciliar ao municipio de Santa Barbara </t>
  </si>
  <si>
    <t xml:space="preserve">Diaría de viagem ao funcionario Eduardo de Oliveira Carvalho ref. Realização de estudo de caso e visita domiciliar no municipio de Santa Barbara </t>
  </si>
  <si>
    <t>Reembolso ao Thiago Willian Margato ref. Pedagio araxa para uberaba</t>
  </si>
  <si>
    <t>Graziella Maria de Souza</t>
  </si>
  <si>
    <t>059.901.416-45</t>
  </si>
  <si>
    <t>1693748910001-31</t>
  </si>
  <si>
    <t>130239749751491-32</t>
  </si>
  <si>
    <t>Prestação de serviço manutenção veiculo</t>
  </si>
  <si>
    <t>Curinga Veiculos Ltda</t>
  </si>
  <si>
    <t>02.692.394/0001-11</t>
  </si>
  <si>
    <t>Compra de filtro dre oleo e filtro combustivel para manutençao do veiculo</t>
  </si>
  <si>
    <t>1° Parcela da adaptaçao do projeto AVCB autorizado pelo corpo de bombeiro</t>
  </si>
  <si>
    <t>Projecendio Prevenção e Combate a incendio Ltda</t>
  </si>
  <si>
    <t>14.440.991.0001-38</t>
  </si>
  <si>
    <t>Compra de materiais fitas veda rosca, engates plasticos, niples rosca e torneira para instalação dos bebedouros industriais da unidade</t>
  </si>
  <si>
    <t>Deposito Savassi Materiais de Construção</t>
  </si>
  <si>
    <t>12225923935-3</t>
  </si>
  <si>
    <t>Compra de itens para festividade da pascoa que realizou dia 19/04/2022</t>
  </si>
  <si>
    <t xml:space="preserve">V de Lourdes Correa </t>
  </si>
  <si>
    <t>28.648.409/0001-38</t>
  </si>
  <si>
    <t>12224872314-3</t>
  </si>
  <si>
    <t>Compra de itens como tubo, mangueira, sifão, arruela para manutenção de extintores</t>
  </si>
  <si>
    <t>Material De Higiene Pessoal</t>
  </si>
  <si>
    <t>Alimentaçã Und. Santa Helena</t>
  </si>
  <si>
    <t>Compra de 5 filtros para substituição a cada 6 meses de uso</t>
  </si>
  <si>
    <t>BH Filtros, bebedouros e purificadores de agua Ltda</t>
  </si>
  <si>
    <t>11.286.829/0001-19</t>
  </si>
  <si>
    <t>2° parcela adaptação carro cela</t>
  </si>
  <si>
    <t>Aluguel de 3 impressoras</t>
  </si>
  <si>
    <t>Multa de cancelamento do roteador satelite para as unidades Araxá/Uberaba/Horto/Andradas/ Unai</t>
  </si>
  <si>
    <t>1° parcela da Reforma  de Uberaba</t>
  </si>
  <si>
    <t>Construtora Santa Amelia Ltda</t>
  </si>
  <si>
    <t>05.888.848/0001-12</t>
  </si>
  <si>
    <t>Recarga de 8 cartões vale tranporte</t>
  </si>
  <si>
    <t>2022/117647- 2418189</t>
  </si>
  <si>
    <t>2° parcela prestação do serviço adaptação carro cela</t>
  </si>
  <si>
    <t>Compra de itens para lanche festivo para xecução da oficina 2° Sarau dia das Mães</t>
  </si>
  <si>
    <t>Multi Formato Distribuidora S/A</t>
  </si>
  <si>
    <t>Férias Leonardo Rocha Coelho período 19/05/2022 a 17/06/2022</t>
  </si>
  <si>
    <t>Leonardo Rocha Coelho</t>
  </si>
  <si>
    <t>100.361.516-37</t>
  </si>
  <si>
    <t>1/3 Férias Leonardo Rocha Coelho período 19/05/2022 a 17/06/2022</t>
  </si>
  <si>
    <t>Férias Livia Ferreira de Souza Amorim período 19/05/2022 a 17/06/2022</t>
  </si>
  <si>
    <t>Livia Ferreira de Souza Amorim</t>
  </si>
  <si>
    <t>045.860.976-55</t>
  </si>
  <si>
    <t>1/3 Férias Livia Ferreira de Souza Amorim período 19/05/2022 a 17/06/2022</t>
  </si>
  <si>
    <t>Férias Michele de Oliveira Madeira período 20/05/2022 a 18/06/2022</t>
  </si>
  <si>
    <t>Michele de Oliveira Madeira</t>
  </si>
  <si>
    <t>051.913.816-37</t>
  </si>
  <si>
    <t>1/3 Férias Michele de Oliveira Madeira período 20/05/2022 a 18/06/2022</t>
  </si>
  <si>
    <t>Férias Sara Fernanda de Jesus Mendes  período 18/05/2022 a 16/06/2022</t>
  </si>
  <si>
    <t>Sara Fernanda de Jesus Mendes</t>
  </si>
  <si>
    <t>069.266.916-73</t>
  </si>
  <si>
    <t>1/3 Férias Sara Fernanda de Jesus Mendes  período 18/05/2022 a 16/06/2022</t>
  </si>
  <si>
    <t xml:space="preserve">Diaría de viagem a funcionaria Angela Maria Auxiliadora de Paulo ref. Transferencia de adolescente acautelado </t>
  </si>
  <si>
    <t>Diaría de viagem ao funcionario Augusto Cesar de Oliveira de ref. Revisão do veiculo</t>
  </si>
  <si>
    <t>Diaría de viagem a funcionaria Edna Paula Vieira de Sá Lapa ref. Viagem para realização de estudo de caso e visita domiciliar no municipio de paraguaçu.</t>
  </si>
  <si>
    <t>Edna Paula Vieira de Sá Lapa</t>
  </si>
  <si>
    <t>041.753.336-57</t>
  </si>
  <si>
    <t>Diaría de viagem a funcionaria Flavio Xavier dos santos ref. Viagem para realização de estudo de caso e visita domiciliar no municipio de paraguaçu.</t>
  </si>
  <si>
    <t>Flavio Xavier dos Santos</t>
  </si>
  <si>
    <t>086.228.026-55</t>
  </si>
  <si>
    <t>Diaría de viagem a funcionaria Lucirene de Sousa Barros ref. Translado do adolescente para Uberaba</t>
  </si>
  <si>
    <t>Lucirene de Sousa Barros</t>
  </si>
  <si>
    <t>123.826.466-24</t>
  </si>
  <si>
    <t>Diaria de Viagem ao funcionario Marcio Francisco Da Silva para estudo de caso e visita domiciliar no municipio de Paraguaçu</t>
  </si>
  <si>
    <t>Diaría de Viagem a funcionaria Ozileia Machado da Silva ref.a articulação da equipe de segurança junto com a famila do adolescente para que o buscassem na rodoviaria de Patos de Minas</t>
  </si>
  <si>
    <t xml:space="preserve">Ozileia Machado da Silva </t>
  </si>
  <si>
    <t>095.472.836-00</t>
  </si>
  <si>
    <t>Reembolso  Thiago Willian Margato ref.pedagio de araxa/uberaba para  transferencia de adolescente</t>
  </si>
  <si>
    <t xml:space="preserve">Reembolso a Gislene Alves Bastos ref. Hospedagem  </t>
  </si>
  <si>
    <t>Reembolso a Marcio Francisco da Silva ref. Hospedagem no valor de R$ 120,0 E R$ 82,40 de pedagio</t>
  </si>
  <si>
    <t>Reembolso a Maria Clara dos Reis Neves ref Hospedagem</t>
  </si>
  <si>
    <t>Reembolso a Matthaeus Fernando Ferreira ref. Hospedagem</t>
  </si>
  <si>
    <t xml:space="preserve">Confecção de 2  carimbos </t>
  </si>
  <si>
    <t xml:space="preserve">Pagamento a 1° Parcela da prestação de serviço de reforma </t>
  </si>
  <si>
    <t>RLB Serviços e Comercio de Construção e Acabamento Ltda</t>
  </si>
  <si>
    <t>19.275.603/0001-24</t>
  </si>
  <si>
    <t xml:space="preserve">Pagamento a 2° Parcela da prestação de serviço de reforma </t>
  </si>
  <si>
    <t>Transferência de Rendimentos para conta Reserva de recurso, conforme previsto no I do Art. 89 do decreto estadual 47553/2018 ref. 04/2022</t>
  </si>
  <si>
    <t>7698902850000-19</t>
  </si>
  <si>
    <t>Medicamentos para adolescente</t>
  </si>
  <si>
    <t>Manutenção preventiva e corretiva no gerador do veiculo</t>
  </si>
  <si>
    <t>MDG Manutenção De Geradores Eireli</t>
  </si>
  <si>
    <t>29.836.387/0001-00</t>
  </si>
  <si>
    <t>Recarga cartão de passagem para 9 funcionarios</t>
  </si>
  <si>
    <t>Univale Transportes Ltda</t>
  </si>
  <si>
    <t>Diaría de viagem ao funcionario a Ronielle Lopes Caetano ref. Avaliação do plano de trabalho da unidade,acompanhamento da organização e rotina da unidade</t>
  </si>
  <si>
    <t xml:space="preserve"> Ronielle Lopes Caetano</t>
  </si>
  <si>
    <t>Diaría de viagem a funcionaria a Adriana Rosa Lazzarotti ref. Avaliação do plano de trabalho da unidade,acompanhamento da organização e rotina da unidade</t>
  </si>
  <si>
    <t xml:space="preserve"> Adriana Rosa Lazzarotti </t>
  </si>
  <si>
    <t>Diaría de viagem a funcionaria Dalila Moreira Amorim ref. Orientação quanto processo de compra, visitação dos espaços na unidade</t>
  </si>
  <si>
    <t>Dalila Moreira Amorim</t>
  </si>
  <si>
    <t>092.089.876-98</t>
  </si>
  <si>
    <t>Manutenção ar condicionado, e higienização do aparelho da unidade</t>
  </si>
  <si>
    <t>Prestação de serviço de validação e envio de certificado impresso - curso de auxiliar de veterinaria e pet Shop.</t>
  </si>
  <si>
    <t>Prime Cursos do Brasil Ltda</t>
  </si>
  <si>
    <t>09.408.027/0001-92</t>
  </si>
  <si>
    <t>Compra de 4 Óleo Motor, 1 filtro óleo,1 elemento filtrante</t>
  </si>
  <si>
    <t>Marinelli Team auto mecanica Ltda</t>
  </si>
  <si>
    <t>Prestação de serviço ref. Manutençao no veiculo</t>
  </si>
  <si>
    <t>Compra de 4 Óleo Motor, 1 filtro óleo,1 elemento filtrante e 1 filtro combustivel</t>
  </si>
  <si>
    <t>Recarga de cartão de combustível para und. Andradas e lindeia sendo R$1000,00 para cada um</t>
  </si>
  <si>
    <t>Compra de material Elétrico, hidraúlico e de construção para a reforma da cozinha da unidade</t>
  </si>
  <si>
    <t>Saad Bricolagem e Construção Raja Ltda</t>
  </si>
  <si>
    <t>33.901.663/0001-36</t>
  </si>
  <si>
    <t>Prestação de serviço de manutenção elétrica e pintura da cozinha e refeitorio do centro socioeducativo</t>
  </si>
  <si>
    <t>1/3 Férias Isabella Christine Moura Neves período 23/05/2022 a 21/06/2022</t>
  </si>
  <si>
    <t>Isabella Christine Moura Neves</t>
  </si>
  <si>
    <t>087.066.326-70</t>
  </si>
  <si>
    <t xml:space="preserve"> Férias Isabella Christine Moura Neves período 23/05/2022 a 21/06/2022</t>
  </si>
  <si>
    <t>1/3 Férias Lucilea Jose Mesquita período 23/05/2022 a 21/06/2022</t>
  </si>
  <si>
    <t>Lucileia José Mesquita</t>
  </si>
  <si>
    <t>084.507.246-35</t>
  </si>
  <si>
    <t>1/3 Férias Wanderson Martins período 23/05/2022 a 21/06/2022</t>
  </si>
  <si>
    <t>Wanderson Martins</t>
  </si>
  <si>
    <t>901.952.056-34</t>
  </si>
  <si>
    <t xml:space="preserve"> Férias Wanderson Martins período 23/05/2022 a 21/06/2022</t>
  </si>
  <si>
    <t>Diaría de viagem ao funcionario Adair Assis de Alcantara ref. Solenidade de entrega das viaturas opcionais</t>
  </si>
  <si>
    <t>Adair Assis de Alcantara</t>
  </si>
  <si>
    <t>004.009.656-00</t>
  </si>
  <si>
    <t>Reembolso ao  funcionario Adair Assis de Alcantara ref. Passagem para BH devido a Solenidade de entrega das viaturas opcionais</t>
  </si>
  <si>
    <t>Diaría de viagem ao funcionario Augusto César Oliveira ref. Solenidade de entrega das viaturas opcionais</t>
  </si>
  <si>
    <t>Reembolso ao  funcionario Augusto Cesar Oliveira ref. Passagem para BH devido a Solenidade de entrega das viaturas opcionais</t>
  </si>
  <si>
    <t>Diaría de viagem ao funcionario Charlene Geise da Costa Soares ref. Solenidade de entrega das viaturas opcionais</t>
  </si>
  <si>
    <t>Charlene Geise da Costa Soares</t>
  </si>
  <si>
    <t>Reembolso ao  funcionario Charlene Geise da Costa ref. Passagem para BH devido a Solenidade de entrega das viaturas opcionais</t>
  </si>
  <si>
    <t>Diaría de viagem ao funcionario Gabriela Gomes Cardoso  ref. Solenidade de entrega das viaturas opcionais</t>
  </si>
  <si>
    <t>Gabriela Gomes Cardoso</t>
  </si>
  <si>
    <t>015.617.456-18</t>
  </si>
  <si>
    <t>Reembolso ao  funcionario  Gabriela Gomes Cardoso ref. Passagem para BH devido a Solenidade de entrega das viaturas opcionais</t>
  </si>
  <si>
    <t>Diaría de viagem ao funcionario Geane Carolina De Jesus Mendes  ref. Solenidade de entrega das viaturas opcionais</t>
  </si>
  <si>
    <t>Geane Carolina De Jesus Mendes</t>
  </si>
  <si>
    <t>072.858-896-01</t>
  </si>
  <si>
    <t>Diaría de viagem ao funcionario Maicon Douglas de Almeida Mendes  ref. Solenidade de entrega das viaturas opcionais</t>
  </si>
  <si>
    <t>Maicon Douglas de Almeida Mendes</t>
  </si>
  <si>
    <t>Reembolso ao  funcionario Maicon Douglas de Almeida Mendes ref. Passagem para BH devido a Solenidade de entrega das viaturas opcionais</t>
  </si>
  <si>
    <t>Diaría de viagem ao funcionario Ricardo de Oliveira Ramalho  ref. Solenidade de entrega das viaturas opcionais</t>
  </si>
  <si>
    <t xml:space="preserve">Ricardo de Oliveira Ramalho  </t>
  </si>
  <si>
    <t>Reembolso ao  funcionario Ricardo de Oliveira Ramalho ref. Passagem para BH devido a Solenidade de entrega das viaturas opcionais</t>
  </si>
  <si>
    <t>Diaría de viagem ao funcionario Rosa Neide Pereira Borges da Cunha ref. Solenidade de entrega das viaturas opcionais</t>
  </si>
  <si>
    <t>Reembolso ao  funcionario  Rosa Neide Pereira Borges da Cunha  ref. Passagem para BH devido a Solenidade de entrega das viaturas opcionais</t>
  </si>
  <si>
    <t>Diaría de viagem ao funcionario Valdomiro Nunes da Silva ref. Solenidade de entrega das viaturas opcionais</t>
  </si>
  <si>
    <t xml:space="preserve"> Valdomiro Nunes da Silva</t>
  </si>
  <si>
    <t>Diaría de viagem ao funcionario Wagner Iago Teixeira Santos ref. Solenidade de entrega das viaturas opcionais</t>
  </si>
  <si>
    <t xml:space="preserve">Wagner Iago Teixeira Santos </t>
  </si>
  <si>
    <t>112.321.206-69</t>
  </si>
  <si>
    <t>Reembolso ao  funcionario  Wagner Iago Teixeira Santos  ref. Passagem para BH devido a Solenidade de entrega das viaturas opcionais</t>
  </si>
  <si>
    <t>Diaría de viagem ao funcionario Wanderson Gonçalves de Morais ref. Solenidade de entrega das viaturas opcionais</t>
  </si>
  <si>
    <t>Wanderson Gonçalves de Morais</t>
  </si>
  <si>
    <t>109.529.956-54</t>
  </si>
  <si>
    <t>Reembolso a Ozileia Machado da Silva ref hospedagem</t>
  </si>
  <si>
    <t>Reembolso a Ozileia Machado da silvaref. Refeiçao de dois adolescentes durante a viagem do dia 05/05/2022</t>
  </si>
  <si>
    <t>Reembolso a Marcio Francisco da Silva ref. Pedagio para visita domiciliar com o adolescente</t>
  </si>
  <si>
    <t>Kissula Gabriela Souza Botelho</t>
  </si>
  <si>
    <t>121.582.716-47</t>
  </si>
  <si>
    <t>Plano odontologico ref. 05/2022</t>
  </si>
  <si>
    <t>17004550368-67</t>
  </si>
  <si>
    <t>17004550383-44</t>
  </si>
  <si>
    <t>17004555037-42</t>
  </si>
  <si>
    <t>17004549755-29</t>
  </si>
  <si>
    <t>17004549755-30</t>
  </si>
  <si>
    <t>17004549774-67</t>
  </si>
  <si>
    <t xml:space="preserve">Prestação de serviço de coleta, transporte e disposição final ambientalmente adequada a resíduos </t>
  </si>
  <si>
    <t>34.174.794/0001/21</t>
  </si>
  <si>
    <t xml:space="preserve"> Despesas com 93 passagens ida e volta de familiares de adolescentes dos dias 05/04 a 04/05/2022 das unidades Santa Clara/Santa Helena/Andradas/Horto/Ipatinga/Uberaba/Lindeia e São Jeronimo</t>
  </si>
  <si>
    <t>Diaría de viagem ao funcionario Waltair Vaz Vieira Junior ref. Acompanhamento de adolescente em consulta com Neurologista</t>
  </si>
  <si>
    <t>Waltair vaz Vieira Junior</t>
  </si>
  <si>
    <t>Diariía de Viagem ao funcionario Ageu Gomes Ferreira Neto ref. Acompanhamento de adolescente em consulta com Neurologista</t>
  </si>
  <si>
    <t>Diaria de Viagem ao funcionario Eduardo Santana Faria</t>
  </si>
  <si>
    <t>Eduardo Santana Faria</t>
  </si>
  <si>
    <t>060.783.636-97</t>
  </si>
  <si>
    <t>Diaría de Viagem ao funcionario Maria Fernanda Costa Pereira ref. Acompanhamento de adolescente em consulta com Neurologista</t>
  </si>
  <si>
    <t>Maria Fernanda Costa Pereira</t>
  </si>
  <si>
    <t>043.551.871-28</t>
  </si>
  <si>
    <t>Repasse de INSS descontado dos funcionários em folha de pagamento - ref 04/2022</t>
  </si>
  <si>
    <t>Repasse de IRRF sobre folha de pagamento ref. 04/2022</t>
  </si>
  <si>
    <t>INSS Patronal  ref. 04/2022</t>
  </si>
  <si>
    <t>IRRF retido Ref. 04/2022 Nota fiscal n°   298012/2022604/2022662/2022663/2022739</t>
  </si>
  <si>
    <t>Contribuiçoes retidas ref. Nota fiscal n° 298012/ 2022604/ 2022662/ 2020663/ 2022739</t>
  </si>
  <si>
    <t>Locação de 3 Impressoras São Jeronimo</t>
  </si>
  <si>
    <t>R045119</t>
  </si>
  <si>
    <t>Locação de 2 Impressoras Andradas</t>
  </si>
  <si>
    <t>R045114</t>
  </si>
  <si>
    <t>Locaçao de 2 Impressoras Santa Helena</t>
  </si>
  <si>
    <t>R045116</t>
  </si>
  <si>
    <t>Locação de 7 Impressoras Sede administrativo</t>
  </si>
  <si>
    <t>Fornecimento de lanche para festividade</t>
  </si>
  <si>
    <t>R045115</t>
  </si>
  <si>
    <t>R045118</t>
  </si>
  <si>
    <t>Compra de fio Nylon e lâminas para as roçadeiras adquiridas que são usadas de forma constante para conservação da unidade</t>
  </si>
  <si>
    <t>Jose Soares Pereira</t>
  </si>
  <si>
    <t>04.831.112/0001-75</t>
  </si>
  <si>
    <t>16.608.304/0001-00</t>
  </si>
  <si>
    <t xml:space="preserve">Pagamento a 3° Parcela da prestação de serviço de reforma </t>
  </si>
  <si>
    <t>2° Parcela plotagem carro cela</t>
  </si>
  <si>
    <t>Recarga de 2 extintores de 10 LT, 13 recarga em extintor ABC de 6 KG</t>
  </si>
  <si>
    <t>Compra de lanche para festividade no dia das mães</t>
  </si>
  <si>
    <t>Santonely Panificadora Eireli</t>
  </si>
  <si>
    <t>21396042022-1</t>
  </si>
  <si>
    <t>17004550352-80</t>
  </si>
  <si>
    <t>12226846079-2</t>
  </si>
  <si>
    <t>2° parcela aditivo de adaptação dos carros cela - Duster das unidades</t>
  </si>
  <si>
    <t>Hospedagem para Adriana Rosa Lazzarotti/ Aquila Augusto da Silva Teixeira e Ronielle Lopes Caetano dias 05 a 06/05/2022</t>
  </si>
  <si>
    <t>Hotel Carvalho e Filho Ltda</t>
  </si>
  <si>
    <t>Reembolso de hospedagem a Edna Paula Vieira de Sá Lapa</t>
  </si>
  <si>
    <t xml:space="preserve">Reembolso de hospedagem a Flavio Xavier dos Santos </t>
  </si>
  <si>
    <t xml:space="preserve">Reembolso de hospedagem e pedagio no municipio de Paraguaçu a Marcio Francisco da Silva </t>
  </si>
  <si>
    <t>Reembolso a Mario Lucio Ferreira Kilesse ref. Pedagio sete lagoas/BH</t>
  </si>
  <si>
    <t>Mario Lucio Ferreira Kilesse</t>
  </si>
  <si>
    <t>051.804.336-30</t>
  </si>
  <si>
    <t>1° Pagamento de 50% do 4º Modulo do curso de culinaria nas unidades Andradas, Horto, São Jeronimo e Santa Clara</t>
  </si>
  <si>
    <t>Recarga de cartão de combustível para und. Araxá sendo R$ 1.000,00 e R$ 7,99 frete do envio do cartão</t>
  </si>
  <si>
    <t>2° Pagamento de 50% do 3º Modulo do curso de culinaria nas unidades Andradas, Horto, São Jeronimo e Santa Clara</t>
  </si>
  <si>
    <t xml:space="preserve">Mais Papelaria </t>
  </si>
  <si>
    <t xml:space="preserve">Recarga de cartão de combustível para und. Andradas  </t>
  </si>
  <si>
    <t>Compra de adptador USB para notebook</t>
  </si>
  <si>
    <t>Reembolso a Ronielle Lopes Caetano de pedagio deslocamento cidade de Araxá</t>
  </si>
  <si>
    <t>Diaría de viagem ao funcionario Luara De Souza e Oliveira ref. Realização de uma capacitação na cidade administrativa dia 25/05/2022</t>
  </si>
  <si>
    <t>Luara De Souza e Oliveira</t>
  </si>
  <si>
    <t>103.322.106-69</t>
  </si>
  <si>
    <t>Diaría de viagem ao funcionario Ana Flavia Silva Nunes ref. Realização de uma capacitação na cidade administrativa dia 25/05/2022</t>
  </si>
  <si>
    <t>Ana Flávia Silva Nunes</t>
  </si>
  <si>
    <t>121.873.106-04</t>
  </si>
  <si>
    <t>Diaría de viagem ao funcionario Luara De Souza e Oliveira ref. Realização de uma capacitação na cidade administrativa do dia 26/05/2022</t>
  </si>
  <si>
    <t>Diaría de viagem ao funcionario Ana Flavia Silva Nunes ref. Realização de uma capacitação na cidade administrativa dia 26/05/2022</t>
  </si>
  <si>
    <t>1/3 Férias Thiago Henrique dos Santos Freitas período 26/05/2022 a 24/06/2022</t>
  </si>
  <si>
    <t>Thiago Henrique dos Santos Freitas</t>
  </si>
  <si>
    <t>084.269.226-60</t>
  </si>
  <si>
    <t xml:space="preserve"> Férias Thiago Henrique dos Santos Freitas período 26/05/2022 a 24/06/2022</t>
  </si>
  <si>
    <t>1/3 Férias Lucinea Sueli Rodrigues período 26/05/2022 a 24/06/2022</t>
  </si>
  <si>
    <t xml:space="preserve"> Lucinea Sueli Rodrigues </t>
  </si>
  <si>
    <t>000.078.576-83</t>
  </si>
  <si>
    <t>Férias Lucinea Sueli Rodrigues período 26/05/2022 a 24/06/2022</t>
  </si>
  <si>
    <t>Aquisição de duas maquinas WAHL corte classic 127 V</t>
  </si>
  <si>
    <t xml:space="preserve">G F Cosmeticos </t>
  </si>
  <si>
    <t>05.109.215/0001-69</t>
  </si>
  <si>
    <t xml:space="preserve">Compra de pente Kit Disfarce p/WAHL </t>
  </si>
  <si>
    <t>Compra de material de limpeza pesada ao excesso de lodos e manchas no chão, pias e nas paredes do banheiro na unidade</t>
  </si>
  <si>
    <t>Hospedagem para Adriana Rosa Lazzarotti/ Dalila Moreira Amorim e Ronielle Lopes Caetano dias 19 a 20/05/2022</t>
  </si>
  <si>
    <t>Droganova Ltda</t>
  </si>
  <si>
    <t>16.908.527/0001-59</t>
  </si>
  <si>
    <t>237</t>
  </si>
  <si>
    <t>Lanche para seminario em Unai</t>
  </si>
  <si>
    <t xml:space="preserve">Rosely de Fatima Fontana Reis </t>
  </si>
  <si>
    <t>04.154.414/0001-26</t>
  </si>
  <si>
    <t xml:space="preserve">Recarga de 200 cartões vale transporte </t>
  </si>
  <si>
    <t>5322991-6</t>
  </si>
  <si>
    <t>Recarga de 137 Cartões vale transporte</t>
  </si>
  <si>
    <t>2022123332 e2423243</t>
  </si>
  <si>
    <t>Compra de 6 bobinas picotadas</t>
  </si>
  <si>
    <t>Embalagens Lourenço ltda</t>
  </si>
  <si>
    <t>25.736.596/0001-13</t>
  </si>
  <si>
    <t>Pagamento de diferença de salario do funcionario</t>
  </si>
  <si>
    <t>944.202.206-78</t>
  </si>
  <si>
    <t>Reembolso a funcionaria Maria Fernanda Costa Pereira ref. Despesa alimentar com adolescente</t>
  </si>
  <si>
    <t>Reembolso a Ageu Gomes Ferreira Neto ref. Pedagio Tupaciguara a Ituiutaba</t>
  </si>
  <si>
    <t>Reembolso a Flavia Honorio Augustinho ref. Estacionamento a ida no forum civel comarca de BH</t>
  </si>
  <si>
    <t>Flavia Honorio Augustinho</t>
  </si>
  <si>
    <t>070.235.136-98</t>
  </si>
  <si>
    <t>Diaría de viagem ao funcionario  Ramon Paulo da Silva ref. Desligamento de adolescente</t>
  </si>
  <si>
    <t>Ramon Paulo da Silva</t>
  </si>
  <si>
    <t>032.563.216-23</t>
  </si>
  <si>
    <t>Diaría de viagem ao funcionario  Glauber Vinicius Meireles Freitas ref. Desligamento de adolescente</t>
  </si>
  <si>
    <t>Glauber Vinicius M. Freitas</t>
  </si>
  <si>
    <t>084.350.0006-99</t>
  </si>
  <si>
    <t>Daisy Laura Maria Do Espirito Santo</t>
  </si>
  <si>
    <t>043.042.616-06</t>
  </si>
  <si>
    <t>5711763800000-15</t>
  </si>
  <si>
    <t>139262327751491-32</t>
  </si>
  <si>
    <t>Lava Jato fiat argo</t>
  </si>
  <si>
    <t>Lanche para apresentação do projeto mostra cultural e inauguração da radio na unidade</t>
  </si>
  <si>
    <t>Panificadora Santa Padaria Ltda</t>
  </si>
  <si>
    <t>41.383.444/0001-30</t>
  </si>
  <si>
    <t>Troca de cilindro da porta da cozinha da unidade devido a uma funcionaria que foi desligada não devolveu a chave, por questão de segurança se fez necessario a troca da mesma</t>
  </si>
  <si>
    <t>JB Pneus e Acessorios Ltda</t>
  </si>
  <si>
    <t>43.910.472/0001-94</t>
  </si>
  <si>
    <t>Instalação de pneu conforme compra do lançamento 3088</t>
  </si>
  <si>
    <t>Lava Jato Renault Duster</t>
  </si>
  <si>
    <t>Compra de insumos para utilização nas oficinas de horta</t>
  </si>
  <si>
    <t>Luis Humberto da Silva Moreira</t>
  </si>
  <si>
    <t>Pagamento da 1° parcela de uniformes de adolescentes acautelados sendo   14 blusas de moletom e 14 calças de moletom.</t>
  </si>
  <si>
    <t>Pagamento da 1° parcela de uniformes de adolescentes acautelados sendo 10 blusas de moletom e 10 calças de moletom.</t>
  </si>
  <si>
    <t>4308939-1</t>
  </si>
  <si>
    <t>Pagamento da 1° parcela de uniformes de adolescentes acautelados sendo 7 blusas de moletom e 7 calças de moletom.</t>
  </si>
  <si>
    <t>Pagamento da 1° parcela de uniformes de adolescentes acautelados sendo 44 blusas de moletom e 44 calças de moletom.</t>
  </si>
  <si>
    <t>43089389-1</t>
  </si>
  <si>
    <t>Pagamento da 1° parcela de uniformes de adolescentes acautelados sendo 6 blusas de moletom e 6 calças de moletom.</t>
  </si>
  <si>
    <t>2° parcela da Reforma  de Uberaba</t>
  </si>
  <si>
    <t>202225</t>
  </si>
  <si>
    <t>Recarga do cartão de alimentação para 1 funcionários da Sede Administrativa.</t>
  </si>
  <si>
    <t>Pagamento da 1° parcela de uniformes de adolescentes acautelados sendo 12 blusas de moletom e 12 calças de moletom.</t>
  </si>
  <si>
    <t>Pagamento da 1° parcela de uniformes de adolescentes acautelados sendo 40 blusas de moletom e 40 calças de moletom.</t>
  </si>
  <si>
    <t>43089381-1</t>
  </si>
  <si>
    <t>Curso basico de primeiros socorros aos colaboradores da unidade</t>
  </si>
  <si>
    <t>Fundação Salvar do Corpo de Bombeiro Militar de Minas Gerais</t>
  </si>
  <si>
    <t>34.641.336/0001-55</t>
  </si>
  <si>
    <t>2022-7</t>
  </si>
  <si>
    <t>Compra de material eletrico para reparos na unidade devido a desgaste</t>
  </si>
  <si>
    <t>43089386-1</t>
  </si>
  <si>
    <t xml:space="preserve">Aquisição de dois bebedouro 25 litros </t>
  </si>
  <si>
    <t>Real Bebedouros, Filtro e Purificadores de Agua</t>
  </si>
  <si>
    <t>33.715.469/0001-66</t>
  </si>
  <si>
    <t>Pagamento da 1° parcela de uniformes de adolescentes acautelados sendo 33 blusas de moletom e 33 calças de moletom.</t>
  </si>
  <si>
    <t>Pagamento da 1° parcela de uniformes de adolescentes acautelados sendo 20 blusas de moletom e 20 calças de moletom.</t>
  </si>
  <si>
    <t>43089384-1</t>
  </si>
  <si>
    <t>Recarga de cartão de combustível para und. Araxá  sendo R$ 1000,00 recarg e R$ 4,00 de emissao 2° via cartao</t>
  </si>
  <si>
    <t>43089376-1</t>
  </si>
  <si>
    <t>43089393-1</t>
  </si>
  <si>
    <t>Pagamento da 1° parcela de uniformes de adolescentes acautelados sendo 34 blusas de moletom e 34 calças de moletom.</t>
  </si>
  <si>
    <t>Díaria de viagem a Lucirene de Sousa Barros ref. Translados de adolescente</t>
  </si>
  <si>
    <t xml:space="preserve">Clariana Martins </t>
  </si>
  <si>
    <t>063.682.536-14</t>
  </si>
  <si>
    <t>Recarga vale transporte de  2 funcionarios</t>
  </si>
  <si>
    <t>52360461368-39</t>
  </si>
  <si>
    <t>Compra de alimentos para realzação de oficina Culinaria</t>
  </si>
  <si>
    <t>Recarga Vale Transporte de 7 funcionarios</t>
  </si>
  <si>
    <t>52360461368-96</t>
  </si>
  <si>
    <t>Recarga Vale Transporte de 5 funcionarios</t>
  </si>
  <si>
    <t>Recarga Vale Transporte 8 funcionarios</t>
  </si>
  <si>
    <t>52360461368-58</t>
  </si>
  <si>
    <t>Recarga Vale Transporte 3 funcionarios</t>
  </si>
  <si>
    <t>52360461368-67</t>
  </si>
  <si>
    <t>Pagamento da 1° parcela de uniformes de adolescentes acautelados sendo 34 camisas</t>
  </si>
  <si>
    <t>4238091-82</t>
  </si>
  <si>
    <t>26/05/202</t>
  </si>
  <si>
    <t>1484736856-000</t>
  </si>
  <si>
    <t>1484736708-000</t>
  </si>
  <si>
    <t>Pagamento da 1° parcela de uniformes de adolescentes acautelados sendo 6 camisas</t>
  </si>
  <si>
    <t>Pagamento da 1° parcela de uniformes de adolescentes acautelados sendo 10 camisas</t>
  </si>
  <si>
    <t>Pagamento da 1° parcela de uniformes de adolescentes acautelados sendo 14 camisas</t>
  </si>
  <si>
    <t>Pagamento multa veicular do carro da unidade que será descontado do funcionario  Ageu Gomes Pereira Neto</t>
  </si>
  <si>
    <t>Departamento Nacional de Infraestrutura de Transportes</t>
  </si>
  <si>
    <t>04.892.707/0001-00</t>
  </si>
  <si>
    <t>SO26838154</t>
  </si>
  <si>
    <t>1484736471-000</t>
  </si>
  <si>
    <t>12228562689-0</t>
  </si>
  <si>
    <t>1484734907-000</t>
  </si>
  <si>
    <t>Pagamento da 1° parcela de uniformes de adolescentes acautelados sendo 20 camisas</t>
  </si>
  <si>
    <t>77903672</t>
  </si>
  <si>
    <t>Pagamento da 1° parcela de uniformes de adolescentes acautelados sendo 7 camisas</t>
  </si>
  <si>
    <t>3° parcela da Reforma  de Uberaba</t>
  </si>
  <si>
    <t>1484734468-000</t>
  </si>
  <si>
    <t>Pagamento da 1° parcela de uniformes de adolescentes acautelados sendo 12 camisas</t>
  </si>
  <si>
    <t>Pagamento da 1° parcela de uniformes de adolescentes acautelados sendo 44 camisas</t>
  </si>
  <si>
    <t>1000083569</t>
  </si>
  <si>
    <t>Pagamento da 1° parcela de uniformes de adolescentes acautelados sendo 33 camisas</t>
  </si>
  <si>
    <t>Recarga Vale Transporte 9 funcionarios</t>
  </si>
  <si>
    <t>1934576</t>
  </si>
  <si>
    <t>Diaría de viagem a Giselle de Souza Pereira Lucas ref. Translado de adolescente</t>
  </si>
  <si>
    <t>Giselle de Souza Pereira Lucas</t>
  </si>
  <si>
    <t>041.532.876-44</t>
  </si>
  <si>
    <t>1715192190000-58</t>
  </si>
  <si>
    <t>Diaría de viagem a André Igor da Silva Candido ref. Translado de adolescente</t>
  </si>
  <si>
    <t xml:space="preserve"> André Igor da Silva Candido</t>
  </si>
  <si>
    <t>1715192190000-33</t>
  </si>
  <si>
    <t>Diaría de viagem a Anderson Lucas da Silva ref. Translado de adolescente</t>
  </si>
  <si>
    <t xml:space="preserve">Anderson Lucas da Silva </t>
  </si>
  <si>
    <t>997.440.406-10</t>
  </si>
  <si>
    <t>1715192190000-41</t>
  </si>
  <si>
    <t>Marlucia da Silva Alves</t>
  </si>
  <si>
    <t>5714898870000-10</t>
  </si>
  <si>
    <t>Reembolso a Wagner Iago Teixeira Santos ref. Pedagio BH/Araxá</t>
  </si>
  <si>
    <t>Reembolso a Rosa Neide Pereira Borges da Cunha ref. Pedagio BH/Tupaciguara</t>
  </si>
  <si>
    <t>Reembolso a Wagner Iago Teixeira Santos ref. Diferença de passagem para a solenidade de entrega das viaturas na cidade administrativa dia 24/05/2022</t>
  </si>
  <si>
    <t>Reembolso a Augusto Cesar de Oliveira ref. Diferença de passagem para a solenidade de entrega das viaturas na cidade administrativa dia 24/05/2022</t>
  </si>
  <si>
    <t>Reembolso a Ricardo de Oliveira Ramalho ref. Diferença de passagem para a solenidade de entrega das viaturas na cidade administrativa dia 24/05/2022</t>
  </si>
  <si>
    <t>Reembolso a Rosa Neide Pereira Borges da Cunha ref. Diferença de passagem para a solenidade de entrega das viaturas na cidade administrativa dia 24/05/2022</t>
  </si>
  <si>
    <t>Compra de itens para oficina de esporte</t>
  </si>
  <si>
    <t>Duarte e Duarte Ltda Me</t>
  </si>
  <si>
    <t>20.599.055/0001-77</t>
  </si>
  <si>
    <t>1222900644-62</t>
  </si>
  <si>
    <t>Recarga de vale transporte 1 cartão</t>
  </si>
  <si>
    <t>Compra de 40 manteigas de cacau para uso de adolescente acautelado</t>
  </si>
  <si>
    <t>Droga Maxi drogaria Eireli</t>
  </si>
  <si>
    <t xml:space="preserve">Compra de 6 cartuchos tanque de toner HP </t>
  </si>
  <si>
    <t>1/3 Férias Adilson do Carmo e Silva período 01/06/2022 a 30/06/2022</t>
  </si>
  <si>
    <t>Adilson do Carmo e Silva</t>
  </si>
  <si>
    <t>831.594.446-00</t>
  </si>
  <si>
    <t>Férias Adilson do Carmo e Silva período 01/06/2022 a 30/06/2022</t>
  </si>
  <si>
    <t>1/3 Férias Wilton Oliveira dos Santos período 01/06/2022 a 30/06/2022</t>
  </si>
  <si>
    <t>Wilton Oliveira dos Santos</t>
  </si>
  <si>
    <t>060.486.576-76</t>
  </si>
  <si>
    <t>Férias Wilton Oliveira dos Santos período 01/06/2022 a 30/06/2022</t>
  </si>
  <si>
    <t>1/3 Férias Agnaldo Caetano da Silva  período 01/06/2022 a 30/06/2022</t>
  </si>
  <si>
    <t>Agnaldo Caetano da Silva</t>
  </si>
  <si>
    <t>032.714.536-67</t>
  </si>
  <si>
    <t>Férias Agnaldo Caetano da Silva  período 01/06/2022 a 30/06/2022</t>
  </si>
  <si>
    <t>1/3 Férias Alexandre Guilherme Araujo Compart  período 01/06/2022 a 30/06/2022</t>
  </si>
  <si>
    <t>Alexandre Guilherme A Compart</t>
  </si>
  <si>
    <t>042.690.446-08</t>
  </si>
  <si>
    <t xml:space="preserve"> Férias Alexandre Guilherme Araujo Compart  período 01/06/2022 a 30/06/2022</t>
  </si>
  <si>
    <t>1/3 Férias Angela Maria Auxiliadora de Paulo período 01/06/2022 a 30/06/2022</t>
  </si>
  <si>
    <t>Férias Angela Maria Auxiliadora de Paulo período 01/06/2022 a 30/06/2022</t>
  </si>
  <si>
    <t>1/3 Férias Camila de Sousa Santana período 01/06/2022 a 30/06/2022</t>
  </si>
  <si>
    <t>Camila de Sousa Santana</t>
  </si>
  <si>
    <t>062.881.176-41</t>
  </si>
  <si>
    <t xml:space="preserve"> Férias Camila de Sousa Santana período 01/06/2022 a 30/06/2022</t>
  </si>
  <si>
    <t>1/3 Férias Claudia Cristina Maximo Pereira período 01/06/2022 a 30/06/2022</t>
  </si>
  <si>
    <t>Claudia Cristina Maximo Pereira</t>
  </si>
  <si>
    <t>013.212.976-02</t>
  </si>
  <si>
    <t>Férias Claudia Cristina Maximo Pereira período 01/06/2022 a 30/06/2022</t>
  </si>
  <si>
    <t>Claudiene Eunice da Cruz</t>
  </si>
  <si>
    <t>084.491.296-48</t>
  </si>
  <si>
    <t>1/3 Férias Cleonice Maria Pinto Gonzales período 01/06/2022 a 30/06/2022</t>
  </si>
  <si>
    <t>Cleonice Maria Pinto Gonzales</t>
  </si>
  <si>
    <t>031.699.866-43</t>
  </si>
  <si>
    <t>1/3 Férias Domingos Dia Ferreira período 01/06/2022 a 30/06/2022</t>
  </si>
  <si>
    <t>Domingos Dias Ferreira</t>
  </si>
  <si>
    <t>761.984.726-04</t>
  </si>
  <si>
    <t>Férias Domingos Dia Ferreira período 01/06/2022 a 30/06/2022</t>
  </si>
  <si>
    <t>1/3 Férias Ederson Luis Machado período 01/06/2022 a 30/06/2022</t>
  </si>
  <si>
    <t>Ederson Luis Machado</t>
  </si>
  <si>
    <t>030.421.216-40</t>
  </si>
  <si>
    <t xml:space="preserve"> Férias Ederson Luis Machado período 01/06/2022 a 30/06/2022</t>
  </si>
  <si>
    <t>1/3 Férias Edgar Jose Martins período 01/06/2022 a 30/06/2022</t>
  </si>
  <si>
    <t>Edgar Jose Martins</t>
  </si>
  <si>
    <t>994.071.896-49</t>
  </si>
  <si>
    <t>1/3 Férias Fabiano Neves Alves Pereira período 01/06/2022 a 30/06/2022</t>
  </si>
  <si>
    <t>Férias Fabiano Neves Alves Pereira período 01/06/2022 a 30/06/2022</t>
  </si>
  <si>
    <t>1/3 Férias Gianeti Luiz Ferreira Matos período 01/06/2022 a 30/06/2022</t>
  </si>
  <si>
    <t>Gianeti Luiz Ferreira Matos</t>
  </si>
  <si>
    <t>111.005.566-80</t>
  </si>
  <si>
    <t>Férias Gianeti Luiz Ferreira Matos período 01/06/2022 a 30/06/2022</t>
  </si>
  <si>
    <t>1/3 Férias Jordana Augusta Ferreira Alves período 01/06/2022 a 30/06/2022</t>
  </si>
  <si>
    <t>Jordana Augusta Ferreira Alves</t>
  </si>
  <si>
    <t>078.133.956-11</t>
  </si>
  <si>
    <t xml:space="preserve"> Férias Jordana Augusta Ferreira Alves período 01/06/2022 a 30/06/2022</t>
  </si>
  <si>
    <t>1/3 Férias Jose Jeosar de Souza período 01/06/2022 a 30/06/2022</t>
  </si>
  <si>
    <t>Jose Jeosar de souza</t>
  </si>
  <si>
    <t>057.664.076-02</t>
  </si>
  <si>
    <t xml:space="preserve"> Férias Jose Jeosar de Souza período 01/06/2022 a 30/06/2022</t>
  </si>
  <si>
    <t>1/3 Férias Kaco Fuhr Sousa período 01/06/2022 a 30/06/2022</t>
  </si>
  <si>
    <t>Kaco Fuhr Sousa</t>
  </si>
  <si>
    <t>122.167.286-08</t>
  </si>
  <si>
    <t>Férias Kaco Fuhr Sousa período 01/06/2022 a 30/06/2022</t>
  </si>
  <si>
    <t>Luciana Aparecida G Leal</t>
  </si>
  <si>
    <t>076.467.256-84</t>
  </si>
  <si>
    <t>1/3 Férias Lucirene de Sousa Barros período 01/06/2022 a 30/06/2022</t>
  </si>
  <si>
    <t xml:space="preserve"> Férias Lucirene de Sousa Barros período 01/06/2022 a 30/06/2022</t>
  </si>
  <si>
    <t>1/3 Férias Marcio Francisco da Silva período 01/06/2022 a 30/06/2022</t>
  </si>
  <si>
    <t>Férias Marcio Francisco da Silva período 01/06/2022 a 30/06/2022</t>
  </si>
  <si>
    <t>Marcio Frutuoso da Silva</t>
  </si>
  <si>
    <t>045.024.076-23</t>
  </si>
  <si>
    <t>1/3 Férias Matheus Mesquita de Oliveira período 01/06/2022 a 30/06/2022</t>
  </si>
  <si>
    <t>Matheus Mesquita De Oliveira</t>
  </si>
  <si>
    <t>101.591.106-45</t>
  </si>
  <si>
    <t>Férias Matheus Mesquita de Oliveira período 01/06/2022 a 30/06/2022</t>
  </si>
  <si>
    <t>1/3 Férias Maximiliano Jonathan da Silva  período 01/06/2022 a 30/06/2022</t>
  </si>
  <si>
    <t>Maximiliano Jonathan da Silva</t>
  </si>
  <si>
    <t>072.737.136-35</t>
  </si>
  <si>
    <t>Férias Maximiliano Jonathan da Silva  período 01/06/2022 a 30/06/2022</t>
  </si>
  <si>
    <t>1/3 Férias Mirian Helena Zacarias Costa  período 01/06/2022 a 30/06/2022</t>
  </si>
  <si>
    <t>Mirian Helena Zacarias Costa</t>
  </si>
  <si>
    <t>709.375.086-91</t>
  </si>
  <si>
    <t xml:space="preserve"> Férias Mirian Helena Zacarias Costa  período 01/06/2022 a 30/06/2022</t>
  </si>
  <si>
    <t>1/3 Férias Paulo Henrique Pereira Mendes  período 01/06/2022 a 30/06/2022</t>
  </si>
  <si>
    <t>Paulo Henrique Pereira Mendes</t>
  </si>
  <si>
    <t>128.870.436-41</t>
  </si>
  <si>
    <t xml:space="preserve"> Férias Paulo Henrique Pereira Mendes  período 01/06/2022 a 30/06/2022</t>
  </si>
  <si>
    <t>1/3 Férias Rafael Vita Oliveira  período 01/06/2022 a 30/06/2022</t>
  </si>
  <si>
    <t>Rafael vita Oliveira</t>
  </si>
  <si>
    <t>155.609.406-07</t>
  </si>
  <si>
    <t xml:space="preserve"> Férias Rafael Vita Oliveira  período 01/06/2022 a 30/06/2022</t>
  </si>
  <si>
    <t>1/3 Férias Raquel Aparecida Barbosa Souza  período 01/06/2022 a 15/06/2022</t>
  </si>
  <si>
    <t>Raquel Aparecida Barbosa Souza</t>
  </si>
  <si>
    <t>063.634.0006-60</t>
  </si>
  <si>
    <t>Férias Raquel Aparecida Barbosa Souza  período 01/06/2022 a 15/06/2022</t>
  </si>
  <si>
    <t>1/3 Férias Renso Vieira Santana  período 01/06/2022 a 30/06/2022</t>
  </si>
  <si>
    <t>Renso Vieira Santana</t>
  </si>
  <si>
    <t>101.192.036-00</t>
  </si>
  <si>
    <t xml:space="preserve"> Férias Renso Vieira Santana  período 01/06/2022 a 30/06/2022</t>
  </si>
  <si>
    <t>1/3 Férias Rosimar Salvador de Souza  período 01/06/2022 a 30/06/2022</t>
  </si>
  <si>
    <t>Férias Rosimar Salvador de Souza  período 01/06/2022 a 30/06/2022</t>
  </si>
  <si>
    <t>1/3 Férias Valquiria Gonçalves Pereira  período 01/06/2022 a 30/06/2022</t>
  </si>
  <si>
    <t xml:space="preserve">Valquiria Gonçaves Pereira </t>
  </si>
  <si>
    <t>Férias Valquiria Gonçalves Pereira  período 01/06/2022 a 30/06/2022</t>
  </si>
  <si>
    <t>1/3 Férias Weliton Guimaraes de Brito  período 01/06/2022 a 30/06/2022</t>
  </si>
  <si>
    <t>Weliton Guimaaes de Brito</t>
  </si>
  <si>
    <t xml:space="preserve"> Férias Weliton Guimaraes de Brito  período 01/06/2022 a 30/06/2022</t>
  </si>
  <si>
    <t>Reembolso a Fabiano Neves Alves Pereira ref. Pedagio de BH/Unaí</t>
  </si>
  <si>
    <t>Reembolso a Ageu Gomes Ferreira Neto ref. Pedagio Tupaciguara a Uberlandia</t>
  </si>
  <si>
    <t>Compra de 50 caixas de luvas para procedimento</t>
  </si>
  <si>
    <t>Agro Raçoes Comercio Ltda</t>
  </si>
  <si>
    <t>52421517404-36</t>
  </si>
  <si>
    <t>Aquisição de 48 ventiladores oscilante parede 60 cm c/ 3 Pás para uso na unidade</t>
  </si>
  <si>
    <t>Louise Decorações Ltda</t>
  </si>
  <si>
    <t>02.629.880/0001-95</t>
  </si>
  <si>
    <t>1/3 Férias Emy Lay Alves Soares Loiola  período 01/06/2022 a 15/06/2022</t>
  </si>
  <si>
    <t>Emy Lay Alves Soares Loiola</t>
  </si>
  <si>
    <t>091.779.846-50</t>
  </si>
  <si>
    <t>1/3 Férias Altair Antonio Peres período 02/06/2022 a 01/07/2022</t>
  </si>
  <si>
    <t>Altair Antonio Peres</t>
  </si>
  <si>
    <t>038.533.936-40</t>
  </si>
  <si>
    <t xml:space="preserve"> Férias Altair Antonio Peres período 02/06/2022 a 01/07/2022</t>
  </si>
  <si>
    <t>1/3 Férias Carla Rosa Coelho período 02/06/2022 a 01/07/2022</t>
  </si>
  <si>
    <t>Carla Rosa Coelho</t>
  </si>
  <si>
    <t>104.569.286-77</t>
  </si>
  <si>
    <t>Férias Carla Rosa Coelho período 02/06/2022 a 01/07/2022</t>
  </si>
  <si>
    <t>1/3 Férias Cleia Marcia Ferreira Soares período 02/06/2022 a 01/07/2022</t>
  </si>
  <si>
    <t>Cleia Marcia Ferreira Soares</t>
  </si>
  <si>
    <t>039.486.216-32</t>
  </si>
  <si>
    <t>Férias Cleia Marcia Ferreira Soares período 02/06/2022 a 01/07/2022</t>
  </si>
  <si>
    <t>1/3 Férias Cristiano Andre de Oliveira período 02/06/2022 a 01/07/2022</t>
  </si>
  <si>
    <t>Cristiano Andre de Oliveira</t>
  </si>
  <si>
    <t>012.578.556-97</t>
  </si>
  <si>
    <t>Férias Cristiano Andre de Oliveira período 02/06/2022 a 01/07/2022</t>
  </si>
  <si>
    <t>1/3 Férias Daniel Leonco período 02/06/2022 a 01/07/2022</t>
  </si>
  <si>
    <t>Daniel Leonco</t>
  </si>
  <si>
    <t>008.835.896-80</t>
  </si>
  <si>
    <t xml:space="preserve"> Férias Daniel Leonco período 02/06/2022 a 01/07/2022</t>
  </si>
  <si>
    <t>1/3 Férias Daniela Rodrigues Miitão período 02/06/2022 a 01/07/2022</t>
  </si>
  <si>
    <t>Daniela Rodrigues Militão</t>
  </si>
  <si>
    <t>028.672.836-20</t>
  </si>
  <si>
    <t>Férias Daniela Rodrigues Miitão período 02/06/2022 a 01/07/2022</t>
  </si>
  <si>
    <t>1/3 Férias Delmont Batista Soares período 02/06/2022 a 01/07/2022</t>
  </si>
  <si>
    <t>Delmont Batista Soares</t>
  </si>
  <si>
    <t>055.765.796-23</t>
  </si>
  <si>
    <t>Férias Delmont Batista Soares período 02/06/2022 a 01/07/2022</t>
  </si>
  <si>
    <t>1/3 Férias Eduardo Alves da Silva período 02/06/2022 a 01/07/2022</t>
  </si>
  <si>
    <t>Férias Eduardo Alves da Silva período 02/06/2022 a 01/07/2022</t>
  </si>
  <si>
    <t>1/3 Férias Gervaz Pinto da Mota período 02/06/2022 a 01/07/2022</t>
  </si>
  <si>
    <t>Gervaz Pinto da Mota</t>
  </si>
  <si>
    <t>598.595.206-15</t>
  </si>
  <si>
    <t>Férias Gervaz Pinto da Mota período 02/06/2022 a 01/07/2022</t>
  </si>
  <si>
    <t>1/3 Férias Glauciano Antonio Batista período 02/06/2022 a 01/07/2022</t>
  </si>
  <si>
    <t>Glauciano Antonio Batista</t>
  </si>
  <si>
    <t>038.697.156-00</t>
  </si>
  <si>
    <t>Férias Glauciano Antonio Batista período 02/06/2022 a 01/07/2022</t>
  </si>
  <si>
    <t>1/3 Férias Hudson Ribeiro Silva período 02/06/2022 a 01/07/2022</t>
  </si>
  <si>
    <t>Hudson Ribeiro Silva</t>
  </si>
  <si>
    <t>048.057.316-64</t>
  </si>
  <si>
    <t>Férias Hudson Ribeiro Silva período 02/06/2022 a 01/07/2022</t>
  </si>
  <si>
    <t>1/3 Férias Isaac Abraao Lepesqueur Silva  período 01/06/2022 a 30/06/2022</t>
  </si>
  <si>
    <t>Isaac Abraao Lepesqueur Silva</t>
  </si>
  <si>
    <t>072.326.156-39</t>
  </si>
  <si>
    <t>Férias Isaac Abraao Lepesqueur Silva  período 01/06/2022 a 30/06/2022</t>
  </si>
  <si>
    <t>1/3 Férias Jesumar Vieira de Souza  período 02/06/2022 a 01/07/2022</t>
  </si>
  <si>
    <t>Jesumar Vieira de Souza</t>
  </si>
  <si>
    <t>791.053.606-25</t>
  </si>
  <si>
    <t xml:space="preserve"> Férias Jesumar Vieira de Souza  período 02/06/2022 a 01/07/2022</t>
  </si>
  <si>
    <t>1/3 Férias Jonathan Luiz Leite dos Santos Balduino  período 02/06/2022 a 01/07/2022</t>
  </si>
  <si>
    <t>Jonathan Luiz Leite dos Santos Balduino</t>
  </si>
  <si>
    <t>068.315.026-01</t>
  </si>
  <si>
    <t xml:space="preserve"> Férias Jonathan Luiz Leite dos Santos Balduino  período 02/06/2022 a 01/07/2022</t>
  </si>
  <si>
    <t>1/3 Férias Lucas Eduardo da Silva  período 02/06/2022 a 01/07/2022</t>
  </si>
  <si>
    <t>Lucas Eduardo da Silva</t>
  </si>
  <si>
    <t>131.404.806-60</t>
  </si>
  <si>
    <t xml:space="preserve"> Férias Lucas Eduardo da Silva  período 02/06/2022 a 01/07/2022</t>
  </si>
  <si>
    <t>1/3 Férias Luciene Maria Lopes  período 02/06/2022 a 01/07/2022</t>
  </si>
  <si>
    <t>Luciene Maria Lopes</t>
  </si>
  <si>
    <t>033.169.926-50</t>
  </si>
  <si>
    <t>Férias Luciene Maria Lopes  período 02/06/2022 a 01/07/2022</t>
  </si>
  <si>
    <t>1/3 Férias Luiz Gustavo Alves Caldeira  período 02/06/2022 a 01/07/2022</t>
  </si>
  <si>
    <t>Luiz Gustavo Alves Caldeira</t>
  </si>
  <si>
    <t>131.779.386-28</t>
  </si>
  <si>
    <t>Férias Luiz Gustavo Alves Caldeira  período 02/06/2022 a 01/07/2022</t>
  </si>
  <si>
    <t>1/3 Férias Marcos de Oliveira Campos período 02/06/2022 a 01/07/2022</t>
  </si>
  <si>
    <t xml:space="preserve"> Férias Marcos de Oliveira Campos período 02/06/2022 a 01/07/2022</t>
  </si>
  <si>
    <t>1/3 Férias Rafael Aparecido Alves de Almeida período 02/06/2022 a 01/07/2022</t>
  </si>
  <si>
    <t>Rafael Aparecido Alves de Almeida</t>
  </si>
  <si>
    <t>097.843.176-64</t>
  </si>
  <si>
    <t xml:space="preserve"> Férias Rafael Aparecido Alves de Almeida período 02/06/2022 a 01/07/2022</t>
  </si>
  <si>
    <t>1/3 Férias Vinicius Cesar Da Cruz  período 02/06/2022 a 16/06/2022</t>
  </si>
  <si>
    <t>073.589.266-09</t>
  </si>
  <si>
    <t xml:space="preserve"> Férias Vinicius Cesar Da Cruz  período 02/06/2022 a 16/06/2022</t>
  </si>
  <si>
    <t>1/3 Férias Welem Meireles Ribeiro de Andrade Assunção  período 02/06/2022 a 01/07/2022</t>
  </si>
  <si>
    <t>Welem Meireles Ribeiro de A A</t>
  </si>
  <si>
    <t>093.933.976-51</t>
  </si>
  <si>
    <t xml:space="preserve"> Férias Welem Meireles Ribeiro de Andrade Assunção  período 02/06/2022 a 01/07/2022</t>
  </si>
  <si>
    <t>Reembolso a Maicon Douglas de Almeida Mendes ref. Pedagio Uberaba/ BH</t>
  </si>
  <si>
    <t>Contrataçao de reboque carro da unidade de sete lagoas a concessionaria</t>
  </si>
  <si>
    <t xml:space="preserve">Compra de 200 vale social </t>
  </si>
  <si>
    <t xml:space="preserve">Transfacil </t>
  </si>
  <si>
    <t>Compra de itens material elétrico e eletronico para concerto vazamento caixa d'agua da unidade</t>
  </si>
  <si>
    <t>Deposito São Jose</t>
  </si>
  <si>
    <t>043122773-1</t>
  </si>
  <si>
    <t>043131696-1</t>
  </si>
  <si>
    <t>12229805709-1</t>
  </si>
  <si>
    <t>Prestação de Serviço do sistema de aquecimento da unidade, manutençao e substituiçao das peças que estão com defeitos.</t>
  </si>
  <si>
    <t>Atomos Dedetizadora</t>
  </si>
  <si>
    <t>1/3 Férias João Alisson Brant período 03/06/2022 a 02/07/2022</t>
  </si>
  <si>
    <t>João Alisson Brant</t>
  </si>
  <si>
    <t>011.948.826-41</t>
  </si>
  <si>
    <t xml:space="preserve"> Férias João Alisson Brant período 03/06/2022 a 02/07/2022</t>
  </si>
  <si>
    <t>1/3 Férias Edilson da Silva  período 05/06/2022 a 04/07/2022</t>
  </si>
  <si>
    <t>Edilson da Silva</t>
  </si>
  <si>
    <t>531.576.806-68</t>
  </si>
  <si>
    <t>Férias Edilson da Silva  período 05/06/2022 a 04/07/2022</t>
  </si>
  <si>
    <t>1/3 Férias Eliete Dias Gonçalves período 06/06/2022 a 05/07/2022</t>
  </si>
  <si>
    <t>Eliete Dias Gonçalves</t>
  </si>
  <si>
    <t>006.022.206-96</t>
  </si>
  <si>
    <t xml:space="preserve"> Férias Eliete Dias Gonçalves período 06/06/2022 a 05/07/2022</t>
  </si>
  <si>
    <t>1/3 Férias Giovanna Rodrigues Martins período 06/06/2022 a 05/07/2022</t>
  </si>
  <si>
    <t>Giovanna Rodrigues Martins</t>
  </si>
  <si>
    <t>041.243.846-10</t>
  </si>
  <si>
    <t>Férias Giovanna Rodrigues Martins período 06/06/2022 a 05/07/2022</t>
  </si>
  <si>
    <t>1/3 Férias Julha Silva Santos período 06/06/2022 a 05/07/2022</t>
  </si>
  <si>
    <t>Jhulha Silva Santos</t>
  </si>
  <si>
    <t>091.866.836-08</t>
  </si>
  <si>
    <t>Férias Julha Silva Santos período 06/06/2022 a 05/07/2022</t>
  </si>
  <si>
    <t>1/3 Férias Juliana Patricia da Silva Balduinos Santos período 06/06/2022 a 05/07/2022</t>
  </si>
  <si>
    <t>Juliana Patricia Da Silva Balduino Santos</t>
  </si>
  <si>
    <t>106.898.566-60</t>
  </si>
  <si>
    <t>Férias Juliana Patricia da Silva Balduinos Santos período 06/06/2022 a 05/07/2022</t>
  </si>
  <si>
    <t>1/3 Férias Lucas Cristiano Lopes período 06/06/2022 a 05/07/2022</t>
  </si>
  <si>
    <t>Férias Lucas Cristiano Lopes período 06/06/2022 a 05/07/2022</t>
  </si>
  <si>
    <t>1/3 Férias Thiago Alex  Pereira da Silva período 06/06/2022 a 05/07/2022</t>
  </si>
  <si>
    <t>Thiago Alex Pereira Da Silva</t>
  </si>
  <si>
    <t>097.171.366-96</t>
  </si>
  <si>
    <t>Férias Thiago Alex  Pereira da Silva período 06/06/2022 a 05/07/2022</t>
  </si>
  <si>
    <t>1/3 Férias Wanderson Gonçalves De Morais período 06/06/2022 a 05/07/2022</t>
  </si>
  <si>
    <t xml:space="preserve"> Férias Wanderson Gonçalves De Morais período 06/06/2022 a 05/07/2022</t>
  </si>
  <si>
    <t>1/3 Férias Wando Sueira de Almeida período 04/06/2022 a 03/07/2022</t>
  </si>
  <si>
    <t>038.891.286-37</t>
  </si>
  <si>
    <t>Férias Wando Sueira de Almeida período 04/06/2022 a 03/07/2022</t>
  </si>
  <si>
    <t>Reembolso a Ageu Gomes Ferreira Neto ref. Pedagio Uberlandia/ Tupaciguara</t>
  </si>
  <si>
    <t>Flavio Pereira da Silva</t>
  </si>
  <si>
    <t>003.158.236-23</t>
  </si>
  <si>
    <t>Edneia de Oliveira Rocha</t>
  </si>
  <si>
    <t>062.942.656-22</t>
  </si>
  <si>
    <t>João Emidio De Sousa</t>
  </si>
  <si>
    <t>144240375751491-32</t>
  </si>
  <si>
    <t>Recarga cartão vale tranporte 1 funcionario</t>
  </si>
  <si>
    <t>52508680098-33</t>
  </si>
  <si>
    <t>Compra de 2 botijões, 2 recarga de gás e 2 registros completo para instalaçao do gas p13</t>
  </si>
  <si>
    <t>Recarga de cartão de combustível para und. Sede Administrativa</t>
  </si>
  <si>
    <t>Hospedagem de Fabiano Neves Alves Pereira, Aquila Augusto da Silva Teixeira, Ronielle Lopes Caetano devido a visita em Unai</t>
  </si>
  <si>
    <t>1222980576-86</t>
  </si>
  <si>
    <t>Revisão e Manutenção na caixa D'agua da unidade</t>
  </si>
  <si>
    <t>37.818.834/0001-19</t>
  </si>
  <si>
    <t>14520763751491-32</t>
  </si>
  <si>
    <t>145240056751491-32</t>
  </si>
  <si>
    <t>RO45117-5</t>
  </si>
  <si>
    <t>Compra de 60 caneca de plastico para uso de adolescentes</t>
  </si>
  <si>
    <t>Comercial Miller Utilidades Domestica Ltda</t>
  </si>
  <si>
    <t>44.548.529/0001-10</t>
  </si>
  <si>
    <t>R045117</t>
  </si>
  <si>
    <t>71.208.516/00001-74</t>
  </si>
  <si>
    <t>Salario ref. 05/2022 de 31 funcionarios</t>
  </si>
  <si>
    <t>Salario ref. 05/2022 de 45 funcionarios de Sete Lagoas</t>
  </si>
  <si>
    <t xml:space="preserve">Salario ref. 05/2022 de 107 funcionarios </t>
  </si>
  <si>
    <t>Salario ref. 05/2022 de 97 funcionarios do Horto, 6 funcionarios do Andradas, 52 funcionarios lindeia, 77 funcionarios de São Jeronimo, 80 funcionarios de Tupaciguara</t>
  </si>
  <si>
    <t>Salario ref. 05/2022 de 70 funcionarios de Uberaba e 78 funcionarios de Ipatinga</t>
  </si>
  <si>
    <t>Salario ref. 05/2022 de 55 funcionarios</t>
  </si>
  <si>
    <t>Salario ref. 05/2022 de 135 funcionarios de Unai e 43 funcionarios de Araxá</t>
  </si>
  <si>
    <t>Coffe Break para audiência concentrada</t>
  </si>
  <si>
    <t>Buffet Requinte Recepçoes Eirelli</t>
  </si>
  <si>
    <t>23.126.915/0001-43</t>
  </si>
  <si>
    <t>Coffe Break para reunião mensal na sede administrativa</t>
  </si>
  <si>
    <t>Drogaria e Perfumaria Dornela</t>
  </si>
  <si>
    <t>20.468.583/0001-97</t>
  </si>
  <si>
    <t>Sorte Gás Ltda</t>
  </si>
  <si>
    <t>Tarifa bancaria Plano adapt 06/2022</t>
  </si>
  <si>
    <t xml:space="preserve">Recarga de 4 Extintor </t>
  </si>
  <si>
    <t>Compra de 1 torneira com filtro para ser utilizada pia da cozinha</t>
  </si>
  <si>
    <t>Compra de materiais para manutenção preventiva no veiculo da unidade</t>
  </si>
  <si>
    <t>Ypiranga Filtros Eletropeças Ltda</t>
  </si>
  <si>
    <t>00.289.864/0002-56</t>
  </si>
  <si>
    <t>Compra de 30 cadeados para melhoria na segurança da unidade</t>
  </si>
  <si>
    <t>Excelsior Comercios e Representaçoes Ltda</t>
  </si>
  <si>
    <t>17.245.317/0001-90</t>
  </si>
  <si>
    <t xml:space="preserve">Troca da Cuba da pia da cozinha da unidade que esta danificada e solta </t>
  </si>
  <si>
    <t>América Materiais de Construção em Geral Ltda</t>
  </si>
  <si>
    <t>Recarga de 7 cartões vale transporte</t>
  </si>
  <si>
    <t>2022139796 e2437430</t>
  </si>
  <si>
    <t>Pagamento de custa processuias (processo de n° 5097046-23.2022.8.13.0024). O referido processo possui como autor o Instituto Elo em trâmite na presente comarca de Belo Horizonte/MG, possuindo como mérito, demandas atribuidas ao contrato de gestão 08/2021</t>
  </si>
  <si>
    <t>Tribunal de Justiça do Estado de Minas Gerais</t>
  </si>
  <si>
    <t>21.154.554/0001-13</t>
  </si>
  <si>
    <t>Serviço Autonomo de Agua esgoto</t>
  </si>
  <si>
    <t>86344052022-0</t>
  </si>
  <si>
    <t>1726133150000-10</t>
  </si>
  <si>
    <t>Diaría de viagem a Aquila Augusto da Silva Teixeira ref. Acompanhamento e desenvolvimento do trabalho de responsabilidade da coordenação tecnica</t>
  </si>
  <si>
    <t>Diaría de viagem a Adriana Rosa Lazzarotti ref. Acompanhamento e desenvolvimento do trabalho da parte administrativa da unidade e de responsabilidade tecnica da cordenação de RH/DP</t>
  </si>
  <si>
    <t>Diaría de viagem a Evandro Fagner da Silva ref.visita tecnica na unidade para alinhamentos entre os profissionais envolvidos nas rotinas de gestão, manutenção e andamento nas demandas</t>
  </si>
  <si>
    <t>Evandro Fagner Da Silva</t>
  </si>
  <si>
    <t>Diaría de viagem a Liliane Souza Dias ref. Visita tecnica na unidade para alinhamento dos processos de compras e verificação do controle patrimonial.</t>
  </si>
  <si>
    <t>1/3 Férias Ronaldo de Jesus Soares período 08/06/2022 a 07/07/2022</t>
  </si>
  <si>
    <t>Ronaldo de Jesus Soares</t>
  </si>
  <si>
    <t>082.785.626-10</t>
  </si>
  <si>
    <t>Férias Ronaldo de Jesus Soares período 08/06/2022 a 07/07/2022</t>
  </si>
  <si>
    <t>1/3 Férias Cleiton Barbosa Anicio período 09/06/2022 a 08/07/2022</t>
  </si>
  <si>
    <t xml:space="preserve"> Cleiton Barbosa Anicio </t>
  </si>
  <si>
    <t>079.466.396-60</t>
  </si>
  <si>
    <t xml:space="preserve"> Férias Cleiton Barbosa Anicio período 09/06/2022 a 08/07/2022</t>
  </si>
  <si>
    <t>1/3 Férias Leandro Aleixo Kanagusku período 08/06/2022 a 07/07/2022</t>
  </si>
  <si>
    <t>Leandro Aleixo Kanagusku</t>
  </si>
  <si>
    <t>013.191.516-98</t>
  </si>
  <si>
    <t>Férias Leandro Aleixo Kanagusku período 08/06/2022 a 07/07/2022</t>
  </si>
  <si>
    <t>Diaría de viagem a Evandro Fagner da Silva ref.passagem ida em tupaciguara</t>
  </si>
  <si>
    <t>Diaría de viagem a Liliane Souza Dias ref. Passagem a Uberaba</t>
  </si>
  <si>
    <t>147251996751491-32</t>
  </si>
  <si>
    <t>52597274210-56</t>
  </si>
  <si>
    <t>Aquisição de duas maquinas de Corte Wmark NG108A</t>
  </si>
  <si>
    <t>Thales Lorran dos Santos Pereira</t>
  </si>
  <si>
    <t>34.518.600/0001-68</t>
  </si>
  <si>
    <t>Compra de duas maquina de acabamento Wmark NG202  e R$30,00 de frete</t>
  </si>
  <si>
    <t xml:space="preserve">Pagamento ref. Pensão alimenticia descontado em folha de pagamento do funcionario  Wagner Gladson da Silva ref. 05/2022 </t>
  </si>
  <si>
    <t>52597274236-42</t>
  </si>
  <si>
    <t xml:space="preserve">Pagamento ref. Pensão alimentícia descontado em folha de pagamento do funcionário  Paulo Marcio Rocha Barbosa Santos ref. 05/2022 </t>
  </si>
  <si>
    <t>52597274235-85</t>
  </si>
  <si>
    <t>Pagamento ref. Pensão alimenticia descontado em folha de pagamento do funcionario  Bruno Venuto Lopes Viana ref. 05/2022</t>
  </si>
  <si>
    <t>5297274234-54</t>
  </si>
  <si>
    <t>Pagamento ref. Pensão alimenticia descontado em folha de pagamento do funcionario  Euclides Sá de Paula ref. 05/2022</t>
  </si>
  <si>
    <t>Pamela Mourão e Silva</t>
  </si>
  <si>
    <t>016.059.436-73</t>
  </si>
  <si>
    <t>52597274235-10</t>
  </si>
  <si>
    <t>1° Pagamento de 50% do 1.2 º Modulo do curso de culinaria nas unidades Andradas, Horto, São Jeronimo e Santa Clara</t>
  </si>
  <si>
    <t>Pagamento ref. Pensão alimenticia descontado em folha de pagamento do funcionario  Diego Antonio dos Santos ref. 05/2022</t>
  </si>
  <si>
    <t>Márcia Mesquita de Oliveira Jesus Sousa</t>
  </si>
  <si>
    <t>52597274234-81</t>
  </si>
  <si>
    <t>25</t>
  </si>
  <si>
    <t>2° Pagamento de 50% do 4 º Modulo do curso de culinaria nas unidades Andradas, Horto, São Jeronimo e Santa Clara</t>
  </si>
  <si>
    <t>Compra de material eletrico para instalação dos ventiladores</t>
  </si>
  <si>
    <t>Compra de 10 pcte de Café, 2pcte de açucar e 2 filtro de papel para uso na sede administrativa</t>
  </si>
  <si>
    <t>Mercearia Vagvan Ltda</t>
  </si>
  <si>
    <t>07.337.206/0001-50</t>
  </si>
  <si>
    <t>IPTU 5/11 - Sede Administrativa - Rua Araguari, 511.</t>
  </si>
  <si>
    <t>1/3 Férias Danilo Sousa Luiz período 10/06/2022 a 09/07/2022</t>
  </si>
  <si>
    <t xml:space="preserve"> Danilo Sousa Luiz</t>
  </si>
  <si>
    <t>091.429.586-10</t>
  </si>
  <si>
    <t>Férias Danilo Sousa Luiz período 10/06/2022 a 09/07/2022</t>
  </si>
  <si>
    <t>Diaría de viagem a Wender Pereira de Campos ref. Ida na cidade administrativa para realização de serviços administrativos</t>
  </si>
  <si>
    <t>Wender Pereira de Campos</t>
  </si>
  <si>
    <t>968.512.106-06</t>
  </si>
  <si>
    <t>FGTS 05/2022</t>
  </si>
  <si>
    <t>Pagamento ref. Pensão alimenticia descontado em folha de pagamento do funcionario  Marlon Douglas Guilherme Nunes ref. 05/2022</t>
  </si>
  <si>
    <t>52655402151-53</t>
  </si>
  <si>
    <t>Compra de 13 caixas para oficina brincar para desenvolver</t>
  </si>
  <si>
    <t>Friovale Comercio de Peças e Maquinas Eirelli</t>
  </si>
  <si>
    <t>Compra de medicamentos para adolescente</t>
  </si>
  <si>
    <t>Compra de insumos e materiais para oficina de barbearia</t>
  </si>
  <si>
    <t>Rodrigo Cosmeticos ltda</t>
  </si>
  <si>
    <t>07.596.408/0001-17</t>
  </si>
  <si>
    <t>26652074-001</t>
  </si>
  <si>
    <t>Adriana Ferreira de Lima</t>
  </si>
  <si>
    <t>120.890.684-42</t>
  </si>
  <si>
    <t>7731689790000-15</t>
  </si>
  <si>
    <t xml:space="preserve">Diaría de viagem a Eudes Ricardo da Silva ref.translado de adolescente </t>
  </si>
  <si>
    <t>Eudes Ricardo da Silva</t>
  </si>
  <si>
    <t>030.105.856-32</t>
  </si>
  <si>
    <t>9732392570000-23</t>
  </si>
  <si>
    <t xml:space="preserve">Diaría de viagem a Flavia Tessarini Prata ref. Translado de adolescente </t>
  </si>
  <si>
    <t>9732392570000-31</t>
  </si>
  <si>
    <t xml:space="preserve">Diaría de viagem a Gisele Dias Ferreira ref. Ida a cidade administrativa </t>
  </si>
  <si>
    <t>ISS retido ref. 05/2022</t>
  </si>
  <si>
    <t>2221318435-52</t>
  </si>
  <si>
    <t>Minas Vale Distribuidora de alimentos</t>
  </si>
  <si>
    <t>Pagamento ref. Pensão alimenticia descontado em folha de pagamento do funcionario  Ronaldo de Jesus Soares ref. 05/2022</t>
  </si>
  <si>
    <t>Katia dos Santos Freitas</t>
  </si>
  <si>
    <t>086.619.976-40</t>
  </si>
  <si>
    <t>52689676854-61</t>
  </si>
  <si>
    <t>Pagamento ref. Pensão alimenticia descontado em folha de pagamento do funcionario  Ronaldo de Jesus Soares ref. Férias</t>
  </si>
  <si>
    <t>52689676854-10</t>
  </si>
  <si>
    <t>A Casa da Limpeza descartaveis e Utensilios Eireli</t>
  </si>
  <si>
    <t>36.268.017/0001-71</t>
  </si>
  <si>
    <t>Taxa de certidão de transcrição do imovel de ipatinga</t>
  </si>
  <si>
    <t>Oficio de Registro de Imoveis</t>
  </si>
  <si>
    <t>29.593.607/0001-04</t>
  </si>
  <si>
    <t>Orçamento</t>
  </si>
  <si>
    <t>Recarga de 3 cartucho toner</t>
  </si>
  <si>
    <t>06.981.180/0001</t>
  </si>
  <si>
    <t>Hospedagem Geane Carolina de Jesus Mendes para o evento de entrega das viaturas</t>
  </si>
  <si>
    <t>Hospedagem Wanderson Gonçalves de Morais para o evento de entrega das viaturas</t>
  </si>
  <si>
    <t>Hospedagem Valdomiro Nunes da Silva para o evento de entrega das viaturas</t>
  </si>
  <si>
    <t>Hospedagem Adair Assis de Alcantara para o evento de entrega das viaturas</t>
  </si>
  <si>
    <t>Hospedagem Charlene Geise da Costa Soares para o evento de entrega das viaturas</t>
  </si>
  <si>
    <t>Hospedagem Rosa Neide Pereira Borges da Cunha para o evento de entrega das viaturas</t>
  </si>
  <si>
    <t>Hospedagem Augusto Cesar de Oliveira para o evento de entrega das viaturas</t>
  </si>
  <si>
    <t>Hospedagem Gabriela Gomes Cardoso  para o evento de entrega das viaturas</t>
  </si>
  <si>
    <t>Hospedagem Maicon Douglas de Almeida Mendes  para o evento de entrega das viaturas</t>
  </si>
  <si>
    <t>Hospedagem Wagner Iago Teixeira Santos  para o evento de entrega das viaturas</t>
  </si>
  <si>
    <t>Hospedagem Ricardo de Oliveira Ramalho  para o evento de entrega das viaturas</t>
  </si>
  <si>
    <t>RO45120-3</t>
  </si>
  <si>
    <t>Serviços graficos como impressao de convites, banner, impressao de certificado para o evento de seminario Municipal em socioeducção</t>
  </si>
  <si>
    <t>Maria do Socorro de Carvalho</t>
  </si>
  <si>
    <t>36.478.266/0001-91</t>
  </si>
  <si>
    <t>RO45120-7</t>
  </si>
  <si>
    <t>Locação de 2 Impressoras Santa Helena</t>
  </si>
  <si>
    <t>RO45120-4</t>
  </si>
  <si>
    <t>144635-3</t>
  </si>
  <si>
    <t>Seguro de vida ref. 05/2022</t>
  </si>
  <si>
    <t>Compra de Calha para instalação no telhado do refeitorio da unidade</t>
  </si>
  <si>
    <t>Calhas Ipatinga Ltda</t>
  </si>
  <si>
    <t>12.383.662/0001-77</t>
  </si>
  <si>
    <t>Locação de 2 Impressoras Santa Clara</t>
  </si>
  <si>
    <t>RO45120-5</t>
  </si>
  <si>
    <t>Compra de 2 converso VGA para HDMI para adequar a conexão da TV</t>
  </si>
  <si>
    <t>Bem estar social 05/2022</t>
  </si>
  <si>
    <t>Locação de 2 Impressoras Lindeia</t>
  </si>
  <si>
    <t>RO45120-6</t>
  </si>
  <si>
    <t>Compra de itens de confeitaria para oficina na unidade</t>
  </si>
  <si>
    <t>Anna Clara Festas Ltda Me</t>
  </si>
  <si>
    <t>09.453.595/0001-05</t>
  </si>
  <si>
    <t>Locação de 2 Impressoras Sete Lagoas</t>
  </si>
  <si>
    <t>RO45120-8</t>
  </si>
  <si>
    <t>Locação de 7 Impressoras Sede</t>
  </si>
  <si>
    <t>RO4120-1</t>
  </si>
  <si>
    <t xml:space="preserve">Instalaçao de chapa xadrez de metal para fechamento da caixa de gordura </t>
  </si>
  <si>
    <t>Sergio Luiz Suarez</t>
  </si>
  <si>
    <t>15.661.973/0001-49</t>
  </si>
  <si>
    <t>Locação de 2 Impressoras Sede</t>
  </si>
  <si>
    <t>RO45120-2</t>
  </si>
  <si>
    <t>Aquisição de 18 Radios portatil comunicador sendo 6 unidades para Araxá, 8 unidades para Tupaciguara, 2 unidades Ipatinga, 1 unidade para Uberaba e 1 Unidade São Jeronimo</t>
  </si>
  <si>
    <t>Dharmacom Telecomunicações Ltda</t>
  </si>
  <si>
    <t>07.312.805/0001-10</t>
  </si>
  <si>
    <t xml:space="preserve">Reembolso a Augusto Cesar Oliveira ref pedagio entre Tupaciguara a Uberlandia </t>
  </si>
  <si>
    <t>ISS retido ref. Nota projecendio obra feita em Unai</t>
  </si>
  <si>
    <t>Prefeitura Municipal de Unai</t>
  </si>
  <si>
    <t>Impressão de foto 3x4 para 5 adolescentes</t>
  </si>
  <si>
    <t>Oticas Maria Jose Ltda</t>
  </si>
  <si>
    <t>19.882.745/0001-50</t>
  </si>
  <si>
    <t>Compra de 10 aventais para uso nas oficinas de culinaria</t>
  </si>
  <si>
    <t>Abril Uniformes Ltda</t>
  </si>
  <si>
    <t>14.285.160/0001-39</t>
  </si>
  <si>
    <t>Recarga de 2 botijão</t>
  </si>
  <si>
    <t>Devoluçao ref. A taxa de certidao que foi emitida conforme o lançamento 3459</t>
  </si>
  <si>
    <t xml:space="preserve">Oi S.a </t>
  </si>
  <si>
    <t>17004553646-91</t>
  </si>
  <si>
    <t>17004553102-69</t>
  </si>
  <si>
    <t>17004553102-71</t>
  </si>
  <si>
    <t>17004553102-70</t>
  </si>
  <si>
    <t>17004553102-73</t>
  </si>
  <si>
    <t>17004553183-00</t>
  </si>
  <si>
    <t>Pagamento 1° parcela  reforma da Unidade de Sete Lagoas</t>
  </si>
  <si>
    <t>Tecnoapice Montagens e Construçoes Ltda</t>
  </si>
  <si>
    <t>06.977.226/0001-23</t>
  </si>
  <si>
    <t>Pagamento 2° parcela  reforma da Unidade de Sete Lagoas</t>
  </si>
  <si>
    <t>Compra de itens de pintura para oficina na unidade</t>
  </si>
  <si>
    <t>Planalto Tintas Ltda</t>
  </si>
  <si>
    <t>26.390.229/0018-11</t>
  </si>
  <si>
    <t>Reembolso a Flavia Tessarini Prata ref. Pedagio em araxá</t>
  </si>
  <si>
    <t>7739266610001-34</t>
  </si>
  <si>
    <t>Diaria de viagem ao Funcionario Ageu Gomes Neto ref.cumprimento de desligamento de adolescente.</t>
  </si>
  <si>
    <t>7739266610000-27</t>
  </si>
  <si>
    <t>Diaria de viagem ao Funcionario Alcides Junio Soares de Araujo ref. Visita metodologica a familia do adolescente</t>
  </si>
  <si>
    <t>Alcides Junio Soares de Araujo</t>
  </si>
  <si>
    <t>064.962.996-50</t>
  </si>
  <si>
    <t>7739266610000-35</t>
  </si>
  <si>
    <t>Diaria de Viagem ao Funcionario Andre Luiz Marques ref.desligamento de adolescente</t>
  </si>
  <si>
    <t xml:space="preserve">Andre Luiz Marques </t>
  </si>
  <si>
    <t>7739266610000-43</t>
  </si>
  <si>
    <t>Diaria de Viagem ao Funcionario Carlos Lentúlio Rocha ref. Translado do adolescente</t>
  </si>
  <si>
    <t>Carlos Lentulio Rocha</t>
  </si>
  <si>
    <t>012.052.636-08</t>
  </si>
  <si>
    <t>7739266610000-50</t>
  </si>
  <si>
    <t xml:space="preserve">Diaria de Viagem ao Funcionario Guilherme Marques da Silva ref. Cumprimento de desligamento do adolescente </t>
  </si>
  <si>
    <t>7739266610000-76</t>
  </si>
  <si>
    <t>Diaria de Viagem ao Funcionario Igor Prado Amancio ref.desinternaçao de adolescente acautelado para sua casa em Campos Gerais.</t>
  </si>
  <si>
    <t>7739266610000-84</t>
  </si>
  <si>
    <t>Diaria de Viagem ao Funcionario Juliano Fernandes Silva ref. Desinternação de adolescente acautelado para sua casa em Campos Gerais</t>
  </si>
  <si>
    <t>7739266610000-92</t>
  </si>
  <si>
    <t>Diaria de Viagem ao Funcionario Lucas Cardoso Arantes ref. Cumprimento de desligamento do adolescente</t>
  </si>
  <si>
    <t xml:space="preserve"> Lucas Cardoso Arantes</t>
  </si>
  <si>
    <t>023.034.996-07</t>
  </si>
  <si>
    <t>7739266610001-00</t>
  </si>
  <si>
    <t>Diaria de Viagem ao Funcionario Natalia Cristina Lopes Garcia ref.visita metodologica a familia do adolescente</t>
  </si>
  <si>
    <t>Natalia Cristina Lopes Garcia</t>
  </si>
  <si>
    <t>087.759.396-57</t>
  </si>
  <si>
    <t>7739266610001-18</t>
  </si>
  <si>
    <t>Diaria de Viagem ao Funcionario Wender Pereira de Campos ref.  Realizaçao de revisão do veiculo Fiat Argo de Sete Lagoas</t>
  </si>
  <si>
    <t>7739266610001-26</t>
  </si>
  <si>
    <t>Diaria de viagem a Funcionaria Flavia Tessarini Prata ref. Translado de adolescente para Araxá</t>
  </si>
  <si>
    <t xml:space="preserve">Flavia Tessarini Prata </t>
  </si>
  <si>
    <t>7739266610000-19</t>
  </si>
  <si>
    <t>Reembolso de viagem ao Funcionario Ageu Gomes Ferreira Neto ref. Pedagio para Patos de Minas</t>
  </si>
  <si>
    <t xml:space="preserve">Ageu Gomes Ferreira Neto </t>
  </si>
  <si>
    <t>773926610001-42</t>
  </si>
  <si>
    <t>Reembolso de viagem ao Funcionario Giovanni Alberto da Silva ref. Desligamento de adolescentes</t>
  </si>
  <si>
    <t>Giovanni Alberto da Silva</t>
  </si>
  <si>
    <t>015.100.126-28</t>
  </si>
  <si>
    <t>773926610000-68</t>
  </si>
  <si>
    <t xml:space="preserve">Diaria de viagem a Funcionaria Cristina Aparecida Rosa de Carvalho ref. Progressão de medida do adolescente </t>
  </si>
  <si>
    <t>Cristina Aparecida Rosa de Carvalho</t>
  </si>
  <si>
    <t>737334300000-25</t>
  </si>
  <si>
    <t>Diaria de Viagem Ao Funcionario Herverton Marlon Trindade Silva ref. Progressão de medida do adolescente</t>
  </si>
  <si>
    <t>Herverton Marlon Trindade Silva</t>
  </si>
  <si>
    <t>9737334300000-17</t>
  </si>
  <si>
    <t>Diaria de viagem ao Funcionario Eduardo de Oliveira Carvalho ref. A visita tecnica assistencial a familia do adolescente</t>
  </si>
  <si>
    <t>9797334300000-33</t>
  </si>
  <si>
    <t>Diaria de Viagem ao Funcionario Flávio Xavier dos Santos ref. Estudo de caso com a rede socio assistencial do municipio e visita a familia do adolescente</t>
  </si>
  <si>
    <t>Flávio Xavier dos Santos</t>
  </si>
  <si>
    <t>9737334300000-58</t>
  </si>
  <si>
    <t>Diaria de Viagem ao Funcionario Fabricio Victor de Carvalho Jesus  ref. Estudo de caso com a rede socio assistencial do municipio e visita a familia do adolescente</t>
  </si>
  <si>
    <t>Fabricio Victor de Carvalho Jesus</t>
  </si>
  <si>
    <t>9737334300000-41</t>
  </si>
  <si>
    <t>Compra de 32 galões de agua de 20 litros</t>
  </si>
  <si>
    <t>12232411765-2</t>
  </si>
  <si>
    <t>Compra de lanche para oficina corre legal da unidade</t>
  </si>
  <si>
    <t>Contratação de um mestre de cerimonio para o seminario na unidade de Sete Lagoas</t>
  </si>
  <si>
    <t>George Marlon Cipriani Machado</t>
  </si>
  <si>
    <t>30.200.389/0001-80</t>
  </si>
  <si>
    <t>Reparo na caixa d'agua da unidade onde ouve um vazamento</t>
  </si>
  <si>
    <t>Gabriela Almeida Araujo</t>
  </si>
  <si>
    <t>27.094.976/0001-27</t>
  </si>
  <si>
    <t>Revisao no veiculo da unidade</t>
  </si>
  <si>
    <t>Tecar Minas Automoveis e Serviços Ltda</t>
  </si>
  <si>
    <t>01.739.520/0002-64</t>
  </si>
  <si>
    <t>Compra de oleo e filtro de oleo para revisão no veiculo da unidade</t>
  </si>
  <si>
    <t>Diaria de viagem Flavia Farias de Paula  ref. Translado de adolescente devido sentença de desinternação</t>
  </si>
  <si>
    <t>3741803070000-16</t>
  </si>
  <si>
    <t>Medicamentos para adolescentes</t>
  </si>
  <si>
    <t>Pagamento da 2° parcela de uniformes de adolescentes acautelados sendo 10 blusas de moletom e 10 calças de moletom.</t>
  </si>
  <si>
    <t>Pagamento da 2° parcela de uniformes de adolescentes acautelados sendo 10 blusas camisas</t>
  </si>
  <si>
    <t>Pagamento 3° parcela  reforma da Unidade de Sete Lagoas</t>
  </si>
  <si>
    <t>Pagamento da 2° parcela de uniformes de adolescentes acautelados sendo 20 blusas de moletom e 20 calças de moletom.</t>
  </si>
  <si>
    <t>Pagamento da 2° parcela de uniformes de adolescentes acautelados sendo 10 camisas</t>
  </si>
  <si>
    <t>Pagamento da 2° parcela de uniformes de adolescentes acautelados sendo 07 blusas de moletom e 07 calças de moletom.</t>
  </si>
  <si>
    <t>Pagamento da 2° parcela de uniformes de adolescentes acautelados sendo 40 blusas de moletom e 40 calças de moletom.</t>
  </si>
  <si>
    <t>Pagamento da 2° parcela de uniformes de adolescentes acautelados sendo 7 camisas</t>
  </si>
  <si>
    <t>Pagamento da 2° parcela de uniformes de adolescentes acautelados sendo 33 camisas</t>
  </si>
  <si>
    <t>10001385-23</t>
  </si>
  <si>
    <t>Pagamento da 2° parcela de uniformes de adolescentes acautelados sendo 12 blusas de moletom e 12 calças de moletom.</t>
  </si>
  <si>
    <t>Pagamento da 2° parcela de uniformes de adolescentes acautelados sendo 34 blusas de moletom e 34 calças de moletom.</t>
  </si>
  <si>
    <t>Pagamento da 2° parcela de uniformes de adolescentes acautelados sendo 44 camisas</t>
  </si>
  <si>
    <t>Pagamento da 2° parcela de uniformes de adolescentes acautelados sendo 34 camisas</t>
  </si>
  <si>
    <t>Pagamento da 2° parcela de uniformes de adolescentes acautelados sendo 6 camisas</t>
  </si>
  <si>
    <t>Pagamento da 2° parcela de uniformes de adolescentes acautelados sendo 40 camisas</t>
  </si>
  <si>
    <t>2° Pagamento de 50% do 2.2 º Modulo do curso de culinaria nas unidades Andradas, Horto, São Jeronimo e Santa Clara</t>
  </si>
  <si>
    <t>Pagamento da 2° parcela de uniformes de adolescentes acautelados sendo 44 blusas de moletom e 44 calças de moletom.</t>
  </si>
  <si>
    <t>Pagamento da 2° parcela de uniformes de adolescentes acautelados sendo 6 blusas de moletom e 6 calças de moletom.</t>
  </si>
  <si>
    <t>Pagamento da 2° parcela de uniformes de adolescentes acautelados sendo 14 blusas de moletom e 14 calças de moletom.</t>
  </si>
  <si>
    <t>Pagamento da 2° parcela de uniformes de adolescentes acautelados sendo 20 camisas</t>
  </si>
  <si>
    <t>Reembolso a Ronielle Lopes Caetano ref. Pedagio cidades Tupaciguara, Uberaba e Sete Lagoas no valor R$ 76,90 e reabastecimento por inatividade na rede de Uberaba no Valor R$ 286,22</t>
  </si>
  <si>
    <t xml:space="preserve">Diaría de viagem a funcionaria Cristina Aparecida Rosa de Carvalho ref. Visita metodologica a familia do adolescente </t>
  </si>
  <si>
    <t xml:space="preserve">Diaría de viagem a funcionario Antonio Carlos Santos de Lima ref. Visita metodologica a familia do adolescente </t>
  </si>
  <si>
    <t>Reembolso a Evandro Fagner da Silva ref. Diferença de passagem</t>
  </si>
  <si>
    <t xml:space="preserve">Reembolso a Juliano Fernandes Silva ref. Translado de adolescente </t>
  </si>
  <si>
    <t>Reembolso a Fabricio Victor de Carvalho de Jesus ref. Hospedagem para estudo de caso do adolescente</t>
  </si>
  <si>
    <t>Reembolso a Flavio Xavier dos Santos ref. Hospedagem para estudo de caso do adolescente</t>
  </si>
  <si>
    <t>Juliano Henrique Soares Andrade</t>
  </si>
  <si>
    <t>028.193.036-84</t>
  </si>
  <si>
    <t>Charles Dominique Maugin</t>
  </si>
  <si>
    <t>034.157.996-38</t>
  </si>
  <si>
    <t>Hercules Da Silva Cruz</t>
  </si>
  <si>
    <t>005.583.146-00</t>
  </si>
  <si>
    <t>Juliana Cristina Assunção dos Santos</t>
  </si>
  <si>
    <t>095.303.646-44</t>
  </si>
  <si>
    <t>Rodrigo Cesar Guido De Paula</t>
  </si>
  <si>
    <t>Transferência de Rendimentos para conta Reserva de recurso, conforme previsto no I do Art. 89 do decreto estadual 47553/2018 ref. 05/2022</t>
  </si>
  <si>
    <t>5742704640000-12</t>
  </si>
  <si>
    <t>164240304751491-32</t>
  </si>
  <si>
    <t>Hospedagem Adriana Lazarotti dia 06 a 08/06 a unidade de Tupaciguara</t>
  </si>
  <si>
    <t>Compra de 20 pares de meia tenis para uso dos adolescentes</t>
  </si>
  <si>
    <t>Thamiris Tecidos Ltda</t>
  </si>
  <si>
    <t>02.649.403/0001-91</t>
  </si>
  <si>
    <t>Compra de 12 pares de meia tenis para uso dos adolescentes</t>
  </si>
  <si>
    <t>12233601257-5</t>
  </si>
  <si>
    <t>Serviço de pintura e sinalização da fachada com os simbolos e padronização conforme Suase</t>
  </si>
  <si>
    <t>1501548313-000</t>
  </si>
  <si>
    <t>Aquisição de um bebedouro para unidade</t>
  </si>
  <si>
    <t>Compra de 10 aventais descartaveis para uso da equipe de saude da unidade devido ao surto de covid</t>
  </si>
  <si>
    <t>17004553713-35</t>
  </si>
  <si>
    <t>17004553121-10</t>
  </si>
  <si>
    <t>Plano odontologico ref. 06/2022</t>
  </si>
  <si>
    <t>Compra de 40 pares de meia tenis para uso dos adolescentes</t>
  </si>
  <si>
    <t>1223377902-11</t>
  </si>
  <si>
    <t>Hospedagem de Evandro Vagner em visita em Tupacigura dia 06 a 07/06/2022</t>
  </si>
  <si>
    <t>19.314.0001-75</t>
  </si>
  <si>
    <t>Compra de 14 pares de meia tenis para uso dos adolescentes</t>
  </si>
  <si>
    <t>1501547661-000</t>
  </si>
  <si>
    <t>Compra de 66 pares de meia tenis para uso dos adolescentes</t>
  </si>
  <si>
    <t>Compra de 68 pares de meia tenis para uso dos adolescentes</t>
  </si>
  <si>
    <t>21396052022-8</t>
  </si>
  <si>
    <t>Hospedagem Aquila Augusto da Silva Teixeira periodo 06/06 a 08/06 visita a unidade Tupaciguara</t>
  </si>
  <si>
    <t>Compra de itens de papelaria para oficina  na unidade</t>
  </si>
  <si>
    <t>1501547881-000</t>
  </si>
  <si>
    <t>Compra de 80 pares de meia tenis para uso dos adolescentes</t>
  </si>
  <si>
    <t>Hospedagem Ronielle Lopes periodo 06/06 a 08/06 visita a unidade Tupaciguara</t>
  </si>
  <si>
    <t>Compra de 88 pares de meia tenis para uso dos adolescentes</t>
  </si>
  <si>
    <t>Compra de 28 pares de meia tenis para uso dos adolescentes</t>
  </si>
  <si>
    <t>3° Parcela da Reforma Lindeia</t>
  </si>
  <si>
    <t>1501548686-000</t>
  </si>
  <si>
    <t>17004553699-45</t>
  </si>
  <si>
    <t>17004553701-92</t>
  </si>
  <si>
    <t>1501546324-000</t>
  </si>
  <si>
    <t>17004553102-60</t>
  </si>
  <si>
    <t>Compra de 24 pares de meia tenis para uso dos adolescentes</t>
  </si>
  <si>
    <t>Telefone Corporativo sede e unidades</t>
  </si>
  <si>
    <t>Compra de materias eletricos  devido a realocação de salas de aula na unidade</t>
  </si>
  <si>
    <t>TR Eletro- Eletronico Ltda</t>
  </si>
  <si>
    <t>42.915.389/0003-07</t>
  </si>
  <si>
    <t>Hospedagem para visita tecnica na unidade de Uberaba - Adriana Lazzarotti, Aquila Teixeira, Ronielle Caetano nos dias 08/06 a 09/06/2022</t>
  </si>
  <si>
    <t>Havanna Pallace Hotelaria Ltda</t>
  </si>
  <si>
    <t>Hospedagem para visita tecnica na unidade de Uberaba - Liliane Souza Dias nos dias 07/06 a 09/06/2022</t>
  </si>
  <si>
    <t>Papelaria Comerical de Uberlandia Ltda</t>
  </si>
  <si>
    <t>66.471.277/0001-00</t>
  </si>
  <si>
    <t>Compra de Campainha para uso na sede administrativa</t>
  </si>
  <si>
    <t xml:space="preserve">Compra de um corta vergalhão para unidade </t>
  </si>
  <si>
    <t xml:space="preserve">Recarga de 2 vale transporte </t>
  </si>
  <si>
    <t>17004553102-61</t>
  </si>
  <si>
    <t>Processo de contratação de serviço para desmembramento da energia eletrica da unidade e instalação junto a cemig</t>
  </si>
  <si>
    <t>Atomos Desentupidora e Dedetizadora Eireli</t>
  </si>
  <si>
    <t>17004555684-70</t>
  </si>
  <si>
    <t>Compra de itens para oficina de culinaria na unidade</t>
  </si>
  <si>
    <t>Antonio Farid Comercio e Importação Ltda</t>
  </si>
  <si>
    <t>43370126-1</t>
  </si>
  <si>
    <t>1/3 Férias Glicelia Rogeria da Silva  período 20/06/2022 a 19/07/2022</t>
  </si>
  <si>
    <t>Férias Glicelia Rogeria da Silva  período 20/06/2022 a 19/07/2022</t>
  </si>
  <si>
    <t>1/3 Férias Mariana Rodrigues de Araujo período 20/06/2022 a 04/07/2022</t>
  </si>
  <si>
    <t>Mariana Rodrigues de Araujo</t>
  </si>
  <si>
    <t>102.007.986-00</t>
  </si>
  <si>
    <t>Férias Mariana Rodrigues de Araujo período 20/06/2022 a 04/07/2022</t>
  </si>
  <si>
    <t>1/3 Férias Danielly Xavier Souza e Rodrigues período 20/06/2022 a 19/07/2022</t>
  </si>
  <si>
    <t xml:space="preserve"> Danielly Xavier Souza e Rodrigues </t>
  </si>
  <si>
    <t>072.681.326-54</t>
  </si>
  <si>
    <t>Férias Danielly Xavier Souza e Rodrigues período 20/06/2022 a 19/07/2022</t>
  </si>
  <si>
    <t>1/3 Férias Frederico Wilken de Pinho período 20/06/2022 a 19/07/2022</t>
  </si>
  <si>
    <t>Frederico Wilken de Pinho</t>
  </si>
  <si>
    <t>014.267.306-40</t>
  </si>
  <si>
    <t>FériasFrederico Wilken de Pinho período 20/06/2022 a 19/07/2022</t>
  </si>
  <si>
    <t>Despesa de viagem ao funcionario Marco Aurelio de Barros ref. Translado de adolescente para cidade de paraguaçu no dia 17/06 para acompanhamento com a familia</t>
  </si>
  <si>
    <t xml:space="preserve"> Marco Aurelio de Barros</t>
  </si>
  <si>
    <t>Despesa de Viagem ao Funcionario Marco Antonio Pereira Villar ref.translado de adolescente para cidade de paraguaçu no dia 17/06 para acompanhamento com a familia</t>
  </si>
  <si>
    <t xml:space="preserve"> Marco Antonio Pereira Villa</t>
  </si>
  <si>
    <t>969.939.106-59</t>
  </si>
  <si>
    <t>Despesa de Viagem a Funcionaria Yanca Hiorrana Freitas ref. Translado do adolescente para cidade de paraguaçu no dia 17/06 para acompanhamento com a familia</t>
  </si>
  <si>
    <t>Yanca Hiorrana Freitas</t>
  </si>
  <si>
    <t>125.492.946-02</t>
  </si>
  <si>
    <t>Despesa de Viagem ao funcionario Italo Márcio Alves Rodrigues ref. Translado do adolescente para cidade de paraguaçu no dia 17/06 para acompanhamento com a familia</t>
  </si>
  <si>
    <t xml:space="preserve"> Italo Márcio Alves Rodrigues </t>
  </si>
  <si>
    <t>054.411.196-67</t>
  </si>
  <si>
    <t>INSS Patronal  ref. 05/2022</t>
  </si>
  <si>
    <t>Repasse de INSS descontado dos funcionários em folha de pagamento - ref 05/2022</t>
  </si>
  <si>
    <t>Repasse de IRRF sobre folha de pagamento ref. 05/2022</t>
  </si>
  <si>
    <t>Contribuiçoes retidas ref. Nota fiscal n°298648/2022817/2022/857/2022/858/2022875/2022703</t>
  </si>
  <si>
    <t>IRRF retido Ref. 05/2022 Nota fiscal n°298648/2022817/2022857/2022858/2022875/2022/103</t>
  </si>
  <si>
    <t>Despesa de viagem ao funcionario Marco Aurelio de Barros ref. Translado de retorno do adolescente para unidade no dia 20/06</t>
  </si>
  <si>
    <t>1745690180000-20</t>
  </si>
  <si>
    <t>Despesa de Viagem a Funcionaria Yanca Hiorrana Freitas ref.  Translado de retorno do adolescente para unidade no dia 20/06</t>
  </si>
  <si>
    <t>1745690180000-12</t>
  </si>
  <si>
    <t>Copati e Cardoso Ltda Ortopedia e saude</t>
  </si>
  <si>
    <t>Wilson do Carmo de Jesus</t>
  </si>
  <si>
    <t>034.617.306-02</t>
  </si>
  <si>
    <t>7751782460000-27</t>
  </si>
  <si>
    <t>1/3 Férias Cristhian Matheus da Costa Neves período 23/06/2022 a 22/07/2022</t>
  </si>
  <si>
    <t xml:space="preserve">Cristhian Matheus da Costa Neves </t>
  </si>
  <si>
    <t>113.453.946-08</t>
  </si>
  <si>
    <t>7751782460000-19</t>
  </si>
  <si>
    <t>FériasCristhian Matheus da Costa Neves período 23/06/2022 a 22/07/2022</t>
  </si>
  <si>
    <t>Benefício Bem Estar Social, ref. Afastamento por acidente do funcionario Helbert Fabiano de Souza</t>
  </si>
  <si>
    <t>Constestaçao de Telefone fixo nas unidades  Andradas / Horto/ Lindeia/ São Jerônimo/ Santa Clara/ Santa Helena/ Ipatinga/ Sete Lagoas</t>
  </si>
  <si>
    <t>45000003197-08</t>
  </si>
  <si>
    <t>Drogaria e Perfumaria JG Oziel Ltda</t>
  </si>
  <si>
    <t>05.727.316/0001-01</t>
  </si>
  <si>
    <t>Pagamento ref. acordo trabalhista do funcionario Helio Geraldo dos Santos</t>
  </si>
  <si>
    <t>Michele dos Santos Silva</t>
  </si>
  <si>
    <t>122.167.836-17</t>
  </si>
  <si>
    <t>53068661743-72</t>
  </si>
  <si>
    <t>Combustivel</t>
  </si>
  <si>
    <t>Cinquentão Comercio De Combustivel</t>
  </si>
  <si>
    <t>04.224.679/0007-49</t>
  </si>
  <si>
    <t xml:space="preserve">Reembolso a Yanca Hiorrana de Freitas ref. Alimentaçao do adolescente </t>
  </si>
  <si>
    <t>Yanca Hiorrana de Freitas</t>
  </si>
  <si>
    <t>3755105920000-17</t>
  </si>
  <si>
    <t xml:space="preserve">Diaría de viagem a Marco Aurelio Barros ref. Translado do adolescente que recebeu extinçao da medida socioeducativa, a equipe ira visitar a casa do adolescente para entender o novo funcionamento da sua rotina </t>
  </si>
  <si>
    <t>Marco Aurelio de Barros</t>
  </si>
  <si>
    <t>5754472520000-37</t>
  </si>
  <si>
    <t xml:space="preserve">Diaría de viagem a Gislene Alves Bastos ref. Translado do adolescente que recebeu extinçao da medida socioeducativa, a equipe ira visitar a casa do adolescente para entender o novo funcionamento da sua rotina </t>
  </si>
  <si>
    <t>5754472520000-29</t>
  </si>
  <si>
    <t xml:space="preserve">Diaría de viagem a Diego Victor Damasceno ref. Translado do adolescente que recebeu extinçao da medida socioeducativa, a equipe ira visitar a casa do adolescente para entender o novo funcionamento da sua rotina </t>
  </si>
  <si>
    <t xml:space="preserve"> Diego Victor Damasceno</t>
  </si>
  <si>
    <t>016.644.606-83</t>
  </si>
  <si>
    <t>5754472520000-11</t>
  </si>
  <si>
    <t>Diaria de viagem a Ageu Gomes Ferreira Neto ref.transferencia de adolescente de patos de minas para Tupaciguara</t>
  </si>
  <si>
    <t xml:space="preserve"> Ageu Gomes Ferreira</t>
  </si>
  <si>
    <t>5754472520001-10</t>
  </si>
  <si>
    <t>Diaria de viagem a Gabriel Lucas Benedito ref.transferencia de adolescente de patos de minas para Tupaciguara</t>
  </si>
  <si>
    <t xml:space="preserve">Gabriel Lucas Benedito </t>
  </si>
  <si>
    <t>481.932.938-35</t>
  </si>
  <si>
    <t>5754472520001-02</t>
  </si>
  <si>
    <t>Diaria de viagem a Eduardo Rocha Campos ref.transferencia de adolescente de patos de minas para Tupaciguara</t>
  </si>
  <si>
    <t xml:space="preserve"> Eduardo Rocha Campos</t>
  </si>
  <si>
    <t>099.980.456-14</t>
  </si>
  <si>
    <t>5754472520001-28</t>
  </si>
  <si>
    <t>Diaria de viagem a Ageu Gomes Ferreira Neto ref. Pedagio de patos de minas para tupaciguara</t>
  </si>
  <si>
    <t>5754472520000-78</t>
  </si>
  <si>
    <t xml:space="preserve">Diaria de viagem a Giovanni Alberto da Silva ref. Desligamento do adolescente </t>
  </si>
  <si>
    <t xml:space="preserve">Giovanni Alberto da Silva </t>
  </si>
  <si>
    <t>5754472520000-45</t>
  </si>
  <si>
    <t xml:space="preserve">Diaria de viagem a Andre Luiz Marques ref. Desligamento do adolescente </t>
  </si>
  <si>
    <t>5754472520000-52</t>
  </si>
  <si>
    <t>Diaria de viagem a Maicon Douglas de Almeida Mendes ref. Translado do adolescente  de Patos de Minas para Uberaba</t>
  </si>
  <si>
    <t xml:space="preserve">Maicon Douglas de Almeida Mendes </t>
  </si>
  <si>
    <t>5754472520000-60</t>
  </si>
  <si>
    <t>Reembolso a Wender Pereira de Campos ref. Pedagio BH/ Sete Lagoas para ida na Sede Adminsitrativa para buscar o Kit inverno para os adolescentes em internação provisoria</t>
  </si>
  <si>
    <t>958.512.106-06</t>
  </si>
  <si>
    <t>5754472520000-94</t>
  </si>
  <si>
    <t>Reembolso a Marco Aurelio Barros ref. A pedagio de Bh a Paraguaçu</t>
  </si>
  <si>
    <t>014.647.506-29</t>
  </si>
  <si>
    <t>5754472520000-86</t>
  </si>
  <si>
    <t>43458715-1</t>
  </si>
  <si>
    <t>Pagamento ref à multa de Trânsito que será descontado em folha de pagamento do funcionário   Aquila Augusto da Silva Teixeira</t>
  </si>
  <si>
    <t>Serviço de transporte de um refrigerador e um fogao industrial das unidades horto e santa clara</t>
  </si>
  <si>
    <t>Bh Carretos.com</t>
  </si>
  <si>
    <t>21.308.559/0001-53</t>
  </si>
  <si>
    <t xml:space="preserve">MGU Comercio de Med e Perfumaria </t>
  </si>
  <si>
    <t>Manutenção na estrutura de rede</t>
  </si>
  <si>
    <t>Telecom Solutions Comunicação Informatica Ltda</t>
  </si>
  <si>
    <t>21.217.644/0001-06</t>
  </si>
  <si>
    <t>Compra de 5 maçanetas para troca das que estavam quebradas em salas da area de segurança da unidade</t>
  </si>
  <si>
    <t>LSZ Materiais para Construçao Ltda Me</t>
  </si>
  <si>
    <t>09.412.076/0001-07</t>
  </si>
  <si>
    <t>Pagamento ref à multa de Trânsito que será descontado em folha de pagamento do funcionário  Glauciano Antonio Batista</t>
  </si>
  <si>
    <t>Compra de tomadas e cabos para manutençao e estrutura da rede da unidade</t>
  </si>
  <si>
    <t>Compra de uma peça do aquecedor solar para substituiçao pois o equipamento não estava funcionando.</t>
  </si>
  <si>
    <t>Hidraulica Moraes Ltda</t>
  </si>
  <si>
    <t>04.618.513/0001-11</t>
  </si>
  <si>
    <t>Alimentaçao Und. Araxá</t>
  </si>
  <si>
    <t>Alimentaçao Und. Ipatinga</t>
  </si>
  <si>
    <t>43458700-1</t>
  </si>
  <si>
    <t>43458704-1</t>
  </si>
  <si>
    <t>Heidye Patricia Sezervinsk Mendonça</t>
  </si>
  <si>
    <t>063.312.616-05</t>
  </si>
  <si>
    <t>Reembolso a Marco Aurelio De Barros ref. Pedagio de BH para paraguaçu</t>
  </si>
  <si>
    <t>43468193-1</t>
  </si>
  <si>
    <t>1° Pagamento de 50% do 13 º Modulo do curso de culinaria nas unidades Andradas, Horto, São Jeronimo e Santa Clara</t>
  </si>
  <si>
    <t>Renata Macedo De Sousa Ferreira</t>
  </si>
  <si>
    <t>089.532.836-47</t>
  </si>
  <si>
    <t>1758122470000-18</t>
  </si>
  <si>
    <t>Diaria de viagem a Marinete Ferreira de Castro ref. Visita ao centro de referencia da Assistencia Social para acompanhamento da familia do adolescente.</t>
  </si>
  <si>
    <t>Marinete Ferreira de Castro</t>
  </si>
  <si>
    <t>3758490340000-15</t>
  </si>
  <si>
    <t>Reembolso a Vicente Augusto Dias Pereira ref. Abastecimento   no estado do Espirito Santo no valor de R$ 226,51, conserto de pneu que estragou devido aos buracos na pista R$ 12,00 e hospedagem no valor R$ 60,00 devido ao desligamento do jovem adulto ate sua residencia no Espirito Santo</t>
  </si>
  <si>
    <t>3758490340000-23</t>
  </si>
  <si>
    <t xml:space="preserve">Diaria de viagem a Eder Martins Conceiçao ref.visita a familia do adolescente e a rede socioassistencial em carater de urgencia </t>
  </si>
  <si>
    <t>Eder Martins Conceiçao</t>
  </si>
  <si>
    <t xml:space="preserve">Reembolso a Flavia Farias de Paula ref. Refeição de adolescente a caminho de Araçuai e hospedagem da funcionaria </t>
  </si>
  <si>
    <t xml:space="preserve">Diaria de viagem a Alexsandro Batista ref. Desligamento do adolescente </t>
  </si>
  <si>
    <t xml:space="preserve">Alexsandro Batista </t>
  </si>
  <si>
    <t>Diaria de viagem a Eduardo de Oliveira Carvalho ref. Desligamento do adolescente</t>
  </si>
  <si>
    <t>Reembolso de viagem a Eduardo de Oliveira Carvalho ref. Pedagio de BH/Alfenas</t>
  </si>
  <si>
    <t>Reembolso de viagem a Eder Martins Conceição ref. Pedagio de BH/Luz</t>
  </si>
  <si>
    <t>Diaria de viagem a Andrea Giane Santos Tavares Paula ref. Visita metodologica a familia do adolescente</t>
  </si>
  <si>
    <t>Andrea Giane Santos Tavares Paula</t>
  </si>
  <si>
    <t>981.218.206-78</t>
  </si>
  <si>
    <t>Diaria de viagem a Luciene Moreira dos Santos ref.visita metodologica a familia do adolescente</t>
  </si>
  <si>
    <t>Reembolso a Eduardo de Oliveira Carvalho ref. Hospedagem R$ 150,00 e pedagio de BH/ Ubá R$ 34,80</t>
  </si>
  <si>
    <t>Reembolso a Marco Aurélio de Barros ref. Pedagio BH/ubá</t>
  </si>
  <si>
    <t>Marco Aurélio de Barros</t>
  </si>
  <si>
    <t>12235571922-1</t>
  </si>
  <si>
    <t>12235690325-4</t>
  </si>
  <si>
    <t>12235690367-0</t>
  </si>
  <si>
    <t>43477206-1</t>
  </si>
  <si>
    <t>Troca de 1 segredo e troca de 1 dobradiça no armario onde ficam os materiais da oficina</t>
  </si>
  <si>
    <t>Denis Alencar Verissimo</t>
  </si>
  <si>
    <t>30.991.320/0001-11</t>
  </si>
  <si>
    <t>Impressão de foto 3x4 sendo 20 fotografias</t>
  </si>
  <si>
    <t>Compra de itens como mangueira para jardim, abraçadeira e bico torneira para maior facilidade na limpeza  manutençao da organizçao da unidade</t>
  </si>
  <si>
    <t>Veludo Ferragens e Ferramentas Ltda</t>
  </si>
  <si>
    <t>25.895.0004/0001-06</t>
  </si>
  <si>
    <t>Lavanderia Unidade Santa Helena</t>
  </si>
  <si>
    <t>Lavanderia Unidade São Jeronimo</t>
  </si>
  <si>
    <t>Lavanderia Unidade Lindeia</t>
  </si>
  <si>
    <t xml:space="preserve">Instalação de  48 ventiladores </t>
  </si>
  <si>
    <t>Rafael Franco Damacena</t>
  </si>
  <si>
    <t>14.330.887/0001-90</t>
  </si>
  <si>
    <t>Recarga de 8 extintor de incendio</t>
  </si>
  <si>
    <t>Compra de 5 caixas de luvas para procedimentos</t>
  </si>
  <si>
    <t>Aquisição de 2 roupeiro 20 portas pequenas</t>
  </si>
  <si>
    <t>26.305.169/0001-43</t>
  </si>
  <si>
    <t xml:space="preserve"> Despesas com 65 passagens ida e volta de familiares de adolescentes dos dias 03/05 a 02/06/2022 das unidades Horto,São Jeronimo,Ipatinga,Santa Clara, Uberaba, Santa Helena, Andradas, Lindeia</t>
  </si>
  <si>
    <t>Compra de mangueira de jardim e kit esguicho para manutençao e limpeza da unidade</t>
  </si>
  <si>
    <t>43477203-1</t>
  </si>
  <si>
    <t>Matheus Marques Rosario Mota</t>
  </si>
  <si>
    <t>127.802.536-73</t>
  </si>
  <si>
    <t>3759581980000-16</t>
  </si>
  <si>
    <t xml:space="preserve">Diaria de viagem a Vicente Augusto Dias Pereira ref. Translado de adolescente para Espirito Santo </t>
  </si>
  <si>
    <t>Diaria de viagem a Eder Martins Conceição ref. Visita metodologica ao Cras junto com a familia do adolescente</t>
  </si>
  <si>
    <t>Diaria de viagem a Luciene Moreira dos Santos ref. Visita metodologica ao Cras junto com a familia do adolescente</t>
  </si>
  <si>
    <t>Reembolso a Eder Martins Conceiçao ref. Pedagio BH/Campos Altos</t>
  </si>
  <si>
    <t>Diaria de viagem a Vinicius Mariano Lemes ref. Condução do veiculo para levar o diretor da unidade para unidade de Uberlandia após visita do mesmo a unidade</t>
  </si>
  <si>
    <t>Diaria de viagem a Maicon Douglas de Almeida Mendes ref. conduçao do veiculo para voltar com o diretor da unidade para unidade de Uberlandia após visita do mesmo a unidade</t>
  </si>
  <si>
    <t>Diaria de viagem a Marco Aurelio de Barros ref.visita a familia do adolescente acautelado</t>
  </si>
  <si>
    <t>Diaria de viagem a Fabricio Victor de Carvalho Jesus ref.visita a familia do adolescente acautelado</t>
  </si>
  <si>
    <t>Devolução do valor realizado a maior conforme lançamento 3781 ref. 1° Pagamento de 50% do 13 º Modulo do curso de culinaria nas unidades Andradas, Horto, São Jeronimo e Santa Clara</t>
  </si>
  <si>
    <t xml:space="preserve">Vale Transporte 12 funcionarios </t>
  </si>
  <si>
    <t xml:space="preserve">Vale Transporte 6 funcionarios </t>
  </si>
  <si>
    <t xml:space="preserve">Vale Transporte 7 funcionarios </t>
  </si>
  <si>
    <t xml:space="preserve">Vale Transporte 5 funcionarios </t>
  </si>
  <si>
    <t xml:space="preserve">Vale Transporte 3 funcionarios </t>
  </si>
  <si>
    <t>Vale Transporte 1 funcionario.</t>
  </si>
  <si>
    <t>24.987.653/0001-7</t>
  </si>
  <si>
    <t>Encadernação de 3 apostilas de registros de eventos da defesa social</t>
  </si>
  <si>
    <t>Ildefonso Ribeiro Linhares</t>
  </si>
  <si>
    <t>Compra de um gás de cozinha</t>
  </si>
  <si>
    <t>WR Comercio de Gas e Agua Ltdda</t>
  </si>
  <si>
    <t>Compra de 186 unidades de mascara KN95 devido surto Covid</t>
  </si>
  <si>
    <t>RM Franco Empreendimentos Ltda</t>
  </si>
  <si>
    <t>Compra de 182 unidades de mascara KN95 devido surto Covid</t>
  </si>
  <si>
    <t>Vale transporte 208 funcionarios</t>
  </si>
  <si>
    <t>5350333-3</t>
  </si>
  <si>
    <t>Hospedagem de Evandro Vagner em visita em Tupacigura dia 07 a 08/06/2022</t>
  </si>
  <si>
    <t>Montblanc Hotel Ltda</t>
  </si>
  <si>
    <t>100022942-5</t>
  </si>
  <si>
    <t>Compra de 120 unidades de mascara KN95 devido surto Covid</t>
  </si>
  <si>
    <t>Vale transporte 10 funcionarios</t>
  </si>
  <si>
    <t>Manutençao no PABX sede administrativa</t>
  </si>
  <si>
    <t>Vale transporte 142 funcionarios</t>
  </si>
  <si>
    <t xml:space="preserve"> Pagamento do 09 º Modulo do curso de culinaria nas unidades Andradas, Horto, São Jeronimo e Santa Clara</t>
  </si>
  <si>
    <t>2° Parcela da adaptaçao do projeto AVCB autorizado pelo corpo de bombeiro</t>
  </si>
  <si>
    <t>Compra de 16 lampadas de led para melhor iluminaçao da unidade</t>
  </si>
  <si>
    <t>Compra de 148 unidades de mascara KN95 devido surto Covid</t>
  </si>
  <si>
    <t>Compra de 140 unidades de mascara KN95 devido surto Covid</t>
  </si>
  <si>
    <t>Compra de 290 unidades de mascara KN95 devido surto Covid</t>
  </si>
  <si>
    <t>Compra de 260 unidades de mascara KN95 devido surto Covid</t>
  </si>
  <si>
    <t>Helio Antonio Machado Eireli</t>
  </si>
  <si>
    <t>Vale transporte 1 funcionario</t>
  </si>
  <si>
    <t>Compra de 50 unidades de mascara KN95 devido surto Covid</t>
  </si>
  <si>
    <t xml:space="preserve">Compra de 4 telefones fixo para uso de ramais nas salas administrativas </t>
  </si>
  <si>
    <t xml:space="preserve">Compra de  um Gás </t>
  </si>
  <si>
    <t>Ramalho e Cia Ltda</t>
  </si>
  <si>
    <t>27.895.816/0001-87</t>
  </si>
  <si>
    <t>Itens de papelaria para oficina</t>
  </si>
  <si>
    <t>Karina Lucia Soares Lomar</t>
  </si>
  <si>
    <t>38.023.264/0001-33</t>
  </si>
  <si>
    <t>43526796-1</t>
  </si>
  <si>
    <t>43526799-1</t>
  </si>
  <si>
    <t xml:space="preserve"> Augusto Cesar Oliveira</t>
  </si>
  <si>
    <t>Diaria de viagem a Denner Gustavo Alves da Silva ref. Translado do adolescente para cidade de Paraguaçu</t>
  </si>
  <si>
    <t xml:space="preserve"> Denner Gustavo Alves da Silva</t>
  </si>
  <si>
    <t>Diaria de viagem a Marco Aurelio de Barros ref. Translado do adolescente para cidade de Paraguaçu</t>
  </si>
  <si>
    <t>Amanda Oliveira Piqui</t>
  </si>
  <si>
    <t>093.419.846-29</t>
  </si>
  <si>
    <t>Bruna Gomes  Silva Afonso</t>
  </si>
  <si>
    <t>Sheila Ferreira dos Santos Santiago</t>
  </si>
  <si>
    <t>053.779.066-75</t>
  </si>
  <si>
    <t>Reembolso a Priscila de Paula dos Santos Carvalho ref. Pagamento de guia de recolhimento de tarifa para o banco da Caixa Economica Federal para emissão de extratos solicitados pela contabildade</t>
  </si>
  <si>
    <t>Reembolso a Daniel Paruca Dias ref.pedagio de BH/ Luz e lanche para o adolescente conforme o desligamento do mesmo</t>
  </si>
  <si>
    <t xml:space="preserve">Daniel Paruca Dias </t>
  </si>
  <si>
    <t>Diaria de viagem a Thamara Aparecida Rocha ref. Acompanhamento de adolescente a sua cidade devido ao desligamento da medida.</t>
  </si>
  <si>
    <t xml:space="preserve"> Thamara Aparecida Rocha </t>
  </si>
  <si>
    <t>Diaria de viagem a Daniel Paruca Dias ref. Acompanhamento de adolescente a sua cidade devido ao desligamento da medida.</t>
  </si>
  <si>
    <t>Reembolso a Eduardo de Oliveira Carvalho ref. Combustivel pago no trajeto da visita na rede socio assistencial</t>
  </si>
  <si>
    <t>Diaria de viagem a Eder Martins Conceição ref. Visita metodologica e a familia do adolescente buscando elementos para conhecer a conjuntura sociofamiliar</t>
  </si>
  <si>
    <t>Diaria de viagem a Rodrigo Marques Carola ref. Translado de adolescente</t>
  </si>
  <si>
    <t>Diaria de viagem a Orlando Gabriel da Silva ref. Translado de adolescente</t>
  </si>
  <si>
    <t>Orlando Gabriel da Silva</t>
  </si>
  <si>
    <t>337.209.326-72</t>
  </si>
  <si>
    <t>1/3 Férias Veronica Gonçalo Costa período 01/07/2022 a 30/07/2022</t>
  </si>
  <si>
    <t>Veronica Gonçalo Costa</t>
  </si>
  <si>
    <t>059.977.816-40</t>
  </si>
  <si>
    <t>Férias Veronica Gonçalo Costa período 01/07/2022 a 30/07/2022</t>
  </si>
  <si>
    <t>1/3 Férias Adriana dos Santos Freitas período 01/07/2022 a 30/07/2022</t>
  </si>
  <si>
    <t>Adriana dos Santos Freitas</t>
  </si>
  <si>
    <t>686.204.116-91</t>
  </si>
  <si>
    <t>Férias Adriana dos Santos Freitas período 01/07/2022 a 30/07/2022</t>
  </si>
  <si>
    <t>1/3 Férias Alan Kardec Fernandes Ferreira período 01/07/2022 a 30/07/2022</t>
  </si>
  <si>
    <t>Alan Kardec Fernandes Ferreira</t>
  </si>
  <si>
    <t>853.705.411-91</t>
  </si>
  <si>
    <t xml:space="preserve"> Férias Alan Kardec Fernandes Ferreira período 01/07/2022 a 30/07/2022</t>
  </si>
  <si>
    <t>1/3 Férias Anderson Lucas da Silva período 03/07/2022 a 01/08/2022</t>
  </si>
  <si>
    <t xml:space="preserve"> Férias Anderson Lucas da Silva período 03/07/2022 a 01/08/2022</t>
  </si>
  <si>
    <t>1/3 Férias Carlos Antonio Anselmo período 01/07/2022 a 30/07/2022</t>
  </si>
  <si>
    <t>Carlos Antonio Anselmo</t>
  </si>
  <si>
    <t>009.563.226-38</t>
  </si>
  <si>
    <t>Férias Carlos Antonio Anselmo período 01/07/2022 a 30/07/2022</t>
  </si>
  <si>
    <t>1/3 Férias Erika Caroline da Silva período 03/07/2022 a 01/08/2022</t>
  </si>
  <si>
    <t>Erika Caroline da Silva</t>
  </si>
  <si>
    <t>074.933.816-40</t>
  </si>
  <si>
    <t>Férias Erika Caroline da Silva período 03/07/2022 a 01/08/2022</t>
  </si>
  <si>
    <t>Fernanda Piedade Gonçalves</t>
  </si>
  <si>
    <t>039.685.156-84</t>
  </si>
  <si>
    <t>1/3 Férias Julio Cesar Ribeiro da Silva período 01/07/2022 a 30/07/2022</t>
  </si>
  <si>
    <t>Julio Cesar Ribeiro da Silva</t>
  </si>
  <si>
    <t>070.155.546-74</t>
  </si>
  <si>
    <t>Férias Julio Cesar Ribeiro da Silva período 01/07/2022 a 30/07/2022</t>
  </si>
  <si>
    <t>1/3 Férias Nathalia Davila Carvalho Santana período 01/07/2022 a 30/07/2022</t>
  </si>
  <si>
    <t>Nathalia Davila Carvalho Santana</t>
  </si>
  <si>
    <t>065.271.556-70</t>
  </si>
  <si>
    <t>Férias Nathalia Davila Carvalho Santana período 01/07/2022 a 30/07/2022</t>
  </si>
  <si>
    <t>1/3 Férias Paula Cavalcante Menezes período 02/07/2022 a 31/07/2022</t>
  </si>
  <si>
    <t>Paula Cavalcante Menezes</t>
  </si>
  <si>
    <t>034.639.526-70</t>
  </si>
  <si>
    <t>Férias Paula Cavalcante Menezes período 02/07/2022 a 31/07/2022</t>
  </si>
  <si>
    <t>1/3 Férias Rafael Almeida de Souza período 01/07/2022 a 30/07/2022</t>
  </si>
  <si>
    <t>Rafael Almeida de Souza</t>
  </si>
  <si>
    <t>015.865.166-98</t>
  </si>
  <si>
    <t>1/3 Férias Rafael Alves Santos  período 02/07/2022 a 31/07/2022</t>
  </si>
  <si>
    <t>Rafael Alves Santos</t>
  </si>
  <si>
    <t>100.565.616-95</t>
  </si>
  <si>
    <t xml:space="preserve"> Férias Rafael Alves Santos  período 02/07/2022 a 31/07/2022</t>
  </si>
  <si>
    <t>173249382751491-32</t>
  </si>
  <si>
    <t>175260599751491-32</t>
  </si>
  <si>
    <t xml:space="preserve">Pagamento de aditivo do contrato do serviço de reforma na unidade </t>
  </si>
  <si>
    <t xml:space="preserve">Compra de 2 gás </t>
  </si>
  <si>
    <t>Compra de utensilios de cozinha para uso na oficina de culinaria</t>
  </si>
  <si>
    <t>Lojas Peg &amp; Pag Ltda</t>
  </si>
  <si>
    <t>01.095.336/0001-48</t>
  </si>
  <si>
    <t>1/3 Férias Vanderlei Pinto Brandão período 05/07/2022 a 03/08/2022</t>
  </si>
  <si>
    <t>Vanderlei Pinto Brandão</t>
  </si>
  <si>
    <t>034.807.426-37</t>
  </si>
  <si>
    <t xml:space="preserve"> Férias Vanderlei Pinto Brandão período 05/07/2022 a 03/08/2022</t>
  </si>
  <si>
    <t>1/3 Férias Eudes Ricardo da Silva  período 05/07/2022 a 03/08/2022</t>
  </si>
  <si>
    <t>1/3 Férias Frank Messias Rocha período 05/07/2022 a 03/08/2022</t>
  </si>
  <si>
    <t>Frank Messias Rocha</t>
  </si>
  <si>
    <t>146.852.838-64</t>
  </si>
  <si>
    <t>Férias Frank Messias Rocha período 05/07/2022 a 03/08/2022</t>
  </si>
  <si>
    <t>1/3 Férias Hander Starley de Deus Damascena período 05/07/2022 a 03/08/2022</t>
  </si>
  <si>
    <t>Hander Starley de Deus Damascena</t>
  </si>
  <si>
    <t>12.855.926-30</t>
  </si>
  <si>
    <t>Férias Hander Starley de Deus Damascena período 05/07/2022 a 03/08/2022</t>
  </si>
  <si>
    <t>1/3 Férias Ivan Marques Pereira período 05/07/2022 a 03/08/2022</t>
  </si>
  <si>
    <t>Ivan Marques Pereira</t>
  </si>
  <si>
    <t>070.838.246-06</t>
  </si>
  <si>
    <t xml:space="preserve"> Férias Ivan Marques Pereira período 05/07/2022 a 03/08/2022</t>
  </si>
  <si>
    <t>1/3 Férias Jefferson Miranda Teodoro período 05/07/2022 a 03/08/2022</t>
  </si>
  <si>
    <t>Jefferson Miranda Teodoro</t>
  </si>
  <si>
    <t>117.471.326-75</t>
  </si>
  <si>
    <t xml:space="preserve"> Férias Jefferson Miranda Teodoro período 05/07/2022 a 03/08/2022</t>
  </si>
  <si>
    <t>1/3 Férias Rita de Cassia de Oliveira período 05/07/2022 a 03/08/2022</t>
  </si>
  <si>
    <t>Rita de Cassia de Oliveira</t>
  </si>
  <si>
    <t>712.445.146-91</t>
  </si>
  <si>
    <t xml:space="preserve"> Férias Rita de Cassia de Oliveira período 05/07/2022 a 03/08/2022</t>
  </si>
  <si>
    <t>1/3 Férias Seir Augusto  período 05/07/2022 a 22/07/2022</t>
  </si>
  <si>
    <t>Seir Augusto</t>
  </si>
  <si>
    <t>923.164.506-44</t>
  </si>
  <si>
    <t xml:space="preserve"> Férias Seir Augusto  período 05/07/2022 a 22/07/2022</t>
  </si>
  <si>
    <t>1/3 Férias Silas da Silva Santiago  período 05/07/2022 a 03/08/2022</t>
  </si>
  <si>
    <t>Silas da Silva Santiago</t>
  </si>
  <si>
    <t>064.024.116-63</t>
  </si>
  <si>
    <t>1/3 Férias Alessandra Antere da Rocha Silva  período 04/07/2022 a 02/08/2022</t>
  </si>
  <si>
    <t>Alessandra Antere da Rocha Silva</t>
  </si>
  <si>
    <t>037.400.946-56</t>
  </si>
  <si>
    <t>Férias Alessandra Antere da Rocha Silva  período 04/07/2022 a 02/08/2022</t>
  </si>
  <si>
    <t>1/3 Férias Anderson Augusto Silva  período 04/07/2022 a 02/08/2022</t>
  </si>
  <si>
    <t>Anderson Augusto Silva</t>
  </si>
  <si>
    <t>785.020.476-04</t>
  </si>
  <si>
    <t xml:space="preserve"> Férias Anderson Augusto Silva  período 04/07/2022 a 02/08/2022</t>
  </si>
  <si>
    <t>1/3 Férias Carlos Frutuoso da Silva  período 04/07/2022 a 02/08/2022</t>
  </si>
  <si>
    <t>Carlos Frutuoso da Silva</t>
  </si>
  <si>
    <t>923.090.116-49</t>
  </si>
  <si>
    <t xml:space="preserve"> Férias Carlos Frutuoso da Silva  período 04/07/2022 a 02/08/2022</t>
  </si>
  <si>
    <t>1/3 Férias Cintia Ferreira dos Santos  período 04/07/2022 a 02/08/2022</t>
  </si>
  <si>
    <t>Cintia Ferreira Dos Santos</t>
  </si>
  <si>
    <t>078.122.496-97</t>
  </si>
  <si>
    <t>Férias Cintia Ferreira dos Santos  período 04/07/2022 a 02/08/2022</t>
  </si>
  <si>
    <t>1/3 Férias Eliane Teodoro Alves Ulhoa  período 04/07/2022 a 02/08/2022</t>
  </si>
  <si>
    <t>Eliane Teodoro Alves Ulhoa</t>
  </si>
  <si>
    <t>048.504.896-56</t>
  </si>
  <si>
    <t xml:space="preserve"> Férias Eliane Teodoro Alves Ulhoa  período 04/07/2022 a 02/08/2022</t>
  </si>
  <si>
    <t>1/3 Férias Emanuel Dias da Fonseca  período 04/07/2022 a 02/08/2022</t>
  </si>
  <si>
    <t>Emanuel Dias da Fonseca</t>
  </si>
  <si>
    <t>006.015.051-31</t>
  </si>
  <si>
    <t>Férias Emanuel Dias da Fonseca  período 04/07/2022 a 02/08/2022</t>
  </si>
  <si>
    <t>1/3 Férias Emily Thayrine De Paula Maciel  período 04/07/2022 a 02/08/2022</t>
  </si>
  <si>
    <t xml:space="preserve"> Férias Emily Thayrine De Paula Maciel  período 04/07/2022 a 02/08/2022</t>
  </si>
  <si>
    <t>1/3 Férias Glauber Brini do Vale  período 04/07/2022 a 02/08/2022</t>
  </si>
  <si>
    <t>Glauber Brini do Vale</t>
  </si>
  <si>
    <t>063.955.076-21</t>
  </si>
  <si>
    <t>Férias Glauber Brini do Vale  período 04/07/2022 a 02/08/2022</t>
  </si>
  <si>
    <t>1/3 Férias Igor Luiz Amaral Pardin  período 04/07/2022 a 02/08/2022</t>
  </si>
  <si>
    <t>Igor Luiz Amaral Pardin</t>
  </si>
  <si>
    <t>018.760.386-32</t>
  </si>
  <si>
    <t xml:space="preserve"> Férias Igor Luiz Amaral Pardin  período 04/07/2022 a 02/08/2022</t>
  </si>
  <si>
    <t>1/3 Férias Ivone Aparecida Da Silva Malachias  período 04/07/2022 a 02/08/2022</t>
  </si>
  <si>
    <t xml:space="preserve"> Ivone Aparecida Da Silva Malachias </t>
  </si>
  <si>
    <t>Férias Ivone Aparecida Da Silva Malachias  período 04/07/2022 a 02/08/2022</t>
  </si>
  <si>
    <t>1/3 Férias Joceane Pereira Mensato Alcantara  período 04/07/2022 a 02/08/2022</t>
  </si>
  <si>
    <t xml:space="preserve">Joceane Pereira Mensato Alcantara </t>
  </si>
  <si>
    <t>003.690.149-01</t>
  </si>
  <si>
    <t>Férias Joceane Pereira Mensato Alcantara  período 04/07/2022 a 02/08/2022</t>
  </si>
  <si>
    <t>1/3 Férias Natalia Pereira Senna  período 04/07/2022 a 02/08/2022</t>
  </si>
  <si>
    <t>Natalia Pereira Senna</t>
  </si>
  <si>
    <t>036.987.026-30</t>
  </si>
  <si>
    <t>1/3 Férias Paulo Renato Pereira  período 04/07/2022 a 02/08/2022</t>
  </si>
  <si>
    <t>Paulo Renato Pereira</t>
  </si>
  <si>
    <t>688.988.356-04</t>
  </si>
  <si>
    <t>1Férias Paulo Renato Pereira  período 04/07/2022 a 02/08/2022</t>
  </si>
  <si>
    <t>1/3 Férias Regiane Martins Pimenta  período 04/07/2022 a 02/08/2022</t>
  </si>
  <si>
    <t>Regiane Martins Pimenta</t>
  </si>
  <si>
    <t>102.439.676-24</t>
  </si>
  <si>
    <t xml:space="preserve"> Férias Regiane Martins Pimenta  período 04/07/2022 a 02/08/2022</t>
  </si>
  <si>
    <t>1/3 Férias Rosemary de Carvalho  período 04/07/2022 a 02/08/2022</t>
  </si>
  <si>
    <t xml:space="preserve">Rosemary de Carvalho </t>
  </si>
  <si>
    <t>130.105.676-69</t>
  </si>
  <si>
    <t xml:space="preserve"> Férias Rosemary de Carvalho  período 04/07/2022 a 02/08/2022</t>
  </si>
  <si>
    <t>1/3 Férias Rosilaine Freitas de Carvalho Silva  período 04/07/2022 a 02/08/2022</t>
  </si>
  <si>
    <t>Rosilaine F de Carvalho Silva</t>
  </si>
  <si>
    <t>041.088.856-78</t>
  </si>
  <si>
    <t>Férias Rosilaine Freitas de Carvalho Silva  período 04/07/2022 a 02/08/2022</t>
  </si>
  <si>
    <t>1/3 Férias Vinicius Mariano Lemes  período 04/07/2022 a 18/07/2022</t>
  </si>
  <si>
    <t xml:space="preserve"> Férias Vinicius Mariano Lemes  período 04/07/2022 a 18/07/2022</t>
  </si>
  <si>
    <t>Estorno taxas de 2° via cobrada indevidamente ref. Lançamento 3094/3097/3109/3113/3114/3115</t>
  </si>
  <si>
    <t>Compra de 40 lampada led para manter as condiçoes eletricas na unidade</t>
  </si>
  <si>
    <t>17.155.342/0009-30</t>
  </si>
  <si>
    <t>3543021-1</t>
  </si>
  <si>
    <t>43543018-1</t>
  </si>
  <si>
    <t>Compra de motor deslizante para portão na unidade</t>
  </si>
  <si>
    <t>Angelo Sergio da Silva</t>
  </si>
  <si>
    <t>28.549.570/0001-54</t>
  </si>
  <si>
    <t xml:space="preserve">Marco Aurelio de Barros </t>
  </si>
  <si>
    <t>Diaria de viagem a Edson Carlos da Silva ref. Translado do adolescente para cidade de Paraguaçu</t>
  </si>
  <si>
    <t>Edson Carlos da Silva</t>
  </si>
  <si>
    <t>Diaria de viagem a Célia Viana Ferreira de Souza ref. Acompanhamento da adolescente ate Governador valadares para desinternaçao</t>
  </si>
  <si>
    <t>Célia Viana Ferreira de Souza</t>
  </si>
  <si>
    <t>Diaria de viagem a Maisa Diniz Souza ref. Ministraçao de curso  de capacitaçao com ênfase em empreendedorismo para os acautelados</t>
  </si>
  <si>
    <t>Maisa Diniz Souza</t>
  </si>
  <si>
    <t>015.607.146-03</t>
  </si>
  <si>
    <t>Diaria de viagem a Gabriel Lucas Benedito ref. Ministração de curso de capacitaçao com ênfase em empreendedorismo para os acautelados</t>
  </si>
  <si>
    <t>Gabriel Lucas Benedito</t>
  </si>
  <si>
    <t>Diaria de viagem a Karla Cristina Moreira Sicari ref. Ministração de curso de capacitação com ênfase em empreendedorismo para os acautelados</t>
  </si>
  <si>
    <t xml:space="preserve">Karla Cristina Moreira Sicari </t>
  </si>
  <si>
    <t>063.225.806-39</t>
  </si>
  <si>
    <t>Reembolso a Vinicius Mariano Lemes ref.Pedagio Uberaba/ Uberlandia</t>
  </si>
  <si>
    <t xml:space="preserve"> Vinicius Mariano Lemes</t>
  </si>
  <si>
    <t>86344062022-8</t>
  </si>
  <si>
    <t>Material de limpeza</t>
  </si>
  <si>
    <t>Everlimp comercio e distribuidora Eireli</t>
  </si>
  <si>
    <t>Manutenção no gerador da unidade</t>
  </si>
  <si>
    <t>Eletromec Serviços eletricos e mecânicos Ltda Me</t>
  </si>
  <si>
    <t>Compra de 1 cento de Touca descartavel TNT Sanfonada para uso na oficina culinaria</t>
  </si>
  <si>
    <t xml:space="preserve">Organizaçao e Empresa Brasil Ltda </t>
  </si>
  <si>
    <t>Compra de 1 rolo de etiqueta manual e 1 rolo saco picotado para uso na oficina culinaria</t>
  </si>
  <si>
    <t>Instalação de Motor deslizante do portão da unidade</t>
  </si>
  <si>
    <t>Compra de ferrolho e chapa para adaptaçao no portão da unidade para melhor controle no transito de pessoas.</t>
  </si>
  <si>
    <t>Serralheria Artesanal</t>
  </si>
  <si>
    <t>17.397.657/0001-20</t>
  </si>
  <si>
    <t>Compra mensal de material de escritorio para atender a demanda de trabalho da unidade</t>
  </si>
  <si>
    <t>Compra de 1 placa fonte Central Pabx Impacta devido  a troca da placa que foi queimada.</t>
  </si>
  <si>
    <t>Clt Telecomunicaçoes Ltda</t>
  </si>
  <si>
    <t xml:space="preserve">Compra de 10 Caixas de luva de procedimento </t>
  </si>
  <si>
    <t>Azevedo e Santos Produtos de limpeza Ltda</t>
  </si>
  <si>
    <t>0012237808902-9</t>
  </si>
  <si>
    <t>Energia eletrica</t>
  </si>
  <si>
    <t>Cemig Distribuição S A</t>
  </si>
  <si>
    <t>Diaria de viagem a Karem Mariana Gomes de Carvalho translado de adolescente a Teixeira de Freitas- BA devido ao seu desligamento</t>
  </si>
  <si>
    <t xml:space="preserve">Transferência </t>
  </si>
  <si>
    <t>3770501030000-14</t>
  </si>
  <si>
    <t>1/3 Férias Natanael Jonathas dos Santos período 06/07/2022 a 04/08/2022</t>
  </si>
  <si>
    <t>Natanael Jonathas dos Santos</t>
  </si>
  <si>
    <t>142.701.566-00</t>
  </si>
  <si>
    <t>Sispag Salario</t>
  </si>
  <si>
    <t>Férias Natanael Jonathas dos Santos período 06/07/2022 a 04/08/2022</t>
  </si>
  <si>
    <t>Diaria de viagem a Andre Luiz Marques ref. Translado de adolescente para sua cidade natal</t>
  </si>
  <si>
    <t>Diaria de viagem a Giovanni Alberto da Silva ref. Translado de adolescente para sua cidade natal</t>
  </si>
  <si>
    <t>Prestação de Serviços de Medicina do Trabalho PCMSO - Exames, Gestão PPP . Ref. Mensalidade sistema Esocial</t>
  </si>
  <si>
    <t>Lanche para evento de festa junina na unidade</t>
  </si>
  <si>
    <t>Buffet Requinte Recepçoes Eireli</t>
  </si>
  <si>
    <t>Compra de 25 Refrigerantes e copos e talhares descartaveis para festa junina na  unidade</t>
  </si>
  <si>
    <t>Claudinei Ramos Martins</t>
  </si>
  <si>
    <t>992.305.006-82</t>
  </si>
  <si>
    <t>Reembolso a Augusto Cesar Oliveira ref. Pedagio em Uberlandia/Tupaciguara devido a acompanhamento de funcionarios da unidade para curso.</t>
  </si>
  <si>
    <t>1/3 Férias Wesllens Anderson de Souza Gomes período 07/07/2022 a 05/08/2022</t>
  </si>
  <si>
    <t xml:space="preserve"> Wesllens Anderson de Souza Gomes </t>
  </si>
  <si>
    <t>046.467.066-79</t>
  </si>
  <si>
    <t xml:space="preserve"> Férias Wesllens Anderson de Souza Gomes período 07/07/2022 a 05/08/2022</t>
  </si>
  <si>
    <t>1/3 Férias Cassia Eliana Brandão Dias período 07/07/2022 a 05/08/2022</t>
  </si>
  <si>
    <t>Cassia Eliana Brandão Dias</t>
  </si>
  <si>
    <t>842.832.386-00</t>
  </si>
  <si>
    <t>Férias Cassia Eliana Brandão Dias período 07/07/2022 a 05/08/2022</t>
  </si>
  <si>
    <t>Tarifa bancaria Plano adapt 07/2022</t>
  </si>
  <si>
    <t>Compra de 5 Caçarolas para o curso de culinaria</t>
  </si>
  <si>
    <t>Comercial de Aluminios Sena Ltda</t>
  </si>
  <si>
    <t>Organizaçao do espaçao para o seminario na unidade</t>
  </si>
  <si>
    <t>Organizações de festas Iporanga Ltda</t>
  </si>
  <si>
    <t>21.012.182/0001-90</t>
  </si>
  <si>
    <t xml:space="preserve">Impressão de 3 apostilas </t>
  </si>
  <si>
    <t>Mendes &amp; Carneiro Ltda</t>
  </si>
  <si>
    <t>35.287.256/0001-06</t>
  </si>
  <si>
    <t xml:space="preserve">Vem que tem Supermercados </t>
  </si>
  <si>
    <t>23.197.585/0001-87</t>
  </si>
  <si>
    <t>Lanche para o evento do seminario na unidade</t>
  </si>
  <si>
    <t>Compra de pó de café, açucar e filtro de papel para uso na sede administrativa</t>
  </si>
  <si>
    <t>Compra de 1 compressor rotativo para manutenção no ar condicionado</t>
  </si>
  <si>
    <t>57</t>
  </si>
  <si>
    <t>1927249</t>
  </si>
  <si>
    <t>Divino Espirito Santo Costa</t>
  </si>
  <si>
    <t>41.794.012/0001-12</t>
  </si>
  <si>
    <t>31.978.477/0001-36</t>
  </si>
  <si>
    <t xml:space="preserve">Salario ref. 43 funcionarios </t>
  </si>
  <si>
    <t xml:space="preserve">Salario ref. 50 funcionarios </t>
  </si>
  <si>
    <t>Reembolso a Marco Aurelio de Barros ref.pedagio para cidade de Paraguaçu devido translado de adolescente</t>
  </si>
  <si>
    <t>Diaria de viagem a Hudson Marques de Souza ref.a translado de adolescente para cidade natal cumprindo a determinaçao judicial de desligamento</t>
  </si>
  <si>
    <t>Diaria de viagem a Eder Martins Conceição ref. A translado de adolescente para cidade natal cumprindo a determinaçao judicial do desligamento</t>
  </si>
  <si>
    <t xml:space="preserve"> Éder Martins Conceição</t>
  </si>
  <si>
    <t xml:space="preserve">Diaria de viagem  Wender Pereira de Campos ref. Transferência de adolescente para Ipatinga </t>
  </si>
  <si>
    <t xml:space="preserve"> Wender Pereira de Campos </t>
  </si>
  <si>
    <t>Reembolso a Karem Mariana Gomes de Carvalho translado de adolescente a Teixeira de Freitas- BA devido ao seu desligamento</t>
  </si>
  <si>
    <t xml:space="preserve"> Karem Mariana Gomes de Carvalho </t>
  </si>
  <si>
    <t>Reembolso a Edson Carlos da Silva ref. Reembolso de alimentação do adolescente, devido a translado para Paraguaçu</t>
  </si>
  <si>
    <t>Diaria de viagem a Eder Martins Conceição ref. A  translado de adolescente para o municipio de origem</t>
  </si>
  <si>
    <t>Diaria de viagem a Hellon Samuel Shammai ref. A translado de adolescente a seu municipio de origem</t>
  </si>
  <si>
    <t>Hellon Samuel Shammai</t>
  </si>
  <si>
    <t>075.189.411-86</t>
  </si>
  <si>
    <t xml:space="preserve">Reembolso a Marco Aurelio de Barros ref. A pedagio de BH para Paraguaçu translado de adolescente </t>
  </si>
  <si>
    <t xml:space="preserve">Salario ref. 129 funcionarios </t>
  </si>
  <si>
    <t>Salario ref. 45 funcionarios de sete lagoas e 80 funcionarios de Ipatinga</t>
  </si>
  <si>
    <t xml:space="preserve">Salario ref. 75 funcionarios </t>
  </si>
  <si>
    <t>Salario ref. 64 funcionarios de Uberaba e 29 da sede administrativa</t>
  </si>
  <si>
    <t>Salario ref. 99 funcionarios</t>
  </si>
  <si>
    <t>Salario ref. 90 funcionarios horto e 61 funcionario andradas</t>
  </si>
  <si>
    <t>Salario ref. 78 funcionarios</t>
  </si>
  <si>
    <t>Salario ref. 57 funcionarios</t>
  </si>
  <si>
    <t>ISS retido ref. 06/2022 ref. NF202216 serviço de obra que foi prestado em Sete Lagoas</t>
  </si>
  <si>
    <t>Prefeitura Municipal de Sete Lagoas</t>
  </si>
  <si>
    <t>Locação de 2 impressoras Uberaba</t>
  </si>
  <si>
    <t>Alimentação Und São Jerônimo</t>
  </si>
  <si>
    <t>Alimentação Und Tupaciguara</t>
  </si>
  <si>
    <t>Alimentação Und Santa Clara</t>
  </si>
  <si>
    <t>Alimentação Und Araxá</t>
  </si>
  <si>
    <t xml:space="preserve">Compra de 04 expositores para os setores administrativo,enfermagem,segurança e direçao para armazenamento de documentos </t>
  </si>
  <si>
    <t>Papelaria e Armarinho Esplanada Ltda</t>
  </si>
  <si>
    <t>25.972.688/0001-00</t>
  </si>
  <si>
    <t>Pagamento ref. Pensão alimenticia descontado em folha de pagamento do funcionario  Diego Antonio dos Santos re.06/2022</t>
  </si>
  <si>
    <t>53476722926-66</t>
  </si>
  <si>
    <t>Pagamento ref. Pensão alimentícia descontado em folha de pagamento do funcionário  Paulo Marcio Rocha Barbosa Santos ref. 06/2022</t>
  </si>
  <si>
    <t>53476722927-91</t>
  </si>
  <si>
    <t>Pagamento ref. Pensão alimentícia descontado em folha de pagamento do funcionário Wagner Gladson da Silva ref. 06/2022</t>
  </si>
  <si>
    <t>53476722928-44</t>
  </si>
  <si>
    <t>Pagamento ref. Pensão alimentícia descontado em folha de pagamento do funcionário  Bruno Venuto Lopes Viana ref.06/2022</t>
  </si>
  <si>
    <t>53476722926-40</t>
  </si>
  <si>
    <t>Pagamento ref. Pensão alimenticia descontado em folha de pagamento do funcionario  Marlon Douglas Guilherme Nunes ref. 06/2022 - sobre férias</t>
  </si>
  <si>
    <t>53476722927-34</t>
  </si>
  <si>
    <t>Pagamento ref. Pensão alimenticia descontado em folha de pagamento do funcionario  Marlon Douglas Guilherme Nunes ref. 06/2022</t>
  </si>
  <si>
    <t>53476722927-57</t>
  </si>
  <si>
    <t>53476722926-98</t>
  </si>
  <si>
    <t>FGTS 06/2022</t>
  </si>
  <si>
    <t>Alimentação Und Andradas</t>
  </si>
  <si>
    <t xml:space="preserve">Salario ref. 06/2022 </t>
  </si>
  <si>
    <t>Clecio Willian de Jesus Pereira</t>
  </si>
  <si>
    <t>069.937.696-38</t>
  </si>
  <si>
    <t>Diferença de salario paga ao funcionario ref. 06/2022</t>
  </si>
  <si>
    <t>Wellington Eloy Zacarias</t>
  </si>
  <si>
    <t>096.404.136-74</t>
  </si>
  <si>
    <t>Pagamento ref à multa de Trânsito que será descontado em folha de pagamento do funcionário   Charleston Luiz Borges</t>
  </si>
  <si>
    <t>Insumos de alimentação para confecção de alimentos para o curso de culinaria</t>
  </si>
  <si>
    <t>Manutençao do veiculo da unidade</t>
  </si>
  <si>
    <t>Alimentação Und Ipatinga</t>
  </si>
  <si>
    <t>Vale transporte de 4 funcionarios da regiao Metropolitana de Belo Horizonte</t>
  </si>
  <si>
    <t>Consórcio Ótimo de Bilhetagem</t>
  </si>
  <si>
    <t>Drogaria e Farmacia Cruvinel</t>
  </si>
  <si>
    <t>25.297.771/0001-13</t>
  </si>
  <si>
    <t>Villefort</t>
  </si>
  <si>
    <t>03.083.231/0001-42</t>
  </si>
  <si>
    <t>Departamento de Agua e esgoto</t>
  </si>
  <si>
    <t>Recarga de cartão de combustível para und. São Jerônimo</t>
  </si>
  <si>
    <t xml:space="preserve">Compra 2 botijao de gás , 2 registros completos e 2 recargas de gás  </t>
  </si>
  <si>
    <t>Compra de 50 Chinelos simples para uso de adolescente</t>
  </si>
  <si>
    <t>Compra de 100 bilhetes - vale social</t>
  </si>
  <si>
    <t>Compra de 3 cortador de cabelos para higiene de adolescentes da unidade</t>
  </si>
  <si>
    <t>Eletrodomesticos Raja Eirelli</t>
  </si>
  <si>
    <t>28.265.074/0001-79</t>
  </si>
  <si>
    <t>1/3 Férias Adriana Morais da Silva  período 12/07/2022 a 10/08/2022</t>
  </si>
  <si>
    <t>Férias Adriana Morais da Silva  período 12/07/2022 a 10/08/2022</t>
  </si>
  <si>
    <t>1/3 Férias Roney Medeiros de Andrade  período 12/07/2022 a 10/08/2022</t>
  </si>
  <si>
    <t>Roney Medeiros de Andrade</t>
  </si>
  <si>
    <t>686.686.946-34</t>
  </si>
  <si>
    <t>Férias Roney Medeiros de Andrade  período 12/07/2022 a 10/08/2022</t>
  </si>
  <si>
    <t>186250424751491-32</t>
  </si>
  <si>
    <t>PAF MG - Demais Localidades (Ipatinga/ Uberaba e Sete Lagoas)</t>
  </si>
  <si>
    <t>12239864455-9</t>
  </si>
  <si>
    <t>Compra de 3 caixas de mascara descartavel Triplex e 8 caixas de luvas latex</t>
  </si>
  <si>
    <t xml:space="preserve">Fonseca Comercio de Material Medico </t>
  </si>
  <si>
    <t>OI S.a</t>
  </si>
  <si>
    <t>17004556333-5</t>
  </si>
  <si>
    <t xml:space="preserve">Guia  </t>
  </si>
  <si>
    <t>R045122-6</t>
  </si>
  <si>
    <t>170045568617-6</t>
  </si>
  <si>
    <t>Locação de 2 Impressoras Horto</t>
  </si>
  <si>
    <t>R045122-3</t>
  </si>
  <si>
    <t>Supermercado Liduvino</t>
  </si>
  <si>
    <t>04.287.061/0001-32</t>
  </si>
  <si>
    <t>Aquisição de 1 extintor co6 para uso na unidade</t>
  </si>
  <si>
    <t>Silveira e Martins Extintores Ltda</t>
  </si>
  <si>
    <t>05.931.424/0001-93</t>
  </si>
  <si>
    <t>Manutençao de 3 extintores</t>
  </si>
  <si>
    <t>R045122-7</t>
  </si>
  <si>
    <t>R045122-4</t>
  </si>
  <si>
    <t>Alimentação Und Uberaba</t>
  </si>
  <si>
    <t>03.083.231/0018-42</t>
  </si>
  <si>
    <t>170045563333-6</t>
  </si>
  <si>
    <t>Bem estar social 06/2022 ref. 946 funcionarios</t>
  </si>
  <si>
    <t>Recarga de 1 cartucho toner</t>
  </si>
  <si>
    <t>144636-4</t>
  </si>
  <si>
    <t>PAF BH (BH/Betim/ Contagem)</t>
  </si>
  <si>
    <t>Seguro de vida ref. 06/2022 ref. 945 Funcionarios</t>
  </si>
  <si>
    <t>Locação de 7 Impressoras sede administrativa</t>
  </si>
  <si>
    <t>R045121-1</t>
  </si>
  <si>
    <t>Compra de itens para revisão do veiculo da unidade</t>
  </si>
  <si>
    <t>Manutenção do veiculo da unidade</t>
  </si>
  <si>
    <t>17004556333-37</t>
  </si>
  <si>
    <t>PAF Virtual (Unaí/ Araxá/ Tupaciguara)</t>
  </si>
  <si>
    <t>17004556333-39</t>
  </si>
  <si>
    <t>12237808965-7</t>
  </si>
  <si>
    <t>R045122-2</t>
  </si>
  <si>
    <t>R045122-5</t>
  </si>
  <si>
    <t>17004556411-15</t>
  </si>
  <si>
    <t>Rafaella Marcondes Resende Alves</t>
  </si>
  <si>
    <t>083.98.676-86</t>
  </si>
  <si>
    <t>Adilson Junio da Silva</t>
  </si>
  <si>
    <t>140.832.366-47</t>
  </si>
  <si>
    <t>Francine Alves Mello</t>
  </si>
  <si>
    <t>068.173.166-42</t>
  </si>
  <si>
    <t>1/3 Férias Charlene Geise da Costa Soares período 11/07/2022 a 25/07/2022</t>
  </si>
  <si>
    <t>Férias Charlene Geise da Costa Soares período 11/07/2022 a 25/07/2022</t>
  </si>
  <si>
    <t>1/3 Férias Demetrio Rodrigues dos Santos período 11/07/2022 a 09/08/2022</t>
  </si>
  <si>
    <t>Demetrio Rodrigues dos Santos</t>
  </si>
  <si>
    <t>614.329.626-04</t>
  </si>
  <si>
    <t>Férias Demetrio Rodrigues dos Santos período 11/07/2022 a 09/08/2022</t>
  </si>
  <si>
    <t>1/3 Férias Gleciane Souza de Paula período 11/07/2022 a 09/08/2022</t>
  </si>
  <si>
    <t xml:space="preserve"> Gleciane Souza de Paula</t>
  </si>
  <si>
    <t xml:space="preserve"> Férias Gleciane Souza de Paula período 11/07/2022 a 09/08/2022</t>
  </si>
  <si>
    <t>1/3 Férias Juliana Raquel de Gouveia período 11/07/2022 a 09/08/2022</t>
  </si>
  <si>
    <t xml:space="preserve">Juliana Raquel de Gouveia </t>
  </si>
  <si>
    <t>015.412.886-45</t>
  </si>
  <si>
    <t>Férias Juliana Raquel de Gouveia período 11/07/2022 a 09/08/2022</t>
  </si>
  <si>
    <t>1/3 Férias Marcelo Augusto de Moraes  período 11/07/2022 a 09/08/2022</t>
  </si>
  <si>
    <t xml:space="preserve"> Marcelo Augusto de Moraes </t>
  </si>
  <si>
    <t xml:space="preserve"> Férias Marcelo Augusto de Moraes  período 11/07/2022 a 09/08/2022</t>
  </si>
  <si>
    <t>1/3 Férias Waltair Matias da Silva  período 11/07/2022 a 09/08/2022</t>
  </si>
  <si>
    <t>Waltair Matias da Silva</t>
  </si>
  <si>
    <t>046.099.116-71</t>
  </si>
  <si>
    <t xml:space="preserve"> Férias Waltair Matias da Silva  período 11/07/2022 a 09/08/2022</t>
  </si>
  <si>
    <t>Diaria de viagem a Marco Aurelio de Barros ref. Translado de adolescente a Paraguaçu</t>
  </si>
  <si>
    <t>Diaria de viagem a Gislene Alves Bastos ref. Translado de adolescente a Paraguaçu</t>
  </si>
  <si>
    <t>Diaria de viagem a Alan Adriano Dimas ref. Translado de adolescente a Paraguaçu</t>
  </si>
  <si>
    <t xml:space="preserve"> Alan Adriano Dimas</t>
  </si>
  <si>
    <t>Reembolso a Wender Pereira de Campos ref. Pedagio de Sete Lagoas a Ribeirao das neves, devido translado de adolescente</t>
  </si>
  <si>
    <t>5781529090000-11</t>
  </si>
  <si>
    <t>5781529090000-29</t>
  </si>
  <si>
    <t>ISS retido ref. 06/2022</t>
  </si>
  <si>
    <t>2221587478-21</t>
  </si>
  <si>
    <t>1° Pagamento de 50% do 12º Modulo do curso de culinaria nas unidades Andradas, Horto, São Jeronimo e Santa Clara</t>
  </si>
  <si>
    <t>Pagamento ref. Pensão alimenticia descontado em folha de pagamento do funcionario  Ronaldo de Jesus Soares ref. 06/2022</t>
  </si>
  <si>
    <t>53619148153-22</t>
  </si>
  <si>
    <t xml:space="preserve">Prestaçao de serviço par substituição de Disjuntor tripolar </t>
  </si>
  <si>
    <t>Eurismar Gonçalves Ferreira Junior</t>
  </si>
  <si>
    <t>44.528.770/0001-87</t>
  </si>
  <si>
    <t>Compra Disjuntor para troca devido ao curto circuito no painel da sala que fica CFTV</t>
  </si>
  <si>
    <t>Compra de 45 detector de metais para uso da segurança sendo 3 para Andradas, 7 Santa Clara,7 unaí, 7 Uberaba,7 Ipatinga,7 Lindeia, 7 Horto</t>
  </si>
  <si>
    <t>38.680.237/0001-33</t>
  </si>
  <si>
    <t>Alimentação Und Horto</t>
  </si>
  <si>
    <t>2° Pagamento de 50% do 13º Modulo do curso de culinaria nas unidades Andradas, Horto, São Jeronimo e Santa Clara</t>
  </si>
  <si>
    <t xml:space="preserve">Compra de 30 Mascaras de proteção </t>
  </si>
  <si>
    <t>FW Estamparia Eireli ME</t>
  </si>
  <si>
    <t>Compra de assentos sanitarios, duchas para reposição no banheiro que se encontram danificados ou ausentes</t>
  </si>
  <si>
    <t>Eletrogeraes Comercio Varejista de Material</t>
  </si>
  <si>
    <t>05.818.466/0001-12</t>
  </si>
  <si>
    <t>1/3 Férias Lucia Rocha Brito período 15/07/2022 a 13/08/2022</t>
  </si>
  <si>
    <t>Lucia Rocha Brito</t>
  </si>
  <si>
    <t>889.096.705-68</t>
  </si>
  <si>
    <t xml:space="preserve"> Férias Lucia Rocha Brito período 15/07/2022 a 13/08/2022</t>
  </si>
  <si>
    <t>1/3 Férias Danubian Moreira Maciel período 17/07/2022 a 15/08/2022</t>
  </si>
  <si>
    <t xml:space="preserve">Danubian Moreira Maciel </t>
  </si>
  <si>
    <t>068.014.886-86</t>
  </si>
  <si>
    <t>Férias Danubian Moreira Maciel período 17/07/2022 a 15/08/2022</t>
  </si>
  <si>
    <t>1/3 Férias Karem Mariana Gomes de Carvalho período 17/07/2022 a 15/08/2022</t>
  </si>
  <si>
    <t>Férias Karem Mariana Gomes de Carvalho período 17/07/2022 a 15/08/2022</t>
  </si>
  <si>
    <t>1/3 Férias Wanderson Candido Cardoso período 14/07/2022 a 12/08/2022</t>
  </si>
  <si>
    <t>Wanderson Candido Cardoso</t>
  </si>
  <si>
    <t>045.041.136-27</t>
  </si>
  <si>
    <t>Férias Wanderson Candido Cardoso período 14/07/2022 a 12/08/2022</t>
  </si>
  <si>
    <t>Diaria de viagem a Mariana Diniz Souza ref. Visita domiciliar para familia do adolescente, conforme metodologia de acompanhamento a fámilia.</t>
  </si>
  <si>
    <t xml:space="preserve"> Mariana Diniz Souza</t>
  </si>
  <si>
    <t>015.607.026-05</t>
  </si>
  <si>
    <t>Diaria de viagem a Ademir Oseias Caetano ref. Ao desligamento do acautelado residente de Oliveira</t>
  </si>
  <si>
    <t>Ademir Oseias Caetano</t>
  </si>
  <si>
    <t>068.172.246-21</t>
  </si>
  <si>
    <t>Diaria de viagem a Augusto Cesar Oliveira ref. Visita domiciliar para familia do adolescente, conforme metodologia de acompanhamento a fámilia.</t>
  </si>
  <si>
    <t>Diaria de viagem a Diego Artur da Silva Souza ref. Progressão para a liberdade assistida do adolescente.</t>
  </si>
  <si>
    <t>Diaria de viagem a Eder Martins Conceição  ref. Ao desligamento do acautelado residente na cidade de Luz</t>
  </si>
  <si>
    <t>Diaria de viagem a Eduardo de Oliveira Carvalho ref. Ao desligamento do acautelado residente na cidade de Luz</t>
  </si>
  <si>
    <t xml:space="preserve"> Eduardo de Oliveira Carvalho</t>
  </si>
  <si>
    <t>Diaria de viagem a Everaldo Sant'Anna ref. Desligamento do acautelado na cidade de Luz</t>
  </si>
  <si>
    <t xml:space="preserve">Everaldo Sant'Anna </t>
  </si>
  <si>
    <t>Diaria de viagem a Thalles Ernani da Silva, progressão para a medida de liberdade assistida do adolescente</t>
  </si>
  <si>
    <t>Thalles Ernani da Silva</t>
  </si>
  <si>
    <t>135.272.596-78</t>
  </si>
  <si>
    <t>Diaria de viagem a Eduardo de Oliveira Carvalho ref. Pedagio de Bh para cidade de Oliveira</t>
  </si>
  <si>
    <t>Diaria de viagem a Eder Martins Conceição ref. Pedagio de Bh para cidade de Luz</t>
  </si>
  <si>
    <t>Diaria de viagem a Saionara Adriana Gomes ref. Visita domiciliar para familia do adolescente, conforme metodologia de acompanhamento a fámilia.</t>
  </si>
  <si>
    <t xml:space="preserve"> Saionara Adriana Gomes</t>
  </si>
  <si>
    <t>055.990.946-26</t>
  </si>
  <si>
    <t>Quitaçao de Iptu ano 2022 ref. Ao lote de indice 639125001001-1</t>
  </si>
  <si>
    <t>01224377725-08</t>
  </si>
  <si>
    <t>Quitaçao de Iptu ano 2022 ref. Ao lote de indice 639125002001-6</t>
  </si>
  <si>
    <t>01224377726-80</t>
  </si>
  <si>
    <t>Quitaçao de Iptu ano 2022 ref. Ao lote de indice 639125003001- X</t>
  </si>
  <si>
    <t>01224361678-72</t>
  </si>
  <si>
    <t>Quitaçao de Iptu ano 2022 ref. Ao lote de indice 618002018001-2</t>
  </si>
  <si>
    <t>01224468715-72</t>
  </si>
  <si>
    <t>Compra de cortador de unha para adolescentes acautelados</t>
  </si>
  <si>
    <t>Francis Ipatinga</t>
  </si>
  <si>
    <t>40.012.972/0001-10</t>
  </si>
  <si>
    <t>V De Lourdes Correa</t>
  </si>
  <si>
    <t>Material eletrico para reparo na instalaçao para um bom funcionamento e para deixar algumas resistencias reserva caso seja necessario fazer a troca,</t>
  </si>
  <si>
    <t>Comercial de Materiais Eletricos Norte Ltda</t>
  </si>
  <si>
    <t>06.957.355/0001-50</t>
  </si>
  <si>
    <t>Compra de itens para manutençao do alojamento onde consta vazamento</t>
  </si>
  <si>
    <t>Jose Dermo de Pinho</t>
  </si>
  <si>
    <t>Compra de materia de escritorio (EVA e Cartolina) para oficina na unidade de festa junina</t>
  </si>
  <si>
    <t>Frete para envio de moletom e pares de meia para os adolescentes acautelados</t>
  </si>
  <si>
    <t>Total Minas Transportes e Logistica</t>
  </si>
  <si>
    <t>CTE</t>
  </si>
  <si>
    <t>Daphinne Tamires Nogueira</t>
  </si>
  <si>
    <t>082.827.016-37</t>
  </si>
  <si>
    <t xml:space="preserve">Reembolso a Marco Aurelio de Barros ref. Hospedagem </t>
  </si>
  <si>
    <t xml:space="preserve">Reembolso a Alan Adriano Dimas ref. Hospedagem </t>
  </si>
  <si>
    <t xml:space="preserve">Reembolso a Gislene Alves Bastos  ref. Hospedagem </t>
  </si>
  <si>
    <t>Reembolso a Gislene Alves Bastos  ref. Pedagio de BH para Paraguaçu</t>
  </si>
  <si>
    <t>192230770751491-32</t>
  </si>
  <si>
    <t>192233839751491-32</t>
  </si>
  <si>
    <t xml:space="preserve">Pagamento a 4° Parcela da prestação de serviço de reforma </t>
  </si>
  <si>
    <t>Compra de itens para manutençao no veiculo da sede</t>
  </si>
  <si>
    <t>Serviço de manutençao no veiculo da sede</t>
  </si>
  <si>
    <t>Instalação de pelicula devido incidencia de sol e reflexo nas janelas para melhoria no ambiente de trabalho</t>
  </si>
  <si>
    <t>D- Ley adesivos Ltda</t>
  </si>
  <si>
    <t>18.912.375/0001-93</t>
  </si>
  <si>
    <t>Compra de bolo de milho para festa julina na unidade</t>
  </si>
  <si>
    <t>Panificadora e confeitaria o rei do pão de queijo</t>
  </si>
  <si>
    <t>66.220.328/0001-21</t>
  </si>
  <si>
    <t>Alimentação Und Sete Lagoas</t>
  </si>
  <si>
    <t>Bruno Luis Da Silva Lino Ltda</t>
  </si>
  <si>
    <t xml:space="preserve"> Despesas com 103 passagens ida e volta de familiares de adolescentes dos dias 06/06 a 02/07/2022 das unidades Horto,São Jeronimo,Ipatinga,Santa Clara, Uberaba, Santa Helena, Andradas, Lindeia</t>
  </si>
  <si>
    <t>Alimentação Und Unai</t>
  </si>
  <si>
    <t>Diaria de viagem ref. Adair Assis de Alcântara ref. Transferencia de adolescente para unidade do horto</t>
  </si>
  <si>
    <t>004.009.656-40</t>
  </si>
  <si>
    <t>Diaria de viagem Celia Viana Ferreira de Souza  ref.   Desligamento de adolescente</t>
  </si>
  <si>
    <t>Diaria de viagem Wender Pereira de Campos ref. Transferencia de adolescente para Ipatinga</t>
  </si>
  <si>
    <t>Diaria de viagem Wladimir Cordeiro de Paula  ref.   Desligamento de adolescente</t>
  </si>
  <si>
    <t>Wladimir Cordeiro de Paula</t>
  </si>
  <si>
    <t>070.985.406-41</t>
  </si>
  <si>
    <t>Leydiane de Jesus Silva</t>
  </si>
  <si>
    <t>001.378.371-86</t>
  </si>
  <si>
    <t>040.170.251-02</t>
  </si>
  <si>
    <t>Daniele Penido Barbosa</t>
  </si>
  <si>
    <t>127.285.346-24</t>
  </si>
  <si>
    <t>Mabel Frederico Domingos</t>
  </si>
  <si>
    <t>035.800.446-21</t>
  </si>
  <si>
    <t>Raissa Paula da Silva</t>
  </si>
  <si>
    <t>101.664.066-86</t>
  </si>
  <si>
    <t>Ricardo Amintas Sales</t>
  </si>
  <si>
    <t>053.248.706-09</t>
  </si>
  <si>
    <t>Vera Maria Aquino de Asis</t>
  </si>
  <si>
    <t>192251284751491-32</t>
  </si>
  <si>
    <t>192252417751491-32</t>
  </si>
  <si>
    <t>192253142751491-32</t>
  </si>
  <si>
    <t>192256170751491-32</t>
  </si>
  <si>
    <t>192238241751491-32</t>
  </si>
  <si>
    <t>192249857751491-32</t>
  </si>
  <si>
    <t>192236084751491-32</t>
  </si>
  <si>
    <t>192255117751491-32</t>
  </si>
  <si>
    <t>Lucidalva Ferreira S A</t>
  </si>
  <si>
    <t>Compra de insumos para oficina</t>
  </si>
  <si>
    <t xml:space="preserve">Marcio Sebastiao Teixeira </t>
  </si>
  <si>
    <t>Material eletrico para reparo em tres alojamentos da unidade melhorando a iluminaçao para melhor segurança.</t>
  </si>
  <si>
    <t>Construpet Material de construçao</t>
  </si>
  <si>
    <t>Compra de 10 cones e 1 cronometro digital para uso na oficina de esportes</t>
  </si>
  <si>
    <t>F artigos Esportivos ltda</t>
  </si>
  <si>
    <t>44.504.628/0001-08</t>
  </si>
  <si>
    <t>Compra de 290 mascaras KN95 e 8 caixas de mascaras descartaveis tripla devido surto Covid.</t>
  </si>
  <si>
    <t>Compra de 260 mascaras KN95 e 8 caixas de mascaras descartaveis tripla devido surto Covid.</t>
  </si>
  <si>
    <t>Compra de 182 mascaras KN95 e 10 caixas de mascaras descartaveis tripla devido surto Covid.</t>
  </si>
  <si>
    <t>Alimentação Und Santa Helena</t>
  </si>
  <si>
    <t>Mania soluçoes em alimentação e serviços ltda</t>
  </si>
  <si>
    <t>Compra de 140 mascaras KN95 e 10 caixas de mascaras descartaveis tripla devido surto Covid.</t>
  </si>
  <si>
    <t>Compra de 148 mascaras KN95 devido surto Covid.</t>
  </si>
  <si>
    <t>Compra de material para realização do curso de padaria conforme projeto</t>
  </si>
  <si>
    <t>Mart Minas Distribuição ltda</t>
  </si>
  <si>
    <t>04.737.552/0035-87</t>
  </si>
  <si>
    <t>Compra de 100 mascaras KN95 devido surto Covid.</t>
  </si>
  <si>
    <t>Alimentação Und Lindeia</t>
  </si>
  <si>
    <t>Gerenciamento integrado do sistema para melhoria do link dedicado nas unidades Lindeia/ Horto/Santa Helena/ Andradas/ Santa Clara/ São Jeronimo/ Ipatinga e Araxá</t>
  </si>
  <si>
    <t>45000003226-21</t>
  </si>
  <si>
    <t>Compra de 262 mascaras KN95 devido surto Covid.</t>
  </si>
  <si>
    <t>Diaria de viagem a Andre Igor da Silva Candido ref.hospedagem do dia 28/05/2022</t>
  </si>
  <si>
    <t>Diaria de viagem a Anderson Lucas da Silva ref. Hospedagem e pedagio de BH para Capinopolis</t>
  </si>
  <si>
    <t>Anderson Lucas da Silva</t>
  </si>
  <si>
    <t>Diaria de viagem a Gisele de Souza Pereira ref.alimentaçao do adolescente e hospedagem da funcionaria</t>
  </si>
  <si>
    <t xml:space="preserve">Gisele de Souza Pereira </t>
  </si>
  <si>
    <t>Diaria de viagem a Augusto Cesar Oliveira ref.transferencia do adolescente para Patos de Minas</t>
  </si>
  <si>
    <t>Diaria de viagem a Eduardo Rocha Campos ref.transferencia do adolescente para Patos de Minas</t>
  </si>
  <si>
    <t>Eduardo Rocha Campos</t>
  </si>
  <si>
    <t>Diaria de viagem a Jordani Fidelis Costa ref.transferencia do adolescente para Patos de Minas</t>
  </si>
  <si>
    <t>Jordani Fidelis Costa</t>
  </si>
  <si>
    <t>083.705.686-10</t>
  </si>
  <si>
    <t>Thiago Henrique Santos Freitas</t>
  </si>
  <si>
    <t>Vitor Augusto Aquino Meira</t>
  </si>
  <si>
    <t>1/3 Férias Miguel Vieira Lara período 18/07/2022 a 01/08/2022</t>
  </si>
  <si>
    <t>Férias Miguel Vieira Lara período 18/07/2022 a 01/08/2022</t>
  </si>
  <si>
    <t>1/3 Férias Ana Carolina Gouvea Pinto Veloso período 18/07/2022 a 01/08/2022</t>
  </si>
  <si>
    <t xml:space="preserve"> Ana Carolina Gouvea Pinto Veloso</t>
  </si>
  <si>
    <t>041.295.466-43</t>
  </si>
  <si>
    <t>Férias Ana Carolina Gouvea Pinto Veloso período 18/07/2022 a 01/08/2022</t>
  </si>
  <si>
    <t>1/3 Férias Andre Henrique Cadete dos Reis período 18/07/2022 a 01/08/2022</t>
  </si>
  <si>
    <t xml:space="preserve"> Andre Henrique Cadete dos Reis </t>
  </si>
  <si>
    <t>041.449.436-90</t>
  </si>
  <si>
    <t>Férias Andre Henrique Cadete dos Reis período 18/07/2022 a 01/08/2022</t>
  </si>
  <si>
    <t>1/3 Férias Cintia Campos Rezende período 18/07/2022 a 16/08/2022</t>
  </si>
  <si>
    <t>Cintia Campos Rezende</t>
  </si>
  <si>
    <t>075.056.546-24</t>
  </si>
  <si>
    <t>Férias Cintia Campos Rezende período 18/07/2022 a 16/08/2022</t>
  </si>
  <si>
    <t>1/3 Férias Edson de Jesus Mota período 18/07/2022 a 16/08/2022</t>
  </si>
  <si>
    <t xml:space="preserve"> Edson de Jesus Mota</t>
  </si>
  <si>
    <t xml:space="preserve"> Férias Edson de Jesus Mota período 18/07/2022 a 16/08/2022</t>
  </si>
  <si>
    <t>1/3 Férias Flavio Xavier dos Santos período 18/07/2022 a 16/08/2022</t>
  </si>
  <si>
    <t xml:space="preserve"> Flavio Xavier dos Santos</t>
  </si>
  <si>
    <t>Férias Flavio Xavier dos Santos período 18/07/2022 a 16/08/2022</t>
  </si>
  <si>
    <t>1/3 Férias Gabriela Gomes Cardoso período 18/07/2022 a 01/08/2022</t>
  </si>
  <si>
    <t xml:space="preserve"> Férias Gabriela Gomes Cardoso período 18/07/2022 a 01/08/2022</t>
  </si>
  <si>
    <t>1/3 Férias Jeremias Reinaldo dos Santos período 18/07/2022 a 16/08/2022</t>
  </si>
  <si>
    <t xml:space="preserve"> Jeremias Reinaldo dos Santos </t>
  </si>
  <si>
    <t>000.350.246-58</t>
  </si>
  <si>
    <t>Férias Jeremias Reinaldo dos Santos período 18/07/2022 a 16/08/2022</t>
  </si>
  <si>
    <t>1/3 Férias Lidiany Campos Rezende período 18/07/2022 a 16/08/2022</t>
  </si>
  <si>
    <t>Lidiany Campos Rezende</t>
  </si>
  <si>
    <t xml:space="preserve"> Férias Lidiany Campos Rezende período 18/07/2022 a 16/08/2022</t>
  </si>
  <si>
    <t>192258046751491-32</t>
  </si>
  <si>
    <t>194231457751491-32</t>
  </si>
  <si>
    <t>195240328751491-32</t>
  </si>
  <si>
    <t>Locação de 2 impressoras Ipatinga</t>
  </si>
  <si>
    <t>12240461071-1</t>
  </si>
  <si>
    <t xml:space="preserve">Reembolso a Alexandre Guilherme Compart  ref. Compra de passagem para participaçao da audiencia concentrada da mae do adolescente </t>
  </si>
  <si>
    <t>Alexandre Guilherme Compart</t>
  </si>
  <si>
    <t>Diaria de viagem a Juliano Fernandes Silva ref. Translado do adolescente de Araxá para Alfenas</t>
  </si>
  <si>
    <t xml:space="preserve"> Juliano Fernandes Silva</t>
  </si>
  <si>
    <t>Diaria de viagem a Igor Prado Amancio ref. Translado do adolescente de Araxá para Alfenas</t>
  </si>
  <si>
    <t xml:space="preserve"> Igor Prado Amancio</t>
  </si>
  <si>
    <t>Taxa de coleta de residuos</t>
  </si>
  <si>
    <t>24.996.969/0001-22</t>
  </si>
  <si>
    <t>Compra de saco picotado para uso Diaria dos adolescentes</t>
  </si>
  <si>
    <t>Compra de 6 caixas de som devido a audiencias concentradas</t>
  </si>
  <si>
    <t xml:space="preserve">Port Distribuidora de Informatica e Papelaria </t>
  </si>
  <si>
    <t>08.228.010/0005-14</t>
  </si>
  <si>
    <t>419986</t>
  </si>
  <si>
    <t xml:space="preserve">Aquisição de 3 Webcam Logitech C922 FULL HD PRO STREAM </t>
  </si>
  <si>
    <t>Vale Transporte de 6 Funcionarios da regiao Metropolitana de Belo Horizonte</t>
  </si>
  <si>
    <t>2022174696/ 2467119</t>
  </si>
  <si>
    <t>despesas de Viagem</t>
  </si>
  <si>
    <t>Reembolso a Thalles Ernani da Silva ref. Pedagio BH a Barroso</t>
  </si>
  <si>
    <t xml:space="preserve"> Thalles Ernani da Silva</t>
  </si>
  <si>
    <t xml:space="preserve">Reembolso a Augusto Cesar Oliveira ref. Pedagio Tupaciguara/ gurinhatã </t>
  </si>
  <si>
    <t>Reembolso a Wender Pereira de Campos ref.pedagio sete lagoas a ipatinga devido transferencia adolescente</t>
  </si>
  <si>
    <t>Diaria de viagem a Juliano Fernandes Silva ref.deslocamento do veiculo Duster para verificaçao de defeito no sistema de arrefecimento.</t>
  </si>
  <si>
    <t>Diaria de viagem a Eric Bruno Ferreira dos Reis Matos ref. Conduçao do adolescente para sua cidade devido a liberaçao das medidas</t>
  </si>
  <si>
    <t>Eric Bruno Ferreira dos Reis</t>
  </si>
  <si>
    <t>060.438.586-22</t>
  </si>
  <si>
    <t>Diaria de viagem a Jonathan Magalhães Viegas ref.desligamento do adolescente</t>
  </si>
  <si>
    <t>Jonathan Magalhães Viegas</t>
  </si>
  <si>
    <t>048.606.923-59</t>
  </si>
  <si>
    <t>Diaria de viagem a Orlando Gabriel da Silva ref. Conduçao do adolescente para sua cidade devido a liberaçao das medidas</t>
  </si>
  <si>
    <t xml:space="preserve">Orlando Gabriel da Silva </t>
  </si>
  <si>
    <t>Diaria de viagem a Rodrigo Francisco de Souza Assis ref. Conduçao do adolescente para sua cidade devido a liberaçao das medidas</t>
  </si>
  <si>
    <t>Rodrigo Francisco de Souza Assis</t>
  </si>
  <si>
    <t>Regimarlos Tavares Junior</t>
  </si>
  <si>
    <t>104.172.446-22</t>
  </si>
  <si>
    <t>Serviço Municipal de saneamento basico</t>
  </si>
  <si>
    <t>21396062022-6</t>
  </si>
  <si>
    <t>1518256539-0</t>
  </si>
  <si>
    <t>17004556898-36</t>
  </si>
  <si>
    <t>Prestação de serviço de coleta de residuos do serviço de saúde do grupo A/B/E Classe 1</t>
  </si>
  <si>
    <t>17004556350-84</t>
  </si>
  <si>
    <t>12241458126-9</t>
  </si>
  <si>
    <t>17004556911-93</t>
  </si>
  <si>
    <t>Confecção de copias de chave para sala da direçao de segurança</t>
  </si>
  <si>
    <t>Compra de materiais para realização de oficina de artesanato</t>
  </si>
  <si>
    <t>Tulio Presentes</t>
  </si>
  <si>
    <t>Compra de Oleo Stihl para uso na roçadeira que e de uso na area verde da unidade</t>
  </si>
  <si>
    <t>Remoto Motores e Peças</t>
  </si>
  <si>
    <t>16.614.158/0001-91</t>
  </si>
  <si>
    <t>17004556914-29</t>
  </si>
  <si>
    <t>17004556333-28</t>
  </si>
  <si>
    <t>1518255495-0</t>
  </si>
  <si>
    <t>Plano odontologico ref. 07/2022 ref. 935 Titulares e 258 dependentes</t>
  </si>
  <si>
    <t>17004556925-08</t>
  </si>
  <si>
    <t>1518261126-0</t>
  </si>
  <si>
    <t>17004556333-27</t>
  </si>
  <si>
    <t>1518245903-0</t>
  </si>
  <si>
    <t>Leandro Sebastião Martins</t>
  </si>
  <si>
    <t>114.915.436-55</t>
  </si>
  <si>
    <t>Reembolso a Augusto Cesar de Oliveira ref. Pedagio Tupaciguara / Uberlandia</t>
  </si>
  <si>
    <t>5797279620000-13</t>
  </si>
  <si>
    <t>INSS Patronal  ref. 06/2022</t>
  </si>
  <si>
    <t>Repasse de INSS descontado dos funcionários em folha de pagamento - ref 06/2022</t>
  </si>
  <si>
    <t>Repasse de IRRF sobre folha de pagamento ref. 06/2022</t>
  </si>
  <si>
    <t>Transferência de Rendimentos para conta Reserva de recurso, conforme previsto no I do Art. 89 do decreto estadual 47553/2018 ref. 06/2022</t>
  </si>
  <si>
    <t>7796926480000-19</t>
  </si>
  <si>
    <t>IRRF retido Ref. 06/2022 Nota fiscal n°305400/202214/202215/20221010/202210098/20221099/20221131</t>
  </si>
  <si>
    <t>200255168751491-32</t>
  </si>
  <si>
    <t>Contribuiçoes retidas ref. Nota fiscal n° 305400/202214/202215/20221010/202210098/20221099/20221131</t>
  </si>
  <si>
    <t>Restituição referente ao pagamento de multa e juros gerados a partir de um erro contabil no FGTS das competencias 02/2022 a 06/2022 conforme lançamento 4545</t>
  </si>
  <si>
    <t>IPTU 6/11 - Sede Administrativa - Rua Araguari, 511.</t>
  </si>
  <si>
    <t>Seguro fiança 1/12 R$ 504,33 - Seguro Incendio 1/10 R$ 47,04 - Taxa Boleto R$ 4,80</t>
  </si>
  <si>
    <t>Curso de capacitaçao de primeiros socorros para funcionarios da unidade</t>
  </si>
  <si>
    <t>Centro de Treinamento e Capacitaçao Profissional Eireli</t>
  </si>
  <si>
    <t>30.433.628/0001-41</t>
  </si>
  <si>
    <t>Recarga de um cartão vale transporte Ref. Unidade Sete Lagoas</t>
  </si>
  <si>
    <t>Impressão de 8 apostilasde normas de procedimento e de segurança</t>
  </si>
  <si>
    <t xml:space="preserve">GEF Comunicação Visual e Soluções em impressão </t>
  </si>
  <si>
    <t xml:space="preserve">Bacuri Auto Center Ltda </t>
  </si>
  <si>
    <t>05.055.377/0001-61</t>
  </si>
  <si>
    <t xml:space="preserve">Diaria de viagem Cristiana Da Silva Araujo Farnezi ref. Visita domiciliar do adolescente a familia </t>
  </si>
  <si>
    <t xml:space="preserve">Cristiana Da Silva Araújo Farnezi </t>
  </si>
  <si>
    <t>Diaria de viagem Caroline Aparecida Vieira e Silva ref. Visita domiciliar do adolescente a familia</t>
  </si>
  <si>
    <t>Caroline Aparecida Vieira e Silva</t>
  </si>
  <si>
    <t>090.059.766-67</t>
  </si>
  <si>
    <t>Diaria de Viagem a Flávia Tessarini Prata para realizaçao de visita domiciliar para nucleo familiar de um adolescente, tecnica em serviço social</t>
  </si>
  <si>
    <t>Flávia Tessarini Prata</t>
  </si>
  <si>
    <t>Diaria de Viagem a Lucirene De Sousa Barros ref. Realização de visita metodologica domiciliar.</t>
  </si>
  <si>
    <t>Lucirene De Sousa Barros</t>
  </si>
  <si>
    <t>Diaria de Viagem a Lucirene De Sousa Barros para realizaçao de visita domiciliar para nucleo familiar de um adolescente, tecnica em serviço social</t>
  </si>
  <si>
    <t xml:space="preserve">Lucirene De Sousa Barros </t>
  </si>
  <si>
    <t>1/3 Férias Rodrigo Teodoro Da Silveira período 26/07/2022 a 24/08/2022</t>
  </si>
  <si>
    <t xml:space="preserve"> Rodrigo Teodoro Da Silveira</t>
  </si>
  <si>
    <t>038.236.066-46</t>
  </si>
  <si>
    <t>Férias Rodrigo Teodoro Da Silveira período 26/07/2022 a 24/08/2022</t>
  </si>
  <si>
    <t>1/3 Férias Carlos Cesar Dias Pereira período 26/07/2022 a 24/08/2022</t>
  </si>
  <si>
    <t>Carlos Cesar Dias Pereira</t>
  </si>
  <si>
    <t>742.235.346-53</t>
  </si>
  <si>
    <t xml:space="preserve"> Férias Carlos Cesar Dias Pereira período 26/07/2022 a 24/08/2022</t>
  </si>
  <si>
    <t>02.622.880/0001-00</t>
  </si>
  <si>
    <t>1518428871-000</t>
  </si>
  <si>
    <t>Troca de disjuntor de alimentaçao eletrica para o aquecimento das refeiçoes o que tem na unidade é incompativel</t>
  </si>
  <si>
    <t xml:space="preserve">Eletroazul </t>
  </si>
  <si>
    <t>18.925.423/0001-88</t>
  </si>
  <si>
    <t xml:space="preserve">Compra de dispenser de alcool em gel devido ao surto de covid </t>
  </si>
  <si>
    <t>Unifer Representaçoes Ltda</t>
  </si>
  <si>
    <t>22.271.289/0001-16</t>
  </si>
  <si>
    <t>Coffe Break reunião equipe Sede administrativa</t>
  </si>
  <si>
    <t>Confecção de 4 adesivos brancos para cobertura do Slogan de gestão estadual 2019 a 2022 devido ao periodo eleitoral</t>
  </si>
  <si>
    <t>Irmãos Borba Publicidade Comercio  serviço Ltda</t>
  </si>
  <si>
    <t>06.894.519/0001-47</t>
  </si>
  <si>
    <t>Compra de 6 Duchas novas e 6 resistencias devido a utilizaçao de alta potencia por a unidade ser em local ermo e frio, necessita- se de utilizar na alta temperatura e as duchas ficaram para reposição caso necessite.</t>
  </si>
  <si>
    <t>Diaria de viagem a Alessandra Alves de Almeida ref. Visita a familia do adolescente e a redesocioassistencial em carater de urgencia</t>
  </si>
  <si>
    <t>Diaria de viagem a Eduardo de Oliveira Carvalho ref Visita a familia do adolescente e a redesocioassistencial em carater de urgencia</t>
  </si>
  <si>
    <t>Diaria de viagem a Luciene Moreira dos Santos ref.Visita a familia do adolescente e a redesocioassistencial em carater de urgencia</t>
  </si>
  <si>
    <t xml:space="preserve">Luciene Moreira dos Santos </t>
  </si>
  <si>
    <t>Reembolso a Augusto Cesar Oliveira ref. Pedagio de Tupaciguara a Uberlandia</t>
  </si>
  <si>
    <t>Reembolso a Juliano Fernandes Silva ref.pedagio de araxá a uberaba</t>
  </si>
  <si>
    <t>Pagamento ref. FGTS recolhido em atraso devido a um erro contábil nas folhas de pagamento competencia 02/2022 a 06/2022.</t>
  </si>
  <si>
    <t>200239145751491-32</t>
  </si>
  <si>
    <t>Vale Transporte 14 funcionarios ref. Unidade Ipatinga</t>
  </si>
  <si>
    <t>Ultima parcela reforma na unidade</t>
  </si>
  <si>
    <t>Megalimp Higiene e Limpeza</t>
  </si>
  <si>
    <t>Vale Transporte de 1 Funcionario Ref. Unidade Sete Lagoas</t>
  </si>
  <si>
    <t>R-260722-10</t>
  </si>
  <si>
    <t>Vale Transporte de 3 Funcionarios ref. Unaí</t>
  </si>
  <si>
    <t xml:space="preserve"> Pagamento do 06 º Modulo do curso de culinaria nas unidades Andradas, Horto, São Jeronimo e Santa Clara</t>
  </si>
  <si>
    <t>Vale Transporte 6 funcionarios Ref. Unidade Sete Lagoas</t>
  </si>
  <si>
    <t>Vale Transporte 6 funcionarios ref. Unidade Uberaba</t>
  </si>
  <si>
    <t>Associação das empresas de Transporte Coletivo Urbano de Uberaba</t>
  </si>
  <si>
    <t xml:space="preserve">Instalação de bancada de granito com cuba na cozinha </t>
  </si>
  <si>
    <t>Ernades Resende da Silva Junior</t>
  </si>
  <si>
    <t>36.073.504/0001-89</t>
  </si>
  <si>
    <t>Vale Transporte 7 funcionarios ref. Unidade de Araxá</t>
  </si>
  <si>
    <t>Vera Cruz Transporte e Turismo</t>
  </si>
  <si>
    <t>16.936.742/0001-75</t>
  </si>
  <si>
    <t>Lanche para pré audiências que será ministrada na unidade</t>
  </si>
  <si>
    <t>12 encadernações do novo regulamento de segurança do socioeducativo destinado a equipe de segurança</t>
  </si>
  <si>
    <t xml:space="preserve">ABC Papelaria De Uberaba </t>
  </si>
  <si>
    <t>07.474.973/0001-01</t>
  </si>
  <si>
    <t>Compra de itens para troca da pia da cozinha da unidade .</t>
  </si>
  <si>
    <t>Braga Souza Industria e Comercio Ltda</t>
  </si>
  <si>
    <t>65.312.712/0001-91</t>
  </si>
  <si>
    <t>Vale Transporte 11 funcionarios ref. Unidade Ipatinga</t>
  </si>
  <si>
    <t xml:space="preserve">Reembolso Wladimir Cordeiro de Paula ref. Hospedagem para desligamento de adolescente </t>
  </si>
  <si>
    <t>Reembolso a Caroline Aparecida Vieira e Silva ref. Pedagio de Uberaba/  Araxá.</t>
  </si>
  <si>
    <t xml:space="preserve">Caroline Aparecida Vieira e Silva </t>
  </si>
  <si>
    <t>090.059.766-77</t>
  </si>
  <si>
    <t xml:space="preserve">Reembolso Célia Viana Ferreira de Souza  ref. Hospedagem para desligamento de adolescente </t>
  </si>
  <si>
    <t>Diaria de viagem a Igor Prado Amancio ref. Translado de adolescente.</t>
  </si>
  <si>
    <t>Diaria de viagem a Juliano Fernandes Silva ref. Translado de adolescente.</t>
  </si>
  <si>
    <t>Glicia Luana Nascimento Bernardo</t>
  </si>
  <si>
    <t>Ana Flavia Magalhães</t>
  </si>
  <si>
    <t>Compra de materiais para oficina pedagogica</t>
  </si>
  <si>
    <t>12243198643-3</t>
  </si>
  <si>
    <t xml:space="preserve"> Pagamento do 12 º Modulo do curso de culinaria nas unidades Andradas, Horto, São Jeronimo e Santa Clara</t>
  </si>
  <si>
    <t>Pagamento de ultima parcela do poço artesiano</t>
  </si>
  <si>
    <t>250</t>
  </si>
  <si>
    <t>Vale transporte 198 funcionarios de Belo Horizonte</t>
  </si>
  <si>
    <t>Vale transporte 145 funcionarios de Belo Horizonte</t>
  </si>
  <si>
    <t>2022179053 e 2471174</t>
  </si>
  <si>
    <t>Compra de 45 medalhas para oficina de esporte na unidade</t>
  </si>
  <si>
    <t>M. P. Guia do Atleta Ltda</t>
  </si>
  <si>
    <t>68.502.053/0001-44</t>
  </si>
  <si>
    <t>Pagamento final da Construção de poço artesiano para unidade</t>
  </si>
  <si>
    <t>146</t>
  </si>
  <si>
    <t>Compra de 150 picoles para execução da oficina campeonato de férias</t>
  </si>
  <si>
    <t>Galinari e Carneiro Ltda</t>
  </si>
  <si>
    <t>26.351.783/0001-41</t>
  </si>
  <si>
    <t>12243198639-5</t>
  </si>
  <si>
    <t xml:space="preserve">Reembolso a Douglas dos Santos Pereira ref. Pedagio Tupaciguara/ Uberaba </t>
  </si>
  <si>
    <t>Douglas dos Santos Pereira</t>
  </si>
  <si>
    <t>129.826.036-16</t>
  </si>
  <si>
    <t>Diaria de Viagem a Éder Martins Conceição ref.Transalado de adolescente</t>
  </si>
  <si>
    <t>Diaria de viagem a Igor Prado Amâncio ref.translado de adolescente</t>
  </si>
  <si>
    <t>Diaria de viagem a Jose Antonio Mantovani ref. Translado de adolescente</t>
  </si>
  <si>
    <t>Jose Antonio de O Mantovani</t>
  </si>
  <si>
    <t>659.304.016-91</t>
  </si>
  <si>
    <t>Diaria de viagem a Jose Vicente Martins ref. Transferencia do adolescente araxa para horto</t>
  </si>
  <si>
    <t xml:space="preserve">Jose Vicente Martins </t>
  </si>
  <si>
    <t>661.205.516-20</t>
  </si>
  <si>
    <t>Diaria de Viagem a Juliano Fernandes da Silva ref. Transferencia do adolescente araxa para horto</t>
  </si>
  <si>
    <t>Compra de itens de esporte para atividades fisicas dos adolescentes na unidade</t>
  </si>
  <si>
    <t>Adelson Ribeiro da Silva Eireli</t>
  </si>
  <si>
    <t>42.946.319/0001-54</t>
  </si>
  <si>
    <t>Lanche para oficina campeonato de férias realizado na unidade</t>
  </si>
  <si>
    <t>Enivalda Bernardo Nunes</t>
  </si>
  <si>
    <t>12.304.070/0004-65</t>
  </si>
  <si>
    <t xml:space="preserve">Encadernaçoes de 27 arquivos sendo normas e regimentos, rotinas de plantão </t>
  </si>
  <si>
    <t>Compra de 15 litros de gasolina comum e 1 frasco de oleo para abastecimento da Roçadeira da unidade que é usada para aparar a area verde da unidade</t>
  </si>
  <si>
    <t>122435861-15</t>
  </si>
  <si>
    <t xml:space="preserve">Impressão de certificados dos funcionarios  </t>
  </si>
  <si>
    <t>Copiadora Arte Final</t>
  </si>
  <si>
    <t>Compra de 184 caixas Mascara KN 95 e 3 mascaras tripla Und. Uberaba</t>
  </si>
  <si>
    <t>Reembolso a Juliano Fernandes Silva ref.pedagio de araxá a Horto</t>
  </si>
  <si>
    <t>Reembolso a Juliano Fernandes Silva ref.almoço para adolescente  que foi desinternado e conduzido para cidade onde reside</t>
  </si>
  <si>
    <t>Diaria de viagem a Eder Martins Conceição ref. Visitaçao a familia do adolescente e a rede socioassistencial</t>
  </si>
  <si>
    <t>Diaria de viagem a Andrea Giane Santos Tavares Paula  ref. Visitaçao a familia do adolescente e a rede socioassistencial.</t>
  </si>
  <si>
    <t>Diaria de viagem a Luciene Moreira dos Santos  ref. Visitaçao a familia do adolescente e a rede socioassistencial.</t>
  </si>
  <si>
    <t>3808020080000-19</t>
  </si>
  <si>
    <t>Pagamento da 1° parcela de uniformes de adolescentes provisorios sendo 5 blusas de moletom e 5 calças de moletom.</t>
  </si>
  <si>
    <t>Prestação de Serviços de Medicina do Trabalho PCMSO - Exames, Gestão PPP . Ref.Medicina do trabalho ref. 07/2022</t>
  </si>
  <si>
    <t>Pagamento da 1° parcela de uniformes de adolescentes provisorios sendo 7 camisas brancas</t>
  </si>
  <si>
    <t>Pagamento da 1° parcela de uniformes de adolescentes provisorios sendo 5 camisas brancas</t>
  </si>
  <si>
    <t>Pagamento da 1° parcela de uniformes de adolescentes provisorios sendo 6 camisas brancas</t>
  </si>
  <si>
    <t>Prestação de Serviços de Medicina do Trabalho PCMSO - Exames, Gestão PPP .Ref. Exames medicos</t>
  </si>
  <si>
    <t>Pagamento da 1° parcela de uniformes de adolescentes provisorios sendo 7 blusas de moletom e 7 calças de moletom.</t>
  </si>
  <si>
    <t>Pagamento da 1° parcela de uniformes de adolescentes provisorios sendo 6 blusas de moletom e 6 calças de moletom.</t>
  </si>
  <si>
    <t>Prestação de Serviços de Medicina do Trabalho PCMSO - Exames, Gestão PPP . Ref. Engenharia do trabalho</t>
  </si>
  <si>
    <t>Coffe Break para visita do Subsecretario da Suase na unidade</t>
  </si>
  <si>
    <t>Diaría de viagem a Wender Pereira de Campos ref. Visita tecnica a familia do adolescente</t>
  </si>
  <si>
    <t>Diaría de viagem a Vilma do Carmo Silva Lopes ref. Visita tecnica a familia do adolescente</t>
  </si>
  <si>
    <t>Vilma do Carmo Silva Lopes</t>
  </si>
  <si>
    <t>Jonathan Dias Paiva</t>
  </si>
  <si>
    <t>024.802.441-80</t>
  </si>
  <si>
    <t>Thais Cristina Batista Da Silva</t>
  </si>
  <si>
    <t>102.863.316-59</t>
  </si>
  <si>
    <t>201253327751491-32</t>
  </si>
  <si>
    <t>201255150751491-32</t>
  </si>
  <si>
    <t xml:space="preserve">Compra de 10 Saboneteiras liquidas como medidas de proteção devido ao surto de covid </t>
  </si>
  <si>
    <t>Compra de insumos para oficina de culinaria</t>
  </si>
  <si>
    <t>Cema Central Mineira Atacadista Ltda</t>
  </si>
  <si>
    <t>Compra de uma torneira movel e fitas veda rosca para troca, sendo utilizada pelos colaboradores da unidade</t>
  </si>
  <si>
    <t>L&amp;M Bricolagem e Construção</t>
  </si>
  <si>
    <t>Compra de 1 gás 13KG</t>
  </si>
  <si>
    <t>C P F Favarato</t>
  </si>
  <si>
    <t>Meritus Treinamentos Assessoria e Consultoria Ltda</t>
  </si>
  <si>
    <t>21.171.964/0001-72</t>
  </si>
  <si>
    <t>Comercial Pão quente Ltda</t>
  </si>
  <si>
    <t>06.161.036/0001-33</t>
  </si>
  <si>
    <t xml:space="preserve">Compra de itens para oficina </t>
  </si>
  <si>
    <t>Papelaria Musical Mix</t>
  </si>
  <si>
    <t>10.992.330/001-64</t>
  </si>
  <si>
    <t xml:space="preserve">Compra de 22 caixas de mascara tripla com elastico </t>
  </si>
  <si>
    <t>Hospedagem de dois funcionarios Juliano Fernandes, Igor Prado</t>
  </si>
  <si>
    <t>Hotel Vale do Café Eireli - ME</t>
  </si>
  <si>
    <t>21.036.949/0001-11</t>
  </si>
  <si>
    <t>12244586409-2</t>
  </si>
  <si>
    <t>12243526411-4</t>
  </si>
  <si>
    <t>Elizeu Antonio do Nascimento</t>
  </si>
  <si>
    <t>837.057.406-87</t>
  </si>
  <si>
    <t>Vinicio Gonçalo de Souza</t>
  </si>
  <si>
    <t>033.112.406-85</t>
  </si>
  <si>
    <t>1/3 Férias Françuarley Justiniano Gomes período 01/08/2022 a 30/08/2022</t>
  </si>
  <si>
    <t>Françuarley Justiniano Gomes</t>
  </si>
  <si>
    <t>110.923.846-00</t>
  </si>
  <si>
    <t>Férias Françuarley Justiniano Gomes período 01/08/2022 a 30/08/2022</t>
  </si>
  <si>
    <t>1/3 Férias Charleston Luiz Borges período 01/08/2022 a 30/08/2022</t>
  </si>
  <si>
    <t>Férias Charleston Luiz Borges período 01/08/2022 a 30/08/2022</t>
  </si>
  <si>
    <t>1/3 Férias Cleiton Magno da Silva período 01/08/2022 a 30/08/2022</t>
  </si>
  <si>
    <t>Cleiton Magno da Silva</t>
  </si>
  <si>
    <t>038.826.106-46</t>
  </si>
  <si>
    <t>Férias Cleiton Magno da Silva período 01/08/2022 a 30/08/2022</t>
  </si>
  <si>
    <t>Luci Consolação Jesus Oliveira</t>
  </si>
  <si>
    <t>812.344.906-25</t>
  </si>
  <si>
    <t>Paulo Sergio De Oliveira</t>
  </si>
  <si>
    <t>007.479.306-35</t>
  </si>
  <si>
    <t>1/3 Férias Aline da Silva Diniz  período 02/08/2022 a 31/08/2022</t>
  </si>
  <si>
    <t>Aline da Silva Diniz</t>
  </si>
  <si>
    <t>127.704.446-54</t>
  </si>
  <si>
    <t xml:space="preserve"> Férias Aline da Silva Diniz  período 02/08/2022 a 31/08/2022</t>
  </si>
  <si>
    <t>1/3 Férias Anderson Madureira Assunção período 02/08/2022 a 31/08/2022</t>
  </si>
  <si>
    <t>Anderson Madureira Assunção</t>
  </si>
  <si>
    <t>881.711.406-53</t>
  </si>
  <si>
    <t xml:space="preserve"> Férias Anderson Madureira Assunção período 02/08/2022 a 31/08/2022</t>
  </si>
  <si>
    <t>1/3 Férias Gustavo Meireles da Silva período 02/08/2022 a 31/08/2022</t>
  </si>
  <si>
    <t>Gustavo Meireles da Silva</t>
  </si>
  <si>
    <t>068.297.396-32</t>
  </si>
  <si>
    <t xml:space="preserve"> Férias Gustavo Meireles da Silva período 02/08/2022 a 31/08/2022</t>
  </si>
  <si>
    <t xml:space="preserve"> 1/3Férias Rodrigo Teodoro Da Silveira período 26/07/2022 a 24/08/2022</t>
  </si>
  <si>
    <t>Luiz Fernando Moura Faria</t>
  </si>
  <si>
    <t>099.270.436-78</t>
  </si>
  <si>
    <t>203251669751491-32</t>
  </si>
  <si>
    <t>207237733751491-32</t>
  </si>
  <si>
    <t>202252505751491-32</t>
  </si>
  <si>
    <t>Diego Coelho Pedro</t>
  </si>
  <si>
    <t>13.538.457/0001-04</t>
  </si>
  <si>
    <t>Pagamento ref à multa de Trânsito que será descontado em folha de pagamento do funcionário   Fernanda de Moura Alves</t>
  </si>
  <si>
    <t>Diaria de Viagem a Angela Maria Auxiliadora de Paulo ref. Transferencia do adolescente araxa para horto</t>
  </si>
  <si>
    <t>Diaria de Viagem a Igor Prado Amancio  ref. Transferencia do adolescente araxa para horto</t>
  </si>
  <si>
    <t xml:space="preserve">Igor Prado Amancio </t>
  </si>
  <si>
    <t>Pagamento a 1° Parcela da prestação de serviço de reforma do telhado da unidade</t>
  </si>
  <si>
    <t>Duisa Papelaria Livraria e Uniforme</t>
  </si>
  <si>
    <t>25.289.804/0001-83</t>
  </si>
  <si>
    <t>Pagamento a 2° Parcela da prestação de serviço de reforma do telhado da unidade</t>
  </si>
  <si>
    <t xml:space="preserve">Confecção de 15 cópias de chave e modelação do miolo para fechadura para a sala de direção para melhoria na segurança das salas </t>
  </si>
  <si>
    <t>Aelson Pereira Neves</t>
  </si>
  <si>
    <t>12.996.202/0001-14</t>
  </si>
  <si>
    <t xml:space="preserve">Compra de milho e sementes para agregar no cultivo da horta e galinheiro </t>
  </si>
  <si>
    <t>Casa do Ruralista Ltda</t>
  </si>
  <si>
    <t>19.600.212/0001-38</t>
  </si>
  <si>
    <t xml:space="preserve">Compra de itens para oficinas pedagogicas </t>
  </si>
  <si>
    <t>Pagamento a 3° Parcela da prestação de serviço de reforma do telhado da unidade</t>
  </si>
  <si>
    <t>Reembolso a Eder Martins Conceição ref. Pedagio BH para Araxá</t>
  </si>
  <si>
    <t>Reembolso a Juliano Fernandes Silva ref. Pedagio araxa para BH</t>
  </si>
  <si>
    <t xml:space="preserve">Diaria de viagem a Junio Mendes de Castro ref. Translado de adolescente para a cidade de Montes Claros </t>
  </si>
  <si>
    <t>1/3 Férias Richard Santos Chagas Pinto período 03/08/2022 a 01/09/2022</t>
  </si>
  <si>
    <t>Richard Santos Chagas Pinto</t>
  </si>
  <si>
    <t>119.335.276-25</t>
  </si>
  <si>
    <t>Férias Richard Santos Chagas Pinto período 03/08/2022 a 01/09/2022</t>
  </si>
  <si>
    <t>1/3Férias Rafael Carlos Gomes período 03/08/2022 a 01/09/2022</t>
  </si>
  <si>
    <t>Rafael Carlos Gomes</t>
  </si>
  <si>
    <t>131.571.336-59</t>
  </si>
  <si>
    <t xml:space="preserve"> Férias Rafael Carlos Gomes período 03/08/2022 a 01/09/2022</t>
  </si>
  <si>
    <t>Impressões coloridas de material elaborado pelos adolescentes em cumprimento de medidas socioeducativa.</t>
  </si>
  <si>
    <t>Itens para compra de oficina que sera realizada na unidade com o objetivo de ressignificaçao da data comemorativa</t>
  </si>
  <si>
    <t>C. F.S. Distribuidora Ltda</t>
  </si>
  <si>
    <t>05.823.544/0001-77</t>
  </si>
  <si>
    <t>Vale transporte 3 funcionarios de Belo Horizonte</t>
  </si>
  <si>
    <t>Manutençao em aparelhos como termometro digital e esfigmomanometro de uso na unidade</t>
  </si>
  <si>
    <t>Ricardo Bajur Eletronica Ltda</t>
  </si>
  <si>
    <t>04.808.849/0001-47</t>
  </si>
  <si>
    <t>Recarga de cartão de combustível para und Unai</t>
  </si>
  <si>
    <t>Compra de tintas para pintura na  unidade</t>
  </si>
  <si>
    <t>Jomar Tintas Ltda Me</t>
  </si>
  <si>
    <t>65.121.287/0001-53</t>
  </si>
  <si>
    <t>Diaria de viagem a Ednaldo Abadia Rodrigues de Freitas Junior ref. Translado de adolescente de Araxá para socioeducativo Santa Terezinha</t>
  </si>
  <si>
    <t>Diaria de Viagem a Angela Maria Auxiliadora de Paulo ref. Transferencia do adolescente araxa para socioeducativo Santa Terezinha</t>
  </si>
  <si>
    <t>Diaria de Viagem a Maximiliano Magalhães Pedroso ref. Transferencia do adolescentes de araxa para socioeducativo Horto e Andradas</t>
  </si>
  <si>
    <t>Maximiliano Magalhães Pedroso</t>
  </si>
  <si>
    <t>Diaria de Viagem a Fernanda Andrade de Castro ref. Visita metodologica no centro de referencia da Assistencia social e conselho tutelar do municipio</t>
  </si>
  <si>
    <t>Diaria de viagem a Filipe Schineider Reis ref. Visita metodologica no centro de referencia da Assistencia social e conselho tutelar do municipio</t>
  </si>
  <si>
    <t>Filipe Schineider Reis</t>
  </si>
  <si>
    <t>015.879.136-31</t>
  </si>
  <si>
    <t>Diaria de viagem a Igor Prado Amancio ref. Translado de adolescentes de Araxá para o centro socioeducativo horto e andradas</t>
  </si>
  <si>
    <t>Diaria de viagem a Juliano Fernandes da Silva ref. Translado de adolescentes de Araxá para o centro socioeducativo horto e andradas</t>
  </si>
  <si>
    <t>Diaria de viagem a Eduardo de Oliveira Carvalho ref. Visita metodologica no centro de referencia da Assistencia social e conselho tutelar do municipio</t>
  </si>
  <si>
    <t xml:space="preserve"> Eduardo de Oliveira Carvalho </t>
  </si>
  <si>
    <t>Reembolso de viagem a Wender Pereira de Campos ref. Pedagio de sete lagoas/ BH</t>
  </si>
  <si>
    <t>Tarifa bancaria Plano adapt 08/2022</t>
  </si>
  <si>
    <t xml:space="preserve">Compra de 7 vale social </t>
  </si>
  <si>
    <t>Machado e Poucas som e oficina Ltda</t>
  </si>
  <si>
    <t>09.102.293/0001-92</t>
  </si>
  <si>
    <t>Compra de insumos alimenticios que foram servidos no  fonacriad</t>
  </si>
  <si>
    <t>Compra de itens para manutençao do veiculo da unidade</t>
  </si>
  <si>
    <t>Quatro conjuntos com 9 fotos 3x4 para documentos de adolescentes</t>
  </si>
  <si>
    <t>Vale Transporte 16 funcionarios da regiao Metropolitana de Belo Horizonte</t>
  </si>
  <si>
    <t>Salario ref. 07/2022 de 79 funcionarios</t>
  </si>
  <si>
    <t>Salario ref. 07/2022 de 46 funcionarios</t>
  </si>
  <si>
    <t>Salario ref. 07/2022 de 31 funcionarios</t>
  </si>
  <si>
    <t>Salario ref. 07/2022 de 67 funcionarios</t>
  </si>
  <si>
    <t>Salario ref. 07/2022 de 44 funcionarios</t>
  </si>
  <si>
    <t>Salario ref. 07/2022 de 194 funcionarios sendo: 51 na  unidade Lindeia, 73 na unidade são jeronimo e 70 tupaciguara</t>
  </si>
  <si>
    <t>Diaria de viagem a Áquila Augusto da Silva Teixeira, ref. Visita metodologica para acompanhamento e desenvolvimento do trabalho da coordenação de monitoria e socioeducação.</t>
  </si>
  <si>
    <t>Diaria de viagem a Adriana Rosa Lazzarotti ref. Visita metodologica para acompanhamento e desenvolvimento do trabalho da coordençao de DP e RH.</t>
  </si>
  <si>
    <t>Diaria de viagem a Julianao Fernandes da Silva ref. Transferencia de adolescente de araxá para Santa Terezinha</t>
  </si>
  <si>
    <t>Diaria de viagem a Ronielle Lopes Caetano, ref. Visita metodologica para acompanhamento e desenvolvimento do trabalho da coordenação tecnica</t>
  </si>
  <si>
    <t>Reembolso a Junio Mendes de Castro ref.pedagios entre sete lagoas, montes claros,</t>
  </si>
  <si>
    <t xml:space="preserve"> Junio Mendes de Castro</t>
  </si>
  <si>
    <t>Salario ref. 07/2022 de 319 funcionarios sendo: 104 Santa Clara, 61 Santa Helena, 93 Horto,61 Andradas</t>
  </si>
  <si>
    <t>Salario ref. 07/2022 de 137 funcionarios</t>
  </si>
  <si>
    <t>Compra de embalagens para envio de salgados que serão produzidos pelos adolescentes para mostra gastronomica Fonocriad</t>
  </si>
  <si>
    <t>Pagamento 4° parcela da Reforma  de Uberaba</t>
  </si>
  <si>
    <t xml:space="preserve">1° Parcela do serviço de dedetização da unidade de Sete Lagoas </t>
  </si>
  <si>
    <t>Combat Prag Serviços de Imunzação Ltda</t>
  </si>
  <si>
    <t>Compra de insumos para confecção dos salgados, para mostra gastronomica no fonocriad</t>
  </si>
  <si>
    <t>Compra de 4 pcte de Café, 3 pcte de açucar e 1 filtro de papel para uso na sede administrativa</t>
  </si>
  <si>
    <t>IPTU 7/11 - Sede Administrativa - Rua Araguari, 511.</t>
  </si>
  <si>
    <t>Seguro fiança 2/12 R$ 504,33 - Seguro Incendio 2/10 R$ 47,04 - Taxa Boleto R$ 4,80</t>
  </si>
  <si>
    <t>Pagamento 1° parcela do aditivo da prestação de serviço de reforma em Uberaba</t>
  </si>
  <si>
    <t xml:space="preserve">Pagamento ref. Pensão alimenticia descontado em folha de pagamento do funcionario  Wagner Gladson da Silva ref. 07/2022 </t>
  </si>
  <si>
    <t xml:space="preserve">Pagamento ref. Pensão alimentícia descontado em folha de pagamento do funcionário  Paulo Marcio Rocha Barbosa Santos ref. 07/2022 </t>
  </si>
  <si>
    <t>Pagamento ref. Pensão alimenticia descontado em folha de pagamento do funcionario  Bruno Venuto Lopes Viana ref. 07/2022</t>
  </si>
  <si>
    <t>Pagamento ref. Pensão alimenticia descontado em folha de pagamento do funcionario  Euclides Sá de Paula ref. 0/72022</t>
  </si>
  <si>
    <t>Pagamento ref. Pensão alimenticia descontado em folha de pagamento do funcionario  Diego Antonio dos Santos ref. 07/2022</t>
  </si>
  <si>
    <t>Pagamento ref. Pensão alimenticia descontado em folha de pagamento do funcionario  Marlon Douglas Guilherme Nunes ref. 07/2022</t>
  </si>
  <si>
    <t>Pagamento ref. Pensão alimenticia descontado em folha de pagamento do funcionario  Ronaldo de Jesus Soares ref. 07/2022</t>
  </si>
  <si>
    <t>Lanche para oficina  festa julina</t>
  </si>
  <si>
    <t>Compra de um novo filtro devido ao entupimento do filtro</t>
  </si>
  <si>
    <t>Real Bebedouros filtros e purificadores de agua</t>
  </si>
  <si>
    <t>Lanche para o evento fonocriad unidades de BH</t>
  </si>
  <si>
    <t>Giovana Caldeira Candido</t>
  </si>
  <si>
    <t>130.399.286-86</t>
  </si>
  <si>
    <t>transferência</t>
  </si>
  <si>
    <t>1822039740000-10</t>
  </si>
  <si>
    <t>Rafaela Oliveira Piqui</t>
  </si>
  <si>
    <t>131.418.606-02</t>
  </si>
  <si>
    <t>Guilherme Luca Oliveira Barbosa</t>
  </si>
  <si>
    <t>148.242.286-70</t>
  </si>
  <si>
    <t>Regina Batista Da Silva</t>
  </si>
  <si>
    <t>992.303.726-68</t>
  </si>
  <si>
    <t>Diaria de viagem a Éder Martins Conceição ref. Visita a familia do adolescente e a rede sociassistencial em carater de urgencia</t>
  </si>
  <si>
    <t>Diaria de viagem a Flávia Farias de Paula ref. Translado de adolescente devido ao cumprimento de medida</t>
  </si>
  <si>
    <t xml:space="preserve">Flávia Farias de Paula </t>
  </si>
  <si>
    <t>FGTS ref. 07/2022</t>
  </si>
  <si>
    <t>209261066751491-32</t>
  </si>
  <si>
    <t>213253831751491-32</t>
  </si>
  <si>
    <t>214253197751491-32</t>
  </si>
  <si>
    <t>213260125751491-32</t>
  </si>
  <si>
    <t>Serviços de retirada de divisorias na sede administrativa</t>
  </si>
  <si>
    <t>Hudson Marcio Pereira Acacio</t>
  </si>
  <si>
    <t>27.448.516/0001-50</t>
  </si>
  <si>
    <t>Compra de insumos alimenticios para realização do evento unificado ref. Aos projetos corre legal e inauguração da cozinha/ formatura da primeira turma do curso de culinaria</t>
  </si>
  <si>
    <t>Vem que tem Supermercados Eireli</t>
  </si>
  <si>
    <t>W R Comercio de Gas e Agua ltda</t>
  </si>
  <si>
    <t>Compra de lanche para ser servido aos gestores na visita de reuniao tecnica para o evento fonocriad</t>
  </si>
  <si>
    <t>Padaria e Lanchonte feito em casa ltda</t>
  </si>
  <si>
    <t>00.126.498/0001-33</t>
  </si>
  <si>
    <t>Vale transporte funcionarios da regiao Metropolitana de Belo Horizonte</t>
  </si>
  <si>
    <t>86344072022-6</t>
  </si>
  <si>
    <t>1/3 Férias Rui Fonseca da Silva período 09/08/2022 a 07/09/2022</t>
  </si>
  <si>
    <t xml:space="preserve">Rui fonseca da Silva </t>
  </si>
  <si>
    <t>968.324.366-53</t>
  </si>
  <si>
    <t>Férias Rui Fonseca da Silva período 09/08/2022 a 07/09/2022</t>
  </si>
  <si>
    <t>1/3 Férias Cleider Gonçalves Araujo período 08/08/2022 a 06/09/2022</t>
  </si>
  <si>
    <t>Cleider Gonçalves Araujo</t>
  </si>
  <si>
    <t>115.821.666-17</t>
  </si>
  <si>
    <t xml:space="preserve"> Férias Cleider Gonçalves Araujo período 08/08/2022 a 06/09/2022</t>
  </si>
  <si>
    <t>1/3 Férias Debora Leticia de Souza  período 09/08/2022 a 07/09/2022</t>
  </si>
  <si>
    <t>Debora Leticia de Souza</t>
  </si>
  <si>
    <t>089.916.306-85</t>
  </si>
  <si>
    <t>Férias Debora Leticia de Souza  período 09/08/2022 a 07/09/2022</t>
  </si>
  <si>
    <t>1/3 Férias Diego de Alcantra Costa de Carvalho  período 09/08/2022 a 07/09/2022</t>
  </si>
  <si>
    <t>Diego de Alcantra Costa de Carvalho</t>
  </si>
  <si>
    <t>113.945.256-80</t>
  </si>
  <si>
    <t>Férias Diego de Alcantra Costa de Carvalho  período 09/08/2022 a 07/09/2022</t>
  </si>
  <si>
    <t>Diaria de viagem a Juliano Fernandes Silva ref. Pedagio araxa para Santa Terezinha</t>
  </si>
  <si>
    <t>Seviço de 03 Radiologia Odontologica para os adolescentes acautelados</t>
  </si>
  <si>
    <t>Radiografias Odontologicas Pampulha</t>
  </si>
  <si>
    <t>Vale tranportes 120 funcionarios da regiao Metropolitana de Belo Horizonte</t>
  </si>
  <si>
    <t>Reembolso a Adelmo Gomes Ferreira ref. Pedagio Tupaciguara para Uberlandia</t>
  </si>
  <si>
    <t>Adelmo Gomes Ferreira</t>
  </si>
  <si>
    <t>037.335.506-84</t>
  </si>
  <si>
    <t>Diaria de viagem a Alisson Ribeiro de Alvarenga ref.transferencia de adolescente de araxa para Uberaba</t>
  </si>
  <si>
    <t>Alisson Ribeiro de Alvarenga</t>
  </si>
  <si>
    <t>110.606.736-30</t>
  </si>
  <si>
    <t>Diaria de viagem a Ângela Maria Auxiliadora de Paulo ref.transferencia de adolescente de araxa para Uberaba</t>
  </si>
  <si>
    <t>Diaria de viagem a Juliano Fernandes da Silva ref. Transferencia de adolescente de Araxá para Uberaba</t>
  </si>
  <si>
    <t>216232214751491-32</t>
  </si>
  <si>
    <t>216234505751491-32</t>
  </si>
  <si>
    <t>ISS retido ref. 07/2022</t>
  </si>
  <si>
    <t>2221817870-10</t>
  </si>
  <si>
    <t>Contratação de manutençao da rede para melhoria no funcionamento das ferramentas utilizadas.</t>
  </si>
  <si>
    <t>Pagamento 4° parcela  reforma da Unidade de Sete Lagoas</t>
  </si>
  <si>
    <t>Vale Transporte de 1 Funcionario ref. Unidade Ipatinga</t>
  </si>
  <si>
    <t>Compra de 22 galões de agua de 20 litros</t>
  </si>
  <si>
    <t>Seguro de vida ref. 07/2022 ref. 960 Funcionarios</t>
  </si>
  <si>
    <t>Bem estar social 07/2022 ref. 946 funcionarios</t>
  </si>
  <si>
    <t>Recarga de 2 cartucho toner</t>
  </si>
  <si>
    <t>Compra de 38 pares de havaianas</t>
  </si>
  <si>
    <t>Calcante Comercio de Calçados Ltda</t>
  </si>
  <si>
    <t>65.340.200/0001-39</t>
  </si>
  <si>
    <t>Alimentação Und Unaí</t>
  </si>
  <si>
    <t>Férias Yan Brandão Silva período 12/08/2022 a 10/09/2022</t>
  </si>
  <si>
    <t>Yan Brandão Silva</t>
  </si>
  <si>
    <t>090.878.676-03</t>
  </si>
  <si>
    <t>5829225450000-11</t>
  </si>
  <si>
    <t>1/3Férias Yan Brandão Silva período 12/08/2022 a 10/09/2022</t>
  </si>
  <si>
    <t>5829369580000-11</t>
  </si>
  <si>
    <t xml:space="preserve">Diaria de viagem a Eduardo de Oliveira Carvalho ref. Visitação de familia dos adolescentes  </t>
  </si>
  <si>
    <t>Diaria de viagem a Luciene Moreira dos Santos ref. Visita a familia do adolescente e a redesocioassistencial em carater de urgencia</t>
  </si>
  <si>
    <t>Diaria de viagem a Marcio Francisco da Silva ref. Ida do motorista a cidade de sete lagoas para efetuar a remoçao da gaiola para a troca de chicote do veiculo Duster</t>
  </si>
  <si>
    <t>Reembolso a Juliano Fernandes Silva ref. Pedagio araxa para Uberaba</t>
  </si>
  <si>
    <t>Reembolso a Flávia Farias de Paula ref. Alimentação de adolescente que teve a liberdade assistida</t>
  </si>
  <si>
    <t xml:space="preserve"> Flávia Farias de Paula </t>
  </si>
  <si>
    <t>Reembolso a Lucas Cardoso Arantes ref. Pedagio Tupaciguara para Uberaba</t>
  </si>
  <si>
    <t>Reembolso a Marcio Francisco da Silva ref. Pedagio de BH para Sete Lagoas</t>
  </si>
  <si>
    <t>Compra de 12 pares de tenis para uso dos adolescentes na unidade para oficina de esporte</t>
  </si>
  <si>
    <t>Parati Modas de Araxá Ltda</t>
  </si>
  <si>
    <t>02.266.734/0001-42</t>
  </si>
  <si>
    <t>Compra de 2 placas de veiculos oficiais para usar no veiculo da unidade</t>
  </si>
  <si>
    <t>Zebu Comunicação Visual Eireli</t>
  </si>
  <si>
    <t>35.218.451/0001-84</t>
  </si>
  <si>
    <t>Serviço de instalação e montagem de placa do veiculo da unidade</t>
  </si>
  <si>
    <t>45000003255-13</t>
  </si>
  <si>
    <t>17004559460-80</t>
  </si>
  <si>
    <t>17004559460-81</t>
  </si>
  <si>
    <t>17004559460-82</t>
  </si>
  <si>
    <t>17004559460-84</t>
  </si>
  <si>
    <t>17004559536-19</t>
  </si>
  <si>
    <t>17004559974-93</t>
  </si>
  <si>
    <t>144637-5</t>
  </si>
  <si>
    <t>Compra de 30 pares de chinelo para os adolescentes acautelados</t>
  </si>
  <si>
    <t>Registro de 26 arquivos 3x4 para emissão de RG dos adolescentes</t>
  </si>
  <si>
    <t xml:space="preserve">Larissa Saeme Fujioka </t>
  </si>
  <si>
    <t xml:space="preserve">Compra de parafusos e bucha para instalação do quadro de aula </t>
  </si>
  <si>
    <t>Esteio Materiais para Construçao</t>
  </si>
  <si>
    <t>64.393.572/0001-60</t>
  </si>
  <si>
    <t>0012246589738-7</t>
  </si>
  <si>
    <t xml:space="preserve"> Despesas com 96 passagens ida e volta de familiares de adolescentes dos dias 03/07 a 02/08/2022 das unidades Horto,São Jeronimo,Ipatinga,Santa Clara, Uberaba, Santa Helena, Andradas, Lindeia</t>
  </si>
  <si>
    <t>0012247231131-7</t>
  </si>
  <si>
    <t>Compra de 10 lampadas Led para troca das que estavam queimadas.</t>
  </si>
  <si>
    <t>Deposito Savassi Materiais de Construçao Ltda</t>
  </si>
  <si>
    <t>Locação 3 impressoras</t>
  </si>
  <si>
    <t>19.030.075/0001-43</t>
  </si>
  <si>
    <t>1/3 Férias Amilton Aparecido Pereira período 16/08/2022 a 14/09/2022</t>
  </si>
  <si>
    <t xml:space="preserve">Amilton Aparecido Pereira </t>
  </si>
  <si>
    <t>061.273.426-94</t>
  </si>
  <si>
    <t xml:space="preserve"> Férias Amilton Aparecido Pereira período 16/08/2022 a 14/09/2022</t>
  </si>
  <si>
    <t>1/3 Férias Hellen Pollyanna Silva de Oliveira período 16/08/2022 a 14/09/2022</t>
  </si>
  <si>
    <t>Hellen Pollyanna Silva de Oliveira</t>
  </si>
  <si>
    <t>085.846.636-81</t>
  </si>
  <si>
    <t xml:space="preserve"> Férias Hellen Pollyanna Silva de Oliveira período 16/08/2022 a 14/09/2022</t>
  </si>
  <si>
    <t>1/3 Férias Rodrigo Gandra Bie Gualberto período 16/08/2022 a 14/09/2022</t>
  </si>
  <si>
    <t>Rodrigo Gandra Bie Gualberto</t>
  </si>
  <si>
    <t>101.890.156-67</t>
  </si>
  <si>
    <t xml:space="preserve"> Férias Rodrigo Gandra Bie Gualberto  período 16/08/2022 a 14/09/2022</t>
  </si>
  <si>
    <t>1/3 Férias Ronaldo Aparecido Faria Marcelo período 16/08/2022 a 14/09/2022</t>
  </si>
  <si>
    <t xml:space="preserve"> Ronaldo Aparecido Faria Marcelo</t>
  </si>
  <si>
    <t>819.516.716-00</t>
  </si>
  <si>
    <t>Férias Ronaldo Aparecido Faria Marcelo período 16/08/2022 a 14/09/2022</t>
  </si>
  <si>
    <t>1/3 Férias Vinicius Mariano Lemes período 16/08/2022 a 30/08/2022</t>
  </si>
  <si>
    <t>Férias Vinicius Mariano Lemes período 16/08/2022 a 30/08/2022</t>
  </si>
  <si>
    <t>1/3 Férias Walace Vieira Lira período 16/08/2022 a 14/09/2022</t>
  </si>
  <si>
    <t>Walace Vieira Lira</t>
  </si>
  <si>
    <t>030.198.767-02</t>
  </si>
  <si>
    <t>Férias Walace Vieira Lira período 16/08/2022 a 14/09/2022</t>
  </si>
  <si>
    <t>Mariany Cristina Dos Santos</t>
  </si>
  <si>
    <t>020.133.166-74</t>
  </si>
  <si>
    <t>Franciele Estevão Nunes Muniz</t>
  </si>
  <si>
    <t>121.598.476-66</t>
  </si>
  <si>
    <t>Clayver Martins Da Silva</t>
  </si>
  <si>
    <t>105.809.856-01</t>
  </si>
  <si>
    <t>Matheus Alves</t>
  </si>
  <si>
    <t>131.146.606-14</t>
  </si>
  <si>
    <t>Reembolso a Lucirene de Sousa Barros ref. Pedagio ao translado de desligamento de adolescente</t>
  </si>
  <si>
    <t>Diaria de viagem a Lucirene de Souza Barros ref. Desligamento de adolescente</t>
  </si>
  <si>
    <t>Diaria de viagem a Paulo Teixeira Silva Junior ref. Desligamento de adolescente</t>
  </si>
  <si>
    <t xml:space="preserve">Paulo Teixeira Silva Junior </t>
  </si>
  <si>
    <t>014.047.366-11</t>
  </si>
  <si>
    <t>Transferência de Rendimentos para conta Reserva de recurso, conforme previsto no I do Art. 89 do decreto estadual 47553/2018 ref. 07/2022</t>
  </si>
  <si>
    <t>1834128450000-13</t>
  </si>
  <si>
    <t>220234002751491-32</t>
  </si>
  <si>
    <t>Compras de 30 caixas de Luvas descartaveis para serem utilizadas pela equipe de enfermagem e nas revistas de adolescentes</t>
  </si>
  <si>
    <t>Cópias de Chave treta</t>
  </si>
  <si>
    <t xml:space="preserve">Denio de Oliveira Linhares </t>
  </si>
  <si>
    <t>02.995.383/0001-00</t>
  </si>
  <si>
    <t>Diarias de hospedagem dia 10 a 11/08 de Aquila Augusto, Ronielle Lopes e Adriana Rosa</t>
  </si>
  <si>
    <t>Pousada Araxa Ltda</t>
  </si>
  <si>
    <t>Compra de 260 unidades de mascara KN95 e 8 mascaras descartaveis Tripla devido surto Covid</t>
  </si>
  <si>
    <t>Compra de 182 unidades de mascara KN95 e 12mascaras descartaveis Tripla devido surto Covid</t>
  </si>
  <si>
    <t>Compra de 140 unidades de mascara KN95 e 8 mascaras descartaveis Tripla devido surto Covid</t>
  </si>
  <si>
    <t>Copati e Cardoso Ltda ortopedia e Saude</t>
  </si>
  <si>
    <t>1/3 Férias Gisele Sousa Costa período 17/08/2022 a 31/08/2022</t>
  </si>
  <si>
    <t>Gisele Sousa Costa</t>
  </si>
  <si>
    <t>016.659.396-64</t>
  </si>
  <si>
    <t xml:space="preserve"> Férias Gisele Sousa Costa período 17/08/2022 a 31/08/2022</t>
  </si>
  <si>
    <t>1/3 Férias Giselle de Souza Pereira Lucas  período 17/08/2022 a 15/09/2022</t>
  </si>
  <si>
    <t xml:space="preserve">Giselle de Souza Pereira Lucas  </t>
  </si>
  <si>
    <t>Férias Giselle de Souza Pereira Lucas  período 17/08/2022 a 15/09/2022</t>
  </si>
  <si>
    <t>1/3 Férias Marina Cristina de Araujo Campos período 17/08/2022 a 15/09/2022</t>
  </si>
  <si>
    <t>Marina Cristina de Araujo Campos</t>
  </si>
  <si>
    <t>078.110.346-03</t>
  </si>
  <si>
    <t xml:space="preserve"> Férias Marina Cristina de Araujo Campos período 17/08/2022 a 15/09/2022</t>
  </si>
  <si>
    <t>1/3 Férias Rosilene Das Chagas Bispo período 17/08/2022 a 15/09/2022</t>
  </si>
  <si>
    <t xml:space="preserve"> Rosilene Das Chagas Bispo</t>
  </si>
  <si>
    <t>066.025.276-73</t>
  </si>
  <si>
    <t>Férias Rosilene Das Chagas Bispo período 17/08/2022 a 15/09/2022</t>
  </si>
  <si>
    <t>Diaria de viagem a Thiago Willian Margato ref. Transferencia de adolescente de Araxá para Uberlandia</t>
  </si>
  <si>
    <t>Diaria de viagem a Andrea Giane Santos Tavares Paula ref. Visita metodologica para visita da familia do adolescente</t>
  </si>
  <si>
    <t>Diaria de viagem a Eduardo de Oliveira Carvalho ref. Visita metodologica para visita da familia</t>
  </si>
  <si>
    <t xml:space="preserve">Eduardo de Oliveira Carvalho </t>
  </si>
  <si>
    <t>Diaria de viagem a Gislene Alves Bastos ref. Visita metodologica e acompanhamento do adolescente.</t>
  </si>
  <si>
    <t xml:space="preserve"> Gislene Alves Bastos </t>
  </si>
  <si>
    <t>Diaria de Viagem a Juliano Fernandes da Silva ref.transferencia de adolescente de Araxá para Uberlandia</t>
  </si>
  <si>
    <t>Diaria de viagem a Karoline de Rezende Santos ref. Transferencia de adolescente de Araxá para Uberlandia</t>
  </si>
  <si>
    <t>Karoline de Rezende Santos</t>
  </si>
  <si>
    <t>Diaria de viagem a Luciene Moreira dos Santos ref. Visita a familia do adolescente.</t>
  </si>
  <si>
    <t>Diaria de viagem a Marcio Francisco da Silva ref. Visita metodologica  e acompanhamento do adolescente.</t>
  </si>
  <si>
    <t>Diaria de viagem a Maria Clara dos Reis Neves ref.visita metodologica e acompanhamento do adolescente</t>
  </si>
  <si>
    <t>Reembolso a Alexandre Guilherme Compart  ref. Compra de passagem para familiares visto que a plataforma usada não tinha disponivel o trecho de destino dos familiares do adolescente.</t>
  </si>
  <si>
    <t>Lanche para festividade de dia dos pais na unidade</t>
  </si>
  <si>
    <t>Panificadora Trilha Pan Ltda</t>
  </si>
  <si>
    <t>71.335.897/0001-52</t>
  </si>
  <si>
    <t>Compra de insumos para lanche que sera servido no projeto de dia dos pais na unidade</t>
  </si>
  <si>
    <t xml:space="preserve"> Pagamento do 05 º Modulo do curso de culinaria nas unidades Andradas, Horto, São Jeronimo e Santa Clara</t>
  </si>
  <si>
    <t xml:space="preserve">Compra de 16 vale social </t>
  </si>
  <si>
    <t>Compra de  2 vassouras rastelo para realizar reparo e manutenção no campo da unidade onde são realizadas as recreaçoes esportivas</t>
  </si>
  <si>
    <t>Estrela da Borracha Ltda</t>
  </si>
  <si>
    <t>18.847.004/0001-75</t>
  </si>
  <si>
    <t>1534711717-000</t>
  </si>
  <si>
    <t>2° Pagamento de 50% do 6º Modulo do curso de culinaria nas unidades Andradas, Horto, São Jeronimo e Santa Clara</t>
  </si>
  <si>
    <t>Compra de mangueira para uso de limpeza na  unidade</t>
  </si>
  <si>
    <t>Manutençao de instalação eletrica e troca dos chuveiros dos alojamentos</t>
  </si>
  <si>
    <t xml:space="preserve">Marcelo Joviano </t>
  </si>
  <si>
    <t>15.569.227/0001-20</t>
  </si>
  <si>
    <t>Compra de insumos para preparação de lanche festivo para projeto Julino</t>
  </si>
  <si>
    <t>Superação  Alimentos Eireli</t>
  </si>
  <si>
    <t>08.335.717/0001-04</t>
  </si>
  <si>
    <t>Manutenção veiculo</t>
  </si>
  <si>
    <t>22.204.410/0001-17</t>
  </si>
  <si>
    <t>R045123-1</t>
  </si>
  <si>
    <t>R045113-2</t>
  </si>
  <si>
    <t>R045123-3</t>
  </si>
  <si>
    <t>R045123-4</t>
  </si>
  <si>
    <t>R045123-6</t>
  </si>
  <si>
    <t>R045123-7</t>
  </si>
  <si>
    <t>R045123-8</t>
  </si>
  <si>
    <t>1/3 Férias Ana Flavia Silva Nunes período 19/08/2022 a 17/09/2022</t>
  </si>
  <si>
    <t>Ana Flavia Silva Nunes</t>
  </si>
  <si>
    <t xml:space="preserve"> Férias Ana Flavia Silva Nunes período 19/08/2022 a 17/09/2022</t>
  </si>
  <si>
    <t>Reembolso a Ronielle Lopes Caetano, ref. Pedagio bh para Uberaba/ Araxá</t>
  </si>
  <si>
    <t>Diaria de viagem a Ivan Ribeiro Gomes, ref. Visita domiciliar.</t>
  </si>
  <si>
    <t xml:space="preserve"> Ivan Ribeiro Gomes</t>
  </si>
  <si>
    <t>035.632.106-16</t>
  </si>
  <si>
    <t xml:space="preserve">Diaria de viagem a Caroline Aparecida Vieira e Silva ref. Visita domiciliar </t>
  </si>
  <si>
    <t>Diaria de viagem a Cristiana Da Silva Araújo Farnezi ref. Visita domiciliar</t>
  </si>
  <si>
    <t>Reembolso a Marcio Ferreira da Silva ref. Pedagio tupaciguara/Uberlandia</t>
  </si>
  <si>
    <t xml:space="preserve"> Marcio Ferreira da Silva</t>
  </si>
  <si>
    <t>734.485.086-91</t>
  </si>
  <si>
    <t>Cintia Ferreira</t>
  </si>
  <si>
    <t>138.825.136-16</t>
  </si>
  <si>
    <t>Dennyson Bruno Santos de Araujo</t>
  </si>
  <si>
    <t>222253498751491-32</t>
  </si>
  <si>
    <t>222242880751491-32</t>
  </si>
  <si>
    <t>222253802751491-32</t>
  </si>
  <si>
    <t>223232643751491-32</t>
  </si>
  <si>
    <t>Restituiçao referente ao pagamento de multa e juros gerados a partir de um erro contabil no FGTS e INSS (Férias)</t>
  </si>
  <si>
    <t>Compra de quadros e apagadores para uso na sala de reunião e segurança</t>
  </si>
  <si>
    <t>Exato Papelaria ltda</t>
  </si>
  <si>
    <t>38.481.750/0001-03</t>
  </si>
  <si>
    <t>Compra de lampada para equipar locais que não possuem lampadas, para mellhor iluminaçao da unidade</t>
  </si>
  <si>
    <t xml:space="preserve">Eletrosin Comercio e serviço de materiais </t>
  </si>
  <si>
    <t>Devido ao um erro de utilização na utilizaçao do cartao combustivel no estado de SP ref ao uma visita tecnica no estado.</t>
  </si>
  <si>
    <t>Mocafor Tratores e equipamentos Agricolas Ltda</t>
  </si>
  <si>
    <t>49.591.290/0009-31</t>
  </si>
  <si>
    <t>Compra de 120 unidades de mascara KN95 e 10 mascara tripla descartavel devido surto Covid</t>
  </si>
  <si>
    <t>Compra de 148 unidades de mascara KN95 e 4 mascara tripla descartavel devido surto Covid</t>
  </si>
  <si>
    <t>Compra de 290 unidades de mascara KN95 e 1 mascara tripla descartavel devido surto Covid</t>
  </si>
  <si>
    <t>Compra de 102 unidades de mascara KN95 devido surto Covid</t>
  </si>
  <si>
    <t>Breno Rodrigues Marques</t>
  </si>
  <si>
    <t>127.777.207-03</t>
  </si>
  <si>
    <t>5842818670000-10</t>
  </si>
  <si>
    <t>Desentupimento em caixa de gordura na cozinha da unidade</t>
  </si>
  <si>
    <t>Desentupidora Vale do Aço Ltda</t>
  </si>
  <si>
    <t>24.230.915/0001-51</t>
  </si>
  <si>
    <t>Compra de novelo de lã para oficina de crochê na unidade.</t>
  </si>
  <si>
    <t>Rosiara Comercio de confecção e aviamento Ltda.</t>
  </si>
  <si>
    <t>00.334.364/0001-08</t>
  </si>
  <si>
    <t>Plano odontologico ref. 08/2022 ref. 935 Titulares e 272 dependentes</t>
  </si>
  <si>
    <t>17004559460-75</t>
  </si>
  <si>
    <t>Compra de torneira para troca no lavatorio do banheiro masculino da unidade</t>
  </si>
  <si>
    <t xml:space="preserve">Seguro dos 15 veiculos fiat argo das unidades </t>
  </si>
  <si>
    <t>Allianz Seguros S.A</t>
  </si>
  <si>
    <t>51772022563115168-85</t>
  </si>
  <si>
    <t>1534711315-0</t>
  </si>
  <si>
    <t>17004560035-76</t>
  </si>
  <si>
    <t>Impressão de fotos de atividades desenvolvidas pelos adolescentes para demonstração do evento fonocriad</t>
  </si>
  <si>
    <t>Futura Express soluçoes digitais</t>
  </si>
  <si>
    <t>04.125.446/0001-01</t>
  </si>
  <si>
    <t>1534712491-0</t>
  </si>
  <si>
    <t>Treinamento primeiros socorros para funcionarios da unidade</t>
  </si>
  <si>
    <t>17004559460-76</t>
  </si>
  <si>
    <t>1534710959-0</t>
  </si>
  <si>
    <t>1534710739-0</t>
  </si>
  <si>
    <t>17004560025-33</t>
  </si>
  <si>
    <t>17004560023-14</t>
  </si>
  <si>
    <t>0012248262413-0</t>
  </si>
  <si>
    <t>17004559477-11</t>
  </si>
  <si>
    <t>17004560010-37</t>
  </si>
  <si>
    <t>1/3 Férias Levino da Conceição Ribeiro período 22/08/2022 a 20/09/2022</t>
  </si>
  <si>
    <t>Férias Levino da Conceição Ribeiro período 22/08/2022 a 20/09/2022</t>
  </si>
  <si>
    <t>Diaria de viagem a Patrick William Fernandes Neto ref. Desligamento do adolescente</t>
  </si>
  <si>
    <t xml:space="preserve"> Patrick William Fernandes Neto</t>
  </si>
  <si>
    <t>062.602.166-96</t>
  </si>
  <si>
    <t>7844568830000-16</t>
  </si>
  <si>
    <t>Repasse de IRRF sobre folha de pagamento ref. 07/2022</t>
  </si>
  <si>
    <t>INSS Patronal  ref. 07/2022</t>
  </si>
  <si>
    <t>Repasse de INSS descontado dos funcionários em folha de pagamento - ref 07/2022</t>
  </si>
  <si>
    <t>FGTS complementar ref. Férias 05/2022 de funcionario que a contabilidade não incluiu na guia devido a erro de sistema contabil</t>
  </si>
  <si>
    <t>22262659751491-32</t>
  </si>
  <si>
    <t>FGTS complementar ref. Férias 04/2022 de funcionario que a contabilidade não incluiu na guia devido a erro de sistema contabil</t>
  </si>
  <si>
    <t>Contribuiçoes retidas ref. Nota fiscal n°311248/20221197/20221250/20221251/20221288</t>
  </si>
  <si>
    <t>INSS Complementar ref. Férias 04/2022 de funcionario que a contabilidade não incluiu na guia devido a erro de sistema contabil</t>
  </si>
  <si>
    <t>INSS Complementar ref. Férias 05/2022 de funcionario que a contabilidade não incluiu na guia devido a erro de sistema contabil</t>
  </si>
  <si>
    <t>224248460751491-32</t>
  </si>
  <si>
    <t>IRRF retido Ref. 07/2022 Nota fiscal n°311248/20221197/20221250/20221251/20221288</t>
  </si>
  <si>
    <t>Compra de um divã para atendimento na enfermagem</t>
  </si>
  <si>
    <t>Fisio doctor Materiais para Saude ltda</t>
  </si>
  <si>
    <t>13.065.774/0001-42</t>
  </si>
  <si>
    <t>2139607022-4</t>
  </si>
  <si>
    <t>Diaria de viagem ref. Aquila Augusto da Silva Teixeira ref. Acompanhamento e desenvolvimento do trabalho de responsabilidade desta coordenação</t>
  </si>
  <si>
    <t>Diaria de viagem ref. Adriana Rosa Lazzarottii ref. Acompanhamento e desenvolvimento do trabalho, de responsabilidade da coordenação</t>
  </si>
  <si>
    <t>Diaria de viagem ref. Ronielle Lopes Caetano ref.acompanhamento e desenvolvimento do trabalho de responsabilidade da cordenaçao tecnica</t>
  </si>
  <si>
    <t>2014.451.956-90</t>
  </si>
  <si>
    <t>Diaria de viagem a Paula Cavalcante Menezes ref. Desinternação de adolescente</t>
  </si>
  <si>
    <t>Paula Cavalcante de Menezes</t>
  </si>
  <si>
    <t>Diaria de viagem  a Flavio Henrique dos Reis Silva ref. Desligamento de adolescente</t>
  </si>
  <si>
    <t>Flavio Henrique dos Reis Silva</t>
  </si>
  <si>
    <t>Diaria de viagem a Thamara Aparecida Rocha ref. Desligamento de adolescente</t>
  </si>
  <si>
    <t>Diaria de viagem a Gislene Alves Bastos ref. Visita metodologica a casa de adolescente</t>
  </si>
  <si>
    <t xml:space="preserve"> Gislene Alves Bastos</t>
  </si>
  <si>
    <t>Diaria de viagem a Maria Clara dos Reis Neves ref. Visita metodologica a casa de adolescente</t>
  </si>
  <si>
    <t xml:space="preserve"> Maria Clara dos Reis Neves</t>
  </si>
  <si>
    <t>Reembolso a Marcio Francisco da Silva ref. Hospedagem 120,00 e pedagio 27,00.</t>
  </si>
  <si>
    <t>Compra  de dois fusiveis para conserto de microondas</t>
  </si>
  <si>
    <t>Refrigeração Lavemaq Peças e serviços ltda</t>
  </si>
  <si>
    <t>25.877.028/0001-32</t>
  </si>
  <si>
    <t>Drogaria Lara Domingos Ltda</t>
  </si>
  <si>
    <t>16.526.788/0001-04</t>
  </si>
  <si>
    <t>Prestaçao de serviço para conserto de microondas</t>
  </si>
  <si>
    <t>Limpeza de caixa d'agua e caixa de gordura da unidade</t>
  </si>
  <si>
    <t>Trajetoria Prestação de serviço ltda</t>
  </si>
  <si>
    <t>Pagamento 2° parcela do aditivo da prestação de serviço de reforma em Uberaba</t>
  </si>
  <si>
    <t>Reembolso a  Marcio Ferreira da Silva ref. Pedagio tupaciguara/ uberlandia, acompanhamento de adolescente a consulta medica em Uberlandia</t>
  </si>
  <si>
    <t>Marcio Ferreira da Silva</t>
  </si>
  <si>
    <t xml:space="preserve">Reembolso a Caroline Aparecida Vieira e Silva ref. Visita domiciliar. </t>
  </si>
  <si>
    <t>Diaria de viagem a Adriana Araujo Sousa Silva ref. Acompanhamento de adolescente devido alvara de soltura</t>
  </si>
  <si>
    <t>Adriana Araujo Sousa Silva</t>
  </si>
  <si>
    <t xml:space="preserve">Diaria de viagem a Gislene Alves Bastos ref. Visita metodologica </t>
  </si>
  <si>
    <t xml:space="preserve">Gislene Alves Bastos </t>
  </si>
  <si>
    <t>Diaria de viagem a Lucas Henrique da Cruz ref. Visita metodologica</t>
  </si>
  <si>
    <t xml:space="preserve"> Lucas Henrique da Cruz</t>
  </si>
  <si>
    <t>096.848.976-18</t>
  </si>
  <si>
    <t>Diaria de viagem a Marco Aurelio de Barros ref. Visita metodologica</t>
  </si>
  <si>
    <t xml:space="preserve">Diaria de viagem a Orlando Gabriel da Silva ref. Translado de adolescente </t>
  </si>
  <si>
    <t>Compra de 11 bobinas picotadas usada para guardar os pertences dos adolescentes, e compra de 5 pacotes de café e 2 de açucar para utilização em reunioes</t>
  </si>
  <si>
    <t>Vale Transporte 7 funcionarios Ref. Unidade Sete Lagoas</t>
  </si>
  <si>
    <t>Vale Transporte 8 funcionarios ref. Unidade de Araxá</t>
  </si>
  <si>
    <t>Vale Transporte 1 funcionario Ref. Unidade Sete Lagoas</t>
  </si>
  <si>
    <t>R-240822-05</t>
  </si>
  <si>
    <t>Compra de insumos para oficinas de culinaria</t>
  </si>
  <si>
    <t>Meu Prata Suoermercados Eireli</t>
  </si>
  <si>
    <t>32.907.983/0006-45</t>
  </si>
  <si>
    <t>Impressão de fotos 3x4 com 6 unidades</t>
  </si>
  <si>
    <t>Vale transporte 3 funcionarios ref. Unaí</t>
  </si>
  <si>
    <t>Vale transporte 3 funcionarios ref. Unidade Uberaba</t>
  </si>
  <si>
    <t>Manutençao veiculo</t>
  </si>
  <si>
    <t>Dinauto Ltda Fl1 Ipantinga</t>
  </si>
  <si>
    <t>19.588.391/0004-88</t>
  </si>
  <si>
    <t>Compra de  4 reparo p/ valvula pistão para troca nos banheiros das unidades onde os adolescentes usam.</t>
  </si>
  <si>
    <t>Galeria do Comércio de reparos Ltda</t>
  </si>
  <si>
    <t>05.793.586/0001-02</t>
  </si>
  <si>
    <t>Vale transporte 8 funcionarios ref. Unidade Ipatinga</t>
  </si>
  <si>
    <t>Vale transporte 15 funcionarios ref. Unidade Ipatinga</t>
  </si>
  <si>
    <t xml:space="preserve">Diaria de viagem Paula Cavalcante de Menezes ref. Desinternaçao de adolescente </t>
  </si>
  <si>
    <t>1852436400000-17</t>
  </si>
  <si>
    <t>Reembolso a Thamara Aparecida Rocha ref. Pedagio BH p/ cidade de Luz devido desligamento de adolescente</t>
  </si>
  <si>
    <t>Reembolso a Marcio Ferreira da Silva ref. Pedagio tupaciguara/Uberlandia devido desligamento de adolescente</t>
  </si>
  <si>
    <t>Diaria de viagem a Alessandra Alves de Almeida ref. Visita metodologica</t>
  </si>
  <si>
    <t xml:space="preserve">Alessandra Alves de Almeida </t>
  </si>
  <si>
    <t>Diaria de viagem a Adair Assis de Alcantara ref. Desligamento de adolescente</t>
  </si>
  <si>
    <t xml:space="preserve"> Adair Assis de Alcantara</t>
  </si>
  <si>
    <t>Diaria de viagem a Alexandre Eustaquio Rocha dos Santos ref. Desligamento de adolescente</t>
  </si>
  <si>
    <t>Diaria de viagem a Andrea Giane Santos Tavares ref. Visita metodologica</t>
  </si>
  <si>
    <t>Diaria de viagem a Eder Martins Conceição ref. Visitaçao a familia do adolescente e a rede socioassistencial.</t>
  </si>
  <si>
    <t>Diaria de viagem a Igor Prado Amancio ref. Desinternaçao de adolescente</t>
  </si>
  <si>
    <t>Diaria de viagem a Juliano Fernandes da Silva ref. Desinternação de adolescente</t>
  </si>
  <si>
    <t>Diaria de viagem a Marcella Najara Pereira ref. Desinternaçao de adolescente</t>
  </si>
  <si>
    <t xml:space="preserve"> Marcella Najara Pereira </t>
  </si>
  <si>
    <t xml:space="preserve">Central Xavier Medicamentos Ltda </t>
  </si>
  <si>
    <t>09.720.907/0001-08</t>
  </si>
  <si>
    <t xml:space="preserve">1° Parcela do serviço de dedetização da unidade de Tupaciguara </t>
  </si>
  <si>
    <t>M.A Barcelos Limpeza e dedetização</t>
  </si>
  <si>
    <t>36.988.026/0001-37</t>
  </si>
  <si>
    <t>Compra de 1 filtro de linha e 1 suporte de TV Fixo para uso na unidade da salta de TV</t>
  </si>
  <si>
    <t>Julio Cesar Franco</t>
  </si>
  <si>
    <t>05.319.724/0001-16</t>
  </si>
  <si>
    <t>Compra de insumos para projeto de dia dos pais</t>
  </si>
  <si>
    <t>Eliomar Eduardo dos Santos e Cia Ltda me</t>
  </si>
  <si>
    <t>08.589.345/0001-34</t>
  </si>
  <si>
    <t xml:space="preserve">Vale transporte </t>
  </si>
  <si>
    <t>Max Duda Alimentos Ltda</t>
  </si>
  <si>
    <t>11.156.208/0001-10</t>
  </si>
  <si>
    <t>Reembolso a Juliano Fernandes Silva ref. Pedagio Araxá para poços de calda.</t>
  </si>
  <si>
    <t>Reembolso a Paula Cavalcante de Menezes ref. Alimentaçao de adolescente</t>
  </si>
  <si>
    <t xml:space="preserve">Diaria de viagem a Antonio Carlos Santos de Lima ref. Visita metodologica </t>
  </si>
  <si>
    <t xml:space="preserve">Diaria de viagem a Cristina Aparecida Rosa de Carvalho ref. Visita metodologica </t>
  </si>
  <si>
    <t>Diaria de viagem a Ingred Wilia Mariana Ferreira ref. Visita metodologica</t>
  </si>
  <si>
    <t xml:space="preserve"> Ingred Wilia Mariana Ferreira</t>
  </si>
  <si>
    <t>141.331.786-37</t>
  </si>
  <si>
    <t>Restituiçao de tarifa bancaria cobrada ref. 02/2022</t>
  </si>
  <si>
    <t>Restituiçao de tarifa bancaria cobrada ref. 03/2022</t>
  </si>
  <si>
    <t>Vale Transporte 1 funcionario</t>
  </si>
  <si>
    <t>Pagamento 1° parcela de dedetizaçao na unidade</t>
  </si>
  <si>
    <t>Blindar Controle de Pragas e vetores</t>
  </si>
  <si>
    <t>43.249.672/0001-48</t>
  </si>
  <si>
    <t>Pagamento da 2° parcela de uniformes de adolescentes acautelados sendo 5 camisas.</t>
  </si>
  <si>
    <t>Pagamento da 2° parcela de uniformes de adolescentes acautelados sendo 6 camisas.</t>
  </si>
  <si>
    <t>Pagamento da 2° parcela de uniformes de adolescentes acautelados sendo 8 blusas de moletom e 8 calças de moletom.</t>
  </si>
  <si>
    <t>Pagamento da 2° parcela de uniformes de adolescentes acautelados sendo 8 camisas.</t>
  </si>
  <si>
    <t>Pagamento da 2° parcela de uniformes de adolescentes acautelados sendo 5 blusas de moletom e 5 calças de moletom.</t>
  </si>
  <si>
    <t>Vale transporte 142 funcionarios da regiao Metropolitana de Belo Horizonte</t>
  </si>
  <si>
    <t>2022208644/ 2495701</t>
  </si>
  <si>
    <t>Vale transporte 200 funcionarios de Belo Horizonte</t>
  </si>
  <si>
    <t>Estefania Ponciano Marquis</t>
  </si>
  <si>
    <t>Marilton Santos Correia</t>
  </si>
  <si>
    <t>075.813.036-83</t>
  </si>
  <si>
    <t>Olimpio Onorato Filho</t>
  </si>
  <si>
    <t>726.564.096-91</t>
  </si>
  <si>
    <t>235241456751491-32</t>
  </si>
  <si>
    <t>231239010751491-32</t>
  </si>
  <si>
    <t>Vale Trasnsporte 5 funcionarios da regiao Metropolitana de Belo Horizonte</t>
  </si>
  <si>
    <t>RH Papelaria</t>
  </si>
  <si>
    <t>30.709.782/0001-01</t>
  </si>
  <si>
    <t xml:space="preserve"> Pagamento do 07 º Modulo do curso de culinaria nas unidades Andradas, Horto, São Jeronimo e Santa Clara</t>
  </si>
  <si>
    <t>23.126.914/0001-43</t>
  </si>
  <si>
    <t>12250069009-7</t>
  </si>
  <si>
    <t xml:space="preserve">2° Parcela do serviço de dedetização da unidade de Sete Lagoas </t>
  </si>
  <si>
    <t>Sorte Gas Ltda</t>
  </si>
  <si>
    <t>Prestação de Serviços de Medicina do Trabalho PCMSO - Exames, Gestão PPP . Ref. Exames medicos</t>
  </si>
  <si>
    <t>Prestação de Serviços de Medicina do Trabalho PCMSO - Exames, Gestão PPP . Ref.Medicina do trabalho ref. 08/2022</t>
  </si>
  <si>
    <t>12250442560-6</t>
  </si>
  <si>
    <t>42380918/2</t>
  </si>
  <si>
    <t>Desentupimento tubulação de pia</t>
  </si>
  <si>
    <t>Compra de 10 pendrive multilaser 64GB para auxiliar no arquivamento de documentos.</t>
  </si>
  <si>
    <t>Reembolso a Ronielle Lopes Caetano, ref pedagio bh para Unai</t>
  </si>
  <si>
    <t>Reembolso a Marco Aurélio de Barros ref. R$ 120,00 de hospedagem e R$ 34,80 Pedagio BH a Rio Pomba</t>
  </si>
  <si>
    <t xml:space="preserve">Diaria de viagem a Lucas Henrique da Cruz ref. Visita metodologica </t>
  </si>
  <si>
    <t xml:space="preserve"> Lucas Henrique da Cruz </t>
  </si>
  <si>
    <t>Diaria de viagem a Gislene Alves Bastos ref. Visita metodologica</t>
  </si>
  <si>
    <t>Diaria de viagem a Gislaine Pereira Saraiva ref. Visita metodologica</t>
  </si>
  <si>
    <t>Diaria de viagem Leonardo Rodrigues da Silva ref. Translado de adolescente</t>
  </si>
  <si>
    <t xml:space="preserve"> Leonardo Rodrigues da Silva</t>
  </si>
  <si>
    <t xml:space="preserve">Diaria de viagem Juliano Fernandes da Silva  ref. Transferencia de adolescente </t>
  </si>
  <si>
    <t>Diaria de viagem a Lucirene de Sousa Barros ref. Conduçao do veiculos para Patos de Minas onde o veiculo passará a compor frota da unidade</t>
  </si>
  <si>
    <t xml:space="preserve"> Lucirene de Sousa Barros </t>
  </si>
  <si>
    <t>Diaria de viagem a Raisson Gomes ref. Transferencia de adolescente</t>
  </si>
  <si>
    <t>Pagamento 1° parcela reforma de adequações de acessibilidade na unidade</t>
  </si>
  <si>
    <t xml:space="preserve">Pagamento de 1° parcela do 2° aditivo do contrato do serviço de reforma na unidade </t>
  </si>
  <si>
    <t xml:space="preserve">Pagamento de 1° parcela instalação gerador </t>
  </si>
  <si>
    <t xml:space="preserve">Compra de 10 cartuchos tanque de toner HP </t>
  </si>
  <si>
    <t xml:space="preserve">Pagamento de 1° parcela do  aditivo do contrato do serviço de reforma do telhado na unidade </t>
  </si>
  <si>
    <t>Compra de papel de seda e palito papagaio para oficina de confecçao de pipas</t>
  </si>
  <si>
    <t>Comercial Nunes Pessoa Ltda</t>
  </si>
  <si>
    <t>03.034.662/0001-70</t>
  </si>
  <si>
    <t>Recarga cartão 1 funcionario ref. Unidade Uberaba</t>
  </si>
  <si>
    <t>Diaria de viagem a Juliano Fernandes Silva ref. Transferencia de adolescente.</t>
  </si>
  <si>
    <t>985.512.106-06</t>
  </si>
  <si>
    <t>Diaria de Viagem a Eduardo de Oliveira Carvalho ref. Visita metodologica</t>
  </si>
  <si>
    <t>Diaria de viagem a Lucas Luis de Farias ref. Visita metodologica no centro de referencia da assistencia social e conselho tutelar do municipio</t>
  </si>
  <si>
    <t xml:space="preserve">Lucas Luis de Farias </t>
  </si>
  <si>
    <t>047.649.201-74</t>
  </si>
  <si>
    <t>Reembolso a Juliano Fernandes Silva ref. Pedagio araxá para BH</t>
  </si>
  <si>
    <t>Diaria de viagem a Igor Prado Amancio ref. Transferencia de adolescente</t>
  </si>
  <si>
    <t xml:space="preserve">Diaria de viagem a Karoline de Rezende Santos ref. Transferencia de adolescente  </t>
  </si>
  <si>
    <t>1/3 Férias Tiago Filipe Do Nascimento período 01/09/2022 a 30/09/2022</t>
  </si>
  <si>
    <t>Tiago Filipe Do Nascimento</t>
  </si>
  <si>
    <t>Férias Tiago Filipe Do Nascimento período 01/09/2022 a 30/09/2022</t>
  </si>
  <si>
    <t>1/3 Férias Ademir Pereira de Souza período 01/09/2022 a 30/09/2022</t>
  </si>
  <si>
    <t xml:space="preserve">Ademir Pereira de Souza </t>
  </si>
  <si>
    <t>014.981.206-01</t>
  </si>
  <si>
    <t>Férias Ademir Pereira de Souza período 01/09/2022 a 30/09/2022</t>
  </si>
  <si>
    <t>1/3 Férias Alessandra Alves de Almeida período 01/09/2022 a 30/09/2022</t>
  </si>
  <si>
    <t xml:space="preserve"> Férias Alessandra Alves de Almeida período 01/09/2022 a 30/09/2022</t>
  </si>
  <si>
    <t>1/3 Férias Bruna Araujo Silva período 01/09/2022 a 30/09/2022</t>
  </si>
  <si>
    <t>Bruna Araujo Silva</t>
  </si>
  <si>
    <t>120.669.056-90</t>
  </si>
  <si>
    <t>Férias Bruna Araujo Silva período 01/09/2022 a 30/09/2022</t>
  </si>
  <si>
    <t>1/3 Férias Cristian Julio dos Santos Lima período 01/09/2022 a 30/09/2022</t>
  </si>
  <si>
    <t>Férias Cristian Julio dos Santos Lima período 01/09/2022 a 30/09/2022</t>
  </si>
  <si>
    <t>Mix Gás Comercio Ltda</t>
  </si>
  <si>
    <t>MGU Comercio de Med e Perfumaria</t>
  </si>
  <si>
    <t>Compra de itens para oficina de culinaria</t>
  </si>
  <si>
    <t>Distribuidora Mfestas Comercio</t>
  </si>
  <si>
    <t>42.603.667/0001-29</t>
  </si>
  <si>
    <t>Davi Faria Cecon - Mini Mercado</t>
  </si>
  <si>
    <t>28.777.014/0001-35</t>
  </si>
  <si>
    <t>Ferreira &amp; Ramalho drogaria Ltda</t>
  </si>
  <si>
    <t>1/3 Férias Gustavo Henrique Rodrigues de Alcantara  período 02/09/2022 a 01/10/2022</t>
  </si>
  <si>
    <t>Gustavo Henrique Rodrigues de Alcantara</t>
  </si>
  <si>
    <t>100.504.676-03</t>
  </si>
  <si>
    <t>Férias Gustavo Henrique Rodrigues de Alcantara  período 02/09/2022 a 01/10/2022</t>
  </si>
  <si>
    <t>1/3 Férias Lucas Filipe Souza Carvalho  período 02/09/2022 a 01/10/2022</t>
  </si>
  <si>
    <t xml:space="preserve"> Lucas Filipe Souza Carvalho</t>
  </si>
  <si>
    <t>126.973.566-73</t>
  </si>
  <si>
    <t xml:space="preserve"> Férias Lucas Filipe Souza Carvalho  período 02/09/2022 a 01/10/2022</t>
  </si>
  <si>
    <t>Diaria de viagem a Ivan Ribeiro Gomes ref. Translado de adolescente</t>
  </si>
  <si>
    <t>Ivan Ribeiro Gomes</t>
  </si>
  <si>
    <t>Denis Aparecido Marcelino Frizi</t>
  </si>
  <si>
    <t>394.443.838-81</t>
  </si>
  <si>
    <t>Ana Carolina Pacheco Magalhães</t>
  </si>
  <si>
    <t>380.185.548-11</t>
  </si>
  <si>
    <t>Nadya Veiga da Silva Souza</t>
  </si>
  <si>
    <t>123.634.816-82</t>
  </si>
  <si>
    <t>Larissa Barbosa Nogueira da Silva</t>
  </si>
  <si>
    <t>701.439.556-40</t>
  </si>
  <si>
    <t>236255829751491-32</t>
  </si>
  <si>
    <t>236257253751491-32</t>
  </si>
  <si>
    <t>236254741751491-32</t>
  </si>
  <si>
    <t>237235183751491-32</t>
  </si>
  <si>
    <t>236239610751491-32</t>
  </si>
  <si>
    <t>236239006751491-32</t>
  </si>
  <si>
    <t>236237562751491-32</t>
  </si>
  <si>
    <t>BRM Auto Center Ltda</t>
  </si>
  <si>
    <t>13.776.784/0001-96</t>
  </si>
  <si>
    <t>Central Comercio e Importaçao Ltda</t>
  </si>
  <si>
    <t>00.748.068/0001-53</t>
  </si>
  <si>
    <t>Compra de vasos convencionais para serem instalados nos alojamentos</t>
  </si>
  <si>
    <t>Giovane Ermelindo Ferreira</t>
  </si>
  <si>
    <t>02.661.300/0001-47</t>
  </si>
  <si>
    <t>Manutenção e reparo nos computadores da unidade</t>
  </si>
  <si>
    <t>Net Solução em informatica Ltda</t>
  </si>
  <si>
    <t>13.884.761/0001-03</t>
  </si>
  <si>
    <t>Pagamento 5° parcela  reforma da Unidade de Sete Lagoas</t>
  </si>
  <si>
    <t>Drogaria Veneza I Ltda</t>
  </si>
  <si>
    <t>21.656.475/0001-00</t>
  </si>
  <si>
    <t>Saldo Remanescente referente ao pagamento realizado a menor no dia 22/07/2022 conforme lançamento 4757 e recibo 53947550823-34</t>
  </si>
  <si>
    <t>Hugo Luiz Duarte Bonacini</t>
  </si>
  <si>
    <t>061.364.976-11</t>
  </si>
  <si>
    <t>Cristiane Antonia Pires</t>
  </si>
  <si>
    <t>013.069.206-98</t>
  </si>
  <si>
    <t>David Dias Vilela</t>
  </si>
  <si>
    <t>078.181.276-31</t>
  </si>
  <si>
    <t>Mateus das Graças Dias</t>
  </si>
  <si>
    <t>125.106.196-67</t>
  </si>
  <si>
    <t xml:space="preserve">Diaria de viagem a Maitson Marqus de Souza ref.desligamento de adolescente </t>
  </si>
  <si>
    <t>Maitson Marqus de Souza</t>
  </si>
  <si>
    <t xml:space="preserve">Diaria de viagem a Wagner Gladson da Silva ref.desligamento de adolescente </t>
  </si>
  <si>
    <t xml:space="preserve">Wagner Gladson da Silva </t>
  </si>
  <si>
    <t xml:space="preserve">Diaria de viagem a Livia Cristine Martins de Figueiredo ref.desligamento de adolescente </t>
  </si>
  <si>
    <t xml:space="preserve"> Livia Cristine Martins de Figueiredo</t>
  </si>
  <si>
    <t>632.515.156-91</t>
  </si>
  <si>
    <t>237254489751491-32</t>
  </si>
  <si>
    <t>237252759751491-32</t>
  </si>
  <si>
    <t>238239569751491-32</t>
  </si>
  <si>
    <t>238254764751491-32</t>
  </si>
  <si>
    <t>Pedido de 2° via de cartão vale transporte de Belo Horizonte</t>
  </si>
  <si>
    <t>Compra de itens para manutenção do veiculo</t>
  </si>
  <si>
    <t>Urca France Automoveis Ltda</t>
  </si>
  <si>
    <t>42.009.723/0002-82</t>
  </si>
  <si>
    <t>Manutenção de veiculos</t>
  </si>
  <si>
    <t>8 copias de chave para uso na sala de rouparia</t>
  </si>
  <si>
    <t>Pedido de 2° via de cartão vale transporte da regiao Metropolitana de Belo Horizonte</t>
  </si>
  <si>
    <t xml:space="preserve">Limpeza de caixa de gordura </t>
  </si>
  <si>
    <t>Aquisição de 2 Roçadeiras para uso na area gramada da unidade</t>
  </si>
  <si>
    <t>25.544.263/0001-92</t>
  </si>
  <si>
    <t>Mirtis Meire da Silva</t>
  </si>
  <si>
    <t>070.143.076-14</t>
  </si>
  <si>
    <t>242241704751491-32</t>
  </si>
  <si>
    <t>Elisangela Batista de Souza</t>
  </si>
  <si>
    <t>083.009.586-14</t>
  </si>
  <si>
    <t>242241849751491-32</t>
  </si>
  <si>
    <t>Cintia Ferreira dos Santos</t>
  </si>
  <si>
    <t>238255685751491-32</t>
  </si>
  <si>
    <t>12251504364-5</t>
  </si>
  <si>
    <t>86344082022-4</t>
  </si>
  <si>
    <t>Compra de utensilios para projeto de cozinha escola</t>
  </si>
  <si>
    <t>12250318112-6</t>
  </si>
  <si>
    <t>45000003284-16</t>
  </si>
  <si>
    <t>Compra de itens para oficina de cultura na unidade</t>
  </si>
  <si>
    <t>Luis Gustavo Ribeiro Neves</t>
  </si>
  <si>
    <t>35.874.830/0001-22</t>
  </si>
  <si>
    <t xml:space="preserve">Makker Com de Produtos farmaceuticos </t>
  </si>
  <si>
    <t>Compra de itens para oficina pedagogica na unidade</t>
  </si>
  <si>
    <t xml:space="preserve">Farisan Papelaria </t>
  </si>
  <si>
    <t>25.981.788/0001-95</t>
  </si>
  <si>
    <t>Montagem de pneu automovel Fiat Argo da unidade</t>
  </si>
  <si>
    <t xml:space="preserve">Ma Da Silva Oliveira  </t>
  </si>
  <si>
    <t>19.142.213/0001-86</t>
  </si>
  <si>
    <t>Pagamento 5° Parcela reforma da unidade</t>
  </si>
  <si>
    <t>Compra de um suporte organizador para vassoura</t>
  </si>
  <si>
    <t>Cmpra de 24 Lampadas led para substituições no decorrer do trimestre.</t>
  </si>
  <si>
    <t>W L Material de construçao Civil Ltda EPP</t>
  </si>
  <si>
    <t>Férias Wanderson Passos Archanjo Estevam período 08/09/2022 a 07/10/2022</t>
  </si>
  <si>
    <t>Wanderson Passos Archanjo Estevam</t>
  </si>
  <si>
    <t>1/3 Férias Wanderson Passos Archanjo Estevam período 08/09/2022 a 07/10/2022</t>
  </si>
  <si>
    <t>Férias Camila Drager Bastos período 08/09/2022 a 07/10/2022</t>
  </si>
  <si>
    <t>Camila Drager Bastos</t>
  </si>
  <si>
    <t>084.381.156-08</t>
  </si>
  <si>
    <t>1/3 Férias Camila Drager Bastos período 08/09/2022 a 07/10/2022</t>
  </si>
  <si>
    <t>Férias Francisco Nunes Neves período 08/09/2022 a 07/10/2022</t>
  </si>
  <si>
    <t xml:space="preserve"> Francisco Nunes Neves</t>
  </si>
  <si>
    <t>032.006.696-75</t>
  </si>
  <si>
    <t>Férias Jean Francesco Dias dos Santos período 08/09/2022 a 07/10/2022</t>
  </si>
  <si>
    <t>Jean Francesco Dias dos Santos</t>
  </si>
  <si>
    <t>086.246.146-43</t>
  </si>
  <si>
    <t>1/3 Férias Jean Francesco Dias dos Santos período 08/09/2022 a 07/10/2022</t>
  </si>
  <si>
    <t>Férias Laiane Carolina de Lima Silva  período 08/09/2022 a 07/10/2022</t>
  </si>
  <si>
    <t xml:space="preserve"> Laiane Carolina de Lima Silva </t>
  </si>
  <si>
    <t>085.235.216-66</t>
  </si>
  <si>
    <t>1/3 Férias Laiane Carolina de Lima Silva  período 08/09/2022 a 07/10/2022</t>
  </si>
  <si>
    <t>Férias Larissa Lorrayne Silva  período 08/09/2022 a 07/10/2022</t>
  </si>
  <si>
    <t xml:space="preserve">Larissa Lorrayne Silva </t>
  </si>
  <si>
    <t>1/3 Férias Larissa Lorrayne Silva  período 08/09/2022 a 07/10/2022</t>
  </si>
  <si>
    <t>Férias Leila Cristina Eduardo Da Silva  período 08/09/2022 a 07/10/2022</t>
  </si>
  <si>
    <t xml:space="preserve"> Leila Cristina Eduardo Da Silva </t>
  </si>
  <si>
    <t>034.092.786-05</t>
  </si>
  <si>
    <t>1/3 Férias Leila Cristina Eduardo Da Silva  período 08/09/2022 a 07/10/2022</t>
  </si>
  <si>
    <t>Férias Onair Zorzal Correia Junior período 08/09/2022 a 22/09/2022</t>
  </si>
  <si>
    <t xml:space="preserve"> Onair Zorzal Correia Junior</t>
  </si>
  <si>
    <t>1/3 Férias Onair Zorzal Correia Junior período 08/09/2022 a 22/09/2022</t>
  </si>
  <si>
    <t>Férias Tulio Cassio Pereira Santana período 08/09/2022 a 07/10/2022</t>
  </si>
  <si>
    <t>Tulio Cassio Pereira Santana</t>
  </si>
  <si>
    <t>057.470.196-60</t>
  </si>
  <si>
    <t>1/3 Férias Tulio Cassio Pereira Santana período 08/09/2022 a 07/10/2022</t>
  </si>
  <si>
    <t xml:space="preserve">Reembolso a Alexandre Guilherme de Araujo Compart compra de 1 passagem volta de jacintoMG para BH </t>
  </si>
  <si>
    <t>Alexandre Guilherme de Araujo Compart</t>
  </si>
  <si>
    <t>Diaria de viagem a Aquila Augusto da Silva Teixeira ref. Acompanhamento e desenvolvimento do trabalho de responsabilidade da coordenação de monitoria e socioeducação.</t>
  </si>
  <si>
    <t>Diaria de viagem a Ronielle Lopes Caetano, ref. Acompanhamento e desenvolvimento do trabalho de responsabilidade da coordenação tecnica.</t>
  </si>
  <si>
    <t>Diaria de viagem a Fabiano Neves Pereira ref. Visita a unidade para acompanhamento e desenvolvimento do trabalho de responsabilidade da coordenação.</t>
  </si>
  <si>
    <t>Fabiano Neves Pereira</t>
  </si>
  <si>
    <t>Diaria de viagem a Ozileia Machado da Silva Oliveira ref. Desinternação da adolescente</t>
  </si>
  <si>
    <t xml:space="preserve">Ozileia Machado da Silva Oliveira </t>
  </si>
  <si>
    <t>Diaria de viagem a Helen Sharmen Ventura Coelho ref. Visita no territorio de vivencia do adolescente.</t>
  </si>
  <si>
    <t xml:space="preserve">Helen Sharmen Ventura Coelho </t>
  </si>
  <si>
    <t>019.370.216-96</t>
  </si>
  <si>
    <t>Reembolso a Juliano Fernandes Silva ref. Pedagio Uberaba/ Araxá</t>
  </si>
  <si>
    <t xml:space="preserve">Juliano Fernandes Silva </t>
  </si>
  <si>
    <t>Diaria de viagem a Hilton Candido da Silva ref. Visita metodologica.</t>
  </si>
  <si>
    <t xml:space="preserve">Hilton Candido da Silva </t>
  </si>
  <si>
    <t xml:space="preserve">Diaria de viagem a Maria Izabel Conde do Carmo ref. Visita metodologica </t>
  </si>
  <si>
    <t xml:space="preserve"> Maria Izabel Conde do Carmo </t>
  </si>
  <si>
    <t>992.060.566-20</t>
  </si>
  <si>
    <t>Diaria de viagem a Alcides Junio Soares de Araujo ref.visita metodologica</t>
  </si>
  <si>
    <t xml:space="preserve">Alcides Junio Soares de Araujo </t>
  </si>
  <si>
    <t>Diaria de viagem a Cristina Aparecida Rosa de de Carvalho ref. Visita metodologica</t>
  </si>
  <si>
    <t>Cristina Aparecida Rosa de de Carvalho</t>
  </si>
  <si>
    <t xml:space="preserve"> Diego Artur da Silva Souza</t>
  </si>
  <si>
    <t xml:space="preserve">Diaria de viagem a Juliano Fernandes da Silva ref. Revisão do veiculo </t>
  </si>
  <si>
    <t>Juliano Fernandes da Silva</t>
  </si>
  <si>
    <t>Audrey Patricia Henrique Pinto</t>
  </si>
  <si>
    <t>029.854.166-12</t>
  </si>
  <si>
    <t>Rosimar Salvador De Souza</t>
  </si>
  <si>
    <t>1/3 Férias Ederson de Oliveira Cunha período 05/09/2022 a 04/10/2022</t>
  </si>
  <si>
    <t>Ederson de Oliveira Cunha</t>
  </si>
  <si>
    <t>115.786.156-31</t>
  </si>
  <si>
    <t xml:space="preserve"> Férias Ederson de Oliveira Cunha período 05/09/2022 a 04/10/2022</t>
  </si>
  <si>
    <t>Diaria de viagem a Adair Assis de Alcantara ref. Transferencia do adolescente</t>
  </si>
  <si>
    <t xml:space="preserve">Adair Assis de Alcantara </t>
  </si>
  <si>
    <t xml:space="preserve">Diaria de viagem a Gislene Alves Bastos ref. Translado de adolescente  </t>
  </si>
  <si>
    <t>Diaria de viagem a Lucas Henrique da Cruz ref. Translado de adolescente</t>
  </si>
  <si>
    <t>Lucas Henrique da Cruz</t>
  </si>
  <si>
    <t>Diaria de viagem a Marco Aurelio de Barros ref. Translado de adolescente</t>
  </si>
  <si>
    <t>Tarifa bancaria Plano adapt 09/2022</t>
  </si>
  <si>
    <t>Recarga de cartão de combustível unidade Horto</t>
  </si>
  <si>
    <t>Compra de material esportivo  a ser utilizada na oficina de atletismo</t>
  </si>
  <si>
    <t>Fisiocare Comercio de Produtos</t>
  </si>
  <si>
    <t>29.893.037/0001-78</t>
  </si>
  <si>
    <t>Pagamento ref. Pensão alimenticia descontado em folha de pagamento do funcionario  Diego Antonio dos Santos re.08/2022</t>
  </si>
  <si>
    <t>Pagamento ref. Pensão alimentícia descontado em folha de pagamento do funcionário  Paulo Marcio Rocha Barbosa Santos ref. 08/2022</t>
  </si>
  <si>
    <t>Pagamento ref. Pensão alimentícia descontado em folha de pagamento do funcionário Wagner Gladson da Silva ref. 08/2022</t>
  </si>
  <si>
    <t>Pagamento ref. Pensão alimentícia descontado em folha de pagamento do funcionário  Bruno Venuto Lopes Viana ref.08/2022</t>
  </si>
  <si>
    <t>Pagamento ref. Pensão alimenticia descontado em folha de pagamento do funcionario  Marlon Douglas Guilherme Nunes ref. 08/2022</t>
  </si>
  <si>
    <t>Pagamento ref. Pensão alimenticia descontado em folha de pagamento do funcionario  Ronaldo de Jesus Soares ref. 08/2022</t>
  </si>
  <si>
    <t>Compra de cabo de rede 10 metros para ser utilizado na substituição ao cabo do computador que é utilizado pelos coordenadores dos plantões</t>
  </si>
  <si>
    <t>Pagamento ref. Pensão alimenticia descontado em folha de pagamento do funcionario  Vinicius da Silva Melgaço ref. 08/2022</t>
  </si>
  <si>
    <t>Pamela Karla Silva</t>
  </si>
  <si>
    <t>092.329.396-57</t>
  </si>
  <si>
    <t>Compra de 4 pendrive, 4 web cam, cabo extensor e cabo tripolar para melhoria de uso na unidade</t>
  </si>
  <si>
    <t>Gigatech Informatica Ltda</t>
  </si>
  <si>
    <t>06.241.488/0001-25</t>
  </si>
  <si>
    <t>Pagamento ref. Pensão alimenticia descontado em folha de pagamento do funcionario  Euclides Sá de Paula ref. 08/2022</t>
  </si>
  <si>
    <t>Salario ref. 08/2022 de 901 funcionarios dos centros de custos sede administrativa, Uberaba, Ipatinga, Sete lagoas, Unai, Araxá, Santa Clara, Santa Helena,Horto, Andradas, Lindeia, São Jeronimo, Tupaciguara</t>
  </si>
  <si>
    <t>Diaria de viagem a André Igor da Silva Cândido ref.desinternação de adolescente</t>
  </si>
  <si>
    <t xml:space="preserve">André Igor da Silva Cândido </t>
  </si>
  <si>
    <t>113.759.706-06</t>
  </si>
  <si>
    <t>Diaria de viagem a Graziela Vilela Coelho de Barros ref. Desinternação de adolescente.</t>
  </si>
  <si>
    <t>Graziela Vilela Coelho de Barros</t>
  </si>
  <si>
    <t>069.489.006-58</t>
  </si>
  <si>
    <t xml:space="preserve">Nivia Maria Moreira </t>
  </si>
  <si>
    <t>061.563.656-05</t>
  </si>
  <si>
    <t>244242914751491-32</t>
  </si>
  <si>
    <t>Gilberto Luiz Costa</t>
  </si>
  <si>
    <t>577.551.596-04</t>
  </si>
  <si>
    <t>245236653751491-32</t>
  </si>
  <si>
    <t>Andreia Gonçalves dos Santos</t>
  </si>
  <si>
    <t>053.305.386-29</t>
  </si>
  <si>
    <t>245231051751491-32</t>
  </si>
  <si>
    <t>Guia de ISS retido ref. NF 2022-20</t>
  </si>
  <si>
    <t>20220905503108970-00</t>
  </si>
  <si>
    <t>Guia de ISS retido ref. NF 2022-22</t>
  </si>
  <si>
    <t>20220905050310896-00</t>
  </si>
  <si>
    <t>Aquisição de 2 lixeira pedal de 100litros para uso na unidade</t>
  </si>
  <si>
    <t>IPTU 8/11 - Sede Administrativa - Rua Araguari, 511.</t>
  </si>
  <si>
    <t>Seguro fiança 3/12 R$ 504,33 - Seguro Incendio 2/10 R$ 47,04 - Taxa Boleto R$ 4,80</t>
  </si>
  <si>
    <t>Vale transporte 2 funcionarios ref. Unidade Ipatinga</t>
  </si>
  <si>
    <t>Recarga de cartão de combustível unidade São Jeronimo</t>
  </si>
  <si>
    <t>Recarga do cartão de alimentação para 1 funcionário da Sede Administrativa.</t>
  </si>
  <si>
    <t>Vale transporte 1 funcionario ref. Unidade Ipatinga</t>
  </si>
  <si>
    <t>Hospedagem de funcionarios Adriana Lazzarotti, Aquila Teixeira, Ronielle Caetano dias 08/08 a 10/08</t>
  </si>
  <si>
    <t>Compra de tintas para pintura da quadra poliesportiva da unidade</t>
  </si>
  <si>
    <t>Mega Distribuidora de Tintas Ltda</t>
  </si>
  <si>
    <t>24.398.433/0001-05</t>
  </si>
  <si>
    <t>Compra de materiais eletricos para realizar reparo na bomba eletrica que se encontra interrompido</t>
  </si>
  <si>
    <t>Forte Comercio de Materiais de Construçao Ltda</t>
  </si>
  <si>
    <t>13.084.036/0001-42</t>
  </si>
  <si>
    <t>Compra de 12 cadeados para instalaçao nas caixas de proteçao dos registros que fazem a liberação de água para os alojamentos.</t>
  </si>
  <si>
    <t>Ana Caroina Campos Ferreira</t>
  </si>
  <si>
    <t>41.717.861/0001-72</t>
  </si>
  <si>
    <t>Reembolso a Wagner Gladson da Silva ref. Pedagio devido desligament de adolescente</t>
  </si>
  <si>
    <t xml:space="preserve"> Wagner Gladson da Silva</t>
  </si>
  <si>
    <t>Diaria de viagem a Diego Artur da Silva Souza ref. Visita metodologica</t>
  </si>
  <si>
    <t xml:space="preserve">Diaria de viagem a Eduardo Alves da Silva ref. Desinternação de adolescente </t>
  </si>
  <si>
    <t xml:space="preserve">Eduardo Alves da Silva </t>
  </si>
  <si>
    <t>Jose Olimpio Corgosinho</t>
  </si>
  <si>
    <t>603.630.536-20</t>
  </si>
  <si>
    <t>FGTS ref. 08/2022</t>
  </si>
  <si>
    <t>ISS Retido ref. 08/202</t>
  </si>
  <si>
    <t>2222043810-30</t>
  </si>
  <si>
    <t>Pagamento da 1° parcela da limpeza da Caixa d'agua da unidade</t>
  </si>
  <si>
    <t>Compra de 12 pcte de Café, 3 pcte de açucar e 2 filtro de papel para uso na sede administrativa</t>
  </si>
  <si>
    <t xml:space="preserve">Aquisição de banner para uso pedagogico da equipe tecnica na concientização junto aos adolescentes </t>
  </si>
  <si>
    <t>Mendes Serviços Graficos</t>
  </si>
  <si>
    <t>07.773.242/0001-67</t>
  </si>
  <si>
    <t>Compra de 28 galões de agua de 20 litros</t>
  </si>
  <si>
    <t>Compra de insumo alimenticio para preparação do lanche que sera servido pela unidade no evento de valorizaçao a vida</t>
  </si>
  <si>
    <t>P.C.A Comercio de Produtos Alimenticios Ltda</t>
  </si>
  <si>
    <t>08.688.027/0001-20</t>
  </si>
  <si>
    <t>Reestabelecimento de energia na unidade</t>
  </si>
  <si>
    <t>Marcelo Cristian Anastacio</t>
  </si>
  <si>
    <t>31.408.029/0001-30</t>
  </si>
  <si>
    <t>Férias João Claudio Vieira Guimaraes período 12/09/2022 a 11/10/2022</t>
  </si>
  <si>
    <t xml:space="preserve"> João Claudio Vieira Guimaraes</t>
  </si>
  <si>
    <t>089.346.856-89</t>
  </si>
  <si>
    <t>1/3 Férias João Claudio Vieira Guimaraes período 12/09/2022 a 11/10/2022</t>
  </si>
  <si>
    <t>Férias Clenio Serafim da Cruz período 12/09/2022 a 11/10/2022</t>
  </si>
  <si>
    <t xml:space="preserve">Clenio Serafim da Cruz </t>
  </si>
  <si>
    <t>115.388.466-67</t>
  </si>
  <si>
    <t>Férias Fernanda Morais período 12/09/2022 a 11/10/2022</t>
  </si>
  <si>
    <t>Fernanda Morais</t>
  </si>
  <si>
    <t>033.602.136-45</t>
  </si>
  <si>
    <t>1/3 Férias Fernanda Morais período 12/09/2022 a 11/10/2022</t>
  </si>
  <si>
    <t>Férias Ricardo de Oliveira Ramalho período 12/09/2022 a 26/09/2022</t>
  </si>
  <si>
    <t xml:space="preserve"> Ricardo de Oliveira Ramalho </t>
  </si>
  <si>
    <t>1/3 Férias Ricardo de Oliveira Ramalho período 12/09/2022 a 26/09/2022</t>
  </si>
  <si>
    <t>Férias Carolina Batista Figueiredo período 12/09/2022 a 11/10/2022</t>
  </si>
  <si>
    <t xml:space="preserve"> Carolina Batista Figueiredo</t>
  </si>
  <si>
    <t>115.153.116-27</t>
  </si>
  <si>
    <t>1/3 Férias Carolina Batista Figueiredo período 12/09/2022 a 11/10/2022</t>
  </si>
  <si>
    <t>Férias Fabiana Andrade Silva período 12/09/2022 a 11/10/2022</t>
  </si>
  <si>
    <t xml:space="preserve"> Fabiana Andrade Silva </t>
  </si>
  <si>
    <t>069.913.216-99</t>
  </si>
  <si>
    <t>1/3 Férias Fabiana Andrade Silva período 12/09/2022 a 11/10/2022</t>
  </si>
  <si>
    <t>Férias Flavia Honorio Augustinho período 12/09/2022 a 26/09/2022</t>
  </si>
  <si>
    <t xml:space="preserve">Flavia Honorio Augustinho </t>
  </si>
  <si>
    <t>1/3 Férias Flavia Honorio Augustinho período 12/09/2022 a 26/09/2022</t>
  </si>
  <si>
    <t>Férias Leidiane Kelly Jorge De Souza Matias período 12/09/2022 a 26/09/2022</t>
  </si>
  <si>
    <t xml:space="preserve"> Leidiane Kelly Jorge De Souza Matias</t>
  </si>
  <si>
    <t>015.692.746-22</t>
  </si>
  <si>
    <t>1/3Férias Leidiane Kelly Jorge De Souza Matias período 12/09/2022 a 26/09/2022</t>
  </si>
  <si>
    <t>Férias Deivison Jorge de Faria período 13/09/2022 a 12/10/2022</t>
  </si>
  <si>
    <t xml:space="preserve">Deivison Jorge de Faria </t>
  </si>
  <si>
    <t>074.498.716-45</t>
  </si>
  <si>
    <t>1/3 Férias Deivison Jorge de Faria período 13/09/2022 a 12/10/2022</t>
  </si>
  <si>
    <t xml:space="preserve">Diaria de viagem a Leticia Torres Trindade ref. Visita metodologica </t>
  </si>
  <si>
    <t>Diaria de viagem a André Igor da Silva Cândido ref.visita metodologica</t>
  </si>
  <si>
    <t>André Igor da Silva Cândido</t>
  </si>
  <si>
    <t>Reembolso a Priscila de Paula dos Santos Carvalho ref.compra de passagem aerea para o adolescente devido transferencia, seguindo o que pede o oficio</t>
  </si>
  <si>
    <t xml:space="preserve"> Priscila de Paula dos Santos Carvalho</t>
  </si>
  <si>
    <t>Nivia Maria Moreira da Silva</t>
  </si>
  <si>
    <t>Paula Cristina dos Reis Martins</t>
  </si>
  <si>
    <t>135.758.436-94</t>
  </si>
  <si>
    <t>Natalia Cristina Lopes Garcia Reis</t>
  </si>
  <si>
    <t>Diane Darc de Sousa</t>
  </si>
  <si>
    <t>016.098.386-02</t>
  </si>
  <si>
    <t>Rosilaine Estefania Morais Silva</t>
  </si>
  <si>
    <t>244260309751491-32</t>
  </si>
  <si>
    <t>245237653751491-32</t>
  </si>
  <si>
    <t>Troca pastilha de freio do veiculo da unidade</t>
  </si>
  <si>
    <t>Concept Oficina Mecanica Eireli</t>
  </si>
  <si>
    <t>24.584.651/0001-34</t>
  </si>
  <si>
    <t>Compra de palhetas, filtro ar e oleo para manutençao no veiculo da unidade</t>
  </si>
  <si>
    <t>17004562464-34</t>
  </si>
  <si>
    <t>17004562464-35</t>
  </si>
  <si>
    <t>17004562464-36</t>
  </si>
  <si>
    <t>17004562536-94</t>
  </si>
  <si>
    <t>47802865-77</t>
  </si>
  <si>
    <t>17004562464-38</t>
  </si>
  <si>
    <t>17004562959-24</t>
  </si>
  <si>
    <t>Bem estar social 08/2022 ref. 946 funcionarios</t>
  </si>
  <si>
    <t>144638/6</t>
  </si>
  <si>
    <t>Seguro de vida ref. 08/2022  ref. 946 Funcionarios</t>
  </si>
  <si>
    <t>Recarga de cartão de combustível para und.Horto  de Uberaba</t>
  </si>
  <si>
    <t>Aquisição de 5 cadeiras giratorias operativa e 5 mesas retangulares</t>
  </si>
  <si>
    <t xml:space="preserve">CDM - Centro de distribuição de Moveis </t>
  </si>
  <si>
    <t xml:space="preserve">Recarga de 3 Extintores </t>
  </si>
  <si>
    <t>Extinsete Prevenção Contra Incendio Ltda</t>
  </si>
  <si>
    <t>30.753.918/0001-72</t>
  </si>
  <si>
    <t>Compra de mudas para horta na unidade</t>
  </si>
  <si>
    <t>Guilherme Henriue de Aguiar Diniz</t>
  </si>
  <si>
    <t>42.524.047/0001-02</t>
  </si>
  <si>
    <t>Vale Transporte - vale social</t>
  </si>
  <si>
    <t>Compra de luva termica e cortador pizza original para oficina de pizzaiolo</t>
  </si>
  <si>
    <t xml:space="preserve">Filtrolandia </t>
  </si>
  <si>
    <t>22.479.976/0001-21</t>
  </si>
  <si>
    <t>12253388311-1</t>
  </si>
  <si>
    <t>Manutenção Sistema CFTV unidade</t>
  </si>
  <si>
    <t>Compra de 5 teclado com fio e 2 mouse optico</t>
  </si>
  <si>
    <t>Diaria de viagem a Adriana Rosa Lazzarotti ref. Visita para processo seletivo do cargo diretor geral da unidade de Uberaba</t>
  </si>
  <si>
    <t>Diaria de viagem a Aquila Augusto da Silva Teixeira  ref.visita metodologica para acompanhamento e desenvolvimento do trabalho de responsabilidade da coordenaçao de monitoria e socioeducação</t>
  </si>
  <si>
    <t>Diaria de viagem a Genevieve do Carmo Silva ref. Organizaçao e treinamento do processo de compras.</t>
  </si>
  <si>
    <t>Genevieve do Carmo Silva</t>
  </si>
  <si>
    <t>089.275.096-09</t>
  </si>
  <si>
    <t>Diaria de viagem a Giovanna Rodrigues Martins ref. Organizaçao de trabalhos de RH e DP.</t>
  </si>
  <si>
    <t>Diaria de viagem a Ronielle Lopes Caetano ref.visita metodologica para acompanhamento e desenvolvimento do trabalho de responsabilidade da coordenaçao tecnica</t>
  </si>
  <si>
    <t>014.451.946-90</t>
  </si>
  <si>
    <t>Transferência de Rendimentos para conta Reserva de recurso, conforme previsto no I do Art. 89 do decreto estadual 47553/2018 ref. 08/2022</t>
  </si>
  <si>
    <t>9876845840000-10</t>
  </si>
  <si>
    <t>Erislene da Silva</t>
  </si>
  <si>
    <t>138.560.136-30</t>
  </si>
  <si>
    <t>249257287751491-32</t>
  </si>
  <si>
    <t xml:space="preserve">2° Parcela do serviço de dedetização da unidade de Tupaciguara </t>
  </si>
  <si>
    <t>Compra de arame para refazer o muro da unidade que apresentava rachadura</t>
  </si>
  <si>
    <t>Agfer Ferro e Aço</t>
  </si>
  <si>
    <t>24.041.261/0001-18</t>
  </si>
  <si>
    <t>Hospedagem de funcionarios Adriana Lazzarotti, Aquila Teixeira, Ronielle Caetano dias 22/08 a 24/08</t>
  </si>
  <si>
    <t>Sociedade Hoteleira Noroeste de Minas ltda</t>
  </si>
  <si>
    <t>Lanche para passeio no museu em Inhotim</t>
  </si>
  <si>
    <t>Diaria de viagem a Eduardo De Oliveira Carvalho ref. Visita metodologica a familia do adolescente</t>
  </si>
  <si>
    <t>Diaria de Viagem a Fernanda Andrade de Castro ref. Visita metodologica a familia do adolescente</t>
  </si>
  <si>
    <t>Diaria de viagem a Felipe Schneider Reis ref. Visita metodologica a familia do adolescente</t>
  </si>
  <si>
    <t>Felipe Schineider Reis</t>
  </si>
  <si>
    <t>Diaria de viagem a Luciene Moreira dos Santos ref. Visita metodologica a casa do adolescente</t>
  </si>
  <si>
    <t>Luciene Morera dos Santos</t>
  </si>
  <si>
    <t>Reembolso a Ivan Ribeiro Gomes ref. Pedagio Uberaba/frutal</t>
  </si>
  <si>
    <t>Férias Valmir Soares de Virtebo período 15/09/2022 a 14/10/2022</t>
  </si>
  <si>
    <t>Valmir Soares de Virtebo</t>
  </si>
  <si>
    <t>741.985.566-87</t>
  </si>
  <si>
    <t>1/3 Férias Valmir Soares de Virtebo período 15/09/2022 a 14/10/2022</t>
  </si>
  <si>
    <t>Férias Jaqueline Valquiria de Jesus período 15/09/2022 a 14/10/2022</t>
  </si>
  <si>
    <t xml:space="preserve">Jaqueline Valquiria de Jesus </t>
  </si>
  <si>
    <t>688.950.546-87</t>
  </si>
  <si>
    <t xml:space="preserve">Reembolso a Eduardo de Oliveira Carvalho ref. Hospedagem </t>
  </si>
  <si>
    <t>17.281.106/0001-3</t>
  </si>
  <si>
    <t>12254173562-1</t>
  </si>
  <si>
    <t>Recarga de cartão de combustível para unidade São Jeronimo</t>
  </si>
  <si>
    <t>Recarga de cartão de combustível para unidade Horto</t>
  </si>
  <si>
    <t>Tecar Minas Automoveis e Serviços ltda</t>
  </si>
  <si>
    <t>01.739.520/0001-83</t>
  </si>
  <si>
    <t>Férias Thiago Willian Margato  período 16/09/2022 a 15/10/2022</t>
  </si>
  <si>
    <t xml:space="preserve"> Thiago Willian Margato</t>
  </si>
  <si>
    <t>1/3 Férias Thiago Willian Margato  período 16/09/2022 a 15/10/2022</t>
  </si>
  <si>
    <t>Férias Ronaldo de Jesus Dos Santos período 16/09/2022 a 15/10/2022</t>
  </si>
  <si>
    <t>Ronaldo de Jesus Dos Santos</t>
  </si>
  <si>
    <t>278.174.848-05</t>
  </si>
  <si>
    <t>1/3 Férias Ronaldo de Jesus Dos Santos período 16/09/2022 a 15/10/2022</t>
  </si>
  <si>
    <t xml:space="preserve">Diaria de viagem A Livia Figueiredo ref. Visita metodologica com a rede socioassistencial </t>
  </si>
  <si>
    <t>Livia Figueiredo</t>
  </si>
  <si>
    <t>Diaria de viagem a Alexandre Eustaquio Rocha dos Santos ref. Visita metodologica que recebeu sentença de desligamento</t>
  </si>
  <si>
    <t>Diaria de viagem a Alice Morato Rezende ref. Visita metodologica que recebeu sentença de desligamento</t>
  </si>
  <si>
    <t xml:space="preserve"> Alice Morato Rezende</t>
  </si>
  <si>
    <t>089.506.866-43</t>
  </si>
  <si>
    <t>Diaria de viagem a Andrea Giane Santos Tavares ref. Visita metodologica com toda  rede socioassistencial</t>
  </si>
  <si>
    <t>Andrea Giane Santos Tavares</t>
  </si>
  <si>
    <t>Diaria de viagem  a Eder Martins Conceição ref. Visita metodologica com toda a rede socioassistencial</t>
  </si>
  <si>
    <t>138.450.136-30</t>
  </si>
  <si>
    <t>Fabricio Victor Carvalho de Jesus</t>
  </si>
  <si>
    <t>Guilherme Oliveira Lacerda</t>
  </si>
  <si>
    <t>082.277.166-79</t>
  </si>
  <si>
    <t>251248207751491-32</t>
  </si>
  <si>
    <t>251234570751491-32</t>
  </si>
  <si>
    <t xml:space="preserve">Compra de materiais esportivos a serem utilizados nos treinamentos e avaliaçoes fisicas </t>
  </si>
  <si>
    <t xml:space="preserve">Mundo dos Esportes </t>
  </si>
  <si>
    <t>16.865.768/0001-68</t>
  </si>
  <si>
    <t>Recarga de cartão de combustível para und Andradas</t>
  </si>
  <si>
    <t>Compra de rede proteção para proteçao na quadra da unidade para evitar a perda de bolas, petecas e demais itens esportivos</t>
  </si>
  <si>
    <t>Rego Esportes e Cia Ltda</t>
  </si>
  <si>
    <t>18.774.985/0001-78</t>
  </si>
  <si>
    <t>2° Pagamento de 50% do 7º Modulo do curso de culinaria nas unidades Andradas, Horto, São Jeronimo e Santa Clara</t>
  </si>
  <si>
    <t xml:space="preserve">Compra de insumos para oficina de pizzaiolo </t>
  </si>
  <si>
    <t>09.353.578/0004-48</t>
  </si>
  <si>
    <t xml:space="preserve"> Despesas com 96 passagens ida e volta de familiares de adolescentes dos dias 01/08 a 31/08/2022 das unidades Horto,São Jeronimo,Ipatinga,Santa Clara, Uberaba, Santa Helena, Andradas, Lindeia</t>
  </si>
  <si>
    <t>Auto Mecanica Pinoquio Ltda</t>
  </si>
  <si>
    <t>25.479.965/0001-30</t>
  </si>
  <si>
    <t>TC Pneus</t>
  </si>
  <si>
    <t>05.201.107/0002-00</t>
  </si>
  <si>
    <t>1° Pagamento de 50% do 8 º Modulo do curso de culinaria nas unidades Andradas, Horto, São Jeronimo e Santa Clara</t>
  </si>
  <si>
    <t>Compra de 3 pneus pirelli devido desgaste</t>
  </si>
  <si>
    <t>1/3 Férias Laiany Lourenço Teixeira  período 19/09/2022 a 18/10/2022</t>
  </si>
  <si>
    <t xml:space="preserve"> Laiany Lourenço Teixeira </t>
  </si>
  <si>
    <t>127.853.716-31</t>
  </si>
  <si>
    <t xml:space="preserve"> Férias Laiany Lourenço Teixeira  período 19/09/2022 a 18/10/2022</t>
  </si>
  <si>
    <t>1/3 Férias Gisele Dias Ferreira  período 19/09/2022 a 18/10/2022</t>
  </si>
  <si>
    <t>Férias Gisele Dias Ferreira  período 19/09/2022 a 18/10/2022</t>
  </si>
  <si>
    <t>1/3 Férias Giovanni Alberto da Silva período 19/09/2022 a 03/10/2022</t>
  </si>
  <si>
    <t>Férias Giovanni Alberto da Silva período 19/09/2022 a 03/10/2022</t>
  </si>
  <si>
    <t>1/3 Férias Neivaldo Pereira dos Santos período 17/09/2022 a 16/10/2022</t>
  </si>
  <si>
    <t>Neivaldo Pereira dos Santos</t>
  </si>
  <si>
    <t>002.444.806-05</t>
  </si>
  <si>
    <t>Férias Neivaldo Pereira dos Santos período 17/09/2022 a 16/10/2022</t>
  </si>
  <si>
    <t>Adelto Rodrigues Barbosa</t>
  </si>
  <si>
    <t>351.345.002-82</t>
  </si>
  <si>
    <t>Jean Carlos Ferreira Araujo</t>
  </si>
  <si>
    <t>082.857.776-50</t>
  </si>
  <si>
    <t>Jefferson Lima Da Silva</t>
  </si>
  <si>
    <t>097.211.066-66</t>
  </si>
  <si>
    <t>Robson Marlon Ribeiro de Souza</t>
  </si>
  <si>
    <t>071.598.176-56</t>
  </si>
  <si>
    <t xml:space="preserve">Thiago Augusto de Freitas </t>
  </si>
  <si>
    <t>088.001.966-24</t>
  </si>
  <si>
    <t>Diaria de viagem a Welington de Paula Sousa ref. Visita domiciliar na cidade de Caratinga/MG</t>
  </si>
  <si>
    <t xml:space="preserve">Welington de Paula Sousa </t>
  </si>
  <si>
    <t>098.132.213-66</t>
  </si>
  <si>
    <t>Diaria de viagem a Taismara Silva Batista ref.visita domiciliar na cidade Carating/MG</t>
  </si>
  <si>
    <t>Diaria de Viagem a Valquiria Gonçalves Pereira Lomeu ref. Visita domiciliar na cidade Caratinga/MG</t>
  </si>
  <si>
    <t>Valquiria Gonçalves Pereira Lomeu</t>
  </si>
  <si>
    <t>Diaria de Viagem a Wenderson Monteiro ref. Visita domiciliar na cidade Caratinga/MG</t>
  </si>
  <si>
    <t xml:space="preserve"> Wenderson Monteiro</t>
  </si>
  <si>
    <t>Diaria de Viagem a Charlene Geise da Costa Soares ref. Visita domiciliar na cidade Caratinga/MG</t>
  </si>
  <si>
    <t>251259647751491-32</t>
  </si>
  <si>
    <t>252233763751491-32</t>
  </si>
  <si>
    <t>251254287751491-32</t>
  </si>
  <si>
    <t>255251738751491-32</t>
  </si>
  <si>
    <t>251258514751491-32</t>
  </si>
  <si>
    <t>255254660751491-32</t>
  </si>
  <si>
    <t>Compra de lanche para oficina circo na unidade</t>
  </si>
  <si>
    <t>Diaria de viagem a Marcio Ferreira da Silva ref. Translado do coordenador Ronielle de Uberaba para Tupaciguara</t>
  </si>
  <si>
    <t>Diaria de viagem a Gisele de Souza Pereira ref. Translado de adolescente para Governador Valadares</t>
  </si>
  <si>
    <t>Gisele de Souza Pereira</t>
  </si>
  <si>
    <t>050.536.026-89</t>
  </si>
  <si>
    <t>Diaria de viagem a Adriana Francisca de Oliveira ref. Capacitação e alinhamento tecnico toda rotina foi feita na unidade do horto</t>
  </si>
  <si>
    <t xml:space="preserve"> Adriana Francisca de Oliveira</t>
  </si>
  <si>
    <t>007.052.116-65</t>
  </si>
  <si>
    <t>Diaria de viagem a Amanda Lorena Leite ref. Capacitação e alinhamento tecnico toda rotina foi feita na unidade do horto</t>
  </si>
  <si>
    <t>Diaria de viagem a Daniela Rodrigues Borges ref. Capacitação e alinhamento tecnico toda rotina foi feita na unidade do horto</t>
  </si>
  <si>
    <t>Daniela Rodrigues Borges</t>
  </si>
  <si>
    <t>031.966.226-81</t>
  </si>
  <si>
    <t>Diaria de viagem a Flavia Farias de Paula ref. Translado de adolescente para cidade de capelinha</t>
  </si>
  <si>
    <t>Diaria de viagem a Jordana Augusta Ferreira Alves ref. Capacitação e alinhamento tecnico toda rotina foi feita na unidade do horto</t>
  </si>
  <si>
    <t>Passagem a Adriana Francisca de Oliveira ref. Ida ao Horto ref. Capacitação</t>
  </si>
  <si>
    <t>Passagem a Daniela Rodrigues Borges ref. Ida ao Horto ref. Capacitação</t>
  </si>
  <si>
    <t>Passagem a Amanda Lorena Leite ref. Ida ao Horto ref. Capacitação</t>
  </si>
  <si>
    <t>Passagem a Jordana Augusta Ferreira Alves ref. Ida ao Horto ref. Capacitação</t>
  </si>
  <si>
    <t>R045124-1</t>
  </si>
  <si>
    <t>R045124-2</t>
  </si>
  <si>
    <t>Locação de 3 Impressoras Horto</t>
  </si>
  <si>
    <t>R045124-7</t>
  </si>
  <si>
    <t>R045124-4</t>
  </si>
  <si>
    <t>R045124-5</t>
  </si>
  <si>
    <t>R045124-6</t>
  </si>
  <si>
    <t>R045124-3</t>
  </si>
  <si>
    <t>R045124-8</t>
  </si>
  <si>
    <t>1551756374-0</t>
  </si>
  <si>
    <t>1004562479-65</t>
  </si>
  <si>
    <t>21396082022-2</t>
  </si>
  <si>
    <t>Revisão no veiculo para manter a garantia de fabrica do veiculo</t>
  </si>
  <si>
    <t>Primavia Veiculos Ltda</t>
  </si>
  <si>
    <t>71.145.668/0001-75</t>
  </si>
  <si>
    <t xml:space="preserve">Compra de Oleo e filtro de oleo para manutençao no veiculo </t>
  </si>
  <si>
    <t xml:space="preserve">Lanche para evento de capacitaçao de profissionais </t>
  </si>
  <si>
    <t>1551758531-0</t>
  </si>
  <si>
    <t>Pagamento ref à multa de Trânsito que será descontado em folha de pagamento do funcionário   Carlos Lentúlio Rocha</t>
  </si>
  <si>
    <t>17004562993-86</t>
  </si>
  <si>
    <t>17004563017-39</t>
  </si>
  <si>
    <t>17004563007-56</t>
  </si>
  <si>
    <t>Plano odontologico ref. 09/2022 ref.931 Titulares e 275 dependentes</t>
  </si>
  <si>
    <t>1551750340-0</t>
  </si>
  <si>
    <t>17004562464-30</t>
  </si>
  <si>
    <t>17004562464-29</t>
  </si>
  <si>
    <t>Compra de 2 recargas de gás e 1 vasilhame</t>
  </si>
  <si>
    <t>João  Alves dos Santos Comercio de Gás e alimentos</t>
  </si>
  <si>
    <t>17.922.334/0001-15</t>
  </si>
  <si>
    <t>1551751761-0</t>
  </si>
  <si>
    <t>12255145752-7</t>
  </si>
  <si>
    <t>Reboque do veiculo que apresentou defeitos ao levar os adolescentes</t>
  </si>
  <si>
    <t>Guinchos Uberaba</t>
  </si>
  <si>
    <t>47.030.998/0001-30</t>
  </si>
  <si>
    <t>1551761106-0</t>
  </si>
  <si>
    <t xml:space="preserve">Diaria de viagem a Samara Muniz Toledo para visita metodologica </t>
  </si>
  <si>
    <t xml:space="preserve">Passagem a Samara Muniz Toledo ref. Visita metodologica para cidade de luz </t>
  </si>
  <si>
    <t>Maria Izabel Conde do Carmo</t>
  </si>
  <si>
    <t xml:space="preserve">Passagem a Maria Izabel Conde do Carmo ref. Visita metodologica para cidade de luz </t>
  </si>
  <si>
    <t>Diaria de viagem a Eduardo De Oliveira Carvalho ref. Visitar o Centro de referencia da Assistencia Social (CRAS) e o Centro ref. Especializado da assistencial social (CREAS)</t>
  </si>
  <si>
    <t xml:space="preserve"> Eduardo De Oliveira Carvalho </t>
  </si>
  <si>
    <t>Diaria de viagem a Fernanda Andrade de Castro ref. Visitar o Centro de referencia da Assistencia Social (CRAS) e o Centro ref. Especializado da assistencial social (CREAS)</t>
  </si>
  <si>
    <t>Reembolso a Ronielle Lopes Caetano ref. Pedagio para deslocamento em Sete Lagoas/Uberaba/ Tupaciguara</t>
  </si>
  <si>
    <t>Reembolso a Marcio Ferreira da Silva ref. Pedagio devido translado do cordenador Ronielle de uberaba/ tupaciguara</t>
  </si>
  <si>
    <t xml:space="preserve"> Marcio Ferreira da Silva </t>
  </si>
  <si>
    <t>Diaria de viagem a Valdenia Santos Bandeira Anselmo ref. Translado de adolescente para cidade natal</t>
  </si>
  <si>
    <t xml:space="preserve"> Valdenia Santos Bandeira Anselmo</t>
  </si>
  <si>
    <t>Passagem  Giovanna Rodrigues Martins ref. Ida em Uberaba para Organizaçao de trabalhos de RH e DP.</t>
  </si>
  <si>
    <t xml:space="preserve">Giovanna Rodrigues Martins </t>
  </si>
  <si>
    <t xml:space="preserve"> Lucas Luis de Farias</t>
  </si>
  <si>
    <t>Diaria de viagem a Wender Pereira de Campos ref. Translado de adolescente.</t>
  </si>
  <si>
    <t>Diaria de viagem a Cynthia Carla de Jesus ref. Articulação junto a rede de atendimento da cidade para retorno da adolescente ao territorio de vivencia</t>
  </si>
  <si>
    <t>Cynthia Carla de Jesus</t>
  </si>
  <si>
    <t>Diaria de viagem a Alcides Junio Soares de Araujo ref. Translado de adolescente</t>
  </si>
  <si>
    <t>Passagem a Genevieve do Carmo Silva ref. Ida em Uberaba para Organizaçao e treinamento do processo de compras.</t>
  </si>
  <si>
    <t xml:space="preserve"> Genevieve do Carmo Silva </t>
  </si>
  <si>
    <t>Diaria de viagem a Adriana Morais da Silva ref. Articulação junto a rede de atendimento da cidade para retorno da adolescente ao territorio de vivencia</t>
  </si>
  <si>
    <t>Diaria de viagem a André Igor da Silva Candido ref. Articulação junto a rede de atendimento da cidade para retorno da adolescente ao territorio de vivencia</t>
  </si>
  <si>
    <t xml:space="preserve">André Igor da Silva Candido </t>
  </si>
  <si>
    <t>INSS Patronal  ref. 08/2022</t>
  </si>
  <si>
    <t>Repasse de INSS descontado dos funcionários em folha de pagamento - ref 08/2022</t>
  </si>
  <si>
    <t>Repasse de IRRF sobre folha de pagamento ref. 08/2022</t>
  </si>
  <si>
    <t>Contribuiçoes retidas ref. Nota fiscal n°313452/20221405/20221445/20221519/20221520</t>
  </si>
  <si>
    <t>IRRF retido Ref. 08/2022 Nota fiscal n° 313452/20221405/20221445/20221519/20221520</t>
  </si>
  <si>
    <t>Recarga de cartão de combustível para und Sete Lagoas</t>
  </si>
  <si>
    <t>Recarga de cartão de combustível para und Sede Administrativa</t>
  </si>
  <si>
    <t>Compra de 15 cadeados para otimizar o trabalho da equipe de segurança e guardar os pertences dos visitantes</t>
  </si>
  <si>
    <t xml:space="preserve">RC Ferragens </t>
  </si>
  <si>
    <t>04.551.173/0001-59</t>
  </si>
  <si>
    <t xml:space="preserve">Aquisição de uma lixeira contentor 240l bralimpia preto para recolhimento de lixo </t>
  </si>
  <si>
    <t>Clean Up Ltda</t>
  </si>
  <si>
    <t>01.911.969/0001-87</t>
  </si>
  <si>
    <t>Compra de uma garrafa termica Termolar, uma caneca luz nobre Luxo, um açucareiro e um pote Jaguar rosca para uso na cozinha da sede</t>
  </si>
  <si>
    <t>Compra de materiais eletricos para realizar as  manutenções eletricas como substituiçao de interruptores, troca de refletor, instalação de interruptor</t>
  </si>
  <si>
    <t>Hidroelétrica Tirol</t>
  </si>
  <si>
    <t>21.471.487/0001-60</t>
  </si>
  <si>
    <t>Compra de materiais de construção para refazer o muro da unidade que apresentava rachaduras</t>
  </si>
  <si>
    <t>Compra de 40 caixas mascara KN95 adulto e 4 caixas de mascara descartavel tripla devido a covid</t>
  </si>
  <si>
    <t>Vale Safe EPI</t>
  </si>
  <si>
    <t>Compra de 4 caixas  mascara descartavel tripla devido a covid</t>
  </si>
  <si>
    <t>Diaria de viagem a Flavio Xavier dos Santos ref. Estudo de caso com o conselho tutelar para analise do adolescente.</t>
  </si>
  <si>
    <t xml:space="preserve">Flavio Xavier dos Santos </t>
  </si>
  <si>
    <t>Diaria de viagem a Edna de Paula Vieira de Sá Lapa ref. Estudo de caso com o conselho tutelar para analise do adolescente.</t>
  </si>
  <si>
    <t xml:space="preserve">Edna de Paula Vieira de Sá Lapa </t>
  </si>
  <si>
    <t>Diaria de viagem a Marcio Francisco da Silva  ref. Estudo de caso com o conselho tutelar para analise do adolescente.</t>
  </si>
  <si>
    <t>Reembolso a Fabiano Neves Alves Pereira ref. Pedagio a ida para Uberaba</t>
  </si>
  <si>
    <t>Hellon Samuel Shammai Costa</t>
  </si>
  <si>
    <t>075.189.416-86</t>
  </si>
  <si>
    <t>257239885751491-32</t>
  </si>
  <si>
    <t xml:space="preserve">Pagamento a 5° Parcela da prestação de serviço de reforma </t>
  </si>
  <si>
    <t>PAF Virtual (Unaí/ Araxá/ Tupaciguara) - Inclusão dependente</t>
  </si>
  <si>
    <t>Recarga de cartão de combustível para und Ipatinga</t>
  </si>
  <si>
    <t>Ldc Comercio Eireli</t>
  </si>
  <si>
    <t xml:space="preserve">Compra de um par de bota PVC para uso da equipe de limpeza </t>
  </si>
  <si>
    <t>Vital Equipamentos de Proteção Eireli</t>
  </si>
  <si>
    <t xml:space="preserve">Compra de Três pares de bota PVC para uso da equipe de limpeza </t>
  </si>
  <si>
    <t>Diaria de viagem a Gislene Alves Bastos ref. Translado de adolescente após receber extinçao de medida.</t>
  </si>
  <si>
    <t>Diaria de viagem a Edson Carlos Silva ref. Translado de adolescente após receber extinçao de medida.</t>
  </si>
  <si>
    <t>Diaria de viagem a Leonardo Vinicius Gualberto ref. Translado de adolescente após receber extinçao de medida.</t>
  </si>
  <si>
    <t>Leonardo Vinicius Gualberto</t>
  </si>
  <si>
    <t>039.887.686-00</t>
  </si>
  <si>
    <t>Diaria de viagem a Marco Aurélio de Barros ref. Translado de adolescente após receber extinçao de medida.</t>
  </si>
  <si>
    <t>Diari de viagem a Ozileia Machado da Silva ref. Desinternação de adolescente</t>
  </si>
  <si>
    <t>Ozileia Machado da Silva</t>
  </si>
  <si>
    <t>Reembolso a Flavia Farias de Paula ref. Alimentação de adolescente.</t>
  </si>
  <si>
    <t xml:space="preserve">Compra de insumos para o projeto dia do sorvete </t>
  </si>
  <si>
    <t>Supermercado Paiva Ltda</t>
  </si>
  <si>
    <t>06.292.545/0001-03</t>
  </si>
  <si>
    <t>Compra de sorvete para o projeto dia do Sorvete</t>
  </si>
  <si>
    <t xml:space="preserve">Sorveteria Moranguinhos </t>
  </si>
  <si>
    <t>26.299.618/0001-98</t>
  </si>
  <si>
    <t>Compra de chicote para manutenção de veiculo</t>
  </si>
  <si>
    <t>Roma France R Automoveis</t>
  </si>
  <si>
    <t>37.720.029/0003-10</t>
  </si>
  <si>
    <t>Lanche para evento tematico Setembro Amarelo - Roda Conversa</t>
  </si>
  <si>
    <t>33.861.446/0001-31</t>
  </si>
  <si>
    <t>Aquisição de 18 baterias para uso nos radios telecomunicadores sendo 11 para unidade do Horto e 7 para unidade São Jeronimo</t>
  </si>
  <si>
    <t>Reembolso a Gisele de Souza Siriaco ref. Desinternação de adolescente</t>
  </si>
  <si>
    <t xml:space="preserve">Gisele de Souza Siriaco </t>
  </si>
  <si>
    <t xml:space="preserve">Reembolso a Rodrigo Constantino Fernandes ref. Abastecimento de viatura para levar irmã de adolescente que perdeu horario horario do onibus </t>
  </si>
  <si>
    <t>Rodrigo Constantino Fernandes</t>
  </si>
  <si>
    <t>014.159.286-90</t>
  </si>
  <si>
    <t>1/3 Férias Gislene Alves Bastos  período 26/09/2022 a 25/10/2022</t>
  </si>
  <si>
    <t>Férias Gislene Alves Bastos  período 26/09/2022 a 25/10/2022</t>
  </si>
  <si>
    <t>1/3 Férias Aparecida Lopes Santana  período 26/09/2022 a 25/10/2022</t>
  </si>
  <si>
    <t>Aparecida Lopes Santana</t>
  </si>
  <si>
    <t>037.443.056-00</t>
  </si>
  <si>
    <t>Férias Aparecida Lopes Santana  período 26/09/2022 a 25/10/2022</t>
  </si>
  <si>
    <t>1/3 Férias Adonis Silva Nunes Faria período 26/09/2022 a 25/10/2022</t>
  </si>
  <si>
    <t>Adonis Silva Nunes Faria</t>
  </si>
  <si>
    <t>101.722.636-97</t>
  </si>
  <si>
    <t>Férias Adonis Silva Nunes Faria período 26/09/2022 a 25/10/2022</t>
  </si>
  <si>
    <t>Bruna Teixeira dos Santos</t>
  </si>
  <si>
    <t>074.704.916-51</t>
  </si>
  <si>
    <t>Guilherme Lima da Silva</t>
  </si>
  <si>
    <t>113.227.167-30</t>
  </si>
  <si>
    <t>Wendel Gomes Silva</t>
  </si>
  <si>
    <t>036.172.786-04</t>
  </si>
  <si>
    <t>259232358751491-32</t>
  </si>
  <si>
    <t>263261410751491-32</t>
  </si>
  <si>
    <t>258261974751491-32</t>
  </si>
  <si>
    <t>Recarga de cartão de combustível para und Unaí</t>
  </si>
  <si>
    <t>Troca de vidro que desprendeu e foi quebrado na  unidade</t>
  </si>
  <si>
    <t xml:space="preserve">Donizete Gonçalves de Oliveira </t>
  </si>
  <si>
    <t>19.765.211/0001-43</t>
  </si>
  <si>
    <t>Manutenção roçadeira, utillizada para limpeza da area verde da unidade</t>
  </si>
  <si>
    <t>Comercial Mineira de Maquinas Ltda</t>
  </si>
  <si>
    <t>20.009.908/0001-73</t>
  </si>
  <si>
    <t>Compra de de Itens como mangueira, reparo, filtro de gasolina  para manutenção da roçadeira conforme lançamento 6016</t>
  </si>
  <si>
    <t>Compra de de Itens como mangueira, reparo, filtro de gasolina, ponteira, suporte, vela motosserra  para manutenção da roçadeira conforme lançamento 6015</t>
  </si>
  <si>
    <t xml:space="preserve">Compra de lache para capacitação de profissioais </t>
  </si>
  <si>
    <t>Copia de 16 chaves e troca de 1 Segredo cilindro</t>
  </si>
  <si>
    <t xml:space="preserve">Compra de calcinhas/ cueca boxer, sutiã e Top sem costura para uso das adolescentes na unidade. </t>
  </si>
  <si>
    <t>Doce Pele Moda Intima Ltda</t>
  </si>
  <si>
    <t>33.231.397/0001-81</t>
  </si>
  <si>
    <t>Compra de 2 lampada farol H7 55W Philips para troca da lampada do veiculo que estava queimada</t>
  </si>
  <si>
    <t>Auto Peças Oliveira Fortes Ltda</t>
  </si>
  <si>
    <t>21.400.031/0001-00</t>
  </si>
  <si>
    <t>Copia de 05 chaves simples,14 copias de tetra chave, 8 igualação de segredo de tetra chave e 1 abertura de porta de veiculo que tinha a fechadura eletronica imposibilitando a abertura</t>
  </si>
  <si>
    <t>Carlos Roberto de Oliveira</t>
  </si>
  <si>
    <t>01.447.951/0001-76</t>
  </si>
  <si>
    <t>Diaria de viagem a Adriana Luiz Barbosa ref. Visita tecnica para realização de reuniao com toda a rede de atendimento que acontecera no CREAS</t>
  </si>
  <si>
    <t>Diaria de viagem a Ana Paula Machado de Araujo Fernandes ref. Visita tecnica para realização de reuniao com toda a rede de atendimento que acontecera no CREAS</t>
  </si>
  <si>
    <t xml:space="preserve"> Ana Paula Machado de Araujo Fernandes</t>
  </si>
  <si>
    <t>Diaria de viagem a Patricia Rocha de Freitas ref. Visita tecnica para realização de reuniao com toda a rede de atendimento que acontecera no CREAS</t>
  </si>
  <si>
    <t xml:space="preserve"> Patricia Rocha de Freitas</t>
  </si>
  <si>
    <t>Diaria de viagem a Lucirene de Sousa Barros ref. Translado de adolescente para cidade Patrocinio.</t>
  </si>
  <si>
    <t xml:space="preserve"> Lucirene de Sousa Barros</t>
  </si>
  <si>
    <t>Diaria de viagem a Paulo Teixeira Silva junior ref. Translado de adolescente para cidade Patrocinio.</t>
  </si>
  <si>
    <t>Paulo Teixeira Silva junior</t>
  </si>
  <si>
    <t>Diaria de viagem a William Raul Gomes ref. Motorista da equipe tecnica na visita tecnica ao municipio de Paracatu para reunião com a rede de atencimento CREAS e visitas domiciliares.</t>
  </si>
  <si>
    <t xml:space="preserve">William Raul Gomes </t>
  </si>
  <si>
    <t>106.478.356-22</t>
  </si>
  <si>
    <t>Diaria de viagem a Leura de Cassia Silva de Jesus Santos ref. Visita tecnica ao municipio de Paracatu para realização de reunião rede CREAS</t>
  </si>
  <si>
    <t xml:space="preserve">Leura de Cassia Silva de Jesus Santos </t>
  </si>
  <si>
    <t>Reembolso a Eduardo de Oliveira Carvalho ref. Pedagio Horto/ Nova Serrana</t>
  </si>
  <si>
    <t xml:space="preserve">Reembolso a Ozileia Machado da Silva ref.  Alimentação de adolescente </t>
  </si>
  <si>
    <t>094.547.836-00</t>
  </si>
  <si>
    <t>Reembolso a Ronielle Lopes Caetano ref. Estacionamento para participação em reunião na Prefeitura BH</t>
  </si>
  <si>
    <t>Hospedagem Aquila Teixeira do dia 12/09 a 15/09 em Tupaciguara</t>
  </si>
  <si>
    <t>Empreendimentos Hoteleiro Tres GS Ltda</t>
  </si>
  <si>
    <t>12257264903-4</t>
  </si>
  <si>
    <t>Hospedagem Roniele Lopes do dia 13/09 a 15/09 em Tupaciguara</t>
  </si>
  <si>
    <t>Medicamento e insumos primarios para adolescente</t>
  </si>
  <si>
    <t>Areal Comércio de Medicamentos Ltda</t>
  </si>
  <si>
    <t>00.643.863/0001-87</t>
  </si>
  <si>
    <t>Compra de itens para realização da oficina de culinaria e profissionalização</t>
  </si>
  <si>
    <t>Mercearia Memosil Ltda</t>
  </si>
  <si>
    <t>65.229.064/0002-95</t>
  </si>
  <si>
    <t>12257264977-8</t>
  </si>
  <si>
    <t>Vale Transporte de 139 funcionarios da regiao Metropolitana de Belo Horizonte</t>
  </si>
  <si>
    <t>2022235977/2520491</t>
  </si>
  <si>
    <t xml:space="preserve">Aquisição de uma caixa de som optical multiuso para ser utilizada durante eventos, atividades educacionais, cursos e treinamentos </t>
  </si>
  <si>
    <t>Musical Sonora de Uberlandia Eireli</t>
  </si>
  <si>
    <t>16.987.102/0001-82</t>
  </si>
  <si>
    <t>Valor de passagem a Valdomiro Nunes da Silva para realizaçao de capacitação dos Diretores e Supervisores de segurança das unidades que será realizada em BH</t>
  </si>
  <si>
    <t xml:space="preserve">Valdomiro Nunes da Silva </t>
  </si>
  <si>
    <t>Diaria de viagem a Valdomiro Nunes da Silva ref. realizaçao de capacitação dos Diretores e Supervisores de segurança das unidades que será realizada em BH</t>
  </si>
  <si>
    <t>Valor de passagem a Wanderson Gonçalves De Morais para realizaçao de capacitação dos Diretores e Supervisores de segurança das unidades que será realizada em BH</t>
  </si>
  <si>
    <t>Wanderson Gonçalves De Morais</t>
  </si>
  <si>
    <t>Diaria de viagem a Wanderson Gonçalves De Morais ref. realizaçao de capacitação dos Diretores e Supervisores de segurança das unidades que será realizada em BH</t>
  </si>
  <si>
    <t>Valor de passagem a Antonio Filho Neto para realizaçao de capacitação dos Diretores e Supervisores de segurança das unidades que será realizada em BH</t>
  </si>
  <si>
    <t xml:space="preserve"> Antonio Filho Neto</t>
  </si>
  <si>
    <t>678.257.536-15</t>
  </si>
  <si>
    <t>Diaria de viagem a Antonio Filho Neto ref. realizaçao de capacitação dos Diretores e Supervisores de segurança das unidades que será realizada em BH</t>
  </si>
  <si>
    <t>Reembolso a Edna de Paula Vieira de Sá Lapa ref. Hospedagem paga na visita metodologica do adolescente na cidade de Três pontas/ MG.</t>
  </si>
  <si>
    <t>Edna de Paula Vieira de Sá Lapa</t>
  </si>
  <si>
    <t>Reembolso a Flavio Xavier dos Santos ref. Hospedagem paga na visita metodologica do adolescente na cidade de Três pontas/ MG.</t>
  </si>
  <si>
    <t>Reembolso a Marcio Francisco da Silva ref. Hospedagem paga na visita metodologica do adolescente na cidade de Três pontas/ MG.</t>
  </si>
  <si>
    <t>Diaria de viagem a Carla Rosa Coelho ref. Translado de adolescente</t>
  </si>
  <si>
    <t xml:space="preserve"> Carla Rosa Coelho</t>
  </si>
  <si>
    <t>Diaria de viagem a Wender dos Reis De Souza ref. Translado de adolescente</t>
  </si>
  <si>
    <t>Wender dos Reis De Souza</t>
  </si>
  <si>
    <t>052.744.596-76</t>
  </si>
  <si>
    <t>Diaria de viagem a Sabrina Aparecida de Castro ref. Translado de adolescente</t>
  </si>
  <si>
    <t>Sabrina Aparecida de Castro</t>
  </si>
  <si>
    <t>087.359.556-43</t>
  </si>
  <si>
    <t>Diaria de viagem a Luiz Henrique Dias ref. realizaçao de capacitação dos Diretores e Supervisores de segurança das unidades que será realizada em BH</t>
  </si>
  <si>
    <t>Luiz Henrique Dias</t>
  </si>
  <si>
    <t>100.071.186-27</t>
  </si>
  <si>
    <t>Valor de passagem a Luiz Henrique Dias para realizaçao de capacitação dos Diretores e Supervisores de segurança das unidades que será realizada em BH</t>
  </si>
  <si>
    <t>Diaria de viagem a Thamara Aparecida Rocha ref. Visita metodologica para acompanhamento do adolescente</t>
  </si>
  <si>
    <t xml:space="preserve"> Thamara Aparecida Rocha</t>
  </si>
  <si>
    <t>Diaria de viagem a Maíra Calixto Policarpo Moreira ref. Visita metodologica para acompanhamento do adolescente</t>
  </si>
  <si>
    <t>Maíra Calixto Policarpo Moreira</t>
  </si>
  <si>
    <t>097.682.676-31</t>
  </si>
  <si>
    <t>Diaria de viagem a Daniel Paruca Dias ref. Visita metodologica para acompanhamento do adolescente</t>
  </si>
  <si>
    <t xml:space="preserve"> Daniel Paruca Dias </t>
  </si>
  <si>
    <t>Diaria de viagem a Isabel Bolivar do monte Malachias ref. Visita metodologica para acompanhamento do adolescente</t>
  </si>
  <si>
    <t xml:space="preserve"> Isabel Bolivar do monte Malachias</t>
  </si>
  <si>
    <t>Diaria de viagem a Jerliane Ribeiro de Oliveira ref.visita metodologica para acompanhamento do adolescente</t>
  </si>
  <si>
    <t xml:space="preserve">Jerliane Ribeiro de Oliveira </t>
  </si>
  <si>
    <t>114.320.526-08</t>
  </si>
  <si>
    <t>Diaria de viagem a André Igor da Silva Candido ref.visita metodologica para acompanhamento do adolescente</t>
  </si>
  <si>
    <t>Diaria de viagem a Eduardo de Oliveira Carvalho ref. Visita metodologica, para visitar o CRAS e CREAS do municipio da casa do adolescente</t>
  </si>
  <si>
    <t>Diaria de viagem a Maximiliano Magalhães Pedroso ref. realizaçao de capacitação dos Diretores e Supervisores de segurança das unidades que será realizada em BH</t>
  </si>
  <si>
    <t xml:space="preserve"> Maximiliano Magalhães Pedroso </t>
  </si>
  <si>
    <t>Valor de passagem a  Maximiliano Magalhães Pedroso para realizaçao de capacitação dos Diretores e Supervisores de segurança das unidades que será realizada em BH</t>
  </si>
  <si>
    <t xml:space="preserve"> Maximiliano Jonathan da Silva</t>
  </si>
  <si>
    <t>Diaria de viagem a Wagner Teixeira Santos ref. realizaçao de capacitação dos Diretores e Supervisores de segurança das unidades que será realizada em BH</t>
  </si>
  <si>
    <t xml:space="preserve"> Wagner Teixeira Santos</t>
  </si>
  <si>
    <t>Valor de passagem a  Wagner Teixeira Santos  para realizaçao de capacitação dos Diretores e Supervisores de segurança das unidades que será realizada em BH</t>
  </si>
  <si>
    <t>Diaria de viagem a Vinicius Mariano Lemes ref. realizaçao de capacitação dos Diretores e Supervisores de segurança das unidades que será realizada em BH</t>
  </si>
  <si>
    <t>Valor de passagem a Vinicius Mariano Lemes   para realizaçao de capacitação dos Diretores e Supervisores de segurança das unidades que será realizada em BH</t>
  </si>
  <si>
    <t>Diaria de viagem a Rodrigo Marques Carola ref. realizaçao de capacitação dos Diretores e Supervisores de segurança das unidades que será realizada em BH</t>
  </si>
  <si>
    <t>Diaria de viagem a Filipe Schneider Reis ref. Visita metodologica, para visitar o CRAS e CREAS do municipio da casa do adolescente</t>
  </si>
  <si>
    <t>Filipe Schneider Reis</t>
  </si>
  <si>
    <t>Diaria de vigem a Felipe Henrique dos Reis Andrade de Oliveira ref. realizaçao de capacitação dos Diretores e Supervisores de segurança das unidades que será realizada em BH</t>
  </si>
  <si>
    <t xml:space="preserve"> Felipe Henrique dos Reis Andrade </t>
  </si>
  <si>
    <t>Diaria de viagem a Fernanda Andrade de Castro ref. Visita metodologica, para visitar o CRAS e CREAS do municipio da casa do adolescente</t>
  </si>
  <si>
    <t>Diaria de vigem a Wenderson Monteiro ref. realizaçao de capacitação dos Diretores e Supervisores de segurança das unidades que será realizada em BH</t>
  </si>
  <si>
    <t>Diaria de vigem a Paulo Marcio Rocha Barbosa Santos ref. realizaçao de capacitação dos Diretores e Supervisores de segurança das unidades que será realizada em BH</t>
  </si>
  <si>
    <t>Prestação de Serviços de Medicina do Trabalho PCMSO - Exames, Gestão PPP . Ref.Medicina do trabalho ref. 09/2022</t>
  </si>
  <si>
    <t>Vale Transporte 3 funcionarios ref. Unaí</t>
  </si>
  <si>
    <t>Manutenção em bebedouro da unidade</t>
  </si>
  <si>
    <t xml:space="preserve">Vinicius Teixeira Machado </t>
  </si>
  <si>
    <t>Manutenção em ar condicionado da unidade</t>
  </si>
  <si>
    <t>Compra de medicamentos e itens de farmacia para adolescentes</t>
  </si>
  <si>
    <t>Vale Transporte 1 funcionario. Ref. Unidade Sete Lagoas</t>
  </si>
  <si>
    <t>R-280922-15</t>
  </si>
  <si>
    <t>Vale Transporte 4 funcionarios ref. Undidade Uberaba</t>
  </si>
  <si>
    <t>Compra de itens para conserto de cano quebrado na unidade</t>
  </si>
  <si>
    <t>Vale transporte 11 funcionarios  ref. Unidade Ipatinga</t>
  </si>
  <si>
    <t>Vale transporte 10 funcionarios ref. Unidade Ipatinga</t>
  </si>
  <si>
    <t>Recarga do cartão de alimentação para 33 funcionários da Sede Administrativa.</t>
  </si>
  <si>
    <t>Compra de itens para conserto da caixa d agua da unidade</t>
  </si>
  <si>
    <t>Eletrica Unai Ltda</t>
  </si>
  <si>
    <t>17.276.368/0001-80</t>
  </si>
  <si>
    <t>Compra de remedios manipulados para uso do adolescente</t>
  </si>
  <si>
    <t xml:space="preserve">Floriano Antonio Ratkiwwcz </t>
  </si>
  <si>
    <t>15.515.874/0001-59</t>
  </si>
  <si>
    <t>Compra de sabonete granado para uso especifico do adolescente</t>
  </si>
  <si>
    <t>12257432481-7</t>
  </si>
  <si>
    <t>44789903-1</t>
  </si>
  <si>
    <t>44789898-1</t>
  </si>
  <si>
    <t>Diaria de viagem a Felipe Henrique dos Reis Andrade de Oliveira ref. realizaçao de capacitação dos Diretores e Supervisores de segurança das unidades que será realizada em BH</t>
  </si>
  <si>
    <t>Felipe Henrique dos Reis Andrade de Oliveira</t>
  </si>
  <si>
    <t>12257446104-1</t>
  </si>
  <si>
    <t>Cobrança de tarifas de ligações utilizando outros prefixos fora da operadora</t>
  </si>
  <si>
    <t>Claro S/A</t>
  </si>
  <si>
    <t>40.432.544/0001-47</t>
  </si>
  <si>
    <t>Compra de copo descartavel 250 ml PP e saco chup chup  esses itens serão utilizados para para embalar os medicamentos e os copos para uso de visitas de familiares e para os adolescentes tomarem remedio</t>
  </si>
  <si>
    <t>Ângulo embalagens Ltda</t>
  </si>
  <si>
    <t>09.100.586/0001-30</t>
  </si>
  <si>
    <t>Compra de insumos alimenticios a serem utilizados na preparação do lanche que será servido no evento Formatura Unificada dos Cursos Profissionalizantes de adolescentes acautelados</t>
  </si>
  <si>
    <t>Organizações Top Alimentos ltda</t>
  </si>
  <si>
    <t>18.461.356/0001-98</t>
  </si>
  <si>
    <t>Confecção de 30 blocos de rascunho personalizados que serão utilizados na capacitaçã de segurança</t>
  </si>
  <si>
    <t xml:space="preserve">Project Paper Design e Impressão </t>
  </si>
  <si>
    <t>29.253.009/0001-96</t>
  </si>
  <si>
    <t>Cobrança de tarifas de ligações utilizando outros prefixos fora da operadoras ref. As unidades Araxá/ Lindeia/ Santa Clara</t>
  </si>
  <si>
    <t>Agneia Rodrigues Santos</t>
  </si>
  <si>
    <t>060.195.206-50</t>
  </si>
  <si>
    <t>1/3 Férias Ademir Oseias Caetano  período 01/10/2022 a 30/10/222</t>
  </si>
  <si>
    <t xml:space="preserve"> Ademir Oseias Caetano </t>
  </si>
  <si>
    <t>068.172.746-21</t>
  </si>
  <si>
    <t>Férias Ademir Oseias Caetano  período 01/10/2022 a 30/10/222</t>
  </si>
  <si>
    <t>Ademir Pereira de Carvalho</t>
  </si>
  <si>
    <t>044.378.976-25</t>
  </si>
  <si>
    <t>265261971751491-32</t>
  </si>
  <si>
    <t>264260451751491-32</t>
  </si>
  <si>
    <t>Compra de pratos e caixas descartaveis, saco plasticos e balões a serem utilizados no evento Formatura unificado dos cursos profissionalizantes.</t>
  </si>
  <si>
    <t>Comercial Festas e Festas Ltda</t>
  </si>
  <si>
    <t>13.482.024/0001-76</t>
  </si>
  <si>
    <t>Compra de 02 aventais descrtaveis manga longa a serem utilizados pela dentista da unidade no atendimento dos adolescentes acautelados.</t>
  </si>
  <si>
    <t>Lagold Comércio Hospitalar Ltda</t>
  </si>
  <si>
    <t>Retirada de equipamentos e utensilios da unidade do horto para unidade Lindeia</t>
  </si>
  <si>
    <t>BH Carretos. Com</t>
  </si>
  <si>
    <t>Agua e Esgoto da unidade tendo em vista que a titularidade não tinha sido desmebrada, estando no nome do estado</t>
  </si>
  <si>
    <t>12242449445-8</t>
  </si>
  <si>
    <t>12242449472-5</t>
  </si>
  <si>
    <t>12242449475-0</t>
  </si>
  <si>
    <t>12242449478-4</t>
  </si>
  <si>
    <t>12242449481-4</t>
  </si>
  <si>
    <t>12242450211-6</t>
  </si>
  <si>
    <t>12242450226-4</t>
  </si>
  <si>
    <t>12242624573-1</t>
  </si>
  <si>
    <t>12249345034-1</t>
  </si>
  <si>
    <t>Hospedagem de Aquila Teixeira, Adriana Lazarotti e Ronielle Caetano nos dias 05 a 06/09/2022 em visita a Ipatinga</t>
  </si>
  <si>
    <t>Hotel Carvalho &amp; Filho Ltda</t>
  </si>
  <si>
    <t>Recarga de cartão de combustível para und.Horto</t>
  </si>
  <si>
    <t>44808115-1</t>
  </si>
  <si>
    <t>44808113-1</t>
  </si>
  <si>
    <t>Aquisição de 5 Notebook Ideapad 3</t>
  </si>
  <si>
    <t>34.946.642/0001-08</t>
  </si>
  <si>
    <t>Férias Adriana Rosa Lazzrotti  período 03/10/2022 a 17/10/2022</t>
  </si>
  <si>
    <t>1/3 Férias Adriana Rosa Lazzrotti  período 03/10/2022 a 17/10/2022</t>
  </si>
  <si>
    <t>Férias Caique Gonçalves Barroso  período 03/10/2022 a 01/11/2022</t>
  </si>
  <si>
    <t>Caique Gonçalves Barroso</t>
  </si>
  <si>
    <t>101.446.936-82</t>
  </si>
  <si>
    <t>1/3 Férias Caique Gonçalves Barroso  período 03/10/2022 a 01/11/2022</t>
  </si>
  <si>
    <t>Férias Cristina Aparecida Rosa de Carvalho período 03/10/2022 a 01/11/2022</t>
  </si>
  <si>
    <t>1/3 Férias Cristina Aparecida Rosa de Carvalho período 03/10/2022 a 01/11/2022</t>
  </si>
  <si>
    <t>Férias Debora Pereira Barroso   período 03/10/2022 a 01/11/2022</t>
  </si>
  <si>
    <t>Debora Pereira Barroso</t>
  </si>
  <si>
    <t>063.984.496-06</t>
  </si>
  <si>
    <t>1/3 Férias Debora Pereira Barroso   período 03/10/2022 a 01/11/2022</t>
  </si>
  <si>
    <t>Férias Filipe Schneider Reis  período 03/10/2022 a 17/10/2022</t>
  </si>
  <si>
    <t>1/3 Férias Filipe Schneider Reis  período 03/10/2022 a 17/10/2022</t>
  </si>
  <si>
    <t>Férias Igor Costa período 03/10/2022 a 01/11/2022</t>
  </si>
  <si>
    <t>Igor Costa</t>
  </si>
  <si>
    <t>045.681.116-84</t>
  </si>
  <si>
    <t>1/3 Férias Igor Costa período 03/10/2022 a 01/11/2022</t>
  </si>
  <si>
    <t>Férias João Paulo Ferreira da Silva período 03/10/2022 a 01/11/2022</t>
  </si>
  <si>
    <t>João Paulo Ferreira da Silva</t>
  </si>
  <si>
    <t>100.319.656-01</t>
  </si>
  <si>
    <t>1/3 Férias João Paulo Ferreira da Silva período 03/10/2022 a 01/11/2022</t>
  </si>
  <si>
    <t>Lucimar Tereza De Souza Santos</t>
  </si>
  <si>
    <t>052.656.316-82</t>
  </si>
  <si>
    <t>FériasRenato Batista Dos Santos  período 03/10/22 a 01/11/2022</t>
  </si>
  <si>
    <t>Renato Batista Dos Santos</t>
  </si>
  <si>
    <t>051.511.506-18</t>
  </si>
  <si>
    <t>1/3 FériasRenato Batista Dos Santos  período 03/10/22 a 01/11/2022</t>
  </si>
  <si>
    <t>Warleson Antonio da Cruz</t>
  </si>
  <si>
    <t>070.659.846-64</t>
  </si>
  <si>
    <t>Férias Adriano Correa de Paula  período 04/10/2022 a 02/11/2022</t>
  </si>
  <si>
    <t>Adriano Correa de Paula</t>
  </si>
  <si>
    <t>807.103.446-00</t>
  </si>
  <si>
    <t>1/3 Férias Adriano Correa de Paula  período 04/10/2022 a 02/11/2022</t>
  </si>
  <si>
    <t>Férias José Ricardo de Jesus Santos  período 04/10/2022 a 02/11/2022</t>
  </si>
  <si>
    <t>José Ricardo de Jesus Santos</t>
  </si>
  <si>
    <t>047.682.926-74</t>
  </si>
  <si>
    <t>1/3 Férias José Ricardo de Jesus Santos  período 04/10/2022 a 02/11/2022</t>
  </si>
  <si>
    <t>Férias Tatiana Henrique de Sousa  período 04/10/2022 a 02/11/2022</t>
  </si>
  <si>
    <t>Tatiana Henrique de Sousa</t>
  </si>
  <si>
    <t>014.640.316-90</t>
  </si>
  <si>
    <t>1/3 Férias Tatiana Henrique de Sousa  período 04/10/2022 a 02/11/2022</t>
  </si>
  <si>
    <t>FériasAndre Silva do Nascimento período 04/10/2022 a 02/11/2022</t>
  </si>
  <si>
    <t>Andre Silva do Nascimento</t>
  </si>
  <si>
    <t>702.986.722-00</t>
  </si>
  <si>
    <t>1/3 FériasAndre Silva do Nascimento período 04/10/2022 a 02/11/2022</t>
  </si>
  <si>
    <t>FériasBruno Teixeira Brandão  período 04/10/2022 a 02/11/2022</t>
  </si>
  <si>
    <t>Bruno Teixeira Brandão</t>
  </si>
  <si>
    <t>109.888.126-57</t>
  </si>
  <si>
    <t>1/3 FériasBruno Teixeira Brandão  período 04/10/2022 a 02/11/2022</t>
  </si>
  <si>
    <t>Férias George Maicon de Oliveira Santos  período 04/10/2022 a 02/11/2022</t>
  </si>
  <si>
    <t>George Maicon de Oliveira Santos</t>
  </si>
  <si>
    <t>1/3 Férias George Maicon de Oliveira Santos  período 04/10/2022 a 02/11/2022</t>
  </si>
  <si>
    <t>Férias Juliano Rodrigues Meira  período 04/10/2022 a 02/11/2022</t>
  </si>
  <si>
    <t>Juliano Rodrigues Meira</t>
  </si>
  <si>
    <t>077.419.396-45</t>
  </si>
  <si>
    <t>1/3 Férias Juliano Rodrigues Meira  período 04/10/2022 a 02/11/2022</t>
  </si>
  <si>
    <t>Férias Marley Ferreira Branquinho período 04/10/2022 a 02/11/2022</t>
  </si>
  <si>
    <t>Marley Ferreira Branquinho</t>
  </si>
  <si>
    <t>002.477.626-28</t>
  </si>
  <si>
    <t>1/3 Férias Marley Ferreira Branquinho período 04/10/2022 a 02/11/2022</t>
  </si>
  <si>
    <t>Férias Vinicius da Silva Melgaço período 04/10/2022 a 02/11/2022</t>
  </si>
  <si>
    <t>Vinicius da Silva Melgaço</t>
  </si>
  <si>
    <t>073.948.246-75</t>
  </si>
  <si>
    <t>1/3 Férias Vinicius da Silva Melgaço período 04/10/2022 a 02/11/2022</t>
  </si>
  <si>
    <t>Férias Hemyly Rayssa Bezerra Neles período 03/10/2022 a 01/11/2022</t>
  </si>
  <si>
    <t>Hemyly Rayssa Bezerra Neles</t>
  </si>
  <si>
    <t>019.910.096-90</t>
  </si>
  <si>
    <t>1/3 Férias Hemyly Rayssa Bezerra Neles período 03/10/2022 a 01/11/2022</t>
  </si>
  <si>
    <t>Férias Hernandes de Jesus Ferreira período 03/10/2022 a 01/11/2022</t>
  </si>
  <si>
    <t>Hernandes de Jesus Ferreira</t>
  </si>
  <si>
    <t>033.410.866-76</t>
  </si>
  <si>
    <t>1/3 Férias Hernandes de Jesus Ferreira período 03/10/2022 a 01/11/2022</t>
  </si>
  <si>
    <t>Férias Nilvo Barbosa de Oliveira período 03/10/2022 a 01/11/2022</t>
  </si>
  <si>
    <t>Nilvo Barbosa de Oliveira</t>
  </si>
  <si>
    <t>037.938.306-32</t>
  </si>
  <si>
    <t>1/3 Férias Nilvo Barbosa de Oliveira período 03/10/2022 a 01/11/2022</t>
  </si>
  <si>
    <t>Férias Warlei Geraldo de Oliveira período 03/10/2022 a 01/11/2022</t>
  </si>
  <si>
    <t>1/3 Férias Warlei Geraldo de Oliveira período 03/10/2022 a 01/11/2022</t>
  </si>
  <si>
    <t>Férias Ozileia Machado da Silva Oliveira período 02/11/2022 a 31/10/2022</t>
  </si>
  <si>
    <t>Ozileia Machado da Silva Oliveira</t>
  </si>
  <si>
    <t>1/3 Férias Ozileia Machado da Silva Oliveira período 02/11/2022 a 31/10/2022</t>
  </si>
  <si>
    <t>Reembolso a Leziane Parré de Souza ref. Pedagio de BH/Patos de Minas/ Frutal</t>
  </si>
  <si>
    <t>Leziane Parré de Souza</t>
  </si>
  <si>
    <t>034.424.886-05</t>
  </si>
  <si>
    <t>Air David de Oliveira Filho</t>
  </si>
  <si>
    <t>039.941.166-60</t>
  </si>
  <si>
    <t>Alice Silva Rocha</t>
  </si>
  <si>
    <t>115.451.916-38</t>
  </si>
  <si>
    <t>266234766751491-32</t>
  </si>
  <si>
    <t>Manutenção de veiculo</t>
  </si>
  <si>
    <t>20.442.768/0001-22</t>
  </si>
  <si>
    <t xml:space="preserve">Compra de dois Pneus para manutençao de veiculo </t>
  </si>
  <si>
    <t>Compra de 48 Lampadas led e 41 Lampadas tubulares led devido problema de pico de energia acabou queimando as lampadas do qual houve a necessidade de troca</t>
  </si>
  <si>
    <t>03.722.582/0003-70</t>
  </si>
  <si>
    <t>Pagamento 1° parcela do terceiro aditivo de prestação de serviço da  reforma da Unidade de Sete Lagoas</t>
  </si>
  <si>
    <t>2022/25</t>
  </si>
  <si>
    <t>12258624315-9</t>
  </si>
  <si>
    <t>2° Pagamento de 50% do 8º Modulo do curso de culinaria nas unidades Andradas, Horto, São Jeronimo e Santa Clara</t>
  </si>
  <si>
    <t>Aquisição de 11 sacos plasticos para melhor acondicionamento de produtos diarios do adolescente</t>
  </si>
  <si>
    <t>Organização e Empr. Brasil Ltda</t>
  </si>
  <si>
    <t>Compra de itens esportivos para realização do Projeto Copa do Mundo na unidade</t>
  </si>
  <si>
    <t>Casa dos Craques comercio de artigos esportivos Ltda</t>
  </si>
  <si>
    <t>18.570.713/0001-56</t>
  </si>
  <si>
    <t>Hospedagem da funcionaria Jordana Augusta Ferreira ref. Dia 20/09 a 21/09 devido visitas em outras unidades para realização de intercambio entre as unidades</t>
  </si>
  <si>
    <t xml:space="preserve">HWN Empreendimentos e participações Hoteleiras </t>
  </si>
  <si>
    <t>Hospedagem da funcionaria Amanda Lorena Leite ref. Dia 20/09 a 22/09 devido visitas em outras unidades para realização de intercambio entre as unidades</t>
  </si>
  <si>
    <t>Compra de tintas guaches para ser utilizadas no projeto de confecção de bandeiras da copa</t>
  </si>
  <si>
    <t>Hospedagem da funcionaria Adriana Francisca de Oliveira ref. Dia 20/09 a 22/09 devido visitas em outras unidades para realização de intercambio entre as unidades</t>
  </si>
  <si>
    <t>Lanche para o evento de inauguração da cozinha escola do centro socioeducativo</t>
  </si>
  <si>
    <t>Compra de 50 unidades de canecas plasticas para serem usadas por adolescentes</t>
  </si>
  <si>
    <t>Tudo do Lar Utilidades domesticas ltda</t>
  </si>
  <si>
    <t>11.331.981/0001-76</t>
  </si>
  <si>
    <t xml:space="preserve">Compra de 100 bilhetes de vale social </t>
  </si>
  <si>
    <t>1° Pagamento de 50% do 11º Modulo do curso de culinaria nas unidades Andradas, Horto, São Jeronimo e Santa Clara</t>
  </si>
  <si>
    <t xml:space="preserve">Compra de 71 bilhetes de vale social </t>
  </si>
  <si>
    <t>Hospedagem da funcionaria Daniela Rodrigues Borges ref. Dia 20/09 a 22/09 devido visitas em outras unidades para realização de intercambio entre as unidades</t>
  </si>
  <si>
    <t>12258410669-3</t>
  </si>
  <si>
    <t>Compra de 2 P13 Ultragas</t>
  </si>
  <si>
    <t xml:space="preserve">Danielle Gonçalves Barbosa </t>
  </si>
  <si>
    <t>40.772.602/0001-81</t>
  </si>
  <si>
    <t>45000003313-38</t>
  </si>
  <si>
    <t>Férias Maria Rosa de Jesus período 05/10/2022 a 03/11/2022</t>
  </si>
  <si>
    <t>Maria Rosa de Jesus</t>
  </si>
  <si>
    <t>634.993.556-04</t>
  </si>
  <si>
    <t>1/3 Férias Maria Rosa de Jesus período 05/10/2022 a 03/11/2022</t>
  </si>
  <si>
    <t>Férias William Coelho de Souza Lima período 05/10/2022 a 03/11/2022</t>
  </si>
  <si>
    <t xml:space="preserve">William Coelho de Souza Lima </t>
  </si>
  <si>
    <t>079.576.016-77</t>
  </si>
  <si>
    <t>1/3 Férias William Coelho de Souza Lima período 05/10/2022 a 03/11/2022</t>
  </si>
  <si>
    <t>Férias Luciene Moreira dos Santos período 05/10/2022 a 03/11/2022</t>
  </si>
  <si>
    <t xml:space="preserve"> Luciene Moreira dos Santos</t>
  </si>
  <si>
    <t>1/3 Férias Luciene Moreira dos Santos período 05/10/2022 a 03/11/2022</t>
  </si>
  <si>
    <t>090.059.766-57</t>
  </si>
  <si>
    <t xml:space="preserve">Diaria de viagem a Flavia Tessarini Prata ref. Visita domiciliar </t>
  </si>
  <si>
    <t xml:space="preserve">Diaria de viagem a Maria Alice Soares Ferreira de Souza ref. Visita domiciliar </t>
  </si>
  <si>
    <t>Maria Alice Soares Ferreira de Souza</t>
  </si>
  <si>
    <t>110.656.746-90</t>
  </si>
  <si>
    <t xml:space="preserve">Diaria de viagem a Lucirene de Sousa Barros ref. Visita domiciliar </t>
  </si>
  <si>
    <t>Diaria de viagem  Adair Assis de Alcantara ref. Transferencia de adolescente</t>
  </si>
  <si>
    <t xml:space="preserve">Reembolso a Maria Izabel Conde do Carmo ref. Hospedagem da cidade luz em visita metodologica </t>
  </si>
  <si>
    <t xml:space="preserve">Reembolso a Samara Muniz Toledo ref. Hospedagem da cidade luz em visita metodologica </t>
  </si>
  <si>
    <t>Manutenção elétrica  para substituição duas peças danificadas das chaves de boias elétricas que compõe o sistema de caixa d' agua da unidade.</t>
  </si>
  <si>
    <t>Compra de 3 cortinas blackout para serem usadas na sala do administrativo, direção geral e revista devido o sol bater diretamente nos equipamentos causando o super aquecimento</t>
  </si>
  <si>
    <t>Cortinas BH Ltda</t>
  </si>
  <si>
    <t>Compra de 4 adaptador de tomada e 2 extensões eletricas para ligação dos computadores da equipe técnica devido a troca de sala.</t>
  </si>
  <si>
    <t>Compra de E.V.A, papel foto, papel colorsete para uso na oficina pedagogica</t>
  </si>
  <si>
    <t>Kpel Papelaria Ltda</t>
  </si>
  <si>
    <t>Hospedagem de Ronielle Lopes Caetano dia 12/09 a 13/09 devido visita tecnica em Uberaba</t>
  </si>
  <si>
    <t>Prestação de serviço revisão obrigatoria no veiculo da unidade</t>
  </si>
  <si>
    <t>BR France Veiculos Ltdad</t>
  </si>
  <si>
    <t>Compras de itens de auto peças para revisão obrigatoria do veiculo da unidade conforme lançamento 6264</t>
  </si>
  <si>
    <t>Compra de parafusos e bucha para instalaçõ de quadros de avisos na unidade</t>
  </si>
  <si>
    <t>Giganpar Parafusos e Comércio Ltda</t>
  </si>
  <si>
    <t>Aquisição de contra Ângulo intra SL para uso conjunto do micro motor - equipamento odontologico para ser utilizado pela dentista da unidade</t>
  </si>
  <si>
    <t>AM Equipamentos Eirei Me</t>
  </si>
  <si>
    <t>Aquisição de micro motor - equipamento odontologico para uso da dentista da unidade</t>
  </si>
  <si>
    <t>Pagamento 3°  parcela do aditivo da prestação de serviço de reforma em Uberaba</t>
  </si>
  <si>
    <t>Reembolso  Jerliane Ribeiro de Oliveira ref. Hospedagem</t>
  </si>
  <si>
    <t>Jerliane Ribeiro de Oliveira</t>
  </si>
  <si>
    <t>Reembolso André Igor da Silva Cândido ref. Hospedagem</t>
  </si>
  <si>
    <t xml:space="preserve"> André Igor da Silva Cândido </t>
  </si>
  <si>
    <t>Reembolso Isabel Bolivar do Monte Malachias ref. Hospedagem</t>
  </si>
  <si>
    <t>Isabel Bolivar do Monte Malachias</t>
  </si>
  <si>
    <t>86344092022-2</t>
  </si>
  <si>
    <t>Recarga cartão vale alimentação 3 funcionarias  da Sede Administrativa.</t>
  </si>
  <si>
    <t>VB Serviços Comercio e administração</t>
  </si>
  <si>
    <t>Compra de fios,cabo telefone, tomada e fio para manutenção das linhas telefonicas e interfaces</t>
  </si>
  <si>
    <t>Aquisição de 3 interface de celular intelbras 3G ITC para manutenção das linhas telefonicas e interface</t>
  </si>
  <si>
    <t>Compra de palito churrasco para dinamica que sera realizada na capacitação da equipe de segurança</t>
  </si>
  <si>
    <t>Santo Agostinho Livraria e papelaria</t>
  </si>
  <si>
    <t>Compra de 1 ducha e 3 resistencias sintex 220V, para substituição a uma ducha queimada que não foi possivel realizar o reparo.</t>
  </si>
  <si>
    <t xml:space="preserve">Compra de insumos para realizção da oficina dia festivo dia das crianças </t>
  </si>
  <si>
    <t>Compra de material eletrico para realização de manutençao de rede na unidade</t>
  </si>
  <si>
    <t>Diaria de viagem a Eduardo de Oliveira Carvalho ref. Desligamento e entrega de adolescente na cidade Pitangui</t>
  </si>
  <si>
    <t>Diaria de viagem a Graciele Lopes de Carvalho  ref. Visita domiciliar, das tecnicas para familiares de adolescentes que residem na cidade de lagoa formosa</t>
  </si>
  <si>
    <t>Graciele Lopes de Carvalho</t>
  </si>
  <si>
    <t>Diaria de viagem a Ivan Ribeiro Gomes ref. Visita domiciliar, das tecnicas para familiares de adolescentes que residem na cidade de lagoa formosa</t>
  </si>
  <si>
    <t>Diaria de viagem a Lucas Luis de Faria ref. Desligamento e entrega de adolescente na cidade Pitangui</t>
  </si>
  <si>
    <t>Lucas Luis de Faria</t>
  </si>
  <si>
    <t>Dara Pamella Oliveira Machado</t>
  </si>
  <si>
    <t>Karina Rufino Fernandes</t>
  </si>
  <si>
    <t>FGTS Multa rescisória</t>
  </si>
  <si>
    <t>FGTS multa rescisória</t>
  </si>
  <si>
    <t>270234689751491-32</t>
  </si>
  <si>
    <t>Tarifa bancaria Plano adapt 10/2022</t>
  </si>
  <si>
    <t>17004563005-55</t>
  </si>
  <si>
    <t>Vale transporte 01 funcionario ref. Unidade Ipatinga</t>
  </si>
  <si>
    <t>Alimentação Und.São Jerônimo</t>
  </si>
  <si>
    <t>Aquisição de mobiliario para atender a demanda da unidade</t>
  </si>
  <si>
    <t>CDM - Centro de distribuição de Moveis eirelli</t>
  </si>
  <si>
    <t>Recarga vale refeição de 1 funcionario  da Sede Administrativa.</t>
  </si>
  <si>
    <t>135760-70</t>
  </si>
  <si>
    <t>Drogaria Tamoios Ltda ME</t>
  </si>
  <si>
    <t>Marcos Regenis Jose de souza e Cia Ltda</t>
  </si>
  <si>
    <t>Compra de bombons para capacitação</t>
  </si>
  <si>
    <t>Salario ref. 33 funcionarios da sede administrativa, 66 funcionarios de Uberaba e 82 funcionarios de Ipatinga</t>
  </si>
  <si>
    <t>Salario ref 45 funcionarios de Sete Lagoas,140 funcionarios de Unai,108 funcionarios Santa Clara, 58 funcionarios Santa Helena, 92 funcionarios Horto,59 funcionarios Andradas, 49 funcionarios Lindeia, 75 funcionarios São Jeronimo,61 funcionarios tupaciguara</t>
  </si>
  <si>
    <t>Transferência de Rendimentos para conta Reserva de recurso, conforme previsto no I do Art. 89 do decreto estadual 47553/2018 ref. 09/2022</t>
  </si>
  <si>
    <t>5917173730000-11</t>
  </si>
  <si>
    <t>ISS retido ref. 09/2022 ref. NF 202225 serviço de obra que foi prestado em Sete Lagoas</t>
  </si>
  <si>
    <t>2022100500000050318069-000</t>
  </si>
  <si>
    <t>Compra de Materiais eletricos para parte elétrica do sistema de aquecimento de agua da unidade que esta danificada, invibializando a disponibilidade de agua quente para os adolescentes</t>
  </si>
  <si>
    <t>Casa Costa Eletroneto Ltda</t>
  </si>
  <si>
    <t>IPTU 9/11 - Sede Administrativa - Rua Araguari, 511.</t>
  </si>
  <si>
    <t>Seguro fiança 4/12 R$ 504,33 - Seguro Incendio 4/10 R$ 47,04 - Taxa Boleto R$ 4,80</t>
  </si>
  <si>
    <t xml:space="preserve">Compra de protetores para escova de dente para melhor conservação e higiene </t>
  </si>
  <si>
    <t>Ferrari e Silva Ltda</t>
  </si>
  <si>
    <t>Pagamento a 4° Parcela da prestação de serviço de reforma do telhado da unidade</t>
  </si>
  <si>
    <t>Compra de material eletrico sendo 1 disjuntor,15 lampadas led e 10 pilhas. As lampadas serão para substituição das que estão queimadas, as pilhas serão utilizadas nos 2 termometros digitais do setor de enfermagem e o disjuntor para substituição do quadro de energia</t>
  </si>
  <si>
    <t>Compra de insumos para realizção da oficina de pizzaiolo ministrada pela pronatec na unidade</t>
  </si>
  <si>
    <t>Central Mineira Atacadista Ltda</t>
  </si>
  <si>
    <t xml:space="preserve">Locação de espaço para evento de capacitação tecnica de gestores de segurança nos dias 04 e 05/10/2022 - </t>
  </si>
  <si>
    <t xml:space="preserve">Associação Medica de Minas Gerais </t>
  </si>
  <si>
    <t>Pagamento ref. Pensão alimenticia descontado em folha de pagamento do funcionario  Diego Antonio dos Santos re.09/2022</t>
  </si>
  <si>
    <t>Pagamento ref. Pensão alimentícia descontado em folha de pagamento do funcionário  Paulo Marcio Rocha Barbosa Santos ref. 09/2022</t>
  </si>
  <si>
    <t>Pagamento ref. Pensão alimentícia descontado em folha de pagamento do funcionário Wagner Gladson da Silva ref. 09/2022</t>
  </si>
  <si>
    <t>Pagamento ref. Pensão alimentícia descontado em folha de pagamento do funcionário  Bruno Venuto Lopes Viana ref.09/2022</t>
  </si>
  <si>
    <t>Pagamento ref. Pensão alimenticia descontado em folha de pagamento do funcionario  Agnaldo Caetano da Silva ref. 09/2022</t>
  </si>
  <si>
    <t>Thallita Kelly Silva Oliveira</t>
  </si>
  <si>
    <t>Pagamento ref. Pensão alimenticia descontado em folha de pagamento do funcionario  Ronaldo de Jesus Soares ref. 09/2022</t>
  </si>
  <si>
    <t>Pagamento ref. Pensão alimenticia descontado em folha de pagamento do funcionario  Vinicius da Silva Melgaço ref. 09/2022</t>
  </si>
  <si>
    <t>Pamela Karla da Silva</t>
  </si>
  <si>
    <t>Pagamento ref. Pensão alimenticia descontado em folha de pagamento do funcionario  Euclides Sá de Paula ref. 09/2022</t>
  </si>
  <si>
    <t>Férias Priscila de Paula dos Santos Carvalho período 13/10/2022 a 27/10/2022</t>
  </si>
  <si>
    <t>1/3 Férias Priscila de Paula dos Santos Carvalho período 13/10/2022 a 27/10/2022</t>
  </si>
  <si>
    <t>Reembolso a Ronielle Lopes Caetano ref.despesa estacionamento para participação em reunião no conselho Regional de enfermagem</t>
  </si>
  <si>
    <t>Reembolso a Felipe Henrique dos Reis Andrade de Oliveira ref. Estacionamento para veiculo na ida para capacitação realizada para gestores da segurança.</t>
  </si>
  <si>
    <t>Diaria de viagem a Adriana Rosa Lazzarotti ref. Visita a unidade para companhamento e desenvolvimento do trabaho de responbilidade da coordenação de RH com as demais Coordenações da sede</t>
  </si>
  <si>
    <t>Diaria de viagem a Aquila Augusto da Silva Teixeira ref. Visita a unidade para companhamento e desenvolvimento do trabaho de responbilidade da coordenação de segurança com as demais Coordenações da sede</t>
  </si>
  <si>
    <t>Diaria de viagem a Genevieve do Carmo Silva ref. Visita a unidade para companhamento referente a finalização da obra e mudança de sistema CFTV e acompanhamento das novas instalaçoes e estruturas da unidade</t>
  </si>
  <si>
    <t>Diaria de viagem a Ronielle Lopes Caetano ref. Visita a unidade para companhamento e desenvolvimento do trabaho de responbilidade da tecnica com as demais Coordenações da sede</t>
  </si>
  <si>
    <t xml:space="preserve">Diaria de viagem a Veronica Gonçalo Costa ref. Transferencia de adolescente </t>
  </si>
  <si>
    <t xml:space="preserve"> Veronica Gonçalo Costa</t>
  </si>
  <si>
    <t>FGTS ref. 09/2022</t>
  </si>
  <si>
    <t>144639/7</t>
  </si>
  <si>
    <t>Compra de dois refis para  dois purificadores devido para melhor funcionamento do bebedouro da unidade</t>
  </si>
  <si>
    <t>Center Comercio de Filtros Purificadores e Acessorios Ltda</t>
  </si>
  <si>
    <t>Bem estar social 09/2022 ref. 942 funcionarios</t>
  </si>
  <si>
    <t>Seguro de vida ref. 09/2022  ref. 942 Funcionarios</t>
  </si>
  <si>
    <t>Compra de 2 cronometros classe para acompanhamento de atividades fisicas na unidade e acompanhamento telefonico para familiar dos adolescentes acautelados</t>
  </si>
  <si>
    <t>Casa Sena Comercio Ltda</t>
  </si>
  <si>
    <t>Pagamento do 2° aditivo da prestação de serviço de reforma em Uberaba</t>
  </si>
  <si>
    <t>Aquisição de uma cadeira digitador e uma mesa retangular para atender a demanda da sede administrativa</t>
  </si>
  <si>
    <t>Pagamento ref. Pensão alimenticia descontado em folha de pagamento do funcionario  Marlon Douglas Guilherme Nunes ref. 09/2022</t>
  </si>
  <si>
    <t>Serviço de instalação de campainha na unidade</t>
  </si>
  <si>
    <t>Diego Rezende de Castro</t>
  </si>
  <si>
    <t xml:space="preserve">Diaria de viagem a Jefferson Marcio dos Santos Rangel ref. Translado de adolescente </t>
  </si>
  <si>
    <t>Jefferson Marcio dos Santos Rangel</t>
  </si>
  <si>
    <t xml:space="preserve"> Alcides Junio Soares de Araujo</t>
  </si>
  <si>
    <t>Camila Araujo Teixeira</t>
  </si>
  <si>
    <t>279258925751491-32</t>
  </si>
  <si>
    <t>Dilmax Moreira dos Santos</t>
  </si>
  <si>
    <t>279251369751491-32</t>
  </si>
  <si>
    <t>280232231751491-32</t>
  </si>
  <si>
    <t>Eduardo dos Santos</t>
  </si>
  <si>
    <t>280235567571491-32</t>
  </si>
  <si>
    <t>Gilmara Miriam Alves</t>
  </si>
  <si>
    <t>27925433751491-32</t>
  </si>
  <si>
    <t>279261795751491-32</t>
  </si>
  <si>
    <t>William Douglas dos Santos Ferreira</t>
  </si>
  <si>
    <t>280232868751491-32</t>
  </si>
  <si>
    <t>279234747751491-32</t>
  </si>
  <si>
    <t>Leticia Paulinho Marciel Lopes</t>
  </si>
  <si>
    <t>279256229751491-32</t>
  </si>
  <si>
    <t>Alexandre Barbieri Costa</t>
  </si>
  <si>
    <t>27923258675149-32</t>
  </si>
  <si>
    <t>279254965751491-32</t>
  </si>
  <si>
    <t>Eduardo Gomes de Rezende</t>
  </si>
  <si>
    <t>279251950751491-32</t>
  </si>
  <si>
    <t>Rosemarie Lobato Morato</t>
  </si>
  <si>
    <t>278232229751491-32</t>
  </si>
  <si>
    <t xml:space="preserve">ISS retido ref. 09/2022 </t>
  </si>
  <si>
    <t>22222272139-24</t>
  </si>
  <si>
    <t>17004565832-47</t>
  </si>
  <si>
    <t>17004565351-36</t>
  </si>
  <si>
    <t>17004565351-35</t>
  </si>
  <si>
    <t>17004565422-10</t>
  </si>
  <si>
    <t>17004565321-39</t>
  </si>
  <si>
    <t>17004565351-37</t>
  </si>
  <si>
    <t>Lanche para projeto corre legal</t>
  </si>
  <si>
    <t>Lanche para comemoraçao e homenagem dos adolescentes que concluirão o curso de promotor de vendas</t>
  </si>
  <si>
    <t>Lanche para projeto 100% frequencia escolar com adolescentes acautelados</t>
  </si>
  <si>
    <t>Compra de 1 corta vergalhão para otimizar o trabalho na abertura de cadeados e grades em situações de eventos de segurança</t>
  </si>
  <si>
    <t>Telefer Parafusos e Ferramentas Ltda</t>
  </si>
  <si>
    <t>Lanche para capacitação técnica de gestores de segurança da unidades socioeducativas</t>
  </si>
  <si>
    <t>Lanche para capacitação técnica de gestores de segurança da unidades socioeducativas em 04/10/2022</t>
  </si>
  <si>
    <t>Aquisição de 1 escada extensiva de 7 Degraus com a finalidade de uso para ações biblioteca na unidade, além de auxiliar em reparos e manutenções como troca de lampadas, ajustes em varal</t>
  </si>
  <si>
    <t>Evandro Tolentino de Oliveira</t>
  </si>
  <si>
    <t>Compra de 45 medalhas para realização do campeonato na semana das crianças</t>
  </si>
  <si>
    <t>M.P. Guia do Atleta Ltda</t>
  </si>
  <si>
    <t>Férias Janaina Querino de Oliveira período 14/10/2022 a 12/11/2022</t>
  </si>
  <si>
    <t>Janaina Querino de Oliveira</t>
  </si>
  <si>
    <t>1/3 Férias Janaina Querino de Oliveira período 14/10/2022 a 12/11/2022</t>
  </si>
  <si>
    <t>Férias Edmara Madureira Figueiredo Valentim período 13/10/2022 a 11/11/2022</t>
  </si>
  <si>
    <t>Edmara Madureira Figueiredo</t>
  </si>
  <si>
    <t>1/3 Férias Edmara Madureira Figueiredo Valentim período 13/10/2022 a 11/11/2022</t>
  </si>
  <si>
    <t>Férias Eduardo Henrique Santos Boy período 13/10/2022 a 11/11/2022</t>
  </si>
  <si>
    <t xml:space="preserve"> Eduardo Henrique Santos Boy</t>
  </si>
  <si>
    <t>1/3 Férias Eduardo Henrique Santos Boy período 13/10/2022 a 11/11/2022</t>
  </si>
  <si>
    <t>Férias Eliana Crisina Pinto período 13/10/2022 a 11/11/2022</t>
  </si>
  <si>
    <t xml:space="preserve">Eliana Crisina Pinto </t>
  </si>
  <si>
    <t>1/3 Férias Eliana Crisina Pinto período 13/10/2022 a 11/11/2022</t>
  </si>
  <si>
    <t>Férias Antonio Filho Neto período 13/10/2022 a 27/10/2022</t>
  </si>
  <si>
    <t xml:space="preserve"> Antônio Filho Neto </t>
  </si>
  <si>
    <t>1/3 Férias Antonio Filho Neto período 13/10/2022 a 27/10/2022</t>
  </si>
  <si>
    <t>Diaria de viagem a Maximiliano Magalhães Pedroso ref.translado de adolescente de Araxá para Uberaba</t>
  </si>
  <si>
    <t xml:space="preserve">Maximiliano Magalhães Pedroso </t>
  </si>
  <si>
    <t>Diaria de viagem a Juliano Fernandes Da Silva  ref.translado de adolescente de Araxá para Uberaba</t>
  </si>
  <si>
    <t xml:space="preserve"> Juliano Fernandes Da Silva</t>
  </si>
  <si>
    <t>Diaria de viagem a Igor Prado Amancio ref.translado de adolescente de Araxá para Uberaba</t>
  </si>
  <si>
    <t>Igor Prado Amâncio</t>
  </si>
  <si>
    <t>Reembolso a Luiz Henrique Dias ref.diferença de compra de passagem de BH/Uberlandia</t>
  </si>
  <si>
    <t xml:space="preserve"> Luiz Henrique Dias</t>
  </si>
  <si>
    <t>Reembolso a Antônio Filho Neto ref. diferença de compra de passagem de BH/Uberlandia</t>
  </si>
  <si>
    <t>Reembolso a Juliano Fernandes Silva ref. Pedagio devido a transferencia de adolescente Araxa/Uberaba</t>
  </si>
  <si>
    <t xml:space="preserve">Carlos Augusto Goncalves </t>
  </si>
  <si>
    <t>Ana Carolina Ribas Rabelo</t>
  </si>
  <si>
    <t>283243040751491-32</t>
  </si>
  <si>
    <t>283236856751491-32</t>
  </si>
  <si>
    <t>283242004751491-32</t>
  </si>
  <si>
    <t>12260586784-1</t>
  </si>
  <si>
    <t xml:space="preserve"> Despesas com 162 passagens ida e volta de familiares de adolescentes dos dias 01/09 a 05/10/2022 das unidades Horto,São Jeronimo,Ipatinga,Santa Clara, Uberaba, Santa Helena, Andradas, Lindeia</t>
  </si>
  <si>
    <t>Compra de itens pra serem utilizados na oficina de esporte sendo 5 colchonetes e 2 bolas de volei.</t>
  </si>
  <si>
    <t>Duarte e Duarte Ltda - Me</t>
  </si>
  <si>
    <t xml:space="preserve">Serviço de conserto parcial do encanamento da unidade que apresentou um vazamento de agua devido estar trincado </t>
  </si>
  <si>
    <t>AB Tec Saneamento e Transporte de Residuos Ltda</t>
  </si>
  <si>
    <t>Reembolso a Ivan Ribeiro Gomes ref. Abastecimento do veiculo devido a ida nas cidades de Lagoa Formosa e Carmo do Paranaiba para visitas metodologicas</t>
  </si>
  <si>
    <t>Davi Henrique Silva da Matta</t>
  </si>
  <si>
    <t>Pagamento de hospedagem para visita tecnica  dias 09/10 a 11/10 de Áquila Augusto, Ronielle Lopes, Adriana Rosa, Genevieve do Carmo</t>
  </si>
  <si>
    <t>Lanche para projeto do dia das crianças com os adolescentes acautelados</t>
  </si>
  <si>
    <t>Compra de 1 caixa de envelope por se tratar de um item não contemplado no fornecimento de material de escritorio</t>
  </si>
  <si>
    <t>DAC Comercial Ltda</t>
  </si>
  <si>
    <t xml:space="preserve">Compra de itens descartaveis e guloseimas a serem utilizadas na oficina semana do saco cheio </t>
  </si>
  <si>
    <t>Comercial Festa e Festas Ltda Me</t>
  </si>
  <si>
    <t>Férias Aquila Augusto da Silva Teixeira período 17/10/2022 a 31/10/2022</t>
  </si>
  <si>
    <t>1/3 Férias Aquila Augusto da Silva Teixeira período 17/10/2022 a 31/10/2022</t>
  </si>
  <si>
    <t>Férias Edson Martins Dias período 17/10/2022 a 15/11/2022</t>
  </si>
  <si>
    <t>1/3 Férias Edson Martins Dias período 17/10/2022 a 15/11/2022</t>
  </si>
  <si>
    <t>Férias Israel Rossi Almeida Alves período 17/10/2022 a 31/10/2022</t>
  </si>
  <si>
    <t xml:space="preserve"> Israel Rossi de Almeida Alves  </t>
  </si>
  <si>
    <t>1/3 Férias Israel Rossi Almeida Alves período 17/10/2022 a 31/10/2022</t>
  </si>
  <si>
    <t>Férias Juliana do Carmo e Silva período 17/10/2022 a 15/11/2022</t>
  </si>
  <si>
    <t>Juliana do Carmo e Silva</t>
  </si>
  <si>
    <t>1/3 Férias Juliana do Carmo e Silva período 17/10/2022 a 15/11/2022</t>
  </si>
  <si>
    <t>Férias Leandro Alves Da Silva Martins  período 17/10/2022 a 09/11/2022</t>
  </si>
  <si>
    <t>Leandro Alves Da Silva Martins</t>
  </si>
  <si>
    <t>1/3 Férias Leandro Alves Da Silva Martins  período 17/10/2022 a 09/11/2022</t>
  </si>
  <si>
    <t>Férias Martha Florença de Souza Coridola período 17/10/2022 a 31/10/2022</t>
  </si>
  <si>
    <t>1/3 Férias Martha Florença de Souza Coridola período 17/10/2022 a 31/10/2022</t>
  </si>
  <si>
    <t>Férias Shirley Alves Gonçalves período 18/10/2022 a 16/11/2022</t>
  </si>
  <si>
    <t>Shirley Alves Gonçalves</t>
  </si>
  <si>
    <t>1/3 Férias Shirley Alves Gonçalves período 18/10/2022 a 16/11/2022</t>
  </si>
  <si>
    <t>Férias Adair Jose da Silva período 18/10/2022 a 16/11/2022</t>
  </si>
  <si>
    <t>Adair Jose da Silva</t>
  </si>
  <si>
    <t>1/3 Férias Adair Jose da Silva período 18/10/2022 a 16/11/2022</t>
  </si>
  <si>
    <t>Férias Joelma Gonçlves de Souza período 17/10/2022 a 15/11/2022</t>
  </si>
  <si>
    <t>Joelma Gonçlves de Souza</t>
  </si>
  <si>
    <t>1/3 Férias Joelma Gonçlves de Souza período 17/10/2022 a 15/11/2022</t>
  </si>
  <si>
    <t>Férias Lucas Henrique Zanandreis Merlo período 18/10/2022 a 16/11/2022</t>
  </si>
  <si>
    <t xml:space="preserve">Lucas Henrique Zanandreis Merlo </t>
  </si>
  <si>
    <t>1/3 Férias Lucas Henrique Zanandreis Merlo período 18/10/2022 a 16/11/2022</t>
  </si>
  <si>
    <t>Férias Cleuber Peijoto Dos Santos período 18/10/2022 a 16/11/2022</t>
  </si>
  <si>
    <t>Cleuber Peijoto Dos Santos</t>
  </si>
  <si>
    <t>1/3 Férias Cleuber Peijoto Dos Santos período 18/10/2022 a 16/11/2022</t>
  </si>
  <si>
    <t>Geralda Paula Eduardo Assunção</t>
  </si>
  <si>
    <t>Helbert Fabiano de Souza</t>
  </si>
  <si>
    <t>Kassio Henrique Menezes Cardoso</t>
  </si>
  <si>
    <t>Junia Plinio De Jesus</t>
  </si>
  <si>
    <t>Fabricio dos Santos</t>
  </si>
  <si>
    <t>Diaria de viagem a Ederson de Oliveira Cunha ref. Acompanhar adolescentes na cidade de Paracatu que estão de saida provisoria</t>
  </si>
  <si>
    <t>Diaria de viagem a Welton Ferreira Alvin Furtado ref. Acompanhar adolescentes na cidade de Paracatu que estão de saida provisoria</t>
  </si>
  <si>
    <t>Welton Ferreira Alvin Furtado</t>
  </si>
  <si>
    <t>283252380751491-32</t>
  </si>
  <si>
    <t>283254288751491-32</t>
  </si>
  <si>
    <t>283253037751491-32</t>
  </si>
  <si>
    <t>286229901751491-32</t>
  </si>
  <si>
    <t>12261191671-9</t>
  </si>
  <si>
    <t>Drogaria Guimarães Gaia Ltda</t>
  </si>
  <si>
    <t>R045125</t>
  </si>
  <si>
    <t>Compra de um pneu para manutenção de veiculo</t>
  </si>
  <si>
    <t>185</t>
  </si>
  <si>
    <t>Compra de material eletrico para instalação do bebedouro na copa a ser utilizado pelo setor admnistrativo e equipe tecnica</t>
  </si>
  <si>
    <t>A Eletro Mais Materiais Eletricos Ltda</t>
  </si>
  <si>
    <t>Compra de material eletrico para instalação dos ventiladores cedidos pela escola á unidade.</t>
  </si>
  <si>
    <t>Deposito Savassi Materias de Construção Ltda</t>
  </si>
  <si>
    <t>Prestação de serviço troca de pneu na unidade</t>
  </si>
  <si>
    <t>Pneu Multi Ltda</t>
  </si>
  <si>
    <t>R045125-5</t>
  </si>
  <si>
    <t>R045125-3</t>
  </si>
  <si>
    <t>R045125-8</t>
  </si>
  <si>
    <t>R042125-4</t>
  </si>
  <si>
    <t>R045125-7</t>
  </si>
  <si>
    <t>Locação 3 impressoras Unai</t>
  </si>
  <si>
    <t>R042125-1</t>
  </si>
  <si>
    <t>R042125-6</t>
  </si>
  <si>
    <t>Compra de material para execução da oficina de cultura</t>
  </si>
  <si>
    <t>Supermercado das Linhas Ltda</t>
  </si>
  <si>
    <t>Compra de insumos para execuçao do projeto Revivencia, a retomada da infancia</t>
  </si>
  <si>
    <t>Anna Clara Festas Ltda</t>
  </si>
  <si>
    <t>Hospedagem de funcionarios Adriana Lazzarotti, Genevieve do Carmo Silva, Fabiano Neves e Geovana Rodrigues dia 13/09 a 15/09</t>
  </si>
  <si>
    <t xml:space="preserve">Compra de 12 repelentes para os adolescentes devido a prevenção de doenças </t>
  </si>
  <si>
    <t>Comercial Jepava Ltda</t>
  </si>
  <si>
    <t>Compra de picoles para realização da oficina Campeonato semana das crianças.</t>
  </si>
  <si>
    <t>Galinari &amp; Carneiro Ltda</t>
  </si>
  <si>
    <t>13/10/202</t>
  </si>
  <si>
    <t>Alexandra Iria de Paiva Marcelino</t>
  </si>
  <si>
    <t>Férias Tinielison Cristian Mendes Porterio período 19/10/2022 a 17/11/2022</t>
  </si>
  <si>
    <t>Tinielison Cristian Mendes Porterio</t>
  </si>
  <si>
    <t>1/3 Férias Tinielison Cristian Mendes Porterio período 19/10/2022 a 17/11/2022</t>
  </si>
  <si>
    <t>Reembolso a Aquila Augusto da Silva Teixeira ref. Pedagio nas praças da concessionária triunfo</t>
  </si>
  <si>
    <t xml:space="preserve">Diaria de viagem a Adair Assis de Alcântara ref. Transferencia de adolescente </t>
  </si>
  <si>
    <t>Adair Assis de Alcântara</t>
  </si>
  <si>
    <t>283258140751491-32</t>
  </si>
  <si>
    <t>Vale Transporte 1 funcionario ref. Unidade Uberaba</t>
  </si>
  <si>
    <t>Compra de insumos par confraternizar e homenagear o encerramento do curso de promotor de vendas realizado pelos adolescentes</t>
  </si>
  <si>
    <t>Supermecado Paiva Ltda</t>
  </si>
  <si>
    <t>Locação de 3 impressoras Ipatinga</t>
  </si>
  <si>
    <t xml:space="preserve">Prestação de serviço hidraulico para desentupimento de 5 vasos sanitarios, 02 pias e 4 ralos </t>
  </si>
  <si>
    <t>Daniel de Oliveira Costa</t>
  </si>
  <si>
    <t>Lavanderia Unidade Andradas</t>
  </si>
  <si>
    <t>Lavanderia Unidade São Jerônimo</t>
  </si>
  <si>
    <t>Mania Soluções em alimentaçõ e Serviços Ltda</t>
  </si>
  <si>
    <t>Férias Jacques Douglas Dias dos Santos período 20/10/2022 a 18/11/2022</t>
  </si>
  <si>
    <t>Jacques Douglas Dias dos Santos</t>
  </si>
  <si>
    <t>1/3 Férias Jacques Douglas Dias dos Santos período 20/10/2022 a 18/11/2022</t>
  </si>
  <si>
    <t>Diaria de viagem a Jonathan Henrique Leite da Silva  ref. Retorno da mae do adolescente que perdeu a passagem de volta atrasando devido a um erro mecanico</t>
  </si>
  <si>
    <t>Jonathan Henrique Leite da Silva</t>
  </si>
  <si>
    <t>Diaria de viagem a Ronaldo André Bento ref. Retorno da mae do adolescente que perdeu a passagem de volta atrasando devido a um erro mecanico</t>
  </si>
  <si>
    <t>Ronaldo André Bento</t>
  </si>
  <si>
    <t>Pagamento a 5° Parcela da prestação de serviço de reforma do telhado da unidade</t>
  </si>
  <si>
    <t>Pagamento 6° Parcela reforma da unidade</t>
  </si>
  <si>
    <t xml:space="preserve">Compra de lanche para o projeto copa do mundo </t>
  </si>
  <si>
    <t>Foram feitas 48 cópias de chves por questoes de segurança, tendo em vista que na unidade tem varias portas sem chaves e algumas possuem apenas uma chave e 2 baterias para uso de oximetro de uso do adolescente</t>
  </si>
  <si>
    <t>Thiago Luis Ferreira</t>
  </si>
  <si>
    <t xml:space="preserve">Compra de 1 microfone para realização e transmissão de eventos </t>
  </si>
  <si>
    <t>Mundial Instrumentos Musicais Ltda</t>
  </si>
  <si>
    <t>Elismar Jeremias de Sousa</t>
  </si>
  <si>
    <t>12262132455-5</t>
  </si>
  <si>
    <t>Pagamento ref à multa de Trânsito que será descontado em folha de pagamento do funcionário   Flávio Henrique dos Reis Silva</t>
  </si>
  <si>
    <t>59550242658-40</t>
  </si>
  <si>
    <t>Pagamento ref à multa de Trânsito que será descontado em folha de pagamento do funcionário   Antonio Carlos Santo de Lima</t>
  </si>
  <si>
    <t>59220258405-80</t>
  </si>
  <si>
    <t xml:space="preserve">Antonio Carlos Santos de Lima </t>
  </si>
  <si>
    <t xml:space="preserve">Diaria de viagem a Diego Artur da Silva Souza ref. Visita metodologica </t>
  </si>
  <si>
    <t>Marina Ribeiro Kaiser</t>
  </si>
  <si>
    <t>Plano odontologico ref. 10/2022 ref.926 Titulares e 260 dependentes</t>
  </si>
  <si>
    <t>Limpeza de veiculo da unidade</t>
  </si>
  <si>
    <t>Comercial Lux Ltda</t>
  </si>
  <si>
    <t>1567290795-0</t>
  </si>
  <si>
    <t>1567293755-0</t>
  </si>
  <si>
    <t>1567292132-0</t>
  </si>
  <si>
    <t>Link dedicado para evitar instabilidade na internet da unidade conta transferida do Andradas p/ Santa Clara</t>
  </si>
  <si>
    <t>17004565351-31</t>
  </si>
  <si>
    <t>17004565887-72</t>
  </si>
  <si>
    <t>17004565366-01</t>
  </si>
  <si>
    <t>17004565866-06</t>
  </si>
  <si>
    <t>1567290987-0</t>
  </si>
  <si>
    <t>170045658766-6</t>
  </si>
  <si>
    <t>17004565878-54</t>
  </si>
  <si>
    <t>1568293956-0</t>
  </si>
  <si>
    <t>2° Pagamento de 50% do 11º Modulo do curso de culinaria nas unidades Andradas, Horto, São Jeronimo e Santa Clara</t>
  </si>
  <si>
    <t>Compra de bombons para execução de oficina Concientização Outubro Rosa</t>
  </si>
  <si>
    <t>Distribuidora de produtos para festa doce gosto</t>
  </si>
  <si>
    <t>Compra de 20 litros de gasolina comum para abastecimento da Roçadeira da unidade que é usada para aparar a area verde da unidade</t>
  </si>
  <si>
    <t>Compra de medicamentos e itens de farmacia para a unidade, usaso na enfermagem em atendimento</t>
  </si>
  <si>
    <t>Lucidalva Ferreira Sá</t>
  </si>
  <si>
    <t>1° Pagamento de 50% do 10º Modulo do curso de culinaria nas unidades Andradas, Horto, São Jeronimo e Santa Clara</t>
  </si>
  <si>
    <t>Compra de pilhas para equipamentos da enfermaria sendo 1 para para balança digital e um par oximetro</t>
  </si>
  <si>
    <t>Teleradio Eletroeletronica LTDA</t>
  </si>
  <si>
    <t>Aparelhos de barbear para os adolescentes</t>
  </si>
  <si>
    <t>Compra de 4 refletores de led para ser instalado em local de pouca luminosidade na unidade</t>
  </si>
  <si>
    <t>Diaria de viagem a Marco Aurelio de Barros ref. Transferencia de adolescente</t>
  </si>
  <si>
    <t>Diaria de viagem a Jefferson Marcio dos Santos Rangel ref. Transferencia de adolescente</t>
  </si>
  <si>
    <t xml:space="preserve">Jefferson Marcio dos Santos Rangel </t>
  </si>
  <si>
    <t>Miller Ferreira da Silva</t>
  </si>
  <si>
    <t>Repasse de IRRF sobre folha de pagamento ref. 09/2022</t>
  </si>
  <si>
    <t>Repasse de INSS descontado dos funcionários em folha de pagamento - ref 09/2022</t>
  </si>
  <si>
    <t>INSS Patronal  ref. 09/2022</t>
  </si>
  <si>
    <t>286230360751491-32</t>
  </si>
  <si>
    <t>Contribuiçoes retidas ref. Nota fiscal n° 20221634/20221635/20221677/20221683/320162</t>
  </si>
  <si>
    <t>IRRF retido Ref. 08/2022 Nota fiscal n° 20221634/20221635/20221677/20221683/320162</t>
  </si>
  <si>
    <t>28454092022-0</t>
  </si>
  <si>
    <t>21396092022-0</t>
  </si>
  <si>
    <t>2° Parcela do aditivo da adaptaçao do projeto AVCB autorizado pelo corpo de bombeiro</t>
  </si>
  <si>
    <t>Prestaçao de serviço de dedetizaçao na unidade devido a infestação roedores e outras pragas.</t>
  </si>
  <si>
    <t>Blindar Controle de Pragas e vetores Ltda</t>
  </si>
  <si>
    <t>2022/163</t>
  </si>
  <si>
    <t>Compra de disjuntor e resistencias para troca do disjuntor que queimou e resistencia tambem precisando de substituição</t>
  </si>
  <si>
    <t>Compra de insumos para projeto de hallowen na unidade</t>
  </si>
  <si>
    <t>Compra de 4 cartuchos para registro pressão para uso nos chuveiros da unidade que esta tendo muito vazamento, sendo assim necessario a troca</t>
  </si>
  <si>
    <t>Galeria do Comercio de Reparos Ltda</t>
  </si>
  <si>
    <t>Férias Flavio Augusto Papini período 25/10/2022 a 23/11/2022</t>
  </si>
  <si>
    <t>Flavio Augusto Papini</t>
  </si>
  <si>
    <t>1/3 Férias Flavio Augusto Papini período 25/10/2022 a 23/11/2022</t>
  </si>
  <si>
    <t>Férias Patrick William Fernandes Neto período 24/10/2022 a 22/11/2022</t>
  </si>
  <si>
    <t>1/3 Férias Patrick William Fernandes Neto período 24/10/2022 a 22/11/2022</t>
  </si>
  <si>
    <t>Igor Gomes Marques</t>
  </si>
  <si>
    <t>287231803751491-32</t>
  </si>
  <si>
    <t>Compra de 4 dispenser para copos descartaveis, 5 dispenser papel toalha, 5 dispenser sabonete liquido para atender as normas estabelecidas pela vigilância sanitaria.</t>
  </si>
  <si>
    <t>Branquin Limpeza e Utilidades Ltda</t>
  </si>
  <si>
    <t>Prestação de serviço de manutenção em computadores da equipe tecnica</t>
  </si>
  <si>
    <t>Prestação de serviço devido manutenção eletrica na unidade</t>
  </si>
  <si>
    <t>Felipe Thadeu Gonçalves da Silva</t>
  </si>
  <si>
    <t>Tratamento odontologico, remoção do aparelho ortodontico e limpeza dentaria em em adolescente acautelado</t>
  </si>
  <si>
    <t xml:space="preserve">MNR Odontologia </t>
  </si>
  <si>
    <t>Compra de itens como mudas para curso de plantio e cuidados em horta</t>
  </si>
  <si>
    <t>Marabá paisagismo Araxá</t>
  </si>
  <si>
    <t>Compra de material hidráulico para manutenções nos banheiros femininos e masculinos que se encontram em vazamento nas decargas e entupimento de um vaso sanitario</t>
  </si>
  <si>
    <t>Compra de 10 Toalhas de banho para uso dos adolescentes</t>
  </si>
  <si>
    <t xml:space="preserve">HWA Artigos para Tapeçaria </t>
  </si>
  <si>
    <t>Compra de 3 caixas de mascara descartavel Tripla e 8 caixas de luvas latex para utilizaçao em procedimentos de segurança</t>
  </si>
  <si>
    <t>Hospedagem para capacitação de segurança periodo de 03 a 06/10/2022 ref. As unidades de araxa, uberaba, unai, tupaciguara e Ipatinga</t>
  </si>
  <si>
    <t>Royal Towers S/A</t>
  </si>
  <si>
    <t>Pagamento 1° parcela instalação do grupo gerador unidades São Jeronimo e Santa Helena</t>
  </si>
  <si>
    <t>Diaria de Viagem Lorena de Cassia Dutervil Mascarenhas Valadão que participara do curso de formação de agentes de justiça Restaurativa do programa Nós sera realizado do dia 24/10 a 27/10/2022</t>
  </si>
  <si>
    <t xml:space="preserve">Lorena de Cassia Dutervil Mascarenhas Valadão </t>
  </si>
  <si>
    <t>Diaria de viagem a Fernanda Palhares Vasconcelos ref. Deslocamento para uma reuniao com a rede assistencial do municipio de Campos Altos para estudo de caso dos adolescentes</t>
  </si>
  <si>
    <t>Fernanda Palhares Vasconcelos</t>
  </si>
  <si>
    <t>Diaria de viagem a Jordana Augusta Ferreira Alves ref. Deslocamento para uma reuniao com a rede assistencial do municipio de Campos Altos para estudo de caso dos adolescentes</t>
  </si>
  <si>
    <t xml:space="preserve">Jordana Augusta Ferreira Alves </t>
  </si>
  <si>
    <t>Diaria de viagem a Juliano Fernandes da Silva ref. Deslocamento para uma reuniao com a rede assistencial do municipio de Campos Altos para estudo de caso dos adolescentes</t>
  </si>
  <si>
    <t>Diaria de Viagem a Paulo Marcio Rocha Barbosa Santos que participara do curso de formação de agentes de justiça Restaurativa do programa Nós sera realizado do dia 24/10 a 27/10/2022</t>
  </si>
  <si>
    <t xml:space="preserve">Paulo Marcio Rocha Barbosa Santos </t>
  </si>
  <si>
    <t>Diaria de Viagem a Felipe Henrique dos Reis Andrade de Oliveira que participara do curso de formação de agentes de justiça Restaurativa do programa Nós sera realizado do dia 24/10 a 27/10/2022</t>
  </si>
  <si>
    <t>Devolução do pagamento em duplicidade da hospedagem feita funcionarios Adriana Lazzarotti, Aquila Teixeira, Ronielle Caetano dias 08/08 a 10/08 conforme lançamento 5845</t>
  </si>
  <si>
    <t>Compra de jogos como recurso terapêutico e para proporcionar momentos de lazer para os adolescentes acautelados</t>
  </si>
  <si>
    <t>Brinkel - Brinquedos e Eletro ltda</t>
  </si>
  <si>
    <t>Compra de lampadas e filtros de linha para substituição dos equipamentos que houve perda util e queima de alguns itens</t>
  </si>
  <si>
    <t>Compra de dois litros de sorvete para confraternizaçao de ida ao zoologico da cidade de tupaciguara, para fortalecimento de vinculo e convivio em comunidade</t>
  </si>
  <si>
    <t>Gelo KI Docura Lamounier Martins Ltda</t>
  </si>
  <si>
    <t>Compra de dois litros de sorvete para atividade externa no Clube SESI da cidade de tupaciguara, no dia 13/10/2022 para fortalecimento de vinculo e convivio em comunidade</t>
  </si>
  <si>
    <t>Compra de dois litros de sorvete para atividade externa no Clube SESI da cidade de tupaciguara, no dia 14/10/2022 para fortalecimento de vinculo e convivio em comunidade</t>
  </si>
  <si>
    <t xml:space="preserve">Compra de 10 Caixas de bombons para realização do projeto cultural </t>
  </si>
  <si>
    <t>Serviço de reparo de torneira do banheiro da Sede</t>
  </si>
  <si>
    <t>Anderson Lima de Mesquita</t>
  </si>
  <si>
    <t>Compra de  lanche para atividade externa no Clube SESI da cidade de tupaciguara, no dia 13/10/2022 para fortalecimento de vinculo e convivio em comunidade</t>
  </si>
  <si>
    <t xml:space="preserve">Comercial Pão quente Ltda </t>
  </si>
  <si>
    <t>Férias Wellington Eloy Zacarias período 27/10/2022 a 25/11/2022</t>
  </si>
  <si>
    <t>1/3 Férias Wellington Eloy Zacarias período 27/10/2022 a 25/11/2022</t>
  </si>
  <si>
    <t xml:space="preserve">Compra de inseticida devido a grande quantidade de mosquitos nas salas </t>
  </si>
  <si>
    <t>Prestação de serviço hidraulico para troca de torneiras no banheiro masculino que estavam quebradas e instalaçao de tampas frontais de descarga no banheiro feminino</t>
  </si>
  <si>
    <t>Compra de  lanche para atividade externa no Clube SESI da cidade de tupaciguara, no dia 14/10/2022 para fortalecimento de vinculo e convivio em comunidade</t>
  </si>
  <si>
    <t>Central Xavier Medicamentos Ltda</t>
  </si>
  <si>
    <t>Pagamento a 1° Parcela da prestação de serviço de implementação da cobertura metalica/ marquise na quadra.</t>
  </si>
  <si>
    <t xml:space="preserve">Diaria de viagem a Andréa Giane Santos Tavares Paula ref. Visita metodologica com a rede socioassistencial </t>
  </si>
  <si>
    <t xml:space="preserve">Andréa Giane Santos Tavares Paula </t>
  </si>
  <si>
    <t xml:space="preserve">Diaria de viagem a Eduardo de Oliveira Carvalho ref. Visita metodologica com a rede socioassistencial </t>
  </si>
  <si>
    <t xml:space="preserve">Diaria de viagem a João Pereira da Silva Junior ref.translado de adolescente </t>
  </si>
  <si>
    <t xml:space="preserve">João Pereira da Silva Junior </t>
  </si>
  <si>
    <t xml:space="preserve">Diaria de viagem a Livia Figueiredo ref. Visita metodologica com a rede socioassistencial </t>
  </si>
  <si>
    <t xml:space="preserve"> Lívia Cristine Martins de Figueiredo</t>
  </si>
  <si>
    <t xml:space="preserve">Diaria de viagem a Lucirene de Sousa Barros ref.translado de adolescente </t>
  </si>
  <si>
    <t xml:space="preserve">Lucirene de Sousa Barros </t>
  </si>
  <si>
    <t xml:space="preserve">Diaria de viagem a Daniela Rodrigues Borges ref. Visita metodologica com a rede socioassistencial </t>
  </si>
  <si>
    <t xml:space="preserve">Daniela Rodrigues Borges </t>
  </si>
  <si>
    <t xml:space="preserve">Diaria de viagem a Marcio Ferreira da Silva ref. Visita metodologica com a rede socioassistencial </t>
  </si>
  <si>
    <t>Márcio Ferreira da Silva</t>
  </si>
  <si>
    <t xml:space="preserve">Diaria de viagem a Saionara Adriana Gomes ref. Visita metodologica com a rede socioassistencial </t>
  </si>
  <si>
    <t xml:space="preserve">Saionara Adriana Gomes </t>
  </si>
  <si>
    <t>Vale Transporte 5 funcionarios ref. Unidade Uberaba</t>
  </si>
  <si>
    <t>Vale Transporte 5 funcionarios Ref. Unidade Sete Lagoas</t>
  </si>
  <si>
    <t>Compra de  lanche para atividade externa no zoologico/ parque do sabia em uberlandia, no dia 27/10/2022 para fortalecimento de vinculo e convivio em comunidade</t>
  </si>
  <si>
    <t>Compra de itens para oficina dia festivo HALLOWEEN na unidade</t>
  </si>
  <si>
    <t>Recarga vale transporte de 131 funcionarios região BH/Metropolitano</t>
  </si>
  <si>
    <t>Recibo e nota fiscal</t>
  </si>
  <si>
    <t>2546568/ 2022267045</t>
  </si>
  <si>
    <t xml:space="preserve">Recibo  </t>
  </si>
  <si>
    <t>Vale transporte 17 funcionarios ref. Unidade Ipatinga</t>
  </si>
  <si>
    <t>Vale Transporte 2 funcionarios</t>
  </si>
  <si>
    <t>Pagamento 6° parcela  reforma da Unidade de Sete Lagoas</t>
  </si>
  <si>
    <t>Compra de material de artesanato para ser utilizado na oficina de HALLOWEEN, na produçao de itesns decorativos para o espaço da unidade</t>
  </si>
  <si>
    <t>Completa Papelaria Presentes Eireli</t>
  </si>
  <si>
    <t>Reembolso a Juliano Fernandes Silva ref. Pedagio devido estudo de caso de adolescente na cidade de Campos Altos</t>
  </si>
  <si>
    <t>1950646230000-16</t>
  </si>
  <si>
    <t>Josue Ferreira Figueiredo</t>
  </si>
  <si>
    <t>Leila Cristina Eduardo da Silva</t>
  </si>
  <si>
    <t>Glicelia Rogeria da Silva Andrade</t>
  </si>
  <si>
    <t>Renata Freitas Tavares</t>
  </si>
  <si>
    <t>291255621751491-32</t>
  </si>
  <si>
    <t>Prestação de Serviços de Medicina do Trabalho PCMSO - Exames, Gestão PPP . Ref.Medicina do trabalho ref. 10/2022</t>
  </si>
  <si>
    <t>Recarga do cartão de alimentação para 37 funcionários da Sede Administrativa.</t>
  </si>
  <si>
    <t>Pagamento de 2°  aditivo do contrato do serviço de reforma da unidade</t>
  </si>
  <si>
    <t>Compra de campainhhia e material para instalação da mesma na unidade</t>
  </si>
  <si>
    <t>América Materiais de Construção em geral</t>
  </si>
  <si>
    <t>423809182-4</t>
  </si>
  <si>
    <t>Diaria de viagem a Juliano Fernandes da Silva ref. Transferência de adolescente</t>
  </si>
  <si>
    <t>Diaria de viagem a Igor Prado Amancio ref. Transferência de adolescente</t>
  </si>
  <si>
    <t>Diaria de viagem a Karoline de Rezende Santos ref. Transferência de adolescente</t>
  </si>
  <si>
    <t xml:space="preserve"> Karoline de Rezende Santos</t>
  </si>
  <si>
    <t>Natalia Cristina Freitas</t>
  </si>
  <si>
    <t>Diaria de viagem a Fabiano da Silva ref. Transferência de adolescente</t>
  </si>
  <si>
    <t>Fabiano da Silva</t>
  </si>
  <si>
    <t>294229926751491-32</t>
  </si>
  <si>
    <t>294236562751491-32</t>
  </si>
  <si>
    <t>293256474751491-32</t>
  </si>
  <si>
    <t>297259968751491-32</t>
  </si>
  <si>
    <t>Coffe Break para reunião na sede administrativa</t>
  </si>
  <si>
    <t>Compra de materiais para realizar a manutenção do PABX da unidade.</t>
  </si>
  <si>
    <t>Fibra Telecomunicações Ltda</t>
  </si>
  <si>
    <t>Prestação de serviço de instalação de ramal e manutenção no PABX da unidade</t>
  </si>
  <si>
    <t>Compra de 5 vassouras de jardim, para limpeza de folhagens e matos roçados na unidade</t>
  </si>
  <si>
    <t>Sementerra Comercio Ltda</t>
  </si>
  <si>
    <t xml:space="preserve">Pagamento de taxa de responsabilidade tecnica de enfermagem </t>
  </si>
  <si>
    <t>Conselho Regional de Enfermagem de Minas</t>
  </si>
  <si>
    <t>Pagamento 2° parcela desmembramento de energia eletrica na unidade</t>
  </si>
  <si>
    <t>Atomos Desentupdora e dedetizadora Eireli</t>
  </si>
  <si>
    <t xml:space="preserve">Compra de 3 fardos de refrigerante para o evento " Feira de cultura" em parceria com a escola estadual Doutor Arino de Morais </t>
  </si>
  <si>
    <t>Multi Formato Distrib. Apoio</t>
  </si>
  <si>
    <t>12264575361-8</t>
  </si>
  <si>
    <t>Compra de 30 galões de agua de 20 litros</t>
  </si>
  <si>
    <t xml:space="preserve">Compra de 1 jogo de bingo para a realização do projeto cultura </t>
  </si>
  <si>
    <t>12264037222-5</t>
  </si>
  <si>
    <t>12263580330-2</t>
  </si>
  <si>
    <t>12264037217-9</t>
  </si>
  <si>
    <t>Makker Comercio de Produtos farmaceuticos</t>
  </si>
  <si>
    <t>Reembolso a João Pereira da Silva Junior ref.pedagio cidade Muzambinho/Uberaba</t>
  </si>
  <si>
    <t>Reembolso a Eduardo de Oliveira Carvalho ref.pedagio cidade lagoa da prata/BH</t>
  </si>
  <si>
    <t>Guia de FGTS complementar ref. Funcionarias Bruna Gomes Silva Afonso onde houve a reintegraçao da funcionaria e Camila da Silva Guimarães devido a um erro dacontabilidade não incluiu na guia devido a erro de sistema contabilconforme competência 09/2022</t>
  </si>
  <si>
    <t>Guia de FGTS complementar ref. Funcionaria Bruna Gomes Silva Afonso onde houve a reintegraçao da funcionariaconforme competência 06/2022</t>
  </si>
  <si>
    <t>Guia de FGTS complementar ref. Funcionarias Bruna Gomes Silva Afonso onde houve a reintegraçao da funcionaria e Camila da Silva Guimarães devido a um erro dacontabilidade não incluiu na guia devido a erro de sistema contabilconforme competência 07/2022</t>
  </si>
  <si>
    <t>Guia de FGTS complementar ref. Funcionarias Bruna Gomes Silva Afonso onde houve a reintegraçao da funcionaria e Camila da Silva Guimarães devido a um erro dacontabilidade não incluiu na guia devido a erro de sistema contabilconforme competência 08/2022</t>
  </si>
  <si>
    <t>298257906751491-32</t>
  </si>
  <si>
    <t>INSS Complementar ref. Reintegraçao da funcionaria Bruna Gomes Silva Afonso ref. 06/2022 a 09/2022 de funcionario que a contabilidade não incluiu na guia devido a erro de sistema contabil</t>
  </si>
  <si>
    <t>Restituição referente ao pagamento de multa e juros gerados a partir de um erro contabil no FGTS das competencias 07/2022 a 09/2022 conforme lançamento 6882/6884/6885</t>
  </si>
  <si>
    <t>MGU Comercio de Medicina e Perfumaria</t>
  </si>
  <si>
    <t xml:space="preserve">Compra de itens esportivos para oficina </t>
  </si>
  <si>
    <t>Compra de suporte para copos descartaveis</t>
  </si>
  <si>
    <t>Distribuidora Triangulo ltda</t>
  </si>
  <si>
    <t>Diaria de viagem a Ana Paula Ferreira de França ref. Translado de adolescente</t>
  </si>
  <si>
    <t>Diaria de viagem a Caroline Aparecida Vieira e Silva ref. Translado de adolescente devido a desligamento</t>
  </si>
  <si>
    <t>Diaria de viagem a Eduardo de Oliveira Carvalho ref.visita metodologica e articulação com a rede socioassistencial</t>
  </si>
  <si>
    <t>Diaria de viagem a Flavio Xavier dos Santos ref.visita metodologica e articulação com a rede socioassistencial</t>
  </si>
  <si>
    <t>Diaria de viagem a Ivan Ribeiro Gomes ref. Desligamento de adolescente</t>
  </si>
  <si>
    <t>Diaria de viagem a Juliano Fernandes da Silva ref. Desligamento de adolescente</t>
  </si>
  <si>
    <t>Diaria de viagem a Marcio Francisco Da Silva  ref.visita metodologica e articulação com a rede socioassistencial</t>
  </si>
  <si>
    <t>Márcio Francisco da Silva</t>
  </si>
  <si>
    <t>Diaria de viagem a Marinete Ferreira de Castro  ref.visita metodologica e articulação com a rede socioassistencial</t>
  </si>
  <si>
    <t>Diaria de viagem a Mizael Bezerra de Oliveira ref. Translado de adolescente</t>
  </si>
  <si>
    <t>Diaria de viagem a Simone Ferreira Maria Da Silva ref. Translado de adolescente</t>
  </si>
  <si>
    <t>Simone Ferreira Maria Da Silva</t>
  </si>
  <si>
    <t>Diaria de viagem Wendell Frank Araujo ref. Translado de adolescente</t>
  </si>
  <si>
    <t>Wendell Frank de Araújo</t>
  </si>
  <si>
    <t>Reembolso a Caroline Aparecida Vieira e Silva ref. Pedagio Uberaba/Araxá</t>
  </si>
  <si>
    <t>Reembolso a Juliano Fernandes Silva ref. Pedagio cidade Luz/Araxa</t>
  </si>
  <si>
    <t>Barbara Martins de Melo</t>
  </si>
  <si>
    <t>Férias Leticia Calixto Vieira período 03/11/2022 a 02/12/2022</t>
  </si>
  <si>
    <t>Leticia Calixto Vieira</t>
  </si>
  <si>
    <t>1/3 Férias Leticia Calixto Vieira período 03/11/2022 a 02/12/2022</t>
  </si>
  <si>
    <t>Férias Andre Luiz Gomes Assis período 03/11/2022 a 02/12/2022</t>
  </si>
  <si>
    <t>Andre Luiz Gomes Assis</t>
  </si>
  <si>
    <t>1/3 Férias Andre Luiz Gomes Assis período 03/11/2022 a 02/12/2022</t>
  </si>
  <si>
    <t>Férias Adriano Ribeiro da Silva período 03/11/2022 a 02/12/2022</t>
  </si>
  <si>
    <t xml:space="preserve">Adriano Ribeiro da Silva </t>
  </si>
  <si>
    <t>1/3 Férias Adriano Ribeiro da Silva período 03/11/2022 a 02/12/2022</t>
  </si>
  <si>
    <t>Férias Diego Nogueira Matos período 03/11/2022 a 02/12/2022</t>
  </si>
  <si>
    <t xml:space="preserve"> Diego Nogueira Matos</t>
  </si>
  <si>
    <t>1/3 Férias Diego Nogueira Matos período 03/11/2022 a 02/12/2022</t>
  </si>
  <si>
    <t>Férias Ronaldo Andre Bento período 03/11/2022 a 02/12/2022</t>
  </si>
  <si>
    <t xml:space="preserve">Ronaldo Andre Bento </t>
  </si>
  <si>
    <t>1/3 Férias Ronaldo Andre Bento período 03/11/2022 a 02/12/2022</t>
  </si>
  <si>
    <t>Férias Sarahna Morais Furbino período 03/11/2022 a 02/12/2022</t>
  </si>
  <si>
    <t>Sarahna Morais Furbino</t>
  </si>
  <si>
    <t>1/3 Férias Sarahna Morais Furbino período 03/11/2022 a 02/12/2022</t>
  </si>
  <si>
    <t>Férias Leticia Maria Pereira Tavares período 03/11/2022 a 02/12/2022</t>
  </si>
  <si>
    <t xml:space="preserve">Leticia Maria Pereira Tavares </t>
  </si>
  <si>
    <t>1/3 Férias Leticia Maria Pereira Tavares período 03/11/2022 a 02/12/2022</t>
  </si>
  <si>
    <t>Lavagem de veiculo da unidade</t>
  </si>
  <si>
    <t>Walison Cristian Leandro Ribeiro</t>
  </si>
  <si>
    <t xml:space="preserve">Compra de maquina de relogio e jogo de numeros para projeto de tempo de viver </t>
  </si>
  <si>
    <t>São Paulo Artigos de Relojoaria ltda</t>
  </si>
  <si>
    <t>Compra de agulhas de trico de plastico para realização do projeto tempo de viver</t>
  </si>
  <si>
    <t>Fernanda Ferreira Alves Hanum</t>
  </si>
  <si>
    <t>Prestação de serviço manutenção alta rotaçao no aparelho odontologico da unidade</t>
  </si>
  <si>
    <t>Odonto Equipo Triangulo Ltda</t>
  </si>
  <si>
    <t>Compra de dois rolamentos dabi para ser utilizado na manutençao do aparelho odontologico da unidade</t>
  </si>
  <si>
    <t xml:space="preserve">Compra de 5 caixas  mascaras descartaveis tripla devido a uso externo </t>
  </si>
  <si>
    <t>Compra de 21 cadeados para repor os que estão gastos com o tempo, serão utilizados nos armarios nas salas do servidor, armarios de sala aula, armario curso de culinaria e nos armarios de enfermagem</t>
  </si>
  <si>
    <t xml:space="preserve">L&amp;M Bricolagem e Construção </t>
  </si>
  <si>
    <t>12265535459-7</t>
  </si>
  <si>
    <t>299231361751491-32</t>
  </si>
  <si>
    <t>Compra de 1 gas GLP 13 KG para aquecimento diario das refeições dos colaboradores da unidade</t>
  </si>
  <si>
    <t>WR Comercio De Gás e Agua  Ltda</t>
  </si>
  <si>
    <t>Compra de 53 pares de chinelo para uso dos adolescentes</t>
  </si>
  <si>
    <t>Compra de 3 relogios e 3 pilhas para serem alocados em lugares restritos de segurança, para melhor andamento nas atividades e orientações</t>
  </si>
  <si>
    <t xml:space="preserve">Compra de insumos para realização de oficina Dia Festivo dia das Crianças </t>
  </si>
  <si>
    <t>Compra de 20 pares de chinelo para uso dos adolescentes</t>
  </si>
  <si>
    <t>Compra de 02 pares de chinelo para uso dos adolescentes</t>
  </si>
  <si>
    <t>Drogaria Silva e Gorete Ltda</t>
  </si>
  <si>
    <t>Pagamento 1° parcela do projeto executivo da unidade de Ipatinga</t>
  </si>
  <si>
    <t>Amplo Horizonte Construtora e Serviços Ltda</t>
  </si>
  <si>
    <t>Férias Ana Paula Dos Santos Alves Silva período 07/11/2022 a 06/12/2022</t>
  </si>
  <si>
    <t>Ana Paula Dos Santos Alves Silva</t>
  </si>
  <si>
    <t>1/3 Férias Ana Paula Dos Santos Alves Silva período 07/11/2022 a 06/12/2022</t>
  </si>
  <si>
    <t>Férias Romes Antunes dos Reis período 07/11/2022 a 06/12/2022</t>
  </si>
  <si>
    <t xml:space="preserve">Romes Antunes dos Reis </t>
  </si>
  <si>
    <t>1/3 Férias Romes Antunes dos Reis período 07/11/2022 a 06/12/2022</t>
  </si>
  <si>
    <t>Férias Giovanna Rodrigues Martins período 07/11/2022 a 21/11/2022</t>
  </si>
  <si>
    <t>1/3 Férias Giovanna Rodrigues Martins período 07/11/2022 a 21/11/2022</t>
  </si>
  <si>
    <t>Férias Eilton dos Santos Ferreira  período 08/11/2022 a 07/12/2022</t>
  </si>
  <si>
    <t>Eilton dos Santos Ferreira</t>
  </si>
  <si>
    <t>1/3 Férias Eilton dos Santos Ferreira  período 08/11/2022 a 07/12/2022</t>
  </si>
  <si>
    <t>Férias Cleberson Augusto Alves  período 08/11/2022 a 07/12/2022</t>
  </si>
  <si>
    <t>Cleberson Augusto Alves</t>
  </si>
  <si>
    <t>1/3 Férias Cleberson Augusto Alves  período 08/11/2022 a 07/12/2022</t>
  </si>
  <si>
    <t>Férias Caroline Aparecida Vieirae Silva período 07/11/2022 a 06/12/2022</t>
  </si>
  <si>
    <t>1/3 Férias Caroline Aparecida Vieirae Silva período 07/11/2022 a 06/12/2022</t>
  </si>
  <si>
    <t>Férias Celio Moreira dos Santos período 08/11/2022 a 07/12/2022</t>
  </si>
  <si>
    <t xml:space="preserve">Celio Moreira dos Santos </t>
  </si>
  <si>
    <t>1/3Férias Celio Moreira dos Santos período 08/11/2022 a 07/12/2022</t>
  </si>
  <si>
    <t>Férias João Marcos de Jesus Freitas período 08/11/2022 a 07/12/2022</t>
  </si>
  <si>
    <t xml:space="preserve"> João Marcos de Jesus Freitas</t>
  </si>
  <si>
    <t>1/3 Férias João Marcos de Jesus Freitas período 08/11/2022 a 07/12/2022</t>
  </si>
  <si>
    <t>Férias Cristiano Gonçalves de Oliveira  período 08/11/2022 a 07/12/2022</t>
  </si>
  <si>
    <t>Cristiano Gonçalves de Oliveira</t>
  </si>
  <si>
    <t>1/3 Férias Cristiano Gonçalves de Oliveira  período 08/11/2022 a 07/12/2022</t>
  </si>
  <si>
    <t>Férias Fabio Pessato Timoteo  período 07/11/2022 a 06/12/2022</t>
  </si>
  <si>
    <t>Fabio Pessato Timoteo</t>
  </si>
  <si>
    <t>1/3 Férias Fabio Pessato Timoteo  período 07/11/2022 a 06/12/2022</t>
  </si>
  <si>
    <t>Férias Welington Alves Campos de Sa período 07/11/2022 a 06/12/2022</t>
  </si>
  <si>
    <t xml:space="preserve">Welington Alves Campos de Sa </t>
  </si>
  <si>
    <t>1/3 Férias Welington Alves Campos de Sa período 07/11/2022 a 06/12/2022</t>
  </si>
  <si>
    <t>Férias Glauber Vinicius Meireles Freitas período 08/11/2022 a 07/12/2022</t>
  </si>
  <si>
    <t xml:space="preserve"> Glauber Vinicius Meireles Freitas</t>
  </si>
  <si>
    <t>1/3 Férias Glauber Vinicius Meireles Freitas período 08/11/2022 a 07/12/2022</t>
  </si>
  <si>
    <t>Férias Luiz Henrique Dias período 07/11/2022 a 06/12/2022</t>
  </si>
  <si>
    <t xml:space="preserve">Luiz Henrique Dias </t>
  </si>
  <si>
    <t>1/3 Férias Luiz Henrique Dias período 07/11/2022 a 06/12/2022</t>
  </si>
  <si>
    <t>Elizangela Mendes de Oliveira</t>
  </si>
  <si>
    <t>Julia Aparecida Rodrigues da Rocha</t>
  </si>
  <si>
    <t>Leandro Guimaraes Salum Zago</t>
  </si>
  <si>
    <t>Reysler Alex dos Santos Silva</t>
  </si>
  <si>
    <t>Diaria de Viagem a Felipe Henrique dos Reis Andrade de Oliveira que participara da segunda etapa do curso de formação de agentes de justiça Restaurativa do programa Nós sera realizado do dia 07/11 a 10/11/2022</t>
  </si>
  <si>
    <t>Diaria de Viagem a Lorena de Cassia Dutervil Mascarenhas Valadão que participara da segunda etapa do curso de formação de agentes de justiça Restaurativa do programa Nós sera realizado do dia 07/11 a 10/11/2022</t>
  </si>
  <si>
    <t>Diaria de Viagem a Paulo Marcio Rocha Barbosa Santos que participara da segunda etapa do curso de formação de agentes de justiça Restaurativa do programa Nós sera realizado do dia 07/11 a 10/11/2022</t>
  </si>
  <si>
    <t xml:space="preserve"> Paulo Marcio Rocha Barbosa Santos</t>
  </si>
  <si>
    <t>Diaria de viagem a Priscila de Paula dos Santos Carvalho para desenvolvimento do trabalho de responsabilidade da coordenação administrativa/financeira, para melhoria nos processos e avaliaçao e acompanhamento do corpo diretivo da unidade</t>
  </si>
  <si>
    <t>Compra de passagem a Michelle Piancastelli Richard devido ida a Ipatinga para acompanhamento e desenvolvimento do trabalho de responsabilidade do apoio a cordenaçao tecnica</t>
  </si>
  <si>
    <t xml:space="preserve">Michelle Piancastelli Richard </t>
  </si>
  <si>
    <t>Diaria de viagem a Michelle Piancastelli Richard  para acompanhamento e desenvolvimento do trabalho de responsabilidade do apoio a cordenaçao tecnica</t>
  </si>
  <si>
    <t>Diaria de viagem a Bruno Gabriel de Castro ref.visita metodologica</t>
  </si>
  <si>
    <t xml:space="preserve">Bruno Gabriel de Castro </t>
  </si>
  <si>
    <t>Diaria de viagem a Ingred Wilia Mariana Ferreira ref.visita metodologica</t>
  </si>
  <si>
    <t xml:space="preserve"> Ingred Wilia Mariana Ferreira </t>
  </si>
  <si>
    <t>Férias Gleice Mendes Frois  período 08/11/2022 a 07/12/2022</t>
  </si>
  <si>
    <t>Gleice Mendes Frois</t>
  </si>
  <si>
    <t>1/3 Férias Gleice Mendes Frois  período 08/11/2022 a 07/12/2022</t>
  </si>
  <si>
    <t>305232547751491-32</t>
  </si>
  <si>
    <t>304229355751491-32</t>
  </si>
  <si>
    <t>304231623751491-32</t>
  </si>
  <si>
    <t>305228632751491-32</t>
  </si>
  <si>
    <t>Tarifa bancaria Plano adapt 11/2022</t>
  </si>
  <si>
    <t>12264722360-8</t>
  </si>
  <si>
    <t>IPTU 10/11 - Sede Administrativa - Rua Araguari, 511.</t>
  </si>
  <si>
    <t>Seguro fiança 5/12 R$ 503,53 - Seguro Incendio 5/10 R$ 47,04 - Taxa Boleto R$ 4,80</t>
  </si>
  <si>
    <t xml:space="preserve">Compra de itens para manutenção de veiculo </t>
  </si>
  <si>
    <t>Compra de potes para armazenamento e organização de medicamentos e alguns equipamentos de enfermagem</t>
  </si>
  <si>
    <t>Floresta LTP Comercio de Utilidades Domesticas Eireli</t>
  </si>
  <si>
    <t>Compra de 92 vale social  na regiao Metropolitana de Belo Horizonte</t>
  </si>
  <si>
    <t>Compra de lanche para projeto 100% frequencia escolar</t>
  </si>
  <si>
    <t>Compra de 400 vale social area de Belo Horizonte</t>
  </si>
  <si>
    <t>Hospedagem Paulo Marcio Rocha Barbosa Santos para o curso de formação de agentes de justiça restaurativa do programa Nos dia 24/10 a 27/10/2022</t>
  </si>
  <si>
    <t>HWN Empreendimentos e participações Hoteleiras Ltda</t>
  </si>
  <si>
    <t>Hospedagem Felipe Henrique dos Reis Andrade de Oliveira para o curso de formação de agentes de justiça restaurativa do programa Nos dia 24/10 a 27/10/2022</t>
  </si>
  <si>
    <t>Hospedagem Lorena de Cassia Dutervil Mascarenhas Valadão para o curso de formação de agentes de justiça restaurativa do programa Nos dia 24/10 a 27/10/2022</t>
  </si>
  <si>
    <t>Compra de 12 pcte de Café, 3 pcte de açucar e 4 filtro de papel para uso na sede administrativa</t>
  </si>
  <si>
    <t>86344102022-0</t>
  </si>
  <si>
    <t>Salario ref. 10/2022 de 36 funcionarios da sede administrativa,66 de Uberaba, 86 de Ipatinga, 43 de Sete Lagoas, 139 de Unaí, 45 de Araxá, 116 de Santa Clara, 61 de Santa Helena, 109 Horto, 1 Andradas, 49 Lindeia, 80 São Jeronimo, 893 Tupaciguara</t>
  </si>
  <si>
    <t>Férias Jose Antonio de Oliveira Mantovani  período 09/11/2022 a 08/12/2022</t>
  </si>
  <si>
    <t>Jose Antonio de Oliveira Mantovani</t>
  </si>
  <si>
    <t>1/3 Férias Jose Antonio de Oliveira Mantovani  período 09/11/2022 a 08/12/2022</t>
  </si>
  <si>
    <t xml:space="preserve">Diaria de viagem a Adriana Araujo Sousa Silva ref. Visita metodologica </t>
  </si>
  <si>
    <t xml:space="preserve">Diaria de viagem a Carla Lopes Miranda ref. Visita metodologica </t>
  </si>
  <si>
    <t>Carla Lopes Miranda</t>
  </si>
  <si>
    <t xml:space="preserve">Diaria de viagem a Rodrigo Marques Carola ref. Visita metodologica </t>
  </si>
  <si>
    <t xml:space="preserve">Diaria de viagem a Wanessa Graciana Souza ref. Visita metodologica </t>
  </si>
  <si>
    <t xml:space="preserve">Wanessa Graciana Souza </t>
  </si>
  <si>
    <t>FGTS ref. 10/2022</t>
  </si>
  <si>
    <t>Guia de ISS retido ref. NF 2022-27</t>
  </si>
  <si>
    <t>2022110550325133-000</t>
  </si>
  <si>
    <t>Estorno de pagamento feito a maior ref. A nota 2022778 paga dia 30/03/2022 conf. Lançamento 1877  ref. A iss que não veio retido no documento</t>
  </si>
  <si>
    <t>17004565315-30</t>
  </si>
  <si>
    <t>Compra de farol esquerdo para manutenção no veiculo</t>
  </si>
  <si>
    <t>Clinica do Automovel Ltda</t>
  </si>
  <si>
    <t>03/11/20222</t>
  </si>
  <si>
    <t>Pagamento ref. Pensão alimentícia descontado em folha de pagamento do funcionário Wagner Gladson da Silva ref. 10/2022</t>
  </si>
  <si>
    <t>Compra de dois relogios de parede para ser instalado no banheiro dos adolescentes e um na horta para melhor acompanhamento das atividades</t>
  </si>
  <si>
    <t>Rei dos Estojos Ltda</t>
  </si>
  <si>
    <t>Pagamento ref. Pensão alimenticia descontado em folha de pagamento do funcionario  Euclides Sá de Paula ref. 10/2022</t>
  </si>
  <si>
    <t>Pagamento ref. Pensão alimenticia descontado em folha de pagamento do funcionario  Ronaldo de Jesus Soares ref. 10/2022</t>
  </si>
  <si>
    <t>Pagamento ref. Pensão alimenticia descontado em folha de pagamento do funcionario  Marlon Douglas Guilherme Nunes ref. 10/2022</t>
  </si>
  <si>
    <t>Pagamento ref. Pensão alimentícia descontado em folha de pagamento do funcionário  Bruno Venuto Lopes Viana ref.10/2022</t>
  </si>
  <si>
    <t>Pagamento ref. Pensão alimenticia descontado em folha de pagamento do funcionario  Vinicius da Silva Melgaço ref. 10/2022</t>
  </si>
  <si>
    <t>Pagamento ref. Pensão alimenticia descontado em folha de pagamento do funcionario Caio Vinicius Silva Mendes ref. 10/2022</t>
  </si>
  <si>
    <t>Caio Vinicius Silva Mendes</t>
  </si>
  <si>
    <t>Pagamento ref. Pensão alimentícia descontado em folha de pagamento do funcionário  Paulo Marcio Rocha Barbosa Santos ref. 10/2022</t>
  </si>
  <si>
    <t>Pagamento ref. Pensão alimentícia descontado em folha de pagamento do funcionário Diego Antonio dos Santos ref. 10/2022</t>
  </si>
  <si>
    <t>Pagamento ref. Pensão alimentícia descontado em folha de pagamento do funcionário Agnaldo Caetano da Silva ref. 10/2022</t>
  </si>
  <si>
    <t>Tallita Kelly Silva de Oliveira</t>
  </si>
  <si>
    <t>Prestaçao de serviço de manutençao e pintura no veiculo da unidade</t>
  </si>
  <si>
    <t>Prestação de serviço para manutenção da rede de internet</t>
  </si>
  <si>
    <t>Geset Gestão de serviços Tecnologicos</t>
  </si>
  <si>
    <t xml:space="preserve">Diaria de viagem a Alessandra Alves de Almeida ref visita metodologica </t>
  </si>
  <si>
    <t>Diaria de viagem a Lívia Cristine Martins de Figueiredo ref. Visita metodologica</t>
  </si>
  <si>
    <t>Saionara Adriana Gomes</t>
  </si>
  <si>
    <t>Diaria de viagem a Mariana Diniz Souza ref. Visita metodologica com a rede socioassistencial</t>
  </si>
  <si>
    <t xml:space="preserve">Mariana Diniz Souza </t>
  </si>
  <si>
    <t>Diaria de viagem a Marcio Ferreira da Silva ref. Visita metodologica com a rede socioassistencial</t>
  </si>
  <si>
    <t>Diaria de viagem a Eduardo De Oliveira Carvalho ref. Visita metodologica</t>
  </si>
  <si>
    <t>Eduardo De Oliveira Carvalho</t>
  </si>
  <si>
    <t>ISS retido ref. 10/2022</t>
  </si>
  <si>
    <t>2222539467-80</t>
  </si>
  <si>
    <t xml:space="preserve">Atena Comercio e representações </t>
  </si>
  <si>
    <t>2° Pagamento de 50% do 10º Modulo do curso de culinaria nas unidades Andradas, Horto, São Jeronimo e Santa Clara</t>
  </si>
  <si>
    <t xml:space="preserve">Compra de itens hidraulicos para reforma de vazamento dos banheiros </t>
  </si>
  <si>
    <t>Alimentação Unid. Ipatinga</t>
  </si>
  <si>
    <t>Roma France Automoveis e Serviços Ltda</t>
  </si>
  <si>
    <t>Copia de 2 chaves simples e 1 carimbo automatico para uso da sede administrativa</t>
  </si>
  <si>
    <t>Chaveiro Barro Preto Ltda</t>
  </si>
  <si>
    <t>Manutenção de portão eletronico da unidade</t>
  </si>
  <si>
    <t>Troca de resistencia  de secador para uso do mesmo na oficina de autocuidado da unidade</t>
  </si>
  <si>
    <t>Alexandre Cesar Rocha e Silva</t>
  </si>
  <si>
    <t>Compra de produtos para manutenção do veiculo</t>
  </si>
  <si>
    <t>Bem estar social 10/2022 ref. 941 funcionarios</t>
  </si>
  <si>
    <t xml:space="preserve">Manutenção e reparo do gerador da unidade </t>
  </si>
  <si>
    <t>Eletromec Manutenção em geradores Ltda</t>
  </si>
  <si>
    <t>R05705</t>
  </si>
  <si>
    <t>Seguro de vida ref. 10/2022  ref. 946 Funcionarios</t>
  </si>
  <si>
    <t>R05700</t>
  </si>
  <si>
    <t>R05701</t>
  </si>
  <si>
    <t>Compra de mudas para oficina de horta na unidade</t>
  </si>
  <si>
    <t>Comercial Betim Plantas Ltda</t>
  </si>
  <si>
    <t>R05704</t>
  </si>
  <si>
    <t>R05703</t>
  </si>
  <si>
    <t>Compra de um pacote de saquinho para embalar pipoca que sera ofertado ao adolescente no projeto copa do mundo</t>
  </si>
  <si>
    <t>C.F.S Distribuidora Ltda</t>
  </si>
  <si>
    <t>Adilson Moreira de Andrade Cia Ltda</t>
  </si>
  <si>
    <t>Conserto de vazamento em caixa d' agua na unidade</t>
  </si>
  <si>
    <t>Fretamento de Van para realização de atividades externas com os adolescentes atraves de um projeto integrante do processo de compras</t>
  </si>
  <si>
    <t>Rrexpresso Turismo e Fretamento Ltda</t>
  </si>
  <si>
    <t xml:space="preserve">Compra de Tintas e papel pardo para realizaçao de projeto da copa do mundo </t>
  </si>
  <si>
    <t>Teixeira e Chaves Ltda</t>
  </si>
  <si>
    <t>Compra de 1 TV HQ 50 LED ULTRAHD 4K</t>
  </si>
  <si>
    <t>BH Eletro Comercio de produtos em geral</t>
  </si>
  <si>
    <t>144640/8</t>
  </si>
  <si>
    <t>17004568136-80</t>
  </si>
  <si>
    <t xml:space="preserve">Compra de itens para manutenção e reparo do gerador da unidade </t>
  </si>
  <si>
    <t>17004568136-84</t>
  </si>
  <si>
    <t>17004568136-82</t>
  </si>
  <si>
    <t>Pagamento de 3° parcela do  aditivo do contrato do serviço de reforma da unidade</t>
  </si>
  <si>
    <t xml:space="preserve">Exame medico para emissão de laudo complementar de PCD </t>
  </si>
  <si>
    <t>Clinica Medica de Ortopedia e fisioterapia de Araxá</t>
  </si>
  <si>
    <t>Compra de 1 recarga de  gás e 1 vasilhame a ser utilizado no curso de brigadista</t>
  </si>
  <si>
    <t>Silva e Silva Comercio de Gas Ltda</t>
  </si>
  <si>
    <t>Vale Transporte de 6 funcionarios de Belo Horizonte</t>
  </si>
  <si>
    <t>Hospedagem de funcionarios Livia Cristine,Alessandra Alves e Eduardo de Oliveira</t>
  </si>
  <si>
    <t>Hotel Dias Ltda</t>
  </si>
  <si>
    <t>R05761</t>
  </si>
  <si>
    <t>Compra de bobina picotada para acondicionamento de pertences de adolescentes</t>
  </si>
  <si>
    <t>Embalagens e Descartaveis Dona Beja</t>
  </si>
  <si>
    <t>Recarga vale Transporte de 3 Funcionarios  região BH/Metropolitano</t>
  </si>
  <si>
    <t>2560400 / 2022283076</t>
  </si>
  <si>
    <t>17004568136-81</t>
  </si>
  <si>
    <t>17004568205-36</t>
  </si>
  <si>
    <t>Alimentação Und São Jeronimo</t>
  </si>
  <si>
    <t>17004568603-00</t>
  </si>
  <si>
    <t>R05702</t>
  </si>
  <si>
    <t>Diaria de viagem a Leticia Torres Trindade ref. Desligamento de adolescente</t>
  </si>
  <si>
    <t>Leticia Torres Trindade</t>
  </si>
  <si>
    <t>Diaria de viagem a Paula Cavalcante de Menezes ref. Desligamento de adolescente</t>
  </si>
  <si>
    <t xml:space="preserve"> Paula Cavalcante de Menezes</t>
  </si>
  <si>
    <t>Diaria de viagem a Marcio Francisco Da Silva  ref.desligamento de adolescente</t>
  </si>
  <si>
    <t>Diaria de viagem a Silvio Severino Santos ref. Desligamento de adolescente</t>
  </si>
  <si>
    <t xml:space="preserve"> Silvio Severino Santos </t>
  </si>
  <si>
    <t>Diaria de viagem a Anderson M. de Souza ref. Desligamento de adolescente</t>
  </si>
  <si>
    <t>Anderson M. de Souza</t>
  </si>
  <si>
    <t>Desentupimento de calhas para garantia do bom funcionamento da unidade</t>
  </si>
  <si>
    <t>Desentupidora Betel Ltda</t>
  </si>
  <si>
    <t>Compra de Material para artesanato</t>
  </si>
  <si>
    <t xml:space="preserve">Armarinho N&amp;N Ltda </t>
  </si>
  <si>
    <t>Compra de 15 cadeados 50 mm tetra e 12 cadeados comum para atender as demandas de segurança da unidade</t>
  </si>
  <si>
    <t>RC Ferragens - Eireli - EPP</t>
  </si>
  <si>
    <t>Compra de materiais para oficina para realizaçao do projeto copa do mundo 2022</t>
  </si>
  <si>
    <t xml:space="preserve">Kpel Papelaria Ltda </t>
  </si>
  <si>
    <t>12267722951-5</t>
  </si>
  <si>
    <t>WA Automação e Peças Elétricas Ltda</t>
  </si>
  <si>
    <t>Compra de itens para a oficina a ser realizada campanha novembro azul</t>
  </si>
  <si>
    <t>Compra de itens para projeto tempo de viver realizado na unidade</t>
  </si>
  <si>
    <t>Arte Fácil Artesanato Ltda</t>
  </si>
  <si>
    <t>12268330313-6</t>
  </si>
  <si>
    <t>Lajipel Comércio de Papelaria Ltda</t>
  </si>
  <si>
    <t>Compra de Três conversores digitais a serem utilizados nas televisões que foram doadas aos alojamentos por serem antigas necessita do aparelho para uso.</t>
  </si>
  <si>
    <t>Alexandre Alves Novais</t>
  </si>
  <si>
    <t>Compra de uma bobina para manutenção no gerador da unidade</t>
  </si>
  <si>
    <t>Compra de itens para oficina de artesanato</t>
  </si>
  <si>
    <t>Sociedade Total de Comércio Ltda</t>
  </si>
  <si>
    <t>Diaria de viagem a Marco Aurélio de Barros ref. Visita metodológica de adolescente na cidade Divinópolis</t>
  </si>
  <si>
    <t>Diaria de viagem a Diego Artur da Silva Souza ref. Visita metodológica de adolescente na cidade Divinópolis</t>
  </si>
  <si>
    <t>Diaria de viagem a Ingred Wilia Mariana ref. Visita metodológica de adolescente na cidade Divinópolis</t>
  </si>
  <si>
    <t>Diaria de viagem a Mizael Bezerra de Oliveira ref. Desligamento e entrega de adolescente na cidade Patos de Minas</t>
  </si>
  <si>
    <t>Diaria de viagem a Roberto Jorge Evarsto ref. Desligamento e entrega de adolescente na cidade Patos de Minas</t>
  </si>
  <si>
    <t>Roberto Jorge Evaristo</t>
  </si>
  <si>
    <t>Diaria de viagem a Juliano Fernandes Silva ref. Desligamento e entrega de adolescente na cidade Patos de Minas</t>
  </si>
  <si>
    <t>Diaria de viagem a João Marcos de Jesus Freitas ref. Desligamento e entrega de adolescente na cidade Juiz de Fora</t>
  </si>
  <si>
    <t>Diaria de viagem a Romney Rodrigues Alves ref. Desligamento e entrega de adolescente na cidade Juiz de Fora</t>
  </si>
  <si>
    <t>Diaria de viagem a Marinete Ferreira de Castro ref. Desligamento e entrega de adolescente na cidade Juiz de Fora</t>
  </si>
  <si>
    <t>Reembolso a Ronielle Lopes Caetano ref. Visita a unidade para companhamento e desenvolvimento do trabaho de responbilidade da tecnica com as demais Coordenações da sede</t>
  </si>
  <si>
    <t>Férias Jaqueline Porto Garcia período 16/11/2022 a 15/12/2022</t>
  </si>
  <si>
    <t>Jaqueline Porto Garcia</t>
  </si>
  <si>
    <t>1/3 Férias Jaqueline Porto Garcia período 16/11/2022 a 15/12/2022</t>
  </si>
  <si>
    <t>Férias Rayane Moreira Ferreira período 16/11/2022 a 15/12/2022</t>
  </si>
  <si>
    <t>Rayane Moreira Ferreira</t>
  </si>
  <si>
    <t>1/3 Férias Rayane Moreira Ferreira período 16/11/2022 a 15/12/2022</t>
  </si>
  <si>
    <t>Férias Aline Cristina Miranda Souza período 16/11/2022 a 15/12/2022</t>
  </si>
  <si>
    <t>Aline Cristina Miranda Souza</t>
  </si>
  <si>
    <t>1/3 Férias Aline Cristina Miranda Souza período 16/11/2022 a 15/12/2022</t>
  </si>
  <si>
    <t>Férias Fernando Teixeira da Costa Tourinho período 17/11/2022 a 16/12/2022</t>
  </si>
  <si>
    <t>Fernando Teixeira da Costa Tourinho</t>
  </si>
  <si>
    <t>1/3 Férias Fernando Teixeira da Costa Tourinho período 17/11/2022 a 16/12/2022</t>
  </si>
  <si>
    <t>Férias Matheus Gazel Lima período 16/11/2022 a 30/12/2022</t>
  </si>
  <si>
    <t>Matheus Gazel Lima</t>
  </si>
  <si>
    <t>1/3 Férias Matheus Gazel Lima período 16/11/2022 a 30/12/2022</t>
  </si>
  <si>
    <t>Férias Sergio Ramon de Almeida período 16/11/2022 a 15/12/2022</t>
  </si>
  <si>
    <t>Sergio Ramon de Almeida</t>
  </si>
  <si>
    <t>1/3 Férias Sergio Ramon de Almeida período 16/11/2022 a 15/12/2022</t>
  </si>
  <si>
    <t>Férias Priscila Karen Matias Pinto Jardim Rocha período 16/11/2022 a 30/11/2022</t>
  </si>
  <si>
    <t>Priscila Karen Matias Pinto Jardim Rocha</t>
  </si>
  <si>
    <t>1/3 Férias Priscila Karen Matias Pinto Jardim Rocha período 16/11/2022 a 30/11/2022</t>
  </si>
  <si>
    <t>Férias Evandro Fagner da Silva período 16/11/2022 a 30/11/2022</t>
  </si>
  <si>
    <t>1/3 Férias Evandro Fagner da Silva período 16/11/2022 a 30/11/2022</t>
  </si>
  <si>
    <t>Compra de material Informatica Hub 5 portas para realizar as conexoes de internet dos computadores</t>
  </si>
  <si>
    <t>Prestação de serviço do conserto do portão da unidade</t>
  </si>
  <si>
    <t>Turmalina Mendes Benini</t>
  </si>
  <si>
    <t xml:space="preserve">Coffe Break para reunião mensal com a rede de proteçao do municipio junto com o poder judiciario </t>
  </si>
  <si>
    <t>Jose Moreira Lopes e Cia Ltda</t>
  </si>
  <si>
    <t>Compra de 40 vale social area de Belo Horizonte</t>
  </si>
  <si>
    <t xml:space="preserve"> Despesas com 112 passagens ida e volta de familiares de adolescentes dos dias 01/10 a 31/10/2022 das unidades Horto,São Jeronimo,Ipatinga,Santa Clara, Uberaba, Santa Helena, Andradas, Lindeia</t>
  </si>
  <si>
    <t>Reembolso  Juliano Fernandes Silva ref. Pedágios</t>
  </si>
  <si>
    <t>Reembolso  Adriana Araujo Sousa Silva ref. Hospedagem</t>
  </si>
  <si>
    <t>Reembolso Carla Lopes Miranda ref. Hospedagem</t>
  </si>
  <si>
    <t>Reembolso  Rodrigo Marques Carola ref. Hospedagem</t>
  </si>
  <si>
    <t>Reembolso  Wanessa Graciana Souza ref. Hospedagem</t>
  </si>
  <si>
    <t>Diaria de viagem a Carla Lopes Miranda ref. Desligamento e entrega de adolescente na cidade Carangola</t>
  </si>
  <si>
    <t>Diaria de viagem a Adriana Araujo Sousa Silva ref. Desligamento e entrega de adolescente na cidade Carangola</t>
  </si>
  <si>
    <t>Diaria de viagem a Rodrigo Marques Carola ref. Desligamento e entrega de adolescente na cidade Carangola</t>
  </si>
  <si>
    <t>Diaria de viagem a Wanessa Graciana Souza ref. Desligamento e entrega de adolescente na cidade Carangola</t>
  </si>
  <si>
    <t>Diaria de viagem a Livia Martins de Figueiredo ref. Visita metodológica na cidade Itamarandiba</t>
  </si>
  <si>
    <t>Diaria de viagem a Dayse Claudino do Nascimento ref. Visita metodológica na cidade Itamarandiba</t>
  </si>
  <si>
    <t>Diaria de viagem a Ednaldo de Freitas Junior ref. Desligamento e entrega de adolescente na cidade Campos Altos</t>
  </si>
  <si>
    <t>Ednaldo de Freitas Junior</t>
  </si>
  <si>
    <t>Diaria de viagem a Eduardo de Oliveira Carvalho ref. Visita metodológica na cidade Itamarandiba</t>
  </si>
  <si>
    <t>Diaria de viagem a Igor Prado Amancio ref. Desligamento e entrega de adolescente na cidade Campos Altos</t>
  </si>
  <si>
    <t>Diaria de viagem a Juliano Fernandes Silva ref. Desligamento e entrega de adolescente na cidade Campos Altos</t>
  </si>
  <si>
    <t>Compra 3 Sifão devido ao vazamento na unidade</t>
  </si>
  <si>
    <t>2022/417</t>
  </si>
  <si>
    <t>Compra de itens para manutenção veiculo da unidade</t>
  </si>
  <si>
    <t>Prefeitura de Ribeirão das Neves</t>
  </si>
  <si>
    <t>R005558461</t>
  </si>
  <si>
    <t>Manutenção sistema de aquecimento da unidade</t>
  </si>
  <si>
    <t>Delci Daltro Loro Eireli</t>
  </si>
  <si>
    <t>Férias Enara Cynthia Rangel de Faria período 22/11/2022 a 21/12/2022</t>
  </si>
  <si>
    <t>Enara Cynthia Rangel de Faria</t>
  </si>
  <si>
    <t>1/3 Férias Enara Cynthia Rangel de Faria período 22/11/2022 a 21/12/2022</t>
  </si>
  <si>
    <t>Férias Sergio Souza Primo período 22/11/2022 a 21/12/2022</t>
  </si>
  <si>
    <t>Sergio Souza</t>
  </si>
  <si>
    <t>1/3 Férias Sergio Souza Primo período 22/11/2022 a 21/12/2022</t>
  </si>
  <si>
    <t>Férias Thiago Procopio período 21/11/2022 a 20/12/2022</t>
  </si>
  <si>
    <t>1/3 Férias Thiago Procopio período 21/11/2022 a 20/12/2022</t>
  </si>
  <si>
    <t>Férias Ariangela Fabiola Pereira período 21/11/2022 a 20/12/2022</t>
  </si>
  <si>
    <t>Ariangela Fabiola Pereira</t>
  </si>
  <si>
    <t>1/3 Férias Ariangela Fabiola Pereira período 21/11/2022 a 20/12/2022</t>
  </si>
  <si>
    <t>Férias Sibele Cruz Santos período 21/11/2022 a 20/12/2022</t>
  </si>
  <si>
    <t>Sibele Cruz Santos</t>
  </si>
  <si>
    <t>1/3 Férias Sibele Cruz Santos período 21/11/2022 a 20/12/2022</t>
  </si>
  <si>
    <t>Genilson Carlos dos Reis Pereira</t>
  </si>
  <si>
    <t>Crismar Barbosa da Silva</t>
  </si>
  <si>
    <t>Diaria de viagem a Ana Paula Ferreira de França ref. Desligamento e entrega de adolescente na cidade Itabira</t>
  </si>
  <si>
    <t>Diaria de viagem a Guilherme Pereira Costa ref. Desligamento e entrega de adolescente na cidade Itabira</t>
  </si>
  <si>
    <t>Guilherme Pereira Costa</t>
  </si>
  <si>
    <t>Repasse de IRRF sobre folha de pagamento ref. 10/2022</t>
  </si>
  <si>
    <t>Repasse de INSS descontado dos funcionários em folha de pagamento - ref 10/2022</t>
  </si>
  <si>
    <t>INSS Patronal  ref. 10/2022</t>
  </si>
  <si>
    <t>31326269975149132</t>
  </si>
  <si>
    <t>Contribuiçoes retidas ref. Nota fiscal n° 323524/20221805/20221853/20221854/20221880</t>
  </si>
  <si>
    <t>IRRF retido Ref. 10/2022 Nota fiscal n° 323524/20221805/20221853/2022/1854/20221880</t>
  </si>
  <si>
    <t>1700456864749</t>
  </si>
  <si>
    <t>1700456865623</t>
  </si>
  <si>
    <t>12269505877-8</t>
  </si>
  <si>
    <t>Compras de 5 Torneiras para troca devido ao vazamento.</t>
  </si>
  <si>
    <t>84</t>
  </si>
  <si>
    <t>1700456864580</t>
  </si>
  <si>
    <t>1583897861-0</t>
  </si>
  <si>
    <t>1700456813675</t>
  </si>
  <si>
    <t>Plano odontologico ref. 11/2022 ref. 910 Titulares e 261 dependentes</t>
  </si>
  <si>
    <t>Drogaria Status</t>
  </si>
  <si>
    <t>10340</t>
  </si>
  <si>
    <t>Instalação de 01 porta de madeira para manter a restrição de acesso ao espaço</t>
  </si>
  <si>
    <t>Anderson Luiz Machado</t>
  </si>
  <si>
    <t>17</t>
  </si>
  <si>
    <t>Compra de insumos alimenticios para oficina de panificação na unidade</t>
  </si>
  <si>
    <t>Virgilho Filhos Supermercado Ltda</t>
  </si>
  <si>
    <t>3217</t>
  </si>
  <si>
    <t>Prestação de serviço devido troca e reparo das torneiras e dos registros do chuveiro dos alojamentos</t>
  </si>
  <si>
    <t>29</t>
  </si>
  <si>
    <t>Compra de 1 porta e 2 fechaduras para substituiçao da porta na sala coordenação/supervisão segurança</t>
  </si>
  <si>
    <t>Tarwhel Materiais para Construção Ltda</t>
  </si>
  <si>
    <t>31092</t>
  </si>
  <si>
    <t>Desentupimento de 03 ralos do nucleo casa Sol da unidade</t>
  </si>
  <si>
    <t>202213</t>
  </si>
  <si>
    <t>1583899616-0</t>
  </si>
  <si>
    <t>1583897657-0</t>
  </si>
  <si>
    <t>Compra de itens para instalação de ar condicionado na unidade</t>
  </si>
  <si>
    <t>Exclusiva Engenharia e Climatização Ltda</t>
  </si>
  <si>
    <t>34</t>
  </si>
  <si>
    <t>1700456815060</t>
  </si>
  <si>
    <t>1583899210-0</t>
  </si>
  <si>
    <t>1583899806-0</t>
  </si>
  <si>
    <t>Hospedagem Paulo Marcio Rocha Barbosa Santos para o curso de formação de agentes de justiça restaurativa do programa Nos dia 07/11 a 10/11/2022</t>
  </si>
  <si>
    <t>Hospedagem Felipe Henrique dos Reis Andrade de Oliveira para o curso de formação de agentes de justiça restaurativa do programa Nos dia 07/11 a 10/11/2022</t>
  </si>
  <si>
    <t>Hospedagem Lorena de Cassia Dutervil Mascarenhas Valadão para o curso de formação de agentes de justiça restaurativa do programa Nos dia 07/11 a 10/11/2022</t>
  </si>
  <si>
    <t xml:space="preserve">Link dedicado para evitar instabilidade na internet da unidade </t>
  </si>
  <si>
    <t>1700456813676</t>
  </si>
  <si>
    <t xml:space="preserve">Instalação de ar condicionado </t>
  </si>
  <si>
    <t>20154</t>
  </si>
  <si>
    <t>Recarga de cartão de combustível para und. Unaí</t>
  </si>
  <si>
    <t>28454102022-8</t>
  </si>
  <si>
    <t>Férias Luiz Fernando F da Gama Souza período 23/11/2022 a 22/12/2022</t>
  </si>
  <si>
    <t>Luiz Fernando F. da Gama Souza</t>
  </si>
  <si>
    <t>1/3 Férias Luiz Fernando F da Gama Souza período 23/11/2022 a 22/12/2022</t>
  </si>
  <si>
    <t>Diaria de viagem a Orlando Gabriel da Silva ref. Busca do veículo Duster na unidade do Horto</t>
  </si>
  <si>
    <t>Orlando Gabriel da Slva</t>
  </si>
  <si>
    <t>Diaria de viagem a Giane Mara de Oliveira Dias ref. Visita metodologica a adolescente na cidade Ipatinga</t>
  </si>
  <si>
    <t>Giane Mara de Oliveira Dias</t>
  </si>
  <si>
    <t>Diaria de viagem a Marcio Francisco da Silva ref. Visita metodologica a adolescente na cidade Ipatinga</t>
  </si>
  <si>
    <t>Diaria de viagem a Yan Brandão Silva ref. Visita metodologica a adolescente na cidade Ipatinga</t>
  </si>
  <si>
    <t>Diaria de viagem a Lucas Luiz de Faria ref. Visita metodologica a adolescente na cidade Pompéu</t>
  </si>
  <si>
    <t>Diaria de viagem a Gislene Alves Bastos ref. Visita metodologica a adolescente na cidade Pompéu</t>
  </si>
  <si>
    <t>Gislene Alves Bastps</t>
  </si>
  <si>
    <t>Diaria de viagem a Eduardo de Oliveira Carvalho ref. Visita metodologica a adolescente na cidade Pompéu</t>
  </si>
  <si>
    <t>Compra de peças para veiculo fiat argo como peças pivô da suspensão, coxim do amortecedor e bieleta barra estabilizadora para que não haja desgaste dos pneus novos e a possivel danificação de outras peças do veiculo</t>
  </si>
  <si>
    <t>Empreendimentos JL Pneus Eireli</t>
  </si>
  <si>
    <t>5192</t>
  </si>
  <si>
    <t>Manutenção de revisão do fiat argo da unidade</t>
  </si>
  <si>
    <t>Curinga Veículos Ltda</t>
  </si>
  <si>
    <t>207990</t>
  </si>
  <si>
    <t>Compra de insumos alimenticios, acessorios e embalagens a serem utilizados na oficina "Empreendedorismo de doces"</t>
  </si>
  <si>
    <t>184</t>
  </si>
  <si>
    <t>Conserto do Microondas da sede administrativa devido peça queimada</t>
  </si>
  <si>
    <t>Geane Krull de Oliveira</t>
  </si>
  <si>
    <t>2022491</t>
  </si>
  <si>
    <t>Compra de peças para manutençao do fiat argo da unidade como filtro de oleo e oleo de motor</t>
  </si>
  <si>
    <t>537062</t>
  </si>
  <si>
    <t>Prestaçao de serviço da manutençao do veiculo da unidade</t>
  </si>
  <si>
    <t>20221732</t>
  </si>
  <si>
    <t>35888061</t>
  </si>
  <si>
    <t>Diaria de viagem a Jersilanne Ribeiro de Oliveira ref. Visita metodologica a adolescente na cidade Ipatinga</t>
  </si>
  <si>
    <t>Diaria de viagem a Márcio Ferreira da Silva ref. Revisão do automóvel Argo na cidade Uberlândia</t>
  </si>
  <si>
    <t>Compra de passagem a Orlando Gabriel da Silva devido a ida a Belo Horizonte para buscar o veículo Duster na unidade do Horto</t>
  </si>
  <si>
    <t>Férias Diego Victor Damasceno período 24/11/2022 a 23/12/2022</t>
  </si>
  <si>
    <t>Diego Victor Damasceno</t>
  </si>
  <si>
    <t>1/3 Férias Diego Victor Damasceno período 24/11/2022 a 23/12/2022</t>
  </si>
  <si>
    <t>Confecção de 2 carimbos assinatura para agilizar na rotina de assinaturas de alguns dados especificos</t>
  </si>
  <si>
    <t>Carimbos Tupinambás Eireli</t>
  </si>
  <si>
    <t xml:space="preserve">Pagamento de 2° parcela do 2° aditivo do contrato do serviço de reforma na unidade </t>
  </si>
  <si>
    <t>Compra de generos alimenticios para ser utilizado na oficina pizzaiolo</t>
  </si>
  <si>
    <t>Casa de Carnes Rei da Carne Ltda</t>
  </si>
  <si>
    <t>Hospedagem de Michele Piancastelli dias 07/11 a 08/11/2022 visita a unidade de Ipatinga</t>
  </si>
  <si>
    <t>Pagamento 2° parcela instalação do grupo gerador unidades São Jeronimo e Santa Helena</t>
  </si>
  <si>
    <t xml:space="preserve">Diaria de viagem a Flávia Tessarini Prata ref. Visita metodologica a adolescente na cidade Carmo do Rio Claro </t>
  </si>
  <si>
    <t xml:space="preserve">Diaria de viagem a Lucirene de Sousa Barros ref. Visita metodologica a adolescente na cidade Carmo do Rio Claro </t>
  </si>
  <si>
    <t xml:space="preserve">Diaria de viagem a Maria Alice Soares Ferreira de Sousa ref. Visita metodologica a adolescente na cidade Carmo do Rio Claro </t>
  </si>
  <si>
    <t>Maria Alice Soares Ferreira de Sousa</t>
  </si>
  <si>
    <t>325262984751491-32</t>
  </si>
  <si>
    <t>Devolução de Multa ref a guia de FGTS Rescisorio da funcionaria Renata Freitas Tavares da unidade santa clara onde a contabilidade não enviou a guia de FGTS rescisorio gerando multa conforme guia paga lançamento 7376</t>
  </si>
  <si>
    <t xml:space="preserve">Compra de 6 bobinas picotadas usada para guardar os pertences dos adolescentes, e compra de 2 pacotes de sacos plasticos </t>
  </si>
  <si>
    <t>B&amp;C Produtos de Limpeza e Embalagens Ltda</t>
  </si>
  <si>
    <t>Compra de materiais para reinstalação da central telefonica PABX e do ponto de ramal na unidade</t>
  </si>
  <si>
    <t>Aquisição de um Nobreak Prizi 650va bivolt 3 tomadas para instalaçao do PABX</t>
  </si>
  <si>
    <t>Compra de cabo de rede para instalação do PABX</t>
  </si>
  <si>
    <t xml:space="preserve">Compra de cuecas comum, para uso dos adolescentes na unidade. </t>
  </si>
  <si>
    <t>Ivetes Comércio de Lingerie Ltda</t>
  </si>
  <si>
    <t xml:space="preserve">Copia de 11 tetras chaves e 08 copias de chaves simples para uso nos cadeados dos alojamentos e de 2 salas da unidade para melhor segurança </t>
  </si>
  <si>
    <t>Mateus Resende Andrade</t>
  </si>
  <si>
    <t>Cristiane Andrade de Oliveira</t>
  </si>
  <si>
    <t>Diaria de viagem a Lauriete Rodrigues Salomão de Moura ref. Visita hospitalar do adolescente a mãe na cidade Campo Belo</t>
  </si>
  <si>
    <t>Lauriete Rodrigues Salomão de Moura</t>
  </si>
  <si>
    <t>Diaria de viagem a Wendell Frank de Araújo ref. Visita domiciliar a cada do adolescente na cidade Carmo do Rio Claro</t>
  </si>
  <si>
    <t>Diaria de viagem a Márcio Francisco da Silva ref. Traslado de adolescente para audiência na cidade Ubá</t>
  </si>
  <si>
    <t>321242154751491-32</t>
  </si>
  <si>
    <t>Energia Elétrica ref. 08/2021  estado identificou a conta em aberto e nos envio para pagamento devido a conta na epoca esta sob a titularidade da SEJUSP</t>
  </si>
  <si>
    <t>Lanche para café da tarde que foi oferecido no curso Brigadista realizado na unidade</t>
  </si>
  <si>
    <t>Vale transporte 16 funcionarios ref. Unidade Ipatinga</t>
  </si>
  <si>
    <t>Compra de produtos para execução da oficina dia festivo - novembro</t>
  </si>
  <si>
    <t>Dois Irmãos Supermercados Ltda</t>
  </si>
  <si>
    <t>Compra de bota cano longo equipamento de proteção individual para utilização pelos colaboradores que realizam a limpeza e higienização da unidade</t>
  </si>
  <si>
    <t>Pericom Comércio de Equipamentos de Segurança Ltda</t>
  </si>
  <si>
    <t>Compra de uma balança de Biopedancia para utilização na oficina</t>
  </si>
  <si>
    <t>Fisio Lider Produtos Medicos e Hospitalares Ltda</t>
  </si>
  <si>
    <t>R281122-18</t>
  </si>
  <si>
    <t>Impressão de 08 fotos 3x4 com 6 unidades para os adolescentes em cuprimento de medida provisoria na unidade</t>
  </si>
  <si>
    <t>Canedo &amp; Cia Ltda</t>
  </si>
  <si>
    <t>Copia de 10 Chaves Simples de portas devido a mudança de sala de alguns setores na unidade de Uberaba</t>
  </si>
  <si>
    <t>João Uberabino Comérciode Portas e Fechaduras Ltda</t>
  </si>
  <si>
    <t xml:space="preserve">Hospedagem de funcionarios do horto nos dias 17/11 a 18/11 para visitas a familiares de adolescentes </t>
  </si>
  <si>
    <t xml:space="preserve">Hotel Serra Negra Ltda </t>
  </si>
  <si>
    <t xml:space="preserve">Compra de avental napa e touca pregueada para uso na oficina pizzaiolo </t>
  </si>
  <si>
    <t>Diego Patric Silva Nunes Faria</t>
  </si>
  <si>
    <t>327229008751491-32</t>
  </si>
  <si>
    <t>10002456-22</t>
  </si>
  <si>
    <t>Compra de alimentos e materias descartaveis a serem consumidos e utilizados pelos adolescentes acautelados da unidade durante a exibição dos jogos do Brasil na copa do mundo 2022.</t>
  </si>
  <si>
    <t>Status Drogaria e Perfumaria Ltda</t>
  </si>
  <si>
    <t>Compra de luva descartavel para procedimento de revistas minuciosas</t>
  </si>
  <si>
    <t>Azevedo e Santos Produtos de Limpeza Ltda</t>
  </si>
  <si>
    <t>Vale transporte 196 funcionarios de Belo Horizonte</t>
  </si>
  <si>
    <t>Compras de materiais para manutenção na caixa de som que é utilizada em eventos na unidade</t>
  </si>
  <si>
    <t>Equip Center Ltda</t>
  </si>
  <si>
    <t>Compra de itens para realização do projeto Copa do Mundo</t>
  </si>
  <si>
    <t>Superação Alimeitos Eireli</t>
  </si>
  <si>
    <t>Manutenção na caixa de som que é utilizada em eventos na unidade</t>
  </si>
  <si>
    <t>Compra de material papelaria para oficinas com as adolescentes acauteladas</t>
  </si>
  <si>
    <t>Recarga cartão vale alimentação 36 funcionários  da Sede Administrativa.</t>
  </si>
  <si>
    <t>Recarga vale Transporte de 141 funcionarios  região BH/Metropolitano</t>
  </si>
  <si>
    <t>2568633 / 2022293330</t>
  </si>
  <si>
    <t>Compra de material de artesanato para oficinas com os adolescentes</t>
  </si>
  <si>
    <t>Compra de material de artesanat para oficinas com os adolescentes</t>
  </si>
  <si>
    <t>Compra de insumos para realização da oficina Pizzaiolo Pronatec</t>
  </si>
  <si>
    <t>Cema - Central Mineira Atacadista Ltda</t>
  </si>
  <si>
    <t>Compra de 04 assentos sanitarios, 02 portas papel higienico de parede e 08 dispenser de papel toalha a serem utilizados nos banheiros da unidade que não possuiam os acessorios</t>
  </si>
  <si>
    <t>Irmãos Pirajuba Rações e Multicoisas Ltda</t>
  </si>
  <si>
    <t>Prestação de Serviços de Medicina do Trabalho PCMSO - Exames, Gestão PPP . Ref.Medicina do trabalho ref. 11/2022</t>
  </si>
  <si>
    <t>Compra de materias de papelaria para oficinas com os adolescentes acautelados</t>
  </si>
  <si>
    <t>Férias André Igor da Silva Candido período 30/11/2022 a 29/12/2022</t>
  </si>
  <si>
    <t>9996910860000-14</t>
  </si>
  <si>
    <t>1/3 Férias André Igor da Silva Candido período 30/11/2022 a 29/12/2022</t>
  </si>
  <si>
    <t>Pagamento da 1° parcela do 13° do funcionario Edson Procopio da Silva da unidade de Ipatinga</t>
  </si>
  <si>
    <t>Edson Procopio da Silva</t>
  </si>
  <si>
    <t>Pagamento ref. Pensão alimentícia descontado em folha de pagamento do funcionário  Caio Vinicius Silva Mendes ref. Férias</t>
  </si>
  <si>
    <t>Monique Laiara da Silva</t>
  </si>
  <si>
    <t>Casa Doce e Distribuidora Eireli</t>
  </si>
  <si>
    <t>Impressão de fotos 3x4 com 15 unidades para os adolescentes em cuprimento de medida provisoria na unidade</t>
  </si>
  <si>
    <t>12271241857-9</t>
  </si>
  <si>
    <t>12271241861-7</t>
  </si>
  <si>
    <t>Pagamento 6° parcela do contrato do serviço de reforma da unidade</t>
  </si>
  <si>
    <t>Hospedagem dos funcionarios Priscila de Paula dos Santos Carvalho, Aquila Augusto da Silva Teixeira e Ronielle Lopes Caetano nos dias 07/11 a 09/11/2022 para visita na unidade de Unai</t>
  </si>
  <si>
    <t>Alonco Henrique Gil Salazar</t>
  </si>
  <si>
    <t>Pagamento da 1° Parcela do 13º salario ref. 933 funcionarios sendo 36 funcionarios da sede,71 de Uberaba, 86 Ipatinga, 46 Sete Lagoas, 142 de Unai,47  araxá, 129 Santa Clara, 65 Santa Helena, 49 Horto, 85 São Jeronimo, 66 Tupaciguara</t>
  </si>
  <si>
    <t>Férias Edson Henrique Costa período 01/12/2022 a 30/12/2022</t>
  </si>
  <si>
    <t>Edson Henrique Costa</t>
  </si>
  <si>
    <t>1/3 Férias Edson Henrique Costa período 01/12/2022 a 30/12/2022</t>
  </si>
  <si>
    <t>Férias Caio Vinicius Silva Mendes período 01/12/2022 a 30/12/2022</t>
  </si>
  <si>
    <t>1/3 Férias Caio Vinicius Silva Mendes período 01/12/2022 a 30/12/2022</t>
  </si>
  <si>
    <t>Férias Ely Arajo de Sousa período 01/12/2022 a 30/12/2022</t>
  </si>
  <si>
    <t>Ely Araujo de Sousa</t>
  </si>
  <si>
    <t>1/3 Férias Ely Arajo de Sousa período 01/12/2022 a 30/12/2022</t>
  </si>
  <si>
    <t>Férias Amanda Faria Lima Mafia Gurgel período 01/12/2022 a 30/12/2022</t>
  </si>
  <si>
    <t>Amanda Faria Lima Mafia Gurgel</t>
  </si>
  <si>
    <t>1/3 Férias Amanda Faria Lima Mafia Gurgel período 01/12/2022 a 30/12/2022</t>
  </si>
  <si>
    <t>Férias Karla Bianca Goncalves Moreira período 01/12/2022 a 30/12/2022</t>
  </si>
  <si>
    <t>Karla Bianca Goncalves Moreira</t>
  </si>
  <si>
    <t>1/3 Férias Karla Bianca Goncalves Moreira período 01/12/2022 a 30/12/2022</t>
  </si>
  <si>
    <t>Pagamento de 1° parcela do 13° do funcionario</t>
  </si>
  <si>
    <t>Compra de Gaze para utilizaçao na enfermagem em atendimento ao adolescente e compra de períodica de Luvas para utilizaçao em procedimento de segurança e equipe de enfermagem</t>
  </si>
  <si>
    <t>Serviço de remanejo na infraestrutura da rede telefonica da unidade, nucleo e instalação e configuraçao de interface de telefone</t>
  </si>
  <si>
    <t>Pagamento de 2° parcela final do projeto do AVCB</t>
  </si>
  <si>
    <t>12271533434-1</t>
  </si>
  <si>
    <t>12271537562-5</t>
  </si>
  <si>
    <t>C P F Favato - Chamagas</t>
  </si>
  <si>
    <t>Compra de 30 cadeiras secretarias para atender a demanda da unidade</t>
  </si>
  <si>
    <t>Compra de 23 cadeiras secretaria, 3 mesa 70x70 e 12 cadeiras bistrot para atender a demanda da unidade</t>
  </si>
  <si>
    <t>Pagamento da 1° parcela do 13° do funcionario Thiago Silva Afonso da unidade do Lindeia</t>
  </si>
  <si>
    <t>Thiago Silva Afonso</t>
  </si>
  <si>
    <t>Diaria de viagem a Giane Mara de Oliveira Dias ref. Visita domiciliar a cada do adolescente na cidade Juiz de Fora</t>
  </si>
  <si>
    <t>Diaria de viagem a Janderson Charles de Jesus ref. Visita domiciliar a cada do adolescente na cidade Juiz de Fora</t>
  </si>
  <si>
    <t>Janderson Charles de Jesus</t>
  </si>
  <si>
    <t>Diaria de viagem a Jerlianne Ribeiro de Oliveira ref. Visita domiciliar a cada do adolescente na cidade Juiz de Fora</t>
  </si>
  <si>
    <t>Diaria de viagem a Orlando Gabriel da Silva ref. Conduçao do veiculo com agentes socioeducativos do estado ate a unidade de Teofilo Otoni onde  houve alagamento da unidade e os adolescentes tiveram que ser transferidos</t>
  </si>
  <si>
    <t>Diaria de viagem a Adair Assis de Alcantara ref. Desligamento e entrega de adolescente na cidade Carangola</t>
  </si>
  <si>
    <t>Diaria de viagem a Cleider Goncalves Araujo ref. Desligamento e entrega de adolescente na cidade Carangola</t>
  </si>
  <si>
    <t>Diaria de viagem a Leonardo Aparecido dos Santos ref. Participação do 1º Seminário do Centro Socioeducativo de Tupaciguara / MG</t>
  </si>
  <si>
    <t>Leonardo Aparecido dos Santos</t>
  </si>
  <si>
    <t>Diaria de viagem a Marcia Cristina Leites Gonçalves ref. Desligamento e entrega de adolescente na cidade Claudio</t>
  </si>
  <si>
    <t>Marcia Cristina Leites Gonçalves</t>
  </si>
  <si>
    <t>Diaria de viagem a William Coelho de Souza Lima ref. Desligamento e entrega de adolescente na cidade Claudio</t>
  </si>
  <si>
    <t>William Coelho de SouzaLima</t>
  </si>
  <si>
    <t>Diaria de viagem a Orlando Gabriel da Silva ref. Desligamento e entrega de adolescente na cidade Carangola</t>
  </si>
  <si>
    <t>Férias Davidson Ribeiro Silva período 02/12/2022 a 31/12/2022</t>
  </si>
  <si>
    <t>Davidson Ribeiro Silva</t>
  </si>
  <si>
    <t>1/3 Férias Davidson Ribeiro Silva período 02/12/2022 a 31/12/2022</t>
  </si>
  <si>
    <t>Compra de gás de cozinha para utilizaçao na oficina de culinaria</t>
  </si>
  <si>
    <t>Distribuidora de Gas JJS Eireli</t>
  </si>
  <si>
    <t>Compra de lanches servidos no evento " Se cuidar, tambem é coisa de homem" realizado na unidade</t>
  </si>
  <si>
    <t>Dumont e Paiva Ltda</t>
  </si>
  <si>
    <t>Compra de 200 vale social  area de Belo Horizonte</t>
  </si>
  <si>
    <t>Compra de material esportivo para realização do torneio de futebol entre os adolescentes</t>
  </si>
  <si>
    <t>Zico Esportes e Conf. Unai Ltda</t>
  </si>
  <si>
    <t>Compra de 80 vale social  area de Belo Horizonte</t>
  </si>
  <si>
    <t>Curare Filial 3 deck</t>
  </si>
  <si>
    <t>12272680185-0</t>
  </si>
  <si>
    <t>450000033702-5</t>
  </si>
  <si>
    <t>86344112022-8</t>
  </si>
  <si>
    <t>Compra de insumos para oficina de pizzaiolo pronatec</t>
  </si>
  <si>
    <t>Compra de 2 Kits de Caixa acoplada devido ao vazamento que impede o uso do banheiro</t>
  </si>
  <si>
    <t>Compra de insumos para projeto de cultura da unidade</t>
  </si>
  <si>
    <t>Hospedagem do funcionario Orlando Gabriel da Silva  ref. Dia 21/11 a 22/11 devido visitas em outras unidades para realização de intercambio entre as unidades</t>
  </si>
  <si>
    <t>Compra de Lanche para comemoraçao do aniversario dos adolescentes do mês na unidade</t>
  </si>
  <si>
    <t>Rosely de Fatima Fontana Reis</t>
  </si>
  <si>
    <t>Confecção de livros onde estão contidos textos academicos alusivos a socioeducação, bem como expressoes artisticas dos adolescentes acautelados na unidade</t>
  </si>
  <si>
    <t>Taxa de adesão do seguro dos veiculos Duster das unidades: Tupaciguara, Uberaba,Sete Lagoas,Santa Clara, Ipatinga, Horto, Unaí, Araxá, Lindeia, Santa Helena e São jeronimo sendo R$ 200,00 cada</t>
  </si>
  <si>
    <t>Gasp Grupo Assistencial Solidario Popular</t>
  </si>
  <si>
    <t>Férias Arilton Felipe da Silva período 05/12/2022 a 03/01/2022</t>
  </si>
  <si>
    <t xml:space="preserve"> Arilton Felipe da Silva</t>
  </si>
  <si>
    <t>1/3 Férias Arilton Felipe da Silva período 05/12/2022 a 03/01/2022</t>
  </si>
  <si>
    <t>Férias Gabriel Ferenczi Campos período 05/12/2022 a 03/01/2022</t>
  </si>
  <si>
    <t xml:space="preserve">Gabriel Ferenczi Campos </t>
  </si>
  <si>
    <t>1/3 Férias Gabriel Ferenczi Campos período 05/12/2022 a 03/01/2022</t>
  </si>
  <si>
    <t>Férias Helen Sharmen Ventura Coelho período 05/12/2022 a 03/01/2022</t>
  </si>
  <si>
    <t xml:space="preserve"> Helen Sharmen Ventura Coelho</t>
  </si>
  <si>
    <t>1/3 Férias Helen Sharmen Ventura Coelho período 05/12/2022 a 03/01/2022</t>
  </si>
  <si>
    <t>Férias Lucas Henrique da Cruz período 05/12/2022 a 03/01/2022</t>
  </si>
  <si>
    <t xml:space="preserve">Lucas Henrique da Cruz </t>
  </si>
  <si>
    <t>1/3 Férias Lucas Henrique da Cruz período 05/12/2022 a 03/01/2022</t>
  </si>
  <si>
    <t>Férias Lucas Teixeira dos Santos período 05/12/2022 a 03/01/2022</t>
  </si>
  <si>
    <t>Lucas Teixeira dos Santos</t>
  </si>
  <si>
    <t>1/3 Férias Lucas Teixeira dos Santos período 05/12/2022 a 03/01/2022</t>
  </si>
  <si>
    <t>Férias Maria Clara dos Reis Neves período 05/12/2022 a 03/01/2022</t>
  </si>
  <si>
    <t>1/3 Férias Maria Clara dos Reis Neves período 05/12/2022 a 03/01/2022</t>
  </si>
  <si>
    <t>Férias Wanderson Fernandes período 05/12/2022 a 28/12/2022</t>
  </si>
  <si>
    <t>Wanderson Fernandes</t>
  </si>
  <si>
    <t>1/3 Férias Wanderson Fernandes período 05/12/2022 a 28/12/2022</t>
  </si>
  <si>
    <t>Férias Andreia Silva período 05/12/2022 a 03/01/2022</t>
  </si>
  <si>
    <t>Andreia Silva</t>
  </si>
  <si>
    <t>1/3 Férias Andreia Silva período 05/12/2022 a 03/01/2022</t>
  </si>
  <si>
    <t>Férias Thalles Fernando de Jesus Pereira período 07/12/2022 a 05/01/2022</t>
  </si>
  <si>
    <t>Thalles Fernando de Jesus Pereira</t>
  </si>
  <si>
    <t>1/3 Férias Thalles Fernando de Jesus Pereira período 07/12/2022 a 05/01/2022</t>
  </si>
  <si>
    <t>Férias Alfredo Simoes Lopes período 07/12/2022 a 05/01/2022</t>
  </si>
  <si>
    <t>Alfredo Simoes Lopes</t>
  </si>
  <si>
    <t>1/3 Férias Alfredo Simoes Lopes período 07/12/2022 a 05/01/2022</t>
  </si>
  <si>
    <t>Férias Fabiano da Silva período 06/12/2022 a 04/01/2022</t>
  </si>
  <si>
    <t xml:space="preserve"> Fabiano da Silva </t>
  </si>
  <si>
    <t>1/3 Férias Fabiano da Silva período 06/12/2022 a 04/01/2022</t>
  </si>
  <si>
    <t>Férias Gabriel Lucas Benedito período 05/12/2022 a 03/01/2022</t>
  </si>
  <si>
    <t>1/3 Férias Gabriel Lucas Benedito período 05/12/2022 a 03/01/2022</t>
  </si>
  <si>
    <t>Férias Gilberto Pedro de Carvalho período 05/12/2022 a 03/01/2022</t>
  </si>
  <si>
    <t xml:space="preserve">Gilberto Pedro de Carvalho </t>
  </si>
  <si>
    <t>1/3 Férias Gilberto Pedro de Carvalho período 05/12/2022 a 03/01/2022</t>
  </si>
  <si>
    <t>Férias Leandro Nunes Costa período 05/12/2022 a 03/01/2022</t>
  </si>
  <si>
    <t>Leandro Nunes Costa</t>
  </si>
  <si>
    <t>1/3 Férias Leandro Nunes Costa período 05/12/2022 a 03/01/2022</t>
  </si>
  <si>
    <t>Férias Matheus Dias Borges período 06/12/2022 a 04/01/2022</t>
  </si>
  <si>
    <t xml:space="preserve">Matheus Dias Borges </t>
  </si>
  <si>
    <t>1/3 Férias Matheus Dias Borges período 06/12/2022 a 04/01/2022</t>
  </si>
  <si>
    <t>Férias Rafael Lourenço Pontelo período 05/12/2022 a 03/01/2022</t>
  </si>
  <si>
    <t>1/3 Férias Rafael Lourenço Pontelo período 05/12/2022 a 03/01/2022</t>
  </si>
  <si>
    <t>Férias Roberth Ferreira Araujo período 06/12/2022 a 04/01/2022</t>
  </si>
  <si>
    <t>Roberth Ferreira Araujo</t>
  </si>
  <si>
    <t>1/3 Férias Roberth Ferreira Araujo período 06/12/2022 a 04/01/2022</t>
  </si>
  <si>
    <t>Férias Rodolfo Silva Junior período 06/12/2022 a 04/01/2022</t>
  </si>
  <si>
    <t xml:space="preserve">Rodolfo Silva Junior </t>
  </si>
  <si>
    <t>1/3 Férias Rodolfo Silva Junior período 06/12/2022 a 04/01/2022</t>
  </si>
  <si>
    <t>Férias Rosa Neide Pereira Borges da Cunha período 05/12/2022 a 03/01/2022</t>
  </si>
  <si>
    <t>1/3 Férias Rosa Neide Pereira Borges da Cunha período 05/12/2022 a 03/01/2022</t>
  </si>
  <si>
    <t>Férias Tiago Rontinele Lopes de Paula período 05/12/2022 a 03/01/2022</t>
  </si>
  <si>
    <t>Tiago Rontinele Lopes de Paula</t>
  </si>
  <si>
    <t>1/3 Férias Tiago Rontinele Lopes de Paula período 05/12/2022 a 03/01/2022</t>
  </si>
  <si>
    <t>Diaria de viagem de Alderino Alves Soares ref. A ida em Brasilia para buscar doação de livros didaticos.</t>
  </si>
  <si>
    <t>Diaria de viagem de Valdomiro Nunes da Silva ref. Ida em Brasilia para buscar doação de livros didaticos.</t>
  </si>
  <si>
    <t>Reembolso a Marcio Francisco da Silva ref. Hospedagem onde o mesmo foi acompanhar adolescente junto a mae para audiencia, no qual teve que permanecer na cidade de Ubá.</t>
  </si>
  <si>
    <t>Tarifa bancaria Plano adapt 12/2022</t>
  </si>
  <si>
    <t>Serviço de limpeza de calha para manutençao basica do imovel e para escoamento da agua no telhado.</t>
  </si>
  <si>
    <t>Realização de troca da telha danificada na Lavanderia da unidade</t>
  </si>
  <si>
    <t xml:space="preserve">Impressão de 03 Banner personalizado e 80 und pasta com bolsa personalizada que serão utilizados no seminario na unidade </t>
  </si>
  <si>
    <t>GEF Comunicação Visual em Soluções em Impressão Ltda</t>
  </si>
  <si>
    <t>Compra de itens para acabamento para os registros dos chuveiros dos alojamentos da unidade que atualmente se encontram sem o que dificulta no manuseio de abrir e fechar</t>
  </si>
  <si>
    <t>America Materiais de Construção em Geral Ltda</t>
  </si>
  <si>
    <t>Reembolso a Flavia Tessarini Prata devido a uma visita domiciliar para Carmo do Rio Claro/MG para casa do adolescente e houve gastos com Pedagio no valor de R$ 66,00 e R$ 50,00 Gasolina</t>
  </si>
  <si>
    <t>Reembolso a Ronielle Lopes Caetano ref. Pedagio no deslocamento da unidade de tupaciguara</t>
  </si>
  <si>
    <t>Reembolso a Orlando Gabriel da Silva ref.abastecimento do veiculo que estava de escolta com adolescentes nas cidade de Ipatinga/Teofilo Otoni/ Montes Claros onde o cartao de combustivel não foi aceito</t>
  </si>
  <si>
    <t xml:space="preserve">Diaria de viagem a André Luiz Marques ref. Transferencia de adolescente </t>
  </si>
  <si>
    <t xml:space="preserve">André Luiz Marques </t>
  </si>
  <si>
    <t xml:space="preserve">Diaria de viagem a Eduardo Marcelino ref. Transferencia de adolescente </t>
  </si>
  <si>
    <t xml:space="preserve"> Eduardo Marcelino</t>
  </si>
  <si>
    <t>Diaria de viagem a  Eduardo de Oliveira Carvalho ref. Visita metodologica</t>
  </si>
  <si>
    <t>Diaria de viagem a  Marinete Ferreira de Castro ref. Visita metodologica</t>
  </si>
  <si>
    <t>Diaria de viagem a  Lucas Luiz de Faria ref. Visita metodologica</t>
  </si>
  <si>
    <t>Diaria de viagem a Orlando Gabriel da Silva ref. Hospedagem de convocação para translados de adolescentes devido ao alagamento de Teofilo Otoni</t>
  </si>
  <si>
    <t>Benefício Bem Estar Social, ref. Capacitação profissional do funcionario Vitor Guilherme Rodrigues de Souza</t>
  </si>
  <si>
    <t>Benefício Bem Estar Social, ref. Capacitação profissional do funcionario Weber Inácio Oliveira Brito</t>
  </si>
  <si>
    <t>Pagamento ref. Pensão alimentícia descontado em folha de pagamento do funcionário Wagner Gladson da Silva ref. 11/2022</t>
  </si>
  <si>
    <t>Pagamento ref. Pensão alimentícia descontado em folha de pagamento do funcionário Caio Vinicius Silva Mendes ref. 11/2022</t>
  </si>
  <si>
    <t>Pagamento ref. Pensão alimenticia descontado em folha de pagamento do funcionario  Euclides Sá de Paula ref. 11/2022</t>
  </si>
  <si>
    <t>Pagamento ref. Pensão alimenticia descontado em folha de pagamento do funcionario  Agnaldo Caetano Da Silva ref. 11/2022</t>
  </si>
  <si>
    <t>Troca de de telas de proteção dos parapeitos externo e internos de forma que as telas atuais estão em estado ruim de conservação e desgaste devido ao tempo</t>
  </si>
  <si>
    <t>Dalton Batista Coelho Junior</t>
  </si>
  <si>
    <t>Lanche para adolescentes no projeto corre legal que ocorreu na UFMG das unidades de BH (Horto/Santa Clara/Lindeia/São Jeronimo/Santa Helena)</t>
  </si>
  <si>
    <t xml:space="preserve">Instalação das telas de proteção e parapeitos externos da unidade </t>
  </si>
  <si>
    <t>Pagamento ref. Pensão alimenticia descontado em folha de pagamento do funcionario  Kleber Osvaldo da Silva Junior ref. 11/2022</t>
  </si>
  <si>
    <t>Alexsandra Pereira de Souza</t>
  </si>
  <si>
    <t>Pagamento ref. Pensão alimenticia descontado em folha de pagamento do funcionario  Marlon Douglas Guilherme Nunes ref. 11/2022</t>
  </si>
  <si>
    <t>Pagamento ref. Pensão alimenticia descontado em folha de pagamento do funcionario  Diego Antonio dos Santos ref. 11/2022</t>
  </si>
  <si>
    <t>Pagamento ref. Pensão alimenticia descontado em folha de pagamento do funcionario  Bruno Venuto Lopes Viana ref. 11/2022</t>
  </si>
  <si>
    <t>Compra de lanche para o 1° Encontro com a rede de atendimento de Unai e cidades vizinhas que acompanham os adolescentes acautelados e seus familiares</t>
  </si>
  <si>
    <t>Pagamento ref. Pensão alimenticia descontado em folha de pagamento do funcionario Vinicius da Silva Melgaço ref. 11/2022</t>
  </si>
  <si>
    <t>Pagamento ref. Pensão alimenticia descontado em folha de pagamento do funcionario Ronaldo de Jesus Soares ref. 11/2022</t>
  </si>
  <si>
    <t>Compra de insumo para oficina pizzaiolo pronatec</t>
  </si>
  <si>
    <t>Atacadão S/a</t>
  </si>
  <si>
    <t>Diaria de viagem a Maximiliano Magalhães Pedroso ref. Consulta medica em Uberaba</t>
  </si>
  <si>
    <t>Diaria de viagem a Juliano Fernandes da Silva ref. Consulta medica em Uberaba</t>
  </si>
  <si>
    <t>Diaria de viagem a Layenne Francis de Oliveira Marques ref. Consulta medica em Uberaba</t>
  </si>
  <si>
    <t>Layenne Francis de Oliveira Marques</t>
  </si>
  <si>
    <t>Diaria de viagem a Ronaldo André Bento ref. Visita metodologica</t>
  </si>
  <si>
    <t>Diaria de viagem a Livia Cristine Martins de Figueiredo ref. Visita metodologica</t>
  </si>
  <si>
    <t>Diaria de viagem a Andréa Giane Santos Tavares Paula ref. Visita metodologica</t>
  </si>
  <si>
    <t>Andréa Giane Santos Tavares Paula</t>
  </si>
  <si>
    <t>Diaria de vigem a Wenderson Monteiro ref. Visita domiciliar na cidade de São Sebastião do Anta para estudo de caso</t>
  </si>
  <si>
    <t xml:space="preserve"> Wenderson Monteiro </t>
  </si>
  <si>
    <t>Diaria de vigem a João Victor Figueira Palhares ref. Visita domiciliar na cidade de São Sebastião do Anta para estudo de caso</t>
  </si>
  <si>
    <t xml:space="preserve">João Victor Figueira Palhares </t>
  </si>
  <si>
    <t>Diaria de vigem a Taismara Silva Batista ref. Visita domiciliar na cidade de São Sebastião do Anta para estudo de caso</t>
  </si>
  <si>
    <t>Jefferson Vieira Bezerra</t>
  </si>
  <si>
    <t>Salario ref. 11/2022 de 912 funcionarios dos centros de custos sede administrativa, Uberaba, Ipatinga, Sete lagoas, Unai, Araxá, Santa Clara, Santa Helena,Horto, Andradas, Lindeia, São Jeronimo, Tupaciguara</t>
  </si>
  <si>
    <t>Pagamento de salario funcionario  Paulo Henrique Gomes de Almeida ref. 11/2022</t>
  </si>
  <si>
    <t xml:space="preserve"> Paulo Henrique Gomes de Almeida</t>
  </si>
  <si>
    <t>334261909751491-32</t>
  </si>
  <si>
    <t>Energia Elétrica plano Evolua</t>
  </si>
  <si>
    <t xml:space="preserve">Consórcio Evolua Energia </t>
  </si>
  <si>
    <t>Energia Eletrica plano Evolua</t>
  </si>
  <si>
    <t>Compra de 38 galões de agua de 20 litros</t>
  </si>
  <si>
    <t>Compra de 8 pcte de Café, 4 pcte de açucar e 4 filtro de papel para uso na sede administrativa</t>
  </si>
  <si>
    <t>Compra de insumos alimenticios para confecção de lanche pelos adolescentes acautelados para evento integraçao SEJUSP na cidade administrativa</t>
  </si>
  <si>
    <t>Super Vip Supermercado Ltda</t>
  </si>
  <si>
    <t>Organizações Top Alimentos Ltda</t>
  </si>
  <si>
    <t>Compra de insumos alimenticios a serem utilizados na oficina de culinaria  - modulo II: Noções gerais de culinaria, produção de bolos e introdução a confeitaria/ preparo de sobremesas.</t>
  </si>
  <si>
    <t>Varejinho Contagem Ltda</t>
  </si>
  <si>
    <t>R05846</t>
  </si>
  <si>
    <t>Dedetização e desratização devido a infestação de ratos ocorrida na unidade.</t>
  </si>
  <si>
    <t>Alvo Inset Controle de Praga Eireli</t>
  </si>
  <si>
    <t>R05826</t>
  </si>
  <si>
    <t>17004570893-38</t>
  </si>
  <si>
    <t>Compra de materias de escritorio para oficina escolar na unidade</t>
  </si>
  <si>
    <t>Papelaria Prodados Ltda ME</t>
  </si>
  <si>
    <t>R05825</t>
  </si>
  <si>
    <t>144641-9</t>
  </si>
  <si>
    <t>Manutençao de 7 extintores</t>
  </si>
  <si>
    <t>Terencio Equipamentos Contra Incendio</t>
  </si>
  <si>
    <t>R05827</t>
  </si>
  <si>
    <t>17004571282-72</t>
  </si>
  <si>
    <t>R05829</t>
  </si>
  <si>
    <t xml:space="preserve">Pagamento de 6° parcela do contrato do serviço de reforma na unidade </t>
  </si>
  <si>
    <t xml:space="preserve">Compra de 100 Ima de geladeira para oficinas com os adolescentes </t>
  </si>
  <si>
    <t xml:space="preserve"> Despesas com 76 passagens ida e volta de familiares de adolescentes dos dias 01/11 a 30/11/2022 das unidades Horto,São Jeronimo,Ipatinga,Santa Clara, Uberaba, Santa Helena, Andradas, Lindeia</t>
  </si>
  <si>
    <t>Alimentação Und Saõ Jeronimo</t>
  </si>
  <si>
    <t>IPTU 11/11 - Sede Administrativa - Rua Araguari, 511.</t>
  </si>
  <si>
    <t>Seguro fiança 3/12 R$ 504,13 - Seguro Incendio 6/10 R$ 47,04 - Taxa Boleto R$ 4,80</t>
  </si>
  <si>
    <t>Compra de materias eletricos  como antenas, divisores de sinal e cabos de redes a serem instalados em 02 televisores da unidade</t>
  </si>
  <si>
    <t>Eletroneto Ltda</t>
  </si>
  <si>
    <t>17004570826-23</t>
  </si>
  <si>
    <t>Seguro de vida ref. 11/2022  ref. 928 Funcionarios</t>
  </si>
  <si>
    <t>Compra de cano 3/4 para passar fiaçao da antena de TV que foi instalada na unidade</t>
  </si>
  <si>
    <t>R05828</t>
  </si>
  <si>
    <t>17004570826-22</t>
  </si>
  <si>
    <t>17004570893-25</t>
  </si>
  <si>
    <t>Hospedagem da funcionaria Michelle Piancastelli Richard ref. Visita tecnica em Ipatinga</t>
  </si>
  <si>
    <t>Recarga de cartão de combustível para und Horto</t>
  </si>
  <si>
    <t>R05824</t>
  </si>
  <si>
    <t>Férias Alcides Junio Soares de Araujo período 12/12/2022 a 10/01/2023</t>
  </si>
  <si>
    <t>1/3 Férias Alcides Junio Soares de Araujo período 12/12/2022 a 10/01/2023</t>
  </si>
  <si>
    <t>Férias Charles Jonatas de Jesus período 12/12/2022 a 10/01/2022</t>
  </si>
  <si>
    <t>1/3 Férias Charles Jonatas de Jesus período 12/12/2022 a 10/01/2022</t>
  </si>
  <si>
    <t>Férias Erika Andrade de Almeida período 12/12/2022 a 10/01/2023</t>
  </si>
  <si>
    <t>Erika Andrade de Almeida</t>
  </si>
  <si>
    <t>1/3 Férias Erika Andrade de Almeida período 12/12/2022 a 10/01/2023</t>
  </si>
  <si>
    <t>Férias Fabiano Freire de Melo período 12/12/2022 a 10/01/2023</t>
  </si>
  <si>
    <t xml:space="preserve">Fabiano Freire de Melo </t>
  </si>
  <si>
    <t>1/3 Férias Fabiano Freire de Melo período 12/12/2022 a 10/01/2023</t>
  </si>
  <si>
    <t>Férias Iara Terra Campos Souza período 12/12/2022 a 26/12/2022</t>
  </si>
  <si>
    <t xml:space="preserve"> Iara Terra Campos Souza </t>
  </si>
  <si>
    <t>1/3 Férias Iara Terra Campos Souza período 12/12/2022 a 26/12/2022</t>
  </si>
  <si>
    <t>Férias Mariana Rodrigues Araujo período 12/12/2022 a 26/12/2022</t>
  </si>
  <si>
    <t>Mariana Rodrigues Araujo</t>
  </si>
  <si>
    <t>1/3 Férias Mariana Rodrigues Araujo período 12/12/2022 a 26/12/2022</t>
  </si>
  <si>
    <t>Férias Sthephanie Armani da Silveira Calixto  período 12/12/2022 a 10/01/2023</t>
  </si>
  <si>
    <t xml:space="preserve">Sthephanie Armani da Silveira Calixto </t>
  </si>
  <si>
    <t>1/3 Férias Sthephanie Armani da Silveira Calixto  período 12/12/2022 a 10/01/2022</t>
  </si>
  <si>
    <t>Férias Wender dos Reis de Souza  período 13/12/2022 a 11/01/2023</t>
  </si>
  <si>
    <t>Wender dos Reis de Souza</t>
  </si>
  <si>
    <t>1/3 Férias Wender dos Reis de Souza  período 13/12/2022 a 11/01/2023</t>
  </si>
  <si>
    <t>Férias Ramon Paulo da Silva  período 12/12/2022 a 10/01/2023</t>
  </si>
  <si>
    <t xml:space="preserve">Ramon Paulo da Silva </t>
  </si>
  <si>
    <t>1/3 Férias Ramon Paulo da Silva  período 12/12/2022 a 10/01/2023</t>
  </si>
  <si>
    <t>Férias Bruna Marques da Cunha  período 12/12/2022 a 10/01/2023</t>
  </si>
  <si>
    <t xml:space="preserve"> Bruna Marques da Cunha</t>
  </si>
  <si>
    <t>1/3 Férias Bruna Marques da Cunha  período 12/12/2022 a 10/01/2023</t>
  </si>
  <si>
    <t>Férias Eliana Cristiane Gomes  período 12/12/2022 a 10/01/2023</t>
  </si>
  <si>
    <t xml:space="preserve">Eliana Cristiane Gomes </t>
  </si>
  <si>
    <t>1/3 Férias Eliana Cristiane Gomes  período 12/12/2022 a 10/01/2023</t>
  </si>
  <si>
    <t>Férias Enio Geraldo da Silva  período 12/12/2022 a 10/01/2023</t>
  </si>
  <si>
    <t>Enio Geraldo da Silva</t>
  </si>
  <si>
    <t>1/3 Férias Enio Geraldo da Silva  período 12/12/2022 a 10/01/2023</t>
  </si>
  <si>
    <t>Férias Fabio Nascimento Marques  período 13/12/2022 a 11/01/2023</t>
  </si>
  <si>
    <t>1/3 Férias Fabio Nascimento Marques  período 13/12/2022 a 11/01/2023</t>
  </si>
  <si>
    <t>Férias Fabricio Alves Pereira  período 12/12/2022 a 10/01/2023</t>
  </si>
  <si>
    <t xml:space="preserve">Fabricio Alves Pereira  </t>
  </si>
  <si>
    <t>1/3 Férias Fabricio Alves Pereira  período 12/12/2022 a 10/01/2023</t>
  </si>
  <si>
    <t>Férias Gilmar Muniz de Oliveira período 12/12/2022 a 10/01/2023</t>
  </si>
  <si>
    <t>Gilmar Muniz de Oliveira</t>
  </si>
  <si>
    <t>1/3 Férias Gilmar Muniz de Oliveira período 12/12/2022 a 10/01/2023</t>
  </si>
  <si>
    <t>Férias Herrisson Daniel Gonçalves Silva período 12/12/2022 a 10/01/2023</t>
  </si>
  <si>
    <t>Herrisson Daniel Gonçalves Silva</t>
  </si>
  <si>
    <t>1/3 Férias Herrisson Daniel Gonçalves Silva período 12/12/2022 a 10/01/2023</t>
  </si>
  <si>
    <t>Férias Ione Aparecida Gomes Ferreira Santos período 12/12/2022 a 10/01/2023</t>
  </si>
  <si>
    <t>Ione Aparecida Gomes Ferreira Santos</t>
  </si>
  <si>
    <t>Férias Luiz Andre Prudencio período 12/12/2022 a 10/01/2023</t>
  </si>
  <si>
    <t>Luiz Andre Prudencio</t>
  </si>
  <si>
    <t>1/3 Férias Luiz Andre Prudencio período 12/12/2022 a 10/01/2023</t>
  </si>
  <si>
    <t>Férias Marcelo Pinto Galvão período 12/12/2022 a 10/01/2023</t>
  </si>
  <si>
    <t xml:space="preserve"> Marcelo Pinto Galvão</t>
  </si>
  <si>
    <t>1/3 Férias Marcelo Pinto Galvão período 12/12/2022 a 10/01/2023</t>
  </si>
  <si>
    <t>Férias Rodrigo Alves de Sá período 12/12/2022 a 10/01/2023</t>
  </si>
  <si>
    <t>Rodrigo Alves de Sá</t>
  </si>
  <si>
    <t>1/3 Férias Rodrigo Alves de Sá período 12/12/2022 a 10/01/2023</t>
  </si>
  <si>
    <t>Férias Sheila Maria de Menezes período 12/12/2022 a 10/01/2023</t>
  </si>
  <si>
    <t>Sheila Maria de Menezes</t>
  </si>
  <si>
    <t>1/3 Férias Sheila Maria de Menezes período 12/12/2022 a 10/01/2023</t>
  </si>
  <si>
    <t>Férias Tayrones Alves Costa período 13/12/2022 a 11/01/2023</t>
  </si>
  <si>
    <t xml:space="preserve"> Tayrones Alves Costa</t>
  </si>
  <si>
    <t>1/3 Férias Tayrones Alves Costa período 13/12/2022 a 11/01/2023</t>
  </si>
  <si>
    <t>Férias William Martins Teixeira período 12/12/2022 a 10/01/2023</t>
  </si>
  <si>
    <t>William Martins Teixeira</t>
  </si>
  <si>
    <t>1/3 Férias William Martins Teixeira período 12/12/2022 a 10/01/2023</t>
  </si>
  <si>
    <t>Reembolso Juliano Fernandes Silva ref. Pedagio a viagem a Uberaba</t>
  </si>
  <si>
    <t xml:space="preserve">Diaria de viagem Ronaldo Andre Bento ref. Visita metodologica </t>
  </si>
  <si>
    <t>Ronaldo Andre Bento</t>
  </si>
  <si>
    <t>ISS Retido ref. 11/2022</t>
  </si>
  <si>
    <t>Prefeitura Municipal Unai</t>
  </si>
  <si>
    <t>2222824325-51</t>
  </si>
  <si>
    <t>Transferência de Rendimentos para conta Reserva de recurso, conforme previsto no I do Art. 89 do decreto estadual 47553/2018 ref. 10/2022</t>
  </si>
  <si>
    <t>FGTS ref. 11/2022</t>
  </si>
  <si>
    <t>Transferência de Rendimentos para conta Reserva de recurso, conforme previsto no I do Art. 89 do decreto estadual 47553/2018 ref. 11/2022</t>
  </si>
  <si>
    <t>Compra de pneu para manutenção no veiculo</t>
  </si>
  <si>
    <t>Machado e Pouças Som e Oficina</t>
  </si>
  <si>
    <t>Prestaçao de serviço da manutençao do veiculo da unidade - desempeno de roda</t>
  </si>
  <si>
    <t>Compra de um retrovisor para manutenção no veiculo</t>
  </si>
  <si>
    <t xml:space="preserve">Compra de material eletrico para  instalação de PABX </t>
  </si>
  <si>
    <t>CLT Telecomunicaçoes</t>
  </si>
  <si>
    <t xml:space="preserve">Serviço de instalação de PABX </t>
  </si>
  <si>
    <t>Compra de cordas para varal e materias para a devida instalação nos nucleos dos alojamentos</t>
  </si>
  <si>
    <t>Mr. Home Eletrica e Ferragens Ltda</t>
  </si>
  <si>
    <t xml:space="preserve">Pagamento 2° Parcela de 13° Edson Procopio da Silva </t>
  </si>
  <si>
    <t xml:space="preserve"> Edson Procopio da Silva </t>
  </si>
  <si>
    <t>Férias Yanca Hiorrana Freitas período 14/12/2022 a 12/01/2023</t>
  </si>
  <si>
    <t xml:space="preserve"> Yanca Hiorrana Freitas </t>
  </si>
  <si>
    <t>1/3 Férias Yanca Hiorrana Freitas período 14/12/2022 a 12/01/2023</t>
  </si>
  <si>
    <t>Diaria de Viagem a Adonis Henrique Rocha Gonçalves ref Transferencia de adolescente</t>
  </si>
  <si>
    <t>Adonis Henrique Rocha Gonçalves</t>
  </si>
  <si>
    <t xml:space="preserve">Diaria de viagm a Aquila Augusto da Silva Teixeira ref. Viagem para acompanhamento processos e atividades da unidade de responsabilidade da monitoria do sistema socioeducação </t>
  </si>
  <si>
    <t>Diaria de viagem a Dayse Cristiely Reis ref. Transferencia de adolescente</t>
  </si>
  <si>
    <t>Dayse Cristiely Reis</t>
  </si>
  <si>
    <t>Diaria de Viagem a Juliano Fernandes Silva ref.transferencia de adolescente</t>
  </si>
  <si>
    <t>Diaria de viagem a Marcio Francisco da Silva ref. Viagem para Juiz de Fora para desligamento de adolescente</t>
  </si>
  <si>
    <t>Diaria de viagem a Maximiliano Magalhaes Pedroso ref transferencia de adolescente</t>
  </si>
  <si>
    <t>Diaria de viagem a Patricia Pereira do Nascimento ref. Viagem a Juiz de Fora para desligamento de adolescente.</t>
  </si>
  <si>
    <t>Diaria de viagem a Prisscila de Paula dos Santos ref. Visita a unidade para companhamento e desenvolvimento do trabaho de responbilidade da coordenação administrativa e financeira</t>
  </si>
  <si>
    <t>Diaria de viagm a Ronielle Lopes Caetano ref. Viagem para acompanhamento processos e atividades da unidade de responsabilidade da coordenação tecnica</t>
  </si>
  <si>
    <t>Reembolso a Juliano Fernandes Silva ref. Pedagio entre Araxá e BH</t>
  </si>
  <si>
    <t>Diaria de viagem a Maximiliano Magalhães Pedroso ref. Transferencia de adolescente</t>
  </si>
  <si>
    <t>Pagamento da 2° Parcela do 13º salario ref. 933 funcionarios sendo 36 funcionarios da sede,71 de Uberaba, 86 Ipatinga, 46 Sete Lagoas, 142 de Unai,47  araxá, 129 Santa Clara, 65 Santa Helena, 49 Horto, 85 São Jeronimo, 66 Tupaciguara</t>
  </si>
  <si>
    <t>Pagamento 2º parcela do 13º do funcionario Paulo Ricardo Sobrinho</t>
  </si>
  <si>
    <t>Paulo Ricardo Sobrinho</t>
  </si>
  <si>
    <t>Pagamento 2º parcela do 13º do funcionario Elda Silva Pereira</t>
  </si>
  <si>
    <t>Elda Silva Pereira</t>
  </si>
  <si>
    <t>Pagamento 2º parcela do 13º do funcionario Felipe de Souza</t>
  </si>
  <si>
    <t>Felipe de Souza</t>
  </si>
  <si>
    <t>Pagamento 2º parcela do 13º do funcionario Hellen Pollyanna S Oliveira</t>
  </si>
  <si>
    <t>Hellen Pollyanna S Oliveira</t>
  </si>
  <si>
    <t>Pagamento 2º parcela do 13º do funcionario Leticia Teodoro Correia</t>
  </si>
  <si>
    <t>Leticia Teodoro Correia</t>
  </si>
  <si>
    <t>Pagamento 2º parcela do 13º do funcionario Luiza Fernanda Ferreira Silva</t>
  </si>
  <si>
    <t>Luiza Fernanda Ferreira Silva</t>
  </si>
  <si>
    <t>Pagamento 2º parcela do 13º do funcionario Paulo Vitor da Silva</t>
  </si>
  <si>
    <t>Paulo Vitor Da Silva</t>
  </si>
  <si>
    <t>Pagamento 2º parcela do 13º do funcionario Terezinha de Jesus Rocha</t>
  </si>
  <si>
    <t>Terezinha de Jesus Rocha</t>
  </si>
  <si>
    <t>Pagamento 2º parcela do 13º do funcionario Vanice Antonio Silva</t>
  </si>
  <si>
    <t>Vanice Antonio Silva</t>
  </si>
  <si>
    <t>Pagamento 2º parcela do 13º do funcionario Paulo Henrique Gomes de Almeida</t>
  </si>
  <si>
    <t>Compra de 6 caixas mascara tripla descartavel devido surto Covid</t>
  </si>
  <si>
    <t>Pagamento 2° parcela do terceiro aditivo de prestação de serviço da  reforma da Unidade de Sete Lagoas</t>
  </si>
  <si>
    <t>Hospedagem da coordenação tecnica para visita na unidade Tupaciguara entre os dias 29/11 a 01/12/2022 - Fabiano Neves</t>
  </si>
  <si>
    <t>Hospedagem da coordenação tecnica para visita na unidade Tupaciguara entre os dias 29/11 a 01/12/2022 - Ronielle Caetano</t>
  </si>
  <si>
    <t>Compra de pisca pisca led para oficina de natal</t>
  </si>
  <si>
    <t>Hospedagem da coordenação tecnica para visita na unidade Tupaciguara entre os dias 29/11 a 01/12/2022 - Priscila de Paula</t>
  </si>
  <si>
    <t>Compra de 268 unidade de mascara KN95 devido surto Covid</t>
  </si>
  <si>
    <t>Hospedagem da coordenação tecnica para visita na unidade Tupaciguara entre os dias 29/11 a 01/12/2022 - Adriana Lazzarotti</t>
  </si>
  <si>
    <t>Bem estar social 12/2022 ref. 973 funcionarios</t>
  </si>
  <si>
    <t>Pagamento ref. Pensão alimenticia descontado em folha de pagamento do funcionario  Diego Antonio dos Santos ref. 13º salario</t>
  </si>
  <si>
    <t>Compra de 10 caixas mascara tripla descartavel devido surto Covid</t>
  </si>
  <si>
    <t>12274732346-9</t>
  </si>
  <si>
    <t>Compra de materiais de linhas e agulhas para oficina de artesanato de confecção de fuxico.</t>
  </si>
  <si>
    <t>Rosiara Comercio de Confecçoes e aviamentos</t>
  </si>
  <si>
    <t>Compra de bobina picotada para acondicionamento de pertences de adolescentes e uma caixa para acondicionamento de medicamentos na enfermagem</t>
  </si>
  <si>
    <t xml:space="preserve">TEF Comercio e Distribuiçao </t>
  </si>
  <si>
    <t>Lider Organização Comercial Ltda</t>
  </si>
  <si>
    <t>Pagamento ref. Pensão alimenticia descontado em folha de pagamento do funcionario  Marlon Douglas Guilherme Nunes ref.13º salario</t>
  </si>
  <si>
    <t>Pagamento ref. Pensão alimenticia descontado em folha de pagamento do funcionario  Caio Vinicius Silva Mendes ref.13º salario</t>
  </si>
  <si>
    <t>Pagamento ref. Pensão alimenticia descontado em folha de pagamento do funcionario  Euclides Sá de Paula ref. 13º salario</t>
  </si>
  <si>
    <t>Pagamento ref. Pensão alimentícia descontado em folha de pagamento do funcionário Wagner Gladson da Silva ref. 13º salario</t>
  </si>
  <si>
    <t>Pagamento ref. Pensão alimenticia descontado em folha de pagamento do funcionario  Ronaldo de Jesus Soares ref. 13º salario</t>
  </si>
  <si>
    <t>Pagamento ref. Pensão alimentícia descontado em folha de pagamento do funcionário  Paulo Marcio Rocha Barbosa Santos ref. 13º salario</t>
  </si>
  <si>
    <t>Pagamento ref. Pensão alimentícia descontado em folha de pagamento do funcionário  Agnaldo Caetano da Silva ref. 13º salario</t>
  </si>
  <si>
    <t>Compra de 3 pacote de açucar e 6 de pó de café para sede administrativa</t>
  </si>
  <si>
    <t>Impressão de folder para o curso de culinaria unidades Santa Clara/ Santa Helena/ Horto e São Jeronimo</t>
  </si>
  <si>
    <t>Hiper Graphic Digital Ltda</t>
  </si>
  <si>
    <t>Daniela Aparecida Rodrigues Barra</t>
  </si>
  <si>
    <t>Férias Alice Morato de Rezende período 15/12/2022 a 13/01/2023</t>
  </si>
  <si>
    <t>Alice Morato de Rezende</t>
  </si>
  <si>
    <t>1/3 Férias Alice Morato de Rezende período 15/12/2022 a 13/01/2023</t>
  </si>
  <si>
    <t>Férias Daniela Campos  período 15/12/2022 a 13/01/2023</t>
  </si>
  <si>
    <t>Daniela Campos</t>
  </si>
  <si>
    <t>1/3 Férias Daniela Campos  período 15/12/2022 a 13/01/2023</t>
  </si>
  <si>
    <t>Férias John Clay de Almeida período 15/12/2022 a 13/01/2023</t>
  </si>
  <si>
    <t>John Clay de Almeida</t>
  </si>
  <si>
    <t>1/3 Férias John Clay de Almeida período 15/12/2022 a 13/01/2023</t>
  </si>
  <si>
    <t>Férias Rodrigo Marques Carola período 15/12/2022 a 13/01/2023</t>
  </si>
  <si>
    <t>1/3 Férias Rodrigo Marques Carola período 15/12/2022 a 13/01/2023</t>
  </si>
  <si>
    <t>Pagamento da 2° Parcela do 13º salario ao funcionario Maike Luis Monjito Lopes</t>
  </si>
  <si>
    <t>Maike Luis Monjito Lopes</t>
  </si>
  <si>
    <t>Pagamento da 2° Parcela do 13º salario ao funcionario Marcos Lira de Melo</t>
  </si>
  <si>
    <t>Marcos Lira de Melo</t>
  </si>
  <si>
    <t>Pagamento da 2° Parcela do 13º salario ao funcionaria Simone Italia do Nascimento</t>
  </si>
  <si>
    <t>Simone Italia do Nascimento</t>
  </si>
  <si>
    <t>Pagamento de passagem a Michelle Piancastelli Richard ref a ida em Tupaciguara para visita a unidade</t>
  </si>
  <si>
    <t>Diaria de viagem a Caroline Aparecida Vieira e Silva  ref. Visita domiciliar para familiares de adolescente</t>
  </si>
  <si>
    <t>Caroline A Vieira e Silva</t>
  </si>
  <si>
    <t>Reembolso a Alexandre Guilherme Araujo Compart ref. A compra de passagem para visita ao adolescente</t>
  </si>
  <si>
    <t>Alexandre Guilherme Araujo Compart</t>
  </si>
  <si>
    <t>Diaria de Viagem a Dayse Cristiely Reis ref.transferencia de adolescente</t>
  </si>
  <si>
    <t>Reembolso a Giane Mara de Oliveira Dias ref. A hospedagem para visita metodologica na cidade de Juiz de Fora</t>
  </si>
  <si>
    <t>Reembolso a Janderson Charles de Jesus ref. A hospedagem para visita metodologica na cidade de Juiz de Fora</t>
  </si>
  <si>
    <t>Reembolso a Jerlianne Ribeiro de Oliveira  ref. A hospedagem para visita metodologica na cidade de Juiz de Fora</t>
  </si>
  <si>
    <t>Diaria de viagem a Lucirene de Souza Barros ref. Visita domiciliar para familiares de adolescente</t>
  </si>
  <si>
    <t>Diaria de Viagem a Maximiliano Magalhaes Pedroso ref.transferencia de adolescente</t>
  </si>
  <si>
    <t xml:space="preserve">Reembolso a Ronaldo Andre Bento ref. A combustivel  para visita metodologica </t>
  </si>
  <si>
    <t>343262608751491-32</t>
  </si>
  <si>
    <t>Compra 10 garrafas termicas para ser utilizadas para o fornecimento de agua para os adolescentes</t>
  </si>
  <si>
    <t>Comercial de Aluminios Sena</t>
  </si>
  <si>
    <t>Aquisição de 15 Cadeira Secretaria fixa,5 cadeira Bistrot, 1 armario baixo para atender a demanda na unidade</t>
  </si>
  <si>
    <t>Aquisição de 30 Cadeira Secretaria Fixa</t>
  </si>
  <si>
    <t>Compra de 4 Lampadas Led E27 para ser utilizado nos corredores do Nucleo 1</t>
  </si>
  <si>
    <t>Compra de Artigos Farmaceuticos para a unidade</t>
  </si>
  <si>
    <t>Confecção dos crachás de identificação dos funcionarios e compra de cordoes conforme descriçao do contrato</t>
  </si>
  <si>
    <t>Letscom Soluções em comunicação Ltda</t>
  </si>
  <si>
    <t>Honorario ref. 13º e prestaçao de Serviços de Contabilidade do Mês</t>
  </si>
  <si>
    <t>12275406926-2</t>
  </si>
  <si>
    <t>Retirada de 2º via de cartões ref. A 5 funcionarios</t>
  </si>
  <si>
    <t>Compra de equipamentos de proteção Individual a ser usado aos 2 colaboradores da equipe da limpeza</t>
  </si>
  <si>
    <t>Hiperpol Comercio e Distribuiçao Ltda</t>
  </si>
  <si>
    <t>Compra de 32 pares de chinelo para adolescentes</t>
  </si>
  <si>
    <t>Retirada de 2º via de cartões ref. A 9 funcionarios</t>
  </si>
  <si>
    <t>Diaria de viagem a Adrielly Nádia Silva Veiga ref. Articulação e integraçao com a rede socioassistencial do municipio de origem do adolescente</t>
  </si>
  <si>
    <t xml:space="preserve">Adrielly Nádia Silva Veiga </t>
  </si>
  <si>
    <t>Diaria de viagem a Cynthia Carla de Jesus ref. Articulação e integraçao com a rede socioassistencial do municipio de origem do adolescente</t>
  </si>
  <si>
    <t xml:space="preserve">Diaria de viagem a Angela Maria Auxiliadora de Paulo ref. Transferencia de adolescente </t>
  </si>
  <si>
    <t>Eduardo Marcelino</t>
  </si>
  <si>
    <t>Diaria de Viagem a Flavia Tessarini Prata e Silva ref. Visita domiciliar para familiares de adolescentes que reside na cidade de Patrocinio</t>
  </si>
  <si>
    <t>Diaria de Viagem a Graciele Lopes de Carvalho  ref. Visita domiciliar para familiares de adolescentes que reside na cidade de Patrocinio</t>
  </si>
  <si>
    <t xml:space="preserve">Graciele Lopes de Carvalho </t>
  </si>
  <si>
    <t>Diaria de Viagem a Igor Prado Amâncio ref. Transferencia de adolescente</t>
  </si>
  <si>
    <t>Diaria de viagem a Janderson Charles de Jesus ref. Articulação e integraçao com a rede socioassistencial do municipio de origem do adolescente</t>
  </si>
  <si>
    <t>Diaria de Viagem a Lucirene de Sousa Barros  ref. Visita domiciliar para familiares de adolescentes que reside na cidade de Patrocinio</t>
  </si>
  <si>
    <t>Diaria de viagem a Rodrigo Fagundes do Nascimento ref. Transferência de adolescente</t>
  </si>
  <si>
    <t>Rodrigo Fagundes do Nascimento</t>
  </si>
  <si>
    <t>Wendel Platini de Sousa</t>
  </si>
  <si>
    <t>Carolina Batista Figueiredo</t>
  </si>
  <si>
    <t>Diego Farli Mendes Da Silva</t>
  </si>
  <si>
    <t>Davidson Junio Ferreira Araujo</t>
  </si>
  <si>
    <t>346248343751491-32</t>
  </si>
  <si>
    <t>346237162751491-32</t>
  </si>
  <si>
    <t>346239234751491-32</t>
  </si>
  <si>
    <t>343263615751491-32</t>
  </si>
  <si>
    <t>346235534751491-32</t>
  </si>
  <si>
    <t>346234589751491-32</t>
  </si>
  <si>
    <t>346243224751491-32</t>
  </si>
  <si>
    <t>346241490751491-32</t>
  </si>
  <si>
    <t>Recarga de cartão de combustível para und.Tupaciguara</t>
  </si>
  <si>
    <t xml:space="preserve">Aquisição de bebidas e descartaveis para o evento de integração Sejusp </t>
  </si>
  <si>
    <t xml:space="preserve">Compra para projeto Chá Literario com as adolescentes acauteladas na unidade  </t>
  </si>
  <si>
    <t>Compra de pneu devido a furo no pneu na estrada</t>
  </si>
  <si>
    <t>Ernane Bramante e Cia</t>
  </si>
  <si>
    <t>Prestaça de serviço da troca do pneu</t>
  </si>
  <si>
    <t xml:space="preserve">Compra de lanche devido a reuniao feita com representantes da rede de atendimento do municipio </t>
  </si>
  <si>
    <t>Compra de lanches e descartaveis ref. Oficina de torneio interno de futebol do qual depois sera feito uma confraternização</t>
  </si>
  <si>
    <t>Ronilda Alves Ferreira</t>
  </si>
  <si>
    <t>1/3 Férias Welington de Paula Sousa período 19/12/2022 a 17/01/2023</t>
  </si>
  <si>
    <t>Welington de Paula Sousa</t>
  </si>
  <si>
    <t>Férias Welington de Paula Sousa período 19/12/2022 a 17/01/2023</t>
  </si>
  <si>
    <t>1/3 Férias Deis Aparecida Martins Melo período 19/12/2022 a 17/01/2023</t>
  </si>
  <si>
    <t>Deis Aparecida Martins Melo</t>
  </si>
  <si>
    <t>Férias Deis Aparecida Martins Melo período 19/12/2022 a 17/01/2023</t>
  </si>
  <si>
    <t>1/3 Férias Alderino Alves Soares período 19/12/2022 a 02/01/2023</t>
  </si>
  <si>
    <t xml:space="preserve"> Férias Alderino Alves Soares período 19/12/2022 a 02/01/2023</t>
  </si>
  <si>
    <t>1/3 Férias Debora Soaes dos Santos período 19/12/2022 a 17/01/2023</t>
  </si>
  <si>
    <t>Debora Soares dos Santos</t>
  </si>
  <si>
    <t>Férias Debora Soaes dos Santos período 19/12/2022 a 17/01/2023</t>
  </si>
  <si>
    <t>1/3 Férias Thalles Ernani da Silva período 19/12/2022 a 17/01/2023</t>
  </si>
  <si>
    <t>Thales Ernani da Silva</t>
  </si>
  <si>
    <t>Férias Thalles Ernani da Silva período 19/12/2022 a 17/01/2023</t>
  </si>
  <si>
    <t>Diaria de viagem a Israel Rossi de Almeida ref. Ida em Unaí para a qualificação dos processos de trabalho dos funcionarios que ocupam cargos de gerenciamento</t>
  </si>
  <si>
    <t>Diaria de viagem a Anderson Augusto da Silva ref. Ida em Unaí para a qualificação dos processos de trabalho dos funcionarios que ocupam cargos de gerenciamento</t>
  </si>
  <si>
    <t>Anderson Augusto da Silva</t>
  </si>
  <si>
    <t>Diaria de viagem a Priscila de Paula dos Santos Carvalho ref. Visita metodologica para acompanhamento e desenvolvimento do trabalho da administrativo/compras/financeiro</t>
  </si>
  <si>
    <t>1/3 Férias Sandra Lucia Diniz período 19/12/2022 a 17/01/2023</t>
  </si>
  <si>
    <t xml:space="preserve">Sandra Lucia Diniz </t>
  </si>
  <si>
    <t xml:space="preserve"> Férias Sandra Lucia Diniz período 19/12/2022 a 17/01/2023</t>
  </si>
  <si>
    <t>1/3 Férias Rodrigo Constantino Fernandes  período 19/12/2022 a 17/01/2023</t>
  </si>
  <si>
    <t xml:space="preserve">Rodrigo Constantino Fernandes  </t>
  </si>
  <si>
    <t xml:space="preserve"> Férias Rodrigo Constantino Fernandes  período 19/12/2022 a 17/01/2023</t>
  </si>
  <si>
    <t>1/3 Férias Rafaela Gomes dos Santos  período 19/12/2022 a 17/01/2023</t>
  </si>
  <si>
    <t xml:space="preserve">Rafaela Gomes dos Santos </t>
  </si>
  <si>
    <t>Férias Rafaela Gomes dos Santos  período 19/12/2022 a 17/01/2023</t>
  </si>
  <si>
    <t>1/3 Férias Lorrayne Ferreira Alves período 19/12/2022 a 17/01/2023</t>
  </si>
  <si>
    <t>Lorrayne Ferreira Alves</t>
  </si>
  <si>
    <t>Férias Lorrayne Ferreira Alves período 19/12/2022 a 17/01/2023</t>
  </si>
  <si>
    <t>1/3 Férias Marcelo Ferreira da Silva período 19/12/2022 a 17/01/2023</t>
  </si>
  <si>
    <t xml:space="preserve">Marcelo Ferreira da Silva </t>
  </si>
  <si>
    <t xml:space="preserve"> Férias Marcelo Ferreira da Silva período 19/12/2022 a 17/01/2023</t>
  </si>
  <si>
    <t>1/3 Férias Mario Cruz Atanazio Oliveira período 20/12/2022 a 18/01/2023</t>
  </si>
  <si>
    <t>Mario Cruz Atanazio Oliveira</t>
  </si>
  <si>
    <t xml:space="preserve"> Férias Mario Cruz Atanazio Oliveira período 20/12/2022 a 18/01/2023</t>
  </si>
  <si>
    <t>Compra de tintas e  itens para oficina decoraçao sustentavel realizada na unidade</t>
  </si>
  <si>
    <t>Estação Tintas Ltda</t>
  </si>
  <si>
    <t xml:space="preserve">Compra de cueca malha para uso das adolescentes na unidade. </t>
  </si>
  <si>
    <t>Compra de embalagens descartaveis para serem utilizadas no acondicionamento das sobremesas produzidas na oficina de culinaria</t>
  </si>
  <si>
    <t>Futuro Comercio de Embalagens Eireli</t>
  </si>
  <si>
    <t>Compra de 3 Swith para melhor distribuiçao de rede e melhoria no desempenho nas atividades administrativas</t>
  </si>
  <si>
    <t xml:space="preserve"> Eduardo Marcelino </t>
  </si>
  <si>
    <t xml:space="preserve">Diaria de viagem a Igor Costa ref.transferencia de adolescente </t>
  </si>
  <si>
    <t xml:space="preserve">Igor Costa </t>
  </si>
  <si>
    <t>Diaria de viagem a Jose Vicente Martins ref. Transferencia de adolescente</t>
  </si>
  <si>
    <t>Diaria de viagem a Lorena de Cassia Dutervil Mascarenhas Valadão ref a ida em Belo Horizonte para acompanhamento de adolescente em audiencia concentrada</t>
  </si>
  <si>
    <t>Diaria de viagem a Roberto Jorge Evaristo ref. Transferencia de adolescente</t>
  </si>
  <si>
    <t xml:space="preserve">Roberto Jorge Evaristo </t>
  </si>
  <si>
    <t>Diaria de viagem a Thiago Willian Margato ref. Transferencia de adolescente</t>
  </si>
  <si>
    <t>Reembolso a Thiago Willian Margato ref. Pedagio Araxa/BH</t>
  </si>
  <si>
    <t>Reembolso a Israel Rossi de Almeida Alves  ref.Compra de passagem a ida em Unaí para a qualificaçao dos processos de trabalho do cargo de gerenciamento</t>
  </si>
  <si>
    <t>Reembolso a Anderson Augusto da Silva ref.Compra de passagem a ida em Unaí para a qualificaçao dos processos de trabalho do cargo de gerenciamento</t>
  </si>
  <si>
    <t>1/3 Férias Raiane Alves Campos de Morais  período 21/12/2022 a 19/01/2023</t>
  </si>
  <si>
    <t xml:space="preserve">Raiane Alves Campos de Morais </t>
  </si>
  <si>
    <t>Férias Raiane Alves Campos de Morais  período 21/12/2022 a 19/01/2023</t>
  </si>
  <si>
    <t>1/3 Férias Allan Christian Rosa  período 21/12/2022 a 19/01/2023</t>
  </si>
  <si>
    <t xml:space="preserve"> Allan Christian Rosa </t>
  </si>
  <si>
    <t>Férias Allan Christian Rosa  período 21/12/2022 a 19/01/2023</t>
  </si>
  <si>
    <t>1/3 Férias Mario Marcos Rios Ramos Brilhante período 21/12/2022 a 19/01/2023</t>
  </si>
  <si>
    <t>Mario Marcos Rios Ramos Brilhante</t>
  </si>
  <si>
    <t>Férias Mario Marcos Rios Ramos Brilhante período 21/12/2022 a 19/01/2023</t>
  </si>
  <si>
    <t>Contrataçao de serviço para conserto do Pneu</t>
  </si>
  <si>
    <t>A J autocenter Eireli</t>
  </si>
  <si>
    <t>Conserto do fogão industrial que é utilizado nas oficinas de culinaria</t>
  </si>
  <si>
    <t>SOS Dos Fogões Ltda</t>
  </si>
  <si>
    <t>Compra de algemas para compor a quantidade indicada da unidade</t>
  </si>
  <si>
    <t>AT4 Comercio Varejista De artigos do Vestuario</t>
  </si>
  <si>
    <t>Diaria de viagem a Maikon Augusto Estanislau ref. Intercambio entre as unidades do dia 22/12 a 23/12</t>
  </si>
  <si>
    <t>Maikon Augusto Estanislau</t>
  </si>
  <si>
    <t>Diaria de passagem a Maikon Augusto Estanislau ref. Passagem de Uberaba/BH</t>
  </si>
  <si>
    <t>Diaria de viagem a Giane Mara de Oliveira Dias ref. Visita metodologica a familia da adolescente</t>
  </si>
  <si>
    <t>Diaria de viagem a Jerliane Ribeiro de Oliveira ref. Visita metodologica a familia da adolescente</t>
  </si>
  <si>
    <t>Diaria de viagem a Marcio Francisco da Silva ref. Visita metodologica a familia da adolescente</t>
  </si>
  <si>
    <t>Diaria de viagem a Nayara Morais Martinsref. Intercambio entre as unidades do dia 22/12 a 23/12</t>
  </si>
  <si>
    <t xml:space="preserve">Nayara Morais Martins </t>
  </si>
  <si>
    <t>Diaria de passagem a Nayara Morais Martins ref. Passagem de Uberaba/BH</t>
  </si>
  <si>
    <t>Reembolso a Cynthia Carla Jesus ref. Hospedagem para visita metodologica na cidade de Santa Cruz de minas</t>
  </si>
  <si>
    <t>Reembolso a Adrielly Nadia Siva Veiga ref. Hospedagem para visita metodologica na cidade de Santa Cruz de minas</t>
  </si>
  <si>
    <t>Reembolso a Janderson Charles de Jesus ref. A hospedagem para visita metodologica na cidade de Santa Cruz de minas</t>
  </si>
  <si>
    <t xml:space="preserve"> Janderson Charles de Jesus </t>
  </si>
  <si>
    <t>INSS Patronal  ref. 11/2022</t>
  </si>
  <si>
    <t>Repasse de INSS descontado dos funcionários em folha de pagamento - ref 11/2022</t>
  </si>
  <si>
    <t>INSS Patronal  ref. 13/2022</t>
  </si>
  <si>
    <t>Repasse de INSS descontado dos funcionários em folha de pagamento - ref 13/2022</t>
  </si>
  <si>
    <t>Repasse de IRRF sobre folha de pagamento ref. 11/2022</t>
  </si>
  <si>
    <t>Plano odontologico ref. 12/2022 ref.923 Titulares e 266 dependentes</t>
  </si>
  <si>
    <t>Compra de itens como tinta e argila para projeto profissionalizante de natal junto com os adolescentes</t>
  </si>
  <si>
    <t>17004570826-18</t>
  </si>
  <si>
    <t>17004570839-48</t>
  </si>
  <si>
    <t>28454112022-6</t>
  </si>
  <si>
    <t>21396112022-6</t>
  </si>
  <si>
    <t>17004570826-17</t>
  </si>
  <si>
    <t>17004571325-67</t>
  </si>
  <si>
    <t>1599260620-0</t>
  </si>
  <si>
    <t>1599253272-0</t>
  </si>
  <si>
    <t>1599273628-0</t>
  </si>
  <si>
    <t>1599259669-0</t>
  </si>
  <si>
    <t>1599262441-0</t>
  </si>
  <si>
    <t>17004571314-87</t>
  </si>
  <si>
    <t>1745713241-2</t>
  </si>
  <si>
    <t>170045713339-2</t>
  </si>
  <si>
    <t>Lavagem em 4 veiculos da unidade duster/argo</t>
  </si>
  <si>
    <t>Lavagem  2 veiculos da unidade</t>
  </si>
  <si>
    <t>Lavagem no veiculo da unidade</t>
  </si>
  <si>
    <t xml:space="preserve">Compra de refrigerantes para o evento almoço natalino realizado na unidade </t>
  </si>
  <si>
    <t>Supermercado Liduvino Ltda</t>
  </si>
  <si>
    <t>Compra de itens para realização de oficina de incentivo aos estudos com pintura de aquarela</t>
  </si>
  <si>
    <t>Artes Gerais Comercio para materiais artisticos ltda</t>
  </si>
  <si>
    <t>20222381</t>
  </si>
  <si>
    <t>Reembolso a Michelle Piancastelli Richard ref. Diferença de pagamento de compra de passagem</t>
  </si>
  <si>
    <t>Diaria de viagem a Juliano Fernandes da  Silva ref. Transferencia de adolescente</t>
  </si>
  <si>
    <t xml:space="preserve">Reembolso a Juliana Fernandes Silva ref.alimentaçao  de adolescente </t>
  </si>
  <si>
    <t>Diaria de viagem a Durval Martins de Melo Junior transferencia de adolescente</t>
  </si>
  <si>
    <t>Diaria de viagem a Gustavo Pereira da Gama ref. Transferencia de adolescente</t>
  </si>
  <si>
    <t>Diaria de viagem a Ednaldo Abadia Rodrigues de Freitas Junior ref. Transferencia de adolescente</t>
  </si>
  <si>
    <t>Ednaldo Abadia Rodrigues De Freitas Junior</t>
  </si>
  <si>
    <t>Diaria de Viagem a Mateus Neres de Andrade ref. Transferencia de adolescente</t>
  </si>
  <si>
    <t>Mateus Neres de Andrade</t>
  </si>
  <si>
    <t>Diaria de viagem a Jose Felipe Avelino da Silva ref. Transferencia de adolescente</t>
  </si>
  <si>
    <t>Jose Felipe Avelino da Silva</t>
  </si>
  <si>
    <t>1/3 Férias Aender Campos Rezende  período 21/12/2022 a 19/01/2023</t>
  </si>
  <si>
    <t xml:space="preserve">Aender Campos Rezende </t>
  </si>
  <si>
    <t>1/3 Férias Sidney Leandro da Silva Ferreira  período 22/12/2022 a 20/01/2023</t>
  </si>
  <si>
    <t>Sidney Leandro da Silva Ferreira</t>
  </si>
  <si>
    <t>1/3 Férias Amanda Carolina Campos Silva  período 22/12/2022 a 20/01/2023</t>
  </si>
  <si>
    <t xml:space="preserve">Amanda Carolina Campos Silva </t>
  </si>
  <si>
    <t>Férias Amanda Carolina Campos Silva  período 22/12/2022 a 20/01/2023</t>
  </si>
  <si>
    <t>Contribuiçoes retidas ref 11/2022. Nota fiscal n°328267/20222016/20222044/20222045/5822/20222139</t>
  </si>
  <si>
    <t>IRRF retido Ref. 11 /2022 Nota fiscal n° 313452/20221405/20221445/20221519/20221520</t>
  </si>
  <si>
    <t>Compra de 4 Ralos para realizar a substituição do que estão instalados nos banheiros localizados nos alojamentos da unidade</t>
  </si>
  <si>
    <t>PL Mateiriais De Construção Ltda</t>
  </si>
  <si>
    <t xml:space="preserve">Compra de insumos alimenticios a serem utilizados pelos adolescente acautelados na produção de panetones </t>
  </si>
  <si>
    <t>Paranaiba Fortaleza Suprmercdos  Ltda</t>
  </si>
  <si>
    <t>Pagamento hospedagem para visita tecnica da unidade de Uberaba dias 20/12 a 21/12/2022</t>
  </si>
  <si>
    <t>Aquisição de boia da caixa d'agua e refil para filtro de bebedouro da unidade</t>
  </si>
  <si>
    <t>Compra de itens para realizar a manutenção do PABX da unidade</t>
  </si>
  <si>
    <t>Manutenção do PABX da unidade</t>
  </si>
  <si>
    <t>12276471774-7</t>
  </si>
  <si>
    <t>Prestação de serviço de reestruturação de rede eletrica da unidade</t>
  </si>
  <si>
    <t>Lourenço Ferreira Santos</t>
  </si>
  <si>
    <t>2022/2</t>
  </si>
  <si>
    <t xml:space="preserve">Compra de insumos para projeto Copa do mundo </t>
  </si>
  <si>
    <t>Compra de 15 rolos de lã para confecção de mandalas na oficina produzindo sonhos atraves de mandalas</t>
  </si>
  <si>
    <t>Silva e Gonçalves Artesanatos Ltda</t>
  </si>
  <si>
    <t xml:space="preserve">Compra de utensilios a serem utilizados nas oficinas de culinaria e no curso de Pizzaiolo </t>
  </si>
  <si>
    <t>Comercia de Aluminios Sena Ltda</t>
  </si>
  <si>
    <t>Despesas de viagem</t>
  </si>
  <si>
    <t>Reembolso a Ronielle Lopes Caetano ref. Pedagio de BH/ Uberaba</t>
  </si>
  <si>
    <t>Fernanda Lobato Cabral</t>
  </si>
  <si>
    <t>Jose Ricardo de Jesus Santos</t>
  </si>
  <si>
    <t>Lucas Pereira de Almeida</t>
  </si>
  <si>
    <t>350232198751491-32</t>
  </si>
  <si>
    <t>355254327751491-32</t>
  </si>
  <si>
    <t>355239443751491-32</t>
  </si>
  <si>
    <t>Compra de 6 refletores para substituiçao após queima do aparelho para melhoria da visibilidade da area</t>
  </si>
  <si>
    <t>CME Comercial Material  Eletrico</t>
  </si>
  <si>
    <t>Compra de refletor para substituiçao após queima do aparelho para melhoria da visibilidade da area</t>
  </si>
  <si>
    <t>Compra de itens para realização da oficina ceia de natal os itens serão utilizadas na decoraçao do dia</t>
  </si>
  <si>
    <t>Compra de Artigos Farmaceuticos para a unidade e luvas para procedimento</t>
  </si>
  <si>
    <t>Compra de palitos a serem utilizados na confecção de mandalas pelos adolescentes acautelados</t>
  </si>
  <si>
    <t>CLG Descartaveis Equipamentos ltda</t>
  </si>
  <si>
    <t>Mundo dos Esportes Ltda</t>
  </si>
  <si>
    <t>Diaria de viagem a Mizael Bezerra de Oliveira ref. Transferencia de adolescente</t>
  </si>
  <si>
    <t>1/3 Férias Thiago Silva Afonso  período 27/12/2022 a 25/01/2023</t>
  </si>
  <si>
    <t>Férias Thiago Silva Afonso  período 27/12/2022 a 25/01/2023</t>
  </si>
  <si>
    <t>1/3 Férias Antonio Cezar Franca dos Santos  período 27/12/2022 a 25/01/2023</t>
  </si>
  <si>
    <t>Antonio Cezar Franca dos Santos</t>
  </si>
  <si>
    <t>Férias Antonio Cezar Franca dos Santos  período 27/12/2022 a 25/01/2023</t>
  </si>
  <si>
    <t>1/3 Férias Gisele Sousa Costa   período 26/12/2022 a 09/01/2023</t>
  </si>
  <si>
    <t>Férias Gisele Sousa Costa   período 26/12/2022 a 09/01/2023</t>
  </si>
  <si>
    <t>1/3 Férias Liliane Souza Dias  período 26/12/2022 a 09/01/2023</t>
  </si>
  <si>
    <t>Férias Liliane Souza Dias  período 26/12/2022 a 09/01/2023</t>
  </si>
  <si>
    <t>Vale transporte 8 funcionarios  ref. Unidade Ipatinga</t>
  </si>
  <si>
    <t>Desentupimento da rede da pia da cozinha da unidade</t>
  </si>
  <si>
    <t>Desentupidora Tec Solution Ltda</t>
  </si>
  <si>
    <t>Compra de insumos e descartaveis para a realização de projeto mesversario dos adolescentes</t>
  </si>
  <si>
    <t>Armazem do Romulo Ltda</t>
  </si>
  <si>
    <t xml:space="preserve">Lanche para confraternização da formatura  no Ensino fundamental dos adolescentes acautelados na unidade </t>
  </si>
  <si>
    <t xml:space="preserve">Lanche para confraternização da formatura pronatec dos adolescentes acautelados na unidade </t>
  </si>
  <si>
    <t>Lanche para evento de formatura das adolescentes acauteladas na unidade</t>
  </si>
  <si>
    <t>Lanche para o projeto uma tarde de natal com as adolescentes acauteladas</t>
  </si>
  <si>
    <t>Troca de borracha para carimbo devido a desgaste</t>
  </si>
  <si>
    <t>Casa da Fechadura</t>
  </si>
  <si>
    <t>Impressão de 23 unidades de fotos 3x4 a serem utilizadaspara documentos dos adolescentes</t>
  </si>
  <si>
    <t>Marcel Estrela da Silva</t>
  </si>
  <si>
    <t>Diaria de viagem a Warlei Geraldo de Oliveira ref. Acompanhamento do adolescente em audiencia realizada em BH</t>
  </si>
  <si>
    <t>Diaria de viagem a Patricia Pereira do Nascimento ref. Viagem a Tarumirim para desligamento de adolescente.</t>
  </si>
  <si>
    <t>Diaria de viagem a Janderson Charles de Jesus ref. Viagem a Tarumirim para desligamento de adolescente.</t>
  </si>
  <si>
    <t>Pagamento de 13° para funcionario Walderson Walison De Jesus</t>
  </si>
  <si>
    <t>Walderson Walison De Jesus</t>
  </si>
  <si>
    <t>Recarga de vale transporte de 136 funcionarios regiao BH/Metropolitano</t>
  </si>
  <si>
    <t>Vale transporte 194 funcionarios de Belo Horizonte</t>
  </si>
  <si>
    <t>Vale Transporte 1 funcionario ref. Ipatinga</t>
  </si>
  <si>
    <t xml:space="preserve">Consorcio Fabriciano de transporte coletivo </t>
  </si>
  <si>
    <t>Compra de 25 cadeiras fixas,10 mesa 70x70 e 39 cadeita bistrot</t>
  </si>
  <si>
    <t>Compra de luvas descartaveis para procedimento de revistas minuciosas</t>
  </si>
  <si>
    <t xml:space="preserve">Pagamento de 2° parcela do  aditivo do contrato do serviço de reforma do telhado na unidade </t>
  </si>
  <si>
    <t xml:space="preserve">Compras de Caixas organizadoras para armazenar  os itens de Higiene Pessoal dos adolescentes </t>
  </si>
  <si>
    <t>IGK Utilidades Domesticas Eireli</t>
  </si>
  <si>
    <t>Serviço de coffe break após o evento do 1° seminario da unidade</t>
  </si>
  <si>
    <t>Trifesta Eventos e Locações Ltda</t>
  </si>
  <si>
    <t>Pagamento de pensão alimenticia ref. TRCT A Tallita Kelly Silva de Oliveira do funcionario Agnaldo Caetano da Silva</t>
  </si>
  <si>
    <t>Vale Transporte 1 funcionario Ref. Sete Lagoas</t>
  </si>
  <si>
    <t>R-281222-19</t>
  </si>
  <si>
    <t>Vale Transporte 4 funcionarios Ref. Unidade Sete Lagoas</t>
  </si>
  <si>
    <t xml:space="preserve">Diaria de viagem a Mariana Diniz Souza ref. Visita metodologica com a rede socioassistencial </t>
  </si>
  <si>
    <t>Mariana Diniz Souza</t>
  </si>
  <si>
    <t>Danubian Moreira Maciel</t>
  </si>
  <si>
    <t>Adonis Silva Nunes de Faria</t>
  </si>
  <si>
    <t>Gisele de Souza Siriaco</t>
  </si>
  <si>
    <t>Rodrigo Damasceno Martins</t>
  </si>
  <si>
    <t>36023613975149-32</t>
  </si>
  <si>
    <t>360233669751491-32</t>
  </si>
  <si>
    <t>361231678751491-32</t>
  </si>
  <si>
    <t>360233474751491-32</t>
  </si>
  <si>
    <t>360235142751491-32</t>
  </si>
  <si>
    <t>360234224751491-32</t>
  </si>
  <si>
    <t>356260927751491-32</t>
  </si>
  <si>
    <t>360251078751491-32</t>
  </si>
  <si>
    <t>360242391751491-32</t>
  </si>
  <si>
    <t>360236696751491-32</t>
  </si>
  <si>
    <t>Ressarcimento de pagamento indevido de parcela do 13° do funcionario Walderson Walison de Jesus da unidade de são jeronimo conforme lançamento 8169</t>
  </si>
  <si>
    <t>12278193714-4</t>
  </si>
  <si>
    <t>12278193818-7</t>
  </si>
  <si>
    <t>Compra de jogos para ser usado na oficina jogo a jogo</t>
  </si>
  <si>
    <t>Recarga do cartão de alimentação para 36 funcionários da Sede Administrativa.</t>
  </si>
  <si>
    <t>13º salário sobre TRCT paga a esposa devido ao falecimento do funcionario</t>
  </si>
  <si>
    <t>Caroline Martins Souza Costa</t>
  </si>
  <si>
    <t>Férias sobre TRCT  paga a esposa devido ao falecimento do funcionario</t>
  </si>
  <si>
    <t>1/3 de férias sobre TRCT  paga a esposa devido ao falecimento do funcionario</t>
  </si>
  <si>
    <t>Saldo de salário sobre TRCT  paga a esposa devido ao falecimento do funcionario</t>
  </si>
  <si>
    <t>Compra de 15 cadeiras fixas para atender a demanda da unidade</t>
  </si>
  <si>
    <t>Compra de materiais para realização do projeto Ezape</t>
  </si>
  <si>
    <t>Opção Papeis Comercio Ltda</t>
  </si>
  <si>
    <t xml:space="preserve">Compras de materiais Hidraulicos para reparo na unidade </t>
  </si>
  <si>
    <t>Hidraulica Uberaba</t>
  </si>
  <si>
    <t>Manutenção PABX unidade</t>
  </si>
  <si>
    <t>Compra de bobina plastica para o armazenamento de alimentos dos adolescentes acautelados que são encaminhados pelas familias durante a visita</t>
  </si>
  <si>
    <t>Padua Embalagens e Descartaveis Ltda</t>
  </si>
  <si>
    <t xml:space="preserve">Compra de materias esportivos para realização da oficina e atividades de esporte e lazer na unidade </t>
  </si>
  <si>
    <t>F Artigos Esportivos LTDA</t>
  </si>
  <si>
    <t>Elisani Verissimo Ferro</t>
  </si>
  <si>
    <t>Mario Matheus Franco Junqueira</t>
  </si>
  <si>
    <t xml:space="preserve">Diaria de viagem a Simone Ferreira Maria Da Silva ref. Translado de adolescente devido a desinternaçao </t>
  </si>
  <si>
    <t xml:space="preserve"> Simone Ferreira Maria Da Silva</t>
  </si>
  <si>
    <t>Diaria de viagem a Janderson Charles de Jesus ref. Visita metodologica a familia de adolescente</t>
  </si>
  <si>
    <t xml:space="preserve">Janderson Charles de Jesus </t>
  </si>
  <si>
    <t>Diaria de viagem a Marcio Ferreira da Silva ref. Visita para revisao do veiculo Duster da unidade</t>
  </si>
  <si>
    <t>Reembolso a Patricia Pereira do Nascimento ref. Alimentaçao de adolescente no caminho da sua cidade de origem</t>
  </si>
  <si>
    <t>362234792751491-32</t>
  </si>
  <si>
    <t>362233573751491-32</t>
  </si>
  <si>
    <t>Compra de itens para realizaça da oficina Café Natalino que sera realizado na unidade</t>
  </si>
  <si>
    <t>Pão Total Padaria Confeitaria Lanchonete Eireli</t>
  </si>
  <si>
    <t>Compra de material Hidráulico com torneiras e registros a ser instalado na cozinha onde ocorre o curso de pizzaiolo ofertado pelo pronatec</t>
  </si>
  <si>
    <t xml:space="preserve">Compra de 7 cartuchos tanque de toner HP </t>
  </si>
  <si>
    <t xml:space="preserve">Compra de filtros para a troca nos bebedouros da unidade </t>
  </si>
  <si>
    <t>BH Filtros bebedouros e purificadores de água Ltda</t>
  </si>
  <si>
    <t>Compra de inseticida para combater a infestação de purgões,lagartas e formigas na horta da unidade</t>
  </si>
  <si>
    <t>Minas Rural Agro Negocios Ltda</t>
  </si>
  <si>
    <t>Drogaria e Perfumaria Regina</t>
  </si>
  <si>
    <t xml:space="preserve">Compra de itens para revisão obrigatoria do veiculo Duster afim de manter a garantia de fabrica </t>
  </si>
  <si>
    <t xml:space="preserve">Serviço de revisão obrigatoria do veiculo Duster afim de manter a garantia de fabrica </t>
  </si>
  <si>
    <t>Férias Roberta do Nascimento Fialho período 03/01/2023 a 01/02/2023</t>
  </si>
  <si>
    <t>Roberta do Nascimento Fialho</t>
  </si>
  <si>
    <t>1/3Férias Roberta do Nascimento Fialho período 03/01/2023 a 01/02/2023</t>
  </si>
  <si>
    <t>Férias Aquila Augusto da Silva Teixeira  período 02/01/2023 a 16/01/2023</t>
  </si>
  <si>
    <t>1/3 Férias Aquila Augusto da Silva Teixeira  período 02/01/2023 a 16/01/2023</t>
  </si>
  <si>
    <t>Férias Cristiano Florentino Beatriz   período 02/01/2023 a 31/01/2023</t>
  </si>
  <si>
    <t>Cristiano Florentino Beatriz</t>
  </si>
  <si>
    <t>1/3 Férias Cristiano Florentino Beatriz   período 02/01/2023 a 31/01/2023</t>
  </si>
  <si>
    <t>Férias Ely Stole do Nascimento Junior   período 03/01/2022 a 01/02/2023</t>
  </si>
  <si>
    <t xml:space="preserve">Ely Stole do Nascimento Junior </t>
  </si>
  <si>
    <t>1/3 Férias Ely Stole do Nascimento Junior   período 03/01/2022 a 01/02/2023</t>
  </si>
  <si>
    <t>Férias Ezequiel Moutinho da Silva   período 03/01/2022 a 01/02/2023</t>
  </si>
  <si>
    <t xml:space="preserve"> Ezequiel Moutinho da Silva</t>
  </si>
  <si>
    <t>1/3 Férias Ezequiel Moutinho da Silva   período 03/01/2022 a 01/02/2023</t>
  </si>
  <si>
    <t>Férias Gislaine Magalhaes de Paula Pires  período 02/01/2022 a 31/01/2023</t>
  </si>
  <si>
    <t xml:space="preserve">Gislaine Magalhaes de Paula Pires </t>
  </si>
  <si>
    <t>1/3 Férias Gislaine Magalhaes de Paula Pires  período 02/01/2022 a 31/01/2023</t>
  </si>
  <si>
    <t>Férias Guilherme Vargas Cesar   período 02/01/2022 a 16/01/2023</t>
  </si>
  <si>
    <t xml:space="preserve">Guilherme Vargas Cesar </t>
  </si>
  <si>
    <t>1/3 Férias Guilherme Vargas Cesar   período 02/01/2022 a 16/01/2023</t>
  </si>
  <si>
    <t>Férias Jaqueline Santos Bandeira da Silva período 02/01/2022 a 31/01/2023</t>
  </si>
  <si>
    <t xml:space="preserve"> Jaqueline Santos Bandeira da Silva </t>
  </si>
  <si>
    <t>1/3 Férias Jaqueline Santos Bandeira da Silva período 02/01/2022 a 31/01/2023</t>
  </si>
  <si>
    <t>Férias Jessica Domingos da Silva   período 02/01/2022 a 31/01/2023</t>
  </si>
  <si>
    <t xml:space="preserve"> Jessica Domingos da Silva</t>
  </si>
  <si>
    <t>1/3 Férias Jessica Domingos da Silva   período 02/01/2022 a 31/01/2023</t>
  </si>
  <si>
    <t>Férias Lauriete Rodrigues Salomão de Moura  período 03/01/2022 a 01/02/2023</t>
  </si>
  <si>
    <t xml:space="preserve"> Lauriete Rodrigues Salomão de Moura</t>
  </si>
  <si>
    <t>1/3 Férias Lauriete Rodrigues Salomão de Moura  período 03/01/2022 a 01/02/2023</t>
  </si>
  <si>
    <t>Férias Lucas Daniel Camilo da Silva período 03/01/2022 a 01/02/2023</t>
  </si>
  <si>
    <t>Lucas Daniel Camilo da Silva</t>
  </si>
  <si>
    <t>1/3 Férias Lucas Daniel Camilo da Silva período 03/01/2022 a 01/02/2023</t>
  </si>
  <si>
    <t>Férias Matthaeus Fernando Ferreira período 02/01/2022 a 31/01/2023</t>
  </si>
  <si>
    <t xml:space="preserve">Matthaeus Fernando Ferreira </t>
  </si>
  <si>
    <t>Férias Rafaela Fernandes dos Santos período 02/01/2022 a 31/01/2023</t>
  </si>
  <si>
    <t xml:space="preserve">Rafaela Fernandes dos Santos </t>
  </si>
  <si>
    <t>1/3 Férias Rafaela Fernandes dos Santos período 02/01/2022 a 31/01/2023</t>
  </si>
  <si>
    <t>Férias Welton Ferreira Alvim Furtado período 03/01/2022 a 01/02/2023</t>
  </si>
  <si>
    <t>1/3 Férias Welton Ferreira Alvim Furtado período 03/01/2022 a 01/02/2023</t>
  </si>
  <si>
    <t>Férias Adriana Araujo Sousa Silva período 02/01/2022 a 31/01/2023</t>
  </si>
  <si>
    <t>1/3 Férias Adriana Araujo Sousa Silva período 02/01/2022 a 31/01/2023</t>
  </si>
  <si>
    <t>Férias Adriene Oliveira da Silveira período 02/01/2022 a 31/01/2023</t>
  </si>
  <si>
    <t>Adriene Oliveira da Silveira</t>
  </si>
  <si>
    <t>1/3 Férias Adriene Oliveira da Silveira período 02/01/2022 a 31/01/2023</t>
  </si>
  <si>
    <t>Férias Alexsia Thauane Pereira Silva período 02/01/2022 a 31/02/2023</t>
  </si>
  <si>
    <t xml:space="preserve"> Alexsia Thauane Pereira Silva</t>
  </si>
  <si>
    <t>Férias Amanda Lorena Leite período 02/01/2022 a 16/02/2023</t>
  </si>
  <si>
    <t xml:space="preserve"> Amanda Lorena Leite</t>
  </si>
  <si>
    <t>1/3 Férias Amanda Lorena Leite período 02/01/2022 a 16/02/2023</t>
  </si>
  <si>
    <t>Férias Charlene Geise da Costa Soares  período 02/01/2022 a 16/01/2023</t>
  </si>
  <si>
    <t>1/3 Férias Charlene Geise da Costa Soares  período 02/01/2022 a 16/01/2023</t>
  </si>
  <si>
    <t>Férias Cleber Jose Meireles Teixeira período 02/01/2022 a 31/01/2023</t>
  </si>
  <si>
    <t>Cleber Jose Meireles Teixeira</t>
  </si>
  <si>
    <t>1/3 Férias Cleber Jose Meireles Teixeira período 02/01/2022 a 31/01/2023</t>
  </si>
  <si>
    <t>Férias Darlan Barbosa Coelho  período 02/01/2022 a 31/01/2023</t>
  </si>
  <si>
    <t>Darlan Barbosa Coelho</t>
  </si>
  <si>
    <t>1/3 Férias Darlan Barbosa Coelho  período 02/01/2022 a 31/01/2023</t>
  </si>
  <si>
    <t>Férias Dayse Cristiely Reis período 03/01/2022 a 01/02/2023</t>
  </si>
  <si>
    <t xml:space="preserve"> Dayse Cristiely Reis</t>
  </si>
  <si>
    <t>1/3 Férias Dayse Cristiely Reis período 03/01/2022 a 01/02/2023</t>
  </si>
  <si>
    <t>Férias Helena Juliele Ribeiro Almeida Fontes período 03/01/2022 a 01/02/2023</t>
  </si>
  <si>
    <t>Helena Juliele Ribeiro Almeida Fontes</t>
  </si>
  <si>
    <t>1/3 Férias Helena Juliele Ribeiro Almeida Fontes período 03/01/2022 a 01/02/2023</t>
  </si>
  <si>
    <t>Férias Lucas Cardoso Arantes período 02/01/2022 a 31/01/2023</t>
  </si>
  <si>
    <t>1/3 Férias Lucas Cardoso Arantes período 02/01/2022 a 31/01/2023</t>
  </si>
  <si>
    <t>Férias Matheus Luiz  Rosa período 02/01/2022 a 31/01/2023</t>
  </si>
  <si>
    <t xml:space="preserve"> Matheus Luiz  Rosa</t>
  </si>
  <si>
    <t>1/3 Férias Matheus Luiz  Rosa período 02/01/2022 a 31/01/2023</t>
  </si>
  <si>
    <t>Férias Paulo Roberto Silveira Nasser período 02/01/2022 a 31/01/2023</t>
  </si>
  <si>
    <t>Paulo Roberto Silveira Nasser</t>
  </si>
  <si>
    <t>1/3 Férias Paulo Roberto Silveira Nasser período 02/01/2022 a 31/01/2023</t>
  </si>
  <si>
    <t>Férias Rosiele Dias Ribeiro período 03/01/2022 a 01/02/2023</t>
  </si>
  <si>
    <t xml:space="preserve">Rosiele Dias Ribeiro </t>
  </si>
  <si>
    <t>1/3 Férias Rosiele Dias Ribeiro período 03/01/2022 a 01/02/2023</t>
  </si>
  <si>
    <t>Férias Samela Marli da Silva período 02/01/2022 a 31/01/2023</t>
  </si>
  <si>
    <t>Samela Marli da Silva</t>
  </si>
  <si>
    <t>1/3 Férias Samela Marli da Silva período 02/01/2022 a 31/01/2023</t>
  </si>
  <si>
    <t>Férias Vanderlucio Lucas Pereira período 02/01/2022 a 31/01/2023</t>
  </si>
  <si>
    <t xml:space="preserve">Vanderlucio Lucas Pereira </t>
  </si>
  <si>
    <t>Férias Vinicius Teixeira Machado período 02/01/2022 a 31/01/2023</t>
  </si>
  <si>
    <t xml:space="preserve"> Vinicius Teixeira Machado </t>
  </si>
  <si>
    <t>1/3 Férias Vinicius Teixeira Machado período 02/01/2022 a 31/01/2023</t>
  </si>
  <si>
    <t>Férias Waltair Vaz Vieira Junior período 03/01/2022 a 01/02/2023</t>
  </si>
  <si>
    <t>1/3 Férias Waltair Vaz Vieira Junior período 03/01/2022 a 01/02/2023</t>
  </si>
  <si>
    <t>Férias Willian Raul Gomes de Brito  período 02/01/2022 a 31/01/2023</t>
  </si>
  <si>
    <t xml:space="preserve"> Willian Raul Gomes de Brito </t>
  </si>
  <si>
    <t>1/3 Férias Willian Raul Gomes de Brito  período 02/01/2022 a 31/01/2023</t>
  </si>
  <si>
    <t>Férias Wagner Gladson da Silva período 02/01/2022 a 31/01/2023</t>
  </si>
  <si>
    <t>1/3 Férias Wagner Gladson da Silva período 02/01/2022 a 31/01/2023</t>
  </si>
  <si>
    <t>Férias Poliana Batista Gregorio de Souza período 02/01/2022 a 16/01/2023</t>
  </si>
  <si>
    <t xml:space="preserve">Poliana Batista Gregorio de Souza </t>
  </si>
  <si>
    <t>1/3 Férias Poliana Batista Gregorio de Souza período 02/01/2022 a 16/01/2023</t>
  </si>
  <si>
    <t>Poliana Ramos de Oliveira</t>
  </si>
  <si>
    <t>Mara Alice Avelar Saraiva Horta</t>
  </si>
  <si>
    <t>Diaria de viagem a Paulo Sergio de Oliveira ref. Transferencia de adolescente</t>
  </si>
  <si>
    <t>Paulo Sergio de Oliveira</t>
  </si>
  <si>
    <t>Diaria de viagem a Jéssica Domingos da Silva ref. Acompanhamento a adolescente a cidade de Juiz de fora devido sua desinternaçao</t>
  </si>
  <si>
    <t>Diaria de viagem a Márcio Francisco da Silva ref. Acompanhamento a adolescente a cidade de Juiz de fora devido sua desinternaçao</t>
  </si>
  <si>
    <t>Diaria de viagem a Valdiney Batista da Silva ref. Transferencia de adolescente</t>
  </si>
  <si>
    <t xml:space="preserve">Valdiney Batista da Silva </t>
  </si>
  <si>
    <t>Reembolso  Rodrigo Fagundes do Nascimento ref. Hospedagem</t>
  </si>
  <si>
    <t>Reembolso a Eduardo Marcelino ref. Hospedagem</t>
  </si>
  <si>
    <t xml:space="preserve">Guia </t>
  </si>
  <si>
    <t>354242423751491-32</t>
  </si>
  <si>
    <t>354251972751491-32</t>
  </si>
  <si>
    <t>362252781751491-32</t>
  </si>
  <si>
    <t>355231646751491-32</t>
  </si>
  <si>
    <t>360233991751491-32</t>
  </si>
  <si>
    <t>Prima via Comercio de Automoveis Ltda</t>
  </si>
  <si>
    <t>Carmo Veiculos Ltda</t>
  </si>
  <si>
    <t>Compra de manteiga de cacau para os adolescentes</t>
  </si>
  <si>
    <t>Compra de 10 cortadores de unha para  higiene dos adolescentes</t>
  </si>
  <si>
    <t>Rodrigo Cosmetico ltda</t>
  </si>
  <si>
    <t>CDB Flex Empresarial 20210913 000122</t>
  </si>
  <si>
    <t>20210913 000122</t>
  </si>
  <si>
    <t>CDB Flex Empresarial 20211018 000064</t>
  </si>
  <si>
    <t>20211018 000064</t>
  </si>
  <si>
    <t>CDB Flex Empresarial 20211117 000221</t>
  </si>
  <si>
    <t>20211117 000221</t>
  </si>
  <si>
    <t>CDB Flex Empresarial 20211216 000044</t>
  </si>
  <si>
    <t xml:space="preserve">20211616 000044 </t>
  </si>
  <si>
    <t>CDB Flex Empresarial 20220110 000032</t>
  </si>
  <si>
    <t>20220110 000032</t>
  </si>
  <si>
    <t>Gastos com tarifa bancaria</t>
  </si>
  <si>
    <t>Rendimento TRUST</t>
  </si>
  <si>
    <t>Saldo anterior</t>
  </si>
  <si>
    <t>Rendimento TRUST - Rendimento das aplicações financeiras da conta Reserva de Recurso - ref. 03/2022</t>
  </si>
  <si>
    <t>Rendimento TRUST - Rendimento das aplicações financeiras da conta Reserva de Recurso - ref. 04/2022</t>
  </si>
  <si>
    <t>Transferencia de Rendimentos para conta Reserva de recurso, conforme previsto no I do Art. 89 do decreto estadual 47553/2018 ref. 04/2022</t>
  </si>
  <si>
    <t>Rendimento TRUST - Rendimento das aplicações financeiras da conta Reserva de Recurso - ref. 05/2022</t>
  </si>
  <si>
    <t>Transferencia de Rendimentos para conta Reserva de recurso, conforme previsto no I do Art. 89 do decreto estadual 47553/2018 ref. 05/2022</t>
  </si>
  <si>
    <t>Rendimento TRUST - Rendimento das aplicações financeiras da conta Reserva de Recurso - ref. 06/2022</t>
  </si>
  <si>
    <t>Transferencia de Rendimentos para conta Reserva de recurso, conforme previsto no I do Art. 89 do decreto estadual 47553/2018 ref. 06/2022</t>
  </si>
  <si>
    <t>Rendimento TRUST - Rendimento das aplicações financeiras da conta Reserva de Recurso - ref. 07/2022</t>
  </si>
  <si>
    <t>Transferencia de Rendimentos para conta Reserva de recurso, conforme previsto no I do Art. 89 do decreto estadual 47553/2018 ref. 07/2022</t>
  </si>
  <si>
    <t>Ressarcimento de  tarifa bancaria conforme lançamento 13</t>
  </si>
  <si>
    <t>Rendimento TRUST - Rendimento das aplicações financeiras da conta Reserva de Recurso - ref. 08/2022</t>
  </si>
  <si>
    <t>Transferencia de Rendimentos para conta Reserva de recurso, conforme previsto no I do Art. 89 do decreto estadual 47553/2018 ref. 08/2022</t>
  </si>
  <si>
    <t>Rendimento TRUST - Rendimento das aplicações financeiras da conta Reserva de Recurso - ref. 09/2022</t>
  </si>
  <si>
    <t>Transferencia de Rendimentos para conta Reserva de recurso, conforme previsto no I do Art. 89 do decreto estadual 47553/2018 ref. 09/2022</t>
  </si>
  <si>
    <t>Pagamento de deposito judicial de Nayara Las Casas Vieira Rodrigues</t>
  </si>
  <si>
    <t>Boleto Bancario</t>
  </si>
  <si>
    <t>Pagamento de deposito judicial de Vinicius Couto Maciel</t>
  </si>
  <si>
    <t>DARF pago ref. A taxa de custas judiciais do processo de Nayara Las Casas Vieira Rodrigues</t>
  </si>
  <si>
    <t>18740-2</t>
  </si>
  <si>
    <t>DARF pago ref. A taxa de custas judiciais do processo de Vinicius Couto Maciel</t>
  </si>
  <si>
    <t>Transferencia de Rendimentos para conta Reserva de recurso, conforme previsto no I do Art. 89 do decreto estadual 47553/2018 ref. 10/2022</t>
  </si>
  <si>
    <t>DARF pago ref. A taxa de custas judiciais do processo de Fabiano Camilo Florentino</t>
  </si>
  <si>
    <t>Pagamento de deposito judicial de Fabiano Camilo Florentino</t>
  </si>
  <si>
    <t>Pagamento de deposito judicial de Ritiele Madeira Sena</t>
  </si>
  <si>
    <t>Reembolso a Fabiano Neves Alves Pereira ref. A DARF pago ref. A taxa de custas judiciais do processo de Ritiele Madeira Sena</t>
  </si>
  <si>
    <t>Rendimento TRUST - Rendimento das aplicações financeiras da conta Reserva de Recurso - ref. 11/2022</t>
  </si>
  <si>
    <t>Transferencia de Rendimentos para conta Reserva de recurso, conforme previsto no I do Art. 89 do decreto estadual 47553/2018 ref. 11/2022</t>
  </si>
  <si>
    <t>Rendimento TRUST - Rendimento das aplicações financeiras da conta Reserva de Recurso - ref. 12/2022</t>
  </si>
  <si>
    <t>DECLARAÇÃO DO DIRIGENTE DA OS</t>
  </si>
  <si>
    <t>__________________________________</t>
  </si>
  <si>
    <t>Alexandre Compart</t>
  </si>
  <si>
    <t>Diretor Institucional do Instituto Elo</t>
  </si>
  <si>
    <t>Belo Horizonte,         31    de             Janeiro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</si>
</sst>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rgb="FF000000"/>
      <name val="Arial"/>
      <family val="2"/>
    </font>
    <font>
      <sz val="8"/>
      <name val="Arial"/>
      <family val="2"/>
    </font>
    <font>
      <sz val="9"/>
      <color rgb="FF003300"/>
      <name val="Arial"/>
      <family val="2"/>
    </font>
    <font>
      <sz val="10"/>
      <color theme="1"/>
      <name val="Arial"/>
      <family val="2"/>
    </font>
    <font>
      <b/>
      <sz val="17"/>
      <color theme="1"/>
      <name val="Arial"/>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B0F0"/>
        <bgColor indexed="64"/>
      </patternFill>
    </fill>
  </fills>
  <borders count="7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hair">
        <color indexed="64"/>
      </left>
      <right style="hair">
        <color indexed="64"/>
      </right>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37">
    <xf numFmtId="0" fontId="0"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29" fillId="0" borderId="0"/>
    <xf numFmtId="0" fontId="5" fillId="0" borderId="0"/>
    <xf numFmtId="0" fontId="30"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760">
    <xf numFmtId="0" fontId="0" fillId="0" borderId="0" xfId="0"/>
    <xf numFmtId="0" fontId="0" fillId="2" borderId="0" xfId="0" applyFill="1"/>
    <xf numFmtId="0" fontId="12" fillId="2" borderId="0" xfId="0" applyFont="1" applyFill="1" applyAlignment="1">
      <alignment horizontal="left" vertical="center"/>
    </xf>
    <xf numFmtId="0" fontId="9" fillId="2" borderId="0" xfId="0" applyFont="1" applyFill="1" applyAlignment="1">
      <alignment horizontal="center"/>
    </xf>
    <xf numFmtId="0" fontId="11" fillId="2" borderId="0" xfId="0" applyFont="1" applyFill="1"/>
    <xf numFmtId="0" fontId="11" fillId="2" borderId="0" xfId="0" applyFont="1" applyFill="1" applyAlignment="1">
      <alignment horizontal="center"/>
    </xf>
    <xf numFmtId="0" fontId="5" fillId="2" borderId="0" xfId="0" applyFont="1" applyFill="1"/>
    <xf numFmtId="4" fontId="12" fillId="2" borderId="0" xfId="0" applyNumberFormat="1" applyFont="1" applyFill="1" applyAlignment="1">
      <alignment horizontal="center" vertical="center"/>
    </xf>
    <xf numFmtId="165" fontId="5" fillId="2" borderId="0" xfId="12" applyFont="1" applyFill="1" applyBorder="1"/>
    <xf numFmtId="165" fontId="12" fillId="2" borderId="0" xfId="12" applyFont="1" applyFill="1" applyBorder="1" applyAlignment="1">
      <alignment horizontal="right" vertical="center"/>
    </xf>
    <xf numFmtId="0" fontId="7" fillId="2" borderId="0" xfId="0" applyFont="1" applyFill="1" applyAlignment="1">
      <alignment horizontal="center" vertical="center"/>
    </xf>
    <xf numFmtId="165" fontId="15" fillId="2" borderId="0" xfId="12" applyFont="1" applyFill="1" applyBorder="1" applyAlignment="1">
      <alignment horizontal="right" vertical="center"/>
    </xf>
    <xf numFmtId="165" fontId="16" fillId="2" borderId="0" xfId="12" applyFont="1" applyFill="1" applyBorder="1" applyAlignment="1">
      <alignment horizontal="right" vertical="center"/>
    </xf>
    <xf numFmtId="165" fontId="16" fillId="2" borderId="1" xfId="12" applyFont="1" applyFill="1" applyBorder="1" applyAlignment="1">
      <alignment horizontal="right" vertical="center"/>
    </xf>
    <xf numFmtId="165" fontId="16" fillId="2" borderId="2" xfId="12" applyFont="1" applyFill="1" applyBorder="1" applyAlignment="1">
      <alignment horizontal="right" vertical="center"/>
    </xf>
    <xf numFmtId="165" fontId="16" fillId="2" borderId="3" xfId="12" applyFont="1" applyFill="1" applyBorder="1" applyAlignment="1">
      <alignment horizontal="right" vertical="center"/>
    </xf>
    <xf numFmtId="165" fontId="16" fillId="2" borderId="4" xfId="12" applyFont="1" applyFill="1" applyBorder="1" applyAlignment="1">
      <alignment horizontal="right" vertical="center"/>
    </xf>
    <xf numFmtId="165" fontId="16" fillId="2" borderId="5" xfId="12" applyFont="1" applyFill="1" applyBorder="1" applyAlignment="1">
      <alignment horizontal="right" vertical="center"/>
    </xf>
    <xf numFmtId="0" fontId="0" fillId="2" borderId="0" xfId="0" applyFill="1" applyAlignment="1">
      <alignment vertical="center"/>
    </xf>
    <xf numFmtId="0" fontId="16" fillId="2" borderId="5" xfId="0" applyFont="1" applyFill="1" applyBorder="1" applyAlignment="1">
      <alignment horizontal="left" vertical="center" wrapText="1"/>
    </xf>
    <xf numFmtId="0" fontId="16" fillId="2" borderId="0" xfId="0" applyFont="1" applyFill="1" applyAlignment="1">
      <alignment horizontal="left" vertical="center" wrapText="1"/>
    </xf>
    <xf numFmtId="0" fontId="15" fillId="2" borderId="0" xfId="0" applyFont="1" applyFill="1" applyAlignment="1">
      <alignment horizontal="left" vertical="center"/>
    </xf>
    <xf numFmtId="0" fontId="15" fillId="2" borderId="1" xfId="0" applyFont="1" applyFill="1" applyBorder="1" applyAlignment="1">
      <alignment vertical="center"/>
    </xf>
    <xf numFmtId="0" fontId="16" fillId="2" borderId="1" xfId="0" applyFont="1" applyFill="1" applyBorder="1" applyAlignment="1">
      <alignment horizontal="right" vertical="center" wrapText="1"/>
    </xf>
    <xf numFmtId="0" fontId="15" fillId="2" borderId="2" xfId="0" applyFont="1" applyFill="1" applyBorder="1" applyAlignment="1">
      <alignment vertical="center"/>
    </xf>
    <xf numFmtId="0" fontId="16" fillId="2" borderId="2" xfId="0" applyFont="1" applyFill="1" applyBorder="1" applyAlignment="1">
      <alignment horizontal="right" vertical="center" wrapText="1"/>
    </xf>
    <xf numFmtId="0" fontId="16" fillId="2" borderId="3" xfId="0" applyFont="1" applyFill="1" applyBorder="1" applyAlignment="1">
      <alignment horizontal="left" vertical="center"/>
    </xf>
    <xf numFmtId="0" fontId="16" fillId="2" borderId="3" xfId="0" applyFont="1" applyFill="1" applyBorder="1" applyAlignment="1">
      <alignment vertical="center" wrapText="1"/>
    </xf>
    <xf numFmtId="0" fontId="15" fillId="2" borderId="5" xfId="0" applyFont="1" applyFill="1" applyBorder="1" applyAlignment="1">
      <alignment vertical="center"/>
    </xf>
    <xf numFmtId="4" fontId="16" fillId="2" borderId="5" xfId="0" applyNumberFormat="1" applyFont="1" applyFill="1" applyBorder="1" applyAlignment="1">
      <alignment horizontal="right" vertical="center"/>
    </xf>
    <xf numFmtId="0" fontId="16" fillId="2" borderId="5" xfId="0" applyFont="1" applyFill="1" applyBorder="1" applyAlignment="1">
      <alignment horizontal="left" vertical="center"/>
    </xf>
    <xf numFmtId="0" fontId="16" fillId="2" borderId="0" xfId="0" applyFont="1" applyFill="1" applyAlignment="1">
      <alignment vertical="center"/>
    </xf>
    <xf numFmtId="0" fontId="24" fillId="2" borderId="0" xfId="0" applyFont="1" applyFill="1" applyAlignment="1">
      <alignment vertical="center" wrapText="1"/>
    </xf>
    <xf numFmtId="0" fontId="12" fillId="2" borderId="0" xfId="0" applyFont="1" applyFill="1" applyAlignment="1">
      <alignment vertical="center"/>
    </xf>
    <xf numFmtId="0" fontId="16" fillId="2" borderId="5" xfId="0" applyFont="1" applyFill="1" applyBorder="1" applyAlignment="1">
      <alignment horizontal="right" vertical="center" wrapText="1"/>
    </xf>
    <xf numFmtId="0" fontId="16" fillId="2" borderId="5" xfId="0" applyFont="1" applyFill="1" applyBorder="1" applyAlignment="1">
      <alignment vertical="center"/>
    </xf>
    <xf numFmtId="0" fontId="16" fillId="2" borderId="3" xfId="0" applyFont="1" applyFill="1" applyBorder="1" applyAlignment="1">
      <alignment horizontal="left" vertical="center" wrapText="1"/>
    </xf>
    <xf numFmtId="0" fontId="10" fillId="2" borderId="0" xfId="0" applyFont="1" applyFill="1" applyAlignment="1">
      <alignment horizontal="center" vertical="center" wrapText="1"/>
    </xf>
    <xf numFmtId="0" fontId="6" fillId="2" borderId="0" xfId="0" applyFont="1" applyFill="1" applyAlignment="1">
      <alignment vertical="center"/>
    </xf>
    <xf numFmtId="0" fontId="14" fillId="2" borderId="0" xfId="0" applyFont="1" applyFill="1"/>
    <xf numFmtId="0" fontId="14" fillId="2" borderId="0" xfId="0" applyFont="1" applyFill="1" applyAlignment="1">
      <alignment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4" fontId="7"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6" fillId="2" borderId="0" xfId="0" applyFont="1" applyFill="1"/>
    <xf numFmtId="0" fontId="7" fillId="2" borderId="0" xfId="0" applyFont="1" applyFill="1"/>
    <xf numFmtId="0" fontId="11" fillId="2" borderId="0" xfId="0" applyFont="1" applyFill="1" applyAlignment="1" applyProtection="1">
      <alignment horizontal="center"/>
      <protection locked="0"/>
    </xf>
    <xf numFmtId="165" fontId="22"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8" fillId="2" borderId="0" xfId="0" applyFont="1" applyFill="1" applyAlignment="1" applyProtection="1">
      <alignment horizontal="left" vertical="center" wrapText="1"/>
      <protection locked="0"/>
    </xf>
    <xf numFmtId="166" fontId="12" fillId="2" borderId="9" xfId="0" applyNumberFormat="1" applyFont="1" applyFill="1" applyBorder="1" applyAlignment="1">
      <alignment horizontal="center" vertical="center" wrapText="1"/>
    </xf>
    <xf numFmtId="0" fontId="12" fillId="2" borderId="9" xfId="0" applyFont="1" applyFill="1" applyBorder="1" applyAlignment="1">
      <alignment horizontal="center" vertical="center" wrapText="1"/>
    </xf>
    <xf numFmtId="0" fontId="5" fillId="3" borderId="0" xfId="0" applyFont="1" applyFill="1" applyAlignment="1" applyProtection="1">
      <alignment horizontal="left" vertical="center"/>
      <protection locked="0"/>
    </xf>
    <xf numFmtId="0" fontId="15" fillId="3" borderId="0" xfId="0" applyFont="1" applyFill="1" applyAlignment="1">
      <alignment vertical="center" wrapText="1"/>
    </xf>
    <xf numFmtId="0" fontId="15" fillId="3" borderId="0" xfId="0" applyFont="1" applyFill="1" applyAlignment="1">
      <alignment horizontal="left" vertical="center" wrapText="1"/>
    </xf>
    <xf numFmtId="0" fontId="15" fillId="3" borderId="0" xfId="0" applyFont="1" applyFill="1" applyAlignment="1">
      <alignment vertical="center"/>
    </xf>
    <xf numFmtId="0" fontId="15" fillId="3" borderId="0" xfId="0" applyFont="1" applyFill="1" applyAlignment="1">
      <alignment horizontal="left" vertical="center"/>
    </xf>
    <xf numFmtId="0" fontId="15" fillId="3" borderId="4" xfId="0" applyFont="1" applyFill="1" applyBorder="1" applyAlignment="1">
      <alignment vertical="center" wrapText="1"/>
    </xf>
    <xf numFmtId="165" fontId="16" fillId="2" borderId="3" xfId="12" applyFont="1" applyFill="1" applyBorder="1" applyAlignment="1">
      <alignment horizontal="center" vertical="center"/>
    </xf>
    <xf numFmtId="165" fontId="15" fillId="2" borderId="0" xfId="12" applyFont="1" applyFill="1" applyBorder="1" applyAlignment="1">
      <alignment horizontal="center" vertical="center"/>
    </xf>
    <xf numFmtId="165" fontId="15" fillId="2" borderId="10" xfId="12" applyFont="1" applyFill="1" applyBorder="1" applyAlignment="1">
      <alignment horizontal="center" vertical="center"/>
    </xf>
    <xf numFmtId="0" fontId="16" fillId="2" borderId="6" xfId="0" applyFont="1" applyFill="1" applyBorder="1" applyAlignment="1">
      <alignment horizontal="center" vertical="center"/>
    </xf>
    <xf numFmtId="4" fontId="16" fillId="2" borderId="3" xfId="0" applyNumberFormat="1" applyFont="1" applyFill="1" applyBorder="1" applyAlignment="1">
      <alignment horizontal="center" vertical="center"/>
    </xf>
    <xf numFmtId="0" fontId="16" fillId="3" borderId="5" xfId="0" applyFont="1" applyFill="1" applyBorder="1" applyAlignment="1">
      <alignment horizontal="left" vertical="center"/>
    </xf>
    <xf numFmtId="0" fontId="16" fillId="3" borderId="5" xfId="0" applyFont="1" applyFill="1" applyBorder="1" applyAlignment="1">
      <alignment vertical="center"/>
    </xf>
    <xf numFmtId="1" fontId="12" fillId="2" borderId="9" xfId="0" applyNumberFormat="1" applyFont="1" applyFill="1" applyBorder="1" applyAlignment="1">
      <alignment horizontal="center" vertical="center" wrapText="1"/>
    </xf>
    <xf numFmtId="1" fontId="14" fillId="0" borderId="11" xfId="0" applyNumberFormat="1" applyFont="1" applyBorder="1" applyAlignment="1" applyProtection="1">
      <alignment horizontal="right" vertical="center" wrapText="1"/>
      <protection locked="0"/>
    </xf>
    <xf numFmtId="165" fontId="5" fillId="2" borderId="10" xfId="12" applyFont="1" applyFill="1" applyBorder="1" applyAlignment="1" applyProtection="1">
      <alignment horizontal="right" vertical="center"/>
      <protection locked="0"/>
    </xf>
    <xf numFmtId="165" fontId="5" fillId="2" borderId="12" xfId="12" applyFont="1" applyFill="1" applyBorder="1" applyAlignment="1">
      <alignment horizontal="right" vertical="center"/>
    </xf>
    <xf numFmtId="165" fontId="12" fillId="2" borderId="13" xfId="12" applyFont="1" applyFill="1" applyBorder="1" applyAlignment="1">
      <alignment horizontal="right" vertical="center"/>
    </xf>
    <xf numFmtId="165" fontId="8" fillId="2" borderId="0" xfId="12" applyFont="1" applyFill="1" applyBorder="1" applyAlignment="1">
      <alignment horizontal="right" vertical="center"/>
    </xf>
    <xf numFmtId="165" fontId="12" fillId="2" borderId="7" xfId="12" applyFont="1" applyFill="1" applyBorder="1" applyAlignment="1">
      <alignment horizontal="right" vertical="center"/>
    </xf>
    <xf numFmtId="165" fontId="12" fillId="2" borderId="8" xfId="12" applyFont="1" applyFill="1" applyBorder="1" applyAlignment="1">
      <alignment horizontal="right" vertical="center"/>
    </xf>
    <xf numFmtId="165" fontId="12" fillId="2" borderId="13" xfId="12" applyFont="1" applyFill="1" applyBorder="1" applyAlignment="1" applyProtection="1">
      <alignment horizontal="right" vertical="center"/>
      <protection locked="0"/>
    </xf>
    <xf numFmtId="0" fontId="5" fillId="2" borderId="0" xfId="0" applyFont="1" applyFill="1" applyAlignment="1">
      <alignment vertical="center"/>
    </xf>
    <xf numFmtId="165" fontId="5" fillId="2" borderId="0" xfId="12" applyFont="1" applyFill="1" applyBorder="1" applyAlignment="1">
      <alignment vertical="center"/>
    </xf>
    <xf numFmtId="165" fontId="5" fillId="2" borderId="12" xfId="12" applyFont="1" applyFill="1" applyBorder="1" applyAlignment="1">
      <alignment vertical="center"/>
    </xf>
    <xf numFmtId="0" fontId="12" fillId="2" borderId="10"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8" fillId="2" borderId="0" xfId="0" applyFont="1" applyFill="1" applyAlignment="1">
      <alignment vertical="center"/>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0" fillId="2" borderId="0" xfId="0" applyFill="1" applyAlignment="1" applyProtection="1">
      <alignment wrapText="1"/>
      <protection locked="0"/>
    </xf>
    <xf numFmtId="0" fontId="18" fillId="2" borderId="0" xfId="0" applyFont="1" applyFill="1" applyAlignment="1" applyProtection="1">
      <alignment horizontal="right" vertical="center" wrapText="1"/>
      <protection locked="0"/>
    </xf>
    <xf numFmtId="1" fontId="7"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8"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4" fillId="2" borderId="15" xfId="0" applyNumberFormat="1" applyFont="1" applyFill="1" applyBorder="1" applyAlignment="1" applyProtection="1">
      <alignment horizontal="right" vertical="center" wrapText="1"/>
      <protection locked="0"/>
    </xf>
    <xf numFmtId="0" fontId="14" fillId="2" borderId="15" xfId="0" applyFont="1" applyFill="1" applyBorder="1" applyAlignment="1" applyProtection="1">
      <alignment horizontal="left" vertical="center" wrapText="1"/>
      <protection locked="0"/>
    </xf>
    <xf numFmtId="165" fontId="14" fillId="2" borderId="15" xfId="12" applyFont="1" applyFill="1" applyBorder="1" applyAlignment="1" applyProtection="1">
      <alignment horizontal="right" vertical="center" wrapText="1"/>
      <protection locked="0"/>
    </xf>
    <xf numFmtId="0" fontId="14"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2" fillId="3" borderId="9" xfId="0" applyFont="1" applyFill="1" applyBorder="1" applyAlignment="1">
      <alignment horizontal="center" vertical="center" wrapText="1"/>
    </xf>
    <xf numFmtId="0" fontId="16" fillId="3" borderId="0" xfId="0" applyFont="1" applyFill="1" applyAlignment="1">
      <alignment vertical="center"/>
    </xf>
    <xf numFmtId="0" fontId="24" fillId="3" borderId="0" xfId="0" applyFont="1" applyFill="1" applyAlignment="1">
      <alignment vertical="center" wrapText="1"/>
    </xf>
    <xf numFmtId="0" fontId="16" fillId="3" borderId="0" xfId="0" applyFont="1" applyFill="1" applyAlignment="1">
      <alignment vertical="center" wrapText="1"/>
    </xf>
    <xf numFmtId="0" fontId="15" fillId="3" borderId="0" xfId="6" applyFont="1" applyFill="1" applyAlignment="1">
      <alignment horizontal="left" vertical="center" wrapText="1"/>
    </xf>
    <xf numFmtId="0" fontId="15" fillId="3" borderId="0" xfId="3" applyFont="1" applyFill="1" applyAlignment="1">
      <alignment horizontal="left" vertical="center" wrapText="1"/>
    </xf>
    <xf numFmtId="0" fontId="15" fillId="3" borderId="0" xfId="3" applyFont="1" applyFill="1" applyAlignment="1">
      <alignment vertical="center" wrapText="1"/>
    </xf>
    <xf numFmtId="0" fontId="31" fillId="3" borderId="0" xfId="6" applyFont="1" applyFill="1" applyAlignment="1">
      <alignment horizontal="left" vertical="center" wrapText="1"/>
    </xf>
    <xf numFmtId="0" fontId="18" fillId="2" borderId="0" xfId="0" applyFont="1" applyFill="1" applyAlignment="1">
      <alignment horizontal="right" vertical="center" wrapText="1"/>
    </xf>
    <xf numFmtId="0" fontId="7" fillId="2" borderId="3" xfId="0" applyFont="1" applyFill="1" applyBorder="1" applyAlignment="1">
      <alignment horizontal="center" vertical="center" wrapText="1"/>
    </xf>
    <xf numFmtId="4" fontId="16" fillId="2" borderId="0" xfId="4" applyNumberFormat="1" applyFont="1" applyFill="1" applyAlignment="1">
      <alignment horizontal="right" vertical="center" wrapText="1"/>
    </xf>
    <xf numFmtId="0" fontId="16" fillId="2" borderId="0" xfId="4" applyFont="1" applyFill="1" applyAlignment="1">
      <alignment horizontal="center" vertical="center" wrapText="1"/>
    </xf>
    <xf numFmtId="0" fontId="20" fillId="2" borderId="5" xfId="4" applyFont="1" applyFill="1" applyBorder="1" applyAlignment="1">
      <alignment horizontal="left" vertical="center" wrapText="1"/>
    </xf>
    <xf numFmtId="0" fontId="16" fillId="2" borderId="5" xfId="4" applyFont="1" applyFill="1" applyBorder="1" applyAlignment="1">
      <alignment horizontal="left" vertical="center" wrapText="1"/>
    </xf>
    <xf numFmtId="0" fontId="21" fillId="2" borderId="0" xfId="4" applyFont="1" applyFill="1" applyAlignment="1">
      <alignment horizontal="left" vertical="center"/>
    </xf>
    <xf numFmtId="0" fontId="15" fillId="3" borderId="0" xfId="4" applyFont="1" applyFill="1" applyAlignment="1">
      <alignment horizontal="left" vertical="center" wrapText="1"/>
    </xf>
    <xf numFmtId="165" fontId="22" fillId="3" borderId="0" xfId="12" applyFont="1" applyFill="1" applyBorder="1" applyAlignment="1" applyProtection="1">
      <alignment horizontal="right" vertical="center" wrapText="1"/>
    </xf>
    <xf numFmtId="0" fontId="21" fillId="2" borderId="0" xfId="0" applyFont="1" applyFill="1" applyAlignment="1">
      <alignment horizontal="left" vertical="center"/>
    </xf>
    <xf numFmtId="165" fontId="23" fillId="2" borderId="0" xfId="12" applyFont="1" applyFill="1" applyBorder="1" applyAlignment="1" applyProtection="1">
      <alignment horizontal="right" vertical="center" wrapText="1"/>
    </xf>
    <xf numFmtId="165" fontId="22" fillId="3" borderId="4" xfId="12" applyFont="1" applyFill="1" applyBorder="1" applyAlignment="1" applyProtection="1">
      <alignment horizontal="right" vertical="center" wrapText="1"/>
    </xf>
    <xf numFmtId="165" fontId="23" fillId="2" borderId="3" xfId="12" applyFont="1" applyFill="1" applyBorder="1" applyAlignment="1" applyProtection="1">
      <alignment horizontal="right" vertical="center" wrapText="1"/>
    </xf>
    <xf numFmtId="0" fontId="16" fillId="2" borderId="3" xfId="4" applyFont="1" applyFill="1" applyBorder="1" applyAlignment="1">
      <alignment horizontal="left" vertical="center"/>
    </xf>
    <xf numFmtId="0" fontId="16" fillId="2" borderId="3" xfId="4" applyFont="1" applyFill="1" applyBorder="1" applyAlignment="1">
      <alignment horizontal="right" vertical="center" wrapText="1"/>
    </xf>
    <xf numFmtId="165" fontId="16" fillId="2" borderId="3" xfId="12" applyFont="1" applyFill="1" applyBorder="1" applyAlignment="1" applyProtection="1">
      <alignment horizontal="right" vertical="center" wrapText="1"/>
    </xf>
    <xf numFmtId="4" fontId="16" fillId="2" borderId="5" xfId="4" applyNumberFormat="1" applyFont="1" applyFill="1" applyBorder="1" applyAlignment="1">
      <alignment horizontal="right" vertical="center" wrapText="1"/>
    </xf>
    <xf numFmtId="4" fontId="16" fillId="2" borderId="5" xfId="4" applyNumberFormat="1" applyFont="1" applyFill="1" applyBorder="1" applyAlignment="1">
      <alignment horizontal="center" vertical="center" wrapText="1"/>
    </xf>
    <xf numFmtId="0" fontId="15" fillId="2" borderId="0" xfId="4" applyFont="1" applyFill="1" applyAlignment="1">
      <alignment horizontal="right" vertical="center"/>
    </xf>
    <xf numFmtId="0" fontId="21" fillId="2" borderId="0" xfId="4" applyFont="1" applyFill="1" applyAlignment="1">
      <alignment horizontal="right" vertical="center"/>
    </xf>
    <xf numFmtId="165" fontId="23" fillId="2" borderId="1" xfId="12" applyFont="1" applyFill="1" applyBorder="1" applyAlignment="1" applyProtection="1">
      <alignment horizontal="right" vertical="center" wrapText="1"/>
    </xf>
    <xf numFmtId="165" fontId="23" fillId="3" borderId="1" xfId="12" applyFont="1" applyFill="1" applyBorder="1" applyAlignment="1" applyProtection="1">
      <alignment horizontal="right" vertical="center" wrapText="1"/>
    </xf>
    <xf numFmtId="0" fontId="16" fillId="3" borderId="3" xfId="4" applyFont="1" applyFill="1" applyBorder="1" applyAlignment="1">
      <alignment horizontal="left" vertical="center"/>
    </xf>
    <xf numFmtId="0" fontId="16" fillId="3" borderId="3" xfId="4" applyFont="1" applyFill="1" applyBorder="1" applyAlignment="1">
      <alignment horizontal="right" vertical="center" wrapText="1"/>
    </xf>
    <xf numFmtId="165" fontId="22" fillId="3" borderId="0" xfId="12" applyFont="1" applyFill="1" applyBorder="1" applyAlignment="1" applyProtection="1">
      <alignment horizontal="right" vertical="center" wrapText="1"/>
      <protection locked="0"/>
    </xf>
    <xf numFmtId="165" fontId="22" fillId="3" borderId="4" xfId="12" applyFont="1" applyFill="1" applyBorder="1" applyAlignment="1" applyProtection="1">
      <alignment horizontal="right" vertical="center" wrapText="1"/>
      <protection locked="0"/>
    </xf>
    <xf numFmtId="0" fontId="16" fillId="3" borderId="5" xfId="0" applyFont="1" applyFill="1" applyBorder="1" applyAlignment="1">
      <alignment horizontal="left" vertical="center" wrapText="1"/>
    </xf>
    <xf numFmtId="0" fontId="7" fillId="3" borderId="0" xfId="0" applyFont="1" applyFill="1" applyAlignment="1">
      <alignment horizontal="center" vertical="center" wrapText="1"/>
    </xf>
    <xf numFmtId="165" fontId="16"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4" fillId="3" borderId="0" xfId="0" applyFont="1" applyFill="1" applyAlignment="1">
      <alignment vertical="center"/>
    </xf>
    <xf numFmtId="0" fontId="14" fillId="3" borderId="0" xfId="0" applyFont="1" applyFill="1" applyAlignment="1">
      <alignment horizontal="left" vertical="center" wrapText="1"/>
    </xf>
    <xf numFmtId="165" fontId="14" fillId="2" borderId="0" xfId="12" applyFont="1" applyFill="1" applyBorder="1" applyAlignment="1" applyProtection="1">
      <alignment horizontal="right" vertical="center"/>
      <protection locked="0"/>
    </xf>
    <xf numFmtId="0" fontId="13" fillId="2" borderId="0" xfId="0" applyFont="1" applyFill="1" applyAlignment="1">
      <alignment horizontal="left" vertical="center"/>
    </xf>
    <xf numFmtId="0" fontId="14" fillId="3" borderId="0" xfId="0" applyFont="1" applyFill="1" applyAlignment="1">
      <alignment horizontal="right" vertical="center" wrapText="1"/>
    </xf>
    <xf numFmtId="10" fontId="23" fillId="3" borderId="1" xfId="9" applyNumberFormat="1" applyFont="1" applyFill="1" applyBorder="1" applyAlignment="1" applyProtection="1">
      <alignment horizontal="right" vertical="center" wrapText="1"/>
    </xf>
    <xf numFmtId="10" fontId="23" fillId="2" borderId="3" xfId="9" applyNumberFormat="1" applyFont="1" applyFill="1" applyBorder="1" applyAlignment="1" applyProtection="1">
      <alignment horizontal="right" vertical="center" wrapText="1"/>
    </xf>
    <xf numFmtId="10" fontId="22" fillId="2" borderId="0" xfId="9" applyNumberFormat="1" applyFont="1" applyFill="1" applyBorder="1" applyAlignment="1" applyProtection="1">
      <alignment horizontal="right" vertical="center" wrapText="1"/>
    </xf>
    <xf numFmtId="10" fontId="22" fillId="2" borderId="4" xfId="9" applyNumberFormat="1" applyFont="1" applyFill="1" applyBorder="1" applyAlignment="1" applyProtection="1">
      <alignment horizontal="right" vertical="center" wrapText="1"/>
    </xf>
    <xf numFmtId="10" fontId="22" fillId="3" borderId="0" xfId="9" applyNumberFormat="1" applyFont="1" applyFill="1" applyBorder="1" applyAlignment="1" applyProtection="1">
      <alignment horizontal="right" vertical="center" wrapText="1"/>
    </xf>
    <xf numFmtId="0" fontId="12" fillId="2" borderId="6" xfId="0" applyFont="1" applyFill="1" applyBorder="1" applyAlignment="1">
      <alignment horizontal="left" vertical="center"/>
    </xf>
    <xf numFmtId="0" fontId="12" fillId="2" borderId="6" xfId="0" applyFont="1" applyFill="1" applyBorder="1" applyAlignment="1">
      <alignment horizontal="center" vertical="center"/>
    </xf>
    <xf numFmtId="0" fontId="12" fillId="2" borderId="5" xfId="0" applyFont="1" applyFill="1" applyBorder="1" applyAlignment="1">
      <alignment horizontal="left" vertical="center"/>
    </xf>
    <xf numFmtId="0" fontId="12" fillId="2" borderId="5" xfId="0" applyFont="1" applyFill="1" applyBorder="1" applyAlignment="1">
      <alignment horizontal="center" vertical="center"/>
    </xf>
    <xf numFmtId="0" fontId="13" fillId="2" borderId="3" xfId="0" applyFont="1" applyFill="1" applyBorder="1" applyAlignment="1">
      <alignment horizontal="left" vertical="center"/>
    </xf>
    <xf numFmtId="0" fontId="13" fillId="2" borderId="3" xfId="0" applyFont="1" applyFill="1" applyBorder="1" applyAlignment="1">
      <alignment horizontal="center" vertical="center"/>
    </xf>
    <xf numFmtId="165" fontId="13" fillId="2" borderId="3" xfId="12" applyFont="1" applyFill="1" applyBorder="1" applyAlignment="1" applyProtection="1">
      <alignment horizontal="center" vertical="center"/>
    </xf>
    <xf numFmtId="0" fontId="13" fillId="3" borderId="2" xfId="0" applyFont="1" applyFill="1" applyBorder="1" applyAlignment="1">
      <alignment vertical="center"/>
    </xf>
    <xf numFmtId="0" fontId="13" fillId="3" borderId="2" xfId="0" applyFont="1" applyFill="1" applyBorder="1" applyAlignment="1">
      <alignment horizontal="left" vertical="center" wrapText="1"/>
    </xf>
    <xf numFmtId="4" fontId="13" fillId="2" borderId="6" xfId="0" applyNumberFormat="1" applyFont="1" applyFill="1" applyBorder="1" applyAlignment="1">
      <alignment horizontal="right" vertical="center"/>
    </xf>
    <xf numFmtId="165" fontId="14" fillId="2" borderId="0" xfId="12" applyFont="1" applyFill="1" applyBorder="1" applyAlignment="1" applyProtection="1">
      <alignment horizontal="right" vertical="center"/>
    </xf>
    <xf numFmtId="165" fontId="13" fillId="2" borderId="2" xfId="12" applyFont="1" applyFill="1" applyBorder="1" applyAlignment="1" applyProtection="1">
      <alignment horizontal="right" vertical="center"/>
    </xf>
    <xf numFmtId="165" fontId="14" fillId="2" borderId="3" xfId="12" applyFont="1" applyFill="1" applyBorder="1" applyAlignment="1" applyProtection="1">
      <alignment horizontal="right" vertical="center"/>
      <protection locked="0"/>
    </xf>
    <xf numFmtId="165" fontId="14" fillId="2" borderId="3" xfId="12" applyFont="1" applyFill="1" applyBorder="1" applyAlignment="1" applyProtection="1">
      <alignment horizontal="right" vertical="center"/>
    </xf>
    <xf numFmtId="165" fontId="13" fillId="2" borderId="3" xfId="12" applyFont="1" applyFill="1" applyBorder="1" applyAlignment="1" applyProtection="1">
      <alignment horizontal="right" vertical="center"/>
    </xf>
    <xf numFmtId="165" fontId="23" fillId="2" borderId="4" xfId="12" applyFont="1" applyFill="1" applyBorder="1" applyAlignment="1" applyProtection="1">
      <alignment horizontal="right" vertical="center" wrapText="1"/>
    </xf>
    <xf numFmtId="165" fontId="15" fillId="2" borderId="3" xfId="12" applyFont="1" applyFill="1" applyBorder="1" applyAlignment="1" applyProtection="1">
      <alignment horizontal="right" vertical="center"/>
    </xf>
    <xf numFmtId="0" fontId="16" fillId="3" borderId="0" xfId="0" applyFont="1" applyFill="1" applyAlignment="1">
      <alignment horizontal="left" vertical="center"/>
    </xf>
    <xf numFmtId="0" fontId="16" fillId="3" borderId="0" xfId="0" applyFont="1" applyFill="1" applyAlignment="1">
      <alignment horizontal="left" vertical="center" wrapText="1"/>
    </xf>
    <xf numFmtId="10" fontId="16" fillId="3" borderId="3" xfId="9" applyNumberFormat="1" applyFont="1" applyFill="1" applyBorder="1" applyAlignment="1" applyProtection="1">
      <alignment horizontal="right" vertical="center"/>
    </xf>
    <xf numFmtId="10" fontId="16" fillId="3" borderId="3" xfId="9" applyNumberFormat="1" applyFont="1" applyFill="1" applyBorder="1" applyAlignment="1" applyProtection="1">
      <alignment horizontal="center" vertical="center"/>
    </xf>
    <xf numFmtId="10" fontId="15" fillId="3" borderId="6" xfId="9" applyNumberFormat="1" applyFont="1" applyFill="1" applyBorder="1" applyAlignment="1" applyProtection="1">
      <alignment horizontal="center" vertical="center"/>
    </xf>
    <xf numFmtId="10" fontId="15" fillId="3" borderId="0"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10" fontId="16" fillId="3" borderId="6"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5" fillId="3" borderId="1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65" fontId="16" fillId="2" borderId="3" xfId="12" applyFont="1" applyFill="1" applyBorder="1" applyAlignment="1" applyProtection="1">
      <alignment horizontal="right" vertical="center" wrapText="1"/>
      <protection locked="0"/>
    </xf>
    <xf numFmtId="0" fontId="15" fillId="2" borderId="0" xfId="4" applyFont="1" applyFill="1" applyAlignment="1" applyProtection="1">
      <alignment horizontal="right" vertical="center"/>
      <protection locked="0"/>
    </xf>
    <xf numFmtId="0" fontId="12" fillId="2" borderId="3" xfId="0" applyFont="1" applyFill="1" applyBorder="1" applyAlignment="1">
      <alignment horizontal="left" vertical="center"/>
    </xf>
    <xf numFmtId="0" fontId="16" fillId="2" borderId="3" xfId="0" applyFont="1" applyFill="1" applyBorder="1" applyAlignment="1">
      <alignment horizontal="center" vertical="center"/>
    </xf>
    <xf numFmtId="0" fontId="16" fillId="3" borderId="3" xfId="4" applyFont="1" applyFill="1" applyBorder="1" applyAlignment="1">
      <alignment horizontal="left" vertical="center" wrapText="1"/>
    </xf>
    <xf numFmtId="4" fontId="12" fillId="2" borderId="0" xfId="0" applyNumberFormat="1" applyFont="1" applyFill="1" applyAlignment="1">
      <alignment horizontal="right" vertical="center"/>
    </xf>
    <xf numFmtId="4" fontId="12" fillId="2" borderId="0" xfId="0" applyNumberFormat="1" applyFont="1" applyFill="1" applyAlignment="1">
      <alignment horizontal="right" vertical="center" wrapText="1"/>
    </xf>
    <xf numFmtId="165" fontId="15" fillId="2" borderId="0" xfId="12" applyFont="1" applyFill="1" applyBorder="1" applyAlignment="1" applyProtection="1">
      <alignment horizontal="center" vertical="center"/>
    </xf>
    <xf numFmtId="165" fontId="15" fillId="2" borderId="0" xfId="12" applyFont="1" applyFill="1" applyBorder="1" applyAlignment="1" applyProtection="1">
      <alignment horizontal="right" vertical="center"/>
    </xf>
    <xf numFmtId="165" fontId="16" fillId="2" borderId="0" xfId="12" applyFont="1" applyFill="1" applyBorder="1" applyAlignment="1" applyProtection="1">
      <alignment horizontal="right" vertical="center"/>
    </xf>
    <xf numFmtId="165" fontId="16" fillId="2" borderId="3" xfId="12" applyFont="1" applyFill="1" applyBorder="1" applyAlignment="1" applyProtection="1">
      <alignment horizontal="right" vertical="center"/>
    </xf>
    <xf numFmtId="165" fontId="16" fillId="2" borderId="1" xfId="12" applyFont="1" applyFill="1" applyBorder="1" applyAlignment="1" applyProtection="1">
      <alignment horizontal="right" vertical="center"/>
    </xf>
    <xf numFmtId="165" fontId="15" fillId="2" borderId="10" xfId="12" applyFont="1" applyFill="1" applyBorder="1" applyAlignment="1" applyProtection="1">
      <alignment horizontal="center" vertical="center"/>
    </xf>
    <xf numFmtId="165" fontId="16" fillId="2" borderId="5" xfId="12" applyFont="1" applyFill="1" applyBorder="1" applyAlignment="1" applyProtection="1">
      <alignment horizontal="right" vertical="center"/>
    </xf>
    <xf numFmtId="165" fontId="16" fillId="2" borderId="3" xfId="12" applyFont="1" applyFill="1" applyBorder="1" applyAlignment="1" applyProtection="1">
      <alignment horizontal="center" vertical="center"/>
    </xf>
    <xf numFmtId="165" fontId="16" fillId="2" borderId="2" xfId="12" applyFont="1" applyFill="1" applyBorder="1" applyAlignment="1" applyProtection="1">
      <alignment horizontal="right" vertical="center"/>
    </xf>
    <xf numFmtId="0" fontId="7" fillId="3" borderId="14"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4" xfId="6" applyFont="1" applyFill="1" applyBorder="1" applyAlignment="1">
      <alignment horizontal="left" vertical="center" wrapText="1"/>
    </xf>
    <xf numFmtId="0" fontId="11" fillId="3" borderId="14" xfId="3" applyFont="1" applyFill="1" applyBorder="1" applyAlignment="1">
      <alignment horizontal="left" vertical="center" wrapText="1"/>
    </xf>
    <xf numFmtId="0" fontId="32" fillId="3" borderId="14" xfId="6" applyFont="1" applyFill="1" applyBorder="1" applyAlignment="1">
      <alignment horizontal="left" vertical="center" wrapText="1"/>
    </xf>
    <xf numFmtId="0" fontId="5" fillId="3" borderId="0" xfId="0" applyFont="1" applyFill="1" applyAlignment="1">
      <alignment vertical="center" wrapText="1"/>
    </xf>
    <xf numFmtId="0" fontId="5" fillId="3" borderId="0" xfId="0" applyFont="1" applyFill="1" applyAlignment="1">
      <alignment wrapText="1"/>
    </xf>
    <xf numFmtId="0" fontId="5" fillId="3" borderId="0" xfId="0" applyFont="1" applyFill="1" applyAlignment="1">
      <alignment horizontal="left" vertical="center" wrapText="1"/>
    </xf>
    <xf numFmtId="0" fontId="0" fillId="3" borderId="0" xfId="0" applyFill="1"/>
    <xf numFmtId="0" fontId="26" fillId="3" borderId="0" xfId="0" applyFont="1" applyFill="1" applyAlignment="1" applyProtection="1">
      <alignment horizontal="center" vertical="center"/>
      <protection locked="0"/>
    </xf>
    <xf numFmtId="0" fontId="17" fillId="3" borderId="0" xfId="0" applyFont="1" applyFill="1" applyAlignment="1">
      <alignment horizontal="center"/>
    </xf>
    <xf numFmtId="0" fontId="19" fillId="3" borderId="0" xfId="0" applyFont="1" applyFill="1" applyAlignment="1" applyProtection="1">
      <alignment horizontal="center" vertical="center" wrapText="1"/>
      <protection locked="0"/>
    </xf>
    <xf numFmtId="0" fontId="6" fillId="3" borderId="0" xfId="0" applyFont="1" applyFill="1" applyAlignment="1">
      <alignment horizontal="center"/>
    </xf>
    <xf numFmtId="0" fontId="27" fillId="3" borderId="0" xfId="0" applyFont="1" applyFill="1" applyAlignment="1">
      <alignment horizontal="center"/>
    </xf>
    <xf numFmtId="0" fontId="6" fillId="3" borderId="0" xfId="0" applyFont="1" applyFill="1"/>
    <xf numFmtId="0" fontId="6" fillId="3" borderId="0" xfId="0" applyFont="1" applyFill="1" applyAlignment="1">
      <alignment horizontal="left" vertical="top"/>
    </xf>
    <xf numFmtId="0" fontId="0" fillId="3" borderId="0" xfId="0" applyFill="1" applyAlignment="1">
      <alignment horizontal="left" vertical="top"/>
    </xf>
    <xf numFmtId="0" fontId="6" fillId="3" borderId="1" xfId="0" applyFont="1" applyFill="1" applyBorder="1" applyAlignment="1">
      <alignment horizontal="center" vertical="center"/>
    </xf>
    <xf numFmtId="0" fontId="13" fillId="3" borderId="3" xfId="0" applyFont="1" applyFill="1" applyBorder="1" applyAlignment="1">
      <alignment horizontal="center" vertical="center" wrapText="1"/>
    </xf>
    <xf numFmtId="0" fontId="0" fillId="3" borderId="0" xfId="0" applyFill="1" applyProtection="1">
      <protection locked="0"/>
    </xf>
    <xf numFmtId="0" fontId="12" fillId="3" borderId="3" xfId="0" applyFont="1" applyFill="1" applyBorder="1" applyAlignment="1">
      <alignment horizontal="center" vertical="center" wrapText="1"/>
    </xf>
    <xf numFmtId="4" fontId="12" fillId="3" borderId="3" xfId="0" applyNumberFormat="1" applyFont="1" applyFill="1" applyBorder="1" applyAlignment="1">
      <alignment horizontal="center" vertical="center" wrapText="1"/>
    </xf>
    <xf numFmtId="0" fontId="0" fillId="3" borderId="0" xfId="0" applyFill="1" applyAlignment="1">
      <alignment horizontal="center"/>
    </xf>
    <xf numFmtId="0" fontId="12" fillId="3" borderId="3" xfId="0" applyFont="1" applyFill="1" applyBorder="1" applyAlignment="1">
      <alignment horizontal="left" vertical="center" wrapText="1"/>
    </xf>
    <xf numFmtId="0" fontId="12" fillId="3" borderId="3" xfId="0" applyFont="1" applyFill="1" applyBorder="1" applyAlignment="1">
      <alignment horizontal="right" vertical="center" wrapText="1"/>
    </xf>
    <xf numFmtId="165" fontId="15" fillId="3" borderId="3" xfId="12" applyFont="1" applyFill="1" applyBorder="1" applyAlignment="1">
      <alignment horizontal="right" vertical="center"/>
    </xf>
    <xf numFmtId="165" fontId="25"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4" fillId="3" borderId="14" xfId="0" applyNumberFormat="1" applyFont="1" applyFill="1" applyBorder="1" applyAlignment="1" applyProtection="1">
      <alignment horizontal="right" vertical="center" wrapText="1"/>
      <protection locked="0"/>
    </xf>
    <xf numFmtId="0" fontId="5" fillId="3" borderId="0" xfId="0" applyFont="1" applyFill="1" applyProtection="1">
      <protection locked="0"/>
    </xf>
    <xf numFmtId="165" fontId="5" fillId="3" borderId="0" xfId="12" applyFont="1" applyFill="1" applyProtection="1">
      <protection locked="0"/>
    </xf>
    <xf numFmtId="165" fontId="23" fillId="2" borderId="0" xfId="12" applyFont="1" applyFill="1" applyBorder="1" applyAlignment="1" applyProtection="1">
      <alignment horizontal="right" vertical="center" wrapText="1"/>
      <protection locked="0"/>
    </xf>
    <xf numFmtId="0" fontId="12" fillId="3" borderId="26" xfId="0" applyFont="1" applyFill="1" applyBorder="1" applyAlignment="1">
      <alignment vertical="center"/>
    </xf>
    <xf numFmtId="10" fontId="5" fillId="3" borderId="21" xfId="12" applyNumberFormat="1" applyFont="1" applyFill="1" applyBorder="1" applyAlignment="1" applyProtection="1">
      <alignment horizontal="right" vertical="center"/>
      <protection locked="0"/>
    </xf>
    <xf numFmtId="10" fontId="5" fillId="3" borderId="29" xfId="12" applyNumberFormat="1" applyFont="1" applyFill="1" applyBorder="1" applyAlignment="1" applyProtection="1">
      <alignment horizontal="right" vertical="center"/>
      <protection locked="0"/>
    </xf>
    <xf numFmtId="0" fontId="6" fillId="3" borderId="0" xfId="0" applyFont="1" applyFill="1" applyProtection="1">
      <protection locked="0"/>
    </xf>
    <xf numFmtId="0" fontId="7" fillId="3" borderId="0" xfId="0" applyFont="1" applyFill="1" applyProtection="1">
      <protection locked="0"/>
    </xf>
    <xf numFmtId="0" fontId="5"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wrapText="1"/>
      <protection locked="0"/>
    </xf>
    <xf numFmtId="0" fontId="14" fillId="3" borderId="14" xfId="0" applyFont="1" applyFill="1" applyBorder="1" applyProtection="1">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2" fillId="3" borderId="27" xfId="0" applyFont="1" applyFill="1" applyBorder="1" applyAlignment="1">
      <alignment horizontal="center"/>
    </xf>
    <xf numFmtId="0" fontId="5" fillId="3" borderId="22" xfId="0" applyFont="1" applyFill="1" applyBorder="1" applyAlignment="1">
      <alignment vertical="center"/>
    </xf>
    <xf numFmtId="165" fontId="5" fillId="3" borderId="21" xfId="12" applyFont="1" applyFill="1" applyBorder="1" applyAlignment="1" applyProtection="1">
      <alignment horizontal="right" vertical="center"/>
    </xf>
    <xf numFmtId="0" fontId="5" fillId="3" borderId="28" xfId="0" applyFont="1" applyFill="1" applyBorder="1" applyAlignment="1">
      <alignment vertical="center"/>
    </xf>
    <xf numFmtId="165" fontId="5" fillId="3" borderId="29" xfId="12" applyFont="1" applyFill="1" applyBorder="1" applyAlignment="1" applyProtection="1">
      <alignment horizontal="right" vertical="center"/>
    </xf>
    <xf numFmtId="0" fontId="16" fillId="3" borderId="0" xfId="4" applyFont="1" applyFill="1" applyAlignment="1" applyProtection="1">
      <alignment horizontal="left" vertical="center"/>
      <protection locked="0"/>
    </xf>
    <xf numFmtId="0" fontId="16" fillId="3" borderId="0" xfId="4" applyFont="1" applyFill="1" applyAlignment="1" applyProtection="1">
      <alignment horizontal="right" vertical="center" wrapText="1"/>
      <protection locked="0"/>
    </xf>
    <xf numFmtId="10" fontId="23" fillId="2" borderId="0" xfId="9" applyNumberFormat="1" applyFont="1" applyFill="1" applyBorder="1" applyAlignment="1" applyProtection="1">
      <alignment horizontal="right" vertical="center" wrapText="1"/>
      <protection locked="0"/>
    </xf>
    <xf numFmtId="0" fontId="15" fillId="0" borderId="0" xfId="4" applyFont="1" applyAlignment="1" applyProtection="1">
      <alignment vertical="center"/>
      <protection locked="0"/>
    </xf>
    <xf numFmtId="0" fontId="6" fillId="0" borderId="0" xfId="4" applyFont="1" applyAlignment="1" applyProtection="1">
      <alignment horizontal="left" vertical="center"/>
      <protection locked="0"/>
    </xf>
    <xf numFmtId="0" fontId="15" fillId="2" borderId="0" xfId="4" applyFont="1" applyFill="1" applyAlignment="1" applyProtection="1">
      <alignment vertical="center"/>
      <protection locked="0"/>
    </xf>
    <xf numFmtId="0" fontId="7" fillId="2" borderId="0" xfId="4" applyFont="1" applyFill="1" applyAlignment="1" applyProtection="1">
      <alignment vertical="center"/>
      <protection locked="0"/>
    </xf>
    <xf numFmtId="4" fontId="7" fillId="2" borderId="0" xfId="4" applyNumberFormat="1" applyFont="1" applyFill="1" applyAlignment="1" applyProtection="1">
      <alignment vertical="center"/>
      <protection locked="0"/>
    </xf>
    <xf numFmtId="0" fontId="16" fillId="0" borderId="0" xfId="4" applyFont="1" applyAlignment="1" applyProtection="1">
      <alignment vertical="center"/>
      <protection locked="0"/>
    </xf>
    <xf numFmtId="4" fontId="15"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5" fillId="2" borderId="0" xfId="4" applyNumberFormat="1" applyFont="1" applyFill="1" applyAlignment="1" applyProtection="1">
      <alignment vertical="center"/>
      <protection locked="0"/>
    </xf>
    <xf numFmtId="0" fontId="17" fillId="0" borderId="0" xfId="4" applyFont="1" applyAlignment="1" applyProtection="1">
      <alignment horizontal="justify" vertical="center"/>
      <protection locked="0"/>
    </xf>
    <xf numFmtId="0" fontId="0" fillId="3" borderId="24" xfId="0" applyFill="1" applyBorder="1" applyAlignment="1">
      <alignment horizontal="left" vertical="center" wrapText="1"/>
    </xf>
    <xf numFmtId="0" fontId="5" fillId="3" borderId="15" xfId="0" applyFont="1" applyFill="1" applyBorder="1" applyAlignment="1" applyProtection="1">
      <alignment horizontal="left" vertical="center" wrapText="1"/>
      <protection locked="0"/>
    </xf>
    <xf numFmtId="165" fontId="22" fillId="2" borderId="0" xfId="12" applyFont="1" applyFill="1" applyBorder="1" applyAlignment="1" applyProtection="1">
      <alignment horizontal="right" vertical="center" wrapText="1"/>
    </xf>
    <xf numFmtId="0" fontId="21" fillId="2" borderId="2" xfId="4" applyFont="1" applyFill="1" applyBorder="1" applyAlignment="1">
      <alignment horizontal="left" vertical="center"/>
    </xf>
    <xf numFmtId="0" fontId="15" fillId="3" borderId="2" xfId="4" applyFont="1" applyFill="1" applyBorder="1" applyAlignment="1">
      <alignment horizontal="left" vertical="center" wrapText="1"/>
    </xf>
    <xf numFmtId="165" fontId="22" fillId="2" borderId="2" xfId="12" applyFont="1" applyFill="1" applyBorder="1" applyAlignment="1" applyProtection="1">
      <alignment horizontal="right" vertical="center" wrapText="1"/>
      <protection locked="0"/>
    </xf>
    <xf numFmtId="165" fontId="22" fillId="2" borderId="2" xfId="12" applyFont="1" applyFill="1" applyBorder="1" applyAlignment="1" applyProtection="1">
      <alignment horizontal="right" vertical="center" wrapText="1"/>
    </xf>
    <xf numFmtId="165" fontId="23" fillId="2" borderId="2" xfId="12" applyFont="1" applyFill="1" applyBorder="1" applyAlignment="1" applyProtection="1">
      <alignment horizontal="right" vertical="center" wrapText="1"/>
    </xf>
    <xf numFmtId="10" fontId="22" fillId="3" borderId="2" xfId="9" applyNumberFormat="1" applyFont="1" applyFill="1" applyBorder="1" applyAlignment="1" applyProtection="1">
      <alignment horizontal="right" vertical="center" wrapText="1"/>
    </xf>
    <xf numFmtId="165" fontId="22" fillId="3" borderId="2" xfId="12" applyFont="1" applyFill="1" applyBorder="1" applyAlignment="1" applyProtection="1">
      <alignment horizontal="right" vertical="center" wrapText="1"/>
    </xf>
    <xf numFmtId="0" fontId="21"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165" fontId="15" fillId="2" borderId="2" xfId="12"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0" fontId="16"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0" fontId="15" fillId="2" borderId="2" xfId="0" applyFont="1" applyFill="1" applyBorder="1" applyAlignment="1">
      <alignment horizontal="left" vertical="center"/>
    </xf>
    <xf numFmtId="165" fontId="15" fillId="2" borderId="2" xfId="12" applyFont="1" applyFill="1" applyBorder="1" applyAlignment="1">
      <alignment horizontal="right" vertical="center"/>
    </xf>
    <xf numFmtId="165" fontId="15" fillId="2" borderId="5" xfId="12" applyFont="1" applyFill="1" applyBorder="1" applyAlignment="1">
      <alignment horizontal="right" vertical="center"/>
    </xf>
    <xf numFmtId="0" fontId="11" fillId="3" borderId="0" xfId="0" applyFont="1" applyFill="1" applyAlignment="1">
      <alignment horizontal="left" vertical="center" wrapText="1"/>
    </xf>
    <xf numFmtId="0" fontId="12" fillId="2" borderId="1" xfId="0" applyFont="1" applyFill="1" applyBorder="1" applyAlignment="1">
      <alignment horizontal="left" vertical="center"/>
    </xf>
    <xf numFmtId="165" fontId="5" fillId="2" borderId="30" xfId="12" applyFont="1" applyFill="1" applyBorder="1" applyAlignment="1" applyProtection="1">
      <alignment horizontal="right" vertical="center"/>
      <protection locked="0"/>
    </xf>
    <xf numFmtId="165" fontId="5" fillId="2" borderId="10" xfId="12" applyFont="1" applyFill="1" applyBorder="1" applyAlignment="1" applyProtection="1">
      <alignment horizontal="right" vertical="center"/>
    </xf>
    <xf numFmtId="165" fontId="5" fillId="2" borderId="12" xfId="12" applyFont="1" applyFill="1" applyBorder="1" applyAlignment="1" applyProtection="1">
      <alignment horizontal="right" vertical="center"/>
    </xf>
    <xf numFmtId="0" fontId="12" fillId="2" borderId="1" xfId="0" applyFont="1" applyFill="1" applyBorder="1" applyAlignment="1">
      <alignment horizontal="left" vertical="center"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5" fillId="0" borderId="0" xfId="0" applyFont="1" applyAlignment="1" applyProtection="1">
      <alignment horizontal="justify" vertical="center" wrapText="1"/>
      <protection locked="0"/>
    </xf>
    <xf numFmtId="0" fontId="0" fillId="0" borderId="0" xfId="0" applyProtection="1">
      <protection locked="0"/>
    </xf>
    <xf numFmtId="0" fontId="11" fillId="2" borderId="0" xfId="0" applyFont="1" applyFill="1" applyAlignment="1" applyProtection="1">
      <alignment horizontal="justify"/>
      <protection locked="0"/>
    </xf>
    <xf numFmtId="0" fontId="11"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8" xfId="0" applyNumberFormat="1" applyFill="1" applyBorder="1" applyAlignment="1">
      <alignment horizontal="right" vertical="center"/>
    </xf>
    <xf numFmtId="165" fontId="0" fillId="3" borderId="9" xfId="0" applyNumberFormat="1" applyFill="1" applyBorder="1"/>
    <xf numFmtId="0" fontId="6" fillId="3" borderId="0" xfId="0" applyFont="1" applyFill="1" applyAlignment="1">
      <alignment vertical="center" wrapText="1"/>
    </xf>
    <xf numFmtId="0" fontId="7" fillId="3" borderId="0" xfId="0" applyFont="1" applyFill="1" applyAlignment="1">
      <alignment vertical="center" wrapText="1"/>
    </xf>
    <xf numFmtId="4" fontId="16" fillId="2" borderId="3" xfId="0" applyNumberFormat="1" applyFont="1" applyFill="1" applyBorder="1" applyAlignment="1">
      <alignment horizontal="right" vertical="center"/>
    </xf>
    <xf numFmtId="10" fontId="15" fillId="3" borderId="3" xfId="9" applyNumberFormat="1" applyFont="1" applyFill="1" applyBorder="1" applyAlignment="1" applyProtection="1">
      <alignment horizontal="right" vertical="center"/>
    </xf>
    <xf numFmtId="14" fontId="7" fillId="2" borderId="0" xfId="0" applyNumberFormat="1" applyFont="1" applyFill="1" applyAlignment="1" applyProtection="1">
      <alignment horizontal="right" vertical="center"/>
      <protection locked="0"/>
    </xf>
    <xf numFmtId="14" fontId="15" fillId="2" borderId="0" xfId="4" applyNumberFormat="1" applyFont="1" applyFill="1" applyAlignment="1">
      <alignment horizontal="right" vertical="center" wrapText="1"/>
    </xf>
    <xf numFmtId="14" fontId="15" fillId="0" borderId="5" xfId="4" applyNumberFormat="1" applyFont="1" applyBorder="1" applyAlignment="1">
      <alignment horizontal="right" vertical="center" wrapText="1"/>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15" fillId="2" borderId="0" xfId="4" applyFont="1" applyFill="1" applyAlignment="1">
      <alignment horizontal="right" vertical="center" wrapText="1"/>
    </xf>
    <xf numFmtId="0" fontId="12" fillId="2" borderId="0" xfId="0" applyFont="1" applyFill="1" applyAlignment="1">
      <alignment horizontal="center" vertical="center"/>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7" fillId="2" borderId="0" xfId="0" applyFont="1" applyFill="1" applyAlignment="1">
      <alignment horizontal="right" vertical="center"/>
    </xf>
    <xf numFmtId="165" fontId="15" fillId="2" borderId="0" xfId="12" quotePrefix="1" applyFont="1" applyFill="1" applyBorder="1" applyAlignment="1">
      <alignment horizontal="right" vertical="center"/>
    </xf>
    <xf numFmtId="0" fontId="12" fillId="3" borderId="32" xfId="0" applyFont="1" applyFill="1" applyBorder="1" applyAlignment="1">
      <alignment horizontal="center" vertical="center" wrapText="1"/>
    </xf>
    <xf numFmtId="1" fontId="12" fillId="2" borderId="32" xfId="0" applyNumberFormat="1" applyFont="1" applyFill="1" applyBorder="1" applyAlignment="1">
      <alignment horizontal="center" vertical="center" wrapText="1"/>
    </xf>
    <xf numFmtId="1" fontId="14" fillId="0" borderId="33" xfId="0" applyNumberFormat="1" applyFont="1" applyBorder="1" applyAlignment="1" applyProtection="1">
      <alignment horizontal="right" vertical="center" wrapText="1"/>
      <protection locked="0"/>
    </xf>
    <xf numFmtId="0" fontId="33" fillId="3" borderId="0" xfId="0" applyFont="1" applyFill="1" applyAlignment="1" applyProtection="1">
      <alignment horizontal="center" vertical="center" wrapText="1"/>
      <protection locked="0"/>
    </xf>
    <xf numFmtId="165" fontId="5" fillId="3" borderId="6" xfId="0" applyNumberFormat="1" applyFont="1" applyFill="1" applyBorder="1" applyAlignment="1" applyProtection="1">
      <alignment horizontal="right" vertical="center"/>
      <protection locked="0"/>
    </xf>
    <xf numFmtId="165" fontId="5" fillId="3" borderId="0" xfId="0" applyNumberFormat="1" applyFont="1" applyFill="1" applyAlignment="1" applyProtection="1">
      <alignment horizontal="right" vertical="center"/>
      <protection locked="0"/>
    </xf>
    <xf numFmtId="0" fontId="14" fillId="2" borderId="15" xfId="0" applyFont="1" applyFill="1" applyBorder="1" applyAlignment="1" applyProtection="1">
      <alignment horizontal="center" vertical="center" wrapText="1"/>
      <protection locked="0"/>
    </xf>
    <xf numFmtId="0" fontId="14"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4"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5"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3" fillId="3" borderId="18" xfId="0" applyFont="1" applyFill="1" applyBorder="1" applyAlignment="1">
      <alignment horizontal="center" vertical="center" wrapText="1"/>
    </xf>
    <xf numFmtId="0" fontId="18" fillId="2" borderId="0" xfId="0" applyFont="1" applyFill="1" applyAlignment="1" applyProtection="1">
      <alignment horizontal="center" vertical="center" wrapText="1"/>
      <protection locked="0"/>
    </xf>
    <xf numFmtId="166" fontId="12" fillId="3" borderId="32" xfId="0" applyNumberFormat="1" applyFont="1" applyFill="1" applyBorder="1" applyAlignment="1">
      <alignment horizontal="center" vertical="center" wrapText="1"/>
    </xf>
    <xf numFmtId="0" fontId="5" fillId="3" borderId="0" xfId="0" applyFont="1" applyFill="1" applyAlignment="1" applyProtection="1">
      <alignment horizontal="left" vertical="center" wrapText="1"/>
      <protection locked="0"/>
    </xf>
    <xf numFmtId="49" fontId="5" fillId="3" borderId="20" xfId="3" applyNumberFormat="1" applyFill="1" applyBorder="1" applyAlignment="1" applyProtection="1">
      <alignment horizontal="left" wrapText="1"/>
      <protection locked="0"/>
    </xf>
    <xf numFmtId="49" fontId="5" fillId="3" borderId="15" xfId="3" applyNumberFormat="1" applyFill="1" applyBorder="1" applyAlignment="1" applyProtection="1">
      <alignment horizontal="left" wrapText="1"/>
      <protection locked="0"/>
    </xf>
    <xf numFmtId="0" fontId="5" fillId="2" borderId="0" xfId="0" applyFont="1" applyFill="1" applyAlignment="1" applyProtection="1">
      <alignment wrapText="1"/>
      <protection locked="0"/>
    </xf>
    <xf numFmtId="0" fontId="6" fillId="2" borderId="0" xfId="0" applyFont="1" applyFill="1" applyAlignment="1" applyProtection="1">
      <alignment horizontal="center" vertical="center"/>
      <protection locked="0"/>
    </xf>
    <xf numFmtId="165" fontId="5" fillId="3" borderId="0" xfId="12" applyFont="1" applyFill="1" applyBorder="1" applyAlignment="1" applyProtection="1">
      <alignment horizontal="right" vertical="center" wrapText="1"/>
      <protection locked="0"/>
    </xf>
    <xf numFmtId="166" fontId="5" fillId="3" borderId="0" xfId="0" applyNumberFormat="1" applyFont="1" applyFill="1" applyAlignment="1" applyProtection="1">
      <alignment horizontal="left" vertical="center" wrapText="1"/>
      <protection locked="0"/>
    </xf>
    <xf numFmtId="0" fontId="28" fillId="2" borderId="0" xfId="0" applyFont="1" applyFill="1" applyAlignment="1" applyProtection="1">
      <alignment horizontal="center"/>
      <protection locked="0"/>
    </xf>
    <xf numFmtId="0" fontId="5" fillId="3" borderId="0" xfId="0" applyFont="1" applyFill="1"/>
    <xf numFmtId="0" fontId="7" fillId="3" borderId="19" xfId="0" applyFont="1" applyFill="1" applyBorder="1" applyAlignment="1">
      <alignment horizontal="center" vertical="center" wrapText="1"/>
    </xf>
    <xf numFmtId="14" fontId="7" fillId="2"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xf>
    <xf numFmtId="14" fontId="7" fillId="2" borderId="0" xfId="0" applyNumberFormat="1" applyFont="1" applyFill="1" applyAlignment="1">
      <alignment horizontal="right" vertical="center"/>
    </xf>
    <xf numFmtId="14" fontId="14" fillId="2" borderId="34" xfId="0" applyNumberFormat="1" applyFont="1" applyFill="1" applyBorder="1" applyAlignment="1" applyProtection="1">
      <alignment horizontal="right" vertical="center" wrapText="1"/>
      <protection locked="0"/>
    </xf>
    <xf numFmtId="0" fontId="14" fillId="2" borderId="34" xfId="0" applyFont="1" applyFill="1" applyBorder="1" applyAlignment="1" applyProtection="1">
      <alignment horizontal="left" vertical="center" wrapText="1"/>
      <protection locked="0"/>
    </xf>
    <xf numFmtId="165" fontId="14" fillId="2" borderId="34" xfId="12" applyFont="1" applyFill="1" applyBorder="1" applyAlignment="1" applyProtection="1">
      <alignment horizontal="right" vertical="center" wrapText="1"/>
      <protection locked="0"/>
    </xf>
    <xf numFmtId="0" fontId="14" fillId="3" borderId="34" xfId="0" applyFont="1" applyFill="1" applyBorder="1" applyAlignment="1" applyProtection="1">
      <alignment horizontal="left" vertical="center" wrapText="1"/>
      <protection locked="0"/>
    </xf>
    <xf numFmtId="0" fontId="14" fillId="2" borderId="34" xfId="0" applyFont="1" applyFill="1" applyBorder="1" applyAlignment="1" applyProtection="1">
      <alignment horizontal="center" vertical="center" wrapText="1"/>
      <protection locked="0"/>
    </xf>
    <xf numFmtId="0" fontId="14" fillId="3" borderId="34" xfId="0" applyFont="1" applyFill="1" applyBorder="1" applyAlignment="1" applyProtection="1">
      <alignment horizontal="center" vertical="center" wrapText="1"/>
      <protection locked="0"/>
    </xf>
    <xf numFmtId="14" fontId="14" fillId="2" borderId="35" xfId="0" applyNumberFormat="1" applyFont="1" applyFill="1" applyBorder="1" applyAlignment="1" applyProtection="1">
      <alignment horizontal="right" vertical="center" wrapText="1"/>
      <protection locked="0"/>
    </xf>
    <xf numFmtId="17" fontId="14" fillId="3" borderId="35" xfId="0" applyNumberFormat="1" applyFont="1" applyFill="1" applyBorder="1" applyAlignment="1" applyProtection="1">
      <alignment horizontal="center" vertical="center" wrapText="1"/>
      <protection locked="0"/>
    </xf>
    <xf numFmtId="0" fontId="14" fillId="2" borderId="35" xfId="0" applyFont="1" applyFill="1" applyBorder="1" applyAlignment="1" applyProtection="1">
      <alignment horizontal="left" vertical="center" wrapText="1"/>
      <protection locked="0"/>
    </xf>
    <xf numFmtId="165" fontId="14" fillId="2" borderId="35" xfId="12" applyFont="1" applyFill="1" applyBorder="1" applyAlignment="1" applyProtection="1">
      <alignment horizontal="right" vertical="center" wrapText="1"/>
      <protection locked="0"/>
    </xf>
    <xf numFmtId="0" fontId="14" fillId="3" borderId="35" xfId="0" applyFont="1" applyFill="1" applyBorder="1" applyAlignment="1" applyProtection="1">
      <alignment horizontal="left" vertical="center" wrapText="1"/>
      <protection locked="0"/>
    </xf>
    <xf numFmtId="0" fontId="14" fillId="2" borderId="35"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14" fontId="14" fillId="2" borderId="35" xfId="0" applyNumberFormat="1" applyFont="1" applyFill="1" applyBorder="1" applyAlignment="1" applyProtection="1">
      <alignment horizontal="center" vertical="center" wrapText="1"/>
      <protection locked="0"/>
    </xf>
    <xf numFmtId="17" fontId="14" fillId="2" borderId="34" xfId="0" applyNumberFormat="1" applyFont="1" applyFill="1" applyBorder="1" applyAlignment="1" applyProtection="1">
      <alignment horizontal="right" vertical="center" wrapText="1"/>
      <protection locked="0"/>
    </xf>
    <xf numFmtId="14" fontId="14" fillId="2" borderId="36" xfId="0" applyNumberFormat="1" applyFont="1" applyFill="1" applyBorder="1" applyAlignment="1" applyProtection="1">
      <alignment horizontal="right" vertical="center" wrapText="1"/>
      <protection locked="0"/>
    </xf>
    <xf numFmtId="0" fontId="14" fillId="3" borderId="37" xfId="0" applyFont="1" applyFill="1" applyBorder="1" applyAlignment="1">
      <alignment horizontal="right" vertical="center" wrapText="1"/>
    </xf>
    <xf numFmtId="14" fontId="14" fillId="3" borderId="35" xfId="0" applyNumberFormat="1" applyFont="1" applyFill="1" applyBorder="1" applyAlignment="1" applyProtection="1">
      <alignment horizontal="right" vertical="center" wrapText="1"/>
      <protection locked="0"/>
    </xf>
    <xf numFmtId="17" fontId="14" fillId="3" borderId="35" xfId="0" applyNumberFormat="1" applyFont="1" applyFill="1" applyBorder="1" applyAlignment="1" applyProtection="1">
      <alignment horizontal="right" vertical="center" wrapText="1"/>
      <protection locked="0"/>
    </xf>
    <xf numFmtId="165" fontId="14" fillId="3" borderId="35" xfId="12" applyFont="1" applyFill="1" applyBorder="1" applyAlignment="1" applyProtection="1">
      <alignment horizontal="right" vertical="center" wrapText="1"/>
      <protection locked="0"/>
    </xf>
    <xf numFmtId="14" fontId="14" fillId="3" borderId="38" xfId="0" applyNumberFormat="1" applyFont="1" applyFill="1" applyBorder="1" applyAlignment="1" applyProtection="1">
      <alignment horizontal="right" vertical="center" wrapText="1"/>
      <protection locked="0"/>
    </xf>
    <xf numFmtId="0" fontId="14" fillId="2" borderId="37" xfId="0" applyFont="1" applyFill="1" applyBorder="1" applyAlignment="1">
      <alignment horizontal="right" vertical="center" wrapText="1"/>
    </xf>
    <xf numFmtId="14" fontId="36" fillId="2" borderId="35" xfId="0" applyNumberFormat="1" applyFont="1" applyFill="1" applyBorder="1" applyAlignment="1" applyProtection="1">
      <alignment horizontal="right" vertical="center" wrapText="1"/>
      <protection locked="0"/>
    </xf>
    <xf numFmtId="17" fontId="36" fillId="2" borderId="35" xfId="0" applyNumberFormat="1" applyFont="1" applyFill="1" applyBorder="1" applyAlignment="1" applyProtection="1">
      <alignment horizontal="right" vertical="center" wrapText="1"/>
      <protection locked="0"/>
    </xf>
    <xf numFmtId="0" fontId="36" fillId="2" borderId="35" xfId="0" applyFont="1" applyFill="1" applyBorder="1" applyAlignment="1" applyProtection="1">
      <alignment horizontal="left" vertical="center" wrapText="1"/>
      <protection locked="0"/>
    </xf>
    <xf numFmtId="165" fontId="36" fillId="2" borderId="35" xfId="12" applyFont="1" applyFill="1" applyBorder="1" applyAlignment="1" applyProtection="1">
      <alignment horizontal="right" vertical="center" wrapText="1"/>
      <protection locked="0"/>
    </xf>
    <xf numFmtId="0" fontId="36" fillId="3" borderId="35" xfId="0" applyFont="1" applyFill="1" applyBorder="1" applyAlignment="1" applyProtection="1">
      <alignment horizontal="left" vertical="center" wrapText="1"/>
      <protection locked="0"/>
    </xf>
    <xf numFmtId="0" fontId="36" fillId="2" borderId="35" xfId="0" applyFont="1" applyFill="1" applyBorder="1" applyAlignment="1" applyProtection="1">
      <alignment horizontal="center" vertical="center" wrapText="1"/>
      <protection locked="0"/>
    </xf>
    <xf numFmtId="0" fontId="36" fillId="3" borderId="35" xfId="0" applyFont="1" applyFill="1" applyBorder="1" applyAlignment="1" applyProtection="1">
      <alignment horizontal="center" vertical="center" wrapText="1"/>
      <protection locked="0"/>
    </xf>
    <xf numFmtId="14" fontId="14" fillId="2" borderId="38" xfId="0" applyNumberFormat="1" applyFont="1" applyFill="1" applyBorder="1" applyAlignment="1" applyProtection="1">
      <alignment horizontal="right" vertical="center" wrapText="1"/>
      <protection locked="0"/>
    </xf>
    <xf numFmtId="17" fontId="14" fillId="2" borderId="35" xfId="0" applyNumberFormat="1" applyFont="1" applyFill="1" applyBorder="1" applyAlignment="1" applyProtection="1">
      <alignment horizontal="right" vertical="center" wrapText="1"/>
      <protection locked="0"/>
    </xf>
    <xf numFmtId="165" fontId="36" fillId="3" borderId="35" xfId="12" applyFont="1" applyFill="1" applyBorder="1" applyAlignment="1" applyProtection="1">
      <alignment horizontal="right" vertical="center" wrapText="1"/>
      <protection locked="0"/>
    </xf>
    <xf numFmtId="14" fontId="36" fillId="2" borderId="38" xfId="0" applyNumberFormat="1" applyFont="1" applyFill="1" applyBorder="1" applyAlignment="1" applyProtection="1">
      <alignment horizontal="right" vertical="center" wrapText="1"/>
      <protection locked="0"/>
    </xf>
    <xf numFmtId="49" fontId="36" fillId="3" borderId="35" xfId="0" applyNumberFormat="1" applyFont="1" applyFill="1" applyBorder="1" applyAlignment="1" applyProtection="1">
      <alignment horizontal="center" vertical="center" wrapText="1"/>
      <protection locked="0"/>
    </xf>
    <xf numFmtId="14" fontId="14" fillId="3" borderId="38" xfId="0" applyNumberFormat="1" applyFont="1" applyFill="1" applyBorder="1" applyAlignment="1" applyProtection="1">
      <alignment horizontal="center" vertical="center" wrapText="1"/>
      <protection locked="0"/>
    </xf>
    <xf numFmtId="4" fontId="14" fillId="2" borderId="35" xfId="0" applyNumberFormat="1" applyFont="1" applyFill="1" applyBorder="1" applyAlignment="1" applyProtection="1">
      <alignment horizontal="center" vertical="center" wrapText="1"/>
      <protection locked="0"/>
    </xf>
    <xf numFmtId="16" fontId="14" fillId="2" borderId="35" xfId="0" applyNumberFormat="1" applyFont="1" applyFill="1" applyBorder="1" applyAlignment="1" applyProtection="1">
      <alignment horizontal="left" vertical="center" wrapText="1"/>
      <protection locked="0"/>
    </xf>
    <xf numFmtId="14" fontId="14" fillId="2" borderId="38" xfId="0" applyNumberFormat="1" applyFont="1" applyFill="1" applyBorder="1" applyAlignment="1" applyProtection="1">
      <alignment horizontal="center" vertical="center" wrapText="1"/>
      <protection locked="0"/>
    </xf>
    <xf numFmtId="0" fontId="14" fillId="0" borderId="35" xfId="0" applyFont="1" applyBorder="1" applyAlignment="1" applyProtection="1">
      <alignment horizontal="left" vertical="center" wrapText="1"/>
      <protection locked="0"/>
    </xf>
    <xf numFmtId="14" fontId="14" fillId="0" borderId="35" xfId="0" applyNumberFormat="1" applyFont="1" applyBorder="1" applyAlignment="1" applyProtection="1">
      <alignment horizontal="right" vertical="center" wrapText="1"/>
      <protection locked="0"/>
    </xf>
    <xf numFmtId="17" fontId="14" fillId="0" borderId="35" xfId="0" applyNumberFormat="1" applyFont="1" applyBorder="1" applyAlignment="1" applyProtection="1">
      <alignment horizontal="right" vertical="center" wrapText="1"/>
      <protection locked="0"/>
    </xf>
    <xf numFmtId="165" fontId="14" fillId="0" borderId="35" xfId="12" applyFont="1" applyFill="1" applyBorder="1" applyAlignment="1" applyProtection="1">
      <alignment horizontal="right" vertical="center" wrapText="1"/>
      <protection locked="0"/>
    </xf>
    <xf numFmtId="0" fontId="14" fillId="0" borderId="35" xfId="0" applyFont="1" applyBorder="1" applyAlignment="1" applyProtection="1">
      <alignment horizontal="center" vertical="center" wrapText="1"/>
      <protection locked="0"/>
    </xf>
    <xf numFmtId="14" fontId="14" fillId="0" borderId="38" xfId="0" applyNumberFormat="1" applyFont="1" applyBorder="1" applyAlignment="1" applyProtection="1">
      <alignment horizontal="right" vertical="center" wrapText="1"/>
      <protection locked="0"/>
    </xf>
    <xf numFmtId="167" fontId="14" fillId="2" borderId="35" xfId="0" applyNumberFormat="1" applyFont="1" applyFill="1" applyBorder="1" applyAlignment="1" applyProtection="1">
      <alignment horizontal="center" vertical="center" wrapText="1"/>
      <protection locked="0"/>
    </xf>
    <xf numFmtId="14" fontId="36" fillId="3" borderId="35" xfId="0" applyNumberFormat="1" applyFont="1" applyFill="1" applyBorder="1" applyAlignment="1" applyProtection="1">
      <alignment horizontal="right" vertical="center" wrapText="1"/>
      <protection locked="0"/>
    </xf>
    <xf numFmtId="17" fontId="36" fillId="3" borderId="35" xfId="0" applyNumberFormat="1" applyFont="1" applyFill="1" applyBorder="1" applyAlignment="1" applyProtection="1">
      <alignment horizontal="right" vertical="center" wrapText="1"/>
      <protection locked="0"/>
    </xf>
    <xf numFmtId="14" fontId="36" fillId="3" borderId="38" xfId="0" applyNumberFormat="1" applyFont="1" applyFill="1" applyBorder="1" applyAlignment="1" applyProtection="1">
      <alignment horizontal="right" vertical="center" wrapText="1"/>
      <protection locked="0"/>
    </xf>
    <xf numFmtId="49" fontId="14" fillId="0" borderId="35" xfId="0" applyNumberFormat="1" applyFont="1" applyBorder="1" applyAlignment="1" applyProtection="1">
      <alignment horizontal="center" vertical="center" wrapText="1"/>
      <protection locked="0"/>
    </xf>
    <xf numFmtId="0" fontId="14" fillId="2" borderId="38" xfId="0" applyFont="1" applyFill="1" applyBorder="1" applyAlignment="1" applyProtection="1">
      <alignment horizontal="right" vertical="center" wrapText="1"/>
      <protection locked="0"/>
    </xf>
    <xf numFmtId="49" fontId="14" fillId="3" borderId="35" xfId="0" applyNumberFormat="1" applyFont="1" applyFill="1" applyBorder="1" applyAlignment="1" applyProtection="1">
      <alignment horizontal="center" vertical="center" wrapText="1"/>
      <protection locked="0"/>
    </xf>
    <xf numFmtId="0" fontId="14" fillId="3" borderId="39" xfId="0" applyFont="1" applyFill="1" applyBorder="1" applyAlignment="1" applyProtection="1">
      <alignment horizontal="left" vertical="center"/>
      <protection locked="0"/>
    </xf>
    <xf numFmtId="17" fontId="14" fillId="3" borderId="40" xfId="0" applyNumberFormat="1" applyFont="1" applyFill="1" applyBorder="1" applyAlignment="1" applyProtection="1">
      <alignment horizontal="right" vertical="center" wrapText="1"/>
      <protection locked="0"/>
    </xf>
    <xf numFmtId="0" fontId="14" fillId="3" borderId="40" xfId="0" applyFont="1" applyFill="1" applyBorder="1" applyAlignment="1" applyProtection="1">
      <alignment horizontal="left" vertical="center" wrapText="1"/>
      <protection locked="0"/>
    </xf>
    <xf numFmtId="165" fontId="14" fillId="3" borderId="40" xfId="12" applyFont="1" applyFill="1" applyBorder="1" applyAlignment="1" applyProtection="1">
      <alignment horizontal="right" vertical="center" wrapText="1"/>
      <protection locked="0"/>
    </xf>
    <xf numFmtId="0" fontId="14" fillId="2" borderId="40" xfId="0" applyFont="1" applyFill="1" applyBorder="1" applyAlignment="1" applyProtection="1">
      <alignment horizontal="left" vertical="center" wrapText="1"/>
      <protection locked="0"/>
    </xf>
    <xf numFmtId="0" fontId="14" fillId="3" borderId="41" xfId="0" applyFont="1" applyFill="1" applyBorder="1" applyAlignment="1" applyProtection="1">
      <alignment horizontal="left" vertical="center" wrapText="1"/>
      <protection locked="0"/>
    </xf>
    <xf numFmtId="0" fontId="14" fillId="3" borderId="40" xfId="0" applyFont="1" applyFill="1" applyBorder="1" applyAlignment="1" applyProtection="1">
      <alignment horizontal="right" vertical="center" wrapText="1"/>
      <protection locked="0"/>
    </xf>
    <xf numFmtId="0" fontId="14" fillId="3" borderId="42" xfId="0" applyFont="1" applyFill="1" applyBorder="1" applyAlignment="1" applyProtection="1">
      <alignment horizontal="left" vertical="center"/>
      <protection locked="0"/>
    </xf>
    <xf numFmtId="0" fontId="14" fillId="3" borderId="43" xfId="0" applyFont="1" applyFill="1" applyBorder="1" applyAlignment="1" applyProtection="1">
      <alignment horizontal="right" vertical="center" wrapText="1"/>
      <protection locked="0"/>
    </xf>
    <xf numFmtId="0" fontId="14" fillId="3" borderId="43" xfId="0" applyFont="1" applyFill="1" applyBorder="1" applyAlignment="1" applyProtection="1">
      <alignment horizontal="left" vertical="center" wrapText="1"/>
      <protection locked="0"/>
    </xf>
    <xf numFmtId="165" fontId="14" fillId="3" borderId="43" xfId="12" applyFont="1" applyFill="1" applyBorder="1" applyAlignment="1" applyProtection="1">
      <alignment horizontal="right" vertical="center" wrapText="1"/>
      <protection locked="0"/>
    </xf>
    <xf numFmtId="0" fontId="14" fillId="2" borderId="43" xfId="0" applyFont="1" applyFill="1" applyBorder="1" applyAlignment="1" applyProtection="1">
      <alignment horizontal="left" vertical="center" wrapText="1"/>
      <protection locked="0"/>
    </xf>
    <xf numFmtId="0" fontId="14" fillId="3" borderId="44" xfId="0" applyFont="1" applyFill="1" applyBorder="1" applyAlignment="1" applyProtection="1">
      <alignment horizontal="left" vertical="center" wrapText="1"/>
      <protection locked="0"/>
    </xf>
    <xf numFmtId="0" fontId="5" fillId="3" borderId="3" xfId="0" applyFont="1" applyFill="1" applyBorder="1" applyAlignment="1">
      <alignment horizontal="center" vertical="center"/>
    </xf>
    <xf numFmtId="0" fontId="12" fillId="3" borderId="18" xfId="0" applyFont="1" applyFill="1" applyBorder="1" applyAlignment="1">
      <alignment horizontal="center" vertical="center" wrapText="1"/>
    </xf>
    <xf numFmtId="0" fontId="5" fillId="0" borderId="18" xfId="0" applyFont="1" applyBorder="1"/>
    <xf numFmtId="0" fontId="17" fillId="3" borderId="0" xfId="0" applyFont="1" applyFill="1" applyAlignment="1" applyProtection="1">
      <alignment horizontal="left" vertical="top"/>
      <protection locked="0"/>
    </xf>
    <xf numFmtId="0" fontId="7" fillId="3" borderId="45" xfId="0" applyFont="1" applyFill="1" applyBorder="1" applyAlignment="1">
      <alignment horizontal="center" vertical="center" wrapText="1"/>
    </xf>
    <xf numFmtId="0" fontId="12" fillId="3" borderId="45" xfId="0" applyFont="1" applyFill="1" applyBorder="1" applyAlignment="1">
      <alignment horizontal="center" vertical="center"/>
    </xf>
    <xf numFmtId="0" fontId="16" fillId="3" borderId="19" xfId="4" applyFont="1" applyFill="1" applyBorder="1" applyAlignment="1">
      <alignment vertical="center" wrapText="1"/>
    </xf>
    <xf numFmtId="165" fontId="0" fillId="3" borderId="46" xfId="0" applyNumberFormat="1" applyFill="1" applyBorder="1" applyAlignment="1">
      <alignment horizontal="right" vertical="center"/>
    </xf>
    <xf numFmtId="10" fontId="5" fillId="3" borderId="23" xfId="9" applyNumberFormat="1" applyFont="1" applyFill="1" applyBorder="1" applyAlignment="1" applyProtection="1">
      <alignment horizontal="right" vertical="center"/>
    </xf>
    <xf numFmtId="165" fontId="0" fillId="3" borderId="47" xfId="0" applyNumberFormat="1" applyFill="1" applyBorder="1" applyAlignment="1">
      <alignment horizontal="right" vertical="center"/>
    </xf>
    <xf numFmtId="10" fontId="5" fillId="3" borderId="48" xfId="9" applyNumberFormat="1" applyFont="1" applyFill="1" applyBorder="1" applyAlignment="1" applyProtection="1">
      <alignment horizontal="right" vertical="center"/>
    </xf>
    <xf numFmtId="165" fontId="0" fillId="3" borderId="49" xfId="0" applyNumberFormat="1" applyFill="1" applyBorder="1" applyAlignment="1">
      <alignment horizontal="right" vertical="center"/>
    </xf>
    <xf numFmtId="10" fontId="5" fillId="3" borderId="50" xfId="9" applyNumberFormat="1" applyFont="1" applyFill="1" applyBorder="1" applyAlignment="1" applyProtection="1">
      <alignment horizontal="right" vertical="center"/>
    </xf>
    <xf numFmtId="0" fontId="7" fillId="3" borderId="19" xfId="4" applyFont="1" applyFill="1" applyBorder="1" applyAlignment="1">
      <alignment horizontal="center" vertical="center" wrapText="1"/>
    </xf>
    <xf numFmtId="0" fontId="12" fillId="2" borderId="13" xfId="0" applyFont="1" applyFill="1" applyBorder="1" applyAlignment="1">
      <alignment horizontal="left" vertical="center" wrapText="1"/>
    </xf>
    <xf numFmtId="0" fontId="36" fillId="0" borderId="37" xfId="0" applyFont="1" applyBorder="1" applyAlignment="1">
      <alignment horizontal="right" vertical="center" wrapText="1"/>
    </xf>
    <xf numFmtId="14" fontId="36" fillId="0" borderId="35" xfId="0" applyNumberFormat="1" applyFont="1" applyBorder="1" applyAlignment="1" applyProtection="1">
      <alignment horizontal="right" vertical="center" wrapText="1"/>
      <protection locked="0"/>
    </xf>
    <xf numFmtId="17" fontId="36" fillId="0" borderId="35" xfId="0" applyNumberFormat="1" applyFont="1" applyBorder="1" applyAlignment="1" applyProtection="1">
      <alignment horizontal="right" vertical="center" wrapText="1"/>
      <protection locked="0"/>
    </xf>
    <xf numFmtId="0" fontId="36" fillId="0" borderId="35" xfId="0" applyFont="1" applyBorder="1" applyAlignment="1" applyProtection="1">
      <alignment horizontal="left" vertical="center" wrapText="1"/>
      <protection locked="0"/>
    </xf>
    <xf numFmtId="165" fontId="36" fillId="0" borderId="35"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6" fillId="0" borderId="35" xfId="0" applyFont="1" applyBorder="1" applyAlignment="1" applyProtection="1">
      <alignment horizontal="center" vertical="center" wrapText="1"/>
      <protection locked="0"/>
    </xf>
    <xf numFmtId="0" fontId="14" fillId="3" borderId="0" xfId="0" applyFont="1" applyFill="1" applyAlignment="1" applyProtection="1">
      <alignment horizontal="left" vertical="center"/>
      <protection locked="0"/>
    </xf>
    <xf numFmtId="17" fontId="14" fillId="3" borderId="15" xfId="0" applyNumberFormat="1" applyFont="1" applyFill="1" applyBorder="1" applyAlignment="1" applyProtection="1">
      <alignment horizontal="right" vertical="center" wrapText="1"/>
      <protection locked="0"/>
    </xf>
    <xf numFmtId="165" fontId="14" fillId="3" borderId="15" xfId="12" applyFont="1" applyFill="1" applyBorder="1" applyAlignment="1" applyProtection="1">
      <alignment horizontal="right" vertical="center" wrapText="1"/>
      <protection locked="0"/>
    </xf>
    <xf numFmtId="0" fontId="36" fillId="3" borderId="20"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left" vertical="center" wrapText="1"/>
      <protection locked="0"/>
    </xf>
    <xf numFmtId="165" fontId="36" fillId="3" borderId="15" xfId="12" applyFont="1" applyFill="1" applyBorder="1" applyAlignment="1" applyProtection="1">
      <alignment horizontal="right" vertical="center" wrapText="1"/>
      <protection locked="0"/>
    </xf>
    <xf numFmtId="165" fontId="36" fillId="0" borderId="15" xfId="12" applyFont="1" applyFill="1" applyBorder="1" applyAlignment="1" applyProtection="1">
      <alignment horizontal="right" vertical="center" wrapText="1"/>
      <protection locked="0"/>
    </xf>
    <xf numFmtId="0" fontId="14" fillId="0" borderId="15" xfId="0" applyFont="1" applyBorder="1" applyAlignment="1" applyProtection="1">
      <alignment horizontal="left" vertical="center" wrapText="1"/>
      <protection locked="0"/>
    </xf>
    <xf numFmtId="0" fontId="36" fillId="2" borderId="15"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left" vertical="center" wrapText="1"/>
      <protection locked="0"/>
    </xf>
    <xf numFmtId="0" fontId="3" fillId="3" borderId="0" xfId="16" applyFill="1" applyAlignment="1" applyProtection="1">
      <alignment horizontal="left"/>
      <protection locked="0"/>
    </xf>
    <xf numFmtId="0" fontId="14" fillId="3" borderId="0" xfId="0" applyFont="1" applyFill="1" applyAlignment="1" applyProtection="1">
      <alignment horizontal="left" vertical="center" wrapText="1"/>
      <protection locked="0"/>
    </xf>
    <xf numFmtId="14" fontId="36" fillId="0" borderId="38" xfId="0" applyNumberFormat="1" applyFont="1" applyBorder="1" applyAlignment="1" applyProtection="1">
      <alignment horizontal="right" vertical="center" wrapText="1"/>
      <protection locked="0"/>
    </xf>
    <xf numFmtId="1" fontId="36" fillId="0" borderId="11" xfId="0" applyNumberFormat="1" applyFont="1" applyBorder="1" applyAlignment="1" applyProtection="1">
      <alignment horizontal="right" vertical="center" wrapText="1"/>
      <protection locked="0"/>
    </xf>
    <xf numFmtId="0" fontId="40" fillId="0" borderId="0" xfId="0" applyFont="1" applyAlignment="1" applyProtection="1">
      <alignment wrapText="1"/>
      <protection locked="0"/>
    </xf>
    <xf numFmtId="17" fontId="14" fillId="0" borderId="35" xfId="0" applyNumberFormat="1" applyFont="1" applyBorder="1" applyAlignment="1" applyProtection="1">
      <alignment horizontal="center" vertical="center" wrapText="1"/>
      <protection locked="0"/>
    </xf>
    <xf numFmtId="14" fontId="14" fillId="0" borderId="38" xfId="0" applyNumberFormat="1" applyFont="1" applyBorder="1" applyAlignment="1" applyProtection="1">
      <alignment horizontal="center" vertical="center" wrapText="1"/>
      <protection locked="0"/>
    </xf>
    <xf numFmtId="165" fontId="14" fillId="2" borderId="2" xfId="12" applyFont="1" applyFill="1" applyBorder="1" applyAlignment="1" applyProtection="1">
      <alignment horizontal="right" vertical="center" wrapText="1"/>
      <protection locked="0"/>
    </xf>
    <xf numFmtId="14" fontId="14" fillId="0" borderId="51" xfId="0" applyNumberFormat="1" applyFont="1" applyBorder="1" applyAlignment="1" applyProtection="1">
      <alignment horizontal="center" vertical="center" wrapText="1"/>
      <protection locked="0"/>
    </xf>
    <xf numFmtId="0" fontId="14" fillId="3" borderId="52" xfId="0" applyFont="1" applyFill="1" applyBorder="1" applyAlignment="1">
      <alignment horizontal="right" vertical="center" wrapText="1"/>
    </xf>
    <xf numFmtId="0" fontId="32" fillId="2" borderId="0" xfId="0" applyFont="1" applyFill="1" applyAlignment="1" applyProtection="1">
      <alignment horizontal="center"/>
      <protection locked="0"/>
    </xf>
    <xf numFmtId="0" fontId="14" fillId="0" borderId="37" xfId="0" applyFont="1" applyBorder="1" applyAlignment="1">
      <alignment horizontal="right" vertical="center" wrapText="1"/>
    </xf>
    <xf numFmtId="0" fontId="0" fillId="0" borderId="11" xfId="0" applyBorder="1" applyAlignment="1" applyProtection="1">
      <alignment wrapText="1"/>
      <protection locked="0"/>
    </xf>
    <xf numFmtId="14" fontId="14" fillId="0" borderId="35" xfId="0" applyNumberFormat="1" applyFont="1" applyBorder="1" applyAlignment="1" applyProtection="1">
      <alignment horizontal="center" vertical="center" wrapText="1"/>
      <protection locked="0"/>
    </xf>
    <xf numFmtId="0" fontId="14" fillId="2" borderId="14"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14" fontId="0" fillId="2" borderId="14" xfId="0" applyNumberFormat="1" applyFill="1" applyBorder="1" applyAlignment="1" applyProtection="1">
      <alignment horizontal="center" vertical="center" wrapText="1"/>
      <protection locked="0"/>
    </xf>
    <xf numFmtId="0" fontId="40" fillId="3" borderId="0" xfId="0" applyFont="1" applyFill="1" applyAlignment="1" applyProtection="1">
      <alignment horizontal="left"/>
      <protection locked="0"/>
    </xf>
    <xf numFmtId="0" fontId="5" fillId="3" borderId="0" xfId="27" applyFont="1" applyFill="1" applyAlignment="1" applyProtection="1">
      <alignment horizontal="center" vertical="center" wrapText="1"/>
      <protection locked="0"/>
    </xf>
    <xf numFmtId="0" fontId="40" fillId="3" borderId="0" xfId="0" applyFont="1" applyFill="1" applyProtection="1">
      <protection locked="0"/>
    </xf>
    <xf numFmtId="0" fontId="14" fillId="0" borderId="52"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left" vertical="center" wrapText="1"/>
      <protection locked="0"/>
    </xf>
    <xf numFmtId="1" fontId="18" fillId="0" borderId="0" xfId="0" applyNumberFormat="1" applyFont="1" applyAlignment="1" applyProtection="1">
      <alignment horizontal="right" vertical="center" wrapText="1"/>
      <protection locked="0"/>
    </xf>
    <xf numFmtId="0" fontId="14" fillId="3" borderId="53" xfId="0" applyFont="1" applyFill="1" applyBorder="1" applyAlignment="1">
      <alignment horizontal="right" vertical="center" wrapText="1"/>
    </xf>
    <xf numFmtId="14" fontId="14" fillId="0" borderId="54" xfId="0" applyNumberFormat="1" applyFont="1" applyBorder="1" applyAlignment="1" applyProtection="1">
      <alignment horizontal="right" vertical="center" wrapText="1"/>
      <protection locked="0"/>
    </xf>
    <xf numFmtId="17" fontId="14" fillId="0" borderId="54" xfId="0" applyNumberFormat="1" applyFont="1" applyBorder="1" applyAlignment="1" applyProtection="1">
      <alignment horizontal="center" vertical="center" wrapText="1"/>
      <protection locked="0"/>
    </xf>
    <xf numFmtId="0" fontId="14" fillId="0" borderId="54" xfId="0" applyFont="1" applyBorder="1" applyAlignment="1" applyProtection="1">
      <alignment horizontal="left" vertical="center" wrapText="1"/>
      <protection locked="0"/>
    </xf>
    <xf numFmtId="165" fontId="14" fillId="0" borderId="54" xfId="12" applyFont="1" applyFill="1" applyBorder="1" applyAlignment="1" applyProtection="1">
      <alignment horizontal="right" vertical="center" wrapText="1"/>
      <protection locked="0"/>
    </xf>
    <xf numFmtId="0" fontId="14" fillId="0" borderId="54" xfId="0" applyFont="1" applyBorder="1" applyAlignment="1" applyProtection="1">
      <alignment horizontal="center" vertical="center" wrapText="1"/>
      <protection locked="0"/>
    </xf>
    <xf numFmtId="14" fontId="14" fillId="0" borderId="55" xfId="0" applyNumberFormat="1" applyFont="1" applyBorder="1" applyAlignment="1" applyProtection="1">
      <alignment horizontal="center" vertical="center" wrapText="1"/>
      <protection locked="0"/>
    </xf>
    <xf numFmtId="0" fontId="14" fillId="3" borderId="14" xfId="0" applyFont="1" applyFill="1" applyBorder="1" applyAlignment="1">
      <alignment horizontal="right" vertical="center" wrapText="1"/>
    </xf>
    <xf numFmtId="14" fontId="36" fillId="3" borderId="14" xfId="0" applyNumberFormat="1" applyFont="1" applyFill="1" applyBorder="1" applyAlignment="1" applyProtection="1">
      <alignment horizontal="center" vertical="center" wrapText="1"/>
      <protection locked="0"/>
    </xf>
    <xf numFmtId="17" fontId="36" fillId="3" borderId="14"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wrapText="1"/>
      <protection locked="0"/>
    </xf>
    <xf numFmtId="165" fontId="36" fillId="0" borderId="14" xfId="12" applyFont="1" applyFill="1" applyBorder="1" applyAlignment="1" applyProtection="1">
      <alignment horizontal="right" vertical="center" wrapText="1"/>
      <protection locked="0"/>
    </xf>
    <xf numFmtId="0" fontId="14" fillId="0" borderId="14" xfId="0" applyFont="1" applyBorder="1" applyAlignment="1" applyProtection="1">
      <alignment horizontal="left" vertical="center" wrapText="1"/>
      <protection locked="0"/>
    </xf>
    <xf numFmtId="0" fontId="14" fillId="2" borderId="14" xfId="0" applyFont="1" applyFill="1" applyBorder="1" applyAlignment="1" applyProtection="1">
      <alignment horizontal="left" vertical="center" wrapText="1"/>
      <protection locked="0"/>
    </xf>
    <xf numFmtId="0" fontId="14" fillId="3" borderId="14" xfId="0" applyFont="1" applyFill="1" applyBorder="1" applyAlignment="1" applyProtection="1">
      <alignment vertical="center" wrapText="1"/>
      <protection locked="0"/>
    </xf>
    <xf numFmtId="14" fontId="14" fillId="2" borderId="14" xfId="0" applyNumberFormat="1" applyFont="1" applyFill="1" applyBorder="1" applyAlignment="1" applyProtection="1">
      <alignment horizontal="right" vertical="center" wrapText="1"/>
      <protection locked="0"/>
    </xf>
    <xf numFmtId="1" fontId="14" fillId="0" borderId="14" xfId="0" applyNumberFormat="1" applyFont="1" applyBorder="1" applyAlignment="1" applyProtection="1">
      <alignment horizontal="right" vertical="center" wrapText="1"/>
      <protection locked="0"/>
    </xf>
    <xf numFmtId="17" fontId="14" fillId="3" borderId="14" xfId="0" applyNumberFormat="1" applyFont="1" applyFill="1" applyBorder="1" applyAlignment="1" applyProtection="1">
      <alignment horizontal="center" vertical="center" wrapText="1"/>
      <protection locked="0"/>
    </xf>
    <xf numFmtId="165" fontId="14" fillId="0" borderId="14" xfId="12" applyFont="1" applyFill="1" applyBorder="1" applyAlignment="1" applyProtection="1">
      <alignment horizontal="right" vertical="center" wrapText="1"/>
      <protection locked="0"/>
    </xf>
    <xf numFmtId="0" fontId="14" fillId="3" borderId="14" xfId="0" applyFont="1" applyFill="1" applyBorder="1" applyAlignment="1" applyProtection="1">
      <alignment horizontal="left" vertical="center" wrapText="1"/>
      <protection locked="0"/>
    </xf>
    <xf numFmtId="14" fontId="14" fillId="3" borderId="14" xfId="0" applyNumberFormat="1" applyFont="1" applyFill="1" applyBorder="1" applyAlignment="1" applyProtection="1">
      <alignment horizontal="right" vertical="center" wrapText="1"/>
      <protection locked="0"/>
    </xf>
    <xf numFmtId="14" fontId="14" fillId="0" borderId="14" xfId="0" applyNumberFormat="1" applyFont="1" applyBorder="1" applyAlignment="1" applyProtection="1">
      <alignment horizontal="center" vertical="center" wrapText="1"/>
      <protection locked="0"/>
    </xf>
    <xf numFmtId="17"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17" fontId="14" fillId="2" borderId="14" xfId="0" applyNumberFormat="1" applyFont="1" applyFill="1" applyBorder="1" applyAlignment="1" applyProtection="1">
      <alignment horizontal="center" vertical="center" wrapText="1"/>
      <protection locked="0"/>
    </xf>
    <xf numFmtId="4" fontId="14" fillId="3" borderId="14" xfId="0" applyNumberFormat="1" applyFont="1" applyFill="1" applyBorder="1" applyAlignment="1" applyProtection="1">
      <alignment horizontal="center" vertical="center" wrapText="1"/>
      <protection locked="0"/>
    </xf>
    <xf numFmtId="14" fontId="14" fillId="0" borderId="14" xfId="0" applyNumberFormat="1" applyFont="1" applyBorder="1" applyAlignment="1" applyProtection="1">
      <alignment horizontal="right" vertical="center" wrapText="1"/>
      <protection locked="0"/>
    </xf>
    <xf numFmtId="0" fontId="36" fillId="2" borderId="14" xfId="0" applyFont="1" applyFill="1" applyBorder="1" applyAlignment="1" applyProtection="1">
      <alignment horizontal="left" vertical="center" wrapText="1"/>
      <protection locked="0"/>
    </xf>
    <xf numFmtId="0" fontId="36"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protection locked="0"/>
    </xf>
    <xf numFmtId="17" fontId="14" fillId="3" borderId="14" xfId="0" applyNumberFormat="1" applyFont="1" applyFill="1" applyBorder="1" applyAlignment="1" applyProtection="1">
      <alignment horizontal="center" vertical="center"/>
      <protection locked="0"/>
    </xf>
    <xf numFmtId="0" fontId="14" fillId="0" borderId="14" xfId="0" applyFont="1" applyBorder="1" applyAlignment="1" applyProtection="1">
      <alignment horizontal="left" vertical="center"/>
      <protection locked="0"/>
    </xf>
    <xf numFmtId="165" fontId="14" fillId="0" borderId="14" xfId="12" applyFont="1" applyFill="1" applyBorder="1" applyAlignment="1" applyProtection="1">
      <alignment horizontal="right" vertical="center"/>
      <protection locked="0"/>
    </xf>
    <xf numFmtId="0" fontId="14" fillId="3" borderId="14" xfId="0" applyFont="1" applyFill="1" applyBorder="1" applyAlignment="1" applyProtection="1">
      <alignment horizontal="left" vertical="center"/>
      <protection locked="0"/>
    </xf>
    <xf numFmtId="0" fontId="14" fillId="3" borderId="14" xfId="0" applyFont="1" applyFill="1" applyBorder="1" applyAlignment="1" applyProtection="1">
      <alignment horizontal="center" vertical="center"/>
      <protection locked="0"/>
    </xf>
    <xf numFmtId="165" fontId="14" fillId="2" borderId="14" xfId="12" applyFont="1" applyFill="1" applyBorder="1" applyAlignment="1" applyProtection="1">
      <alignment horizontal="right" vertical="center" wrapText="1"/>
      <protection locked="0"/>
    </xf>
    <xf numFmtId="165" fontId="14" fillId="3" borderId="14" xfId="12" applyFont="1" applyFill="1" applyBorder="1" applyAlignment="1" applyProtection="1">
      <alignment horizontal="right" vertical="center" wrapText="1"/>
      <protection locked="0"/>
    </xf>
    <xf numFmtId="0" fontId="36" fillId="3" borderId="14" xfId="0" applyFont="1" applyFill="1" applyBorder="1" applyAlignment="1" applyProtection="1">
      <alignment horizontal="left" vertical="center" wrapText="1"/>
      <protection locked="0"/>
    </xf>
    <xf numFmtId="165" fontId="36" fillId="3" borderId="14" xfId="12" applyFont="1" applyFill="1" applyBorder="1" applyAlignment="1" applyProtection="1">
      <alignment horizontal="right" vertical="center" wrapText="1"/>
      <protection locked="0"/>
    </xf>
    <xf numFmtId="49" fontId="36" fillId="3" borderId="14" xfId="0" applyNumberFormat="1" applyFont="1" applyFill="1" applyBorder="1" applyAlignment="1" applyProtection="1">
      <alignment horizontal="center" vertical="center" wrapText="1"/>
      <protection locked="0"/>
    </xf>
    <xf numFmtId="14" fontId="14" fillId="2" borderId="14" xfId="0" applyNumberFormat="1" applyFont="1" applyFill="1" applyBorder="1" applyAlignment="1" applyProtection="1">
      <alignment horizontal="center" vertical="center" wrapText="1"/>
      <protection locked="0"/>
    </xf>
    <xf numFmtId="17" fontId="36" fillId="0" borderId="14" xfId="0" applyNumberFormat="1" applyFont="1" applyBorder="1" applyAlignment="1" applyProtection="1">
      <alignment horizontal="center" vertical="center" wrapText="1"/>
      <protection locked="0"/>
    </xf>
    <xf numFmtId="3" fontId="14" fillId="3" borderId="14" xfId="0" applyNumberFormat="1" applyFont="1" applyFill="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protection locked="0"/>
    </xf>
    <xf numFmtId="49" fontId="14" fillId="3" borderId="14" xfId="0" applyNumberFormat="1" applyFont="1" applyFill="1" applyBorder="1" applyAlignment="1" applyProtection="1">
      <alignment horizontal="center" vertical="center" wrapText="1"/>
      <protection locked="0"/>
    </xf>
    <xf numFmtId="3" fontId="14" fillId="0" borderId="14" xfId="0" applyNumberFormat="1" applyFont="1" applyBorder="1" applyAlignment="1" applyProtection="1">
      <alignment horizontal="center" vertical="center" wrapText="1"/>
      <protection locked="0"/>
    </xf>
    <xf numFmtId="49"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left" vertical="top" wrapText="1"/>
      <protection locked="0"/>
    </xf>
    <xf numFmtId="0" fontId="36" fillId="0" borderId="14" xfId="0" applyFont="1" applyBorder="1" applyAlignment="1" applyProtection="1">
      <alignment horizontal="center" vertical="center" wrapText="1"/>
      <protection locked="0"/>
    </xf>
    <xf numFmtId="0" fontId="14" fillId="4" borderId="14" xfId="0" applyFont="1" applyFill="1" applyBorder="1" applyAlignment="1" applyProtection="1">
      <alignment horizontal="left" vertical="center" wrapText="1"/>
      <protection locked="0"/>
    </xf>
    <xf numFmtId="0" fontId="14" fillId="2" borderId="20" xfId="0" applyFont="1" applyFill="1" applyBorder="1" applyAlignment="1" applyProtection="1">
      <alignment horizontal="left" vertical="center" wrapText="1"/>
      <protection locked="0"/>
    </xf>
    <xf numFmtId="0" fontId="36" fillId="0" borderId="20" xfId="0" applyFont="1" applyBorder="1" applyAlignment="1" applyProtection="1">
      <alignment horizontal="left" vertical="center" wrapText="1"/>
      <protection locked="0"/>
    </xf>
    <xf numFmtId="0" fontId="39" fillId="0" borderId="15" xfId="0" applyFont="1" applyBorder="1" applyAlignment="1" applyProtection="1">
      <alignment horizontal="left" vertical="center" wrapText="1"/>
      <protection locked="0"/>
    </xf>
    <xf numFmtId="165" fontId="39" fillId="0" borderId="15" xfId="12" applyFont="1" applyFill="1" applyBorder="1" applyAlignment="1" applyProtection="1">
      <alignment horizontal="right" vertical="center" wrapText="1"/>
      <protection locked="0"/>
    </xf>
    <xf numFmtId="0" fontId="12" fillId="3" borderId="32" xfId="0" applyFont="1" applyFill="1" applyBorder="1" applyAlignment="1">
      <alignment horizontal="left" vertical="center" wrapText="1"/>
    </xf>
    <xf numFmtId="0" fontId="0" fillId="3" borderId="14" xfId="0"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14" fillId="2" borderId="56" xfId="0" applyNumberFormat="1" applyFont="1" applyFill="1" applyBorder="1" applyAlignment="1" applyProtection="1">
      <alignment horizontal="center" vertical="center" wrapText="1"/>
      <protection locked="0"/>
    </xf>
    <xf numFmtId="0" fontId="18" fillId="2" borderId="58" xfId="0" applyFont="1" applyFill="1" applyBorder="1" applyAlignment="1" applyProtection="1">
      <alignment horizontal="right" vertical="center" wrapText="1"/>
      <protection locked="0"/>
    </xf>
    <xf numFmtId="0" fontId="0" fillId="2" borderId="58" xfId="0" applyFill="1" applyBorder="1" applyAlignment="1" applyProtection="1">
      <alignment wrapText="1"/>
      <protection locked="0"/>
    </xf>
    <xf numFmtId="1" fontId="7" fillId="2" borderId="60" xfId="0" applyNumberFormat="1" applyFont="1" applyFill="1" applyBorder="1" applyAlignment="1">
      <alignment horizontal="right" vertical="center" wrapText="1"/>
    </xf>
    <xf numFmtId="0" fontId="0" fillId="2" borderId="60" xfId="0" applyFill="1" applyBorder="1" applyAlignment="1" applyProtection="1">
      <alignment wrapText="1"/>
      <protection locked="0"/>
    </xf>
    <xf numFmtId="166" fontId="12" fillId="2" borderId="59" xfId="0" applyNumberFormat="1" applyFont="1" applyFill="1" applyBorder="1" applyAlignment="1">
      <alignment horizontal="center" vertical="center" wrapText="1"/>
    </xf>
    <xf numFmtId="166" fontId="12" fillId="2" borderId="60" xfId="0" applyNumberFormat="1" applyFont="1" applyFill="1" applyBorder="1" applyAlignment="1">
      <alignment horizontal="center" vertical="center" wrapText="1"/>
    </xf>
    <xf numFmtId="0" fontId="12" fillId="2" borderId="60" xfId="0" applyFont="1" applyFill="1" applyBorder="1" applyAlignment="1">
      <alignment horizontal="center" vertical="center" wrapText="1"/>
    </xf>
    <xf numFmtId="0" fontId="12" fillId="3" borderId="60" xfId="0" applyFont="1" applyFill="1" applyBorder="1" applyAlignment="1">
      <alignment horizontal="center" vertical="center" wrapText="1"/>
    </xf>
    <xf numFmtId="1" fontId="12" fillId="2" borderId="60" xfId="0" applyNumberFormat="1" applyFont="1" applyFill="1" applyBorder="1" applyAlignment="1">
      <alignment horizontal="center" vertical="center" wrapText="1"/>
    </xf>
    <xf numFmtId="0" fontId="0" fillId="2" borderId="60" xfId="0" applyFill="1" applyBorder="1" applyAlignment="1" applyProtection="1">
      <alignment horizontal="center" wrapText="1"/>
      <protection locked="0"/>
    </xf>
    <xf numFmtId="0" fontId="14" fillId="2" borderId="59" xfId="0" applyFont="1" applyFill="1" applyBorder="1" applyAlignment="1">
      <alignment horizontal="right" vertical="center" wrapText="1"/>
    </xf>
    <xf numFmtId="14" fontId="14" fillId="2" borderId="60" xfId="0" applyNumberFormat="1" applyFont="1" applyFill="1" applyBorder="1" applyAlignment="1" applyProtection="1">
      <alignment horizontal="center" vertical="center" wrapText="1"/>
      <protection locked="0"/>
    </xf>
    <xf numFmtId="17" fontId="14" fillId="3" borderId="60" xfId="0" applyNumberFormat="1" applyFont="1" applyFill="1" applyBorder="1" applyAlignment="1" applyProtection="1">
      <alignment horizontal="center" vertical="center" wrapText="1"/>
      <protection locked="0"/>
    </xf>
    <xf numFmtId="0" fontId="14" fillId="0" borderId="60" xfId="0" applyFont="1" applyBorder="1" applyAlignment="1" applyProtection="1">
      <alignment horizontal="left" vertical="center" wrapText="1"/>
      <protection locked="0"/>
    </xf>
    <xf numFmtId="165" fontId="14" fillId="0" borderId="60" xfId="12" applyFont="1" applyFill="1" applyBorder="1" applyAlignment="1" applyProtection="1">
      <alignment horizontal="right" vertical="center" wrapText="1"/>
      <protection locked="0"/>
    </xf>
    <xf numFmtId="0" fontId="14" fillId="3" borderId="60" xfId="0" applyFont="1" applyFill="1" applyBorder="1" applyAlignment="1" applyProtection="1">
      <alignment horizontal="left" vertical="center" wrapText="1"/>
      <protection locked="0"/>
    </xf>
    <xf numFmtId="0" fontId="14" fillId="3" borderId="60" xfId="0" applyFont="1" applyFill="1" applyBorder="1" applyAlignment="1" applyProtection="1">
      <alignment horizontal="center" vertical="center" wrapText="1"/>
      <protection locked="0"/>
    </xf>
    <xf numFmtId="1" fontId="14" fillId="0" borderId="60" xfId="0" applyNumberFormat="1" applyFont="1" applyBorder="1" applyAlignment="1" applyProtection="1">
      <alignment horizontal="right" vertical="center" wrapText="1"/>
      <protection locked="0"/>
    </xf>
    <xf numFmtId="14" fontId="36" fillId="2" borderId="60" xfId="0" applyNumberFormat="1" applyFont="1" applyFill="1" applyBorder="1" applyAlignment="1" applyProtection="1">
      <alignment horizontal="center" vertical="center" wrapText="1"/>
      <protection locked="0"/>
    </xf>
    <xf numFmtId="17" fontId="36" fillId="3" borderId="60" xfId="0" applyNumberFormat="1" applyFont="1" applyFill="1" applyBorder="1" applyAlignment="1" applyProtection="1">
      <alignment horizontal="center" vertical="center" wrapText="1"/>
      <protection locked="0"/>
    </xf>
    <xf numFmtId="0" fontId="36" fillId="2" borderId="60" xfId="0" applyFont="1" applyFill="1" applyBorder="1" applyAlignment="1" applyProtection="1">
      <alignment horizontal="left" vertical="center" wrapText="1"/>
      <protection locked="0"/>
    </xf>
    <xf numFmtId="165" fontId="36" fillId="2" borderId="60" xfId="12" applyFont="1" applyFill="1" applyBorder="1" applyAlignment="1" applyProtection="1">
      <alignment horizontal="right" vertical="center" wrapText="1"/>
      <protection locked="0"/>
    </xf>
    <xf numFmtId="0" fontId="36" fillId="3" borderId="60" xfId="0" applyFont="1" applyFill="1" applyBorder="1" applyAlignment="1" applyProtection="1">
      <alignment horizontal="left" vertical="center" wrapText="1"/>
      <protection locked="0"/>
    </xf>
    <xf numFmtId="0" fontId="36" fillId="2" borderId="60" xfId="0" applyFont="1" applyFill="1" applyBorder="1" applyAlignment="1" applyProtection="1">
      <alignment horizontal="center" vertical="center" wrapText="1"/>
      <protection locked="0"/>
    </xf>
    <xf numFmtId="0" fontId="36" fillId="3" borderId="60" xfId="0" applyFont="1" applyFill="1" applyBorder="1" applyAlignment="1" applyProtection="1">
      <alignment horizontal="center" vertical="center" wrapText="1"/>
      <protection locked="0"/>
    </xf>
    <xf numFmtId="14" fontId="36" fillId="2" borderId="60" xfId="0" applyNumberFormat="1" applyFont="1" applyFill="1" applyBorder="1" applyAlignment="1" applyProtection="1">
      <alignment horizontal="right" vertical="center" wrapText="1"/>
      <protection locked="0"/>
    </xf>
    <xf numFmtId="0" fontId="14" fillId="2" borderId="60" xfId="0" applyFont="1" applyFill="1" applyBorder="1" applyAlignment="1" applyProtection="1">
      <alignment horizontal="left" vertical="center" wrapText="1"/>
      <protection locked="0"/>
    </xf>
    <xf numFmtId="165" fontId="14" fillId="2" borderId="60" xfId="12" applyFont="1" applyFill="1" applyBorder="1" applyAlignment="1" applyProtection="1">
      <alignment horizontal="right" vertical="center" wrapText="1"/>
      <protection locked="0"/>
    </xf>
    <xf numFmtId="0" fontId="14" fillId="2" borderId="60" xfId="0" applyFont="1" applyFill="1" applyBorder="1" applyAlignment="1" applyProtection="1">
      <alignment horizontal="center" vertical="center" wrapText="1"/>
      <protection locked="0"/>
    </xf>
    <xf numFmtId="14" fontId="14" fillId="2" borderId="60" xfId="0" applyNumberFormat="1" applyFont="1" applyFill="1" applyBorder="1" applyAlignment="1" applyProtection="1">
      <alignment horizontal="right" vertical="center" wrapText="1"/>
      <protection locked="0"/>
    </xf>
    <xf numFmtId="165" fontId="14" fillId="3" borderId="60" xfId="12" applyFont="1" applyFill="1" applyBorder="1" applyAlignment="1" applyProtection="1">
      <alignment horizontal="right" vertical="center" wrapText="1"/>
      <protection locked="0"/>
    </xf>
    <xf numFmtId="49" fontId="14" fillId="2" borderId="60" xfId="0" applyNumberFormat="1" applyFont="1" applyFill="1" applyBorder="1" applyAlignment="1" applyProtection="1">
      <alignment horizontal="center" vertical="center" wrapText="1"/>
      <protection locked="0"/>
    </xf>
    <xf numFmtId="0" fontId="14" fillId="0" borderId="60" xfId="0" applyFont="1" applyBorder="1" applyAlignment="1" applyProtection="1">
      <alignment horizontal="center" vertical="center" wrapText="1"/>
      <protection locked="0"/>
    </xf>
    <xf numFmtId="14" fontId="14" fillId="2" borderId="60" xfId="0" applyNumberFormat="1" applyFont="1" applyFill="1" applyBorder="1" applyAlignment="1" applyProtection="1">
      <alignment vertical="center" wrapText="1"/>
      <protection locked="0"/>
    </xf>
    <xf numFmtId="14" fontId="39" fillId="2" borderId="60" xfId="0" applyNumberFormat="1" applyFont="1" applyFill="1" applyBorder="1" applyAlignment="1" applyProtection="1">
      <alignment horizontal="right" vertical="center" wrapText="1"/>
      <protection locked="0"/>
    </xf>
    <xf numFmtId="49" fontId="36" fillId="2" borderId="60" xfId="0" applyNumberFormat="1" applyFont="1" applyFill="1" applyBorder="1" applyAlignment="1" applyProtection="1">
      <alignment horizontal="center" vertical="center" wrapText="1"/>
      <protection locked="0"/>
    </xf>
    <xf numFmtId="3" fontId="36" fillId="2" borderId="60" xfId="0" applyNumberFormat="1" applyFont="1" applyFill="1" applyBorder="1" applyAlignment="1" applyProtection="1">
      <alignment horizontal="center" vertical="center" wrapText="1"/>
      <protection locked="0"/>
    </xf>
    <xf numFmtId="0" fontId="37" fillId="0" borderId="60" xfId="0" applyFont="1" applyBorder="1"/>
    <xf numFmtId="0" fontId="37" fillId="0" borderId="60" xfId="0" applyFont="1" applyBorder="1" applyAlignment="1">
      <alignment vertical="center"/>
    </xf>
    <xf numFmtId="4" fontId="14" fillId="2" borderId="60" xfId="0" applyNumberFormat="1" applyFont="1" applyFill="1" applyBorder="1" applyAlignment="1" applyProtection="1">
      <alignment horizontal="center" vertical="center" wrapText="1"/>
      <protection locked="0"/>
    </xf>
    <xf numFmtId="3" fontId="14" fillId="2" borderId="60" xfId="0" applyNumberFormat="1" applyFont="1" applyFill="1" applyBorder="1" applyAlignment="1" applyProtection="1">
      <alignment horizontal="center" vertical="center" wrapText="1"/>
      <protection locked="0"/>
    </xf>
    <xf numFmtId="0" fontId="14" fillId="11" borderId="60" xfId="0" applyFont="1" applyFill="1" applyBorder="1" applyAlignment="1" applyProtection="1">
      <alignment horizontal="center" vertical="center" wrapText="1"/>
      <protection locked="0"/>
    </xf>
    <xf numFmtId="14" fontId="36" fillId="11" borderId="60" xfId="0" applyNumberFormat="1" applyFont="1" applyFill="1" applyBorder="1" applyAlignment="1" applyProtection="1">
      <alignment horizontal="right" vertical="center" wrapText="1"/>
      <protection locked="0"/>
    </xf>
    <xf numFmtId="14" fontId="34" fillId="2" borderId="60" xfId="0" applyNumberFormat="1" applyFont="1" applyFill="1" applyBorder="1" applyAlignment="1" applyProtection="1">
      <alignment horizontal="right" vertical="center" wrapText="1"/>
      <protection locked="0"/>
    </xf>
    <xf numFmtId="14" fontId="34" fillId="3" borderId="60" xfId="0" applyNumberFormat="1" applyFont="1" applyFill="1" applyBorder="1" applyAlignment="1" applyProtection="1">
      <alignment horizontal="center" vertical="center" wrapText="1"/>
      <protection locked="0"/>
    </xf>
    <xf numFmtId="14" fontId="14" fillId="3" borderId="60" xfId="0" applyNumberFormat="1" applyFont="1" applyFill="1" applyBorder="1" applyAlignment="1" applyProtection="1">
      <alignment vertical="center" wrapText="1"/>
      <protection locked="0"/>
    </xf>
    <xf numFmtId="0" fontId="14" fillId="3" borderId="60" xfId="0" applyFont="1" applyFill="1" applyBorder="1" applyAlignment="1" applyProtection="1">
      <alignment vertical="center" wrapText="1"/>
      <protection locked="0"/>
    </xf>
    <xf numFmtId="14" fontId="14" fillId="3" borderId="60" xfId="0" applyNumberFormat="1" applyFont="1" applyFill="1" applyBorder="1" applyAlignment="1" applyProtection="1">
      <alignment horizontal="center" vertical="center" wrapText="1"/>
      <protection locked="0"/>
    </xf>
    <xf numFmtId="14" fontId="14" fillId="3" borderId="60" xfId="0" applyNumberFormat="1" applyFont="1" applyFill="1" applyBorder="1" applyAlignment="1" applyProtection="1">
      <alignment horizontal="right" vertical="center" wrapText="1"/>
      <protection locked="0"/>
    </xf>
    <xf numFmtId="0" fontId="36" fillId="0" borderId="60" xfId="0" applyFont="1" applyBorder="1" applyAlignment="1" applyProtection="1">
      <alignment horizontal="left" vertical="center" wrapText="1"/>
      <protection locked="0"/>
    </xf>
    <xf numFmtId="0" fontId="0" fillId="2" borderId="60" xfId="0" applyFill="1" applyBorder="1" applyAlignment="1" applyProtection="1">
      <alignment horizontal="center" vertical="center" wrapText="1"/>
      <protection locked="0"/>
    </xf>
    <xf numFmtId="14" fontId="14" fillId="0" borderId="60" xfId="0" applyNumberFormat="1" applyFont="1" applyBorder="1" applyAlignment="1" applyProtection="1">
      <alignment horizontal="center" vertical="center" wrapText="1"/>
      <protection locked="0"/>
    </xf>
    <xf numFmtId="17" fontId="14" fillId="0" borderId="60" xfId="0" applyNumberFormat="1" applyFont="1" applyBorder="1" applyAlignment="1" applyProtection="1">
      <alignment horizontal="center" vertical="center" wrapText="1"/>
      <protection locked="0"/>
    </xf>
    <xf numFmtId="14" fontId="14" fillId="0" borderId="60" xfId="0" applyNumberFormat="1" applyFont="1" applyBorder="1" applyAlignment="1" applyProtection="1">
      <alignment horizontal="right" vertical="center" wrapText="1"/>
      <protection locked="0"/>
    </xf>
    <xf numFmtId="0" fontId="0" fillId="3" borderId="60" xfId="0" applyFill="1" applyBorder="1" applyAlignment="1" applyProtection="1">
      <alignment horizontal="center" vertical="center" wrapText="1"/>
      <protection locked="0"/>
    </xf>
    <xf numFmtId="0" fontId="36" fillId="0" borderId="60" xfId="0" applyFont="1" applyBorder="1" applyAlignment="1" applyProtection="1">
      <alignment horizontal="center" vertical="center" wrapText="1"/>
      <protection locked="0"/>
    </xf>
    <xf numFmtId="17" fontId="14" fillId="2" borderId="60" xfId="0" applyNumberFormat="1" applyFont="1" applyFill="1" applyBorder="1" applyAlignment="1" applyProtection="1">
      <alignment horizontal="center" vertical="center" wrapText="1"/>
      <protection locked="0"/>
    </xf>
    <xf numFmtId="165" fontId="36" fillId="0" borderId="60" xfId="12" applyFont="1" applyFill="1" applyBorder="1" applyAlignment="1" applyProtection="1">
      <alignment horizontal="right" vertical="center" wrapText="1"/>
      <protection locked="0"/>
    </xf>
    <xf numFmtId="0" fontId="0" fillId="3" borderId="60" xfId="0" applyFill="1" applyBorder="1" applyAlignment="1" applyProtection="1">
      <alignment horizontal="left" vertical="center" wrapText="1"/>
      <protection locked="0"/>
    </xf>
    <xf numFmtId="14" fontId="0" fillId="2" borderId="60" xfId="0" applyNumberFormat="1" applyFill="1" applyBorder="1" applyAlignment="1" applyProtection="1">
      <alignment horizontal="right" vertical="center" wrapText="1"/>
      <protection locked="0"/>
    </xf>
    <xf numFmtId="0" fontId="0" fillId="2" borderId="60" xfId="0" applyFill="1" applyBorder="1" applyAlignment="1" applyProtection="1">
      <alignment horizontal="left" vertical="center" wrapText="1"/>
      <protection locked="0"/>
    </xf>
    <xf numFmtId="0" fontId="14" fillId="2" borderId="60" xfId="0" applyFont="1" applyFill="1" applyBorder="1" applyAlignment="1" applyProtection="1">
      <alignment horizontal="right" vertical="center" wrapText="1"/>
      <protection locked="0"/>
    </xf>
    <xf numFmtId="0" fontId="18" fillId="2" borderId="60" xfId="0" applyFont="1" applyFill="1" applyBorder="1" applyAlignment="1" applyProtection="1">
      <alignment horizontal="center" vertical="center" wrapText="1"/>
      <protection locked="0"/>
    </xf>
    <xf numFmtId="0" fontId="18" fillId="2" borderId="60" xfId="0" applyFont="1" applyFill="1" applyBorder="1" applyAlignment="1" applyProtection="1">
      <alignment horizontal="left" vertical="center" wrapText="1"/>
      <protection locked="0"/>
    </xf>
    <xf numFmtId="0" fontId="0" fillId="2" borderId="60" xfId="0" applyFill="1" applyBorder="1" applyAlignment="1" applyProtection="1">
      <alignment horizontal="right" vertical="center" wrapText="1"/>
      <protection locked="0"/>
    </xf>
    <xf numFmtId="0" fontId="18" fillId="2" borderId="59" xfId="0" applyFont="1" applyFill="1" applyBorder="1" applyAlignment="1">
      <alignment horizontal="right" vertical="center" wrapText="1"/>
    </xf>
    <xf numFmtId="1" fontId="18" fillId="2" borderId="60" xfId="0" applyNumberFormat="1" applyFont="1" applyFill="1" applyBorder="1" applyAlignment="1" applyProtection="1">
      <alignment horizontal="right" vertical="center" wrapText="1"/>
      <protection locked="0"/>
    </xf>
    <xf numFmtId="17" fontId="18" fillId="2" borderId="60" xfId="0" applyNumberFormat="1" applyFont="1" applyFill="1" applyBorder="1" applyAlignment="1" applyProtection="1">
      <alignment horizontal="center" vertical="center" wrapText="1"/>
      <protection locked="0"/>
    </xf>
    <xf numFmtId="14" fontId="0" fillId="0" borderId="60" xfId="0" applyNumberFormat="1" applyBorder="1" applyAlignment="1" applyProtection="1">
      <alignment horizontal="right" vertical="center" wrapText="1"/>
      <protection locked="0"/>
    </xf>
    <xf numFmtId="14" fontId="0" fillId="2" borderId="60" xfId="0" applyNumberFormat="1" applyFill="1" applyBorder="1" applyAlignment="1" applyProtection="1">
      <alignment wrapText="1"/>
      <protection locked="0"/>
    </xf>
    <xf numFmtId="0" fontId="0" fillId="0" borderId="60" xfId="0" applyBorder="1" applyAlignment="1" applyProtection="1">
      <alignment horizontal="right" vertical="center" wrapText="1"/>
      <protection locked="0"/>
    </xf>
    <xf numFmtId="14" fontId="39" fillId="0" borderId="60" xfId="0" applyNumberFormat="1" applyFont="1" applyBorder="1" applyAlignment="1" applyProtection="1">
      <alignment horizontal="center" vertical="center" wrapText="1"/>
      <protection locked="0"/>
    </xf>
    <xf numFmtId="17" fontId="39" fillId="0" borderId="60" xfId="0" applyNumberFormat="1" applyFont="1" applyBorder="1" applyAlignment="1" applyProtection="1">
      <alignment horizontal="center" vertical="center" wrapText="1"/>
      <protection locked="0"/>
    </xf>
    <xf numFmtId="0" fontId="39" fillId="0" borderId="60"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165" fontId="39" fillId="0" borderId="14" xfId="12" applyFont="1" applyFill="1" applyBorder="1" applyAlignment="1" applyProtection="1">
      <alignment horizontal="right" vertical="center" wrapText="1"/>
      <protection locked="0"/>
    </xf>
    <xf numFmtId="165" fontId="14" fillId="0" borderId="1" xfId="12" applyFont="1" applyFill="1" applyBorder="1" applyAlignment="1" applyProtection="1">
      <alignment horizontal="right" vertical="center" wrapText="1"/>
      <protection locked="0"/>
    </xf>
    <xf numFmtId="165" fontId="39" fillId="3" borderId="15" xfId="12" applyFont="1" applyFill="1" applyBorder="1" applyAlignment="1" applyProtection="1">
      <alignment horizontal="right" vertical="center" wrapText="1"/>
      <protection locked="0"/>
    </xf>
    <xf numFmtId="165" fontId="39" fillId="2" borderId="15" xfId="12" applyFont="1" applyFill="1" applyBorder="1" applyAlignment="1" applyProtection="1">
      <alignment horizontal="right" vertical="center" wrapText="1"/>
      <protection locked="0"/>
    </xf>
    <xf numFmtId="0" fontId="14" fillId="3" borderId="61" xfId="0" applyFont="1" applyFill="1" applyBorder="1" applyAlignment="1" applyProtection="1">
      <alignment horizontal="left" vertical="center" wrapText="1"/>
      <protection locked="0"/>
    </xf>
    <xf numFmtId="165" fontId="14" fillId="3" borderId="61" xfId="12" applyFont="1" applyFill="1" applyBorder="1" applyAlignment="1" applyProtection="1">
      <alignment horizontal="right" vertical="center" wrapText="1"/>
      <protection locked="0"/>
    </xf>
    <xf numFmtId="14" fontId="14" fillId="2" borderId="1" xfId="0" applyNumberFormat="1" applyFont="1" applyFill="1" applyBorder="1" applyAlignment="1" applyProtection="1">
      <alignment horizontal="right" vertical="center" wrapText="1"/>
      <protection locked="0"/>
    </xf>
    <xf numFmtId="14" fontId="14" fillId="2" borderId="62" xfId="0" applyNumberFormat="1" applyFont="1" applyFill="1" applyBorder="1" applyAlignment="1" applyProtection="1">
      <alignment horizontal="center" vertical="center" wrapText="1"/>
      <protection locked="0"/>
    </xf>
    <xf numFmtId="0" fontId="14" fillId="2" borderId="0" xfId="0" applyFont="1" applyFill="1" applyAlignment="1" applyProtection="1">
      <alignment horizontal="left" vertical="center" wrapText="1"/>
      <protection locked="0"/>
    </xf>
    <xf numFmtId="14" fontId="36" fillId="2" borderId="0" xfId="0" applyNumberFormat="1" applyFont="1" applyFill="1" applyAlignment="1" applyProtection="1">
      <alignment horizontal="right" vertical="center" wrapText="1"/>
      <protection locked="0"/>
    </xf>
    <xf numFmtId="14" fontId="14" fillId="2" borderId="63" xfId="0" applyNumberFormat="1" applyFont="1" applyFill="1" applyBorder="1" applyAlignment="1" applyProtection="1">
      <alignment horizontal="right" vertical="center" wrapText="1"/>
      <protection locked="0"/>
    </xf>
    <xf numFmtId="0" fontId="14" fillId="4" borderId="60" xfId="0" applyFont="1" applyFill="1" applyBorder="1" applyAlignment="1" applyProtection="1">
      <alignment horizontal="left" vertical="center" wrapText="1"/>
      <protection locked="0"/>
    </xf>
    <xf numFmtId="165" fontId="14" fillId="4" borderId="14" xfId="12" applyFont="1" applyFill="1" applyBorder="1" applyAlignment="1" applyProtection="1">
      <alignment horizontal="right" vertical="center" wrapText="1"/>
      <protection locked="0"/>
    </xf>
    <xf numFmtId="166" fontId="12" fillId="2" borderId="64" xfId="0" applyNumberFormat="1" applyFont="1" applyFill="1" applyBorder="1" applyAlignment="1">
      <alignment horizontal="center" vertical="center" wrapText="1"/>
    </xf>
    <xf numFmtId="166" fontId="12" fillId="2" borderId="34" xfId="0" applyNumberFormat="1"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3" borderId="34" xfId="0" applyFont="1" applyFill="1" applyBorder="1" applyAlignment="1">
      <alignment horizontal="center" vertical="center" wrapText="1"/>
    </xf>
    <xf numFmtId="1" fontId="12" fillId="2" borderId="34" xfId="0" applyNumberFormat="1" applyFont="1" applyFill="1" applyBorder="1" applyAlignment="1">
      <alignment horizontal="center" vertical="center" wrapText="1"/>
    </xf>
    <xf numFmtId="1" fontId="12" fillId="2" borderId="36" xfId="0" applyNumberFormat="1" applyFont="1" applyFill="1" applyBorder="1" applyAlignment="1">
      <alignment horizontal="center" vertical="center" wrapText="1"/>
    </xf>
    <xf numFmtId="0" fontId="14" fillId="2" borderId="65" xfId="0" applyFont="1" applyFill="1" applyBorder="1" applyAlignment="1">
      <alignment horizontal="right" vertical="center"/>
    </xf>
    <xf numFmtId="14" fontId="14" fillId="2" borderId="66" xfId="0" applyNumberFormat="1" applyFont="1" applyFill="1" applyBorder="1" applyAlignment="1" applyProtection="1">
      <alignment horizontal="center" vertical="center"/>
      <protection locked="0"/>
    </xf>
    <xf numFmtId="17" fontId="14" fillId="3" borderId="66" xfId="0" applyNumberFormat="1" applyFont="1" applyFill="1" applyBorder="1" applyAlignment="1" applyProtection="1">
      <alignment horizontal="center" vertical="center"/>
      <protection locked="0"/>
    </xf>
    <xf numFmtId="0" fontId="14" fillId="2" borderId="66" xfId="0" applyFont="1" applyFill="1" applyBorder="1" applyAlignment="1" applyProtection="1">
      <alignment horizontal="left" vertical="center"/>
      <protection locked="0"/>
    </xf>
    <xf numFmtId="0" fontId="14" fillId="2" borderId="66" xfId="0" applyFont="1" applyFill="1" applyBorder="1" applyAlignment="1" applyProtection="1">
      <alignment horizontal="left" vertical="center" wrapText="1"/>
      <protection locked="0"/>
    </xf>
    <xf numFmtId="0" fontId="14" fillId="3" borderId="66" xfId="0" applyFont="1" applyFill="1" applyBorder="1" applyAlignment="1" applyProtection="1">
      <alignment horizontal="left" vertical="center" wrapText="1"/>
      <protection locked="0"/>
    </xf>
    <xf numFmtId="0" fontId="14" fillId="2" borderId="66" xfId="0" applyFont="1" applyFill="1" applyBorder="1" applyAlignment="1" applyProtection="1">
      <alignment horizontal="center" vertical="center"/>
      <protection locked="0"/>
    </xf>
    <xf numFmtId="0" fontId="14" fillId="0" borderId="66" xfId="0" applyFont="1" applyBorder="1" applyAlignment="1" applyProtection="1">
      <alignment horizontal="center" vertical="center"/>
      <protection locked="0"/>
    </xf>
    <xf numFmtId="1" fontId="14" fillId="0" borderId="66" xfId="0" applyNumberFormat="1" applyFont="1" applyBorder="1" applyAlignment="1" applyProtection="1">
      <alignment horizontal="right" vertical="center"/>
      <protection locked="0"/>
    </xf>
    <xf numFmtId="0" fontId="0" fillId="2" borderId="67" xfId="0" applyFill="1" applyBorder="1" applyProtection="1">
      <protection locked="0"/>
    </xf>
    <xf numFmtId="0" fontId="14" fillId="3" borderId="66" xfId="0" applyFont="1" applyFill="1" applyBorder="1" applyAlignment="1" applyProtection="1">
      <alignment horizontal="center" vertical="center"/>
      <protection locked="0"/>
    </xf>
    <xf numFmtId="0" fontId="14" fillId="0" borderId="66" xfId="0" applyFont="1" applyBorder="1" applyAlignment="1" applyProtection="1">
      <alignment horizontal="left" vertical="center" wrapText="1"/>
      <protection locked="0"/>
    </xf>
    <xf numFmtId="0" fontId="14" fillId="2" borderId="66" xfId="0" applyFont="1" applyFill="1" applyBorder="1" applyAlignment="1" applyProtection="1">
      <alignment horizontal="center" vertical="center" wrapText="1"/>
      <protection locked="0"/>
    </xf>
    <xf numFmtId="0" fontId="14" fillId="3" borderId="66" xfId="0" applyFont="1" applyFill="1" applyBorder="1" applyAlignment="1" applyProtection="1">
      <alignment horizontal="center" vertical="center" wrapText="1"/>
      <protection locked="0"/>
    </xf>
    <xf numFmtId="0" fontId="14" fillId="0" borderId="66" xfId="0" applyFont="1" applyBorder="1" applyAlignment="1" applyProtection="1">
      <alignment horizontal="left" vertical="center"/>
      <protection locked="0"/>
    </xf>
    <xf numFmtId="14" fontId="14" fillId="3" borderId="66" xfId="0" applyNumberFormat="1" applyFont="1" applyFill="1" applyBorder="1" applyAlignment="1" applyProtection="1">
      <alignment horizontal="center" vertical="center" wrapText="1"/>
      <protection locked="0"/>
    </xf>
    <xf numFmtId="17" fontId="14" fillId="2" borderId="66" xfId="0" applyNumberFormat="1" applyFont="1" applyFill="1" applyBorder="1" applyAlignment="1" applyProtection="1">
      <alignment horizontal="center" vertical="center" wrapText="1"/>
      <protection locked="0"/>
    </xf>
    <xf numFmtId="165" fontId="14" fillId="0" borderId="66" xfId="12" applyFont="1" applyFill="1" applyBorder="1" applyAlignment="1" applyProtection="1">
      <alignment horizontal="right" vertical="center" wrapText="1"/>
      <protection locked="0"/>
    </xf>
    <xf numFmtId="0" fontId="0" fillId="2" borderId="66" xfId="0" applyFill="1" applyBorder="1" applyAlignment="1" applyProtection="1">
      <alignment horizontal="center" vertical="center" wrapText="1"/>
      <protection locked="0"/>
    </xf>
    <xf numFmtId="14" fontId="14" fillId="2" borderId="66" xfId="0" applyNumberFormat="1" applyFont="1" applyFill="1" applyBorder="1" applyAlignment="1" applyProtection="1">
      <alignment horizontal="center" vertical="center" wrapText="1"/>
      <protection locked="0"/>
    </xf>
    <xf numFmtId="17" fontId="14" fillId="0" borderId="66" xfId="0" applyNumberFormat="1" applyFont="1" applyBorder="1" applyAlignment="1" applyProtection="1">
      <alignment horizontal="center" vertical="center" wrapText="1"/>
      <protection locked="0"/>
    </xf>
    <xf numFmtId="14" fontId="14" fillId="0" borderId="66" xfId="0" applyNumberFormat="1" applyFont="1" applyBorder="1" applyAlignment="1" applyProtection="1">
      <alignment horizontal="center" vertical="center"/>
      <protection locked="0"/>
    </xf>
    <xf numFmtId="17" fontId="14" fillId="0" borderId="66" xfId="0" applyNumberFormat="1" applyFont="1" applyBorder="1" applyAlignment="1" applyProtection="1">
      <alignment horizontal="center" vertical="center"/>
      <protection locked="0"/>
    </xf>
    <xf numFmtId="165" fontId="14" fillId="0" borderId="66" xfId="12" applyFont="1" applyFill="1" applyBorder="1" applyAlignment="1" applyProtection="1">
      <alignment horizontal="right" vertical="center"/>
      <protection locked="0"/>
    </xf>
    <xf numFmtId="0" fontId="36" fillId="2" borderId="66" xfId="0" applyFont="1" applyFill="1" applyBorder="1" applyAlignment="1" applyProtection="1">
      <alignment horizontal="left" vertical="center" wrapText="1"/>
      <protection locked="0"/>
    </xf>
    <xf numFmtId="0" fontId="36" fillId="2" borderId="66" xfId="0" applyFont="1" applyFill="1" applyBorder="1" applyAlignment="1" applyProtection="1">
      <alignment horizontal="left" vertical="center"/>
      <protection locked="0"/>
    </xf>
    <xf numFmtId="0" fontId="36" fillId="3" borderId="66" xfId="0" applyFont="1" applyFill="1" applyBorder="1" applyAlignment="1" applyProtection="1">
      <alignment horizontal="left" vertical="center" wrapText="1"/>
      <protection locked="0"/>
    </xf>
    <xf numFmtId="0" fontId="36" fillId="2" borderId="66" xfId="0" applyFont="1" applyFill="1" applyBorder="1" applyAlignment="1" applyProtection="1">
      <alignment horizontal="center" vertical="center"/>
      <protection locked="0"/>
    </xf>
    <xf numFmtId="14" fontId="36" fillId="2" borderId="66" xfId="0" applyNumberFormat="1" applyFont="1" applyFill="1" applyBorder="1" applyAlignment="1" applyProtection="1">
      <alignment horizontal="center" vertical="center"/>
      <protection locked="0"/>
    </xf>
    <xf numFmtId="14" fontId="0" fillId="2" borderId="66" xfId="0" applyNumberFormat="1" applyFill="1" applyBorder="1" applyAlignment="1" applyProtection="1">
      <alignment horizontal="center"/>
      <protection locked="0"/>
    </xf>
    <xf numFmtId="17" fontId="0" fillId="2" borderId="66" xfId="0" applyNumberFormat="1" applyFill="1" applyBorder="1" applyAlignment="1" applyProtection="1">
      <alignment horizontal="center"/>
      <protection locked="0"/>
    </xf>
    <xf numFmtId="0" fontId="5" fillId="2" borderId="66" xfId="0" applyFont="1" applyFill="1" applyBorder="1" applyAlignment="1" applyProtection="1">
      <alignment wrapText="1"/>
      <protection locked="0"/>
    </xf>
    <xf numFmtId="0" fontId="5" fillId="2" borderId="66" xfId="0" applyFont="1" applyFill="1" applyBorder="1" applyProtection="1">
      <protection locked="0"/>
    </xf>
    <xf numFmtId="0" fontId="0" fillId="2" borderId="66" xfId="0" applyFill="1" applyBorder="1" applyAlignment="1" applyProtection="1">
      <alignment horizontal="center"/>
      <protection locked="0"/>
    </xf>
    <xf numFmtId="14" fontId="14" fillId="0" borderId="66" xfId="0" applyNumberFormat="1" applyFont="1" applyBorder="1" applyAlignment="1" applyProtection="1">
      <alignment horizontal="center" vertical="center" wrapText="1"/>
      <protection locked="0"/>
    </xf>
    <xf numFmtId="0" fontId="14" fillId="0" borderId="66" xfId="0" applyFont="1" applyBorder="1" applyAlignment="1" applyProtection="1">
      <alignment horizontal="center" vertical="center" wrapText="1"/>
      <protection locked="0"/>
    </xf>
    <xf numFmtId="17" fontId="14" fillId="3" borderId="66" xfId="0" applyNumberFormat="1" applyFont="1" applyFill="1" applyBorder="1" applyAlignment="1" applyProtection="1">
      <alignment horizontal="center" vertical="center" wrapText="1"/>
      <protection locked="0"/>
    </xf>
    <xf numFmtId="14" fontId="0" fillId="2" borderId="66" xfId="0" applyNumberFormat="1" applyFill="1" applyBorder="1" applyAlignment="1" applyProtection="1">
      <alignment horizontal="center" vertical="center" wrapText="1"/>
      <protection locked="0"/>
    </xf>
    <xf numFmtId="0" fontId="0" fillId="3" borderId="66" xfId="0" applyFill="1" applyBorder="1" applyAlignment="1" applyProtection="1">
      <alignment horizontal="left" vertical="center" wrapText="1"/>
      <protection locked="0"/>
    </xf>
    <xf numFmtId="0" fontId="36" fillId="2" borderId="66" xfId="0" applyFont="1" applyFill="1" applyBorder="1" applyAlignment="1" applyProtection="1">
      <alignment horizontal="center" vertical="center" wrapText="1"/>
      <protection locked="0"/>
    </xf>
    <xf numFmtId="49" fontId="14" fillId="2" borderId="66" xfId="0" applyNumberFormat="1" applyFont="1" applyFill="1" applyBorder="1" applyAlignment="1" applyProtection="1">
      <alignment horizontal="center" vertical="center" wrapText="1"/>
      <protection locked="0"/>
    </xf>
    <xf numFmtId="0" fontId="0" fillId="3" borderId="66" xfId="0" applyFill="1" applyBorder="1" applyAlignment="1" applyProtection="1">
      <alignment horizontal="center" vertical="center" wrapText="1"/>
      <protection locked="0"/>
    </xf>
    <xf numFmtId="14" fontId="39" fillId="2" borderId="66" xfId="0" applyNumberFormat="1" applyFont="1" applyFill="1" applyBorder="1" applyAlignment="1" applyProtection="1">
      <alignment horizontal="center" vertical="center" wrapText="1"/>
      <protection locked="0"/>
    </xf>
    <xf numFmtId="0" fontId="0" fillId="2" borderId="66" xfId="0" applyFill="1" applyBorder="1" applyAlignment="1" applyProtection="1">
      <alignment horizontal="left" vertical="center" wrapText="1"/>
      <protection locked="0"/>
    </xf>
    <xf numFmtId="0" fontId="36" fillId="3" borderId="66" xfId="0" applyFont="1" applyFill="1" applyBorder="1" applyAlignment="1" applyProtection="1">
      <alignment horizontal="center" vertical="center" wrapText="1"/>
      <protection locked="0"/>
    </xf>
    <xf numFmtId="14" fontId="36" fillId="2" borderId="66" xfId="0" applyNumberFormat="1" applyFont="1" applyFill="1" applyBorder="1" applyAlignment="1" applyProtection="1">
      <alignment horizontal="center" vertical="center" wrapText="1"/>
      <protection locked="0"/>
    </xf>
    <xf numFmtId="165" fontId="36" fillId="0" borderId="66" xfId="12" applyFont="1" applyFill="1" applyBorder="1" applyAlignment="1" applyProtection="1">
      <alignment horizontal="right" vertical="center" wrapText="1"/>
      <protection locked="0"/>
    </xf>
    <xf numFmtId="165" fontId="39" fillId="0" borderId="66" xfId="12" applyFont="1" applyFill="1" applyBorder="1" applyAlignment="1" applyProtection="1">
      <alignment horizontal="right" vertical="center" wrapText="1"/>
      <protection locked="0"/>
    </xf>
    <xf numFmtId="49" fontId="14" fillId="2" borderId="66" xfId="0" applyNumberFormat="1" applyFont="1" applyFill="1" applyBorder="1" applyAlignment="1" applyProtection="1">
      <alignment horizontal="center" vertical="center"/>
      <protection locked="0"/>
    </xf>
    <xf numFmtId="49" fontId="14" fillId="0" borderId="66" xfId="0" applyNumberFormat="1" applyFont="1" applyBorder="1" applyAlignment="1" applyProtection="1">
      <alignment horizontal="center" vertical="center" wrapText="1"/>
      <protection locked="0"/>
    </xf>
    <xf numFmtId="165" fontId="39" fillId="0" borderId="66" xfId="12" applyFont="1" applyFill="1" applyBorder="1" applyAlignment="1" applyProtection="1">
      <alignment horizontal="right" vertical="center"/>
      <protection locked="0"/>
    </xf>
    <xf numFmtId="17" fontId="36" fillId="3" borderId="66" xfId="0" applyNumberFormat="1" applyFont="1" applyFill="1" applyBorder="1" applyAlignment="1" applyProtection="1">
      <alignment horizontal="center" vertical="center" wrapText="1"/>
      <protection locked="0"/>
    </xf>
    <xf numFmtId="0" fontId="36" fillId="0" borderId="66" xfId="0" applyFont="1" applyBorder="1" applyAlignment="1" applyProtection="1">
      <alignment horizontal="left" vertical="center" wrapText="1"/>
      <protection locked="0"/>
    </xf>
    <xf numFmtId="17" fontId="18" fillId="2" borderId="66" xfId="0" applyNumberFormat="1" applyFont="1" applyFill="1" applyBorder="1" applyAlignment="1" applyProtection="1">
      <alignment horizontal="center" vertical="center" wrapText="1"/>
      <protection locked="0"/>
    </xf>
    <xf numFmtId="2" fontId="14" fillId="3" borderId="66" xfId="0" applyNumberFormat="1" applyFont="1" applyFill="1" applyBorder="1" applyAlignment="1" applyProtection="1">
      <alignment horizontal="center" vertical="center" wrapText="1"/>
      <protection locked="0"/>
    </xf>
    <xf numFmtId="0" fontId="0" fillId="2" borderId="66" xfId="0" applyFill="1" applyBorder="1" applyAlignment="1" applyProtection="1">
      <alignment wrapText="1"/>
      <protection locked="0"/>
    </xf>
    <xf numFmtId="0" fontId="0" fillId="2" borderId="66" xfId="0" applyFill="1" applyBorder="1" applyAlignment="1" applyProtection="1">
      <alignment horizontal="center" wrapText="1"/>
      <protection locked="0"/>
    </xf>
    <xf numFmtId="165" fontId="14" fillId="0" borderId="66" xfId="12" applyFont="1" applyFill="1" applyBorder="1" applyAlignment="1" applyProtection="1">
      <alignment horizontal="center" vertical="center" wrapText="1"/>
      <protection locked="0"/>
    </xf>
    <xf numFmtId="14" fontId="0" fillId="2" borderId="66" xfId="0" applyNumberFormat="1" applyFill="1" applyBorder="1" applyAlignment="1" applyProtection="1">
      <alignment horizontal="center" wrapText="1"/>
      <protection locked="0"/>
    </xf>
    <xf numFmtId="0" fontId="39" fillId="0" borderId="20" xfId="0" applyFont="1" applyBorder="1" applyAlignment="1" applyProtection="1">
      <alignment horizontal="left" vertical="center" wrapText="1"/>
      <protection locked="0"/>
    </xf>
    <xf numFmtId="17" fontId="14" fillId="3" borderId="68" xfId="0" applyNumberFormat="1" applyFont="1" applyFill="1" applyBorder="1" applyAlignment="1" applyProtection="1">
      <alignment horizontal="right" vertical="center" wrapText="1"/>
      <protection locked="0"/>
    </xf>
    <xf numFmtId="0" fontId="14" fillId="2" borderId="68" xfId="0" applyFont="1" applyFill="1" applyBorder="1" applyAlignment="1" applyProtection="1">
      <alignment horizontal="left" vertical="center" wrapText="1"/>
      <protection locked="0"/>
    </xf>
    <xf numFmtId="17" fontId="14" fillId="3" borderId="61" xfId="0" applyNumberFormat="1" applyFont="1" applyFill="1" applyBorder="1" applyAlignment="1" applyProtection="1">
      <alignment horizontal="right" vertical="center" wrapText="1"/>
      <protection locked="0"/>
    </xf>
    <xf numFmtId="0" fontId="14" fillId="2" borderId="61"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center" vertical="center" wrapText="1"/>
      <protection locked="0"/>
    </xf>
    <xf numFmtId="0" fontId="13" fillId="3" borderId="32" xfId="0" applyFont="1" applyFill="1" applyBorder="1" applyAlignment="1">
      <alignment horizontal="center" vertical="center" wrapText="1"/>
    </xf>
    <xf numFmtId="165" fontId="13" fillId="3" borderId="32" xfId="12" applyFont="1" applyFill="1" applyBorder="1" applyAlignment="1" applyProtection="1">
      <alignment horizontal="center" vertical="center"/>
    </xf>
    <xf numFmtId="165" fontId="13" fillId="3" borderId="32" xfId="12" applyFont="1" applyFill="1" applyBorder="1" applyAlignment="1" applyProtection="1">
      <alignment horizontal="center" vertical="center" wrapText="1"/>
    </xf>
    <xf numFmtId="0" fontId="14" fillId="3" borderId="69" xfId="0" applyFont="1" applyFill="1" applyBorder="1" applyAlignment="1" applyProtection="1">
      <alignment horizontal="left" vertical="center" wrapText="1"/>
      <protection locked="0"/>
    </xf>
    <xf numFmtId="0" fontId="14" fillId="0" borderId="20" xfId="0" applyFont="1" applyBorder="1" applyAlignment="1" applyProtection="1">
      <alignment horizontal="left" vertical="center" wrapText="1"/>
      <protection locked="0"/>
    </xf>
    <xf numFmtId="0" fontId="39" fillId="0" borderId="20" xfId="0" applyFont="1" applyBorder="1" applyAlignment="1" applyProtection="1">
      <alignment horizontal="center" vertical="center" wrapText="1"/>
      <protection locked="0"/>
    </xf>
    <xf numFmtId="0" fontId="14" fillId="3" borderId="4" xfId="0" applyFont="1" applyFill="1" applyBorder="1" applyAlignment="1" applyProtection="1">
      <alignment horizontal="left" vertical="center" wrapText="1"/>
      <protection locked="0"/>
    </xf>
    <xf numFmtId="0" fontId="14" fillId="3" borderId="70" xfId="0" applyFont="1" applyFill="1" applyBorder="1" applyAlignment="1" applyProtection="1">
      <alignment horizontal="left" vertical="center" wrapText="1"/>
      <protection locked="0"/>
    </xf>
    <xf numFmtId="17" fontId="14" fillId="3" borderId="11" xfId="0" applyNumberFormat="1" applyFont="1" applyFill="1" applyBorder="1" applyAlignment="1" applyProtection="1">
      <alignment horizontal="right" vertical="center" wrapText="1"/>
      <protection locked="0"/>
    </xf>
    <xf numFmtId="0" fontId="14" fillId="3" borderId="68" xfId="0" applyFont="1" applyFill="1" applyBorder="1" applyAlignment="1" applyProtection="1">
      <alignment horizontal="left" vertical="center" wrapText="1"/>
      <protection locked="0"/>
    </xf>
    <xf numFmtId="165" fontId="39" fillId="3" borderId="68" xfId="12" applyFont="1" applyFill="1" applyBorder="1" applyAlignment="1" applyProtection="1">
      <alignment horizontal="right" vertical="center" wrapText="1"/>
      <protection locked="0"/>
    </xf>
    <xf numFmtId="165" fontId="14" fillId="3" borderId="11" xfId="12" applyFont="1" applyFill="1" applyBorder="1" applyAlignment="1" applyProtection="1">
      <alignment horizontal="right" vertical="center" wrapText="1"/>
      <protection locked="0"/>
    </xf>
    <xf numFmtId="0" fontId="14" fillId="2" borderId="11" xfId="0" applyFont="1" applyFill="1" applyBorder="1" applyAlignment="1" applyProtection="1">
      <alignment horizontal="left" vertical="center" wrapText="1"/>
      <protection locked="0"/>
    </xf>
    <xf numFmtId="165" fontId="14" fillId="0" borderId="15" xfId="12" applyFont="1" applyFill="1" applyBorder="1" applyAlignment="1" applyProtection="1">
      <alignment horizontal="right" vertical="center" wrapText="1"/>
      <protection locked="0"/>
    </xf>
    <xf numFmtId="0" fontId="0" fillId="0" borderId="66" xfId="0" applyBorder="1" applyAlignment="1" applyProtection="1">
      <alignment horizontal="left" vertical="center" wrapText="1"/>
      <protection locked="0"/>
    </xf>
    <xf numFmtId="0" fontId="12" fillId="0" borderId="34" xfId="0" applyFont="1" applyBorder="1" applyAlignment="1">
      <alignment horizontal="center" vertical="center" wrapText="1"/>
    </xf>
    <xf numFmtId="165" fontId="14" fillId="0" borderId="66" xfId="12" applyFont="1" applyFill="1" applyBorder="1" applyAlignment="1" applyProtection="1">
      <alignment horizontal="center" vertical="center"/>
      <protection locked="0"/>
    </xf>
    <xf numFmtId="165" fontId="36" fillId="0" borderId="66" xfId="12" applyFont="1" applyFill="1" applyBorder="1" applyAlignment="1" applyProtection="1">
      <alignment horizontal="right" vertical="center"/>
      <protection locked="0"/>
    </xf>
    <xf numFmtId="0" fontId="0" fillId="0" borderId="66" xfId="0" applyBorder="1" applyProtection="1">
      <protection locked="0"/>
    </xf>
    <xf numFmtId="17" fontId="36" fillId="3" borderId="15" xfId="0" applyNumberFormat="1" applyFont="1" applyFill="1" applyBorder="1" applyAlignment="1" applyProtection="1">
      <alignment horizontal="right" vertical="center" wrapText="1"/>
      <protection locked="0"/>
    </xf>
    <xf numFmtId="0" fontId="36" fillId="3" borderId="20" xfId="0" applyFont="1" applyFill="1" applyBorder="1" applyAlignment="1" applyProtection="1">
      <alignment horizontal="center" vertical="center" wrapText="1"/>
      <protection locked="0"/>
    </xf>
    <xf numFmtId="0" fontId="36" fillId="3" borderId="0" xfId="0" applyFont="1" applyFill="1" applyAlignment="1" applyProtection="1">
      <alignment horizontal="left" vertical="center" wrapText="1"/>
      <protection locked="0"/>
    </xf>
    <xf numFmtId="0" fontId="36" fillId="0" borderId="15" xfId="0" applyFont="1" applyBorder="1" applyAlignment="1" applyProtection="1">
      <alignment horizontal="left" vertical="center" wrapText="1"/>
      <protection locked="0"/>
    </xf>
    <xf numFmtId="165" fontId="22" fillId="0" borderId="0" xfId="12" applyFont="1" applyFill="1" applyBorder="1" applyAlignment="1" applyProtection="1">
      <alignment horizontal="right" vertical="center" wrapText="1"/>
    </xf>
    <xf numFmtId="14" fontId="0" fillId="0" borderId="66" xfId="0" applyNumberFormat="1" applyBorder="1" applyAlignment="1" applyProtection="1">
      <alignment horizontal="center" vertical="center" wrapText="1"/>
      <protection locked="0"/>
    </xf>
    <xf numFmtId="14" fontId="39" fillId="0" borderId="66" xfId="0" applyNumberFormat="1" applyFont="1" applyBorder="1" applyAlignment="1" applyProtection="1">
      <alignment horizontal="center" vertical="center" wrapText="1"/>
      <protection locked="0"/>
    </xf>
    <xf numFmtId="0" fontId="5" fillId="2" borderId="0" xfId="0" applyFont="1" applyFill="1" applyProtection="1">
      <protection locked="0"/>
    </xf>
    <xf numFmtId="0" fontId="5" fillId="2" borderId="0" xfId="0" applyFont="1" applyFill="1" applyAlignment="1" applyProtection="1">
      <alignment horizontal="left" vertical="center"/>
      <protection locked="0"/>
    </xf>
    <xf numFmtId="165" fontId="5" fillId="2" borderId="0" xfId="12" applyFont="1" applyFill="1" applyProtection="1">
      <protection locked="0"/>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7" fillId="2" borderId="8"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0" xfId="0" applyFont="1" applyFill="1" applyAlignment="1">
      <alignment horizontal="center" vertical="center"/>
    </xf>
    <xf numFmtId="0" fontId="16" fillId="2" borderId="6" xfId="4" applyFont="1" applyFill="1" applyBorder="1" applyAlignment="1">
      <alignment horizontal="center" vertical="center" wrapText="1"/>
    </xf>
    <xf numFmtId="0" fontId="16" fillId="2" borderId="0" xfId="4" applyFont="1" applyFill="1" applyAlignment="1">
      <alignment horizontal="center" vertical="center" wrapText="1"/>
    </xf>
    <xf numFmtId="0" fontId="16" fillId="2" borderId="5" xfId="4"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3" borderId="0" xfId="0" applyFont="1" applyFill="1" applyAlignment="1">
      <alignment horizontal="center" vertical="center" wrapText="1"/>
    </xf>
    <xf numFmtId="0" fontId="16" fillId="2" borderId="31" xfId="4" applyFont="1" applyFill="1" applyBorder="1" applyAlignment="1">
      <alignment horizontal="left" vertical="center" wrapText="1"/>
    </xf>
    <xf numFmtId="0" fontId="16" fillId="2" borderId="16" xfId="4" applyFont="1" applyFill="1" applyBorder="1" applyAlignment="1">
      <alignment horizontal="left" vertical="center" wrapText="1"/>
    </xf>
    <xf numFmtId="0" fontId="16" fillId="2" borderId="17" xfId="4"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2" borderId="1" xfId="4" applyFont="1" applyFill="1" applyBorder="1" applyAlignment="1">
      <alignment horizontal="center" vertical="center" wrapText="1"/>
    </xf>
    <xf numFmtId="0" fontId="7" fillId="3" borderId="5" xfId="0" applyFont="1" applyFill="1" applyBorder="1" applyAlignment="1">
      <alignment horizontal="center" vertical="center" wrapText="1"/>
    </xf>
    <xf numFmtId="0" fontId="20" fillId="2" borderId="0" xfId="4" applyFont="1" applyFill="1" applyAlignment="1">
      <alignment horizontal="left" vertical="center" wrapText="1"/>
    </xf>
    <xf numFmtId="0" fontId="20" fillId="2" borderId="5" xfId="4" applyFont="1" applyFill="1" applyBorder="1" applyAlignment="1">
      <alignment horizontal="left" vertical="center" wrapText="1"/>
    </xf>
    <xf numFmtId="0" fontId="16" fillId="2" borderId="6" xfId="4" applyFont="1" applyFill="1" applyBorder="1" applyAlignment="1">
      <alignment horizontal="left" vertical="center" wrapText="1"/>
    </xf>
    <xf numFmtId="0" fontId="16" fillId="2" borderId="0" xfId="4" applyFont="1" applyFill="1" applyAlignment="1">
      <alignment horizontal="left" vertical="center" wrapText="1"/>
    </xf>
    <xf numFmtId="0" fontId="16" fillId="2" borderId="5"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7" fillId="3" borderId="5" xfId="0" applyFont="1" applyFill="1" applyBorder="1" applyAlignment="1">
      <alignment horizontal="center"/>
    </xf>
    <xf numFmtId="0" fontId="7" fillId="3" borderId="0" xfId="0" applyFont="1" applyFill="1" applyAlignment="1">
      <alignment horizontal="center" vertical="center" wrapText="1"/>
    </xf>
    <xf numFmtId="4" fontId="12" fillId="2" borderId="6" xfId="0" applyNumberFormat="1" applyFont="1" applyFill="1" applyBorder="1" applyAlignment="1">
      <alignment horizontal="center" vertical="center"/>
    </xf>
    <xf numFmtId="4" fontId="12" fillId="2" borderId="0" xfId="0" applyNumberFormat="1" applyFont="1" applyFill="1" applyAlignment="1">
      <alignment horizontal="center" vertical="center"/>
    </xf>
    <xf numFmtId="4" fontId="12" fillId="2" borderId="5" xfId="0" applyNumberFormat="1" applyFont="1" applyFill="1" applyBorder="1" applyAlignment="1">
      <alignment horizontal="center" vertical="center"/>
    </xf>
    <xf numFmtId="4" fontId="12" fillId="2" borderId="6" xfId="0" applyNumberFormat="1" applyFont="1" applyFill="1" applyBorder="1" applyAlignment="1">
      <alignment horizontal="center" vertical="center" wrapText="1"/>
    </xf>
    <xf numFmtId="4" fontId="12" fillId="2" borderId="0" xfId="0" applyNumberFormat="1" applyFont="1" applyFill="1" applyAlignment="1">
      <alignment horizontal="center" vertical="center" wrapText="1"/>
    </xf>
    <xf numFmtId="4" fontId="12"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xf>
    <xf numFmtId="165" fontId="13" fillId="2" borderId="6" xfId="12" applyFont="1" applyFill="1" applyBorder="1" applyAlignment="1" applyProtection="1">
      <alignment horizontal="center" vertical="center"/>
    </xf>
    <xf numFmtId="165" fontId="13" fillId="2" borderId="0" xfId="12" applyFont="1" applyFill="1" applyBorder="1" applyAlignment="1" applyProtection="1">
      <alignment horizontal="center" vertical="center"/>
    </xf>
    <xf numFmtId="165" fontId="13" fillId="2" borderId="5" xfId="12" applyFont="1" applyFill="1" applyBorder="1" applyAlignment="1" applyProtection="1">
      <alignment horizontal="center" vertical="center"/>
    </xf>
    <xf numFmtId="0" fontId="13" fillId="2" borderId="0" xfId="0" applyFont="1" applyFill="1" applyAlignment="1">
      <alignment horizontal="left" vertical="center"/>
    </xf>
    <xf numFmtId="0" fontId="13" fillId="3" borderId="3" xfId="0" applyFont="1" applyFill="1" applyBorder="1" applyAlignment="1">
      <alignment horizontal="left" vertical="center"/>
    </xf>
    <xf numFmtId="0" fontId="7" fillId="3" borderId="5" xfId="0" applyFont="1" applyFill="1" applyBorder="1" applyAlignment="1">
      <alignment horizontal="center" vertical="center"/>
    </xf>
    <xf numFmtId="0" fontId="6" fillId="3" borderId="20"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2" borderId="5" xfId="0" applyFont="1" applyFill="1" applyBorder="1" applyAlignment="1">
      <alignment horizontal="center" vertical="center" wrapText="1"/>
    </xf>
    <xf numFmtId="0" fontId="6" fillId="3" borderId="57"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7" fillId="2" borderId="60" xfId="0" applyFont="1" applyFill="1" applyBorder="1" applyAlignment="1">
      <alignment horizontal="center" vertical="center" wrapText="1"/>
    </xf>
  </cellXfs>
  <cellStyles count="37">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4 2" xfId="22"/>
    <cellStyle name="Normal 4 3" xfId="17"/>
    <cellStyle name="Normal 4 4" xfId="34"/>
    <cellStyle name="Normal 5" xfId="8"/>
    <cellStyle name="Normal 6" xfId="14"/>
    <cellStyle name="Normal 6 2" xfId="25"/>
    <cellStyle name="Normal 6 3" xfId="20"/>
    <cellStyle name="Normal 6 4" xfId="35"/>
    <cellStyle name="Normal 7" xfId="27"/>
    <cellStyle name="Normal 7 2" xfId="32"/>
    <cellStyle name="Normal 8" xfId="16"/>
    <cellStyle name="Normal 8 2" xfId="30"/>
    <cellStyle name="Porcentagem" xfId="9" builtinId="5"/>
    <cellStyle name="Porcentagem 2" xfId="10"/>
    <cellStyle name="Separador de milhares 2" xfId="11"/>
    <cellStyle name="Separador de milhares 2 2" xfId="23"/>
    <cellStyle name="Separador de milhares 2 3" xfId="18"/>
    <cellStyle name="Vírgula" xfId="12" builtinId="3"/>
    <cellStyle name="Vírgula 2" xfId="15"/>
    <cellStyle name="Vírgula 2 2" xfId="29"/>
    <cellStyle name="Vírgula 2 3" xfId="26"/>
    <cellStyle name="Vírgula 2 4" xfId="21"/>
    <cellStyle name="Vírgula 2 5" xfId="36"/>
    <cellStyle name="Vírgula 3" xfId="28"/>
    <cellStyle name="Vírgula 3 2" xfId="33"/>
    <cellStyle name="Vírgula 4" xfId="31"/>
    <cellStyle name="Vírgula 5" xfId="24"/>
    <cellStyle name="Vírgula 6" xfId="19"/>
  </cellStyles>
  <dxfs count="1">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D44"/>
  <sheetViews>
    <sheetView zoomScaleNormal="100" zoomScaleSheetLayoutView="100" zoomScalePageLayoutView="85" workbookViewId="0"/>
  </sheetViews>
  <sheetFormatPr defaultColWidth="9.140625" defaultRowHeight="12.75" x14ac:dyDescent="0.2"/>
  <cols>
    <col min="1" max="1" width="159.85546875" style="199" customWidth="1"/>
    <col min="2" max="16384" width="9.140625" style="199"/>
  </cols>
  <sheetData>
    <row r="1" spans="1:4" ht="60" customHeight="1" x14ac:dyDescent="0.2">
      <c r="A1" s="312" t="s">
        <v>0</v>
      </c>
    </row>
    <row r="2" spans="1:4" ht="69.75" customHeight="1" x14ac:dyDescent="0.2">
      <c r="A2" s="201"/>
    </row>
    <row r="3" spans="1:4" ht="41.25" customHeight="1" x14ac:dyDescent="0.2">
      <c r="A3" s="202" t="s">
        <v>1</v>
      </c>
    </row>
    <row r="4" spans="1:4" ht="15.75" x14ac:dyDescent="0.25">
      <c r="A4" s="203"/>
    </row>
    <row r="5" spans="1:4" ht="18" x14ac:dyDescent="0.25">
      <c r="A5" s="204" t="s">
        <v>2</v>
      </c>
    </row>
    <row r="6" spans="1:4" ht="18" x14ac:dyDescent="0.25">
      <c r="A6" s="339" t="s">
        <v>3</v>
      </c>
    </row>
    <row r="7" spans="1:4" ht="42" customHeight="1" x14ac:dyDescent="0.25">
      <c r="A7" s="205"/>
    </row>
    <row r="8" spans="1:4" ht="20.25" x14ac:dyDescent="0.2">
      <c r="A8" s="200"/>
    </row>
    <row r="9" spans="1:4" s="207" customFormat="1" ht="43.5" customHeight="1" x14ac:dyDescent="0.2">
      <c r="A9" s="206"/>
    </row>
    <row r="10" spans="1:4" s="207" customFormat="1" ht="24.75" customHeight="1" x14ac:dyDescent="0.2">
      <c r="A10" s="206" t="s">
        <v>4</v>
      </c>
    </row>
    <row r="11" spans="1:4" ht="30" customHeight="1" x14ac:dyDescent="0.2">
      <c r="A11" s="208" t="s">
        <v>5</v>
      </c>
    </row>
    <row r="13" spans="1:4" ht="15.75" x14ac:dyDescent="0.2">
      <c r="A13" s="206" t="s">
        <v>6</v>
      </c>
    </row>
    <row r="14" spans="1:4" ht="15" x14ac:dyDescent="0.2">
      <c r="A14" s="412" t="s">
        <v>7</v>
      </c>
    </row>
    <row r="16" spans="1:4" hidden="1" x14ac:dyDescent="0.2">
      <c r="A16" s="340" t="s">
        <v>8</v>
      </c>
      <c r="C16" s="199">
        <v>1</v>
      </c>
      <c r="D16" s="199" t="s">
        <v>9</v>
      </c>
    </row>
    <row r="17" spans="1:4" hidden="1" x14ac:dyDescent="0.2">
      <c r="A17" s="340" t="s">
        <v>10</v>
      </c>
      <c r="C17" s="199">
        <v>2</v>
      </c>
      <c r="D17" s="199" t="s">
        <v>11</v>
      </c>
    </row>
    <row r="18" spans="1:4" hidden="1" x14ac:dyDescent="0.2">
      <c r="A18" s="340" t="s">
        <v>7</v>
      </c>
      <c r="C18" s="199">
        <v>3</v>
      </c>
      <c r="D18" s="199" t="s">
        <v>12</v>
      </c>
    </row>
    <row r="19" spans="1:4" hidden="1" x14ac:dyDescent="0.2">
      <c r="A19" s="340" t="s">
        <v>13</v>
      </c>
      <c r="C19" s="199">
        <v>4</v>
      </c>
      <c r="D19" s="199" t="s">
        <v>14</v>
      </c>
    </row>
    <row r="20" spans="1:4" hidden="1" x14ac:dyDescent="0.2">
      <c r="A20" s="340" t="s">
        <v>15</v>
      </c>
      <c r="C20" s="199">
        <v>5</v>
      </c>
      <c r="D20" s="199" t="s">
        <v>16</v>
      </c>
    </row>
    <row r="21" spans="1:4" hidden="1" x14ac:dyDescent="0.2">
      <c r="A21" s="340" t="s">
        <v>1</v>
      </c>
      <c r="C21" s="199">
        <v>6</v>
      </c>
      <c r="D21" s="199" t="s">
        <v>17</v>
      </c>
    </row>
    <row r="22" spans="1:4" hidden="1" x14ac:dyDescent="0.2">
      <c r="A22" s="340" t="s">
        <v>18</v>
      </c>
      <c r="C22" s="199">
        <v>7</v>
      </c>
      <c r="D22" s="199" t="s">
        <v>19</v>
      </c>
    </row>
    <row r="23" spans="1:4" hidden="1" x14ac:dyDescent="0.2">
      <c r="A23" s="340" t="s">
        <v>20</v>
      </c>
      <c r="C23" s="199">
        <v>8</v>
      </c>
      <c r="D23" s="199" t="s">
        <v>21</v>
      </c>
    </row>
    <row r="24" spans="1:4" hidden="1" x14ac:dyDescent="0.2">
      <c r="A24" s="340" t="s">
        <v>22</v>
      </c>
      <c r="C24" s="199">
        <v>9</v>
      </c>
      <c r="D24" s="199" t="s">
        <v>23</v>
      </c>
    </row>
    <row r="25" spans="1:4" hidden="1" x14ac:dyDescent="0.2">
      <c r="A25" s="340" t="s">
        <v>24</v>
      </c>
      <c r="C25" s="199">
        <v>10</v>
      </c>
      <c r="D25" s="199" t="s">
        <v>25</v>
      </c>
    </row>
    <row r="26" spans="1:4" hidden="1" x14ac:dyDescent="0.2">
      <c r="A26" s="340" t="s">
        <v>26</v>
      </c>
      <c r="C26" s="199">
        <v>11</v>
      </c>
      <c r="D26" s="199" t="s">
        <v>27</v>
      </c>
    </row>
    <row r="27" spans="1:4" hidden="1" x14ac:dyDescent="0.2">
      <c r="A27" s="340" t="s">
        <v>28</v>
      </c>
      <c r="C27" s="199">
        <v>12</v>
      </c>
      <c r="D27" s="199" t="s">
        <v>29</v>
      </c>
    </row>
    <row r="28" spans="1:4" hidden="1" x14ac:dyDescent="0.2">
      <c r="A28" s="340" t="s">
        <v>30</v>
      </c>
    </row>
    <row r="29" spans="1:4" hidden="1" x14ac:dyDescent="0.2">
      <c r="A29" s="340" t="s">
        <v>31</v>
      </c>
    </row>
    <row r="30" spans="1:4" hidden="1" x14ac:dyDescent="0.2">
      <c r="A30" s="340" t="s">
        <v>32</v>
      </c>
    </row>
    <row r="31" spans="1:4" hidden="1" x14ac:dyDescent="0.2">
      <c r="A31" s="340" t="s">
        <v>33</v>
      </c>
    </row>
    <row r="32" spans="1:4" hidden="1" x14ac:dyDescent="0.2">
      <c r="A32" s="340" t="s">
        <v>34</v>
      </c>
    </row>
    <row r="33" spans="1:1" hidden="1" x14ac:dyDescent="0.2">
      <c r="A33" s="340" t="s">
        <v>35</v>
      </c>
    </row>
    <row r="34" spans="1:1" hidden="1" x14ac:dyDescent="0.2">
      <c r="A34" s="340" t="s">
        <v>36</v>
      </c>
    </row>
    <row r="35" spans="1:1" hidden="1" x14ac:dyDescent="0.2">
      <c r="A35" s="340" t="s">
        <v>37</v>
      </c>
    </row>
    <row r="36" spans="1:1" hidden="1" x14ac:dyDescent="0.2">
      <c r="A36" s="340" t="s">
        <v>38</v>
      </c>
    </row>
    <row r="37" spans="1:1" hidden="1" x14ac:dyDescent="0.2">
      <c r="A37" s="340" t="s">
        <v>39</v>
      </c>
    </row>
    <row r="38" spans="1:1" hidden="1" x14ac:dyDescent="0.2">
      <c r="A38" s="340" t="s">
        <v>40</v>
      </c>
    </row>
    <row r="39" spans="1:1" hidden="1" x14ac:dyDescent="0.2">
      <c r="A39" s="340" t="s">
        <v>41</v>
      </c>
    </row>
    <row r="40" spans="1:1" x14ac:dyDescent="0.2">
      <c r="A40" s="340"/>
    </row>
    <row r="41" spans="1:1" x14ac:dyDescent="0.2">
      <c r="A41" s="340"/>
    </row>
    <row r="42" spans="1:1" x14ac:dyDescent="0.2">
      <c r="A42" s="340"/>
    </row>
    <row r="43" spans="1:1" x14ac:dyDescent="0.2">
      <c r="A43" s="340"/>
    </row>
    <row r="44" spans="1:1" x14ac:dyDescent="0.2">
      <c r="A44" s="340"/>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2" tint="-0.749992370372631"/>
    <pageSetUpPr fitToPage="1"/>
  </sheetPr>
  <dimension ref="A1:J234"/>
  <sheetViews>
    <sheetView showGridLines="0" view="pageBreakPreview" zoomScaleSheetLayoutView="100" workbookViewId="0">
      <pane ySplit="4" topLeftCell="A5" activePane="bottomLeft" state="frozen"/>
      <selection activeCell="G29" sqref="G29"/>
      <selection pane="bottomLeft" sqref="A1:H42"/>
    </sheetView>
  </sheetViews>
  <sheetFormatPr defaultColWidth="9.140625" defaultRowHeight="12.75" x14ac:dyDescent="0.2"/>
  <cols>
    <col min="1" max="1" width="4" style="221" customWidth="1"/>
    <col min="2" max="2" width="7.7109375" style="56" customWidth="1"/>
    <col min="3" max="3" width="15.42578125" style="221" customWidth="1"/>
    <col min="4" max="4" width="27.42578125" style="56" customWidth="1"/>
    <col min="5" max="5" width="14" style="222" bestFit="1" customWidth="1"/>
    <col min="6" max="6" width="27.7109375" style="222" bestFit="1" customWidth="1"/>
    <col min="7" max="7" width="28.5703125" style="56" customWidth="1"/>
    <col min="8" max="8" width="30.7109375" style="56" customWidth="1"/>
    <col min="9" max="10" width="0.28515625" style="221" customWidth="1"/>
    <col min="11" max="11" width="6.42578125" style="221" customWidth="1"/>
    <col min="12" max="16384" width="9.140625" style="221"/>
  </cols>
  <sheetData>
    <row r="1" spans="1:10" ht="15.75" x14ac:dyDescent="0.25">
      <c r="A1" s="725" t="str">
        <f>Capa!A1</f>
        <v>Contrato de Gestão nº. 008/2021 celebrado entre a Secretaria de Justiça e Segurança Pública do Estado de Minas Gerais - SEJUSP e o Instituto Elo</v>
      </c>
      <c r="B1" s="725"/>
      <c r="C1" s="725"/>
      <c r="D1" s="725"/>
      <c r="E1" s="725"/>
      <c r="F1" s="725"/>
      <c r="G1" s="725"/>
      <c r="H1" s="753"/>
      <c r="I1" s="227"/>
      <c r="J1" s="227"/>
    </row>
    <row r="2" spans="1:10" ht="15.75" x14ac:dyDescent="0.25">
      <c r="A2" s="725" t="str">
        <f>Capa!A3</f>
        <v>6º Relatório Gerencial Financeiro</v>
      </c>
      <c r="B2" s="725"/>
      <c r="C2" s="725"/>
      <c r="D2" s="725"/>
      <c r="E2" s="725"/>
      <c r="F2" s="725"/>
      <c r="G2" s="725"/>
      <c r="H2" s="753"/>
      <c r="I2" s="227"/>
      <c r="J2" s="227"/>
    </row>
    <row r="3" spans="1:10" ht="15.75" thickBot="1" x14ac:dyDescent="0.3">
      <c r="A3" s="752" t="s">
        <v>625</v>
      </c>
      <c r="B3" s="752"/>
      <c r="C3" s="752"/>
      <c r="D3" s="752"/>
      <c r="E3" s="752"/>
      <c r="F3" s="752"/>
      <c r="G3" s="752"/>
      <c r="H3" s="754"/>
      <c r="I3" s="228"/>
      <c r="J3" s="228"/>
    </row>
    <row r="4" spans="1:10" ht="102.75" thickBot="1" x14ac:dyDescent="0.25">
      <c r="A4" s="209" t="s">
        <v>626</v>
      </c>
      <c r="B4" s="687" t="s">
        <v>627</v>
      </c>
      <c r="C4" s="687" t="s">
        <v>628</v>
      </c>
      <c r="D4" s="687" t="s">
        <v>424</v>
      </c>
      <c r="E4" s="688" t="s">
        <v>148</v>
      </c>
      <c r="F4" s="689" t="s">
        <v>629</v>
      </c>
      <c r="G4" s="687" t="s">
        <v>630</v>
      </c>
      <c r="H4" s="329" t="s">
        <v>631</v>
      </c>
      <c r="I4" s="229" t="s">
        <v>628</v>
      </c>
      <c r="J4" s="230" t="s">
        <v>632</v>
      </c>
    </row>
    <row r="5" spans="1:10" ht="24" x14ac:dyDescent="0.2">
      <c r="A5" s="431">
        <v>1</v>
      </c>
      <c r="B5" s="682">
        <v>44896</v>
      </c>
      <c r="C5" s="696" t="s">
        <v>104</v>
      </c>
      <c r="D5" s="690" t="s">
        <v>216</v>
      </c>
      <c r="E5" s="697">
        <v>20025.400000000001</v>
      </c>
      <c r="F5" s="683" t="s">
        <v>127</v>
      </c>
      <c r="G5" s="690" t="s">
        <v>633</v>
      </c>
      <c r="H5" s="440" t="s">
        <v>216</v>
      </c>
      <c r="I5" s="231" t="str">
        <f t="shared" ref="I5" si="0">SUBSTITUTE(C5," ","_")</f>
        <v>Gastos_com_Pessoal</v>
      </c>
      <c r="J5" s="220">
        <f>IF(B5="","",IF(YEAR(B5)='Diário 3º PA'!$P$1,MONTH(B5)-'Diário 3º PA'!$O$1+1,(YEAR(B5)-'Diário 3º PA'!$P$1)*12-'Diário 3º PA'!$O$1+1+MONTH(B5)))</f>
        <v>12</v>
      </c>
    </row>
    <row r="6" spans="1:10" ht="48" x14ac:dyDescent="0.2">
      <c r="A6" s="431">
        <v>2</v>
      </c>
      <c r="B6" s="432">
        <v>44896</v>
      </c>
      <c r="C6" s="438" t="s">
        <v>104</v>
      </c>
      <c r="D6" s="691" t="s">
        <v>199</v>
      </c>
      <c r="E6" s="523">
        <v>46025.3</v>
      </c>
      <c r="F6" s="438" t="s">
        <v>127</v>
      </c>
      <c r="G6" s="691" t="s">
        <v>634</v>
      </c>
      <c r="H6" s="521" t="s">
        <v>635</v>
      </c>
      <c r="I6" s="231" t="str">
        <f t="shared" ref="I6:I67" si="1">SUBSTITUTE(C6," ","_")</f>
        <v>Gastos_com_Pessoal</v>
      </c>
      <c r="J6" s="220">
        <f>IF(B6="","",IF(YEAR(B6)='Diário 3º PA'!$P$1,MONTH(B6)-'Diário 3º PA'!$O$1+1,(YEAR(B6)-'Diário 3º PA'!$P$1)*12-'Diário 3º PA'!$O$1+1+MONTH(B6)))</f>
        <v>12</v>
      </c>
    </row>
    <row r="7" spans="1:10" ht="24" x14ac:dyDescent="0.2">
      <c r="A7" s="431">
        <v>3</v>
      </c>
      <c r="B7" s="432">
        <v>44896</v>
      </c>
      <c r="C7" s="438" t="s">
        <v>104</v>
      </c>
      <c r="D7" s="691" t="s">
        <v>106</v>
      </c>
      <c r="E7" s="700">
        <v>146515.34</v>
      </c>
      <c r="F7" s="94" t="s">
        <v>127</v>
      </c>
      <c r="G7" s="691" t="s">
        <v>636</v>
      </c>
      <c r="H7" s="440" t="s">
        <v>637</v>
      </c>
      <c r="I7" s="231" t="str">
        <f t="shared" si="1"/>
        <v>Gastos_com_Pessoal</v>
      </c>
      <c r="J7" s="220">
        <f>IF(B7="","",IF(YEAR(B7)='Diário 3º PA'!$P$1,MONTH(B7)-'Diário 3º PA'!$O$1+1,(YEAR(B7)-'Diário 3º PA'!$P$1)*12-'Diário 3º PA'!$O$1+1+MONTH(B7)))</f>
        <v>12</v>
      </c>
    </row>
    <row r="8" spans="1:10" ht="36" x14ac:dyDescent="0.2">
      <c r="A8" s="431">
        <v>4</v>
      </c>
      <c r="B8" s="432">
        <v>44896</v>
      </c>
      <c r="C8" s="438" t="s">
        <v>104</v>
      </c>
      <c r="D8" s="691" t="s">
        <v>195</v>
      </c>
      <c r="E8" s="437">
        <v>9962.64</v>
      </c>
      <c r="F8" s="94" t="s">
        <v>127</v>
      </c>
      <c r="G8" s="440" t="s">
        <v>638</v>
      </c>
      <c r="H8" s="520" t="s">
        <v>639</v>
      </c>
      <c r="I8" s="231" t="str">
        <f t="shared" si="1"/>
        <v>Gastos_com_Pessoal</v>
      </c>
      <c r="J8" s="220">
        <f>IF(B8="","",IF(YEAR(B8)='Diário 3º PA'!$P$1,MONTH(B8)-'Diário 3º PA'!$O$1+1,(YEAR(B8)-'Diário 3º PA'!$P$1)*12-'Diário 3º PA'!$O$1+1+MONTH(B8)))</f>
        <v>12</v>
      </c>
    </row>
    <row r="9" spans="1:10" ht="24" x14ac:dyDescent="0.2">
      <c r="A9" s="431"/>
      <c r="B9" s="706">
        <v>44896</v>
      </c>
      <c r="C9" s="709" t="s">
        <v>104</v>
      </c>
      <c r="D9" s="435" t="s">
        <v>179</v>
      </c>
      <c r="E9" s="436">
        <v>125326.69</v>
      </c>
      <c r="F9" s="439" t="s">
        <v>127</v>
      </c>
      <c r="G9" s="435" t="s">
        <v>640</v>
      </c>
      <c r="H9" s="435" t="s">
        <v>641</v>
      </c>
      <c r="I9" s="231" t="str">
        <f t="shared" ref="I9" si="2">SUBSTITUTE(C9," ","_")</f>
        <v>Gastos_com_Pessoal</v>
      </c>
      <c r="J9" s="220">
        <f>IF(B9="","",IF(YEAR(B9)='Diário 3º PA'!$P$1,MONTH(B9)-'Diário 3º PA'!$O$1+1,(YEAR(B9)-'Diário 3º PA'!$P$1)*12-'Diário 3º PA'!$O$1+1+MONTH(B9)))</f>
        <v>12</v>
      </c>
    </row>
    <row r="10" spans="1:10" ht="48" x14ac:dyDescent="0.2">
      <c r="A10" s="431">
        <v>5</v>
      </c>
      <c r="B10" s="432">
        <v>44896</v>
      </c>
      <c r="C10" s="96" t="s">
        <v>104</v>
      </c>
      <c r="D10" s="440" t="s">
        <v>210</v>
      </c>
      <c r="E10" s="523">
        <v>9153.2000000000007</v>
      </c>
      <c r="F10" s="94" t="s">
        <v>127</v>
      </c>
      <c r="G10" s="691" t="s">
        <v>634</v>
      </c>
      <c r="H10" s="520" t="s">
        <v>642</v>
      </c>
      <c r="I10" s="231" t="str">
        <f t="shared" si="1"/>
        <v>Gastos_com_Pessoal</v>
      </c>
      <c r="J10" s="220">
        <f>IF(B10="","",IF(YEAR(B10)='Diário 3º PA'!$P$1,MONTH(B10)-'Diário 3º PA'!$O$1+1,(YEAR(B10)-'Diário 3º PA'!$P$1)*12-'Diário 3º PA'!$O$1+1+MONTH(B10)))</f>
        <v>12</v>
      </c>
    </row>
    <row r="11" spans="1:10" x14ac:dyDescent="0.2">
      <c r="A11" s="431">
        <v>6</v>
      </c>
      <c r="B11" s="432">
        <v>44896</v>
      </c>
      <c r="C11" s="438" t="s">
        <v>115</v>
      </c>
      <c r="D11" s="434" t="s">
        <v>222</v>
      </c>
      <c r="E11" s="523">
        <v>6300</v>
      </c>
      <c r="F11" s="94" t="s">
        <v>128</v>
      </c>
      <c r="G11" s="440" t="s">
        <v>643</v>
      </c>
      <c r="H11" s="434" t="s">
        <v>644</v>
      </c>
      <c r="I11" s="231" t="str">
        <f t="shared" si="1"/>
        <v>Gastos_Gerais</v>
      </c>
      <c r="J11" s="220">
        <f>IF(B11="","",IF(YEAR(B11)='Diário 3º PA'!$P$1,MONTH(B11)-'Diário 3º PA'!$O$1+1,(YEAR(B11)-'Diário 3º PA'!$P$1)*12-'Diário 3º PA'!$O$1+1+MONTH(B11)))</f>
        <v>12</v>
      </c>
    </row>
    <row r="12" spans="1:10" x14ac:dyDescent="0.2">
      <c r="A12" s="431">
        <v>7</v>
      </c>
      <c r="B12" s="432">
        <v>44896</v>
      </c>
      <c r="C12" s="438" t="s">
        <v>115</v>
      </c>
      <c r="D12" s="434" t="s">
        <v>224</v>
      </c>
      <c r="E12" s="523">
        <v>1392.53</v>
      </c>
      <c r="F12" s="94" t="s">
        <v>128</v>
      </c>
      <c r="G12" s="440" t="s">
        <v>643</v>
      </c>
      <c r="H12" s="434" t="s">
        <v>644</v>
      </c>
      <c r="I12" s="231" t="str">
        <f t="shared" si="1"/>
        <v>Gastos_Gerais</v>
      </c>
      <c r="J12" s="220">
        <f>IF(B12="","",IF(YEAR(B12)='Diário 3º PA'!$P$1,MONTH(B12)-'Diário 3º PA'!$O$1+1,(YEAR(B12)-'Diário 3º PA'!$P$1)*12-'Diário 3º PA'!$O$1+1+MONTH(B12)))</f>
        <v>12</v>
      </c>
    </row>
    <row r="13" spans="1:10" ht="24" x14ac:dyDescent="0.2">
      <c r="A13" s="431">
        <v>9</v>
      </c>
      <c r="B13" s="432">
        <v>44896</v>
      </c>
      <c r="C13" s="438" t="s">
        <v>115</v>
      </c>
      <c r="D13" s="434" t="s">
        <v>242</v>
      </c>
      <c r="E13" s="523">
        <v>45124.65</v>
      </c>
      <c r="F13" s="94" t="s">
        <v>128</v>
      </c>
      <c r="G13" s="440" t="s">
        <v>645</v>
      </c>
      <c r="H13" s="440" t="s">
        <v>646</v>
      </c>
      <c r="I13" s="231" t="str">
        <f t="shared" si="1"/>
        <v>Gastos_Gerais</v>
      </c>
      <c r="J13" s="220">
        <f>IF(B13="","",IF(YEAR(B13)='Diário 3º PA'!$P$1,MONTH(B13)-'Diário 3º PA'!$O$1+1,(YEAR(B13)-'Diário 3º PA'!$P$1)*12-'Diário 3º PA'!$O$1+1+MONTH(B13)))</f>
        <v>12</v>
      </c>
    </row>
    <row r="14" spans="1:10" ht="48" x14ac:dyDescent="0.2">
      <c r="A14" s="431">
        <v>10</v>
      </c>
      <c r="B14" s="432">
        <v>44896</v>
      </c>
      <c r="C14" s="438" t="s">
        <v>115</v>
      </c>
      <c r="D14" s="440" t="s">
        <v>374</v>
      </c>
      <c r="E14" s="606">
        <v>8265</v>
      </c>
      <c r="F14" s="94" t="s">
        <v>127</v>
      </c>
      <c r="G14" s="440" t="s">
        <v>647</v>
      </c>
      <c r="H14" s="440" t="s">
        <v>648</v>
      </c>
      <c r="I14" s="231" t="str">
        <f t="shared" si="1"/>
        <v>Gastos_Gerais</v>
      </c>
      <c r="J14" s="220">
        <f>IF(B14="","",IF(YEAR(B14)='Diário 3º PA'!$P$1,MONTH(B14)-'Diário 3º PA'!$O$1+1,(YEAR(B14)-'Diário 3º PA'!$P$1)*12-'Diário 3º PA'!$O$1+1+MONTH(B14)))</f>
        <v>12</v>
      </c>
    </row>
    <row r="15" spans="1:10" ht="48" x14ac:dyDescent="0.2">
      <c r="A15" s="431">
        <v>11</v>
      </c>
      <c r="B15" s="432">
        <v>44896</v>
      </c>
      <c r="C15" s="438" t="s">
        <v>115</v>
      </c>
      <c r="D15" s="440" t="s">
        <v>372</v>
      </c>
      <c r="E15" s="606">
        <v>90</v>
      </c>
      <c r="F15" s="94" t="s">
        <v>130</v>
      </c>
      <c r="G15" s="691" t="s">
        <v>649</v>
      </c>
      <c r="H15" s="440" t="s">
        <v>648</v>
      </c>
      <c r="I15" s="231" t="str">
        <f t="shared" si="1"/>
        <v>Gastos_Gerais</v>
      </c>
      <c r="J15" s="220">
        <f>IF(B15="","",IF(YEAR(B15)='Diário 3º PA'!$P$1,MONTH(B15)-'Diário 3º PA'!$O$1+1,(YEAR(B15)-'Diário 3º PA'!$P$1)*12-'Diário 3º PA'!$O$1+1+MONTH(B15)))</f>
        <v>12</v>
      </c>
    </row>
    <row r="16" spans="1:10" ht="48" x14ac:dyDescent="0.2">
      <c r="A16" s="431">
        <v>12</v>
      </c>
      <c r="B16" s="432">
        <v>44896</v>
      </c>
      <c r="C16" s="438" t="s">
        <v>115</v>
      </c>
      <c r="D16" s="440" t="s">
        <v>372</v>
      </c>
      <c r="E16" s="606">
        <v>807.5</v>
      </c>
      <c r="F16" s="94" t="s">
        <v>127</v>
      </c>
      <c r="G16" s="440" t="s">
        <v>647</v>
      </c>
      <c r="H16" s="440" t="s">
        <v>650</v>
      </c>
      <c r="I16" s="231" t="str">
        <f t="shared" si="1"/>
        <v>Gastos_Gerais</v>
      </c>
      <c r="J16" s="220">
        <f>IF(B16="","",IF(YEAR(B16)='Diário 3º PA'!$P$1,MONTH(B16)-'Diário 3º PA'!$O$1+1,(YEAR(B16)-'Diário 3º PA'!$P$1)*12-'Diário 3º PA'!$O$1+1+MONTH(B16)))</f>
        <v>12</v>
      </c>
    </row>
    <row r="17" spans="1:10" ht="72" x14ac:dyDescent="0.2">
      <c r="A17" s="431">
        <v>13</v>
      </c>
      <c r="B17" s="432">
        <v>44896</v>
      </c>
      <c r="C17" s="96" t="s">
        <v>115</v>
      </c>
      <c r="D17" s="440" t="s">
        <v>282</v>
      </c>
      <c r="E17" s="605">
        <v>2800</v>
      </c>
      <c r="F17" s="94" t="s">
        <v>128</v>
      </c>
      <c r="G17" s="440" t="s">
        <v>651</v>
      </c>
      <c r="H17" s="440" t="s">
        <v>652</v>
      </c>
      <c r="I17" s="231" t="str">
        <f t="shared" si="1"/>
        <v>Gastos_Gerais</v>
      </c>
      <c r="J17" s="220">
        <f>IF(B17="","",IF(YEAR(B17)='Diário 3º PA'!$P$1,MONTH(B17)-'Diário 3º PA'!$O$1+1,(YEAR(B17)-'Diário 3º PA'!$P$1)*12-'Diário 3º PA'!$O$1+1+MONTH(B17)))</f>
        <v>12</v>
      </c>
    </row>
    <row r="18" spans="1:10" x14ac:dyDescent="0.2">
      <c r="A18" s="431">
        <v>14</v>
      </c>
      <c r="B18" s="432">
        <v>44896</v>
      </c>
      <c r="C18" s="96" t="s">
        <v>115</v>
      </c>
      <c r="D18" s="434" t="s">
        <v>234</v>
      </c>
      <c r="E18" s="436">
        <v>1248.55</v>
      </c>
      <c r="F18" s="94" t="s">
        <v>127</v>
      </c>
      <c r="G18" s="440" t="s">
        <v>653</v>
      </c>
      <c r="H18" s="434" t="s">
        <v>654</v>
      </c>
      <c r="I18" s="231" t="str">
        <f t="shared" si="1"/>
        <v>Gastos_Gerais</v>
      </c>
      <c r="J18" s="220">
        <f>IF(B18="","",IF(YEAR(B18)='Diário 3º PA'!$P$1,MONTH(B18)-'Diário 3º PA'!$O$1+1,(YEAR(B18)-'Diário 3º PA'!$P$1)*12-'Diário 3º PA'!$O$1+1+MONTH(B18)))</f>
        <v>12</v>
      </c>
    </row>
    <row r="19" spans="1:10" x14ac:dyDescent="0.2">
      <c r="A19" s="431">
        <v>15</v>
      </c>
      <c r="B19" s="432">
        <v>44896</v>
      </c>
      <c r="C19" s="96" t="s">
        <v>115</v>
      </c>
      <c r="D19" s="434" t="s">
        <v>234</v>
      </c>
      <c r="E19" s="433">
        <v>723.01</v>
      </c>
      <c r="F19" s="94" t="s">
        <v>127</v>
      </c>
      <c r="G19" s="440" t="s">
        <v>655</v>
      </c>
      <c r="H19" s="434" t="s">
        <v>654</v>
      </c>
      <c r="I19" s="231" t="str">
        <f t="shared" si="1"/>
        <v>Gastos_Gerais</v>
      </c>
      <c r="J19" s="220">
        <f>IF(B19="","",IF(YEAR(B19)='Diário 3º PA'!$P$1,MONTH(B19)-'Diário 3º PA'!$O$1+1,(YEAR(B19)-'Diário 3º PA'!$P$1)*12-'Diário 3º PA'!$O$1+1+MONTH(B19)))</f>
        <v>12</v>
      </c>
    </row>
    <row r="20" spans="1:10" x14ac:dyDescent="0.2">
      <c r="A20" s="431">
        <v>16</v>
      </c>
      <c r="B20" s="432">
        <v>44896</v>
      </c>
      <c r="C20" s="96" t="s">
        <v>115</v>
      </c>
      <c r="D20" s="440" t="s">
        <v>236</v>
      </c>
      <c r="E20" s="433">
        <v>3501.67</v>
      </c>
      <c r="F20" s="94" t="s">
        <v>127</v>
      </c>
      <c r="G20" s="440" t="s">
        <v>656</v>
      </c>
      <c r="H20" s="440" t="s">
        <v>657</v>
      </c>
      <c r="I20" s="231" t="str">
        <f t="shared" si="1"/>
        <v>Gastos_Gerais</v>
      </c>
      <c r="J20" s="220">
        <f>IF(B20="","",IF(YEAR(B20)='Diário 3º PA'!$P$1,MONTH(B20)-'Diário 3º PA'!$O$1+1,(YEAR(B20)-'Diário 3º PA'!$P$1)*12-'Diário 3º PA'!$O$1+1+MONTH(B20)))</f>
        <v>12</v>
      </c>
    </row>
    <row r="21" spans="1:10" x14ac:dyDescent="0.2">
      <c r="A21" s="431">
        <v>17</v>
      </c>
      <c r="B21" s="432">
        <v>44896</v>
      </c>
      <c r="C21" s="435" t="s">
        <v>115</v>
      </c>
      <c r="D21" s="434" t="s">
        <v>238</v>
      </c>
      <c r="E21" s="433">
        <v>299</v>
      </c>
      <c r="F21" s="94" t="s">
        <v>658</v>
      </c>
      <c r="G21" s="440" t="s">
        <v>659</v>
      </c>
      <c r="H21" s="434" t="s">
        <v>660</v>
      </c>
      <c r="I21" s="231" t="str">
        <f t="shared" si="1"/>
        <v>Gastos_Gerais</v>
      </c>
      <c r="J21" s="220">
        <f>IF(B21="","",IF(YEAR(B21)='Diário 3º PA'!$P$1,MONTH(B21)-'Diário 3º PA'!$O$1+1,(YEAR(B21)-'Diário 3º PA'!$P$1)*12-'Diário 3º PA'!$O$1+1+MONTH(B21)))</f>
        <v>12</v>
      </c>
    </row>
    <row r="22" spans="1:10" x14ac:dyDescent="0.2">
      <c r="A22" s="431">
        <v>18</v>
      </c>
      <c r="B22" s="432">
        <v>44896</v>
      </c>
      <c r="C22" s="435" t="s">
        <v>115</v>
      </c>
      <c r="D22" s="434" t="s">
        <v>238</v>
      </c>
      <c r="E22" s="433">
        <v>5925</v>
      </c>
      <c r="F22" s="94" t="s">
        <v>127</v>
      </c>
      <c r="G22" s="440" t="s">
        <v>653</v>
      </c>
      <c r="H22" s="434" t="s">
        <v>661</v>
      </c>
      <c r="I22" s="231" t="str">
        <f t="shared" si="1"/>
        <v>Gastos_Gerais</v>
      </c>
      <c r="J22" s="220">
        <f>IF(B22="","",IF(YEAR(B22)='Diário 3º PA'!$P$1,MONTH(B22)-'Diário 3º PA'!$O$1+1,(YEAR(B22)-'Diário 3º PA'!$P$1)*12-'Diário 3º PA'!$O$1+1+MONTH(B22)))</f>
        <v>12</v>
      </c>
    </row>
    <row r="23" spans="1:10" x14ac:dyDescent="0.2">
      <c r="A23" s="431">
        <v>19</v>
      </c>
      <c r="B23" s="432">
        <v>44896</v>
      </c>
      <c r="C23" s="435" t="s">
        <v>115</v>
      </c>
      <c r="D23" s="434" t="s">
        <v>234</v>
      </c>
      <c r="E23" s="433">
        <v>1080.5</v>
      </c>
      <c r="F23" s="94" t="s">
        <v>128</v>
      </c>
      <c r="G23" s="440" t="s">
        <v>662</v>
      </c>
      <c r="H23" s="434" t="s">
        <v>663</v>
      </c>
      <c r="I23" s="231" t="str">
        <f t="shared" si="1"/>
        <v>Gastos_Gerais</v>
      </c>
      <c r="J23" s="220">
        <f>IF(B23="","",IF(YEAR(B23)='Diário 3º PA'!$P$1,MONTH(B23)-'Diário 3º PA'!$O$1+1,(YEAR(B23)-'Diário 3º PA'!$P$1)*12-'Diário 3º PA'!$O$1+1+MONTH(B23)))</f>
        <v>12</v>
      </c>
    </row>
    <row r="24" spans="1:10" ht="48" x14ac:dyDescent="0.2">
      <c r="A24" s="431">
        <v>20</v>
      </c>
      <c r="B24" s="432">
        <v>44896</v>
      </c>
      <c r="C24" s="96" t="s">
        <v>84</v>
      </c>
      <c r="D24" s="440" t="s">
        <v>84</v>
      </c>
      <c r="E24" s="523">
        <v>264405.21999999997</v>
      </c>
      <c r="F24" s="94" t="s">
        <v>127</v>
      </c>
      <c r="G24" s="440" t="s">
        <v>664</v>
      </c>
      <c r="H24" s="440" t="s">
        <v>665</v>
      </c>
      <c r="I24" s="231" t="str">
        <f t="shared" si="1"/>
        <v>Transferência_para_Reserva_de_Recursos</v>
      </c>
      <c r="J24" s="220">
        <f>IF(B24="","",IF(YEAR(B24)='Diário 3º PA'!$P$1,MONTH(B24)-'Diário 3º PA'!$O$1+1,(YEAR(B24)-'Diário 3º PA'!$P$1)*12-'Diário 3º PA'!$O$1+1+MONTH(B24)))</f>
        <v>12</v>
      </c>
    </row>
    <row r="25" spans="1:10" x14ac:dyDescent="0.2">
      <c r="A25" s="431">
        <v>21</v>
      </c>
      <c r="B25" s="432">
        <v>44896</v>
      </c>
      <c r="C25" s="522" t="s">
        <v>115</v>
      </c>
      <c r="D25" s="681" t="s">
        <v>232</v>
      </c>
      <c r="E25" s="523">
        <v>64071</v>
      </c>
      <c r="F25" s="522" t="s">
        <v>127</v>
      </c>
      <c r="G25" s="692" t="s">
        <v>666</v>
      </c>
      <c r="H25" s="681" t="s">
        <v>667</v>
      </c>
      <c r="I25" s="231" t="str">
        <f t="shared" si="1"/>
        <v>Gastos_Gerais</v>
      </c>
      <c r="J25" s="220">
        <f>IF(B25="","",IF(YEAR(B25)='Diário 3º PA'!$P$1,MONTH(B25)-'Diário 3º PA'!$O$1+1,(YEAR(B25)-'Diário 3º PA'!$P$1)*12-'Diário 3º PA'!$O$1+1+MONTH(B25)))</f>
        <v>12</v>
      </c>
    </row>
    <row r="26" spans="1:10" x14ac:dyDescent="0.2">
      <c r="A26" s="431">
        <v>22</v>
      </c>
      <c r="B26" s="432">
        <v>44896</v>
      </c>
      <c r="C26" s="522" t="s">
        <v>115</v>
      </c>
      <c r="D26" s="681" t="s">
        <v>230</v>
      </c>
      <c r="E26" s="523">
        <v>33137.97</v>
      </c>
      <c r="F26" s="522" t="s">
        <v>127</v>
      </c>
      <c r="G26" s="681" t="s">
        <v>668</v>
      </c>
      <c r="H26" s="681" t="s">
        <v>669</v>
      </c>
      <c r="I26" s="231" t="str">
        <f t="shared" si="1"/>
        <v>Gastos_Gerais</v>
      </c>
      <c r="J26" s="220">
        <f>IF(B26="","",IF(YEAR(B26)='Diário 3º PA'!$P$1,MONTH(B26)-'Diário 3º PA'!$O$1+1,(YEAR(B26)-'Diário 3º PA'!$P$1)*12-'Diário 3º PA'!$O$1+1+MONTH(B26)))</f>
        <v>12</v>
      </c>
    </row>
    <row r="27" spans="1:10" ht="24" x14ac:dyDescent="0.2">
      <c r="A27" s="431">
        <v>23</v>
      </c>
      <c r="B27" s="432">
        <v>44896</v>
      </c>
      <c r="C27" s="435" t="s">
        <v>104</v>
      </c>
      <c r="D27" s="434" t="s">
        <v>106</v>
      </c>
      <c r="E27" s="436">
        <v>2130887</v>
      </c>
      <c r="F27" s="96" t="s">
        <v>127</v>
      </c>
      <c r="G27" s="686" t="s">
        <v>666</v>
      </c>
      <c r="H27" s="434" t="s">
        <v>670</v>
      </c>
      <c r="I27" s="231" t="str">
        <f t="shared" si="1"/>
        <v>Gastos_com_Pessoal</v>
      </c>
      <c r="J27" s="220">
        <f>IF(B27="","",IF(YEAR(B27)='Diário 3º PA'!$P$1,MONTH(B27)-'Diário 3º PA'!$O$1+1,(YEAR(B27)-'Diário 3º PA'!$P$1)*12-'Diário 3º PA'!$O$1+1+MONTH(B27)))</f>
        <v>12</v>
      </c>
    </row>
    <row r="28" spans="1:10" x14ac:dyDescent="0.2">
      <c r="A28" s="431">
        <v>24</v>
      </c>
      <c r="B28" s="432">
        <v>44896</v>
      </c>
      <c r="C28" s="435" t="s">
        <v>115</v>
      </c>
      <c r="D28" s="434" t="s">
        <v>302</v>
      </c>
      <c r="E28" s="433">
        <v>180000</v>
      </c>
      <c r="F28" s="94" t="s">
        <v>127</v>
      </c>
      <c r="G28" s="686" t="s">
        <v>666</v>
      </c>
      <c r="H28" s="434" t="s">
        <v>671</v>
      </c>
      <c r="I28" s="231" t="str">
        <f t="shared" si="1"/>
        <v>Gastos_Gerais</v>
      </c>
      <c r="J28" s="220">
        <f>IF(B28="","",IF(YEAR(B28)='Diário 3º PA'!$P$1,MONTH(B28)-'Diário 3º PA'!$O$1+1,(YEAR(B28)-'Diário 3º PA'!$P$1)*12-'Diário 3º PA'!$O$1+1+MONTH(B28)))</f>
        <v>12</v>
      </c>
    </row>
    <row r="29" spans="1:10" ht="24" x14ac:dyDescent="0.2">
      <c r="A29" s="431">
        <v>25</v>
      </c>
      <c r="B29" s="432">
        <v>44896</v>
      </c>
      <c r="C29" s="435" t="s">
        <v>115</v>
      </c>
      <c r="D29" s="434" t="s">
        <v>376</v>
      </c>
      <c r="E29" s="436">
        <v>6550</v>
      </c>
      <c r="F29" s="94" t="s">
        <v>127</v>
      </c>
      <c r="G29" s="440" t="s">
        <v>672</v>
      </c>
      <c r="H29" s="434" t="s">
        <v>673</v>
      </c>
      <c r="I29" s="231" t="str">
        <f t="shared" si="1"/>
        <v>Gastos_Gerais</v>
      </c>
      <c r="J29" s="220">
        <f>IF(B29="","",IF(YEAR(B29)='Diário 3º PA'!$P$1,MONTH(B29)-'Diário 3º PA'!$O$1+1,(YEAR(B29)-'Diário 3º PA'!$P$1)*12-'Diário 3º PA'!$O$1+1+MONTH(B29)))</f>
        <v>12</v>
      </c>
    </row>
    <row r="30" spans="1:10" ht="24" x14ac:dyDescent="0.2">
      <c r="A30" s="431">
        <v>26</v>
      </c>
      <c r="B30" s="432">
        <v>44896</v>
      </c>
      <c r="C30" s="435" t="s">
        <v>115</v>
      </c>
      <c r="D30" s="434" t="s">
        <v>376</v>
      </c>
      <c r="E30" s="436">
        <v>800</v>
      </c>
      <c r="F30" s="439" t="s">
        <v>132</v>
      </c>
      <c r="G30" s="440" t="s">
        <v>674</v>
      </c>
      <c r="H30" s="434" t="s">
        <v>675</v>
      </c>
      <c r="I30" s="231" t="str">
        <f t="shared" si="1"/>
        <v>Gastos_Gerais</v>
      </c>
      <c r="J30" s="220">
        <f>IF(B30="","",IF(YEAR(B30)='Diário 3º PA'!$P$1,MONTH(B30)-'Diário 3º PA'!$O$1+1,(YEAR(B30)-'Diário 3º PA'!$P$1)*12-'Diário 3º PA'!$O$1+1+MONTH(B30)))</f>
        <v>12</v>
      </c>
    </row>
    <row r="31" spans="1:10" ht="24" x14ac:dyDescent="0.2">
      <c r="A31" s="431">
        <v>27</v>
      </c>
      <c r="B31" s="432">
        <v>44896</v>
      </c>
      <c r="C31" s="435" t="s">
        <v>115</v>
      </c>
      <c r="D31" s="434" t="s">
        <v>376</v>
      </c>
      <c r="E31" s="436">
        <v>2800</v>
      </c>
      <c r="F31" s="94" t="s">
        <v>139</v>
      </c>
      <c r="G31" s="440" t="s">
        <v>676</v>
      </c>
      <c r="H31" s="434" t="s">
        <v>675</v>
      </c>
      <c r="I31" s="231" t="str">
        <f t="shared" si="1"/>
        <v>Gastos_Gerais</v>
      </c>
      <c r="J31" s="220">
        <f>IF(B31="","",IF(YEAR(B31)='Diário 3º PA'!$P$1,MONTH(B31)-'Diário 3º PA'!$O$1+1,(YEAR(B31)-'Diário 3º PA'!$P$1)*12-'Diário 3º PA'!$O$1+1+MONTH(B31)))</f>
        <v>12</v>
      </c>
    </row>
    <row r="32" spans="1:10" ht="24" x14ac:dyDescent="0.2">
      <c r="A32" s="431">
        <v>28</v>
      </c>
      <c r="B32" s="432">
        <v>44896</v>
      </c>
      <c r="C32" s="435" t="s">
        <v>115</v>
      </c>
      <c r="D32" s="434" t="s">
        <v>268</v>
      </c>
      <c r="E32" s="436">
        <v>3500</v>
      </c>
      <c r="F32" s="439" t="s">
        <v>127</v>
      </c>
      <c r="G32" s="440" t="s">
        <v>677</v>
      </c>
      <c r="H32" s="434" t="s">
        <v>678</v>
      </c>
      <c r="I32" s="231" t="str">
        <f t="shared" si="1"/>
        <v>Gastos_Gerais</v>
      </c>
      <c r="J32" s="220">
        <f>IF(B32="","",IF(YEAR(B32)='Diário 3º PA'!$P$1,MONTH(B32)-'Diário 3º PA'!$O$1+1,(YEAR(B32)-'Diário 3º PA'!$P$1)*12-'Diário 3º PA'!$O$1+1+MONTH(B32)))</f>
        <v>12</v>
      </c>
    </row>
    <row r="33" spans="1:10" ht="24" x14ac:dyDescent="0.2">
      <c r="A33" s="431">
        <v>29</v>
      </c>
      <c r="B33" s="432">
        <v>44896</v>
      </c>
      <c r="C33" s="435" t="s">
        <v>115</v>
      </c>
      <c r="D33" s="434" t="s">
        <v>268</v>
      </c>
      <c r="E33" s="436">
        <v>330</v>
      </c>
      <c r="F33" s="439" t="s">
        <v>130</v>
      </c>
      <c r="G33" s="440" t="s">
        <v>679</v>
      </c>
      <c r="H33" s="434" t="s">
        <v>678</v>
      </c>
      <c r="I33" s="231" t="str">
        <f t="shared" si="1"/>
        <v>Gastos_Gerais</v>
      </c>
      <c r="J33" s="220">
        <f>IF(B33="","",IF(YEAR(B33)='Diário 3º PA'!$P$1,MONTH(B33)-'Diário 3º PA'!$O$1+1,(YEAR(B33)-'Diário 3º PA'!$P$1)*12-'Diário 3º PA'!$O$1+1+MONTH(B33)))</f>
        <v>12</v>
      </c>
    </row>
    <row r="34" spans="1:10" ht="24" x14ac:dyDescent="0.2">
      <c r="A34" s="431">
        <v>30</v>
      </c>
      <c r="B34" s="432">
        <v>44896</v>
      </c>
      <c r="C34" s="435" t="s">
        <v>115</v>
      </c>
      <c r="D34" s="434" t="s">
        <v>268</v>
      </c>
      <c r="E34" s="436">
        <v>900</v>
      </c>
      <c r="F34" s="439" t="s">
        <v>129</v>
      </c>
      <c r="G34" s="440" t="s">
        <v>680</v>
      </c>
      <c r="H34" s="434" t="s">
        <v>678</v>
      </c>
      <c r="I34" s="231" t="str">
        <f t="shared" si="1"/>
        <v>Gastos_Gerais</v>
      </c>
      <c r="J34" s="220">
        <f>IF(B34="","",IF(YEAR(B34)='Diário 3º PA'!$P$1,MONTH(B34)-'Diário 3º PA'!$O$1+1,(YEAR(B34)-'Diário 3º PA'!$P$1)*12-'Diário 3º PA'!$O$1+1+MONTH(B34)))</f>
        <v>12</v>
      </c>
    </row>
    <row r="35" spans="1:10" ht="24" x14ac:dyDescent="0.2">
      <c r="A35" s="431">
        <v>31</v>
      </c>
      <c r="B35" s="432">
        <v>44896</v>
      </c>
      <c r="C35" s="435" t="s">
        <v>115</v>
      </c>
      <c r="D35" s="434" t="s">
        <v>268</v>
      </c>
      <c r="E35" s="436">
        <v>720</v>
      </c>
      <c r="F35" s="439" t="s">
        <v>133</v>
      </c>
      <c r="G35" s="440" t="s">
        <v>681</v>
      </c>
      <c r="H35" s="434" t="s">
        <v>678</v>
      </c>
      <c r="I35" s="231" t="str">
        <f t="shared" si="1"/>
        <v>Gastos_Gerais</v>
      </c>
      <c r="J35" s="220">
        <f>IF(B35="","",IF(YEAR(B35)='Diário 3º PA'!$P$1,MONTH(B35)-'Diário 3º PA'!$O$1+1,(YEAR(B35)-'Diário 3º PA'!$P$1)*12-'Diário 3º PA'!$O$1+1+MONTH(B35)))</f>
        <v>12</v>
      </c>
    </row>
    <row r="36" spans="1:10" ht="24" x14ac:dyDescent="0.2">
      <c r="A36" s="431">
        <v>32</v>
      </c>
      <c r="B36" s="432">
        <v>44896</v>
      </c>
      <c r="C36" s="435" t="s">
        <v>115</v>
      </c>
      <c r="D36" s="434" t="s">
        <v>290</v>
      </c>
      <c r="E36" s="523">
        <v>4733.21</v>
      </c>
      <c r="F36" s="439" t="s">
        <v>127</v>
      </c>
      <c r="G36" s="440" t="s">
        <v>682</v>
      </c>
      <c r="H36" s="440" t="s">
        <v>683</v>
      </c>
      <c r="I36" s="231" t="str">
        <f t="shared" si="1"/>
        <v>Gastos_Gerais</v>
      </c>
      <c r="J36" s="220">
        <f>IF(B36="","",IF(YEAR(B36)='Diário 3º PA'!$P$1,MONTH(B36)-'Diário 3º PA'!$O$1+1,(YEAR(B36)-'Diário 3º PA'!$P$1)*12-'Diário 3º PA'!$O$1+1+MONTH(B36)))</f>
        <v>12</v>
      </c>
    </row>
    <row r="37" spans="1:10" ht="24" x14ac:dyDescent="0.2">
      <c r="A37" s="431">
        <v>33</v>
      </c>
      <c r="B37" s="432">
        <v>44896</v>
      </c>
      <c r="C37" s="435" t="s">
        <v>115</v>
      </c>
      <c r="D37" s="434" t="s">
        <v>290</v>
      </c>
      <c r="E37" s="523">
        <v>546.72</v>
      </c>
      <c r="F37" s="439" t="s">
        <v>132</v>
      </c>
      <c r="G37" s="440" t="s">
        <v>684</v>
      </c>
      <c r="H37" s="440" t="s">
        <v>685</v>
      </c>
      <c r="I37" s="231" t="str">
        <f t="shared" si="1"/>
        <v>Gastos_Gerais</v>
      </c>
      <c r="J37" s="220">
        <f>IF(B37="","",IF(YEAR(B37)='Diário 3º PA'!$P$1,MONTH(B37)-'Diário 3º PA'!$O$1+1,(YEAR(B37)-'Diário 3º PA'!$P$1)*12-'Diário 3º PA'!$O$1+1+MONTH(B37)))</f>
        <v>12</v>
      </c>
    </row>
    <row r="38" spans="1:10" ht="24" x14ac:dyDescent="0.2">
      <c r="A38" s="431">
        <v>34</v>
      </c>
      <c r="B38" s="432">
        <v>44896</v>
      </c>
      <c r="C38" s="435" t="s">
        <v>115</v>
      </c>
      <c r="D38" s="434" t="s">
        <v>290</v>
      </c>
      <c r="E38" s="523">
        <v>35.56</v>
      </c>
      <c r="F38" s="439" t="s">
        <v>658</v>
      </c>
      <c r="G38" s="440" t="s">
        <v>686</v>
      </c>
      <c r="H38" s="440" t="s">
        <v>685</v>
      </c>
      <c r="I38" s="231"/>
      <c r="J38" s="220"/>
    </row>
    <row r="39" spans="1:10" x14ac:dyDescent="0.2">
      <c r="A39" s="431">
        <v>35</v>
      </c>
      <c r="B39" s="432">
        <v>44896</v>
      </c>
      <c r="C39" s="435" t="s">
        <v>115</v>
      </c>
      <c r="D39" s="434" t="s">
        <v>286</v>
      </c>
      <c r="E39" s="605">
        <v>68.66</v>
      </c>
      <c r="F39" s="439" t="s">
        <v>127</v>
      </c>
      <c r="G39" s="440" t="s">
        <v>687</v>
      </c>
      <c r="H39" s="440" t="s">
        <v>688</v>
      </c>
      <c r="I39" s="231" t="str">
        <f t="shared" si="1"/>
        <v>Gastos_Gerais</v>
      </c>
      <c r="J39" s="220">
        <f>IF(B39="","",IF(YEAR(B39)='Diário 3º PA'!$P$1,MONTH(B39)-'Diário 3º PA'!$O$1+1,(YEAR(B39)-'Diário 3º PA'!$P$1)*12-'Diário 3º PA'!$O$1+1+MONTH(B39)))</f>
        <v>12</v>
      </c>
    </row>
    <row r="40" spans="1:10" ht="24" x14ac:dyDescent="0.2">
      <c r="A40" s="431">
        <v>36</v>
      </c>
      <c r="B40" s="706">
        <v>44896</v>
      </c>
      <c r="C40" s="435" t="s">
        <v>115</v>
      </c>
      <c r="D40" s="434" t="s">
        <v>354</v>
      </c>
      <c r="E40" s="436">
        <v>895421.33</v>
      </c>
      <c r="F40" s="439" t="s">
        <v>127</v>
      </c>
      <c r="G40" s="707" t="s">
        <v>666</v>
      </c>
      <c r="H40" s="434" t="s">
        <v>689</v>
      </c>
      <c r="I40" s="231" t="str">
        <f t="shared" si="1"/>
        <v>Gastos_Gerais</v>
      </c>
      <c r="J40" s="220">
        <f>IF(B40="","",IF(YEAR(B40)='Diário 3º PA'!$P$1,MONTH(B40)-'Diário 3º PA'!$O$1+1,(YEAR(B40)-'Diário 3º PA'!$P$1)*12-'Diário 3º PA'!$O$1+1+MONTH(B40)))</f>
        <v>12</v>
      </c>
    </row>
    <row r="41" spans="1:10" ht="36" x14ac:dyDescent="0.2">
      <c r="A41" s="431"/>
      <c r="B41" s="706">
        <v>44896</v>
      </c>
      <c r="C41" s="708" t="s">
        <v>115</v>
      </c>
      <c r="D41" s="434" t="s">
        <v>360</v>
      </c>
      <c r="E41" s="436">
        <v>169934.56</v>
      </c>
      <c r="F41" s="439" t="s">
        <v>127</v>
      </c>
      <c r="G41" s="707" t="s">
        <v>666</v>
      </c>
      <c r="H41" s="434" t="s">
        <v>690</v>
      </c>
      <c r="I41" s="231" t="str">
        <f t="shared" ref="I41" si="3">SUBSTITUTE(C41," ","_")</f>
        <v>Gastos_Gerais</v>
      </c>
      <c r="J41" s="220">
        <f>IF(B41="","",IF(YEAR(B41)='Diário 3º PA'!$P$1,MONTH(B41)-'Diário 3º PA'!$O$1+1,(YEAR(B41)-'Diário 3º PA'!$P$1)*12-'Diário 3º PA'!$O$1+1+MONTH(B41)))</f>
        <v>12</v>
      </c>
    </row>
    <row r="42" spans="1:10" x14ac:dyDescent="0.2">
      <c r="A42" s="431">
        <v>37</v>
      </c>
      <c r="B42" s="695">
        <v>44896</v>
      </c>
      <c r="C42" s="693" t="s">
        <v>115</v>
      </c>
      <c r="D42" s="694" t="s">
        <v>228</v>
      </c>
      <c r="E42" s="698">
        <v>555.97</v>
      </c>
      <c r="F42" s="699" t="s">
        <v>128</v>
      </c>
      <c r="G42" s="694" t="s">
        <v>643</v>
      </c>
      <c r="H42" s="434" t="s">
        <v>644</v>
      </c>
      <c r="I42" s="231" t="str">
        <f t="shared" si="1"/>
        <v>Gastos_Gerais</v>
      </c>
      <c r="J42" s="220">
        <f>IF(B42="","",IF(YEAR(B42)='Diário 3º PA'!$P$1,MONTH(B42)-'Diário 3º PA'!$O$1+1,(YEAR(B42)-'Diário 3º PA'!$P$1)*12-'Diário 3º PA'!$O$1+1+MONTH(B42)))</f>
        <v>12</v>
      </c>
    </row>
    <row r="43" spans="1:10" x14ac:dyDescent="0.2">
      <c r="A43" s="431"/>
      <c r="B43" s="684"/>
      <c r="C43" s="607"/>
      <c r="D43" s="607"/>
      <c r="E43" s="608"/>
      <c r="F43" s="685"/>
      <c r="G43" s="607"/>
      <c r="H43" s="401"/>
      <c r="I43" s="231" t="str">
        <f t="shared" si="1"/>
        <v/>
      </c>
      <c r="J43" s="220" t="str">
        <f>IF(B43="","",IF(YEAR(B43)='Diário 3º PA'!$P$1,MONTH(B43)-'Diário 3º PA'!$O$1+1,(YEAR(B43)-'Diário 3º PA'!$P$1)*12-'Diário 3º PA'!$O$1+1+MONTH(B43)))</f>
        <v/>
      </c>
    </row>
    <row r="44" spans="1:10" x14ac:dyDescent="0.2">
      <c r="A44" s="431"/>
      <c r="B44" s="397"/>
      <c r="C44" s="398"/>
      <c r="D44" s="398"/>
      <c r="E44" s="399"/>
      <c r="F44" s="400"/>
      <c r="G44" s="398"/>
      <c r="H44" s="401"/>
      <c r="I44" s="231" t="str">
        <f t="shared" si="1"/>
        <v/>
      </c>
      <c r="J44" s="220" t="str">
        <f>IF(B44="","",IF(YEAR(B44)='Diário 3º PA'!$P$1,MONTH(B44)-'Diário 3º PA'!$O$1+1,(YEAR(B44)-'Diário 3º PA'!$P$1)*12-'Diário 3º PA'!$O$1+1+MONTH(B44)))</f>
        <v/>
      </c>
    </row>
    <row r="45" spans="1:10" x14ac:dyDescent="0.2">
      <c r="A45" s="431"/>
      <c r="B45" s="397"/>
      <c r="C45" s="398"/>
      <c r="D45" s="398"/>
      <c r="E45" s="399"/>
      <c r="F45" s="400"/>
      <c r="G45" s="398"/>
      <c r="H45" s="401"/>
      <c r="I45" s="231" t="str">
        <f t="shared" si="1"/>
        <v/>
      </c>
      <c r="J45" s="220" t="str">
        <f>IF(B45="","",IF(YEAR(B45)='Diário 3º PA'!$P$1,MONTH(B45)-'Diário 3º PA'!$O$1+1,(YEAR(B45)-'Diário 3º PA'!$P$1)*12-'Diário 3º PA'!$O$1+1+MONTH(B45)))</f>
        <v/>
      </c>
    </row>
    <row r="46" spans="1:10" x14ac:dyDescent="0.2">
      <c r="A46" s="431"/>
      <c r="B46" s="397"/>
      <c r="C46" s="398"/>
      <c r="D46" s="398"/>
      <c r="E46" s="399"/>
      <c r="F46" s="400"/>
      <c r="G46" s="398"/>
      <c r="H46" s="401"/>
      <c r="I46" s="231" t="str">
        <f t="shared" si="1"/>
        <v/>
      </c>
      <c r="J46" s="220" t="str">
        <f>IF(B46="","",IF(YEAR(B46)='Diário 3º PA'!$P$1,MONTH(B46)-'Diário 3º PA'!$O$1+1,(YEAR(B46)-'Diário 3º PA'!$P$1)*12-'Diário 3º PA'!$O$1+1+MONTH(B46)))</f>
        <v/>
      </c>
    </row>
    <row r="47" spans="1:10" x14ac:dyDescent="0.2">
      <c r="A47" s="431"/>
      <c r="B47" s="397"/>
      <c r="C47" s="398"/>
      <c r="D47" s="398"/>
      <c r="E47" s="399"/>
      <c r="F47" s="400"/>
      <c r="G47" s="398"/>
      <c r="H47" s="401"/>
      <c r="I47" s="231" t="str">
        <f t="shared" si="1"/>
        <v/>
      </c>
      <c r="J47" s="220" t="str">
        <f>IF(B47="","",IF(YEAR(B47)='Diário 3º PA'!$P$1,MONTH(B47)-'Diário 3º PA'!$O$1+1,(YEAR(B47)-'Diário 3º PA'!$P$1)*12-'Diário 3º PA'!$O$1+1+MONTH(B47)))</f>
        <v/>
      </c>
    </row>
    <row r="48" spans="1:10" x14ac:dyDescent="0.2">
      <c r="A48" s="431"/>
      <c r="B48" s="397"/>
      <c r="C48" s="398"/>
      <c r="D48" s="398"/>
      <c r="E48" s="399"/>
      <c r="F48" s="400"/>
      <c r="G48" s="398"/>
      <c r="H48" s="401"/>
      <c r="I48" s="231" t="str">
        <f t="shared" si="1"/>
        <v/>
      </c>
      <c r="J48" s="220" t="str">
        <f>IF(B48="","",IF(YEAR(B48)='Diário 3º PA'!$P$1,MONTH(B48)-'Diário 3º PA'!$O$1+1,(YEAR(B48)-'Diário 3º PA'!$P$1)*12-'Diário 3º PA'!$O$1+1+MONTH(B48)))</f>
        <v/>
      </c>
    </row>
    <row r="49" spans="1:10" x14ac:dyDescent="0.2">
      <c r="A49" s="431"/>
      <c r="B49" s="397"/>
      <c r="C49" s="398"/>
      <c r="D49" s="398"/>
      <c r="E49" s="399"/>
      <c r="F49" s="400"/>
      <c r="G49" s="398"/>
      <c r="H49" s="401"/>
      <c r="I49" s="231" t="str">
        <f t="shared" si="1"/>
        <v/>
      </c>
      <c r="J49" s="220" t="str">
        <f>IF(B49="","",IF(YEAR(B49)='Diário 3º PA'!$P$1,MONTH(B49)-'Diário 3º PA'!$O$1+1,(YEAR(B49)-'Diário 3º PA'!$P$1)*12-'Diário 3º PA'!$O$1+1+MONTH(B49)))</f>
        <v/>
      </c>
    </row>
    <row r="50" spans="1:10" x14ac:dyDescent="0.2">
      <c r="A50" s="431"/>
      <c r="B50" s="397"/>
      <c r="C50" s="398"/>
      <c r="D50" s="398"/>
      <c r="E50" s="399"/>
      <c r="F50" s="400"/>
      <c r="G50" s="398"/>
      <c r="H50" s="401"/>
      <c r="I50" s="231" t="str">
        <f t="shared" si="1"/>
        <v/>
      </c>
      <c r="J50" s="220" t="str">
        <f>IF(B50="","",IF(YEAR(B50)='Diário 3º PA'!$P$1,MONTH(B50)-'Diário 3º PA'!$O$1+1,(YEAR(B50)-'Diário 3º PA'!$P$1)*12-'Diário 3º PA'!$O$1+1+MONTH(B50)))</f>
        <v/>
      </c>
    </row>
    <row r="51" spans="1:10" x14ac:dyDescent="0.2">
      <c r="A51" s="431"/>
      <c r="B51" s="397"/>
      <c r="C51" s="398"/>
      <c r="D51" s="398"/>
      <c r="E51" s="399"/>
      <c r="F51" s="400"/>
      <c r="G51" s="398"/>
      <c r="H51" s="401"/>
      <c r="I51" s="231" t="str">
        <f t="shared" si="1"/>
        <v/>
      </c>
      <c r="J51" s="220" t="str">
        <f>IF(B51="","",IF(YEAR(B51)='Diário 3º PA'!$P$1,MONTH(B51)-'Diário 3º PA'!$O$1+1,(YEAR(B51)-'Diário 3º PA'!$P$1)*12-'Diário 3º PA'!$O$1+1+MONTH(B51)))</f>
        <v/>
      </c>
    </row>
    <row r="52" spans="1:10" x14ac:dyDescent="0.2">
      <c r="A52" s="431"/>
      <c r="B52" s="397"/>
      <c r="C52" s="398"/>
      <c r="D52" s="398"/>
      <c r="E52" s="399"/>
      <c r="F52" s="400"/>
      <c r="G52" s="398"/>
      <c r="H52" s="401"/>
      <c r="I52" s="231" t="str">
        <f t="shared" si="1"/>
        <v/>
      </c>
      <c r="J52" s="220" t="str">
        <f>IF(B52="","",IF(YEAR(B52)='Diário 3º PA'!$P$1,MONTH(B52)-'Diário 3º PA'!$O$1+1,(YEAR(B52)-'Diário 3º PA'!$P$1)*12-'Diário 3º PA'!$O$1+1+MONTH(B52)))</f>
        <v/>
      </c>
    </row>
    <row r="53" spans="1:10" x14ac:dyDescent="0.2">
      <c r="A53" s="431"/>
      <c r="B53" s="397"/>
      <c r="C53" s="398"/>
      <c r="D53" s="398"/>
      <c r="E53" s="399"/>
      <c r="F53" s="400"/>
      <c r="G53" s="398"/>
      <c r="H53" s="401"/>
      <c r="I53" s="231" t="str">
        <f t="shared" si="1"/>
        <v/>
      </c>
      <c r="J53" s="220" t="str">
        <f>IF(B53="","",IF(YEAR(B53)='Diário 3º PA'!$P$1,MONTH(B53)-'Diário 3º PA'!$O$1+1,(YEAR(B53)-'Diário 3º PA'!$P$1)*12-'Diário 3º PA'!$O$1+1+MONTH(B53)))</f>
        <v/>
      </c>
    </row>
    <row r="54" spans="1:10" x14ac:dyDescent="0.2">
      <c r="A54" s="431"/>
      <c r="B54" s="397"/>
      <c r="C54" s="398"/>
      <c r="D54" s="398"/>
      <c r="E54" s="399"/>
      <c r="F54" s="400"/>
      <c r="G54" s="398"/>
      <c r="H54" s="401"/>
      <c r="I54" s="231" t="str">
        <f t="shared" si="1"/>
        <v/>
      </c>
      <c r="J54" s="220" t="str">
        <f>IF(B54="","",IF(YEAR(B54)='Diário 3º PA'!$P$1,MONTH(B54)-'Diário 3º PA'!$O$1+1,(YEAR(B54)-'Diário 3º PA'!$P$1)*12-'Diário 3º PA'!$O$1+1+MONTH(B54)))</f>
        <v/>
      </c>
    </row>
    <row r="55" spans="1:10" x14ac:dyDescent="0.2">
      <c r="A55" s="396">
        <v>73</v>
      </c>
      <c r="B55" s="397"/>
      <c r="C55" s="398"/>
      <c r="D55" s="398"/>
      <c r="E55" s="399"/>
      <c r="F55" s="400"/>
      <c r="G55" s="398"/>
      <c r="H55" s="401"/>
      <c r="I55" s="231" t="str">
        <f t="shared" si="1"/>
        <v/>
      </c>
      <c r="J55" s="220" t="str">
        <f>IF(B55="","",IF(YEAR(B55)='Diário 3º PA'!$P$1,MONTH(B55)-'Diário 3º PA'!$O$1+1,(YEAR(B55)-'Diário 3º PA'!$P$1)*12-'Diário 3º PA'!$O$1+1+MONTH(B55)))</f>
        <v/>
      </c>
    </row>
    <row r="56" spans="1:10" x14ac:dyDescent="0.2">
      <c r="A56" s="396">
        <v>74</v>
      </c>
      <c r="B56" s="397"/>
      <c r="C56" s="398"/>
      <c r="D56" s="398"/>
      <c r="E56" s="399"/>
      <c r="F56" s="400"/>
      <c r="G56" s="398"/>
      <c r="H56" s="401"/>
      <c r="I56" s="231" t="str">
        <f t="shared" si="1"/>
        <v/>
      </c>
      <c r="J56" s="220" t="str">
        <f>IF(B56="","",IF(YEAR(B56)='Diário 3º PA'!$P$1,MONTH(B56)-'Diário 3º PA'!$O$1+1,(YEAR(B56)-'Diário 3º PA'!$P$1)*12-'Diário 3º PA'!$O$1+1+MONTH(B56)))</f>
        <v/>
      </c>
    </row>
    <row r="57" spans="1:10" x14ac:dyDescent="0.2">
      <c r="A57" s="396">
        <v>75</v>
      </c>
      <c r="B57" s="397"/>
      <c r="C57" s="398"/>
      <c r="D57" s="398"/>
      <c r="E57" s="399"/>
      <c r="F57" s="400"/>
      <c r="G57" s="398"/>
      <c r="H57" s="401"/>
      <c r="I57" s="231" t="str">
        <f t="shared" si="1"/>
        <v/>
      </c>
      <c r="J57" s="220" t="str">
        <f>IF(B57="","",IF(YEAR(B57)='Diário 3º PA'!$P$1,MONTH(B57)-'Diário 3º PA'!$O$1+1,(YEAR(B57)-'Diário 3º PA'!$P$1)*12-'Diário 3º PA'!$O$1+1+MONTH(B57)))</f>
        <v/>
      </c>
    </row>
    <row r="58" spans="1:10" x14ac:dyDescent="0.2">
      <c r="A58" s="396">
        <v>76</v>
      </c>
      <c r="B58" s="397"/>
      <c r="C58" s="398"/>
      <c r="D58" s="398"/>
      <c r="E58" s="399"/>
      <c r="F58" s="400"/>
      <c r="G58" s="398"/>
      <c r="H58" s="401"/>
      <c r="I58" s="231" t="str">
        <f t="shared" si="1"/>
        <v/>
      </c>
      <c r="J58" s="220" t="str">
        <f>IF(B58="","",IF(YEAR(B58)='Diário 3º PA'!$P$1,MONTH(B58)-'Diário 3º PA'!$O$1+1,(YEAR(B58)-'Diário 3º PA'!$P$1)*12-'Diário 3º PA'!$O$1+1+MONTH(B58)))</f>
        <v/>
      </c>
    </row>
    <row r="59" spans="1:10" x14ac:dyDescent="0.2">
      <c r="A59" s="396">
        <v>77</v>
      </c>
      <c r="B59" s="397"/>
      <c r="C59" s="398"/>
      <c r="D59" s="398"/>
      <c r="E59" s="399"/>
      <c r="F59" s="400"/>
      <c r="G59" s="398"/>
      <c r="H59" s="401"/>
      <c r="I59" s="231" t="str">
        <f t="shared" si="1"/>
        <v/>
      </c>
      <c r="J59" s="220" t="str">
        <f>IF(B59="","",IF(YEAR(B59)='Diário 3º PA'!$P$1,MONTH(B59)-'Diário 3º PA'!$O$1+1,(YEAR(B59)-'Diário 3º PA'!$P$1)*12-'Diário 3º PA'!$O$1+1+MONTH(B59)))</f>
        <v/>
      </c>
    </row>
    <row r="60" spans="1:10" x14ac:dyDescent="0.2">
      <c r="A60" s="396">
        <v>78</v>
      </c>
      <c r="B60" s="397"/>
      <c r="C60" s="398"/>
      <c r="D60" s="398"/>
      <c r="E60" s="399"/>
      <c r="F60" s="400"/>
      <c r="G60" s="398"/>
      <c r="H60" s="401"/>
      <c r="I60" s="231" t="str">
        <f t="shared" si="1"/>
        <v/>
      </c>
      <c r="J60" s="220" t="str">
        <f>IF(B60="","",IF(YEAR(B60)='Diário 3º PA'!$P$1,MONTH(B60)-'Diário 3º PA'!$O$1+1,(YEAR(B60)-'Diário 3º PA'!$P$1)*12-'Diário 3º PA'!$O$1+1+MONTH(B60)))</f>
        <v/>
      </c>
    </row>
    <row r="61" spans="1:10" x14ac:dyDescent="0.2">
      <c r="A61" s="396">
        <v>79</v>
      </c>
      <c r="B61" s="397"/>
      <c r="C61" s="398"/>
      <c r="D61" s="398"/>
      <c r="E61" s="399"/>
      <c r="F61" s="400"/>
      <c r="G61" s="398"/>
      <c r="H61" s="401"/>
      <c r="I61" s="231" t="str">
        <f t="shared" si="1"/>
        <v/>
      </c>
      <c r="J61" s="220" t="str">
        <f>IF(B61="","",IF(YEAR(B61)='Diário 3º PA'!$P$1,MONTH(B61)-'Diário 3º PA'!$O$1+1,(YEAR(B61)-'Diário 3º PA'!$P$1)*12-'Diário 3º PA'!$O$1+1+MONTH(B61)))</f>
        <v/>
      </c>
    </row>
    <row r="62" spans="1:10" x14ac:dyDescent="0.2">
      <c r="A62" s="396">
        <v>80</v>
      </c>
      <c r="B62" s="397"/>
      <c r="C62" s="398"/>
      <c r="D62" s="398"/>
      <c r="E62" s="399"/>
      <c r="F62" s="400"/>
      <c r="G62" s="398"/>
      <c r="H62" s="401"/>
      <c r="I62" s="231" t="str">
        <f t="shared" si="1"/>
        <v/>
      </c>
      <c r="J62" s="220" t="str">
        <f>IF(B62="","",IF(YEAR(B62)='Diário 3º PA'!$P$1,MONTH(B62)-'Diário 3º PA'!$O$1+1,(YEAR(B62)-'Diário 3º PA'!$P$1)*12-'Diário 3º PA'!$O$1+1+MONTH(B62)))</f>
        <v/>
      </c>
    </row>
    <row r="63" spans="1:10" x14ac:dyDescent="0.2">
      <c r="A63" s="396">
        <v>81</v>
      </c>
      <c r="B63" s="397"/>
      <c r="C63" s="398"/>
      <c r="D63" s="398"/>
      <c r="E63" s="399"/>
      <c r="F63" s="400"/>
      <c r="G63" s="398"/>
      <c r="H63" s="401"/>
      <c r="I63" s="231" t="str">
        <f t="shared" si="1"/>
        <v/>
      </c>
      <c r="J63" s="220" t="str">
        <f>IF(B63="","",IF(YEAR(B63)='Diário 3º PA'!$P$1,MONTH(B63)-'Diário 3º PA'!$O$1+1,(YEAR(B63)-'Diário 3º PA'!$P$1)*12-'Diário 3º PA'!$O$1+1+MONTH(B63)))</f>
        <v/>
      </c>
    </row>
    <row r="64" spans="1:10" x14ac:dyDescent="0.2">
      <c r="A64" s="396">
        <v>82</v>
      </c>
      <c r="B64" s="397"/>
      <c r="C64" s="398"/>
      <c r="D64" s="398"/>
      <c r="E64" s="399"/>
      <c r="F64" s="400"/>
      <c r="G64" s="398"/>
      <c r="H64" s="401"/>
      <c r="I64" s="231" t="str">
        <f t="shared" si="1"/>
        <v/>
      </c>
      <c r="J64" s="220" t="str">
        <f>IF(B64="","",IF(YEAR(B64)='Diário 3º PA'!$P$1,MONTH(B64)-'Diário 3º PA'!$O$1+1,(YEAR(B64)-'Diário 3º PA'!$P$1)*12-'Diário 3º PA'!$O$1+1+MONTH(B64)))</f>
        <v/>
      </c>
    </row>
    <row r="65" spans="1:10" x14ac:dyDescent="0.2">
      <c r="A65" s="396">
        <v>83</v>
      </c>
      <c r="B65" s="397"/>
      <c r="C65" s="398"/>
      <c r="D65" s="398"/>
      <c r="E65" s="399"/>
      <c r="F65" s="400"/>
      <c r="G65" s="398"/>
      <c r="H65" s="401"/>
      <c r="I65" s="231" t="str">
        <f t="shared" si="1"/>
        <v/>
      </c>
      <c r="J65" s="220" t="str">
        <f>IF(B65="","",IF(YEAR(B65)='Diário 3º PA'!$P$1,MONTH(B65)-'Diário 3º PA'!$O$1+1,(YEAR(B65)-'Diário 3º PA'!$P$1)*12-'Diário 3º PA'!$O$1+1+MONTH(B65)))</f>
        <v/>
      </c>
    </row>
    <row r="66" spans="1:10" x14ac:dyDescent="0.2">
      <c r="A66" s="396">
        <v>84</v>
      </c>
      <c r="B66" s="397"/>
      <c r="C66" s="398"/>
      <c r="D66" s="398"/>
      <c r="E66" s="399"/>
      <c r="F66" s="400"/>
      <c r="G66" s="398"/>
      <c r="H66" s="401"/>
      <c r="I66" s="231" t="str">
        <f t="shared" si="1"/>
        <v/>
      </c>
      <c r="J66" s="220" t="str">
        <f>IF(B66="","",IF(YEAR(B66)='Diário 3º PA'!$P$1,MONTH(B66)-'Diário 3º PA'!$O$1+1,(YEAR(B66)-'Diário 3º PA'!$P$1)*12-'Diário 3º PA'!$O$1+1+MONTH(B66)))</f>
        <v/>
      </c>
    </row>
    <row r="67" spans="1:10" x14ac:dyDescent="0.2">
      <c r="A67" s="396">
        <v>85</v>
      </c>
      <c r="B67" s="397"/>
      <c r="C67" s="398"/>
      <c r="D67" s="398"/>
      <c r="E67" s="399"/>
      <c r="F67" s="400"/>
      <c r="G67" s="398"/>
      <c r="H67" s="401"/>
      <c r="I67" s="231" t="str">
        <f t="shared" si="1"/>
        <v/>
      </c>
      <c r="J67" s="220" t="str">
        <f>IF(B67="","",IF(YEAR(B67)='Diário 3º PA'!$P$1,MONTH(B67)-'Diário 3º PA'!$O$1+1,(YEAR(B67)-'Diário 3º PA'!$P$1)*12-'Diário 3º PA'!$O$1+1+MONTH(B67)))</f>
        <v/>
      </c>
    </row>
    <row r="68" spans="1:10" x14ac:dyDescent="0.2">
      <c r="A68" s="396">
        <v>86</v>
      </c>
      <c r="B68" s="397"/>
      <c r="C68" s="398"/>
      <c r="D68" s="398"/>
      <c r="E68" s="399"/>
      <c r="F68" s="400"/>
      <c r="G68" s="398"/>
      <c r="H68" s="401"/>
      <c r="I68" s="231" t="str">
        <f t="shared" ref="I68:I110" si="4">SUBSTITUTE(C68," ","_")</f>
        <v/>
      </c>
      <c r="J68" s="220" t="str">
        <f>IF(B68="","",IF(YEAR(B68)='Diário 3º PA'!$P$1,MONTH(B68)-'Diário 3º PA'!$O$1+1,(YEAR(B68)-'Diário 3º PA'!$P$1)*12-'Diário 3º PA'!$O$1+1+MONTH(B68)))</f>
        <v/>
      </c>
    </row>
    <row r="69" spans="1:10" x14ac:dyDescent="0.2">
      <c r="A69" s="396">
        <v>87</v>
      </c>
      <c r="B69" s="397"/>
      <c r="C69" s="398"/>
      <c r="D69" s="398"/>
      <c r="E69" s="399"/>
      <c r="F69" s="400"/>
      <c r="G69" s="398"/>
      <c r="H69" s="401"/>
      <c r="I69" s="231" t="str">
        <f t="shared" si="4"/>
        <v/>
      </c>
      <c r="J69" s="220" t="str">
        <f>IF(B69="","",IF(YEAR(B69)='Diário 3º PA'!$P$1,MONTH(B69)-'Diário 3º PA'!$O$1+1,(YEAR(B69)-'Diário 3º PA'!$P$1)*12-'Diário 3º PA'!$O$1+1+MONTH(B69)))</f>
        <v/>
      </c>
    </row>
    <row r="70" spans="1:10" x14ac:dyDescent="0.2">
      <c r="A70" s="396">
        <v>88</v>
      </c>
      <c r="B70" s="397"/>
      <c r="C70" s="398"/>
      <c r="D70" s="398"/>
      <c r="E70" s="399"/>
      <c r="F70" s="400"/>
      <c r="G70" s="398"/>
      <c r="H70" s="401"/>
      <c r="I70" s="231" t="str">
        <f t="shared" si="4"/>
        <v/>
      </c>
      <c r="J70" s="220" t="str">
        <f>IF(B70="","",IF(YEAR(B70)='Diário 3º PA'!$P$1,MONTH(B70)-'Diário 3º PA'!$O$1+1,(YEAR(B70)-'Diário 3º PA'!$P$1)*12-'Diário 3º PA'!$O$1+1+MONTH(B70)))</f>
        <v/>
      </c>
    </row>
    <row r="71" spans="1:10" x14ac:dyDescent="0.2">
      <c r="A71" s="396">
        <v>89</v>
      </c>
      <c r="B71" s="397"/>
      <c r="C71" s="398"/>
      <c r="D71" s="398"/>
      <c r="E71" s="399"/>
      <c r="F71" s="400"/>
      <c r="G71" s="398"/>
      <c r="H71" s="401"/>
      <c r="I71" s="231" t="str">
        <f t="shared" si="4"/>
        <v/>
      </c>
      <c r="J71" s="220" t="str">
        <f>IF(B71="","",IF(YEAR(B71)='Diário 3º PA'!$P$1,MONTH(B71)-'Diário 3º PA'!$O$1+1,(YEAR(B71)-'Diário 3º PA'!$P$1)*12-'Diário 3º PA'!$O$1+1+MONTH(B71)))</f>
        <v/>
      </c>
    </row>
    <row r="72" spans="1:10" x14ac:dyDescent="0.2">
      <c r="A72" s="396">
        <v>90</v>
      </c>
      <c r="B72" s="397"/>
      <c r="C72" s="398"/>
      <c r="D72" s="398"/>
      <c r="E72" s="399"/>
      <c r="F72" s="400"/>
      <c r="G72" s="398"/>
      <c r="H72" s="401"/>
      <c r="I72" s="231" t="str">
        <f t="shared" si="4"/>
        <v/>
      </c>
      <c r="J72" s="220" t="str">
        <f>IF(B72="","",IF(YEAR(B72)='Diário 3º PA'!$P$1,MONTH(B72)-'Diário 3º PA'!$O$1+1,(YEAR(B72)-'Diário 3º PA'!$P$1)*12-'Diário 3º PA'!$O$1+1+MONTH(B72)))</f>
        <v/>
      </c>
    </row>
    <row r="73" spans="1:10" x14ac:dyDescent="0.2">
      <c r="A73" s="396">
        <v>91</v>
      </c>
      <c r="B73" s="397"/>
      <c r="C73" s="398"/>
      <c r="D73" s="398"/>
      <c r="E73" s="399"/>
      <c r="F73" s="400"/>
      <c r="G73" s="398"/>
      <c r="H73" s="401"/>
      <c r="I73" s="231" t="str">
        <f t="shared" si="4"/>
        <v/>
      </c>
      <c r="J73" s="220" t="str">
        <f>IF(B73="","",IF(YEAR(B73)='Diário 3º PA'!$P$1,MONTH(B73)-'Diário 3º PA'!$O$1+1,(YEAR(B73)-'Diário 3º PA'!$P$1)*12-'Diário 3º PA'!$O$1+1+MONTH(B73)))</f>
        <v/>
      </c>
    </row>
    <row r="74" spans="1:10" x14ac:dyDescent="0.2">
      <c r="A74" s="396">
        <v>92</v>
      </c>
      <c r="B74" s="397"/>
      <c r="C74" s="398"/>
      <c r="D74" s="398"/>
      <c r="E74" s="399"/>
      <c r="F74" s="400"/>
      <c r="G74" s="398"/>
      <c r="H74" s="401"/>
      <c r="I74" s="231" t="str">
        <f t="shared" si="4"/>
        <v/>
      </c>
      <c r="J74" s="220" t="str">
        <f>IF(B74="","",IF(YEAR(B74)='Diário 3º PA'!$P$1,MONTH(B74)-'Diário 3º PA'!$O$1+1,(YEAR(B74)-'Diário 3º PA'!$P$1)*12-'Diário 3º PA'!$O$1+1+MONTH(B74)))</f>
        <v/>
      </c>
    </row>
    <row r="75" spans="1:10" x14ac:dyDescent="0.2">
      <c r="A75" s="396">
        <v>93</v>
      </c>
      <c r="B75" s="397"/>
      <c r="C75" s="398"/>
      <c r="D75" s="398"/>
      <c r="E75" s="399"/>
      <c r="F75" s="400"/>
      <c r="G75" s="398"/>
      <c r="H75" s="401"/>
      <c r="I75" s="231" t="str">
        <f t="shared" si="4"/>
        <v/>
      </c>
      <c r="J75" s="220" t="str">
        <f>IF(B75="","",IF(YEAR(B75)='Diário 3º PA'!$P$1,MONTH(B75)-'Diário 3º PA'!$O$1+1,(YEAR(B75)-'Diário 3º PA'!$P$1)*12-'Diário 3º PA'!$O$1+1+MONTH(B75)))</f>
        <v/>
      </c>
    </row>
    <row r="76" spans="1:10" x14ac:dyDescent="0.2">
      <c r="A76" s="396">
        <v>94</v>
      </c>
      <c r="B76" s="397"/>
      <c r="C76" s="398"/>
      <c r="D76" s="398"/>
      <c r="E76" s="399"/>
      <c r="F76" s="400"/>
      <c r="G76" s="398"/>
      <c r="H76" s="401"/>
      <c r="I76" s="231" t="str">
        <f t="shared" si="4"/>
        <v/>
      </c>
      <c r="J76" s="220" t="str">
        <f>IF(B76="","",IF(YEAR(B76)='Diário 3º PA'!$P$1,MONTH(B76)-'Diário 3º PA'!$O$1+1,(YEAR(B76)-'Diário 3º PA'!$P$1)*12-'Diário 3º PA'!$O$1+1+MONTH(B76)))</f>
        <v/>
      </c>
    </row>
    <row r="77" spans="1:10" x14ac:dyDescent="0.2">
      <c r="A77" s="396">
        <v>95</v>
      </c>
      <c r="B77" s="397"/>
      <c r="C77" s="398"/>
      <c r="D77" s="398"/>
      <c r="E77" s="399"/>
      <c r="F77" s="400"/>
      <c r="G77" s="398"/>
      <c r="H77" s="401"/>
      <c r="I77" s="231" t="str">
        <f t="shared" si="4"/>
        <v/>
      </c>
      <c r="J77" s="220" t="str">
        <f>IF(B77="","",IF(YEAR(B77)='Diário 3º PA'!$P$1,MONTH(B77)-'Diário 3º PA'!$O$1+1,(YEAR(B77)-'Diário 3º PA'!$P$1)*12-'Diário 3º PA'!$O$1+1+MONTH(B77)))</f>
        <v/>
      </c>
    </row>
    <row r="78" spans="1:10" x14ac:dyDescent="0.2">
      <c r="A78" s="396">
        <v>96</v>
      </c>
      <c r="B78" s="397"/>
      <c r="C78" s="398"/>
      <c r="D78" s="398"/>
      <c r="E78" s="399"/>
      <c r="F78" s="400"/>
      <c r="G78" s="398"/>
      <c r="H78" s="401"/>
      <c r="I78" s="231" t="str">
        <f t="shared" si="4"/>
        <v/>
      </c>
      <c r="J78" s="220" t="str">
        <f>IF(B78="","",IF(YEAR(B78)='Diário 3º PA'!$P$1,MONTH(B78)-'Diário 3º PA'!$O$1+1,(YEAR(B78)-'Diário 3º PA'!$P$1)*12-'Diário 3º PA'!$O$1+1+MONTH(B78)))</f>
        <v/>
      </c>
    </row>
    <row r="79" spans="1:10" x14ac:dyDescent="0.2">
      <c r="A79" s="396">
        <v>97</v>
      </c>
      <c r="B79" s="397"/>
      <c r="C79" s="398"/>
      <c r="D79" s="398"/>
      <c r="E79" s="399"/>
      <c r="F79" s="400"/>
      <c r="G79" s="398"/>
      <c r="H79" s="401"/>
      <c r="I79" s="231" t="str">
        <f t="shared" si="4"/>
        <v/>
      </c>
      <c r="J79" s="220" t="str">
        <f>IF(B79="","",IF(YEAR(B79)='Diário 3º PA'!$P$1,MONTH(B79)-'Diário 3º PA'!$O$1+1,(YEAR(B79)-'Diário 3º PA'!$P$1)*12-'Diário 3º PA'!$O$1+1+MONTH(B79)))</f>
        <v/>
      </c>
    </row>
    <row r="80" spans="1:10" x14ac:dyDescent="0.2">
      <c r="A80" s="396">
        <v>98</v>
      </c>
      <c r="B80" s="397"/>
      <c r="C80" s="398"/>
      <c r="D80" s="398"/>
      <c r="E80" s="399"/>
      <c r="F80" s="400"/>
      <c r="G80" s="398"/>
      <c r="H80" s="401"/>
      <c r="I80" s="231" t="str">
        <f t="shared" si="4"/>
        <v/>
      </c>
      <c r="J80" s="220" t="str">
        <f>IF(B80="","",IF(YEAR(B80)='Diário 3º PA'!$P$1,MONTH(B80)-'Diário 3º PA'!$O$1+1,(YEAR(B80)-'Diário 3º PA'!$P$1)*12-'Diário 3º PA'!$O$1+1+MONTH(B80)))</f>
        <v/>
      </c>
    </row>
    <row r="81" spans="1:10" x14ac:dyDescent="0.2">
      <c r="A81" s="396">
        <v>99</v>
      </c>
      <c r="B81" s="397"/>
      <c r="C81" s="398"/>
      <c r="D81" s="398"/>
      <c r="E81" s="399"/>
      <c r="F81" s="400"/>
      <c r="G81" s="398"/>
      <c r="H81" s="401"/>
      <c r="I81" s="231" t="str">
        <f t="shared" si="4"/>
        <v/>
      </c>
      <c r="J81" s="220" t="str">
        <f>IF(B81="","",IF(YEAR(B81)='Diário 3º PA'!$P$1,MONTH(B81)-'Diário 3º PA'!$O$1+1,(YEAR(B81)-'Diário 3º PA'!$P$1)*12-'Diário 3º PA'!$O$1+1+MONTH(B81)))</f>
        <v/>
      </c>
    </row>
    <row r="82" spans="1:10" x14ac:dyDescent="0.2">
      <c r="A82" s="396">
        <v>100</v>
      </c>
      <c r="B82" s="397"/>
      <c r="C82" s="398"/>
      <c r="D82" s="398"/>
      <c r="E82" s="399"/>
      <c r="F82" s="400"/>
      <c r="G82" s="398"/>
      <c r="H82" s="401"/>
      <c r="I82" s="231" t="str">
        <f t="shared" si="4"/>
        <v/>
      </c>
      <c r="J82" s="220" t="str">
        <f>IF(B82="","",IF(YEAR(B82)='Diário 3º PA'!$P$1,MONTH(B82)-'Diário 3º PA'!$O$1+1,(YEAR(B82)-'Diário 3º PA'!$P$1)*12-'Diário 3º PA'!$O$1+1+MONTH(B82)))</f>
        <v/>
      </c>
    </row>
    <row r="83" spans="1:10" x14ac:dyDescent="0.2">
      <c r="A83" s="396">
        <v>101</v>
      </c>
      <c r="B83" s="397"/>
      <c r="C83" s="398"/>
      <c r="D83" s="398"/>
      <c r="E83" s="399"/>
      <c r="F83" s="400"/>
      <c r="G83" s="398"/>
      <c r="H83" s="401"/>
      <c r="I83" s="231" t="str">
        <f t="shared" si="4"/>
        <v/>
      </c>
      <c r="J83" s="220" t="str">
        <f>IF(B83="","",IF(YEAR(B83)='Diário 3º PA'!$P$1,MONTH(B83)-'Diário 3º PA'!$O$1+1,(YEAR(B83)-'Diário 3º PA'!$P$1)*12-'Diário 3º PA'!$O$1+1+MONTH(B83)))</f>
        <v/>
      </c>
    </row>
    <row r="84" spans="1:10" x14ac:dyDescent="0.2">
      <c r="A84" s="396">
        <v>102</v>
      </c>
      <c r="B84" s="397"/>
      <c r="C84" s="398"/>
      <c r="D84" s="398"/>
      <c r="E84" s="399"/>
      <c r="F84" s="400"/>
      <c r="G84" s="398"/>
      <c r="H84" s="401"/>
      <c r="I84" s="231" t="str">
        <f t="shared" si="4"/>
        <v/>
      </c>
      <c r="J84" s="220" t="str">
        <f>IF(B84="","",IF(YEAR(B84)='Diário 3º PA'!$P$1,MONTH(B84)-'Diário 3º PA'!$O$1+1,(YEAR(B84)-'Diário 3º PA'!$P$1)*12-'Diário 3º PA'!$O$1+1+MONTH(B84)))</f>
        <v/>
      </c>
    </row>
    <row r="85" spans="1:10" x14ac:dyDescent="0.2">
      <c r="A85" s="396">
        <v>103</v>
      </c>
      <c r="B85" s="402"/>
      <c r="C85" s="398"/>
      <c r="D85" s="398"/>
      <c r="E85" s="399"/>
      <c r="F85" s="400"/>
      <c r="G85" s="398"/>
      <c r="H85" s="401"/>
      <c r="I85" s="231" t="str">
        <f t="shared" si="4"/>
        <v/>
      </c>
      <c r="J85" s="220" t="str">
        <f>IF(B85="","",IF(YEAR(B85)='Diário 3º PA'!$P$1,MONTH(B85)-'Diário 3º PA'!$O$1+1,(YEAR(B85)-'Diário 3º PA'!$P$1)*12-'Diário 3º PA'!$O$1+1+MONTH(B85)))</f>
        <v/>
      </c>
    </row>
    <row r="86" spans="1:10" x14ac:dyDescent="0.2">
      <c r="A86" s="396">
        <v>104</v>
      </c>
      <c r="B86" s="402"/>
      <c r="C86" s="398"/>
      <c r="D86" s="398"/>
      <c r="E86" s="399"/>
      <c r="F86" s="400"/>
      <c r="G86" s="398"/>
      <c r="H86" s="401"/>
      <c r="I86" s="231" t="str">
        <f t="shared" si="4"/>
        <v/>
      </c>
      <c r="J86" s="220" t="str">
        <f>IF(B86="","",IF(YEAR(B86)='Diário 3º PA'!$P$1,MONTH(B86)-'Diário 3º PA'!$O$1+1,(YEAR(B86)-'Diário 3º PA'!$P$1)*12-'Diário 3º PA'!$O$1+1+MONTH(B86)))</f>
        <v/>
      </c>
    </row>
    <row r="87" spans="1:10" x14ac:dyDescent="0.2">
      <c r="A87" s="396">
        <v>105</v>
      </c>
      <c r="B87" s="402"/>
      <c r="C87" s="398"/>
      <c r="D87" s="398"/>
      <c r="E87" s="399"/>
      <c r="F87" s="400"/>
      <c r="G87" s="398"/>
      <c r="H87" s="401"/>
      <c r="I87" s="231" t="str">
        <f t="shared" si="4"/>
        <v/>
      </c>
      <c r="J87" s="220" t="str">
        <f>IF(B87="","",IF(YEAR(B87)='Diário 3º PA'!$P$1,MONTH(B87)-'Diário 3º PA'!$O$1+1,(YEAR(B87)-'Diário 3º PA'!$P$1)*12-'Diário 3º PA'!$O$1+1+MONTH(B87)))</f>
        <v/>
      </c>
    </row>
    <row r="88" spans="1:10" x14ac:dyDescent="0.2">
      <c r="A88" s="396">
        <v>106</v>
      </c>
      <c r="B88" s="402"/>
      <c r="C88" s="398"/>
      <c r="D88" s="398"/>
      <c r="E88" s="399"/>
      <c r="F88" s="400"/>
      <c r="G88" s="398"/>
      <c r="H88" s="401"/>
      <c r="I88" s="231" t="str">
        <f t="shared" si="4"/>
        <v/>
      </c>
      <c r="J88" s="220" t="str">
        <f>IF(B88="","",IF(YEAR(B88)='Diário 3º PA'!$P$1,MONTH(B88)-'Diário 3º PA'!$O$1+1,(YEAR(B88)-'Diário 3º PA'!$P$1)*12-'Diário 3º PA'!$O$1+1+MONTH(B88)))</f>
        <v/>
      </c>
    </row>
    <row r="89" spans="1:10" x14ac:dyDescent="0.2">
      <c r="A89" s="396">
        <v>107</v>
      </c>
      <c r="B89" s="402"/>
      <c r="C89" s="398"/>
      <c r="D89" s="398"/>
      <c r="E89" s="399"/>
      <c r="F89" s="400"/>
      <c r="G89" s="398"/>
      <c r="H89" s="401"/>
      <c r="I89" s="231" t="str">
        <f t="shared" si="4"/>
        <v/>
      </c>
      <c r="J89" s="220" t="str">
        <f>IF(B89="","",IF(YEAR(B89)='Diário 3º PA'!$P$1,MONTH(B89)-'Diário 3º PA'!$O$1+1,(YEAR(B89)-'Diário 3º PA'!$P$1)*12-'Diário 3º PA'!$O$1+1+MONTH(B89)))</f>
        <v/>
      </c>
    </row>
    <row r="90" spans="1:10" x14ac:dyDescent="0.2">
      <c r="A90" s="396">
        <v>108</v>
      </c>
      <c r="B90" s="402"/>
      <c r="C90" s="398"/>
      <c r="D90" s="398"/>
      <c r="E90" s="399"/>
      <c r="F90" s="400"/>
      <c r="G90" s="398"/>
      <c r="H90" s="401"/>
      <c r="I90" s="231" t="str">
        <f t="shared" si="4"/>
        <v/>
      </c>
      <c r="J90" s="220" t="str">
        <f>IF(B90="","",IF(YEAR(B90)='Diário 3º PA'!$P$1,MONTH(B90)-'Diário 3º PA'!$O$1+1,(YEAR(B90)-'Diário 3º PA'!$P$1)*12-'Diário 3º PA'!$O$1+1+MONTH(B90)))</f>
        <v/>
      </c>
    </row>
    <row r="91" spans="1:10" x14ac:dyDescent="0.2">
      <c r="A91" s="396">
        <v>109</v>
      </c>
      <c r="B91" s="402"/>
      <c r="C91" s="398"/>
      <c r="D91" s="398"/>
      <c r="E91" s="399"/>
      <c r="F91" s="400"/>
      <c r="G91" s="398"/>
      <c r="H91" s="401"/>
      <c r="I91" s="231" t="str">
        <f t="shared" si="4"/>
        <v/>
      </c>
      <c r="J91" s="220" t="str">
        <f>IF(B91="","",IF(YEAR(B91)='Diário 3º PA'!$P$1,MONTH(B91)-'Diário 3º PA'!$O$1+1,(YEAR(B91)-'Diário 3º PA'!$P$1)*12-'Diário 3º PA'!$O$1+1+MONTH(B91)))</f>
        <v/>
      </c>
    </row>
    <row r="92" spans="1:10" x14ac:dyDescent="0.2">
      <c r="A92" s="396">
        <v>110</v>
      </c>
      <c r="B92" s="402"/>
      <c r="C92" s="398"/>
      <c r="D92" s="398"/>
      <c r="E92" s="399"/>
      <c r="F92" s="400"/>
      <c r="G92" s="398"/>
      <c r="H92" s="401"/>
      <c r="I92" s="231" t="str">
        <f t="shared" si="4"/>
        <v/>
      </c>
      <c r="J92" s="220" t="str">
        <f>IF(B92="","",IF(YEAR(B92)='Diário 3º PA'!$P$1,MONTH(B92)-'Diário 3º PA'!$O$1+1,(YEAR(B92)-'Diário 3º PA'!$P$1)*12-'Diário 3º PA'!$O$1+1+MONTH(B92)))</f>
        <v/>
      </c>
    </row>
    <row r="93" spans="1:10" x14ac:dyDescent="0.2">
      <c r="A93" s="396">
        <v>111</v>
      </c>
      <c r="B93" s="402"/>
      <c r="C93" s="398"/>
      <c r="D93" s="398"/>
      <c r="E93" s="399"/>
      <c r="F93" s="400"/>
      <c r="G93" s="398"/>
      <c r="H93" s="401"/>
      <c r="I93" s="231" t="str">
        <f t="shared" si="4"/>
        <v/>
      </c>
      <c r="J93" s="220" t="str">
        <f>IF(B93="","",IF(YEAR(B93)='Diário 3º PA'!$P$1,MONTH(B93)-'Diário 3º PA'!$O$1+1,(YEAR(B93)-'Diário 3º PA'!$P$1)*12-'Diário 3º PA'!$O$1+1+MONTH(B93)))</f>
        <v/>
      </c>
    </row>
    <row r="94" spans="1:10" x14ac:dyDescent="0.2">
      <c r="A94" s="396">
        <v>112</v>
      </c>
      <c r="B94" s="402"/>
      <c r="C94" s="398"/>
      <c r="D94" s="398"/>
      <c r="E94" s="399"/>
      <c r="F94" s="400"/>
      <c r="G94" s="398"/>
      <c r="H94" s="401"/>
      <c r="I94" s="231" t="str">
        <f t="shared" si="4"/>
        <v/>
      </c>
      <c r="J94" s="220" t="str">
        <f>IF(B94="","",IF(YEAR(B94)='Diário 3º PA'!$P$1,MONTH(B94)-'Diário 3º PA'!$O$1+1,(YEAR(B94)-'Diário 3º PA'!$P$1)*12-'Diário 3º PA'!$O$1+1+MONTH(B94)))</f>
        <v/>
      </c>
    </row>
    <row r="95" spans="1:10" x14ac:dyDescent="0.2">
      <c r="A95" s="396">
        <v>113</v>
      </c>
      <c r="B95" s="402"/>
      <c r="C95" s="398"/>
      <c r="D95" s="398"/>
      <c r="E95" s="399"/>
      <c r="F95" s="400"/>
      <c r="G95" s="398"/>
      <c r="H95" s="401"/>
      <c r="I95" s="231" t="str">
        <f t="shared" si="4"/>
        <v/>
      </c>
      <c r="J95" s="220" t="str">
        <f>IF(B95="","",IF(YEAR(B95)='Diário 3º PA'!$P$1,MONTH(B95)-'Diário 3º PA'!$O$1+1,(YEAR(B95)-'Diário 3º PA'!$P$1)*12-'Diário 3º PA'!$O$1+1+MONTH(B95)))</f>
        <v/>
      </c>
    </row>
    <row r="96" spans="1:10" x14ac:dyDescent="0.2">
      <c r="A96" s="396">
        <v>114</v>
      </c>
      <c r="B96" s="402"/>
      <c r="C96" s="398"/>
      <c r="D96" s="398"/>
      <c r="E96" s="399"/>
      <c r="F96" s="400"/>
      <c r="G96" s="398"/>
      <c r="H96" s="401"/>
      <c r="I96" s="231" t="str">
        <f t="shared" si="4"/>
        <v/>
      </c>
      <c r="J96" s="220" t="str">
        <f>IF(B96="","",IF(YEAR(B96)='Diário 3º PA'!$P$1,MONTH(B96)-'Diário 3º PA'!$O$1+1,(YEAR(B96)-'Diário 3º PA'!$P$1)*12-'Diário 3º PA'!$O$1+1+MONTH(B96)))</f>
        <v/>
      </c>
    </row>
    <row r="97" spans="1:10" x14ac:dyDescent="0.2">
      <c r="A97" s="396">
        <v>115</v>
      </c>
      <c r="B97" s="402"/>
      <c r="C97" s="398"/>
      <c r="D97" s="398"/>
      <c r="E97" s="399"/>
      <c r="F97" s="400"/>
      <c r="G97" s="398"/>
      <c r="H97" s="401"/>
      <c r="I97" s="231" t="str">
        <f t="shared" si="4"/>
        <v/>
      </c>
      <c r="J97" s="220" t="str">
        <f>IF(B97="","",IF(YEAR(B97)='Diário 3º PA'!$P$1,MONTH(B97)-'Diário 3º PA'!$O$1+1,(YEAR(B97)-'Diário 3º PA'!$P$1)*12-'Diário 3º PA'!$O$1+1+MONTH(B97)))</f>
        <v/>
      </c>
    </row>
    <row r="98" spans="1:10" x14ac:dyDescent="0.2">
      <c r="A98" s="396">
        <v>116</v>
      </c>
      <c r="B98" s="402"/>
      <c r="C98" s="398"/>
      <c r="D98" s="398"/>
      <c r="E98" s="399"/>
      <c r="F98" s="400"/>
      <c r="G98" s="398"/>
      <c r="H98" s="401"/>
      <c r="I98" s="231" t="str">
        <f t="shared" si="4"/>
        <v/>
      </c>
      <c r="J98" s="220" t="str">
        <f>IF(B98="","",IF(YEAR(B98)='Diário 3º PA'!$P$1,MONTH(B98)-'Diário 3º PA'!$O$1+1,(YEAR(B98)-'Diário 3º PA'!$P$1)*12-'Diário 3º PA'!$O$1+1+MONTH(B98)))</f>
        <v/>
      </c>
    </row>
    <row r="99" spans="1:10" x14ac:dyDescent="0.2">
      <c r="A99" s="396">
        <v>117</v>
      </c>
      <c r="B99" s="402"/>
      <c r="C99" s="398"/>
      <c r="D99" s="398"/>
      <c r="E99" s="399"/>
      <c r="F99" s="400"/>
      <c r="G99" s="398"/>
      <c r="H99" s="401"/>
      <c r="I99" s="231" t="str">
        <f t="shared" si="4"/>
        <v/>
      </c>
      <c r="J99" s="220" t="str">
        <f>IF(B99="","",IF(YEAR(B99)='Diário 3º PA'!$P$1,MONTH(B99)-'Diário 3º PA'!$O$1+1,(YEAR(B99)-'Diário 3º PA'!$P$1)*12-'Diário 3º PA'!$O$1+1+MONTH(B99)))</f>
        <v/>
      </c>
    </row>
    <row r="100" spans="1:10" x14ac:dyDescent="0.2">
      <c r="A100" s="396">
        <v>118</v>
      </c>
      <c r="B100" s="402"/>
      <c r="C100" s="398"/>
      <c r="D100" s="398"/>
      <c r="E100" s="399"/>
      <c r="F100" s="400"/>
      <c r="G100" s="398"/>
      <c r="H100" s="401"/>
      <c r="I100" s="231" t="str">
        <f t="shared" si="4"/>
        <v/>
      </c>
      <c r="J100" s="220" t="str">
        <f>IF(B100="","",IF(YEAR(B100)='Diário 3º PA'!$P$1,MONTH(B100)-'Diário 3º PA'!$O$1+1,(YEAR(B100)-'Diário 3º PA'!$P$1)*12-'Diário 3º PA'!$O$1+1+MONTH(B100)))</f>
        <v/>
      </c>
    </row>
    <row r="101" spans="1:10" x14ac:dyDescent="0.2">
      <c r="A101" s="396">
        <v>119</v>
      </c>
      <c r="B101" s="402"/>
      <c r="C101" s="398"/>
      <c r="D101" s="398"/>
      <c r="E101" s="399"/>
      <c r="F101" s="400"/>
      <c r="G101" s="398"/>
      <c r="H101" s="401"/>
      <c r="I101" s="231" t="str">
        <f t="shared" si="4"/>
        <v/>
      </c>
      <c r="J101" s="220" t="str">
        <f>IF(B101="","",IF(YEAR(B101)='Diário 3º PA'!$P$1,MONTH(B101)-'Diário 3º PA'!$O$1+1,(YEAR(B101)-'Diário 3º PA'!$P$1)*12-'Diário 3º PA'!$O$1+1+MONTH(B101)))</f>
        <v/>
      </c>
    </row>
    <row r="102" spans="1:10" x14ac:dyDescent="0.2">
      <c r="A102" s="396">
        <v>120</v>
      </c>
      <c r="B102" s="402"/>
      <c r="C102" s="398"/>
      <c r="D102" s="398"/>
      <c r="E102" s="399"/>
      <c r="F102" s="400"/>
      <c r="G102" s="398"/>
      <c r="H102" s="401"/>
      <c r="I102" s="231" t="str">
        <f t="shared" si="4"/>
        <v/>
      </c>
      <c r="J102" s="220" t="str">
        <f>IF(B102="","",IF(YEAR(B102)='Diário 3º PA'!$P$1,MONTH(B102)-'Diário 3º PA'!$O$1+1,(YEAR(B102)-'Diário 3º PA'!$P$1)*12-'Diário 3º PA'!$O$1+1+MONTH(B102)))</f>
        <v/>
      </c>
    </row>
    <row r="103" spans="1:10" x14ac:dyDescent="0.2">
      <c r="A103" s="396">
        <v>121</v>
      </c>
      <c r="B103" s="402"/>
      <c r="C103" s="398"/>
      <c r="D103" s="398"/>
      <c r="E103" s="399"/>
      <c r="F103" s="400"/>
      <c r="G103" s="398"/>
      <c r="H103" s="401"/>
      <c r="I103" s="231" t="str">
        <f t="shared" si="4"/>
        <v/>
      </c>
      <c r="J103" s="220" t="str">
        <f>IF(B103="","",IF(YEAR(B103)='Diário 3º PA'!$P$1,MONTH(B103)-'Diário 3º PA'!$O$1+1,(YEAR(B103)-'Diário 3º PA'!$P$1)*12-'Diário 3º PA'!$O$1+1+MONTH(B103)))</f>
        <v/>
      </c>
    </row>
    <row r="104" spans="1:10" x14ac:dyDescent="0.2">
      <c r="A104" s="396">
        <v>122</v>
      </c>
      <c r="B104" s="402"/>
      <c r="C104" s="398"/>
      <c r="D104" s="398"/>
      <c r="E104" s="399"/>
      <c r="F104" s="400"/>
      <c r="G104" s="398"/>
      <c r="H104" s="401"/>
      <c r="I104" s="231" t="str">
        <f t="shared" si="4"/>
        <v/>
      </c>
      <c r="J104" s="220" t="str">
        <f>IF(B104="","",IF(YEAR(B104)='Diário 3º PA'!$P$1,MONTH(B104)-'Diário 3º PA'!$O$1+1,(YEAR(B104)-'Diário 3º PA'!$P$1)*12-'Diário 3º PA'!$O$1+1+MONTH(B104)))</f>
        <v/>
      </c>
    </row>
    <row r="105" spans="1:10" x14ac:dyDescent="0.2">
      <c r="A105" s="396">
        <v>123</v>
      </c>
      <c r="B105" s="402"/>
      <c r="C105" s="398"/>
      <c r="D105" s="398"/>
      <c r="E105" s="399"/>
      <c r="F105" s="400"/>
      <c r="G105" s="398"/>
      <c r="H105" s="401"/>
      <c r="I105" s="231" t="str">
        <f t="shared" si="4"/>
        <v/>
      </c>
      <c r="J105" s="220" t="str">
        <f>IF(B105="","",IF(YEAR(B105)='Diário 3º PA'!$P$1,MONTH(B105)-'Diário 3º PA'!$O$1+1,(YEAR(B105)-'Diário 3º PA'!$P$1)*12-'Diário 3º PA'!$O$1+1+MONTH(B105)))</f>
        <v/>
      </c>
    </row>
    <row r="106" spans="1:10" x14ac:dyDescent="0.2">
      <c r="A106" s="396">
        <v>124</v>
      </c>
      <c r="B106" s="402"/>
      <c r="C106" s="398"/>
      <c r="D106" s="398"/>
      <c r="E106" s="399"/>
      <c r="F106" s="400"/>
      <c r="G106" s="398"/>
      <c r="H106" s="401"/>
      <c r="I106" s="231" t="str">
        <f t="shared" si="4"/>
        <v/>
      </c>
      <c r="J106" s="220" t="str">
        <f>IF(B106="","",IF(YEAR(B106)='Diário 3º PA'!$P$1,MONTH(B106)-'Diário 3º PA'!$O$1+1,(YEAR(B106)-'Diário 3º PA'!$P$1)*12-'Diário 3º PA'!$O$1+1+MONTH(B106)))</f>
        <v/>
      </c>
    </row>
    <row r="107" spans="1:10" x14ac:dyDescent="0.2">
      <c r="A107" s="396">
        <v>125</v>
      </c>
      <c r="B107" s="402"/>
      <c r="C107" s="398"/>
      <c r="D107" s="398"/>
      <c r="E107" s="399"/>
      <c r="F107" s="400"/>
      <c r="G107" s="398"/>
      <c r="H107" s="401"/>
      <c r="I107" s="231" t="str">
        <f t="shared" si="4"/>
        <v/>
      </c>
      <c r="J107" s="220" t="str">
        <f>IF(B107="","",IF(YEAR(B107)='Diário 3º PA'!$P$1,MONTH(B107)-'Diário 3º PA'!$O$1+1,(YEAR(B107)-'Diário 3º PA'!$P$1)*12-'Diário 3º PA'!$O$1+1+MONTH(B107)))</f>
        <v/>
      </c>
    </row>
    <row r="108" spans="1:10" x14ac:dyDescent="0.2">
      <c r="A108" s="396">
        <v>126</v>
      </c>
      <c r="B108" s="402"/>
      <c r="C108" s="398"/>
      <c r="D108" s="398"/>
      <c r="E108" s="399"/>
      <c r="F108" s="400"/>
      <c r="G108" s="398"/>
      <c r="H108" s="401"/>
      <c r="I108" s="231" t="str">
        <f t="shared" si="4"/>
        <v/>
      </c>
      <c r="J108" s="220" t="str">
        <f>IF(B108="","",IF(YEAR(B108)='Diário 3º PA'!$P$1,MONTH(B108)-'Diário 3º PA'!$O$1+1,(YEAR(B108)-'Diário 3º PA'!$P$1)*12-'Diário 3º PA'!$O$1+1+MONTH(B108)))</f>
        <v/>
      </c>
    </row>
    <row r="109" spans="1:10" x14ac:dyDescent="0.2">
      <c r="A109" s="396">
        <v>127</v>
      </c>
      <c r="B109" s="402"/>
      <c r="C109" s="398"/>
      <c r="D109" s="398"/>
      <c r="E109" s="399"/>
      <c r="F109" s="400"/>
      <c r="G109" s="398"/>
      <c r="H109" s="401"/>
      <c r="I109" s="231" t="str">
        <f t="shared" si="4"/>
        <v/>
      </c>
      <c r="J109" s="220" t="str">
        <f>IF(B109="","",IF(YEAR(B109)='Diário 3º PA'!$P$1,MONTH(B109)-'Diário 3º PA'!$O$1+1,(YEAR(B109)-'Diário 3º PA'!$P$1)*12-'Diário 3º PA'!$O$1+1+MONTH(B109)))</f>
        <v/>
      </c>
    </row>
    <row r="110" spans="1:10" x14ac:dyDescent="0.2">
      <c r="A110" s="396">
        <v>128</v>
      </c>
      <c r="B110" s="402"/>
      <c r="C110" s="398"/>
      <c r="D110" s="398"/>
      <c r="E110" s="399"/>
      <c r="F110" s="400"/>
      <c r="G110" s="398"/>
      <c r="H110" s="401"/>
      <c r="I110" s="231" t="str">
        <f t="shared" si="4"/>
        <v/>
      </c>
      <c r="J110" s="220" t="str">
        <f>IF(B110="","",IF(YEAR(B110)='Diário 3º PA'!$P$1,MONTH(B110)-'Diário 3º PA'!$O$1+1,(YEAR(B110)-'Diário 3º PA'!$P$1)*12-'Diário 3º PA'!$O$1+1+MONTH(B110)))</f>
        <v/>
      </c>
    </row>
    <row r="111" spans="1:10" x14ac:dyDescent="0.2">
      <c r="A111" s="396">
        <v>129</v>
      </c>
      <c r="B111" s="402"/>
      <c r="C111" s="398"/>
      <c r="D111" s="398"/>
      <c r="E111" s="399"/>
      <c r="F111" s="400"/>
      <c r="G111" s="398"/>
      <c r="H111" s="401"/>
      <c r="I111" s="231" t="str">
        <f t="shared" ref="I111:I174" si="5">SUBSTITUTE(C111," ","_")</f>
        <v/>
      </c>
      <c r="J111" s="220" t="str">
        <f>IF(B111="","",IF(YEAR(B111)='Diário 3º PA'!$P$1,MONTH(B111)-'Diário 3º PA'!$O$1+1,(YEAR(B111)-'Diário 3º PA'!$P$1)*12-'Diário 3º PA'!$O$1+1+MONTH(B111)))</f>
        <v/>
      </c>
    </row>
    <row r="112" spans="1:10" x14ac:dyDescent="0.2">
      <c r="A112" s="396">
        <v>130</v>
      </c>
      <c r="B112" s="402"/>
      <c r="C112" s="398"/>
      <c r="D112" s="398"/>
      <c r="E112" s="399"/>
      <c r="F112" s="400"/>
      <c r="G112" s="398"/>
      <c r="H112" s="401"/>
      <c r="I112" s="231" t="str">
        <f t="shared" si="5"/>
        <v/>
      </c>
      <c r="J112" s="220" t="str">
        <f>IF(B112="","",IF(YEAR(B112)='Diário 3º PA'!$P$1,MONTH(B112)-'Diário 3º PA'!$O$1+1,(YEAR(B112)-'Diário 3º PA'!$P$1)*12-'Diário 3º PA'!$O$1+1+MONTH(B112)))</f>
        <v/>
      </c>
    </row>
    <row r="113" spans="1:10" x14ac:dyDescent="0.2">
      <c r="A113" s="396">
        <v>131</v>
      </c>
      <c r="B113" s="402"/>
      <c r="C113" s="398"/>
      <c r="D113" s="398"/>
      <c r="E113" s="399"/>
      <c r="F113" s="400"/>
      <c r="G113" s="398"/>
      <c r="H113" s="401"/>
      <c r="I113" s="231" t="str">
        <f t="shared" si="5"/>
        <v/>
      </c>
      <c r="J113" s="220" t="str">
        <f>IF(B113="","",IF(YEAR(B113)='Diário 3º PA'!$P$1,MONTH(B113)-'Diário 3º PA'!$O$1+1,(YEAR(B113)-'Diário 3º PA'!$P$1)*12-'Diário 3º PA'!$O$1+1+MONTH(B113)))</f>
        <v/>
      </c>
    </row>
    <row r="114" spans="1:10" x14ac:dyDescent="0.2">
      <c r="A114" s="396">
        <v>132</v>
      </c>
      <c r="B114" s="402"/>
      <c r="C114" s="398"/>
      <c r="D114" s="398"/>
      <c r="E114" s="399"/>
      <c r="F114" s="400"/>
      <c r="G114" s="398"/>
      <c r="H114" s="401"/>
      <c r="I114" s="231" t="str">
        <f t="shared" si="5"/>
        <v/>
      </c>
      <c r="J114" s="220" t="str">
        <f>IF(B114="","",IF(YEAR(B114)='Diário 3º PA'!$P$1,MONTH(B114)-'Diário 3º PA'!$O$1+1,(YEAR(B114)-'Diário 3º PA'!$P$1)*12-'Diário 3º PA'!$O$1+1+MONTH(B114)))</f>
        <v/>
      </c>
    </row>
    <row r="115" spans="1:10" x14ac:dyDescent="0.2">
      <c r="A115" s="396">
        <v>133</v>
      </c>
      <c r="B115" s="402"/>
      <c r="C115" s="398"/>
      <c r="D115" s="398"/>
      <c r="E115" s="399"/>
      <c r="F115" s="400"/>
      <c r="G115" s="398"/>
      <c r="H115" s="401"/>
      <c r="I115" s="231" t="str">
        <f t="shared" si="5"/>
        <v/>
      </c>
      <c r="J115" s="220" t="str">
        <f>IF(B115="","",IF(YEAR(B115)='Diário 3º PA'!$P$1,MONTH(B115)-'Diário 3º PA'!$O$1+1,(YEAR(B115)-'Diário 3º PA'!$P$1)*12-'Diário 3º PA'!$O$1+1+MONTH(B115)))</f>
        <v/>
      </c>
    </row>
    <row r="116" spans="1:10" x14ac:dyDescent="0.2">
      <c r="A116" s="396">
        <v>134</v>
      </c>
      <c r="B116" s="402"/>
      <c r="C116" s="398"/>
      <c r="D116" s="398"/>
      <c r="E116" s="399"/>
      <c r="F116" s="400"/>
      <c r="G116" s="398"/>
      <c r="H116" s="401"/>
      <c r="I116" s="231" t="str">
        <f t="shared" si="5"/>
        <v/>
      </c>
      <c r="J116" s="220" t="str">
        <f>IF(B116="","",IF(YEAR(B116)='Diário 3º PA'!$P$1,MONTH(B116)-'Diário 3º PA'!$O$1+1,(YEAR(B116)-'Diário 3º PA'!$P$1)*12-'Diário 3º PA'!$O$1+1+MONTH(B116)))</f>
        <v/>
      </c>
    </row>
    <row r="117" spans="1:10" x14ac:dyDescent="0.2">
      <c r="A117" s="396">
        <v>135</v>
      </c>
      <c r="B117" s="402"/>
      <c r="C117" s="398"/>
      <c r="D117" s="398"/>
      <c r="E117" s="399"/>
      <c r="F117" s="400"/>
      <c r="G117" s="398"/>
      <c r="H117" s="401"/>
      <c r="I117" s="231" t="str">
        <f t="shared" si="5"/>
        <v/>
      </c>
      <c r="J117" s="220" t="str">
        <f>IF(B117="","",IF(YEAR(B117)='Diário 3º PA'!$P$1,MONTH(B117)-'Diário 3º PA'!$O$1+1,(YEAR(B117)-'Diário 3º PA'!$P$1)*12-'Diário 3º PA'!$O$1+1+MONTH(B117)))</f>
        <v/>
      </c>
    </row>
    <row r="118" spans="1:10" x14ac:dyDescent="0.2">
      <c r="A118" s="396">
        <v>136</v>
      </c>
      <c r="B118" s="402"/>
      <c r="C118" s="398"/>
      <c r="D118" s="398"/>
      <c r="E118" s="399"/>
      <c r="F118" s="400"/>
      <c r="G118" s="398"/>
      <c r="H118" s="401"/>
      <c r="I118" s="231" t="str">
        <f t="shared" si="5"/>
        <v/>
      </c>
      <c r="J118" s="220" t="str">
        <f>IF(B118="","",IF(YEAR(B118)='Diário 3º PA'!$P$1,MONTH(B118)-'Diário 3º PA'!$O$1+1,(YEAR(B118)-'Diário 3º PA'!$P$1)*12-'Diário 3º PA'!$O$1+1+MONTH(B118)))</f>
        <v/>
      </c>
    </row>
    <row r="119" spans="1:10" x14ac:dyDescent="0.2">
      <c r="A119" s="396">
        <v>137</v>
      </c>
      <c r="B119" s="402"/>
      <c r="C119" s="398"/>
      <c r="D119" s="398"/>
      <c r="E119" s="399"/>
      <c r="F119" s="400"/>
      <c r="G119" s="398"/>
      <c r="H119" s="401"/>
      <c r="I119" s="231" t="str">
        <f t="shared" si="5"/>
        <v/>
      </c>
      <c r="J119" s="220" t="str">
        <f>IF(B119="","",IF(YEAR(B119)='Diário 3º PA'!$P$1,MONTH(B119)-'Diário 3º PA'!$O$1+1,(YEAR(B119)-'Diário 3º PA'!$P$1)*12-'Diário 3º PA'!$O$1+1+MONTH(B119)))</f>
        <v/>
      </c>
    </row>
    <row r="120" spans="1:10" x14ac:dyDescent="0.2">
      <c r="A120" s="396">
        <v>138</v>
      </c>
      <c r="B120" s="402"/>
      <c r="C120" s="398"/>
      <c r="D120" s="398"/>
      <c r="E120" s="399"/>
      <c r="F120" s="400"/>
      <c r="G120" s="398"/>
      <c r="H120" s="401"/>
      <c r="I120" s="231" t="str">
        <f t="shared" si="5"/>
        <v/>
      </c>
      <c r="J120" s="220" t="str">
        <f>IF(B120="","",IF(YEAR(B120)='Diário 3º PA'!$P$1,MONTH(B120)-'Diário 3º PA'!$O$1+1,(YEAR(B120)-'Diário 3º PA'!$P$1)*12-'Diário 3º PA'!$O$1+1+MONTH(B120)))</f>
        <v/>
      </c>
    </row>
    <row r="121" spans="1:10" x14ac:dyDescent="0.2">
      <c r="A121" s="396">
        <v>139</v>
      </c>
      <c r="B121" s="402"/>
      <c r="C121" s="398"/>
      <c r="D121" s="398"/>
      <c r="E121" s="399"/>
      <c r="F121" s="400"/>
      <c r="G121" s="398"/>
      <c r="H121" s="401"/>
      <c r="I121" s="231" t="str">
        <f t="shared" si="5"/>
        <v/>
      </c>
      <c r="J121" s="220" t="str">
        <f>IF(B121="","",IF(YEAR(B121)='Diário 3º PA'!$P$1,MONTH(B121)-'Diário 3º PA'!$O$1+1,(YEAR(B121)-'Diário 3º PA'!$P$1)*12-'Diário 3º PA'!$O$1+1+MONTH(B121)))</f>
        <v/>
      </c>
    </row>
    <row r="122" spans="1:10" x14ac:dyDescent="0.2">
      <c r="A122" s="396">
        <v>140</v>
      </c>
      <c r="B122" s="402"/>
      <c r="C122" s="398"/>
      <c r="D122" s="398"/>
      <c r="E122" s="399"/>
      <c r="F122" s="400"/>
      <c r="G122" s="398"/>
      <c r="H122" s="401"/>
      <c r="I122" s="231" t="str">
        <f t="shared" si="5"/>
        <v/>
      </c>
      <c r="J122" s="220" t="str">
        <f>IF(B122="","",IF(YEAR(B122)='Diário 3º PA'!$P$1,MONTH(B122)-'Diário 3º PA'!$O$1+1,(YEAR(B122)-'Diário 3º PA'!$P$1)*12-'Diário 3º PA'!$O$1+1+MONTH(B122)))</f>
        <v/>
      </c>
    </row>
    <row r="123" spans="1:10" x14ac:dyDescent="0.2">
      <c r="A123" s="396">
        <v>141</v>
      </c>
      <c r="B123" s="402"/>
      <c r="C123" s="398"/>
      <c r="D123" s="398"/>
      <c r="E123" s="399"/>
      <c r="F123" s="400"/>
      <c r="G123" s="398"/>
      <c r="H123" s="401"/>
      <c r="I123" s="231" t="str">
        <f t="shared" si="5"/>
        <v/>
      </c>
      <c r="J123" s="220" t="str">
        <f>IF(B123="","",IF(YEAR(B123)='Diário 3º PA'!$P$1,MONTH(B123)-'Diário 3º PA'!$O$1+1,(YEAR(B123)-'Diário 3º PA'!$P$1)*12-'Diário 3º PA'!$O$1+1+MONTH(B123)))</f>
        <v/>
      </c>
    </row>
    <row r="124" spans="1:10" x14ac:dyDescent="0.2">
      <c r="A124" s="396">
        <v>142</v>
      </c>
      <c r="B124" s="402"/>
      <c r="C124" s="398"/>
      <c r="D124" s="398"/>
      <c r="E124" s="399"/>
      <c r="F124" s="400"/>
      <c r="G124" s="398"/>
      <c r="H124" s="401"/>
      <c r="I124" s="231" t="str">
        <f t="shared" si="5"/>
        <v/>
      </c>
      <c r="J124" s="220" t="str">
        <f>IF(B124="","",IF(YEAR(B124)='Diário 3º PA'!$P$1,MONTH(B124)-'Diário 3º PA'!$O$1+1,(YEAR(B124)-'Diário 3º PA'!$P$1)*12-'Diário 3º PA'!$O$1+1+MONTH(B124)))</f>
        <v/>
      </c>
    </row>
    <row r="125" spans="1:10" x14ac:dyDescent="0.2">
      <c r="A125" s="396">
        <v>143</v>
      </c>
      <c r="B125" s="402"/>
      <c r="C125" s="398"/>
      <c r="D125" s="398"/>
      <c r="E125" s="399"/>
      <c r="F125" s="400"/>
      <c r="G125" s="398"/>
      <c r="H125" s="401"/>
      <c r="I125" s="231" t="str">
        <f t="shared" si="5"/>
        <v/>
      </c>
      <c r="J125" s="220" t="str">
        <f>IF(B125="","",IF(YEAR(B125)='Diário 3º PA'!$P$1,MONTH(B125)-'Diário 3º PA'!$O$1+1,(YEAR(B125)-'Diário 3º PA'!$P$1)*12-'Diário 3º PA'!$O$1+1+MONTH(B125)))</f>
        <v/>
      </c>
    </row>
    <row r="126" spans="1:10" x14ac:dyDescent="0.2">
      <c r="A126" s="396">
        <v>144</v>
      </c>
      <c r="B126" s="402"/>
      <c r="C126" s="398"/>
      <c r="D126" s="398"/>
      <c r="E126" s="399"/>
      <c r="F126" s="400"/>
      <c r="G126" s="398"/>
      <c r="H126" s="401"/>
      <c r="I126" s="231" t="str">
        <f t="shared" si="5"/>
        <v/>
      </c>
      <c r="J126" s="220" t="str">
        <f>IF(B126="","",IF(YEAR(B126)='Diário 3º PA'!$P$1,MONTH(B126)-'Diário 3º PA'!$O$1+1,(YEAR(B126)-'Diário 3º PA'!$P$1)*12-'Diário 3º PA'!$O$1+1+MONTH(B126)))</f>
        <v/>
      </c>
    </row>
    <row r="127" spans="1:10" x14ac:dyDescent="0.2">
      <c r="A127" s="396">
        <v>145</v>
      </c>
      <c r="B127" s="402"/>
      <c r="C127" s="398"/>
      <c r="D127" s="398"/>
      <c r="E127" s="399"/>
      <c r="F127" s="400"/>
      <c r="G127" s="398"/>
      <c r="H127" s="401"/>
      <c r="I127" s="231" t="str">
        <f t="shared" si="5"/>
        <v/>
      </c>
      <c r="J127" s="220" t="str">
        <f>IF(B127="","",IF(YEAR(B127)='Diário 3º PA'!$P$1,MONTH(B127)-'Diário 3º PA'!$O$1+1,(YEAR(B127)-'Diário 3º PA'!$P$1)*12-'Diário 3º PA'!$O$1+1+MONTH(B127)))</f>
        <v/>
      </c>
    </row>
    <row r="128" spans="1:10" x14ac:dyDescent="0.2">
      <c r="A128" s="396">
        <v>146</v>
      </c>
      <c r="B128" s="402"/>
      <c r="C128" s="398"/>
      <c r="D128" s="398"/>
      <c r="E128" s="399"/>
      <c r="F128" s="400"/>
      <c r="G128" s="398"/>
      <c r="H128" s="401"/>
      <c r="I128" s="231" t="str">
        <f t="shared" si="5"/>
        <v/>
      </c>
      <c r="J128" s="220" t="str">
        <f>IF(B128="","",IF(YEAR(B128)='Diário 3º PA'!$P$1,MONTH(B128)-'Diário 3º PA'!$O$1+1,(YEAR(B128)-'Diário 3º PA'!$P$1)*12-'Diário 3º PA'!$O$1+1+MONTH(B128)))</f>
        <v/>
      </c>
    </row>
    <row r="129" spans="1:10" x14ac:dyDescent="0.2">
      <c r="A129" s="396">
        <v>147</v>
      </c>
      <c r="B129" s="402"/>
      <c r="C129" s="398"/>
      <c r="D129" s="398"/>
      <c r="E129" s="399"/>
      <c r="F129" s="400"/>
      <c r="G129" s="398"/>
      <c r="H129" s="401"/>
      <c r="I129" s="231" t="str">
        <f t="shared" si="5"/>
        <v/>
      </c>
      <c r="J129" s="220" t="str">
        <f>IF(B129="","",IF(YEAR(B129)='Diário 3º PA'!$P$1,MONTH(B129)-'Diário 3º PA'!$O$1+1,(YEAR(B129)-'Diário 3º PA'!$P$1)*12-'Diário 3º PA'!$O$1+1+MONTH(B129)))</f>
        <v/>
      </c>
    </row>
    <row r="130" spans="1:10" x14ac:dyDescent="0.2">
      <c r="A130" s="396">
        <v>148</v>
      </c>
      <c r="B130" s="402"/>
      <c r="C130" s="398"/>
      <c r="D130" s="398"/>
      <c r="E130" s="399"/>
      <c r="F130" s="400"/>
      <c r="G130" s="398"/>
      <c r="H130" s="401"/>
      <c r="I130" s="231" t="str">
        <f t="shared" si="5"/>
        <v/>
      </c>
      <c r="J130" s="220" t="str">
        <f>IF(B130="","",IF(YEAR(B130)='Diário 3º PA'!$P$1,MONTH(B130)-'Diário 3º PA'!$O$1+1,(YEAR(B130)-'Diário 3º PA'!$P$1)*12-'Diário 3º PA'!$O$1+1+MONTH(B130)))</f>
        <v/>
      </c>
    </row>
    <row r="131" spans="1:10" x14ac:dyDescent="0.2">
      <c r="A131" s="396">
        <v>149</v>
      </c>
      <c r="B131" s="402"/>
      <c r="C131" s="398"/>
      <c r="D131" s="398"/>
      <c r="E131" s="399"/>
      <c r="F131" s="400"/>
      <c r="G131" s="398"/>
      <c r="H131" s="401"/>
      <c r="I131" s="231" t="str">
        <f t="shared" si="5"/>
        <v/>
      </c>
      <c r="J131" s="220" t="str">
        <f>IF(B131="","",IF(YEAR(B131)='Diário 3º PA'!$P$1,MONTH(B131)-'Diário 3º PA'!$O$1+1,(YEAR(B131)-'Diário 3º PA'!$P$1)*12-'Diário 3º PA'!$O$1+1+MONTH(B131)))</f>
        <v/>
      </c>
    </row>
    <row r="132" spans="1:10" x14ac:dyDescent="0.2">
      <c r="A132" s="396">
        <v>150</v>
      </c>
      <c r="B132" s="402"/>
      <c r="C132" s="398"/>
      <c r="D132" s="398"/>
      <c r="E132" s="399"/>
      <c r="F132" s="400"/>
      <c r="G132" s="398"/>
      <c r="H132" s="401"/>
      <c r="I132" s="231" t="str">
        <f t="shared" si="5"/>
        <v/>
      </c>
      <c r="J132" s="220" t="str">
        <f>IF(B132="","",IF(YEAR(B132)='Diário 3º PA'!$P$1,MONTH(B132)-'Diário 3º PA'!$O$1+1,(YEAR(B132)-'Diário 3º PA'!$P$1)*12-'Diário 3º PA'!$O$1+1+MONTH(B132)))</f>
        <v/>
      </c>
    </row>
    <row r="133" spans="1:10" x14ac:dyDescent="0.2">
      <c r="A133" s="396">
        <v>151</v>
      </c>
      <c r="B133" s="402"/>
      <c r="C133" s="398"/>
      <c r="D133" s="398"/>
      <c r="E133" s="399"/>
      <c r="F133" s="400"/>
      <c r="G133" s="398"/>
      <c r="H133" s="401"/>
      <c r="I133" s="231" t="str">
        <f t="shared" si="5"/>
        <v/>
      </c>
      <c r="J133" s="220" t="str">
        <f>IF(B133="","",IF(YEAR(B133)='Diário 3º PA'!$P$1,MONTH(B133)-'Diário 3º PA'!$O$1+1,(YEAR(B133)-'Diário 3º PA'!$P$1)*12-'Diário 3º PA'!$O$1+1+MONTH(B133)))</f>
        <v/>
      </c>
    </row>
    <row r="134" spans="1:10" x14ac:dyDescent="0.2">
      <c r="A134" s="396">
        <v>152</v>
      </c>
      <c r="B134" s="402"/>
      <c r="C134" s="398"/>
      <c r="D134" s="398"/>
      <c r="E134" s="399"/>
      <c r="F134" s="400"/>
      <c r="G134" s="398"/>
      <c r="H134" s="401"/>
      <c r="I134" s="231" t="str">
        <f t="shared" si="5"/>
        <v/>
      </c>
      <c r="J134" s="220" t="str">
        <f>IF(B134="","",IF(YEAR(B134)='Diário 3º PA'!$P$1,MONTH(B134)-'Diário 3º PA'!$O$1+1,(YEAR(B134)-'Diário 3º PA'!$P$1)*12-'Diário 3º PA'!$O$1+1+MONTH(B134)))</f>
        <v/>
      </c>
    </row>
    <row r="135" spans="1:10" x14ac:dyDescent="0.2">
      <c r="A135" s="396">
        <v>153</v>
      </c>
      <c r="B135" s="402"/>
      <c r="C135" s="398"/>
      <c r="D135" s="398"/>
      <c r="E135" s="399"/>
      <c r="F135" s="400"/>
      <c r="G135" s="398"/>
      <c r="H135" s="401"/>
      <c r="I135" s="231" t="str">
        <f t="shared" si="5"/>
        <v/>
      </c>
      <c r="J135" s="220" t="str">
        <f>IF(B135="","",IF(YEAR(B135)='Diário 3º PA'!$P$1,MONTH(B135)-'Diário 3º PA'!$O$1+1,(YEAR(B135)-'Diário 3º PA'!$P$1)*12-'Diário 3º PA'!$O$1+1+MONTH(B135)))</f>
        <v/>
      </c>
    </row>
    <row r="136" spans="1:10" x14ac:dyDescent="0.2">
      <c r="A136" s="396">
        <v>154</v>
      </c>
      <c r="B136" s="402"/>
      <c r="C136" s="398"/>
      <c r="D136" s="398"/>
      <c r="E136" s="399"/>
      <c r="F136" s="400"/>
      <c r="G136" s="398"/>
      <c r="H136" s="401"/>
      <c r="I136" s="231" t="str">
        <f t="shared" si="5"/>
        <v/>
      </c>
      <c r="J136" s="220" t="str">
        <f>IF(B136="","",IF(YEAR(B136)='Diário 3º PA'!$P$1,MONTH(B136)-'Diário 3º PA'!$O$1+1,(YEAR(B136)-'Diário 3º PA'!$P$1)*12-'Diário 3º PA'!$O$1+1+MONTH(B136)))</f>
        <v/>
      </c>
    </row>
    <row r="137" spans="1:10" x14ac:dyDescent="0.2">
      <c r="A137" s="396">
        <v>155</v>
      </c>
      <c r="B137" s="402"/>
      <c r="C137" s="398"/>
      <c r="D137" s="398"/>
      <c r="E137" s="399"/>
      <c r="F137" s="400"/>
      <c r="G137" s="398"/>
      <c r="H137" s="401"/>
      <c r="I137" s="231" t="str">
        <f t="shared" si="5"/>
        <v/>
      </c>
      <c r="J137" s="220" t="str">
        <f>IF(B137="","",IF(YEAR(B137)='Diário 3º PA'!$P$1,MONTH(B137)-'Diário 3º PA'!$O$1+1,(YEAR(B137)-'Diário 3º PA'!$P$1)*12-'Diário 3º PA'!$O$1+1+MONTH(B137)))</f>
        <v/>
      </c>
    </row>
    <row r="138" spans="1:10" x14ac:dyDescent="0.2">
      <c r="A138" s="396">
        <v>156</v>
      </c>
      <c r="B138" s="402"/>
      <c r="C138" s="398"/>
      <c r="D138" s="398"/>
      <c r="E138" s="399"/>
      <c r="F138" s="400"/>
      <c r="G138" s="398"/>
      <c r="H138" s="401"/>
      <c r="I138" s="231" t="str">
        <f t="shared" si="5"/>
        <v/>
      </c>
      <c r="J138" s="220" t="str">
        <f>IF(B138="","",IF(YEAR(B138)='Diário 3º PA'!$P$1,MONTH(B138)-'Diário 3º PA'!$O$1+1,(YEAR(B138)-'Diário 3º PA'!$P$1)*12-'Diário 3º PA'!$O$1+1+MONTH(B138)))</f>
        <v/>
      </c>
    </row>
    <row r="139" spans="1:10" x14ac:dyDescent="0.2">
      <c r="A139" s="396">
        <v>157</v>
      </c>
      <c r="B139" s="402"/>
      <c r="C139" s="398"/>
      <c r="D139" s="398"/>
      <c r="E139" s="399"/>
      <c r="F139" s="400"/>
      <c r="G139" s="398"/>
      <c r="H139" s="401"/>
      <c r="I139" s="231" t="str">
        <f t="shared" si="5"/>
        <v/>
      </c>
      <c r="J139" s="220" t="str">
        <f>IF(B139="","",IF(YEAR(B139)='Diário 3º PA'!$P$1,MONTH(B139)-'Diário 3º PA'!$O$1+1,(YEAR(B139)-'Diário 3º PA'!$P$1)*12-'Diário 3º PA'!$O$1+1+MONTH(B139)))</f>
        <v/>
      </c>
    </row>
    <row r="140" spans="1:10" x14ac:dyDescent="0.2">
      <c r="A140" s="396">
        <v>158</v>
      </c>
      <c r="B140" s="402"/>
      <c r="C140" s="398"/>
      <c r="D140" s="398"/>
      <c r="E140" s="399"/>
      <c r="F140" s="400"/>
      <c r="G140" s="398"/>
      <c r="H140" s="401"/>
      <c r="I140" s="231" t="str">
        <f t="shared" si="5"/>
        <v/>
      </c>
      <c r="J140" s="220" t="str">
        <f>IF(B140="","",IF(YEAR(B140)='Diário 3º PA'!$P$1,MONTH(B140)-'Diário 3º PA'!$O$1+1,(YEAR(B140)-'Diário 3º PA'!$P$1)*12-'Diário 3º PA'!$O$1+1+MONTH(B140)))</f>
        <v/>
      </c>
    </row>
    <row r="141" spans="1:10" x14ac:dyDescent="0.2">
      <c r="A141" s="396">
        <v>159</v>
      </c>
      <c r="B141" s="402"/>
      <c r="C141" s="398"/>
      <c r="D141" s="398"/>
      <c r="E141" s="399"/>
      <c r="F141" s="400"/>
      <c r="G141" s="398"/>
      <c r="H141" s="401"/>
      <c r="I141" s="231" t="str">
        <f t="shared" si="5"/>
        <v/>
      </c>
      <c r="J141" s="220" t="str">
        <f>IF(B141="","",IF(YEAR(B141)='Diário 3º PA'!$P$1,MONTH(B141)-'Diário 3º PA'!$O$1+1,(YEAR(B141)-'Diário 3º PA'!$P$1)*12-'Diário 3º PA'!$O$1+1+MONTH(B141)))</f>
        <v/>
      </c>
    </row>
    <row r="142" spans="1:10" x14ac:dyDescent="0.2">
      <c r="A142" s="396">
        <v>160</v>
      </c>
      <c r="B142" s="402"/>
      <c r="C142" s="398"/>
      <c r="D142" s="398"/>
      <c r="E142" s="399"/>
      <c r="F142" s="400"/>
      <c r="G142" s="398"/>
      <c r="H142" s="401"/>
      <c r="I142" s="231" t="str">
        <f t="shared" si="5"/>
        <v/>
      </c>
      <c r="J142" s="220" t="str">
        <f>IF(B142="","",IF(YEAR(B142)='Diário 3º PA'!$P$1,MONTH(B142)-'Diário 3º PA'!$O$1+1,(YEAR(B142)-'Diário 3º PA'!$P$1)*12-'Diário 3º PA'!$O$1+1+MONTH(B142)))</f>
        <v/>
      </c>
    </row>
    <row r="143" spans="1:10" x14ac:dyDescent="0.2">
      <c r="A143" s="396">
        <v>161</v>
      </c>
      <c r="B143" s="402"/>
      <c r="C143" s="398"/>
      <c r="D143" s="398"/>
      <c r="E143" s="399"/>
      <c r="F143" s="400"/>
      <c r="G143" s="398"/>
      <c r="H143" s="401"/>
      <c r="I143" s="231" t="str">
        <f t="shared" si="5"/>
        <v/>
      </c>
      <c r="J143" s="220" t="str">
        <f>IF(B143="","",IF(YEAR(B143)='Diário 3º PA'!$P$1,MONTH(B143)-'Diário 3º PA'!$O$1+1,(YEAR(B143)-'Diário 3º PA'!$P$1)*12-'Diário 3º PA'!$O$1+1+MONTH(B143)))</f>
        <v/>
      </c>
    </row>
    <row r="144" spans="1:10" x14ac:dyDescent="0.2">
      <c r="A144" s="396">
        <v>162</v>
      </c>
      <c r="B144" s="402"/>
      <c r="C144" s="398"/>
      <c r="D144" s="398"/>
      <c r="E144" s="399"/>
      <c r="F144" s="400"/>
      <c r="G144" s="398"/>
      <c r="H144" s="401"/>
      <c r="I144" s="231" t="str">
        <f t="shared" si="5"/>
        <v/>
      </c>
      <c r="J144" s="220" t="str">
        <f>IF(B144="","",IF(YEAR(B144)='Diário 3º PA'!$P$1,MONTH(B144)-'Diário 3º PA'!$O$1+1,(YEAR(B144)-'Diário 3º PA'!$P$1)*12-'Diário 3º PA'!$O$1+1+MONTH(B144)))</f>
        <v/>
      </c>
    </row>
    <row r="145" spans="1:10" x14ac:dyDescent="0.2">
      <c r="A145" s="396">
        <v>163</v>
      </c>
      <c r="B145" s="402"/>
      <c r="C145" s="398"/>
      <c r="D145" s="398"/>
      <c r="E145" s="399"/>
      <c r="F145" s="400"/>
      <c r="G145" s="398"/>
      <c r="H145" s="401"/>
      <c r="I145" s="231" t="str">
        <f t="shared" si="5"/>
        <v/>
      </c>
      <c r="J145" s="220" t="str">
        <f>IF(B145="","",IF(YEAR(B145)='Diário 3º PA'!$P$1,MONTH(B145)-'Diário 3º PA'!$O$1+1,(YEAR(B145)-'Diário 3º PA'!$P$1)*12-'Diário 3º PA'!$O$1+1+MONTH(B145)))</f>
        <v/>
      </c>
    </row>
    <row r="146" spans="1:10" x14ac:dyDescent="0.2">
      <c r="A146" s="396">
        <v>164</v>
      </c>
      <c r="B146" s="402"/>
      <c r="C146" s="398"/>
      <c r="D146" s="398"/>
      <c r="E146" s="399"/>
      <c r="F146" s="400"/>
      <c r="G146" s="398"/>
      <c r="H146" s="401"/>
      <c r="I146" s="231" t="str">
        <f t="shared" si="5"/>
        <v/>
      </c>
      <c r="J146" s="220" t="str">
        <f>IF(B146="","",IF(YEAR(B146)='Diário 3º PA'!$P$1,MONTH(B146)-'Diário 3º PA'!$O$1+1,(YEAR(B146)-'Diário 3º PA'!$P$1)*12-'Diário 3º PA'!$O$1+1+MONTH(B146)))</f>
        <v/>
      </c>
    </row>
    <row r="147" spans="1:10" x14ac:dyDescent="0.2">
      <c r="A147" s="396">
        <v>165</v>
      </c>
      <c r="B147" s="402"/>
      <c r="C147" s="398"/>
      <c r="D147" s="398"/>
      <c r="E147" s="399"/>
      <c r="F147" s="400"/>
      <c r="G147" s="398"/>
      <c r="H147" s="401"/>
      <c r="I147" s="231" t="str">
        <f t="shared" si="5"/>
        <v/>
      </c>
      <c r="J147" s="220" t="str">
        <f>IF(B147="","",IF(YEAR(B147)='Diário 3º PA'!$P$1,MONTH(B147)-'Diário 3º PA'!$O$1+1,(YEAR(B147)-'Diário 3º PA'!$P$1)*12-'Diário 3º PA'!$O$1+1+MONTH(B147)))</f>
        <v/>
      </c>
    </row>
    <row r="148" spans="1:10" x14ac:dyDescent="0.2">
      <c r="A148" s="396">
        <v>166</v>
      </c>
      <c r="B148" s="402"/>
      <c r="C148" s="398"/>
      <c r="D148" s="398"/>
      <c r="E148" s="399"/>
      <c r="F148" s="400"/>
      <c r="G148" s="398"/>
      <c r="H148" s="401"/>
      <c r="I148" s="231" t="str">
        <f t="shared" si="5"/>
        <v/>
      </c>
      <c r="J148" s="220" t="str">
        <f>IF(B148="","",IF(YEAR(B148)='Diário 3º PA'!$P$1,MONTH(B148)-'Diário 3º PA'!$O$1+1,(YEAR(B148)-'Diário 3º PA'!$P$1)*12-'Diário 3º PA'!$O$1+1+MONTH(B148)))</f>
        <v/>
      </c>
    </row>
    <row r="149" spans="1:10" x14ac:dyDescent="0.2">
      <c r="A149" s="396">
        <v>167</v>
      </c>
      <c r="B149" s="402"/>
      <c r="C149" s="398"/>
      <c r="D149" s="398"/>
      <c r="E149" s="399"/>
      <c r="F149" s="400"/>
      <c r="G149" s="398"/>
      <c r="H149" s="401"/>
      <c r="I149" s="231" t="str">
        <f t="shared" si="5"/>
        <v/>
      </c>
      <c r="J149" s="220" t="str">
        <f>IF(B149="","",IF(YEAR(B149)='Diário 3º PA'!$P$1,MONTH(B149)-'Diário 3º PA'!$O$1+1,(YEAR(B149)-'Diário 3º PA'!$P$1)*12-'Diário 3º PA'!$O$1+1+MONTH(B149)))</f>
        <v/>
      </c>
    </row>
    <row r="150" spans="1:10" x14ac:dyDescent="0.2">
      <c r="A150" s="396">
        <v>168</v>
      </c>
      <c r="B150" s="402"/>
      <c r="C150" s="398"/>
      <c r="D150" s="398"/>
      <c r="E150" s="399"/>
      <c r="F150" s="400"/>
      <c r="G150" s="398"/>
      <c r="H150" s="401"/>
      <c r="I150" s="231" t="str">
        <f t="shared" si="5"/>
        <v/>
      </c>
      <c r="J150" s="220" t="str">
        <f>IF(B150="","",IF(YEAR(B150)='Diário 3º PA'!$P$1,MONTH(B150)-'Diário 3º PA'!$O$1+1,(YEAR(B150)-'Diário 3º PA'!$P$1)*12-'Diário 3º PA'!$O$1+1+MONTH(B150)))</f>
        <v/>
      </c>
    </row>
    <row r="151" spans="1:10" x14ac:dyDescent="0.2">
      <c r="A151" s="396">
        <v>169</v>
      </c>
      <c r="B151" s="402"/>
      <c r="C151" s="398"/>
      <c r="D151" s="398"/>
      <c r="E151" s="399"/>
      <c r="F151" s="400"/>
      <c r="G151" s="398"/>
      <c r="H151" s="401"/>
      <c r="I151" s="231" t="str">
        <f t="shared" si="5"/>
        <v/>
      </c>
      <c r="J151" s="220" t="str">
        <f>IF(B151="","",IF(YEAR(B151)='Diário 3º PA'!$P$1,MONTH(B151)-'Diário 3º PA'!$O$1+1,(YEAR(B151)-'Diário 3º PA'!$P$1)*12-'Diário 3º PA'!$O$1+1+MONTH(B151)))</f>
        <v/>
      </c>
    </row>
    <row r="152" spans="1:10" x14ac:dyDescent="0.2">
      <c r="A152" s="396">
        <v>170</v>
      </c>
      <c r="B152" s="402"/>
      <c r="C152" s="398"/>
      <c r="D152" s="398"/>
      <c r="E152" s="399"/>
      <c r="F152" s="400"/>
      <c r="G152" s="398"/>
      <c r="H152" s="401"/>
      <c r="I152" s="231" t="str">
        <f t="shared" si="5"/>
        <v/>
      </c>
      <c r="J152" s="220" t="str">
        <f>IF(B152="","",IF(YEAR(B152)='Diário 3º PA'!$P$1,MONTH(B152)-'Diário 3º PA'!$O$1+1,(YEAR(B152)-'Diário 3º PA'!$P$1)*12-'Diário 3º PA'!$O$1+1+MONTH(B152)))</f>
        <v/>
      </c>
    </row>
    <row r="153" spans="1:10" x14ac:dyDescent="0.2">
      <c r="A153" s="396">
        <v>171</v>
      </c>
      <c r="B153" s="402"/>
      <c r="C153" s="398"/>
      <c r="D153" s="398"/>
      <c r="E153" s="399"/>
      <c r="F153" s="400"/>
      <c r="G153" s="398"/>
      <c r="H153" s="401"/>
      <c r="I153" s="231" t="str">
        <f t="shared" si="5"/>
        <v/>
      </c>
      <c r="J153" s="220" t="str">
        <f>IF(B153="","",IF(YEAR(B153)='Diário 3º PA'!$P$1,MONTH(B153)-'Diário 3º PA'!$O$1+1,(YEAR(B153)-'Diário 3º PA'!$P$1)*12-'Diário 3º PA'!$O$1+1+MONTH(B153)))</f>
        <v/>
      </c>
    </row>
    <row r="154" spans="1:10" x14ac:dyDescent="0.2">
      <c r="A154" s="396">
        <v>172</v>
      </c>
      <c r="B154" s="402"/>
      <c r="C154" s="398"/>
      <c r="D154" s="398"/>
      <c r="E154" s="399"/>
      <c r="F154" s="400"/>
      <c r="G154" s="398"/>
      <c r="H154" s="401"/>
      <c r="I154" s="231" t="str">
        <f t="shared" si="5"/>
        <v/>
      </c>
      <c r="J154" s="220" t="str">
        <f>IF(B154="","",IF(YEAR(B154)='Diário 3º PA'!$P$1,MONTH(B154)-'Diário 3º PA'!$O$1+1,(YEAR(B154)-'Diário 3º PA'!$P$1)*12-'Diário 3º PA'!$O$1+1+MONTH(B154)))</f>
        <v/>
      </c>
    </row>
    <row r="155" spans="1:10" x14ac:dyDescent="0.2">
      <c r="A155" s="396">
        <v>173</v>
      </c>
      <c r="B155" s="402"/>
      <c r="C155" s="398"/>
      <c r="D155" s="398"/>
      <c r="E155" s="399"/>
      <c r="F155" s="400"/>
      <c r="G155" s="398"/>
      <c r="H155" s="401"/>
      <c r="I155" s="231" t="str">
        <f t="shared" si="5"/>
        <v/>
      </c>
      <c r="J155" s="220" t="str">
        <f>IF(B155="","",IF(YEAR(B155)='Diário 3º PA'!$P$1,MONTH(B155)-'Diário 3º PA'!$O$1+1,(YEAR(B155)-'Diário 3º PA'!$P$1)*12-'Diário 3º PA'!$O$1+1+MONTH(B155)))</f>
        <v/>
      </c>
    </row>
    <row r="156" spans="1:10" x14ac:dyDescent="0.2">
      <c r="A156" s="396">
        <v>174</v>
      </c>
      <c r="B156" s="402"/>
      <c r="C156" s="398"/>
      <c r="D156" s="398"/>
      <c r="E156" s="399"/>
      <c r="F156" s="400"/>
      <c r="G156" s="398"/>
      <c r="H156" s="401"/>
      <c r="I156" s="231" t="str">
        <f t="shared" si="5"/>
        <v/>
      </c>
      <c r="J156" s="220" t="str">
        <f>IF(B156="","",IF(YEAR(B156)='Diário 3º PA'!$P$1,MONTH(B156)-'Diário 3º PA'!$O$1+1,(YEAR(B156)-'Diário 3º PA'!$P$1)*12-'Diário 3º PA'!$O$1+1+MONTH(B156)))</f>
        <v/>
      </c>
    </row>
    <row r="157" spans="1:10" x14ac:dyDescent="0.2">
      <c r="A157" s="396">
        <v>175</v>
      </c>
      <c r="B157" s="402"/>
      <c r="C157" s="398"/>
      <c r="D157" s="398"/>
      <c r="E157" s="399"/>
      <c r="F157" s="400"/>
      <c r="G157" s="398"/>
      <c r="H157" s="401"/>
      <c r="I157" s="231" t="str">
        <f t="shared" si="5"/>
        <v/>
      </c>
      <c r="J157" s="220" t="str">
        <f>IF(B157="","",IF(YEAR(B157)='Diário 3º PA'!$P$1,MONTH(B157)-'Diário 3º PA'!$O$1+1,(YEAR(B157)-'Diário 3º PA'!$P$1)*12-'Diário 3º PA'!$O$1+1+MONTH(B157)))</f>
        <v/>
      </c>
    </row>
    <row r="158" spans="1:10" x14ac:dyDescent="0.2">
      <c r="A158" s="396">
        <v>176</v>
      </c>
      <c r="B158" s="402"/>
      <c r="C158" s="398"/>
      <c r="D158" s="398"/>
      <c r="E158" s="399"/>
      <c r="F158" s="400"/>
      <c r="G158" s="398"/>
      <c r="H158" s="401"/>
      <c r="I158" s="231" t="str">
        <f t="shared" si="5"/>
        <v/>
      </c>
      <c r="J158" s="220" t="str">
        <f>IF(B158="","",IF(YEAR(B158)='Diário 3º PA'!$P$1,MONTH(B158)-'Diário 3º PA'!$O$1+1,(YEAR(B158)-'Diário 3º PA'!$P$1)*12-'Diário 3º PA'!$O$1+1+MONTH(B158)))</f>
        <v/>
      </c>
    </row>
    <row r="159" spans="1:10" x14ac:dyDescent="0.2">
      <c r="A159" s="396">
        <v>177</v>
      </c>
      <c r="B159" s="402"/>
      <c r="C159" s="398"/>
      <c r="D159" s="398"/>
      <c r="E159" s="399"/>
      <c r="F159" s="400"/>
      <c r="G159" s="398"/>
      <c r="H159" s="401"/>
      <c r="I159" s="231" t="str">
        <f t="shared" si="5"/>
        <v/>
      </c>
      <c r="J159" s="220" t="str">
        <f>IF(B159="","",IF(YEAR(B159)='Diário 3º PA'!$P$1,MONTH(B159)-'Diário 3º PA'!$O$1+1,(YEAR(B159)-'Diário 3º PA'!$P$1)*12-'Diário 3º PA'!$O$1+1+MONTH(B159)))</f>
        <v/>
      </c>
    </row>
    <row r="160" spans="1:10" x14ac:dyDescent="0.2">
      <c r="A160" s="396">
        <v>178</v>
      </c>
      <c r="B160" s="402"/>
      <c r="C160" s="398"/>
      <c r="D160" s="398"/>
      <c r="E160" s="399"/>
      <c r="F160" s="400"/>
      <c r="G160" s="398"/>
      <c r="H160" s="401"/>
      <c r="I160" s="231" t="str">
        <f t="shared" si="5"/>
        <v/>
      </c>
      <c r="J160" s="220" t="str">
        <f>IF(B160="","",IF(YEAR(B160)='Diário 3º PA'!$P$1,MONTH(B160)-'Diário 3º PA'!$O$1+1,(YEAR(B160)-'Diário 3º PA'!$P$1)*12-'Diário 3º PA'!$O$1+1+MONTH(B160)))</f>
        <v/>
      </c>
    </row>
    <row r="161" spans="1:10" x14ac:dyDescent="0.2">
      <c r="A161" s="396">
        <v>179</v>
      </c>
      <c r="B161" s="402"/>
      <c r="C161" s="398"/>
      <c r="D161" s="398"/>
      <c r="E161" s="399"/>
      <c r="F161" s="400"/>
      <c r="G161" s="398"/>
      <c r="H161" s="401"/>
      <c r="I161" s="231" t="str">
        <f t="shared" si="5"/>
        <v/>
      </c>
      <c r="J161" s="220" t="str">
        <f>IF(B161="","",IF(YEAR(B161)='Diário 3º PA'!$P$1,MONTH(B161)-'Diário 3º PA'!$O$1+1,(YEAR(B161)-'Diário 3º PA'!$P$1)*12-'Diário 3º PA'!$O$1+1+MONTH(B161)))</f>
        <v/>
      </c>
    </row>
    <row r="162" spans="1:10" x14ac:dyDescent="0.2">
      <c r="A162" s="396">
        <v>180</v>
      </c>
      <c r="B162" s="402"/>
      <c r="C162" s="398"/>
      <c r="D162" s="398"/>
      <c r="E162" s="399"/>
      <c r="F162" s="400"/>
      <c r="G162" s="398"/>
      <c r="H162" s="401"/>
      <c r="I162" s="231" t="str">
        <f t="shared" si="5"/>
        <v/>
      </c>
      <c r="J162" s="220" t="str">
        <f>IF(B162="","",IF(YEAR(B162)='Diário 3º PA'!$P$1,MONTH(B162)-'Diário 3º PA'!$O$1+1,(YEAR(B162)-'Diário 3º PA'!$P$1)*12-'Diário 3º PA'!$O$1+1+MONTH(B162)))</f>
        <v/>
      </c>
    </row>
    <row r="163" spans="1:10" x14ac:dyDescent="0.2">
      <c r="A163" s="396">
        <v>181</v>
      </c>
      <c r="B163" s="402"/>
      <c r="C163" s="398"/>
      <c r="D163" s="398"/>
      <c r="E163" s="399"/>
      <c r="F163" s="400"/>
      <c r="G163" s="398"/>
      <c r="H163" s="401"/>
      <c r="I163" s="231" t="str">
        <f t="shared" si="5"/>
        <v/>
      </c>
      <c r="J163" s="220" t="str">
        <f>IF(B163="","",IF(YEAR(B163)='Diário 3º PA'!$P$1,MONTH(B163)-'Diário 3º PA'!$O$1+1,(YEAR(B163)-'Diário 3º PA'!$P$1)*12-'Diário 3º PA'!$O$1+1+MONTH(B163)))</f>
        <v/>
      </c>
    </row>
    <row r="164" spans="1:10" x14ac:dyDescent="0.2">
      <c r="A164" s="396">
        <v>182</v>
      </c>
      <c r="B164" s="402"/>
      <c r="C164" s="398"/>
      <c r="D164" s="398"/>
      <c r="E164" s="399"/>
      <c r="F164" s="400"/>
      <c r="G164" s="398"/>
      <c r="H164" s="401"/>
      <c r="I164" s="231" t="str">
        <f t="shared" si="5"/>
        <v/>
      </c>
      <c r="J164" s="220" t="str">
        <f>IF(B164="","",IF(YEAR(B164)='Diário 3º PA'!$P$1,MONTH(B164)-'Diário 3º PA'!$O$1+1,(YEAR(B164)-'Diário 3º PA'!$P$1)*12-'Diário 3º PA'!$O$1+1+MONTH(B164)))</f>
        <v/>
      </c>
    </row>
    <row r="165" spans="1:10" x14ac:dyDescent="0.2">
      <c r="A165" s="396">
        <v>183</v>
      </c>
      <c r="B165" s="402"/>
      <c r="C165" s="398"/>
      <c r="D165" s="398"/>
      <c r="E165" s="399"/>
      <c r="F165" s="400"/>
      <c r="G165" s="398"/>
      <c r="H165" s="401"/>
      <c r="I165" s="231" t="str">
        <f t="shared" si="5"/>
        <v/>
      </c>
      <c r="J165" s="220" t="str">
        <f>IF(B165="","",IF(YEAR(B165)='Diário 3º PA'!$P$1,MONTH(B165)-'Diário 3º PA'!$O$1+1,(YEAR(B165)-'Diário 3º PA'!$P$1)*12-'Diário 3º PA'!$O$1+1+MONTH(B165)))</f>
        <v/>
      </c>
    </row>
    <row r="166" spans="1:10" x14ac:dyDescent="0.2">
      <c r="A166" s="396">
        <v>184</v>
      </c>
      <c r="B166" s="402"/>
      <c r="C166" s="398"/>
      <c r="D166" s="398"/>
      <c r="E166" s="399"/>
      <c r="F166" s="400"/>
      <c r="G166" s="398"/>
      <c r="H166" s="401"/>
      <c r="I166" s="231" t="str">
        <f t="shared" si="5"/>
        <v/>
      </c>
      <c r="J166" s="220" t="str">
        <f>IF(B166="","",IF(YEAR(B166)='Diário 3º PA'!$P$1,MONTH(B166)-'Diário 3º PA'!$O$1+1,(YEAR(B166)-'Diário 3º PA'!$P$1)*12-'Diário 3º PA'!$O$1+1+MONTH(B166)))</f>
        <v/>
      </c>
    </row>
    <row r="167" spans="1:10" x14ac:dyDescent="0.2">
      <c r="A167" s="396">
        <v>185</v>
      </c>
      <c r="B167" s="402"/>
      <c r="C167" s="398"/>
      <c r="D167" s="398"/>
      <c r="E167" s="399"/>
      <c r="F167" s="400"/>
      <c r="G167" s="398"/>
      <c r="H167" s="401"/>
      <c r="I167" s="231" t="str">
        <f t="shared" si="5"/>
        <v/>
      </c>
      <c r="J167" s="220" t="str">
        <f>IF(B167="","",IF(YEAR(B167)='Diário 3º PA'!$P$1,MONTH(B167)-'Diário 3º PA'!$O$1+1,(YEAR(B167)-'Diário 3º PA'!$P$1)*12-'Diário 3º PA'!$O$1+1+MONTH(B167)))</f>
        <v/>
      </c>
    </row>
    <row r="168" spans="1:10" x14ac:dyDescent="0.2">
      <c r="A168" s="396">
        <v>186</v>
      </c>
      <c r="B168" s="402"/>
      <c r="C168" s="398"/>
      <c r="D168" s="398"/>
      <c r="E168" s="399"/>
      <c r="F168" s="400"/>
      <c r="G168" s="398"/>
      <c r="H168" s="401"/>
      <c r="I168" s="231" t="str">
        <f t="shared" si="5"/>
        <v/>
      </c>
      <c r="J168" s="220" t="str">
        <f>IF(B168="","",IF(YEAR(B168)='Diário 3º PA'!$P$1,MONTH(B168)-'Diário 3º PA'!$O$1+1,(YEAR(B168)-'Diário 3º PA'!$P$1)*12-'Diário 3º PA'!$O$1+1+MONTH(B168)))</f>
        <v/>
      </c>
    </row>
    <row r="169" spans="1:10" x14ac:dyDescent="0.2">
      <c r="A169" s="396">
        <v>187</v>
      </c>
      <c r="B169" s="402"/>
      <c r="C169" s="398"/>
      <c r="D169" s="398"/>
      <c r="E169" s="399"/>
      <c r="F169" s="400"/>
      <c r="G169" s="398"/>
      <c r="H169" s="401"/>
      <c r="I169" s="231" t="str">
        <f t="shared" si="5"/>
        <v/>
      </c>
      <c r="J169" s="220" t="str">
        <f>IF(B169="","",IF(YEAR(B169)='Diário 3º PA'!$P$1,MONTH(B169)-'Diário 3º PA'!$O$1+1,(YEAR(B169)-'Diário 3º PA'!$P$1)*12-'Diário 3º PA'!$O$1+1+MONTH(B169)))</f>
        <v/>
      </c>
    </row>
    <row r="170" spans="1:10" x14ac:dyDescent="0.2">
      <c r="A170" s="396">
        <v>188</v>
      </c>
      <c r="B170" s="402"/>
      <c r="C170" s="398"/>
      <c r="D170" s="398"/>
      <c r="E170" s="399"/>
      <c r="F170" s="400"/>
      <c r="G170" s="398"/>
      <c r="H170" s="401"/>
      <c r="I170" s="231" t="str">
        <f t="shared" si="5"/>
        <v/>
      </c>
      <c r="J170" s="220" t="str">
        <f>IF(B170="","",IF(YEAR(B170)='Diário 3º PA'!$P$1,MONTH(B170)-'Diário 3º PA'!$O$1+1,(YEAR(B170)-'Diário 3º PA'!$P$1)*12-'Diário 3º PA'!$O$1+1+MONTH(B170)))</f>
        <v/>
      </c>
    </row>
    <row r="171" spans="1:10" x14ac:dyDescent="0.2">
      <c r="A171" s="396">
        <v>189</v>
      </c>
      <c r="B171" s="402"/>
      <c r="C171" s="398"/>
      <c r="D171" s="398"/>
      <c r="E171" s="399"/>
      <c r="F171" s="400"/>
      <c r="G171" s="398"/>
      <c r="H171" s="401"/>
      <c r="I171" s="231" t="str">
        <f t="shared" si="5"/>
        <v/>
      </c>
      <c r="J171" s="220" t="str">
        <f>IF(B171="","",IF(YEAR(B171)='Diário 3º PA'!$P$1,MONTH(B171)-'Diário 3º PA'!$O$1+1,(YEAR(B171)-'Diário 3º PA'!$P$1)*12-'Diário 3º PA'!$O$1+1+MONTH(B171)))</f>
        <v/>
      </c>
    </row>
    <row r="172" spans="1:10" x14ac:dyDescent="0.2">
      <c r="A172" s="396">
        <v>190</v>
      </c>
      <c r="B172" s="402"/>
      <c r="C172" s="398"/>
      <c r="D172" s="398"/>
      <c r="E172" s="399"/>
      <c r="F172" s="400"/>
      <c r="G172" s="398"/>
      <c r="H172" s="401"/>
      <c r="I172" s="231" t="str">
        <f t="shared" si="5"/>
        <v/>
      </c>
      <c r="J172" s="220" t="str">
        <f>IF(B172="","",IF(YEAR(B172)='Diário 3º PA'!$P$1,MONTH(B172)-'Diário 3º PA'!$O$1+1,(YEAR(B172)-'Diário 3º PA'!$P$1)*12-'Diário 3º PA'!$O$1+1+MONTH(B172)))</f>
        <v/>
      </c>
    </row>
    <row r="173" spans="1:10" x14ac:dyDescent="0.2">
      <c r="A173" s="396">
        <v>191</v>
      </c>
      <c r="B173" s="402"/>
      <c r="C173" s="398"/>
      <c r="D173" s="398"/>
      <c r="E173" s="399"/>
      <c r="F173" s="400"/>
      <c r="G173" s="398"/>
      <c r="H173" s="401"/>
      <c r="I173" s="231" t="str">
        <f t="shared" si="5"/>
        <v/>
      </c>
      <c r="J173" s="220" t="str">
        <f>IF(B173="","",IF(YEAR(B173)='Diário 3º PA'!$P$1,MONTH(B173)-'Diário 3º PA'!$O$1+1,(YEAR(B173)-'Diário 3º PA'!$P$1)*12-'Diário 3º PA'!$O$1+1+MONTH(B173)))</f>
        <v/>
      </c>
    </row>
    <row r="174" spans="1:10" x14ac:dyDescent="0.2">
      <c r="A174" s="396">
        <v>192</v>
      </c>
      <c r="B174" s="402"/>
      <c r="C174" s="398"/>
      <c r="D174" s="398"/>
      <c r="E174" s="399"/>
      <c r="F174" s="400"/>
      <c r="G174" s="398"/>
      <c r="H174" s="401"/>
      <c r="I174" s="231" t="str">
        <f t="shared" si="5"/>
        <v/>
      </c>
      <c r="J174" s="220" t="str">
        <f>IF(B174="","",IF(YEAR(B174)='Diário 3º PA'!$P$1,MONTH(B174)-'Diário 3º PA'!$O$1+1,(YEAR(B174)-'Diário 3º PA'!$P$1)*12-'Diário 3º PA'!$O$1+1+MONTH(B174)))</f>
        <v/>
      </c>
    </row>
    <row r="175" spans="1:10" x14ac:dyDescent="0.2">
      <c r="A175" s="396">
        <v>193</v>
      </c>
      <c r="B175" s="402"/>
      <c r="C175" s="398"/>
      <c r="D175" s="398"/>
      <c r="E175" s="399"/>
      <c r="F175" s="400"/>
      <c r="G175" s="398"/>
      <c r="H175" s="401"/>
      <c r="I175" s="231" t="str">
        <f t="shared" ref="I175:I232" si="6">SUBSTITUTE(C175," ","_")</f>
        <v/>
      </c>
      <c r="J175" s="220" t="str">
        <f>IF(B175="","",IF(YEAR(B175)='Diário 3º PA'!$P$1,MONTH(B175)-'Diário 3º PA'!$O$1+1,(YEAR(B175)-'Diário 3º PA'!$P$1)*12-'Diário 3º PA'!$O$1+1+MONTH(B175)))</f>
        <v/>
      </c>
    </row>
    <row r="176" spans="1:10" x14ac:dyDescent="0.2">
      <c r="A176" s="396">
        <v>194</v>
      </c>
      <c r="B176" s="402"/>
      <c r="C176" s="398"/>
      <c r="D176" s="398"/>
      <c r="E176" s="399"/>
      <c r="F176" s="400"/>
      <c r="G176" s="398"/>
      <c r="H176" s="401"/>
      <c r="I176" s="231" t="str">
        <f t="shared" si="6"/>
        <v/>
      </c>
      <c r="J176" s="220" t="str">
        <f>IF(B176="","",IF(YEAR(B176)='Diário 3º PA'!$P$1,MONTH(B176)-'Diário 3º PA'!$O$1+1,(YEAR(B176)-'Diário 3º PA'!$P$1)*12-'Diário 3º PA'!$O$1+1+MONTH(B176)))</f>
        <v/>
      </c>
    </row>
    <row r="177" spans="1:10" x14ac:dyDescent="0.2">
      <c r="A177" s="396">
        <v>195</v>
      </c>
      <c r="B177" s="402"/>
      <c r="C177" s="398"/>
      <c r="D177" s="398"/>
      <c r="E177" s="399"/>
      <c r="F177" s="400"/>
      <c r="G177" s="398"/>
      <c r="H177" s="401"/>
      <c r="I177" s="231" t="str">
        <f t="shared" si="6"/>
        <v/>
      </c>
      <c r="J177" s="220" t="str">
        <f>IF(B177="","",IF(YEAR(B177)='Diário 3º PA'!$P$1,MONTH(B177)-'Diário 3º PA'!$O$1+1,(YEAR(B177)-'Diário 3º PA'!$P$1)*12-'Diário 3º PA'!$O$1+1+MONTH(B177)))</f>
        <v/>
      </c>
    </row>
    <row r="178" spans="1:10" x14ac:dyDescent="0.2">
      <c r="A178" s="396">
        <v>196</v>
      </c>
      <c r="B178" s="402"/>
      <c r="C178" s="398"/>
      <c r="D178" s="398"/>
      <c r="E178" s="399"/>
      <c r="F178" s="400"/>
      <c r="G178" s="398"/>
      <c r="H178" s="401"/>
      <c r="I178" s="231" t="str">
        <f t="shared" si="6"/>
        <v/>
      </c>
      <c r="J178" s="220" t="str">
        <f>IF(B178="","",IF(YEAR(B178)='Diário 3º PA'!$P$1,MONTH(B178)-'Diário 3º PA'!$O$1+1,(YEAR(B178)-'Diário 3º PA'!$P$1)*12-'Diário 3º PA'!$O$1+1+MONTH(B178)))</f>
        <v/>
      </c>
    </row>
    <row r="179" spans="1:10" x14ac:dyDescent="0.2">
      <c r="A179" s="396">
        <v>197</v>
      </c>
      <c r="B179" s="402"/>
      <c r="C179" s="398"/>
      <c r="D179" s="398"/>
      <c r="E179" s="399"/>
      <c r="F179" s="400"/>
      <c r="G179" s="398"/>
      <c r="H179" s="401"/>
      <c r="I179" s="231" t="str">
        <f t="shared" si="6"/>
        <v/>
      </c>
      <c r="J179" s="220" t="str">
        <f>IF(B179="","",IF(YEAR(B179)='Diário 3º PA'!$P$1,MONTH(B179)-'Diário 3º PA'!$O$1+1,(YEAR(B179)-'Diário 3º PA'!$P$1)*12-'Diário 3º PA'!$O$1+1+MONTH(B179)))</f>
        <v/>
      </c>
    </row>
    <row r="180" spans="1:10" x14ac:dyDescent="0.2">
      <c r="A180" s="396">
        <v>198</v>
      </c>
      <c r="B180" s="402"/>
      <c r="C180" s="398"/>
      <c r="D180" s="398"/>
      <c r="E180" s="399"/>
      <c r="F180" s="400"/>
      <c r="G180" s="398"/>
      <c r="H180" s="401"/>
      <c r="I180" s="231" t="str">
        <f t="shared" si="6"/>
        <v/>
      </c>
      <c r="J180" s="220" t="str">
        <f>IF(B180="","",IF(YEAR(B180)='Diário 3º PA'!$P$1,MONTH(B180)-'Diário 3º PA'!$O$1+1,(YEAR(B180)-'Diário 3º PA'!$P$1)*12-'Diário 3º PA'!$O$1+1+MONTH(B180)))</f>
        <v/>
      </c>
    </row>
    <row r="181" spans="1:10" x14ac:dyDescent="0.2">
      <c r="A181" s="396">
        <v>199</v>
      </c>
      <c r="B181" s="402"/>
      <c r="C181" s="398"/>
      <c r="D181" s="398"/>
      <c r="E181" s="399"/>
      <c r="F181" s="400"/>
      <c r="G181" s="398"/>
      <c r="H181" s="401"/>
      <c r="I181" s="231" t="str">
        <f t="shared" si="6"/>
        <v/>
      </c>
      <c r="J181" s="220" t="str">
        <f>IF(B181="","",IF(YEAR(B181)='Diário 3º PA'!$P$1,MONTH(B181)-'Diário 3º PA'!$O$1+1,(YEAR(B181)-'Diário 3º PA'!$P$1)*12-'Diário 3º PA'!$O$1+1+MONTH(B181)))</f>
        <v/>
      </c>
    </row>
    <row r="182" spans="1:10" x14ac:dyDescent="0.2">
      <c r="A182" s="396">
        <v>200</v>
      </c>
      <c r="B182" s="402"/>
      <c r="C182" s="398"/>
      <c r="D182" s="398"/>
      <c r="E182" s="399"/>
      <c r="F182" s="400"/>
      <c r="G182" s="398"/>
      <c r="H182" s="401"/>
      <c r="I182" s="231" t="str">
        <f t="shared" si="6"/>
        <v/>
      </c>
      <c r="J182" s="220" t="str">
        <f>IF(B182="","",IF(YEAR(B182)='Diário 3º PA'!$P$1,MONTH(B182)-'Diário 3º PA'!$O$1+1,(YEAR(B182)-'Diário 3º PA'!$P$1)*12-'Diário 3º PA'!$O$1+1+MONTH(B182)))</f>
        <v/>
      </c>
    </row>
    <row r="183" spans="1:10" x14ac:dyDescent="0.2">
      <c r="A183" s="396">
        <v>201</v>
      </c>
      <c r="B183" s="402"/>
      <c r="C183" s="398"/>
      <c r="D183" s="398"/>
      <c r="E183" s="399"/>
      <c r="F183" s="400"/>
      <c r="G183" s="398"/>
      <c r="H183" s="401"/>
      <c r="I183" s="231" t="str">
        <f t="shared" si="6"/>
        <v/>
      </c>
      <c r="J183" s="220" t="str">
        <f>IF(B183="","",IF(YEAR(B183)='Diário 3º PA'!$P$1,MONTH(B183)-'Diário 3º PA'!$O$1+1,(YEAR(B183)-'Diário 3º PA'!$P$1)*12-'Diário 3º PA'!$O$1+1+MONTH(B183)))</f>
        <v/>
      </c>
    </row>
    <row r="184" spans="1:10" x14ac:dyDescent="0.2">
      <c r="A184" s="396">
        <v>202</v>
      </c>
      <c r="B184" s="402"/>
      <c r="C184" s="398"/>
      <c r="D184" s="398"/>
      <c r="E184" s="399"/>
      <c r="F184" s="400"/>
      <c r="G184" s="398"/>
      <c r="H184" s="401"/>
      <c r="I184" s="231" t="str">
        <f t="shared" si="6"/>
        <v/>
      </c>
      <c r="J184" s="220" t="str">
        <f>IF(B184="","",IF(YEAR(B184)='Diário 3º PA'!$P$1,MONTH(B184)-'Diário 3º PA'!$O$1+1,(YEAR(B184)-'Diário 3º PA'!$P$1)*12-'Diário 3º PA'!$O$1+1+MONTH(B184)))</f>
        <v/>
      </c>
    </row>
    <row r="185" spans="1:10" x14ac:dyDescent="0.2">
      <c r="A185" s="396">
        <v>203</v>
      </c>
      <c r="B185" s="402"/>
      <c r="C185" s="398"/>
      <c r="D185" s="398"/>
      <c r="E185" s="399"/>
      <c r="F185" s="400"/>
      <c r="G185" s="398"/>
      <c r="H185" s="401"/>
      <c r="I185" s="231" t="str">
        <f t="shared" si="6"/>
        <v/>
      </c>
      <c r="J185" s="220" t="str">
        <f>IF(B185="","",IF(YEAR(B185)='Diário 3º PA'!$P$1,MONTH(B185)-'Diário 3º PA'!$O$1+1,(YEAR(B185)-'Diário 3º PA'!$P$1)*12-'Diário 3º PA'!$O$1+1+MONTH(B185)))</f>
        <v/>
      </c>
    </row>
    <row r="186" spans="1:10" x14ac:dyDescent="0.2">
      <c r="A186" s="396">
        <v>204</v>
      </c>
      <c r="B186" s="402"/>
      <c r="C186" s="398"/>
      <c r="D186" s="398"/>
      <c r="E186" s="399"/>
      <c r="F186" s="400"/>
      <c r="G186" s="398"/>
      <c r="H186" s="401"/>
      <c r="I186" s="231" t="str">
        <f t="shared" si="6"/>
        <v/>
      </c>
      <c r="J186" s="220" t="str">
        <f>IF(B186="","",IF(YEAR(B186)='Diário 3º PA'!$P$1,MONTH(B186)-'Diário 3º PA'!$O$1+1,(YEAR(B186)-'Diário 3º PA'!$P$1)*12-'Diário 3º PA'!$O$1+1+MONTH(B186)))</f>
        <v/>
      </c>
    </row>
    <row r="187" spans="1:10" x14ac:dyDescent="0.2">
      <c r="A187" s="396">
        <v>205</v>
      </c>
      <c r="B187" s="402"/>
      <c r="C187" s="398"/>
      <c r="D187" s="398"/>
      <c r="E187" s="399"/>
      <c r="F187" s="400"/>
      <c r="G187" s="398"/>
      <c r="H187" s="401"/>
      <c r="I187" s="231" t="str">
        <f t="shared" si="6"/>
        <v/>
      </c>
      <c r="J187" s="220" t="str">
        <f>IF(B187="","",IF(YEAR(B187)='Diário 3º PA'!$P$1,MONTH(B187)-'Diário 3º PA'!$O$1+1,(YEAR(B187)-'Diário 3º PA'!$P$1)*12-'Diário 3º PA'!$O$1+1+MONTH(B187)))</f>
        <v/>
      </c>
    </row>
    <row r="188" spans="1:10" x14ac:dyDescent="0.2">
      <c r="A188" s="396">
        <v>206</v>
      </c>
      <c r="B188" s="402"/>
      <c r="C188" s="398"/>
      <c r="D188" s="398"/>
      <c r="E188" s="399"/>
      <c r="F188" s="400"/>
      <c r="G188" s="398"/>
      <c r="H188" s="401"/>
      <c r="I188" s="231" t="str">
        <f t="shared" si="6"/>
        <v/>
      </c>
      <c r="J188" s="220" t="str">
        <f>IF(B188="","",IF(YEAR(B188)='Diário 3º PA'!$P$1,MONTH(B188)-'Diário 3º PA'!$O$1+1,(YEAR(B188)-'Diário 3º PA'!$P$1)*12-'Diário 3º PA'!$O$1+1+MONTH(B188)))</f>
        <v/>
      </c>
    </row>
    <row r="189" spans="1:10" x14ac:dyDescent="0.2">
      <c r="A189" s="396">
        <v>207</v>
      </c>
      <c r="B189" s="402"/>
      <c r="C189" s="398"/>
      <c r="D189" s="398"/>
      <c r="E189" s="399"/>
      <c r="F189" s="400"/>
      <c r="G189" s="398"/>
      <c r="H189" s="401"/>
      <c r="I189" s="231" t="str">
        <f t="shared" si="6"/>
        <v/>
      </c>
      <c r="J189" s="220" t="str">
        <f>IF(B189="","",IF(YEAR(B189)='Diário 3º PA'!$P$1,MONTH(B189)-'Diário 3º PA'!$O$1+1,(YEAR(B189)-'Diário 3º PA'!$P$1)*12-'Diário 3º PA'!$O$1+1+MONTH(B189)))</f>
        <v/>
      </c>
    </row>
    <row r="190" spans="1:10" x14ac:dyDescent="0.2">
      <c r="A190" s="396">
        <v>208</v>
      </c>
      <c r="B190" s="402"/>
      <c r="C190" s="398"/>
      <c r="D190" s="398"/>
      <c r="E190" s="399"/>
      <c r="F190" s="400"/>
      <c r="G190" s="398"/>
      <c r="H190" s="401"/>
      <c r="I190" s="231" t="str">
        <f t="shared" si="6"/>
        <v/>
      </c>
      <c r="J190" s="220" t="str">
        <f>IF(B190="","",IF(YEAR(B190)='Diário 3º PA'!$P$1,MONTH(B190)-'Diário 3º PA'!$O$1+1,(YEAR(B190)-'Diário 3º PA'!$P$1)*12-'Diário 3º PA'!$O$1+1+MONTH(B190)))</f>
        <v/>
      </c>
    </row>
    <row r="191" spans="1:10" x14ac:dyDescent="0.2">
      <c r="A191" s="396">
        <v>209</v>
      </c>
      <c r="B191" s="402"/>
      <c r="C191" s="398"/>
      <c r="D191" s="398"/>
      <c r="E191" s="399"/>
      <c r="F191" s="400"/>
      <c r="G191" s="398"/>
      <c r="H191" s="401"/>
      <c r="I191" s="231" t="str">
        <f t="shared" si="6"/>
        <v/>
      </c>
      <c r="J191" s="220" t="str">
        <f>IF(B191="","",IF(YEAR(B191)='Diário 3º PA'!$P$1,MONTH(B191)-'Diário 3º PA'!$O$1+1,(YEAR(B191)-'Diário 3º PA'!$P$1)*12-'Diário 3º PA'!$O$1+1+MONTH(B191)))</f>
        <v/>
      </c>
    </row>
    <row r="192" spans="1:10" x14ac:dyDescent="0.2">
      <c r="A192" s="396">
        <v>210</v>
      </c>
      <c r="B192" s="402"/>
      <c r="C192" s="398"/>
      <c r="D192" s="398"/>
      <c r="E192" s="399"/>
      <c r="F192" s="400"/>
      <c r="G192" s="398"/>
      <c r="H192" s="401"/>
      <c r="I192" s="231" t="str">
        <f t="shared" si="6"/>
        <v/>
      </c>
      <c r="J192" s="220" t="str">
        <f>IF(B192="","",IF(YEAR(B192)='Diário 3º PA'!$P$1,MONTH(B192)-'Diário 3º PA'!$O$1+1,(YEAR(B192)-'Diário 3º PA'!$P$1)*12-'Diário 3º PA'!$O$1+1+MONTH(B192)))</f>
        <v/>
      </c>
    </row>
    <row r="193" spans="1:10" x14ac:dyDescent="0.2">
      <c r="A193" s="396">
        <v>211</v>
      </c>
      <c r="B193" s="402"/>
      <c r="C193" s="398"/>
      <c r="D193" s="398"/>
      <c r="E193" s="399"/>
      <c r="F193" s="400"/>
      <c r="G193" s="398"/>
      <c r="H193" s="401"/>
      <c r="I193" s="231" t="str">
        <f t="shared" si="6"/>
        <v/>
      </c>
      <c r="J193" s="220" t="str">
        <f>IF(B193="","",IF(YEAR(B193)='Diário 3º PA'!$P$1,MONTH(B193)-'Diário 3º PA'!$O$1+1,(YEAR(B193)-'Diário 3º PA'!$P$1)*12-'Diário 3º PA'!$O$1+1+MONTH(B193)))</f>
        <v/>
      </c>
    </row>
    <row r="194" spans="1:10" x14ac:dyDescent="0.2">
      <c r="A194" s="396">
        <v>212</v>
      </c>
      <c r="B194" s="402"/>
      <c r="C194" s="398"/>
      <c r="D194" s="398"/>
      <c r="E194" s="399"/>
      <c r="F194" s="400"/>
      <c r="G194" s="398"/>
      <c r="H194" s="401"/>
      <c r="I194" s="231" t="str">
        <f t="shared" si="6"/>
        <v/>
      </c>
      <c r="J194" s="220" t="str">
        <f>IF(B194="","",IF(YEAR(B194)='Diário 3º PA'!$P$1,MONTH(B194)-'Diário 3º PA'!$O$1+1,(YEAR(B194)-'Diário 3º PA'!$P$1)*12-'Diário 3º PA'!$O$1+1+MONTH(B194)))</f>
        <v/>
      </c>
    </row>
    <row r="195" spans="1:10" x14ac:dyDescent="0.2">
      <c r="A195" s="396">
        <v>213</v>
      </c>
      <c r="B195" s="402"/>
      <c r="C195" s="398"/>
      <c r="D195" s="398"/>
      <c r="E195" s="399"/>
      <c r="F195" s="400"/>
      <c r="G195" s="398"/>
      <c r="H195" s="401"/>
      <c r="I195" s="231" t="str">
        <f t="shared" si="6"/>
        <v/>
      </c>
      <c r="J195" s="220" t="str">
        <f>IF(B195="","",IF(YEAR(B195)='Diário 3º PA'!$P$1,MONTH(B195)-'Diário 3º PA'!$O$1+1,(YEAR(B195)-'Diário 3º PA'!$P$1)*12-'Diário 3º PA'!$O$1+1+MONTH(B195)))</f>
        <v/>
      </c>
    </row>
    <row r="196" spans="1:10" x14ac:dyDescent="0.2">
      <c r="A196" s="396">
        <v>214</v>
      </c>
      <c r="B196" s="402"/>
      <c r="C196" s="398"/>
      <c r="D196" s="398"/>
      <c r="E196" s="399"/>
      <c r="F196" s="400"/>
      <c r="G196" s="398"/>
      <c r="H196" s="401"/>
      <c r="I196" s="231" t="str">
        <f t="shared" si="6"/>
        <v/>
      </c>
      <c r="J196" s="220" t="str">
        <f>IF(B196="","",IF(YEAR(B196)='Diário 3º PA'!$P$1,MONTH(B196)-'Diário 3º PA'!$O$1+1,(YEAR(B196)-'Diário 3º PA'!$P$1)*12-'Diário 3º PA'!$O$1+1+MONTH(B196)))</f>
        <v/>
      </c>
    </row>
    <row r="197" spans="1:10" x14ac:dyDescent="0.2">
      <c r="A197" s="396">
        <v>215</v>
      </c>
      <c r="B197" s="402"/>
      <c r="C197" s="398"/>
      <c r="D197" s="398"/>
      <c r="E197" s="399"/>
      <c r="F197" s="400"/>
      <c r="G197" s="398"/>
      <c r="H197" s="401"/>
      <c r="I197" s="231" t="str">
        <f t="shared" si="6"/>
        <v/>
      </c>
      <c r="J197" s="220" t="str">
        <f>IF(B197="","",IF(YEAR(B197)='Diário 3º PA'!$P$1,MONTH(B197)-'Diário 3º PA'!$O$1+1,(YEAR(B197)-'Diário 3º PA'!$P$1)*12-'Diário 3º PA'!$O$1+1+MONTH(B197)))</f>
        <v/>
      </c>
    </row>
    <row r="198" spans="1:10" x14ac:dyDescent="0.2">
      <c r="A198" s="396">
        <v>216</v>
      </c>
      <c r="B198" s="402"/>
      <c r="C198" s="398"/>
      <c r="D198" s="398"/>
      <c r="E198" s="399"/>
      <c r="F198" s="400"/>
      <c r="G198" s="398"/>
      <c r="H198" s="401"/>
      <c r="I198" s="231" t="str">
        <f t="shared" si="6"/>
        <v/>
      </c>
      <c r="J198" s="220" t="str">
        <f>IF(B198="","",IF(YEAR(B198)='Diário 3º PA'!$P$1,MONTH(B198)-'Diário 3º PA'!$O$1+1,(YEAR(B198)-'Diário 3º PA'!$P$1)*12-'Diário 3º PA'!$O$1+1+MONTH(B198)))</f>
        <v/>
      </c>
    </row>
    <row r="199" spans="1:10" x14ac:dyDescent="0.2">
      <c r="A199" s="396">
        <v>217</v>
      </c>
      <c r="B199" s="402"/>
      <c r="C199" s="398"/>
      <c r="D199" s="398"/>
      <c r="E199" s="399"/>
      <c r="F199" s="400"/>
      <c r="G199" s="398"/>
      <c r="H199" s="401"/>
      <c r="I199" s="231" t="str">
        <f t="shared" si="6"/>
        <v/>
      </c>
      <c r="J199" s="220" t="str">
        <f>IF(B199="","",IF(YEAR(B199)='Diário 3º PA'!$P$1,MONTH(B199)-'Diário 3º PA'!$O$1+1,(YEAR(B199)-'Diário 3º PA'!$P$1)*12-'Diário 3º PA'!$O$1+1+MONTH(B199)))</f>
        <v/>
      </c>
    </row>
    <row r="200" spans="1:10" x14ac:dyDescent="0.2">
      <c r="A200" s="396">
        <v>218</v>
      </c>
      <c r="B200" s="402"/>
      <c r="C200" s="398"/>
      <c r="D200" s="398"/>
      <c r="E200" s="399"/>
      <c r="F200" s="400"/>
      <c r="G200" s="398"/>
      <c r="H200" s="401"/>
      <c r="I200" s="231" t="str">
        <f t="shared" si="6"/>
        <v/>
      </c>
      <c r="J200" s="220" t="str">
        <f>IF(B200="","",IF(YEAR(B200)='Diário 3º PA'!$P$1,MONTH(B200)-'Diário 3º PA'!$O$1+1,(YEAR(B200)-'Diário 3º PA'!$P$1)*12-'Diário 3º PA'!$O$1+1+MONTH(B200)))</f>
        <v/>
      </c>
    </row>
    <row r="201" spans="1:10" x14ac:dyDescent="0.2">
      <c r="A201" s="396">
        <v>219</v>
      </c>
      <c r="B201" s="402"/>
      <c r="C201" s="398"/>
      <c r="D201" s="398"/>
      <c r="E201" s="399"/>
      <c r="F201" s="400"/>
      <c r="G201" s="398"/>
      <c r="H201" s="401"/>
      <c r="I201" s="231" t="str">
        <f t="shared" si="6"/>
        <v/>
      </c>
      <c r="J201" s="220" t="str">
        <f>IF(B201="","",IF(YEAR(B201)='Diário 3º PA'!$P$1,MONTH(B201)-'Diário 3º PA'!$O$1+1,(YEAR(B201)-'Diário 3º PA'!$P$1)*12-'Diário 3º PA'!$O$1+1+MONTH(B201)))</f>
        <v/>
      </c>
    </row>
    <row r="202" spans="1:10" x14ac:dyDescent="0.2">
      <c r="A202" s="396">
        <v>220</v>
      </c>
      <c r="B202" s="402"/>
      <c r="C202" s="398"/>
      <c r="D202" s="398"/>
      <c r="E202" s="399"/>
      <c r="F202" s="400"/>
      <c r="G202" s="398"/>
      <c r="H202" s="401"/>
      <c r="I202" s="231" t="str">
        <f t="shared" si="6"/>
        <v/>
      </c>
      <c r="J202" s="220" t="str">
        <f>IF(B202="","",IF(YEAR(B202)='Diário 3º PA'!$P$1,MONTH(B202)-'Diário 3º PA'!$O$1+1,(YEAR(B202)-'Diário 3º PA'!$P$1)*12-'Diário 3º PA'!$O$1+1+MONTH(B202)))</f>
        <v/>
      </c>
    </row>
    <row r="203" spans="1:10" x14ac:dyDescent="0.2">
      <c r="A203" s="396">
        <v>221</v>
      </c>
      <c r="B203" s="402"/>
      <c r="C203" s="398"/>
      <c r="D203" s="398"/>
      <c r="E203" s="399"/>
      <c r="F203" s="400"/>
      <c r="G203" s="398"/>
      <c r="H203" s="401"/>
      <c r="I203" s="231" t="str">
        <f t="shared" si="6"/>
        <v/>
      </c>
      <c r="J203" s="220" t="str">
        <f>IF(B203="","",IF(YEAR(B203)='Diário 3º PA'!$P$1,MONTH(B203)-'Diário 3º PA'!$O$1+1,(YEAR(B203)-'Diário 3º PA'!$P$1)*12-'Diário 3º PA'!$O$1+1+MONTH(B203)))</f>
        <v/>
      </c>
    </row>
    <row r="204" spans="1:10" x14ac:dyDescent="0.2">
      <c r="A204" s="396">
        <v>222</v>
      </c>
      <c r="B204" s="402"/>
      <c r="C204" s="398"/>
      <c r="D204" s="398"/>
      <c r="E204" s="399"/>
      <c r="F204" s="400"/>
      <c r="G204" s="398"/>
      <c r="H204" s="401"/>
      <c r="I204" s="231" t="str">
        <f t="shared" si="6"/>
        <v/>
      </c>
      <c r="J204" s="220" t="str">
        <f>IF(B204="","",IF(YEAR(B204)='Diário 3º PA'!$P$1,MONTH(B204)-'Diário 3º PA'!$O$1+1,(YEAR(B204)-'Diário 3º PA'!$P$1)*12-'Diário 3º PA'!$O$1+1+MONTH(B204)))</f>
        <v/>
      </c>
    </row>
    <row r="205" spans="1:10" x14ac:dyDescent="0.2">
      <c r="A205" s="396">
        <v>223</v>
      </c>
      <c r="B205" s="402"/>
      <c r="C205" s="398"/>
      <c r="D205" s="398"/>
      <c r="E205" s="399"/>
      <c r="F205" s="400"/>
      <c r="G205" s="398"/>
      <c r="H205" s="401"/>
      <c r="I205" s="231" t="str">
        <f t="shared" si="6"/>
        <v/>
      </c>
      <c r="J205" s="220" t="str">
        <f>IF(B205="","",IF(YEAR(B205)='Diário 3º PA'!$P$1,MONTH(B205)-'Diário 3º PA'!$O$1+1,(YEAR(B205)-'Diário 3º PA'!$P$1)*12-'Diário 3º PA'!$O$1+1+MONTH(B205)))</f>
        <v/>
      </c>
    </row>
    <row r="206" spans="1:10" x14ac:dyDescent="0.2">
      <c r="A206" s="396">
        <v>224</v>
      </c>
      <c r="B206" s="402"/>
      <c r="C206" s="398"/>
      <c r="D206" s="398"/>
      <c r="E206" s="399"/>
      <c r="F206" s="400"/>
      <c r="G206" s="398"/>
      <c r="H206" s="401"/>
      <c r="I206" s="231" t="str">
        <f t="shared" si="6"/>
        <v/>
      </c>
      <c r="J206" s="220" t="str">
        <f>IF(B206="","",IF(YEAR(B206)='Diário 3º PA'!$P$1,MONTH(B206)-'Diário 3º PA'!$O$1+1,(YEAR(B206)-'Diário 3º PA'!$P$1)*12-'Diário 3º PA'!$O$1+1+MONTH(B206)))</f>
        <v/>
      </c>
    </row>
    <row r="207" spans="1:10" x14ac:dyDescent="0.2">
      <c r="A207" s="396">
        <v>225</v>
      </c>
      <c r="B207" s="402"/>
      <c r="C207" s="398"/>
      <c r="D207" s="398"/>
      <c r="E207" s="399"/>
      <c r="F207" s="400"/>
      <c r="G207" s="398"/>
      <c r="H207" s="401"/>
      <c r="I207" s="231" t="str">
        <f t="shared" si="6"/>
        <v/>
      </c>
      <c r="J207" s="220" t="str">
        <f>IF(B207="","",IF(YEAR(B207)='Diário 3º PA'!$P$1,MONTH(B207)-'Diário 3º PA'!$O$1+1,(YEAR(B207)-'Diário 3º PA'!$P$1)*12-'Diário 3º PA'!$O$1+1+MONTH(B207)))</f>
        <v/>
      </c>
    </row>
    <row r="208" spans="1:10" x14ac:dyDescent="0.2">
      <c r="A208" s="396">
        <v>226</v>
      </c>
      <c r="B208" s="402"/>
      <c r="C208" s="398"/>
      <c r="D208" s="398"/>
      <c r="E208" s="399"/>
      <c r="F208" s="400"/>
      <c r="G208" s="398"/>
      <c r="H208" s="401"/>
      <c r="I208" s="231" t="str">
        <f t="shared" si="6"/>
        <v/>
      </c>
      <c r="J208" s="220" t="str">
        <f>IF(B208="","",IF(YEAR(B208)='Diário 3º PA'!$P$1,MONTH(B208)-'Diário 3º PA'!$O$1+1,(YEAR(B208)-'Diário 3º PA'!$P$1)*12-'Diário 3º PA'!$O$1+1+MONTH(B208)))</f>
        <v/>
      </c>
    </row>
    <row r="209" spans="1:10" x14ac:dyDescent="0.2">
      <c r="A209" s="396">
        <v>227</v>
      </c>
      <c r="B209" s="402"/>
      <c r="C209" s="398"/>
      <c r="D209" s="398"/>
      <c r="E209" s="399"/>
      <c r="F209" s="400"/>
      <c r="G209" s="398"/>
      <c r="H209" s="401"/>
      <c r="I209" s="231" t="str">
        <f t="shared" si="6"/>
        <v/>
      </c>
      <c r="J209" s="220" t="str">
        <f>IF(B209="","",IF(YEAR(B209)='Diário 3º PA'!$P$1,MONTH(B209)-'Diário 3º PA'!$O$1+1,(YEAR(B209)-'Diário 3º PA'!$P$1)*12-'Diário 3º PA'!$O$1+1+MONTH(B209)))</f>
        <v/>
      </c>
    </row>
    <row r="210" spans="1:10" x14ac:dyDescent="0.2">
      <c r="A210" s="396">
        <v>228</v>
      </c>
      <c r="B210" s="402"/>
      <c r="C210" s="398"/>
      <c r="D210" s="398"/>
      <c r="E210" s="399"/>
      <c r="F210" s="400"/>
      <c r="G210" s="398"/>
      <c r="H210" s="401"/>
      <c r="I210" s="231" t="str">
        <f t="shared" si="6"/>
        <v/>
      </c>
      <c r="J210" s="220" t="str">
        <f>IF(B210="","",IF(YEAR(B210)='Diário 3º PA'!$P$1,MONTH(B210)-'Diário 3º PA'!$O$1+1,(YEAR(B210)-'Diário 3º PA'!$P$1)*12-'Diário 3º PA'!$O$1+1+MONTH(B210)))</f>
        <v/>
      </c>
    </row>
    <row r="211" spans="1:10" x14ac:dyDescent="0.2">
      <c r="A211" s="396">
        <v>229</v>
      </c>
      <c r="B211" s="402"/>
      <c r="C211" s="398"/>
      <c r="D211" s="398"/>
      <c r="E211" s="399"/>
      <c r="F211" s="400"/>
      <c r="G211" s="398"/>
      <c r="H211" s="401"/>
      <c r="I211" s="231" t="str">
        <f t="shared" si="6"/>
        <v/>
      </c>
      <c r="J211" s="220" t="str">
        <f>IF(B211="","",IF(YEAR(B211)='Diário 3º PA'!$P$1,MONTH(B211)-'Diário 3º PA'!$O$1+1,(YEAR(B211)-'Diário 3º PA'!$P$1)*12-'Diário 3º PA'!$O$1+1+MONTH(B211)))</f>
        <v/>
      </c>
    </row>
    <row r="212" spans="1:10" x14ac:dyDescent="0.2">
      <c r="A212" s="396">
        <v>230</v>
      </c>
      <c r="B212" s="402"/>
      <c r="C212" s="398"/>
      <c r="D212" s="398"/>
      <c r="E212" s="399"/>
      <c r="F212" s="400"/>
      <c r="G212" s="398"/>
      <c r="H212" s="401"/>
      <c r="I212" s="231" t="str">
        <f t="shared" si="6"/>
        <v/>
      </c>
      <c r="J212" s="220" t="str">
        <f>IF(B212="","",IF(YEAR(B212)='Diário 3º PA'!$P$1,MONTH(B212)-'Diário 3º PA'!$O$1+1,(YEAR(B212)-'Diário 3º PA'!$P$1)*12-'Diário 3º PA'!$O$1+1+MONTH(B212)))</f>
        <v/>
      </c>
    </row>
    <row r="213" spans="1:10" x14ac:dyDescent="0.2">
      <c r="A213" s="396">
        <v>231</v>
      </c>
      <c r="B213" s="402"/>
      <c r="C213" s="398"/>
      <c r="D213" s="398"/>
      <c r="E213" s="399"/>
      <c r="F213" s="400"/>
      <c r="G213" s="398"/>
      <c r="H213" s="401"/>
      <c r="I213" s="231" t="str">
        <f t="shared" si="6"/>
        <v/>
      </c>
      <c r="J213" s="220" t="str">
        <f>IF(B213="","",IF(YEAR(B213)='Diário 3º PA'!$P$1,MONTH(B213)-'Diário 3º PA'!$O$1+1,(YEAR(B213)-'Diário 3º PA'!$P$1)*12-'Diário 3º PA'!$O$1+1+MONTH(B213)))</f>
        <v/>
      </c>
    </row>
    <row r="214" spans="1:10" x14ac:dyDescent="0.2">
      <c r="A214" s="396">
        <v>232</v>
      </c>
      <c r="B214" s="402"/>
      <c r="C214" s="398"/>
      <c r="D214" s="398"/>
      <c r="E214" s="399"/>
      <c r="F214" s="400"/>
      <c r="G214" s="398"/>
      <c r="H214" s="401"/>
      <c r="I214" s="231" t="str">
        <f t="shared" si="6"/>
        <v/>
      </c>
      <c r="J214" s="220" t="str">
        <f>IF(B214="","",IF(YEAR(B214)='Diário 3º PA'!$P$1,MONTH(B214)-'Diário 3º PA'!$O$1+1,(YEAR(B214)-'Diário 3º PA'!$P$1)*12-'Diário 3º PA'!$O$1+1+MONTH(B214)))</f>
        <v/>
      </c>
    </row>
    <row r="215" spans="1:10" x14ac:dyDescent="0.2">
      <c r="A215" s="396">
        <v>233</v>
      </c>
      <c r="B215" s="402"/>
      <c r="C215" s="398"/>
      <c r="D215" s="398"/>
      <c r="E215" s="399"/>
      <c r="F215" s="400"/>
      <c r="G215" s="398"/>
      <c r="H215" s="401"/>
      <c r="I215" s="231" t="str">
        <f t="shared" si="6"/>
        <v/>
      </c>
      <c r="J215" s="220" t="str">
        <f>IF(B215="","",IF(YEAR(B215)='Diário 3º PA'!$P$1,MONTH(B215)-'Diário 3º PA'!$O$1+1,(YEAR(B215)-'Diário 3º PA'!$P$1)*12-'Diário 3º PA'!$O$1+1+MONTH(B215)))</f>
        <v/>
      </c>
    </row>
    <row r="216" spans="1:10" x14ac:dyDescent="0.2">
      <c r="A216" s="396">
        <v>234</v>
      </c>
      <c r="B216" s="402"/>
      <c r="C216" s="398"/>
      <c r="D216" s="398"/>
      <c r="E216" s="399"/>
      <c r="F216" s="400"/>
      <c r="G216" s="398"/>
      <c r="H216" s="401"/>
      <c r="I216" s="231" t="str">
        <f t="shared" si="6"/>
        <v/>
      </c>
      <c r="J216" s="220" t="str">
        <f>IF(B216="","",IF(YEAR(B216)='Diário 3º PA'!$P$1,MONTH(B216)-'Diário 3º PA'!$O$1+1,(YEAR(B216)-'Diário 3º PA'!$P$1)*12-'Diário 3º PA'!$O$1+1+MONTH(B216)))</f>
        <v/>
      </c>
    </row>
    <row r="217" spans="1:10" x14ac:dyDescent="0.2">
      <c r="A217" s="396">
        <v>235</v>
      </c>
      <c r="B217" s="402"/>
      <c r="C217" s="398"/>
      <c r="D217" s="398"/>
      <c r="E217" s="399"/>
      <c r="F217" s="400"/>
      <c r="G217" s="398"/>
      <c r="H217" s="401"/>
      <c r="I217" s="231" t="str">
        <f t="shared" si="6"/>
        <v/>
      </c>
      <c r="J217" s="220" t="str">
        <f>IF(B217="","",IF(YEAR(B217)='Diário 3º PA'!$P$1,MONTH(B217)-'Diário 3º PA'!$O$1+1,(YEAR(B217)-'Diário 3º PA'!$P$1)*12-'Diário 3º PA'!$O$1+1+MONTH(B217)))</f>
        <v/>
      </c>
    </row>
    <row r="218" spans="1:10" x14ac:dyDescent="0.2">
      <c r="A218" s="396">
        <v>236</v>
      </c>
      <c r="B218" s="402"/>
      <c r="C218" s="398"/>
      <c r="D218" s="398"/>
      <c r="E218" s="399"/>
      <c r="F218" s="400"/>
      <c r="G218" s="398"/>
      <c r="H218" s="401"/>
      <c r="I218" s="231" t="str">
        <f t="shared" si="6"/>
        <v/>
      </c>
      <c r="J218" s="220" t="str">
        <f>IF(B218="","",IF(YEAR(B218)='Diário 3º PA'!$P$1,MONTH(B218)-'Diário 3º PA'!$O$1+1,(YEAR(B218)-'Diário 3º PA'!$P$1)*12-'Diário 3º PA'!$O$1+1+MONTH(B218)))</f>
        <v/>
      </c>
    </row>
    <row r="219" spans="1:10" x14ac:dyDescent="0.2">
      <c r="A219" s="396">
        <v>237</v>
      </c>
      <c r="B219" s="402"/>
      <c r="C219" s="398"/>
      <c r="D219" s="398"/>
      <c r="E219" s="399"/>
      <c r="F219" s="400"/>
      <c r="G219" s="398"/>
      <c r="H219" s="401"/>
      <c r="I219" s="231" t="str">
        <f t="shared" si="6"/>
        <v/>
      </c>
      <c r="J219" s="220" t="str">
        <f>IF(B219="","",IF(YEAR(B219)='Diário 3º PA'!$P$1,MONTH(B219)-'Diário 3º PA'!$O$1+1,(YEAR(B219)-'Diário 3º PA'!$P$1)*12-'Diário 3º PA'!$O$1+1+MONTH(B219)))</f>
        <v/>
      </c>
    </row>
    <row r="220" spans="1:10" x14ac:dyDescent="0.2">
      <c r="A220" s="396">
        <v>238</v>
      </c>
      <c r="B220" s="402"/>
      <c r="C220" s="398"/>
      <c r="D220" s="398"/>
      <c r="E220" s="399"/>
      <c r="F220" s="400"/>
      <c r="G220" s="398"/>
      <c r="H220" s="401"/>
      <c r="I220" s="231" t="str">
        <f t="shared" si="6"/>
        <v/>
      </c>
      <c r="J220" s="220" t="str">
        <f>IF(B220="","",IF(YEAR(B220)='Diário 3º PA'!$P$1,MONTH(B220)-'Diário 3º PA'!$O$1+1,(YEAR(B220)-'Diário 3º PA'!$P$1)*12-'Diário 3º PA'!$O$1+1+MONTH(B220)))</f>
        <v/>
      </c>
    </row>
    <row r="221" spans="1:10" x14ac:dyDescent="0.2">
      <c r="A221" s="396">
        <v>239</v>
      </c>
      <c r="B221" s="402"/>
      <c r="C221" s="398"/>
      <c r="D221" s="398"/>
      <c r="E221" s="399"/>
      <c r="F221" s="400"/>
      <c r="G221" s="398"/>
      <c r="H221" s="401"/>
      <c r="I221" s="231" t="str">
        <f t="shared" si="6"/>
        <v/>
      </c>
      <c r="J221" s="220" t="str">
        <f>IF(B221="","",IF(YEAR(B221)='Diário 3º PA'!$P$1,MONTH(B221)-'Diário 3º PA'!$O$1+1,(YEAR(B221)-'Diário 3º PA'!$P$1)*12-'Diário 3º PA'!$O$1+1+MONTH(B221)))</f>
        <v/>
      </c>
    </row>
    <row r="222" spans="1:10" x14ac:dyDescent="0.2">
      <c r="A222" s="396">
        <v>240</v>
      </c>
      <c r="B222" s="402"/>
      <c r="C222" s="398"/>
      <c r="D222" s="398"/>
      <c r="E222" s="399"/>
      <c r="F222" s="400"/>
      <c r="G222" s="398"/>
      <c r="H222" s="401"/>
      <c r="I222" s="231" t="str">
        <f t="shared" si="6"/>
        <v/>
      </c>
      <c r="J222" s="220" t="str">
        <f>IF(B222="","",IF(YEAR(B222)='Diário 3º PA'!$P$1,MONTH(B222)-'Diário 3º PA'!$O$1+1,(YEAR(B222)-'Diário 3º PA'!$P$1)*12-'Diário 3º PA'!$O$1+1+MONTH(B222)))</f>
        <v/>
      </c>
    </row>
    <row r="223" spans="1:10" x14ac:dyDescent="0.2">
      <c r="A223" s="396">
        <v>241</v>
      </c>
      <c r="B223" s="402"/>
      <c r="C223" s="398"/>
      <c r="D223" s="398"/>
      <c r="E223" s="399"/>
      <c r="F223" s="400"/>
      <c r="G223" s="398"/>
      <c r="H223" s="401"/>
      <c r="I223" s="231" t="str">
        <f t="shared" si="6"/>
        <v/>
      </c>
      <c r="J223" s="220" t="str">
        <f>IF(B223="","",IF(YEAR(B223)='Diário 3º PA'!$P$1,MONTH(B223)-'Diário 3º PA'!$O$1+1,(YEAR(B223)-'Diário 3º PA'!$P$1)*12-'Diário 3º PA'!$O$1+1+MONTH(B223)))</f>
        <v/>
      </c>
    </row>
    <row r="224" spans="1:10" x14ac:dyDescent="0.2">
      <c r="A224" s="396">
        <v>242</v>
      </c>
      <c r="B224" s="402"/>
      <c r="C224" s="398"/>
      <c r="D224" s="398"/>
      <c r="E224" s="399"/>
      <c r="F224" s="400"/>
      <c r="G224" s="398"/>
      <c r="H224" s="401"/>
      <c r="I224" s="231" t="str">
        <f t="shared" si="6"/>
        <v/>
      </c>
      <c r="J224" s="220" t="str">
        <f>IF(B224="","",IF(YEAR(B224)='Diário 3º PA'!$P$1,MONTH(B224)-'Diário 3º PA'!$O$1+1,(YEAR(B224)-'Diário 3º PA'!$P$1)*12-'Diário 3º PA'!$O$1+1+MONTH(B224)))</f>
        <v/>
      </c>
    </row>
    <row r="225" spans="1:10" x14ac:dyDescent="0.2">
      <c r="A225" s="396">
        <v>243</v>
      </c>
      <c r="B225" s="402"/>
      <c r="C225" s="398"/>
      <c r="D225" s="398"/>
      <c r="E225" s="399"/>
      <c r="F225" s="400"/>
      <c r="G225" s="398"/>
      <c r="H225" s="401"/>
      <c r="I225" s="231" t="str">
        <f t="shared" si="6"/>
        <v/>
      </c>
      <c r="J225" s="220" t="str">
        <f>IF(B225="","",IF(YEAR(B225)='Diário 3º PA'!$P$1,MONTH(B225)-'Diário 3º PA'!$O$1+1,(YEAR(B225)-'Diário 3º PA'!$P$1)*12-'Diário 3º PA'!$O$1+1+MONTH(B225)))</f>
        <v/>
      </c>
    </row>
    <row r="226" spans="1:10" x14ac:dyDescent="0.2">
      <c r="A226" s="396">
        <v>244</v>
      </c>
      <c r="B226" s="402"/>
      <c r="C226" s="398"/>
      <c r="D226" s="398"/>
      <c r="E226" s="399"/>
      <c r="F226" s="400"/>
      <c r="G226" s="398"/>
      <c r="H226" s="401"/>
      <c r="I226" s="231" t="str">
        <f t="shared" si="6"/>
        <v/>
      </c>
      <c r="J226" s="220" t="str">
        <f>IF(B226="","",IF(YEAR(B226)='Diário 3º PA'!$P$1,MONTH(B226)-'Diário 3º PA'!$O$1+1,(YEAR(B226)-'Diário 3º PA'!$P$1)*12-'Diário 3º PA'!$O$1+1+MONTH(B226)))</f>
        <v/>
      </c>
    </row>
    <row r="227" spans="1:10" x14ac:dyDescent="0.2">
      <c r="A227" s="396">
        <v>245</v>
      </c>
      <c r="B227" s="402"/>
      <c r="C227" s="398"/>
      <c r="D227" s="398"/>
      <c r="E227" s="399"/>
      <c r="F227" s="400"/>
      <c r="G227" s="398"/>
      <c r="H227" s="401"/>
      <c r="I227" s="231" t="str">
        <f t="shared" si="6"/>
        <v/>
      </c>
      <c r="J227" s="220" t="str">
        <f>IF(B227="","",IF(YEAR(B227)='Diário 3º PA'!$P$1,MONTH(B227)-'Diário 3º PA'!$O$1+1,(YEAR(B227)-'Diário 3º PA'!$P$1)*12-'Diário 3º PA'!$O$1+1+MONTH(B227)))</f>
        <v/>
      </c>
    </row>
    <row r="228" spans="1:10" x14ac:dyDescent="0.2">
      <c r="A228" s="396">
        <v>246</v>
      </c>
      <c r="B228" s="402"/>
      <c r="C228" s="398"/>
      <c r="D228" s="398"/>
      <c r="E228" s="399"/>
      <c r="F228" s="400"/>
      <c r="G228" s="398"/>
      <c r="H228" s="401"/>
      <c r="I228" s="231" t="str">
        <f t="shared" si="6"/>
        <v/>
      </c>
      <c r="J228" s="220" t="str">
        <f>IF(B228="","",IF(YEAR(B228)='Diário 3º PA'!$P$1,MONTH(B228)-'Diário 3º PA'!$O$1+1,(YEAR(B228)-'Diário 3º PA'!$P$1)*12-'Diário 3º PA'!$O$1+1+MONTH(B228)))</f>
        <v/>
      </c>
    </row>
    <row r="229" spans="1:10" x14ac:dyDescent="0.2">
      <c r="A229" s="396">
        <v>247</v>
      </c>
      <c r="B229" s="402"/>
      <c r="C229" s="398"/>
      <c r="D229" s="398"/>
      <c r="E229" s="399"/>
      <c r="F229" s="400"/>
      <c r="G229" s="398"/>
      <c r="H229" s="401"/>
      <c r="I229" s="231" t="str">
        <f t="shared" si="6"/>
        <v/>
      </c>
      <c r="J229" s="220" t="str">
        <f>IF(B229="","",IF(YEAR(B229)='Diário 3º PA'!$P$1,MONTH(B229)-'Diário 3º PA'!$O$1+1,(YEAR(B229)-'Diário 3º PA'!$P$1)*12-'Diário 3º PA'!$O$1+1+MONTH(B229)))</f>
        <v/>
      </c>
    </row>
    <row r="230" spans="1:10" x14ac:dyDescent="0.2">
      <c r="A230" s="396">
        <v>248</v>
      </c>
      <c r="B230" s="402"/>
      <c r="C230" s="398"/>
      <c r="D230" s="398"/>
      <c r="E230" s="399"/>
      <c r="F230" s="400"/>
      <c r="G230" s="398"/>
      <c r="H230" s="401"/>
      <c r="I230" s="231" t="str">
        <f t="shared" si="6"/>
        <v/>
      </c>
      <c r="J230" s="220" t="str">
        <f>IF(B230="","",IF(YEAR(B230)='Diário 3º PA'!$P$1,MONTH(B230)-'Diário 3º PA'!$O$1+1,(YEAR(B230)-'Diário 3º PA'!$P$1)*12-'Diário 3º PA'!$O$1+1+MONTH(B230)))</f>
        <v/>
      </c>
    </row>
    <row r="231" spans="1:10" x14ac:dyDescent="0.2">
      <c r="A231" s="396">
        <v>249</v>
      </c>
      <c r="B231" s="402"/>
      <c r="C231" s="398"/>
      <c r="D231" s="398"/>
      <c r="E231" s="399"/>
      <c r="F231" s="400"/>
      <c r="G231" s="398"/>
      <c r="H231" s="401"/>
      <c r="I231" s="231" t="str">
        <f t="shared" si="6"/>
        <v/>
      </c>
      <c r="J231" s="220" t="str">
        <f>IF(B231="","",IF(YEAR(B231)='Diário 3º PA'!$P$1,MONTH(B231)-'Diário 3º PA'!$O$1+1,(YEAR(B231)-'Diário 3º PA'!$P$1)*12-'Diário 3º PA'!$O$1+1+MONTH(B231)))</f>
        <v/>
      </c>
    </row>
    <row r="232" spans="1:10" ht="73.5" customHeight="1" thickBot="1" x14ac:dyDescent="0.25">
      <c r="A232" s="403">
        <v>250</v>
      </c>
      <c r="B232" s="404"/>
      <c r="C232" s="405"/>
      <c r="D232" s="405"/>
      <c r="E232" s="406"/>
      <c r="F232" s="407"/>
      <c r="G232" s="405"/>
      <c r="H232" s="408"/>
      <c r="I232" s="231" t="str">
        <f t="shared" si="6"/>
        <v/>
      </c>
      <c r="J232" s="220" t="str">
        <f>IF(B232="","",IF(YEAR(B232)='Diário 3º PA'!$P$1,MONTH(B232)-'Diário 3º PA'!$O$1+1,(YEAR(B232)-'Diário 3º PA'!$P$1)*12-'Diário 3º PA'!$O$1+1+MONTH(B232)))</f>
        <v/>
      </c>
    </row>
    <row r="233" spans="1:10" x14ac:dyDescent="0.2">
      <c r="F233" s="221"/>
      <c r="G233" s="221"/>
      <c r="H233" s="221"/>
    </row>
    <row r="234" spans="1:10" x14ac:dyDescent="0.2">
      <c r="F234" s="221"/>
      <c r="G234" s="221"/>
      <c r="H234" s="221"/>
    </row>
  </sheetData>
  <sheetProtection formatRows="0" insertRows="0"/>
  <autoFilter ref="A4:J232"/>
  <mergeCells count="3">
    <mergeCell ref="A1:H1"/>
    <mergeCell ref="A2:H2"/>
    <mergeCell ref="A3:H3"/>
  </mergeCells>
  <dataValidations count="5">
    <dataValidation type="list" allowBlank="1" showInputMessage="1" showErrorMessage="1" sqref="C5:C6">
      <formula1>#REF!</formula1>
    </dataValidation>
    <dataValidation type="list" allowBlank="1" showInputMessage="1" showErrorMessage="1" sqref="D10 D40:D232">
      <formula1>INDIRECT($I10)</formula1>
    </dataValidation>
    <dataValidation type="list" allowBlank="1" showInputMessage="1" showErrorMessage="1" sqref="D5:D9 D11:D39">
      <formula1>INDIRECT($K5)</formula1>
    </dataValidation>
    <dataValidation type="list" allowBlank="1" showInputMessage="1" showErrorMessage="1" sqref="C7:C232">
      <formula1>Categorias</formula1>
    </dataValidation>
    <dataValidation type="list" allowBlank="1" showInputMessage="1" showErrorMessage="1" sqref="F5:F232">
      <formula1>VinculoPT</formula1>
    </dataValidation>
  </dataValidations>
  <printOptions horizontalCentered="1"/>
  <pageMargins left="0.19685039370078741" right="0.19685039370078741" top="0.59055118110236227" bottom="0.59055118110236227" header="0" footer="0"/>
  <pageSetup paperSize="9" scale="65"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filterMode="1">
    <tabColor theme="1" tint="4.9989318521683403E-2"/>
    <pageSetUpPr fitToPage="1"/>
  </sheetPr>
  <dimension ref="A1:Q4258"/>
  <sheetViews>
    <sheetView view="pageBreakPreview" zoomScaleSheetLayoutView="100" workbookViewId="0">
      <pane xSplit="6" ySplit="3" topLeftCell="H1404" activePane="bottomRight" state="frozen"/>
      <selection pane="topRight" activeCell="G29" sqref="G29"/>
      <selection pane="bottomLeft" activeCell="G29" sqref="G29"/>
      <selection pane="bottomRight" activeCell="H1684" sqref="H1684"/>
    </sheetView>
  </sheetViews>
  <sheetFormatPr defaultColWidth="9.140625" defaultRowHeight="12.75" x14ac:dyDescent="0.2"/>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18" customWidth="1"/>
    <col min="10" max="10" width="19.7109375" style="317" customWidth="1"/>
    <col min="11" max="11" width="17.28515625" style="317" customWidth="1"/>
    <col min="12" max="12" width="14.7109375" style="318" customWidth="1"/>
    <col min="13" max="13" width="20.140625" style="317"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x14ac:dyDescent="0.2">
      <c r="A1" s="725" t="str">
        <f>Capa!A1</f>
        <v>Contrato de Gestão nº. 008/2021 celebrado entre a Secretaria de Justiça e Segurança Pública do Estado de Minas Gerais - SEJUSP e o Instituto Elo</v>
      </c>
      <c r="B1" s="725"/>
      <c r="C1" s="725"/>
      <c r="D1" s="725"/>
      <c r="E1" s="725"/>
      <c r="F1" s="725"/>
      <c r="G1" s="725"/>
      <c r="H1" s="725"/>
      <c r="I1" s="725"/>
      <c r="J1" s="725"/>
      <c r="K1" s="725"/>
      <c r="L1" s="725"/>
      <c r="M1" s="725"/>
      <c r="N1" s="725"/>
      <c r="O1" s="88">
        <f>IF(Resumo!$C$5="","",MONTH(Resumo!$C$5))</f>
        <v>1</v>
      </c>
      <c r="P1" s="88">
        <f>YEAR(Resumo!$C$5)</f>
        <v>2022</v>
      </c>
    </row>
    <row r="2" spans="1:17" ht="18" customHeight="1" thickBot="1" x14ac:dyDescent="0.25">
      <c r="A2" s="755" t="str">
        <f>"Tabela 9 - Diário de Entradas e Saídas do Contrato de Gestão - "&amp;LEFT(Capa!A14,1)&amp;"º Período Avaliatório"</f>
        <v>Tabela 9 - Diário de Entradas e Saídas do Contrato de Gestão - 3º Período Avaliatório</v>
      </c>
      <c r="B2" s="755"/>
      <c r="C2" s="755"/>
      <c r="D2" s="755"/>
      <c r="E2" s="755"/>
      <c r="F2" s="755"/>
      <c r="G2" s="755"/>
      <c r="H2" s="755"/>
      <c r="I2" s="755"/>
      <c r="J2" s="755"/>
      <c r="K2" s="755"/>
      <c r="L2" s="755"/>
      <c r="M2" s="755"/>
      <c r="N2" s="755"/>
      <c r="O2" s="89"/>
      <c r="P2" s="89"/>
    </row>
    <row r="3" spans="1:17" s="90" customFormat="1" ht="39" customHeight="1" thickBot="1" x14ac:dyDescent="0.25">
      <c r="A3" s="54" t="s">
        <v>691</v>
      </c>
      <c r="B3" s="54" t="s">
        <v>692</v>
      </c>
      <c r="C3" s="55" t="s">
        <v>632</v>
      </c>
      <c r="D3" s="54" t="s">
        <v>628</v>
      </c>
      <c r="E3" s="55" t="s">
        <v>424</v>
      </c>
      <c r="F3" s="55" t="s">
        <v>693</v>
      </c>
      <c r="G3" s="55" t="s">
        <v>631</v>
      </c>
      <c r="H3" s="55" t="s">
        <v>629</v>
      </c>
      <c r="I3" s="98" t="s">
        <v>630</v>
      </c>
      <c r="J3" s="55" t="s">
        <v>694</v>
      </c>
      <c r="K3" s="55" t="s">
        <v>695</v>
      </c>
      <c r="L3" s="98" t="s">
        <v>696</v>
      </c>
      <c r="M3" s="55" t="s">
        <v>697</v>
      </c>
      <c r="N3" s="55" t="s">
        <v>698</v>
      </c>
      <c r="O3" s="69" t="s">
        <v>699</v>
      </c>
      <c r="P3" s="69" t="s">
        <v>700</v>
      </c>
      <c r="Q3" s="69" t="s">
        <v>628</v>
      </c>
    </row>
    <row r="4" spans="1:17" ht="25.5" hidden="1" x14ac:dyDescent="0.2">
      <c r="A4" s="366">
        <f>IF(B4="","",ROW()-ROW($A$3))</f>
        <v>1</v>
      </c>
      <c r="B4" s="345">
        <v>44564</v>
      </c>
      <c r="C4" s="359">
        <v>44531</v>
      </c>
      <c r="D4" s="346" t="s">
        <v>115</v>
      </c>
      <c r="E4" s="346" t="s">
        <v>232</v>
      </c>
      <c r="F4" s="347">
        <v>7790.58</v>
      </c>
      <c r="G4" s="348" t="s">
        <v>701</v>
      </c>
      <c r="H4" s="346" t="s">
        <v>135</v>
      </c>
      <c r="I4" s="350" t="s">
        <v>702</v>
      </c>
      <c r="J4" s="349" t="s">
        <v>703</v>
      </c>
      <c r="K4" s="349" t="s">
        <v>704</v>
      </c>
      <c r="L4" s="350" t="s">
        <v>705</v>
      </c>
      <c r="M4" s="349" t="s">
        <v>706</v>
      </c>
      <c r="N4" s="360">
        <v>44547</v>
      </c>
      <c r="O4" s="70">
        <f t="shared" ref="O4:P4" si="0">IF(B4=0,0,IF(YEAR(B4)=$P$1,MONTH(B4)-$O$1+1,(YEAR(B4)-$P$1)*12-$O$1+1+MONTH(B4)))</f>
        <v>1</v>
      </c>
      <c r="P4" s="70">
        <f t="shared" si="0"/>
        <v>0</v>
      </c>
      <c r="Q4" s="135" t="str">
        <f>SUBSTITUTE(D4," ","_")</f>
        <v>Gastos_Gerais</v>
      </c>
    </row>
    <row r="5" spans="1:17" s="321" customFormat="1" ht="25.5" hidden="1" x14ac:dyDescent="0.2">
      <c r="A5" s="366">
        <f t="shared" ref="A5:A63" si="1">IF(B5="","",ROW()-ROW($A$3))</f>
        <v>2</v>
      </c>
      <c r="B5" s="362">
        <v>44564</v>
      </c>
      <c r="C5" s="368">
        <v>44531</v>
      </c>
      <c r="D5" s="355" t="s">
        <v>115</v>
      </c>
      <c r="E5" s="355" t="s">
        <v>368</v>
      </c>
      <c r="F5" s="364">
        <v>41.3</v>
      </c>
      <c r="G5" s="355" t="s">
        <v>707</v>
      </c>
      <c r="H5" s="355" t="s">
        <v>134</v>
      </c>
      <c r="I5" s="357" t="s">
        <v>708</v>
      </c>
      <c r="J5" s="356" t="s">
        <v>709</v>
      </c>
      <c r="K5" s="356" t="s">
        <v>704</v>
      </c>
      <c r="L5" s="357" t="s">
        <v>428</v>
      </c>
      <c r="M5" s="356">
        <v>14592</v>
      </c>
      <c r="N5" s="365">
        <v>44550</v>
      </c>
      <c r="O5" s="70">
        <f t="shared" ref="O5:O7" si="2">IF(B5=0,0,IF(YEAR(B5)=$P$1,MONTH(B5)-$O$1+1,(YEAR(B5)-$P$1)*12-$O$1+1+MONTH(B5)))</f>
        <v>1</v>
      </c>
      <c r="P5" s="70">
        <f t="shared" ref="P5:P7" si="3">IF(C5=0,0,IF(YEAR(C5)=$P$1,MONTH(C5)-$O$1+1,(YEAR(C5)-$P$1)*12-$O$1+1+MONTH(C5)))</f>
        <v>0</v>
      </c>
      <c r="Q5" s="135" t="str">
        <f t="shared" ref="Q5:Q7" si="4">SUBSTITUTE(D5," ","_")</f>
        <v>Gastos_Gerais</v>
      </c>
    </row>
    <row r="6" spans="1:17" ht="25.5" hidden="1" x14ac:dyDescent="0.2">
      <c r="A6" s="366">
        <f t="shared" si="1"/>
        <v>3</v>
      </c>
      <c r="B6" s="367">
        <v>44564</v>
      </c>
      <c r="C6" s="368">
        <v>44531</v>
      </c>
      <c r="D6" s="355" t="s">
        <v>115</v>
      </c>
      <c r="E6" s="355" t="s">
        <v>336</v>
      </c>
      <c r="F6" s="370">
        <v>2140</v>
      </c>
      <c r="G6" s="371" t="s">
        <v>710</v>
      </c>
      <c r="H6" s="355" t="s">
        <v>658</v>
      </c>
      <c r="I6" s="373" t="s">
        <v>711</v>
      </c>
      <c r="J6" s="372" t="s">
        <v>712</v>
      </c>
      <c r="K6" s="372" t="s">
        <v>704</v>
      </c>
      <c r="L6" s="373" t="s">
        <v>428</v>
      </c>
      <c r="M6" s="372">
        <v>868</v>
      </c>
      <c r="N6" s="374">
        <v>44557</v>
      </c>
      <c r="O6" s="70">
        <f t="shared" si="2"/>
        <v>1</v>
      </c>
      <c r="P6" s="70">
        <f t="shared" si="3"/>
        <v>0</v>
      </c>
      <c r="Q6" s="135" t="str">
        <f t="shared" si="4"/>
        <v>Gastos_Gerais</v>
      </c>
    </row>
    <row r="7" spans="1:17" ht="25.5" hidden="1" x14ac:dyDescent="0.2">
      <c r="A7" s="366">
        <f t="shared" si="1"/>
        <v>4</v>
      </c>
      <c r="B7" s="351">
        <v>44564</v>
      </c>
      <c r="C7" s="368">
        <v>44531</v>
      </c>
      <c r="D7" s="355" t="s">
        <v>115</v>
      </c>
      <c r="E7" s="355" t="s">
        <v>336</v>
      </c>
      <c r="F7" s="354">
        <v>1297</v>
      </c>
      <c r="G7" s="355" t="s">
        <v>713</v>
      </c>
      <c r="H7" s="355" t="s">
        <v>658</v>
      </c>
      <c r="I7" s="357" t="s">
        <v>711</v>
      </c>
      <c r="J7" s="356" t="s">
        <v>712</v>
      </c>
      <c r="K7" s="356" t="s">
        <v>704</v>
      </c>
      <c r="L7" s="357" t="s">
        <v>428</v>
      </c>
      <c r="M7" s="356">
        <v>2594</v>
      </c>
      <c r="N7" s="374">
        <v>44557</v>
      </c>
      <c r="O7" s="70">
        <f t="shared" si="2"/>
        <v>1</v>
      </c>
      <c r="P7" s="70">
        <f t="shared" si="3"/>
        <v>0</v>
      </c>
      <c r="Q7" s="135" t="str">
        <f t="shared" si="4"/>
        <v>Gastos_Gerais</v>
      </c>
    </row>
    <row r="8" spans="1:17" ht="25.5" hidden="1" x14ac:dyDescent="0.2">
      <c r="A8" s="366">
        <f t="shared" si="1"/>
        <v>5</v>
      </c>
      <c r="B8" s="362">
        <v>44564</v>
      </c>
      <c r="C8" s="363">
        <v>44531</v>
      </c>
      <c r="D8" s="355" t="s">
        <v>115</v>
      </c>
      <c r="E8" s="355" t="s">
        <v>304</v>
      </c>
      <c r="F8" s="364">
        <v>359.17</v>
      </c>
      <c r="G8" s="355" t="s">
        <v>714</v>
      </c>
      <c r="H8" s="355" t="s">
        <v>128</v>
      </c>
      <c r="I8" s="357" t="s">
        <v>715</v>
      </c>
      <c r="J8" s="357" t="s">
        <v>716</v>
      </c>
      <c r="K8" s="356" t="s">
        <v>704</v>
      </c>
      <c r="L8" s="357" t="s">
        <v>428</v>
      </c>
      <c r="M8" s="356">
        <v>202133</v>
      </c>
      <c r="N8" s="374">
        <v>44557</v>
      </c>
      <c r="O8" s="70">
        <f t="shared" ref="O8:O13" si="5">IF(B8=0,0,IF(YEAR(B8)=$P$1,MONTH(B8)-$O$1+1,(YEAR(B8)-$P$1)*12-$O$1+1+MONTH(B8)))</f>
        <v>1</v>
      </c>
      <c r="P8" s="70">
        <f t="shared" ref="P8:P13" si="6">IF(C8=0,0,IF(YEAR(C8)=$P$1,MONTH(C8)-$O$1+1,(YEAR(C8)-$P$1)*12-$O$1+1+MONTH(C8)))</f>
        <v>0</v>
      </c>
      <c r="Q8" s="135" t="str">
        <f t="shared" ref="Q8:Q13" si="7">SUBSTITUTE(D8," ","_")</f>
        <v>Gastos_Gerais</v>
      </c>
    </row>
    <row r="9" spans="1:17" ht="25.5" hidden="1" x14ac:dyDescent="0.2">
      <c r="A9" s="366">
        <f t="shared" si="1"/>
        <v>6</v>
      </c>
      <c r="B9" s="351">
        <v>44564</v>
      </c>
      <c r="C9" s="375">
        <v>44562</v>
      </c>
      <c r="D9" s="353" t="s">
        <v>115</v>
      </c>
      <c r="E9" s="353" t="s">
        <v>308</v>
      </c>
      <c r="F9" s="354">
        <v>994.7</v>
      </c>
      <c r="G9" s="355" t="s">
        <v>717</v>
      </c>
      <c r="H9" s="353" t="s">
        <v>129</v>
      </c>
      <c r="I9" s="357" t="s">
        <v>718</v>
      </c>
      <c r="J9" s="356" t="s">
        <v>719</v>
      </c>
      <c r="K9" s="356" t="s">
        <v>704</v>
      </c>
      <c r="L9" s="357" t="s">
        <v>428</v>
      </c>
      <c r="M9" s="356">
        <v>29615</v>
      </c>
      <c r="N9" s="374">
        <v>44559</v>
      </c>
      <c r="O9" s="70">
        <f t="shared" si="5"/>
        <v>1</v>
      </c>
      <c r="P9" s="70">
        <f t="shared" si="6"/>
        <v>1</v>
      </c>
      <c r="Q9" s="135" t="str">
        <f t="shared" si="7"/>
        <v>Gastos_Gerais</v>
      </c>
    </row>
    <row r="10" spans="1:17" ht="25.5" hidden="1" x14ac:dyDescent="0.2">
      <c r="A10" s="366">
        <f t="shared" si="1"/>
        <v>7</v>
      </c>
      <c r="B10" s="351">
        <v>44564</v>
      </c>
      <c r="C10" s="375">
        <v>44531</v>
      </c>
      <c r="D10" s="353" t="s">
        <v>115</v>
      </c>
      <c r="E10" s="353" t="s">
        <v>376</v>
      </c>
      <c r="F10" s="354">
        <v>1587.17</v>
      </c>
      <c r="G10" s="355" t="s">
        <v>720</v>
      </c>
      <c r="H10" s="353" t="s">
        <v>132</v>
      </c>
      <c r="I10" s="357" t="s">
        <v>721</v>
      </c>
      <c r="J10" s="356" t="s">
        <v>722</v>
      </c>
      <c r="K10" s="356" t="s">
        <v>704</v>
      </c>
      <c r="L10" s="357" t="s">
        <v>428</v>
      </c>
      <c r="M10" s="356">
        <v>26915</v>
      </c>
      <c r="N10" s="374">
        <v>44550</v>
      </c>
      <c r="O10" s="70">
        <f t="shared" si="5"/>
        <v>1</v>
      </c>
      <c r="P10" s="70">
        <f t="shared" si="6"/>
        <v>0</v>
      </c>
      <c r="Q10" s="135" t="str">
        <f t="shared" si="7"/>
        <v>Gastos_Gerais</v>
      </c>
    </row>
    <row r="11" spans="1:17" ht="25.5" hidden="1" x14ac:dyDescent="0.2">
      <c r="A11" s="366">
        <f t="shared" si="1"/>
        <v>8</v>
      </c>
      <c r="B11" s="351">
        <v>44564</v>
      </c>
      <c r="C11" s="375">
        <v>44531</v>
      </c>
      <c r="D11" s="353" t="s">
        <v>115</v>
      </c>
      <c r="E11" s="353" t="s">
        <v>318</v>
      </c>
      <c r="F11" s="354">
        <v>595.4</v>
      </c>
      <c r="G11" s="355" t="s">
        <v>723</v>
      </c>
      <c r="H11" s="353" t="s">
        <v>139</v>
      </c>
      <c r="I11" s="357" t="s">
        <v>724</v>
      </c>
      <c r="J11" s="356" t="s">
        <v>725</v>
      </c>
      <c r="K11" s="356" t="s">
        <v>704</v>
      </c>
      <c r="L11" s="357" t="s">
        <v>428</v>
      </c>
      <c r="M11" s="356">
        <v>25577</v>
      </c>
      <c r="N11" s="374">
        <v>44557</v>
      </c>
      <c r="O11" s="70">
        <f t="shared" si="5"/>
        <v>1</v>
      </c>
      <c r="P11" s="70">
        <f t="shared" si="6"/>
        <v>0</v>
      </c>
      <c r="Q11" s="135" t="str">
        <f t="shared" si="7"/>
        <v>Gastos_Gerais</v>
      </c>
    </row>
    <row r="12" spans="1:17" ht="36" hidden="1" x14ac:dyDescent="0.2">
      <c r="A12" s="366">
        <f t="shared" si="1"/>
        <v>9</v>
      </c>
      <c r="B12" s="351">
        <v>44564</v>
      </c>
      <c r="C12" s="375">
        <v>44562</v>
      </c>
      <c r="D12" s="353" t="s">
        <v>115</v>
      </c>
      <c r="E12" s="353" t="s">
        <v>328</v>
      </c>
      <c r="F12" s="354">
        <v>2000</v>
      </c>
      <c r="G12" s="355" t="s">
        <v>726</v>
      </c>
      <c r="H12" s="353" t="s">
        <v>131</v>
      </c>
      <c r="I12" s="357" t="s">
        <v>727</v>
      </c>
      <c r="J12" s="356" t="s">
        <v>728</v>
      </c>
      <c r="K12" s="356" t="s">
        <v>704</v>
      </c>
      <c r="L12" s="357" t="s">
        <v>428</v>
      </c>
      <c r="M12" s="356">
        <v>1813270</v>
      </c>
      <c r="N12" s="374">
        <v>44565</v>
      </c>
      <c r="O12" s="70">
        <f t="shared" si="5"/>
        <v>1</v>
      </c>
      <c r="P12" s="70">
        <f t="shared" si="6"/>
        <v>1</v>
      </c>
      <c r="Q12" s="135" t="str">
        <f t="shared" si="7"/>
        <v>Gastos_Gerais</v>
      </c>
    </row>
    <row r="13" spans="1:17" ht="25.5" hidden="1" x14ac:dyDescent="0.2">
      <c r="A13" s="366">
        <f t="shared" si="1"/>
        <v>10</v>
      </c>
      <c r="B13" s="351">
        <v>44564</v>
      </c>
      <c r="C13" s="375">
        <v>44562</v>
      </c>
      <c r="D13" s="353" t="s">
        <v>115</v>
      </c>
      <c r="E13" s="353" t="s">
        <v>302</v>
      </c>
      <c r="F13" s="354">
        <v>319</v>
      </c>
      <c r="G13" s="355" t="s">
        <v>729</v>
      </c>
      <c r="H13" s="353" t="s">
        <v>130</v>
      </c>
      <c r="I13" s="357" t="s">
        <v>730</v>
      </c>
      <c r="J13" s="356" t="s">
        <v>731</v>
      </c>
      <c r="K13" s="356" t="s">
        <v>732</v>
      </c>
      <c r="L13" s="357" t="s">
        <v>428</v>
      </c>
      <c r="M13" s="356">
        <v>5</v>
      </c>
      <c r="N13" s="374">
        <v>44559</v>
      </c>
      <c r="O13" s="70">
        <f t="shared" si="5"/>
        <v>1</v>
      </c>
      <c r="P13" s="70">
        <f t="shared" si="6"/>
        <v>1</v>
      </c>
      <c r="Q13" s="135" t="str">
        <f t="shared" si="7"/>
        <v>Gastos_Gerais</v>
      </c>
    </row>
    <row r="14" spans="1:17" ht="36" hidden="1" x14ac:dyDescent="0.2">
      <c r="A14" s="366">
        <f t="shared" si="1"/>
        <v>11</v>
      </c>
      <c r="B14" s="362">
        <v>44564</v>
      </c>
      <c r="C14" s="363">
        <v>44562</v>
      </c>
      <c r="D14" s="355" t="s">
        <v>115</v>
      </c>
      <c r="E14" s="355" t="s">
        <v>366</v>
      </c>
      <c r="F14" s="364">
        <v>566.70000000000005</v>
      </c>
      <c r="G14" s="355" t="s">
        <v>733</v>
      </c>
      <c r="H14" s="355" t="s">
        <v>136</v>
      </c>
      <c r="I14" s="357" t="s">
        <v>734</v>
      </c>
      <c r="J14" s="356" t="s">
        <v>735</v>
      </c>
      <c r="K14" s="356" t="s">
        <v>732</v>
      </c>
      <c r="L14" s="357" t="s">
        <v>428</v>
      </c>
      <c r="M14" s="356">
        <v>646</v>
      </c>
      <c r="N14" s="374">
        <v>44560</v>
      </c>
      <c r="O14" s="70">
        <f t="shared" ref="O14:O33" si="8">IF(B14=0,0,IF(YEAR(B14)=$P$1,MONTH(B14)-$O$1+1,(YEAR(B14)-$P$1)*12-$O$1+1+MONTH(B14)))</f>
        <v>1</v>
      </c>
      <c r="P14" s="70">
        <f t="shared" ref="P14:P33" si="9">IF(C14=0,0,IF(YEAR(C14)=$P$1,MONTH(C14)-$O$1+1,(YEAR(C14)-$P$1)*12-$O$1+1+MONTH(C14)))</f>
        <v>1</v>
      </c>
      <c r="Q14" s="135" t="str">
        <f t="shared" ref="Q14:Q33" si="10">SUBSTITUTE(D14," ","_")</f>
        <v>Gastos_Gerais</v>
      </c>
    </row>
    <row r="15" spans="1:17" ht="36" hidden="1" x14ac:dyDescent="0.2">
      <c r="A15" s="366">
        <f t="shared" si="1"/>
        <v>12</v>
      </c>
      <c r="B15" s="351">
        <v>44565</v>
      </c>
      <c r="C15" s="375">
        <v>44562</v>
      </c>
      <c r="D15" s="353" t="s">
        <v>115</v>
      </c>
      <c r="E15" s="353" t="s">
        <v>405</v>
      </c>
      <c r="F15" s="354">
        <v>365.93</v>
      </c>
      <c r="G15" s="355" t="s">
        <v>736</v>
      </c>
      <c r="H15" s="353" t="s">
        <v>136</v>
      </c>
      <c r="I15" s="357" t="s">
        <v>737</v>
      </c>
      <c r="J15" s="356" t="s">
        <v>738</v>
      </c>
      <c r="K15" s="356" t="s">
        <v>704</v>
      </c>
      <c r="L15" s="357" t="s">
        <v>428</v>
      </c>
      <c r="M15" s="356">
        <v>2226</v>
      </c>
      <c r="N15" s="374">
        <v>44558</v>
      </c>
      <c r="O15" s="70">
        <f t="shared" si="8"/>
        <v>1</v>
      </c>
      <c r="P15" s="70">
        <f t="shared" si="9"/>
        <v>1</v>
      </c>
      <c r="Q15" s="135" t="str">
        <f t="shared" si="10"/>
        <v>Gastos_Gerais</v>
      </c>
    </row>
    <row r="16" spans="1:17" ht="25.5" hidden="1" x14ac:dyDescent="0.2">
      <c r="A16" s="366">
        <f t="shared" si="1"/>
        <v>13</v>
      </c>
      <c r="B16" s="351">
        <v>44565</v>
      </c>
      <c r="C16" s="375">
        <v>44562</v>
      </c>
      <c r="D16" s="353" t="s">
        <v>115</v>
      </c>
      <c r="E16" s="353" t="s">
        <v>334</v>
      </c>
      <c r="F16" s="354">
        <v>692.86</v>
      </c>
      <c r="G16" s="355" t="s">
        <v>739</v>
      </c>
      <c r="H16" s="353" t="s">
        <v>128</v>
      </c>
      <c r="I16" s="357" t="s">
        <v>740</v>
      </c>
      <c r="J16" s="356" t="s">
        <v>741</v>
      </c>
      <c r="K16" s="356" t="s">
        <v>704</v>
      </c>
      <c r="L16" s="357" t="s">
        <v>704</v>
      </c>
      <c r="M16" s="356">
        <v>83223827</v>
      </c>
      <c r="N16" s="374">
        <v>44558</v>
      </c>
      <c r="O16" s="70">
        <f t="shared" si="8"/>
        <v>1</v>
      </c>
      <c r="P16" s="70">
        <f t="shared" si="9"/>
        <v>1</v>
      </c>
      <c r="Q16" s="135" t="str">
        <f t="shared" si="10"/>
        <v>Gastos_Gerais</v>
      </c>
    </row>
    <row r="17" spans="1:17" ht="25.5" hidden="1" x14ac:dyDescent="0.2">
      <c r="A17" s="361">
        <f t="shared" si="1"/>
        <v>14</v>
      </c>
      <c r="B17" s="362">
        <v>44565</v>
      </c>
      <c r="C17" s="363">
        <v>44562</v>
      </c>
      <c r="D17" s="355" t="s">
        <v>115</v>
      </c>
      <c r="E17" s="353" t="s">
        <v>354</v>
      </c>
      <c r="F17" s="364">
        <v>386</v>
      </c>
      <c r="G17" s="355" t="s">
        <v>742</v>
      </c>
      <c r="H17" s="355" t="s">
        <v>130</v>
      </c>
      <c r="I17" s="357" t="s">
        <v>743</v>
      </c>
      <c r="J17" s="356" t="s">
        <v>744</v>
      </c>
      <c r="K17" s="356" t="s">
        <v>704</v>
      </c>
      <c r="L17" s="357" t="s">
        <v>428</v>
      </c>
      <c r="M17" s="356">
        <v>19703</v>
      </c>
      <c r="N17" s="374">
        <v>44546</v>
      </c>
      <c r="O17" s="70">
        <f t="shared" si="8"/>
        <v>1</v>
      </c>
      <c r="P17" s="70">
        <f t="shared" si="9"/>
        <v>1</v>
      </c>
      <c r="Q17" s="135" t="str">
        <f t="shared" si="10"/>
        <v>Gastos_Gerais</v>
      </c>
    </row>
    <row r="18" spans="1:17" ht="38.25" x14ac:dyDescent="0.2">
      <c r="A18" s="366">
        <f t="shared" si="1"/>
        <v>15</v>
      </c>
      <c r="B18" s="351">
        <v>44565</v>
      </c>
      <c r="C18" s="375">
        <v>44562</v>
      </c>
      <c r="D18" s="353" t="s">
        <v>117</v>
      </c>
      <c r="E18" s="353" t="s">
        <v>389</v>
      </c>
      <c r="F18" s="354">
        <v>2388</v>
      </c>
      <c r="G18" s="353" t="s">
        <v>745</v>
      </c>
      <c r="H18" s="353" t="s">
        <v>140</v>
      </c>
      <c r="I18" s="357" t="s">
        <v>746</v>
      </c>
      <c r="J18" s="356" t="s">
        <v>747</v>
      </c>
      <c r="K18" s="356" t="s">
        <v>704</v>
      </c>
      <c r="L18" s="357" t="s">
        <v>428</v>
      </c>
      <c r="M18" s="356">
        <v>12654</v>
      </c>
      <c r="N18" s="374">
        <v>44544</v>
      </c>
      <c r="O18" s="70">
        <f t="shared" si="8"/>
        <v>1</v>
      </c>
      <c r="P18" s="70">
        <f t="shared" si="9"/>
        <v>1</v>
      </c>
      <c r="Q18" s="135" t="str">
        <f t="shared" si="10"/>
        <v>Aquisição_de_Bens_Permanentes</v>
      </c>
    </row>
    <row r="19" spans="1:17" ht="25.5" hidden="1" x14ac:dyDescent="0.2">
      <c r="A19" s="366">
        <f t="shared" si="1"/>
        <v>16</v>
      </c>
      <c r="B19" s="351">
        <v>44565</v>
      </c>
      <c r="C19" s="375">
        <v>44562</v>
      </c>
      <c r="D19" s="353" t="s">
        <v>115</v>
      </c>
      <c r="E19" s="353" t="s">
        <v>354</v>
      </c>
      <c r="F19" s="354">
        <v>98</v>
      </c>
      <c r="G19" s="353" t="s">
        <v>748</v>
      </c>
      <c r="H19" s="353" t="s">
        <v>132</v>
      </c>
      <c r="I19" s="357" t="s">
        <v>749</v>
      </c>
      <c r="J19" s="356" t="s">
        <v>750</v>
      </c>
      <c r="K19" s="356" t="s">
        <v>704</v>
      </c>
      <c r="L19" s="357" t="s">
        <v>428</v>
      </c>
      <c r="M19" s="356">
        <v>21312</v>
      </c>
      <c r="N19" s="374">
        <v>44551</v>
      </c>
      <c r="O19" s="70">
        <f t="shared" si="8"/>
        <v>1</v>
      </c>
      <c r="P19" s="70">
        <f t="shared" si="9"/>
        <v>1</v>
      </c>
      <c r="Q19" s="135" t="str">
        <f t="shared" si="10"/>
        <v>Gastos_Gerais</v>
      </c>
    </row>
    <row r="20" spans="1:17" ht="25.5" hidden="1" x14ac:dyDescent="0.2">
      <c r="A20" s="366">
        <f t="shared" si="1"/>
        <v>17</v>
      </c>
      <c r="B20" s="351">
        <v>44565</v>
      </c>
      <c r="C20" s="375">
        <v>44562</v>
      </c>
      <c r="D20" s="353" t="s">
        <v>115</v>
      </c>
      <c r="E20" s="353" t="s">
        <v>354</v>
      </c>
      <c r="F20" s="354">
        <v>2166.4</v>
      </c>
      <c r="G20" s="353" t="s">
        <v>751</v>
      </c>
      <c r="H20" s="353" t="s">
        <v>138</v>
      </c>
      <c r="I20" s="357" t="s">
        <v>752</v>
      </c>
      <c r="J20" s="356" t="s">
        <v>753</v>
      </c>
      <c r="K20" s="356" t="s">
        <v>704</v>
      </c>
      <c r="L20" s="357" t="s">
        <v>428</v>
      </c>
      <c r="M20" s="356">
        <v>3372</v>
      </c>
      <c r="N20" s="374">
        <v>44552</v>
      </c>
      <c r="O20" s="70">
        <f t="shared" si="8"/>
        <v>1</v>
      </c>
      <c r="P20" s="70">
        <f t="shared" si="9"/>
        <v>1</v>
      </c>
      <c r="Q20" s="135" t="str">
        <f t="shared" si="10"/>
        <v>Gastos_Gerais</v>
      </c>
    </row>
    <row r="21" spans="1:17" ht="25.5" hidden="1" x14ac:dyDescent="0.2">
      <c r="A21" s="366">
        <f t="shared" si="1"/>
        <v>18</v>
      </c>
      <c r="B21" s="351">
        <v>44565</v>
      </c>
      <c r="C21" s="375">
        <v>44562</v>
      </c>
      <c r="D21" s="353" t="s">
        <v>104</v>
      </c>
      <c r="E21" s="353" t="s">
        <v>204</v>
      </c>
      <c r="F21" s="354">
        <v>115.33</v>
      </c>
      <c r="G21" s="353" t="s">
        <v>754</v>
      </c>
      <c r="H21" s="353" t="s">
        <v>127</v>
      </c>
      <c r="I21" s="357" t="s">
        <v>755</v>
      </c>
      <c r="J21" s="356" t="s">
        <v>756</v>
      </c>
      <c r="K21" s="356" t="s">
        <v>704</v>
      </c>
      <c r="L21" s="357" t="s">
        <v>428</v>
      </c>
      <c r="M21" s="356">
        <v>20223166</v>
      </c>
      <c r="N21" s="374">
        <v>44566</v>
      </c>
      <c r="O21" s="70">
        <f t="shared" si="8"/>
        <v>1</v>
      </c>
      <c r="P21" s="70">
        <f t="shared" si="9"/>
        <v>1</v>
      </c>
      <c r="Q21" s="135" t="str">
        <f t="shared" si="10"/>
        <v>Gastos_com_Pessoal</v>
      </c>
    </row>
    <row r="22" spans="1:17" ht="38.25" x14ac:dyDescent="0.2">
      <c r="A22" s="366">
        <f t="shared" si="1"/>
        <v>19</v>
      </c>
      <c r="B22" s="351">
        <v>44565</v>
      </c>
      <c r="C22" s="375">
        <v>44562</v>
      </c>
      <c r="D22" s="353" t="s">
        <v>117</v>
      </c>
      <c r="E22" s="353" t="s">
        <v>387</v>
      </c>
      <c r="F22" s="354">
        <v>3813</v>
      </c>
      <c r="G22" s="353" t="s">
        <v>757</v>
      </c>
      <c r="H22" s="353" t="s">
        <v>127</v>
      </c>
      <c r="I22" s="357" t="s">
        <v>746</v>
      </c>
      <c r="J22" s="356" t="s">
        <v>747</v>
      </c>
      <c r="K22" s="356" t="s">
        <v>704</v>
      </c>
      <c r="L22" s="357" t="s">
        <v>428</v>
      </c>
      <c r="M22" s="356">
        <v>12716</v>
      </c>
      <c r="N22" s="374">
        <v>44552</v>
      </c>
      <c r="O22" s="70">
        <f t="shared" si="8"/>
        <v>1</v>
      </c>
      <c r="P22" s="70">
        <f t="shared" si="9"/>
        <v>1</v>
      </c>
      <c r="Q22" s="135" t="str">
        <f t="shared" si="10"/>
        <v>Aquisição_de_Bens_Permanentes</v>
      </c>
    </row>
    <row r="23" spans="1:17" ht="25.5" hidden="1" x14ac:dyDescent="0.2">
      <c r="A23" s="366">
        <f t="shared" si="1"/>
        <v>20</v>
      </c>
      <c r="B23" s="351">
        <v>44565</v>
      </c>
      <c r="C23" s="375">
        <v>44531</v>
      </c>
      <c r="D23" s="353" t="s">
        <v>115</v>
      </c>
      <c r="E23" s="353" t="s">
        <v>230</v>
      </c>
      <c r="F23" s="354">
        <v>72.19</v>
      </c>
      <c r="G23" s="353" t="s">
        <v>758</v>
      </c>
      <c r="H23" s="353" t="s">
        <v>139</v>
      </c>
      <c r="I23" s="357" t="s">
        <v>759</v>
      </c>
      <c r="J23" s="356" t="s">
        <v>760</v>
      </c>
      <c r="K23" s="356" t="s">
        <v>704</v>
      </c>
      <c r="L23" s="357" t="s">
        <v>428</v>
      </c>
      <c r="M23" s="356">
        <v>352459149</v>
      </c>
      <c r="N23" s="374">
        <v>44545</v>
      </c>
      <c r="O23" s="70">
        <f t="shared" si="8"/>
        <v>1</v>
      </c>
      <c r="P23" s="70">
        <f t="shared" si="9"/>
        <v>0</v>
      </c>
      <c r="Q23" s="135" t="str">
        <f t="shared" si="10"/>
        <v>Gastos_Gerais</v>
      </c>
    </row>
    <row r="24" spans="1:17" ht="25.5" hidden="1" x14ac:dyDescent="0.2">
      <c r="A24" s="366">
        <f t="shared" si="1"/>
        <v>21</v>
      </c>
      <c r="B24" s="351">
        <v>44565</v>
      </c>
      <c r="C24" s="375">
        <v>44531</v>
      </c>
      <c r="D24" s="353" t="s">
        <v>115</v>
      </c>
      <c r="E24" s="353" t="s">
        <v>230</v>
      </c>
      <c r="F24" s="354">
        <v>1176.8900000000001</v>
      </c>
      <c r="G24" s="353" t="s">
        <v>758</v>
      </c>
      <c r="H24" s="353" t="s">
        <v>139</v>
      </c>
      <c r="I24" s="357" t="s">
        <v>759</v>
      </c>
      <c r="J24" s="356" t="s">
        <v>760</v>
      </c>
      <c r="K24" s="356" t="s">
        <v>704</v>
      </c>
      <c r="L24" s="357" t="s">
        <v>428</v>
      </c>
      <c r="M24" s="356">
        <v>352464273</v>
      </c>
      <c r="N24" s="374">
        <v>44516</v>
      </c>
      <c r="O24" s="70">
        <f t="shared" si="8"/>
        <v>1</v>
      </c>
      <c r="P24" s="70">
        <f t="shared" si="9"/>
        <v>0</v>
      </c>
      <c r="Q24" s="135" t="str">
        <f t="shared" si="10"/>
        <v>Gastos_Gerais</v>
      </c>
    </row>
    <row r="25" spans="1:17" ht="25.5" hidden="1" x14ac:dyDescent="0.2">
      <c r="A25" s="366">
        <f t="shared" si="1"/>
        <v>22</v>
      </c>
      <c r="B25" s="351">
        <v>44565</v>
      </c>
      <c r="C25" s="375">
        <v>44562</v>
      </c>
      <c r="D25" s="353" t="s">
        <v>115</v>
      </c>
      <c r="E25" s="353" t="s">
        <v>232</v>
      </c>
      <c r="F25" s="354">
        <v>2070.29</v>
      </c>
      <c r="G25" s="353" t="s">
        <v>761</v>
      </c>
      <c r="H25" s="353" t="s">
        <v>132</v>
      </c>
      <c r="I25" s="357" t="s">
        <v>762</v>
      </c>
      <c r="J25" s="356" t="s">
        <v>763</v>
      </c>
      <c r="K25" s="356" t="s">
        <v>704</v>
      </c>
      <c r="L25" s="357" t="s">
        <v>705</v>
      </c>
      <c r="M25" s="356" t="s">
        <v>764</v>
      </c>
      <c r="N25" s="374">
        <v>44565</v>
      </c>
      <c r="O25" s="70">
        <f t="shared" si="8"/>
        <v>1</v>
      </c>
      <c r="P25" s="70">
        <f t="shared" si="9"/>
        <v>1</v>
      </c>
      <c r="Q25" s="135" t="str">
        <f t="shared" si="10"/>
        <v>Gastos_Gerais</v>
      </c>
    </row>
    <row r="26" spans="1:17" ht="25.5" hidden="1" x14ac:dyDescent="0.2">
      <c r="A26" s="366">
        <f t="shared" si="1"/>
        <v>23</v>
      </c>
      <c r="B26" s="351">
        <v>44565</v>
      </c>
      <c r="C26" s="375">
        <v>44562</v>
      </c>
      <c r="D26" s="353" t="s">
        <v>115</v>
      </c>
      <c r="E26" s="353" t="s">
        <v>232</v>
      </c>
      <c r="F26" s="354">
        <v>5543.52</v>
      </c>
      <c r="G26" s="353" t="s">
        <v>761</v>
      </c>
      <c r="H26" s="353" t="s">
        <v>765</v>
      </c>
      <c r="I26" s="357" t="s">
        <v>702</v>
      </c>
      <c r="J26" s="356" t="s">
        <v>703</v>
      </c>
      <c r="K26" s="356" t="s">
        <v>704</v>
      </c>
      <c r="L26" s="357" t="s">
        <v>705</v>
      </c>
      <c r="M26" s="356" t="s">
        <v>766</v>
      </c>
      <c r="N26" s="374">
        <v>44544</v>
      </c>
      <c r="O26" s="70">
        <f t="shared" si="8"/>
        <v>1</v>
      </c>
      <c r="P26" s="70">
        <f t="shared" si="9"/>
        <v>1</v>
      </c>
      <c r="Q26" s="135" t="str">
        <f t="shared" si="10"/>
        <v>Gastos_Gerais</v>
      </c>
    </row>
    <row r="27" spans="1:17" ht="25.5" hidden="1" x14ac:dyDescent="0.2">
      <c r="A27" s="366">
        <f t="shared" si="1"/>
        <v>24</v>
      </c>
      <c r="B27" s="351">
        <v>44565</v>
      </c>
      <c r="C27" s="375">
        <v>44531</v>
      </c>
      <c r="D27" s="353" t="s">
        <v>115</v>
      </c>
      <c r="E27" s="353" t="s">
        <v>230</v>
      </c>
      <c r="F27" s="354">
        <v>3697.19</v>
      </c>
      <c r="G27" s="355" t="s">
        <v>758</v>
      </c>
      <c r="H27" s="353" t="s">
        <v>130</v>
      </c>
      <c r="I27" s="357" t="s">
        <v>759</v>
      </c>
      <c r="J27" s="356" t="s">
        <v>760</v>
      </c>
      <c r="K27" s="356" t="s">
        <v>704</v>
      </c>
      <c r="L27" s="357" t="s">
        <v>428</v>
      </c>
      <c r="M27" s="358">
        <v>70500741</v>
      </c>
      <c r="N27" s="374">
        <v>44559</v>
      </c>
      <c r="O27" s="70">
        <f t="shared" si="8"/>
        <v>1</v>
      </c>
      <c r="P27" s="70">
        <f t="shared" si="9"/>
        <v>0</v>
      </c>
      <c r="Q27" s="135" t="str">
        <f t="shared" si="10"/>
        <v>Gastos_Gerais</v>
      </c>
    </row>
    <row r="28" spans="1:17" ht="48" hidden="1" x14ac:dyDescent="0.2">
      <c r="A28" s="366">
        <f t="shared" si="1"/>
        <v>25</v>
      </c>
      <c r="B28" s="351">
        <v>44565</v>
      </c>
      <c r="C28" s="375">
        <v>44531</v>
      </c>
      <c r="D28" s="353" t="s">
        <v>115</v>
      </c>
      <c r="E28" s="353" t="s">
        <v>238</v>
      </c>
      <c r="F28" s="354">
        <v>4159.29</v>
      </c>
      <c r="G28" s="353" t="s">
        <v>767</v>
      </c>
      <c r="H28" s="353" t="s">
        <v>127</v>
      </c>
      <c r="I28" s="357" t="s">
        <v>768</v>
      </c>
      <c r="J28" s="356" t="s">
        <v>769</v>
      </c>
      <c r="K28" s="356" t="s">
        <v>704</v>
      </c>
      <c r="L28" s="357" t="s">
        <v>705</v>
      </c>
      <c r="M28" s="356" t="s">
        <v>770</v>
      </c>
      <c r="N28" s="374">
        <v>44200</v>
      </c>
      <c r="O28" s="70">
        <f t="shared" si="8"/>
        <v>1</v>
      </c>
      <c r="P28" s="70">
        <f t="shared" si="9"/>
        <v>0</v>
      </c>
      <c r="Q28" s="135" t="str">
        <f t="shared" si="10"/>
        <v>Gastos_Gerais</v>
      </c>
    </row>
    <row r="29" spans="1:17" ht="36" hidden="1" x14ac:dyDescent="0.2">
      <c r="A29" s="366">
        <f t="shared" si="1"/>
        <v>26</v>
      </c>
      <c r="B29" s="367">
        <v>44565</v>
      </c>
      <c r="C29" s="368">
        <v>44562</v>
      </c>
      <c r="D29" s="369" t="s">
        <v>115</v>
      </c>
      <c r="E29" s="369" t="s">
        <v>340</v>
      </c>
      <c r="F29" s="376">
        <v>47.25</v>
      </c>
      <c r="G29" s="371" t="s">
        <v>771</v>
      </c>
      <c r="H29" s="369" t="s">
        <v>127</v>
      </c>
      <c r="I29" s="373" t="s">
        <v>772</v>
      </c>
      <c r="J29" s="373" t="s">
        <v>773</v>
      </c>
      <c r="K29" s="373" t="s">
        <v>732</v>
      </c>
      <c r="L29" s="373" t="s">
        <v>774</v>
      </c>
      <c r="M29" s="372">
        <v>87348</v>
      </c>
      <c r="N29" s="377">
        <v>44571</v>
      </c>
      <c r="O29" s="70">
        <f t="shared" si="8"/>
        <v>1</v>
      </c>
      <c r="P29" s="70">
        <f t="shared" si="9"/>
        <v>1</v>
      </c>
      <c r="Q29" s="135" t="str">
        <f t="shared" si="10"/>
        <v>Gastos_Gerais</v>
      </c>
    </row>
    <row r="30" spans="1:17" ht="36" hidden="1" x14ac:dyDescent="0.2">
      <c r="A30" s="366">
        <f t="shared" si="1"/>
        <v>27</v>
      </c>
      <c r="B30" s="351">
        <v>44565</v>
      </c>
      <c r="C30" s="375">
        <v>44562</v>
      </c>
      <c r="D30" s="353" t="s">
        <v>115</v>
      </c>
      <c r="E30" s="353" t="s">
        <v>342</v>
      </c>
      <c r="F30" s="354">
        <v>240</v>
      </c>
      <c r="G30" s="355" t="s">
        <v>775</v>
      </c>
      <c r="H30" s="353" t="s">
        <v>765</v>
      </c>
      <c r="I30" s="357" t="s">
        <v>776</v>
      </c>
      <c r="J30" s="356" t="s">
        <v>777</v>
      </c>
      <c r="K30" s="356" t="s">
        <v>732</v>
      </c>
      <c r="L30" s="357" t="s">
        <v>778</v>
      </c>
      <c r="M30" s="356">
        <v>99401910</v>
      </c>
      <c r="N30" s="374">
        <v>44565</v>
      </c>
      <c r="O30" s="70">
        <f t="shared" si="8"/>
        <v>1</v>
      </c>
      <c r="P30" s="70">
        <f t="shared" si="9"/>
        <v>1</v>
      </c>
      <c r="Q30" s="135" t="str">
        <f t="shared" si="10"/>
        <v>Gastos_Gerais</v>
      </c>
    </row>
    <row r="31" spans="1:17" ht="25.5" hidden="1" x14ac:dyDescent="0.2">
      <c r="A31" s="366">
        <f t="shared" si="1"/>
        <v>28</v>
      </c>
      <c r="B31" s="351">
        <v>44565</v>
      </c>
      <c r="C31" s="375">
        <v>44562</v>
      </c>
      <c r="D31" s="353" t="s">
        <v>115</v>
      </c>
      <c r="E31" s="353" t="s">
        <v>276</v>
      </c>
      <c r="F31" s="354">
        <v>126.15</v>
      </c>
      <c r="G31" s="355" t="s">
        <v>779</v>
      </c>
      <c r="H31" s="353" t="s">
        <v>128</v>
      </c>
      <c r="I31" s="357" t="s">
        <v>780</v>
      </c>
      <c r="J31" s="356" t="s">
        <v>781</v>
      </c>
      <c r="K31" s="356" t="s">
        <v>732</v>
      </c>
      <c r="L31" s="357" t="s">
        <v>428</v>
      </c>
      <c r="M31" s="356">
        <v>20221</v>
      </c>
      <c r="N31" s="374">
        <v>44564</v>
      </c>
      <c r="O31" s="70">
        <f t="shared" si="8"/>
        <v>1</v>
      </c>
      <c r="P31" s="70">
        <f t="shared" si="9"/>
        <v>1</v>
      </c>
      <c r="Q31" s="135" t="str">
        <f t="shared" si="10"/>
        <v>Gastos_Gerais</v>
      </c>
    </row>
    <row r="32" spans="1:17" ht="48" hidden="1" x14ac:dyDescent="0.2">
      <c r="A32" s="366">
        <f t="shared" si="1"/>
        <v>29</v>
      </c>
      <c r="B32" s="351">
        <v>44565</v>
      </c>
      <c r="C32" s="352">
        <v>44531</v>
      </c>
      <c r="D32" s="353" t="s">
        <v>104</v>
      </c>
      <c r="E32" s="353" t="s">
        <v>106</v>
      </c>
      <c r="F32" s="386">
        <v>24755</v>
      </c>
      <c r="G32" s="355" t="s">
        <v>782</v>
      </c>
      <c r="H32" s="353" t="s">
        <v>127</v>
      </c>
      <c r="I32" s="357" t="s">
        <v>666</v>
      </c>
      <c r="J32" s="356" t="s">
        <v>666</v>
      </c>
      <c r="K32" s="356" t="s">
        <v>732</v>
      </c>
      <c r="L32" s="357" t="s">
        <v>783</v>
      </c>
      <c r="M32" s="356">
        <v>377641</v>
      </c>
      <c r="N32" s="374">
        <v>44566</v>
      </c>
      <c r="O32" s="70">
        <f t="shared" si="8"/>
        <v>1</v>
      </c>
      <c r="P32" s="70">
        <f t="shared" si="9"/>
        <v>0</v>
      </c>
      <c r="Q32" s="135" t="str">
        <f t="shared" si="10"/>
        <v>Gastos_com_Pessoal</v>
      </c>
    </row>
    <row r="33" spans="1:17" ht="48" hidden="1" x14ac:dyDescent="0.2">
      <c r="A33" s="366">
        <f t="shared" si="1"/>
        <v>30</v>
      </c>
      <c r="B33" s="351">
        <v>44565</v>
      </c>
      <c r="C33" s="352">
        <v>44531</v>
      </c>
      <c r="D33" s="353" t="s">
        <v>104</v>
      </c>
      <c r="E33" s="353" t="s">
        <v>106</v>
      </c>
      <c r="F33" s="386">
        <v>18496</v>
      </c>
      <c r="G33" s="355" t="s">
        <v>784</v>
      </c>
      <c r="H33" s="353" t="s">
        <v>127</v>
      </c>
      <c r="I33" s="357" t="s">
        <v>666</v>
      </c>
      <c r="J33" s="356" t="s">
        <v>666</v>
      </c>
      <c r="K33" s="356" t="s">
        <v>732</v>
      </c>
      <c r="L33" s="357" t="s">
        <v>783</v>
      </c>
      <c r="M33" s="356">
        <v>377641</v>
      </c>
      <c r="N33" s="374">
        <v>44566</v>
      </c>
      <c r="O33" s="70">
        <f t="shared" si="8"/>
        <v>1</v>
      </c>
      <c r="P33" s="70">
        <f t="shared" si="9"/>
        <v>0</v>
      </c>
      <c r="Q33" s="135" t="str">
        <f t="shared" si="10"/>
        <v>Gastos_com_Pessoal</v>
      </c>
    </row>
    <row r="34" spans="1:17" ht="60" hidden="1" x14ac:dyDescent="0.2">
      <c r="A34" s="366">
        <f t="shared" si="1"/>
        <v>31</v>
      </c>
      <c r="B34" s="351">
        <v>44565</v>
      </c>
      <c r="C34" s="352">
        <v>44531</v>
      </c>
      <c r="D34" s="353" t="s">
        <v>104</v>
      </c>
      <c r="E34" s="353" t="s">
        <v>106</v>
      </c>
      <c r="F34" s="386">
        <v>1983091</v>
      </c>
      <c r="G34" s="355" t="s">
        <v>785</v>
      </c>
      <c r="H34" s="353" t="s">
        <v>127</v>
      </c>
      <c r="I34" s="357" t="s">
        <v>666</v>
      </c>
      <c r="J34" s="356" t="s">
        <v>666</v>
      </c>
      <c r="K34" s="356" t="s">
        <v>732</v>
      </c>
      <c r="L34" s="357" t="s">
        <v>783</v>
      </c>
      <c r="M34" s="356">
        <v>377641</v>
      </c>
      <c r="N34" s="374">
        <v>44566</v>
      </c>
      <c r="O34" s="70">
        <f t="shared" ref="O34" si="11">IF(B34=0,0,IF(YEAR(B34)=$P$1,MONTH(B34)-$O$1+1,(YEAR(B34)-$P$1)*12-$O$1+1+MONTH(B34)))</f>
        <v>1</v>
      </c>
      <c r="P34" s="70">
        <f t="shared" ref="P34" si="12">IF(C34=0,0,IF(YEAR(C34)=$P$1,MONTH(C34)-$O$1+1,(YEAR(C34)-$P$1)*12-$O$1+1+MONTH(C34)))</f>
        <v>0</v>
      </c>
      <c r="Q34" s="135" t="str">
        <f t="shared" ref="Q34" si="13">SUBSTITUTE(D34," ","_")</f>
        <v>Gastos_com_Pessoal</v>
      </c>
    </row>
    <row r="35" spans="1:17" ht="48" hidden="1" x14ac:dyDescent="0.2">
      <c r="A35" s="366">
        <f t="shared" si="1"/>
        <v>32</v>
      </c>
      <c r="B35" s="367">
        <v>44566</v>
      </c>
      <c r="C35" s="368">
        <v>44562</v>
      </c>
      <c r="D35" s="369" t="s">
        <v>115</v>
      </c>
      <c r="E35" s="369" t="s">
        <v>342</v>
      </c>
      <c r="F35" s="428">
        <v>240</v>
      </c>
      <c r="G35" s="371" t="s">
        <v>786</v>
      </c>
      <c r="H35" s="369" t="s">
        <v>765</v>
      </c>
      <c r="I35" s="357" t="s">
        <v>787</v>
      </c>
      <c r="J35" s="356" t="s">
        <v>788</v>
      </c>
      <c r="K35" s="373" t="s">
        <v>732</v>
      </c>
      <c r="L35" s="373" t="s">
        <v>783</v>
      </c>
      <c r="M35" s="378">
        <v>377641</v>
      </c>
      <c r="N35" s="377">
        <v>44566</v>
      </c>
      <c r="O35" s="70">
        <f t="shared" ref="O35:O43" si="14">IF(B35=0,0,IF(YEAR(B35)=$P$1,MONTH(B35)-$O$1+1,(YEAR(B35)-$P$1)*12-$O$1+1+MONTH(B35)))</f>
        <v>1</v>
      </c>
      <c r="P35" s="70">
        <f t="shared" ref="P35:P43" si="15">IF(C35=0,0,IF(YEAR(C35)=$P$1,MONTH(C35)-$O$1+1,(YEAR(C35)-$P$1)*12-$O$1+1+MONTH(C35)))</f>
        <v>1</v>
      </c>
      <c r="Q35" s="135" t="str">
        <f t="shared" ref="Q35:Q43" si="16">SUBSTITUTE(D35," ","_")</f>
        <v>Gastos_Gerais</v>
      </c>
    </row>
    <row r="36" spans="1:17" ht="36" hidden="1" x14ac:dyDescent="0.2">
      <c r="A36" s="366">
        <f t="shared" si="1"/>
        <v>33</v>
      </c>
      <c r="B36" s="367">
        <v>44566</v>
      </c>
      <c r="C36" s="368">
        <v>44562</v>
      </c>
      <c r="D36" s="369" t="s">
        <v>115</v>
      </c>
      <c r="E36" s="369" t="s">
        <v>342</v>
      </c>
      <c r="F36" s="370">
        <v>60</v>
      </c>
      <c r="G36" s="369" t="s">
        <v>789</v>
      </c>
      <c r="H36" s="369" t="s">
        <v>136</v>
      </c>
      <c r="I36" s="373" t="s">
        <v>790</v>
      </c>
      <c r="J36" s="372" t="s">
        <v>791</v>
      </c>
      <c r="K36" s="373" t="s">
        <v>732</v>
      </c>
      <c r="L36" s="373" t="s">
        <v>792</v>
      </c>
      <c r="M36" s="378">
        <v>156708</v>
      </c>
      <c r="N36" s="377">
        <v>44566</v>
      </c>
      <c r="O36" s="70">
        <f t="shared" si="14"/>
        <v>1</v>
      </c>
      <c r="P36" s="70">
        <f t="shared" si="15"/>
        <v>1</v>
      </c>
      <c r="Q36" s="135" t="str">
        <f t="shared" si="16"/>
        <v>Gastos_Gerais</v>
      </c>
    </row>
    <row r="37" spans="1:17" ht="36" hidden="1" x14ac:dyDescent="0.2">
      <c r="A37" s="366">
        <f t="shared" si="1"/>
        <v>34</v>
      </c>
      <c r="B37" s="351">
        <v>44566</v>
      </c>
      <c r="C37" s="375">
        <v>44562</v>
      </c>
      <c r="D37" s="353" t="s">
        <v>115</v>
      </c>
      <c r="E37" s="353" t="s">
        <v>342</v>
      </c>
      <c r="F37" s="354">
        <v>60</v>
      </c>
      <c r="G37" s="355" t="s">
        <v>793</v>
      </c>
      <c r="H37" s="353" t="s">
        <v>136</v>
      </c>
      <c r="I37" s="357" t="s">
        <v>794</v>
      </c>
      <c r="J37" s="356" t="s">
        <v>795</v>
      </c>
      <c r="K37" s="356" t="s">
        <v>732</v>
      </c>
      <c r="L37" s="357" t="s">
        <v>778</v>
      </c>
      <c r="M37" s="356">
        <v>13523431</v>
      </c>
      <c r="N37" s="374">
        <v>44566</v>
      </c>
      <c r="O37" s="70">
        <f t="shared" si="14"/>
        <v>1</v>
      </c>
      <c r="P37" s="70">
        <f t="shared" si="15"/>
        <v>1</v>
      </c>
      <c r="Q37" s="135" t="str">
        <f t="shared" si="16"/>
        <v>Gastos_Gerais</v>
      </c>
    </row>
    <row r="38" spans="1:17" ht="25.5" hidden="1" x14ac:dyDescent="0.2">
      <c r="A38" s="366">
        <f t="shared" si="1"/>
        <v>35</v>
      </c>
      <c r="B38" s="351">
        <v>44567</v>
      </c>
      <c r="C38" s="375">
        <v>44531</v>
      </c>
      <c r="D38" s="353" t="s">
        <v>115</v>
      </c>
      <c r="E38" s="353" t="s">
        <v>222</v>
      </c>
      <c r="F38" s="354">
        <v>6185.22</v>
      </c>
      <c r="G38" s="353" t="s">
        <v>796</v>
      </c>
      <c r="H38" s="353" t="s">
        <v>128</v>
      </c>
      <c r="I38" s="357" t="s">
        <v>797</v>
      </c>
      <c r="J38" s="356" t="s">
        <v>798</v>
      </c>
      <c r="K38" s="356" t="s">
        <v>704</v>
      </c>
      <c r="L38" s="357" t="s">
        <v>704</v>
      </c>
      <c r="M38" s="356">
        <v>18143</v>
      </c>
      <c r="N38" s="374">
        <v>44558</v>
      </c>
      <c r="O38" s="70">
        <f t="shared" si="14"/>
        <v>1</v>
      </c>
      <c r="P38" s="70">
        <f t="shared" si="15"/>
        <v>0</v>
      </c>
      <c r="Q38" s="135" t="str">
        <f t="shared" si="16"/>
        <v>Gastos_Gerais</v>
      </c>
    </row>
    <row r="39" spans="1:17" ht="25.5" hidden="1" x14ac:dyDescent="0.2">
      <c r="A39" s="366">
        <f t="shared" si="1"/>
        <v>36</v>
      </c>
      <c r="B39" s="351">
        <v>44567</v>
      </c>
      <c r="C39" s="375">
        <v>44531</v>
      </c>
      <c r="D39" s="353" t="s">
        <v>115</v>
      </c>
      <c r="E39" s="353" t="s">
        <v>224</v>
      </c>
      <c r="F39" s="354">
        <v>889.29</v>
      </c>
      <c r="G39" s="353" t="s">
        <v>799</v>
      </c>
      <c r="H39" s="353" t="s">
        <v>128</v>
      </c>
      <c r="I39" s="357" t="s">
        <v>797</v>
      </c>
      <c r="J39" s="356" t="s">
        <v>798</v>
      </c>
      <c r="K39" s="356" t="s">
        <v>704</v>
      </c>
      <c r="L39" s="357" t="s">
        <v>704</v>
      </c>
      <c r="M39" s="356">
        <v>18143</v>
      </c>
      <c r="N39" s="374">
        <v>44558</v>
      </c>
      <c r="O39" s="70">
        <f t="shared" si="14"/>
        <v>1</v>
      </c>
      <c r="P39" s="70">
        <f t="shared" si="15"/>
        <v>0</v>
      </c>
      <c r="Q39" s="135" t="str">
        <f t="shared" si="16"/>
        <v>Gastos_Gerais</v>
      </c>
    </row>
    <row r="40" spans="1:17" ht="25.5" hidden="1" x14ac:dyDescent="0.2">
      <c r="A40" s="361">
        <f t="shared" si="1"/>
        <v>37</v>
      </c>
      <c r="B40" s="362">
        <v>44567</v>
      </c>
      <c r="C40" s="363">
        <v>44562</v>
      </c>
      <c r="D40" s="355" t="s">
        <v>115</v>
      </c>
      <c r="E40" s="355" t="s">
        <v>272</v>
      </c>
      <c r="F40" s="364">
        <v>825.95</v>
      </c>
      <c r="G40" s="355" t="s">
        <v>800</v>
      </c>
      <c r="H40" s="355" t="s">
        <v>131</v>
      </c>
      <c r="I40" s="357" t="s">
        <v>801</v>
      </c>
      <c r="J40" s="357" t="s">
        <v>802</v>
      </c>
      <c r="K40" s="357" t="s">
        <v>704</v>
      </c>
      <c r="L40" s="357" t="s">
        <v>428</v>
      </c>
      <c r="M40" s="357">
        <v>1379</v>
      </c>
      <c r="N40" s="365">
        <v>44559</v>
      </c>
      <c r="O40" s="70">
        <f t="shared" si="14"/>
        <v>1</v>
      </c>
      <c r="P40" s="70">
        <f t="shared" si="15"/>
        <v>1</v>
      </c>
      <c r="Q40" s="135" t="str">
        <f t="shared" si="16"/>
        <v>Gastos_Gerais</v>
      </c>
    </row>
    <row r="41" spans="1:17" ht="25.5" hidden="1" x14ac:dyDescent="0.2">
      <c r="A41" s="366">
        <f t="shared" si="1"/>
        <v>38</v>
      </c>
      <c r="B41" s="351">
        <v>44567</v>
      </c>
      <c r="C41" s="375">
        <v>44562</v>
      </c>
      <c r="D41" s="353" t="s">
        <v>115</v>
      </c>
      <c r="E41" s="353" t="s">
        <v>298</v>
      </c>
      <c r="F41" s="354">
        <v>566.19000000000005</v>
      </c>
      <c r="G41" s="353" t="s">
        <v>803</v>
      </c>
      <c r="H41" s="353" t="s">
        <v>132</v>
      </c>
      <c r="I41" s="357" t="s">
        <v>804</v>
      </c>
      <c r="J41" s="356" t="s">
        <v>805</v>
      </c>
      <c r="K41" s="356" t="s">
        <v>704</v>
      </c>
      <c r="L41" s="357" t="s">
        <v>428</v>
      </c>
      <c r="M41" s="356">
        <v>614935</v>
      </c>
      <c r="N41" s="374">
        <v>44558</v>
      </c>
      <c r="O41" s="70">
        <f t="shared" si="14"/>
        <v>1</v>
      </c>
      <c r="P41" s="70">
        <f t="shared" si="15"/>
        <v>1</v>
      </c>
      <c r="Q41" s="135" t="str">
        <f t="shared" si="16"/>
        <v>Gastos_Gerais</v>
      </c>
    </row>
    <row r="42" spans="1:17" s="429" customFormat="1" ht="38.25" x14ac:dyDescent="0.2">
      <c r="A42" s="424">
        <f t="shared" si="1"/>
        <v>39</v>
      </c>
      <c r="B42" s="425">
        <v>44567</v>
      </c>
      <c r="C42" s="426">
        <v>44562</v>
      </c>
      <c r="D42" s="427" t="s">
        <v>117</v>
      </c>
      <c r="E42" s="427" t="s">
        <v>393</v>
      </c>
      <c r="F42" s="428">
        <v>5592</v>
      </c>
      <c r="G42" s="427" t="s">
        <v>806</v>
      </c>
      <c r="H42" s="427" t="s">
        <v>658</v>
      </c>
      <c r="I42" s="430" t="s">
        <v>807</v>
      </c>
      <c r="J42" s="387" t="s">
        <v>808</v>
      </c>
      <c r="K42" s="387" t="s">
        <v>704</v>
      </c>
      <c r="L42" s="387" t="s">
        <v>428</v>
      </c>
      <c r="M42" s="387">
        <v>5873</v>
      </c>
      <c r="N42" s="388">
        <v>44559</v>
      </c>
      <c r="O42" s="70">
        <f t="shared" si="14"/>
        <v>1</v>
      </c>
      <c r="P42" s="70">
        <f t="shared" si="15"/>
        <v>1</v>
      </c>
      <c r="Q42" s="135" t="str">
        <f t="shared" si="16"/>
        <v>Aquisição_de_Bens_Permanentes</v>
      </c>
    </row>
    <row r="43" spans="1:17" ht="25.5" hidden="1" x14ac:dyDescent="0.2">
      <c r="A43" s="366">
        <f t="shared" si="1"/>
        <v>40</v>
      </c>
      <c r="B43" s="351">
        <v>44567</v>
      </c>
      <c r="C43" s="375">
        <v>44562</v>
      </c>
      <c r="D43" s="353" t="s">
        <v>115</v>
      </c>
      <c r="E43" s="353" t="s">
        <v>302</v>
      </c>
      <c r="F43" s="354">
        <v>42044.85</v>
      </c>
      <c r="G43" s="353" t="s">
        <v>809</v>
      </c>
      <c r="H43" s="353" t="s">
        <v>131</v>
      </c>
      <c r="I43" s="357" t="s">
        <v>810</v>
      </c>
      <c r="J43" s="356" t="s">
        <v>811</v>
      </c>
      <c r="K43" s="356" t="s">
        <v>704</v>
      </c>
      <c r="L43" s="357" t="s">
        <v>428</v>
      </c>
      <c r="M43" s="356">
        <v>77</v>
      </c>
      <c r="N43" s="374">
        <v>44564</v>
      </c>
      <c r="O43" s="70">
        <f t="shared" si="14"/>
        <v>1</v>
      </c>
      <c r="P43" s="70">
        <f t="shared" si="15"/>
        <v>1</v>
      </c>
      <c r="Q43" s="135" t="str">
        <f t="shared" si="16"/>
        <v>Gastos_Gerais</v>
      </c>
    </row>
    <row r="44" spans="1:17" ht="25.5" hidden="1" x14ac:dyDescent="0.2">
      <c r="A44" s="366">
        <f t="shared" si="1"/>
        <v>41</v>
      </c>
      <c r="B44" s="351">
        <v>44567</v>
      </c>
      <c r="C44" s="375">
        <v>44562</v>
      </c>
      <c r="D44" s="353" t="s">
        <v>115</v>
      </c>
      <c r="E44" s="353" t="s">
        <v>302</v>
      </c>
      <c r="F44" s="354">
        <v>21148.82</v>
      </c>
      <c r="G44" s="353" t="s">
        <v>812</v>
      </c>
      <c r="H44" s="353" t="s">
        <v>134</v>
      </c>
      <c r="I44" s="357" t="s">
        <v>810</v>
      </c>
      <c r="J44" s="356" t="s">
        <v>811</v>
      </c>
      <c r="K44" s="356" t="s">
        <v>704</v>
      </c>
      <c r="L44" s="357" t="s">
        <v>428</v>
      </c>
      <c r="M44" s="356">
        <v>78</v>
      </c>
      <c r="N44" s="374">
        <v>44564</v>
      </c>
      <c r="O44" s="70">
        <f t="shared" ref="O44:O107" si="17">IF(B44=0,0,IF(YEAR(B44)=$P$1,MONTH(B44)-$O$1+1,(YEAR(B44)-$P$1)*12-$O$1+1+MONTH(B44)))</f>
        <v>1</v>
      </c>
      <c r="P44" s="70">
        <f t="shared" ref="P44:P107" si="18">IF(C44=0,0,IF(YEAR(C44)=$P$1,MONTH(C44)-$O$1+1,(YEAR(C44)-$P$1)*12-$O$1+1+MONTH(C44)))</f>
        <v>1</v>
      </c>
      <c r="Q44" s="135" t="str">
        <f t="shared" ref="Q44:Q107" si="19">SUBSTITUTE(D44," ","_")</f>
        <v>Gastos_Gerais</v>
      </c>
    </row>
    <row r="45" spans="1:17" ht="25.5" hidden="1" x14ac:dyDescent="0.2">
      <c r="A45" s="366">
        <f t="shared" si="1"/>
        <v>42</v>
      </c>
      <c r="B45" s="351">
        <v>44567</v>
      </c>
      <c r="C45" s="375">
        <v>44562</v>
      </c>
      <c r="D45" s="353" t="s">
        <v>115</v>
      </c>
      <c r="E45" s="353" t="s">
        <v>302</v>
      </c>
      <c r="F45" s="354">
        <v>31546.45</v>
      </c>
      <c r="G45" s="353" t="s">
        <v>813</v>
      </c>
      <c r="H45" s="353" t="s">
        <v>135</v>
      </c>
      <c r="I45" s="357" t="s">
        <v>810</v>
      </c>
      <c r="J45" s="356" t="s">
        <v>811</v>
      </c>
      <c r="K45" s="356" t="s">
        <v>704</v>
      </c>
      <c r="L45" s="357" t="s">
        <v>428</v>
      </c>
      <c r="M45" s="356">
        <v>76</v>
      </c>
      <c r="N45" s="374">
        <v>44564</v>
      </c>
      <c r="O45" s="70">
        <f t="shared" si="17"/>
        <v>1</v>
      </c>
      <c r="P45" s="70">
        <f t="shared" si="18"/>
        <v>1</v>
      </c>
      <c r="Q45" s="135" t="str">
        <f t="shared" si="19"/>
        <v>Gastos_Gerais</v>
      </c>
    </row>
    <row r="46" spans="1:17" ht="25.5" hidden="1" x14ac:dyDescent="0.2">
      <c r="A46" s="366">
        <f t="shared" si="1"/>
        <v>43</v>
      </c>
      <c r="B46" s="351">
        <v>44567</v>
      </c>
      <c r="C46" s="375">
        <v>44562</v>
      </c>
      <c r="D46" s="353" t="s">
        <v>115</v>
      </c>
      <c r="E46" s="353" t="s">
        <v>302</v>
      </c>
      <c r="F46" s="354">
        <v>16239.72</v>
      </c>
      <c r="G46" s="353" t="s">
        <v>814</v>
      </c>
      <c r="H46" s="353" t="s">
        <v>140</v>
      </c>
      <c r="I46" s="357" t="s">
        <v>810</v>
      </c>
      <c r="J46" s="356" t="s">
        <v>811</v>
      </c>
      <c r="K46" s="356" t="s">
        <v>704</v>
      </c>
      <c r="L46" s="357" t="s">
        <v>428</v>
      </c>
      <c r="M46" s="356" t="s">
        <v>815</v>
      </c>
      <c r="N46" s="374">
        <v>44564</v>
      </c>
      <c r="O46" s="70">
        <f t="shared" si="17"/>
        <v>1</v>
      </c>
      <c r="P46" s="70">
        <f t="shared" si="18"/>
        <v>1</v>
      </c>
      <c r="Q46" s="135" t="str">
        <f t="shared" si="19"/>
        <v>Gastos_Gerais</v>
      </c>
    </row>
    <row r="47" spans="1:17" ht="25.5" hidden="1" x14ac:dyDescent="0.2">
      <c r="A47" s="366">
        <f t="shared" si="1"/>
        <v>44</v>
      </c>
      <c r="B47" s="351">
        <v>44567</v>
      </c>
      <c r="C47" s="375">
        <v>44562</v>
      </c>
      <c r="D47" s="353" t="s">
        <v>115</v>
      </c>
      <c r="E47" s="353" t="s">
        <v>302</v>
      </c>
      <c r="F47" s="354">
        <v>28424.7</v>
      </c>
      <c r="G47" s="353" t="s">
        <v>816</v>
      </c>
      <c r="H47" s="353" t="s">
        <v>136</v>
      </c>
      <c r="I47" s="357" t="s">
        <v>810</v>
      </c>
      <c r="J47" s="356" t="s">
        <v>811</v>
      </c>
      <c r="K47" s="356" t="s">
        <v>704</v>
      </c>
      <c r="L47" s="357" t="s">
        <v>428</v>
      </c>
      <c r="M47" s="356">
        <v>75</v>
      </c>
      <c r="N47" s="374">
        <v>44564</v>
      </c>
      <c r="O47" s="70">
        <f t="shared" si="17"/>
        <v>1</v>
      </c>
      <c r="P47" s="70">
        <f t="shared" si="18"/>
        <v>1</v>
      </c>
      <c r="Q47" s="135" t="str">
        <f t="shared" si="19"/>
        <v>Gastos_Gerais</v>
      </c>
    </row>
    <row r="48" spans="1:17" ht="25.5" hidden="1" x14ac:dyDescent="0.2">
      <c r="A48" s="366">
        <f t="shared" si="1"/>
        <v>45</v>
      </c>
      <c r="B48" s="351">
        <v>44567</v>
      </c>
      <c r="C48" s="375">
        <v>44562</v>
      </c>
      <c r="D48" s="353" t="s">
        <v>115</v>
      </c>
      <c r="E48" s="353" t="s">
        <v>302</v>
      </c>
      <c r="F48" s="354">
        <v>26883.34</v>
      </c>
      <c r="G48" s="353" t="s">
        <v>817</v>
      </c>
      <c r="H48" s="353" t="s">
        <v>129</v>
      </c>
      <c r="I48" s="357" t="s">
        <v>818</v>
      </c>
      <c r="J48" s="356" t="s">
        <v>819</v>
      </c>
      <c r="K48" s="356" t="s">
        <v>704</v>
      </c>
      <c r="L48" s="357" t="s">
        <v>428</v>
      </c>
      <c r="M48" s="356">
        <v>5</v>
      </c>
      <c r="N48" s="374">
        <v>44564</v>
      </c>
      <c r="O48" s="70">
        <f t="shared" si="17"/>
        <v>1</v>
      </c>
      <c r="P48" s="70">
        <f t="shared" si="18"/>
        <v>1</v>
      </c>
      <c r="Q48" s="135" t="str">
        <f t="shared" si="19"/>
        <v>Gastos_Gerais</v>
      </c>
    </row>
    <row r="49" spans="1:17" ht="36" hidden="1" x14ac:dyDescent="0.2">
      <c r="A49" s="366">
        <f t="shared" si="1"/>
        <v>46</v>
      </c>
      <c r="B49" s="351">
        <v>44567</v>
      </c>
      <c r="C49" s="375">
        <v>44562</v>
      </c>
      <c r="D49" s="353" t="s">
        <v>115</v>
      </c>
      <c r="E49" s="353" t="s">
        <v>356</v>
      </c>
      <c r="F49" s="354">
        <v>190</v>
      </c>
      <c r="G49" s="353" t="s">
        <v>820</v>
      </c>
      <c r="H49" s="353" t="s">
        <v>140</v>
      </c>
      <c r="I49" s="357" t="s">
        <v>821</v>
      </c>
      <c r="J49" s="356" t="s">
        <v>822</v>
      </c>
      <c r="K49" s="356" t="s">
        <v>704</v>
      </c>
      <c r="L49" s="357" t="s">
        <v>428</v>
      </c>
      <c r="M49" s="356">
        <v>252</v>
      </c>
      <c r="N49" s="374">
        <v>44566</v>
      </c>
      <c r="O49" s="70">
        <f t="shared" si="17"/>
        <v>1</v>
      </c>
      <c r="P49" s="70">
        <f t="shared" si="18"/>
        <v>1</v>
      </c>
      <c r="Q49" s="135" t="str">
        <f t="shared" si="19"/>
        <v>Gastos_Gerais</v>
      </c>
    </row>
    <row r="50" spans="1:17" ht="25.5" hidden="1" x14ac:dyDescent="0.2">
      <c r="A50" s="366">
        <f t="shared" si="1"/>
        <v>47</v>
      </c>
      <c r="B50" s="351">
        <v>44567</v>
      </c>
      <c r="C50" s="375">
        <v>44531</v>
      </c>
      <c r="D50" s="353" t="s">
        <v>115</v>
      </c>
      <c r="E50" s="353" t="s">
        <v>234</v>
      </c>
      <c r="F50" s="354">
        <v>82.68</v>
      </c>
      <c r="G50" s="353" t="s">
        <v>823</v>
      </c>
      <c r="H50" s="353" t="s">
        <v>765</v>
      </c>
      <c r="I50" s="357" t="s">
        <v>768</v>
      </c>
      <c r="J50" s="356" t="s">
        <v>824</v>
      </c>
      <c r="K50" s="356" t="s">
        <v>704</v>
      </c>
      <c r="L50" s="357" t="s">
        <v>705</v>
      </c>
      <c r="M50" s="356" t="s">
        <v>825</v>
      </c>
      <c r="N50" s="374">
        <v>44567</v>
      </c>
      <c r="O50" s="70">
        <f t="shared" si="17"/>
        <v>1</v>
      </c>
      <c r="P50" s="70">
        <f t="shared" si="18"/>
        <v>0</v>
      </c>
      <c r="Q50" s="135" t="str">
        <f t="shared" si="19"/>
        <v>Gastos_Gerais</v>
      </c>
    </row>
    <row r="51" spans="1:17" ht="25.5" hidden="1" x14ac:dyDescent="0.2">
      <c r="A51" s="366">
        <f t="shared" si="1"/>
        <v>48</v>
      </c>
      <c r="B51" s="351">
        <v>44567</v>
      </c>
      <c r="C51" s="375">
        <v>44562</v>
      </c>
      <c r="D51" s="353" t="s">
        <v>115</v>
      </c>
      <c r="E51" s="353" t="s">
        <v>232</v>
      </c>
      <c r="F51" s="354">
        <v>351.33</v>
      </c>
      <c r="G51" s="353" t="s">
        <v>761</v>
      </c>
      <c r="H51" s="353" t="s">
        <v>140</v>
      </c>
      <c r="I51" s="357" t="s">
        <v>826</v>
      </c>
      <c r="J51" s="356" t="s">
        <v>827</v>
      </c>
      <c r="K51" s="356" t="s">
        <v>704</v>
      </c>
      <c r="L51" s="357" t="s">
        <v>705</v>
      </c>
      <c r="M51" s="356">
        <v>2591787001</v>
      </c>
      <c r="N51" s="374">
        <v>44567</v>
      </c>
      <c r="O51" s="70">
        <f t="shared" si="17"/>
        <v>1</v>
      </c>
      <c r="P51" s="70">
        <f t="shared" si="18"/>
        <v>1</v>
      </c>
      <c r="Q51" s="135" t="str">
        <f t="shared" si="19"/>
        <v>Gastos_Gerais</v>
      </c>
    </row>
    <row r="52" spans="1:17" ht="25.5" hidden="1" x14ac:dyDescent="0.2">
      <c r="A52" s="366">
        <f t="shared" si="1"/>
        <v>49</v>
      </c>
      <c r="B52" s="351">
        <v>44567</v>
      </c>
      <c r="C52" s="375">
        <v>44562</v>
      </c>
      <c r="D52" s="353" t="s">
        <v>115</v>
      </c>
      <c r="E52" s="353" t="s">
        <v>366</v>
      </c>
      <c r="F52" s="354">
        <v>83.6</v>
      </c>
      <c r="G52" s="353" t="s">
        <v>828</v>
      </c>
      <c r="H52" s="353" t="s">
        <v>140</v>
      </c>
      <c r="I52" s="357" t="s">
        <v>829</v>
      </c>
      <c r="J52" s="356" t="s">
        <v>830</v>
      </c>
      <c r="K52" s="356" t="s">
        <v>732</v>
      </c>
      <c r="L52" s="357" t="s">
        <v>792</v>
      </c>
      <c r="M52" s="356">
        <v>141729</v>
      </c>
      <c r="N52" s="374">
        <v>44567</v>
      </c>
      <c r="O52" s="70">
        <f t="shared" si="17"/>
        <v>1</v>
      </c>
      <c r="P52" s="70">
        <f t="shared" si="18"/>
        <v>1</v>
      </c>
      <c r="Q52" s="135" t="str">
        <f t="shared" si="19"/>
        <v>Gastos_Gerais</v>
      </c>
    </row>
    <row r="53" spans="1:17" ht="36" hidden="1" x14ac:dyDescent="0.2">
      <c r="A53" s="366">
        <f t="shared" si="1"/>
        <v>50</v>
      </c>
      <c r="B53" s="351">
        <v>44567</v>
      </c>
      <c r="C53" s="375">
        <v>44562</v>
      </c>
      <c r="D53" s="353" t="s">
        <v>104</v>
      </c>
      <c r="E53" s="353" t="s">
        <v>204</v>
      </c>
      <c r="F53" s="354">
        <v>136</v>
      </c>
      <c r="G53" s="353" t="s">
        <v>831</v>
      </c>
      <c r="H53" s="353" t="s">
        <v>130</v>
      </c>
      <c r="I53" s="357" t="s">
        <v>832</v>
      </c>
      <c r="J53" s="356" t="s">
        <v>833</v>
      </c>
      <c r="K53" s="356" t="s">
        <v>732</v>
      </c>
      <c r="L53" s="357" t="s">
        <v>428</v>
      </c>
      <c r="M53" s="356">
        <v>2022351</v>
      </c>
      <c r="N53" s="374">
        <v>44568</v>
      </c>
      <c r="O53" s="70">
        <f t="shared" si="17"/>
        <v>1</v>
      </c>
      <c r="P53" s="70">
        <f t="shared" si="18"/>
        <v>1</v>
      </c>
      <c r="Q53" s="135" t="str">
        <f t="shared" si="19"/>
        <v>Gastos_com_Pessoal</v>
      </c>
    </row>
    <row r="54" spans="1:17" ht="25.5" hidden="1" x14ac:dyDescent="0.2">
      <c r="A54" s="366">
        <f t="shared" si="1"/>
        <v>51</v>
      </c>
      <c r="B54" s="351">
        <v>44567</v>
      </c>
      <c r="C54" s="375">
        <v>44562</v>
      </c>
      <c r="D54" s="353" t="s">
        <v>115</v>
      </c>
      <c r="E54" s="353" t="s">
        <v>366</v>
      </c>
      <c r="F54" s="354">
        <v>371.75</v>
      </c>
      <c r="G54" s="353" t="s">
        <v>828</v>
      </c>
      <c r="H54" s="353" t="s">
        <v>129</v>
      </c>
      <c r="I54" s="357" t="s">
        <v>834</v>
      </c>
      <c r="J54" s="356" t="s">
        <v>835</v>
      </c>
      <c r="K54" s="356" t="s">
        <v>732</v>
      </c>
      <c r="L54" s="357" t="s">
        <v>428</v>
      </c>
      <c r="M54" s="356">
        <v>47</v>
      </c>
      <c r="N54" s="374">
        <v>44553</v>
      </c>
      <c r="O54" s="70">
        <f t="shared" si="17"/>
        <v>1</v>
      </c>
      <c r="P54" s="70">
        <f t="shared" si="18"/>
        <v>1</v>
      </c>
      <c r="Q54" s="135" t="str">
        <f t="shared" si="19"/>
        <v>Gastos_Gerais</v>
      </c>
    </row>
    <row r="55" spans="1:17" ht="72" hidden="1" x14ac:dyDescent="0.2">
      <c r="A55" s="366">
        <f t="shared" si="1"/>
        <v>52</v>
      </c>
      <c r="B55" s="351">
        <v>44567</v>
      </c>
      <c r="C55" s="375">
        <v>44562</v>
      </c>
      <c r="D55" s="353" t="s">
        <v>115</v>
      </c>
      <c r="E55" s="353" t="s">
        <v>342</v>
      </c>
      <c r="F55" s="370">
        <v>69.8</v>
      </c>
      <c r="G55" s="369" t="s">
        <v>836</v>
      </c>
      <c r="H55" s="353" t="s">
        <v>140</v>
      </c>
      <c r="I55" s="357" t="s">
        <v>837</v>
      </c>
      <c r="J55" s="356" t="s">
        <v>838</v>
      </c>
      <c r="K55" s="356" t="s">
        <v>732</v>
      </c>
      <c r="L55" s="357" t="s">
        <v>778</v>
      </c>
      <c r="M55" s="356">
        <v>33462077</v>
      </c>
      <c r="N55" s="374">
        <v>44567</v>
      </c>
      <c r="O55" s="70">
        <f t="shared" si="17"/>
        <v>1</v>
      </c>
      <c r="P55" s="70">
        <f t="shared" si="18"/>
        <v>1</v>
      </c>
      <c r="Q55" s="135" t="str">
        <f t="shared" si="19"/>
        <v>Gastos_Gerais</v>
      </c>
    </row>
    <row r="56" spans="1:17" ht="48" hidden="1" x14ac:dyDescent="0.2">
      <c r="A56" s="366">
        <f t="shared" si="1"/>
        <v>53</v>
      </c>
      <c r="B56" s="351">
        <v>44567</v>
      </c>
      <c r="C56" s="375">
        <v>44562</v>
      </c>
      <c r="D56" s="353" t="s">
        <v>115</v>
      </c>
      <c r="E56" s="353" t="s">
        <v>342</v>
      </c>
      <c r="F56" s="354">
        <v>420</v>
      </c>
      <c r="G56" s="353" t="s">
        <v>839</v>
      </c>
      <c r="H56" s="353" t="s">
        <v>128</v>
      </c>
      <c r="I56" s="357" t="s">
        <v>840</v>
      </c>
      <c r="J56" s="356" t="s">
        <v>841</v>
      </c>
      <c r="K56" s="356" t="s">
        <v>732</v>
      </c>
      <c r="L56" s="357" t="s">
        <v>783</v>
      </c>
      <c r="M56" s="356">
        <v>377641</v>
      </c>
      <c r="N56" s="374">
        <v>44567</v>
      </c>
      <c r="O56" s="70">
        <f t="shared" si="17"/>
        <v>1</v>
      </c>
      <c r="P56" s="70">
        <f t="shared" si="18"/>
        <v>1</v>
      </c>
      <c r="Q56" s="135" t="str">
        <f t="shared" si="19"/>
        <v>Gastos_Gerais</v>
      </c>
    </row>
    <row r="57" spans="1:17" ht="36" hidden="1" x14ac:dyDescent="0.2">
      <c r="A57" s="366">
        <f t="shared" si="1"/>
        <v>54</v>
      </c>
      <c r="B57" s="351">
        <v>44567</v>
      </c>
      <c r="C57" s="375">
        <v>44562</v>
      </c>
      <c r="D57" s="353" t="s">
        <v>115</v>
      </c>
      <c r="E57" s="353" t="s">
        <v>340</v>
      </c>
      <c r="F57" s="354">
        <v>261.58999999999997</v>
      </c>
      <c r="G57" s="353" t="s">
        <v>842</v>
      </c>
      <c r="H57" s="353" t="s">
        <v>128</v>
      </c>
      <c r="I57" s="357" t="s">
        <v>840</v>
      </c>
      <c r="J57" s="356" t="s">
        <v>841</v>
      </c>
      <c r="K57" s="356" t="s">
        <v>732</v>
      </c>
      <c r="L57" s="357" t="s">
        <v>783</v>
      </c>
      <c r="M57" s="356">
        <v>377641</v>
      </c>
      <c r="N57" s="374">
        <v>44567</v>
      </c>
      <c r="O57" s="70">
        <f t="shared" si="17"/>
        <v>1</v>
      </c>
      <c r="P57" s="70">
        <f t="shared" si="18"/>
        <v>1</v>
      </c>
      <c r="Q57" s="135" t="str">
        <f t="shared" si="19"/>
        <v>Gastos_Gerais</v>
      </c>
    </row>
    <row r="58" spans="1:17" ht="36" hidden="1" x14ac:dyDescent="0.2">
      <c r="A58" s="366">
        <f t="shared" si="1"/>
        <v>55</v>
      </c>
      <c r="B58" s="351">
        <v>44567</v>
      </c>
      <c r="C58" s="375">
        <v>44562</v>
      </c>
      <c r="D58" s="353" t="s">
        <v>115</v>
      </c>
      <c r="E58" s="353" t="s">
        <v>342</v>
      </c>
      <c r="F58" s="354">
        <v>420</v>
      </c>
      <c r="G58" s="353" t="s">
        <v>843</v>
      </c>
      <c r="H58" s="353" t="s">
        <v>128</v>
      </c>
      <c r="I58" s="357" t="s">
        <v>844</v>
      </c>
      <c r="J58" s="356" t="s">
        <v>845</v>
      </c>
      <c r="K58" s="356" t="s">
        <v>732</v>
      </c>
      <c r="L58" s="357" t="s">
        <v>783</v>
      </c>
      <c r="M58" s="356">
        <v>377641</v>
      </c>
      <c r="N58" s="374">
        <v>44567</v>
      </c>
      <c r="O58" s="70">
        <f t="shared" si="17"/>
        <v>1</v>
      </c>
      <c r="P58" s="70">
        <f t="shared" si="18"/>
        <v>1</v>
      </c>
      <c r="Q58" s="135" t="str">
        <f t="shared" si="19"/>
        <v>Gastos_Gerais</v>
      </c>
    </row>
    <row r="59" spans="1:17" ht="36" hidden="1" x14ac:dyDescent="0.2">
      <c r="A59" s="366">
        <f t="shared" si="1"/>
        <v>56</v>
      </c>
      <c r="B59" s="351">
        <v>44567</v>
      </c>
      <c r="C59" s="375">
        <v>44562</v>
      </c>
      <c r="D59" s="353" t="s">
        <v>115</v>
      </c>
      <c r="E59" s="353" t="s">
        <v>340</v>
      </c>
      <c r="F59" s="354">
        <v>261.58999999999997</v>
      </c>
      <c r="G59" s="353" t="s">
        <v>846</v>
      </c>
      <c r="H59" s="353" t="s">
        <v>128</v>
      </c>
      <c r="I59" s="357" t="s">
        <v>844</v>
      </c>
      <c r="J59" s="356" t="s">
        <v>845</v>
      </c>
      <c r="K59" s="356" t="s">
        <v>732</v>
      </c>
      <c r="L59" s="357" t="s">
        <v>783</v>
      </c>
      <c r="M59" s="356">
        <v>377641</v>
      </c>
      <c r="N59" s="374">
        <v>44567</v>
      </c>
      <c r="O59" s="70">
        <f t="shared" si="17"/>
        <v>1</v>
      </c>
      <c r="P59" s="70">
        <f t="shared" si="18"/>
        <v>1</v>
      </c>
      <c r="Q59" s="135" t="str">
        <f t="shared" si="19"/>
        <v>Gastos_Gerais</v>
      </c>
    </row>
    <row r="60" spans="1:17" ht="48" hidden="1" x14ac:dyDescent="0.2">
      <c r="A60" s="366">
        <f t="shared" si="1"/>
        <v>57</v>
      </c>
      <c r="B60" s="351">
        <v>44567</v>
      </c>
      <c r="C60" s="375">
        <v>44562</v>
      </c>
      <c r="D60" s="353" t="s">
        <v>115</v>
      </c>
      <c r="E60" s="353" t="s">
        <v>342</v>
      </c>
      <c r="F60" s="354">
        <v>420</v>
      </c>
      <c r="G60" s="353" t="s">
        <v>847</v>
      </c>
      <c r="H60" s="353" t="s">
        <v>128</v>
      </c>
      <c r="I60" s="357" t="s">
        <v>848</v>
      </c>
      <c r="J60" s="356" t="s">
        <v>849</v>
      </c>
      <c r="K60" s="356" t="s">
        <v>732</v>
      </c>
      <c r="L60" s="357" t="s">
        <v>783</v>
      </c>
      <c r="M60" s="356">
        <v>377641</v>
      </c>
      <c r="N60" s="374">
        <v>44567</v>
      </c>
      <c r="O60" s="70">
        <f t="shared" si="17"/>
        <v>1</v>
      </c>
      <c r="P60" s="70">
        <f t="shared" si="18"/>
        <v>1</v>
      </c>
      <c r="Q60" s="135" t="str">
        <f t="shared" si="19"/>
        <v>Gastos_Gerais</v>
      </c>
    </row>
    <row r="61" spans="1:17" ht="36" hidden="1" x14ac:dyDescent="0.2">
      <c r="A61" s="366">
        <f t="shared" si="1"/>
        <v>58</v>
      </c>
      <c r="B61" s="351">
        <v>44567</v>
      </c>
      <c r="C61" s="375">
        <v>44562</v>
      </c>
      <c r="D61" s="353" t="s">
        <v>115</v>
      </c>
      <c r="E61" s="353" t="s">
        <v>340</v>
      </c>
      <c r="F61" s="354">
        <v>261.58999999999997</v>
      </c>
      <c r="G61" s="353" t="s">
        <v>850</v>
      </c>
      <c r="H61" s="353" t="s">
        <v>128</v>
      </c>
      <c r="I61" s="357" t="s">
        <v>848</v>
      </c>
      <c r="J61" s="356" t="s">
        <v>849</v>
      </c>
      <c r="K61" s="356" t="s">
        <v>732</v>
      </c>
      <c r="L61" s="357" t="s">
        <v>783</v>
      </c>
      <c r="M61" s="356">
        <v>377641</v>
      </c>
      <c r="N61" s="374">
        <v>44567</v>
      </c>
      <c r="O61" s="70">
        <f t="shared" si="17"/>
        <v>1</v>
      </c>
      <c r="P61" s="70">
        <f t="shared" si="18"/>
        <v>1</v>
      </c>
      <c r="Q61" s="135" t="str">
        <f t="shared" si="19"/>
        <v>Gastos_Gerais</v>
      </c>
    </row>
    <row r="62" spans="1:17" ht="25.5" hidden="1" x14ac:dyDescent="0.2">
      <c r="A62" s="366">
        <f t="shared" si="1"/>
        <v>59</v>
      </c>
      <c r="B62" s="351">
        <v>44568</v>
      </c>
      <c r="C62" s="375">
        <v>44562</v>
      </c>
      <c r="D62" s="353" t="s">
        <v>115</v>
      </c>
      <c r="E62" s="353" t="s">
        <v>318</v>
      </c>
      <c r="F62" s="354">
        <v>429.45</v>
      </c>
      <c r="G62" s="353" t="s">
        <v>851</v>
      </c>
      <c r="H62" s="353" t="s">
        <v>129</v>
      </c>
      <c r="I62" s="357" t="s">
        <v>718</v>
      </c>
      <c r="J62" s="356" t="s">
        <v>719</v>
      </c>
      <c r="K62" s="356" t="s">
        <v>704</v>
      </c>
      <c r="L62" s="357" t="s">
        <v>428</v>
      </c>
      <c r="M62" s="356">
        <v>29686</v>
      </c>
      <c r="N62" s="374">
        <v>44565</v>
      </c>
      <c r="O62" s="70">
        <f t="shared" si="17"/>
        <v>1</v>
      </c>
      <c r="P62" s="70">
        <f t="shared" si="18"/>
        <v>1</v>
      </c>
      <c r="Q62" s="135" t="str">
        <f t="shared" si="19"/>
        <v>Gastos_Gerais</v>
      </c>
    </row>
    <row r="63" spans="1:17" ht="38.25" x14ac:dyDescent="0.2">
      <c r="A63" s="366">
        <f t="shared" si="1"/>
        <v>60</v>
      </c>
      <c r="B63" s="362">
        <v>44568</v>
      </c>
      <c r="C63" s="363">
        <v>44562</v>
      </c>
      <c r="D63" s="355" t="s">
        <v>117</v>
      </c>
      <c r="E63" s="355" t="s">
        <v>393</v>
      </c>
      <c r="F63" s="364">
        <v>518</v>
      </c>
      <c r="G63" s="355" t="s">
        <v>852</v>
      </c>
      <c r="H63" s="355" t="s">
        <v>139</v>
      </c>
      <c r="I63" s="357" t="s">
        <v>853</v>
      </c>
      <c r="J63" s="357" t="s">
        <v>854</v>
      </c>
      <c r="K63" s="357" t="s">
        <v>704</v>
      </c>
      <c r="L63" s="357" t="s">
        <v>428</v>
      </c>
      <c r="M63" s="357">
        <v>9393</v>
      </c>
      <c r="N63" s="365">
        <v>44565</v>
      </c>
      <c r="O63" s="70">
        <f t="shared" si="17"/>
        <v>1</v>
      </c>
      <c r="P63" s="70">
        <f t="shared" si="18"/>
        <v>1</v>
      </c>
      <c r="Q63" s="135" t="str">
        <f t="shared" si="19"/>
        <v>Aquisição_de_Bens_Permanentes</v>
      </c>
    </row>
    <row r="64" spans="1:17" ht="25.5" hidden="1" x14ac:dyDescent="0.2">
      <c r="A64" s="366">
        <f t="shared" ref="A64:A127" si="20">IF(B64="","",ROW()-ROW($A$3))</f>
        <v>61</v>
      </c>
      <c r="B64" s="351">
        <v>44568</v>
      </c>
      <c r="C64" s="375">
        <v>44531</v>
      </c>
      <c r="D64" s="353" t="s">
        <v>115</v>
      </c>
      <c r="E64" s="353" t="s">
        <v>238</v>
      </c>
      <c r="F64" s="354">
        <v>299</v>
      </c>
      <c r="G64" s="355" t="s">
        <v>238</v>
      </c>
      <c r="H64" s="353" t="s">
        <v>658</v>
      </c>
      <c r="I64" s="357" t="s">
        <v>855</v>
      </c>
      <c r="J64" s="357" t="s">
        <v>856</v>
      </c>
      <c r="K64" s="357" t="s">
        <v>704</v>
      </c>
      <c r="L64" s="357" t="s">
        <v>704</v>
      </c>
      <c r="M64" s="356" t="s">
        <v>857</v>
      </c>
      <c r="N64" s="374">
        <v>44285</v>
      </c>
      <c r="O64" s="70">
        <f t="shared" si="17"/>
        <v>1</v>
      </c>
      <c r="P64" s="70">
        <f t="shared" si="18"/>
        <v>0</v>
      </c>
      <c r="Q64" s="135" t="str">
        <f t="shared" si="19"/>
        <v>Gastos_Gerais</v>
      </c>
    </row>
    <row r="65" spans="1:17" ht="25.5" hidden="1" x14ac:dyDescent="0.2">
      <c r="A65" s="366">
        <f t="shared" si="20"/>
        <v>62</v>
      </c>
      <c r="B65" s="351">
        <v>44568</v>
      </c>
      <c r="C65" s="375">
        <v>44531</v>
      </c>
      <c r="D65" s="353" t="s">
        <v>115</v>
      </c>
      <c r="E65" s="353" t="s">
        <v>376</v>
      </c>
      <c r="F65" s="354">
        <v>1386.28</v>
      </c>
      <c r="G65" s="353" t="s">
        <v>858</v>
      </c>
      <c r="H65" s="353" t="s">
        <v>139</v>
      </c>
      <c r="I65" s="357" t="s">
        <v>859</v>
      </c>
      <c r="J65" s="356" t="s">
        <v>860</v>
      </c>
      <c r="K65" s="356" t="s">
        <v>704</v>
      </c>
      <c r="L65" s="357" t="s">
        <v>428</v>
      </c>
      <c r="M65" s="356">
        <v>989</v>
      </c>
      <c r="N65" s="374">
        <v>44566</v>
      </c>
      <c r="O65" s="70">
        <f t="shared" si="17"/>
        <v>1</v>
      </c>
      <c r="P65" s="70">
        <f t="shared" si="18"/>
        <v>0</v>
      </c>
      <c r="Q65" s="135" t="str">
        <f t="shared" si="19"/>
        <v>Gastos_Gerais</v>
      </c>
    </row>
    <row r="66" spans="1:17" ht="25.5" hidden="1" x14ac:dyDescent="0.2">
      <c r="A66" s="366">
        <f t="shared" si="20"/>
        <v>63</v>
      </c>
      <c r="B66" s="351">
        <v>44568</v>
      </c>
      <c r="C66" s="375">
        <v>44562</v>
      </c>
      <c r="D66" s="353" t="s">
        <v>115</v>
      </c>
      <c r="E66" s="353" t="s">
        <v>342</v>
      </c>
      <c r="F66" s="354">
        <v>260</v>
      </c>
      <c r="G66" s="355" t="s">
        <v>861</v>
      </c>
      <c r="H66" s="353" t="s">
        <v>128</v>
      </c>
      <c r="I66" s="357" t="s">
        <v>862</v>
      </c>
      <c r="J66" s="356" t="s">
        <v>863</v>
      </c>
      <c r="K66" s="356" t="s">
        <v>704</v>
      </c>
      <c r="L66" s="357" t="s">
        <v>428</v>
      </c>
      <c r="M66" s="356">
        <v>36854</v>
      </c>
      <c r="N66" s="374">
        <v>44566</v>
      </c>
      <c r="O66" s="70">
        <f t="shared" si="17"/>
        <v>1</v>
      </c>
      <c r="P66" s="70">
        <f t="shared" si="18"/>
        <v>1</v>
      </c>
      <c r="Q66" s="135" t="str">
        <f t="shared" si="19"/>
        <v>Gastos_Gerais</v>
      </c>
    </row>
    <row r="67" spans="1:17" ht="48" hidden="1" x14ac:dyDescent="0.2">
      <c r="A67" s="366">
        <f t="shared" si="20"/>
        <v>64</v>
      </c>
      <c r="B67" s="351">
        <v>44568</v>
      </c>
      <c r="C67" s="375">
        <v>44531</v>
      </c>
      <c r="D67" s="353" t="s">
        <v>104</v>
      </c>
      <c r="E67" s="353" t="s">
        <v>199</v>
      </c>
      <c r="F67" s="354">
        <v>4940</v>
      </c>
      <c r="G67" s="355" t="s">
        <v>864</v>
      </c>
      <c r="H67" s="353" t="s">
        <v>127</v>
      </c>
      <c r="I67" s="357" t="s">
        <v>634</v>
      </c>
      <c r="J67" s="356" t="s">
        <v>865</v>
      </c>
      <c r="K67" s="356" t="s">
        <v>704</v>
      </c>
      <c r="L67" s="357" t="s">
        <v>704</v>
      </c>
      <c r="M67" s="356">
        <v>348</v>
      </c>
      <c r="N67" s="374">
        <v>44564</v>
      </c>
      <c r="O67" s="70">
        <f t="shared" si="17"/>
        <v>1</v>
      </c>
      <c r="P67" s="70">
        <f t="shared" si="18"/>
        <v>0</v>
      </c>
      <c r="Q67" s="135" t="str">
        <f t="shared" si="19"/>
        <v>Gastos_com_Pessoal</v>
      </c>
    </row>
    <row r="68" spans="1:17" ht="48" hidden="1" x14ac:dyDescent="0.2">
      <c r="A68" s="366">
        <f t="shared" si="20"/>
        <v>65</v>
      </c>
      <c r="B68" s="351">
        <v>44568</v>
      </c>
      <c r="C68" s="375">
        <v>44531</v>
      </c>
      <c r="D68" s="353" t="s">
        <v>104</v>
      </c>
      <c r="E68" s="353" t="s">
        <v>199</v>
      </c>
      <c r="F68" s="354">
        <v>4356.3999999999996</v>
      </c>
      <c r="G68" s="353" t="s">
        <v>866</v>
      </c>
      <c r="H68" s="353" t="s">
        <v>127</v>
      </c>
      <c r="I68" s="357" t="s">
        <v>634</v>
      </c>
      <c r="J68" s="356" t="s">
        <v>865</v>
      </c>
      <c r="K68" s="356" t="s">
        <v>704</v>
      </c>
      <c r="L68" s="357" t="s">
        <v>704</v>
      </c>
      <c r="M68" s="356">
        <v>2667</v>
      </c>
      <c r="N68" s="374">
        <v>44564</v>
      </c>
      <c r="O68" s="70">
        <f t="shared" si="17"/>
        <v>1</v>
      </c>
      <c r="P68" s="70">
        <f t="shared" si="18"/>
        <v>0</v>
      </c>
      <c r="Q68" s="135" t="str">
        <f t="shared" si="19"/>
        <v>Gastos_com_Pessoal</v>
      </c>
    </row>
    <row r="69" spans="1:17" ht="25.5" hidden="1" x14ac:dyDescent="0.2">
      <c r="A69" s="366">
        <f t="shared" si="20"/>
        <v>66</v>
      </c>
      <c r="B69" s="351">
        <v>44568</v>
      </c>
      <c r="C69" s="375">
        <v>44562</v>
      </c>
      <c r="D69" s="353" t="s">
        <v>115</v>
      </c>
      <c r="E69" s="353" t="s">
        <v>308</v>
      </c>
      <c r="F69" s="354">
        <v>951.8</v>
      </c>
      <c r="G69" s="353" t="s">
        <v>867</v>
      </c>
      <c r="H69" s="353" t="s">
        <v>138</v>
      </c>
      <c r="I69" s="357" t="s">
        <v>868</v>
      </c>
      <c r="J69" s="356" t="s">
        <v>869</v>
      </c>
      <c r="K69" s="356" t="s">
        <v>704</v>
      </c>
      <c r="L69" s="357" t="s">
        <v>428</v>
      </c>
      <c r="M69" s="356">
        <v>1326</v>
      </c>
      <c r="N69" s="374">
        <v>44564</v>
      </c>
      <c r="O69" s="70">
        <f t="shared" si="17"/>
        <v>1</v>
      </c>
      <c r="P69" s="70">
        <f t="shared" si="18"/>
        <v>1</v>
      </c>
      <c r="Q69" s="135" t="str">
        <f t="shared" si="19"/>
        <v>Gastos_Gerais</v>
      </c>
    </row>
    <row r="70" spans="1:17" ht="36" hidden="1" x14ac:dyDescent="0.2">
      <c r="A70" s="366">
        <f t="shared" si="20"/>
        <v>67</v>
      </c>
      <c r="B70" s="362">
        <v>44568</v>
      </c>
      <c r="C70" s="363">
        <v>44562</v>
      </c>
      <c r="D70" s="355" t="s">
        <v>115</v>
      </c>
      <c r="E70" s="353" t="s">
        <v>262</v>
      </c>
      <c r="F70" s="364">
        <v>356</v>
      </c>
      <c r="G70" s="355" t="s">
        <v>870</v>
      </c>
      <c r="H70" s="355" t="s">
        <v>130</v>
      </c>
      <c r="I70" s="357" t="s">
        <v>871</v>
      </c>
      <c r="J70" s="356" t="s">
        <v>872</v>
      </c>
      <c r="K70" s="356" t="s">
        <v>704</v>
      </c>
      <c r="L70" s="357" t="s">
        <v>428</v>
      </c>
      <c r="M70" s="356">
        <v>20211963</v>
      </c>
      <c r="N70" s="374">
        <v>44545</v>
      </c>
      <c r="O70" s="70">
        <f t="shared" si="17"/>
        <v>1</v>
      </c>
      <c r="P70" s="70">
        <f t="shared" si="18"/>
        <v>1</v>
      </c>
      <c r="Q70" s="135" t="str">
        <f t="shared" si="19"/>
        <v>Gastos_Gerais</v>
      </c>
    </row>
    <row r="71" spans="1:17" ht="48" hidden="1" x14ac:dyDescent="0.2">
      <c r="A71" s="366">
        <f t="shared" si="20"/>
        <v>68</v>
      </c>
      <c r="B71" s="351">
        <v>44568</v>
      </c>
      <c r="C71" s="375">
        <v>44531</v>
      </c>
      <c r="D71" s="353" t="s">
        <v>104</v>
      </c>
      <c r="E71" s="353" t="s">
        <v>199</v>
      </c>
      <c r="F71" s="354">
        <v>32</v>
      </c>
      <c r="G71" s="353" t="s">
        <v>873</v>
      </c>
      <c r="H71" s="353" t="s">
        <v>127</v>
      </c>
      <c r="I71" s="357" t="s">
        <v>634</v>
      </c>
      <c r="J71" s="356" t="s">
        <v>865</v>
      </c>
      <c r="K71" s="356" t="s">
        <v>704</v>
      </c>
      <c r="L71" s="357" t="s">
        <v>704</v>
      </c>
      <c r="M71" s="356">
        <v>1169</v>
      </c>
      <c r="N71" s="374">
        <v>44564</v>
      </c>
      <c r="O71" s="70">
        <f t="shared" si="17"/>
        <v>1</v>
      </c>
      <c r="P71" s="70">
        <f t="shared" si="18"/>
        <v>0</v>
      </c>
      <c r="Q71" s="135" t="str">
        <f t="shared" si="19"/>
        <v>Gastos_com_Pessoal</v>
      </c>
    </row>
    <row r="72" spans="1:17" ht="25.5" hidden="1" x14ac:dyDescent="0.2">
      <c r="A72" s="366">
        <f t="shared" si="20"/>
        <v>69</v>
      </c>
      <c r="B72" s="351">
        <v>44568</v>
      </c>
      <c r="C72" s="375">
        <v>44562</v>
      </c>
      <c r="D72" s="353" t="s">
        <v>115</v>
      </c>
      <c r="E72" s="353" t="s">
        <v>300</v>
      </c>
      <c r="F72" s="354">
        <v>264</v>
      </c>
      <c r="G72" s="353" t="s">
        <v>874</v>
      </c>
      <c r="H72" s="353" t="s">
        <v>128</v>
      </c>
      <c r="I72" s="357" t="s">
        <v>875</v>
      </c>
      <c r="J72" s="356" t="s">
        <v>876</v>
      </c>
      <c r="K72" s="356" t="s">
        <v>704</v>
      </c>
      <c r="L72" s="357" t="s">
        <v>428</v>
      </c>
      <c r="M72" s="356">
        <v>22140</v>
      </c>
      <c r="N72" s="374">
        <v>44560</v>
      </c>
      <c r="O72" s="70">
        <f t="shared" si="17"/>
        <v>1</v>
      </c>
      <c r="P72" s="70">
        <f t="shared" si="18"/>
        <v>1</v>
      </c>
      <c r="Q72" s="135" t="str">
        <f t="shared" si="19"/>
        <v>Gastos_Gerais</v>
      </c>
    </row>
    <row r="73" spans="1:17" ht="25.5" hidden="1" x14ac:dyDescent="0.2">
      <c r="A73" s="366">
        <f t="shared" si="20"/>
        <v>70</v>
      </c>
      <c r="B73" s="351">
        <v>44568</v>
      </c>
      <c r="C73" s="375">
        <v>44531</v>
      </c>
      <c r="D73" s="353" t="s">
        <v>104</v>
      </c>
      <c r="E73" s="353" t="s">
        <v>210</v>
      </c>
      <c r="F73" s="354">
        <v>8389.92</v>
      </c>
      <c r="G73" s="355" t="s">
        <v>877</v>
      </c>
      <c r="H73" s="353" t="s">
        <v>127</v>
      </c>
      <c r="I73" s="357" t="s">
        <v>878</v>
      </c>
      <c r="J73" s="356" t="s">
        <v>879</v>
      </c>
      <c r="K73" s="356" t="s">
        <v>704</v>
      </c>
      <c r="L73" s="357" t="s">
        <v>704</v>
      </c>
      <c r="M73" s="356">
        <v>397665</v>
      </c>
      <c r="N73" s="374">
        <v>44558</v>
      </c>
      <c r="O73" s="70">
        <f t="shared" si="17"/>
        <v>1</v>
      </c>
      <c r="P73" s="70">
        <f t="shared" si="18"/>
        <v>0</v>
      </c>
      <c r="Q73" s="135" t="str">
        <f t="shared" si="19"/>
        <v>Gastos_com_Pessoal</v>
      </c>
    </row>
    <row r="74" spans="1:17" ht="25.5" hidden="1" x14ac:dyDescent="0.2">
      <c r="A74" s="366">
        <f t="shared" si="20"/>
        <v>71</v>
      </c>
      <c r="B74" s="351">
        <v>44568</v>
      </c>
      <c r="C74" s="375">
        <v>44531</v>
      </c>
      <c r="D74" s="353" t="s">
        <v>104</v>
      </c>
      <c r="E74" s="353" t="s">
        <v>216</v>
      </c>
      <c r="F74" s="354">
        <v>19068</v>
      </c>
      <c r="G74" s="355" t="s">
        <v>880</v>
      </c>
      <c r="H74" s="353" t="s">
        <v>127</v>
      </c>
      <c r="I74" s="357" t="s">
        <v>881</v>
      </c>
      <c r="J74" s="356" t="s">
        <v>879</v>
      </c>
      <c r="K74" s="356" t="s">
        <v>704</v>
      </c>
      <c r="L74" s="357" t="s">
        <v>704</v>
      </c>
      <c r="M74" s="356">
        <v>403872</v>
      </c>
      <c r="N74" s="374">
        <v>44558</v>
      </c>
      <c r="O74" s="70">
        <f t="shared" si="17"/>
        <v>1</v>
      </c>
      <c r="P74" s="70">
        <f t="shared" si="18"/>
        <v>0</v>
      </c>
      <c r="Q74" s="135" t="str">
        <f t="shared" si="19"/>
        <v>Gastos_com_Pessoal</v>
      </c>
    </row>
    <row r="75" spans="1:17" ht="48" hidden="1" x14ac:dyDescent="0.2">
      <c r="A75" s="366">
        <f t="shared" si="20"/>
        <v>72</v>
      </c>
      <c r="B75" s="351">
        <v>44568</v>
      </c>
      <c r="C75" s="375">
        <v>44531</v>
      </c>
      <c r="D75" s="353" t="s">
        <v>104</v>
      </c>
      <c r="E75" s="353" t="s">
        <v>199</v>
      </c>
      <c r="F75" s="354">
        <v>20743.8</v>
      </c>
      <c r="G75" s="355" t="s">
        <v>882</v>
      </c>
      <c r="H75" s="353" t="s">
        <v>127</v>
      </c>
      <c r="I75" s="357" t="s">
        <v>883</v>
      </c>
      <c r="J75" s="356" t="s">
        <v>865</v>
      </c>
      <c r="K75" s="357" t="s">
        <v>704</v>
      </c>
      <c r="L75" s="357" t="s">
        <v>704</v>
      </c>
      <c r="M75" s="356">
        <v>1771</v>
      </c>
      <c r="N75" s="374">
        <v>44564</v>
      </c>
      <c r="O75" s="70">
        <f t="shared" si="17"/>
        <v>1</v>
      </c>
      <c r="P75" s="70">
        <f t="shared" si="18"/>
        <v>0</v>
      </c>
      <c r="Q75" s="135" t="str">
        <f t="shared" si="19"/>
        <v>Gastos_com_Pessoal</v>
      </c>
    </row>
    <row r="76" spans="1:17" ht="25.5" hidden="1" x14ac:dyDescent="0.2">
      <c r="A76" s="366">
        <f t="shared" si="20"/>
        <v>73</v>
      </c>
      <c r="B76" s="351">
        <v>44568</v>
      </c>
      <c r="C76" s="375">
        <v>44562</v>
      </c>
      <c r="D76" s="353" t="s">
        <v>115</v>
      </c>
      <c r="E76" s="353" t="s">
        <v>342</v>
      </c>
      <c r="F76" s="354">
        <v>120</v>
      </c>
      <c r="G76" s="353" t="s">
        <v>884</v>
      </c>
      <c r="H76" s="353" t="s">
        <v>129</v>
      </c>
      <c r="I76" s="357" t="s">
        <v>885</v>
      </c>
      <c r="J76" s="356" t="s">
        <v>886</v>
      </c>
      <c r="K76" s="356" t="s">
        <v>732</v>
      </c>
      <c r="L76" s="357" t="s">
        <v>792</v>
      </c>
      <c r="M76" s="356">
        <v>601757</v>
      </c>
      <c r="N76" s="374">
        <v>44567</v>
      </c>
      <c r="O76" s="70">
        <f t="shared" si="17"/>
        <v>1</v>
      </c>
      <c r="P76" s="70">
        <f t="shared" si="18"/>
        <v>1</v>
      </c>
      <c r="Q76" s="135" t="str">
        <f t="shared" si="19"/>
        <v>Gastos_Gerais</v>
      </c>
    </row>
    <row r="77" spans="1:17" ht="36" hidden="1" x14ac:dyDescent="0.2">
      <c r="A77" s="366">
        <f t="shared" si="20"/>
        <v>74</v>
      </c>
      <c r="B77" s="351">
        <v>44568</v>
      </c>
      <c r="C77" s="375">
        <v>44562</v>
      </c>
      <c r="D77" s="353" t="s">
        <v>115</v>
      </c>
      <c r="E77" s="353" t="s">
        <v>342</v>
      </c>
      <c r="F77" s="354">
        <v>120</v>
      </c>
      <c r="G77" s="353" t="s">
        <v>887</v>
      </c>
      <c r="H77" s="353" t="s">
        <v>129</v>
      </c>
      <c r="I77" s="357" t="s">
        <v>888</v>
      </c>
      <c r="J77" s="356" t="s">
        <v>889</v>
      </c>
      <c r="K77" s="356" t="s">
        <v>732</v>
      </c>
      <c r="L77" s="357" t="s">
        <v>792</v>
      </c>
      <c r="M77" s="356">
        <v>601716</v>
      </c>
      <c r="N77" s="374">
        <v>44568</v>
      </c>
      <c r="O77" s="70">
        <f t="shared" si="17"/>
        <v>1</v>
      </c>
      <c r="P77" s="70">
        <f t="shared" si="18"/>
        <v>1</v>
      </c>
      <c r="Q77" s="135" t="str">
        <f t="shared" si="19"/>
        <v>Gastos_Gerais</v>
      </c>
    </row>
    <row r="78" spans="1:17" ht="36" hidden="1" x14ac:dyDescent="0.2">
      <c r="A78" s="366">
        <f t="shared" si="20"/>
        <v>75</v>
      </c>
      <c r="B78" s="351">
        <v>44568</v>
      </c>
      <c r="C78" s="375">
        <v>44562</v>
      </c>
      <c r="D78" s="353" t="s">
        <v>104</v>
      </c>
      <c r="E78" s="353" t="s">
        <v>106</v>
      </c>
      <c r="F78" s="354">
        <v>1148.18</v>
      </c>
      <c r="G78" s="353" t="s">
        <v>890</v>
      </c>
      <c r="H78" s="353" t="s">
        <v>132</v>
      </c>
      <c r="I78" s="357" t="s">
        <v>891</v>
      </c>
      <c r="J78" s="356" t="s">
        <v>892</v>
      </c>
      <c r="K78" s="356" t="s">
        <v>732</v>
      </c>
      <c r="L78" s="357" t="s">
        <v>792</v>
      </c>
      <c r="M78" s="356">
        <v>189400</v>
      </c>
      <c r="N78" s="374">
        <v>44568</v>
      </c>
      <c r="O78" s="70">
        <f t="shared" si="17"/>
        <v>1</v>
      </c>
      <c r="P78" s="70">
        <f t="shared" si="18"/>
        <v>1</v>
      </c>
      <c r="Q78" s="135" t="str">
        <f t="shared" si="19"/>
        <v>Gastos_com_Pessoal</v>
      </c>
    </row>
    <row r="79" spans="1:17" ht="25.5" hidden="1" x14ac:dyDescent="0.2">
      <c r="A79" s="366">
        <f t="shared" si="20"/>
        <v>76</v>
      </c>
      <c r="B79" s="351">
        <v>44568</v>
      </c>
      <c r="C79" s="375">
        <v>44562</v>
      </c>
      <c r="D79" s="353" t="s">
        <v>115</v>
      </c>
      <c r="E79" s="353" t="s">
        <v>342</v>
      </c>
      <c r="F79" s="354">
        <v>180</v>
      </c>
      <c r="G79" s="353" t="s">
        <v>893</v>
      </c>
      <c r="H79" s="353" t="s">
        <v>765</v>
      </c>
      <c r="I79" s="357" t="s">
        <v>894</v>
      </c>
      <c r="J79" s="356" t="s">
        <v>895</v>
      </c>
      <c r="K79" s="356" t="s">
        <v>732</v>
      </c>
      <c r="L79" s="357" t="s">
        <v>792</v>
      </c>
      <c r="M79" s="356">
        <v>196452</v>
      </c>
      <c r="N79" s="374">
        <v>44568</v>
      </c>
      <c r="O79" s="70">
        <f t="shared" si="17"/>
        <v>1</v>
      </c>
      <c r="P79" s="70">
        <f t="shared" si="18"/>
        <v>1</v>
      </c>
      <c r="Q79" s="135" t="str">
        <f t="shared" si="19"/>
        <v>Gastos_Gerais</v>
      </c>
    </row>
    <row r="80" spans="1:17" ht="25.5" hidden="1" x14ac:dyDescent="0.2">
      <c r="A80" s="366">
        <f t="shared" si="20"/>
        <v>77</v>
      </c>
      <c r="B80" s="351">
        <v>44568</v>
      </c>
      <c r="C80" s="375">
        <v>44531</v>
      </c>
      <c r="D80" s="353" t="s">
        <v>104</v>
      </c>
      <c r="E80" s="353" t="s">
        <v>183</v>
      </c>
      <c r="F80" s="354">
        <v>247286.41</v>
      </c>
      <c r="G80" s="355" t="s">
        <v>896</v>
      </c>
      <c r="H80" s="353" t="s">
        <v>127</v>
      </c>
      <c r="I80" s="357" t="s">
        <v>897</v>
      </c>
      <c r="J80" s="356" t="s">
        <v>666</v>
      </c>
      <c r="K80" s="356" t="s">
        <v>732</v>
      </c>
      <c r="L80" s="357" t="s">
        <v>778</v>
      </c>
      <c r="M80" s="356">
        <v>48196280</v>
      </c>
      <c r="N80" s="374">
        <v>44568</v>
      </c>
      <c r="O80" s="70">
        <f t="shared" si="17"/>
        <v>1</v>
      </c>
      <c r="P80" s="70">
        <f t="shared" si="18"/>
        <v>0</v>
      </c>
      <c r="Q80" s="135" t="str">
        <f t="shared" si="19"/>
        <v>Gastos_com_Pessoal</v>
      </c>
    </row>
    <row r="81" spans="1:17" ht="36" hidden="1" x14ac:dyDescent="0.2">
      <c r="A81" s="366">
        <f t="shared" si="20"/>
        <v>78</v>
      </c>
      <c r="B81" s="351">
        <v>44568</v>
      </c>
      <c r="C81" s="375">
        <v>44562</v>
      </c>
      <c r="D81" s="353" t="s">
        <v>104</v>
      </c>
      <c r="E81" s="353" t="s">
        <v>106</v>
      </c>
      <c r="F81" s="354">
        <v>644.61</v>
      </c>
      <c r="G81" s="355" t="s">
        <v>898</v>
      </c>
      <c r="H81" s="353" t="s">
        <v>131</v>
      </c>
      <c r="I81" s="357" t="s">
        <v>899</v>
      </c>
      <c r="J81" s="356" t="s">
        <v>900</v>
      </c>
      <c r="K81" s="356" t="s">
        <v>732</v>
      </c>
      <c r="L81" s="357" t="s">
        <v>778</v>
      </c>
      <c r="M81" s="356">
        <v>55355049</v>
      </c>
      <c r="N81" s="374">
        <v>44568</v>
      </c>
      <c r="O81" s="70">
        <f t="shared" si="17"/>
        <v>1</v>
      </c>
      <c r="P81" s="70">
        <f t="shared" si="18"/>
        <v>1</v>
      </c>
      <c r="Q81" s="135" t="str">
        <f t="shared" si="19"/>
        <v>Gastos_com_Pessoal</v>
      </c>
    </row>
    <row r="82" spans="1:17" ht="36" hidden="1" x14ac:dyDescent="0.2">
      <c r="A82" s="366">
        <f t="shared" si="20"/>
        <v>79</v>
      </c>
      <c r="B82" s="351">
        <v>44568</v>
      </c>
      <c r="C82" s="375">
        <v>44562</v>
      </c>
      <c r="D82" s="353" t="s">
        <v>104</v>
      </c>
      <c r="E82" s="353" t="s">
        <v>106</v>
      </c>
      <c r="F82" s="354">
        <v>1320</v>
      </c>
      <c r="G82" s="353" t="s">
        <v>901</v>
      </c>
      <c r="H82" s="353" t="s">
        <v>765</v>
      </c>
      <c r="I82" s="357" t="s">
        <v>902</v>
      </c>
      <c r="J82" s="356" t="s">
        <v>903</v>
      </c>
      <c r="K82" s="356" t="s">
        <v>732</v>
      </c>
      <c r="L82" s="357" t="s">
        <v>778</v>
      </c>
      <c r="M82" s="356">
        <v>55896051</v>
      </c>
      <c r="N82" s="374">
        <v>44568</v>
      </c>
      <c r="O82" s="70">
        <f t="shared" si="17"/>
        <v>1</v>
      </c>
      <c r="P82" s="70">
        <f t="shared" si="18"/>
        <v>1</v>
      </c>
      <c r="Q82" s="135" t="str">
        <f t="shared" si="19"/>
        <v>Gastos_com_Pessoal</v>
      </c>
    </row>
    <row r="83" spans="1:17" ht="36" hidden="1" x14ac:dyDescent="0.2">
      <c r="A83" s="366">
        <f t="shared" si="20"/>
        <v>80</v>
      </c>
      <c r="B83" s="351">
        <v>44568</v>
      </c>
      <c r="C83" s="375">
        <v>44562</v>
      </c>
      <c r="D83" s="353" t="s">
        <v>104</v>
      </c>
      <c r="E83" s="353" t="s">
        <v>106</v>
      </c>
      <c r="F83" s="354">
        <v>592.77</v>
      </c>
      <c r="G83" s="353" t="s">
        <v>904</v>
      </c>
      <c r="H83" s="353" t="s">
        <v>135</v>
      </c>
      <c r="I83" s="357" t="s">
        <v>905</v>
      </c>
      <c r="J83" s="356" t="s">
        <v>906</v>
      </c>
      <c r="K83" s="373" t="s">
        <v>732</v>
      </c>
      <c r="L83" s="373" t="s">
        <v>778</v>
      </c>
      <c r="M83" s="378">
        <v>55925581</v>
      </c>
      <c r="N83" s="377">
        <v>44568</v>
      </c>
      <c r="O83" s="70">
        <f t="shared" si="17"/>
        <v>1</v>
      </c>
      <c r="P83" s="70">
        <f t="shared" si="18"/>
        <v>1</v>
      </c>
      <c r="Q83" s="135" t="str">
        <f t="shared" si="19"/>
        <v>Gastos_com_Pessoal</v>
      </c>
    </row>
    <row r="84" spans="1:17" ht="48" hidden="1" x14ac:dyDescent="0.2">
      <c r="A84" s="366">
        <f t="shared" si="20"/>
        <v>81</v>
      </c>
      <c r="B84" s="351">
        <v>44568</v>
      </c>
      <c r="C84" s="375">
        <v>44562</v>
      </c>
      <c r="D84" s="353" t="s">
        <v>115</v>
      </c>
      <c r="E84" s="369" t="s">
        <v>342</v>
      </c>
      <c r="F84" s="370">
        <v>69.8</v>
      </c>
      <c r="G84" s="369" t="s">
        <v>907</v>
      </c>
      <c r="H84" s="353" t="s">
        <v>140</v>
      </c>
      <c r="I84" s="357" t="s">
        <v>908</v>
      </c>
      <c r="J84" s="356" t="s">
        <v>909</v>
      </c>
      <c r="K84" s="356" t="s">
        <v>732</v>
      </c>
      <c r="L84" s="357" t="s">
        <v>778</v>
      </c>
      <c r="M84" s="356">
        <v>56013161</v>
      </c>
      <c r="N84" s="374">
        <v>44568</v>
      </c>
      <c r="O84" s="70">
        <f t="shared" si="17"/>
        <v>1</v>
      </c>
      <c r="P84" s="70">
        <f t="shared" si="18"/>
        <v>1</v>
      </c>
      <c r="Q84" s="135" t="str">
        <f t="shared" si="19"/>
        <v>Gastos_Gerais</v>
      </c>
    </row>
    <row r="85" spans="1:17" ht="48" hidden="1" x14ac:dyDescent="0.2">
      <c r="A85" s="366">
        <f t="shared" si="20"/>
        <v>82</v>
      </c>
      <c r="B85" s="351">
        <v>44568</v>
      </c>
      <c r="C85" s="375">
        <v>44562</v>
      </c>
      <c r="D85" s="353" t="s">
        <v>115</v>
      </c>
      <c r="E85" s="369" t="s">
        <v>342</v>
      </c>
      <c r="F85" s="370">
        <v>142</v>
      </c>
      <c r="G85" s="369" t="s">
        <v>910</v>
      </c>
      <c r="H85" s="353" t="s">
        <v>140</v>
      </c>
      <c r="I85" s="357" t="s">
        <v>908</v>
      </c>
      <c r="J85" s="356" t="s">
        <v>909</v>
      </c>
      <c r="K85" s="356" t="s">
        <v>732</v>
      </c>
      <c r="L85" s="357" t="s">
        <v>778</v>
      </c>
      <c r="M85" s="356">
        <v>56087978</v>
      </c>
      <c r="N85" s="374">
        <v>44568</v>
      </c>
      <c r="O85" s="70">
        <f t="shared" si="17"/>
        <v>1</v>
      </c>
      <c r="P85" s="70">
        <f t="shared" si="18"/>
        <v>1</v>
      </c>
      <c r="Q85" s="135" t="str">
        <f t="shared" si="19"/>
        <v>Gastos_Gerais</v>
      </c>
    </row>
    <row r="86" spans="1:17" ht="25.5" hidden="1" x14ac:dyDescent="0.2">
      <c r="A86" s="366">
        <f t="shared" si="20"/>
        <v>83</v>
      </c>
      <c r="B86" s="351">
        <v>44568</v>
      </c>
      <c r="C86" s="375">
        <v>44562</v>
      </c>
      <c r="D86" s="353" t="s">
        <v>115</v>
      </c>
      <c r="E86" s="369" t="s">
        <v>342</v>
      </c>
      <c r="F86" s="370">
        <v>180</v>
      </c>
      <c r="G86" s="369" t="s">
        <v>911</v>
      </c>
      <c r="H86" s="353" t="s">
        <v>765</v>
      </c>
      <c r="I86" s="357" t="s">
        <v>912</v>
      </c>
      <c r="J86" s="356" t="s">
        <v>913</v>
      </c>
      <c r="K86" s="356" t="s">
        <v>732</v>
      </c>
      <c r="L86" s="357" t="s">
        <v>778</v>
      </c>
      <c r="M86" s="356">
        <v>57362527</v>
      </c>
      <c r="N86" s="374">
        <v>44568</v>
      </c>
      <c r="O86" s="70">
        <f t="shared" si="17"/>
        <v>1</v>
      </c>
      <c r="P86" s="70">
        <f t="shared" si="18"/>
        <v>1</v>
      </c>
      <c r="Q86" s="135" t="str">
        <f t="shared" si="19"/>
        <v>Gastos_Gerais</v>
      </c>
    </row>
    <row r="87" spans="1:17" ht="36" hidden="1" x14ac:dyDescent="0.2">
      <c r="A87" s="366">
        <f t="shared" si="20"/>
        <v>84</v>
      </c>
      <c r="B87" s="351">
        <v>44568</v>
      </c>
      <c r="C87" s="375">
        <v>44562</v>
      </c>
      <c r="D87" s="353" t="s">
        <v>115</v>
      </c>
      <c r="E87" s="369" t="s">
        <v>342</v>
      </c>
      <c r="F87" s="370">
        <v>180</v>
      </c>
      <c r="G87" s="369" t="s">
        <v>914</v>
      </c>
      <c r="H87" s="353" t="s">
        <v>765</v>
      </c>
      <c r="I87" s="357" t="s">
        <v>776</v>
      </c>
      <c r="J87" s="356" t="s">
        <v>777</v>
      </c>
      <c r="K87" s="356" t="s">
        <v>732</v>
      </c>
      <c r="L87" s="357" t="s">
        <v>778</v>
      </c>
      <c r="M87" s="356">
        <v>57396277</v>
      </c>
      <c r="N87" s="374">
        <v>44568</v>
      </c>
      <c r="O87" s="70">
        <f t="shared" si="17"/>
        <v>1</v>
      </c>
      <c r="P87" s="70">
        <f t="shared" si="18"/>
        <v>1</v>
      </c>
      <c r="Q87" s="135" t="str">
        <f t="shared" si="19"/>
        <v>Gastos_Gerais</v>
      </c>
    </row>
    <row r="88" spans="1:17" ht="25.5" hidden="1" x14ac:dyDescent="0.2">
      <c r="A88" s="366">
        <f t="shared" si="20"/>
        <v>85</v>
      </c>
      <c r="B88" s="367">
        <v>44568</v>
      </c>
      <c r="C88" s="368">
        <v>44562</v>
      </c>
      <c r="D88" s="369" t="s">
        <v>104</v>
      </c>
      <c r="E88" s="369" t="s">
        <v>189</v>
      </c>
      <c r="F88" s="370">
        <v>113.83</v>
      </c>
      <c r="G88" s="369" t="s">
        <v>915</v>
      </c>
      <c r="H88" s="369" t="s">
        <v>129</v>
      </c>
      <c r="I88" s="373" t="s">
        <v>916</v>
      </c>
      <c r="J88" s="372" t="s">
        <v>917</v>
      </c>
      <c r="K88" s="372" t="s">
        <v>732</v>
      </c>
      <c r="L88" s="373" t="s">
        <v>783</v>
      </c>
      <c r="M88" s="372">
        <v>377641</v>
      </c>
      <c r="N88" s="377">
        <v>44568</v>
      </c>
      <c r="O88" s="70">
        <f t="shared" si="17"/>
        <v>1</v>
      </c>
      <c r="P88" s="70">
        <f t="shared" si="18"/>
        <v>1</v>
      </c>
      <c r="Q88" s="135" t="str">
        <f t="shared" si="19"/>
        <v>Gastos_com_Pessoal</v>
      </c>
    </row>
    <row r="89" spans="1:17" ht="25.5" hidden="1" x14ac:dyDescent="0.2">
      <c r="A89" s="366">
        <f t="shared" si="20"/>
        <v>86</v>
      </c>
      <c r="B89" s="351">
        <v>44568</v>
      </c>
      <c r="C89" s="375">
        <v>44562</v>
      </c>
      <c r="D89" s="353" t="s">
        <v>104</v>
      </c>
      <c r="E89" s="353" t="s">
        <v>191</v>
      </c>
      <c r="F89" s="354">
        <v>37.94</v>
      </c>
      <c r="G89" s="353" t="s">
        <v>918</v>
      </c>
      <c r="H89" s="353" t="s">
        <v>129</v>
      </c>
      <c r="I89" s="357" t="s">
        <v>916</v>
      </c>
      <c r="J89" s="356" t="s">
        <v>917</v>
      </c>
      <c r="K89" s="356" t="s">
        <v>732</v>
      </c>
      <c r="L89" s="357" t="s">
        <v>783</v>
      </c>
      <c r="M89" s="356">
        <v>377641</v>
      </c>
      <c r="N89" s="374">
        <v>44568</v>
      </c>
      <c r="O89" s="70">
        <f t="shared" si="17"/>
        <v>1</v>
      </c>
      <c r="P89" s="70">
        <f t="shared" si="18"/>
        <v>1</v>
      </c>
      <c r="Q89" s="135" t="str">
        <f t="shared" si="19"/>
        <v>Gastos_com_Pessoal</v>
      </c>
    </row>
    <row r="90" spans="1:17" ht="36" hidden="1" x14ac:dyDescent="0.2">
      <c r="A90" s="366">
        <f t="shared" si="20"/>
        <v>87</v>
      </c>
      <c r="B90" s="351">
        <v>44568</v>
      </c>
      <c r="C90" s="375">
        <v>44562</v>
      </c>
      <c r="D90" s="353" t="s">
        <v>104</v>
      </c>
      <c r="E90" s="353" t="s">
        <v>193</v>
      </c>
      <c r="F90" s="354">
        <v>5.16</v>
      </c>
      <c r="G90" s="353" t="s">
        <v>919</v>
      </c>
      <c r="H90" s="353" t="s">
        <v>129</v>
      </c>
      <c r="I90" s="357" t="s">
        <v>916</v>
      </c>
      <c r="J90" s="356" t="s">
        <v>917</v>
      </c>
      <c r="K90" s="356" t="s">
        <v>732</v>
      </c>
      <c r="L90" s="357" t="s">
        <v>783</v>
      </c>
      <c r="M90" s="356">
        <v>377641</v>
      </c>
      <c r="N90" s="374">
        <v>44568</v>
      </c>
      <c r="O90" s="70">
        <f t="shared" si="17"/>
        <v>1</v>
      </c>
      <c r="P90" s="70">
        <f t="shared" si="18"/>
        <v>1</v>
      </c>
      <c r="Q90" s="135" t="str">
        <f t="shared" si="19"/>
        <v>Gastos_com_Pessoal</v>
      </c>
    </row>
    <row r="91" spans="1:17" ht="25.5" hidden="1" x14ac:dyDescent="0.2">
      <c r="A91" s="366">
        <f t="shared" si="20"/>
        <v>88</v>
      </c>
      <c r="B91" s="351">
        <v>44571</v>
      </c>
      <c r="C91" s="375">
        <v>44531</v>
      </c>
      <c r="D91" s="353" t="s">
        <v>115</v>
      </c>
      <c r="E91" s="353" t="s">
        <v>230</v>
      </c>
      <c r="F91" s="386">
        <v>3494.77</v>
      </c>
      <c r="G91" s="353" t="s">
        <v>758</v>
      </c>
      <c r="H91" s="353" t="s">
        <v>135</v>
      </c>
      <c r="I91" s="357" t="s">
        <v>759</v>
      </c>
      <c r="J91" s="356" t="s">
        <v>760</v>
      </c>
      <c r="K91" s="356" t="s">
        <v>704</v>
      </c>
      <c r="L91" s="357" t="s">
        <v>428</v>
      </c>
      <c r="M91" s="356">
        <v>69528955</v>
      </c>
      <c r="N91" s="374">
        <v>44543</v>
      </c>
      <c r="O91" s="70">
        <f t="shared" si="17"/>
        <v>1</v>
      </c>
      <c r="P91" s="70">
        <f t="shared" si="18"/>
        <v>0</v>
      </c>
      <c r="Q91" s="135" t="str">
        <f t="shared" si="19"/>
        <v>Gastos_Gerais</v>
      </c>
    </row>
    <row r="92" spans="1:17" ht="25.5" hidden="1" x14ac:dyDescent="0.2">
      <c r="A92" s="366">
        <f t="shared" si="20"/>
        <v>89</v>
      </c>
      <c r="B92" s="351">
        <v>44571</v>
      </c>
      <c r="C92" s="375">
        <v>44531</v>
      </c>
      <c r="D92" s="353" t="s">
        <v>115</v>
      </c>
      <c r="E92" s="353" t="s">
        <v>230</v>
      </c>
      <c r="F92" s="354">
        <v>1344.96</v>
      </c>
      <c r="G92" s="355" t="s">
        <v>758</v>
      </c>
      <c r="H92" s="353" t="s">
        <v>132</v>
      </c>
      <c r="I92" s="357" t="s">
        <v>759</v>
      </c>
      <c r="J92" s="356" t="s">
        <v>760</v>
      </c>
      <c r="K92" s="356" t="s">
        <v>704</v>
      </c>
      <c r="L92" s="357" t="s">
        <v>428</v>
      </c>
      <c r="M92" s="356" t="s">
        <v>920</v>
      </c>
      <c r="N92" s="374">
        <v>44532</v>
      </c>
      <c r="O92" s="70">
        <f t="shared" si="17"/>
        <v>1</v>
      </c>
      <c r="P92" s="70">
        <f t="shared" si="18"/>
        <v>0</v>
      </c>
      <c r="Q92" s="135" t="str">
        <f t="shared" si="19"/>
        <v>Gastos_Gerais</v>
      </c>
    </row>
    <row r="93" spans="1:17" s="321" customFormat="1" ht="25.5" hidden="1" x14ac:dyDescent="0.2">
      <c r="A93" s="366">
        <f t="shared" si="20"/>
        <v>90</v>
      </c>
      <c r="B93" s="362">
        <v>44571</v>
      </c>
      <c r="C93" s="375">
        <v>44531</v>
      </c>
      <c r="D93" s="355" t="s">
        <v>115</v>
      </c>
      <c r="E93" s="355" t="s">
        <v>230</v>
      </c>
      <c r="F93" s="364">
        <v>6993.51</v>
      </c>
      <c r="G93" s="355" t="s">
        <v>758</v>
      </c>
      <c r="H93" s="355" t="s">
        <v>129</v>
      </c>
      <c r="I93" s="357" t="s">
        <v>759</v>
      </c>
      <c r="J93" s="357" t="s">
        <v>760</v>
      </c>
      <c r="K93" s="357" t="s">
        <v>704</v>
      </c>
      <c r="L93" s="357" t="s">
        <v>428</v>
      </c>
      <c r="M93" s="357">
        <v>69956717</v>
      </c>
      <c r="N93" s="365">
        <v>44571</v>
      </c>
      <c r="O93" s="70">
        <f t="shared" si="17"/>
        <v>1</v>
      </c>
      <c r="P93" s="70">
        <f t="shared" si="18"/>
        <v>0</v>
      </c>
      <c r="Q93" s="135" t="str">
        <f t="shared" si="19"/>
        <v>Gastos_Gerais</v>
      </c>
    </row>
    <row r="94" spans="1:17" ht="25.5" hidden="1" x14ac:dyDescent="0.2">
      <c r="A94" s="366">
        <f t="shared" si="20"/>
        <v>91</v>
      </c>
      <c r="B94" s="351">
        <v>44571</v>
      </c>
      <c r="C94" s="375">
        <v>44531</v>
      </c>
      <c r="D94" s="353" t="s">
        <v>115</v>
      </c>
      <c r="E94" s="353" t="s">
        <v>238</v>
      </c>
      <c r="F94" s="354">
        <v>771.99</v>
      </c>
      <c r="G94" s="353" t="s">
        <v>921</v>
      </c>
      <c r="H94" s="353" t="s">
        <v>134</v>
      </c>
      <c r="I94" s="357" t="s">
        <v>768</v>
      </c>
      <c r="J94" s="356" t="s">
        <v>769</v>
      </c>
      <c r="K94" s="356" t="s">
        <v>704</v>
      </c>
      <c r="L94" s="357" t="s">
        <v>428</v>
      </c>
      <c r="M94" s="356">
        <v>3546592</v>
      </c>
      <c r="N94" s="374">
        <v>44571</v>
      </c>
      <c r="O94" s="70">
        <f t="shared" si="17"/>
        <v>1</v>
      </c>
      <c r="P94" s="70">
        <f t="shared" si="18"/>
        <v>0</v>
      </c>
      <c r="Q94" s="135" t="str">
        <f t="shared" si="19"/>
        <v>Gastos_Gerais</v>
      </c>
    </row>
    <row r="95" spans="1:17" ht="25.5" hidden="1" x14ac:dyDescent="0.2">
      <c r="A95" s="366">
        <f t="shared" si="20"/>
        <v>92</v>
      </c>
      <c r="B95" s="390">
        <v>44571</v>
      </c>
      <c r="C95" s="363">
        <v>44531</v>
      </c>
      <c r="D95" s="371" t="s">
        <v>115</v>
      </c>
      <c r="E95" s="371" t="s">
        <v>236</v>
      </c>
      <c r="F95" s="376">
        <v>299.39999999999998</v>
      </c>
      <c r="G95" s="353" t="s">
        <v>922</v>
      </c>
      <c r="H95" s="371" t="s">
        <v>127</v>
      </c>
      <c r="I95" s="373" t="s">
        <v>656</v>
      </c>
      <c r="J95" s="373" t="s">
        <v>923</v>
      </c>
      <c r="K95" s="372" t="s">
        <v>704</v>
      </c>
      <c r="L95" s="373" t="s">
        <v>428</v>
      </c>
      <c r="M95" s="372" t="s">
        <v>924</v>
      </c>
      <c r="N95" s="374">
        <v>44571</v>
      </c>
      <c r="O95" s="70">
        <f t="shared" si="17"/>
        <v>1</v>
      </c>
      <c r="P95" s="70">
        <f t="shared" si="18"/>
        <v>0</v>
      </c>
      <c r="Q95" s="135" t="str">
        <f t="shared" si="19"/>
        <v>Gastos_Gerais</v>
      </c>
    </row>
    <row r="96" spans="1:17" ht="25.5" hidden="1" x14ac:dyDescent="0.2">
      <c r="A96" s="366">
        <f t="shared" si="20"/>
        <v>93</v>
      </c>
      <c r="B96" s="351">
        <v>44571</v>
      </c>
      <c r="C96" s="375">
        <v>44531</v>
      </c>
      <c r="D96" s="353" t="s">
        <v>115</v>
      </c>
      <c r="E96" s="353" t="s">
        <v>238</v>
      </c>
      <c r="F96" s="354">
        <v>899.94</v>
      </c>
      <c r="G96" s="353" t="s">
        <v>925</v>
      </c>
      <c r="H96" s="353" t="s">
        <v>127</v>
      </c>
      <c r="I96" s="357" t="s">
        <v>656</v>
      </c>
      <c r="J96" s="356" t="s">
        <v>923</v>
      </c>
      <c r="K96" s="356" t="s">
        <v>704</v>
      </c>
      <c r="L96" s="357" t="s">
        <v>428</v>
      </c>
      <c r="M96" s="356">
        <v>46950424</v>
      </c>
      <c r="N96" s="374">
        <v>44549</v>
      </c>
      <c r="O96" s="70">
        <f t="shared" si="17"/>
        <v>1</v>
      </c>
      <c r="P96" s="70">
        <f t="shared" si="18"/>
        <v>0</v>
      </c>
      <c r="Q96" s="135" t="str">
        <f t="shared" si="19"/>
        <v>Gastos_Gerais</v>
      </c>
    </row>
    <row r="97" spans="1:17" ht="25.5" hidden="1" x14ac:dyDescent="0.2">
      <c r="A97" s="366">
        <f t="shared" si="20"/>
        <v>94</v>
      </c>
      <c r="B97" s="367">
        <v>44571</v>
      </c>
      <c r="C97" s="368">
        <v>44562</v>
      </c>
      <c r="D97" s="369" t="s">
        <v>115</v>
      </c>
      <c r="E97" s="369" t="s">
        <v>302</v>
      </c>
      <c r="F97" s="370">
        <v>31727.5</v>
      </c>
      <c r="G97" s="369" t="s">
        <v>926</v>
      </c>
      <c r="H97" s="369" t="s">
        <v>132</v>
      </c>
      <c r="I97" s="373" t="s">
        <v>927</v>
      </c>
      <c r="J97" s="372" t="s">
        <v>928</v>
      </c>
      <c r="K97" s="372" t="s">
        <v>704</v>
      </c>
      <c r="L97" s="373" t="s">
        <v>428</v>
      </c>
      <c r="M97" s="356">
        <v>17</v>
      </c>
      <c r="N97" s="374">
        <v>44567</v>
      </c>
      <c r="O97" s="70">
        <f t="shared" si="17"/>
        <v>1</v>
      </c>
      <c r="P97" s="70">
        <f t="shared" si="18"/>
        <v>1</v>
      </c>
      <c r="Q97" s="135" t="str">
        <f t="shared" si="19"/>
        <v>Gastos_Gerais</v>
      </c>
    </row>
    <row r="98" spans="1:17" ht="25.5" hidden="1" x14ac:dyDescent="0.2">
      <c r="A98" s="361">
        <f t="shared" si="20"/>
        <v>95</v>
      </c>
      <c r="B98" s="362">
        <v>44571</v>
      </c>
      <c r="C98" s="363">
        <v>44562</v>
      </c>
      <c r="D98" s="355" t="s">
        <v>115</v>
      </c>
      <c r="E98" s="355" t="s">
        <v>368</v>
      </c>
      <c r="F98" s="364">
        <v>980</v>
      </c>
      <c r="G98" s="355" t="s">
        <v>929</v>
      </c>
      <c r="H98" s="355" t="s">
        <v>658</v>
      </c>
      <c r="I98" s="357" t="s">
        <v>930</v>
      </c>
      <c r="J98" s="356" t="s">
        <v>931</v>
      </c>
      <c r="K98" s="356" t="s">
        <v>704</v>
      </c>
      <c r="L98" s="357" t="s">
        <v>428</v>
      </c>
      <c r="M98" s="356">
        <v>108</v>
      </c>
      <c r="N98" s="374">
        <v>44567</v>
      </c>
      <c r="O98" s="70">
        <f t="shared" si="17"/>
        <v>1</v>
      </c>
      <c r="P98" s="70">
        <f t="shared" si="18"/>
        <v>1</v>
      </c>
      <c r="Q98" s="135" t="str">
        <f t="shared" si="19"/>
        <v>Gastos_Gerais</v>
      </c>
    </row>
    <row r="99" spans="1:17" ht="48" hidden="1" x14ac:dyDescent="0.2">
      <c r="A99" s="366">
        <f t="shared" si="20"/>
        <v>96</v>
      </c>
      <c r="B99" s="351">
        <v>44571</v>
      </c>
      <c r="C99" s="375">
        <v>44531</v>
      </c>
      <c r="D99" s="353" t="s">
        <v>115</v>
      </c>
      <c r="E99" s="353" t="s">
        <v>282</v>
      </c>
      <c r="F99" s="354">
        <v>2247.54</v>
      </c>
      <c r="G99" s="353" t="s">
        <v>652</v>
      </c>
      <c r="H99" s="353" t="s">
        <v>128</v>
      </c>
      <c r="I99" s="357" t="s">
        <v>651</v>
      </c>
      <c r="J99" s="356" t="s">
        <v>932</v>
      </c>
      <c r="K99" s="356" t="s">
        <v>704</v>
      </c>
      <c r="L99" s="357" t="s">
        <v>704</v>
      </c>
      <c r="M99" s="356">
        <v>1503372</v>
      </c>
      <c r="N99" s="374">
        <v>44571</v>
      </c>
      <c r="O99" s="70">
        <f t="shared" si="17"/>
        <v>1</v>
      </c>
      <c r="P99" s="70">
        <f t="shared" si="18"/>
        <v>0</v>
      </c>
      <c r="Q99" s="135" t="str">
        <f t="shared" si="19"/>
        <v>Gastos_Gerais</v>
      </c>
    </row>
    <row r="100" spans="1:17" ht="25.5" hidden="1" x14ac:dyDescent="0.2">
      <c r="A100" s="366">
        <f t="shared" si="20"/>
        <v>97</v>
      </c>
      <c r="B100" s="367">
        <v>44571</v>
      </c>
      <c r="C100" s="368">
        <v>44562</v>
      </c>
      <c r="D100" s="369" t="s">
        <v>115</v>
      </c>
      <c r="E100" s="369" t="s">
        <v>308</v>
      </c>
      <c r="F100" s="370">
        <v>626.37</v>
      </c>
      <c r="G100" s="369" t="s">
        <v>933</v>
      </c>
      <c r="H100" s="369" t="s">
        <v>134</v>
      </c>
      <c r="I100" s="373" t="s">
        <v>934</v>
      </c>
      <c r="J100" s="372" t="s">
        <v>935</v>
      </c>
      <c r="K100" s="372" t="s">
        <v>704</v>
      </c>
      <c r="L100" s="357" t="s">
        <v>428</v>
      </c>
      <c r="M100" s="356">
        <v>139259</v>
      </c>
      <c r="N100" s="374">
        <v>44551</v>
      </c>
      <c r="O100" s="70">
        <f t="shared" si="17"/>
        <v>1</v>
      </c>
      <c r="P100" s="70">
        <f t="shared" si="18"/>
        <v>1</v>
      </c>
      <c r="Q100" s="135" t="str">
        <f t="shared" si="19"/>
        <v>Gastos_Gerais</v>
      </c>
    </row>
    <row r="101" spans="1:17" ht="25.5" hidden="1" x14ac:dyDescent="0.2">
      <c r="A101" s="366">
        <f t="shared" si="20"/>
        <v>98</v>
      </c>
      <c r="B101" s="351">
        <v>44571</v>
      </c>
      <c r="C101" s="375">
        <v>44562</v>
      </c>
      <c r="D101" s="353" t="s">
        <v>115</v>
      </c>
      <c r="E101" s="353" t="s">
        <v>308</v>
      </c>
      <c r="F101" s="354">
        <v>1239.0999999999999</v>
      </c>
      <c r="G101" s="353" t="s">
        <v>936</v>
      </c>
      <c r="H101" s="353" t="s">
        <v>765</v>
      </c>
      <c r="I101" s="357" t="s">
        <v>934</v>
      </c>
      <c r="J101" s="356" t="s">
        <v>935</v>
      </c>
      <c r="K101" s="356" t="s">
        <v>704</v>
      </c>
      <c r="L101" s="357" t="s">
        <v>428</v>
      </c>
      <c r="M101" s="356">
        <v>139278</v>
      </c>
      <c r="N101" s="374">
        <v>44551</v>
      </c>
      <c r="O101" s="70">
        <f t="shared" si="17"/>
        <v>1</v>
      </c>
      <c r="P101" s="70">
        <f t="shared" si="18"/>
        <v>1</v>
      </c>
      <c r="Q101" s="135" t="str">
        <f t="shared" si="19"/>
        <v>Gastos_Gerais</v>
      </c>
    </row>
    <row r="102" spans="1:17" ht="25.5" hidden="1" x14ac:dyDescent="0.2">
      <c r="A102" s="366">
        <f t="shared" si="20"/>
        <v>99</v>
      </c>
      <c r="B102" s="351">
        <v>44571</v>
      </c>
      <c r="C102" s="375">
        <v>44562</v>
      </c>
      <c r="D102" s="353" t="s">
        <v>115</v>
      </c>
      <c r="E102" s="353" t="s">
        <v>308</v>
      </c>
      <c r="F102" s="354">
        <v>1498.11</v>
      </c>
      <c r="G102" s="353" t="s">
        <v>937</v>
      </c>
      <c r="H102" s="353" t="s">
        <v>131</v>
      </c>
      <c r="I102" s="357" t="s">
        <v>934</v>
      </c>
      <c r="J102" s="356" t="s">
        <v>935</v>
      </c>
      <c r="K102" s="356" t="s">
        <v>704</v>
      </c>
      <c r="L102" s="357" t="s">
        <v>428</v>
      </c>
      <c r="M102" s="356">
        <v>139279</v>
      </c>
      <c r="N102" s="374">
        <v>44551</v>
      </c>
      <c r="O102" s="70">
        <f t="shared" si="17"/>
        <v>1</v>
      </c>
      <c r="P102" s="70">
        <f t="shared" si="18"/>
        <v>1</v>
      </c>
      <c r="Q102" s="135" t="str">
        <f t="shared" si="19"/>
        <v>Gastos_Gerais</v>
      </c>
    </row>
    <row r="103" spans="1:17" ht="36" hidden="1" x14ac:dyDescent="0.2">
      <c r="A103" s="366">
        <f t="shared" si="20"/>
        <v>100</v>
      </c>
      <c r="B103" s="351">
        <v>44571</v>
      </c>
      <c r="C103" s="375">
        <v>44562</v>
      </c>
      <c r="D103" s="353" t="s">
        <v>115</v>
      </c>
      <c r="E103" s="353" t="s">
        <v>262</v>
      </c>
      <c r="F103" s="386">
        <v>2556.59</v>
      </c>
      <c r="G103" s="353" t="s">
        <v>938</v>
      </c>
      <c r="H103" s="353" t="s">
        <v>134</v>
      </c>
      <c r="I103" s="357" t="s">
        <v>432</v>
      </c>
      <c r="J103" s="356" t="s">
        <v>939</v>
      </c>
      <c r="K103" s="356" t="s">
        <v>704</v>
      </c>
      <c r="L103" s="357" t="s">
        <v>428</v>
      </c>
      <c r="M103" s="356">
        <v>1791</v>
      </c>
      <c r="N103" s="374">
        <v>44567</v>
      </c>
      <c r="O103" s="70">
        <f t="shared" si="17"/>
        <v>1</v>
      </c>
      <c r="P103" s="70">
        <f t="shared" si="18"/>
        <v>1</v>
      </c>
      <c r="Q103" s="135" t="str">
        <f t="shared" si="19"/>
        <v>Gastos_Gerais</v>
      </c>
    </row>
    <row r="104" spans="1:17" ht="25.5" hidden="1" x14ac:dyDescent="0.2">
      <c r="A104" s="366">
        <f t="shared" si="20"/>
        <v>101</v>
      </c>
      <c r="B104" s="351">
        <v>44571</v>
      </c>
      <c r="C104" s="375">
        <v>44562</v>
      </c>
      <c r="D104" s="353" t="s">
        <v>115</v>
      </c>
      <c r="E104" s="353" t="s">
        <v>368</v>
      </c>
      <c r="F104" s="354">
        <v>1383.79</v>
      </c>
      <c r="G104" s="353" t="s">
        <v>940</v>
      </c>
      <c r="H104" s="353" t="s">
        <v>134</v>
      </c>
      <c r="I104" s="357" t="s">
        <v>432</v>
      </c>
      <c r="J104" s="356" t="s">
        <v>939</v>
      </c>
      <c r="K104" s="356" t="s">
        <v>704</v>
      </c>
      <c r="L104" s="357" t="s">
        <v>428</v>
      </c>
      <c r="M104" s="356">
        <v>2181</v>
      </c>
      <c r="N104" s="374">
        <v>44567</v>
      </c>
      <c r="O104" s="70">
        <f t="shared" si="17"/>
        <v>1</v>
      </c>
      <c r="P104" s="70">
        <f t="shared" si="18"/>
        <v>1</v>
      </c>
      <c r="Q104" s="135" t="str">
        <f t="shared" si="19"/>
        <v>Gastos_Gerais</v>
      </c>
    </row>
    <row r="105" spans="1:17" ht="48" hidden="1" x14ac:dyDescent="0.2">
      <c r="A105" s="366">
        <f t="shared" si="20"/>
        <v>102</v>
      </c>
      <c r="B105" s="351">
        <v>44571</v>
      </c>
      <c r="C105" s="375">
        <v>44531</v>
      </c>
      <c r="D105" s="353" t="s">
        <v>115</v>
      </c>
      <c r="E105" s="353" t="s">
        <v>290</v>
      </c>
      <c r="F105" s="354">
        <v>4988.7700000000004</v>
      </c>
      <c r="G105" s="353" t="s">
        <v>941</v>
      </c>
      <c r="H105" s="353" t="s">
        <v>127</v>
      </c>
      <c r="I105" s="357" t="s">
        <v>682</v>
      </c>
      <c r="J105" s="356" t="s">
        <v>666</v>
      </c>
      <c r="K105" s="356" t="s">
        <v>704</v>
      </c>
      <c r="L105" s="357" t="s">
        <v>942</v>
      </c>
      <c r="M105" s="356" t="s">
        <v>943</v>
      </c>
      <c r="N105" s="374">
        <v>44571</v>
      </c>
      <c r="O105" s="70">
        <f t="shared" si="17"/>
        <v>1</v>
      </c>
      <c r="P105" s="70">
        <f t="shared" si="18"/>
        <v>0</v>
      </c>
      <c r="Q105" s="135" t="str">
        <f t="shared" si="19"/>
        <v>Gastos_Gerais</v>
      </c>
    </row>
    <row r="106" spans="1:17" ht="48" hidden="1" x14ac:dyDescent="0.2">
      <c r="A106" s="366">
        <f t="shared" si="20"/>
        <v>103</v>
      </c>
      <c r="B106" s="351">
        <v>44571</v>
      </c>
      <c r="C106" s="375">
        <v>44531</v>
      </c>
      <c r="D106" s="353" t="s">
        <v>104</v>
      </c>
      <c r="E106" s="353" t="s">
        <v>195</v>
      </c>
      <c r="F106" s="354">
        <v>6438.1</v>
      </c>
      <c r="G106" s="353" t="s">
        <v>639</v>
      </c>
      <c r="H106" s="353" t="s">
        <v>127</v>
      </c>
      <c r="I106" s="357" t="s">
        <v>638</v>
      </c>
      <c r="J106" s="356" t="s">
        <v>944</v>
      </c>
      <c r="K106" s="356" t="s">
        <v>704</v>
      </c>
      <c r="L106" s="357" t="s">
        <v>428</v>
      </c>
      <c r="M106" s="356">
        <v>20211698</v>
      </c>
      <c r="N106" s="374">
        <v>44540</v>
      </c>
      <c r="O106" s="70">
        <f t="shared" si="17"/>
        <v>1</v>
      </c>
      <c r="P106" s="70">
        <f t="shared" si="18"/>
        <v>0</v>
      </c>
      <c r="Q106" s="135" t="str">
        <f t="shared" si="19"/>
        <v>Gastos_com_Pessoal</v>
      </c>
    </row>
    <row r="107" spans="1:17" ht="25.5" hidden="1" x14ac:dyDescent="0.2">
      <c r="A107" s="366">
        <f t="shared" si="20"/>
        <v>104</v>
      </c>
      <c r="B107" s="351">
        <v>44571</v>
      </c>
      <c r="C107" s="375">
        <v>44562</v>
      </c>
      <c r="D107" s="353" t="s">
        <v>115</v>
      </c>
      <c r="E107" s="353" t="s">
        <v>328</v>
      </c>
      <c r="F107" s="354">
        <v>2000</v>
      </c>
      <c r="G107" s="353" t="s">
        <v>945</v>
      </c>
      <c r="H107" s="353" t="s">
        <v>136</v>
      </c>
      <c r="I107" s="357" t="s">
        <v>727</v>
      </c>
      <c r="J107" s="356" t="s">
        <v>728</v>
      </c>
      <c r="K107" s="356" t="s">
        <v>704</v>
      </c>
      <c r="L107" s="357" t="s">
        <v>704</v>
      </c>
      <c r="M107" s="356" t="s">
        <v>946</v>
      </c>
      <c r="N107" s="374">
        <v>44568</v>
      </c>
      <c r="O107" s="70">
        <f t="shared" si="17"/>
        <v>1</v>
      </c>
      <c r="P107" s="70">
        <f t="shared" si="18"/>
        <v>1</v>
      </c>
      <c r="Q107" s="135" t="str">
        <f t="shared" si="19"/>
        <v>Gastos_Gerais</v>
      </c>
    </row>
    <row r="108" spans="1:17" ht="25.5" hidden="1" x14ac:dyDescent="0.2">
      <c r="A108" s="366">
        <f t="shared" si="20"/>
        <v>105</v>
      </c>
      <c r="B108" s="351">
        <v>44571</v>
      </c>
      <c r="C108" s="375">
        <v>44562</v>
      </c>
      <c r="D108" s="353" t="s">
        <v>115</v>
      </c>
      <c r="E108" s="353" t="s">
        <v>304</v>
      </c>
      <c r="F108" s="354">
        <v>112.7</v>
      </c>
      <c r="G108" s="353" t="s">
        <v>947</v>
      </c>
      <c r="H108" s="353" t="s">
        <v>134</v>
      </c>
      <c r="I108" s="357" t="s">
        <v>948</v>
      </c>
      <c r="J108" s="356" t="s">
        <v>949</v>
      </c>
      <c r="K108" s="356" t="s">
        <v>704</v>
      </c>
      <c r="L108" s="357" t="s">
        <v>428</v>
      </c>
      <c r="M108" s="356">
        <v>1226</v>
      </c>
      <c r="N108" s="374">
        <v>44550</v>
      </c>
      <c r="O108" s="70">
        <f t="shared" ref="O108:O171" si="21">IF(B108=0,0,IF(YEAR(B108)=$P$1,MONTH(B108)-$O$1+1,(YEAR(B108)-$P$1)*12-$O$1+1+MONTH(B108)))</f>
        <v>1</v>
      </c>
      <c r="P108" s="70">
        <f t="shared" ref="P108:P171" si="22">IF(C108=0,0,IF(YEAR(C108)=$P$1,MONTH(C108)-$O$1+1,(YEAR(C108)-$P$1)*12-$O$1+1+MONTH(C108)))</f>
        <v>1</v>
      </c>
      <c r="Q108" s="135" t="str">
        <f t="shared" ref="Q108:Q171" si="23">SUBSTITUTE(D108," ","_")</f>
        <v>Gastos_Gerais</v>
      </c>
    </row>
    <row r="109" spans="1:17" ht="25.5" hidden="1" x14ac:dyDescent="0.2">
      <c r="A109" s="366">
        <f t="shared" si="20"/>
        <v>106</v>
      </c>
      <c r="B109" s="351">
        <v>44571</v>
      </c>
      <c r="C109" s="375">
        <v>44562</v>
      </c>
      <c r="D109" s="353" t="s">
        <v>115</v>
      </c>
      <c r="E109" s="353" t="s">
        <v>366</v>
      </c>
      <c r="F109" s="354">
        <v>544.82000000000005</v>
      </c>
      <c r="G109" s="353" t="s">
        <v>828</v>
      </c>
      <c r="H109" s="353" t="s">
        <v>129</v>
      </c>
      <c r="I109" s="357" t="s">
        <v>834</v>
      </c>
      <c r="J109" s="356" t="s">
        <v>835</v>
      </c>
      <c r="K109" s="356" t="s">
        <v>732</v>
      </c>
      <c r="L109" s="357" t="s">
        <v>428</v>
      </c>
      <c r="M109" s="356">
        <v>48</v>
      </c>
      <c r="N109" s="374">
        <v>44567</v>
      </c>
      <c r="O109" s="70">
        <f t="shared" si="21"/>
        <v>1</v>
      </c>
      <c r="P109" s="70">
        <f t="shared" si="22"/>
        <v>1</v>
      </c>
      <c r="Q109" s="135" t="str">
        <f t="shared" si="23"/>
        <v>Gastos_Gerais</v>
      </c>
    </row>
    <row r="110" spans="1:17" ht="51" hidden="1" x14ac:dyDescent="0.2">
      <c r="A110" s="366">
        <f t="shared" si="20"/>
        <v>107</v>
      </c>
      <c r="B110" s="351">
        <v>44571</v>
      </c>
      <c r="C110" s="375">
        <v>44531</v>
      </c>
      <c r="D110" s="353" t="s">
        <v>84</v>
      </c>
      <c r="E110" s="353" t="s">
        <v>84</v>
      </c>
      <c r="F110" s="354">
        <v>196361.95</v>
      </c>
      <c r="G110" s="353" t="s">
        <v>950</v>
      </c>
      <c r="H110" s="353" t="s">
        <v>127</v>
      </c>
      <c r="I110" s="357" t="s">
        <v>664</v>
      </c>
      <c r="J110" s="356" t="s">
        <v>811</v>
      </c>
      <c r="K110" s="356" t="s">
        <v>732</v>
      </c>
      <c r="L110" s="357" t="s">
        <v>792</v>
      </c>
      <c r="M110" s="356">
        <v>94680080</v>
      </c>
      <c r="N110" s="374">
        <v>44571</v>
      </c>
      <c r="O110" s="70">
        <f t="shared" si="21"/>
        <v>1</v>
      </c>
      <c r="P110" s="70">
        <f t="shared" si="22"/>
        <v>0</v>
      </c>
      <c r="Q110" s="135" t="str">
        <f t="shared" si="23"/>
        <v>Transferência_para_Reserva_de_Recursos</v>
      </c>
    </row>
    <row r="111" spans="1:17" ht="38.25" x14ac:dyDescent="0.2">
      <c r="A111" s="366">
        <f t="shared" si="20"/>
        <v>108</v>
      </c>
      <c r="B111" s="351">
        <v>44572</v>
      </c>
      <c r="C111" s="375">
        <v>44562</v>
      </c>
      <c r="D111" s="353" t="s">
        <v>117</v>
      </c>
      <c r="E111" s="353" t="s">
        <v>383</v>
      </c>
      <c r="F111" s="386">
        <v>2835</v>
      </c>
      <c r="G111" s="353" t="s">
        <v>951</v>
      </c>
      <c r="H111" s="353" t="s">
        <v>131</v>
      </c>
      <c r="I111" s="357" t="s">
        <v>432</v>
      </c>
      <c r="J111" s="356" t="s">
        <v>939</v>
      </c>
      <c r="K111" s="356" t="s">
        <v>704</v>
      </c>
      <c r="L111" s="357" t="s">
        <v>428</v>
      </c>
      <c r="M111" s="356">
        <v>2182</v>
      </c>
      <c r="N111" s="374">
        <v>44567</v>
      </c>
      <c r="O111" s="70">
        <f t="shared" si="21"/>
        <v>1</v>
      </c>
      <c r="P111" s="70">
        <f t="shared" si="22"/>
        <v>1</v>
      </c>
      <c r="Q111" s="135" t="str">
        <f t="shared" si="23"/>
        <v>Aquisição_de_Bens_Permanentes</v>
      </c>
    </row>
    <row r="112" spans="1:17" ht="38.25" x14ac:dyDescent="0.2">
      <c r="A112" s="366">
        <f t="shared" si="20"/>
        <v>109</v>
      </c>
      <c r="B112" s="351">
        <v>44572</v>
      </c>
      <c r="C112" s="375">
        <v>44562</v>
      </c>
      <c r="D112" s="353" t="s">
        <v>117</v>
      </c>
      <c r="E112" s="353" t="s">
        <v>383</v>
      </c>
      <c r="F112" s="386">
        <v>2835</v>
      </c>
      <c r="G112" s="353" t="s">
        <v>951</v>
      </c>
      <c r="H112" s="353" t="s">
        <v>134</v>
      </c>
      <c r="I112" s="357" t="s">
        <v>432</v>
      </c>
      <c r="J112" s="356" t="s">
        <v>939</v>
      </c>
      <c r="K112" s="356" t="s">
        <v>704</v>
      </c>
      <c r="L112" s="357" t="s">
        <v>428</v>
      </c>
      <c r="M112" s="356">
        <v>2182</v>
      </c>
      <c r="N112" s="374">
        <v>44567</v>
      </c>
      <c r="O112" s="70">
        <f t="shared" si="21"/>
        <v>1</v>
      </c>
      <c r="P112" s="70">
        <f t="shared" si="22"/>
        <v>1</v>
      </c>
      <c r="Q112" s="135" t="str">
        <f t="shared" si="23"/>
        <v>Aquisição_de_Bens_Permanentes</v>
      </c>
    </row>
    <row r="113" spans="1:17" ht="38.25" x14ac:dyDescent="0.2">
      <c r="A113" s="366">
        <f t="shared" si="20"/>
        <v>110</v>
      </c>
      <c r="B113" s="351">
        <v>44572</v>
      </c>
      <c r="C113" s="375">
        <v>44562</v>
      </c>
      <c r="D113" s="353" t="s">
        <v>117</v>
      </c>
      <c r="E113" s="353" t="s">
        <v>383</v>
      </c>
      <c r="F113" s="386">
        <v>2835</v>
      </c>
      <c r="G113" s="353" t="s">
        <v>951</v>
      </c>
      <c r="H113" s="353" t="s">
        <v>136</v>
      </c>
      <c r="I113" s="357" t="s">
        <v>432</v>
      </c>
      <c r="J113" s="356" t="s">
        <v>939</v>
      </c>
      <c r="K113" s="356" t="s">
        <v>704</v>
      </c>
      <c r="L113" s="357" t="s">
        <v>428</v>
      </c>
      <c r="M113" s="356">
        <v>2182</v>
      </c>
      <c r="N113" s="374">
        <v>44567</v>
      </c>
      <c r="O113" s="70">
        <f t="shared" si="21"/>
        <v>1</v>
      </c>
      <c r="P113" s="70">
        <f t="shared" si="22"/>
        <v>1</v>
      </c>
      <c r="Q113" s="135" t="str">
        <f t="shared" si="23"/>
        <v>Aquisição_de_Bens_Permanentes</v>
      </c>
    </row>
    <row r="114" spans="1:17" ht="38.25" x14ac:dyDescent="0.2">
      <c r="A114" s="366">
        <f t="shared" si="20"/>
        <v>111</v>
      </c>
      <c r="B114" s="351">
        <v>44572</v>
      </c>
      <c r="C114" s="375">
        <v>44562</v>
      </c>
      <c r="D114" s="353" t="s">
        <v>117</v>
      </c>
      <c r="E114" s="353" t="s">
        <v>383</v>
      </c>
      <c r="F114" s="386">
        <v>1078</v>
      </c>
      <c r="G114" s="353" t="s">
        <v>434</v>
      </c>
      <c r="H114" s="353" t="s">
        <v>131</v>
      </c>
      <c r="I114" s="357" t="s">
        <v>432</v>
      </c>
      <c r="J114" s="356" t="s">
        <v>939</v>
      </c>
      <c r="K114" s="356" t="s">
        <v>704</v>
      </c>
      <c r="L114" s="357" t="s">
        <v>428</v>
      </c>
      <c r="M114" s="356">
        <v>2182</v>
      </c>
      <c r="N114" s="374">
        <v>44567</v>
      </c>
      <c r="O114" s="70">
        <f t="shared" si="21"/>
        <v>1</v>
      </c>
      <c r="P114" s="70">
        <f t="shared" si="22"/>
        <v>1</v>
      </c>
      <c r="Q114" s="135" t="str">
        <f t="shared" si="23"/>
        <v>Aquisição_de_Bens_Permanentes</v>
      </c>
    </row>
    <row r="115" spans="1:17" ht="38.25" x14ac:dyDescent="0.2">
      <c r="A115" s="366">
        <f t="shared" si="20"/>
        <v>112</v>
      </c>
      <c r="B115" s="351">
        <v>44572</v>
      </c>
      <c r="C115" s="375">
        <v>44562</v>
      </c>
      <c r="D115" s="353" t="s">
        <v>117</v>
      </c>
      <c r="E115" s="353" t="s">
        <v>383</v>
      </c>
      <c r="F115" s="386">
        <v>1078</v>
      </c>
      <c r="G115" s="353" t="s">
        <v>434</v>
      </c>
      <c r="H115" s="353" t="s">
        <v>134</v>
      </c>
      <c r="I115" s="357" t="s">
        <v>432</v>
      </c>
      <c r="J115" s="356" t="s">
        <v>939</v>
      </c>
      <c r="K115" s="356" t="s">
        <v>704</v>
      </c>
      <c r="L115" s="357" t="s">
        <v>428</v>
      </c>
      <c r="M115" s="356">
        <v>2182</v>
      </c>
      <c r="N115" s="374">
        <v>44567</v>
      </c>
      <c r="O115" s="70">
        <f t="shared" si="21"/>
        <v>1</v>
      </c>
      <c r="P115" s="70">
        <f t="shared" si="22"/>
        <v>1</v>
      </c>
      <c r="Q115" s="135" t="str">
        <f t="shared" si="23"/>
        <v>Aquisição_de_Bens_Permanentes</v>
      </c>
    </row>
    <row r="116" spans="1:17" ht="38.25" x14ac:dyDescent="0.2">
      <c r="A116" s="366">
        <f t="shared" si="20"/>
        <v>113</v>
      </c>
      <c r="B116" s="351">
        <v>44572</v>
      </c>
      <c r="C116" s="375">
        <v>44562</v>
      </c>
      <c r="D116" s="353" t="s">
        <v>117</v>
      </c>
      <c r="E116" s="353" t="s">
        <v>383</v>
      </c>
      <c r="F116" s="386">
        <v>1078</v>
      </c>
      <c r="G116" s="355" t="s">
        <v>434</v>
      </c>
      <c r="H116" s="353" t="s">
        <v>136</v>
      </c>
      <c r="I116" s="357" t="s">
        <v>432</v>
      </c>
      <c r="J116" s="356" t="s">
        <v>939</v>
      </c>
      <c r="K116" s="356" t="s">
        <v>704</v>
      </c>
      <c r="L116" s="357" t="s">
        <v>428</v>
      </c>
      <c r="M116" s="356">
        <v>2182</v>
      </c>
      <c r="N116" s="374">
        <v>44567</v>
      </c>
      <c r="O116" s="70">
        <f t="shared" si="21"/>
        <v>1</v>
      </c>
      <c r="P116" s="70">
        <f t="shared" si="22"/>
        <v>1</v>
      </c>
      <c r="Q116" s="135" t="str">
        <f t="shared" si="23"/>
        <v>Aquisição_de_Bens_Permanentes</v>
      </c>
    </row>
    <row r="117" spans="1:17" ht="25.5" hidden="1" x14ac:dyDescent="0.2">
      <c r="A117" s="366">
        <f t="shared" si="20"/>
        <v>114</v>
      </c>
      <c r="B117" s="351">
        <v>44572</v>
      </c>
      <c r="C117" s="375">
        <v>44562</v>
      </c>
      <c r="D117" s="353" t="s">
        <v>115</v>
      </c>
      <c r="E117" s="353" t="s">
        <v>368</v>
      </c>
      <c r="F117" s="386">
        <v>7965</v>
      </c>
      <c r="G117" s="371" t="s">
        <v>952</v>
      </c>
      <c r="H117" s="353" t="s">
        <v>127</v>
      </c>
      <c r="I117" s="357" t="s">
        <v>432</v>
      </c>
      <c r="J117" s="356" t="s">
        <v>939</v>
      </c>
      <c r="K117" s="356" t="s">
        <v>704</v>
      </c>
      <c r="L117" s="357" t="s">
        <v>428</v>
      </c>
      <c r="M117" s="356">
        <v>2182</v>
      </c>
      <c r="N117" s="374">
        <v>44567</v>
      </c>
      <c r="O117" s="70">
        <f t="shared" si="21"/>
        <v>1</v>
      </c>
      <c r="P117" s="70">
        <f t="shared" si="22"/>
        <v>1</v>
      </c>
      <c r="Q117" s="135" t="str">
        <f t="shared" si="23"/>
        <v>Gastos_Gerais</v>
      </c>
    </row>
    <row r="118" spans="1:17" ht="36" hidden="1" x14ac:dyDescent="0.2">
      <c r="A118" s="361">
        <f t="shared" si="20"/>
        <v>115</v>
      </c>
      <c r="B118" s="390">
        <v>44572</v>
      </c>
      <c r="C118" s="391">
        <v>44562</v>
      </c>
      <c r="D118" s="371" t="s">
        <v>115</v>
      </c>
      <c r="E118" s="371" t="s">
        <v>262</v>
      </c>
      <c r="F118" s="428">
        <v>1950</v>
      </c>
      <c r="G118" s="371" t="s">
        <v>953</v>
      </c>
      <c r="H118" s="371" t="s">
        <v>127</v>
      </c>
      <c r="I118" s="373" t="s">
        <v>432</v>
      </c>
      <c r="J118" s="372" t="s">
        <v>939</v>
      </c>
      <c r="K118" s="372" t="s">
        <v>704</v>
      </c>
      <c r="L118" s="373" t="s">
        <v>428</v>
      </c>
      <c r="M118" s="372">
        <v>1793</v>
      </c>
      <c r="N118" s="377">
        <v>44567</v>
      </c>
      <c r="O118" s="70">
        <f t="shared" si="21"/>
        <v>1</v>
      </c>
      <c r="P118" s="70">
        <f t="shared" si="22"/>
        <v>1</v>
      </c>
      <c r="Q118" s="135" t="str">
        <f t="shared" si="23"/>
        <v>Gastos_Gerais</v>
      </c>
    </row>
    <row r="119" spans="1:17" ht="25.5" hidden="1" x14ac:dyDescent="0.2">
      <c r="A119" s="366">
        <f t="shared" si="20"/>
        <v>116</v>
      </c>
      <c r="B119" s="351">
        <v>44572</v>
      </c>
      <c r="C119" s="375">
        <v>44562</v>
      </c>
      <c r="D119" s="353" t="s">
        <v>115</v>
      </c>
      <c r="E119" s="353" t="s">
        <v>308</v>
      </c>
      <c r="F119" s="354">
        <v>1251.1500000000001</v>
      </c>
      <c r="G119" s="353" t="s">
        <v>954</v>
      </c>
      <c r="H119" s="353" t="s">
        <v>135</v>
      </c>
      <c r="I119" s="357" t="s">
        <v>934</v>
      </c>
      <c r="J119" s="356" t="s">
        <v>935</v>
      </c>
      <c r="K119" s="356" t="s">
        <v>704</v>
      </c>
      <c r="L119" s="357" t="s">
        <v>428</v>
      </c>
      <c r="M119" s="356">
        <v>139372</v>
      </c>
      <c r="N119" s="374">
        <v>44553</v>
      </c>
      <c r="O119" s="70">
        <f t="shared" si="21"/>
        <v>1</v>
      </c>
      <c r="P119" s="70">
        <f t="shared" si="22"/>
        <v>1</v>
      </c>
      <c r="Q119" s="135" t="str">
        <f t="shared" si="23"/>
        <v>Gastos_Gerais</v>
      </c>
    </row>
    <row r="120" spans="1:17" ht="36" hidden="1" x14ac:dyDescent="0.2">
      <c r="A120" s="366">
        <f t="shared" si="20"/>
        <v>117</v>
      </c>
      <c r="B120" s="351">
        <v>44572</v>
      </c>
      <c r="C120" s="375">
        <v>44531</v>
      </c>
      <c r="D120" s="353" t="s">
        <v>115</v>
      </c>
      <c r="E120" s="353" t="s">
        <v>268</v>
      </c>
      <c r="F120" s="364">
        <v>278.82</v>
      </c>
      <c r="G120" s="353" t="s">
        <v>955</v>
      </c>
      <c r="H120" s="353" t="s">
        <v>130</v>
      </c>
      <c r="I120" s="357" t="s">
        <v>956</v>
      </c>
      <c r="J120" s="356" t="s">
        <v>957</v>
      </c>
      <c r="K120" s="356" t="s">
        <v>704</v>
      </c>
      <c r="L120" s="357" t="s">
        <v>428</v>
      </c>
      <c r="M120" s="356">
        <v>2021106</v>
      </c>
      <c r="N120" s="374">
        <v>44558</v>
      </c>
      <c r="O120" s="70">
        <f t="shared" si="21"/>
        <v>1</v>
      </c>
      <c r="P120" s="70">
        <f t="shared" si="22"/>
        <v>0</v>
      </c>
      <c r="Q120" s="135" t="str">
        <f t="shared" si="23"/>
        <v>Gastos_Gerais</v>
      </c>
    </row>
    <row r="121" spans="1:17" ht="25.5" hidden="1" x14ac:dyDescent="0.2">
      <c r="A121" s="366">
        <f t="shared" si="20"/>
        <v>118</v>
      </c>
      <c r="B121" s="351">
        <v>44572</v>
      </c>
      <c r="C121" s="375">
        <v>44562</v>
      </c>
      <c r="D121" s="353" t="s">
        <v>115</v>
      </c>
      <c r="E121" s="353" t="s">
        <v>378</v>
      </c>
      <c r="F121" s="364">
        <v>9844.02</v>
      </c>
      <c r="G121" s="353" t="s">
        <v>958</v>
      </c>
      <c r="H121" s="353" t="s">
        <v>127</v>
      </c>
      <c r="I121" s="357" t="s">
        <v>959</v>
      </c>
      <c r="J121" s="356" t="s">
        <v>960</v>
      </c>
      <c r="K121" s="356" t="s">
        <v>704</v>
      </c>
      <c r="L121" s="357" t="s">
        <v>428</v>
      </c>
      <c r="M121" s="356">
        <v>20222</v>
      </c>
      <c r="N121" s="374">
        <v>44566</v>
      </c>
      <c r="O121" s="70">
        <f t="shared" si="21"/>
        <v>1</v>
      </c>
      <c r="P121" s="70">
        <f t="shared" si="22"/>
        <v>1</v>
      </c>
      <c r="Q121" s="135" t="str">
        <f t="shared" si="23"/>
        <v>Gastos_Gerais</v>
      </c>
    </row>
    <row r="122" spans="1:17" ht="25.5" hidden="1" x14ac:dyDescent="0.2">
      <c r="A122" s="366">
        <f t="shared" si="20"/>
        <v>119</v>
      </c>
      <c r="B122" s="351">
        <v>44572</v>
      </c>
      <c r="C122" s="375">
        <v>44562</v>
      </c>
      <c r="D122" s="353" t="s">
        <v>115</v>
      </c>
      <c r="E122" s="353" t="s">
        <v>308</v>
      </c>
      <c r="F122" s="354">
        <v>1500</v>
      </c>
      <c r="G122" s="353" t="s">
        <v>961</v>
      </c>
      <c r="H122" s="353" t="s">
        <v>136</v>
      </c>
      <c r="I122" s="357" t="s">
        <v>934</v>
      </c>
      <c r="J122" s="356" t="s">
        <v>935</v>
      </c>
      <c r="K122" s="356" t="s">
        <v>704</v>
      </c>
      <c r="L122" s="357" t="s">
        <v>428</v>
      </c>
      <c r="M122" s="356">
        <v>139359</v>
      </c>
      <c r="N122" s="374">
        <v>44552</v>
      </c>
      <c r="O122" s="70">
        <f t="shared" si="21"/>
        <v>1</v>
      </c>
      <c r="P122" s="70">
        <f t="shared" si="22"/>
        <v>1</v>
      </c>
      <c r="Q122" s="135" t="str">
        <f t="shared" si="23"/>
        <v>Gastos_Gerais</v>
      </c>
    </row>
    <row r="123" spans="1:17" ht="25.5" hidden="1" x14ac:dyDescent="0.2">
      <c r="A123" s="366">
        <f t="shared" si="20"/>
        <v>120</v>
      </c>
      <c r="B123" s="351">
        <v>44572</v>
      </c>
      <c r="C123" s="375">
        <v>44562</v>
      </c>
      <c r="D123" s="353" t="s">
        <v>115</v>
      </c>
      <c r="E123" s="353" t="s">
        <v>308</v>
      </c>
      <c r="F123" s="354">
        <v>1414.1</v>
      </c>
      <c r="G123" s="353" t="s">
        <v>962</v>
      </c>
      <c r="H123" s="353" t="s">
        <v>139</v>
      </c>
      <c r="I123" s="357" t="s">
        <v>963</v>
      </c>
      <c r="J123" s="356" t="s">
        <v>964</v>
      </c>
      <c r="K123" s="356" t="s">
        <v>704</v>
      </c>
      <c r="L123" s="357" t="s">
        <v>428</v>
      </c>
      <c r="M123" s="356">
        <v>3589</v>
      </c>
      <c r="N123" s="374">
        <v>44568</v>
      </c>
      <c r="O123" s="70">
        <f t="shared" si="21"/>
        <v>1</v>
      </c>
      <c r="P123" s="70">
        <f t="shared" si="22"/>
        <v>1</v>
      </c>
      <c r="Q123" s="135" t="str">
        <f t="shared" si="23"/>
        <v>Gastos_Gerais</v>
      </c>
    </row>
    <row r="124" spans="1:17" ht="25.5" hidden="1" x14ac:dyDescent="0.2">
      <c r="A124" s="366">
        <f t="shared" si="20"/>
        <v>121</v>
      </c>
      <c r="B124" s="351">
        <v>44572</v>
      </c>
      <c r="C124" s="375">
        <v>44531</v>
      </c>
      <c r="D124" s="353" t="s">
        <v>115</v>
      </c>
      <c r="E124" s="353" t="s">
        <v>332</v>
      </c>
      <c r="F124" s="354">
        <v>68.13</v>
      </c>
      <c r="G124" s="353" t="s">
        <v>965</v>
      </c>
      <c r="H124" s="353" t="s">
        <v>139</v>
      </c>
      <c r="I124" s="357" t="s">
        <v>966</v>
      </c>
      <c r="J124" s="356" t="s">
        <v>666</v>
      </c>
      <c r="K124" s="356" t="s">
        <v>967</v>
      </c>
      <c r="L124" s="357" t="s">
        <v>967</v>
      </c>
      <c r="M124" s="356">
        <v>1286564821</v>
      </c>
      <c r="N124" s="374">
        <v>44572</v>
      </c>
      <c r="O124" s="70">
        <f t="shared" si="21"/>
        <v>1</v>
      </c>
      <c r="P124" s="70">
        <f t="shared" si="22"/>
        <v>0</v>
      </c>
      <c r="Q124" s="135" t="str">
        <f t="shared" si="23"/>
        <v>Gastos_Gerais</v>
      </c>
    </row>
    <row r="125" spans="1:17" ht="25.5" hidden="1" x14ac:dyDescent="0.2">
      <c r="A125" s="366">
        <f t="shared" si="20"/>
        <v>122</v>
      </c>
      <c r="B125" s="351">
        <v>44572</v>
      </c>
      <c r="C125" s="375">
        <v>44531</v>
      </c>
      <c r="D125" s="353" t="s">
        <v>115</v>
      </c>
      <c r="E125" s="353" t="s">
        <v>332</v>
      </c>
      <c r="F125" s="354">
        <v>63.82</v>
      </c>
      <c r="G125" s="353" t="s">
        <v>968</v>
      </c>
      <c r="H125" s="353" t="s">
        <v>139</v>
      </c>
      <c r="I125" s="357" t="s">
        <v>966</v>
      </c>
      <c r="J125" s="356" t="s">
        <v>666</v>
      </c>
      <c r="K125" s="356" t="s">
        <v>967</v>
      </c>
      <c r="L125" s="357" t="s">
        <v>967</v>
      </c>
      <c r="M125" s="356">
        <v>1286564821</v>
      </c>
      <c r="N125" s="374">
        <v>44572</v>
      </c>
      <c r="O125" s="70">
        <f t="shared" si="21"/>
        <v>1</v>
      </c>
      <c r="P125" s="70">
        <f t="shared" si="22"/>
        <v>0</v>
      </c>
      <c r="Q125" s="135" t="str">
        <f t="shared" si="23"/>
        <v>Gastos_Gerais</v>
      </c>
    </row>
    <row r="126" spans="1:17" ht="25.5" hidden="1" x14ac:dyDescent="0.2">
      <c r="A126" s="366">
        <f t="shared" si="20"/>
        <v>123</v>
      </c>
      <c r="B126" s="351">
        <v>44572</v>
      </c>
      <c r="C126" s="375">
        <v>44531</v>
      </c>
      <c r="D126" s="353" t="s">
        <v>115</v>
      </c>
      <c r="E126" s="353" t="s">
        <v>332</v>
      </c>
      <c r="F126" s="354">
        <v>63.82</v>
      </c>
      <c r="G126" s="353" t="s">
        <v>969</v>
      </c>
      <c r="H126" s="353" t="s">
        <v>139</v>
      </c>
      <c r="I126" s="357" t="s">
        <v>966</v>
      </c>
      <c r="J126" s="356" t="s">
        <v>666</v>
      </c>
      <c r="K126" s="356" t="s">
        <v>967</v>
      </c>
      <c r="L126" s="357" t="s">
        <v>967</v>
      </c>
      <c r="M126" s="356">
        <v>1286564821</v>
      </c>
      <c r="N126" s="374">
        <v>44572</v>
      </c>
      <c r="O126" s="70">
        <f t="shared" si="21"/>
        <v>1</v>
      </c>
      <c r="P126" s="70">
        <f t="shared" si="22"/>
        <v>0</v>
      </c>
      <c r="Q126" s="135" t="str">
        <f t="shared" si="23"/>
        <v>Gastos_Gerais</v>
      </c>
    </row>
    <row r="127" spans="1:17" ht="25.5" hidden="1" x14ac:dyDescent="0.2">
      <c r="A127" s="366">
        <f t="shared" si="20"/>
        <v>124</v>
      </c>
      <c r="B127" s="351">
        <v>44572</v>
      </c>
      <c r="C127" s="375">
        <v>44531</v>
      </c>
      <c r="D127" s="353" t="s">
        <v>115</v>
      </c>
      <c r="E127" s="353" t="s">
        <v>332</v>
      </c>
      <c r="F127" s="354">
        <v>67.91</v>
      </c>
      <c r="G127" s="353" t="s">
        <v>970</v>
      </c>
      <c r="H127" s="353" t="s">
        <v>132</v>
      </c>
      <c r="I127" s="357" t="s">
        <v>966</v>
      </c>
      <c r="J127" s="356" t="s">
        <v>666</v>
      </c>
      <c r="K127" s="356" t="s">
        <v>967</v>
      </c>
      <c r="L127" s="357" t="s">
        <v>967</v>
      </c>
      <c r="M127" s="356">
        <v>1286565640</v>
      </c>
      <c r="N127" s="374">
        <v>44572</v>
      </c>
      <c r="O127" s="70">
        <f t="shared" si="21"/>
        <v>1</v>
      </c>
      <c r="P127" s="70">
        <f t="shared" si="22"/>
        <v>0</v>
      </c>
      <c r="Q127" s="135" t="str">
        <f t="shared" si="23"/>
        <v>Gastos_Gerais</v>
      </c>
    </row>
    <row r="128" spans="1:17" ht="25.5" hidden="1" x14ac:dyDescent="0.2">
      <c r="A128" s="366">
        <f t="shared" ref="A128:A191" si="24">IF(B128="","",ROW()-ROW($A$3))</f>
        <v>125</v>
      </c>
      <c r="B128" s="351">
        <v>44572</v>
      </c>
      <c r="C128" s="375">
        <v>44531</v>
      </c>
      <c r="D128" s="353" t="s">
        <v>115</v>
      </c>
      <c r="E128" s="353" t="s">
        <v>332</v>
      </c>
      <c r="F128" s="354">
        <v>63.61</v>
      </c>
      <c r="G128" s="353" t="s">
        <v>971</v>
      </c>
      <c r="H128" s="353" t="s">
        <v>132</v>
      </c>
      <c r="I128" s="357" t="s">
        <v>966</v>
      </c>
      <c r="J128" s="356" t="s">
        <v>666</v>
      </c>
      <c r="K128" s="356" t="s">
        <v>967</v>
      </c>
      <c r="L128" s="357" t="s">
        <v>967</v>
      </c>
      <c r="M128" s="356">
        <v>1286565640</v>
      </c>
      <c r="N128" s="374">
        <v>44572</v>
      </c>
      <c r="O128" s="70">
        <f t="shared" si="21"/>
        <v>1</v>
      </c>
      <c r="P128" s="70">
        <f t="shared" si="22"/>
        <v>0</v>
      </c>
      <c r="Q128" s="135" t="str">
        <f t="shared" si="23"/>
        <v>Gastos_Gerais</v>
      </c>
    </row>
    <row r="129" spans="1:17" ht="25.5" hidden="1" x14ac:dyDescent="0.2">
      <c r="A129" s="366">
        <f t="shared" si="24"/>
        <v>126</v>
      </c>
      <c r="B129" s="351">
        <v>44572</v>
      </c>
      <c r="C129" s="375">
        <v>44531</v>
      </c>
      <c r="D129" s="353" t="s">
        <v>115</v>
      </c>
      <c r="E129" s="353" t="s">
        <v>332</v>
      </c>
      <c r="F129" s="354">
        <v>63.61</v>
      </c>
      <c r="G129" s="355" t="s">
        <v>972</v>
      </c>
      <c r="H129" s="353" t="s">
        <v>132</v>
      </c>
      <c r="I129" s="357" t="s">
        <v>966</v>
      </c>
      <c r="J129" s="356" t="s">
        <v>666</v>
      </c>
      <c r="K129" s="356" t="s">
        <v>967</v>
      </c>
      <c r="L129" s="357" t="s">
        <v>967</v>
      </c>
      <c r="M129" s="356">
        <v>1286565640</v>
      </c>
      <c r="N129" s="374">
        <v>44572</v>
      </c>
      <c r="O129" s="70">
        <f t="shared" si="21"/>
        <v>1</v>
      </c>
      <c r="P129" s="70">
        <f t="shared" si="22"/>
        <v>0</v>
      </c>
      <c r="Q129" s="135" t="str">
        <f t="shared" si="23"/>
        <v>Gastos_Gerais</v>
      </c>
    </row>
    <row r="130" spans="1:17" ht="25.5" hidden="1" x14ac:dyDescent="0.2">
      <c r="A130" s="366">
        <f t="shared" si="24"/>
        <v>127</v>
      </c>
      <c r="B130" s="351">
        <v>44572</v>
      </c>
      <c r="C130" s="375">
        <v>44531</v>
      </c>
      <c r="D130" s="353" t="s">
        <v>115</v>
      </c>
      <c r="E130" s="353" t="s">
        <v>332</v>
      </c>
      <c r="F130" s="354">
        <v>67.91</v>
      </c>
      <c r="G130" s="355" t="s">
        <v>973</v>
      </c>
      <c r="H130" s="353" t="s">
        <v>136</v>
      </c>
      <c r="I130" s="357" t="s">
        <v>966</v>
      </c>
      <c r="J130" s="356" t="s">
        <v>666</v>
      </c>
      <c r="K130" s="356" t="s">
        <v>967</v>
      </c>
      <c r="L130" s="357" t="s">
        <v>967</v>
      </c>
      <c r="M130" s="356">
        <v>1286565879</v>
      </c>
      <c r="N130" s="374">
        <v>44572</v>
      </c>
      <c r="O130" s="70">
        <f t="shared" si="21"/>
        <v>1</v>
      </c>
      <c r="P130" s="70">
        <f t="shared" si="22"/>
        <v>0</v>
      </c>
      <c r="Q130" s="135" t="str">
        <f t="shared" si="23"/>
        <v>Gastos_Gerais</v>
      </c>
    </row>
    <row r="131" spans="1:17" ht="25.5" hidden="1" x14ac:dyDescent="0.2">
      <c r="A131" s="366">
        <f t="shared" si="24"/>
        <v>128</v>
      </c>
      <c r="B131" s="351">
        <v>44572</v>
      </c>
      <c r="C131" s="375">
        <v>44531</v>
      </c>
      <c r="D131" s="353" t="s">
        <v>115</v>
      </c>
      <c r="E131" s="353" t="s">
        <v>332</v>
      </c>
      <c r="F131" s="354">
        <v>63.61</v>
      </c>
      <c r="G131" s="355" t="s">
        <v>974</v>
      </c>
      <c r="H131" s="353" t="s">
        <v>136</v>
      </c>
      <c r="I131" s="357" t="s">
        <v>966</v>
      </c>
      <c r="J131" s="356" t="s">
        <v>666</v>
      </c>
      <c r="K131" s="356" t="s">
        <v>967</v>
      </c>
      <c r="L131" s="357" t="s">
        <v>967</v>
      </c>
      <c r="M131" s="356">
        <v>1286565879</v>
      </c>
      <c r="N131" s="374">
        <v>44572</v>
      </c>
      <c r="O131" s="70">
        <f t="shared" si="21"/>
        <v>1</v>
      </c>
      <c r="P131" s="70">
        <f t="shared" si="22"/>
        <v>0</v>
      </c>
      <c r="Q131" s="135" t="str">
        <f t="shared" si="23"/>
        <v>Gastos_Gerais</v>
      </c>
    </row>
    <row r="132" spans="1:17" ht="25.5" hidden="1" x14ac:dyDescent="0.2">
      <c r="A132" s="366">
        <f t="shared" si="24"/>
        <v>129</v>
      </c>
      <c r="B132" s="351">
        <v>44572</v>
      </c>
      <c r="C132" s="375">
        <v>44531</v>
      </c>
      <c r="D132" s="353" t="s">
        <v>115</v>
      </c>
      <c r="E132" s="353" t="s">
        <v>332</v>
      </c>
      <c r="F132" s="354">
        <v>63.61</v>
      </c>
      <c r="G132" s="355" t="s">
        <v>975</v>
      </c>
      <c r="H132" s="353" t="s">
        <v>136</v>
      </c>
      <c r="I132" s="357" t="s">
        <v>966</v>
      </c>
      <c r="J132" s="356" t="s">
        <v>666</v>
      </c>
      <c r="K132" s="356" t="s">
        <v>967</v>
      </c>
      <c r="L132" s="357" t="s">
        <v>967</v>
      </c>
      <c r="M132" s="356">
        <v>1286565879</v>
      </c>
      <c r="N132" s="374">
        <v>44572</v>
      </c>
      <c r="O132" s="70">
        <f t="shared" si="21"/>
        <v>1</v>
      </c>
      <c r="P132" s="70">
        <f t="shared" si="22"/>
        <v>0</v>
      </c>
      <c r="Q132" s="135" t="str">
        <f t="shared" si="23"/>
        <v>Gastos_Gerais</v>
      </c>
    </row>
    <row r="133" spans="1:17" ht="25.5" hidden="1" x14ac:dyDescent="0.2">
      <c r="A133" s="366">
        <f t="shared" si="24"/>
        <v>130</v>
      </c>
      <c r="B133" s="351">
        <v>44572</v>
      </c>
      <c r="C133" s="375">
        <v>44531</v>
      </c>
      <c r="D133" s="353" t="s">
        <v>115</v>
      </c>
      <c r="E133" s="353" t="s">
        <v>332</v>
      </c>
      <c r="F133" s="354">
        <v>67.91</v>
      </c>
      <c r="G133" s="355" t="s">
        <v>976</v>
      </c>
      <c r="H133" s="353" t="s">
        <v>131</v>
      </c>
      <c r="I133" s="357" t="s">
        <v>966</v>
      </c>
      <c r="J133" s="356" t="s">
        <v>666</v>
      </c>
      <c r="K133" s="356" t="s">
        <v>967</v>
      </c>
      <c r="L133" s="357" t="s">
        <v>967</v>
      </c>
      <c r="M133" s="356">
        <v>1286566735</v>
      </c>
      <c r="N133" s="374">
        <v>44572</v>
      </c>
      <c r="O133" s="70">
        <f t="shared" si="21"/>
        <v>1</v>
      </c>
      <c r="P133" s="70">
        <f t="shared" si="22"/>
        <v>0</v>
      </c>
      <c r="Q133" s="135" t="str">
        <f t="shared" si="23"/>
        <v>Gastos_Gerais</v>
      </c>
    </row>
    <row r="134" spans="1:17" ht="25.5" hidden="1" x14ac:dyDescent="0.2">
      <c r="A134" s="366">
        <f t="shared" si="24"/>
        <v>131</v>
      </c>
      <c r="B134" s="351">
        <v>44572</v>
      </c>
      <c r="C134" s="375">
        <v>44531</v>
      </c>
      <c r="D134" s="353" t="s">
        <v>115</v>
      </c>
      <c r="E134" s="353" t="s">
        <v>332</v>
      </c>
      <c r="F134" s="354">
        <v>63.61</v>
      </c>
      <c r="G134" s="355" t="s">
        <v>977</v>
      </c>
      <c r="H134" s="353" t="s">
        <v>131</v>
      </c>
      <c r="I134" s="357" t="s">
        <v>966</v>
      </c>
      <c r="J134" s="356" t="s">
        <v>666</v>
      </c>
      <c r="K134" s="356" t="s">
        <v>967</v>
      </c>
      <c r="L134" s="357" t="s">
        <v>967</v>
      </c>
      <c r="M134" s="356">
        <v>1286566735</v>
      </c>
      <c r="N134" s="374">
        <v>44572</v>
      </c>
      <c r="O134" s="70">
        <f t="shared" si="21"/>
        <v>1</v>
      </c>
      <c r="P134" s="70">
        <f t="shared" si="22"/>
        <v>0</v>
      </c>
      <c r="Q134" s="135" t="str">
        <f t="shared" si="23"/>
        <v>Gastos_Gerais</v>
      </c>
    </row>
    <row r="135" spans="1:17" ht="25.5" hidden="1" x14ac:dyDescent="0.2">
      <c r="A135" s="366">
        <f t="shared" si="24"/>
        <v>132</v>
      </c>
      <c r="B135" s="351">
        <v>44572</v>
      </c>
      <c r="C135" s="375">
        <v>44531</v>
      </c>
      <c r="D135" s="353" t="s">
        <v>115</v>
      </c>
      <c r="E135" s="353" t="s">
        <v>332</v>
      </c>
      <c r="F135" s="354">
        <v>63.61</v>
      </c>
      <c r="G135" s="355" t="s">
        <v>978</v>
      </c>
      <c r="H135" s="353" t="s">
        <v>131</v>
      </c>
      <c r="I135" s="357" t="s">
        <v>966</v>
      </c>
      <c r="J135" s="356" t="s">
        <v>666</v>
      </c>
      <c r="K135" s="356" t="s">
        <v>967</v>
      </c>
      <c r="L135" s="357" t="s">
        <v>967</v>
      </c>
      <c r="M135" s="357">
        <v>1286566735</v>
      </c>
      <c r="N135" s="374">
        <v>44572</v>
      </c>
      <c r="O135" s="70">
        <f t="shared" si="21"/>
        <v>1</v>
      </c>
      <c r="P135" s="70">
        <f t="shared" si="22"/>
        <v>0</v>
      </c>
      <c r="Q135" s="135" t="str">
        <f t="shared" si="23"/>
        <v>Gastos_Gerais</v>
      </c>
    </row>
    <row r="136" spans="1:17" ht="25.5" hidden="1" x14ac:dyDescent="0.2">
      <c r="A136" s="366">
        <f t="shared" si="24"/>
        <v>133</v>
      </c>
      <c r="B136" s="351">
        <v>44572</v>
      </c>
      <c r="C136" s="375">
        <v>44531</v>
      </c>
      <c r="D136" s="353" t="s">
        <v>115</v>
      </c>
      <c r="E136" s="353" t="s">
        <v>332</v>
      </c>
      <c r="F136" s="354">
        <v>78.849999999999994</v>
      </c>
      <c r="G136" s="355" t="s">
        <v>979</v>
      </c>
      <c r="H136" s="353" t="s">
        <v>131</v>
      </c>
      <c r="I136" s="357" t="s">
        <v>966</v>
      </c>
      <c r="J136" s="356" t="s">
        <v>666</v>
      </c>
      <c r="K136" s="356" t="s">
        <v>967</v>
      </c>
      <c r="L136" s="357" t="s">
        <v>967</v>
      </c>
      <c r="M136" s="356">
        <v>1286567090</v>
      </c>
      <c r="N136" s="374">
        <v>44572</v>
      </c>
      <c r="O136" s="70">
        <f t="shared" si="21"/>
        <v>1</v>
      </c>
      <c r="P136" s="70">
        <f t="shared" si="22"/>
        <v>0</v>
      </c>
      <c r="Q136" s="135" t="str">
        <f t="shared" si="23"/>
        <v>Gastos_Gerais</v>
      </c>
    </row>
    <row r="137" spans="1:17" ht="25.5" hidden="1" x14ac:dyDescent="0.2">
      <c r="A137" s="366">
        <f t="shared" si="24"/>
        <v>134</v>
      </c>
      <c r="B137" s="351">
        <v>44572</v>
      </c>
      <c r="C137" s="375">
        <v>44531</v>
      </c>
      <c r="D137" s="353" t="s">
        <v>115</v>
      </c>
      <c r="E137" s="353" t="s">
        <v>332</v>
      </c>
      <c r="F137" s="354">
        <v>73.650000000000006</v>
      </c>
      <c r="G137" s="355" t="s">
        <v>980</v>
      </c>
      <c r="H137" s="353" t="s">
        <v>131</v>
      </c>
      <c r="I137" s="357" t="s">
        <v>966</v>
      </c>
      <c r="J137" s="356" t="s">
        <v>666</v>
      </c>
      <c r="K137" s="356" t="s">
        <v>967</v>
      </c>
      <c r="L137" s="357" t="s">
        <v>967</v>
      </c>
      <c r="M137" s="356">
        <v>1286567090</v>
      </c>
      <c r="N137" s="374">
        <v>44572</v>
      </c>
      <c r="O137" s="70">
        <f t="shared" si="21"/>
        <v>1</v>
      </c>
      <c r="P137" s="70">
        <f t="shared" si="22"/>
        <v>0</v>
      </c>
      <c r="Q137" s="135" t="str">
        <f t="shared" si="23"/>
        <v>Gastos_Gerais</v>
      </c>
    </row>
    <row r="138" spans="1:17" ht="25.5" hidden="1" x14ac:dyDescent="0.2">
      <c r="A138" s="366">
        <f t="shared" si="24"/>
        <v>135</v>
      </c>
      <c r="B138" s="351">
        <v>44572</v>
      </c>
      <c r="C138" s="375">
        <v>44531</v>
      </c>
      <c r="D138" s="353" t="s">
        <v>115</v>
      </c>
      <c r="E138" s="353" t="s">
        <v>332</v>
      </c>
      <c r="F138" s="354">
        <v>73.650000000000006</v>
      </c>
      <c r="G138" s="355" t="s">
        <v>981</v>
      </c>
      <c r="H138" s="353" t="s">
        <v>131</v>
      </c>
      <c r="I138" s="357" t="s">
        <v>966</v>
      </c>
      <c r="J138" s="357" t="s">
        <v>666</v>
      </c>
      <c r="K138" s="357" t="s">
        <v>967</v>
      </c>
      <c r="L138" s="357" t="s">
        <v>967</v>
      </c>
      <c r="M138" s="357">
        <v>1286567090</v>
      </c>
      <c r="N138" s="379">
        <v>44572</v>
      </c>
      <c r="O138" s="70">
        <f t="shared" si="21"/>
        <v>1</v>
      </c>
      <c r="P138" s="70">
        <f t="shared" si="22"/>
        <v>0</v>
      </c>
      <c r="Q138" s="135" t="str">
        <f t="shared" si="23"/>
        <v>Gastos_Gerais</v>
      </c>
    </row>
    <row r="139" spans="1:17" ht="25.5" hidden="1" x14ac:dyDescent="0.2">
      <c r="A139" s="366">
        <f t="shared" si="24"/>
        <v>136</v>
      </c>
      <c r="B139" s="351">
        <v>44572</v>
      </c>
      <c r="C139" s="375">
        <v>44531</v>
      </c>
      <c r="D139" s="353" t="s">
        <v>115</v>
      </c>
      <c r="E139" s="353" t="s">
        <v>332</v>
      </c>
      <c r="F139" s="354">
        <v>70.17</v>
      </c>
      <c r="G139" s="355" t="s">
        <v>982</v>
      </c>
      <c r="H139" s="353" t="s">
        <v>765</v>
      </c>
      <c r="I139" s="357" t="s">
        <v>966</v>
      </c>
      <c r="J139" s="357" t="s">
        <v>666</v>
      </c>
      <c r="K139" s="357" t="s">
        <v>967</v>
      </c>
      <c r="L139" s="357" t="s">
        <v>967</v>
      </c>
      <c r="M139" s="357">
        <v>1286568738</v>
      </c>
      <c r="N139" s="379">
        <v>44572</v>
      </c>
      <c r="O139" s="70">
        <f t="shared" si="21"/>
        <v>1</v>
      </c>
      <c r="P139" s="70">
        <f t="shared" si="22"/>
        <v>0</v>
      </c>
      <c r="Q139" s="135" t="str">
        <f t="shared" si="23"/>
        <v>Gastos_Gerais</v>
      </c>
    </row>
    <row r="140" spans="1:17" ht="25.5" hidden="1" x14ac:dyDescent="0.2">
      <c r="A140" s="366">
        <f t="shared" si="24"/>
        <v>137</v>
      </c>
      <c r="B140" s="351">
        <v>44572</v>
      </c>
      <c r="C140" s="375">
        <v>44531</v>
      </c>
      <c r="D140" s="353" t="s">
        <v>115</v>
      </c>
      <c r="E140" s="353" t="s">
        <v>332</v>
      </c>
      <c r="F140" s="354">
        <v>65.73</v>
      </c>
      <c r="G140" s="355" t="s">
        <v>983</v>
      </c>
      <c r="H140" s="353" t="s">
        <v>765</v>
      </c>
      <c r="I140" s="357" t="s">
        <v>966</v>
      </c>
      <c r="J140" s="357" t="s">
        <v>666</v>
      </c>
      <c r="K140" s="357" t="s">
        <v>967</v>
      </c>
      <c r="L140" s="357" t="s">
        <v>967</v>
      </c>
      <c r="M140" s="357">
        <v>1286568738</v>
      </c>
      <c r="N140" s="379">
        <v>44572</v>
      </c>
      <c r="O140" s="70">
        <f t="shared" si="21"/>
        <v>1</v>
      </c>
      <c r="P140" s="70">
        <f t="shared" si="22"/>
        <v>0</v>
      </c>
      <c r="Q140" s="135" t="str">
        <f t="shared" si="23"/>
        <v>Gastos_Gerais</v>
      </c>
    </row>
    <row r="141" spans="1:17" ht="25.5" hidden="1" x14ac:dyDescent="0.2">
      <c r="A141" s="366">
        <f t="shared" si="24"/>
        <v>138</v>
      </c>
      <c r="B141" s="351">
        <v>44572</v>
      </c>
      <c r="C141" s="375">
        <v>44531</v>
      </c>
      <c r="D141" s="353" t="s">
        <v>115</v>
      </c>
      <c r="E141" s="353" t="s">
        <v>332</v>
      </c>
      <c r="F141" s="354">
        <v>65.73</v>
      </c>
      <c r="G141" s="355" t="s">
        <v>984</v>
      </c>
      <c r="H141" s="353" t="s">
        <v>765</v>
      </c>
      <c r="I141" s="357" t="s">
        <v>966</v>
      </c>
      <c r="J141" s="357" t="s">
        <v>666</v>
      </c>
      <c r="K141" s="357" t="s">
        <v>967</v>
      </c>
      <c r="L141" s="357" t="s">
        <v>967</v>
      </c>
      <c r="M141" s="357">
        <v>1286568738</v>
      </c>
      <c r="N141" s="379">
        <v>44572</v>
      </c>
      <c r="O141" s="70">
        <f t="shared" si="21"/>
        <v>1</v>
      </c>
      <c r="P141" s="70">
        <f t="shared" si="22"/>
        <v>0</v>
      </c>
      <c r="Q141" s="135" t="str">
        <f t="shared" si="23"/>
        <v>Gastos_Gerais</v>
      </c>
    </row>
    <row r="142" spans="1:17" ht="25.5" hidden="1" x14ac:dyDescent="0.2">
      <c r="A142" s="366">
        <f t="shared" si="24"/>
        <v>139</v>
      </c>
      <c r="B142" s="351">
        <v>44572</v>
      </c>
      <c r="C142" s="375">
        <v>44531</v>
      </c>
      <c r="D142" s="353" t="s">
        <v>115</v>
      </c>
      <c r="E142" s="353" t="s">
        <v>332</v>
      </c>
      <c r="F142" s="354">
        <v>67.91</v>
      </c>
      <c r="G142" s="355" t="s">
        <v>985</v>
      </c>
      <c r="H142" s="353" t="s">
        <v>135</v>
      </c>
      <c r="I142" s="357" t="s">
        <v>966</v>
      </c>
      <c r="J142" s="356" t="s">
        <v>666</v>
      </c>
      <c r="K142" s="356" t="s">
        <v>967</v>
      </c>
      <c r="L142" s="357" t="s">
        <v>967</v>
      </c>
      <c r="M142" s="356">
        <v>1286566782</v>
      </c>
      <c r="N142" s="374">
        <v>44572</v>
      </c>
      <c r="O142" s="70">
        <f t="shared" si="21"/>
        <v>1</v>
      </c>
      <c r="P142" s="70">
        <f t="shared" si="22"/>
        <v>0</v>
      </c>
      <c r="Q142" s="135" t="str">
        <f t="shared" si="23"/>
        <v>Gastos_Gerais</v>
      </c>
    </row>
    <row r="143" spans="1:17" ht="25.5" hidden="1" x14ac:dyDescent="0.2">
      <c r="A143" s="366">
        <f t="shared" si="24"/>
        <v>140</v>
      </c>
      <c r="B143" s="351">
        <v>44572</v>
      </c>
      <c r="C143" s="375">
        <v>44531</v>
      </c>
      <c r="D143" s="353" t="s">
        <v>115</v>
      </c>
      <c r="E143" s="353" t="s">
        <v>332</v>
      </c>
      <c r="F143" s="354">
        <v>63.61</v>
      </c>
      <c r="G143" s="355" t="s">
        <v>986</v>
      </c>
      <c r="H143" s="353" t="s">
        <v>135</v>
      </c>
      <c r="I143" s="357" t="s">
        <v>966</v>
      </c>
      <c r="J143" s="356" t="s">
        <v>666</v>
      </c>
      <c r="K143" s="356" t="s">
        <v>967</v>
      </c>
      <c r="L143" s="357" t="s">
        <v>967</v>
      </c>
      <c r="M143" s="356">
        <v>1286566782</v>
      </c>
      <c r="N143" s="374">
        <v>44572</v>
      </c>
      <c r="O143" s="70">
        <f t="shared" si="21"/>
        <v>1</v>
      </c>
      <c r="P143" s="70">
        <f t="shared" si="22"/>
        <v>0</v>
      </c>
      <c r="Q143" s="135" t="str">
        <f t="shared" si="23"/>
        <v>Gastos_Gerais</v>
      </c>
    </row>
    <row r="144" spans="1:17" ht="25.5" hidden="1" x14ac:dyDescent="0.2">
      <c r="A144" s="366">
        <f t="shared" si="24"/>
        <v>141</v>
      </c>
      <c r="B144" s="351">
        <v>44572</v>
      </c>
      <c r="C144" s="375">
        <v>44531</v>
      </c>
      <c r="D144" s="353" t="s">
        <v>115</v>
      </c>
      <c r="E144" s="353" t="s">
        <v>332</v>
      </c>
      <c r="F144" s="354">
        <v>63.61</v>
      </c>
      <c r="G144" s="355" t="s">
        <v>987</v>
      </c>
      <c r="H144" s="353" t="s">
        <v>135</v>
      </c>
      <c r="I144" s="357" t="s">
        <v>966</v>
      </c>
      <c r="J144" s="356" t="s">
        <v>666</v>
      </c>
      <c r="K144" s="356" t="s">
        <v>967</v>
      </c>
      <c r="L144" s="357" t="s">
        <v>967</v>
      </c>
      <c r="M144" s="356">
        <v>1286566782</v>
      </c>
      <c r="N144" s="374">
        <v>44572</v>
      </c>
      <c r="O144" s="70">
        <f t="shared" si="21"/>
        <v>1</v>
      </c>
      <c r="P144" s="70">
        <f t="shared" si="22"/>
        <v>0</v>
      </c>
      <c r="Q144" s="135" t="str">
        <f t="shared" si="23"/>
        <v>Gastos_Gerais</v>
      </c>
    </row>
    <row r="145" spans="1:17" ht="25.5" hidden="1" x14ac:dyDescent="0.2">
      <c r="A145" s="366">
        <f t="shared" si="24"/>
        <v>142</v>
      </c>
      <c r="B145" s="351">
        <v>44572</v>
      </c>
      <c r="C145" s="375">
        <v>44531</v>
      </c>
      <c r="D145" s="353" t="s">
        <v>115</v>
      </c>
      <c r="E145" s="353" t="s">
        <v>332</v>
      </c>
      <c r="F145" s="354">
        <v>78.849999999999994</v>
      </c>
      <c r="G145" s="355" t="s">
        <v>988</v>
      </c>
      <c r="H145" s="353" t="s">
        <v>135</v>
      </c>
      <c r="I145" s="357" t="s">
        <v>966</v>
      </c>
      <c r="J145" s="356" t="s">
        <v>666</v>
      </c>
      <c r="K145" s="356" t="s">
        <v>967</v>
      </c>
      <c r="L145" s="357" t="s">
        <v>967</v>
      </c>
      <c r="M145" s="356">
        <v>1286565186</v>
      </c>
      <c r="N145" s="374">
        <v>44572</v>
      </c>
      <c r="O145" s="70">
        <f t="shared" si="21"/>
        <v>1</v>
      </c>
      <c r="P145" s="70">
        <f t="shared" si="22"/>
        <v>0</v>
      </c>
      <c r="Q145" s="135" t="str">
        <f t="shared" si="23"/>
        <v>Gastos_Gerais</v>
      </c>
    </row>
    <row r="146" spans="1:17" ht="25.5" hidden="1" x14ac:dyDescent="0.2">
      <c r="A146" s="366">
        <f t="shared" si="24"/>
        <v>143</v>
      </c>
      <c r="B146" s="351">
        <v>44572</v>
      </c>
      <c r="C146" s="375">
        <v>44531</v>
      </c>
      <c r="D146" s="353" t="s">
        <v>115</v>
      </c>
      <c r="E146" s="353" t="s">
        <v>332</v>
      </c>
      <c r="F146" s="354">
        <v>73.650000000000006</v>
      </c>
      <c r="G146" s="353" t="s">
        <v>989</v>
      </c>
      <c r="H146" s="353" t="s">
        <v>135</v>
      </c>
      <c r="I146" s="357" t="s">
        <v>966</v>
      </c>
      <c r="J146" s="356" t="s">
        <v>666</v>
      </c>
      <c r="K146" s="373" t="s">
        <v>967</v>
      </c>
      <c r="L146" s="373" t="s">
        <v>967</v>
      </c>
      <c r="M146" s="378">
        <v>1286565186</v>
      </c>
      <c r="N146" s="377">
        <v>44572</v>
      </c>
      <c r="O146" s="70">
        <f t="shared" si="21"/>
        <v>1</v>
      </c>
      <c r="P146" s="70">
        <f t="shared" si="22"/>
        <v>0</v>
      </c>
      <c r="Q146" s="135" t="str">
        <f t="shared" si="23"/>
        <v>Gastos_Gerais</v>
      </c>
    </row>
    <row r="147" spans="1:17" ht="25.5" hidden="1" x14ac:dyDescent="0.2">
      <c r="A147" s="366">
        <f t="shared" si="24"/>
        <v>144</v>
      </c>
      <c r="B147" s="351">
        <v>44572</v>
      </c>
      <c r="C147" s="375">
        <v>44531</v>
      </c>
      <c r="D147" s="353" t="s">
        <v>115</v>
      </c>
      <c r="E147" s="353" t="s">
        <v>332</v>
      </c>
      <c r="F147" s="354">
        <v>73.650000000000006</v>
      </c>
      <c r="G147" s="355" t="s">
        <v>990</v>
      </c>
      <c r="H147" s="353" t="s">
        <v>135</v>
      </c>
      <c r="I147" s="357" t="s">
        <v>966</v>
      </c>
      <c r="J147" s="357" t="s">
        <v>666</v>
      </c>
      <c r="K147" s="357" t="s">
        <v>967</v>
      </c>
      <c r="L147" s="357" t="s">
        <v>967</v>
      </c>
      <c r="M147" s="356">
        <v>1286565186</v>
      </c>
      <c r="N147" s="374">
        <v>44572</v>
      </c>
      <c r="O147" s="70">
        <f t="shared" si="21"/>
        <v>1</v>
      </c>
      <c r="P147" s="70">
        <f t="shared" si="22"/>
        <v>0</v>
      </c>
      <c r="Q147" s="135" t="str">
        <f t="shared" si="23"/>
        <v>Gastos_Gerais</v>
      </c>
    </row>
    <row r="148" spans="1:17" ht="25.5" hidden="1" x14ac:dyDescent="0.2">
      <c r="A148" s="366">
        <f t="shared" si="24"/>
        <v>145</v>
      </c>
      <c r="B148" s="351">
        <v>44572</v>
      </c>
      <c r="C148" s="375">
        <v>44531</v>
      </c>
      <c r="D148" s="353" t="s">
        <v>115</v>
      </c>
      <c r="E148" s="353" t="s">
        <v>332</v>
      </c>
      <c r="F148" s="354">
        <v>67.91</v>
      </c>
      <c r="G148" s="355" t="s">
        <v>991</v>
      </c>
      <c r="H148" s="353" t="s">
        <v>138</v>
      </c>
      <c r="I148" s="357" t="s">
        <v>966</v>
      </c>
      <c r="J148" s="356" t="s">
        <v>666</v>
      </c>
      <c r="K148" s="356" t="s">
        <v>967</v>
      </c>
      <c r="L148" s="357" t="s">
        <v>967</v>
      </c>
      <c r="M148" s="356">
        <v>1286567472</v>
      </c>
      <c r="N148" s="374">
        <v>44572</v>
      </c>
      <c r="O148" s="70">
        <f t="shared" si="21"/>
        <v>1</v>
      </c>
      <c r="P148" s="70">
        <f t="shared" si="22"/>
        <v>0</v>
      </c>
      <c r="Q148" s="135" t="str">
        <f t="shared" si="23"/>
        <v>Gastos_Gerais</v>
      </c>
    </row>
    <row r="149" spans="1:17" ht="25.5" hidden="1" x14ac:dyDescent="0.2">
      <c r="A149" s="366">
        <f t="shared" si="24"/>
        <v>146</v>
      </c>
      <c r="B149" s="351">
        <v>44572</v>
      </c>
      <c r="C149" s="375">
        <v>44531</v>
      </c>
      <c r="D149" s="353" t="s">
        <v>115</v>
      </c>
      <c r="E149" s="353" t="s">
        <v>332</v>
      </c>
      <c r="F149" s="354">
        <v>63.61</v>
      </c>
      <c r="G149" s="353" t="s">
        <v>992</v>
      </c>
      <c r="H149" s="353" t="s">
        <v>138</v>
      </c>
      <c r="I149" s="357" t="s">
        <v>966</v>
      </c>
      <c r="J149" s="356" t="s">
        <v>666</v>
      </c>
      <c r="K149" s="356" t="s">
        <v>967</v>
      </c>
      <c r="L149" s="357" t="s">
        <v>967</v>
      </c>
      <c r="M149" s="356">
        <v>1286567472</v>
      </c>
      <c r="N149" s="374">
        <v>44572</v>
      </c>
      <c r="O149" s="70">
        <f t="shared" si="21"/>
        <v>1</v>
      </c>
      <c r="P149" s="70">
        <f t="shared" si="22"/>
        <v>0</v>
      </c>
      <c r="Q149" s="135" t="str">
        <f t="shared" si="23"/>
        <v>Gastos_Gerais</v>
      </c>
    </row>
    <row r="150" spans="1:17" ht="25.5" hidden="1" x14ac:dyDescent="0.2">
      <c r="A150" s="366">
        <f t="shared" si="24"/>
        <v>147</v>
      </c>
      <c r="B150" s="351">
        <v>44572</v>
      </c>
      <c r="C150" s="375">
        <v>44531</v>
      </c>
      <c r="D150" s="353" t="s">
        <v>115</v>
      </c>
      <c r="E150" s="353" t="s">
        <v>332</v>
      </c>
      <c r="F150" s="354">
        <v>63.61</v>
      </c>
      <c r="G150" s="353" t="s">
        <v>993</v>
      </c>
      <c r="H150" s="353" t="s">
        <v>138</v>
      </c>
      <c r="I150" s="357" t="s">
        <v>966</v>
      </c>
      <c r="J150" s="356" t="s">
        <v>666</v>
      </c>
      <c r="K150" s="356" t="s">
        <v>967</v>
      </c>
      <c r="L150" s="357" t="s">
        <v>967</v>
      </c>
      <c r="M150" s="356">
        <v>1286567472</v>
      </c>
      <c r="N150" s="374">
        <v>44572</v>
      </c>
      <c r="O150" s="70">
        <f t="shared" si="21"/>
        <v>1</v>
      </c>
      <c r="P150" s="70">
        <f t="shared" si="22"/>
        <v>0</v>
      </c>
      <c r="Q150" s="135" t="str">
        <f t="shared" si="23"/>
        <v>Gastos_Gerais</v>
      </c>
    </row>
    <row r="151" spans="1:17" ht="25.5" hidden="1" x14ac:dyDescent="0.2">
      <c r="A151" s="366">
        <f t="shared" si="24"/>
        <v>148</v>
      </c>
      <c r="B151" s="351">
        <v>44572</v>
      </c>
      <c r="C151" s="375">
        <v>44531</v>
      </c>
      <c r="D151" s="353" t="s">
        <v>115</v>
      </c>
      <c r="E151" s="353" t="s">
        <v>332</v>
      </c>
      <c r="F151" s="354">
        <v>66.28</v>
      </c>
      <c r="G151" s="353" t="s">
        <v>994</v>
      </c>
      <c r="H151" s="353" t="s">
        <v>134</v>
      </c>
      <c r="I151" s="357" t="s">
        <v>966</v>
      </c>
      <c r="J151" s="356" t="s">
        <v>666</v>
      </c>
      <c r="K151" s="356" t="s">
        <v>967</v>
      </c>
      <c r="L151" s="357" t="s">
        <v>967</v>
      </c>
      <c r="M151" s="356">
        <v>1286569165</v>
      </c>
      <c r="N151" s="374">
        <v>44572</v>
      </c>
      <c r="O151" s="70">
        <f t="shared" si="21"/>
        <v>1</v>
      </c>
      <c r="P151" s="70">
        <f t="shared" si="22"/>
        <v>0</v>
      </c>
      <c r="Q151" s="135" t="str">
        <f t="shared" si="23"/>
        <v>Gastos_Gerais</v>
      </c>
    </row>
    <row r="152" spans="1:17" ht="25.5" hidden="1" x14ac:dyDescent="0.2">
      <c r="A152" s="366">
        <f t="shared" si="24"/>
        <v>149</v>
      </c>
      <c r="B152" s="351">
        <v>44572</v>
      </c>
      <c r="C152" s="375">
        <v>44531</v>
      </c>
      <c r="D152" s="353" t="s">
        <v>115</v>
      </c>
      <c r="E152" s="353" t="s">
        <v>332</v>
      </c>
      <c r="F152" s="354">
        <v>62.27</v>
      </c>
      <c r="G152" s="353" t="s">
        <v>995</v>
      </c>
      <c r="H152" s="353" t="s">
        <v>134</v>
      </c>
      <c r="I152" s="357" t="s">
        <v>966</v>
      </c>
      <c r="J152" s="356" t="s">
        <v>666</v>
      </c>
      <c r="K152" s="356" t="s">
        <v>967</v>
      </c>
      <c r="L152" s="357" t="s">
        <v>967</v>
      </c>
      <c r="M152" s="356">
        <v>1286569165</v>
      </c>
      <c r="N152" s="374">
        <v>44572</v>
      </c>
      <c r="O152" s="70">
        <f t="shared" si="21"/>
        <v>1</v>
      </c>
      <c r="P152" s="70">
        <f t="shared" si="22"/>
        <v>0</v>
      </c>
      <c r="Q152" s="135" t="str">
        <f t="shared" si="23"/>
        <v>Gastos_Gerais</v>
      </c>
    </row>
    <row r="153" spans="1:17" ht="25.5" hidden="1" x14ac:dyDescent="0.2">
      <c r="A153" s="366">
        <f t="shared" si="24"/>
        <v>150</v>
      </c>
      <c r="B153" s="351">
        <v>44572</v>
      </c>
      <c r="C153" s="375">
        <v>44531</v>
      </c>
      <c r="D153" s="353" t="s">
        <v>115</v>
      </c>
      <c r="E153" s="353" t="s">
        <v>332</v>
      </c>
      <c r="F153" s="354">
        <v>62.27</v>
      </c>
      <c r="G153" s="353" t="s">
        <v>996</v>
      </c>
      <c r="H153" s="353" t="s">
        <v>134</v>
      </c>
      <c r="I153" s="357" t="s">
        <v>966</v>
      </c>
      <c r="J153" s="356" t="s">
        <v>666</v>
      </c>
      <c r="K153" s="356" t="s">
        <v>967</v>
      </c>
      <c r="L153" s="357" t="s">
        <v>967</v>
      </c>
      <c r="M153" s="356">
        <v>1286569165</v>
      </c>
      <c r="N153" s="374">
        <v>44572</v>
      </c>
      <c r="O153" s="70">
        <f t="shared" si="21"/>
        <v>1</v>
      </c>
      <c r="P153" s="70">
        <f t="shared" si="22"/>
        <v>0</v>
      </c>
      <c r="Q153" s="135" t="str">
        <f t="shared" si="23"/>
        <v>Gastos_Gerais</v>
      </c>
    </row>
    <row r="154" spans="1:17" ht="25.5" hidden="1" x14ac:dyDescent="0.2">
      <c r="A154" s="366">
        <f t="shared" si="24"/>
        <v>151</v>
      </c>
      <c r="B154" s="351">
        <v>44572</v>
      </c>
      <c r="C154" s="375">
        <v>44531</v>
      </c>
      <c r="D154" s="353" t="s">
        <v>115</v>
      </c>
      <c r="E154" s="353" t="s">
        <v>332</v>
      </c>
      <c r="F154" s="354">
        <v>78.849999999999994</v>
      </c>
      <c r="G154" s="353" t="s">
        <v>997</v>
      </c>
      <c r="H154" s="353" t="s">
        <v>658</v>
      </c>
      <c r="I154" s="357" t="s">
        <v>966</v>
      </c>
      <c r="J154" s="356" t="s">
        <v>666</v>
      </c>
      <c r="K154" s="356" t="s">
        <v>967</v>
      </c>
      <c r="L154" s="357" t="s">
        <v>967</v>
      </c>
      <c r="M154" s="356">
        <v>1286567898</v>
      </c>
      <c r="N154" s="374">
        <v>44572</v>
      </c>
      <c r="O154" s="70">
        <f t="shared" si="21"/>
        <v>1</v>
      </c>
      <c r="P154" s="70">
        <f t="shared" si="22"/>
        <v>0</v>
      </c>
      <c r="Q154" s="135" t="str">
        <f t="shared" si="23"/>
        <v>Gastos_Gerais</v>
      </c>
    </row>
    <row r="155" spans="1:17" ht="25.5" hidden="1" x14ac:dyDescent="0.2">
      <c r="A155" s="366">
        <f t="shared" si="24"/>
        <v>152</v>
      </c>
      <c r="B155" s="351">
        <v>44572</v>
      </c>
      <c r="C155" s="375">
        <v>44531</v>
      </c>
      <c r="D155" s="353" t="s">
        <v>115</v>
      </c>
      <c r="E155" s="353" t="s">
        <v>332</v>
      </c>
      <c r="F155" s="354">
        <v>73.650000000000006</v>
      </c>
      <c r="G155" s="353" t="s">
        <v>998</v>
      </c>
      <c r="H155" s="353" t="s">
        <v>658</v>
      </c>
      <c r="I155" s="357" t="s">
        <v>966</v>
      </c>
      <c r="J155" s="356" t="s">
        <v>666</v>
      </c>
      <c r="K155" s="356" t="s">
        <v>967</v>
      </c>
      <c r="L155" s="357" t="s">
        <v>967</v>
      </c>
      <c r="M155" s="356">
        <v>1286567898</v>
      </c>
      <c r="N155" s="374">
        <v>44572</v>
      </c>
      <c r="O155" s="70">
        <f t="shared" si="21"/>
        <v>1</v>
      </c>
      <c r="P155" s="70">
        <f t="shared" si="22"/>
        <v>0</v>
      </c>
      <c r="Q155" s="135" t="str">
        <f t="shared" si="23"/>
        <v>Gastos_Gerais</v>
      </c>
    </row>
    <row r="156" spans="1:17" ht="25.5" hidden="1" x14ac:dyDescent="0.2">
      <c r="A156" s="366">
        <f t="shared" si="24"/>
        <v>153</v>
      </c>
      <c r="B156" s="351">
        <v>44572</v>
      </c>
      <c r="C156" s="375">
        <v>44531</v>
      </c>
      <c r="D156" s="353" t="s">
        <v>115</v>
      </c>
      <c r="E156" s="353" t="s">
        <v>332</v>
      </c>
      <c r="F156" s="354">
        <v>73.650000000000006</v>
      </c>
      <c r="G156" s="353" t="s">
        <v>999</v>
      </c>
      <c r="H156" s="353" t="s">
        <v>658</v>
      </c>
      <c r="I156" s="357" t="s">
        <v>966</v>
      </c>
      <c r="J156" s="356" t="s">
        <v>666</v>
      </c>
      <c r="K156" s="356" t="s">
        <v>967</v>
      </c>
      <c r="L156" s="357" t="s">
        <v>967</v>
      </c>
      <c r="M156" s="356">
        <v>1286567898</v>
      </c>
      <c r="N156" s="374">
        <v>44572</v>
      </c>
      <c r="O156" s="70">
        <f t="shared" si="21"/>
        <v>1</v>
      </c>
      <c r="P156" s="70">
        <f t="shared" si="22"/>
        <v>0</v>
      </c>
      <c r="Q156" s="135" t="str">
        <f t="shared" si="23"/>
        <v>Gastos_Gerais</v>
      </c>
    </row>
    <row r="157" spans="1:17" ht="25.5" hidden="1" x14ac:dyDescent="0.2">
      <c r="A157" s="366">
        <f t="shared" si="24"/>
        <v>154</v>
      </c>
      <c r="B157" s="351">
        <v>44572</v>
      </c>
      <c r="C157" s="375">
        <v>44531</v>
      </c>
      <c r="D157" s="353" t="s">
        <v>115</v>
      </c>
      <c r="E157" s="353" t="s">
        <v>332</v>
      </c>
      <c r="F157" s="354">
        <v>70.17</v>
      </c>
      <c r="G157" s="353" t="s">
        <v>1000</v>
      </c>
      <c r="H157" s="353" t="s">
        <v>658</v>
      </c>
      <c r="I157" s="357" t="s">
        <v>966</v>
      </c>
      <c r="J157" s="356" t="s">
        <v>666</v>
      </c>
      <c r="K157" s="356" t="s">
        <v>967</v>
      </c>
      <c r="L157" s="357" t="s">
        <v>967</v>
      </c>
      <c r="M157" s="356">
        <v>1286568428</v>
      </c>
      <c r="N157" s="374">
        <v>44572</v>
      </c>
      <c r="O157" s="70">
        <f t="shared" si="21"/>
        <v>1</v>
      </c>
      <c r="P157" s="70">
        <f t="shared" si="22"/>
        <v>0</v>
      </c>
      <c r="Q157" s="135" t="str">
        <f t="shared" si="23"/>
        <v>Gastos_Gerais</v>
      </c>
    </row>
    <row r="158" spans="1:17" ht="25.5" hidden="1" x14ac:dyDescent="0.2">
      <c r="A158" s="366">
        <f t="shared" si="24"/>
        <v>155</v>
      </c>
      <c r="B158" s="351">
        <v>44572</v>
      </c>
      <c r="C158" s="375">
        <v>44531</v>
      </c>
      <c r="D158" s="353" t="s">
        <v>115</v>
      </c>
      <c r="E158" s="353" t="s">
        <v>332</v>
      </c>
      <c r="F158" s="354">
        <v>65.73</v>
      </c>
      <c r="G158" s="353" t="s">
        <v>1001</v>
      </c>
      <c r="H158" s="353" t="s">
        <v>658</v>
      </c>
      <c r="I158" s="357" t="s">
        <v>966</v>
      </c>
      <c r="J158" s="356" t="s">
        <v>666</v>
      </c>
      <c r="K158" s="356" t="s">
        <v>967</v>
      </c>
      <c r="L158" s="357" t="s">
        <v>967</v>
      </c>
      <c r="M158" s="356">
        <v>1286568428</v>
      </c>
      <c r="N158" s="374">
        <v>44572</v>
      </c>
      <c r="O158" s="70">
        <f t="shared" si="21"/>
        <v>1</v>
      </c>
      <c r="P158" s="70">
        <f t="shared" si="22"/>
        <v>0</v>
      </c>
      <c r="Q158" s="135" t="str">
        <f t="shared" si="23"/>
        <v>Gastos_Gerais</v>
      </c>
    </row>
    <row r="159" spans="1:17" ht="25.5" hidden="1" x14ac:dyDescent="0.2">
      <c r="A159" s="366">
        <f t="shared" si="24"/>
        <v>156</v>
      </c>
      <c r="B159" s="351">
        <v>44572</v>
      </c>
      <c r="C159" s="375">
        <v>44531</v>
      </c>
      <c r="D159" s="353" t="s">
        <v>115</v>
      </c>
      <c r="E159" s="353" t="s">
        <v>332</v>
      </c>
      <c r="F159" s="354">
        <v>65.73</v>
      </c>
      <c r="G159" s="353" t="s">
        <v>1002</v>
      </c>
      <c r="H159" s="353" t="s">
        <v>658</v>
      </c>
      <c r="I159" s="357" t="s">
        <v>966</v>
      </c>
      <c r="J159" s="356" t="s">
        <v>666</v>
      </c>
      <c r="K159" s="356" t="s">
        <v>967</v>
      </c>
      <c r="L159" s="357" t="s">
        <v>967</v>
      </c>
      <c r="M159" s="356">
        <v>1286568428</v>
      </c>
      <c r="N159" s="374">
        <v>44572</v>
      </c>
      <c r="O159" s="70">
        <f t="shared" si="21"/>
        <v>1</v>
      </c>
      <c r="P159" s="70">
        <f t="shared" si="22"/>
        <v>0</v>
      </c>
      <c r="Q159" s="135" t="str">
        <f t="shared" si="23"/>
        <v>Gastos_Gerais</v>
      </c>
    </row>
    <row r="160" spans="1:17" ht="25.5" hidden="1" x14ac:dyDescent="0.2">
      <c r="A160" s="366">
        <f t="shared" si="24"/>
        <v>157</v>
      </c>
      <c r="B160" s="351">
        <v>44572</v>
      </c>
      <c r="C160" s="375">
        <v>44531</v>
      </c>
      <c r="D160" s="353" t="s">
        <v>115</v>
      </c>
      <c r="E160" s="353" t="s">
        <v>332</v>
      </c>
      <c r="F160" s="354">
        <v>67.91</v>
      </c>
      <c r="G160" s="355" t="s">
        <v>1003</v>
      </c>
      <c r="H160" s="353" t="s">
        <v>130</v>
      </c>
      <c r="I160" s="357" t="s">
        <v>966</v>
      </c>
      <c r="J160" s="357" t="s">
        <v>666</v>
      </c>
      <c r="K160" s="357" t="s">
        <v>967</v>
      </c>
      <c r="L160" s="357" t="s">
        <v>967</v>
      </c>
      <c r="M160" s="356">
        <v>1286564350</v>
      </c>
      <c r="N160" s="374">
        <v>44572</v>
      </c>
      <c r="O160" s="70">
        <f t="shared" si="21"/>
        <v>1</v>
      </c>
      <c r="P160" s="70">
        <f t="shared" si="22"/>
        <v>0</v>
      </c>
      <c r="Q160" s="135" t="str">
        <f t="shared" si="23"/>
        <v>Gastos_Gerais</v>
      </c>
    </row>
    <row r="161" spans="1:17" ht="25.5" hidden="1" x14ac:dyDescent="0.2">
      <c r="A161" s="366">
        <f t="shared" si="24"/>
        <v>158</v>
      </c>
      <c r="B161" s="351">
        <v>44572</v>
      </c>
      <c r="C161" s="375">
        <v>44531</v>
      </c>
      <c r="D161" s="353" t="s">
        <v>115</v>
      </c>
      <c r="E161" s="353" t="s">
        <v>332</v>
      </c>
      <c r="F161" s="354">
        <v>63.61</v>
      </c>
      <c r="G161" s="355" t="s">
        <v>1004</v>
      </c>
      <c r="H161" s="353" t="s">
        <v>130</v>
      </c>
      <c r="I161" s="357" t="s">
        <v>966</v>
      </c>
      <c r="J161" s="357" t="s">
        <v>666</v>
      </c>
      <c r="K161" s="357" t="s">
        <v>967</v>
      </c>
      <c r="L161" s="357" t="s">
        <v>967</v>
      </c>
      <c r="M161" s="356">
        <v>1286564350</v>
      </c>
      <c r="N161" s="374">
        <v>44572</v>
      </c>
      <c r="O161" s="70">
        <f t="shared" si="21"/>
        <v>1</v>
      </c>
      <c r="P161" s="70">
        <f t="shared" si="22"/>
        <v>0</v>
      </c>
      <c r="Q161" s="135" t="str">
        <f t="shared" si="23"/>
        <v>Gastos_Gerais</v>
      </c>
    </row>
    <row r="162" spans="1:17" ht="25.5" hidden="1" x14ac:dyDescent="0.2">
      <c r="A162" s="366">
        <f t="shared" si="24"/>
        <v>159</v>
      </c>
      <c r="B162" s="351">
        <v>44572</v>
      </c>
      <c r="C162" s="375">
        <v>44531</v>
      </c>
      <c r="D162" s="353" t="s">
        <v>115</v>
      </c>
      <c r="E162" s="353" t="s">
        <v>332</v>
      </c>
      <c r="F162" s="354">
        <v>63.61</v>
      </c>
      <c r="G162" s="355" t="s">
        <v>1005</v>
      </c>
      <c r="H162" s="353" t="s">
        <v>130</v>
      </c>
      <c r="I162" s="357" t="s">
        <v>966</v>
      </c>
      <c r="J162" s="357" t="s">
        <v>666</v>
      </c>
      <c r="K162" s="357" t="s">
        <v>967</v>
      </c>
      <c r="L162" s="357" t="s">
        <v>967</v>
      </c>
      <c r="M162" s="356">
        <v>1286564350</v>
      </c>
      <c r="N162" s="374">
        <v>44572</v>
      </c>
      <c r="O162" s="70">
        <f t="shared" si="21"/>
        <v>1</v>
      </c>
      <c r="P162" s="70">
        <f t="shared" si="22"/>
        <v>0</v>
      </c>
      <c r="Q162" s="135" t="str">
        <f t="shared" si="23"/>
        <v>Gastos_Gerais</v>
      </c>
    </row>
    <row r="163" spans="1:17" ht="25.5" hidden="1" x14ac:dyDescent="0.2">
      <c r="A163" s="366">
        <f t="shared" si="24"/>
        <v>160</v>
      </c>
      <c r="B163" s="351">
        <v>44572</v>
      </c>
      <c r="C163" s="375">
        <v>44531</v>
      </c>
      <c r="D163" s="353" t="s">
        <v>115</v>
      </c>
      <c r="E163" s="353" t="s">
        <v>332</v>
      </c>
      <c r="F163" s="354">
        <v>78.849999999999994</v>
      </c>
      <c r="G163" s="355" t="s">
        <v>1006</v>
      </c>
      <c r="H163" s="353" t="s">
        <v>129</v>
      </c>
      <c r="I163" s="357" t="s">
        <v>966</v>
      </c>
      <c r="J163" s="357" t="s">
        <v>666</v>
      </c>
      <c r="K163" s="357" t="s">
        <v>967</v>
      </c>
      <c r="L163" s="357" t="s">
        <v>967</v>
      </c>
      <c r="M163" s="356">
        <v>1286569980</v>
      </c>
      <c r="N163" s="374">
        <v>44572</v>
      </c>
      <c r="O163" s="70">
        <f t="shared" si="21"/>
        <v>1</v>
      </c>
      <c r="P163" s="70">
        <f t="shared" si="22"/>
        <v>0</v>
      </c>
      <c r="Q163" s="135" t="str">
        <f t="shared" si="23"/>
        <v>Gastos_Gerais</v>
      </c>
    </row>
    <row r="164" spans="1:17" ht="25.5" hidden="1" x14ac:dyDescent="0.2">
      <c r="A164" s="366">
        <f t="shared" si="24"/>
        <v>161</v>
      </c>
      <c r="B164" s="351">
        <v>44572</v>
      </c>
      <c r="C164" s="375">
        <v>44531</v>
      </c>
      <c r="D164" s="353" t="s">
        <v>115</v>
      </c>
      <c r="E164" s="353" t="s">
        <v>332</v>
      </c>
      <c r="F164" s="354">
        <v>73.650000000000006</v>
      </c>
      <c r="G164" s="355" t="s">
        <v>1007</v>
      </c>
      <c r="H164" s="353" t="s">
        <v>129</v>
      </c>
      <c r="I164" s="357" t="s">
        <v>966</v>
      </c>
      <c r="J164" s="357" t="s">
        <v>666</v>
      </c>
      <c r="K164" s="357" t="s">
        <v>967</v>
      </c>
      <c r="L164" s="357" t="s">
        <v>967</v>
      </c>
      <c r="M164" s="356">
        <v>1286569980</v>
      </c>
      <c r="N164" s="374">
        <v>44572</v>
      </c>
      <c r="O164" s="70">
        <f t="shared" si="21"/>
        <v>1</v>
      </c>
      <c r="P164" s="70">
        <f t="shared" si="22"/>
        <v>0</v>
      </c>
      <c r="Q164" s="135" t="str">
        <f t="shared" si="23"/>
        <v>Gastos_Gerais</v>
      </c>
    </row>
    <row r="165" spans="1:17" ht="25.5" hidden="1" x14ac:dyDescent="0.2">
      <c r="A165" s="366">
        <f t="shared" si="24"/>
        <v>162</v>
      </c>
      <c r="B165" s="351">
        <v>44572</v>
      </c>
      <c r="C165" s="375">
        <v>44531</v>
      </c>
      <c r="D165" s="353" t="s">
        <v>115</v>
      </c>
      <c r="E165" s="353" t="s">
        <v>332</v>
      </c>
      <c r="F165" s="354">
        <v>73.650000000000006</v>
      </c>
      <c r="G165" s="355" t="s">
        <v>1008</v>
      </c>
      <c r="H165" s="353" t="s">
        <v>129</v>
      </c>
      <c r="I165" s="357" t="s">
        <v>966</v>
      </c>
      <c r="J165" s="357" t="s">
        <v>666</v>
      </c>
      <c r="K165" s="357" t="s">
        <v>967</v>
      </c>
      <c r="L165" s="357" t="s">
        <v>967</v>
      </c>
      <c r="M165" s="356">
        <v>1286569980</v>
      </c>
      <c r="N165" s="374">
        <v>44572</v>
      </c>
      <c r="O165" s="70">
        <f t="shared" si="21"/>
        <v>1</v>
      </c>
      <c r="P165" s="70">
        <f t="shared" si="22"/>
        <v>0</v>
      </c>
      <c r="Q165" s="135" t="str">
        <f t="shared" si="23"/>
        <v>Gastos_Gerais</v>
      </c>
    </row>
    <row r="166" spans="1:17" ht="25.5" hidden="1" x14ac:dyDescent="0.2">
      <c r="A166" s="366">
        <f t="shared" si="24"/>
        <v>163</v>
      </c>
      <c r="B166" s="351">
        <v>44572</v>
      </c>
      <c r="C166" s="375">
        <v>44531</v>
      </c>
      <c r="D166" s="353" t="s">
        <v>115</v>
      </c>
      <c r="E166" s="353" t="s">
        <v>332</v>
      </c>
      <c r="F166" s="354">
        <v>116.91</v>
      </c>
      <c r="G166" s="355" t="s">
        <v>1009</v>
      </c>
      <c r="H166" s="353" t="s">
        <v>140</v>
      </c>
      <c r="I166" s="357" t="s">
        <v>966</v>
      </c>
      <c r="J166" s="357" t="s">
        <v>666</v>
      </c>
      <c r="K166" s="357" t="s">
        <v>967</v>
      </c>
      <c r="L166" s="357" t="s">
        <v>967</v>
      </c>
      <c r="M166" s="356">
        <v>1286541180</v>
      </c>
      <c r="N166" s="374">
        <v>44572</v>
      </c>
      <c r="O166" s="70">
        <f t="shared" si="21"/>
        <v>1</v>
      </c>
      <c r="P166" s="70">
        <f t="shared" si="22"/>
        <v>0</v>
      </c>
      <c r="Q166" s="135" t="str">
        <f t="shared" si="23"/>
        <v>Gastos_Gerais</v>
      </c>
    </row>
    <row r="167" spans="1:17" ht="25.5" hidden="1" x14ac:dyDescent="0.2">
      <c r="A167" s="366">
        <f t="shared" si="24"/>
        <v>164</v>
      </c>
      <c r="B167" s="351">
        <v>44572</v>
      </c>
      <c r="C167" s="375">
        <v>44562</v>
      </c>
      <c r="D167" s="353" t="s">
        <v>115</v>
      </c>
      <c r="E167" s="353" t="s">
        <v>328</v>
      </c>
      <c r="F167" s="354">
        <v>1000</v>
      </c>
      <c r="G167" s="355" t="s">
        <v>1010</v>
      </c>
      <c r="H167" s="353" t="s">
        <v>131</v>
      </c>
      <c r="I167" s="357" t="s">
        <v>727</v>
      </c>
      <c r="J167" s="357" t="s">
        <v>728</v>
      </c>
      <c r="K167" s="357" t="s">
        <v>704</v>
      </c>
      <c r="L167" s="357" t="s">
        <v>704</v>
      </c>
      <c r="M167" s="356" t="s">
        <v>1011</v>
      </c>
      <c r="N167" s="374">
        <v>44571</v>
      </c>
      <c r="O167" s="70">
        <f t="shared" si="21"/>
        <v>1</v>
      </c>
      <c r="P167" s="70">
        <f t="shared" si="22"/>
        <v>1</v>
      </c>
      <c r="Q167" s="135" t="str">
        <f t="shared" si="23"/>
        <v>Gastos_Gerais</v>
      </c>
    </row>
    <row r="168" spans="1:17" ht="25.5" hidden="1" x14ac:dyDescent="0.2">
      <c r="A168" s="366">
        <f t="shared" si="24"/>
        <v>165</v>
      </c>
      <c r="B168" s="351">
        <v>44572</v>
      </c>
      <c r="C168" s="375">
        <v>44562</v>
      </c>
      <c r="D168" s="353" t="s">
        <v>104</v>
      </c>
      <c r="E168" s="353" t="s">
        <v>204</v>
      </c>
      <c r="F168" s="354">
        <v>518.29999999999995</v>
      </c>
      <c r="G168" s="353" t="s">
        <v>1012</v>
      </c>
      <c r="H168" s="353" t="s">
        <v>128</v>
      </c>
      <c r="I168" s="357" t="s">
        <v>755</v>
      </c>
      <c r="J168" s="357" t="s">
        <v>756</v>
      </c>
      <c r="K168" s="357" t="s">
        <v>704</v>
      </c>
      <c r="L168" s="357" t="s">
        <v>704</v>
      </c>
      <c r="M168" s="356">
        <v>3306950</v>
      </c>
      <c r="N168" s="374">
        <v>44572</v>
      </c>
      <c r="O168" s="70">
        <f t="shared" si="21"/>
        <v>1</v>
      </c>
      <c r="P168" s="70">
        <f t="shared" si="22"/>
        <v>1</v>
      </c>
      <c r="Q168" s="135" t="str">
        <f t="shared" si="23"/>
        <v>Gastos_com_Pessoal</v>
      </c>
    </row>
    <row r="169" spans="1:17" ht="25.5" hidden="1" x14ac:dyDescent="0.2">
      <c r="A169" s="366">
        <f t="shared" si="24"/>
        <v>166</v>
      </c>
      <c r="B169" s="351">
        <v>44572</v>
      </c>
      <c r="C169" s="375">
        <v>44562</v>
      </c>
      <c r="D169" s="353" t="s">
        <v>104</v>
      </c>
      <c r="E169" s="353" t="s">
        <v>185</v>
      </c>
      <c r="F169" s="354">
        <v>453.45</v>
      </c>
      <c r="G169" s="355" t="s">
        <v>1013</v>
      </c>
      <c r="H169" s="353" t="s">
        <v>132</v>
      </c>
      <c r="I169" s="357" t="s">
        <v>1014</v>
      </c>
      <c r="J169" s="357" t="s">
        <v>1015</v>
      </c>
      <c r="K169" s="357" t="s">
        <v>1016</v>
      </c>
      <c r="L169" s="357" t="s">
        <v>1017</v>
      </c>
      <c r="M169" s="356" t="s">
        <v>1018</v>
      </c>
      <c r="N169" s="374">
        <v>44572</v>
      </c>
      <c r="O169" s="70">
        <f t="shared" si="21"/>
        <v>1</v>
      </c>
      <c r="P169" s="70">
        <f t="shared" si="22"/>
        <v>1</v>
      </c>
      <c r="Q169" s="135" t="str">
        <f t="shared" si="23"/>
        <v>Gastos_com_Pessoal</v>
      </c>
    </row>
    <row r="170" spans="1:17" ht="25.5" hidden="1" x14ac:dyDescent="0.2">
      <c r="A170" s="366">
        <f t="shared" si="24"/>
        <v>167</v>
      </c>
      <c r="B170" s="351">
        <v>44572</v>
      </c>
      <c r="C170" s="375">
        <v>44562</v>
      </c>
      <c r="D170" s="353" t="s">
        <v>104</v>
      </c>
      <c r="E170" s="353" t="s">
        <v>187</v>
      </c>
      <c r="F170" s="354">
        <v>125</v>
      </c>
      <c r="G170" s="355" t="s">
        <v>1019</v>
      </c>
      <c r="H170" s="353" t="s">
        <v>132</v>
      </c>
      <c r="I170" s="357" t="s">
        <v>1014</v>
      </c>
      <c r="J170" s="356" t="s">
        <v>1015</v>
      </c>
      <c r="K170" s="356" t="s">
        <v>783</v>
      </c>
      <c r="L170" s="357" t="s">
        <v>783</v>
      </c>
      <c r="M170" s="356">
        <v>377641</v>
      </c>
      <c r="N170" s="374">
        <v>44572</v>
      </c>
      <c r="O170" s="70">
        <f t="shared" si="21"/>
        <v>1</v>
      </c>
      <c r="P170" s="70">
        <f t="shared" si="22"/>
        <v>1</v>
      </c>
      <c r="Q170" s="135" t="str">
        <f t="shared" si="23"/>
        <v>Gastos_com_Pessoal</v>
      </c>
    </row>
    <row r="171" spans="1:17" ht="25.5" hidden="1" x14ac:dyDescent="0.2">
      <c r="A171" s="366">
        <f t="shared" si="24"/>
        <v>168</v>
      </c>
      <c r="B171" s="351">
        <v>44572</v>
      </c>
      <c r="C171" s="375">
        <v>44562</v>
      </c>
      <c r="D171" s="353" t="s">
        <v>104</v>
      </c>
      <c r="E171" s="353" t="s">
        <v>189</v>
      </c>
      <c r="F171" s="354">
        <v>750</v>
      </c>
      <c r="G171" s="355" t="s">
        <v>915</v>
      </c>
      <c r="H171" s="353" t="s">
        <v>132</v>
      </c>
      <c r="I171" s="357" t="s">
        <v>1014</v>
      </c>
      <c r="J171" s="357" t="s">
        <v>1015</v>
      </c>
      <c r="K171" s="357" t="s">
        <v>783</v>
      </c>
      <c r="L171" s="357" t="s">
        <v>783</v>
      </c>
      <c r="M171" s="356">
        <v>377641</v>
      </c>
      <c r="N171" s="374">
        <v>44572</v>
      </c>
      <c r="O171" s="70">
        <f t="shared" si="21"/>
        <v>1</v>
      </c>
      <c r="P171" s="70">
        <f t="shared" si="22"/>
        <v>1</v>
      </c>
      <c r="Q171" s="135" t="str">
        <f t="shared" si="23"/>
        <v>Gastos_com_Pessoal</v>
      </c>
    </row>
    <row r="172" spans="1:17" ht="25.5" hidden="1" x14ac:dyDescent="0.2">
      <c r="A172" s="366">
        <f t="shared" si="24"/>
        <v>169</v>
      </c>
      <c r="B172" s="351">
        <v>44572</v>
      </c>
      <c r="C172" s="375">
        <v>44562</v>
      </c>
      <c r="D172" s="353" t="s">
        <v>104</v>
      </c>
      <c r="E172" s="353" t="s">
        <v>191</v>
      </c>
      <c r="F172" s="354">
        <v>250</v>
      </c>
      <c r="G172" s="353" t="s">
        <v>918</v>
      </c>
      <c r="H172" s="353" t="s">
        <v>132</v>
      </c>
      <c r="I172" s="357" t="s">
        <v>1014</v>
      </c>
      <c r="J172" s="356" t="s">
        <v>1015</v>
      </c>
      <c r="K172" s="356" t="s">
        <v>783</v>
      </c>
      <c r="L172" s="357" t="s">
        <v>783</v>
      </c>
      <c r="M172" s="356">
        <v>377641</v>
      </c>
      <c r="N172" s="374">
        <v>44572</v>
      </c>
      <c r="O172" s="70">
        <f t="shared" ref="O172:O235" si="25">IF(B172=0,0,IF(YEAR(B172)=$P$1,MONTH(B172)-$O$1+1,(YEAR(B172)-$P$1)*12-$O$1+1+MONTH(B172)))</f>
        <v>1</v>
      </c>
      <c r="P172" s="70">
        <f t="shared" ref="P172:P235" si="26">IF(C172=0,0,IF(YEAR(C172)=$P$1,MONTH(C172)-$O$1+1,(YEAR(C172)-$P$1)*12-$O$1+1+MONTH(C172)))</f>
        <v>1</v>
      </c>
      <c r="Q172" s="135" t="str">
        <f t="shared" ref="Q172:Q235" si="27">SUBSTITUTE(D172," ","_")</f>
        <v>Gastos_com_Pessoal</v>
      </c>
    </row>
    <row r="173" spans="1:17" ht="36" hidden="1" x14ac:dyDescent="0.2">
      <c r="A173" s="366">
        <f t="shared" si="24"/>
        <v>170</v>
      </c>
      <c r="B173" s="351">
        <v>44572</v>
      </c>
      <c r="C173" s="375">
        <v>44562</v>
      </c>
      <c r="D173" s="353" t="s">
        <v>104</v>
      </c>
      <c r="E173" s="353" t="s">
        <v>193</v>
      </c>
      <c r="F173" s="354">
        <v>1629.45</v>
      </c>
      <c r="G173" s="355" t="s">
        <v>919</v>
      </c>
      <c r="H173" s="353" t="s">
        <v>132</v>
      </c>
      <c r="I173" s="357" t="s">
        <v>1014</v>
      </c>
      <c r="J173" s="356" t="s">
        <v>1015</v>
      </c>
      <c r="K173" s="356" t="s">
        <v>783</v>
      </c>
      <c r="L173" s="357" t="s">
        <v>783</v>
      </c>
      <c r="M173" s="356">
        <v>377641</v>
      </c>
      <c r="N173" s="374">
        <v>44572</v>
      </c>
      <c r="O173" s="70">
        <f t="shared" si="25"/>
        <v>1</v>
      </c>
      <c r="P173" s="70">
        <f t="shared" si="26"/>
        <v>1</v>
      </c>
      <c r="Q173" s="135" t="str">
        <f t="shared" si="27"/>
        <v>Gastos_com_Pessoal</v>
      </c>
    </row>
    <row r="174" spans="1:17" ht="25.5" hidden="1" x14ac:dyDescent="0.2">
      <c r="A174" s="366">
        <f t="shared" si="24"/>
        <v>171</v>
      </c>
      <c r="B174" s="351">
        <v>44572</v>
      </c>
      <c r="C174" s="375">
        <v>44562</v>
      </c>
      <c r="D174" s="353" t="s">
        <v>104</v>
      </c>
      <c r="E174" s="353" t="s">
        <v>189</v>
      </c>
      <c r="F174" s="354">
        <v>8.99</v>
      </c>
      <c r="G174" s="353" t="s">
        <v>915</v>
      </c>
      <c r="H174" s="353" t="s">
        <v>130</v>
      </c>
      <c r="I174" s="357" t="s">
        <v>1020</v>
      </c>
      <c r="J174" s="380" t="s">
        <v>1021</v>
      </c>
      <c r="K174" s="373" t="s">
        <v>783</v>
      </c>
      <c r="L174" s="373" t="s">
        <v>783</v>
      </c>
      <c r="M174" s="378">
        <v>377641</v>
      </c>
      <c r="N174" s="377">
        <v>44572</v>
      </c>
      <c r="O174" s="70">
        <f t="shared" si="25"/>
        <v>1</v>
      </c>
      <c r="P174" s="70">
        <f t="shared" si="26"/>
        <v>1</v>
      </c>
      <c r="Q174" s="135" t="str">
        <f t="shared" si="27"/>
        <v>Gastos_com_Pessoal</v>
      </c>
    </row>
    <row r="175" spans="1:17" ht="25.5" hidden="1" x14ac:dyDescent="0.2">
      <c r="A175" s="366">
        <f t="shared" si="24"/>
        <v>172</v>
      </c>
      <c r="B175" s="351">
        <v>44572</v>
      </c>
      <c r="C175" s="375">
        <v>44562</v>
      </c>
      <c r="D175" s="353" t="s">
        <v>104</v>
      </c>
      <c r="E175" s="353" t="s">
        <v>191</v>
      </c>
      <c r="F175" s="354">
        <v>3</v>
      </c>
      <c r="G175" s="353" t="s">
        <v>918</v>
      </c>
      <c r="H175" s="353" t="s">
        <v>130</v>
      </c>
      <c r="I175" s="357" t="s">
        <v>1020</v>
      </c>
      <c r="J175" s="380" t="s">
        <v>1021</v>
      </c>
      <c r="K175" s="356" t="s">
        <v>783</v>
      </c>
      <c r="L175" s="357" t="s">
        <v>783</v>
      </c>
      <c r="M175" s="356">
        <v>377641</v>
      </c>
      <c r="N175" s="374">
        <v>44572</v>
      </c>
      <c r="O175" s="70">
        <f t="shared" si="25"/>
        <v>1</v>
      </c>
      <c r="P175" s="70">
        <f t="shared" si="26"/>
        <v>1</v>
      </c>
      <c r="Q175" s="135" t="str">
        <f t="shared" si="27"/>
        <v>Gastos_com_Pessoal</v>
      </c>
    </row>
    <row r="176" spans="1:17" ht="36" hidden="1" x14ac:dyDescent="0.2">
      <c r="A176" s="366">
        <f t="shared" si="24"/>
        <v>173</v>
      </c>
      <c r="B176" s="351">
        <v>44572</v>
      </c>
      <c r="C176" s="375">
        <v>44562</v>
      </c>
      <c r="D176" s="353" t="s">
        <v>104</v>
      </c>
      <c r="E176" s="353" t="s">
        <v>193</v>
      </c>
      <c r="F176" s="354">
        <v>10.44</v>
      </c>
      <c r="G176" s="353" t="s">
        <v>919</v>
      </c>
      <c r="H176" s="353" t="s">
        <v>130</v>
      </c>
      <c r="I176" s="357" t="s">
        <v>1020</v>
      </c>
      <c r="J176" s="380" t="s">
        <v>1021</v>
      </c>
      <c r="K176" s="356" t="s">
        <v>783</v>
      </c>
      <c r="L176" s="357" t="s">
        <v>783</v>
      </c>
      <c r="M176" s="356">
        <v>377641</v>
      </c>
      <c r="N176" s="374">
        <v>44572</v>
      </c>
      <c r="O176" s="70">
        <f t="shared" si="25"/>
        <v>1</v>
      </c>
      <c r="P176" s="70">
        <f t="shared" si="26"/>
        <v>1</v>
      </c>
      <c r="Q176" s="135" t="str">
        <f t="shared" si="27"/>
        <v>Gastos_com_Pessoal</v>
      </c>
    </row>
    <row r="177" spans="1:17" ht="25.5" hidden="1" x14ac:dyDescent="0.2">
      <c r="A177" s="366">
        <f t="shared" si="24"/>
        <v>174</v>
      </c>
      <c r="B177" s="351">
        <v>44572</v>
      </c>
      <c r="C177" s="375">
        <v>44562</v>
      </c>
      <c r="D177" s="353" t="s">
        <v>104</v>
      </c>
      <c r="E177" s="353" t="s">
        <v>189</v>
      </c>
      <c r="F177" s="354">
        <v>579.80999999999995</v>
      </c>
      <c r="G177" s="353" t="s">
        <v>915</v>
      </c>
      <c r="H177" s="353" t="s">
        <v>130</v>
      </c>
      <c r="I177" s="357" t="s">
        <v>1022</v>
      </c>
      <c r="J177" s="380" t="s">
        <v>1023</v>
      </c>
      <c r="K177" s="356" t="s">
        <v>783</v>
      </c>
      <c r="L177" s="357" t="s">
        <v>783</v>
      </c>
      <c r="M177" s="356">
        <v>377641</v>
      </c>
      <c r="N177" s="374">
        <v>44572</v>
      </c>
      <c r="O177" s="70">
        <f t="shared" si="25"/>
        <v>1</v>
      </c>
      <c r="P177" s="70">
        <f t="shared" si="26"/>
        <v>1</v>
      </c>
      <c r="Q177" s="135" t="str">
        <f t="shared" si="27"/>
        <v>Gastos_com_Pessoal</v>
      </c>
    </row>
    <row r="178" spans="1:17" ht="25.5" hidden="1" x14ac:dyDescent="0.2">
      <c r="A178" s="366">
        <f t="shared" si="24"/>
        <v>175</v>
      </c>
      <c r="B178" s="351">
        <v>44572</v>
      </c>
      <c r="C178" s="375">
        <v>44562</v>
      </c>
      <c r="D178" s="353" t="s">
        <v>104</v>
      </c>
      <c r="E178" s="353" t="s">
        <v>191</v>
      </c>
      <c r="F178" s="354">
        <v>193.27</v>
      </c>
      <c r="G178" s="353" t="s">
        <v>918</v>
      </c>
      <c r="H178" s="353" t="s">
        <v>130</v>
      </c>
      <c r="I178" s="357" t="s">
        <v>1022</v>
      </c>
      <c r="J178" s="380" t="s">
        <v>1023</v>
      </c>
      <c r="K178" s="356" t="s">
        <v>783</v>
      </c>
      <c r="L178" s="357" t="s">
        <v>783</v>
      </c>
      <c r="M178" s="356">
        <v>377641</v>
      </c>
      <c r="N178" s="374">
        <v>44572</v>
      </c>
      <c r="O178" s="70">
        <f t="shared" si="25"/>
        <v>1</v>
      </c>
      <c r="P178" s="70">
        <f t="shared" si="26"/>
        <v>1</v>
      </c>
      <c r="Q178" s="135" t="str">
        <f t="shared" si="27"/>
        <v>Gastos_com_Pessoal</v>
      </c>
    </row>
    <row r="179" spans="1:17" ht="36" hidden="1" x14ac:dyDescent="0.2">
      <c r="A179" s="366">
        <f t="shared" si="24"/>
        <v>176</v>
      </c>
      <c r="B179" s="351">
        <v>44572</v>
      </c>
      <c r="C179" s="375">
        <v>44562</v>
      </c>
      <c r="D179" s="353" t="s">
        <v>104</v>
      </c>
      <c r="E179" s="353" t="s">
        <v>193</v>
      </c>
      <c r="F179" s="354">
        <v>63.18</v>
      </c>
      <c r="G179" s="353" t="s">
        <v>919</v>
      </c>
      <c r="H179" s="353" t="s">
        <v>130</v>
      </c>
      <c r="I179" s="357" t="s">
        <v>1022</v>
      </c>
      <c r="J179" s="380" t="s">
        <v>1023</v>
      </c>
      <c r="K179" s="356" t="s">
        <v>783</v>
      </c>
      <c r="L179" s="357" t="s">
        <v>783</v>
      </c>
      <c r="M179" s="356">
        <v>377641</v>
      </c>
      <c r="N179" s="374">
        <v>44572</v>
      </c>
      <c r="O179" s="70">
        <f t="shared" si="25"/>
        <v>1</v>
      </c>
      <c r="P179" s="70">
        <f t="shared" si="26"/>
        <v>1</v>
      </c>
      <c r="Q179" s="135" t="str">
        <f t="shared" si="27"/>
        <v>Gastos_com_Pessoal</v>
      </c>
    </row>
    <row r="180" spans="1:17" ht="25.5" hidden="1" x14ac:dyDescent="0.2">
      <c r="A180" s="366">
        <f t="shared" si="24"/>
        <v>177</v>
      </c>
      <c r="B180" s="351">
        <v>44572</v>
      </c>
      <c r="C180" s="375">
        <v>44562</v>
      </c>
      <c r="D180" s="353" t="s">
        <v>104</v>
      </c>
      <c r="E180" s="353" t="s">
        <v>189</v>
      </c>
      <c r="F180" s="354">
        <v>1536.72</v>
      </c>
      <c r="G180" s="353" t="s">
        <v>915</v>
      </c>
      <c r="H180" s="353" t="s">
        <v>136</v>
      </c>
      <c r="I180" s="357" t="s">
        <v>1024</v>
      </c>
      <c r="J180" s="356" t="s">
        <v>1025</v>
      </c>
      <c r="K180" s="356" t="s">
        <v>783</v>
      </c>
      <c r="L180" s="357" t="s">
        <v>783</v>
      </c>
      <c r="M180" s="356">
        <v>377641</v>
      </c>
      <c r="N180" s="374">
        <v>44572</v>
      </c>
      <c r="O180" s="70">
        <f t="shared" si="25"/>
        <v>1</v>
      </c>
      <c r="P180" s="70">
        <f t="shared" si="26"/>
        <v>1</v>
      </c>
      <c r="Q180" s="135" t="str">
        <f t="shared" si="27"/>
        <v>Gastos_com_Pessoal</v>
      </c>
    </row>
    <row r="181" spans="1:17" ht="25.5" hidden="1" x14ac:dyDescent="0.2">
      <c r="A181" s="366">
        <f t="shared" si="24"/>
        <v>178</v>
      </c>
      <c r="B181" s="351">
        <v>44572</v>
      </c>
      <c r="C181" s="375">
        <v>44562</v>
      </c>
      <c r="D181" s="353" t="s">
        <v>104</v>
      </c>
      <c r="E181" s="353" t="s">
        <v>191</v>
      </c>
      <c r="F181" s="354">
        <v>512.24</v>
      </c>
      <c r="G181" s="355" t="s">
        <v>918</v>
      </c>
      <c r="H181" s="353" t="s">
        <v>136</v>
      </c>
      <c r="I181" s="357" t="s">
        <v>1024</v>
      </c>
      <c r="J181" s="357" t="s">
        <v>1025</v>
      </c>
      <c r="K181" s="357" t="s">
        <v>783</v>
      </c>
      <c r="L181" s="357" t="s">
        <v>783</v>
      </c>
      <c r="M181" s="356">
        <v>377641</v>
      </c>
      <c r="N181" s="374">
        <v>44572</v>
      </c>
      <c r="O181" s="70">
        <f t="shared" si="25"/>
        <v>1</v>
      </c>
      <c r="P181" s="70">
        <f t="shared" si="26"/>
        <v>1</v>
      </c>
      <c r="Q181" s="135" t="str">
        <f t="shared" si="27"/>
        <v>Gastos_com_Pessoal</v>
      </c>
    </row>
    <row r="182" spans="1:17" ht="36" hidden="1" x14ac:dyDescent="0.2">
      <c r="A182" s="366">
        <f t="shared" si="24"/>
        <v>179</v>
      </c>
      <c r="B182" s="351">
        <v>44572</v>
      </c>
      <c r="C182" s="375">
        <v>44562</v>
      </c>
      <c r="D182" s="353" t="s">
        <v>104</v>
      </c>
      <c r="E182" s="353" t="s">
        <v>193</v>
      </c>
      <c r="F182" s="354">
        <v>105.84</v>
      </c>
      <c r="G182" s="355" t="s">
        <v>919</v>
      </c>
      <c r="H182" s="353" t="s">
        <v>136</v>
      </c>
      <c r="I182" s="357" t="s">
        <v>1024</v>
      </c>
      <c r="J182" s="357" t="s">
        <v>1025</v>
      </c>
      <c r="K182" s="357" t="s">
        <v>783</v>
      </c>
      <c r="L182" s="357" t="s">
        <v>783</v>
      </c>
      <c r="M182" s="356">
        <v>377641</v>
      </c>
      <c r="N182" s="374">
        <v>44572</v>
      </c>
      <c r="O182" s="70">
        <f t="shared" si="25"/>
        <v>1</v>
      </c>
      <c r="P182" s="70">
        <f t="shared" si="26"/>
        <v>1</v>
      </c>
      <c r="Q182" s="135" t="str">
        <f t="shared" si="27"/>
        <v>Gastos_com_Pessoal</v>
      </c>
    </row>
    <row r="183" spans="1:17" ht="25.5" hidden="1" x14ac:dyDescent="0.2">
      <c r="A183" s="366">
        <f t="shared" si="24"/>
        <v>180</v>
      </c>
      <c r="B183" s="367">
        <v>44572</v>
      </c>
      <c r="C183" s="368">
        <v>44562</v>
      </c>
      <c r="D183" s="369" t="s">
        <v>104</v>
      </c>
      <c r="E183" s="369" t="s">
        <v>189</v>
      </c>
      <c r="F183" s="370">
        <v>1520.19</v>
      </c>
      <c r="G183" s="369" t="s">
        <v>915</v>
      </c>
      <c r="H183" s="369" t="s">
        <v>131</v>
      </c>
      <c r="I183" s="373" t="s">
        <v>1026</v>
      </c>
      <c r="J183" s="372" t="s">
        <v>1027</v>
      </c>
      <c r="K183" s="372" t="s">
        <v>783</v>
      </c>
      <c r="L183" s="373" t="s">
        <v>783</v>
      </c>
      <c r="M183" s="356">
        <v>377641</v>
      </c>
      <c r="N183" s="374">
        <v>44572</v>
      </c>
      <c r="O183" s="70">
        <f t="shared" si="25"/>
        <v>1</v>
      </c>
      <c r="P183" s="70">
        <f t="shared" si="26"/>
        <v>1</v>
      </c>
      <c r="Q183" s="135" t="str">
        <f t="shared" si="27"/>
        <v>Gastos_com_Pessoal</v>
      </c>
    </row>
    <row r="184" spans="1:17" ht="25.5" hidden="1" x14ac:dyDescent="0.2">
      <c r="A184" s="366">
        <f t="shared" si="24"/>
        <v>181</v>
      </c>
      <c r="B184" s="367">
        <v>44572</v>
      </c>
      <c r="C184" s="368">
        <v>44562</v>
      </c>
      <c r="D184" s="369" t="s">
        <v>104</v>
      </c>
      <c r="E184" s="369" t="s">
        <v>191</v>
      </c>
      <c r="F184" s="370">
        <v>506.73</v>
      </c>
      <c r="G184" s="369" t="s">
        <v>918</v>
      </c>
      <c r="H184" s="369" t="s">
        <v>131</v>
      </c>
      <c r="I184" s="357" t="s">
        <v>1026</v>
      </c>
      <c r="J184" s="372" t="s">
        <v>1027</v>
      </c>
      <c r="K184" s="372" t="s">
        <v>783</v>
      </c>
      <c r="L184" s="373" t="s">
        <v>783</v>
      </c>
      <c r="M184" s="356">
        <v>377641</v>
      </c>
      <c r="N184" s="374">
        <v>44572</v>
      </c>
      <c r="O184" s="70">
        <f t="shared" si="25"/>
        <v>1</v>
      </c>
      <c r="P184" s="70">
        <f t="shared" si="26"/>
        <v>1</v>
      </c>
      <c r="Q184" s="135" t="str">
        <f t="shared" si="27"/>
        <v>Gastos_com_Pessoal</v>
      </c>
    </row>
    <row r="185" spans="1:17" ht="36" hidden="1" x14ac:dyDescent="0.2">
      <c r="A185" s="366">
        <f t="shared" si="24"/>
        <v>182</v>
      </c>
      <c r="B185" s="367">
        <v>44572</v>
      </c>
      <c r="C185" s="368">
        <v>44562</v>
      </c>
      <c r="D185" s="369" t="s">
        <v>104</v>
      </c>
      <c r="E185" s="369" t="s">
        <v>193</v>
      </c>
      <c r="F185" s="370">
        <v>129.82</v>
      </c>
      <c r="G185" s="369" t="s">
        <v>919</v>
      </c>
      <c r="H185" s="369" t="s">
        <v>131</v>
      </c>
      <c r="I185" s="373" t="s">
        <v>1026</v>
      </c>
      <c r="J185" s="372" t="s">
        <v>1027</v>
      </c>
      <c r="K185" s="372" t="s">
        <v>783</v>
      </c>
      <c r="L185" s="373" t="s">
        <v>783</v>
      </c>
      <c r="M185" s="356">
        <v>377641</v>
      </c>
      <c r="N185" s="374">
        <v>44572</v>
      </c>
      <c r="O185" s="70">
        <f t="shared" si="25"/>
        <v>1</v>
      </c>
      <c r="P185" s="70">
        <f t="shared" si="26"/>
        <v>1</v>
      </c>
      <c r="Q185" s="135" t="str">
        <f t="shared" si="27"/>
        <v>Gastos_com_Pessoal</v>
      </c>
    </row>
    <row r="186" spans="1:17" ht="25.5" hidden="1" x14ac:dyDescent="0.2">
      <c r="A186" s="366">
        <f t="shared" si="24"/>
        <v>183</v>
      </c>
      <c r="B186" s="367">
        <v>44572</v>
      </c>
      <c r="C186" s="368">
        <v>44562</v>
      </c>
      <c r="D186" s="369" t="s">
        <v>104</v>
      </c>
      <c r="E186" s="369" t="s">
        <v>187</v>
      </c>
      <c r="F186" s="370">
        <v>158.33000000000001</v>
      </c>
      <c r="G186" s="369" t="s">
        <v>1019</v>
      </c>
      <c r="H186" s="369" t="s">
        <v>139</v>
      </c>
      <c r="I186" s="373" t="s">
        <v>1028</v>
      </c>
      <c r="J186" s="372" t="s">
        <v>1029</v>
      </c>
      <c r="K186" s="372" t="s">
        <v>783</v>
      </c>
      <c r="L186" s="373" t="s">
        <v>783</v>
      </c>
      <c r="M186" s="356">
        <v>377641</v>
      </c>
      <c r="N186" s="374">
        <v>44572</v>
      </c>
      <c r="O186" s="70">
        <f t="shared" si="25"/>
        <v>1</v>
      </c>
      <c r="P186" s="70">
        <f t="shared" si="26"/>
        <v>1</v>
      </c>
      <c r="Q186" s="135" t="str">
        <f t="shared" si="27"/>
        <v>Gastos_com_Pessoal</v>
      </c>
    </row>
    <row r="187" spans="1:17" ht="25.5" hidden="1" x14ac:dyDescent="0.2">
      <c r="A187" s="366">
        <f t="shared" si="24"/>
        <v>184</v>
      </c>
      <c r="B187" s="367">
        <v>44572</v>
      </c>
      <c r="C187" s="368">
        <v>44562</v>
      </c>
      <c r="D187" s="369" t="s">
        <v>104</v>
      </c>
      <c r="E187" s="369" t="s">
        <v>189</v>
      </c>
      <c r="F187" s="370">
        <v>2529.5300000000002</v>
      </c>
      <c r="G187" s="369" t="s">
        <v>915</v>
      </c>
      <c r="H187" s="369" t="s">
        <v>139</v>
      </c>
      <c r="I187" s="373" t="s">
        <v>1028</v>
      </c>
      <c r="J187" s="372" t="s">
        <v>1029</v>
      </c>
      <c r="K187" s="372" t="s">
        <v>783</v>
      </c>
      <c r="L187" s="373" t="s">
        <v>783</v>
      </c>
      <c r="M187" s="356">
        <v>377641</v>
      </c>
      <c r="N187" s="374">
        <v>44572</v>
      </c>
      <c r="O187" s="70">
        <f t="shared" si="25"/>
        <v>1</v>
      </c>
      <c r="P187" s="70">
        <f t="shared" si="26"/>
        <v>1</v>
      </c>
      <c r="Q187" s="135" t="str">
        <f t="shared" si="27"/>
        <v>Gastos_com_Pessoal</v>
      </c>
    </row>
    <row r="188" spans="1:17" ht="25.5" hidden="1" x14ac:dyDescent="0.2">
      <c r="A188" s="366">
        <f t="shared" si="24"/>
        <v>185</v>
      </c>
      <c r="B188" s="367">
        <v>44572</v>
      </c>
      <c r="C188" s="368">
        <v>44562</v>
      </c>
      <c r="D188" s="369" t="s">
        <v>104</v>
      </c>
      <c r="E188" s="369" t="s">
        <v>191</v>
      </c>
      <c r="F188" s="370">
        <v>843.17</v>
      </c>
      <c r="G188" s="369" t="s">
        <v>918</v>
      </c>
      <c r="H188" s="369" t="s">
        <v>139</v>
      </c>
      <c r="I188" s="373" t="s">
        <v>1028</v>
      </c>
      <c r="J188" s="372" t="s">
        <v>1029</v>
      </c>
      <c r="K188" s="372" t="s">
        <v>783</v>
      </c>
      <c r="L188" s="373" t="s">
        <v>783</v>
      </c>
      <c r="M188" s="356">
        <v>377641</v>
      </c>
      <c r="N188" s="374">
        <v>44572</v>
      </c>
      <c r="O188" s="70">
        <f t="shared" si="25"/>
        <v>1</v>
      </c>
      <c r="P188" s="70">
        <f t="shared" si="26"/>
        <v>1</v>
      </c>
      <c r="Q188" s="135" t="str">
        <f t="shared" si="27"/>
        <v>Gastos_com_Pessoal</v>
      </c>
    </row>
    <row r="189" spans="1:17" ht="36" hidden="1" x14ac:dyDescent="0.2">
      <c r="A189" s="366">
        <f t="shared" si="24"/>
        <v>186</v>
      </c>
      <c r="B189" s="367">
        <v>44572</v>
      </c>
      <c r="C189" s="368">
        <v>44562</v>
      </c>
      <c r="D189" s="369" t="s">
        <v>104</v>
      </c>
      <c r="E189" s="369" t="s">
        <v>193</v>
      </c>
      <c r="F189" s="370">
        <v>3032.09</v>
      </c>
      <c r="G189" s="369" t="s">
        <v>919</v>
      </c>
      <c r="H189" s="369" t="s">
        <v>139</v>
      </c>
      <c r="I189" s="373" t="s">
        <v>1028</v>
      </c>
      <c r="J189" s="372" t="s">
        <v>1029</v>
      </c>
      <c r="K189" s="372" t="s">
        <v>783</v>
      </c>
      <c r="L189" s="373" t="s">
        <v>783</v>
      </c>
      <c r="M189" s="356">
        <v>377641</v>
      </c>
      <c r="N189" s="374">
        <v>44572</v>
      </c>
      <c r="O189" s="70">
        <f t="shared" si="25"/>
        <v>1</v>
      </c>
      <c r="P189" s="70">
        <f t="shared" si="26"/>
        <v>1</v>
      </c>
      <c r="Q189" s="135" t="str">
        <f t="shared" si="27"/>
        <v>Gastos_com_Pessoal</v>
      </c>
    </row>
    <row r="190" spans="1:17" ht="25.5" hidden="1" x14ac:dyDescent="0.2">
      <c r="A190" s="366">
        <f t="shared" si="24"/>
        <v>187</v>
      </c>
      <c r="B190" s="367">
        <v>44572</v>
      </c>
      <c r="C190" s="368">
        <v>44562</v>
      </c>
      <c r="D190" s="369" t="s">
        <v>104</v>
      </c>
      <c r="E190" s="369" t="s">
        <v>189</v>
      </c>
      <c r="F190" s="370">
        <v>1250</v>
      </c>
      <c r="G190" s="369" t="s">
        <v>915</v>
      </c>
      <c r="H190" s="369" t="s">
        <v>129</v>
      </c>
      <c r="I190" s="373" t="s">
        <v>1030</v>
      </c>
      <c r="J190" s="372" t="s">
        <v>1031</v>
      </c>
      <c r="K190" s="372" t="s">
        <v>783</v>
      </c>
      <c r="L190" s="373" t="s">
        <v>783</v>
      </c>
      <c r="M190" s="356">
        <v>377641</v>
      </c>
      <c r="N190" s="374">
        <v>44572</v>
      </c>
      <c r="O190" s="70">
        <f t="shared" si="25"/>
        <v>1</v>
      </c>
      <c r="P190" s="70">
        <f t="shared" si="26"/>
        <v>1</v>
      </c>
      <c r="Q190" s="135" t="str">
        <f t="shared" si="27"/>
        <v>Gastos_com_Pessoal</v>
      </c>
    </row>
    <row r="191" spans="1:17" ht="25.5" hidden="1" x14ac:dyDescent="0.2">
      <c r="A191" s="366">
        <f t="shared" si="24"/>
        <v>188</v>
      </c>
      <c r="B191" s="367">
        <v>44572</v>
      </c>
      <c r="C191" s="368">
        <v>44562</v>
      </c>
      <c r="D191" s="369" t="s">
        <v>104</v>
      </c>
      <c r="E191" s="369" t="s">
        <v>191</v>
      </c>
      <c r="F191" s="370">
        <v>416.67</v>
      </c>
      <c r="G191" s="369" t="s">
        <v>918</v>
      </c>
      <c r="H191" s="369" t="s">
        <v>129</v>
      </c>
      <c r="I191" s="373" t="s">
        <v>1030</v>
      </c>
      <c r="J191" s="372" t="s">
        <v>1031</v>
      </c>
      <c r="K191" s="372" t="s">
        <v>783</v>
      </c>
      <c r="L191" s="373" t="s">
        <v>783</v>
      </c>
      <c r="M191" s="356">
        <v>377641</v>
      </c>
      <c r="N191" s="374">
        <v>44572</v>
      </c>
      <c r="O191" s="70">
        <f t="shared" si="25"/>
        <v>1</v>
      </c>
      <c r="P191" s="70">
        <f t="shared" si="26"/>
        <v>1</v>
      </c>
      <c r="Q191" s="135" t="str">
        <f t="shared" si="27"/>
        <v>Gastos_com_Pessoal</v>
      </c>
    </row>
    <row r="192" spans="1:17" ht="36" hidden="1" x14ac:dyDescent="0.2">
      <c r="A192" s="366">
        <f t="shared" ref="A192:A255" si="28">IF(B192="","",ROW()-ROW($A$3))</f>
        <v>189</v>
      </c>
      <c r="B192" s="367">
        <v>44573</v>
      </c>
      <c r="C192" s="368">
        <v>44562</v>
      </c>
      <c r="D192" s="369" t="s">
        <v>104</v>
      </c>
      <c r="E192" s="369" t="s">
        <v>193</v>
      </c>
      <c r="F192" s="370">
        <v>24.67</v>
      </c>
      <c r="G192" s="369" t="s">
        <v>919</v>
      </c>
      <c r="H192" s="369" t="s">
        <v>129</v>
      </c>
      <c r="I192" s="373" t="s">
        <v>1030</v>
      </c>
      <c r="J192" s="372" t="s">
        <v>1031</v>
      </c>
      <c r="K192" s="372" t="s">
        <v>783</v>
      </c>
      <c r="L192" s="373" t="s">
        <v>783</v>
      </c>
      <c r="M192" s="356">
        <v>377641</v>
      </c>
      <c r="N192" s="374">
        <v>44572</v>
      </c>
      <c r="O192" s="70">
        <f t="shared" si="25"/>
        <v>1</v>
      </c>
      <c r="P192" s="70">
        <f t="shared" si="26"/>
        <v>1</v>
      </c>
      <c r="Q192" s="135" t="str">
        <f t="shared" si="27"/>
        <v>Gastos_com_Pessoal</v>
      </c>
    </row>
    <row r="193" spans="1:17" ht="36" hidden="1" x14ac:dyDescent="0.2">
      <c r="A193" s="366">
        <f t="shared" si="28"/>
        <v>190</v>
      </c>
      <c r="B193" s="390">
        <v>44574</v>
      </c>
      <c r="C193" s="363">
        <v>44531</v>
      </c>
      <c r="D193" s="371" t="s">
        <v>115</v>
      </c>
      <c r="E193" s="371" t="s">
        <v>268</v>
      </c>
      <c r="F193" s="376">
        <v>3273.2</v>
      </c>
      <c r="G193" s="371" t="s">
        <v>1032</v>
      </c>
      <c r="H193" s="371" t="s">
        <v>127</v>
      </c>
      <c r="I193" s="373" t="s">
        <v>1033</v>
      </c>
      <c r="J193" s="373" t="s">
        <v>1034</v>
      </c>
      <c r="K193" s="373" t="s">
        <v>704</v>
      </c>
      <c r="L193" s="373" t="s">
        <v>705</v>
      </c>
      <c r="M193" s="357">
        <v>45103</v>
      </c>
      <c r="N193" s="365">
        <v>44545</v>
      </c>
      <c r="O193" s="70">
        <f t="shared" si="25"/>
        <v>1</v>
      </c>
      <c r="P193" s="70">
        <f t="shared" si="26"/>
        <v>0</v>
      </c>
      <c r="Q193" s="135" t="str">
        <f t="shared" si="27"/>
        <v>Gastos_Gerais</v>
      </c>
    </row>
    <row r="194" spans="1:17" ht="36" hidden="1" x14ac:dyDescent="0.2">
      <c r="A194" s="366">
        <f t="shared" si="28"/>
        <v>191</v>
      </c>
      <c r="B194" s="367">
        <v>44574</v>
      </c>
      <c r="C194" s="375">
        <v>44531</v>
      </c>
      <c r="D194" s="369" t="s">
        <v>115</v>
      </c>
      <c r="E194" s="369" t="s">
        <v>268</v>
      </c>
      <c r="F194" s="370">
        <v>360</v>
      </c>
      <c r="G194" s="369" t="s">
        <v>1035</v>
      </c>
      <c r="H194" s="369" t="s">
        <v>132</v>
      </c>
      <c r="I194" s="373" t="s">
        <v>1033</v>
      </c>
      <c r="J194" s="372" t="s">
        <v>1034</v>
      </c>
      <c r="K194" s="372" t="s">
        <v>704</v>
      </c>
      <c r="L194" s="373" t="s">
        <v>705</v>
      </c>
      <c r="M194" s="356">
        <v>45108</v>
      </c>
      <c r="N194" s="374">
        <v>44545</v>
      </c>
      <c r="O194" s="70">
        <f t="shared" si="25"/>
        <v>1</v>
      </c>
      <c r="P194" s="70">
        <f t="shared" si="26"/>
        <v>0</v>
      </c>
      <c r="Q194" s="135" t="str">
        <f t="shared" si="27"/>
        <v>Gastos_Gerais</v>
      </c>
    </row>
    <row r="195" spans="1:17" ht="25.5" hidden="1" x14ac:dyDescent="0.2">
      <c r="A195" s="366">
        <f t="shared" si="28"/>
        <v>192</v>
      </c>
      <c r="B195" s="425">
        <v>44574</v>
      </c>
      <c r="C195" s="426">
        <v>44562</v>
      </c>
      <c r="D195" s="427" t="s">
        <v>115</v>
      </c>
      <c r="E195" s="427" t="s">
        <v>302</v>
      </c>
      <c r="F195" s="428">
        <v>33673.599999999999</v>
      </c>
      <c r="G195" s="427" t="s">
        <v>1036</v>
      </c>
      <c r="H195" s="369" t="s">
        <v>658</v>
      </c>
      <c r="I195" s="373" t="s">
        <v>1037</v>
      </c>
      <c r="J195" s="372" t="s">
        <v>1038</v>
      </c>
      <c r="K195" s="372" t="s">
        <v>704</v>
      </c>
      <c r="L195" s="373" t="s">
        <v>428</v>
      </c>
      <c r="M195" s="356">
        <v>105</v>
      </c>
      <c r="N195" s="374">
        <v>44567</v>
      </c>
      <c r="O195" s="70">
        <f t="shared" si="25"/>
        <v>1</v>
      </c>
      <c r="P195" s="70">
        <f t="shared" si="26"/>
        <v>1</v>
      </c>
      <c r="Q195" s="135" t="str">
        <f t="shared" si="27"/>
        <v>Gastos_Gerais</v>
      </c>
    </row>
    <row r="196" spans="1:17" ht="25.5" hidden="1" x14ac:dyDescent="0.2">
      <c r="A196" s="366">
        <f t="shared" si="28"/>
        <v>193</v>
      </c>
      <c r="B196" s="362">
        <v>44574</v>
      </c>
      <c r="C196" s="363">
        <v>44562</v>
      </c>
      <c r="D196" s="355" t="s">
        <v>115</v>
      </c>
      <c r="E196" s="355" t="s">
        <v>354</v>
      </c>
      <c r="F196" s="364">
        <v>646.6</v>
      </c>
      <c r="G196" s="355" t="s">
        <v>1039</v>
      </c>
      <c r="H196" s="355" t="s">
        <v>138</v>
      </c>
      <c r="I196" s="357" t="s">
        <v>1040</v>
      </c>
      <c r="J196" s="356" t="s">
        <v>1041</v>
      </c>
      <c r="K196" s="356" t="s">
        <v>704</v>
      </c>
      <c r="L196" s="357" t="s">
        <v>428</v>
      </c>
      <c r="M196" s="356">
        <v>359734</v>
      </c>
      <c r="N196" s="374">
        <v>44547</v>
      </c>
      <c r="O196" s="70">
        <f t="shared" si="25"/>
        <v>1</v>
      </c>
      <c r="P196" s="70">
        <f t="shared" si="26"/>
        <v>1</v>
      </c>
      <c r="Q196" s="135" t="str">
        <f t="shared" si="27"/>
        <v>Gastos_Gerais</v>
      </c>
    </row>
    <row r="197" spans="1:17" ht="25.5" hidden="1" x14ac:dyDescent="0.2">
      <c r="A197" s="366">
        <f t="shared" si="28"/>
        <v>194</v>
      </c>
      <c r="B197" s="351">
        <v>44574</v>
      </c>
      <c r="C197" s="375">
        <v>44562</v>
      </c>
      <c r="D197" s="353" t="s">
        <v>115</v>
      </c>
      <c r="E197" s="353" t="s">
        <v>298</v>
      </c>
      <c r="F197" s="354">
        <v>395.83</v>
      </c>
      <c r="G197" s="355" t="s">
        <v>1042</v>
      </c>
      <c r="H197" s="353" t="s">
        <v>128</v>
      </c>
      <c r="I197" s="357" t="s">
        <v>1043</v>
      </c>
      <c r="J197" s="356" t="s">
        <v>1044</v>
      </c>
      <c r="K197" s="356" t="s">
        <v>704</v>
      </c>
      <c r="L197" s="357" t="s">
        <v>428</v>
      </c>
      <c r="M197" s="356">
        <v>13586</v>
      </c>
      <c r="N197" s="374">
        <v>44545</v>
      </c>
      <c r="O197" s="70">
        <f t="shared" si="25"/>
        <v>1</v>
      </c>
      <c r="P197" s="70">
        <f t="shared" si="26"/>
        <v>1</v>
      </c>
      <c r="Q197" s="135" t="str">
        <f t="shared" si="27"/>
        <v>Gastos_Gerais</v>
      </c>
    </row>
    <row r="198" spans="1:17" ht="25.5" hidden="1" x14ac:dyDescent="0.2">
      <c r="A198" s="366">
        <f t="shared" si="28"/>
        <v>195</v>
      </c>
      <c r="B198" s="351">
        <v>44574</v>
      </c>
      <c r="C198" s="375">
        <v>44562</v>
      </c>
      <c r="D198" s="353" t="s">
        <v>115</v>
      </c>
      <c r="E198" s="353" t="s">
        <v>298</v>
      </c>
      <c r="F198" s="354">
        <v>810.08</v>
      </c>
      <c r="G198" s="371" t="s">
        <v>1045</v>
      </c>
      <c r="H198" s="353" t="s">
        <v>138</v>
      </c>
      <c r="I198" s="357" t="s">
        <v>1043</v>
      </c>
      <c r="J198" s="356" t="s">
        <v>1044</v>
      </c>
      <c r="K198" s="356" t="s">
        <v>704</v>
      </c>
      <c r="L198" s="357" t="s">
        <v>428</v>
      </c>
      <c r="M198" s="356">
        <v>13585</v>
      </c>
      <c r="N198" s="374">
        <v>44545</v>
      </c>
      <c r="O198" s="70">
        <f t="shared" si="25"/>
        <v>1</v>
      </c>
      <c r="P198" s="70">
        <f t="shared" si="26"/>
        <v>1</v>
      </c>
      <c r="Q198" s="135" t="str">
        <f t="shared" si="27"/>
        <v>Gastos_Gerais</v>
      </c>
    </row>
    <row r="199" spans="1:17" ht="25.5" hidden="1" x14ac:dyDescent="0.2">
      <c r="A199" s="366">
        <f t="shared" si="28"/>
        <v>196</v>
      </c>
      <c r="B199" s="351">
        <v>44574</v>
      </c>
      <c r="C199" s="375">
        <v>44562</v>
      </c>
      <c r="D199" s="353" t="s">
        <v>115</v>
      </c>
      <c r="E199" s="353" t="s">
        <v>298</v>
      </c>
      <c r="F199" s="354">
        <v>1401.18</v>
      </c>
      <c r="G199" s="353" t="s">
        <v>1046</v>
      </c>
      <c r="H199" s="353" t="s">
        <v>765</v>
      </c>
      <c r="I199" s="357" t="s">
        <v>1043</v>
      </c>
      <c r="J199" s="356" t="s">
        <v>1044</v>
      </c>
      <c r="K199" s="356" t="s">
        <v>704</v>
      </c>
      <c r="L199" s="357" t="s">
        <v>428</v>
      </c>
      <c r="M199" s="356">
        <v>13601</v>
      </c>
      <c r="N199" s="374">
        <v>44545</v>
      </c>
      <c r="O199" s="70">
        <f t="shared" si="25"/>
        <v>1</v>
      </c>
      <c r="P199" s="70">
        <f t="shared" si="26"/>
        <v>1</v>
      </c>
      <c r="Q199" s="135" t="str">
        <f t="shared" si="27"/>
        <v>Gastos_Gerais</v>
      </c>
    </row>
    <row r="200" spans="1:17" ht="25.5" hidden="1" x14ac:dyDescent="0.2">
      <c r="A200" s="366">
        <f t="shared" si="28"/>
        <v>197</v>
      </c>
      <c r="B200" s="351">
        <v>44574</v>
      </c>
      <c r="C200" s="375">
        <v>44562</v>
      </c>
      <c r="D200" s="353" t="s">
        <v>115</v>
      </c>
      <c r="E200" s="353" t="s">
        <v>298</v>
      </c>
      <c r="F200" s="354">
        <v>2720.61</v>
      </c>
      <c r="G200" s="381" t="s">
        <v>1047</v>
      </c>
      <c r="H200" s="353" t="s">
        <v>135</v>
      </c>
      <c r="I200" s="357" t="s">
        <v>1043</v>
      </c>
      <c r="J200" s="356" t="s">
        <v>1044</v>
      </c>
      <c r="K200" s="356" t="s">
        <v>704</v>
      </c>
      <c r="L200" s="357" t="s">
        <v>428</v>
      </c>
      <c r="M200" s="356">
        <v>13580</v>
      </c>
      <c r="N200" s="374">
        <v>44545</v>
      </c>
      <c r="O200" s="70">
        <f t="shared" si="25"/>
        <v>1</v>
      </c>
      <c r="P200" s="70">
        <f t="shared" si="26"/>
        <v>1</v>
      </c>
      <c r="Q200" s="135" t="str">
        <f t="shared" si="27"/>
        <v>Gastos_Gerais</v>
      </c>
    </row>
    <row r="201" spans="1:17" ht="25.5" hidden="1" x14ac:dyDescent="0.2">
      <c r="A201" s="366">
        <f t="shared" si="28"/>
        <v>198</v>
      </c>
      <c r="B201" s="351">
        <v>44574</v>
      </c>
      <c r="C201" s="375">
        <v>44562</v>
      </c>
      <c r="D201" s="353" t="s">
        <v>115</v>
      </c>
      <c r="E201" s="353" t="s">
        <v>298</v>
      </c>
      <c r="F201" s="354">
        <v>1499.11</v>
      </c>
      <c r="G201" s="353" t="s">
        <v>1048</v>
      </c>
      <c r="H201" s="353" t="s">
        <v>136</v>
      </c>
      <c r="I201" s="357" t="s">
        <v>1043</v>
      </c>
      <c r="J201" s="356" t="s">
        <v>1044</v>
      </c>
      <c r="K201" s="356" t="s">
        <v>704</v>
      </c>
      <c r="L201" s="357" t="s">
        <v>428</v>
      </c>
      <c r="M201" s="356">
        <v>13587</v>
      </c>
      <c r="N201" s="374">
        <v>44545</v>
      </c>
      <c r="O201" s="70">
        <f t="shared" si="25"/>
        <v>1</v>
      </c>
      <c r="P201" s="70">
        <f t="shared" si="26"/>
        <v>1</v>
      </c>
      <c r="Q201" s="135" t="str">
        <f t="shared" si="27"/>
        <v>Gastos_Gerais</v>
      </c>
    </row>
    <row r="202" spans="1:17" ht="25.5" hidden="1" x14ac:dyDescent="0.2">
      <c r="A202" s="366">
        <f t="shared" si="28"/>
        <v>199</v>
      </c>
      <c r="B202" s="351">
        <v>44574</v>
      </c>
      <c r="C202" s="375">
        <v>44562</v>
      </c>
      <c r="D202" s="353" t="s">
        <v>115</v>
      </c>
      <c r="E202" s="353" t="s">
        <v>298</v>
      </c>
      <c r="F202" s="354">
        <v>3107.67</v>
      </c>
      <c r="G202" s="353" t="s">
        <v>1049</v>
      </c>
      <c r="H202" s="353" t="s">
        <v>131</v>
      </c>
      <c r="I202" s="357" t="s">
        <v>1043</v>
      </c>
      <c r="J202" s="356" t="s">
        <v>1044</v>
      </c>
      <c r="K202" s="356" t="s">
        <v>704</v>
      </c>
      <c r="L202" s="357" t="s">
        <v>428</v>
      </c>
      <c r="M202" s="356">
        <v>13579</v>
      </c>
      <c r="N202" s="374">
        <v>44545</v>
      </c>
      <c r="O202" s="70">
        <f t="shared" si="25"/>
        <v>1</v>
      </c>
      <c r="P202" s="70">
        <f t="shared" si="26"/>
        <v>1</v>
      </c>
      <c r="Q202" s="135" t="str">
        <f t="shared" si="27"/>
        <v>Gastos_Gerais</v>
      </c>
    </row>
    <row r="203" spans="1:17" ht="48" hidden="1" x14ac:dyDescent="0.2">
      <c r="A203" s="366">
        <f t="shared" si="28"/>
        <v>200</v>
      </c>
      <c r="B203" s="351">
        <v>44574</v>
      </c>
      <c r="C203" s="375">
        <v>44562</v>
      </c>
      <c r="D203" s="353" t="s">
        <v>115</v>
      </c>
      <c r="E203" s="353" t="s">
        <v>352</v>
      </c>
      <c r="F203" s="354">
        <v>1722.6</v>
      </c>
      <c r="G203" s="353" t="s">
        <v>1050</v>
      </c>
      <c r="H203" s="353" t="s">
        <v>134</v>
      </c>
      <c r="I203" s="357" t="s">
        <v>1051</v>
      </c>
      <c r="J203" s="356" t="s">
        <v>1052</v>
      </c>
      <c r="K203" s="356" t="s">
        <v>704</v>
      </c>
      <c r="L203" s="357" t="s">
        <v>428</v>
      </c>
      <c r="M203" s="356">
        <v>20221</v>
      </c>
      <c r="N203" s="374">
        <v>44571</v>
      </c>
      <c r="O203" s="70">
        <f t="shared" si="25"/>
        <v>1</v>
      </c>
      <c r="P203" s="70">
        <f t="shared" si="26"/>
        <v>1</v>
      </c>
      <c r="Q203" s="135" t="str">
        <f t="shared" si="27"/>
        <v>Gastos_Gerais</v>
      </c>
    </row>
    <row r="204" spans="1:17" ht="48" hidden="1" x14ac:dyDescent="0.2">
      <c r="A204" s="366">
        <f t="shared" si="28"/>
        <v>201</v>
      </c>
      <c r="B204" s="351">
        <v>44574</v>
      </c>
      <c r="C204" s="375">
        <v>44562</v>
      </c>
      <c r="D204" s="353" t="s">
        <v>115</v>
      </c>
      <c r="E204" s="353" t="s">
        <v>352</v>
      </c>
      <c r="F204" s="354">
        <v>547.35</v>
      </c>
      <c r="G204" s="353" t="s">
        <v>1053</v>
      </c>
      <c r="H204" s="353" t="s">
        <v>132</v>
      </c>
      <c r="I204" s="357" t="s">
        <v>1054</v>
      </c>
      <c r="J204" s="356" t="s">
        <v>1055</v>
      </c>
      <c r="K204" s="356" t="s">
        <v>704</v>
      </c>
      <c r="L204" s="357" t="s">
        <v>428</v>
      </c>
      <c r="M204" s="356">
        <v>20023</v>
      </c>
      <c r="N204" s="374">
        <v>44568</v>
      </c>
      <c r="O204" s="70">
        <f t="shared" si="25"/>
        <v>1</v>
      </c>
      <c r="P204" s="70">
        <f t="shared" si="26"/>
        <v>1</v>
      </c>
      <c r="Q204" s="135" t="str">
        <f t="shared" si="27"/>
        <v>Gastos_Gerais</v>
      </c>
    </row>
    <row r="205" spans="1:17" ht="25.5" hidden="1" x14ac:dyDescent="0.2">
      <c r="A205" s="366">
        <f t="shared" si="28"/>
        <v>202</v>
      </c>
      <c r="B205" s="351">
        <v>44574</v>
      </c>
      <c r="C205" s="375">
        <v>44531</v>
      </c>
      <c r="D205" s="353" t="s">
        <v>115</v>
      </c>
      <c r="E205" s="353" t="s">
        <v>230</v>
      </c>
      <c r="F205" s="354">
        <v>1450.54</v>
      </c>
      <c r="G205" s="353" t="s">
        <v>758</v>
      </c>
      <c r="H205" s="353" t="s">
        <v>128</v>
      </c>
      <c r="I205" s="357" t="s">
        <v>759</v>
      </c>
      <c r="J205" s="356" t="s">
        <v>760</v>
      </c>
      <c r="K205" s="356" t="s">
        <v>704</v>
      </c>
      <c r="L205" s="357" t="s">
        <v>428</v>
      </c>
      <c r="M205" s="356">
        <v>70950250</v>
      </c>
      <c r="N205" s="374">
        <v>44571</v>
      </c>
      <c r="O205" s="70">
        <f t="shared" si="25"/>
        <v>1</v>
      </c>
      <c r="P205" s="70">
        <f t="shared" si="26"/>
        <v>0</v>
      </c>
      <c r="Q205" s="135" t="str">
        <f t="shared" si="27"/>
        <v>Gastos_Gerais</v>
      </c>
    </row>
    <row r="206" spans="1:17" ht="25.5" hidden="1" x14ac:dyDescent="0.2">
      <c r="A206" s="366">
        <f t="shared" si="28"/>
        <v>203</v>
      </c>
      <c r="B206" s="351">
        <v>44574</v>
      </c>
      <c r="C206" s="375">
        <v>44562</v>
      </c>
      <c r="D206" s="353" t="s">
        <v>104</v>
      </c>
      <c r="E206" s="353" t="s">
        <v>185</v>
      </c>
      <c r="F206" s="354">
        <v>1319.43</v>
      </c>
      <c r="G206" s="353" t="s">
        <v>1013</v>
      </c>
      <c r="H206" s="353" t="s">
        <v>139</v>
      </c>
      <c r="I206" s="357" t="s">
        <v>1028</v>
      </c>
      <c r="J206" s="356" t="s">
        <v>1029</v>
      </c>
      <c r="K206" s="356" t="s">
        <v>1016</v>
      </c>
      <c r="L206" s="357" t="s">
        <v>1017</v>
      </c>
      <c r="M206" s="356" t="s">
        <v>1056</v>
      </c>
      <c r="N206" s="374">
        <v>44574</v>
      </c>
      <c r="O206" s="70">
        <f t="shared" si="25"/>
        <v>1</v>
      </c>
      <c r="P206" s="70">
        <f t="shared" si="26"/>
        <v>1</v>
      </c>
      <c r="Q206" s="135" t="str">
        <f t="shared" si="27"/>
        <v>Gastos_com_Pessoal</v>
      </c>
    </row>
    <row r="207" spans="1:17" ht="48" hidden="1" x14ac:dyDescent="0.2">
      <c r="A207" s="361">
        <f t="shared" si="28"/>
        <v>204</v>
      </c>
      <c r="B207" s="362">
        <v>44574</v>
      </c>
      <c r="C207" s="363">
        <v>44562</v>
      </c>
      <c r="D207" s="355" t="s">
        <v>115</v>
      </c>
      <c r="E207" s="355" t="s">
        <v>284</v>
      </c>
      <c r="F207" s="364">
        <v>35.020000000000003</v>
      </c>
      <c r="G207" s="355" t="s">
        <v>1057</v>
      </c>
      <c r="H207" s="355" t="s">
        <v>132</v>
      </c>
      <c r="I207" s="357" t="s">
        <v>1058</v>
      </c>
      <c r="J207" s="356" t="s">
        <v>1059</v>
      </c>
      <c r="K207" s="356" t="s">
        <v>732</v>
      </c>
      <c r="L207" s="357" t="s">
        <v>792</v>
      </c>
      <c r="M207" s="356">
        <v>154741</v>
      </c>
      <c r="N207" s="374">
        <v>44574</v>
      </c>
      <c r="O207" s="70">
        <f t="shared" si="25"/>
        <v>1</v>
      </c>
      <c r="P207" s="70">
        <f t="shared" si="26"/>
        <v>1</v>
      </c>
      <c r="Q207" s="135" t="str">
        <f t="shared" si="27"/>
        <v>Gastos_Gerais</v>
      </c>
    </row>
    <row r="208" spans="1:17" ht="25.5" hidden="1" x14ac:dyDescent="0.2">
      <c r="A208" s="366">
        <f t="shared" si="28"/>
        <v>205</v>
      </c>
      <c r="B208" s="351">
        <v>44574</v>
      </c>
      <c r="C208" s="375">
        <v>44562</v>
      </c>
      <c r="D208" s="353" t="s">
        <v>104</v>
      </c>
      <c r="E208" s="353" t="s">
        <v>189</v>
      </c>
      <c r="F208" s="354">
        <v>1599.71</v>
      </c>
      <c r="G208" s="353" t="s">
        <v>1060</v>
      </c>
      <c r="H208" s="353" t="s">
        <v>128</v>
      </c>
      <c r="I208" s="357" t="s">
        <v>1061</v>
      </c>
      <c r="J208" s="356" t="s">
        <v>1062</v>
      </c>
      <c r="K208" s="356" t="s">
        <v>783</v>
      </c>
      <c r="L208" s="357" t="s">
        <v>783</v>
      </c>
      <c r="M208" s="356">
        <v>377641</v>
      </c>
      <c r="N208" s="374">
        <v>44574</v>
      </c>
      <c r="O208" s="70">
        <f t="shared" si="25"/>
        <v>1</v>
      </c>
      <c r="P208" s="70">
        <f t="shared" si="26"/>
        <v>1</v>
      </c>
      <c r="Q208" s="135" t="str">
        <f t="shared" si="27"/>
        <v>Gastos_com_Pessoal</v>
      </c>
    </row>
    <row r="209" spans="1:17" ht="25.5" hidden="1" x14ac:dyDescent="0.2">
      <c r="A209" s="366">
        <f t="shared" si="28"/>
        <v>206</v>
      </c>
      <c r="B209" s="351">
        <v>44574</v>
      </c>
      <c r="C209" s="375">
        <v>44562</v>
      </c>
      <c r="D209" s="353" t="s">
        <v>104</v>
      </c>
      <c r="E209" s="353" t="s">
        <v>191</v>
      </c>
      <c r="F209" s="354">
        <v>539.58000000000004</v>
      </c>
      <c r="G209" s="353" t="s">
        <v>1063</v>
      </c>
      <c r="H209" s="353" t="s">
        <v>128</v>
      </c>
      <c r="I209" s="357" t="s">
        <v>1061</v>
      </c>
      <c r="J209" s="356" t="s">
        <v>1062</v>
      </c>
      <c r="K209" s="356" t="s">
        <v>783</v>
      </c>
      <c r="L209" s="357" t="s">
        <v>783</v>
      </c>
      <c r="M209" s="356">
        <v>377641</v>
      </c>
      <c r="N209" s="374">
        <v>44574</v>
      </c>
      <c r="O209" s="70">
        <f t="shared" si="25"/>
        <v>1</v>
      </c>
      <c r="P209" s="70">
        <f t="shared" si="26"/>
        <v>1</v>
      </c>
      <c r="Q209" s="135" t="str">
        <f t="shared" si="27"/>
        <v>Gastos_com_Pessoal</v>
      </c>
    </row>
    <row r="210" spans="1:17" ht="25.5" hidden="1" x14ac:dyDescent="0.2">
      <c r="A210" s="366">
        <f t="shared" si="28"/>
        <v>207</v>
      </c>
      <c r="B210" s="351">
        <v>44574</v>
      </c>
      <c r="C210" s="375">
        <v>44562</v>
      </c>
      <c r="D210" s="353" t="s">
        <v>115</v>
      </c>
      <c r="E210" s="353" t="s">
        <v>286</v>
      </c>
      <c r="F210" s="354">
        <v>2.5</v>
      </c>
      <c r="G210" s="353" t="s">
        <v>286</v>
      </c>
      <c r="H210" s="353" t="s">
        <v>128</v>
      </c>
      <c r="I210" s="357" t="s">
        <v>1064</v>
      </c>
      <c r="J210" s="356" t="s">
        <v>666</v>
      </c>
      <c r="K210" s="356" t="s">
        <v>1065</v>
      </c>
      <c r="L210" s="357" t="s">
        <v>1066</v>
      </c>
      <c r="M210" s="356">
        <v>377641</v>
      </c>
      <c r="N210" s="374">
        <v>44574</v>
      </c>
      <c r="O210" s="70">
        <f t="shared" si="25"/>
        <v>1</v>
      </c>
      <c r="P210" s="70">
        <f t="shared" si="26"/>
        <v>1</v>
      </c>
      <c r="Q210" s="135" t="str">
        <f t="shared" si="27"/>
        <v>Gastos_Gerais</v>
      </c>
    </row>
    <row r="211" spans="1:17" ht="25.5" hidden="1" x14ac:dyDescent="0.2">
      <c r="A211" s="366">
        <f t="shared" si="28"/>
        <v>208</v>
      </c>
      <c r="B211" s="351">
        <v>44575</v>
      </c>
      <c r="C211" s="375">
        <v>44562</v>
      </c>
      <c r="D211" s="353" t="s">
        <v>115</v>
      </c>
      <c r="E211" s="353" t="s">
        <v>308</v>
      </c>
      <c r="F211" s="354">
        <v>423</v>
      </c>
      <c r="G211" s="353" t="s">
        <v>1067</v>
      </c>
      <c r="H211" s="353" t="s">
        <v>129</v>
      </c>
      <c r="I211" s="357" t="s">
        <v>718</v>
      </c>
      <c r="J211" s="356" t="s">
        <v>719</v>
      </c>
      <c r="K211" s="356" t="s">
        <v>704</v>
      </c>
      <c r="L211" s="357" t="s">
        <v>428</v>
      </c>
      <c r="M211" s="356">
        <v>29785</v>
      </c>
      <c r="N211" s="382">
        <v>44571</v>
      </c>
      <c r="O211" s="70">
        <f t="shared" si="25"/>
        <v>1</v>
      </c>
      <c r="P211" s="70">
        <f t="shared" si="26"/>
        <v>1</v>
      </c>
      <c r="Q211" s="135" t="str">
        <f t="shared" si="27"/>
        <v>Gastos_Gerais</v>
      </c>
    </row>
    <row r="212" spans="1:17" ht="25.5" hidden="1" x14ac:dyDescent="0.2">
      <c r="A212" s="366">
        <f t="shared" si="28"/>
        <v>209</v>
      </c>
      <c r="B212" s="351">
        <v>44575</v>
      </c>
      <c r="C212" s="375">
        <v>44562</v>
      </c>
      <c r="D212" s="353" t="s">
        <v>115</v>
      </c>
      <c r="E212" s="353" t="s">
        <v>366</v>
      </c>
      <c r="F212" s="354">
        <v>198.05</v>
      </c>
      <c r="G212" s="353" t="s">
        <v>828</v>
      </c>
      <c r="H212" s="353" t="s">
        <v>139</v>
      </c>
      <c r="I212" s="357" t="s">
        <v>853</v>
      </c>
      <c r="J212" s="356" t="s">
        <v>854</v>
      </c>
      <c r="K212" s="356" t="s">
        <v>704</v>
      </c>
      <c r="L212" s="357" t="s">
        <v>428</v>
      </c>
      <c r="M212" s="356">
        <v>9439</v>
      </c>
      <c r="N212" s="374">
        <v>44573</v>
      </c>
      <c r="O212" s="70">
        <f t="shared" si="25"/>
        <v>1</v>
      </c>
      <c r="P212" s="70">
        <f t="shared" si="26"/>
        <v>1</v>
      </c>
      <c r="Q212" s="135" t="str">
        <f t="shared" si="27"/>
        <v>Gastos_Gerais</v>
      </c>
    </row>
    <row r="213" spans="1:17" ht="36" hidden="1" x14ac:dyDescent="0.2">
      <c r="A213" s="366">
        <f t="shared" si="28"/>
        <v>210</v>
      </c>
      <c r="B213" s="351">
        <v>44575</v>
      </c>
      <c r="C213" s="375">
        <v>44562</v>
      </c>
      <c r="D213" s="353" t="s">
        <v>115</v>
      </c>
      <c r="E213" s="353" t="s">
        <v>405</v>
      </c>
      <c r="F213" s="354">
        <v>409.2</v>
      </c>
      <c r="G213" s="353" t="s">
        <v>1068</v>
      </c>
      <c r="H213" s="353" t="s">
        <v>139</v>
      </c>
      <c r="I213" s="357" t="s">
        <v>853</v>
      </c>
      <c r="J213" s="356" t="s">
        <v>854</v>
      </c>
      <c r="K213" s="356" t="s">
        <v>704</v>
      </c>
      <c r="L213" s="357" t="s">
        <v>428</v>
      </c>
      <c r="M213" s="356">
        <v>9438</v>
      </c>
      <c r="N213" s="374">
        <v>44573</v>
      </c>
      <c r="O213" s="70">
        <f t="shared" si="25"/>
        <v>1</v>
      </c>
      <c r="P213" s="70">
        <f t="shared" si="26"/>
        <v>1</v>
      </c>
      <c r="Q213" s="135" t="str">
        <f t="shared" si="27"/>
        <v>Gastos_Gerais</v>
      </c>
    </row>
    <row r="214" spans="1:17" ht="25.5" hidden="1" x14ac:dyDescent="0.2">
      <c r="A214" s="366">
        <f t="shared" si="28"/>
        <v>211</v>
      </c>
      <c r="B214" s="351">
        <v>44575</v>
      </c>
      <c r="C214" s="375">
        <v>44562</v>
      </c>
      <c r="D214" s="353" t="s">
        <v>115</v>
      </c>
      <c r="E214" s="353" t="s">
        <v>302</v>
      </c>
      <c r="F214" s="354">
        <v>18961.2</v>
      </c>
      <c r="G214" s="353" t="s">
        <v>1069</v>
      </c>
      <c r="H214" s="353" t="s">
        <v>139</v>
      </c>
      <c r="I214" s="357" t="s">
        <v>1070</v>
      </c>
      <c r="J214" s="356" t="s">
        <v>1071</v>
      </c>
      <c r="K214" s="356" t="s">
        <v>704</v>
      </c>
      <c r="L214" s="357" t="s">
        <v>428</v>
      </c>
      <c r="M214" s="356">
        <v>160</v>
      </c>
      <c r="N214" s="374">
        <v>44572</v>
      </c>
      <c r="O214" s="70">
        <f t="shared" si="25"/>
        <v>1</v>
      </c>
      <c r="P214" s="70">
        <f t="shared" si="26"/>
        <v>1</v>
      </c>
      <c r="Q214" s="135" t="str">
        <f t="shared" si="27"/>
        <v>Gastos_Gerais</v>
      </c>
    </row>
    <row r="215" spans="1:17" ht="25.5" hidden="1" x14ac:dyDescent="0.2">
      <c r="A215" s="366">
        <f t="shared" si="28"/>
        <v>212</v>
      </c>
      <c r="B215" s="351">
        <v>44575</v>
      </c>
      <c r="C215" s="375">
        <v>44562</v>
      </c>
      <c r="D215" s="353" t="s">
        <v>115</v>
      </c>
      <c r="E215" s="353" t="s">
        <v>298</v>
      </c>
      <c r="F215" s="354">
        <v>976.3</v>
      </c>
      <c r="G215" s="353" t="s">
        <v>1072</v>
      </c>
      <c r="H215" s="353" t="s">
        <v>134</v>
      </c>
      <c r="I215" s="357" t="s">
        <v>1043</v>
      </c>
      <c r="J215" s="356" t="s">
        <v>1044</v>
      </c>
      <c r="K215" s="356" t="s">
        <v>704</v>
      </c>
      <c r="L215" s="357" t="s">
        <v>428</v>
      </c>
      <c r="M215" s="356">
        <v>13635</v>
      </c>
      <c r="N215" s="374">
        <v>44546</v>
      </c>
      <c r="O215" s="70">
        <f t="shared" si="25"/>
        <v>1</v>
      </c>
      <c r="P215" s="70">
        <f t="shared" si="26"/>
        <v>1</v>
      </c>
      <c r="Q215" s="135" t="str">
        <f t="shared" si="27"/>
        <v>Gastos_Gerais</v>
      </c>
    </row>
    <row r="216" spans="1:17" ht="25.5" hidden="1" x14ac:dyDescent="0.2">
      <c r="A216" s="366">
        <f t="shared" si="28"/>
        <v>213</v>
      </c>
      <c r="B216" s="351">
        <v>44575</v>
      </c>
      <c r="C216" s="375">
        <v>44562</v>
      </c>
      <c r="D216" s="353" t="s">
        <v>115</v>
      </c>
      <c r="E216" s="353" t="s">
        <v>302</v>
      </c>
      <c r="F216" s="354">
        <v>33108.26</v>
      </c>
      <c r="G216" s="353" t="s">
        <v>1073</v>
      </c>
      <c r="H216" s="353" t="s">
        <v>130</v>
      </c>
      <c r="I216" s="357" t="s">
        <v>1074</v>
      </c>
      <c r="J216" s="356" t="s">
        <v>1075</v>
      </c>
      <c r="K216" s="356" t="s">
        <v>704</v>
      </c>
      <c r="L216" s="357" t="s">
        <v>428</v>
      </c>
      <c r="M216" s="356">
        <v>809</v>
      </c>
      <c r="N216" s="374">
        <v>44567</v>
      </c>
      <c r="O216" s="70">
        <f t="shared" si="25"/>
        <v>1</v>
      </c>
      <c r="P216" s="70">
        <f t="shared" si="26"/>
        <v>1</v>
      </c>
      <c r="Q216" s="135" t="str">
        <f t="shared" si="27"/>
        <v>Gastos_Gerais</v>
      </c>
    </row>
    <row r="217" spans="1:17" ht="25.5" hidden="1" x14ac:dyDescent="0.2">
      <c r="A217" s="366">
        <f t="shared" si="28"/>
        <v>214</v>
      </c>
      <c r="B217" s="362">
        <v>44575</v>
      </c>
      <c r="C217" s="363">
        <v>44562</v>
      </c>
      <c r="D217" s="355" t="s">
        <v>115</v>
      </c>
      <c r="E217" s="355" t="s">
        <v>358</v>
      </c>
      <c r="F217" s="364">
        <v>250</v>
      </c>
      <c r="G217" s="353" t="s">
        <v>358</v>
      </c>
      <c r="H217" s="355" t="s">
        <v>132</v>
      </c>
      <c r="I217" s="357" t="s">
        <v>1076</v>
      </c>
      <c r="J217" s="356" t="s">
        <v>1077</v>
      </c>
      <c r="K217" s="356" t="s">
        <v>704</v>
      </c>
      <c r="L217" s="357" t="s">
        <v>428</v>
      </c>
      <c r="M217" s="356">
        <v>17984</v>
      </c>
      <c r="N217" s="374">
        <v>44571</v>
      </c>
      <c r="O217" s="70">
        <f t="shared" si="25"/>
        <v>1</v>
      </c>
      <c r="P217" s="70">
        <f t="shared" si="26"/>
        <v>1</v>
      </c>
      <c r="Q217" s="135" t="str">
        <f t="shared" si="27"/>
        <v>Gastos_Gerais</v>
      </c>
    </row>
    <row r="218" spans="1:17" ht="25.5" hidden="1" x14ac:dyDescent="0.2">
      <c r="A218" s="366">
        <f t="shared" si="28"/>
        <v>215</v>
      </c>
      <c r="B218" s="367">
        <v>44575</v>
      </c>
      <c r="C218" s="368">
        <v>44562</v>
      </c>
      <c r="D218" s="369" t="s">
        <v>115</v>
      </c>
      <c r="E218" s="369" t="s">
        <v>242</v>
      </c>
      <c r="F218" s="370">
        <v>40800</v>
      </c>
      <c r="G218" s="355" t="s">
        <v>646</v>
      </c>
      <c r="H218" s="353" t="s">
        <v>128</v>
      </c>
      <c r="I218" s="357" t="s">
        <v>645</v>
      </c>
      <c r="J218" s="356" t="s">
        <v>1078</v>
      </c>
      <c r="K218" s="356" t="s">
        <v>704</v>
      </c>
      <c r="L218" s="357" t="s">
        <v>428</v>
      </c>
      <c r="M218" s="356">
        <v>202223</v>
      </c>
      <c r="N218" s="374">
        <v>44566</v>
      </c>
      <c r="O218" s="70">
        <f t="shared" si="25"/>
        <v>1</v>
      </c>
      <c r="P218" s="70">
        <f t="shared" si="26"/>
        <v>1</v>
      </c>
      <c r="Q218" s="135" t="str">
        <f t="shared" si="27"/>
        <v>Gastos_Gerais</v>
      </c>
    </row>
    <row r="219" spans="1:17" ht="36" hidden="1" x14ac:dyDescent="0.2">
      <c r="A219" s="366">
        <f t="shared" si="28"/>
        <v>216</v>
      </c>
      <c r="B219" s="351">
        <v>44575</v>
      </c>
      <c r="C219" s="368">
        <v>44562</v>
      </c>
      <c r="D219" s="353" t="s">
        <v>115</v>
      </c>
      <c r="E219" s="353" t="s">
        <v>364</v>
      </c>
      <c r="F219" s="354">
        <v>997.5</v>
      </c>
      <c r="G219" s="355" t="s">
        <v>1079</v>
      </c>
      <c r="H219" s="353" t="s">
        <v>140</v>
      </c>
      <c r="I219" s="357" t="s">
        <v>1080</v>
      </c>
      <c r="J219" s="356" t="s">
        <v>1081</v>
      </c>
      <c r="K219" s="356" t="s">
        <v>704</v>
      </c>
      <c r="L219" s="357" t="s">
        <v>428</v>
      </c>
      <c r="M219" s="356">
        <v>8</v>
      </c>
      <c r="N219" s="374">
        <v>44569</v>
      </c>
      <c r="O219" s="70">
        <f t="shared" si="25"/>
        <v>1</v>
      </c>
      <c r="P219" s="70">
        <f t="shared" si="26"/>
        <v>1</v>
      </c>
      <c r="Q219" s="135" t="str">
        <f t="shared" si="27"/>
        <v>Gastos_Gerais</v>
      </c>
    </row>
    <row r="220" spans="1:17" ht="25.5" hidden="1" x14ac:dyDescent="0.2">
      <c r="A220" s="366">
        <f t="shared" si="28"/>
        <v>217</v>
      </c>
      <c r="B220" s="351">
        <v>44575</v>
      </c>
      <c r="C220" s="375">
        <v>44531</v>
      </c>
      <c r="D220" s="353" t="s">
        <v>115</v>
      </c>
      <c r="E220" s="353" t="s">
        <v>378</v>
      </c>
      <c r="F220" s="354">
        <v>1350</v>
      </c>
      <c r="G220" s="353" t="s">
        <v>1082</v>
      </c>
      <c r="H220" s="353" t="s">
        <v>127</v>
      </c>
      <c r="I220" s="357" t="s">
        <v>1083</v>
      </c>
      <c r="J220" s="356" t="s">
        <v>1084</v>
      </c>
      <c r="K220" s="356" t="s">
        <v>704</v>
      </c>
      <c r="L220" s="357" t="s">
        <v>428</v>
      </c>
      <c r="M220" s="356">
        <v>309308</v>
      </c>
      <c r="N220" s="374">
        <v>44563</v>
      </c>
      <c r="O220" s="70">
        <f t="shared" si="25"/>
        <v>1</v>
      </c>
      <c r="P220" s="70">
        <f t="shared" si="26"/>
        <v>0</v>
      </c>
      <c r="Q220" s="135" t="str">
        <f t="shared" si="27"/>
        <v>Gastos_Gerais</v>
      </c>
    </row>
    <row r="221" spans="1:17" ht="25.5" hidden="1" x14ac:dyDescent="0.2">
      <c r="A221" s="366">
        <f t="shared" si="28"/>
        <v>218</v>
      </c>
      <c r="B221" s="351">
        <v>44575</v>
      </c>
      <c r="C221" s="375">
        <v>44562</v>
      </c>
      <c r="D221" s="353" t="s">
        <v>115</v>
      </c>
      <c r="E221" s="353" t="s">
        <v>328</v>
      </c>
      <c r="F221" s="354">
        <v>1000</v>
      </c>
      <c r="G221" s="371" t="s">
        <v>1085</v>
      </c>
      <c r="H221" s="353" t="s">
        <v>138</v>
      </c>
      <c r="I221" s="373" t="s">
        <v>727</v>
      </c>
      <c r="J221" s="373" t="s">
        <v>811</v>
      </c>
      <c r="K221" s="373" t="s">
        <v>704</v>
      </c>
      <c r="L221" s="373" t="s">
        <v>704</v>
      </c>
      <c r="M221" s="356" t="s">
        <v>1086</v>
      </c>
      <c r="N221" s="374">
        <v>44575</v>
      </c>
      <c r="O221" s="70">
        <f t="shared" si="25"/>
        <v>1</v>
      </c>
      <c r="P221" s="70">
        <f t="shared" si="26"/>
        <v>1</v>
      </c>
      <c r="Q221" s="135" t="str">
        <f t="shared" si="27"/>
        <v>Gastos_Gerais</v>
      </c>
    </row>
    <row r="222" spans="1:17" ht="25.5" hidden="1" x14ac:dyDescent="0.2">
      <c r="A222" s="366">
        <f t="shared" si="28"/>
        <v>219</v>
      </c>
      <c r="B222" s="351">
        <v>44575</v>
      </c>
      <c r="C222" s="375">
        <v>44562</v>
      </c>
      <c r="D222" s="353" t="s">
        <v>115</v>
      </c>
      <c r="E222" s="353" t="s">
        <v>328</v>
      </c>
      <c r="F222" s="354">
        <v>1500</v>
      </c>
      <c r="G222" s="371" t="s">
        <v>1087</v>
      </c>
      <c r="H222" s="353" t="s">
        <v>658</v>
      </c>
      <c r="I222" s="373" t="s">
        <v>727</v>
      </c>
      <c r="J222" s="373" t="s">
        <v>811</v>
      </c>
      <c r="K222" s="373" t="s">
        <v>704</v>
      </c>
      <c r="L222" s="373" t="s">
        <v>704</v>
      </c>
      <c r="M222" s="356" t="s">
        <v>1088</v>
      </c>
      <c r="N222" s="374">
        <v>44575</v>
      </c>
      <c r="O222" s="70">
        <f t="shared" si="25"/>
        <v>1</v>
      </c>
      <c r="P222" s="70">
        <f t="shared" si="26"/>
        <v>1</v>
      </c>
      <c r="Q222" s="135" t="str">
        <f t="shared" si="27"/>
        <v>Gastos_Gerais</v>
      </c>
    </row>
    <row r="223" spans="1:17" ht="25.5" hidden="1" x14ac:dyDescent="0.2">
      <c r="A223" s="366">
        <f t="shared" si="28"/>
        <v>220</v>
      </c>
      <c r="B223" s="351">
        <v>44575</v>
      </c>
      <c r="C223" s="375">
        <v>44562</v>
      </c>
      <c r="D223" s="353" t="s">
        <v>115</v>
      </c>
      <c r="E223" s="353" t="s">
        <v>232</v>
      </c>
      <c r="F223" s="354">
        <v>14088.38</v>
      </c>
      <c r="G223" s="353" t="s">
        <v>761</v>
      </c>
      <c r="H223" s="353" t="s">
        <v>136</v>
      </c>
      <c r="I223" s="357" t="s">
        <v>1089</v>
      </c>
      <c r="J223" s="356" t="s">
        <v>703</v>
      </c>
      <c r="K223" s="356" t="s">
        <v>704</v>
      </c>
      <c r="L223" s="357" t="s">
        <v>705</v>
      </c>
      <c r="M223" s="356" t="s">
        <v>1090</v>
      </c>
      <c r="N223" s="374">
        <v>44575</v>
      </c>
      <c r="O223" s="70">
        <f t="shared" si="25"/>
        <v>1</v>
      </c>
      <c r="P223" s="70">
        <f t="shared" si="26"/>
        <v>1</v>
      </c>
      <c r="Q223" s="135" t="str">
        <f t="shared" si="27"/>
        <v>Gastos_Gerais</v>
      </c>
    </row>
    <row r="224" spans="1:17" ht="25.5" hidden="1" x14ac:dyDescent="0.2">
      <c r="A224" s="366">
        <f t="shared" si="28"/>
        <v>221</v>
      </c>
      <c r="B224" s="351">
        <v>44575</v>
      </c>
      <c r="C224" s="375">
        <v>44562</v>
      </c>
      <c r="D224" s="353" t="s">
        <v>115</v>
      </c>
      <c r="E224" s="353" t="s">
        <v>232</v>
      </c>
      <c r="F224" s="354">
        <v>1699.97</v>
      </c>
      <c r="G224" s="353" t="s">
        <v>761</v>
      </c>
      <c r="H224" s="353" t="s">
        <v>138</v>
      </c>
      <c r="I224" s="357" t="s">
        <v>1089</v>
      </c>
      <c r="J224" s="356" t="s">
        <v>703</v>
      </c>
      <c r="K224" s="356" t="s">
        <v>704</v>
      </c>
      <c r="L224" s="357" t="s">
        <v>705</v>
      </c>
      <c r="M224" s="356" t="s">
        <v>1091</v>
      </c>
      <c r="N224" s="374">
        <v>44575</v>
      </c>
      <c r="O224" s="70">
        <f t="shared" si="25"/>
        <v>1</v>
      </c>
      <c r="P224" s="70">
        <f t="shared" si="26"/>
        <v>1</v>
      </c>
      <c r="Q224" s="135" t="str">
        <f t="shared" si="27"/>
        <v>Gastos_Gerais</v>
      </c>
    </row>
    <row r="225" spans="1:17" ht="25.5" hidden="1" x14ac:dyDescent="0.2">
      <c r="A225" s="366">
        <f t="shared" si="28"/>
        <v>222</v>
      </c>
      <c r="B225" s="351">
        <v>44575</v>
      </c>
      <c r="C225" s="375">
        <v>44531</v>
      </c>
      <c r="D225" s="353" t="s">
        <v>115</v>
      </c>
      <c r="E225" s="353" t="s">
        <v>236</v>
      </c>
      <c r="F225" s="354">
        <v>3526.05</v>
      </c>
      <c r="G225" s="353" t="s">
        <v>1092</v>
      </c>
      <c r="H225" s="353" t="s">
        <v>127</v>
      </c>
      <c r="I225" s="357" t="s">
        <v>656</v>
      </c>
      <c r="J225" s="356" t="s">
        <v>923</v>
      </c>
      <c r="K225" s="356" t="s">
        <v>704</v>
      </c>
      <c r="L225" s="357" t="s">
        <v>705</v>
      </c>
      <c r="M225" s="356">
        <v>4627810770</v>
      </c>
      <c r="N225" s="374">
        <v>44575</v>
      </c>
      <c r="O225" s="70">
        <f t="shared" si="25"/>
        <v>1</v>
      </c>
      <c r="P225" s="70">
        <f t="shared" si="26"/>
        <v>0</v>
      </c>
      <c r="Q225" s="135" t="str">
        <f t="shared" si="27"/>
        <v>Gastos_Gerais</v>
      </c>
    </row>
    <row r="226" spans="1:17" ht="25.5" hidden="1" x14ac:dyDescent="0.2">
      <c r="A226" s="366">
        <f t="shared" si="28"/>
        <v>223</v>
      </c>
      <c r="B226" s="351">
        <v>44575</v>
      </c>
      <c r="C226" s="375">
        <v>44531</v>
      </c>
      <c r="D226" s="353" t="s">
        <v>115</v>
      </c>
      <c r="E226" s="353" t="s">
        <v>238</v>
      </c>
      <c r="F226" s="354">
        <v>889</v>
      </c>
      <c r="G226" s="353" t="s">
        <v>238</v>
      </c>
      <c r="H226" s="353" t="s">
        <v>140</v>
      </c>
      <c r="I226" s="357" t="s">
        <v>1093</v>
      </c>
      <c r="J226" s="356" t="s">
        <v>1094</v>
      </c>
      <c r="K226" s="356" t="s">
        <v>704</v>
      </c>
      <c r="L226" s="357" t="s">
        <v>705</v>
      </c>
      <c r="M226" s="356">
        <v>376605601</v>
      </c>
      <c r="N226" s="374">
        <v>44575</v>
      </c>
      <c r="O226" s="70">
        <f t="shared" si="25"/>
        <v>1</v>
      </c>
      <c r="P226" s="70">
        <f t="shared" si="26"/>
        <v>0</v>
      </c>
      <c r="Q226" s="135" t="str">
        <f t="shared" si="27"/>
        <v>Gastos_Gerais</v>
      </c>
    </row>
    <row r="227" spans="1:17" ht="25.5" hidden="1" x14ac:dyDescent="0.2">
      <c r="A227" s="366">
        <f t="shared" si="28"/>
        <v>224</v>
      </c>
      <c r="B227" s="351">
        <v>44575</v>
      </c>
      <c r="C227" s="375">
        <v>44531</v>
      </c>
      <c r="D227" s="353" t="s">
        <v>115</v>
      </c>
      <c r="E227" s="353" t="s">
        <v>238</v>
      </c>
      <c r="F227" s="354">
        <v>598.94000000000005</v>
      </c>
      <c r="G227" s="353" t="s">
        <v>238</v>
      </c>
      <c r="H227" s="353" t="s">
        <v>130</v>
      </c>
      <c r="I227" s="357" t="s">
        <v>1093</v>
      </c>
      <c r="J227" s="356" t="s">
        <v>1094</v>
      </c>
      <c r="K227" s="356" t="s">
        <v>704</v>
      </c>
      <c r="L227" s="357" t="s">
        <v>705</v>
      </c>
      <c r="M227" s="356">
        <v>376397038</v>
      </c>
      <c r="N227" s="374">
        <v>44575</v>
      </c>
      <c r="O227" s="70">
        <f t="shared" si="25"/>
        <v>1</v>
      </c>
      <c r="P227" s="70">
        <f t="shared" si="26"/>
        <v>0</v>
      </c>
      <c r="Q227" s="135" t="str">
        <f t="shared" si="27"/>
        <v>Gastos_Gerais</v>
      </c>
    </row>
    <row r="228" spans="1:17" ht="25.5" hidden="1" x14ac:dyDescent="0.2">
      <c r="A228" s="366">
        <f t="shared" si="28"/>
        <v>225</v>
      </c>
      <c r="B228" s="351">
        <v>44575</v>
      </c>
      <c r="C228" s="375">
        <v>44531</v>
      </c>
      <c r="D228" s="353" t="s">
        <v>115</v>
      </c>
      <c r="E228" s="353" t="s">
        <v>238</v>
      </c>
      <c r="F228" s="354">
        <v>1146</v>
      </c>
      <c r="G228" s="353" t="s">
        <v>238</v>
      </c>
      <c r="H228" s="353" t="s">
        <v>128</v>
      </c>
      <c r="I228" s="357" t="s">
        <v>1095</v>
      </c>
      <c r="J228" s="356" t="s">
        <v>1096</v>
      </c>
      <c r="K228" s="356" t="s">
        <v>704</v>
      </c>
      <c r="L228" s="357" t="s">
        <v>705</v>
      </c>
      <c r="M228" s="356">
        <v>376752178</v>
      </c>
      <c r="N228" s="374">
        <v>44575</v>
      </c>
      <c r="O228" s="70">
        <f t="shared" si="25"/>
        <v>1</v>
      </c>
      <c r="P228" s="70">
        <f t="shared" si="26"/>
        <v>0</v>
      </c>
      <c r="Q228" s="135" t="str">
        <f t="shared" si="27"/>
        <v>Gastos_Gerais</v>
      </c>
    </row>
    <row r="229" spans="1:17" ht="25.5" hidden="1" x14ac:dyDescent="0.2">
      <c r="A229" s="366">
        <f t="shared" si="28"/>
        <v>226</v>
      </c>
      <c r="B229" s="351">
        <v>44575</v>
      </c>
      <c r="C229" s="375">
        <v>44531</v>
      </c>
      <c r="D229" s="353" t="s">
        <v>115</v>
      </c>
      <c r="E229" s="353" t="s">
        <v>268</v>
      </c>
      <c r="F229" s="354">
        <v>600</v>
      </c>
      <c r="G229" s="353" t="s">
        <v>1097</v>
      </c>
      <c r="H229" s="353" t="s">
        <v>129</v>
      </c>
      <c r="I229" s="357" t="s">
        <v>1098</v>
      </c>
      <c r="J229" s="356" t="s">
        <v>1099</v>
      </c>
      <c r="K229" s="356" t="s">
        <v>704</v>
      </c>
      <c r="L229" s="357" t="s">
        <v>428</v>
      </c>
      <c r="M229" s="356">
        <v>20228</v>
      </c>
      <c r="N229" s="374">
        <v>44575</v>
      </c>
      <c r="O229" s="70">
        <f t="shared" si="25"/>
        <v>1</v>
      </c>
      <c r="P229" s="70">
        <f t="shared" si="26"/>
        <v>0</v>
      </c>
      <c r="Q229" s="135" t="str">
        <f t="shared" si="27"/>
        <v>Gastos_Gerais</v>
      </c>
    </row>
    <row r="230" spans="1:17" ht="25.5" hidden="1" x14ac:dyDescent="0.2">
      <c r="A230" s="366">
        <f t="shared" si="28"/>
        <v>227</v>
      </c>
      <c r="B230" s="362">
        <v>44575</v>
      </c>
      <c r="C230" s="363">
        <v>44562</v>
      </c>
      <c r="D230" s="355" t="s">
        <v>115</v>
      </c>
      <c r="E230" s="355" t="s">
        <v>302</v>
      </c>
      <c r="F230" s="364">
        <v>374.16</v>
      </c>
      <c r="G230" s="355" t="s">
        <v>1100</v>
      </c>
      <c r="H230" s="355" t="s">
        <v>134</v>
      </c>
      <c r="I230" s="357" t="s">
        <v>1101</v>
      </c>
      <c r="J230" s="356" t="s">
        <v>1102</v>
      </c>
      <c r="K230" s="356" t="s">
        <v>704</v>
      </c>
      <c r="L230" s="357" t="s">
        <v>428</v>
      </c>
      <c r="M230" s="356">
        <v>291</v>
      </c>
      <c r="N230" s="374">
        <v>44575</v>
      </c>
      <c r="O230" s="70">
        <f t="shared" si="25"/>
        <v>1</v>
      </c>
      <c r="P230" s="70">
        <f t="shared" si="26"/>
        <v>1</v>
      </c>
      <c r="Q230" s="135" t="str">
        <f t="shared" si="27"/>
        <v>Gastos_Gerais</v>
      </c>
    </row>
    <row r="231" spans="1:17" ht="25.5" hidden="1" x14ac:dyDescent="0.2">
      <c r="A231" s="366">
        <f t="shared" si="28"/>
        <v>228</v>
      </c>
      <c r="B231" s="362">
        <v>44575</v>
      </c>
      <c r="C231" s="363">
        <v>44562</v>
      </c>
      <c r="D231" s="355" t="s">
        <v>115</v>
      </c>
      <c r="E231" s="355" t="s">
        <v>358</v>
      </c>
      <c r="F231" s="364">
        <v>253</v>
      </c>
      <c r="G231" s="355" t="s">
        <v>1103</v>
      </c>
      <c r="H231" s="355" t="s">
        <v>136</v>
      </c>
      <c r="I231" s="357" t="s">
        <v>1104</v>
      </c>
      <c r="J231" s="356" t="s">
        <v>1105</v>
      </c>
      <c r="K231" s="356" t="s">
        <v>704</v>
      </c>
      <c r="L231" s="357" t="s">
        <v>428</v>
      </c>
      <c r="M231" s="356">
        <v>185</v>
      </c>
      <c r="N231" s="374">
        <v>44575</v>
      </c>
      <c r="O231" s="70">
        <f t="shared" si="25"/>
        <v>1</v>
      </c>
      <c r="P231" s="70">
        <f t="shared" si="26"/>
        <v>1</v>
      </c>
      <c r="Q231" s="135" t="str">
        <f t="shared" si="27"/>
        <v>Gastos_Gerais</v>
      </c>
    </row>
    <row r="232" spans="1:17" ht="25.5" hidden="1" x14ac:dyDescent="0.2">
      <c r="A232" s="366">
        <f t="shared" si="28"/>
        <v>229</v>
      </c>
      <c r="B232" s="351">
        <v>44578</v>
      </c>
      <c r="C232" s="375">
        <v>44531</v>
      </c>
      <c r="D232" s="353" t="s">
        <v>115</v>
      </c>
      <c r="E232" s="353" t="s">
        <v>230</v>
      </c>
      <c r="F232" s="354">
        <v>2235.7199999999998</v>
      </c>
      <c r="G232" s="353" t="s">
        <v>758</v>
      </c>
      <c r="H232" s="353" t="s">
        <v>765</v>
      </c>
      <c r="I232" s="357" t="s">
        <v>759</v>
      </c>
      <c r="J232" s="356" t="s">
        <v>760</v>
      </c>
      <c r="K232" s="356" t="s">
        <v>704</v>
      </c>
      <c r="L232" s="357" t="s">
        <v>428</v>
      </c>
      <c r="M232" s="356">
        <v>71219942</v>
      </c>
      <c r="N232" s="374">
        <v>44578</v>
      </c>
      <c r="O232" s="70">
        <f t="shared" si="25"/>
        <v>1</v>
      </c>
      <c r="P232" s="70">
        <f t="shared" si="26"/>
        <v>0</v>
      </c>
      <c r="Q232" s="135" t="str">
        <f t="shared" si="27"/>
        <v>Gastos_Gerais</v>
      </c>
    </row>
    <row r="233" spans="1:17" ht="25.5" hidden="1" x14ac:dyDescent="0.2">
      <c r="A233" s="366">
        <f t="shared" si="28"/>
        <v>230</v>
      </c>
      <c r="B233" s="351">
        <v>44578</v>
      </c>
      <c r="C233" s="375">
        <v>44562</v>
      </c>
      <c r="D233" s="353" t="s">
        <v>115</v>
      </c>
      <c r="E233" s="353" t="s">
        <v>318</v>
      </c>
      <c r="F233" s="354">
        <v>432.5</v>
      </c>
      <c r="G233" s="353" t="s">
        <v>1106</v>
      </c>
      <c r="H233" s="353" t="s">
        <v>138</v>
      </c>
      <c r="I233" s="357" t="s">
        <v>1107</v>
      </c>
      <c r="J233" s="356" t="s">
        <v>1108</v>
      </c>
      <c r="K233" s="356" t="s">
        <v>704</v>
      </c>
      <c r="L233" s="373" t="s">
        <v>428</v>
      </c>
      <c r="M233" s="378">
        <v>352</v>
      </c>
      <c r="N233" s="374">
        <v>44578</v>
      </c>
      <c r="O233" s="70">
        <f t="shared" si="25"/>
        <v>1</v>
      </c>
      <c r="P233" s="70">
        <f t="shared" si="26"/>
        <v>1</v>
      </c>
      <c r="Q233" s="135" t="str">
        <f t="shared" si="27"/>
        <v>Gastos_Gerais</v>
      </c>
    </row>
    <row r="234" spans="1:17" ht="38.25" x14ac:dyDescent="0.2">
      <c r="A234" s="366">
        <f t="shared" si="28"/>
        <v>231</v>
      </c>
      <c r="B234" s="351">
        <v>44578</v>
      </c>
      <c r="C234" s="375">
        <v>44562</v>
      </c>
      <c r="D234" s="353" t="s">
        <v>117</v>
      </c>
      <c r="E234" s="353" t="s">
        <v>389</v>
      </c>
      <c r="F234" s="354">
        <v>2100</v>
      </c>
      <c r="G234" s="353" t="s">
        <v>1109</v>
      </c>
      <c r="H234" s="353" t="s">
        <v>131</v>
      </c>
      <c r="I234" s="357" t="s">
        <v>1110</v>
      </c>
      <c r="J234" s="356" t="s">
        <v>1111</v>
      </c>
      <c r="K234" s="356" t="s">
        <v>704</v>
      </c>
      <c r="L234" s="373" t="s">
        <v>428</v>
      </c>
      <c r="M234" s="378">
        <v>13370</v>
      </c>
      <c r="N234" s="374">
        <v>44568</v>
      </c>
      <c r="O234" s="70">
        <f t="shared" si="25"/>
        <v>1</v>
      </c>
      <c r="P234" s="70">
        <f t="shared" si="26"/>
        <v>1</v>
      </c>
      <c r="Q234" s="135" t="str">
        <f t="shared" si="27"/>
        <v>Aquisição_de_Bens_Permanentes</v>
      </c>
    </row>
    <row r="235" spans="1:17" ht="72" x14ac:dyDescent="0.2">
      <c r="A235" s="361">
        <f t="shared" si="28"/>
        <v>232</v>
      </c>
      <c r="B235" s="362">
        <v>44578</v>
      </c>
      <c r="C235" s="363">
        <v>44562</v>
      </c>
      <c r="D235" s="355" t="s">
        <v>117</v>
      </c>
      <c r="E235" s="355" t="s">
        <v>409</v>
      </c>
      <c r="F235" s="364">
        <v>152306</v>
      </c>
      <c r="G235" s="355" t="s">
        <v>1112</v>
      </c>
      <c r="H235" s="355" t="s">
        <v>127</v>
      </c>
      <c r="I235" s="357" t="s">
        <v>1113</v>
      </c>
      <c r="J235" s="357" t="s">
        <v>1114</v>
      </c>
      <c r="K235" s="357" t="s">
        <v>704</v>
      </c>
      <c r="L235" s="373" t="s">
        <v>428</v>
      </c>
      <c r="M235" s="378">
        <v>1442</v>
      </c>
      <c r="N235" s="365">
        <v>44574</v>
      </c>
      <c r="O235" s="70">
        <f t="shared" si="25"/>
        <v>1</v>
      </c>
      <c r="P235" s="70">
        <f t="shared" si="26"/>
        <v>1</v>
      </c>
      <c r="Q235" s="135" t="str">
        <f t="shared" si="27"/>
        <v>Aquisição_de_Bens_Permanentes</v>
      </c>
    </row>
    <row r="236" spans="1:17" ht="25.5" hidden="1" x14ac:dyDescent="0.2">
      <c r="A236" s="366">
        <f t="shared" si="28"/>
        <v>233</v>
      </c>
      <c r="B236" s="351">
        <v>44578</v>
      </c>
      <c r="C236" s="375">
        <v>44562</v>
      </c>
      <c r="D236" s="353" t="s">
        <v>115</v>
      </c>
      <c r="E236" s="353" t="s">
        <v>364</v>
      </c>
      <c r="F236" s="354">
        <v>1497.75</v>
      </c>
      <c r="G236" s="353" t="s">
        <v>1079</v>
      </c>
      <c r="H236" s="353" t="s">
        <v>130</v>
      </c>
      <c r="I236" s="357" t="s">
        <v>1115</v>
      </c>
      <c r="J236" s="356" t="s">
        <v>1116</v>
      </c>
      <c r="K236" s="356" t="s">
        <v>704</v>
      </c>
      <c r="L236" s="357" t="s">
        <v>428</v>
      </c>
      <c r="M236" s="378">
        <v>155</v>
      </c>
      <c r="N236" s="374">
        <v>44568</v>
      </c>
      <c r="O236" s="70">
        <f t="shared" ref="O236:O289" si="29">IF(B236=0,0,IF(YEAR(B236)=$P$1,MONTH(B236)-$O$1+1,(YEAR(B236)-$P$1)*12-$O$1+1+MONTH(B236)))</f>
        <v>1</v>
      </c>
      <c r="P236" s="70">
        <f t="shared" ref="P236:P289" si="30">IF(C236=0,0,IF(YEAR(C236)=$P$1,MONTH(C236)-$O$1+1,(YEAR(C236)-$P$1)*12-$O$1+1+MONTH(C236)))</f>
        <v>1</v>
      </c>
      <c r="Q236" s="135" t="str">
        <f t="shared" ref="Q236:Q289" si="31">SUBSTITUTE(D236," ","_")</f>
        <v>Gastos_Gerais</v>
      </c>
    </row>
    <row r="237" spans="1:17" ht="25.5" hidden="1" x14ac:dyDescent="0.2">
      <c r="A237" s="366">
        <f t="shared" si="28"/>
        <v>234</v>
      </c>
      <c r="B237" s="351">
        <v>44578</v>
      </c>
      <c r="C237" s="375">
        <v>44562</v>
      </c>
      <c r="D237" s="353" t="s">
        <v>115</v>
      </c>
      <c r="E237" s="353" t="s">
        <v>368</v>
      </c>
      <c r="F237" s="354">
        <v>449.47</v>
      </c>
      <c r="G237" s="353" t="s">
        <v>1117</v>
      </c>
      <c r="H237" s="353" t="s">
        <v>139</v>
      </c>
      <c r="I237" s="357" t="s">
        <v>1118</v>
      </c>
      <c r="J237" s="356" t="s">
        <v>1119</v>
      </c>
      <c r="K237" s="356" t="s">
        <v>704</v>
      </c>
      <c r="L237" s="357" t="s">
        <v>428</v>
      </c>
      <c r="M237" s="356">
        <v>353</v>
      </c>
      <c r="N237" s="374">
        <v>44567</v>
      </c>
      <c r="O237" s="70">
        <f t="shared" si="29"/>
        <v>1</v>
      </c>
      <c r="P237" s="70">
        <f t="shared" si="30"/>
        <v>1</v>
      </c>
      <c r="Q237" s="135" t="str">
        <f t="shared" si="31"/>
        <v>Gastos_Gerais</v>
      </c>
    </row>
    <row r="238" spans="1:17" ht="25.5" hidden="1" x14ac:dyDescent="0.2">
      <c r="A238" s="366">
        <f t="shared" si="28"/>
        <v>235</v>
      </c>
      <c r="B238" s="351">
        <v>44578</v>
      </c>
      <c r="C238" s="375">
        <v>44562</v>
      </c>
      <c r="D238" s="353" t="s">
        <v>115</v>
      </c>
      <c r="E238" s="353" t="s">
        <v>264</v>
      </c>
      <c r="F238" s="354">
        <v>280</v>
      </c>
      <c r="G238" s="353" t="s">
        <v>1120</v>
      </c>
      <c r="H238" s="353" t="s">
        <v>139</v>
      </c>
      <c r="I238" s="357" t="s">
        <v>1118</v>
      </c>
      <c r="J238" s="356" t="s">
        <v>1119</v>
      </c>
      <c r="K238" s="356" t="s">
        <v>704</v>
      </c>
      <c r="L238" s="357" t="s">
        <v>428</v>
      </c>
      <c r="M238" s="356">
        <v>803</v>
      </c>
      <c r="N238" s="374">
        <v>44568</v>
      </c>
      <c r="O238" s="70">
        <f t="shared" si="29"/>
        <v>1</v>
      </c>
      <c r="P238" s="70">
        <f t="shared" si="30"/>
        <v>1</v>
      </c>
      <c r="Q238" s="135" t="str">
        <f t="shared" si="31"/>
        <v>Gastos_Gerais</v>
      </c>
    </row>
    <row r="239" spans="1:17" ht="25.5" hidden="1" x14ac:dyDescent="0.2">
      <c r="A239" s="366">
        <f t="shared" si="28"/>
        <v>236</v>
      </c>
      <c r="B239" s="351">
        <v>44578</v>
      </c>
      <c r="C239" s="375">
        <v>44562</v>
      </c>
      <c r="D239" s="353" t="s">
        <v>115</v>
      </c>
      <c r="E239" s="353" t="s">
        <v>370</v>
      </c>
      <c r="F239" s="354">
        <v>216</v>
      </c>
      <c r="G239" s="353" t="s">
        <v>1121</v>
      </c>
      <c r="H239" s="353" t="s">
        <v>131</v>
      </c>
      <c r="I239" s="357" t="s">
        <v>1122</v>
      </c>
      <c r="J239" s="356" t="s">
        <v>1123</v>
      </c>
      <c r="K239" s="356" t="s">
        <v>732</v>
      </c>
      <c r="L239" s="357" t="s">
        <v>428</v>
      </c>
      <c r="M239" s="356">
        <v>239</v>
      </c>
      <c r="N239" s="374">
        <v>44575</v>
      </c>
      <c r="O239" s="70">
        <f t="shared" si="29"/>
        <v>1</v>
      </c>
      <c r="P239" s="70">
        <f t="shared" si="30"/>
        <v>1</v>
      </c>
      <c r="Q239" s="135" t="str">
        <f t="shared" si="31"/>
        <v>Gastos_Gerais</v>
      </c>
    </row>
    <row r="240" spans="1:17" ht="25.5" hidden="1" x14ac:dyDescent="0.2">
      <c r="A240" s="366">
        <f t="shared" si="28"/>
        <v>237</v>
      </c>
      <c r="B240" s="351">
        <v>44578</v>
      </c>
      <c r="C240" s="375">
        <v>44562</v>
      </c>
      <c r="D240" s="353" t="s">
        <v>115</v>
      </c>
      <c r="E240" s="353" t="s">
        <v>302</v>
      </c>
      <c r="F240" s="354">
        <v>249</v>
      </c>
      <c r="G240" s="355" t="s">
        <v>1124</v>
      </c>
      <c r="H240" s="353" t="s">
        <v>130</v>
      </c>
      <c r="I240" s="357" t="s">
        <v>730</v>
      </c>
      <c r="J240" s="356" t="s">
        <v>731</v>
      </c>
      <c r="K240" s="356" t="s">
        <v>732</v>
      </c>
      <c r="L240" s="357" t="s">
        <v>428</v>
      </c>
      <c r="M240" s="356">
        <v>6</v>
      </c>
      <c r="N240" s="374">
        <v>44575</v>
      </c>
      <c r="O240" s="70">
        <f t="shared" si="29"/>
        <v>1</v>
      </c>
      <c r="P240" s="70">
        <f t="shared" si="30"/>
        <v>1</v>
      </c>
      <c r="Q240" s="135" t="str">
        <f t="shared" si="31"/>
        <v>Gastos_Gerais</v>
      </c>
    </row>
    <row r="241" spans="1:17" ht="42.75" hidden="1" customHeight="1" x14ac:dyDescent="0.2">
      <c r="A241" s="366">
        <f t="shared" si="28"/>
        <v>238</v>
      </c>
      <c r="B241" s="351">
        <v>44579</v>
      </c>
      <c r="C241" s="375">
        <v>44562</v>
      </c>
      <c r="D241" s="353" t="s">
        <v>115</v>
      </c>
      <c r="E241" s="369" t="s">
        <v>342</v>
      </c>
      <c r="F241" s="370">
        <v>-120</v>
      </c>
      <c r="G241" s="369" t="s">
        <v>1125</v>
      </c>
      <c r="H241" s="353" t="s">
        <v>140</v>
      </c>
      <c r="I241" s="357" t="s">
        <v>1126</v>
      </c>
      <c r="J241" s="356" t="s">
        <v>1127</v>
      </c>
      <c r="K241" s="356" t="s">
        <v>732</v>
      </c>
      <c r="L241" s="357" t="s">
        <v>792</v>
      </c>
      <c r="M241" s="356">
        <v>143316</v>
      </c>
      <c r="N241" s="374">
        <v>44579</v>
      </c>
      <c r="O241" s="70">
        <f t="shared" si="29"/>
        <v>1</v>
      </c>
      <c r="P241" s="70">
        <f t="shared" si="30"/>
        <v>1</v>
      </c>
      <c r="Q241" s="135" t="str">
        <f t="shared" si="31"/>
        <v>Gastos_Gerais</v>
      </c>
    </row>
    <row r="242" spans="1:17" ht="43.5" hidden="1" customHeight="1" x14ac:dyDescent="0.2">
      <c r="A242" s="366">
        <f t="shared" si="28"/>
        <v>239</v>
      </c>
      <c r="B242" s="351">
        <v>44579</v>
      </c>
      <c r="C242" s="375">
        <v>44562</v>
      </c>
      <c r="D242" s="353" t="s">
        <v>115</v>
      </c>
      <c r="E242" s="369" t="s">
        <v>342</v>
      </c>
      <c r="F242" s="370">
        <v>-120</v>
      </c>
      <c r="G242" s="371" t="s">
        <v>1128</v>
      </c>
      <c r="H242" s="353" t="s">
        <v>140</v>
      </c>
      <c r="I242" s="357" t="s">
        <v>1129</v>
      </c>
      <c r="J242" s="356" t="s">
        <v>1130</v>
      </c>
      <c r="K242" s="356" t="s">
        <v>732</v>
      </c>
      <c r="L242" s="357" t="s">
        <v>778</v>
      </c>
      <c r="M242" s="356">
        <v>143713</v>
      </c>
      <c r="N242" s="374">
        <v>44579</v>
      </c>
      <c r="O242" s="70">
        <f t="shared" si="29"/>
        <v>1</v>
      </c>
      <c r="P242" s="70">
        <f t="shared" si="30"/>
        <v>1</v>
      </c>
      <c r="Q242" s="135" t="str">
        <f t="shared" si="31"/>
        <v>Gastos_Gerais</v>
      </c>
    </row>
    <row r="243" spans="1:17" ht="25.5" hidden="1" x14ac:dyDescent="0.2">
      <c r="A243" s="366">
        <f t="shared" si="28"/>
        <v>240</v>
      </c>
      <c r="B243" s="351">
        <v>44579</v>
      </c>
      <c r="C243" s="375">
        <v>44562</v>
      </c>
      <c r="D243" s="353" t="s">
        <v>115</v>
      </c>
      <c r="E243" s="353" t="s">
        <v>308</v>
      </c>
      <c r="F243" s="354">
        <v>777.87</v>
      </c>
      <c r="G243" s="353" t="s">
        <v>1131</v>
      </c>
      <c r="H243" s="353" t="s">
        <v>138</v>
      </c>
      <c r="I243" s="357" t="s">
        <v>934</v>
      </c>
      <c r="J243" s="356" t="s">
        <v>935</v>
      </c>
      <c r="K243" s="356" t="s">
        <v>704</v>
      </c>
      <c r="L243" s="357" t="s">
        <v>428</v>
      </c>
      <c r="M243" s="356">
        <v>139547</v>
      </c>
      <c r="N243" s="374">
        <v>44559</v>
      </c>
      <c r="O243" s="70">
        <f t="shared" si="29"/>
        <v>1</v>
      </c>
      <c r="P243" s="70">
        <f t="shared" si="30"/>
        <v>1</v>
      </c>
      <c r="Q243" s="135" t="str">
        <f t="shared" si="31"/>
        <v>Gastos_Gerais</v>
      </c>
    </row>
    <row r="244" spans="1:17" ht="25.5" hidden="1" x14ac:dyDescent="0.2">
      <c r="A244" s="366">
        <f t="shared" si="28"/>
        <v>241</v>
      </c>
      <c r="B244" s="351">
        <v>44579</v>
      </c>
      <c r="C244" s="375">
        <v>44562</v>
      </c>
      <c r="D244" s="353" t="s">
        <v>115</v>
      </c>
      <c r="E244" s="353" t="s">
        <v>302</v>
      </c>
      <c r="F244" s="354">
        <v>24185.97</v>
      </c>
      <c r="G244" s="353" t="s">
        <v>1132</v>
      </c>
      <c r="H244" s="353" t="s">
        <v>765</v>
      </c>
      <c r="I244" s="357" t="s">
        <v>1133</v>
      </c>
      <c r="J244" s="356" t="s">
        <v>1134</v>
      </c>
      <c r="K244" s="356" t="s">
        <v>704</v>
      </c>
      <c r="L244" s="357" t="s">
        <v>428</v>
      </c>
      <c r="M244" s="356">
        <v>879</v>
      </c>
      <c r="N244" s="374">
        <v>44573</v>
      </c>
      <c r="O244" s="70">
        <f t="shared" si="29"/>
        <v>1</v>
      </c>
      <c r="P244" s="70">
        <f t="shared" si="30"/>
        <v>1</v>
      </c>
      <c r="Q244" s="135" t="str">
        <f t="shared" si="31"/>
        <v>Gastos_Gerais</v>
      </c>
    </row>
    <row r="245" spans="1:17" ht="25.5" hidden="1" x14ac:dyDescent="0.2">
      <c r="A245" s="366">
        <f t="shared" si="28"/>
        <v>242</v>
      </c>
      <c r="B245" s="351">
        <v>44579</v>
      </c>
      <c r="C245" s="375">
        <v>44562</v>
      </c>
      <c r="D245" s="353" t="s">
        <v>115</v>
      </c>
      <c r="E245" s="353" t="s">
        <v>302</v>
      </c>
      <c r="F245" s="354">
        <v>29744.04</v>
      </c>
      <c r="G245" s="355" t="s">
        <v>1135</v>
      </c>
      <c r="H245" s="353" t="s">
        <v>138</v>
      </c>
      <c r="I245" s="357" t="s">
        <v>1133</v>
      </c>
      <c r="J245" s="356" t="s">
        <v>1134</v>
      </c>
      <c r="K245" s="356" t="s">
        <v>704</v>
      </c>
      <c r="L245" s="357" t="s">
        <v>704</v>
      </c>
      <c r="M245" s="356" t="s">
        <v>1136</v>
      </c>
      <c r="N245" s="374">
        <v>44579</v>
      </c>
      <c r="O245" s="70">
        <f t="shared" si="29"/>
        <v>1</v>
      </c>
      <c r="P245" s="70">
        <f t="shared" si="30"/>
        <v>1</v>
      </c>
      <c r="Q245" s="135" t="str">
        <f t="shared" si="31"/>
        <v>Gastos_Gerais</v>
      </c>
    </row>
    <row r="246" spans="1:17" ht="25.5" hidden="1" x14ac:dyDescent="0.2">
      <c r="A246" s="366">
        <f t="shared" si="28"/>
        <v>243</v>
      </c>
      <c r="B246" s="351">
        <v>44579</v>
      </c>
      <c r="C246" s="375">
        <v>44562</v>
      </c>
      <c r="D246" s="353" t="s">
        <v>115</v>
      </c>
      <c r="E246" s="353" t="s">
        <v>328</v>
      </c>
      <c r="F246" s="354">
        <v>1000</v>
      </c>
      <c r="G246" s="355" t="s">
        <v>1137</v>
      </c>
      <c r="H246" s="353" t="s">
        <v>135</v>
      </c>
      <c r="I246" s="357" t="s">
        <v>727</v>
      </c>
      <c r="J246" s="356" t="s">
        <v>728</v>
      </c>
      <c r="K246" s="356" t="s">
        <v>704</v>
      </c>
      <c r="L246" s="357" t="s">
        <v>704</v>
      </c>
      <c r="M246" s="356" t="s">
        <v>1136</v>
      </c>
      <c r="N246" s="374">
        <v>44579</v>
      </c>
      <c r="O246" s="70">
        <f t="shared" si="29"/>
        <v>1</v>
      </c>
      <c r="P246" s="70">
        <f t="shared" si="30"/>
        <v>1</v>
      </c>
      <c r="Q246" s="135" t="str">
        <f t="shared" si="31"/>
        <v>Gastos_Gerais</v>
      </c>
    </row>
    <row r="247" spans="1:17" ht="25.5" hidden="1" x14ac:dyDescent="0.2">
      <c r="A247" s="366">
        <f t="shared" si="28"/>
        <v>244</v>
      </c>
      <c r="B247" s="351">
        <v>44579</v>
      </c>
      <c r="C247" s="375">
        <v>44562</v>
      </c>
      <c r="D247" s="353" t="s">
        <v>115</v>
      </c>
      <c r="E247" s="353" t="s">
        <v>328</v>
      </c>
      <c r="F247" s="354">
        <v>1000</v>
      </c>
      <c r="G247" s="353" t="s">
        <v>1138</v>
      </c>
      <c r="H247" s="353" t="s">
        <v>765</v>
      </c>
      <c r="I247" s="357" t="s">
        <v>727</v>
      </c>
      <c r="J247" s="356" t="s">
        <v>728</v>
      </c>
      <c r="K247" s="356" t="s">
        <v>704</v>
      </c>
      <c r="L247" s="357" t="s">
        <v>704</v>
      </c>
      <c r="M247" s="356" t="s">
        <v>1136</v>
      </c>
      <c r="N247" s="374">
        <v>44579</v>
      </c>
      <c r="O247" s="70">
        <f t="shared" si="29"/>
        <v>1</v>
      </c>
      <c r="P247" s="70">
        <f t="shared" si="30"/>
        <v>1</v>
      </c>
      <c r="Q247" s="135" t="str">
        <f t="shared" si="31"/>
        <v>Gastos_Gerais</v>
      </c>
    </row>
    <row r="248" spans="1:17" ht="25.5" hidden="1" x14ac:dyDescent="0.2">
      <c r="A248" s="366">
        <f t="shared" si="28"/>
        <v>245</v>
      </c>
      <c r="B248" s="351">
        <v>44579</v>
      </c>
      <c r="C248" s="375">
        <v>44562</v>
      </c>
      <c r="D248" s="353" t="s">
        <v>115</v>
      </c>
      <c r="E248" s="353" t="s">
        <v>328</v>
      </c>
      <c r="F248" s="354">
        <v>1000</v>
      </c>
      <c r="G248" s="353" t="s">
        <v>1139</v>
      </c>
      <c r="H248" s="353" t="s">
        <v>136</v>
      </c>
      <c r="I248" s="357" t="s">
        <v>727</v>
      </c>
      <c r="J248" s="356" t="s">
        <v>728</v>
      </c>
      <c r="K248" s="356" t="s">
        <v>704</v>
      </c>
      <c r="L248" s="357" t="s">
        <v>704</v>
      </c>
      <c r="M248" s="356" t="s">
        <v>1136</v>
      </c>
      <c r="N248" s="374">
        <v>44579</v>
      </c>
      <c r="O248" s="70">
        <f t="shared" si="29"/>
        <v>1</v>
      </c>
      <c r="P248" s="70">
        <f t="shared" si="30"/>
        <v>1</v>
      </c>
      <c r="Q248" s="135" t="str">
        <f t="shared" si="31"/>
        <v>Gastos_Gerais</v>
      </c>
    </row>
    <row r="249" spans="1:17" ht="25.5" hidden="1" x14ac:dyDescent="0.2">
      <c r="A249" s="366">
        <f t="shared" si="28"/>
        <v>246</v>
      </c>
      <c r="B249" s="351">
        <v>44579</v>
      </c>
      <c r="C249" s="375">
        <v>44562</v>
      </c>
      <c r="D249" s="353" t="s">
        <v>115</v>
      </c>
      <c r="E249" s="353" t="s">
        <v>328</v>
      </c>
      <c r="F249" s="354">
        <v>1000</v>
      </c>
      <c r="G249" s="353" t="s">
        <v>1010</v>
      </c>
      <c r="H249" s="353" t="s">
        <v>131</v>
      </c>
      <c r="I249" s="357" t="s">
        <v>727</v>
      </c>
      <c r="J249" s="356" t="s">
        <v>728</v>
      </c>
      <c r="K249" s="356" t="s">
        <v>704</v>
      </c>
      <c r="L249" s="357" t="s">
        <v>704</v>
      </c>
      <c r="M249" s="356">
        <v>143316</v>
      </c>
      <c r="N249" s="374">
        <v>44579</v>
      </c>
      <c r="O249" s="70">
        <f t="shared" si="29"/>
        <v>1</v>
      </c>
      <c r="P249" s="70">
        <f t="shared" si="30"/>
        <v>1</v>
      </c>
      <c r="Q249" s="135" t="str">
        <f t="shared" si="31"/>
        <v>Gastos_Gerais</v>
      </c>
    </row>
    <row r="250" spans="1:17" ht="25.5" hidden="1" x14ac:dyDescent="0.2">
      <c r="A250" s="366">
        <f t="shared" si="28"/>
        <v>247</v>
      </c>
      <c r="B250" s="351">
        <v>44579</v>
      </c>
      <c r="C250" s="375">
        <v>44531</v>
      </c>
      <c r="D250" s="353" t="s">
        <v>115</v>
      </c>
      <c r="E250" s="353" t="s">
        <v>230</v>
      </c>
      <c r="F250" s="354">
        <v>2242.42</v>
      </c>
      <c r="G250" s="353" t="s">
        <v>758</v>
      </c>
      <c r="H250" s="353" t="s">
        <v>138</v>
      </c>
      <c r="I250" s="357" t="s">
        <v>759</v>
      </c>
      <c r="J250" s="356" t="s">
        <v>760</v>
      </c>
      <c r="K250" s="356" t="s">
        <v>704</v>
      </c>
      <c r="L250" s="357" t="s">
        <v>428</v>
      </c>
      <c r="M250" s="356">
        <v>71285756</v>
      </c>
      <c r="N250" s="374">
        <v>44574</v>
      </c>
      <c r="O250" s="70">
        <f t="shared" si="29"/>
        <v>1</v>
      </c>
      <c r="P250" s="70">
        <f t="shared" si="30"/>
        <v>0</v>
      </c>
      <c r="Q250" s="135" t="str">
        <f t="shared" si="31"/>
        <v>Gastos_Gerais</v>
      </c>
    </row>
    <row r="251" spans="1:17" ht="25.5" hidden="1" x14ac:dyDescent="0.2">
      <c r="A251" s="366">
        <f t="shared" si="28"/>
        <v>248</v>
      </c>
      <c r="B251" s="362">
        <v>44579</v>
      </c>
      <c r="C251" s="363">
        <v>44562</v>
      </c>
      <c r="D251" s="355" t="s">
        <v>115</v>
      </c>
      <c r="E251" s="355" t="s">
        <v>378</v>
      </c>
      <c r="F251" s="364">
        <v>130</v>
      </c>
      <c r="G251" s="355" t="s">
        <v>1140</v>
      </c>
      <c r="H251" s="355" t="s">
        <v>130</v>
      </c>
      <c r="I251" s="357" t="s">
        <v>1141</v>
      </c>
      <c r="J251" s="357" t="s">
        <v>1142</v>
      </c>
      <c r="K251" s="357" t="s">
        <v>732</v>
      </c>
      <c r="L251" s="357" t="s">
        <v>428</v>
      </c>
      <c r="M251" s="357">
        <v>24123</v>
      </c>
      <c r="N251" s="365">
        <v>44546</v>
      </c>
      <c r="O251" s="70">
        <f t="shared" si="29"/>
        <v>1</v>
      </c>
      <c r="P251" s="70">
        <f t="shared" si="30"/>
        <v>1</v>
      </c>
      <c r="Q251" s="135" t="str">
        <f t="shared" si="31"/>
        <v>Gastos_Gerais</v>
      </c>
    </row>
    <row r="252" spans="1:17" ht="36" hidden="1" x14ac:dyDescent="0.2">
      <c r="A252" s="366">
        <f t="shared" si="28"/>
        <v>249</v>
      </c>
      <c r="B252" s="351">
        <v>44579</v>
      </c>
      <c r="C252" s="375">
        <v>44562</v>
      </c>
      <c r="D252" s="353" t="s">
        <v>115</v>
      </c>
      <c r="E252" s="369" t="s">
        <v>342</v>
      </c>
      <c r="F252" s="370">
        <v>120</v>
      </c>
      <c r="G252" s="369" t="s">
        <v>1143</v>
      </c>
      <c r="H252" s="353" t="s">
        <v>140</v>
      </c>
      <c r="I252" s="357" t="s">
        <v>1126</v>
      </c>
      <c r="J252" s="356" t="s">
        <v>1127</v>
      </c>
      <c r="K252" s="356" t="s">
        <v>732</v>
      </c>
      <c r="L252" s="357" t="s">
        <v>792</v>
      </c>
      <c r="M252" s="356">
        <v>143316</v>
      </c>
      <c r="N252" s="374">
        <v>44579</v>
      </c>
      <c r="O252" s="70">
        <f t="shared" si="29"/>
        <v>1</v>
      </c>
      <c r="P252" s="70">
        <f t="shared" si="30"/>
        <v>1</v>
      </c>
      <c r="Q252" s="135" t="str">
        <f t="shared" si="31"/>
        <v>Gastos_Gerais</v>
      </c>
    </row>
    <row r="253" spans="1:17" ht="36" hidden="1" x14ac:dyDescent="0.2">
      <c r="A253" s="366">
        <f t="shared" si="28"/>
        <v>250</v>
      </c>
      <c r="B253" s="351">
        <v>44579</v>
      </c>
      <c r="C253" s="375">
        <v>44562</v>
      </c>
      <c r="D253" s="353" t="s">
        <v>115</v>
      </c>
      <c r="E253" s="353" t="s">
        <v>342</v>
      </c>
      <c r="F253" s="354">
        <v>120</v>
      </c>
      <c r="G253" s="355" t="s">
        <v>1144</v>
      </c>
      <c r="H253" s="353" t="s">
        <v>136</v>
      </c>
      <c r="I253" s="357" t="s">
        <v>1145</v>
      </c>
      <c r="J253" s="356" t="s">
        <v>1146</v>
      </c>
      <c r="K253" s="356" t="s">
        <v>732</v>
      </c>
      <c r="L253" s="357" t="s">
        <v>792</v>
      </c>
      <c r="M253" s="356">
        <v>143713</v>
      </c>
      <c r="N253" s="374">
        <v>44579</v>
      </c>
      <c r="O253" s="70">
        <f t="shared" si="29"/>
        <v>1</v>
      </c>
      <c r="P253" s="70">
        <f t="shared" si="30"/>
        <v>1</v>
      </c>
      <c r="Q253" s="135" t="str">
        <f t="shared" si="31"/>
        <v>Gastos_Gerais</v>
      </c>
    </row>
    <row r="254" spans="1:17" ht="25.5" hidden="1" x14ac:dyDescent="0.2">
      <c r="A254" s="366">
        <f t="shared" si="28"/>
        <v>251</v>
      </c>
      <c r="B254" s="351">
        <v>44579</v>
      </c>
      <c r="C254" s="375">
        <v>44562</v>
      </c>
      <c r="D254" s="353" t="s">
        <v>115</v>
      </c>
      <c r="E254" s="353" t="s">
        <v>366</v>
      </c>
      <c r="F254" s="354">
        <v>175</v>
      </c>
      <c r="G254" s="355" t="s">
        <v>828</v>
      </c>
      <c r="H254" s="353" t="s">
        <v>135</v>
      </c>
      <c r="I254" s="357" t="s">
        <v>734</v>
      </c>
      <c r="J254" s="356" t="s">
        <v>735</v>
      </c>
      <c r="K254" s="356" t="s">
        <v>732</v>
      </c>
      <c r="L254" s="357" t="s">
        <v>704</v>
      </c>
      <c r="M254" s="356">
        <v>5</v>
      </c>
      <c r="N254" s="374">
        <v>44579</v>
      </c>
      <c r="O254" s="70">
        <f t="shared" si="29"/>
        <v>1</v>
      </c>
      <c r="P254" s="70">
        <f t="shared" si="30"/>
        <v>1</v>
      </c>
      <c r="Q254" s="135" t="str">
        <f t="shared" si="31"/>
        <v>Gastos_Gerais</v>
      </c>
    </row>
    <row r="255" spans="1:17" ht="36" hidden="1" x14ac:dyDescent="0.2">
      <c r="A255" s="366">
        <f t="shared" si="28"/>
        <v>252</v>
      </c>
      <c r="B255" s="351">
        <v>44579</v>
      </c>
      <c r="C255" s="375">
        <v>44562</v>
      </c>
      <c r="D255" s="353" t="s">
        <v>115</v>
      </c>
      <c r="E255" s="369" t="s">
        <v>342</v>
      </c>
      <c r="F255" s="370">
        <v>120</v>
      </c>
      <c r="G255" s="371" t="s">
        <v>1147</v>
      </c>
      <c r="H255" s="353" t="s">
        <v>140</v>
      </c>
      <c r="I255" s="357" t="s">
        <v>1129</v>
      </c>
      <c r="J255" s="356" t="s">
        <v>1130</v>
      </c>
      <c r="K255" s="356" t="s">
        <v>732</v>
      </c>
      <c r="L255" s="357" t="s">
        <v>778</v>
      </c>
      <c r="M255" s="356">
        <v>3391507</v>
      </c>
      <c r="N255" s="374">
        <v>44579</v>
      </c>
      <c r="O255" s="70">
        <f t="shared" si="29"/>
        <v>1</v>
      </c>
      <c r="P255" s="70">
        <f t="shared" si="30"/>
        <v>1</v>
      </c>
      <c r="Q255" s="135" t="str">
        <f t="shared" si="31"/>
        <v>Gastos_Gerais</v>
      </c>
    </row>
    <row r="256" spans="1:17" ht="36" hidden="1" x14ac:dyDescent="0.2">
      <c r="A256" s="366">
        <f t="shared" ref="A256:A309" si="32">IF(B256="","",ROW()-ROW($A$3))</f>
        <v>253</v>
      </c>
      <c r="B256" s="351">
        <v>44579</v>
      </c>
      <c r="C256" s="375">
        <v>44562</v>
      </c>
      <c r="D256" s="353" t="s">
        <v>115</v>
      </c>
      <c r="E256" s="369" t="s">
        <v>342</v>
      </c>
      <c r="F256" s="370">
        <v>120</v>
      </c>
      <c r="G256" s="369" t="s">
        <v>1148</v>
      </c>
      <c r="H256" s="353" t="s">
        <v>140</v>
      </c>
      <c r="I256" s="357" t="s">
        <v>1149</v>
      </c>
      <c r="J256" s="356" t="s">
        <v>1150</v>
      </c>
      <c r="K256" s="356" t="s">
        <v>732</v>
      </c>
      <c r="L256" s="357" t="s">
        <v>778</v>
      </c>
      <c r="M256" s="356">
        <v>33458905</v>
      </c>
      <c r="N256" s="374">
        <v>44579</v>
      </c>
      <c r="O256" s="70">
        <f t="shared" si="29"/>
        <v>1</v>
      </c>
      <c r="P256" s="70">
        <f t="shared" si="30"/>
        <v>1</v>
      </c>
      <c r="Q256" s="135" t="str">
        <f t="shared" si="31"/>
        <v>Gastos_Gerais</v>
      </c>
    </row>
    <row r="257" spans="1:17" ht="25.5" hidden="1" x14ac:dyDescent="0.2">
      <c r="A257" s="366">
        <f t="shared" si="32"/>
        <v>254</v>
      </c>
      <c r="B257" s="351">
        <v>44580</v>
      </c>
      <c r="C257" s="375">
        <v>44197</v>
      </c>
      <c r="D257" s="353" t="s">
        <v>104</v>
      </c>
      <c r="E257" s="353" t="s">
        <v>212</v>
      </c>
      <c r="F257" s="354">
        <v>16976.939999999999</v>
      </c>
      <c r="G257" s="353" t="s">
        <v>1151</v>
      </c>
      <c r="H257" s="353" t="s">
        <v>127</v>
      </c>
      <c r="I257" s="357" t="s">
        <v>1152</v>
      </c>
      <c r="J257" s="356" t="s">
        <v>1153</v>
      </c>
      <c r="K257" s="356" t="s">
        <v>704</v>
      </c>
      <c r="L257" s="357" t="s">
        <v>704</v>
      </c>
      <c r="M257" s="356">
        <v>490565</v>
      </c>
      <c r="N257" s="374">
        <v>44567</v>
      </c>
      <c r="O257" s="70">
        <f t="shared" si="29"/>
        <v>1</v>
      </c>
      <c r="P257" s="70">
        <f t="shared" si="30"/>
        <v>-11</v>
      </c>
      <c r="Q257" s="135" t="str">
        <f t="shared" si="31"/>
        <v>Gastos_com_Pessoal</v>
      </c>
    </row>
    <row r="258" spans="1:17" ht="48" hidden="1" x14ac:dyDescent="0.2">
      <c r="A258" s="366">
        <f t="shared" si="32"/>
        <v>255</v>
      </c>
      <c r="B258" s="351">
        <v>44580</v>
      </c>
      <c r="C258" s="375">
        <v>44562</v>
      </c>
      <c r="D258" s="353" t="s">
        <v>115</v>
      </c>
      <c r="E258" s="353" t="s">
        <v>405</v>
      </c>
      <c r="F258" s="386">
        <v>18936</v>
      </c>
      <c r="G258" s="353" t="s">
        <v>1154</v>
      </c>
      <c r="H258" s="353" t="s">
        <v>127</v>
      </c>
      <c r="I258" s="357" t="s">
        <v>1155</v>
      </c>
      <c r="J258" s="356" t="s">
        <v>1156</v>
      </c>
      <c r="K258" s="356" t="s">
        <v>704</v>
      </c>
      <c r="L258" s="357" t="s">
        <v>428</v>
      </c>
      <c r="M258" s="356">
        <v>57515</v>
      </c>
      <c r="N258" s="374">
        <v>44578</v>
      </c>
      <c r="O258" s="70">
        <f t="shared" si="29"/>
        <v>1</v>
      </c>
      <c r="P258" s="70">
        <f t="shared" si="30"/>
        <v>1</v>
      </c>
      <c r="Q258" s="135" t="str">
        <f t="shared" si="31"/>
        <v>Gastos_Gerais</v>
      </c>
    </row>
    <row r="259" spans="1:17" ht="36" hidden="1" x14ac:dyDescent="0.2">
      <c r="A259" s="366">
        <f t="shared" si="32"/>
        <v>256</v>
      </c>
      <c r="B259" s="351">
        <v>44580</v>
      </c>
      <c r="C259" s="375">
        <v>44531</v>
      </c>
      <c r="D259" s="353" t="s">
        <v>115</v>
      </c>
      <c r="E259" s="353" t="s">
        <v>290</v>
      </c>
      <c r="F259" s="354">
        <v>200.32</v>
      </c>
      <c r="G259" s="353" t="s">
        <v>1157</v>
      </c>
      <c r="H259" s="353" t="s">
        <v>127</v>
      </c>
      <c r="I259" s="357" t="s">
        <v>1158</v>
      </c>
      <c r="J259" s="356" t="s">
        <v>666</v>
      </c>
      <c r="K259" s="356" t="s">
        <v>704</v>
      </c>
      <c r="L259" s="357" t="s">
        <v>1159</v>
      </c>
      <c r="M259" s="356">
        <v>1708</v>
      </c>
      <c r="N259" s="374">
        <v>44580</v>
      </c>
      <c r="O259" s="70">
        <f t="shared" si="29"/>
        <v>1</v>
      </c>
      <c r="P259" s="70">
        <f t="shared" si="30"/>
        <v>0</v>
      </c>
      <c r="Q259" s="135" t="str">
        <f t="shared" si="31"/>
        <v>Gastos_Gerais</v>
      </c>
    </row>
    <row r="260" spans="1:17" ht="36" hidden="1" x14ac:dyDescent="0.2">
      <c r="A260" s="366">
        <f t="shared" si="32"/>
        <v>257</v>
      </c>
      <c r="B260" s="351">
        <v>44580</v>
      </c>
      <c r="C260" s="375">
        <v>44531</v>
      </c>
      <c r="D260" s="353" t="s">
        <v>115</v>
      </c>
      <c r="E260" s="353" t="s">
        <v>290</v>
      </c>
      <c r="F260" s="354">
        <v>621</v>
      </c>
      <c r="G260" s="353" t="s">
        <v>1160</v>
      </c>
      <c r="H260" s="353" t="s">
        <v>127</v>
      </c>
      <c r="I260" s="357" t="s">
        <v>1158</v>
      </c>
      <c r="J260" s="356" t="s">
        <v>666</v>
      </c>
      <c r="K260" s="356" t="s">
        <v>704</v>
      </c>
      <c r="L260" s="357" t="s">
        <v>1159</v>
      </c>
      <c r="M260" s="356">
        <v>5952</v>
      </c>
      <c r="N260" s="374">
        <v>44580</v>
      </c>
      <c r="O260" s="70">
        <f t="shared" si="29"/>
        <v>1</v>
      </c>
      <c r="P260" s="70">
        <f t="shared" si="30"/>
        <v>0</v>
      </c>
      <c r="Q260" s="135" t="str">
        <f t="shared" si="31"/>
        <v>Gastos_Gerais</v>
      </c>
    </row>
    <row r="261" spans="1:17" ht="25.5" hidden="1" x14ac:dyDescent="0.2">
      <c r="A261" s="366">
        <f t="shared" si="32"/>
        <v>258</v>
      </c>
      <c r="B261" s="351">
        <v>44580</v>
      </c>
      <c r="C261" s="375">
        <v>44562</v>
      </c>
      <c r="D261" s="353" t="s">
        <v>115</v>
      </c>
      <c r="E261" s="353" t="s">
        <v>232</v>
      </c>
      <c r="F261" s="354">
        <v>30576.55</v>
      </c>
      <c r="G261" s="353" t="s">
        <v>761</v>
      </c>
      <c r="H261" s="353" t="s">
        <v>658</v>
      </c>
      <c r="I261" s="357" t="s">
        <v>762</v>
      </c>
      <c r="J261" s="356" t="s">
        <v>1161</v>
      </c>
      <c r="K261" s="356" t="s">
        <v>704</v>
      </c>
      <c r="L261" s="357" t="s">
        <v>705</v>
      </c>
      <c r="M261" s="356" t="s">
        <v>1162</v>
      </c>
      <c r="N261" s="374">
        <v>44580</v>
      </c>
      <c r="O261" s="70">
        <f t="shared" si="29"/>
        <v>1</v>
      </c>
      <c r="P261" s="70">
        <f t="shared" si="30"/>
        <v>1</v>
      </c>
      <c r="Q261" s="135" t="str">
        <f t="shared" si="31"/>
        <v>Gastos_Gerais</v>
      </c>
    </row>
    <row r="262" spans="1:17" ht="25.5" hidden="1" x14ac:dyDescent="0.2">
      <c r="A262" s="366">
        <f t="shared" si="32"/>
        <v>259</v>
      </c>
      <c r="B262" s="367">
        <v>44580</v>
      </c>
      <c r="C262" s="375">
        <v>44531</v>
      </c>
      <c r="D262" s="369" t="s">
        <v>115</v>
      </c>
      <c r="E262" s="369" t="s">
        <v>234</v>
      </c>
      <c r="F262" s="370">
        <v>129.99</v>
      </c>
      <c r="G262" s="369" t="s">
        <v>823</v>
      </c>
      <c r="H262" s="369" t="s">
        <v>136</v>
      </c>
      <c r="I262" s="373" t="s">
        <v>1163</v>
      </c>
      <c r="J262" s="372" t="s">
        <v>1164</v>
      </c>
      <c r="K262" s="356" t="s">
        <v>704</v>
      </c>
      <c r="L262" s="357" t="s">
        <v>705</v>
      </c>
      <c r="M262" s="356" t="s">
        <v>1165</v>
      </c>
      <c r="N262" s="374">
        <v>44580</v>
      </c>
      <c r="O262" s="70">
        <f t="shared" si="29"/>
        <v>1</v>
      </c>
      <c r="P262" s="70">
        <f t="shared" si="30"/>
        <v>0</v>
      </c>
      <c r="Q262" s="135" t="str">
        <f t="shared" si="31"/>
        <v>Gastos_Gerais</v>
      </c>
    </row>
    <row r="263" spans="1:17" ht="25.5" hidden="1" x14ac:dyDescent="0.2">
      <c r="A263" s="366">
        <f t="shared" si="32"/>
        <v>260</v>
      </c>
      <c r="B263" s="351">
        <v>44580</v>
      </c>
      <c r="C263" s="375">
        <v>44531</v>
      </c>
      <c r="D263" s="353" t="s">
        <v>115</v>
      </c>
      <c r="E263" s="353" t="s">
        <v>234</v>
      </c>
      <c r="F263" s="354">
        <v>129.99</v>
      </c>
      <c r="G263" s="353" t="s">
        <v>823</v>
      </c>
      <c r="H263" s="353" t="s">
        <v>135</v>
      </c>
      <c r="I263" s="357" t="s">
        <v>1163</v>
      </c>
      <c r="J263" s="356" t="s">
        <v>1164</v>
      </c>
      <c r="K263" s="356" t="s">
        <v>704</v>
      </c>
      <c r="L263" s="357" t="s">
        <v>705</v>
      </c>
      <c r="M263" s="356" t="s">
        <v>1166</v>
      </c>
      <c r="N263" s="374">
        <v>44580</v>
      </c>
      <c r="O263" s="70">
        <f t="shared" si="29"/>
        <v>1</v>
      </c>
      <c r="P263" s="70">
        <f t="shared" si="30"/>
        <v>0</v>
      </c>
      <c r="Q263" s="135" t="str">
        <f t="shared" si="31"/>
        <v>Gastos_Gerais</v>
      </c>
    </row>
    <row r="264" spans="1:17" ht="25.5" hidden="1" x14ac:dyDescent="0.2">
      <c r="A264" s="366">
        <f t="shared" si="32"/>
        <v>261</v>
      </c>
      <c r="B264" s="367">
        <v>44580</v>
      </c>
      <c r="C264" s="375">
        <v>44531</v>
      </c>
      <c r="D264" s="369" t="s">
        <v>115</v>
      </c>
      <c r="E264" s="369" t="s">
        <v>234</v>
      </c>
      <c r="F264" s="370">
        <v>129.99</v>
      </c>
      <c r="G264" s="369" t="s">
        <v>823</v>
      </c>
      <c r="H264" s="369" t="s">
        <v>138</v>
      </c>
      <c r="I264" s="373" t="s">
        <v>1163</v>
      </c>
      <c r="J264" s="372" t="s">
        <v>1164</v>
      </c>
      <c r="K264" s="372" t="s">
        <v>704</v>
      </c>
      <c r="L264" s="373" t="s">
        <v>705</v>
      </c>
      <c r="M264" s="372" t="s">
        <v>1167</v>
      </c>
      <c r="N264" s="374">
        <v>44580</v>
      </c>
      <c r="O264" s="70">
        <f t="shared" si="29"/>
        <v>1</v>
      </c>
      <c r="P264" s="70">
        <f t="shared" si="30"/>
        <v>0</v>
      </c>
      <c r="Q264" s="135" t="str">
        <f t="shared" si="31"/>
        <v>Gastos_Gerais</v>
      </c>
    </row>
    <row r="265" spans="1:17" ht="25.5" hidden="1" x14ac:dyDescent="0.2">
      <c r="A265" s="366">
        <f t="shared" si="32"/>
        <v>262</v>
      </c>
      <c r="B265" s="367">
        <v>44580</v>
      </c>
      <c r="C265" s="375">
        <v>44531</v>
      </c>
      <c r="D265" s="369" t="s">
        <v>115</v>
      </c>
      <c r="E265" s="369" t="s">
        <v>234</v>
      </c>
      <c r="F265" s="370">
        <v>129.99</v>
      </c>
      <c r="G265" s="369" t="s">
        <v>823</v>
      </c>
      <c r="H265" s="369" t="s">
        <v>129</v>
      </c>
      <c r="I265" s="373" t="s">
        <v>1163</v>
      </c>
      <c r="J265" s="372" t="s">
        <v>1164</v>
      </c>
      <c r="K265" s="372" t="s">
        <v>704</v>
      </c>
      <c r="L265" s="357" t="s">
        <v>705</v>
      </c>
      <c r="M265" s="356" t="s">
        <v>1168</v>
      </c>
      <c r="N265" s="374">
        <v>44580</v>
      </c>
      <c r="O265" s="70">
        <f t="shared" si="29"/>
        <v>1</v>
      </c>
      <c r="P265" s="70">
        <f t="shared" si="30"/>
        <v>0</v>
      </c>
      <c r="Q265" s="135" t="str">
        <f t="shared" si="31"/>
        <v>Gastos_Gerais</v>
      </c>
    </row>
    <row r="266" spans="1:17" ht="25.5" hidden="1" x14ac:dyDescent="0.2">
      <c r="A266" s="366">
        <f t="shared" si="32"/>
        <v>263</v>
      </c>
      <c r="B266" s="367">
        <v>44580</v>
      </c>
      <c r="C266" s="375">
        <v>44531</v>
      </c>
      <c r="D266" s="369" t="s">
        <v>115</v>
      </c>
      <c r="E266" s="369" t="s">
        <v>234</v>
      </c>
      <c r="F266" s="370">
        <v>164.48</v>
      </c>
      <c r="G266" s="369" t="s">
        <v>823</v>
      </c>
      <c r="H266" s="369" t="s">
        <v>132</v>
      </c>
      <c r="I266" s="373" t="s">
        <v>1163</v>
      </c>
      <c r="J266" s="372" t="s">
        <v>1164</v>
      </c>
      <c r="K266" s="372" t="s">
        <v>704</v>
      </c>
      <c r="L266" s="373" t="s">
        <v>705</v>
      </c>
      <c r="M266" s="372" t="s">
        <v>1169</v>
      </c>
      <c r="N266" s="377">
        <v>44580</v>
      </c>
      <c r="O266" s="70">
        <f t="shared" si="29"/>
        <v>1</v>
      </c>
      <c r="P266" s="70">
        <f t="shared" si="30"/>
        <v>0</v>
      </c>
      <c r="Q266" s="135" t="str">
        <f t="shared" si="31"/>
        <v>Gastos_Gerais</v>
      </c>
    </row>
    <row r="267" spans="1:17" ht="25.5" hidden="1" x14ac:dyDescent="0.2">
      <c r="A267" s="366">
        <f t="shared" si="32"/>
        <v>264</v>
      </c>
      <c r="B267" s="367">
        <v>44580</v>
      </c>
      <c r="C267" s="375">
        <v>44531</v>
      </c>
      <c r="D267" s="369" t="s">
        <v>115</v>
      </c>
      <c r="E267" s="369" t="s">
        <v>234</v>
      </c>
      <c r="F267" s="370">
        <v>118.02</v>
      </c>
      <c r="G267" s="369" t="s">
        <v>823</v>
      </c>
      <c r="H267" s="369" t="s">
        <v>765</v>
      </c>
      <c r="I267" s="373" t="s">
        <v>768</v>
      </c>
      <c r="J267" s="372" t="s">
        <v>769</v>
      </c>
      <c r="K267" s="372" t="s">
        <v>704</v>
      </c>
      <c r="L267" s="373" t="s">
        <v>705</v>
      </c>
      <c r="M267" s="356" t="s">
        <v>1170</v>
      </c>
      <c r="N267" s="374">
        <v>44580</v>
      </c>
      <c r="O267" s="70">
        <f t="shared" si="29"/>
        <v>1</v>
      </c>
      <c r="P267" s="70">
        <f t="shared" si="30"/>
        <v>0</v>
      </c>
      <c r="Q267" s="135" t="str">
        <f t="shared" si="31"/>
        <v>Gastos_Gerais</v>
      </c>
    </row>
    <row r="268" spans="1:17" ht="25.5" hidden="1" x14ac:dyDescent="0.2">
      <c r="A268" s="366">
        <f t="shared" si="32"/>
        <v>265</v>
      </c>
      <c r="B268" s="351">
        <v>44580</v>
      </c>
      <c r="C268" s="375">
        <v>44531</v>
      </c>
      <c r="D268" s="353" t="s">
        <v>115</v>
      </c>
      <c r="E268" s="353" t="s">
        <v>234</v>
      </c>
      <c r="F268" s="354">
        <v>118.02</v>
      </c>
      <c r="G268" s="353" t="s">
        <v>823</v>
      </c>
      <c r="H268" s="353" t="s">
        <v>131</v>
      </c>
      <c r="I268" s="357" t="s">
        <v>768</v>
      </c>
      <c r="J268" s="357" t="s">
        <v>769</v>
      </c>
      <c r="K268" s="357" t="s">
        <v>704</v>
      </c>
      <c r="L268" s="357" t="s">
        <v>705</v>
      </c>
      <c r="M268" s="356" t="s">
        <v>1171</v>
      </c>
      <c r="N268" s="374">
        <v>44580</v>
      </c>
      <c r="O268" s="70">
        <f t="shared" si="29"/>
        <v>1</v>
      </c>
      <c r="P268" s="70">
        <f t="shared" si="30"/>
        <v>0</v>
      </c>
      <c r="Q268" s="135" t="str">
        <f t="shared" si="31"/>
        <v>Gastos_Gerais</v>
      </c>
    </row>
    <row r="269" spans="1:17" ht="25.5" hidden="1" x14ac:dyDescent="0.2">
      <c r="A269" s="366">
        <f t="shared" si="32"/>
        <v>266</v>
      </c>
      <c r="B269" s="351">
        <v>44580</v>
      </c>
      <c r="C269" s="375">
        <v>44531</v>
      </c>
      <c r="D269" s="353" t="s">
        <v>115</v>
      </c>
      <c r="E269" s="353" t="s">
        <v>234</v>
      </c>
      <c r="F269" s="354">
        <v>102.07</v>
      </c>
      <c r="G269" s="353" t="s">
        <v>823</v>
      </c>
      <c r="H269" s="353" t="s">
        <v>134</v>
      </c>
      <c r="I269" s="357" t="s">
        <v>768</v>
      </c>
      <c r="J269" s="357" t="s">
        <v>769</v>
      </c>
      <c r="K269" s="357" t="s">
        <v>704</v>
      </c>
      <c r="L269" s="357" t="s">
        <v>705</v>
      </c>
      <c r="M269" s="356" t="s">
        <v>1172</v>
      </c>
      <c r="N269" s="374">
        <v>44580</v>
      </c>
      <c r="O269" s="70">
        <f t="shared" si="29"/>
        <v>1</v>
      </c>
      <c r="P269" s="70">
        <f t="shared" si="30"/>
        <v>0</v>
      </c>
      <c r="Q269" s="135" t="str">
        <f t="shared" si="31"/>
        <v>Gastos_Gerais</v>
      </c>
    </row>
    <row r="270" spans="1:17" ht="25.5" hidden="1" x14ac:dyDescent="0.2">
      <c r="A270" s="366">
        <f t="shared" si="32"/>
        <v>267</v>
      </c>
      <c r="B270" s="351">
        <v>44580</v>
      </c>
      <c r="C270" s="375">
        <v>44531</v>
      </c>
      <c r="D270" s="353" t="s">
        <v>115</v>
      </c>
      <c r="E270" s="353" t="s">
        <v>234</v>
      </c>
      <c r="F270" s="354">
        <v>118.02</v>
      </c>
      <c r="G270" s="353" t="s">
        <v>823</v>
      </c>
      <c r="H270" s="353" t="s">
        <v>139</v>
      </c>
      <c r="I270" s="357" t="s">
        <v>768</v>
      </c>
      <c r="J270" s="357" t="s">
        <v>769</v>
      </c>
      <c r="K270" s="357" t="s">
        <v>704</v>
      </c>
      <c r="L270" s="357" t="s">
        <v>705</v>
      </c>
      <c r="M270" s="356" t="s">
        <v>1173</v>
      </c>
      <c r="N270" s="374">
        <v>44580</v>
      </c>
      <c r="O270" s="70">
        <f t="shared" si="29"/>
        <v>1</v>
      </c>
      <c r="P270" s="70">
        <f t="shared" si="30"/>
        <v>0</v>
      </c>
      <c r="Q270" s="135" t="str">
        <f t="shared" si="31"/>
        <v>Gastos_Gerais</v>
      </c>
    </row>
    <row r="271" spans="1:17" ht="25.5" hidden="1" x14ac:dyDescent="0.2">
      <c r="A271" s="366">
        <f t="shared" si="32"/>
        <v>268</v>
      </c>
      <c r="B271" s="351">
        <v>44580</v>
      </c>
      <c r="C271" s="375">
        <v>44531</v>
      </c>
      <c r="D271" s="353" t="s">
        <v>115</v>
      </c>
      <c r="E271" s="353" t="s">
        <v>238</v>
      </c>
      <c r="F271" s="386">
        <v>771.99</v>
      </c>
      <c r="G271" s="353" t="s">
        <v>921</v>
      </c>
      <c r="H271" s="353" t="s">
        <v>765</v>
      </c>
      <c r="I271" s="357" t="s">
        <v>768</v>
      </c>
      <c r="J271" s="356" t="s">
        <v>769</v>
      </c>
      <c r="K271" s="356" t="s">
        <v>704</v>
      </c>
      <c r="L271" s="357" t="s">
        <v>705</v>
      </c>
      <c r="M271" s="356" t="s">
        <v>1174</v>
      </c>
      <c r="N271" s="374">
        <v>44580</v>
      </c>
      <c r="O271" s="70">
        <f t="shared" si="29"/>
        <v>1</v>
      </c>
      <c r="P271" s="70">
        <f t="shared" si="30"/>
        <v>0</v>
      </c>
      <c r="Q271" s="135" t="str">
        <f t="shared" si="31"/>
        <v>Gastos_Gerais</v>
      </c>
    </row>
    <row r="272" spans="1:17" ht="25.5" hidden="1" x14ac:dyDescent="0.2">
      <c r="A272" s="366">
        <f t="shared" si="32"/>
        <v>269</v>
      </c>
      <c r="B272" s="351">
        <v>44580</v>
      </c>
      <c r="C272" s="375">
        <v>44531</v>
      </c>
      <c r="D272" s="353" t="s">
        <v>115</v>
      </c>
      <c r="E272" s="353" t="s">
        <v>238</v>
      </c>
      <c r="F272" s="354">
        <v>771.99</v>
      </c>
      <c r="G272" s="353" t="s">
        <v>921</v>
      </c>
      <c r="H272" s="353" t="s">
        <v>131</v>
      </c>
      <c r="I272" s="357" t="s">
        <v>768</v>
      </c>
      <c r="J272" s="356" t="s">
        <v>769</v>
      </c>
      <c r="K272" s="356" t="s">
        <v>704</v>
      </c>
      <c r="L272" s="357" t="s">
        <v>705</v>
      </c>
      <c r="M272" s="356" t="s">
        <v>1175</v>
      </c>
      <c r="N272" s="374">
        <v>44580</v>
      </c>
      <c r="O272" s="70">
        <f t="shared" si="29"/>
        <v>1</v>
      </c>
      <c r="P272" s="70">
        <f t="shared" si="30"/>
        <v>0</v>
      </c>
      <c r="Q272" s="135" t="str">
        <f t="shared" si="31"/>
        <v>Gastos_Gerais</v>
      </c>
    </row>
    <row r="273" spans="1:17" ht="25.5" hidden="1" x14ac:dyDescent="0.2">
      <c r="A273" s="366">
        <f t="shared" si="32"/>
        <v>270</v>
      </c>
      <c r="B273" s="351">
        <v>44580</v>
      </c>
      <c r="C273" s="375">
        <v>44531</v>
      </c>
      <c r="D273" s="353" t="s">
        <v>115</v>
      </c>
      <c r="E273" s="353" t="s">
        <v>238</v>
      </c>
      <c r="F273" s="354">
        <v>986</v>
      </c>
      <c r="G273" s="353" t="s">
        <v>921</v>
      </c>
      <c r="H273" s="353" t="s">
        <v>139</v>
      </c>
      <c r="I273" s="357" t="s">
        <v>768</v>
      </c>
      <c r="J273" s="356" t="s">
        <v>769</v>
      </c>
      <c r="K273" s="356" t="s">
        <v>704</v>
      </c>
      <c r="L273" s="357" t="s">
        <v>705</v>
      </c>
      <c r="M273" s="356" t="s">
        <v>1176</v>
      </c>
      <c r="N273" s="374">
        <v>44580</v>
      </c>
      <c r="O273" s="70">
        <f t="shared" si="29"/>
        <v>1</v>
      </c>
      <c r="P273" s="70">
        <f t="shared" si="30"/>
        <v>0</v>
      </c>
      <c r="Q273" s="135" t="str">
        <f t="shared" si="31"/>
        <v>Gastos_Gerais</v>
      </c>
    </row>
    <row r="274" spans="1:17" ht="25.5" hidden="1" x14ac:dyDescent="0.2">
      <c r="A274" s="366">
        <f t="shared" si="32"/>
        <v>271</v>
      </c>
      <c r="B274" s="362">
        <v>44580</v>
      </c>
      <c r="C274" s="363">
        <v>44531</v>
      </c>
      <c r="D274" s="355" t="s">
        <v>115</v>
      </c>
      <c r="E274" s="355" t="s">
        <v>236</v>
      </c>
      <c r="F274" s="364">
        <v>104.03</v>
      </c>
      <c r="G274" s="355" t="s">
        <v>1177</v>
      </c>
      <c r="H274" s="355" t="s">
        <v>139</v>
      </c>
      <c r="I274" s="357" t="s">
        <v>1163</v>
      </c>
      <c r="J274" s="356" t="s">
        <v>1164</v>
      </c>
      <c r="K274" s="356" t="s">
        <v>704</v>
      </c>
      <c r="L274" s="357" t="s">
        <v>705</v>
      </c>
      <c r="M274" s="356">
        <v>1309400135</v>
      </c>
      <c r="N274" s="374">
        <v>44580</v>
      </c>
      <c r="O274" s="70">
        <f t="shared" si="29"/>
        <v>1</v>
      </c>
      <c r="P274" s="70">
        <f t="shared" si="30"/>
        <v>0</v>
      </c>
      <c r="Q274" s="135" t="str">
        <f t="shared" si="31"/>
        <v>Gastos_Gerais</v>
      </c>
    </row>
    <row r="275" spans="1:17" ht="41.25" hidden="1" customHeight="1" x14ac:dyDescent="0.2">
      <c r="A275" s="366">
        <f t="shared" si="32"/>
        <v>272</v>
      </c>
      <c r="B275" s="351">
        <v>44580</v>
      </c>
      <c r="C275" s="375">
        <v>44562</v>
      </c>
      <c r="D275" s="353" t="s">
        <v>115</v>
      </c>
      <c r="E275" s="369" t="s">
        <v>342</v>
      </c>
      <c r="F275" s="370">
        <v>120</v>
      </c>
      <c r="G275" s="369" t="s">
        <v>1178</v>
      </c>
      <c r="H275" s="353" t="s">
        <v>140</v>
      </c>
      <c r="I275" s="357" t="s">
        <v>1129</v>
      </c>
      <c r="J275" s="356" t="s">
        <v>1130</v>
      </c>
      <c r="K275" s="356" t="s">
        <v>732</v>
      </c>
      <c r="L275" s="357" t="s">
        <v>778</v>
      </c>
      <c r="M275" s="356">
        <v>142086</v>
      </c>
      <c r="N275" s="374">
        <v>44580</v>
      </c>
      <c r="O275" s="70">
        <f t="shared" si="29"/>
        <v>1</v>
      </c>
      <c r="P275" s="70">
        <f t="shared" si="30"/>
        <v>1</v>
      </c>
      <c r="Q275" s="135" t="str">
        <f t="shared" si="31"/>
        <v>Gastos_Gerais</v>
      </c>
    </row>
    <row r="276" spans="1:17" ht="48" hidden="1" x14ac:dyDescent="0.2">
      <c r="A276" s="366">
        <f t="shared" si="32"/>
        <v>273</v>
      </c>
      <c r="B276" s="351">
        <v>44580</v>
      </c>
      <c r="C276" s="375">
        <v>44562</v>
      </c>
      <c r="D276" s="353" t="s">
        <v>115</v>
      </c>
      <c r="E276" s="369" t="s">
        <v>342</v>
      </c>
      <c r="F276" s="370">
        <v>120</v>
      </c>
      <c r="G276" s="369" t="s">
        <v>1179</v>
      </c>
      <c r="H276" s="353" t="s">
        <v>140</v>
      </c>
      <c r="I276" s="357" t="s">
        <v>1126</v>
      </c>
      <c r="J276" s="356" t="s">
        <v>1127</v>
      </c>
      <c r="K276" s="356" t="s">
        <v>732</v>
      </c>
      <c r="L276" s="357" t="s">
        <v>792</v>
      </c>
      <c r="M276" s="356">
        <v>142213</v>
      </c>
      <c r="N276" s="374">
        <v>44580</v>
      </c>
      <c r="O276" s="70">
        <f t="shared" si="29"/>
        <v>1</v>
      </c>
      <c r="P276" s="70">
        <f t="shared" si="30"/>
        <v>1</v>
      </c>
      <c r="Q276" s="135" t="str">
        <f t="shared" si="31"/>
        <v>Gastos_Gerais</v>
      </c>
    </row>
    <row r="277" spans="1:17" ht="25.5" hidden="1" x14ac:dyDescent="0.2">
      <c r="A277" s="366">
        <f t="shared" si="32"/>
        <v>274</v>
      </c>
      <c r="B277" s="351">
        <v>44580</v>
      </c>
      <c r="C277" s="375">
        <v>44531</v>
      </c>
      <c r="D277" s="353" t="s">
        <v>104</v>
      </c>
      <c r="E277" s="353" t="s">
        <v>106</v>
      </c>
      <c r="F277" s="354">
        <v>205869.92</v>
      </c>
      <c r="G277" s="353" t="s">
        <v>1180</v>
      </c>
      <c r="H277" s="353" t="s">
        <v>127</v>
      </c>
      <c r="I277" s="357" t="s">
        <v>1181</v>
      </c>
      <c r="J277" s="356" t="s">
        <v>666</v>
      </c>
      <c r="K277" s="356" t="s">
        <v>732</v>
      </c>
      <c r="L277" s="357" t="s">
        <v>778</v>
      </c>
      <c r="M277" s="356">
        <v>49530084</v>
      </c>
      <c r="N277" s="374">
        <v>44580</v>
      </c>
      <c r="O277" s="70">
        <f t="shared" si="29"/>
        <v>1</v>
      </c>
      <c r="P277" s="70">
        <f t="shared" si="30"/>
        <v>0</v>
      </c>
      <c r="Q277" s="135" t="str">
        <f t="shared" si="31"/>
        <v>Gastos_com_Pessoal</v>
      </c>
    </row>
    <row r="278" spans="1:17" ht="25.5" hidden="1" x14ac:dyDescent="0.2">
      <c r="A278" s="366">
        <f t="shared" si="32"/>
        <v>275</v>
      </c>
      <c r="B278" s="351">
        <v>44580</v>
      </c>
      <c r="C278" s="375">
        <v>44531</v>
      </c>
      <c r="D278" s="353" t="s">
        <v>104</v>
      </c>
      <c r="E278" s="353" t="s">
        <v>179</v>
      </c>
      <c r="F278" s="354">
        <v>105589.98</v>
      </c>
      <c r="G278" s="353" t="s">
        <v>1182</v>
      </c>
      <c r="H278" s="353" t="s">
        <v>127</v>
      </c>
      <c r="I278" s="357" t="s">
        <v>1183</v>
      </c>
      <c r="J278" s="356" t="s">
        <v>666</v>
      </c>
      <c r="K278" s="356" t="s">
        <v>732</v>
      </c>
      <c r="L278" s="357" t="s">
        <v>778</v>
      </c>
      <c r="M278" s="356">
        <v>49546783</v>
      </c>
      <c r="N278" s="374">
        <v>44580</v>
      </c>
      <c r="O278" s="70">
        <f t="shared" si="29"/>
        <v>1</v>
      </c>
      <c r="P278" s="70">
        <f t="shared" si="30"/>
        <v>0</v>
      </c>
      <c r="Q278" s="135" t="str">
        <f t="shared" si="31"/>
        <v>Gastos_com_Pessoal</v>
      </c>
    </row>
    <row r="279" spans="1:17" ht="25.5" hidden="1" x14ac:dyDescent="0.2">
      <c r="A279" s="366">
        <f t="shared" si="32"/>
        <v>276</v>
      </c>
      <c r="B279" s="351">
        <v>44580</v>
      </c>
      <c r="C279" s="375">
        <v>44531</v>
      </c>
      <c r="D279" s="353" t="s">
        <v>104</v>
      </c>
      <c r="E279" s="353" t="s">
        <v>106</v>
      </c>
      <c r="F279" s="354">
        <v>64874.34</v>
      </c>
      <c r="G279" s="353" t="s">
        <v>1184</v>
      </c>
      <c r="H279" s="353" t="s">
        <v>127</v>
      </c>
      <c r="I279" s="357" t="s">
        <v>636</v>
      </c>
      <c r="J279" s="356" t="s">
        <v>666</v>
      </c>
      <c r="K279" s="356" t="s">
        <v>732</v>
      </c>
      <c r="L279" s="357" t="s">
        <v>778</v>
      </c>
      <c r="M279" s="356">
        <v>49584076</v>
      </c>
      <c r="N279" s="374">
        <v>44580</v>
      </c>
      <c r="O279" s="70">
        <f t="shared" si="29"/>
        <v>1</v>
      </c>
      <c r="P279" s="70">
        <f t="shared" si="30"/>
        <v>0</v>
      </c>
      <c r="Q279" s="135" t="str">
        <f t="shared" si="31"/>
        <v>Gastos_com_Pessoal</v>
      </c>
    </row>
    <row r="280" spans="1:17" ht="25.5" hidden="1" x14ac:dyDescent="0.2">
      <c r="A280" s="366">
        <f t="shared" si="32"/>
        <v>277</v>
      </c>
      <c r="B280" s="351">
        <v>44580</v>
      </c>
      <c r="C280" s="375">
        <v>44562</v>
      </c>
      <c r="D280" s="353" t="s">
        <v>115</v>
      </c>
      <c r="E280" s="353" t="s">
        <v>300</v>
      </c>
      <c r="F280" s="354">
        <v>209</v>
      </c>
      <c r="G280" s="353" t="s">
        <v>1185</v>
      </c>
      <c r="H280" s="353" t="s">
        <v>129</v>
      </c>
      <c r="I280" s="357" t="s">
        <v>1186</v>
      </c>
      <c r="J280" s="356" t="s">
        <v>1187</v>
      </c>
      <c r="K280" s="356" t="s">
        <v>732</v>
      </c>
      <c r="L280" s="357" t="s">
        <v>428</v>
      </c>
      <c r="M280" s="356">
        <v>700</v>
      </c>
      <c r="N280" s="374">
        <v>44214</v>
      </c>
      <c r="O280" s="70">
        <f t="shared" si="29"/>
        <v>1</v>
      </c>
      <c r="P280" s="70">
        <f t="shared" si="30"/>
        <v>1</v>
      </c>
      <c r="Q280" s="135" t="str">
        <f t="shared" si="31"/>
        <v>Gastos_Gerais</v>
      </c>
    </row>
    <row r="281" spans="1:17" ht="36" hidden="1" x14ac:dyDescent="0.2">
      <c r="A281" s="366">
        <f t="shared" si="32"/>
        <v>278</v>
      </c>
      <c r="B281" s="351">
        <v>44580</v>
      </c>
      <c r="C281" s="375">
        <v>44562</v>
      </c>
      <c r="D281" s="353" t="s">
        <v>115</v>
      </c>
      <c r="E281" s="369" t="s">
        <v>342</v>
      </c>
      <c r="F281" s="370">
        <v>120</v>
      </c>
      <c r="G281" s="369" t="s">
        <v>1188</v>
      </c>
      <c r="H281" s="353" t="s">
        <v>140</v>
      </c>
      <c r="I281" s="357" t="s">
        <v>908</v>
      </c>
      <c r="J281" s="356" t="s">
        <v>909</v>
      </c>
      <c r="K281" s="356" t="s">
        <v>732</v>
      </c>
      <c r="L281" s="357" t="s">
        <v>778</v>
      </c>
      <c r="M281" s="356">
        <v>50765923</v>
      </c>
      <c r="N281" s="374">
        <v>44580</v>
      </c>
      <c r="O281" s="70">
        <f t="shared" si="29"/>
        <v>1</v>
      </c>
      <c r="P281" s="70">
        <f t="shared" si="30"/>
        <v>1</v>
      </c>
      <c r="Q281" s="135" t="str">
        <f t="shared" si="31"/>
        <v>Gastos_Gerais</v>
      </c>
    </row>
    <row r="282" spans="1:17" ht="25.5" hidden="1" x14ac:dyDescent="0.2">
      <c r="A282" s="366">
        <f t="shared" si="32"/>
        <v>279</v>
      </c>
      <c r="B282" s="351">
        <v>44580</v>
      </c>
      <c r="C282" s="375">
        <v>44531</v>
      </c>
      <c r="D282" s="353" t="s">
        <v>115</v>
      </c>
      <c r="E282" s="353" t="s">
        <v>290</v>
      </c>
      <c r="F282" s="354">
        <v>4049.88</v>
      </c>
      <c r="G282" s="353" t="s">
        <v>1189</v>
      </c>
      <c r="H282" s="353" t="s">
        <v>128</v>
      </c>
      <c r="I282" s="357" t="s">
        <v>1183</v>
      </c>
      <c r="J282" s="356" t="s">
        <v>666</v>
      </c>
      <c r="K282" s="356" t="s">
        <v>732</v>
      </c>
      <c r="L282" s="357" t="s">
        <v>778</v>
      </c>
      <c r="M282" s="356">
        <v>52785829</v>
      </c>
      <c r="N282" s="374">
        <v>44580</v>
      </c>
      <c r="O282" s="70">
        <f t="shared" si="29"/>
        <v>1</v>
      </c>
      <c r="P282" s="70">
        <f t="shared" si="30"/>
        <v>0</v>
      </c>
      <c r="Q282" s="135" t="str">
        <f t="shared" si="31"/>
        <v>Gastos_Gerais</v>
      </c>
    </row>
    <row r="283" spans="1:17" ht="36" hidden="1" x14ac:dyDescent="0.2">
      <c r="A283" s="366">
        <f t="shared" si="32"/>
        <v>280</v>
      </c>
      <c r="B283" s="351">
        <v>44581</v>
      </c>
      <c r="C283" s="375">
        <v>44562</v>
      </c>
      <c r="D283" s="353" t="s">
        <v>115</v>
      </c>
      <c r="E283" s="353" t="s">
        <v>374</v>
      </c>
      <c r="F283" s="354">
        <v>948.81</v>
      </c>
      <c r="G283" s="353" t="s">
        <v>1190</v>
      </c>
      <c r="H283" s="353" t="s">
        <v>765</v>
      </c>
      <c r="I283" s="357" t="s">
        <v>1191</v>
      </c>
      <c r="J283" s="356" t="s">
        <v>1192</v>
      </c>
      <c r="K283" s="356" t="s">
        <v>704</v>
      </c>
      <c r="L283" s="357" t="s">
        <v>428</v>
      </c>
      <c r="M283" s="356">
        <v>1375</v>
      </c>
      <c r="N283" s="374">
        <v>44564</v>
      </c>
      <c r="O283" s="70">
        <f t="shared" si="29"/>
        <v>1</v>
      </c>
      <c r="P283" s="70">
        <f t="shared" si="30"/>
        <v>1</v>
      </c>
      <c r="Q283" s="135" t="str">
        <f t="shared" si="31"/>
        <v>Gastos_Gerais</v>
      </c>
    </row>
    <row r="284" spans="1:17" ht="36" hidden="1" x14ac:dyDescent="0.2">
      <c r="A284" s="366">
        <f t="shared" si="32"/>
        <v>281</v>
      </c>
      <c r="B284" s="351">
        <v>44581</v>
      </c>
      <c r="C284" s="375">
        <v>44562</v>
      </c>
      <c r="D284" s="353" t="s">
        <v>115</v>
      </c>
      <c r="E284" s="353" t="s">
        <v>374</v>
      </c>
      <c r="F284" s="354">
        <v>1139.3499999999999</v>
      </c>
      <c r="G284" s="353" t="s">
        <v>1190</v>
      </c>
      <c r="H284" s="353" t="s">
        <v>138</v>
      </c>
      <c r="I284" s="357" t="s">
        <v>1191</v>
      </c>
      <c r="J284" s="356" t="s">
        <v>1192</v>
      </c>
      <c r="K284" s="356" t="s">
        <v>704</v>
      </c>
      <c r="L284" s="357" t="s">
        <v>428</v>
      </c>
      <c r="M284" s="356">
        <v>1378</v>
      </c>
      <c r="N284" s="374">
        <v>44564</v>
      </c>
      <c r="O284" s="70">
        <f t="shared" si="29"/>
        <v>1</v>
      </c>
      <c r="P284" s="70">
        <f t="shared" si="30"/>
        <v>1</v>
      </c>
      <c r="Q284" s="135" t="str">
        <f t="shared" si="31"/>
        <v>Gastos_Gerais</v>
      </c>
    </row>
    <row r="285" spans="1:17" ht="36" hidden="1" x14ac:dyDescent="0.2">
      <c r="A285" s="366">
        <f t="shared" si="32"/>
        <v>282</v>
      </c>
      <c r="B285" s="351">
        <v>44581</v>
      </c>
      <c r="C285" s="375">
        <v>44562</v>
      </c>
      <c r="D285" s="353" t="s">
        <v>115</v>
      </c>
      <c r="E285" s="353" t="s">
        <v>374</v>
      </c>
      <c r="F285" s="354">
        <v>1076.73</v>
      </c>
      <c r="G285" s="353" t="s">
        <v>1190</v>
      </c>
      <c r="H285" s="353" t="s">
        <v>134</v>
      </c>
      <c r="I285" s="357" t="s">
        <v>1191</v>
      </c>
      <c r="J285" s="356" t="s">
        <v>1192</v>
      </c>
      <c r="K285" s="356" t="s">
        <v>704</v>
      </c>
      <c r="L285" s="357" t="s">
        <v>428</v>
      </c>
      <c r="M285" s="356">
        <v>1376</v>
      </c>
      <c r="N285" s="374">
        <v>44564</v>
      </c>
      <c r="O285" s="70">
        <f t="shared" si="29"/>
        <v>1</v>
      </c>
      <c r="P285" s="70">
        <f t="shared" si="30"/>
        <v>1</v>
      </c>
      <c r="Q285" s="135" t="str">
        <f t="shared" si="31"/>
        <v>Gastos_Gerais</v>
      </c>
    </row>
    <row r="286" spans="1:17" ht="36" hidden="1" x14ac:dyDescent="0.2">
      <c r="A286" s="366">
        <f t="shared" si="32"/>
        <v>283</v>
      </c>
      <c r="B286" s="351">
        <v>44581</v>
      </c>
      <c r="C286" s="375">
        <v>44562</v>
      </c>
      <c r="D286" s="353" t="s">
        <v>115</v>
      </c>
      <c r="E286" s="353" t="s">
        <v>374</v>
      </c>
      <c r="F286" s="354">
        <v>1032.56</v>
      </c>
      <c r="G286" s="353" t="s">
        <v>1190</v>
      </c>
      <c r="H286" s="353" t="s">
        <v>136</v>
      </c>
      <c r="I286" s="357" t="s">
        <v>1191</v>
      </c>
      <c r="J286" s="356" t="s">
        <v>1192</v>
      </c>
      <c r="K286" s="356" t="s">
        <v>704</v>
      </c>
      <c r="L286" s="357" t="s">
        <v>428</v>
      </c>
      <c r="M286" s="356">
        <v>1374</v>
      </c>
      <c r="N286" s="374">
        <v>44564</v>
      </c>
      <c r="O286" s="70">
        <f t="shared" si="29"/>
        <v>1</v>
      </c>
      <c r="P286" s="70">
        <f t="shared" si="30"/>
        <v>1</v>
      </c>
      <c r="Q286" s="135" t="str">
        <f t="shared" si="31"/>
        <v>Gastos_Gerais</v>
      </c>
    </row>
    <row r="287" spans="1:17" ht="36" hidden="1" x14ac:dyDescent="0.2">
      <c r="A287" s="366">
        <f t="shared" si="32"/>
        <v>284</v>
      </c>
      <c r="B287" s="351">
        <v>44581</v>
      </c>
      <c r="C287" s="375">
        <v>44562</v>
      </c>
      <c r="D287" s="353" t="s">
        <v>115</v>
      </c>
      <c r="E287" s="353" t="s">
        <v>374</v>
      </c>
      <c r="F287" s="354">
        <v>1339.59</v>
      </c>
      <c r="G287" s="369" t="s">
        <v>1190</v>
      </c>
      <c r="H287" s="353" t="s">
        <v>135</v>
      </c>
      <c r="I287" s="357" t="s">
        <v>1191</v>
      </c>
      <c r="J287" s="356" t="s">
        <v>1192</v>
      </c>
      <c r="K287" s="356" t="s">
        <v>704</v>
      </c>
      <c r="L287" s="357" t="s">
        <v>428</v>
      </c>
      <c r="M287" s="356">
        <v>1377</v>
      </c>
      <c r="N287" s="374">
        <v>44564</v>
      </c>
      <c r="O287" s="70">
        <f t="shared" si="29"/>
        <v>1</v>
      </c>
      <c r="P287" s="70">
        <f t="shared" si="30"/>
        <v>1</v>
      </c>
      <c r="Q287" s="135" t="str">
        <f t="shared" si="31"/>
        <v>Gastos_Gerais</v>
      </c>
    </row>
    <row r="288" spans="1:17" ht="36" hidden="1" x14ac:dyDescent="0.2">
      <c r="A288" s="366">
        <f t="shared" si="32"/>
        <v>285</v>
      </c>
      <c r="B288" s="351">
        <v>44581</v>
      </c>
      <c r="C288" s="375">
        <v>44562</v>
      </c>
      <c r="D288" s="353" t="s">
        <v>115</v>
      </c>
      <c r="E288" s="353" t="s">
        <v>374</v>
      </c>
      <c r="F288" s="354">
        <v>1500.24</v>
      </c>
      <c r="G288" s="355" t="s">
        <v>1190</v>
      </c>
      <c r="H288" s="353" t="s">
        <v>131</v>
      </c>
      <c r="I288" s="357" t="s">
        <v>1191</v>
      </c>
      <c r="J288" s="356" t="s">
        <v>1192</v>
      </c>
      <c r="K288" s="356" t="s">
        <v>704</v>
      </c>
      <c r="L288" s="357" t="s">
        <v>428</v>
      </c>
      <c r="M288" s="356">
        <v>1373</v>
      </c>
      <c r="N288" s="374">
        <v>44564</v>
      </c>
      <c r="O288" s="70">
        <f t="shared" si="29"/>
        <v>1</v>
      </c>
      <c r="P288" s="70">
        <f t="shared" si="30"/>
        <v>1</v>
      </c>
      <c r="Q288" s="135" t="str">
        <f t="shared" si="31"/>
        <v>Gastos_Gerais</v>
      </c>
    </row>
    <row r="289" spans="1:17" ht="25.5" hidden="1" x14ac:dyDescent="0.2">
      <c r="A289" s="366">
        <f t="shared" si="32"/>
        <v>286</v>
      </c>
      <c r="B289" s="351">
        <v>44581</v>
      </c>
      <c r="C289" s="375">
        <v>44562</v>
      </c>
      <c r="D289" s="353" t="s">
        <v>115</v>
      </c>
      <c r="E289" s="353" t="s">
        <v>302</v>
      </c>
      <c r="F289" s="354">
        <v>39165.74</v>
      </c>
      <c r="G289" s="355" t="s">
        <v>809</v>
      </c>
      <c r="H289" s="353" t="s">
        <v>131</v>
      </c>
      <c r="I289" s="357" t="s">
        <v>810</v>
      </c>
      <c r="J289" s="356" t="s">
        <v>1193</v>
      </c>
      <c r="K289" s="356" t="s">
        <v>704</v>
      </c>
      <c r="L289" s="357" t="s">
        <v>428</v>
      </c>
      <c r="M289" s="356">
        <v>79</v>
      </c>
      <c r="N289" s="374">
        <v>44578</v>
      </c>
      <c r="O289" s="70">
        <f t="shared" si="29"/>
        <v>1</v>
      </c>
      <c r="P289" s="70">
        <f t="shared" si="30"/>
        <v>1</v>
      </c>
      <c r="Q289" s="135" t="str">
        <f t="shared" si="31"/>
        <v>Gastos_Gerais</v>
      </c>
    </row>
    <row r="290" spans="1:17" ht="25.5" hidden="1" x14ac:dyDescent="0.2">
      <c r="A290" s="366">
        <f t="shared" si="32"/>
        <v>287</v>
      </c>
      <c r="B290" s="351">
        <v>44581</v>
      </c>
      <c r="C290" s="375">
        <v>44562</v>
      </c>
      <c r="D290" s="353" t="s">
        <v>104</v>
      </c>
      <c r="E290" s="353" t="s">
        <v>187</v>
      </c>
      <c r="F290" s="354">
        <v>172.11</v>
      </c>
      <c r="G290" s="355" t="s">
        <v>1019</v>
      </c>
      <c r="H290" s="353" t="s">
        <v>765</v>
      </c>
      <c r="I290" s="357" t="s">
        <v>1194</v>
      </c>
      <c r="J290" s="356" t="s">
        <v>1195</v>
      </c>
      <c r="K290" s="356" t="s">
        <v>732</v>
      </c>
      <c r="L290" s="357" t="s">
        <v>783</v>
      </c>
      <c r="M290" s="356">
        <v>377641</v>
      </c>
      <c r="N290" s="374">
        <v>44581</v>
      </c>
      <c r="O290" s="70">
        <f t="shared" ref="O290:O340" si="33">IF(B290=0,0,IF(YEAR(B290)=$P$1,MONTH(B290)-$O$1+1,(YEAR(B290)-$P$1)*12-$O$1+1+MONTH(B290)))</f>
        <v>1</v>
      </c>
      <c r="P290" s="70">
        <f t="shared" ref="P290:P340" si="34">IF(C290=0,0,IF(YEAR(C290)=$P$1,MONTH(C290)-$O$1+1,(YEAR(C290)-$P$1)*12-$O$1+1+MONTH(C290)))</f>
        <v>1</v>
      </c>
      <c r="Q290" s="135" t="str">
        <f t="shared" ref="Q290:Q340" si="35">SUBSTITUTE(D290," ","_")</f>
        <v>Gastos_com_Pessoal</v>
      </c>
    </row>
    <row r="291" spans="1:17" ht="25.5" hidden="1" x14ac:dyDescent="0.2">
      <c r="A291" s="366">
        <f t="shared" si="32"/>
        <v>288</v>
      </c>
      <c r="B291" s="351">
        <v>44581</v>
      </c>
      <c r="C291" s="375">
        <v>44562</v>
      </c>
      <c r="D291" s="353" t="s">
        <v>104</v>
      </c>
      <c r="E291" s="353" t="s">
        <v>189</v>
      </c>
      <c r="F291" s="354">
        <v>1730.17</v>
      </c>
      <c r="G291" s="353" t="s">
        <v>915</v>
      </c>
      <c r="H291" s="353" t="s">
        <v>765</v>
      </c>
      <c r="I291" s="357" t="s">
        <v>1194</v>
      </c>
      <c r="J291" s="356" t="s">
        <v>1195</v>
      </c>
      <c r="K291" s="356" t="s">
        <v>732</v>
      </c>
      <c r="L291" s="357" t="s">
        <v>783</v>
      </c>
      <c r="M291" s="356">
        <v>377641</v>
      </c>
      <c r="N291" s="374">
        <v>44581</v>
      </c>
      <c r="O291" s="70">
        <f t="shared" si="33"/>
        <v>1</v>
      </c>
      <c r="P291" s="70">
        <f t="shared" si="34"/>
        <v>1</v>
      </c>
      <c r="Q291" s="135" t="str">
        <f t="shared" si="35"/>
        <v>Gastos_com_Pessoal</v>
      </c>
    </row>
    <row r="292" spans="1:17" ht="25.5" hidden="1" x14ac:dyDescent="0.2">
      <c r="A292" s="366">
        <f t="shared" si="32"/>
        <v>289</v>
      </c>
      <c r="B292" s="351">
        <v>44581</v>
      </c>
      <c r="C292" s="375">
        <v>44562</v>
      </c>
      <c r="D292" s="353" t="s">
        <v>104</v>
      </c>
      <c r="E292" s="353" t="s">
        <v>191</v>
      </c>
      <c r="F292" s="354">
        <v>576.72</v>
      </c>
      <c r="G292" s="353" t="s">
        <v>918</v>
      </c>
      <c r="H292" s="353" t="s">
        <v>765</v>
      </c>
      <c r="I292" s="357" t="s">
        <v>1194</v>
      </c>
      <c r="J292" s="356" t="s">
        <v>1195</v>
      </c>
      <c r="K292" s="356" t="s">
        <v>732</v>
      </c>
      <c r="L292" s="357" t="s">
        <v>783</v>
      </c>
      <c r="M292" s="356">
        <v>377641</v>
      </c>
      <c r="N292" s="374">
        <v>44581</v>
      </c>
      <c r="O292" s="70">
        <f t="shared" si="33"/>
        <v>1</v>
      </c>
      <c r="P292" s="70">
        <f t="shared" si="34"/>
        <v>1</v>
      </c>
      <c r="Q292" s="135" t="str">
        <f t="shared" si="35"/>
        <v>Gastos_com_Pessoal</v>
      </c>
    </row>
    <row r="293" spans="1:17" ht="36" hidden="1" x14ac:dyDescent="0.2">
      <c r="A293" s="366">
        <f t="shared" si="32"/>
        <v>290</v>
      </c>
      <c r="B293" s="351">
        <v>44581</v>
      </c>
      <c r="C293" s="375">
        <v>44562</v>
      </c>
      <c r="D293" s="353" t="s">
        <v>104</v>
      </c>
      <c r="E293" s="353" t="s">
        <v>193</v>
      </c>
      <c r="F293" s="354">
        <v>3314.78</v>
      </c>
      <c r="G293" s="353" t="s">
        <v>919</v>
      </c>
      <c r="H293" s="353" t="s">
        <v>765</v>
      </c>
      <c r="I293" s="357" t="s">
        <v>1194</v>
      </c>
      <c r="J293" s="356" t="s">
        <v>1195</v>
      </c>
      <c r="K293" s="356" t="s">
        <v>732</v>
      </c>
      <c r="L293" s="357" t="s">
        <v>783</v>
      </c>
      <c r="M293" s="356">
        <v>377641</v>
      </c>
      <c r="N293" s="374">
        <v>44581</v>
      </c>
      <c r="O293" s="70">
        <f t="shared" si="33"/>
        <v>1</v>
      </c>
      <c r="P293" s="70">
        <f t="shared" si="34"/>
        <v>1</v>
      </c>
      <c r="Q293" s="135" t="str">
        <f t="shared" si="35"/>
        <v>Gastos_com_Pessoal</v>
      </c>
    </row>
    <row r="294" spans="1:17" ht="36" hidden="1" x14ac:dyDescent="0.2">
      <c r="A294" s="361">
        <f t="shared" si="32"/>
        <v>291</v>
      </c>
      <c r="B294" s="362">
        <v>44582</v>
      </c>
      <c r="C294" s="363">
        <v>44562</v>
      </c>
      <c r="D294" s="355" t="s">
        <v>115</v>
      </c>
      <c r="E294" s="355" t="s">
        <v>260</v>
      </c>
      <c r="F294" s="364">
        <v>6271.85</v>
      </c>
      <c r="G294" s="355" t="s">
        <v>1196</v>
      </c>
      <c r="H294" s="355" t="s">
        <v>127</v>
      </c>
      <c r="I294" s="357" t="s">
        <v>1197</v>
      </c>
      <c r="J294" s="357" t="s">
        <v>1198</v>
      </c>
      <c r="K294" s="357" t="s">
        <v>704</v>
      </c>
      <c r="L294" s="357" t="s">
        <v>428</v>
      </c>
      <c r="M294" s="395" t="s">
        <v>1199</v>
      </c>
      <c r="N294" s="365">
        <v>44566</v>
      </c>
      <c r="O294" s="70">
        <f t="shared" si="33"/>
        <v>1</v>
      </c>
      <c r="P294" s="70">
        <f t="shared" si="34"/>
        <v>1</v>
      </c>
      <c r="Q294" s="135" t="str">
        <f t="shared" si="35"/>
        <v>Gastos_Gerais</v>
      </c>
    </row>
    <row r="295" spans="1:17" ht="25.5" hidden="1" x14ac:dyDescent="0.2">
      <c r="A295" s="361">
        <f t="shared" si="32"/>
        <v>292</v>
      </c>
      <c r="B295" s="362">
        <v>44582</v>
      </c>
      <c r="C295" s="363">
        <v>44562</v>
      </c>
      <c r="D295" s="355" t="s">
        <v>115</v>
      </c>
      <c r="E295" s="355" t="s">
        <v>354</v>
      </c>
      <c r="F295" s="364">
        <v>4177.2</v>
      </c>
      <c r="G295" s="355" t="s">
        <v>1200</v>
      </c>
      <c r="H295" s="355" t="s">
        <v>140</v>
      </c>
      <c r="I295" s="357" t="s">
        <v>1201</v>
      </c>
      <c r="J295" s="357" t="s">
        <v>1202</v>
      </c>
      <c r="K295" s="357" t="s">
        <v>704</v>
      </c>
      <c r="L295" s="357" t="s">
        <v>428</v>
      </c>
      <c r="M295" s="357">
        <v>3825</v>
      </c>
      <c r="N295" s="365">
        <v>44572</v>
      </c>
      <c r="O295" s="70">
        <f t="shared" si="33"/>
        <v>1</v>
      </c>
      <c r="P295" s="70">
        <f t="shared" si="34"/>
        <v>1</v>
      </c>
      <c r="Q295" s="135" t="str">
        <f t="shared" si="35"/>
        <v>Gastos_Gerais</v>
      </c>
    </row>
    <row r="296" spans="1:17" ht="25.5" hidden="1" x14ac:dyDescent="0.2">
      <c r="A296" s="366">
        <f t="shared" si="32"/>
        <v>293</v>
      </c>
      <c r="B296" s="351">
        <v>44582</v>
      </c>
      <c r="C296" s="375">
        <v>44562</v>
      </c>
      <c r="D296" s="353" t="s">
        <v>115</v>
      </c>
      <c r="E296" s="353" t="s">
        <v>336</v>
      </c>
      <c r="F296" s="354">
        <v>5970.75</v>
      </c>
      <c r="G296" s="353" t="s">
        <v>710</v>
      </c>
      <c r="H296" s="353" t="s">
        <v>136</v>
      </c>
      <c r="I296" s="357" t="s">
        <v>1203</v>
      </c>
      <c r="J296" s="356" t="s">
        <v>1204</v>
      </c>
      <c r="K296" s="356" t="s">
        <v>704</v>
      </c>
      <c r="L296" s="357" t="s">
        <v>428</v>
      </c>
      <c r="M296" s="356">
        <v>627</v>
      </c>
      <c r="N296" s="374">
        <v>44574</v>
      </c>
      <c r="O296" s="70">
        <f t="shared" si="33"/>
        <v>1</v>
      </c>
      <c r="P296" s="70">
        <f t="shared" si="34"/>
        <v>1</v>
      </c>
      <c r="Q296" s="135" t="str">
        <f t="shared" si="35"/>
        <v>Gastos_Gerais</v>
      </c>
    </row>
    <row r="297" spans="1:17" ht="25.5" hidden="1" x14ac:dyDescent="0.2">
      <c r="A297" s="366">
        <f t="shared" si="32"/>
        <v>294</v>
      </c>
      <c r="B297" s="351">
        <v>44582</v>
      </c>
      <c r="C297" s="375">
        <v>44562</v>
      </c>
      <c r="D297" s="353" t="s">
        <v>115</v>
      </c>
      <c r="E297" s="353" t="s">
        <v>336</v>
      </c>
      <c r="F297" s="354">
        <v>1495.13</v>
      </c>
      <c r="G297" s="353" t="s">
        <v>1205</v>
      </c>
      <c r="H297" s="353" t="s">
        <v>136</v>
      </c>
      <c r="I297" s="357" t="s">
        <v>1203</v>
      </c>
      <c r="J297" s="356" t="s">
        <v>1204</v>
      </c>
      <c r="K297" s="356" t="s">
        <v>704</v>
      </c>
      <c r="L297" s="357" t="s">
        <v>428</v>
      </c>
      <c r="M297" s="356">
        <v>202228</v>
      </c>
      <c r="N297" s="374">
        <v>44574</v>
      </c>
      <c r="O297" s="70">
        <f t="shared" si="33"/>
        <v>1</v>
      </c>
      <c r="P297" s="70">
        <f t="shared" si="34"/>
        <v>1</v>
      </c>
      <c r="Q297" s="135" t="str">
        <f t="shared" si="35"/>
        <v>Gastos_Gerais</v>
      </c>
    </row>
    <row r="298" spans="1:17" ht="25.5" hidden="1" x14ac:dyDescent="0.2">
      <c r="A298" s="366">
        <f t="shared" si="32"/>
        <v>295</v>
      </c>
      <c r="B298" s="351">
        <v>44582</v>
      </c>
      <c r="C298" s="375">
        <v>44562</v>
      </c>
      <c r="D298" s="353" t="s">
        <v>115</v>
      </c>
      <c r="E298" s="353" t="s">
        <v>336</v>
      </c>
      <c r="F298" s="354">
        <v>1199</v>
      </c>
      <c r="G298" s="353" t="s">
        <v>710</v>
      </c>
      <c r="H298" s="353" t="s">
        <v>136</v>
      </c>
      <c r="I298" s="357" t="s">
        <v>1203</v>
      </c>
      <c r="J298" s="356" t="s">
        <v>1204</v>
      </c>
      <c r="K298" s="356" t="s">
        <v>704</v>
      </c>
      <c r="L298" s="357" t="s">
        <v>428</v>
      </c>
      <c r="M298" s="356">
        <v>628</v>
      </c>
      <c r="N298" s="374">
        <v>44574</v>
      </c>
      <c r="O298" s="70">
        <f t="shared" si="33"/>
        <v>1</v>
      </c>
      <c r="P298" s="70">
        <f t="shared" si="34"/>
        <v>1</v>
      </c>
      <c r="Q298" s="135" t="str">
        <f t="shared" si="35"/>
        <v>Gastos_Gerais</v>
      </c>
    </row>
    <row r="299" spans="1:17" ht="25.5" hidden="1" x14ac:dyDescent="0.2">
      <c r="A299" s="366">
        <f t="shared" si="32"/>
        <v>296</v>
      </c>
      <c r="B299" s="351">
        <v>44582</v>
      </c>
      <c r="C299" s="375">
        <v>44562</v>
      </c>
      <c r="D299" s="353" t="s">
        <v>115</v>
      </c>
      <c r="E299" s="353" t="s">
        <v>336</v>
      </c>
      <c r="F299" s="354">
        <v>2749.11</v>
      </c>
      <c r="G299" s="353" t="s">
        <v>1205</v>
      </c>
      <c r="H299" s="353" t="s">
        <v>136</v>
      </c>
      <c r="I299" s="357" t="s">
        <v>1203</v>
      </c>
      <c r="J299" s="356" t="s">
        <v>1204</v>
      </c>
      <c r="K299" s="356" t="s">
        <v>704</v>
      </c>
      <c r="L299" s="357" t="s">
        <v>428</v>
      </c>
      <c r="M299" s="356">
        <v>202229</v>
      </c>
      <c r="N299" s="374">
        <v>44574</v>
      </c>
      <c r="O299" s="70">
        <f t="shared" si="33"/>
        <v>1</v>
      </c>
      <c r="P299" s="70">
        <f t="shared" si="34"/>
        <v>1</v>
      </c>
      <c r="Q299" s="135" t="str">
        <f t="shared" si="35"/>
        <v>Gastos_Gerais</v>
      </c>
    </row>
    <row r="300" spans="1:17" ht="25.5" hidden="1" x14ac:dyDescent="0.2">
      <c r="A300" s="366">
        <f t="shared" si="32"/>
        <v>297</v>
      </c>
      <c r="B300" s="351">
        <v>44582</v>
      </c>
      <c r="C300" s="375">
        <v>44562</v>
      </c>
      <c r="D300" s="353" t="s">
        <v>115</v>
      </c>
      <c r="E300" s="353" t="s">
        <v>302</v>
      </c>
      <c r="F300" s="354">
        <v>24892.11</v>
      </c>
      <c r="G300" s="353" t="s">
        <v>816</v>
      </c>
      <c r="H300" s="353" t="s">
        <v>136</v>
      </c>
      <c r="I300" s="357" t="s">
        <v>810</v>
      </c>
      <c r="J300" s="356" t="s">
        <v>1193</v>
      </c>
      <c r="K300" s="356" t="s">
        <v>704</v>
      </c>
      <c r="L300" s="357" t="s">
        <v>428</v>
      </c>
      <c r="M300" s="356">
        <v>83</v>
      </c>
      <c r="N300" s="374">
        <v>44579</v>
      </c>
      <c r="O300" s="70">
        <f t="shared" si="33"/>
        <v>1</v>
      </c>
      <c r="P300" s="70">
        <f t="shared" si="34"/>
        <v>1</v>
      </c>
      <c r="Q300" s="135" t="str">
        <f t="shared" si="35"/>
        <v>Gastos_Gerais</v>
      </c>
    </row>
    <row r="301" spans="1:17" ht="25.5" hidden="1" x14ac:dyDescent="0.2">
      <c r="A301" s="366">
        <f t="shared" si="32"/>
        <v>298</v>
      </c>
      <c r="B301" s="351">
        <v>44582</v>
      </c>
      <c r="C301" s="375">
        <v>44562</v>
      </c>
      <c r="D301" s="353" t="s">
        <v>115</v>
      </c>
      <c r="E301" s="353" t="s">
        <v>302</v>
      </c>
      <c r="F301" s="354">
        <v>20840.349999999999</v>
      </c>
      <c r="G301" s="353" t="s">
        <v>812</v>
      </c>
      <c r="H301" s="353" t="s">
        <v>134</v>
      </c>
      <c r="I301" s="357" t="s">
        <v>810</v>
      </c>
      <c r="J301" s="356" t="s">
        <v>1193</v>
      </c>
      <c r="K301" s="356" t="s">
        <v>704</v>
      </c>
      <c r="L301" s="357" t="s">
        <v>428</v>
      </c>
      <c r="M301" s="356">
        <v>81</v>
      </c>
      <c r="N301" s="374">
        <v>44578</v>
      </c>
      <c r="O301" s="70">
        <f t="shared" si="33"/>
        <v>1</v>
      </c>
      <c r="P301" s="70">
        <f t="shared" si="34"/>
        <v>1</v>
      </c>
      <c r="Q301" s="135" t="str">
        <f t="shared" si="35"/>
        <v>Gastos_Gerais</v>
      </c>
    </row>
    <row r="302" spans="1:17" ht="25.5" hidden="1" x14ac:dyDescent="0.2">
      <c r="A302" s="366">
        <f t="shared" si="32"/>
        <v>299</v>
      </c>
      <c r="B302" s="351">
        <v>44582</v>
      </c>
      <c r="C302" s="375">
        <v>44562</v>
      </c>
      <c r="D302" s="353" t="s">
        <v>115</v>
      </c>
      <c r="E302" s="353" t="s">
        <v>302</v>
      </c>
      <c r="F302" s="354">
        <v>31395.06</v>
      </c>
      <c r="G302" s="355" t="s">
        <v>813</v>
      </c>
      <c r="H302" s="353" t="s">
        <v>135</v>
      </c>
      <c r="I302" s="357" t="s">
        <v>810</v>
      </c>
      <c r="J302" s="356" t="s">
        <v>1193</v>
      </c>
      <c r="K302" s="356" t="s">
        <v>704</v>
      </c>
      <c r="L302" s="357" t="s">
        <v>428</v>
      </c>
      <c r="M302" s="356">
        <v>82</v>
      </c>
      <c r="N302" s="374">
        <v>44579</v>
      </c>
      <c r="O302" s="70">
        <f t="shared" si="33"/>
        <v>1</v>
      </c>
      <c r="P302" s="70">
        <f t="shared" si="34"/>
        <v>1</v>
      </c>
      <c r="Q302" s="135" t="str">
        <f t="shared" si="35"/>
        <v>Gastos_Gerais</v>
      </c>
    </row>
    <row r="303" spans="1:17" ht="25.5" hidden="1" x14ac:dyDescent="0.2">
      <c r="A303" s="366">
        <f t="shared" si="32"/>
        <v>300</v>
      </c>
      <c r="B303" s="351">
        <v>44582</v>
      </c>
      <c r="C303" s="375">
        <v>44562</v>
      </c>
      <c r="D303" s="353" t="s">
        <v>115</v>
      </c>
      <c r="E303" s="353" t="s">
        <v>302</v>
      </c>
      <c r="F303" s="354">
        <v>18132.29</v>
      </c>
      <c r="G303" s="355" t="s">
        <v>814</v>
      </c>
      <c r="H303" s="353" t="s">
        <v>140</v>
      </c>
      <c r="I303" s="357" t="s">
        <v>810</v>
      </c>
      <c r="J303" s="356" t="s">
        <v>1193</v>
      </c>
      <c r="K303" s="356" t="s">
        <v>704</v>
      </c>
      <c r="L303" s="357" t="s">
        <v>428</v>
      </c>
      <c r="M303" s="356">
        <v>80</v>
      </c>
      <c r="N303" s="374">
        <v>44578</v>
      </c>
      <c r="O303" s="70">
        <f t="shared" si="33"/>
        <v>1</v>
      </c>
      <c r="P303" s="70">
        <f t="shared" si="34"/>
        <v>1</v>
      </c>
      <c r="Q303" s="135" t="str">
        <f t="shared" si="35"/>
        <v>Gastos_Gerais</v>
      </c>
    </row>
    <row r="304" spans="1:17" ht="25.5" hidden="1" x14ac:dyDescent="0.2">
      <c r="A304" s="366">
        <f t="shared" si="32"/>
        <v>301</v>
      </c>
      <c r="B304" s="351">
        <v>44582</v>
      </c>
      <c r="C304" s="375">
        <v>44562</v>
      </c>
      <c r="D304" s="353" t="s">
        <v>115</v>
      </c>
      <c r="E304" s="353" t="s">
        <v>302</v>
      </c>
      <c r="F304" s="354">
        <v>25527.8</v>
      </c>
      <c r="G304" s="355" t="s">
        <v>817</v>
      </c>
      <c r="H304" s="353" t="s">
        <v>129</v>
      </c>
      <c r="I304" s="357" t="s">
        <v>818</v>
      </c>
      <c r="J304" s="356" t="s">
        <v>819</v>
      </c>
      <c r="K304" s="356" t="s">
        <v>704</v>
      </c>
      <c r="L304" s="357" t="s">
        <v>428</v>
      </c>
      <c r="M304" s="356">
        <v>6</v>
      </c>
      <c r="N304" s="374">
        <v>44578</v>
      </c>
      <c r="O304" s="70">
        <f t="shared" si="33"/>
        <v>1</v>
      </c>
      <c r="P304" s="70">
        <f t="shared" si="34"/>
        <v>1</v>
      </c>
      <c r="Q304" s="135" t="str">
        <f t="shared" si="35"/>
        <v>Gastos_Gerais</v>
      </c>
    </row>
    <row r="305" spans="1:17" ht="25.5" hidden="1" x14ac:dyDescent="0.2">
      <c r="A305" s="366">
        <f t="shared" si="32"/>
        <v>302</v>
      </c>
      <c r="B305" s="367">
        <v>44582</v>
      </c>
      <c r="C305" s="368">
        <v>44562</v>
      </c>
      <c r="D305" s="369" t="s">
        <v>115</v>
      </c>
      <c r="E305" s="369" t="s">
        <v>308</v>
      </c>
      <c r="F305" s="370">
        <v>4498.88</v>
      </c>
      <c r="G305" s="369" t="s">
        <v>1206</v>
      </c>
      <c r="H305" s="369" t="s">
        <v>130</v>
      </c>
      <c r="I305" s="373" t="s">
        <v>1207</v>
      </c>
      <c r="J305" s="372" t="s">
        <v>1208</v>
      </c>
      <c r="K305" s="372" t="s">
        <v>704</v>
      </c>
      <c r="L305" s="373" t="s">
        <v>428</v>
      </c>
      <c r="M305" s="372">
        <v>5295</v>
      </c>
      <c r="N305" s="377">
        <v>44580</v>
      </c>
      <c r="O305" s="70">
        <f t="shared" si="33"/>
        <v>1</v>
      </c>
      <c r="P305" s="70">
        <f t="shared" si="34"/>
        <v>1</v>
      </c>
      <c r="Q305" s="135" t="str">
        <f t="shared" si="35"/>
        <v>Gastos_Gerais</v>
      </c>
    </row>
    <row r="306" spans="1:17" ht="25.5" hidden="1" x14ac:dyDescent="0.2">
      <c r="A306" s="366">
        <f t="shared" si="32"/>
        <v>303</v>
      </c>
      <c r="B306" s="351">
        <v>44582</v>
      </c>
      <c r="C306" s="375">
        <v>44562</v>
      </c>
      <c r="D306" s="353" t="s">
        <v>115</v>
      </c>
      <c r="E306" s="353" t="s">
        <v>260</v>
      </c>
      <c r="F306" s="354">
        <v>210</v>
      </c>
      <c r="G306" s="355" t="s">
        <v>1209</v>
      </c>
      <c r="H306" s="353" t="s">
        <v>129</v>
      </c>
      <c r="I306" s="357" t="s">
        <v>1210</v>
      </c>
      <c r="J306" s="356" t="s">
        <v>1211</v>
      </c>
      <c r="K306" s="356" t="s">
        <v>704</v>
      </c>
      <c r="L306" s="357" t="s">
        <v>428</v>
      </c>
      <c r="M306" s="356">
        <v>202240</v>
      </c>
      <c r="N306" s="374">
        <v>44575</v>
      </c>
      <c r="O306" s="70">
        <f t="shared" si="33"/>
        <v>1</v>
      </c>
      <c r="P306" s="70">
        <f t="shared" si="34"/>
        <v>1</v>
      </c>
      <c r="Q306" s="135" t="str">
        <f t="shared" si="35"/>
        <v>Gastos_Gerais</v>
      </c>
    </row>
    <row r="307" spans="1:17" ht="25.5" hidden="1" x14ac:dyDescent="0.2">
      <c r="A307" s="366">
        <f t="shared" si="32"/>
        <v>304</v>
      </c>
      <c r="B307" s="362">
        <v>44582</v>
      </c>
      <c r="C307" s="363">
        <v>44562</v>
      </c>
      <c r="D307" s="355" t="s">
        <v>115</v>
      </c>
      <c r="E307" s="355" t="s">
        <v>306</v>
      </c>
      <c r="F307" s="364">
        <v>2286.6</v>
      </c>
      <c r="G307" s="355" t="s">
        <v>1212</v>
      </c>
      <c r="H307" s="355" t="s">
        <v>128</v>
      </c>
      <c r="I307" s="357" t="s">
        <v>1213</v>
      </c>
      <c r="J307" s="356" t="s">
        <v>1214</v>
      </c>
      <c r="K307" s="356" t="s">
        <v>704</v>
      </c>
      <c r="L307" s="357" t="s">
        <v>428</v>
      </c>
      <c r="M307" s="356">
        <v>104</v>
      </c>
      <c r="N307" s="374">
        <v>44574</v>
      </c>
      <c r="O307" s="70">
        <f t="shared" si="33"/>
        <v>1</v>
      </c>
      <c r="P307" s="70">
        <f t="shared" si="34"/>
        <v>1</v>
      </c>
      <c r="Q307" s="135" t="str">
        <f t="shared" si="35"/>
        <v>Gastos_Gerais</v>
      </c>
    </row>
    <row r="308" spans="1:17" ht="25.5" hidden="1" x14ac:dyDescent="0.2">
      <c r="A308" s="366">
        <f t="shared" si="32"/>
        <v>305</v>
      </c>
      <c r="B308" s="351">
        <v>44582</v>
      </c>
      <c r="C308" s="375">
        <v>44562</v>
      </c>
      <c r="D308" s="353" t="s">
        <v>115</v>
      </c>
      <c r="E308" s="353" t="s">
        <v>354</v>
      </c>
      <c r="F308" s="354">
        <v>226.8</v>
      </c>
      <c r="G308" s="355" t="s">
        <v>1215</v>
      </c>
      <c r="H308" s="353" t="s">
        <v>128</v>
      </c>
      <c r="I308" s="357" t="s">
        <v>1216</v>
      </c>
      <c r="J308" s="356" t="s">
        <v>1217</v>
      </c>
      <c r="K308" s="356" t="s">
        <v>704</v>
      </c>
      <c r="L308" s="357" t="s">
        <v>428</v>
      </c>
      <c r="M308" s="356">
        <v>20225</v>
      </c>
      <c r="N308" s="374">
        <v>44578</v>
      </c>
      <c r="O308" s="70">
        <f t="shared" si="33"/>
        <v>1</v>
      </c>
      <c r="P308" s="70">
        <f t="shared" si="34"/>
        <v>1</v>
      </c>
      <c r="Q308" s="135" t="str">
        <f t="shared" si="35"/>
        <v>Gastos_Gerais</v>
      </c>
    </row>
    <row r="309" spans="1:17" ht="25.5" hidden="1" x14ac:dyDescent="0.2">
      <c r="A309" s="366">
        <f t="shared" si="32"/>
        <v>306</v>
      </c>
      <c r="B309" s="351">
        <v>44582</v>
      </c>
      <c r="C309" s="375">
        <v>44562</v>
      </c>
      <c r="D309" s="353" t="s">
        <v>115</v>
      </c>
      <c r="E309" s="353" t="s">
        <v>354</v>
      </c>
      <c r="F309" s="354">
        <v>1080</v>
      </c>
      <c r="G309" s="355" t="s">
        <v>1218</v>
      </c>
      <c r="H309" s="353" t="s">
        <v>128</v>
      </c>
      <c r="I309" s="357" t="s">
        <v>1216</v>
      </c>
      <c r="J309" s="356" t="s">
        <v>1217</v>
      </c>
      <c r="K309" s="356" t="s">
        <v>704</v>
      </c>
      <c r="L309" s="357" t="s">
        <v>428</v>
      </c>
      <c r="M309" s="356">
        <v>48882</v>
      </c>
      <c r="N309" s="374">
        <v>44578</v>
      </c>
      <c r="O309" s="70">
        <f t="shared" si="33"/>
        <v>1</v>
      </c>
      <c r="P309" s="70">
        <f t="shared" si="34"/>
        <v>1</v>
      </c>
      <c r="Q309" s="135" t="str">
        <f t="shared" si="35"/>
        <v>Gastos_Gerais</v>
      </c>
    </row>
    <row r="310" spans="1:17" ht="25.5" hidden="1" x14ac:dyDescent="0.2">
      <c r="A310" s="361">
        <f t="shared" ref="A310:A351" si="36">IF(B310="","",ROW()-ROW($A$3))</f>
        <v>307</v>
      </c>
      <c r="B310" s="362">
        <v>44582</v>
      </c>
      <c r="C310" s="363">
        <v>44562</v>
      </c>
      <c r="D310" s="355" t="s">
        <v>115</v>
      </c>
      <c r="E310" s="355" t="s">
        <v>378</v>
      </c>
      <c r="F310" s="364">
        <v>1223.5999999999999</v>
      </c>
      <c r="G310" s="355" t="s">
        <v>1219</v>
      </c>
      <c r="H310" s="355" t="s">
        <v>139</v>
      </c>
      <c r="I310" s="357" t="s">
        <v>1220</v>
      </c>
      <c r="J310" s="357" t="s">
        <v>1221</v>
      </c>
      <c r="K310" s="357" t="s">
        <v>704</v>
      </c>
      <c r="L310" s="357" t="s">
        <v>428</v>
      </c>
      <c r="M310" s="357">
        <v>950</v>
      </c>
      <c r="N310" s="365">
        <v>44578</v>
      </c>
      <c r="O310" s="70">
        <f t="shared" si="33"/>
        <v>1</v>
      </c>
      <c r="P310" s="70">
        <f t="shared" si="34"/>
        <v>1</v>
      </c>
      <c r="Q310" s="135" t="str">
        <f t="shared" si="35"/>
        <v>Gastos_Gerais</v>
      </c>
    </row>
    <row r="311" spans="1:17" ht="25.5" hidden="1" x14ac:dyDescent="0.2">
      <c r="A311" s="366">
        <f t="shared" si="36"/>
        <v>308</v>
      </c>
      <c r="B311" s="351">
        <v>44582</v>
      </c>
      <c r="C311" s="375">
        <v>44562</v>
      </c>
      <c r="D311" s="353" t="s">
        <v>115</v>
      </c>
      <c r="E311" s="353" t="s">
        <v>336</v>
      </c>
      <c r="F311" s="354">
        <v>3072</v>
      </c>
      <c r="G311" s="355" t="s">
        <v>710</v>
      </c>
      <c r="H311" s="353" t="s">
        <v>658</v>
      </c>
      <c r="I311" s="357" t="s">
        <v>1222</v>
      </c>
      <c r="J311" s="356" t="s">
        <v>1223</v>
      </c>
      <c r="K311" s="356" t="s">
        <v>704</v>
      </c>
      <c r="L311" s="357" t="s">
        <v>428</v>
      </c>
      <c r="M311" s="356">
        <v>283</v>
      </c>
      <c r="N311" s="374">
        <v>44554</v>
      </c>
      <c r="O311" s="70">
        <f t="shared" si="33"/>
        <v>1</v>
      </c>
      <c r="P311" s="70">
        <f t="shared" si="34"/>
        <v>1</v>
      </c>
      <c r="Q311" s="135" t="str">
        <f t="shared" si="35"/>
        <v>Gastos_Gerais</v>
      </c>
    </row>
    <row r="312" spans="1:17" ht="25.5" hidden="1" x14ac:dyDescent="0.2">
      <c r="A312" s="366">
        <f t="shared" si="36"/>
        <v>309</v>
      </c>
      <c r="B312" s="351">
        <v>44582</v>
      </c>
      <c r="C312" s="375">
        <v>44562</v>
      </c>
      <c r="D312" s="353" t="s">
        <v>115</v>
      </c>
      <c r="E312" s="353" t="s">
        <v>336</v>
      </c>
      <c r="F312" s="354">
        <v>570</v>
      </c>
      <c r="G312" s="355" t="s">
        <v>710</v>
      </c>
      <c r="H312" s="353" t="s">
        <v>658</v>
      </c>
      <c r="I312" s="357" t="s">
        <v>1222</v>
      </c>
      <c r="J312" s="356" t="s">
        <v>1223</v>
      </c>
      <c r="K312" s="356" t="s">
        <v>704</v>
      </c>
      <c r="L312" s="357" t="s">
        <v>428</v>
      </c>
      <c r="M312" s="356">
        <v>318</v>
      </c>
      <c r="N312" s="374">
        <v>44557</v>
      </c>
      <c r="O312" s="70">
        <f t="shared" si="33"/>
        <v>1</v>
      </c>
      <c r="P312" s="70">
        <f t="shared" si="34"/>
        <v>1</v>
      </c>
      <c r="Q312" s="135" t="str">
        <f t="shared" si="35"/>
        <v>Gastos_Gerais</v>
      </c>
    </row>
    <row r="313" spans="1:17" ht="25.5" hidden="1" x14ac:dyDescent="0.2">
      <c r="A313" s="366">
        <f t="shared" si="36"/>
        <v>310</v>
      </c>
      <c r="B313" s="351">
        <v>44582</v>
      </c>
      <c r="C313" s="375">
        <v>44562</v>
      </c>
      <c r="D313" s="353" t="s">
        <v>115</v>
      </c>
      <c r="E313" s="353" t="s">
        <v>368</v>
      </c>
      <c r="F313" s="354">
        <v>399.8</v>
      </c>
      <c r="G313" s="355" t="s">
        <v>1224</v>
      </c>
      <c r="H313" s="353" t="s">
        <v>136</v>
      </c>
      <c r="I313" s="357" t="s">
        <v>1225</v>
      </c>
      <c r="J313" s="356" t="s">
        <v>1226</v>
      </c>
      <c r="K313" s="356" t="s">
        <v>704</v>
      </c>
      <c r="L313" s="357" t="s">
        <v>428</v>
      </c>
      <c r="M313" s="356">
        <v>3405</v>
      </c>
      <c r="N313" s="374">
        <v>44568</v>
      </c>
      <c r="O313" s="70">
        <f t="shared" si="33"/>
        <v>1</v>
      </c>
      <c r="P313" s="70">
        <f t="shared" si="34"/>
        <v>1</v>
      </c>
      <c r="Q313" s="135" t="str">
        <f t="shared" si="35"/>
        <v>Gastos_Gerais</v>
      </c>
    </row>
    <row r="314" spans="1:17" ht="25.5" hidden="1" x14ac:dyDescent="0.2">
      <c r="A314" s="366">
        <f t="shared" si="36"/>
        <v>311</v>
      </c>
      <c r="B314" s="351">
        <v>44582</v>
      </c>
      <c r="C314" s="375">
        <v>44562</v>
      </c>
      <c r="D314" s="353" t="s">
        <v>115</v>
      </c>
      <c r="E314" s="353" t="s">
        <v>378</v>
      </c>
      <c r="F314" s="354">
        <v>3750</v>
      </c>
      <c r="G314" s="353" t="s">
        <v>1227</v>
      </c>
      <c r="H314" s="353" t="s">
        <v>127</v>
      </c>
      <c r="I314" s="357" t="s">
        <v>1228</v>
      </c>
      <c r="J314" s="356" t="s">
        <v>1229</v>
      </c>
      <c r="K314" s="356" t="s">
        <v>704</v>
      </c>
      <c r="L314" s="357" t="s">
        <v>428</v>
      </c>
      <c r="M314" s="356">
        <v>10274</v>
      </c>
      <c r="N314" s="374">
        <v>44579</v>
      </c>
      <c r="O314" s="70">
        <f t="shared" si="33"/>
        <v>1</v>
      </c>
      <c r="P314" s="70">
        <f t="shared" si="34"/>
        <v>1</v>
      </c>
      <c r="Q314" s="135" t="str">
        <f t="shared" si="35"/>
        <v>Gastos_Gerais</v>
      </c>
    </row>
    <row r="315" spans="1:17" ht="25.5" hidden="1" x14ac:dyDescent="0.2">
      <c r="A315" s="366">
        <f t="shared" si="36"/>
        <v>312</v>
      </c>
      <c r="B315" s="351">
        <v>44582</v>
      </c>
      <c r="C315" s="375">
        <v>44531</v>
      </c>
      <c r="D315" s="353" t="s">
        <v>115</v>
      </c>
      <c r="E315" s="353" t="s">
        <v>376</v>
      </c>
      <c r="F315" s="354">
        <v>3624.37</v>
      </c>
      <c r="G315" s="353" t="s">
        <v>1230</v>
      </c>
      <c r="H315" s="353" t="s">
        <v>136</v>
      </c>
      <c r="I315" s="357" t="s">
        <v>1231</v>
      </c>
      <c r="J315" s="356" t="s">
        <v>1232</v>
      </c>
      <c r="K315" s="356" t="s">
        <v>704</v>
      </c>
      <c r="L315" s="357" t="s">
        <v>428</v>
      </c>
      <c r="M315" s="356">
        <v>20223</v>
      </c>
      <c r="N315" s="374">
        <v>44573</v>
      </c>
      <c r="O315" s="70">
        <f t="shared" si="33"/>
        <v>1</v>
      </c>
      <c r="P315" s="70">
        <f t="shared" si="34"/>
        <v>0</v>
      </c>
      <c r="Q315" s="135" t="str">
        <f t="shared" si="35"/>
        <v>Gastos_Gerais</v>
      </c>
    </row>
    <row r="316" spans="1:17" ht="25.5" hidden="1" x14ac:dyDescent="0.2">
      <c r="A316" s="366">
        <f t="shared" si="36"/>
        <v>313</v>
      </c>
      <c r="B316" s="351">
        <v>44582</v>
      </c>
      <c r="C316" s="375">
        <v>44531</v>
      </c>
      <c r="D316" s="353" t="s">
        <v>115</v>
      </c>
      <c r="E316" s="353" t="s">
        <v>376</v>
      </c>
      <c r="F316" s="354">
        <v>1428.58</v>
      </c>
      <c r="G316" s="355" t="s">
        <v>1233</v>
      </c>
      <c r="H316" s="353" t="s">
        <v>765</v>
      </c>
      <c r="I316" s="357" t="s">
        <v>1231</v>
      </c>
      <c r="J316" s="357" t="s">
        <v>1232</v>
      </c>
      <c r="K316" s="357" t="s">
        <v>704</v>
      </c>
      <c r="L316" s="357" t="s">
        <v>428</v>
      </c>
      <c r="M316" s="356">
        <v>20224</v>
      </c>
      <c r="N316" s="374">
        <v>44573</v>
      </c>
      <c r="O316" s="70">
        <f t="shared" si="33"/>
        <v>1</v>
      </c>
      <c r="P316" s="70">
        <f t="shared" si="34"/>
        <v>0</v>
      </c>
      <c r="Q316" s="135" t="str">
        <f t="shared" si="35"/>
        <v>Gastos_Gerais</v>
      </c>
    </row>
    <row r="317" spans="1:17" ht="25.5" hidden="1" x14ac:dyDescent="0.2">
      <c r="A317" s="366">
        <f t="shared" si="36"/>
        <v>314</v>
      </c>
      <c r="B317" s="351">
        <v>44582</v>
      </c>
      <c r="C317" s="375">
        <v>44531</v>
      </c>
      <c r="D317" s="353" t="s">
        <v>115</v>
      </c>
      <c r="E317" s="353" t="s">
        <v>376</v>
      </c>
      <c r="F317" s="354">
        <v>951.72</v>
      </c>
      <c r="G317" s="353" t="s">
        <v>1234</v>
      </c>
      <c r="H317" s="353" t="s">
        <v>135</v>
      </c>
      <c r="I317" s="357" t="s">
        <v>1231</v>
      </c>
      <c r="J317" s="357" t="s">
        <v>1232</v>
      </c>
      <c r="K317" s="357" t="s">
        <v>704</v>
      </c>
      <c r="L317" s="357" t="s">
        <v>428</v>
      </c>
      <c r="M317" s="356">
        <v>20225</v>
      </c>
      <c r="N317" s="374">
        <v>44573</v>
      </c>
      <c r="O317" s="70">
        <f t="shared" si="33"/>
        <v>1</v>
      </c>
      <c r="P317" s="70">
        <f t="shared" si="34"/>
        <v>0</v>
      </c>
      <c r="Q317" s="135" t="str">
        <f t="shared" si="35"/>
        <v>Gastos_Gerais</v>
      </c>
    </row>
    <row r="318" spans="1:17" ht="25.5" hidden="1" x14ac:dyDescent="0.2">
      <c r="A318" s="366">
        <f t="shared" si="36"/>
        <v>315</v>
      </c>
      <c r="B318" s="351">
        <v>44582</v>
      </c>
      <c r="C318" s="375">
        <v>44531</v>
      </c>
      <c r="D318" s="353" t="s">
        <v>115</v>
      </c>
      <c r="E318" s="353" t="s">
        <v>376</v>
      </c>
      <c r="F318" s="354">
        <v>500.61</v>
      </c>
      <c r="G318" s="353" t="s">
        <v>1235</v>
      </c>
      <c r="H318" s="353" t="s">
        <v>138</v>
      </c>
      <c r="I318" s="357" t="s">
        <v>1231</v>
      </c>
      <c r="J318" s="357" t="s">
        <v>1232</v>
      </c>
      <c r="K318" s="357" t="s">
        <v>704</v>
      </c>
      <c r="L318" s="357" t="s">
        <v>428</v>
      </c>
      <c r="M318" s="356">
        <v>20226</v>
      </c>
      <c r="N318" s="374">
        <v>44573</v>
      </c>
      <c r="O318" s="70">
        <f t="shared" si="33"/>
        <v>1</v>
      </c>
      <c r="P318" s="70">
        <f t="shared" si="34"/>
        <v>0</v>
      </c>
      <c r="Q318" s="135" t="str">
        <f t="shared" si="35"/>
        <v>Gastos_Gerais</v>
      </c>
    </row>
    <row r="319" spans="1:17" ht="25.5" hidden="1" x14ac:dyDescent="0.2">
      <c r="A319" s="361">
        <f t="shared" si="36"/>
        <v>316</v>
      </c>
      <c r="B319" s="362">
        <v>44582</v>
      </c>
      <c r="C319" s="363">
        <v>44562</v>
      </c>
      <c r="D319" s="355" t="s">
        <v>115</v>
      </c>
      <c r="E319" s="355" t="s">
        <v>264</v>
      </c>
      <c r="F319" s="364">
        <v>3500</v>
      </c>
      <c r="G319" s="355" t="s">
        <v>1236</v>
      </c>
      <c r="H319" s="355" t="s">
        <v>127</v>
      </c>
      <c r="I319" s="357" t="s">
        <v>1237</v>
      </c>
      <c r="J319" s="357" t="s">
        <v>1238</v>
      </c>
      <c r="K319" s="357" t="s">
        <v>704</v>
      </c>
      <c r="L319" s="357" t="s">
        <v>428</v>
      </c>
      <c r="M319" s="357">
        <v>2034</v>
      </c>
      <c r="N319" s="365">
        <v>44579</v>
      </c>
      <c r="O319" s="70">
        <f t="shared" si="33"/>
        <v>1</v>
      </c>
      <c r="P319" s="70">
        <f t="shared" si="34"/>
        <v>1</v>
      </c>
      <c r="Q319" s="135" t="str">
        <f t="shared" si="35"/>
        <v>Gastos_Gerais</v>
      </c>
    </row>
    <row r="320" spans="1:17" ht="25.5" hidden="1" x14ac:dyDescent="0.2">
      <c r="A320" s="366">
        <f t="shared" si="36"/>
        <v>317</v>
      </c>
      <c r="B320" s="351">
        <v>44582</v>
      </c>
      <c r="C320" s="375">
        <v>44562</v>
      </c>
      <c r="D320" s="353" t="s">
        <v>115</v>
      </c>
      <c r="E320" s="353" t="s">
        <v>232</v>
      </c>
      <c r="F320" s="354">
        <v>34688.769999999997</v>
      </c>
      <c r="G320" s="353" t="s">
        <v>761</v>
      </c>
      <c r="H320" s="353" t="s">
        <v>129</v>
      </c>
      <c r="I320" s="357" t="s">
        <v>1239</v>
      </c>
      <c r="J320" s="357" t="s">
        <v>703</v>
      </c>
      <c r="K320" s="357" t="s">
        <v>704</v>
      </c>
      <c r="L320" s="357" t="s">
        <v>705</v>
      </c>
      <c r="M320" s="356" t="s">
        <v>1240</v>
      </c>
      <c r="N320" s="374">
        <v>44582</v>
      </c>
      <c r="O320" s="70">
        <f t="shared" si="33"/>
        <v>1</v>
      </c>
      <c r="P320" s="70">
        <f t="shared" si="34"/>
        <v>1</v>
      </c>
      <c r="Q320" s="135" t="str">
        <f t="shared" si="35"/>
        <v>Gastos_Gerais</v>
      </c>
    </row>
    <row r="321" spans="1:17" ht="25.5" hidden="1" x14ac:dyDescent="0.2">
      <c r="A321" s="366">
        <f t="shared" si="36"/>
        <v>318</v>
      </c>
      <c r="B321" s="351">
        <v>44582</v>
      </c>
      <c r="C321" s="375">
        <v>44562</v>
      </c>
      <c r="D321" s="353" t="s">
        <v>115</v>
      </c>
      <c r="E321" s="353" t="s">
        <v>328</v>
      </c>
      <c r="F321" s="354">
        <v>1000</v>
      </c>
      <c r="G321" s="353" t="s">
        <v>1139</v>
      </c>
      <c r="H321" s="353" t="s">
        <v>136</v>
      </c>
      <c r="I321" s="357" t="s">
        <v>727</v>
      </c>
      <c r="J321" s="357" t="s">
        <v>728</v>
      </c>
      <c r="K321" s="357" t="s">
        <v>704</v>
      </c>
      <c r="L321" s="357" t="s">
        <v>704</v>
      </c>
      <c r="M321" s="356" t="s">
        <v>1241</v>
      </c>
      <c r="N321" s="374">
        <v>44582</v>
      </c>
      <c r="O321" s="70">
        <f t="shared" si="33"/>
        <v>1</v>
      </c>
      <c r="P321" s="70">
        <f t="shared" si="34"/>
        <v>1</v>
      </c>
      <c r="Q321" s="135" t="str">
        <f t="shared" si="35"/>
        <v>Gastos_Gerais</v>
      </c>
    </row>
    <row r="322" spans="1:17" ht="25.5" hidden="1" x14ac:dyDescent="0.2">
      <c r="A322" s="366">
        <f t="shared" si="36"/>
        <v>319</v>
      </c>
      <c r="B322" s="351">
        <v>44582</v>
      </c>
      <c r="C322" s="375">
        <v>44562</v>
      </c>
      <c r="D322" s="353" t="s">
        <v>115</v>
      </c>
      <c r="E322" s="353" t="s">
        <v>328</v>
      </c>
      <c r="F322" s="354">
        <v>1000</v>
      </c>
      <c r="G322" s="353" t="s">
        <v>1010</v>
      </c>
      <c r="H322" s="353" t="s">
        <v>131</v>
      </c>
      <c r="I322" s="357" t="s">
        <v>727</v>
      </c>
      <c r="J322" s="357" t="s">
        <v>728</v>
      </c>
      <c r="K322" s="357" t="s">
        <v>704</v>
      </c>
      <c r="L322" s="357" t="s">
        <v>704</v>
      </c>
      <c r="M322" s="356" t="s">
        <v>1242</v>
      </c>
      <c r="N322" s="374">
        <v>44582</v>
      </c>
      <c r="O322" s="70">
        <f t="shared" si="33"/>
        <v>1</v>
      </c>
      <c r="P322" s="70">
        <f t="shared" si="34"/>
        <v>1</v>
      </c>
      <c r="Q322" s="135" t="str">
        <f t="shared" si="35"/>
        <v>Gastos_Gerais</v>
      </c>
    </row>
    <row r="323" spans="1:17" ht="25.5" hidden="1" x14ac:dyDescent="0.2">
      <c r="A323" s="366">
        <f t="shared" si="36"/>
        <v>320</v>
      </c>
      <c r="B323" s="351">
        <v>44582</v>
      </c>
      <c r="C323" s="375">
        <v>44562</v>
      </c>
      <c r="D323" s="353" t="s">
        <v>115</v>
      </c>
      <c r="E323" s="353" t="s">
        <v>328</v>
      </c>
      <c r="F323" s="354">
        <v>1000</v>
      </c>
      <c r="G323" s="353" t="s">
        <v>1085</v>
      </c>
      <c r="H323" s="353" t="s">
        <v>138</v>
      </c>
      <c r="I323" s="357" t="s">
        <v>727</v>
      </c>
      <c r="J323" s="357" t="s">
        <v>728</v>
      </c>
      <c r="K323" s="357" t="s">
        <v>704</v>
      </c>
      <c r="L323" s="357" t="s">
        <v>704</v>
      </c>
      <c r="M323" s="356" t="s">
        <v>1243</v>
      </c>
      <c r="N323" s="374">
        <v>44582</v>
      </c>
      <c r="O323" s="70">
        <f t="shared" si="33"/>
        <v>1</v>
      </c>
      <c r="P323" s="70">
        <f t="shared" si="34"/>
        <v>1</v>
      </c>
      <c r="Q323" s="135" t="str">
        <f t="shared" si="35"/>
        <v>Gastos_Gerais</v>
      </c>
    </row>
    <row r="324" spans="1:17" ht="25.5" hidden="1" x14ac:dyDescent="0.2">
      <c r="A324" s="366">
        <f t="shared" si="36"/>
        <v>321</v>
      </c>
      <c r="B324" s="351">
        <v>44582</v>
      </c>
      <c r="C324" s="375">
        <v>44562</v>
      </c>
      <c r="D324" s="353" t="s">
        <v>104</v>
      </c>
      <c r="E324" s="353" t="s">
        <v>185</v>
      </c>
      <c r="F324" s="354">
        <v>909.84</v>
      </c>
      <c r="G324" s="353" t="s">
        <v>1013</v>
      </c>
      <c r="H324" s="353" t="s">
        <v>765</v>
      </c>
      <c r="I324" s="357" t="s">
        <v>1194</v>
      </c>
      <c r="J324" s="357" t="s">
        <v>1195</v>
      </c>
      <c r="K324" s="357" t="s">
        <v>1016</v>
      </c>
      <c r="L324" s="357" t="s">
        <v>1017</v>
      </c>
      <c r="M324" s="356" t="s">
        <v>1244</v>
      </c>
      <c r="N324" s="374">
        <v>44582</v>
      </c>
      <c r="O324" s="70">
        <f t="shared" si="33"/>
        <v>1</v>
      </c>
      <c r="P324" s="70">
        <f t="shared" si="34"/>
        <v>1</v>
      </c>
      <c r="Q324" s="135" t="str">
        <f t="shared" si="35"/>
        <v>Gastos_com_Pessoal</v>
      </c>
    </row>
    <row r="325" spans="1:17" ht="25.5" hidden="1" x14ac:dyDescent="0.2">
      <c r="A325" s="366">
        <f t="shared" si="36"/>
        <v>322</v>
      </c>
      <c r="B325" s="351">
        <v>44582</v>
      </c>
      <c r="C325" s="375">
        <v>44562</v>
      </c>
      <c r="D325" s="353" t="s">
        <v>115</v>
      </c>
      <c r="E325" s="353" t="s">
        <v>354</v>
      </c>
      <c r="F325" s="354">
        <v>58000</v>
      </c>
      <c r="G325" s="353" t="s">
        <v>1245</v>
      </c>
      <c r="H325" s="353" t="s">
        <v>136</v>
      </c>
      <c r="I325" s="357" t="s">
        <v>1246</v>
      </c>
      <c r="J325" s="357" t="s">
        <v>1247</v>
      </c>
      <c r="K325" s="357" t="s">
        <v>783</v>
      </c>
      <c r="L325" s="357" t="s">
        <v>428</v>
      </c>
      <c r="M325" s="356">
        <v>18</v>
      </c>
      <c r="N325" s="374">
        <v>44572</v>
      </c>
      <c r="O325" s="70">
        <f t="shared" si="33"/>
        <v>1</v>
      </c>
      <c r="P325" s="70">
        <f t="shared" si="34"/>
        <v>1</v>
      </c>
      <c r="Q325" s="135" t="str">
        <f t="shared" si="35"/>
        <v>Gastos_Gerais</v>
      </c>
    </row>
    <row r="326" spans="1:17" ht="25.5" hidden="1" x14ac:dyDescent="0.2">
      <c r="A326" s="366">
        <f t="shared" si="36"/>
        <v>323</v>
      </c>
      <c r="B326" s="351">
        <v>44585</v>
      </c>
      <c r="C326" s="375">
        <v>44531</v>
      </c>
      <c r="D326" s="353" t="s">
        <v>115</v>
      </c>
      <c r="E326" s="353" t="s">
        <v>230</v>
      </c>
      <c r="F326" s="354">
        <v>5287.85</v>
      </c>
      <c r="G326" s="355" t="s">
        <v>758</v>
      </c>
      <c r="H326" s="353" t="s">
        <v>140</v>
      </c>
      <c r="I326" s="357" t="s">
        <v>759</v>
      </c>
      <c r="J326" s="357" t="s">
        <v>760</v>
      </c>
      <c r="K326" s="357" t="s">
        <v>704</v>
      </c>
      <c r="L326" s="357" t="s">
        <v>428</v>
      </c>
      <c r="M326" s="356">
        <v>71692586</v>
      </c>
      <c r="N326" s="374">
        <v>44580</v>
      </c>
      <c r="O326" s="70">
        <f t="shared" si="33"/>
        <v>1</v>
      </c>
      <c r="P326" s="70">
        <f t="shared" si="34"/>
        <v>0</v>
      </c>
      <c r="Q326" s="135" t="str">
        <f t="shared" si="35"/>
        <v>Gastos_Gerais</v>
      </c>
    </row>
    <row r="327" spans="1:17" ht="25.5" hidden="1" x14ac:dyDescent="0.2">
      <c r="A327" s="366">
        <f t="shared" si="36"/>
        <v>324</v>
      </c>
      <c r="B327" s="351">
        <v>44585</v>
      </c>
      <c r="C327" s="375">
        <v>44531</v>
      </c>
      <c r="D327" s="353" t="s">
        <v>115</v>
      </c>
      <c r="E327" s="353" t="s">
        <v>230</v>
      </c>
      <c r="F327" s="354">
        <v>4491.41</v>
      </c>
      <c r="G327" s="355" t="s">
        <v>758</v>
      </c>
      <c r="H327" s="353" t="s">
        <v>136</v>
      </c>
      <c r="I327" s="357" t="s">
        <v>759</v>
      </c>
      <c r="J327" s="356" t="s">
        <v>760</v>
      </c>
      <c r="K327" s="356" t="s">
        <v>704</v>
      </c>
      <c r="L327" s="357" t="s">
        <v>428</v>
      </c>
      <c r="M327" s="356">
        <v>70968239</v>
      </c>
      <c r="N327" s="374">
        <v>44571</v>
      </c>
      <c r="O327" s="70">
        <f t="shared" si="33"/>
        <v>1</v>
      </c>
      <c r="P327" s="70">
        <f t="shared" si="34"/>
        <v>0</v>
      </c>
      <c r="Q327" s="135" t="str">
        <f t="shared" si="35"/>
        <v>Gastos_Gerais</v>
      </c>
    </row>
    <row r="328" spans="1:17" ht="25.5" hidden="1" x14ac:dyDescent="0.2">
      <c r="A328" s="366">
        <f t="shared" si="36"/>
        <v>325</v>
      </c>
      <c r="B328" s="351">
        <v>44585</v>
      </c>
      <c r="C328" s="375">
        <v>44531</v>
      </c>
      <c r="D328" s="353" t="s">
        <v>115</v>
      </c>
      <c r="E328" s="353" t="s">
        <v>238</v>
      </c>
      <c r="F328" s="386">
        <v>771.99</v>
      </c>
      <c r="G328" s="353" t="s">
        <v>921</v>
      </c>
      <c r="H328" s="353" t="s">
        <v>136</v>
      </c>
      <c r="I328" s="357" t="s">
        <v>768</v>
      </c>
      <c r="J328" s="356" t="s">
        <v>769</v>
      </c>
      <c r="K328" s="356" t="s">
        <v>704</v>
      </c>
      <c r="L328" s="357" t="s">
        <v>705</v>
      </c>
      <c r="M328" s="356" t="s">
        <v>1248</v>
      </c>
      <c r="N328" s="374">
        <v>44585</v>
      </c>
      <c r="O328" s="70">
        <f t="shared" si="33"/>
        <v>1</v>
      </c>
      <c r="P328" s="70">
        <f t="shared" si="34"/>
        <v>0</v>
      </c>
      <c r="Q328" s="135" t="str">
        <f t="shared" si="35"/>
        <v>Gastos_Gerais</v>
      </c>
    </row>
    <row r="329" spans="1:17" ht="25.5" hidden="1" x14ac:dyDescent="0.2">
      <c r="A329" s="366">
        <f t="shared" si="36"/>
        <v>326</v>
      </c>
      <c r="B329" s="351">
        <v>44585</v>
      </c>
      <c r="C329" s="375">
        <v>44531</v>
      </c>
      <c r="D329" s="353" t="s">
        <v>115</v>
      </c>
      <c r="E329" s="353" t="s">
        <v>238</v>
      </c>
      <c r="F329" s="354">
        <v>771.99</v>
      </c>
      <c r="G329" s="353" t="s">
        <v>921</v>
      </c>
      <c r="H329" s="353" t="s">
        <v>135</v>
      </c>
      <c r="I329" s="357" t="s">
        <v>768</v>
      </c>
      <c r="J329" s="356" t="s">
        <v>769</v>
      </c>
      <c r="K329" s="356" t="s">
        <v>704</v>
      </c>
      <c r="L329" s="357" t="s">
        <v>705</v>
      </c>
      <c r="M329" s="356" t="s">
        <v>1248</v>
      </c>
      <c r="N329" s="374">
        <v>44585</v>
      </c>
      <c r="O329" s="70">
        <f t="shared" si="33"/>
        <v>1</v>
      </c>
      <c r="P329" s="70">
        <f t="shared" si="34"/>
        <v>0</v>
      </c>
      <c r="Q329" s="135" t="str">
        <f t="shared" si="35"/>
        <v>Gastos_Gerais</v>
      </c>
    </row>
    <row r="330" spans="1:17" ht="25.5" hidden="1" x14ac:dyDescent="0.2">
      <c r="A330" s="366">
        <f t="shared" si="36"/>
        <v>327</v>
      </c>
      <c r="B330" s="351">
        <v>44585</v>
      </c>
      <c r="C330" s="375">
        <v>44531</v>
      </c>
      <c r="D330" s="353" t="s">
        <v>115</v>
      </c>
      <c r="E330" s="353" t="s">
        <v>238</v>
      </c>
      <c r="F330" s="354">
        <v>771.99</v>
      </c>
      <c r="G330" s="353" t="s">
        <v>921</v>
      </c>
      <c r="H330" s="355" t="s">
        <v>138</v>
      </c>
      <c r="I330" s="357" t="s">
        <v>768</v>
      </c>
      <c r="J330" s="357" t="s">
        <v>769</v>
      </c>
      <c r="K330" s="357" t="s">
        <v>704</v>
      </c>
      <c r="L330" s="357" t="s">
        <v>705</v>
      </c>
      <c r="M330" s="356" t="s">
        <v>1248</v>
      </c>
      <c r="N330" s="374">
        <v>44585</v>
      </c>
      <c r="O330" s="70">
        <f t="shared" si="33"/>
        <v>1</v>
      </c>
      <c r="P330" s="70">
        <f t="shared" si="34"/>
        <v>0</v>
      </c>
      <c r="Q330" s="135" t="str">
        <f t="shared" si="35"/>
        <v>Gastos_Gerais</v>
      </c>
    </row>
    <row r="331" spans="1:17" ht="25.5" hidden="1" x14ac:dyDescent="0.2">
      <c r="A331" s="366">
        <f t="shared" si="36"/>
        <v>328</v>
      </c>
      <c r="B331" s="351">
        <v>44585</v>
      </c>
      <c r="C331" s="375">
        <v>44531</v>
      </c>
      <c r="D331" s="353" t="s">
        <v>115</v>
      </c>
      <c r="E331" s="353" t="s">
        <v>238</v>
      </c>
      <c r="F331" s="354">
        <v>771.99</v>
      </c>
      <c r="G331" s="353" t="s">
        <v>921</v>
      </c>
      <c r="H331" s="353" t="s">
        <v>129</v>
      </c>
      <c r="I331" s="357" t="s">
        <v>768</v>
      </c>
      <c r="J331" s="356" t="s">
        <v>769</v>
      </c>
      <c r="K331" s="356" t="s">
        <v>704</v>
      </c>
      <c r="L331" s="357" t="s">
        <v>705</v>
      </c>
      <c r="M331" s="356" t="s">
        <v>1248</v>
      </c>
      <c r="N331" s="374">
        <v>44585</v>
      </c>
      <c r="O331" s="70">
        <f t="shared" si="33"/>
        <v>1</v>
      </c>
      <c r="P331" s="70">
        <f t="shared" si="34"/>
        <v>0</v>
      </c>
      <c r="Q331" s="135" t="str">
        <f t="shared" si="35"/>
        <v>Gastos_Gerais</v>
      </c>
    </row>
    <row r="332" spans="1:17" ht="25.5" hidden="1" x14ac:dyDescent="0.2">
      <c r="A332" s="366">
        <f t="shared" si="36"/>
        <v>329</v>
      </c>
      <c r="B332" s="351">
        <v>44585</v>
      </c>
      <c r="C332" s="375">
        <v>44531</v>
      </c>
      <c r="D332" s="353" t="s">
        <v>115</v>
      </c>
      <c r="E332" s="353" t="s">
        <v>238</v>
      </c>
      <c r="F332" s="354">
        <v>1732.26</v>
      </c>
      <c r="G332" s="353" t="s">
        <v>238</v>
      </c>
      <c r="H332" s="353" t="s">
        <v>132</v>
      </c>
      <c r="I332" s="357" t="s">
        <v>768</v>
      </c>
      <c r="J332" s="356" t="s">
        <v>769</v>
      </c>
      <c r="K332" s="356" t="s">
        <v>704</v>
      </c>
      <c r="L332" s="357" t="s">
        <v>705</v>
      </c>
      <c r="M332" s="356" t="s">
        <v>1248</v>
      </c>
      <c r="N332" s="374">
        <v>44585</v>
      </c>
      <c r="O332" s="70">
        <f t="shared" si="33"/>
        <v>1</v>
      </c>
      <c r="P332" s="70">
        <f t="shared" si="34"/>
        <v>0</v>
      </c>
      <c r="Q332" s="135" t="str">
        <f t="shared" si="35"/>
        <v>Gastos_Gerais</v>
      </c>
    </row>
    <row r="333" spans="1:17" ht="36" hidden="1" x14ac:dyDescent="0.2">
      <c r="A333" s="366">
        <f t="shared" si="36"/>
        <v>330</v>
      </c>
      <c r="B333" s="351">
        <v>44585</v>
      </c>
      <c r="C333" s="375">
        <v>44562</v>
      </c>
      <c r="D333" s="353" t="s">
        <v>115</v>
      </c>
      <c r="E333" s="353" t="s">
        <v>405</v>
      </c>
      <c r="F333" s="354">
        <v>168.44</v>
      </c>
      <c r="G333" s="353" t="s">
        <v>1249</v>
      </c>
      <c r="H333" s="353" t="s">
        <v>134</v>
      </c>
      <c r="I333" s="357" t="s">
        <v>737</v>
      </c>
      <c r="J333" s="356" t="s">
        <v>738</v>
      </c>
      <c r="K333" s="356" t="s">
        <v>704</v>
      </c>
      <c r="L333" s="357" t="s">
        <v>428</v>
      </c>
      <c r="M333" s="356">
        <v>2285</v>
      </c>
      <c r="N333" s="374">
        <v>44580</v>
      </c>
      <c r="O333" s="70">
        <f t="shared" si="33"/>
        <v>1</v>
      </c>
      <c r="P333" s="70">
        <f t="shared" si="34"/>
        <v>1</v>
      </c>
      <c r="Q333" s="135" t="str">
        <f t="shared" si="35"/>
        <v>Gastos_Gerais</v>
      </c>
    </row>
    <row r="334" spans="1:17" ht="36" hidden="1" x14ac:dyDescent="0.2">
      <c r="A334" s="366">
        <f t="shared" si="36"/>
        <v>331</v>
      </c>
      <c r="B334" s="351">
        <v>44585</v>
      </c>
      <c r="C334" s="375">
        <v>44562</v>
      </c>
      <c r="D334" s="353" t="s">
        <v>115</v>
      </c>
      <c r="E334" s="353" t="s">
        <v>405</v>
      </c>
      <c r="F334" s="354">
        <v>323.89</v>
      </c>
      <c r="G334" s="353" t="s">
        <v>1250</v>
      </c>
      <c r="H334" s="353" t="s">
        <v>135</v>
      </c>
      <c r="I334" s="357" t="s">
        <v>737</v>
      </c>
      <c r="J334" s="356" t="s">
        <v>738</v>
      </c>
      <c r="K334" s="356" t="s">
        <v>704</v>
      </c>
      <c r="L334" s="357" t="s">
        <v>428</v>
      </c>
      <c r="M334" s="356">
        <v>2287</v>
      </c>
      <c r="N334" s="374">
        <v>44580</v>
      </c>
      <c r="O334" s="70">
        <f t="shared" si="33"/>
        <v>1</v>
      </c>
      <c r="P334" s="70">
        <f t="shared" si="34"/>
        <v>1</v>
      </c>
      <c r="Q334" s="135" t="str">
        <f t="shared" si="35"/>
        <v>Gastos_Gerais</v>
      </c>
    </row>
    <row r="335" spans="1:17" ht="36" hidden="1" x14ac:dyDescent="0.2">
      <c r="A335" s="366">
        <f t="shared" si="36"/>
        <v>332</v>
      </c>
      <c r="B335" s="351">
        <v>44585</v>
      </c>
      <c r="C335" s="375">
        <v>44562</v>
      </c>
      <c r="D335" s="353" t="s">
        <v>115</v>
      </c>
      <c r="E335" s="353" t="s">
        <v>405</v>
      </c>
      <c r="F335" s="354">
        <v>421.44</v>
      </c>
      <c r="G335" s="353" t="s">
        <v>1251</v>
      </c>
      <c r="H335" s="353" t="s">
        <v>138</v>
      </c>
      <c r="I335" s="357" t="s">
        <v>737</v>
      </c>
      <c r="J335" s="356" t="s">
        <v>738</v>
      </c>
      <c r="K335" s="356" t="s">
        <v>704</v>
      </c>
      <c r="L335" s="357" t="s">
        <v>428</v>
      </c>
      <c r="M335" s="356">
        <v>2284</v>
      </c>
      <c r="N335" s="374">
        <v>44580</v>
      </c>
      <c r="O335" s="70">
        <f t="shared" si="33"/>
        <v>1</v>
      </c>
      <c r="P335" s="70">
        <f t="shared" si="34"/>
        <v>1</v>
      </c>
      <c r="Q335" s="135" t="str">
        <f t="shared" si="35"/>
        <v>Gastos_Gerais</v>
      </c>
    </row>
    <row r="336" spans="1:17" ht="36" hidden="1" x14ac:dyDescent="0.2">
      <c r="A336" s="366">
        <f t="shared" si="36"/>
        <v>333</v>
      </c>
      <c r="B336" s="351">
        <v>44585</v>
      </c>
      <c r="C336" s="375">
        <v>44562</v>
      </c>
      <c r="D336" s="353" t="s">
        <v>115</v>
      </c>
      <c r="E336" s="353" t="s">
        <v>405</v>
      </c>
      <c r="F336" s="354">
        <v>629.1</v>
      </c>
      <c r="G336" s="353" t="s">
        <v>1252</v>
      </c>
      <c r="H336" s="353" t="s">
        <v>765</v>
      </c>
      <c r="I336" s="357" t="s">
        <v>737</v>
      </c>
      <c r="J336" s="356" t="s">
        <v>738</v>
      </c>
      <c r="K336" s="356" t="s">
        <v>704</v>
      </c>
      <c r="L336" s="357" t="s">
        <v>428</v>
      </c>
      <c r="M336" s="356">
        <v>2288</v>
      </c>
      <c r="N336" s="374">
        <v>44580</v>
      </c>
      <c r="O336" s="70">
        <f t="shared" si="33"/>
        <v>1</v>
      </c>
      <c r="P336" s="70">
        <f t="shared" si="34"/>
        <v>1</v>
      </c>
      <c r="Q336" s="135" t="str">
        <f t="shared" si="35"/>
        <v>Gastos_Gerais</v>
      </c>
    </row>
    <row r="337" spans="1:17" ht="36" hidden="1" x14ac:dyDescent="0.2">
      <c r="A337" s="366">
        <f t="shared" si="36"/>
        <v>334</v>
      </c>
      <c r="B337" s="351">
        <v>44585</v>
      </c>
      <c r="C337" s="375">
        <v>44562</v>
      </c>
      <c r="D337" s="353" t="s">
        <v>115</v>
      </c>
      <c r="E337" s="353" t="s">
        <v>405</v>
      </c>
      <c r="F337" s="354">
        <v>659.46</v>
      </c>
      <c r="G337" s="353" t="s">
        <v>1253</v>
      </c>
      <c r="H337" s="353" t="s">
        <v>136</v>
      </c>
      <c r="I337" s="357" t="s">
        <v>737</v>
      </c>
      <c r="J337" s="356" t="s">
        <v>738</v>
      </c>
      <c r="K337" s="356" t="s">
        <v>704</v>
      </c>
      <c r="L337" s="357" t="s">
        <v>428</v>
      </c>
      <c r="M337" s="356">
        <v>2286</v>
      </c>
      <c r="N337" s="374">
        <v>44580</v>
      </c>
      <c r="O337" s="70">
        <f t="shared" si="33"/>
        <v>1</v>
      </c>
      <c r="P337" s="70">
        <f t="shared" si="34"/>
        <v>1</v>
      </c>
      <c r="Q337" s="135" t="str">
        <f t="shared" si="35"/>
        <v>Gastos_Gerais</v>
      </c>
    </row>
    <row r="338" spans="1:17" ht="36" hidden="1" x14ac:dyDescent="0.2">
      <c r="A338" s="366">
        <f t="shared" si="36"/>
        <v>335</v>
      </c>
      <c r="B338" s="351">
        <v>44585</v>
      </c>
      <c r="C338" s="375">
        <v>44562</v>
      </c>
      <c r="D338" s="353" t="s">
        <v>115</v>
      </c>
      <c r="E338" s="353" t="s">
        <v>405</v>
      </c>
      <c r="F338" s="354">
        <v>705</v>
      </c>
      <c r="G338" s="353" t="s">
        <v>1254</v>
      </c>
      <c r="H338" s="353" t="s">
        <v>131</v>
      </c>
      <c r="I338" s="357" t="s">
        <v>737</v>
      </c>
      <c r="J338" s="356" t="s">
        <v>738</v>
      </c>
      <c r="K338" s="356" t="s">
        <v>704</v>
      </c>
      <c r="L338" s="357" t="s">
        <v>428</v>
      </c>
      <c r="M338" s="356">
        <v>2289</v>
      </c>
      <c r="N338" s="374">
        <v>44580</v>
      </c>
      <c r="O338" s="70">
        <f t="shared" si="33"/>
        <v>1</v>
      </c>
      <c r="P338" s="70">
        <f t="shared" si="34"/>
        <v>1</v>
      </c>
      <c r="Q338" s="135" t="str">
        <f t="shared" si="35"/>
        <v>Gastos_Gerais</v>
      </c>
    </row>
    <row r="339" spans="1:17" ht="36" hidden="1" x14ac:dyDescent="0.2">
      <c r="A339" s="366">
        <f t="shared" si="36"/>
        <v>336</v>
      </c>
      <c r="B339" s="351">
        <v>44585</v>
      </c>
      <c r="C339" s="375">
        <v>44562</v>
      </c>
      <c r="D339" s="353" t="s">
        <v>115</v>
      </c>
      <c r="E339" s="353" t="s">
        <v>405</v>
      </c>
      <c r="F339" s="354">
        <v>1771</v>
      </c>
      <c r="G339" s="353" t="s">
        <v>1255</v>
      </c>
      <c r="H339" s="353" t="s">
        <v>128</v>
      </c>
      <c r="I339" s="357" t="s">
        <v>737</v>
      </c>
      <c r="J339" s="356" t="s">
        <v>738</v>
      </c>
      <c r="K339" s="356" t="s">
        <v>704</v>
      </c>
      <c r="L339" s="357" t="s">
        <v>428</v>
      </c>
      <c r="M339" s="356">
        <v>2283</v>
      </c>
      <c r="N339" s="374">
        <v>44580</v>
      </c>
      <c r="O339" s="70">
        <f t="shared" si="33"/>
        <v>1</v>
      </c>
      <c r="P339" s="70">
        <f t="shared" si="34"/>
        <v>1</v>
      </c>
      <c r="Q339" s="135" t="str">
        <f t="shared" si="35"/>
        <v>Gastos_Gerais</v>
      </c>
    </row>
    <row r="340" spans="1:17" ht="60" hidden="1" x14ac:dyDescent="0.2">
      <c r="A340" s="366">
        <f t="shared" si="36"/>
        <v>337</v>
      </c>
      <c r="B340" s="351">
        <v>44585</v>
      </c>
      <c r="C340" s="375">
        <v>44562</v>
      </c>
      <c r="D340" s="353" t="s">
        <v>115</v>
      </c>
      <c r="E340" s="353" t="s">
        <v>340</v>
      </c>
      <c r="F340" s="386">
        <v>3524.25</v>
      </c>
      <c r="G340" s="353" t="s">
        <v>1256</v>
      </c>
      <c r="H340" s="353" t="s">
        <v>134</v>
      </c>
      <c r="I340" s="357" t="s">
        <v>1257</v>
      </c>
      <c r="J340" s="356" t="s">
        <v>1258</v>
      </c>
      <c r="K340" s="356" t="s">
        <v>704</v>
      </c>
      <c r="L340" s="357" t="s">
        <v>705</v>
      </c>
      <c r="M340" s="356">
        <v>2</v>
      </c>
      <c r="N340" s="374">
        <v>44586</v>
      </c>
      <c r="O340" s="70">
        <f t="shared" si="33"/>
        <v>1</v>
      </c>
      <c r="P340" s="70">
        <f t="shared" si="34"/>
        <v>1</v>
      </c>
      <c r="Q340" s="135" t="str">
        <f t="shared" si="35"/>
        <v>Gastos_Gerais</v>
      </c>
    </row>
    <row r="341" spans="1:17" ht="25.5" hidden="1" x14ac:dyDescent="0.2">
      <c r="A341" s="366">
        <f t="shared" si="36"/>
        <v>338</v>
      </c>
      <c r="B341" s="390">
        <v>44585</v>
      </c>
      <c r="C341" s="391">
        <v>44562</v>
      </c>
      <c r="D341" s="371" t="s">
        <v>115</v>
      </c>
      <c r="E341" s="371" t="s">
        <v>378</v>
      </c>
      <c r="F341" s="376">
        <v>4625</v>
      </c>
      <c r="G341" s="371" t="s">
        <v>1259</v>
      </c>
      <c r="H341" s="371" t="s">
        <v>658</v>
      </c>
      <c r="I341" s="373" t="s">
        <v>1260</v>
      </c>
      <c r="J341" s="373" t="s">
        <v>1261</v>
      </c>
      <c r="K341" s="372" t="s">
        <v>704</v>
      </c>
      <c r="L341" s="373" t="s">
        <v>428</v>
      </c>
      <c r="M341" s="356">
        <v>1671</v>
      </c>
      <c r="N341" s="374">
        <v>44581</v>
      </c>
      <c r="O341" s="70">
        <f t="shared" ref="O341:O395" si="37">IF(B341=0,0,IF(YEAR(B341)=$P$1,MONTH(B341)-$O$1+1,(YEAR(B341)-$P$1)*12-$O$1+1+MONTH(B341)))</f>
        <v>1</v>
      </c>
      <c r="P341" s="70">
        <f t="shared" ref="P341:P395" si="38">IF(C341=0,0,IF(YEAR(C341)=$P$1,MONTH(C341)-$O$1+1,(YEAR(C341)-$P$1)*12-$O$1+1+MONTH(C341)))</f>
        <v>1</v>
      </c>
      <c r="Q341" s="135" t="str">
        <f t="shared" ref="Q341:Q395" si="39">SUBSTITUTE(D341," ","_")</f>
        <v>Gastos_Gerais</v>
      </c>
    </row>
    <row r="342" spans="1:17" ht="48" hidden="1" x14ac:dyDescent="0.2">
      <c r="A342" s="366">
        <f t="shared" si="36"/>
        <v>339</v>
      </c>
      <c r="B342" s="367">
        <v>44585</v>
      </c>
      <c r="C342" s="368">
        <v>44562</v>
      </c>
      <c r="D342" s="369" t="s">
        <v>115</v>
      </c>
      <c r="E342" s="369" t="s">
        <v>352</v>
      </c>
      <c r="F342" s="370">
        <v>1593.1</v>
      </c>
      <c r="G342" s="369" t="s">
        <v>1262</v>
      </c>
      <c r="H342" s="369" t="s">
        <v>139</v>
      </c>
      <c r="I342" s="373" t="s">
        <v>1263</v>
      </c>
      <c r="J342" s="372" t="s">
        <v>1264</v>
      </c>
      <c r="K342" s="372" t="s">
        <v>704</v>
      </c>
      <c r="L342" s="373" t="s">
        <v>428</v>
      </c>
      <c r="M342" s="356">
        <v>3265</v>
      </c>
      <c r="N342" s="374">
        <v>44578</v>
      </c>
      <c r="O342" s="70">
        <f t="shared" si="37"/>
        <v>1</v>
      </c>
      <c r="P342" s="70">
        <f t="shared" si="38"/>
        <v>1</v>
      </c>
      <c r="Q342" s="135" t="str">
        <f t="shared" si="39"/>
        <v>Gastos_Gerais</v>
      </c>
    </row>
    <row r="343" spans="1:17" ht="36" hidden="1" x14ac:dyDescent="0.2">
      <c r="A343" s="366">
        <f t="shared" si="36"/>
        <v>340</v>
      </c>
      <c r="B343" s="367">
        <v>44585</v>
      </c>
      <c r="C343" s="368">
        <v>44562</v>
      </c>
      <c r="D343" s="369" t="s">
        <v>115</v>
      </c>
      <c r="E343" s="369" t="s">
        <v>405</v>
      </c>
      <c r="F343" s="370">
        <v>590</v>
      </c>
      <c r="G343" s="353" t="s">
        <v>1265</v>
      </c>
      <c r="H343" s="369" t="s">
        <v>130</v>
      </c>
      <c r="I343" s="373" t="s">
        <v>1266</v>
      </c>
      <c r="J343" s="372" t="s">
        <v>1267</v>
      </c>
      <c r="K343" s="372" t="s">
        <v>704</v>
      </c>
      <c r="L343" s="373" t="s">
        <v>428</v>
      </c>
      <c r="M343" s="356">
        <v>4483</v>
      </c>
      <c r="N343" s="374">
        <v>44579</v>
      </c>
      <c r="O343" s="70">
        <f t="shared" si="37"/>
        <v>1</v>
      </c>
      <c r="P343" s="70">
        <f t="shared" si="38"/>
        <v>1</v>
      </c>
      <c r="Q343" s="135" t="str">
        <f t="shared" si="39"/>
        <v>Gastos_Gerais</v>
      </c>
    </row>
    <row r="344" spans="1:17" ht="25.5" hidden="1" x14ac:dyDescent="0.2">
      <c r="A344" s="366">
        <f t="shared" si="36"/>
        <v>341</v>
      </c>
      <c r="B344" s="390">
        <v>44585</v>
      </c>
      <c r="C344" s="391">
        <v>44562</v>
      </c>
      <c r="D344" s="371" t="s">
        <v>115</v>
      </c>
      <c r="E344" s="355" t="s">
        <v>272</v>
      </c>
      <c r="F344" s="376">
        <v>662.61</v>
      </c>
      <c r="G344" s="371" t="s">
        <v>1268</v>
      </c>
      <c r="H344" s="371" t="s">
        <v>132</v>
      </c>
      <c r="I344" s="373" t="s">
        <v>1269</v>
      </c>
      <c r="J344" s="372" t="s">
        <v>1270</v>
      </c>
      <c r="K344" s="372" t="s">
        <v>704</v>
      </c>
      <c r="L344" s="373" t="s">
        <v>428</v>
      </c>
      <c r="M344" s="356">
        <v>527</v>
      </c>
      <c r="N344" s="374">
        <v>44581</v>
      </c>
      <c r="O344" s="70">
        <f t="shared" si="37"/>
        <v>1</v>
      </c>
      <c r="P344" s="70">
        <f t="shared" si="38"/>
        <v>1</v>
      </c>
      <c r="Q344" s="135" t="str">
        <f t="shared" si="39"/>
        <v>Gastos_Gerais</v>
      </c>
    </row>
    <row r="345" spans="1:17" ht="25.5" hidden="1" x14ac:dyDescent="0.2">
      <c r="A345" s="366">
        <f t="shared" si="36"/>
        <v>342</v>
      </c>
      <c r="B345" s="367">
        <v>44585</v>
      </c>
      <c r="C345" s="368">
        <v>44562</v>
      </c>
      <c r="D345" s="369" t="s">
        <v>115</v>
      </c>
      <c r="E345" s="369" t="s">
        <v>366</v>
      </c>
      <c r="F345" s="370">
        <v>39.9</v>
      </c>
      <c r="G345" s="369" t="s">
        <v>828</v>
      </c>
      <c r="H345" s="369" t="s">
        <v>136</v>
      </c>
      <c r="I345" s="373" t="s">
        <v>1271</v>
      </c>
      <c r="J345" s="372" t="s">
        <v>1272</v>
      </c>
      <c r="K345" s="372" t="s">
        <v>704</v>
      </c>
      <c r="L345" s="373" t="s">
        <v>732</v>
      </c>
      <c r="M345" s="356">
        <v>228</v>
      </c>
      <c r="N345" s="374">
        <v>44582</v>
      </c>
      <c r="O345" s="70">
        <f t="shared" si="37"/>
        <v>1</v>
      </c>
      <c r="P345" s="70">
        <f t="shared" si="38"/>
        <v>1</v>
      </c>
      <c r="Q345" s="135" t="str">
        <f t="shared" si="39"/>
        <v>Gastos_Gerais</v>
      </c>
    </row>
    <row r="346" spans="1:17" ht="36" hidden="1" x14ac:dyDescent="0.2">
      <c r="A346" s="366">
        <f t="shared" si="36"/>
        <v>343</v>
      </c>
      <c r="B346" s="367">
        <v>44585</v>
      </c>
      <c r="C346" s="368">
        <v>44562</v>
      </c>
      <c r="D346" s="369" t="s">
        <v>115</v>
      </c>
      <c r="E346" s="369" t="s">
        <v>342</v>
      </c>
      <c r="F346" s="370">
        <v>120</v>
      </c>
      <c r="G346" s="369" t="s">
        <v>1273</v>
      </c>
      <c r="H346" s="369" t="s">
        <v>765</v>
      </c>
      <c r="I346" s="373" t="s">
        <v>1274</v>
      </c>
      <c r="J346" s="372" t="s">
        <v>1275</v>
      </c>
      <c r="K346" s="372" t="s">
        <v>732</v>
      </c>
      <c r="L346" s="373" t="s">
        <v>792</v>
      </c>
      <c r="M346" s="356">
        <v>154041</v>
      </c>
      <c r="N346" s="374">
        <v>44585</v>
      </c>
      <c r="O346" s="70">
        <f t="shared" si="37"/>
        <v>1</v>
      </c>
      <c r="P346" s="70">
        <f t="shared" si="38"/>
        <v>1</v>
      </c>
      <c r="Q346" s="135" t="str">
        <f t="shared" si="39"/>
        <v>Gastos_Gerais</v>
      </c>
    </row>
    <row r="347" spans="1:17" ht="36" hidden="1" x14ac:dyDescent="0.2">
      <c r="A347" s="366">
        <f t="shared" si="36"/>
        <v>344</v>
      </c>
      <c r="B347" s="367">
        <v>44585</v>
      </c>
      <c r="C347" s="368">
        <v>44562</v>
      </c>
      <c r="D347" s="369" t="s">
        <v>115</v>
      </c>
      <c r="E347" s="369" t="s">
        <v>342</v>
      </c>
      <c r="F347" s="370">
        <v>120</v>
      </c>
      <c r="G347" s="369" t="s">
        <v>1276</v>
      </c>
      <c r="H347" s="369" t="s">
        <v>765</v>
      </c>
      <c r="I347" s="373" t="s">
        <v>1277</v>
      </c>
      <c r="J347" s="372" t="s">
        <v>1278</v>
      </c>
      <c r="K347" s="372" t="s">
        <v>732</v>
      </c>
      <c r="L347" s="373" t="s">
        <v>792</v>
      </c>
      <c r="M347" s="356">
        <v>154305</v>
      </c>
      <c r="N347" s="374">
        <v>44585</v>
      </c>
      <c r="O347" s="70">
        <f t="shared" si="37"/>
        <v>1</v>
      </c>
      <c r="P347" s="70">
        <f t="shared" si="38"/>
        <v>1</v>
      </c>
      <c r="Q347" s="135" t="str">
        <f t="shared" si="39"/>
        <v>Gastos_Gerais</v>
      </c>
    </row>
    <row r="348" spans="1:17" ht="48" hidden="1" x14ac:dyDescent="0.2">
      <c r="A348" s="366">
        <f t="shared" si="36"/>
        <v>345</v>
      </c>
      <c r="B348" s="367">
        <v>44585</v>
      </c>
      <c r="C348" s="368">
        <v>44562</v>
      </c>
      <c r="D348" s="369" t="s">
        <v>115</v>
      </c>
      <c r="E348" s="369" t="s">
        <v>290</v>
      </c>
      <c r="F348" s="370">
        <v>5.24</v>
      </c>
      <c r="G348" s="369" t="s">
        <v>1279</v>
      </c>
      <c r="H348" s="369" t="s">
        <v>135</v>
      </c>
      <c r="I348" s="373" t="s">
        <v>1280</v>
      </c>
      <c r="J348" s="372" t="s">
        <v>1281</v>
      </c>
      <c r="K348" s="372" t="s">
        <v>732</v>
      </c>
      <c r="L348" s="373" t="s">
        <v>792</v>
      </c>
      <c r="M348" s="356">
        <v>154646</v>
      </c>
      <c r="N348" s="374">
        <v>44585</v>
      </c>
      <c r="O348" s="70">
        <f t="shared" si="37"/>
        <v>1</v>
      </c>
      <c r="P348" s="70">
        <f t="shared" si="38"/>
        <v>1</v>
      </c>
      <c r="Q348" s="135" t="str">
        <f t="shared" si="39"/>
        <v>Gastos_Gerais</v>
      </c>
    </row>
    <row r="349" spans="1:17" ht="25.5" hidden="1" x14ac:dyDescent="0.2">
      <c r="A349" s="366">
        <f t="shared" si="36"/>
        <v>346</v>
      </c>
      <c r="B349" s="367">
        <v>44585</v>
      </c>
      <c r="C349" s="368">
        <v>44562</v>
      </c>
      <c r="D349" s="369" t="s">
        <v>115</v>
      </c>
      <c r="E349" s="369" t="s">
        <v>366</v>
      </c>
      <c r="F349" s="370">
        <v>1479.29</v>
      </c>
      <c r="G349" s="369" t="s">
        <v>828</v>
      </c>
      <c r="H349" s="369" t="s">
        <v>130</v>
      </c>
      <c r="I349" s="373" t="s">
        <v>1282</v>
      </c>
      <c r="J349" s="372" t="s">
        <v>1283</v>
      </c>
      <c r="K349" s="372" t="s">
        <v>704</v>
      </c>
      <c r="L349" s="373" t="s">
        <v>428</v>
      </c>
      <c r="M349" s="356">
        <v>57</v>
      </c>
      <c r="N349" s="374">
        <v>44582</v>
      </c>
      <c r="O349" s="70">
        <f t="shared" si="37"/>
        <v>1</v>
      </c>
      <c r="P349" s="70">
        <f t="shared" si="38"/>
        <v>1</v>
      </c>
      <c r="Q349" s="135" t="str">
        <f t="shared" si="39"/>
        <v>Gastos_Gerais</v>
      </c>
    </row>
    <row r="350" spans="1:17" ht="48" hidden="1" x14ac:dyDescent="0.2">
      <c r="A350" s="366">
        <f t="shared" si="36"/>
        <v>347</v>
      </c>
      <c r="B350" s="367">
        <v>44585</v>
      </c>
      <c r="C350" s="368">
        <v>44562</v>
      </c>
      <c r="D350" s="369" t="s">
        <v>115</v>
      </c>
      <c r="E350" s="369" t="s">
        <v>342</v>
      </c>
      <c r="F350" s="370">
        <v>147.6</v>
      </c>
      <c r="G350" s="369" t="s">
        <v>1284</v>
      </c>
      <c r="H350" s="369" t="s">
        <v>138</v>
      </c>
      <c r="I350" s="373" t="s">
        <v>1285</v>
      </c>
      <c r="J350" s="372" t="s">
        <v>1286</v>
      </c>
      <c r="K350" s="372" t="s">
        <v>732</v>
      </c>
      <c r="L350" s="373" t="s">
        <v>778</v>
      </c>
      <c r="M350" s="356">
        <v>30793985</v>
      </c>
      <c r="N350" s="374">
        <v>44585</v>
      </c>
      <c r="O350" s="70">
        <f t="shared" si="37"/>
        <v>1</v>
      </c>
      <c r="P350" s="70">
        <f t="shared" si="38"/>
        <v>1</v>
      </c>
      <c r="Q350" s="135" t="str">
        <f t="shared" si="39"/>
        <v>Gastos_Gerais</v>
      </c>
    </row>
    <row r="351" spans="1:17" ht="25.5" hidden="1" x14ac:dyDescent="0.2">
      <c r="A351" s="366">
        <f t="shared" si="36"/>
        <v>348</v>
      </c>
      <c r="B351" s="367">
        <v>44585</v>
      </c>
      <c r="C351" s="368">
        <v>44562</v>
      </c>
      <c r="D351" s="369" t="s">
        <v>104</v>
      </c>
      <c r="E351" s="369" t="s">
        <v>187</v>
      </c>
      <c r="F351" s="370">
        <v>344.22</v>
      </c>
      <c r="G351" s="369" t="s">
        <v>1019</v>
      </c>
      <c r="H351" s="369" t="s">
        <v>140</v>
      </c>
      <c r="I351" s="373" t="s">
        <v>1287</v>
      </c>
      <c r="J351" s="372" t="s">
        <v>1288</v>
      </c>
      <c r="K351" s="372" t="s">
        <v>783</v>
      </c>
      <c r="L351" s="373" t="s">
        <v>783</v>
      </c>
      <c r="M351" s="356">
        <v>377641</v>
      </c>
      <c r="N351" s="374">
        <v>44585</v>
      </c>
      <c r="O351" s="70">
        <f t="shared" si="37"/>
        <v>1</v>
      </c>
      <c r="P351" s="70">
        <f t="shared" si="38"/>
        <v>1</v>
      </c>
      <c r="Q351" s="135" t="str">
        <f t="shared" si="39"/>
        <v>Gastos_com_Pessoal</v>
      </c>
    </row>
    <row r="352" spans="1:17" ht="25.5" hidden="1" x14ac:dyDescent="0.2">
      <c r="A352" s="366">
        <f t="shared" ref="A352:A407" si="40">IF(B352="","",ROW()-ROW($A$3))</f>
        <v>349</v>
      </c>
      <c r="B352" s="351">
        <v>44585</v>
      </c>
      <c r="C352" s="375">
        <v>44562</v>
      </c>
      <c r="D352" s="353" t="s">
        <v>104</v>
      </c>
      <c r="E352" s="353" t="s">
        <v>189</v>
      </c>
      <c r="F352" s="354">
        <v>1052.52</v>
      </c>
      <c r="G352" s="353" t="s">
        <v>915</v>
      </c>
      <c r="H352" s="353" t="s">
        <v>140</v>
      </c>
      <c r="I352" s="357" t="s">
        <v>1287</v>
      </c>
      <c r="J352" s="356" t="s">
        <v>1288</v>
      </c>
      <c r="K352" s="356" t="s">
        <v>783</v>
      </c>
      <c r="L352" s="357" t="s">
        <v>783</v>
      </c>
      <c r="M352" s="356">
        <v>377641</v>
      </c>
      <c r="N352" s="374">
        <v>44585</v>
      </c>
      <c r="O352" s="70">
        <f t="shared" si="37"/>
        <v>1</v>
      </c>
      <c r="P352" s="70">
        <f t="shared" si="38"/>
        <v>1</v>
      </c>
      <c r="Q352" s="135" t="str">
        <f t="shared" si="39"/>
        <v>Gastos_com_Pessoal</v>
      </c>
    </row>
    <row r="353" spans="1:17" ht="25.5" hidden="1" x14ac:dyDescent="0.2">
      <c r="A353" s="366">
        <f t="shared" si="40"/>
        <v>350</v>
      </c>
      <c r="B353" s="351">
        <v>44585</v>
      </c>
      <c r="C353" s="375">
        <v>44562</v>
      </c>
      <c r="D353" s="353" t="s">
        <v>104</v>
      </c>
      <c r="E353" s="353" t="s">
        <v>191</v>
      </c>
      <c r="F353" s="354">
        <v>350.84</v>
      </c>
      <c r="G353" s="353" t="s">
        <v>918</v>
      </c>
      <c r="H353" s="353" t="s">
        <v>140</v>
      </c>
      <c r="I353" s="357" t="s">
        <v>1287</v>
      </c>
      <c r="J353" s="356" t="s">
        <v>1288</v>
      </c>
      <c r="K353" s="356" t="s">
        <v>783</v>
      </c>
      <c r="L353" s="357" t="s">
        <v>783</v>
      </c>
      <c r="M353" s="356">
        <v>377641</v>
      </c>
      <c r="N353" s="374">
        <v>44585</v>
      </c>
      <c r="O353" s="70">
        <f t="shared" si="37"/>
        <v>1</v>
      </c>
      <c r="P353" s="70">
        <f t="shared" si="38"/>
        <v>1</v>
      </c>
      <c r="Q353" s="135" t="str">
        <f t="shared" si="39"/>
        <v>Gastos_com_Pessoal</v>
      </c>
    </row>
    <row r="354" spans="1:17" ht="36" hidden="1" x14ac:dyDescent="0.2">
      <c r="A354" s="366">
        <f t="shared" si="40"/>
        <v>351</v>
      </c>
      <c r="B354" s="351">
        <v>44585</v>
      </c>
      <c r="C354" s="375">
        <v>44562</v>
      </c>
      <c r="D354" s="353" t="s">
        <v>104</v>
      </c>
      <c r="E354" s="353" t="s">
        <v>193</v>
      </c>
      <c r="F354" s="354">
        <v>3787.59</v>
      </c>
      <c r="G354" s="353" t="s">
        <v>919</v>
      </c>
      <c r="H354" s="353" t="s">
        <v>140</v>
      </c>
      <c r="I354" s="357" t="s">
        <v>1287</v>
      </c>
      <c r="J354" s="356" t="s">
        <v>1288</v>
      </c>
      <c r="K354" s="356" t="s">
        <v>783</v>
      </c>
      <c r="L354" s="357" t="s">
        <v>783</v>
      </c>
      <c r="M354" s="356">
        <v>377641</v>
      </c>
      <c r="N354" s="374">
        <v>44585</v>
      </c>
      <c r="O354" s="70">
        <f t="shared" si="37"/>
        <v>1</v>
      </c>
      <c r="P354" s="70">
        <f t="shared" si="38"/>
        <v>1</v>
      </c>
      <c r="Q354" s="135" t="str">
        <f t="shared" si="39"/>
        <v>Gastos_com_Pessoal</v>
      </c>
    </row>
    <row r="355" spans="1:17" ht="25.5" hidden="1" x14ac:dyDescent="0.2">
      <c r="A355" s="366">
        <f t="shared" si="40"/>
        <v>352</v>
      </c>
      <c r="B355" s="351">
        <v>44586</v>
      </c>
      <c r="C355" s="375">
        <v>44562</v>
      </c>
      <c r="D355" s="353" t="s">
        <v>115</v>
      </c>
      <c r="E355" s="353" t="s">
        <v>334</v>
      </c>
      <c r="F355" s="354">
        <v>1962.54</v>
      </c>
      <c r="G355" s="353" t="s">
        <v>1289</v>
      </c>
      <c r="H355" s="353" t="s">
        <v>127</v>
      </c>
      <c r="I355" s="357" t="s">
        <v>1290</v>
      </c>
      <c r="J355" s="356" t="s">
        <v>1291</v>
      </c>
      <c r="K355" s="356" t="s">
        <v>704</v>
      </c>
      <c r="L355" s="357" t="s">
        <v>704</v>
      </c>
      <c r="M355" s="356" t="s">
        <v>1292</v>
      </c>
      <c r="N355" s="374">
        <v>44420</v>
      </c>
      <c r="O355" s="70">
        <f t="shared" si="37"/>
        <v>1</v>
      </c>
      <c r="P355" s="70">
        <f t="shared" si="38"/>
        <v>1</v>
      </c>
      <c r="Q355" s="135" t="str">
        <f t="shared" si="39"/>
        <v>Gastos_Gerais</v>
      </c>
    </row>
    <row r="356" spans="1:17" ht="36" hidden="1" x14ac:dyDescent="0.2">
      <c r="A356" s="366">
        <f t="shared" si="40"/>
        <v>353</v>
      </c>
      <c r="B356" s="351">
        <v>44586</v>
      </c>
      <c r="C356" s="375">
        <v>44562</v>
      </c>
      <c r="D356" s="353" t="s">
        <v>115</v>
      </c>
      <c r="E356" s="353" t="s">
        <v>262</v>
      </c>
      <c r="F356" s="354">
        <v>53</v>
      </c>
      <c r="G356" s="353" t="s">
        <v>1293</v>
      </c>
      <c r="H356" s="353" t="s">
        <v>134</v>
      </c>
      <c r="I356" s="357" t="s">
        <v>708</v>
      </c>
      <c r="J356" s="356" t="s">
        <v>709</v>
      </c>
      <c r="K356" s="356" t="s">
        <v>704</v>
      </c>
      <c r="L356" s="357" t="s">
        <v>428</v>
      </c>
      <c r="M356" s="356">
        <v>14731</v>
      </c>
      <c r="N356" s="374">
        <v>44573</v>
      </c>
      <c r="O356" s="70">
        <f t="shared" si="37"/>
        <v>1</v>
      </c>
      <c r="P356" s="70">
        <f t="shared" si="38"/>
        <v>1</v>
      </c>
      <c r="Q356" s="135" t="str">
        <f t="shared" si="39"/>
        <v>Gastos_Gerais</v>
      </c>
    </row>
    <row r="357" spans="1:17" ht="48" hidden="1" x14ac:dyDescent="0.2">
      <c r="A357" s="366">
        <f t="shared" si="40"/>
        <v>354</v>
      </c>
      <c r="B357" s="351">
        <v>44586</v>
      </c>
      <c r="C357" s="375">
        <v>44562</v>
      </c>
      <c r="D357" s="353" t="s">
        <v>104</v>
      </c>
      <c r="E357" s="353" t="s">
        <v>195</v>
      </c>
      <c r="F357" s="354">
        <v>2973.59</v>
      </c>
      <c r="G357" s="353" t="s">
        <v>639</v>
      </c>
      <c r="H357" s="353" t="s">
        <v>127</v>
      </c>
      <c r="I357" s="357" t="s">
        <v>638</v>
      </c>
      <c r="J357" s="356" t="s">
        <v>944</v>
      </c>
      <c r="K357" s="356" t="s">
        <v>704</v>
      </c>
      <c r="L357" s="357" t="s">
        <v>428</v>
      </c>
      <c r="M357" s="356">
        <v>2022127</v>
      </c>
      <c r="N357" s="374">
        <v>44578</v>
      </c>
      <c r="O357" s="70">
        <f t="shared" si="37"/>
        <v>1</v>
      </c>
      <c r="P357" s="70">
        <f t="shared" si="38"/>
        <v>1</v>
      </c>
      <c r="Q357" s="135" t="str">
        <f t="shared" si="39"/>
        <v>Gastos_com_Pessoal</v>
      </c>
    </row>
    <row r="358" spans="1:17" ht="25.5" hidden="1" x14ac:dyDescent="0.2">
      <c r="A358" s="366">
        <f t="shared" si="40"/>
        <v>355</v>
      </c>
      <c r="B358" s="351">
        <v>44586</v>
      </c>
      <c r="C358" s="375">
        <v>44562</v>
      </c>
      <c r="D358" s="353" t="s">
        <v>115</v>
      </c>
      <c r="E358" s="353" t="s">
        <v>328</v>
      </c>
      <c r="F358" s="354">
        <v>1000</v>
      </c>
      <c r="G358" s="353" t="s">
        <v>1294</v>
      </c>
      <c r="H358" s="353" t="s">
        <v>140</v>
      </c>
      <c r="I358" s="357" t="s">
        <v>727</v>
      </c>
      <c r="J358" s="356" t="s">
        <v>728</v>
      </c>
      <c r="K358" s="356" t="s">
        <v>704</v>
      </c>
      <c r="L358" s="357" t="s">
        <v>704</v>
      </c>
      <c r="M358" s="356" t="s">
        <v>1295</v>
      </c>
      <c r="N358" s="374">
        <v>44586</v>
      </c>
      <c r="O358" s="70">
        <f t="shared" si="37"/>
        <v>1</v>
      </c>
      <c r="P358" s="70">
        <f t="shared" si="38"/>
        <v>1</v>
      </c>
      <c r="Q358" s="135" t="str">
        <f t="shared" si="39"/>
        <v>Gastos_Gerais</v>
      </c>
    </row>
    <row r="359" spans="1:17" ht="25.5" hidden="1" x14ac:dyDescent="0.2">
      <c r="A359" s="366">
        <f t="shared" si="40"/>
        <v>356</v>
      </c>
      <c r="B359" s="351">
        <v>44586</v>
      </c>
      <c r="C359" s="375">
        <v>44562</v>
      </c>
      <c r="D359" s="353" t="s">
        <v>115</v>
      </c>
      <c r="E359" s="353" t="s">
        <v>328</v>
      </c>
      <c r="F359" s="354">
        <v>2000</v>
      </c>
      <c r="G359" s="353" t="s">
        <v>1296</v>
      </c>
      <c r="H359" s="353" t="s">
        <v>130</v>
      </c>
      <c r="I359" s="357" t="s">
        <v>727</v>
      </c>
      <c r="J359" s="356" t="s">
        <v>728</v>
      </c>
      <c r="K359" s="356" t="s">
        <v>704</v>
      </c>
      <c r="L359" s="357" t="s">
        <v>704</v>
      </c>
      <c r="M359" s="356" t="s">
        <v>1297</v>
      </c>
      <c r="N359" s="374">
        <v>44586</v>
      </c>
      <c r="O359" s="70">
        <f t="shared" si="37"/>
        <v>1</v>
      </c>
      <c r="P359" s="70">
        <f t="shared" si="38"/>
        <v>1</v>
      </c>
      <c r="Q359" s="135" t="str">
        <f t="shared" si="39"/>
        <v>Gastos_Gerais</v>
      </c>
    </row>
    <row r="360" spans="1:17" ht="36" hidden="1" x14ac:dyDescent="0.2">
      <c r="A360" s="366">
        <f t="shared" si="40"/>
        <v>357</v>
      </c>
      <c r="B360" s="351">
        <v>44586</v>
      </c>
      <c r="C360" s="375">
        <v>44593</v>
      </c>
      <c r="D360" s="353" t="s">
        <v>104</v>
      </c>
      <c r="E360" s="353" t="s">
        <v>204</v>
      </c>
      <c r="F360" s="354">
        <v>36270.589999999997</v>
      </c>
      <c r="G360" s="353" t="s">
        <v>1298</v>
      </c>
      <c r="H360" s="353" t="s">
        <v>127</v>
      </c>
      <c r="I360" s="357" t="s">
        <v>1299</v>
      </c>
      <c r="J360" s="356" t="s">
        <v>773</v>
      </c>
      <c r="K360" s="356" t="s">
        <v>704</v>
      </c>
      <c r="L360" s="357" t="s">
        <v>428</v>
      </c>
      <c r="M360" s="356">
        <v>202221106</v>
      </c>
      <c r="N360" s="374">
        <v>44588</v>
      </c>
      <c r="O360" s="70">
        <f t="shared" si="37"/>
        <v>1</v>
      </c>
      <c r="P360" s="70">
        <f t="shared" si="38"/>
        <v>2</v>
      </c>
      <c r="Q360" s="135" t="str">
        <f t="shared" si="39"/>
        <v>Gastos_com_Pessoal</v>
      </c>
    </row>
    <row r="361" spans="1:17" ht="25.5" hidden="1" x14ac:dyDescent="0.2">
      <c r="A361" s="366">
        <f t="shared" si="40"/>
        <v>358</v>
      </c>
      <c r="B361" s="351">
        <v>44586</v>
      </c>
      <c r="C361" s="375">
        <v>44562</v>
      </c>
      <c r="D361" s="353" t="s">
        <v>104</v>
      </c>
      <c r="E361" s="353" t="s">
        <v>185</v>
      </c>
      <c r="F361" s="354">
        <v>754.07</v>
      </c>
      <c r="G361" s="353" t="s">
        <v>1013</v>
      </c>
      <c r="H361" s="353" t="s">
        <v>140</v>
      </c>
      <c r="I361" s="357" t="s">
        <v>1287</v>
      </c>
      <c r="J361" s="356" t="s">
        <v>1288</v>
      </c>
      <c r="K361" s="356" t="s">
        <v>1016</v>
      </c>
      <c r="L361" s="357" t="s">
        <v>1017</v>
      </c>
      <c r="M361" s="356" t="s">
        <v>1300</v>
      </c>
      <c r="N361" s="374">
        <v>44586</v>
      </c>
      <c r="O361" s="70">
        <f t="shared" si="37"/>
        <v>1</v>
      </c>
      <c r="P361" s="70">
        <f t="shared" si="38"/>
        <v>1</v>
      </c>
      <c r="Q361" s="135" t="str">
        <f t="shared" si="39"/>
        <v>Gastos_com_Pessoal</v>
      </c>
    </row>
    <row r="362" spans="1:17" ht="25.5" hidden="1" x14ac:dyDescent="0.2">
      <c r="A362" s="366">
        <f t="shared" si="40"/>
        <v>359</v>
      </c>
      <c r="B362" s="351">
        <v>44586</v>
      </c>
      <c r="C362" s="375">
        <v>44531</v>
      </c>
      <c r="D362" s="353" t="s">
        <v>115</v>
      </c>
      <c r="E362" s="353" t="s">
        <v>230</v>
      </c>
      <c r="F362" s="354">
        <v>10858.55</v>
      </c>
      <c r="G362" s="353" t="s">
        <v>758</v>
      </c>
      <c r="H362" s="353" t="s">
        <v>131</v>
      </c>
      <c r="I362" s="357" t="s">
        <v>759</v>
      </c>
      <c r="J362" s="356" t="s">
        <v>760</v>
      </c>
      <c r="K362" s="356" t="s">
        <v>704</v>
      </c>
      <c r="L362" s="357" t="s">
        <v>428</v>
      </c>
      <c r="M362" s="356">
        <v>70608498</v>
      </c>
      <c r="N362" s="374">
        <v>44564</v>
      </c>
      <c r="O362" s="70">
        <f t="shared" si="37"/>
        <v>1</v>
      </c>
      <c r="P362" s="70">
        <f t="shared" si="38"/>
        <v>0</v>
      </c>
      <c r="Q362" s="135" t="str">
        <f t="shared" si="39"/>
        <v>Gastos_Gerais</v>
      </c>
    </row>
    <row r="363" spans="1:17" ht="36" hidden="1" x14ac:dyDescent="0.2">
      <c r="A363" s="366">
        <f t="shared" si="40"/>
        <v>360</v>
      </c>
      <c r="B363" s="351">
        <v>44586</v>
      </c>
      <c r="C363" s="375">
        <v>44562</v>
      </c>
      <c r="D363" s="353" t="s">
        <v>115</v>
      </c>
      <c r="E363" s="353" t="s">
        <v>342</v>
      </c>
      <c r="F363" s="354">
        <v>87</v>
      </c>
      <c r="G363" s="353" t="s">
        <v>1301</v>
      </c>
      <c r="H363" s="353" t="s">
        <v>765</v>
      </c>
      <c r="I363" s="357" t="s">
        <v>787</v>
      </c>
      <c r="J363" s="356" t="s">
        <v>788</v>
      </c>
      <c r="K363" s="356" t="s">
        <v>732</v>
      </c>
      <c r="L363" s="357" t="s">
        <v>792</v>
      </c>
      <c r="M363" s="356">
        <v>145029</v>
      </c>
      <c r="N363" s="374">
        <v>44586</v>
      </c>
      <c r="O363" s="70">
        <f t="shared" si="37"/>
        <v>1</v>
      </c>
      <c r="P363" s="70">
        <f t="shared" si="38"/>
        <v>1</v>
      </c>
      <c r="Q363" s="135" t="str">
        <f t="shared" si="39"/>
        <v>Gastos_Gerais</v>
      </c>
    </row>
    <row r="364" spans="1:17" ht="25.5" hidden="1" x14ac:dyDescent="0.2">
      <c r="A364" s="366">
        <f t="shared" si="40"/>
        <v>361</v>
      </c>
      <c r="B364" s="351">
        <v>44586</v>
      </c>
      <c r="C364" s="375">
        <v>44562</v>
      </c>
      <c r="D364" s="353" t="s">
        <v>115</v>
      </c>
      <c r="E364" s="353" t="s">
        <v>306</v>
      </c>
      <c r="F364" s="354">
        <v>480</v>
      </c>
      <c r="G364" s="353" t="s">
        <v>1302</v>
      </c>
      <c r="H364" s="353" t="s">
        <v>138</v>
      </c>
      <c r="I364" s="357" t="s">
        <v>1303</v>
      </c>
      <c r="J364" s="356" t="s">
        <v>1304</v>
      </c>
      <c r="K364" s="356" t="s">
        <v>732</v>
      </c>
      <c r="L364" s="357" t="s">
        <v>792</v>
      </c>
      <c r="M364" s="356">
        <v>613</v>
      </c>
      <c r="N364" s="374">
        <v>44582</v>
      </c>
      <c r="O364" s="70">
        <f t="shared" si="37"/>
        <v>1</v>
      </c>
      <c r="P364" s="70">
        <f t="shared" si="38"/>
        <v>1</v>
      </c>
      <c r="Q364" s="135" t="str">
        <f t="shared" si="39"/>
        <v>Gastos_Gerais</v>
      </c>
    </row>
    <row r="365" spans="1:17" ht="38.25" x14ac:dyDescent="0.2">
      <c r="A365" s="366">
        <f t="shared" si="40"/>
        <v>362</v>
      </c>
      <c r="B365" s="351">
        <v>44586</v>
      </c>
      <c r="C365" s="375">
        <v>44562</v>
      </c>
      <c r="D365" s="353" t="s">
        <v>117</v>
      </c>
      <c r="E365" s="353" t="s">
        <v>385</v>
      </c>
      <c r="F365" s="354">
        <v>550</v>
      </c>
      <c r="G365" s="353" t="s">
        <v>440</v>
      </c>
      <c r="H365" s="353" t="s">
        <v>138</v>
      </c>
      <c r="I365" s="357" t="s">
        <v>1303</v>
      </c>
      <c r="J365" s="356" t="s">
        <v>1304</v>
      </c>
      <c r="K365" s="356" t="s">
        <v>732</v>
      </c>
      <c r="L365" s="357" t="s">
        <v>792</v>
      </c>
      <c r="M365" s="356">
        <v>613</v>
      </c>
      <c r="N365" s="374">
        <v>44582</v>
      </c>
      <c r="O365" s="70">
        <f t="shared" si="37"/>
        <v>1</v>
      </c>
      <c r="P365" s="70">
        <f t="shared" si="38"/>
        <v>1</v>
      </c>
      <c r="Q365" s="135" t="str">
        <f t="shared" si="39"/>
        <v>Aquisição_de_Bens_Permanentes</v>
      </c>
    </row>
    <row r="366" spans="1:17" ht="25.5" hidden="1" x14ac:dyDescent="0.2">
      <c r="A366" s="366">
        <f t="shared" si="40"/>
        <v>363</v>
      </c>
      <c r="B366" s="351">
        <v>44586</v>
      </c>
      <c r="C366" s="375">
        <v>44562</v>
      </c>
      <c r="D366" s="353" t="s">
        <v>115</v>
      </c>
      <c r="E366" s="353" t="s">
        <v>336</v>
      </c>
      <c r="F366" s="354">
        <v>450</v>
      </c>
      <c r="G366" s="353" t="s">
        <v>1305</v>
      </c>
      <c r="H366" s="353" t="s">
        <v>765</v>
      </c>
      <c r="I366" s="357" t="s">
        <v>1306</v>
      </c>
      <c r="J366" s="356" t="s">
        <v>1307</v>
      </c>
      <c r="K366" s="356" t="s">
        <v>732</v>
      </c>
      <c r="L366" s="357" t="s">
        <v>428</v>
      </c>
      <c r="M366" s="356">
        <v>183</v>
      </c>
      <c r="N366" s="374">
        <v>44586</v>
      </c>
      <c r="O366" s="70">
        <f t="shared" si="37"/>
        <v>1</v>
      </c>
      <c r="P366" s="70">
        <f t="shared" si="38"/>
        <v>1</v>
      </c>
      <c r="Q366" s="135" t="str">
        <f t="shared" si="39"/>
        <v>Gastos_Gerais</v>
      </c>
    </row>
    <row r="367" spans="1:17" ht="25.5" hidden="1" x14ac:dyDescent="0.2">
      <c r="A367" s="366">
        <f t="shared" si="40"/>
        <v>364</v>
      </c>
      <c r="B367" s="362">
        <v>44586</v>
      </c>
      <c r="C367" s="363">
        <v>44562</v>
      </c>
      <c r="D367" s="355" t="s">
        <v>115</v>
      </c>
      <c r="E367" s="355" t="s">
        <v>378</v>
      </c>
      <c r="F367" s="364">
        <v>48.89</v>
      </c>
      <c r="G367" s="355" t="s">
        <v>1308</v>
      </c>
      <c r="H367" s="355" t="s">
        <v>135</v>
      </c>
      <c r="I367" s="357" t="s">
        <v>1309</v>
      </c>
      <c r="J367" s="356" t="s">
        <v>1310</v>
      </c>
      <c r="K367" s="356" t="s">
        <v>732</v>
      </c>
      <c r="L367" s="357" t="s">
        <v>428</v>
      </c>
      <c r="M367" s="356">
        <v>202253</v>
      </c>
      <c r="N367" s="374">
        <v>44585</v>
      </c>
      <c r="O367" s="70">
        <f t="shared" si="37"/>
        <v>1</v>
      </c>
      <c r="P367" s="70">
        <f t="shared" si="38"/>
        <v>1</v>
      </c>
      <c r="Q367" s="135" t="str">
        <f t="shared" si="39"/>
        <v>Gastos_Gerais</v>
      </c>
    </row>
    <row r="368" spans="1:17" ht="25.5" hidden="1" x14ac:dyDescent="0.2">
      <c r="A368" s="366">
        <f t="shared" si="40"/>
        <v>365</v>
      </c>
      <c r="B368" s="351">
        <v>44586</v>
      </c>
      <c r="C368" s="375">
        <v>44562</v>
      </c>
      <c r="D368" s="353" t="s">
        <v>115</v>
      </c>
      <c r="E368" s="353" t="s">
        <v>342</v>
      </c>
      <c r="F368" s="354">
        <v>60</v>
      </c>
      <c r="G368" s="353" t="s">
        <v>1311</v>
      </c>
      <c r="H368" s="353" t="s">
        <v>136</v>
      </c>
      <c r="I368" s="357" t="s">
        <v>1312</v>
      </c>
      <c r="J368" s="356" t="s">
        <v>1313</v>
      </c>
      <c r="K368" s="356" t="s">
        <v>732</v>
      </c>
      <c r="L368" s="357" t="s">
        <v>792</v>
      </c>
      <c r="M368" s="356">
        <v>151512</v>
      </c>
      <c r="N368" s="374">
        <v>44586</v>
      </c>
      <c r="O368" s="70">
        <f t="shared" si="37"/>
        <v>1</v>
      </c>
      <c r="P368" s="70">
        <f t="shared" si="38"/>
        <v>1</v>
      </c>
      <c r="Q368" s="135" t="str">
        <f t="shared" si="39"/>
        <v>Gastos_Gerais</v>
      </c>
    </row>
    <row r="369" spans="1:17" ht="36" hidden="1" x14ac:dyDescent="0.2">
      <c r="A369" s="366">
        <f t="shared" si="40"/>
        <v>366</v>
      </c>
      <c r="B369" s="351">
        <v>44586</v>
      </c>
      <c r="C369" s="375">
        <v>44562</v>
      </c>
      <c r="D369" s="353" t="s">
        <v>115</v>
      </c>
      <c r="E369" s="353" t="s">
        <v>342</v>
      </c>
      <c r="F369" s="354">
        <v>6.1</v>
      </c>
      <c r="G369" s="353" t="s">
        <v>1314</v>
      </c>
      <c r="H369" s="353" t="s">
        <v>140</v>
      </c>
      <c r="I369" s="357" t="s">
        <v>908</v>
      </c>
      <c r="J369" s="356" t="s">
        <v>909</v>
      </c>
      <c r="K369" s="356" t="s">
        <v>732</v>
      </c>
      <c r="L369" s="357" t="s">
        <v>778</v>
      </c>
      <c r="M369" s="356">
        <v>47817317</v>
      </c>
      <c r="N369" s="374">
        <v>44586</v>
      </c>
      <c r="O369" s="70">
        <f t="shared" si="37"/>
        <v>1</v>
      </c>
      <c r="P369" s="70">
        <f t="shared" si="38"/>
        <v>1</v>
      </c>
      <c r="Q369" s="135" t="str">
        <f t="shared" si="39"/>
        <v>Gastos_Gerais</v>
      </c>
    </row>
    <row r="370" spans="1:17" ht="36" hidden="1" x14ac:dyDescent="0.2">
      <c r="A370" s="366">
        <f t="shared" si="40"/>
        <v>367</v>
      </c>
      <c r="B370" s="351">
        <v>44586</v>
      </c>
      <c r="C370" s="375">
        <v>44562</v>
      </c>
      <c r="D370" s="353" t="s">
        <v>115</v>
      </c>
      <c r="E370" s="353" t="s">
        <v>342</v>
      </c>
      <c r="F370" s="354">
        <v>87</v>
      </c>
      <c r="G370" s="353" t="s">
        <v>1315</v>
      </c>
      <c r="H370" s="353" t="s">
        <v>765</v>
      </c>
      <c r="I370" s="357" t="s">
        <v>776</v>
      </c>
      <c r="J370" s="356" t="s">
        <v>777</v>
      </c>
      <c r="K370" s="356" t="s">
        <v>732</v>
      </c>
      <c r="L370" s="357" t="s">
        <v>428</v>
      </c>
      <c r="M370" s="356">
        <v>20227</v>
      </c>
      <c r="N370" s="374">
        <v>44567</v>
      </c>
      <c r="O370" s="70">
        <f t="shared" si="37"/>
        <v>1</v>
      </c>
      <c r="P370" s="70">
        <f t="shared" si="38"/>
        <v>1</v>
      </c>
      <c r="Q370" s="135" t="str">
        <f t="shared" si="39"/>
        <v>Gastos_Gerais</v>
      </c>
    </row>
    <row r="371" spans="1:17" ht="25.5" hidden="1" x14ac:dyDescent="0.2">
      <c r="A371" s="366">
        <f t="shared" si="40"/>
        <v>368</v>
      </c>
      <c r="B371" s="351">
        <v>44586</v>
      </c>
      <c r="C371" s="375">
        <v>44562</v>
      </c>
      <c r="D371" s="353" t="s">
        <v>115</v>
      </c>
      <c r="E371" s="353" t="s">
        <v>366</v>
      </c>
      <c r="F371" s="354">
        <v>139.9</v>
      </c>
      <c r="G371" s="383" t="s">
        <v>1316</v>
      </c>
      <c r="H371" s="353" t="s">
        <v>134</v>
      </c>
      <c r="I371" s="357" t="s">
        <v>734</v>
      </c>
      <c r="J371" s="356" t="s">
        <v>735</v>
      </c>
      <c r="K371" s="356" t="s">
        <v>732</v>
      </c>
      <c r="L371" s="357" t="s">
        <v>428</v>
      </c>
      <c r="M371" s="356">
        <v>652</v>
      </c>
      <c r="N371" s="374">
        <v>44585</v>
      </c>
      <c r="O371" s="70">
        <f t="shared" si="37"/>
        <v>1</v>
      </c>
      <c r="P371" s="70">
        <f t="shared" si="38"/>
        <v>1</v>
      </c>
      <c r="Q371" s="135" t="str">
        <f t="shared" si="39"/>
        <v>Gastos_Gerais</v>
      </c>
    </row>
    <row r="372" spans="1:17" ht="36" hidden="1" x14ac:dyDescent="0.2">
      <c r="A372" s="366">
        <f t="shared" si="40"/>
        <v>369</v>
      </c>
      <c r="B372" s="351">
        <v>44586</v>
      </c>
      <c r="C372" s="375">
        <v>44562</v>
      </c>
      <c r="D372" s="353" t="s">
        <v>115</v>
      </c>
      <c r="E372" s="353" t="s">
        <v>342</v>
      </c>
      <c r="F372" s="354">
        <v>60</v>
      </c>
      <c r="G372" s="353" t="s">
        <v>1317</v>
      </c>
      <c r="H372" s="353" t="s">
        <v>136</v>
      </c>
      <c r="I372" s="357" t="s">
        <v>794</v>
      </c>
      <c r="J372" s="356" t="s">
        <v>795</v>
      </c>
      <c r="K372" s="356" t="s">
        <v>732</v>
      </c>
      <c r="L372" s="357" t="s">
        <v>778</v>
      </c>
      <c r="M372" s="356">
        <v>48962368</v>
      </c>
      <c r="N372" s="374">
        <v>44586</v>
      </c>
      <c r="O372" s="70">
        <f t="shared" si="37"/>
        <v>1</v>
      </c>
      <c r="P372" s="70">
        <f t="shared" si="38"/>
        <v>1</v>
      </c>
      <c r="Q372" s="135" t="str">
        <f t="shared" si="39"/>
        <v>Gastos_Gerais</v>
      </c>
    </row>
    <row r="373" spans="1:17" ht="25.5" hidden="1" x14ac:dyDescent="0.2">
      <c r="A373" s="366">
        <f t="shared" si="40"/>
        <v>370</v>
      </c>
      <c r="B373" s="351">
        <v>44586</v>
      </c>
      <c r="C373" s="375">
        <v>44562</v>
      </c>
      <c r="D373" s="353" t="s">
        <v>115</v>
      </c>
      <c r="E373" s="353" t="s">
        <v>286</v>
      </c>
      <c r="F373" s="354">
        <v>0.5</v>
      </c>
      <c r="G373" s="353" t="s">
        <v>286</v>
      </c>
      <c r="H373" s="353" t="s">
        <v>128</v>
      </c>
      <c r="I373" s="357" t="s">
        <v>1064</v>
      </c>
      <c r="J373" s="356" t="s">
        <v>666</v>
      </c>
      <c r="K373" s="356" t="s">
        <v>1065</v>
      </c>
      <c r="L373" s="357" t="s">
        <v>1066</v>
      </c>
      <c r="M373" s="356">
        <v>377641</v>
      </c>
      <c r="N373" s="374">
        <v>44586</v>
      </c>
      <c r="O373" s="70">
        <f t="shared" si="37"/>
        <v>1</v>
      </c>
      <c r="P373" s="70">
        <f t="shared" si="38"/>
        <v>1</v>
      </c>
      <c r="Q373" s="135" t="str">
        <f t="shared" si="39"/>
        <v>Gastos_Gerais</v>
      </c>
    </row>
    <row r="374" spans="1:17" ht="25.5" hidden="1" x14ac:dyDescent="0.2">
      <c r="A374" s="366">
        <f t="shared" si="40"/>
        <v>371</v>
      </c>
      <c r="B374" s="351">
        <v>44586</v>
      </c>
      <c r="C374" s="375">
        <v>44531</v>
      </c>
      <c r="D374" s="353" t="s">
        <v>115</v>
      </c>
      <c r="E374" s="353" t="s">
        <v>230</v>
      </c>
      <c r="F374" s="354">
        <v>10603.02</v>
      </c>
      <c r="G374" s="353" t="s">
        <v>758</v>
      </c>
      <c r="H374" s="353" t="s">
        <v>658</v>
      </c>
      <c r="I374" s="357" t="s">
        <v>759</v>
      </c>
      <c r="J374" s="356" t="s">
        <v>760</v>
      </c>
      <c r="K374" s="356" t="s">
        <v>704</v>
      </c>
      <c r="L374" s="357" t="s">
        <v>428</v>
      </c>
      <c r="M374" s="356">
        <v>70608499</v>
      </c>
      <c r="N374" s="374">
        <v>44564</v>
      </c>
      <c r="O374" s="70">
        <f t="shared" si="37"/>
        <v>1</v>
      </c>
      <c r="P374" s="70">
        <f t="shared" si="38"/>
        <v>0</v>
      </c>
      <c r="Q374" s="135" t="str">
        <f t="shared" si="39"/>
        <v>Gastos_Gerais</v>
      </c>
    </row>
    <row r="375" spans="1:17" ht="25.5" hidden="1" x14ac:dyDescent="0.2">
      <c r="A375" s="366">
        <f t="shared" si="40"/>
        <v>372</v>
      </c>
      <c r="B375" s="351">
        <v>44587</v>
      </c>
      <c r="C375" s="375">
        <v>44562</v>
      </c>
      <c r="D375" s="353" t="s">
        <v>115</v>
      </c>
      <c r="E375" s="353" t="s">
        <v>336</v>
      </c>
      <c r="F375" s="354">
        <v>400</v>
      </c>
      <c r="G375" s="353" t="s">
        <v>1318</v>
      </c>
      <c r="H375" s="353" t="s">
        <v>130</v>
      </c>
      <c r="I375" s="357" t="s">
        <v>1319</v>
      </c>
      <c r="J375" s="356" t="s">
        <v>1320</v>
      </c>
      <c r="K375" s="356" t="s">
        <v>704</v>
      </c>
      <c r="L375" s="357" t="s">
        <v>428</v>
      </c>
      <c r="M375" s="356">
        <v>3498</v>
      </c>
      <c r="N375" s="374">
        <v>44579</v>
      </c>
      <c r="O375" s="70">
        <f t="shared" si="37"/>
        <v>1</v>
      </c>
      <c r="P375" s="70">
        <f t="shared" si="38"/>
        <v>1</v>
      </c>
      <c r="Q375" s="135" t="str">
        <f t="shared" si="39"/>
        <v>Gastos_Gerais</v>
      </c>
    </row>
    <row r="376" spans="1:17" ht="36" hidden="1" x14ac:dyDescent="0.2">
      <c r="A376" s="366">
        <f t="shared" si="40"/>
        <v>373</v>
      </c>
      <c r="B376" s="351">
        <v>44587</v>
      </c>
      <c r="C376" s="375">
        <v>44562</v>
      </c>
      <c r="D376" s="353" t="s">
        <v>115</v>
      </c>
      <c r="E376" s="353" t="s">
        <v>405</v>
      </c>
      <c r="F376" s="386">
        <v>1546.5</v>
      </c>
      <c r="G376" s="353" t="s">
        <v>1321</v>
      </c>
      <c r="H376" s="353" t="s">
        <v>131</v>
      </c>
      <c r="I376" s="357" t="s">
        <v>708</v>
      </c>
      <c r="J376" s="356" t="s">
        <v>709</v>
      </c>
      <c r="K376" s="356" t="s">
        <v>704</v>
      </c>
      <c r="L376" s="357" t="s">
        <v>428</v>
      </c>
      <c r="M376" s="356">
        <v>14734</v>
      </c>
      <c r="N376" s="374">
        <v>44574</v>
      </c>
      <c r="O376" s="70">
        <f t="shared" si="37"/>
        <v>1</v>
      </c>
      <c r="P376" s="70">
        <f t="shared" si="38"/>
        <v>1</v>
      </c>
      <c r="Q376" s="135" t="str">
        <f t="shared" si="39"/>
        <v>Gastos_Gerais</v>
      </c>
    </row>
    <row r="377" spans="1:17" ht="25.5" hidden="1" x14ac:dyDescent="0.2">
      <c r="A377" s="366">
        <f t="shared" si="40"/>
        <v>374</v>
      </c>
      <c r="B377" s="351">
        <v>44587</v>
      </c>
      <c r="C377" s="375">
        <v>44562</v>
      </c>
      <c r="D377" s="353" t="s">
        <v>115</v>
      </c>
      <c r="E377" s="353" t="s">
        <v>336</v>
      </c>
      <c r="F377" s="354">
        <v>448</v>
      </c>
      <c r="G377" s="353" t="s">
        <v>1322</v>
      </c>
      <c r="H377" s="353" t="s">
        <v>765</v>
      </c>
      <c r="I377" s="357" t="s">
        <v>1323</v>
      </c>
      <c r="J377" s="356" t="s">
        <v>1324</v>
      </c>
      <c r="K377" s="356" t="s">
        <v>704</v>
      </c>
      <c r="L377" s="357" t="s">
        <v>428</v>
      </c>
      <c r="M377" s="356">
        <v>8504</v>
      </c>
      <c r="N377" s="374">
        <v>44582</v>
      </c>
      <c r="O377" s="70">
        <f t="shared" si="37"/>
        <v>1</v>
      </c>
      <c r="P377" s="70">
        <f t="shared" si="38"/>
        <v>1</v>
      </c>
      <c r="Q377" s="135" t="str">
        <f t="shared" si="39"/>
        <v>Gastos_Gerais</v>
      </c>
    </row>
    <row r="378" spans="1:17" ht="25.5" hidden="1" x14ac:dyDescent="0.2">
      <c r="A378" s="366">
        <f t="shared" si="40"/>
        <v>375</v>
      </c>
      <c r="B378" s="351">
        <v>44587</v>
      </c>
      <c r="C378" s="375">
        <v>44593</v>
      </c>
      <c r="D378" s="353" t="s">
        <v>104</v>
      </c>
      <c r="E378" s="353" t="s">
        <v>204</v>
      </c>
      <c r="F378" s="354">
        <v>2410.94</v>
      </c>
      <c r="G378" s="353" t="s">
        <v>1325</v>
      </c>
      <c r="H378" s="353" t="s">
        <v>129</v>
      </c>
      <c r="I378" s="357" t="s">
        <v>1326</v>
      </c>
      <c r="J378" s="356" t="s">
        <v>1327</v>
      </c>
      <c r="K378" s="356" t="s">
        <v>704</v>
      </c>
      <c r="L378" s="357" t="s">
        <v>774</v>
      </c>
      <c r="M378" s="356">
        <v>76561</v>
      </c>
      <c r="N378" s="374">
        <v>44587</v>
      </c>
      <c r="O378" s="70">
        <f t="shared" si="37"/>
        <v>1</v>
      </c>
      <c r="P378" s="70">
        <f t="shared" si="38"/>
        <v>2</v>
      </c>
      <c r="Q378" s="135" t="str">
        <f t="shared" si="39"/>
        <v>Gastos_com_Pessoal</v>
      </c>
    </row>
    <row r="379" spans="1:17" ht="25.5" hidden="1" x14ac:dyDescent="0.2">
      <c r="A379" s="366">
        <f t="shared" si="40"/>
        <v>376</v>
      </c>
      <c r="B379" s="351">
        <v>44587</v>
      </c>
      <c r="C379" s="375">
        <v>44593</v>
      </c>
      <c r="D379" s="353" t="s">
        <v>104</v>
      </c>
      <c r="E379" s="353" t="s">
        <v>204</v>
      </c>
      <c r="F379" s="354">
        <v>2027.2</v>
      </c>
      <c r="G379" s="353" t="s">
        <v>1328</v>
      </c>
      <c r="H379" s="353" t="s">
        <v>129</v>
      </c>
      <c r="I379" s="357" t="s">
        <v>1326</v>
      </c>
      <c r="J379" s="356" t="s">
        <v>1327</v>
      </c>
      <c r="K379" s="356" t="s">
        <v>704</v>
      </c>
      <c r="L379" s="357" t="s">
        <v>428</v>
      </c>
      <c r="M379" s="356">
        <v>20221722</v>
      </c>
      <c r="N379" s="374">
        <v>44592</v>
      </c>
      <c r="O379" s="70">
        <f t="shared" si="37"/>
        <v>1</v>
      </c>
      <c r="P379" s="70">
        <f t="shared" si="38"/>
        <v>2</v>
      </c>
      <c r="Q379" s="135" t="str">
        <f t="shared" si="39"/>
        <v>Gastos_com_Pessoal</v>
      </c>
    </row>
    <row r="380" spans="1:17" ht="25.5" hidden="1" x14ac:dyDescent="0.2">
      <c r="A380" s="366">
        <f t="shared" si="40"/>
        <v>377</v>
      </c>
      <c r="B380" s="351">
        <v>44587</v>
      </c>
      <c r="C380" s="375">
        <v>44593</v>
      </c>
      <c r="D380" s="353" t="s">
        <v>104</v>
      </c>
      <c r="E380" s="353" t="s">
        <v>204</v>
      </c>
      <c r="F380" s="354">
        <v>89.23</v>
      </c>
      <c r="G380" s="353" t="s">
        <v>1329</v>
      </c>
      <c r="H380" s="353" t="s">
        <v>127</v>
      </c>
      <c r="I380" s="357" t="s">
        <v>1330</v>
      </c>
      <c r="J380" s="356" t="s">
        <v>1331</v>
      </c>
      <c r="K380" s="356" t="s">
        <v>704</v>
      </c>
      <c r="L380" s="357" t="s">
        <v>428</v>
      </c>
      <c r="M380" s="356">
        <v>124582</v>
      </c>
      <c r="N380" s="374">
        <v>44588</v>
      </c>
      <c r="O380" s="70">
        <f t="shared" si="37"/>
        <v>1</v>
      </c>
      <c r="P380" s="70">
        <f t="shared" si="38"/>
        <v>2</v>
      </c>
      <c r="Q380" s="135" t="str">
        <f t="shared" si="39"/>
        <v>Gastos_com_Pessoal</v>
      </c>
    </row>
    <row r="381" spans="1:17" ht="25.5" hidden="1" x14ac:dyDescent="0.2">
      <c r="A381" s="366">
        <f t="shared" si="40"/>
        <v>378</v>
      </c>
      <c r="B381" s="351">
        <v>44587</v>
      </c>
      <c r="C381" s="375">
        <v>44593</v>
      </c>
      <c r="D381" s="353" t="s">
        <v>104</v>
      </c>
      <c r="E381" s="353" t="s">
        <v>204</v>
      </c>
      <c r="F381" s="354">
        <v>37328.129999999997</v>
      </c>
      <c r="G381" s="353" t="s">
        <v>1332</v>
      </c>
      <c r="H381" s="353" t="s">
        <v>127</v>
      </c>
      <c r="I381" s="357" t="s">
        <v>755</v>
      </c>
      <c r="J381" s="356" t="s">
        <v>756</v>
      </c>
      <c r="K381" s="356" t="s">
        <v>704</v>
      </c>
      <c r="L381" s="357" t="s">
        <v>1333</v>
      </c>
      <c r="M381" s="356" t="s">
        <v>1334</v>
      </c>
      <c r="N381" s="374">
        <v>44588</v>
      </c>
      <c r="O381" s="70">
        <f t="shared" si="37"/>
        <v>1</v>
      </c>
      <c r="P381" s="70">
        <f t="shared" si="38"/>
        <v>2</v>
      </c>
      <c r="Q381" s="135" t="str">
        <f t="shared" si="39"/>
        <v>Gastos_com_Pessoal</v>
      </c>
    </row>
    <row r="382" spans="1:17" ht="25.5" hidden="1" x14ac:dyDescent="0.2">
      <c r="A382" s="366">
        <f t="shared" si="40"/>
        <v>379</v>
      </c>
      <c r="B382" s="351">
        <v>44587</v>
      </c>
      <c r="C382" s="375">
        <v>44562</v>
      </c>
      <c r="D382" s="353" t="s">
        <v>104</v>
      </c>
      <c r="E382" s="353" t="s">
        <v>206</v>
      </c>
      <c r="F382" s="354">
        <v>12052.8</v>
      </c>
      <c r="G382" s="353" t="s">
        <v>1335</v>
      </c>
      <c r="H382" s="353" t="s">
        <v>128</v>
      </c>
      <c r="I382" s="357" t="s">
        <v>1336</v>
      </c>
      <c r="J382" s="356" t="s">
        <v>1337</v>
      </c>
      <c r="K382" s="356" t="s">
        <v>704</v>
      </c>
      <c r="L382" s="357" t="s">
        <v>428</v>
      </c>
      <c r="M382" s="356">
        <v>2530992</v>
      </c>
      <c r="N382" s="374">
        <v>44587</v>
      </c>
      <c r="O382" s="70">
        <f t="shared" si="37"/>
        <v>1</v>
      </c>
      <c r="P382" s="70">
        <f t="shared" si="38"/>
        <v>1</v>
      </c>
      <c r="Q382" s="135" t="str">
        <f t="shared" si="39"/>
        <v>Gastos_com_Pessoal</v>
      </c>
    </row>
    <row r="383" spans="1:17" ht="25.5" hidden="1" x14ac:dyDescent="0.2">
      <c r="A383" s="366">
        <f t="shared" si="40"/>
        <v>380</v>
      </c>
      <c r="B383" s="351">
        <v>44587</v>
      </c>
      <c r="C383" s="375">
        <v>44562</v>
      </c>
      <c r="D383" s="353" t="s">
        <v>115</v>
      </c>
      <c r="E383" s="353" t="s">
        <v>336</v>
      </c>
      <c r="F383" s="354">
        <v>330</v>
      </c>
      <c r="G383" s="353" t="s">
        <v>1322</v>
      </c>
      <c r="H383" s="353" t="s">
        <v>138</v>
      </c>
      <c r="I383" s="357" t="s">
        <v>1338</v>
      </c>
      <c r="J383" s="356" t="s">
        <v>1339</v>
      </c>
      <c r="K383" s="356" t="s">
        <v>704</v>
      </c>
      <c r="L383" s="357" t="s">
        <v>428</v>
      </c>
      <c r="M383" s="356">
        <v>197</v>
      </c>
      <c r="N383" s="374">
        <v>44586</v>
      </c>
      <c r="O383" s="70">
        <f t="shared" si="37"/>
        <v>1</v>
      </c>
      <c r="P383" s="70">
        <f t="shared" si="38"/>
        <v>1</v>
      </c>
      <c r="Q383" s="135" t="str">
        <f t="shared" si="39"/>
        <v>Gastos_Gerais</v>
      </c>
    </row>
    <row r="384" spans="1:17" ht="25.5" hidden="1" x14ac:dyDescent="0.2">
      <c r="A384" s="366">
        <f t="shared" si="40"/>
        <v>381</v>
      </c>
      <c r="B384" s="351">
        <v>44587</v>
      </c>
      <c r="C384" s="375">
        <v>44593</v>
      </c>
      <c r="D384" s="353" t="s">
        <v>104</v>
      </c>
      <c r="E384" s="353" t="s">
        <v>204</v>
      </c>
      <c r="F384" s="354">
        <v>353.4</v>
      </c>
      <c r="G384" s="353" t="s">
        <v>1340</v>
      </c>
      <c r="H384" s="353" t="s">
        <v>658</v>
      </c>
      <c r="I384" s="357" t="s">
        <v>1341</v>
      </c>
      <c r="J384" s="356" t="s">
        <v>1342</v>
      </c>
      <c r="K384" s="356" t="s">
        <v>732</v>
      </c>
      <c r="L384" s="357" t="s">
        <v>428</v>
      </c>
      <c r="M384" s="356">
        <v>13859</v>
      </c>
      <c r="N384" s="374">
        <v>44592</v>
      </c>
      <c r="O384" s="70">
        <f t="shared" si="37"/>
        <v>1</v>
      </c>
      <c r="P384" s="70">
        <f t="shared" si="38"/>
        <v>2</v>
      </c>
      <c r="Q384" s="135" t="str">
        <f t="shared" si="39"/>
        <v>Gastos_com_Pessoal</v>
      </c>
    </row>
    <row r="385" spans="1:17" ht="25.5" hidden="1" x14ac:dyDescent="0.2">
      <c r="A385" s="366">
        <f t="shared" si="40"/>
        <v>382</v>
      </c>
      <c r="B385" s="351">
        <v>44587</v>
      </c>
      <c r="C385" s="375">
        <v>44593</v>
      </c>
      <c r="D385" s="353" t="s">
        <v>104</v>
      </c>
      <c r="E385" s="353" t="s">
        <v>204</v>
      </c>
      <c r="F385" s="354">
        <v>1862</v>
      </c>
      <c r="G385" s="353" t="s">
        <v>1343</v>
      </c>
      <c r="H385" s="353" t="s">
        <v>132</v>
      </c>
      <c r="I385" s="357" t="s">
        <v>1344</v>
      </c>
      <c r="J385" s="356" t="s">
        <v>1345</v>
      </c>
      <c r="K385" s="356" t="s">
        <v>732</v>
      </c>
      <c r="L385" s="357" t="s">
        <v>792</v>
      </c>
      <c r="M385" s="356">
        <v>147901</v>
      </c>
      <c r="N385" s="374">
        <v>44587</v>
      </c>
      <c r="O385" s="70">
        <f t="shared" si="37"/>
        <v>1</v>
      </c>
      <c r="P385" s="70">
        <f t="shared" si="38"/>
        <v>2</v>
      </c>
      <c r="Q385" s="135" t="str">
        <f t="shared" si="39"/>
        <v>Gastos_com_Pessoal</v>
      </c>
    </row>
    <row r="386" spans="1:17" ht="36" hidden="1" x14ac:dyDescent="0.2">
      <c r="A386" s="366">
        <f t="shared" si="40"/>
        <v>383</v>
      </c>
      <c r="B386" s="351">
        <v>44587</v>
      </c>
      <c r="C386" s="375">
        <v>44593</v>
      </c>
      <c r="D386" s="353" t="s">
        <v>104</v>
      </c>
      <c r="E386" s="353" t="s">
        <v>204</v>
      </c>
      <c r="F386" s="354">
        <v>1691.5</v>
      </c>
      <c r="G386" s="353" t="s">
        <v>1346</v>
      </c>
      <c r="H386" s="353" t="s">
        <v>130</v>
      </c>
      <c r="I386" s="357" t="s">
        <v>832</v>
      </c>
      <c r="J386" s="356" t="s">
        <v>833</v>
      </c>
      <c r="K386" s="356" t="s">
        <v>732</v>
      </c>
      <c r="L386" s="357" t="s">
        <v>428</v>
      </c>
      <c r="M386" s="356">
        <v>22911</v>
      </c>
      <c r="N386" s="374">
        <v>44588</v>
      </c>
      <c r="O386" s="70">
        <f t="shared" si="37"/>
        <v>1</v>
      </c>
      <c r="P386" s="70">
        <f t="shared" si="38"/>
        <v>2</v>
      </c>
      <c r="Q386" s="135" t="str">
        <f t="shared" si="39"/>
        <v>Gastos_com_Pessoal</v>
      </c>
    </row>
    <row r="387" spans="1:17" ht="36" hidden="1" x14ac:dyDescent="0.2">
      <c r="A387" s="366">
        <f t="shared" si="40"/>
        <v>384</v>
      </c>
      <c r="B387" s="351">
        <v>44587</v>
      </c>
      <c r="C387" s="375">
        <v>44593</v>
      </c>
      <c r="D387" s="353" t="s">
        <v>104</v>
      </c>
      <c r="E387" s="353" t="s">
        <v>204</v>
      </c>
      <c r="F387" s="354">
        <v>323</v>
      </c>
      <c r="G387" s="353" t="s">
        <v>1347</v>
      </c>
      <c r="H387" s="353" t="s">
        <v>130</v>
      </c>
      <c r="I387" s="357" t="s">
        <v>832</v>
      </c>
      <c r="J387" s="356" t="s">
        <v>833</v>
      </c>
      <c r="K387" s="356" t="s">
        <v>732</v>
      </c>
      <c r="L387" s="357" t="s">
        <v>428</v>
      </c>
      <c r="M387" s="356">
        <v>2022912</v>
      </c>
      <c r="N387" s="374">
        <v>44588</v>
      </c>
      <c r="O387" s="70">
        <f t="shared" si="37"/>
        <v>1</v>
      </c>
      <c r="P387" s="70">
        <f t="shared" si="38"/>
        <v>2</v>
      </c>
      <c r="Q387" s="135" t="str">
        <f t="shared" si="39"/>
        <v>Gastos_com_Pessoal</v>
      </c>
    </row>
    <row r="388" spans="1:17" ht="25.5" hidden="1" x14ac:dyDescent="0.2">
      <c r="A388" s="366">
        <f t="shared" si="40"/>
        <v>385</v>
      </c>
      <c r="B388" s="351">
        <v>44587</v>
      </c>
      <c r="C388" s="375">
        <v>44562</v>
      </c>
      <c r="D388" s="353" t="s">
        <v>115</v>
      </c>
      <c r="E388" s="353" t="s">
        <v>358</v>
      </c>
      <c r="F388" s="354">
        <v>100</v>
      </c>
      <c r="G388" s="353" t="s">
        <v>358</v>
      </c>
      <c r="H388" s="353" t="s">
        <v>658</v>
      </c>
      <c r="I388" s="357" t="s">
        <v>1348</v>
      </c>
      <c r="J388" s="356" t="s">
        <v>1349</v>
      </c>
      <c r="K388" s="356" t="s">
        <v>732</v>
      </c>
      <c r="L388" s="357" t="s">
        <v>428</v>
      </c>
      <c r="M388" s="356">
        <v>158</v>
      </c>
      <c r="N388" s="374">
        <v>44585</v>
      </c>
      <c r="O388" s="70">
        <f t="shared" si="37"/>
        <v>1</v>
      </c>
      <c r="P388" s="70">
        <f t="shared" si="38"/>
        <v>1</v>
      </c>
      <c r="Q388" s="135" t="str">
        <f t="shared" si="39"/>
        <v>Gastos_Gerais</v>
      </c>
    </row>
    <row r="389" spans="1:17" ht="25.5" hidden="1" x14ac:dyDescent="0.2">
      <c r="A389" s="366">
        <f t="shared" si="40"/>
        <v>386</v>
      </c>
      <c r="B389" s="351">
        <v>44587</v>
      </c>
      <c r="C389" s="375">
        <v>44593</v>
      </c>
      <c r="D389" s="353" t="s">
        <v>104</v>
      </c>
      <c r="E389" s="353" t="s">
        <v>204</v>
      </c>
      <c r="F389" s="354">
        <v>904</v>
      </c>
      <c r="G389" s="353" t="s">
        <v>1350</v>
      </c>
      <c r="H389" s="353" t="s">
        <v>139</v>
      </c>
      <c r="I389" s="357" t="s">
        <v>1351</v>
      </c>
      <c r="J389" s="356" t="s">
        <v>1352</v>
      </c>
      <c r="K389" s="356" t="s">
        <v>732</v>
      </c>
      <c r="L389" s="357" t="s">
        <v>428</v>
      </c>
      <c r="M389" s="356">
        <v>58112</v>
      </c>
      <c r="N389" s="374">
        <v>44589</v>
      </c>
      <c r="O389" s="70">
        <f t="shared" si="37"/>
        <v>1</v>
      </c>
      <c r="P389" s="70">
        <f t="shared" si="38"/>
        <v>2</v>
      </c>
      <c r="Q389" s="135" t="str">
        <f t="shared" si="39"/>
        <v>Gastos_com_Pessoal</v>
      </c>
    </row>
    <row r="390" spans="1:17" ht="36" hidden="1" x14ac:dyDescent="0.2">
      <c r="A390" s="366">
        <f t="shared" si="40"/>
        <v>387</v>
      </c>
      <c r="B390" s="351">
        <v>44587</v>
      </c>
      <c r="C390" s="375">
        <v>44593</v>
      </c>
      <c r="D390" s="353" t="s">
        <v>104</v>
      </c>
      <c r="E390" s="353" t="s">
        <v>204</v>
      </c>
      <c r="F390" s="354">
        <v>714.4</v>
      </c>
      <c r="G390" s="353" t="s">
        <v>1340</v>
      </c>
      <c r="H390" s="353" t="s">
        <v>132</v>
      </c>
      <c r="I390" s="357" t="s">
        <v>1353</v>
      </c>
      <c r="J390" s="356" t="s">
        <v>1354</v>
      </c>
      <c r="K390" s="356" t="s">
        <v>732</v>
      </c>
      <c r="L390" s="357" t="s">
        <v>428</v>
      </c>
      <c r="M390" s="356">
        <v>177530</v>
      </c>
      <c r="N390" s="374">
        <v>44592</v>
      </c>
      <c r="O390" s="70">
        <f t="shared" si="37"/>
        <v>1</v>
      </c>
      <c r="P390" s="70">
        <f t="shared" si="38"/>
        <v>2</v>
      </c>
      <c r="Q390" s="135" t="str">
        <f t="shared" si="39"/>
        <v>Gastos_com_Pessoal</v>
      </c>
    </row>
    <row r="391" spans="1:17" ht="25.5" hidden="1" x14ac:dyDescent="0.2">
      <c r="A391" s="366">
        <f t="shared" si="40"/>
        <v>388</v>
      </c>
      <c r="B391" s="351">
        <v>44588</v>
      </c>
      <c r="C391" s="375">
        <v>44562</v>
      </c>
      <c r="D391" s="353" t="s">
        <v>115</v>
      </c>
      <c r="E391" s="353" t="s">
        <v>308</v>
      </c>
      <c r="F391" s="354">
        <v>209</v>
      </c>
      <c r="G391" s="353" t="s">
        <v>1355</v>
      </c>
      <c r="H391" s="353" t="s">
        <v>128</v>
      </c>
      <c r="I391" s="357" t="s">
        <v>934</v>
      </c>
      <c r="J391" s="356" t="s">
        <v>811</v>
      </c>
      <c r="K391" s="356" t="s">
        <v>704</v>
      </c>
      <c r="L391" s="357" t="s">
        <v>428</v>
      </c>
      <c r="M391" s="356">
        <v>139996</v>
      </c>
      <c r="N391" s="374">
        <v>44568</v>
      </c>
      <c r="O391" s="70">
        <f t="shared" si="37"/>
        <v>1</v>
      </c>
      <c r="P391" s="70">
        <f t="shared" si="38"/>
        <v>1</v>
      </c>
      <c r="Q391" s="135" t="str">
        <f t="shared" si="39"/>
        <v>Gastos_Gerais</v>
      </c>
    </row>
    <row r="392" spans="1:17" ht="25.5" hidden="1" x14ac:dyDescent="0.2">
      <c r="A392" s="366">
        <f t="shared" si="40"/>
        <v>389</v>
      </c>
      <c r="B392" s="351">
        <v>44588</v>
      </c>
      <c r="C392" s="375">
        <v>44562</v>
      </c>
      <c r="D392" s="353" t="s">
        <v>115</v>
      </c>
      <c r="E392" s="353" t="s">
        <v>318</v>
      </c>
      <c r="F392" s="354">
        <v>562.89</v>
      </c>
      <c r="G392" s="353" t="s">
        <v>1356</v>
      </c>
      <c r="H392" s="353" t="s">
        <v>138</v>
      </c>
      <c r="I392" s="357" t="s">
        <v>1357</v>
      </c>
      <c r="J392" s="356" t="s">
        <v>1358</v>
      </c>
      <c r="K392" s="356" t="s">
        <v>704</v>
      </c>
      <c r="L392" s="357" t="s">
        <v>428</v>
      </c>
      <c r="M392" s="356">
        <v>678</v>
      </c>
      <c r="N392" s="374">
        <v>44559</v>
      </c>
      <c r="O392" s="70">
        <f t="shared" si="37"/>
        <v>1</v>
      </c>
      <c r="P392" s="70">
        <f t="shared" si="38"/>
        <v>1</v>
      </c>
      <c r="Q392" s="135" t="str">
        <f t="shared" si="39"/>
        <v>Gastos_Gerais</v>
      </c>
    </row>
    <row r="393" spans="1:17" ht="25.5" hidden="1" x14ac:dyDescent="0.2">
      <c r="A393" s="366">
        <f t="shared" si="40"/>
        <v>390</v>
      </c>
      <c r="B393" s="351">
        <v>44588</v>
      </c>
      <c r="C393" s="375">
        <v>44562</v>
      </c>
      <c r="D393" s="353" t="s">
        <v>115</v>
      </c>
      <c r="E393" s="353" t="s">
        <v>298</v>
      </c>
      <c r="F393" s="354">
        <v>1501.5</v>
      </c>
      <c r="G393" s="353" t="s">
        <v>1359</v>
      </c>
      <c r="H393" s="353" t="s">
        <v>130</v>
      </c>
      <c r="I393" s="357" t="s">
        <v>1360</v>
      </c>
      <c r="J393" s="356" t="s">
        <v>1361</v>
      </c>
      <c r="K393" s="356" t="s">
        <v>704</v>
      </c>
      <c r="L393" s="357" t="s">
        <v>428</v>
      </c>
      <c r="M393" s="356">
        <v>40136</v>
      </c>
      <c r="N393" s="374">
        <v>44559</v>
      </c>
      <c r="O393" s="70">
        <f t="shared" si="37"/>
        <v>1</v>
      </c>
      <c r="P393" s="70">
        <f t="shared" si="38"/>
        <v>1</v>
      </c>
      <c r="Q393" s="135" t="str">
        <f t="shared" si="39"/>
        <v>Gastos_Gerais</v>
      </c>
    </row>
    <row r="394" spans="1:17" ht="25.5" hidden="1" x14ac:dyDescent="0.2">
      <c r="A394" s="366">
        <f t="shared" si="40"/>
        <v>391</v>
      </c>
      <c r="B394" s="351">
        <v>44588</v>
      </c>
      <c r="C394" s="375">
        <v>44562</v>
      </c>
      <c r="D394" s="353" t="s">
        <v>115</v>
      </c>
      <c r="E394" s="353" t="s">
        <v>368</v>
      </c>
      <c r="F394" s="386">
        <v>4272.3</v>
      </c>
      <c r="G394" s="353" t="s">
        <v>1362</v>
      </c>
      <c r="H394" s="353" t="s">
        <v>140</v>
      </c>
      <c r="I394" s="357" t="s">
        <v>1363</v>
      </c>
      <c r="J394" s="356" t="s">
        <v>1364</v>
      </c>
      <c r="K394" s="356" t="s">
        <v>704</v>
      </c>
      <c r="L394" s="357" t="s">
        <v>428</v>
      </c>
      <c r="M394" s="356" t="s">
        <v>1365</v>
      </c>
      <c r="N394" s="374">
        <v>44217</v>
      </c>
      <c r="O394" s="70">
        <f t="shared" si="37"/>
        <v>1</v>
      </c>
      <c r="P394" s="70">
        <f t="shared" si="38"/>
        <v>1</v>
      </c>
      <c r="Q394" s="135" t="str">
        <f t="shared" si="39"/>
        <v>Gastos_Gerais</v>
      </c>
    </row>
    <row r="395" spans="1:17" ht="25.5" hidden="1" x14ac:dyDescent="0.2">
      <c r="A395" s="366">
        <f t="shared" si="40"/>
        <v>392</v>
      </c>
      <c r="B395" s="351">
        <v>44588</v>
      </c>
      <c r="C395" s="375">
        <v>44562</v>
      </c>
      <c r="D395" s="353" t="s">
        <v>115</v>
      </c>
      <c r="E395" s="353" t="s">
        <v>328</v>
      </c>
      <c r="F395" s="354">
        <v>1000</v>
      </c>
      <c r="G395" s="353" t="s">
        <v>1139</v>
      </c>
      <c r="H395" s="353" t="s">
        <v>136</v>
      </c>
      <c r="I395" s="357" t="s">
        <v>727</v>
      </c>
      <c r="J395" s="356" t="s">
        <v>728</v>
      </c>
      <c r="K395" s="356" t="s">
        <v>704</v>
      </c>
      <c r="L395" s="357" t="s">
        <v>704</v>
      </c>
      <c r="M395" s="356" t="s">
        <v>1366</v>
      </c>
      <c r="N395" s="374">
        <v>44588</v>
      </c>
      <c r="O395" s="70">
        <f t="shared" si="37"/>
        <v>1</v>
      </c>
      <c r="P395" s="70">
        <f t="shared" si="38"/>
        <v>1</v>
      </c>
      <c r="Q395" s="135" t="str">
        <f t="shared" si="39"/>
        <v>Gastos_Gerais</v>
      </c>
    </row>
    <row r="396" spans="1:17" s="322" customFormat="1" ht="25.5" hidden="1" x14ac:dyDescent="0.2">
      <c r="A396" s="366">
        <f t="shared" si="40"/>
        <v>393</v>
      </c>
      <c r="B396" s="384">
        <v>44588</v>
      </c>
      <c r="C396" s="375">
        <v>44562</v>
      </c>
      <c r="D396" s="383" t="s">
        <v>115</v>
      </c>
      <c r="E396" s="383" t="s">
        <v>232</v>
      </c>
      <c r="F396" s="386">
        <v>991.21</v>
      </c>
      <c r="G396" s="353" t="s">
        <v>761</v>
      </c>
      <c r="H396" s="383" t="s">
        <v>139</v>
      </c>
      <c r="I396" s="357" t="s">
        <v>1089</v>
      </c>
      <c r="J396" s="356" t="s">
        <v>703</v>
      </c>
      <c r="K396" s="356" t="s">
        <v>704</v>
      </c>
      <c r="L396" s="357" t="s">
        <v>705</v>
      </c>
      <c r="M396" s="356" t="s">
        <v>1367</v>
      </c>
      <c r="N396" s="374">
        <v>44571</v>
      </c>
      <c r="O396" s="70">
        <f t="shared" ref="O396:O430" si="41">IF(B396=0,0,IF(YEAR(B396)=$P$1,MONTH(B396)-$O$1+1,(YEAR(B396)-$P$1)*12-$O$1+1+MONTH(B396)))</f>
        <v>1</v>
      </c>
      <c r="P396" s="70">
        <f t="shared" ref="P396:P430" si="42">IF(C396=0,0,IF(YEAR(C396)=$P$1,MONTH(C396)-$O$1+1,(YEAR(C396)-$P$1)*12-$O$1+1+MONTH(C396)))</f>
        <v>1</v>
      </c>
      <c r="Q396" s="135" t="str">
        <f t="shared" ref="Q396:Q430" si="43">SUBSTITUTE(D396," ","_")</f>
        <v>Gastos_Gerais</v>
      </c>
    </row>
    <row r="397" spans="1:17" ht="25.5" hidden="1" x14ac:dyDescent="0.2">
      <c r="A397" s="366">
        <f t="shared" si="40"/>
        <v>394</v>
      </c>
      <c r="B397" s="367">
        <v>44588</v>
      </c>
      <c r="C397" s="375">
        <v>44562</v>
      </c>
      <c r="D397" s="369" t="s">
        <v>115</v>
      </c>
      <c r="E397" s="369" t="s">
        <v>232</v>
      </c>
      <c r="F397" s="370">
        <v>114</v>
      </c>
      <c r="G397" s="371" t="s">
        <v>761</v>
      </c>
      <c r="H397" s="369" t="s">
        <v>139</v>
      </c>
      <c r="I397" s="373" t="s">
        <v>1089</v>
      </c>
      <c r="J397" s="372" t="s">
        <v>703</v>
      </c>
      <c r="K397" s="372" t="s">
        <v>704</v>
      </c>
      <c r="L397" s="373" t="s">
        <v>705</v>
      </c>
      <c r="M397" s="372" t="s">
        <v>1368</v>
      </c>
      <c r="N397" s="377">
        <v>44571</v>
      </c>
      <c r="O397" s="70">
        <f t="shared" si="41"/>
        <v>1</v>
      </c>
      <c r="P397" s="70">
        <f t="shared" si="42"/>
        <v>1</v>
      </c>
      <c r="Q397" s="135" t="str">
        <f t="shared" si="43"/>
        <v>Gastos_Gerais</v>
      </c>
    </row>
    <row r="398" spans="1:17" ht="25.5" hidden="1" x14ac:dyDescent="0.2">
      <c r="A398" s="366">
        <f t="shared" si="40"/>
        <v>395</v>
      </c>
      <c r="B398" s="351">
        <v>44588</v>
      </c>
      <c r="C398" s="375">
        <v>44531</v>
      </c>
      <c r="D398" s="353" t="s">
        <v>115</v>
      </c>
      <c r="E398" s="353" t="s">
        <v>238</v>
      </c>
      <c r="F398" s="354">
        <v>113.46</v>
      </c>
      <c r="G398" s="355" t="s">
        <v>238</v>
      </c>
      <c r="H398" s="353" t="s">
        <v>658</v>
      </c>
      <c r="I398" s="357" t="s">
        <v>1163</v>
      </c>
      <c r="J398" s="357" t="s">
        <v>1164</v>
      </c>
      <c r="K398" s="357" t="s">
        <v>704</v>
      </c>
      <c r="L398" s="357" t="s">
        <v>428</v>
      </c>
      <c r="M398" s="356">
        <v>97939401</v>
      </c>
      <c r="N398" s="374">
        <v>44568</v>
      </c>
      <c r="O398" s="70">
        <f t="shared" si="41"/>
        <v>1</v>
      </c>
      <c r="P398" s="70">
        <f t="shared" si="42"/>
        <v>0</v>
      </c>
      <c r="Q398" s="135" t="str">
        <f t="shared" si="43"/>
        <v>Gastos_Gerais</v>
      </c>
    </row>
    <row r="399" spans="1:17" ht="25.5" hidden="1" x14ac:dyDescent="0.2">
      <c r="A399" s="366">
        <f t="shared" si="40"/>
        <v>396</v>
      </c>
      <c r="B399" s="351">
        <v>44588</v>
      </c>
      <c r="C399" s="375">
        <v>44562</v>
      </c>
      <c r="D399" s="353" t="s">
        <v>115</v>
      </c>
      <c r="E399" s="353" t="s">
        <v>270</v>
      </c>
      <c r="F399" s="354">
        <v>1568</v>
      </c>
      <c r="G399" s="353" t="s">
        <v>1369</v>
      </c>
      <c r="H399" s="353" t="s">
        <v>129</v>
      </c>
      <c r="I399" s="357" t="s">
        <v>1370</v>
      </c>
      <c r="J399" s="356" t="s">
        <v>1371</v>
      </c>
      <c r="K399" s="356" t="s">
        <v>704</v>
      </c>
      <c r="L399" s="357" t="s">
        <v>428</v>
      </c>
      <c r="M399" s="356">
        <v>20224</v>
      </c>
      <c r="N399" s="374">
        <v>44587</v>
      </c>
      <c r="O399" s="70">
        <f t="shared" si="41"/>
        <v>1</v>
      </c>
      <c r="P399" s="70">
        <f t="shared" si="42"/>
        <v>1</v>
      </c>
      <c r="Q399" s="135" t="str">
        <f t="shared" si="43"/>
        <v>Gastos_Gerais</v>
      </c>
    </row>
    <row r="400" spans="1:17" ht="36" hidden="1" x14ac:dyDescent="0.2">
      <c r="A400" s="366">
        <f t="shared" si="40"/>
        <v>397</v>
      </c>
      <c r="B400" s="351">
        <v>44588</v>
      </c>
      <c r="C400" s="375">
        <v>44562</v>
      </c>
      <c r="D400" s="353" t="s">
        <v>115</v>
      </c>
      <c r="E400" s="353" t="s">
        <v>342</v>
      </c>
      <c r="F400" s="354">
        <v>60</v>
      </c>
      <c r="G400" s="353" t="s">
        <v>1372</v>
      </c>
      <c r="H400" s="353" t="s">
        <v>140</v>
      </c>
      <c r="I400" s="357" t="s">
        <v>908</v>
      </c>
      <c r="J400" s="356" t="s">
        <v>909</v>
      </c>
      <c r="K400" s="356" t="s">
        <v>732</v>
      </c>
      <c r="L400" s="357" t="s">
        <v>778</v>
      </c>
      <c r="M400" s="356">
        <v>80462744</v>
      </c>
      <c r="N400" s="374">
        <v>44588</v>
      </c>
      <c r="O400" s="70">
        <f t="shared" si="41"/>
        <v>1</v>
      </c>
      <c r="P400" s="70">
        <f t="shared" si="42"/>
        <v>1</v>
      </c>
      <c r="Q400" s="135" t="str">
        <f t="shared" si="43"/>
        <v>Gastos_Gerais</v>
      </c>
    </row>
    <row r="401" spans="1:17" ht="48" hidden="1" x14ac:dyDescent="0.2">
      <c r="A401" s="366">
        <f t="shared" si="40"/>
        <v>398</v>
      </c>
      <c r="B401" s="351">
        <v>44589</v>
      </c>
      <c r="C401" s="375">
        <v>44562</v>
      </c>
      <c r="D401" s="353" t="s">
        <v>115</v>
      </c>
      <c r="E401" s="353" t="s">
        <v>352</v>
      </c>
      <c r="F401" s="354">
        <v>623</v>
      </c>
      <c r="G401" s="353" t="s">
        <v>1373</v>
      </c>
      <c r="H401" s="353" t="s">
        <v>139</v>
      </c>
      <c r="I401" s="357" t="s">
        <v>1263</v>
      </c>
      <c r="J401" s="356" t="s">
        <v>1264</v>
      </c>
      <c r="K401" s="356" t="s">
        <v>704</v>
      </c>
      <c r="L401" s="357" t="s">
        <v>428</v>
      </c>
      <c r="M401" s="356">
        <v>3272</v>
      </c>
      <c r="N401" s="374">
        <v>44587</v>
      </c>
      <c r="O401" s="70">
        <f t="shared" si="41"/>
        <v>1</v>
      </c>
      <c r="P401" s="70">
        <f t="shared" si="42"/>
        <v>1</v>
      </c>
      <c r="Q401" s="135" t="str">
        <f t="shared" si="43"/>
        <v>Gastos_Gerais</v>
      </c>
    </row>
    <row r="402" spans="1:17" ht="25.5" hidden="1" x14ac:dyDescent="0.2">
      <c r="A402" s="366">
        <f t="shared" si="40"/>
        <v>399</v>
      </c>
      <c r="B402" s="390">
        <v>44589</v>
      </c>
      <c r="C402" s="391">
        <v>44562</v>
      </c>
      <c r="D402" s="371" t="s">
        <v>115</v>
      </c>
      <c r="E402" s="371" t="s">
        <v>356</v>
      </c>
      <c r="F402" s="376">
        <v>648</v>
      </c>
      <c r="G402" s="371" t="s">
        <v>1374</v>
      </c>
      <c r="H402" s="355" t="s">
        <v>139</v>
      </c>
      <c r="I402" s="357" t="s">
        <v>1375</v>
      </c>
      <c r="J402" s="356" t="s">
        <v>1376</v>
      </c>
      <c r="K402" s="356" t="s">
        <v>704</v>
      </c>
      <c r="L402" s="357" t="s">
        <v>428</v>
      </c>
      <c r="M402" s="356">
        <v>3320</v>
      </c>
      <c r="N402" s="374">
        <v>44587</v>
      </c>
      <c r="O402" s="70">
        <f t="shared" si="41"/>
        <v>1</v>
      </c>
      <c r="P402" s="70">
        <f t="shared" si="42"/>
        <v>1</v>
      </c>
      <c r="Q402" s="135" t="str">
        <f t="shared" si="43"/>
        <v>Gastos_Gerais</v>
      </c>
    </row>
    <row r="403" spans="1:17" ht="25.5" hidden="1" x14ac:dyDescent="0.2">
      <c r="A403" s="366">
        <f t="shared" si="40"/>
        <v>400</v>
      </c>
      <c r="B403" s="351">
        <v>44589</v>
      </c>
      <c r="C403" s="375">
        <v>44562</v>
      </c>
      <c r="D403" s="353" t="s">
        <v>115</v>
      </c>
      <c r="E403" s="353" t="s">
        <v>336</v>
      </c>
      <c r="F403" s="354">
        <v>2488.9</v>
      </c>
      <c r="G403" s="353" t="s">
        <v>710</v>
      </c>
      <c r="H403" s="353" t="s">
        <v>765</v>
      </c>
      <c r="I403" s="357" t="s">
        <v>1377</v>
      </c>
      <c r="J403" s="356" t="s">
        <v>1378</v>
      </c>
      <c r="K403" s="356" t="s">
        <v>704</v>
      </c>
      <c r="L403" s="357" t="s">
        <v>428</v>
      </c>
      <c r="M403" s="356">
        <v>646</v>
      </c>
      <c r="N403" s="374">
        <v>44587</v>
      </c>
      <c r="O403" s="70">
        <f t="shared" si="41"/>
        <v>1</v>
      </c>
      <c r="P403" s="70">
        <f t="shared" si="42"/>
        <v>1</v>
      </c>
      <c r="Q403" s="135" t="str">
        <f t="shared" si="43"/>
        <v>Gastos_Gerais</v>
      </c>
    </row>
    <row r="404" spans="1:17" ht="25.5" hidden="1" x14ac:dyDescent="0.2">
      <c r="A404" s="366">
        <f t="shared" si="40"/>
        <v>401</v>
      </c>
      <c r="B404" s="351">
        <v>44589</v>
      </c>
      <c r="C404" s="375">
        <v>44562</v>
      </c>
      <c r="D404" s="353" t="s">
        <v>115</v>
      </c>
      <c r="E404" s="353" t="s">
        <v>336</v>
      </c>
      <c r="F404" s="354">
        <v>1607.43</v>
      </c>
      <c r="G404" s="353" t="s">
        <v>710</v>
      </c>
      <c r="H404" s="353" t="s">
        <v>765</v>
      </c>
      <c r="I404" s="357" t="s">
        <v>1377</v>
      </c>
      <c r="J404" s="356" t="s">
        <v>1378</v>
      </c>
      <c r="K404" s="356" t="s">
        <v>704</v>
      </c>
      <c r="L404" s="357" t="s">
        <v>428</v>
      </c>
      <c r="M404" s="356">
        <v>202237</v>
      </c>
      <c r="N404" s="374">
        <v>44587</v>
      </c>
      <c r="O404" s="70">
        <f t="shared" si="41"/>
        <v>1</v>
      </c>
      <c r="P404" s="70">
        <f t="shared" si="42"/>
        <v>1</v>
      </c>
      <c r="Q404" s="135" t="str">
        <f t="shared" si="43"/>
        <v>Gastos_Gerais</v>
      </c>
    </row>
    <row r="405" spans="1:17" ht="25.5" hidden="1" x14ac:dyDescent="0.2">
      <c r="A405" s="366">
        <f t="shared" si="40"/>
        <v>402</v>
      </c>
      <c r="B405" s="362">
        <v>44589</v>
      </c>
      <c r="C405" s="363">
        <v>44562</v>
      </c>
      <c r="D405" s="355" t="s">
        <v>115</v>
      </c>
      <c r="E405" s="355" t="s">
        <v>362</v>
      </c>
      <c r="F405" s="364">
        <v>6705.79</v>
      </c>
      <c r="G405" s="355" t="s">
        <v>1379</v>
      </c>
      <c r="H405" s="355" t="s">
        <v>139</v>
      </c>
      <c r="I405" s="357" t="s">
        <v>1380</v>
      </c>
      <c r="J405" s="356" t="s">
        <v>1381</v>
      </c>
      <c r="K405" s="356" t="s">
        <v>704</v>
      </c>
      <c r="L405" s="357" t="s">
        <v>428</v>
      </c>
      <c r="M405" s="356">
        <v>265</v>
      </c>
      <c r="N405" s="374">
        <v>44587</v>
      </c>
      <c r="O405" s="70">
        <f t="shared" si="41"/>
        <v>1</v>
      </c>
      <c r="P405" s="70">
        <f t="shared" si="42"/>
        <v>1</v>
      </c>
      <c r="Q405" s="135" t="str">
        <f t="shared" si="43"/>
        <v>Gastos_Gerais</v>
      </c>
    </row>
    <row r="406" spans="1:17" ht="25.5" hidden="1" x14ac:dyDescent="0.2">
      <c r="A406" s="366">
        <f t="shared" si="40"/>
        <v>403</v>
      </c>
      <c r="B406" s="351">
        <v>44589</v>
      </c>
      <c r="C406" s="375">
        <v>44562</v>
      </c>
      <c r="D406" s="353" t="s">
        <v>115</v>
      </c>
      <c r="E406" s="353" t="s">
        <v>308</v>
      </c>
      <c r="F406" s="354">
        <v>874.15</v>
      </c>
      <c r="G406" s="353" t="s">
        <v>1382</v>
      </c>
      <c r="H406" s="353" t="s">
        <v>128</v>
      </c>
      <c r="I406" s="357" t="s">
        <v>934</v>
      </c>
      <c r="J406" s="356" t="s">
        <v>935</v>
      </c>
      <c r="K406" s="356" t="s">
        <v>704</v>
      </c>
      <c r="L406" s="357" t="s">
        <v>428</v>
      </c>
      <c r="M406" s="356">
        <v>140242</v>
      </c>
      <c r="N406" s="374">
        <v>44574</v>
      </c>
      <c r="O406" s="70">
        <f t="shared" si="41"/>
        <v>1</v>
      </c>
      <c r="P406" s="70">
        <f t="shared" si="42"/>
        <v>1</v>
      </c>
      <c r="Q406" s="135" t="str">
        <f t="shared" si="43"/>
        <v>Gastos_Gerais</v>
      </c>
    </row>
    <row r="407" spans="1:17" ht="48" hidden="1" x14ac:dyDescent="0.2">
      <c r="A407" s="366">
        <f t="shared" si="40"/>
        <v>404</v>
      </c>
      <c r="B407" s="351">
        <v>44589</v>
      </c>
      <c r="C407" s="375">
        <v>44562</v>
      </c>
      <c r="D407" s="353" t="s">
        <v>115</v>
      </c>
      <c r="E407" s="353" t="s">
        <v>378</v>
      </c>
      <c r="F407" s="386">
        <v>17499.900000000001</v>
      </c>
      <c r="G407" s="353" t="s">
        <v>1383</v>
      </c>
      <c r="H407" s="353" t="s">
        <v>127</v>
      </c>
      <c r="I407" s="357" t="s">
        <v>1228</v>
      </c>
      <c r="J407" s="356" t="s">
        <v>1229</v>
      </c>
      <c r="K407" s="356" t="s">
        <v>704</v>
      </c>
      <c r="L407" s="357" t="s">
        <v>428</v>
      </c>
      <c r="M407" s="356">
        <v>10302</v>
      </c>
      <c r="N407" s="374">
        <v>44582</v>
      </c>
      <c r="O407" s="70">
        <f t="shared" si="41"/>
        <v>1</v>
      </c>
      <c r="P407" s="70">
        <f t="shared" si="42"/>
        <v>1</v>
      </c>
      <c r="Q407" s="135" t="str">
        <f t="shared" si="43"/>
        <v>Gastos_Gerais</v>
      </c>
    </row>
    <row r="408" spans="1:17" ht="25.5" hidden="1" x14ac:dyDescent="0.2">
      <c r="A408" s="366">
        <f t="shared" ref="A408:A445" si="44">IF(B408="","",ROW()-ROW($A$3))</f>
        <v>405</v>
      </c>
      <c r="B408" s="351">
        <v>44589</v>
      </c>
      <c r="C408" s="375">
        <v>44562</v>
      </c>
      <c r="D408" s="353" t="s">
        <v>115</v>
      </c>
      <c r="E408" s="353" t="s">
        <v>342</v>
      </c>
      <c r="F408" s="354">
        <v>280</v>
      </c>
      <c r="G408" s="353" t="s">
        <v>1384</v>
      </c>
      <c r="H408" s="353" t="s">
        <v>128</v>
      </c>
      <c r="I408" s="357" t="s">
        <v>1385</v>
      </c>
      <c r="J408" s="356" t="s">
        <v>1386</v>
      </c>
      <c r="K408" s="356" t="s">
        <v>704</v>
      </c>
      <c r="L408" s="357" t="s">
        <v>428</v>
      </c>
      <c r="M408" s="356">
        <v>17156</v>
      </c>
      <c r="N408" s="374">
        <v>44568</v>
      </c>
      <c r="O408" s="70">
        <f t="shared" si="41"/>
        <v>1</v>
      </c>
      <c r="P408" s="70">
        <f t="shared" si="42"/>
        <v>1</v>
      </c>
      <c r="Q408" s="135" t="str">
        <f t="shared" si="43"/>
        <v>Gastos_Gerais</v>
      </c>
    </row>
    <row r="409" spans="1:17" ht="25.5" hidden="1" x14ac:dyDescent="0.2">
      <c r="A409" s="366">
        <f t="shared" si="44"/>
        <v>406</v>
      </c>
      <c r="B409" s="351">
        <v>44589</v>
      </c>
      <c r="C409" s="375">
        <v>44562</v>
      </c>
      <c r="D409" s="353" t="s">
        <v>115</v>
      </c>
      <c r="E409" s="353" t="s">
        <v>368</v>
      </c>
      <c r="F409" s="354">
        <v>79</v>
      </c>
      <c r="G409" s="353" t="s">
        <v>1387</v>
      </c>
      <c r="H409" s="353" t="s">
        <v>129</v>
      </c>
      <c r="I409" s="357" t="s">
        <v>1388</v>
      </c>
      <c r="J409" s="356" t="s">
        <v>1389</v>
      </c>
      <c r="K409" s="356" t="s">
        <v>704</v>
      </c>
      <c r="L409" s="357" t="s">
        <v>428</v>
      </c>
      <c r="M409" s="356">
        <v>66032</v>
      </c>
      <c r="N409" s="374">
        <v>44585</v>
      </c>
      <c r="O409" s="70">
        <f t="shared" si="41"/>
        <v>1</v>
      </c>
      <c r="P409" s="70">
        <f t="shared" si="42"/>
        <v>1</v>
      </c>
      <c r="Q409" s="135" t="str">
        <f t="shared" si="43"/>
        <v>Gastos_Gerais</v>
      </c>
    </row>
    <row r="410" spans="1:17" ht="36" hidden="1" x14ac:dyDescent="0.2">
      <c r="A410" s="366">
        <f t="shared" si="44"/>
        <v>407</v>
      </c>
      <c r="B410" s="351">
        <v>44589</v>
      </c>
      <c r="C410" s="375">
        <v>44562</v>
      </c>
      <c r="D410" s="353" t="s">
        <v>115</v>
      </c>
      <c r="E410" s="353" t="s">
        <v>405</v>
      </c>
      <c r="F410" s="354">
        <v>980</v>
      </c>
      <c r="G410" s="353" t="s">
        <v>1390</v>
      </c>
      <c r="H410" s="353" t="s">
        <v>132</v>
      </c>
      <c r="I410" s="357" t="s">
        <v>1391</v>
      </c>
      <c r="J410" s="356" t="s">
        <v>1392</v>
      </c>
      <c r="K410" s="356" t="s">
        <v>704</v>
      </c>
      <c r="L410" s="357" t="s">
        <v>428</v>
      </c>
      <c r="M410" s="356">
        <v>13389</v>
      </c>
      <c r="N410" s="374">
        <v>44575</v>
      </c>
      <c r="O410" s="70">
        <f t="shared" si="41"/>
        <v>1</v>
      </c>
      <c r="P410" s="70">
        <f t="shared" si="42"/>
        <v>1</v>
      </c>
      <c r="Q410" s="135" t="str">
        <f t="shared" si="43"/>
        <v>Gastos_Gerais</v>
      </c>
    </row>
    <row r="411" spans="1:17" ht="25.5" hidden="1" x14ac:dyDescent="0.2">
      <c r="A411" s="366">
        <f t="shared" si="44"/>
        <v>408</v>
      </c>
      <c r="B411" s="351">
        <v>44589</v>
      </c>
      <c r="C411" s="375">
        <v>44562</v>
      </c>
      <c r="D411" s="353" t="s">
        <v>115</v>
      </c>
      <c r="E411" s="353" t="s">
        <v>368</v>
      </c>
      <c r="F411" s="354">
        <v>805.3</v>
      </c>
      <c r="G411" s="353" t="s">
        <v>1393</v>
      </c>
      <c r="H411" s="353" t="s">
        <v>139</v>
      </c>
      <c r="I411" s="357" t="s">
        <v>1394</v>
      </c>
      <c r="J411" s="356" t="s">
        <v>1395</v>
      </c>
      <c r="K411" s="356" t="s">
        <v>704</v>
      </c>
      <c r="L411" s="357" t="s">
        <v>428</v>
      </c>
      <c r="M411" s="356">
        <v>22285</v>
      </c>
      <c r="N411" s="374">
        <v>44585</v>
      </c>
      <c r="O411" s="70">
        <f t="shared" si="41"/>
        <v>1</v>
      </c>
      <c r="P411" s="70">
        <f t="shared" si="42"/>
        <v>1</v>
      </c>
      <c r="Q411" s="135" t="str">
        <f t="shared" si="43"/>
        <v>Gastos_Gerais</v>
      </c>
    </row>
    <row r="412" spans="1:17" ht="25.5" hidden="1" x14ac:dyDescent="0.2">
      <c r="A412" s="366">
        <f t="shared" si="44"/>
        <v>409</v>
      </c>
      <c r="B412" s="351">
        <v>44589</v>
      </c>
      <c r="C412" s="375">
        <v>44562</v>
      </c>
      <c r="D412" s="353" t="s">
        <v>115</v>
      </c>
      <c r="E412" s="353" t="s">
        <v>354</v>
      </c>
      <c r="F412" s="354">
        <v>372.4</v>
      </c>
      <c r="G412" s="353" t="s">
        <v>1396</v>
      </c>
      <c r="H412" s="353" t="s">
        <v>128</v>
      </c>
      <c r="I412" s="357" t="s">
        <v>1051</v>
      </c>
      <c r="J412" s="356" t="s">
        <v>1052</v>
      </c>
      <c r="K412" s="356" t="s">
        <v>704</v>
      </c>
      <c r="L412" s="357" t="s">
        <v>428</v>
      </c>
      <c r="M412" s="356">
        <v>202211</v>
      </c>
      <c r="N412" s="374">
        <v>44581</v>
      </c>
      <c r="O412" s="70">
        <f t="shared" si="41"/>
        <v>1</v>
      </c>
      <c r="P412" s="70">
        <f t="shared" si="42"/>
        <v>1</v>
      </c>
      <c r="Q412" s="135" t="str">
        <f t="shared" si="43"/>
        <v>Gastos_Gerais</v>
      </c>
    </row>
    <row r="413" spans="1:17" ht="25.5" hidden="1" x14ac:dyDescent="0.2">
      <c r="A413" s="366">
        <f t="shared" si="44"/>
        <v>410</v>
      </c>
      <c r="B413" s="351">
        <v>44589</v>
      </c>
      <c r="C413" s="375">
        <v>44562</v>
      </c>
      <c r="D413" s="353" t="s">
        <v>115</v>
      </c>
      <c r="E413" s="353" t="s">
        <v>368</v>
      </c>
      <c r="F413" s="354">
        <v>11288.1</v>
      </c>
      <c r="G413" s="353" t="s">
        <v>1393</v>
      </c>
      <c r="H413" s="353" t="s">
        <v>658</v>
      </c>
      <c r="I413" s="357" t="s">
        <v>1397</v>
      </c>
      <c r="J413" s="356" t="s">
        <v>931</v>
      </c>
      <c r="K413" s="356" t="s">
        <v>704</v>
      </c>
      <c r="L413" s="357" t="s">
        <v>428</v>
      </c>
      <c r="M413" s="356">
        <v>121</v>
      </c>
      <c r="N413" s="374">
        <v>44585</v>
      </c>
      <c r="O413" s="70">
        <f t="shared" si="41"/>
        <v>1</v>
      </c>
      <c r="P413" s="70">
        <f t="shared" si="42"/>
        <v>1</v>
      </c>
      <c r="Q413" s="135" t="str">
        <f t="shared" si="43"/>
        <v>Gastos_Gerais</v>
      </c>
    </row>
    <row r="414" spans="1:17" ht="25.5" hidden="1" x14ac:dyDescent="0.2">
      <c r="A414" s="366">
        <f t="shared" si="44"/>
        <v>411</v>
      </c>
      <c r="B414" s="351">
        <v>44589</v>
      </c>
      <c r="C414" s="375">
        <v>44562</v>
      </c>
      <c r="D414" s="353" t="s">
        <v>115</v>
      </c>
      <c r="E414" s="353" t="s">
        <v>298</v>
      </c>
      <c r="F414" s="354">
        <v>1142.3399999999999</v>
      </c>
      <c r="G414" s="353" t="s">
        <v>1398</v>
      </c>
      <c r="H414" s="353" t="s">
        <v>140</v>
      </c>
      <c r="I414" s="357" t="s">
        <v>1043</v>
      </c>
      <c r="J414" s="356" t="s">
        <v>1044</v>
      </c>
      <c r="K414" s="356" t="s">
        <v>704</v>
      </c>
      <c r="L414" s="357" t="s">
        <v>428</v>
      </c>
      <c r="M414" s="356">
        <v>14146</v>
      </c>
      <c r="N414" s="374">
        <v>44566</v>
      </c>
      <c r="O414" s="70">
        <f t="shared" si="41"/>
        <v>1</v>
      </c>
      <c r="P414" s="70">
        <f t="shared" si="42"/>
        <v>1</v>
      </c>
      <c r="Q414" s="135" t="str">
        <f t="shared" si="43"/>
        <v>Gastos_Gerais</v>
      </c>
    </row>
    <row r="415" spans="1:17" ht="25.5" hidden="1" x14ac:dyDescent="0.2">
      <c r="A415" s="366">
        <f t="shared" si="44"/>
        <v>412</v>
      </c>
      <c r="B415" s="351">
        <v>44589</v>
      </c>
      <c r="C415" s="375">
        <v>44531</v>
      </c>
      <c r="D415" s="353" t="s">
        <v>115</v>
      </c>
      <c r="E415" s="353" t="s">
        <v>230</v>
      </c>
      <c r="F415" s="354">
        <v>1292.73</v>
      </c>
      <c r="G415" s="353" t="s">
        <v>758</v>
      </c>
      <c r="H415" s="353" t="s">
        <v>139</v>
      </c>
      <c r="I415" s="357" t="s">
        <v>759</v>
      </c>
      <c r="J415" s="356" t="s">
        <v>760</v>
      </c>
      <c r="K415" s="356" t="s">
        <v>704</v>
      </c>
      <c r="L415" s="357" t="s">
        <v>428</v>
      </c>
      <c r="M415" s="356">
        <v>360080820</v>
      </c>
      <c r="N415" s="374">
        <v>44545</v>
      </c>
      <c r="O415" s="70">
        <f t="shared" si="41"/>
        <v>1</v>
      </c>
      <c r="P415" s="70">
        <f t="shared" si="42"/>
        <v>0</v>
      </c>
      <c r="Q415" s="135" t="str">
        <f t="shared" si="43"/>
        <v>Gastos_Gerais</v>
      </c>
    </row>
    <row r="416" spans="1:17" ht="25.5" hidden="1" x14ac:dyDescent="0.2">
      <c r="A416" s="366">
        <f t="shared" si="44"/>
        <v>413</v>
      </c>
      <c r="B416" s="351">
        <v>44589</v>
      </c>
      <c r="C416" s="375">
        <v>44531</v>
      </c>
      <c r="D416" s="353" t="s">
        <v>115</v>
      </c>
      <c r="E416" s="353" t="s">
        <v>230</v>
      </c>
      <c r="F416" s="354">
        <v>56.07</v>
      </c>
      <c r="G416" s="353" t="s">
        <v>758</v>
      </c>
      <c r="H416" s="353" t="s">
        <v>139</v>
      </c>
      <c r="I416" s="357" t="s">
        <v>759</v>
      </c>
      <c r="J416" s="356" t="s">
        <v>760</v>
      </c>
      <c r="K416" s="356" t="s">
        <v>704</v>
      </c>
      <c r="L416" s="357" t="s">
        <v>428</v>
      </c>
      <c r="M416" s="356">
        <v>36007650</v>
      </c>
      <c r="N416" s="374">
        <v>44545</v>
      </c>
      <c r="O416" s="70">
        <f t="shared" si="41"/>
        <v>1</v>
      </c>
      <c r="P416" s="70">
        <f t="shared" si="42"/>
        <v>0</v>
      </c>
      <c r="Q416" s="135" t="str">
        <f t="shared" si="43"/>
        <v>Gastos_Gerais</v>
      </c>
    </row>
    <row r="417" spans="1:17" ht="25.5" hidden="1" x14ac:dyDescent="0.2">
      <c r="A417" s="366">
        <f t="shared" si="44"/>
        <v>414</v>
      </c>
      <c r="B417" s="351">
        <v>44589</v>
      </c>
      <c r="C417" s="375">
        <v>44562</v>
      </c>
      <c r="D417" s="353" t="s">
        <v>115</v>
      </c>
      <c r="E417" s="353" t="s">
        <v>232</v>
      </c>
      <c r="F417" s="354">
        <v>4295.54</v>
      </c>
      <c r="G417" s="353" t="s">
        <v>761</v>
      </c>
      <c r="H417" s="353" t="s">
        <v>765</v>
      </c>
      <c r="I417" s="357" t="s">
        <v>1089</v>
      </c>
      <c r="J417" s="356" t="s">
        <v>703</v>
      </c>
      <c r="K417" s="356" t="s">
        <v>704</v>
      </c>
      <c r="L417" s="357" t="s">
        <v>705</v>
      </c>
      <c r="M417" s="356" t="s">
        <v>1399</v>
      </c>
      <c r="N417" s="374">
        <v>44573</v>
      </c>
      <c r="O417" s="70">
        <f t="shared" si="41"/>
        <v>1</v>
      </c>
      <c r="P417" s="70">
        <f t="shared" si="42"/>
        <v>1</v>
      </c>
      <c r="Q417" s="135" t="str">
        <f t="shared" si="43"/>
        <v>Gastos_Gerais</v>
      </c>
    </row>
    <row r="418" spans="1:17" ht="25.5" hidden="1" x14ac:dyDescent="0.2">
      <c r="A418" s="366">
        <f t="shared" si="44"/>
        <v>415</v>
      </c>
      <c r="B418" s="351">
        <v>44589</v>
      </c>
      <c r="C418" s="375">
        <v>44562</v>
      </c>
      <c r="D418" s="353" t="s">
        <v>115</v>
      </c>
      <c r="E418" s="353" t="s">
        <v>328</v>
      </c>
      <c r="F418" s="354">
        <v>1000</v>
      </c>
      <c r="G418" s="353" t="s">
        <v>1400</v>
      </c>
      <c r="H418" s="353" t="s">
        <v>129</v>
      </c>
      <c r="I418" s="357" t="s">
        <v>727</v>
      </c>
      <c r="J418" s="356" t="s">
        <v>728</v>
      </c>
      <c r="K418" s="356" t="s">
        <v>704</v>
      </c>
      <c r="L418" s="357" t="s">
        <v>704</v>
      </c>
      <c r="M418" s="356" t="s">
        <v>1401</v>
      </c>
      <c r="N418" s="374">
        <v>44589</v>
      </c>
      <c r="O418" s="70">
        <f t="shared" si="41"/>
        <v>1</v>
      </c>
      <c r="P418" s="70">
        <f t="shared" si="42"/>
        <v>1</v>
      </c>
      <c r="Q418" s="135" t="str">
        <f t="shared" si="43"/>
        <v>Gastos_Gerais</v>
      </c>
    </row>
    <row r="419" spans="1:17" ht="25.5" hidden="1" x14ac:dyDescent="0.2">
      <c r="A419" s="366">
        <f t="shared" si="44"/>
        <v>416</v>
      </c>
      <c r="B419" s="351">
        <v>44589</v>
      </c>
      <c r="C419" s="375">
        <v>44562</v>
      </c>
      <c r="D419" s="353" t="s">
        <v>115</v>
      </c>
      <c r="E419" s="353" t="s">
        <v>328</v>
      </c>
      <c r="F419" s="354">
        <v>1000</v>
      </c>
      <c r="G419" s="353" t="s">
        <v>1296</v>
      </c>
      <c r="H419" s="353" t="s">
        <v>130</v>
      </c>
      <c r="I419" s="357" t="s">
        <v>727</v>
      </c>
      <c r="J419" s="356" t="s">
        <v>728</v>
      </c>
      <c r="K419" s="356" t="s">
        <v>704</v>
      </c>
      <c r="L419" s="357" t="s">
        <v>704</v>
      </c>
      <c r="M419" s="356" t="s">
        <v>1401</v>
      </c>
      <c r="N419" s="374">
        <v>44589</v>
      </c>
      <c r="O419" s="70">
        <f t="shared" si="41"/>
        <v>1</v>
      </c>
      <c r="P419" s="70">
        <f t="shared" si="42"/>
        <v>1</v>
      </c>
      <c r="Q419" s="135" t="str">
        <f t="shared" si="43"/>
        <v>Gastos_Gerais</v>
      </c>
    </row>
    <row r="420" spans="1:17" ht="25.5" hidden="1" x14ac:dyDescent="0.2">
      <c r="A420" s="366">
        <f t="shared" si="44"/>
        <v>417</v>
      </c>
      <c r="B420" s="351">
        <v>44589</v>
      </c>
      <c r="C420" s="375">
        <v>44562</v>
      </c>
      <c r="D420" s="353" t="s">
        <v>115</v>
      </c>
      <c r="E420" s="353" t="s">
        <v>328</v>
      </c>
      <c r="F420" s="354">
        <v>1000</v>
      </c>
      <c r="G420" s="353" t="s">
        <v>1402</v>
      </c>
      <c r="H420" s="353" t="s">
        <v>132</v>
      </c>
      <c r="I420" s="357" t="s">
        <v>727</v>
      </c>
      <c r="J420" s="356" t="s">
        <v>728</v>
      </c>
      <c r="K420" s="356" t="s">
        <v>704</v>
      </c>
      <c r="L420" s="357" t="s">
        <v>704</v>
      </c>
      <c r="M420" s="356" t="s">
        <v>1401</v>
      </c>
      <c r="N420" s="374">
        <v>44589</v>
      </c>
      <c r="O420" s="70">
        <f t="shared" si="41"/>
        <v>1</v>
      </c>
      <c r="P420" s="70">
        <f t="shared" si="42"/>
        <v>1</v>
      </c>
      <c r="Q420" s="135" t="str">
        <f t="shared" si="43"/>
        <v>Gastos_Gerais</v>
      </c>
    </row>
    <row r="421" spans="1:17" ht="25.5" hidden="1" x14ac:dyDescent="0.2">
      <c r="A421" s="366">
        <f t="shared" si="44"/>
        <v>418</v>
      </c>
      <c r="B421" s="351">
        <v>44589</v>
      </c>
      <c r="C421" s="375">
        <v>44562</v>
      </c>
      <c r="D421" s="353" t="s">
        <v>115</v>
      </c>
      <c r="E421" s="353" t="s">
        <v>328</v>
      </c>
      <c r="F421" s="354">
        <v>1000</v>
      </c>
      <c r="G421" s="353" t="s">
        <v>1085</v>
      </c>
      <c r="H421" s="353" t="s">
        <v>138</v>
      </c>
      <c r="I421" s="357" t="s">
        <v>727</v>
      </c>
      <c r="J421" s="356" t="s">
        <v>728</v>
      </c>
      <c r="K421" s="356" t="s">
        <v>704</v>
      </c>
      <c r="L421" s="357" t="s">
        <v>704</v>
      </c>
      <c r="M421" s="356" t="s">
        <v>1401</v>
      </c>
      <c r="N421" s="374">
        <v>44589</v>
      </c>
      <c r="O421" s="70">
        <f t="shared" si="41"/>
        <v>1</v>
      </c>
      <c r="P421" s="70">
        <f t="shared" si="42"/>
        <v>1</v>
      </c>
      <c r="Q421" s="135" t="str">
        <f t="shared" si="43"/>
        <v>Gastos_Gerais</v>
      </c>
    </row>
    <row r="422" spans="1:17" ht="25.5" hidden="1" x14ac:dyDescent="0.2">
      <c r="A422" s="366">
        <f t="shared" si="44"/>
        <v>419</v>
      </c>
      <c r="B422" s="351">
        <v>44589</v>
      </c>
      <c r="C422" s="375">
        <v>44562</v>
      </c>
      <c r="D422" s="353" t="s">
        <v>115</v>
      </c>
      <c r="E422" s="353" t="s">
        <v>328</v>
      </c>
      <c r="F422" s="354">
        <v>1000</v>
      </c>
      <c r="G422" s="353" t="s">
        <v>1137</v>
      </c>
      <c r="H422" s="353" t="s">
        <v>135</v>
      </c>
      <c r="I422" s="357" t="s">
        <v>727</v>
      </c>
      <c r="J422" s="356" t="s">
        <v>728</v>
      </c>
      <c r="K422" s="356" t="s">
        <v>704</v>
      </c>
      <c r="L422" s="357" t="s">
        <v>704</v>
      </c>
      <c r="M422" s="356" t="s">
        <v>1401</v>
      </c>
      <c r="N422" s="374">
        <v>44589</v>
      </c>
      <c r="O422" s="70">
        <f t="shared" si="41"/>
        <v>1</v>
      </c>
      <c r="P422" s="70">
        <f t="shared" si="42"/>
        <v>1</v>
      </c>
      <c r="Q422" s="135" t="str">
        <f t="shared" si="43"/>
        <v>Gastos_Gerais</v>
      </c>
    </row>
    <row r="423" spans="1:17" ht="25.5" hidden="1" x14ac:dyDescent="0.2">
      <c r="A423" s="366">
        <f t="shared" si="44"/>
        <v>420</v>
      </c>
      <c r="B423" s="351">
        <v>44589</v>
      </c>
      <c r="C423" s="375">
        <v>44562</v>
      </c>
      <c r="D423" s="353" t="s">
        <v>115</v>
      </c>
      <c r="E423" s="353" t="s">
        <v>328</v>
      </c>
      <c r="F423" s="354">
        <v>1000</v>
      </c>
      <c r="G423" s="353" t="s">
        <v>1403</v>
      </c>
      <c r="H423" s="353" t="s">
        <v>134</v>
      </c>
      <c r="I423" s="357" t="s">
        <v>727</v>
      </c>
      <c r="J423" s="356" t="s">
        <v>728</v>
      </c>
      <c r="K423" s="356" t="s">
        <v>704</v>
      </c>
      <c r="L423" s="357" t="s">
        <v>704</v>
      </c>
      <c r="M423" s="356" t="s">
        <v>1401</v>
      </c>
      <c r="N423" s="374">
        <v>44589</v>
      </c>
      <c r="O423" s="70">
        <f t="shared" si="41"/>
        <v>1</v>
      </c>
      <c r="P423" s="70">
        <f t="shared" si="42"/>
        <v>1</v>
      </c>
      <c r="Q423" s="135" t="str">
        <f t="shared" si="43"/>
        <v>Gastos_Gerais</v>
      </c>
    </row>
    <row r="424" spans="1:17" ht="25.5" hidden="1" x14ac:dyDescent="0.2">
      <c r="A424" s="366">
        <f t="shared" si="44"/>
        <v>421</v>
      </c>
      <c r="B424" s="351">
        <v>44589</v>
      </c>
      <c r="C424" s="375">
        <v>44562</v>
      </c>
      <c r="D424" s="353" t="s">
        <v>115</v>
      </c>
      <c r="E424" s="353" t="s">
        <v>328</v>
      </c>
      <c r="F424" s="354">
        <v>1000</v>
      </c>
      <c r="G424" s="353" t="s">
        <v>1138</v>
      </c>
      <c r="H424" s="353" t="s">
        <v>765</v>
      </c>
      <c r="I424" s="357" t="s">
        <v>727</v>
      </c>
      <c r="J424" s="356" t="s">
        <v>728</v>
      </c>
      <c r="K424" s="356" t="s">
        <v>704</v>
      </c>
      <c r="L424" s="357" t="s">
        <v>704</v>
      </c>
      <c r="M424" s="356" t="s">
        <v>1401</v>
      </c>
      <c r="N424" s="374">
        <v>44589</v>
      </c>
      <c r="O424" s="70">
        <f t="shared" si="41"/>
        <v>1</v>
      </c>
      <c r="P424" s="70">
        <f t="shared" si="42"/>
        <v>1</v>
      </c>
      <c r="Q424" s="135" t="str">
        <f t="shared" si="43"/>
        <v>Gastos_Gerais</v>
      </c>
    </row>
    <row r="425" spans="1:17" ht="25.5" hidden="1" x14ac:dyDescent="0.2">
      <c r="A425" s="366">
        <f t="shared" si="44"/>
        <v>422</v>
      </c>
      <c r="B425" s="351">
        <v>44589</v>
      </c>
      <c r="C425" s="375">
        <v>44562</v>
      </c>
      <c r="D425" s="353" t="s">
        <v>115</v>
      </c>
      <c r="E425" s="353" t="s">
        <v>328</v>
      </c>
      <c r="F425" s="354">
        <v>1000</v>
      </c>
      <c r="G425" s="353" t="s">
        <v>1139</v>
      </c>
      <c r="H425" s="353" t="s">
        <v>136</v>
      </c>
      <c r="I425" s="357" t="s">
        <v>727</v>
      </c>
      <c r="J425" s="356" t="s">
        <v>728</v>
      </c>
      <c r="K425" s="356" t="s">
        <v>704</v>
      </c>
      <c r="L425" s="357" t="s">
        <v>704</v>
      </c>
      <c r="M425" s="356" t="s">
        <v>1401</v>
      </c>
      <c r="N425" s="374">
        <v>44589</v>
      </c>
      <c r="O425" s="70">
        <f t="shared" si="41"/>
        <v>1</v>
      </c>
      <c r="P425" s="70">
        <f t="shared" si="42"/>
        <v>1</v>
      </c>
      <c r="Q425" s="135" t="str">
        <f t="shared" si="43"/>
        <v>Gastos_Gerais</v>
      </c>
    </row>
    <row r="426" spans="1:17" ht="25.5" hidden="1" x14ac:dyDescent="0.2">
      <c r="A426" s="366">
        <f t="shared" si="44"/>
        <v>423</v>
      </c>
      <c r="B426" s="351">
        <v>44589</v>
      </c>
      <c r="C426" s="375">
        <v>44562</v>
      </c>
      <c r="D426" s="353" t="s">
        <v>115</v>
      </c>
      <c r="E426" s="353" t="s">
        <v>328</v>
      </c>
      <c r="F426" s="354">
        <v>1000</v>
      </c>
      <c r="G426" s="353" t="s">
        <v>1404</v>
      </c>
      <c r="H426" s="353" t="s">
        <v>139</v>
      </c>
      <c r="I426" s="357" t="s">
        <v>727</v>
      </c>
      <c r="J426" s="356" t="s">
        <v>728</v>
      </c>
      <c r="K426" s="356" t="s">
        <v>704</v>
      </c>
      <c r="L426" s="357" t="s">
        <v>704</v>
      </c>
      <c r="M426" s="356" t="s">
        <v>1401</v>
      </c>
      <c r="N426" s="374">
        <v>44589</v>
      </c>
      <c r="O426" s="70">
        <f t="shared" si="41"/>
        <v>1</v>
      </c>
      <c r="P426" s="70">
        <f t="shared" si="42"/>
        <v>1</v>
      </c>
      <c r="Q426" s="135" t="str">
        <f t="shared" si="43"/>
        <v>Gastos_Gerais</v>
      </c>
    </row>
    <row r="427" spans="1:17" ht="25.5" hidden="1" x14ac:dyDescent="0.2">
      <c r="A427" s="366">
        <f t="shared" si="44"/>
        <v>424</v>
      </c>
      <c r="B427" s="351">
        <v>44589</v>
      </c>
      <c r="C427" s="375">
        <v>44562</v>
      </c>
      <c r="D427" s="353" t="s">
        <v>115</v>
      </c>
      <c r="E427" s="353" t="s">
        <v>328</v>
      </c>
      <c r="F427" s="354">
        <v>1000</v>
      </c>
      <c r="G427" s="353" t="s">
        <v>1294</v>
      </c>
      <c r="H427" s="353" t="s">
        <v>140</v>
      </c>
      <c r="I427" s="357" t="s">
        <v>727</v>
      </c>
      <c r="J427" s="356" t="s">
        <v>728</v>
      </c>
      <c r="K427" s="356" t="s">
        <v>704</v>
      </c>
      <c r="L427" s="357" t="s">
        <v>704</v>
      </c>
      <c r="M427" s="356" t="s">
        <v>1401</v>
      </c>
      <c r="N427" s="374">
        <v>44589</v>
      </c>
      <c r="O427" s="70">
        <f t="shared" si="41"/>
        <v>1</v>
      </c>
      <c r="P427" s="70">
        <f t="shared" si="42"/>
        <v>1</v>
      </c>
      <c r="Q427" s="135" t="str">
        <f t="shared" si="43"/>
        <v>Gastos_Gerais</v>
      </c>
    </row>
    <row r="428" spans="1:17" ht="25.5" hidden="1" x14ac:dyDescent="0.2">
      <c r="A428" s="366">
        <f t="shared" si="44"/>
        <v>425</v>
      </c>
      <c r="B428" s="351">
        <v>44589</v>
      </c>
      <c r="C428" s="375">
        <v>44562</v>
      </c>
      <c r="D428" s="353" t="s">
        <v>115</v>
      </c>
      <c r="E428" s="353" t="s">
        <v>328</v>
      </c>
      <c r="F428" s="354">
        <v>1500</v>
      </c>
      <c r="G428" s="353" t="s">
        <v>1087</v>
      </c>
      <c r="H428" s="353" t="s">
        <v>658</v>
      </c>
      <c r="I428" s="357" t="s">
        <v>727</v>
      </c>
      <c r="J428" s="356" t="s">
        <v>728</v>
      </c>
      <c r="K428" s="356" t="s">
        <v>704</v>
      </c>
      <c r="L428" s="357" t="s">
        <v>704</v>
      </c>
      <c r="M428" s="356" t="s">
        <v>1401</v>
      </c>
      <c r="N428" s="374">
        <v>44589</v>
      </c>
      <c r="O428" s="70">
        <f t="shared" si="41"/>
        <v>1</v>
      </c>
      <c r="P428" s="70">
        <f t="shared" si="42"/>
        <v>1</v>
      </c>
      <c r="Q428" s="135" t="str">
        <f t="shared" si="43"/>
        <v>Gastos_Gerais</v>
      </c>
    </row>
    <row r="429" spans="1:17" ht="25.5" hidden="1" x14ac:dyDescent="0.2">
      <c r="A429" s="366">
        <f t="shared" si="44"/>
        <v>426</v>
      </c>
      <c r="B429" s="351">
        <v>44589</v>
      </c>
      <c r="C429" s="375">
        <v>44562</v>
      </c>
      <c r="D429" s="353" t="s">
        <v>115</v>
      </c>
      <c r="E429" s="353" t="s">
        <v>328</v>
      </c>
      <c r="F429" s="354">
        <v>1500</v>
      </c>
      <c r="G429" s="353" t="s">
        <v>1010</v>
      </c>
      <c r="H429" s="353" t="s">
        <v>131</v>
      </c>
      <c r="I429" s="357" t="s">
        <v>727</v>
      </c>
      <c r="J429" s="356" t="s">
        <v>728</v>
      </c>
      <c r="K429" s="356" t="s">
        <v>704</v>
      </c>
      <c r="L429" s="357" t="s">
        <v>704</v>
      </c>
      <c r="M429" s="356" t="s">
        <v>1401</v>
      </c>
      <c r="N429" s="374">
        <v>44589</v>
      </c>
      <c r="O429" s="70">
        <f t="shared" si="41"/>
        <v>1</v>
      </c>
      <c r="P429" s="70">
        <f t="shared" si="42"/>
        <v>1</v>
      </c>
      <c r="Q429" s="135" t="str">
        <f t="shared" si="43"/>
        <v>Gastos_Gerais</v>
      </c>
    </row>
    <row r="430" spans="1:17" ht="25.5" hidden="1" x14ac:dyDescent="0.2">
      <c r="A430" s="366">
        <f t="shared" si="44"/>
        <v>427</v>
      </c>
      <c r="B430" s="351">
        <v>44589</v>
      </c>
      <c r="C430" s="375">
        <v>44593</v>
      </c>
      <c r="D430" s="353" t="s">
        <v>104</v>
      </c>
      <c r="E430" s="353" t="s">
        <v>204</v>
      </c>
      <c r="F430" s="354">
        <v>1164.96</v>
      </c>
      <c r="G430" s="353" t="s">
        <v>1405</v>
      </c>
      <c r="H430" s="353" t="s">
        <v>127</v>
      </c>
      <c r="I430" s="357" t="s">
        <v>755</v>
      </c>
      <c r="J430" s="356" t="s">
        <v>756</v>
      </c>
      <c r="K430" s="356" t="s">
        <v>704</v>
      </c>
      <c r="L430" s="357" t="s">
        <v>1333</v>
      </c>
      <c r="M430" s="356" t="s">
        <v>1406</v>
      </c>
      <c r="N430" s="374">
        <v>44224</v>
      </c>
      <c r="O430" s="70">
        <f t="shared" si="41"/>
        <v>1</v>
      </c>
      <c r="P430" s="70">
        <f t="shared" si="42"/>
        <v>2</v>
      </c>
      <c r="Q430" s="135" t="str">
        <f t="shared" si="43"/>
        <v>Gastos_com_Pessoal</v>
      </c>
    </row>
    <row r="431" spans="1:17" ht="36" hidden="1" x14ac:dyDescent="0.2">
      <c r="A431" s="366">
        <f t="shared" si="44"/>
        <v>428</v>
      </c>
      <c r="B431" s="351">
        <v>44589</v>
      </c>
      <c r="C431" s="375">
        <v>44562</v>
      </c>
      <c r="D431" s="353" t="s">
        <v>115</v>
      </c>
      <c r="E431" s="353" t="s">
        <v>405</v>
      </c>
      <c r="F431" s="386">
        <v>288.42</v>
      </c>
      <c r="G431" s="353" t="s">
        <v>1407</v>
      </c>
      <c r="H431" s="353" t="s">
        <v>138</v>
      </c>
      <c r="I431" s="357" t="s">
        <v>737</v>
      </c>
      <c r="J431" s="356" t="s">
        <v>738</v>
      </c>
      <c r="K431" s="356" t="s">
        <v>704</v>
      </c>
      <c r="L431" s="357" t="s">
        <v>428</v>
      </c>
      <c r="M431" s="356">
        <v>2295</v>
      </c>
      <c r="N431" s="374">
        <v>44585</v>
      </c>
      <c r="O431" s="70">
        <f t="shared" ref="O431:O488" si="45">IF(B431=0,0,IF(YEAR(B431)=$P$1,MONTH(B431)-$O$1+1,(YEAR(B431)-$P$1)*12-$O$1+1+MONTH(B431)))</f>
        <v>1</v>
      </c>
      <c r="P431" s="70">
        <f t="shared" ref="P431:P488" si="46">IF(C431=0,0,IF(YEAR(C431)=$P$1,MONTH(C431)-$O$1+1,(YEAR(C431)-$P$1)*12-$O$1+1+MONTH(C431)))</f>
        <v>1</v>
      </c>
      <c r="Q431" s="135" t="str">
        <f t="shared" ref="Q431:Q488" si="47">SUBSTITUTE(D431," ","_")</f>
        <v>Gastos_Gerais</v>
      </c>
    </row>
    <row r="432" spans="1:17" ht="36" hidden="1" x14ac:dyDescent="0.2">
      <c r="A432" s="366">
        <f t="shared" si="44"/>
        <v>429</v>
      </c>
      <c r="B432" s="351">
        <v>44589</v>
      </c>
      <c r="C432" s="375">
        <v>44562</v>
      </c>
      <c r="D432" s="353" t="s">
        <v>115</v>
      </c>
      <c r="E432" s="353" t="s">
        <v>405</v>
      </c>
      <c r="F432" s="354">
        <v>263.12</v>
      </c>
      <c r="G432" s="353" t="s">
        <v>1408</v>
      </c>
      <c r="H432" s="353" t="s">
        <v>765</v>
      </c>
      <c r="I432" s="357" t="s">
        <v>737</v>
      </c>
      <c r="J432" s="356" t="s">
        <v>738</v>
      </c>
      <c r="K432" s="356" t="s">
        <v>704</v>
      </c>
      <c r="L432" s="357" t="s">
        <v>428</v>
      </c>
      <c r="M432" s="356">
        <v>2294</v>
      </c>
      <c r="N432" s="374">
        <v>44585</v>
      </c>
      <c r="O432" s="70">
        <f t="shared" si="45"/>
        <v>1</v>
      </c>
      <c r="P432" s="70">
        <f t="shared" si="46"/>
        <v>1</v>
      </c>
      <c r="Q432" s="135" t="str">
        <f t="shared" si="47"/>
        <v>Gastos_Gerais</v>
      </c>
    </row>
    <row r="433" spans="1:17" ht="36" hidden="1" x14ac:dyDescent="0.2">
      <c r="A433" s="366">
        <f t="shared" si="44"/>
        <v>430</v>
      </c>
      <c r="B433" s="351">
        <v>44589</v>
      </c>
      <c r="C433" s="375">
        <v>44562</v>
      </c>
      <c r="D433" s="353" t="s">
        <v>115</v>
      </c>
      <c r="E433" s="353" t="s">
        <v>405</v>
      </c>
      <c r="F433" s="386">
        <v>2327.6</v>
      </c>
      <c r="G433" s="353" t="s">
        <v>1409</v>
      </c>
      <c r="H433" s="353" t="s">
        <v>127</v>
      </c>
      <c r="I433" s="357" t="s">
        <v>737</v>
      </c>
      <c r="J433" s="356" t="s">
        <v>738</v>
      </c>
      <c r="K433" s="356" t="s">
        <v>704</v>
      </c>
      <c r="L433" s="357" t="s">
        <v>428</v>
      </c>
      <c r="M433" s="356">
        <v>2296</v>
      </c>
      <c r="N433" s="374">
        <v>44585</v>
      </c>
      <c r="O433" s="70">
        <f t="shared" si="45"/>
        <v>1</v>
      </c>
      <c r="P433" s="70">
        <f t="shared" si="46"/>
        <v>1</v>
      </c>
      <c r="Q433" s="135" t="str">
        <f t="shared" si="47"/>
        <v>Gastos_Gerais</v>
      </c>
    </row>
    <row r="434" spans="1:17" ht="36" hidden="1" x14ac:dyDescent="0.2">
      <c r="A434" s="366">
        <f t="shared" si="44"/>
        <v>431</v>
      </c>
      <c r="B434" s="351">
        <v>44589</v>
      </c>
      <c r="C434" s="375">
        <v>44562</v>
      </c>
      <c r="D434" s="353" t="s">
        <v>115</v>
      </c>
      <c r="E434" s="353" t="s">
        <v>405</v>
      </c>
      <c r="F434" s="354">
        <v>546.48</v>
      </c>
      <c r="G434" s="355" t="s">
        <v>1410</v>
      </c>
      <c r="H434" s="353" t="s">
        <v>131</v>
      </c>
      <c r="I434" s="357" t="s">
        <v>737</v>
      </c>
      <c r="J434" s="356" t="s">
        <v>738</v>
      </c>
      <c r="K434" s="356" t="s">
        <v>704</v>
      </c>
      <c r="L434" s="357" t="s">
        <v>428</v>
      </c>
      <c r="M434" s="356">
        <v>2297</v>
      </c>
      <c r="N434" s="374">
        <v>44585</v>
      </c>
      <c r="O434" s="70">
        <f t="shared" si="45"/>
        <v>1</v>
      </c>
      <c r="P434" s="70">
        <f t="shared" si="46"/>
        <v>1</v>
      </c>
      <c r="Q434" s="135" t="str">
        <f t="shared" si="47"/>
        <v>Gastos_Gerais</v>
      </c>
    </row>
    <row r="435" spans="1:17" ht="36" hidden="1" x14ac:dyDescent="0.2">
      <c r="A435" s="366">
        <f t="shared" si="44"/>
        <v>432</v>
      </c>
      <c r="B435" s="351">
        <v>44589</v>
      </c>
      <c r="C435" s="375">
        <v>44562</v>
      </c>
      <c r="D435" s="353" t="s">
        <v>115</v>
      </c>
      <c r="E435" s="353" t="s">
        <v>405</v>
      </c>
      <c r="F435" s="354">
        <v>490.82</v>
      </c>
      <c r="G435" s="355" t="s">
        <v>1411</v>
      </c>
      <c r="H435" s="353" t="s">
        <v>135</v>
      </c>
      <c r="I435" s="357" t="s">
        <v>737</v>
      </c>
      <c r="J435" s="356" t="s">
        <v>738</v>
      </c>
      <c r="K435" s="356" t="s">
        <v>704</v>
      </c>
      <c r="L435" s="357" t="s">
        <v>428</v>
      </c>
      <c r="M435" s="356">
        <v>2298</v>
      </c>
      <c r="N435" s="374">
        <v>44585</v>
      </c>
      <c r="O435" s="70">
        <f t="shared" si="45"/>
        <v>1</v>
      </c>
      <c r="P435" s="70">
        <f t="shared" si="46"/>
        <v>1</v>
      </c>
      <c r="Q435" s="135" t="str">
        <f t="shared" si="47"/>
        <v>Gastos_Gerais</v>
      </c>
    </row>
    <row r="436" spans="1:17" ht="36" hidden="1" x14ac:dyDescent="0.2">
      <c r="A436" s="366">
        <f t="shared" si="44"/>
        <v>433</v>
      </c>
      <c r="B436" s="351">
        <v>44589</v>
      </c>
      <c r="C436" s="375">
        <v>44562</v>
      </c>
      <c r="D436" s="353" t="s">
        <v>115</v>
      </c>
      <c r="E436" s="353" t="s">
        <v>405</v>
      </c>
      <c r="F436" s="354">
        <v>268.18</v>
      </c>
      <c r="G436" s="353" t="s">
        <v>1412</v>
      </c>
      <c r="H436" s="353" t="s">
        <v>134</v>
      </c>
      <c r="I436" s="357" t="s">
        <v>737</v>
      </c>
      <c r="J436" s="356" t="s">
        <v>738</v>
      </c>
      <c r="K436" s="356" t="s">
        <v>704</v>
      </c>
      <c r="L436" s="357" t="s">
        <v>428</v>
      </c>
      <c r="M436" s="356">
        <v>2299</v>
      </c>
      <c r="N436" s="374">
        <v>44585</v>
      </c>
      <c r="O436" s="70">
        <f t="shared" si="45"/>
        <v>1</v>
      </c>
      <c r="P436" s="70">
        <f t="shared" si="46"/>
        <v>1</v>
      </c>
      <c r="Q436" s="135" t="str">
        <f t="shared" si="47"/>
        <v>Gastos_Gerais</v>
      </c>
    </row>
    <row r="437" spans="1:17" ht="36" hidden="1" x14ac:dyDescent="0.2">
      <c r="A437" s="366">
        <f t="shared" si="44"/>
        <v>434</v>
      </c>
      <c r="B437" s="351">
        <v>44589</v>
      </c>
      <c r="C437" s="375">
        <v>44562</v>
      </c>
      <c r="D437" s="353" t="s">
        <v>115</v>
      </c>
      <c r="E437" s="353" t="s">
        <v>405</v>
      </c>
      <c r="F437" s="354">
        <v>440.22</v>
      </c>
      <c r="G437" s="353" t="s">
        <v>1413</v>
      </c>
      <c r="H437" s="353" t="s">
        <v>136</v>
      </c>
      <c r="I437" s="357" t="s">
        <v>737</v>
      </c>
      <c r="J437" s="356" t="s">
        <v>738</v>
      </c>
      <c r="K437" s="356" t="s">
        <v>704</v>
      </c>
      <c r="L437" s="357" t="s">
        <v>428</v>
      </c>
      <c r="M437" s="356">
        <v>2300</v>
      </c>
      <c r="N437" s="374">
        <v>44585</v>
      </c>
      <c r="O437" s="70">
        <f t="shared" si="45"/>
        <v>1</v>
      </c>
      <c r="P437" s="70">
        <f t="shared" si="46"/>
        <v>1</v>
      </c>
      <c r="Q437" s="135" t="str">
        <f t="shared" si="47"/>
        <v>Gastos_Gerais</v>
      </c>
    </row>
    <row r="438" spans="1:17" ht="25.5" hidden="1" x14ac:dyDescent="0.2">
      <c r="A438" s="366">
        <f t="shared" si="44"/>
        <v>435</v>
      </c>
      <c r="B438" s="351">
        <v>44589</v>
      </c>
      <c r="C438" s="375">
        <v>44562</v>
      </c>
      <c r="D438" s="353" t="s">
        <v>115</v>
      </c>
      <c r="E438" s="353" t="s">
        <v>298</v>
      </c>
      <c r="F438" s="354">
        <v>4233.4399999999996</v>
      </c>
      <c r="G438" s="353" t="s">
        <v>1414</v>
      </c>
      <c r="H438" s="353" t="s">
        <v>658</v>
      </c>
      <c r="I438" s="357" t="s">
        <v>1415</v>
      </c>
      <c r="J438" s="356" t="s">
        <v>1416</v>
      </c>
      <c r="K438" s="356" t="s">
        <v>704</v>
      </c>
      <c r="L438" s="357" t="s">
        <v>428</v>
      </c>
      <c r="M438" s="356">
        <v>31502912</v>
      </c>
      <c r="N438" s="374">
        <v>44588</v>
      </c>
      <c r="O438" s="70">
        <f t="shared" si="45"/>
        <v>1</v>
      </c>
      <c r="P438" s="70">
        <f t="shared" si="46"/>
        <v>1</v>
      </c>
      <c r="Q438" s="135" t="str">
        <f t="shared" si="47"/>
        <v>Gastos_Gerais</v>
      </c>
    </row>
    <row r="439" spans="1:17" ht="38.25" x14ac:dyDescent="0.2">
      <c r="A439" s="366">
        <f t="shared" si="44"/>
        <v>436</v>
      </c>
      <c r="B439" s="351">
        <v>44589</v>
      </c>
      <c r="C439" s="375">
        <v>44562</v>
      </c>
      <c r="D439" s="353" t="s">
        <v>117</v>
      </c>
      <c r="E439" s="353" t="s">
        <v>385</v>
      </c>
      <c r="F439" s="354">
        <v>3516.15</v>
      </c>
      <c r="G439" s="353" t="s">
        <v>1417</v>
      </c>
      <c r="H439" s="353" t="s">
        <v>129</v>
      </c>
      <c r="I439" s="357" t="s">
        <v>1418</v>
      </c>
      <c r="J439" s="356" t="s">
        <v>1211</v>
      </c>
      <c r="K439" s="356" t="s">
        <v>704</v>
      </c>
      <c r="L439" s="357" t="s">
        <v>428</v>
      </c>
      <c r="M439" s="356">
        <v>87</v>
      </c>
      <c r="N439" s="374">
        <v>44588</v>
      </c>
      <c r="O439" s="70">
        <f t="shared" si="45"/>
        <v>1</v>
      </c>
      <c r="P439" s="70">
        <f t="shared" si="46"/>
        <v>1</v>
      </c>
      <c r="Q439" s="135" t="str">
        <f t="shared" si="47"/>
        <v>Aquisição_de_Bens_Permanentes</v>
      </c>
    </row>
    <row r="440" spans="1:17" ht="25.5" hidden="1" x14ac:dyDescent="0.2">
      <c r="A440" s="366">
        <f t="shared" si="44"/>
        <v>437</v>
      </c>
      <c r="B440" s="351">
        <v>44589</v>
      </c>
      <c r="C440" s="375">
        <v>44562</v>
      </c>
      <c r="D440" s="353" t="s">
        <v>115</v>
      </c>
      <c r="E440" s="353" t="s">
        <v>260</v>
      </c>
      <c r="F440" s="354">
        <v>1200</v>
      </c>
      <c r="G440" s="353" t="s">
        <v>1419</v>
      </c>
      <c r="H440" s="353" t="s">
        <v>129</v>
      </c>
      <c r="I440" s="357" t="s">
        <v>1418</v>
      </c>
      <c r="J440" s="356" t="s">
        <v>1211</v>
      </c>
      <c r="K440" s="356" t="s">
        <v>704</v>
      </c>
      <c r="L440" s="357" t="s">
        <v>428</v>
      </c>
      <c r="M440" s="356">
        <v>202242</v>
      </c>
      <c r="N440" s="374">
        <v>44588</v>
      </c>
      <c r="O440" s="70">
        <f t="shared" si="45"/>
        <v>1</v>
      </c>
      <c r="P440" s="70">
        <f t="shared" si="46"/>
        <v>1</v>
      </c>
      <c r="Q440" s="135" t="str">
        <f t="shared" si="47"/>
        <v>Gastos_Gerais</v>
      </c>
    </row>
    <row r="441" spans="1:17" ht="48" hidden="1" x14ac:dyDescent="0.2">
      <c r="A441" s="366">
        <f t="shared" si="44"/>
        <v>438</v>
      </c>
      <c r="B441" s="351">
        <v>44589</v>
      </c>
      <c r="C441" s="375">
        <v>44562</v>
      </c>
      <c r="D441" s="353" t="s">
        <v>104</v>
      </c>
      <c r="E441" s="353" t="s">
        <v>195</v>
      </c>
      <c r="F441" s="354">
        <v>639.45000000000005</v>
      </c>
      <c r="G441" s="353" t="s">
        <v>639</v>
      </c>
      <c r="H441" s="353" t="s">
        <v>127</v>
      </c>
      <c r="I441" s="357" t="s">
        <v>638</v>
      </c>
      <c r="J441" s="356" t="s">
        <v>944</v>
      </c>
      <c r="K441" s="356" t="s">
        <v>704</v>
      </c>
      <c r="L441" s="357" t="s">
        <v>428</v>
      </c>
      <c r="M441" s="356">
        <v>2022140</v>
      </c>
      <c r="N441" s="374">
        <v>44587</v>
      </c>
      <c r="O441" s="70">
        <f t="shared" si="45"/>
        <v>1</v>
      </c>
      <c r="P441" s="70">
        <f t="shared" si="46"/>
        <v>1</v>
      </c>
      <c r="Q441" s="135" t="str">
        <f t="shared" si="47"/>
        <v>Gastos_com_Pessoal</v>
      </c>
    </row>
    <row r="442" spans="1:17" ht="25.5" hidden="1" x14ac:dyDescent="0.2">
      <c r="A442" s="366">
        <f t="shared" si="44"/>
        <v>439</v>
      </c>
      <c r="B442" s="351">
        <v>44589</v>
      </c>
      <c r="C442" s="375">
        <v>44562</v>
      </c>
      <c r="D442" s="353" t="s">
        <v>115</v>
      </c>
      <c r="E442" s="353" t="s">
        <v>222</v>
      </c>
      <c r="F442" s="354">
        <v>6293.43</v>
      </c>
      <c r="G442" s="353" t="s">
        <v>796</v>
      </c>
      <c r="H442" s="353" t="s">
        <v>128</v>
      </c>
      <c r="I442" s="357" t="s">
        <v>797</v>
      </c>
      <c r="J442" s="356" t="s">
        <v>798</v>
      </c>
      <c r="K442" s="356" t="s">
        <v>704</v>
      </c>
      <c r="L442" s="357" t="s">
        <v>704</v>
      </c>
      <c r="M442" s="356">
        <v>18525</v>
      </c>
      <c r="N442" s="374">
        <v>44589</v>
      </c>
      <c r="O442" s="70">
        <f t="shared" si="45"/>
        <v>1</v>
      </c>
      <c r="P442" s="70">
        <f t="shared" si="46"/>
        <v>1</v>
      </c>
      <c r="Q442" s="135" t="str">
        <f t="shared" si="47"/>
        <v>Gastos_Gerais</v>
      </c>
    </row>
    <row r="443" spans="1:17" ht="25.5" hidden="1" x14ac:dyDescent="0.2">
      <c r="A443" s="366">
        <f t="shared" si="44"/>
        <v>440</v>
      </c>
      <c r="B443" s="351">
        <v>44589</v>
      </c>
      <c r="C443" s="375">
        <v>44562</v>
      </c>
      <c r="D443" s="353" t="s">
        <v>115</v>
      </c>
      <c r="E443" s="353" t="s">
        <v>224</v>
      </c>
      <c r="F443" s="354">
        <v>988.68</v>
      </c>
      <c r="G443" s="353" t="s">
        <v>799</v>
      </c>
      <c r="H443" s="353" t="s">
        <v>128</v>
      </c>
      <c r="I443" s="357" t="s">
        <v>797</v>
      </c>
      <c r="J443" s="356" t="s">
        <v>798</v>
      </c>
      <c r="K443" s="356" t="s">
        <v>704</v>
      </c>
      <c r="L443" s="357" t="s">
        <v>704</v>
      </c>
      <c r="M443" s="356">
        <v>18525</v>
      </c>
      <c r="N443" s="374">
        <v>44589</v>
      </c>
      <c r="O443" s="70">
        <f t="shared" si="45"/>
        <v>1</v>
      </c>
      <c r="P443" s="70">
        <f t="shared" si="46"/>
        <v>1</v>
      </c>
      <c r="Q443" s="135" t="str">
        <f t="shared" si="47"/>
        <v>Gastos_Gerais</v>
      </c>
    </row>
    <row r="444" spans="1:17" ht="25.5" hidden="1" x14ac:dyDescent="0.2">
      <c r="A444" s="366">
        <f t="shared" si="44"/>
        <v>441</v>
      </c>
      <c r="B444" s="351">
        <v>44589</v>
      </c>
      <c r="C444" s="375">
        <v>44562</v>
      </c>
      <c r="D444" s="353" t="s">
        <v>115</v>
      </c>
      <c r="E444" s="353" t="s">
        <v>226</v>
      </c>
      <c r="F444" s="354">
        <v>832.79</v>
      </c>
      <c r="G444" s="353" t="s">
        <v>1420</v>
      </c>
      <c r="H444" s="353" t="s">
        <v>128</v>
      </c>
      <c r="I444" s="357" t="s">
        <v>797</v>
      </c>
      <c r="J444" s="356" t="s">
        <v>798</v>
      </c>
      <c r="K444" s="356" t="s">
        <v>704</v>
      </c>
      <c r="L444" s="357" t="s">
        <v>704</v>
      </c>
      <c r="M444" s="356">
        <v>18525</v>
      </c>
      <c r="N444" s="374">
        <v>44589</v>
      </c>
      <c r="O444" s="70">
        <f t="shared" si="45"/>
        <v>1</v>
      </c>
      <c r="P444" s="70">
        <f t="shared" si="46"/>
        <v>1</v>
      </c>
      <c r="Q444" s="135" t="str">
        <f t="shared" si="47"/>
        <v>Gastos_Gerais</v>
      </c>
    </row>
    <row r="445" spans="1:17" ht="25.5" hidden="1" x14ac:dyDescent="0.2">
      <c r="A445" s="366">
        <f t="shared" si="44"/>
        <v>442</v>
      </c>
      <c r="B445" s="351">
        <v>44589</v>
      </c>
      <c r="C445" s="375">
        <v>44531</v>
      </c>
      <c r="D445" s="353" t="s">
        <v>115</v>
      </c>
      <c r="E445" s="353" t="s">
        <v>230</v>
      </c>
      <c r="F445" s="354">
        <v>3165.47</v>
      </c>
      <c r="G445" s="353" t="s">
        <v>758</v>
      </c>
      <c r="H445" s="353" t="s">
        <v>130</v>
      </c>
      <c r="I445" s="357" t="s">
        <v>759</v>
      </c>
      <c r="J445" s="356" t="s">
        <v>760</v>
      </c>
      <c r="K445" s="356" t="s">
        <v>704</v>
      </c>
      <c r="L445" s="357" t="s">
        <v>428</v>
      </c>
      <c r="M445" s="356">
        <v>72188155</v>
      </c>
      <c r="N445" s="374">
        <v>44587</v>
      </c>
      <c r="O445" s="70">
        <f t="shared" si="45"/>
        <v>1</v>
      </c>
      <c r="P445" s="70">
        <f t="shared" si="46"/>
        <v>0</v>
      </c>
      <c r="Q445" s="135" t="str">
        <f t="shared" si="47"/>
        <v>Gastos_Gerais</v>
      </c>
    </row>
    <row r="446" spans="1:17" ht="25.5" hidden="1" x14ac:dyDescent="0.2">
      <c r="A446" s="366">
        <f t="shared" ref="A446:A508" si="48">IF(B446="","",ROW()-ROW($A$3))</f>
        <v>443</v>
      </c>
      <c r="B446" s="351">
        <v>44589</v>
      </c>
      <c r="C446" s="375">
        <v>44531</v>
      </c>
      <c r="D446" s="353" t="s">
        <v>115</v>
      </c>
      <c r="E446" s="353" t="s">
        <v>232</v>
      </c>
      <c r="F446" s="354">
        <v>9111.4</v>
      </c>
      <c r="G446" s="353" t="s">
        <v>761</v>
      </c>
      <c r="H446" s="353" t="s">
        <v>135</v>
      </c>
      <c r="I446" s="357" t="s">
        <v>1239</v>
      </c>
      <c r="J446" s="356" t="s">
        <v>703</v>
      </c>
      <c r="K446" s="356" t="s">
        <v>704</v>
      </c>
      <c r="L446" s="357" t="s">
        <v>705</v>
      </c>
      <c r="M446" s="356" t="s">
        <v>1421</v>
      </c>
      <c r="N446" s="374">
        <v>44589</v>
      </c>
      <c r="O446" s="70">
        <f t="shared" si="45"/>
        <v>1</v>
      </c>
      <c r="P446" s="70">
        <f t="shared" si="46"/>
        <v>0</v>
      </c>
      <c r="Q446" s="135" t="str">
        <f t="shared" si="47"/>
        <v>Gastos_Gerais</v>
      </c>
    </row>
    <row r="447" spans="1:17" ht="25.5" hidden="1" x14ac:dyDescent="0.2">
      <c r="A447" s="366">
        <f t="shared" si="48"/>
        <v>444</v>
      </c>
      <c r="B447" s="351">
        <v>44589</v>
      </c>
      <c r="C447" s="375">
        <v>44531</v>
      </c>
      <c r="D447" s="353" t="s">
        <v>115</v>
      </c>
      <c r="E447" s="353" t="s">
        <v>232</v>
      </c>
      <c r="F447" s="354">
        <v>1674.82</v>
      </c>
      <c r="G447" s="353" t="s">
        <v>761</v>
      </c>
      <c r="H447" s="353" t="s">
        <v>132</v>
      </c>
      <c r="I447" s="357" t="s">
        <v>1422</v>
      </c>
      <c r="J447" s="357" t="s">
        <v>763</v>
      </c>
      <c r="K447" s="356" t="s">
        <v>704</v>
      </c>
      <c r="L447" s="357" t="s">
        <v>705</v>
      </c>
      <c r="M447" s="356" t="s">
        <v>1423</v>
      </c>
      <c r="N447" s="374">
        <v>44589</v>
      </c>
      <c r="O447" s="70">
        <f t="shared" si="45"/>
        <v>1</v>
      </c>
      <c r="P447" s="70">
        <f t="shared" si="46"/>
        <v>0</v>
      </c>
      <c r="Q447" s="135" t="str">
        <f t="shared" si="47"/>
        <v>Gastos_Gerais</v>
      </c>
    </row>
    <row r="448" spans="1:17" ht="25.5" hidden="1" x14ac:dyDescent="0.2">
      <c r="A448" s="366">
        <f t="shared" si="48"/>
        <v>445</v>
      </c>
      <c r="B448" s="351">
        <v>44589</v>
      </c>
      <c r="C448" s="375">
        <v>44562</v>
      </c>
      <c r="D448" s="353" t="s">
        <v>104</v>
      </c>
      <c r="E448" s="353" t="s">
        <v>185</v>
      </c>
      <c r="F448" s="354">
        <v>1710.29</v>
      </c>
      <c r="G448" s="353" t="s">
        <v>1013</v>
      </c>
      <c r="H448" s="353" t="s">
        <v>135</v>
      </c>
      <c r="I448" s="357" t="s">
        <v>1424</v>
      </c>
      <c r="J448" s="356" t="s">
        <v>1425</v>
      </c>
      <c r="K448" s="356" t="s">
        <v>1016</v>
      </c>
      <c r="L448" s="357" t="s">
        <v>1017</v>
      </c>
      <c r="M448" s="356" t="s">
        <v>1426</v>
      </c>
      <c r="N448" s="374">
        <v>44589</v>
      </c>
      <c r="O448" s="70">
        <f t="shared" si="45"/>
        <v>1</v>
      </c>
      <c r="P448" s="70">
        <f t="shared" si="46"/>
        <v>1</v>
      </c>
      <c r="Q448" s="135" t="str">
        <f t="shared" si="47"/>
        <v>Gastos_com_Pessoal</v>
      </c>
    </row>
    <row r="449" spans="1:17" ht="25.5" hidden="1" x14ac:dyDescent="0.2">
      <c r="A449" s="366">
        <f t="shared" si="48"/>
        <v>446</v>
      </c>
      <c r="B449" s="362">
        <v>44589</v>
      </c>
      <c r="C449" s="363">
        <v>44562</v>
      </c>
      <c r="D449" s="355" t="s">
        <v>115</v>
      </c>
      <c r="E449" s="355" t="s">
        <v>318</v>
      </c>
      <c r="F449" s="364">
        <v>1704</v>
      </c>
      <c r="G449" s="355" t="s">
        <v>1427</v>
      </c>
      <c r="H449" s="355" t="s">
        <v>129</v>
      </c>
      <c r="I449" s="357" t="s">
        <v>1428</v>
      </c>
      <c r="J449" s="357" t="s">
        <v>1429</v>
      </c>
      <c r="K449" s="357" t="s">
        <v>732</v>
      </c>
      <c r="L449" s="357" t="s">
        <v>428</v>
      </c>
      <c r="M449" s="357">
        <v>358</v>
      </c>
      <c r="N449" s="374">
        <v>44585</v>
      </c>
      <c r="O449" s="70">
        <f t="shared" si="45"/>
        <v>1</v>
      </c>
      <c r="P449" s="70">
        <f t="shared" si="46"/>
        <v>1</v>
      </c>
      <c r="Q449" s="135" t="str">
        <f t="shared" si="47"/>
        <v>Gastos_Gerais</v>
      </c>
    </row>
    <row r="450" spans="1:17" ht="25.5" hidden="1" x14ac:dyDescent="0.2">
      <c r="A450" s="366">
        <f t="shared" si="48"/>
        <v>447</v>
      </c>
      <c r="B450" s="390">
        <v>44589</v>
      </c>
      <c r="C450" s="391">
        <v>44562</v>
      </c>
      <c r="D450" s="371" t="s">
        <v>115</v>
      </c>
      <c r="E450" s="371" t="s">
        <v>368</v>
      </c>
      <c r="F450" s="376">
        <v>108</v>
      </c>
      <c r="G450" s="371" t="s">
        <v>1430</v>
      </c>
      <c r="H450" s="371" t="s">
        <v>139</v>
      </c>
      <c r="I450" s="373" t="s">
        <v>1431</v>
      </c>
      <c r="J450" s="373" t="s">
        <v>1432</v>
      </c>
      <c r="K450" s="373" t="s">
        <v>732</v>
      </c>
      <c r="L450" s="373" t="s">
        <v>428</v>
      </c>
      <c r="M450" s="373">
        <v>41229</v>
      </c>
      <c r="N450" s="377">
        <v>44589</v>
      </c>
      <c r="O450" s="70">
        <f t="shared" si="45"/>
        <v>1</v>
      </c>
      <c r="P450" s="70">
        <f t="shared" si="46"/>
        <v>1</v>
      </c>
      <c r="Q450" s="135" t="str">
        <f t="shared" si="47"/>
        <v>Gastos_Gerais</v>
      </c>
    </row>
    <row r="451" spans="1:17" ht="25.5" hidden="1" x14ac:dyDescent="0.2">
      <c r="A451" s="366">
        <f t="shared" si="48"/>
        <v>448</v>
      </c>
      <c r="B451" s="362">
        <v>44589</v>
      </c>
      <c r="C451" s="363">
        <v>44562</v>
      </c>
      <c r="D451" s="355" t="s">
        <v>115</v>
      </c>
      <c r="E451" s="355" t="s">
        <v>298</v>
      </c>
      <c r="F451" s="364">
        <v>1882.21</v>
      </c>
      <c r="G451" s="353" t="s">
        <v>1433</v>
      </c>
      <c r="H451" s="355" t="s">
        <v>129</v>
      </c>
      <c r="I451" s="357" t="s">
        <v>1434</v>
      </c>
      <c r="J451" s="357" t="s">
        <v>1435</v>
      </c>
      <c r="K451" s="357" t="s">
        <v>732</v>
      </c>
      <c r="L451" s="357" t="s">
        <v>428</v>
      </c>
      <c r="M451" s="357">
        <v>49357</v>
      </c>
      <c r="N451" s="365">
        <v>44588</v>
      </c>
      <c r="O451" s="70">
        <f t="shared" si="45"/>
        <v>1</v>
      </c>
      <c r="P451" s="70">
        <f t="shared" si="46"/>
        <v>1</v>
      </c>
      <c r="Q451" s="135" t="str">
        <f t="shared" si="47"/>
        <v>Gastos_Gerais</v>
      </c>
    </row>
    <row r="452" spans="1:17" ht="25.5" hidden="1" x14ac:dyDescent="0.2">
      <c r="A452" s="366">
        <f t="shared" si="48"/>
        <v>449</v>
      </c>
      <c r="B452" s="351">
        <v>44589</v>
      </c>
      <c r="C452" s="375">
        <v>44562</v>
      </c>
      <c r="D452" s="353" t="s">
        <v>115</v>
      </c>
      <c r="E452" s="353" t="s">
        <v>366</v>
      </c>
      <c r="F452" s="354">
        <v>1226.45</v>
      </c>
      <c r="G452" s="353" t="s">
        <v>828</v>
      </c>
      <c r="H452" s="353" t="s">
        <v>131</v>
      </c>
      <c r="I452" s="357" t="s">
        <v>1271</v>
      </c>
      <c r="J452" s="356" t="s">
        <v>1272</v>
      </c>
      <c r="K452" s="356" t="s">
        <v>732</v>
      </c>
      <c r="L452" s="357" t="s">
        <v>428</v>
      </c>
      <c r="M452" s="356">
        <v>230</v>
      </c>
      <c r="N452" s="374">
        <v>44589</v>
      </c>
      <c r="O452" s="70">
        <f t="shared" si="45"/>
        <v>1</v>
      </c>
      <c r="P452" s="70">
        <f t="shared" si="46"/>
        <v>1</v>
      </c>
      <c r="Q452" s="135" t="str">
        <f t="shared" si="47"/>
        <v>Gastos_Gerais</v>
      </c>
    </row>
    <row r="453" spans="1:17" ht="25.5" hidden="1" x14ac:dyDescent="0.2">
      <c r="A453" s="366">
        <f t="shared" si="48"/>
        <v>450</v>
      </c>
      <c r="B453" s="362">
        <v>44589</v>
      </c>
      <c r="C453" s="363">
        <v>44562</v>
      </c>
      <c r="D453" s="355" t="s">
        <v>115</v>
      </c>
      <c r="E453" s="355" t="s">
        <v>378</v>
      </c>
      <c r="F453" s="364">
        <v>181.75</v>
      </c>
      <c r="G453" s="355" t="s">
        <v>1436</v>
      </c>
      <c r="H453" s="355" t="s">
        <v>129</v>
      </c>
      <c r="I453" s="357" t="s">
        <v>1437</v>
      </c>
      <c r="J453" s="357" t="s">
        <v>1438</v>
      </c>
      <c r="K453" s="357" t="s">
        <v>732</v>
      </c>
      <c r="L453" s="357" t="s">
        <v>428</v>
      </c>
      <c r="M453" s="357">
        <v>5238</v>
      </c>
      <c r="N453" s="374">
        <v>44589</v>
      </c>
      <c r="O453" s="70">
        <f t="shared" si="45"/>
        <v>1</v>
      </c>
      <c r="P453" s="70">
        <f t="shared" si="46"/>
        <v>1</v>
      </c>
      <c r="Q453" s="135" t="str">
        <f t="shared" si="47"/>
        <v>Gastos_Gerais</v>
      </c>
    </row>
    <row r="454" spans="1:17" ht="25.5" hidden="1" x14ac:dyDescent="0.2">
      <c r="A454" s="366">
        <f t="shared" si="48"/>
        <v>451</v>
      </c>
      <c r="B454" s="351">
        <v>44589</v>
      </c>
      <c r="C454" s="375">
        <v>44562</v>
      </c>
      <c r="D454" s="353" t="s">
        <v>115</v>
      </c>
      <c r="E454" s="353" t="s">
        <v>300</v>
      </c>
      <c r="F454" s="354">
        <v>123.58</v>
      </c>
      <c r="G454" s="353" t="s">
        <v>1439</v>
      </c>
      <c r="H454" s="353" t="s">
        <v>129</v>
      </c>
      <c r="I454" s="357" t="s">
        <v>1437</v>
      </c>
      <c r="J454" s="356" t="s">
        <v>1438</v>
      </c>
      <c r="K454" s="356" t="s">
        <v>732</v>
      </c>
      <c r="L454" s="357" t="s">
        <v>428</v>
      </c>
      <c r="M454" s="356">
        <v>5238</v>
      </c>
      <c r="N454" s="374">
        <v>44589</v>
      </c>
      <c r="O454" s="70">
        <f t="shared" si="45"/>
        <v>1</v>
      </c>
      <c r="P454" s="70">
        <f t="shared" si="46"/>
        <v>1</v>
      </c>
      <c r="Q454" s="135" t="str">
        <f t="shared" si="47"/>
        <v>Gastos_Gerais</v>
      </c>
    </row>
    <row r="455" spans="1:17" ht="25.5" hidden="1" x14ac:dyDescent="0.2">
      <c r="A455" s="366">
        <f t="shared" si="48"/>
        <v>452</v>
      </c>
      <c r="B455" s="351">
        <v>44589</v>
      </c>
      <c r="C455" s="375">
        <v>44562</v>
      </c>
      <c r="D455" s="353" t="s">
        <v>115</v>
      </c>
      <c r="E455" s="353" t="s">
        <v>302</v>
      </c>
      <c r="F455" s="354">
        <v>255</v>
      </c>
      <c r="G455" s="353" t="s">
        <v>1124</v>
      </c>
      <c r="H455" s="353" t="s">
        <v>130</v>
      </c>
      <c r="I455" s="357" t="s">
        <v>730</v>
      </c>
      <c r="J455" s="356" t="s">
        <v>731</v>
      </c>
      <c r="K455" s="356" t="s">
        <v>732</v>
      </c>
      <c r="L455" s="357" t="s">
        <v>428</v>
      </c>
      <c r="M455" s="356">
        <v>7</v>
      </c>
      <c r="N455" s="374">
        <v>44588</v>
      </c>
      <c r="O455" s="70">
        <f t="shared" si="45"/>
        <v>1</v>
      </c>
      <c r="P455" s="70">
        <f t="shared" si="46"/>
        <v>1</v>
      </c>
      <c r="Q455" s="135" t="str">
        <f t="shared" si="47"/>
        <v>Gastos_Gerais</v>
      </c>
    </row>
    <row r="456" spans="1:17" ht="25.5" hidden="1" x14ac:dyDescent="0.2">
      <c r="A456" s="366">
        <f t="shared" si="48"/>
        <v>453</v>
      </c>
      <c r="B456" s="351">
        <v>44589</v>
      </c>
      <c r="C456" s="375">
        <v>44562</v>
      </c>
      <c r="D456" s="353" t="s">
        <v>104</v>
      </c>
      <c r="E456" s="353" t="s">
        <v>189</v>
      </c>
      <c r="F456" s="354">
        <v>2529.6</v>
      </c>
      <c r="G456" s="353" t="s">
        <v>1440</v>
      </c>
      <c r="H456" s="353" t="s">
        <v>129</v>
      </c>
      <c r="I456" s="357" t="s">
        <v>1441</v>
      </c>
      <c r="J456" s="356" t="s">
        <v>1442</v>
      </c>
      <c r="K456" s="356" t="s">
        <v>783</v>
      </c>
      <c r="L456" s="357" t="s">
        <v>783</v>
      </c>
      <c r="M456" s="356">
        <v>377641</v>
      </c>
      <c r="N456" s="374">
        <v>44589</v>
      </c>
      <c r="O456" s="70">
        <f t="shared" si="45"/>
        <v>1</v>
      </c>
      <c r="P456" s="70">
        <f t="shared" si="46"/>
        <v>1</v>
      </c>
      <c r="Q456" s="135" t="str">
        <f t="shared" si="47"/>
        <v>Gastos_com_Pessoal</v>
      </c>
    </row>
    <row r="457" spans="1:17" ht="25.5" hidden="1" x14ac:dyDescent="0.2">
      <c r="A457" s="366">
        <f t="shared" si="48"/>
        <v>454</v>
      </c>
      <c r="B457" s="351">
        <v>44589</v>
      </c>
      <c r="C457" s="375">
        <v>44562</v>
      </c>
      <c r="D457" s="353" t="s">
        <v>104</v>
      </c>
      <c r="E457" s="353" t="s">
        <v>191</v>
      </c>
      <c r="F457" s="354">
        <v>894.35</v>
      </c>
      <c r="G457" s="353" t="s">
        <v>1443</v>
      </c>
      <c r="H457" s="353" t="s">
        <v>129</v>
      </c>
      <c r="I457" s="357" t="s">
        <v>1441</v>
      </c>
      <c r="J457" s="356" t="s">
        <v>1442</v>
      </c>
      <c r="K457" s="356" t="s">
        <v>783</v>
      </c>
      <c r="L457" s="357" t="s">
        <v>783</v>
      </c>
      <c r="M457" s="356">
        <v>377641</v>
      </c>
      <c r="N457" s="374">
        <v>44589</v>
      </c>
      <c r="O457" s="70">
        <f t="shared" si="45"/>
        <v>1</v>
      </c>
      <c r="P457" s="70">
        <f t="shared" si="46"/>
        <v>1</v>
      </c>
      <c r="Q457" s="135" t="str">
        <f t="shared" si="47"/>
        <v>Gastos_com_Pessoal</v>
      </c>
    </row>
    <row r="458" spans="1:17" ht="25.5" hidden="1" x14ac:dyDescent="0.2">
      <c r="A458" s="366">
        <f t="shared" si="48"/>
        <v>455</v>
      </c>
      <c r="B458" s="351">
        <v>44589</v>
      </c>
      <c r="C458" s="375">
        <v>44562</v>
      </c>
      <c r="D458" s="353" t="s">
        <v>104</v>
      </c>
      <c r="E458" s="353" t="s">
        <v>189</v>
      </c>
      <c r="F458" s="354">
        <v>2127.09</v>
      </c>
      <c r="G458" s="353" t="s">
        <v>1444</v>
      </c>
      <c r="H458" s="353" t="s">
        <v>129</v>
      </c>
      <c r="I458" s="357" t="s">
        <v>1445</v>
      </c>
      <c r="J458" s="356" t="s">
        <v>1446</v>
      </c>
      <c r="K458" s="356" t="s">
        <v>783</v>
      </c>
      <c r="L458" s="357" t="s">
        <v>783</v>
      </c>
      <c r="M458" s="356">
        <v>377641</v>
      </c>
      <c r="N458" s="374">
        <v>44589</v>
      </c>
      <c r="O458" s="70">
        <f t="shared" si="45"/>
        <v>1</v>
      </c>
      <c r="P458" s="70">
        <f t="shared" si="46"/>
        <v>1</v>
      </c>
      <c r="Q458" s="135" t="str">
        <f t="shared" si="47"/>
        <v>Gastos_com_Pessoal</v>
      </c>
    </row>
    <row r="459" spans="1:17" ht="25.5" hidden="1" x14ac:dyDescent="0.2">
      <c r="A459" s="366">
        <f t="shared" si="48"/>
        <v>456</v>
      </c>
      <c r="B459" s="351">
        <v>44589</v>
      </c>
      <c r="C459" s="375">
        <v>44562</v>
      </c>
      <c r="D459" s="353" t="s">
        <v>104</v>
      </c>
      <c r="E459" s="353" t="s">
        <v>191</v>
      </c>
      <c r="F459" s="354">
        <v>738.45</v>
      </c>
      <c r="G459" s="353" t="s">
        <v>1447</v>
      </c>
      <c r="H459" s="353" t="s">
        <v>129</v>
      </c>
      <c r="I459" s="357" t="s">
        <v>1445</v>
      </c>
      <c r="J459" s="356" t="s">
        <v>1446</v>
      </c>
      <c r="K459" s="356" t="s">
        <v>783</v>
      </c>
      <c r="L459" s="357" t="s">
        <v>783</v>
      </c>
      <c r="M459" s="356">
        <v>377641</v>
      </c>
      <c r="N459" s="374">
        <v>44589</v>
      </c>
      <c r="O459" s="70">
        <f t="shared" si="45"/>
        <v>1</v>
      </c>
      <c r="P459" s="70">
        <f t="shared" si="46"/>
        <v>1</v>
      </c>
      <c r="Q459" s="135" t="str">
        <f t="shared" si="47"/>
        <v>Gastos_com_Pessoal</v>
      </c>
    </row>
    <row r="460" spans="1:17" ht="25.5" hidden="1" x14ac:dyDescent="0.2">
      <c r="A460" s="366">
        <f t="shared" si="48"/>
        <v>457</v>
      </c>
      <c r="B460" s="351">
        <v>44589</v>
      </c>
      <c r="C460" s="375">
        <v>44562</v>
      </c>
      <c r="D460" s="353" t="s">
        <v>104</v>
      </c>
      <c r="E460" s="353" t="s">
        <v>187</v>
      </c>
      <c r="F460" s="354">
        <v>484.62</v>
      </c>
      <c r="G460" s="353" t="s">
        <v>1019</v>
      </c>
      <c r="H460" s="353" t="s">
        <v>130</v>
      </c>
      <c r="I460" s="357" t="s">
        <v>1448</v>
      </c>
      <c r="J460" s="356" t="s">
        <v>1449</v>
      </c>
      <c r="K460" s="356" t="s">
        <v>783</v>
      </c>
      <c r="L460" s="357" t="s">
        <v>783</v>
      </c>
      <c r="M460" s="356">
        <v>377641</v>
      </c>
      <c r="N460" s="374">
        <v>44589</v>
      </c>
      <c r="O460" s="70">
        <f t="shared" si="45"/>
        <v>1</v>
      </c>
      <c r="P460" s="70">
        <f t="shared" si="46"/>
        <v>1</v>
      </c>
      <c r="Q460" s="135" t="str">
        <f t="shared" si="47"/>
        <v>Gastos_com_Pessoal</v>
      </c>
    </row>
    <row r="461" spans="1:17" ht="25.5" hidden="1" x14ac:dyDescent="0.2">
      <c r="A461" s="366">
        <f t="shared" si="48"/>
        <v>458</v>
      </c>
      <c r="B461" s="351">
        <v>44589</v>
      </c>
      <c r="C461" s="375">
        <v>44562</v>
      </c>
      <c r="D461" s="353" t="s">
        <v>104</v>
      </c>
      <c r="E461" s="353" t="s">
        <v>189</v>
      </c>
      <c r="F461" s="354">
        <v>5815.45</v>
      </c>
      <c r="G461" s="353" t="s">
        <v>915</v>
      </c>
      <c r="H461" s="353" t="s">
        <v>130</v>
      </c>
      <c r="I461" s="357" t="s">
        <v>1448</v>
      </c>
      <c r="J461" s="356" t="s">
        <v>1449</v>
      </c>
      <c r="K461" s="356" t="s">
        <v>783</v>
      </c>
      <c r="L461" s="357" t="s">
        <v>783</v>
      </c>
      <c r="M461" s="356">
        <v>377641</v>
      </c>
      <c r="N461" s="374">
        <v>44589</v>
      </c>
      <c r="O461" s="70">
        <f t="shared" si="45"/>
        <v>1</v>
      </c>
      <c r="P461" s="70">
        <f t="shared" si="46"/>
        <v>1</v>
      </c>
      <c r="Q461" s="135" t="str">
        <f t="shared" si="47"/>
        <v>Gastos_com_Pessoal</v>
      </c>
    </row>
    <row r="462" spans="1:17" ht="25.5" hidden="1" x14ac:dyDescent="0.2">
      <c r="A462" s="366">
        <f t="shared" si="48"/>
        <v>459</v>
      </c>
      <c r="B462" s="351">
        <v>44589</v>
      </c>
      <c r="C462" s="375">
        <v>44562</v>
      </c>
      <c r="D462" s="353" t="s">
        <v>104</v>
      </c>
      <c r="E462" s="353" t="s">
        <v>191</v>
      </c>
      <c r="F462" s="354">
        <v>1938.48</v>
      </c>
      <c r="G462" s="353" t="s">
        <v>918</v>
      </c>
      <c r="H462" s="353" t="s">
        <v>130</v>
      </c>
      <c r="I462" s="357" t="s">
        <v>1448</v>
      </c>
      <c r="J462" s="356" t="s">
        <v>1449</v>
      </c>
      <c r="K462" s="356" t="s">
        <v>783</v>
      </c>
      <c r="L462" s="357" t="s">
        <v>783</v>
      </c>
      <c r="M462" s="356">
        <v>377641</v>
      </c>
      <c r="N462" s="374">
        <v>44589</v>
      </c>
      <c r="O462" s="70">
        <f t="shared" si="45"/>
        <v>1</v>
      </c>
      <c r="P462" s="70">
        <f t="shared" si="46"/>
        <v>1</v>
      </c>
      <c r="Q462" s="135" t="str">
        <f t="shared" si="47"/>
        <v>Gastos_com_Pessoal</v>
      </c>
    </row>
    <row r="463" spans="1:17" ht="36" hidden="1" x14ac:dyDescent="0.2">
      <c r="A463" s="366">
        <f t="shared" si="48"/>
        <v>460</v>
      </c>
      <c r="B463" s="351">
        <v>44589</v>
      </c>
      <c r="C463" s="375">
        <v>44562</v>
      </c>
      <c r="D463" s="353" t="s">
        <v>104</v>
      </c>
      <c r="E463" s="353" t="s">
        <v>193</v>
      </c>
      <c r="F463" s="354">
        <v>3905.45</v>
      </c>
      <c r="G463" s="353" t="s">
        <v>919</v>
      </c>
      <c r="H463" s="353" t="s">
        <v>130</v>
      </c>
      <c r="I463" s="357" t="s">
        <v>1448</v>
      </c>
      <c r="J463" s="356" t="s">
        <v>1449</v>
      </c>
      <c r="K463" s="356" t="s">
        <v>783</v>
      </c>
      <c r="L463" s="357" t="s">
        <v>783</v>
      </c>
      <c r="M463" s="356">
        <v>377641</v>
      </c>
      <c r="N463" s="374">
        <v>44589</v>
      </c>
      <c r="O463" s="70">
        <f t="shared" si="45"/>
        <v>1</v>
      </c>
      <c r="P463" s="70">
        <f t="shared" si="46"/>
        <v>1</v>
      </c>
      <c r="Q463" s="135" t="str">
        <f t="shared" si="47"/>
        <v>Gastos_com_Pessoal</v>
      </c>
    </row>
    <row r="464" spans="1:17" ht="25.5" hidden="1" x14ac:dyDescent="0.2">
      <c r="A464" s="366">
        <f t="shared" si="48"/>
        <v>461</v>
      </c>
      <c r="B464" s="351">
        <v>44589</v>
      </c>
      <c r="C464" s="375">
        <v>44562</v>
      </c>
      <c r="D464" s="353" t="s">
        <v>104</v>
      </c>
      <c r="E464" s="353" t="s">
        <v>187</v>
      </c>
      <c r="F464" s="354">
        <v>344.22</v>
      </c>
      <c r="G464" s="353" t="s">
        <v>1019</v>
      </c>
      <c r="H464" s="353" t="s">
        <v>135</v>
      </c>
      <c r="I464" s="357" t="s">
        <v>1424</v>
      </c>
      <c r="J464" s="356" t="s">
        <v>1425</v>
      </c>
      <c r="K464" s="356" t="s">
        <v>783</v>
      </c>
      <c r="L464" s="357" t="s">
        <v>783</v>
      </c>
      <c r="M464" s="356">
        <v>377641</v>
      </c>
      <c r="N464" s="374">
        <v>44589</v>
      </c>
      <c r="O464" s="70">
        <f t="shared" si="45"/>
        <v>1</v>
      </c>
      <c r="P464" s="70">
        <f t="shared" si="46"/>
        <v>1</v>
      </c>
      <c r="Q464" s="135" t="str">
        <f t="shared" si="47"/>
        <v>Gastos_com_Pessoal</v>
      </c>
    </row>
    <row r="465" spans="1:17" ht="25.5" hidden="1" x14ac:dyDescent="0.2">
      <c r="A465" s="366">
        <f t="shared" si="48"/>
        <v>462</v>
      </c>
      <c r="B465" s="351">
        <v>44589</v>
      </c>
      <c r="C465" s="375">
        <v>44562</v>
      </c>
      <c r="D465" s="353" t="s">
        <v>104</v>
      </c>
      <c r="E465" s="353" t="s">
        <v>189</v>
      </c>
      <c r="F465" s="354">
        <v>2995.06</v>
      </c>
      <c r="G465" s="353" t="s">
        <v>915</v>
      </c>
      <c r="H465" s="353" t="s">
        <v>135</v>
      </c>
      <c r="I465" s="357" t="s">
        <v>1424</v>
      </c>
      <c r="J465" s="356" t="s">
        <v>1425</v>
      </c>
      <c r="K465" s="356" t="s">
        <v>783</v>
      </c>
      <c r="L465" s="357" t="s">
        <v>783</v>
      </c>
      <c r="M465" s="356">
        <v>377641</v>
      </c>
      <c r="N465" s="374">
        <v>44589</v>
      </c>
      <c r="O465" s="70">
        <f t="shared" si="45"/>
        <v>1</v>
      </c>
      <c r="P465" s="70">
        <f t="shared" si="46"/>
        <v>1</v>
      </c>
      <c r="Q465" s="135" t="str">
        <f t="shared" si="47"/>
        <v>Gastos_com_Pessoal</v>
      </c>
    </row>
    <row r="466" spans="1:17" s="321" customFormat="1" ht="25.5" hidden="1" x14ac:dyDescent="0.2">
      <c r="A466" s="366">
        <f t="shared" si="48"/>
        <v>463</v>
      </c>
      <c r="B466" s="351">
        <v>44589</v>
      </c>
      <c r="C466" s="375">
        <v>44562</v>
      </c>
      <c r="D466" s="353" t="s">
        <v>104</v>
      </c>
      <c r="E466" s="353" t="s">
        <v>191</v>
      </c>
      <c r="F466" s="354">
        <v>998.36</v>
      </c>
      <c r="G466" s="353" t="s">
        <v>918</v>
      </c>
      <c r="H466" s="383" t="s">
        <v>135</v>
      </c>
      <c r="I466" s="357" t="s">
        <v>1424</v>
      </c>
      <c r="J466" s="356" t="s">
        <v>1425</v>
      </c>
      <c r="K466" s="356" t="s">
        <v>783</v>
      </c>
      <c r="L466" s="357" t="s">
        <v>783</v>
      </c>
      <c r="M466" s="387">
        <v>377641</v>
      </c>
      <c r="N466" s="388">
        <v>44589</v>
      </c>
      <c r="O466" s="70">
        <f t="shared" si="45"/>
        <v>1</v>
      </c>
      <c r="P466" s="70">
        <f t="shared" si="46"/>
        <v>1</v>
      </c>
      <c r="Q466" s="135" t="str">
        <f t="shared" si="47"/>
        <v>Gastos_com_Pessoal</v>
      </c>
    </row>
    <row r="467" spans="1:17" s="321" customFormat="1" ht="36" hidden="1" x14ac:dyDescent="0.2">
      <c r="A467" s="366">
        <f t="shared" si="48"/>
        <v>464</v>
      </c>
      <c r="B467" s="384">
        <v>44589</v>
      </c>
      <c r="C467" s="385">
        <v>44562</v>
      </c>
      <c r="D467" s="383" t="s">
        <v>104</v>
      </c>
      <c r="E467" s="383" t="s">
        <v>193</v>
      </c>
      <c r="F467" s="386">
        <v>5891.13</v>
      </c>
      <c r="G467" s="353" t="s">
        <v>919</v>
      </c>
      <c r="H467" s="383" t="s">
        <v>135</v>
      </c>
      <c r="I467" s="357" t="s">
        <v>1424</v>
      </c>
      <c r="J467" s="356" t="s">
        <v>1425</v>
      </c>
      <c r="K467" s="356" t="s">
        <v>783</v>
      </c>
      <c r="L467" s="357" t="s">
        <v>783</v>
      </c>
      <c r="M467" s="387">
        <v>377641</v>
      </c>
      <c r="N467" s="388">
        <v>44589</v>
      </c>
      <c r="O467" s="70">
        <f t="shared" si="45"/>
        <v>1</v>
      </c>
      <c r="P467" s="70">
        <f t="shared" si="46"/>
        <v>1</v>
      </c>
      <c r="Q467" s="135" t="str">
        <f t="shared" si="47"/>
        <v>Gastos_com_Pessoal</v>
      </c>
    </row>
    <row r="468" spans="1:17" ht="25.5" hidden="1" x14ac:dyDescent="0.2">
      <c r="A468" s="366">
        <f t="shared" si="48"/>
        <v>465</v>
      </c>
      <c r="B468" s="384">
        <v>44592</v>
      </c>
      <c r="C468" s="385">
        <v>44562</v>
      </c>
      <c r="D468" s="383" t="s">
        <v>115</v>
      </c>
      <c r="E468" s="383" t="s">
        <v>302</v>
      </c>
      <c r="F468" s="386">
        <v>33568.5</v>
      </c>
      <c r="G468" s="353" t="s">
        <v>1036</v>
      </c>
      <c r="H468" s="353" t="s">
        <v>658</v>
      </c>
      <c r="I468" s="357" t="s">
        <v>1037</v>
      </c>
      <c r="J468" s="356" t="s">
        <v>1450</v>
      </c>
      <c r="K468" s="356" t="s">
        <v>704</v>
      </c>
      <c r="L468" s="357" t="s">
        <v>428</v>
      </c>
      <c r="M468" s="387">
        <v>108</v>
      </c>
      <c r="N468" s="388">
        <v>44579</v>
      </c>
      <c r="O468" s="70">
        <f t="shared" si="45"/>
        <v>1</v>
      </c>
      <c r="P468" s="70">
        <f t="shared" si="46"/>
        <v>1</v>
      </c>
      <c r="Q468" s="135" t="str">
        <f t="shared" si="47"/>
        <v>Gastos_Gerais</v>
      </c>
    </row>
    <row r="469" spans="1:17" ht="25.5" hidden="1" x14ac:dyDescent="0.2">
      <c r="A469" s="366">
        <f t="shared" si="48"/>
        <v>466</v>
      </c>
      <c r="B469" s="351">
        <v>44592</v>
      </c>
      <c r="C469" s="375">
        <v>44562</v>
      </c>
      <c r="D469" s="353" t="s">
        <v>115</v>
      </c>
      <c r="E469" s="353" t="s">
        <v>302</v>
      </c>
      <c r="F469" s="354">
        <v>12188.9</v>
      </c>
      <c r="G469" s="353" t="s">
        <v>1069</v>
      </c>
      <c r="H469" s="353" t="s">
        <v>139</v>
      </c>
      <c r="I469" s="357" t="s">
        <v>1070</v>
      </c>
      <c r="J469" s="356" t="s">
        <v>1071</v>
      </c>
      <c r="K469" s="356" t="s">
        <v>704</v>
      </c>
      <c r="L469" s="357" t="s">
        <v>428</v>
      </c>
      <c r="M469" s="356">
        <v>163</v>
      </c>
      <c r="N469" s="374">
        <v>44586</v>
      </c>
      <c r="O469" s="70">
        <f t="shared" si="45"/>
        <v>1</v>
      </c>
      <c r="P469" s="70">
        <f t="shared" si="46"/>
        <v>1</v>
      </c>
      <c r="Q469" s="135" t="str">
        <f t="shared" si="47"/>
        <v>Gastos_Gerais</v>
      </c>
    </row>
    <row r="470" spans="1:17" ht="25.5" hidden="1" x14ac:dyDescent="0.2">
      <c r="A470" s="366">
        <f t="shared" si="48"/>
        <v>467</v>
      </c>
      <c r="B470" s="351">
        <v>44592</v>
      </c>
      <c r="C470" s="375">
        <v>44531</v>
      </c>
      <c r="D470" s="353" t="s">
        <v>115</v>
      </c>
      <c r="E470" s="353" t="s">
        <v>376</v>
      </c>
      <c r="F470" s="354">
        <v>1169.55</v>
      </c>
      <c r="G470" s="353" t="s">
        <v>720</v>
      </c>
      <c r="H470" s="353" t="s">
        <v>132</v>
      </c>
      <c r="I470" s="357" t="s">
        <v>721</v>
      </c>
      <c r="J470" s="356" t="s">
        <v>722</v>
      </c>
      <c r="K470" s="356" t="s">
        <v>704</v>
      </c>
      <c r="L470" s="357" t="s">
        <v>428</v>
      </c>
      <c r="M470" s="356">
        <v>26995</v>
      </c>
      <c r="N470" s="374">
        <v>44582</v>
      </c>
      <c r="O470" s="70">
        <f t="shared" si="45"/>
        <v>1</v>
      </c>
      <c r="P470" s="70">
        <f t="shared" si="46"/>
        <v>0</v>
      </c>
      <c r="Q470" s="135" t="str">
        <f t="shared" si="47"/>
        <v>Gastos_Gerais</v>
      </c>
    </row>
    <row r="471" spans="1:17" ht="25.5" hidden="1" x14ac:dyDescent="0.2">
      <c r="A471" s="366">
        <f t="shared" si="48"/>
        <v>468</v>
      </c>
      <c r="B471" s="351">
        <v>44592</v>
      </c>
      <c r="C471" s="375">
        <v>44562</v>
      </c>
      <c r="D471" s="353" t="s">
        <v>104</v>
      </c>
      <c r="E471" s="353" t="s">
        <v>185</v>
      </c>
      <c r="F471" s="354">
        <v>1549.76</v>
      </c>
      <c r="G471" s="353" t="s">
        <v>1013</v>
      </c>
      <c r="H471" s="353" t="s">
        <v>135</v>
      </c>
      <c r="I471" s="357" t="s">
        <v>1451</v>
      </c>
      <c r="J471" s="356" t="s">
        <v>1452</v>
      </c>
      <c r="K471" s="356" t="s">
        <v>1016</v>
      </c>
      <c r="L471" s="357" t="s">
        <v>1017</v>
      </c>
      <c r="M471" s="356" t="s">
        <v>1453</v>
      </c>
      <c r="N471" s="374">
        <v>44592</v>
      </c>
      <c r="O471" s="70">
        <f t="shared" si="45"/>
        <v>1</v>
      </c>
      <c r="P471" s="70">
        <f t="shared" si="46"/>
        <v>1</v>
      </c>
      <c r="Q471" s="135" t="str">
        <f t="shared" si="47"/>
        <v>Gastos_com_Pessoal</v>
      </c>
    </row>
    <row r="472" spans="1:17" ht="25.5" hidden="1" x14ac:dyDescent="0.2">
      <c r="A472" s="366">
        <f t="shared" si="48"/>
        <v>469</v>
      </c>
      <c r="B472" s="351">
        <v>44592</v>
      </c>
      <c r="C472" s="375">
        <v>44562</v>
      </c>
      <c r="D472" s="353" t="s">
        <v>104</v>
      </c>
      <c r="E472" s="353" t="s">
        <v>185</v>
      </c>
      <c r="F472" s="354">
        <v>1096.4000000000001</v>
      </c>
      <c r="G472" s="353" t="s">
        <v>1013</v>
      </c>
      <c r="H472" s="353" t="s">
        <v>135</v>
      </c>
      <c r="I472" s="357" t="s">
        <v>1454</v>
      </c>
      <c r="J472" s="356" t="s">
        <v>1455</v>
      </c>
      <c r="K472" s="356" t="s">
        <v>1016</v>
      </c>
      <c r="L472" s="357" t="s">
        <v>1017</v>
      </c>
      <c r="M472" s="356" t="s">
        <v>1456</v>
      </c>
      <c r="N472" s="374">
        <v>44592</v>
      </c>
      <c r="O472" s="70">
        <f t="shared" si="45"/>
        <v>1</v>
      </c>
      <c r="P472" s="70">
        <f t="shared" si="46"/>
        <v>1</v>
      </c>
      <c r="Q472" s="135" t="str">
        <f t="shared" si="47"/>
        <v>Gastos_com_Pessoal</v>
      </c>
    </row>
    <row r="473" spans="1:17" ht="36" hidden="1" x14ac:dyDescent="0.2">
      <c r="A473" s="366">
        <f t="shared" si="48"/>
        <v>470</v>
      </c>
      <c r="B473" s="351">
        <v>44592</v>
      </c>
      <c r="C473" s="375">
        <v>44501</v>
      </c>
      <c r="D473" s="353" t="s">
        <v>104</v>
      </c>
      <c r="E473" s="353" t="s">
        <v>106</v>
      </c>
      <c r="F473" s="354">
        <v>557.29</v>
      </c>
      <c r="G473" s="355" t="s">
        <v>1457</v>
      </c>
      <c r="H473" s="353" t="s">
        <v>132</v>
      </c>
      <c r="I473" s="357" t="s">
        <v>891</v>
      </c>
      <c r="J473" s="356" t="s">
        <v>892</v>
      </c>
      <c r="K473" s="356" t="s">
        <v>732</v>
      </c>
      <c r="L473" s="357" t="s">
        <v>792</v>
      </c>
      <c r="M473" s="356">
        <v>174730</v>
      </c>
      <c r="N473" s="374">
        <v>44592</v>
      </c>
      <c r="O473" s="70">
        <f t="shared" si="45"/>
        <v>1</v>
      </c>
      <c r="P473" s="70">
        <f t="shared" si="46"/>
        <v>-1</v>
      </c>
      <c r="Q473" s="135" t="str">
        <f t="shared" si="47"/>
        <v>Gastos_com_Pessoal</v>
      </c>
    </row>
    <row r="474" spans="1:17" ht="25.5" hidden="1" x14ac:dyDescent="0.2">
      <c r="A474" s="366">
        <f t="shared" si="48"/>
        <v>471</v>
      </c>
      <c r="B474" s="351">
        <v>44592</v>
      </c>
      <c r="C474" s="375">
        <v>44562</v>
      </c>
      <c r="D474" s="353" t="s">
        <v>115</v>
      </c>
      <c r="E474" s="353" t="s">
        <v>366</v>
      </c>
      <c r="F474" s="354">
        <v>87</v>
      </c>
      <c r="G474" s="353" t="s">
        <v>828</v>
      </c>
      <c r="H474" s="353" t="s">
        <v>140</v>
      </c>
      <c r="I474" s="357" t="s">
        <v>1458</v>
      </c>
      <c r="J474" s="356" t="s">
        <v>1459</v>
      </c>
      <c r="K474" s="356" t="s">
        <v>732</v>
      </c>
      <c r="L474" s="357" t="s">
        <v>428</v>
      </c>
      <c r="M474" s="356">
        <v>269</v>
      </c>
      <c r="N474" s="374">
        <v>44589</v>
      </c>
      <c r="O474" s="70">
        <f t="shared" si="45"/>
        <v>1</v>
      </c>
      <c r="P474" s="70">
        <f t="shared" si="46"/>
        <v>1</v>
      </c>
      <c r="Q474" s="135" t="str">
        <f t="shared" si="47"/>
        <v>Gastos_Gerais</v>
      </c>
    </row>
    <row r="475" spans="1:17" ht="38.25" hidden="1" x14ac:dyDescent="0.2">
      <c r="A475" s="366">
        <f t="shared" si="48"/>
        <v>472</v>
      </c>
      <c r="B475" s="351">
        <v>44592</v>
      </c>
      <c r="C475" s="375">
        <v>44562</v>
      </c>
      <c r="D475" s="353" t="s">
        <v>101</v>
      </c>
      <c r="E475" s="353" t="s">
        <v>101</v>
      </c>
      <c r="F475" s="354">
        <v>151043.72</v>
      </c>
      <c r="G475" s="353" t="s">
        <v>1460</v>
      </c>
      <c r="H475" s="353" t="s">
        <v>127</v>
      </c>
      <c r="I475" s="357" t="s">
        <v>664</v>
      </c>
      <c r="J475" s="356" t="s">
        <v>811</v>
      </c>
      <c r="K475" s="356" t="s">
        <v>666</v>
      </c>
      <c r="L475" s="357" t="s">
        <v>1461</v>
      </c>
      <c r="M475" s="356" t="s">
        <v>1462</v>
      </c>
      <c r="N475" s="374">
        <v>44592</v>
      </c>
      <c r="O475" s="70">
        <f t="shared" si="45"/>
        <v>1</v>
      </c>
      <c r="P475" s="70">
        <f t="shared" si="46"/>
        <v>1</v>
      </c>
      <c r="Q475" s="135" t="str">
        <f t="shared" si="47"/>
        <v>Rendimentos_de_Aplicações_Fin.</v>
      </c>
    </row>
    <row r="476" spans="1:17" s="429" customFormat="1" ht="36" hidden="1" x14ac:dyDescent="0.2">
      <c r="A476" s="452">
        <f t="shared" si="48"/>
        <v>473</v>
      </c>
      <c r="B476" s="384">
        <v>44593</v>
      </c>
      <c r="C476" s="385">
        <v>44593</v>
      </c>
      <c r="D476" s="383" t="s">
        <v>93</v>
      </c>
      <c r="E476" s="383" t="s">
        <v>99</v>
      </c>
      <c r="F476" s="386">
        <v>0.2</v>
      </c>
      <c r="G476" s="383" t="s">
        <v>1463</v>
      </c>
      <c r="H476" s="383" t="s">
        <v>127</v>
      </c>
      <c r="I476" s="387" t="s">
        <v>664</v>
      </c>
      <c r="J476" s="387" t="s">
        <v>811</v>
      </c>
      <c r="K476" s="387" t="s">
        <v>1464</v>
      </c>
      <c r="L476" s="387" t="s">
        <v>1066</v>
      </c>
      <c r="M476" s="387">
        <v>12345</v>
      </c>
      <c r="N476" s="388">
        <v>44593</v>
      </c>
      <c r="O476" s="70">
        <f t="shared" si="45"/>
        <v>2</v>
      </c>
      <c r="P476" s="70">
        <f t="shared" si="46"/>
        <v>2</v>
      </c>
      <c r="Q476" s="453" t="str">
        <f t="shared" si="47"/>
        <v>Receitas</v>
      </c>
    </row>
    <row r="477" spans="1:17" ht="25.5" hidden="1" x14ac:dyDescent="0.2">
      <c r="A477" s="366">
        <f t="shared" si="48"/>
        <v>474</v>
      </c>
      <c r="B477" s="351">
        <v>44593</v>
      </c>
      <c r="C477" s="375">
        <v>44593</v>
      </c>
      <c r="D477" s="353" t="s">
        <v>104</v>
      </c>
      <c r="E477" s="353" t="s">
        <v>185</v>
      </c>
      <c r="F477" s="354">
        <v>28.05</v>
      </c>
      <c r="G477" s="353" t="s">
        <v>1465</v>
      </c>
      <c r="H477" s="353" t="s">
        <v>139</v>
      </c>
      <c r="I477" s="357" t="s">
        <v>1028</v>
      </c>
      <c r="J477" s="356" t="s">
        <v>1029</v>
      </c>
      <c r="K477" s="356" t="s">
        <v>1016</v>
      </c>
      <c r="L477" s="357" t="s">
        <v>1017</v>
      </c>
      <c r="M477" s="356" t="s">
        <v>1466</v>
      </c>
      <c r="N477" s="374">
        <v>44593</v>
      </c>
      <c r="O477" s="70">
        <f t="shared" si="45"/>
        <v>2</v>
      </c>
      <c r="P477" s="70">
        <f t="shared" si="46"/>
        <v>2</v>
      </c>
      <c r="Q477" s="135" t="str">
        <f t="shared" si="47"/>
        <v>Gastos_com_Pessoal</v>
      </c>
    </row>
    <row r="478" spans="1:17" ht="25.5" hidden="1" x14ac:dyDescent="0.2">
      <c r="A478" s="366">
        <f t="shared" si="48"/>
        <v>475</v>
      </c>
      <c r="B478" s="351">
        <v>44593</v>
      </c>
      <c r="C478" s="375">
        <v>44593</v>
      </c>
      <c r="D478" s="353" t="s">
        <v>104</v>
      </c>
      <c r="E478" s="353" t="s">
        <v>185</v>
      </c>
      <c r="F478" s="354">
        <v>19.05</v>
      </c>
      <c r="G478" s="355" t="s">
        <v>1467</v>
      </c>
      <c r="H478" s="353" t="s">
        <v>132</v>
      </c>
      <c r="I478" s="373" t="s">
        <v>1014</v>
      </c>
      <c r="J478" s="372" t="s">
        <v>1015</v>
      </c>
      <c r="K478" s="372" t="s">
        <v>1016</v>
      </c>
      <c r="L478" s="373" t="s">
        <v>1017</v>
      </c>
      <c r="M478" s="372" t="s">
        <v>1468</v>
      </c>
      <c r="N478" s="374">
        <v>44593</v>
      </c>
      <c r="O478" s="70">
        <f t="shared" si="45"/>
        <v>2</v>
      </c>
      <c r="P478" s="70">
        <f t="shared" si="46"/>
        <v>2</v>
      </c>
      <c r="Q478" s="135" t="str">
        <f t="shared" si="47"/>
        <v>Gastos_com_Pessoal</v>
      </c>
    </row>
    <row r="479" spans="1:17" ht="36" hidden="1" x14ac:dyDescent="0.2">
      <c r="A479" s="366">
        <f t="shared" si="48"/>
        <v>476</v>
      </c>
      <c r="B479" s="351">
        <v>44593</v>
      </c>
      <c r="C479" s="375">
        <v>44593</v>
      </c>
      <c r="D479" s="353" t="s">
        <v>115</v>
      </c>
      <c r="E479" s="353" t="s">
        <v>318</v>
      </c>
      <c r="F479" s="354">
        <v>0.1</v>
      </c>
      <c r="G479" s="369" t="s">
        <v>1469</v>
      </c>
      <c r="H479" s="353" t="s">
        <v>128</v>
      </c>
      <c r="I479" s="373" t="s">
        <v>1470</v>
      </c>
      <c r="J479" s="372" t="s">
        <v>1471</v>
      </c>
      <c r="K479" s="372" t="s">
        <v>732</v>
      </c>
      <c r="L479" s="373" t="s">
        <v>1066</v>
      </c>
      <c r="M479" s="372">
        <v>164989</v>
      </c>
      <c r="N479" s="374">
        <v>44593</v>
      </c>
      <c r="O479" s="70">
        <f t="shared" si="45"/>
        <v>2</v>
      </c>
      <c r="P479" s="70">
        <f t="shared" si="46"/>
        <v>2</v>
      </c>
      <c r="Q479" s="135" t="str">
        <f t="shared" si="47"/>
        <v>Gastos_Gerais</v>
      </c>
    </row>
    <row r="480" spans="1:17" ht="36" hidden="1" x14ac:dyDescent="0.2">
      <c r="A480" s="366">
        <f t="shared" si="48"/>
        <v>477</v>
      </c>
      <c r="B480" s="351">
        <v>44593</v>
      </c>
      <c r="C480" s="375">
        <v>44593</v>
      </c>
      <c r="D480" s="353" t="s">
        <v>115</v>
      </c>
      <c r="E480" s="353" t="s">
        <v>342</v>
      </c>
      <c r="F480" s="354">
        <v>120</v>
      </c>
      <c r="G480" s="355" t="s">
        <v>1472</v>
      </c>
      <c r="H480" s="353" t="s">
        <v>136</v>
      </c>
      <c r="I480" s="373" t="s">
        <v>1473</v>
      </c>
      <c r="J480" s="372" t="s">
        <v>1474</v>
      </c>
      <c r="K480" s="372" t="s">
        <v>732</v>
      </c>
      <c r="L480" s="373" t="s">
        <v>792</v>
      </c>
      <c r="M480" s="372">
        <v>173201</v>
      </c>
      <c r="N480" s="374">
        <v>44593</v>
      </c>
      <c r="O480" s="70">
        <f t="shared" si="45"/>
        <v>2</v>
      </c>
      <c r="P480" s="70">
        <f t="shared" si="46"/>
        <v>2</v>
      </c>
      <c r="Q480" s="135" t="str">
        <f t="shared" si="47"/>
        <v>Gastos_Gerais</v>
      </c>
    </row>
    <row r="481" spans="1:17" ht="36" hidden="1" x14ac:dyDescent="0.2">
      <c r="A481" s="366">
        <f t="shared" si="48"/>
        <v>478</v>
      </c>
      <c r="B481" s="367">
        <v>44593</v>
      </c>
      <c r="C481" s="368">
        <v>44593</v>
      </c>
      <c r="D481" s="369" t="s">
        <v>115</v>
      </c>
      <c r="E481" s="369" t="s">
        <v>342</v>
      </c>
      <c r="F481" s="370">
        <v>60</v>
      </c>
      <c r="G481" s="369" t="s">
        <v>1475</v>
      </c>
      <c r="H481" s="369" t="s">
        <v>132</v>
      </c>
      <c r="I481" s="372" t="s">
        <v>1476</v>
      </c>
      <c r="J481" s="372" t="s">
        <v>1477</v>
      </c>
      <c r="K481" s="372" t="s">
        <v>732</v>
      </c>
      <c r="L481" s="373" t="s">
        <v>792</v>
      </c>
      <c r="M481" s="356">
        <v>173818</v>
      </c>
      <c r="N481" s="374">
        <v>44593</v>
      </c>
      <c r="O481" s="70">
        <f t="shared" si="45"/>
        <v>2</v>
      </c>
      <c r="P481" s="70">
        <f t="shared" si="46"/>
        <v>2</v>
      </c>
      <c r="Q481" s="135" t="str">
        <f t="shared" si="47"/>
        <v>Gastos_Gerais</v>
      </c>
    </row>
    <row r="482" spans="1:17" ht="36" hidden="1" x14ac:dyDescent="0.2">
      <c r="A482" s="366">
        <f t="shared" si="48"/>
        <v>479</v>
      </c>
      <c r="B482" s="367">
        <v>44593</v>
      </c>
      <c r="C482" s="368">
        <v>44593</v>
      </c>
      <c r="D482" s="369" t="s">
        <v>115</v>
      </c>
      <c r="E482" s="369" t="s">
        <v>342</v>
      </c>
      <c r="F482" s="370">
        <v>60</v>
      </c>
      <c r="G482" s="369" t="s">
        <v>1478</v>
      </c>
      <c r="H482" s="369" t="s">
        <v>132</v>
      </c>
      <c r="I482" s="373" t="s">
        <v>1479</v>
      </c>
      <c r="J482" s="372" t="s">
        <v>1480</v>
      </c>
      <c r="K482" s="372" t="s">
        <v>732</v>
      </c>
      <c r="L482" s="357" t="s">
        <v>792</v>
      </c>
      <c r="M482" s="356">
        <v>183875</v>
      </c>
      <c r="N482" s="374">
        <v>44593</v>
      </c>
      <c r="O482" s="70">
        <f t="shared" si="45"/>
        <v>2</v>
      </c>
      <c r="P482" s="70">
        <f t="shared" si="46"/>
        <v>2</v>
      </c>
      <c r="Q482" s="135" t="str">
        <f t="shared" si="47"/>
        <v>Gastos_Gerais</v>
      </c>
    </row>
    <row r="483" spans="1:17" ht="25.5" hidden="1" x14ac:dyDescent="0.2">
      <c r="A483" s="366">
        <f t="shared" si="48"/>
        <v>480</v>
      </c>
      <c r="B483" s="351">
        <v>44593</v>
      </c>
      <c r="C483" s="375">
        <v>44593</v>
      </c>
      <c r="D483" s="353" t="s">
        <v>115</v>
      </c>
      <c r="E483" s="353" t="s">
        <v>370</v>
      </c>
      <c r="F483" s="354">
        <v>80.72</v>
      </c>
      <c r="G483" s="353" t="s">
        <v>1481</v>
      </c>
      <c r="H483" s="353" t="s">
        <v>135</v>
      </c>
      <c r="I483" s="357" t="s">
        <v>1482</v>
      </c>
      <c r="J483" s="356" t="s">
        <v>1483</v>
      </c>
      <c r="K483" s="356" t="s">
        <v>732</v>
      </c>
      <c r="L483" s="357" t="s">
        <v>428</v>
      </c>
      <c r="M483" s="356">
        <v>202263</v>
      </c>
      <c r="N483" s="374">
        <v>44593</v>
      </c>
      <c r="O483" s="70">
        <f t="shared" si="45"/>
        <v>2</v>
      </c>
      <c r="P483" s="70">
        <f t="shared" si="46"/>
        <v>2</v>
      </c>
      <c r="Q483" s="135" t="str">
        <f t="shared" si="47"/>
        <v>Gastos_Gerais</v>
      </c>
    </row>
    <row r="484" spans="1:17" ht="36" hidden="1" x14ac:dyDescent="0.2">
      <c r="A484" s="366">
        <f t="shared" si="48"/>
        <v>481</v>
      </c>
      <c r="B484" s="351">
        <v>44593</v>
      </c>
      <c r="C484" s="375">
        <v>44593</v>
      </c>
      <c r="D484" s="353" t="s">
        <v>104</v>
      </c>
      <c r="E484" s="353" t="s">
        <v>106</v>
      </c>
      <c r="F484" s="354">
        <v>2019.39</v>
      </c>
      <c r="G484" s="353" t="s">
        <v>1484</v>
      </c>
      <c r="H484" s="353" t="s">
        <v>135</v>
      </c>
      <c r="I484" s="357" t="s">
        <v>905</v>
      </c>
      <c r="J484" s="356" t="s">
        <v>906</v>
      </c>
      <c r="K484" s="356" t="s">
        <v>732</v>
      </c>
      <c r="L484" s="357" t="s">
        <v>778</v>
      </c>
      <c r="M484" s="356">
        <v>63083189</v>
      </c>
      <c r="N484" s="374">
        <v>44593</v>
      </c>
      <c r="O484" s="70">
        <f t="shared" si="45"/>
        <v>2</v>
      </c>
      <c r="P484" s="70">
        <f t="shared" si="46"/>
        <v>2</v>
      </c>
      <c r="Q484" s="135" t="str">
        <f t="shared" si="47"/>
        <v>Gastos_com_Pessoal</v>
      </c>
    </row>
    <row r="485" spans="1:17" ht="36" hidden="1" x14ac:dyDescent="0.2">
      <c r="A485" s="366">
        <f t="shared" si="48"/>
        <v>482</v>
      </c>
      <c r="B485" s="367">
        <v>44593</v>
      </c>
      <c r="C485" s="368">
        <v>44593</v>
      </c>
      <c r="D485" s="369" t="s">
        <v>115</v>
      </c>
      <c r="E485" s="369" t="s">
        <v>342</v>
      </c>
      <c r="F485" s="370">
        <v>120</v>
      </c>
      <c r="G485" s="369" t="s">
        <v>1485</v>
      </c>
      <c r="H485" s="369" t="s">
        <v>136</v>
      </c>
      <c r="I485" s="373" t="s">
        <v>794</v>
      </c>
      <c r="J485" s="372" t="s">
        <v>795</v>
      </c>
      <c r="K485" s="372" t="s">
        <v>732</v>
      </c>
      <c r="L485" s="373" t="s">
        <v>778</v>
      </c>
      <c r="M485" s="372">
        <v>63104433</v>
      </c>
      <c r="N485" s="374">
        <v>44593</v>
      </c>
      <c r="O485" s="70">
        <f t="shared" si="45"/>
        <v>2</v>
      </c>
      <c r="P485" s="70">
        <f t="shared" si="46"/>
        <v>2</v>
      </c>
      <c r="Q485" s="135" t="str">
        <f t="shared" si="47"/>
        <v>Gastos_Gerais</v>
      </c>
    </row>
    <row r="486" spans="1:17" ht="36" hidden="1" x14ac:dyDescent="0.2">
      <c r="A486" s="366">
        <f t="shared" si="48"/>
        <v>483</v>
      </c>
      <c r="B486" s="367">
        <v>44593</v>
      </c>
      <c r="C486" s="368">
        <v>44593</v>
      </c>
      <c r="D486" s="369" t="s">
        <v>115</v>
      </c>
      <c r="E486" s="369" t="s">
        <v>342</v>
      </c>
      <c r="F486" s="370">
        <v>60</v>
      </c>
      <c r="G486" s="369" t="s">
        <v>1486</v>
      </c>
      <c r="H486" s="369" t="s">
        <v>140</v>
      </c>
      <c r="I486" s="373" t="s">
        <v>908</v>
      </c>
      <c r="J486" s="372" t="s">
        <v>909</v>
      </c>
      <c r="K486" s="372" t="s">
        <v>732</v>
      </c>
      <c r="L486" s="373" t="s">
        <v>778</v>
      </c>
      <c r="M486" s="372">
        <v>63123906</v>
      </c>
      <c r="N486" s="377">
        <v>44593</v>
      </c>
      <c r="O486" s="70">
        <f t="shared" si="45"/>
        <v>2</v>
      </c>
      <c r="P486" s="70">
        <f t="shared" si="46"/>
        <v>2</v>
      </c>
      <c r="Q486" s="135" t="str">
        <f t="shared" si="47"/>
        <v>Gastos_Gerais</v>
      </c>
    </row>
    <row r="487" spans="1:17" ht="25.5" hidden="1" x14ac:dyDescent="0.2">
      <c r="A487" s="366">
        <f t="shared" si="48"/>
        <v>484</v>
      </c>
      <c r="B487" s="367">
        <v>44593</v>
      </c>
      <c r="C487" s="368">
        <v>44593</v>
      </c>
      <c r="D487" s="369" t="s">
        <v>104</v>
      </c>
      <c r="E487" s="369" t="s">
        <v>187</v>
      </c>
      <c r="F487" s="370">
        <v>344.22</v>
      </c>
      <c r="G487" s="369" t="s">
        <v>1019</v>
      </c>
      <c r="H487" s="369" t="s">
        <v>135</v>
      </c>
      <c r="I487" s="373" t="s">
        <v>1487</v>
      </c>
      <c r="J487" s="372" t="s">
        <v>1452</v>
      </c>
      <c r="K487" s="372" t="s">
        <v>783</v>
      </c>
      <c r="L487" s="357" t="s">
        <v>783</v>
      </c>
      <c r="M487" s="356">
        <v>377641</v>
      </c>
      <c r="N487" s="374">
        <v>44593</v>
      </c>
      <c r="O487" s="70">
        <f t="shared" si="45"/>
        <v>2</v>
      </c>
      <c r="P487" s="70">
        <f t="shared" si="46"/>
        <v>2</v>
      </c>
      <c r="Q487" s="135" t="str">
        <f t="shared" si="47"/>
        <v>Gastos_com_Pessoal</v>
      </c>
    </row>
    <row r="488" spans="1:17" ht="25.5" hidden="1" x14ac:dyDescent="0.2">
      <c r="A488" s="366">
        <f t="shared" si="48"/>
        <v>485</v>
      </c>
      <c r="B488" s="367">
        <v>44593</v>
      </c>
      <c r="C488" s="368">
        <v>44593</v>
      </c>
      <c r="D488" s="369" t="s">
        <v>104</v>
      </c>
      <c r="E488" s="369" t="s">
        <v>189</v>
      </c>
      <c r="F488" s="370">
        <v>2758.7</v>
      </c>
      <c r="G488" s="369" t="s">
        <v>915</v>
      </c>
      <c r="H488" s="369" t="s">
        <v>135</v>
      </c>
      <c r="I488" s="373" t="s">
        <v>1487</v>
      </c>
      <c r="J488" s="372" t="s">
        <v>1452</v>
      </c>
      <c r="K488" s="372" t="s">
        <v>783</v>
      </c>
      <c r="L488" s="357" t="s">
        <v>783</v>
      </c>
      <c r="M488" s="356">
        <v>377641</v>
      </c>
      <c r="N488" s="374">
        <v>44593</v>
      </c>
      <c r="O488" s="70">
        <f t="shared" si="45"/>
        <v>2</v>
      </c>
      <c r="P488" s="70">
        <f t="shared" si="46"/>
        <v>2</v>
      </c>
      <c r="Q488" s="135" t="str">
        <f t="shared" si="47"/>
        <v>Gastos_com_Pessoal</v>
      </c>
    </row>
    <row r="489" spans="1:17" ht="25.5" hidden="1" x14ac:dyDescent="0.2">
      <c r="A489" s="366">
        <f t="shared" si="48"/>
        <v>486</v>
      </c>
      <c r="B489" s="351">
        <v>44593</v>
      </c>
      <c r="C489" s="375">
        <v>44593</v>
      </c>
      <c r="D489" s="353" t="s">
        <v>104</v>
      </c>
      <c r="E489" s="353" t="s">
        <v>191</v>
      </c>
      <c r="F489" s="354">
        <v>919.57</v>
      </c>
      <c r="G489" s="353" t="s">
        <v>918</v>
      </c>
      <c r="H489" s="353" t="s">
        <v>135</v>
      </c>
      <c r="I489" s="357" t="s">
        <v>1487</v>
      </c>
      <c r="J489" s="356" t="s">
        <v>1452</v>
      </c>
      <c r="K489" s="356" t="s">
        <v>783</v>
      </c>
      <c r="L489" s="357" t="s">
        <v>783</v>
      </c>
      <c r="M489" s="356">
        <v>377641</v>
      </c>
      <c r="N489" s="374">
        <v>44593</v>
      </c>
      <c r="O489" s="70">
        <f t="shared" ref="O489:O547" si="49">IF(B489=0,0,IF(YEAR(B489)=$P$1,MONTH(B489)-$O$1+1,(YEAR(B489)-$P$1)*12-$O$1+1+MONTH(B489)))</f>
        <v>2</v>
      </c>
      <c r="P489" s="70">
        <f t="shared" ref="P489:P547" si="50">IF(C489=0,0,IF(YEAR(C489)=$P$1,MONTH(C489)-$O$1+1,(YEAR(C489)-$P$1)*12-$O$1+1+MONTH(C489)))</f>
        <v>2</v>
      </c>
      <c r="Q489" s="135" t="str">
        <f t="shared" ref="Q489:Q547" si="51">SUBSTITUTE(D489," ","_")</f>
        <v>Gastos_com_Pessoal</v>
      </c>
    </row>
    <row r="490" spans="1:17" ht="36" hidden="1" x14ac:dyDescent="0.2">
      <c r="A490" s="366">
        <f t="shared" si="48"/>
        <v>487</v>
      </c>
      <c r="B490" s="351">
        <v>44593</v>
      </c>
      <c r="C490" s="375">
        <v>44593</v>
      </c>
      <c r="D490" s="353" t="s">
        <v>104</v>
      </c>
      <c r="E490" s="353" t="s">
        <v>193</v>
      </c>
      <c r="F490" s="354">
        <v>3068.62</v>
      </c>
      <c r="G490" s="353" t="s">
        <v>919</v>
      </c>
      <c r="H490" s="353" t="s">
        <v>135</v>
      </c>
      <c r="I490" s="357" t="s">
        <v>1487</v>
      </c>
      <c r="J490" s="356" t="s">
        <v>1452</v>
      </c>
      <c r="K490" s="356" t="s">
        <v>783</v>
      </c>
      <c r="L490" s="357" t="s">
        <v>783</v>
      </c>
      <c r="M490" s="356">
        <v>377641</v>
      </c>
      <c r="N490" s="374">
        <v>44593</v>
      </c>
      <c r="O490" s="70">
        <f t="shared" si="49"/>
        <v>2</v>
      </c>
      <c r="P490" s="70">
        <f t="shared" si="50"/>
        <v>2</v>
      </c>
      <c r="Q490" s="135" t="str">
        <f t="shared" si="51"/>
        <v>Gastos_com_Pessoal</v>
      </c>
    </row>
    <row r="491" spans="1:17" ht="25.5" hidden="1" x14ac:dyDescent="0.2">
      <c r="A491" s="366">
        <f t="shared" si="48"/>
        <v>488</v>
      </c>
      <c r="B491" s="351">
        <v>44593</v>
      </c>
      <c r="C491" s="375">
        <v>44593</v>
      </c>
      <c r="D491" s="353" t="s">
        <v>104</v>
      </c>
      <c r="E491" s="353" t="s">
        <v>187</v>
      </c>
      <c r="F491" s="354">
        <v>238.63</v>
      </c>
      <c r="G491" s="353" t="s">
        <v>1019</v>
      </c>
      <c r="H491" s="353" t="s">
        <v>131</v>
      </c>
      <c r="I491" s="357" t="s">
        <v>1488</v>
      </c>
      <c r="J491" s="356" t="s">
        <v>1489</v>
      </c>
      <c r="K491" s="356" t="s">
        <v>783</v>
      </c>
      <c r="L491" s="357" t="s">
        <v>783</v>
      </c>
      <c r="M491" s="356">
        <v>377641</v>
      </c>
      <c r="N491" s="374">
        <v>44593</v>
      </c>
      <c r="O491" s="70">
        <f t="shared" si="49"/>
        <v>2</v>
      </c>
      <c r="P491" s="70">
        <f t="shared" si="50"/>
        <v>2</v>
      </c>
      <c r="Q491" s="135" t="str">
        <f t="shared" si="51"/>
        <v>Gastos_com_Pessoal</v>
      </c>
    </row>
    <row r="492" spans="1:17" ht="25.5" hidden="1" x14ac:dyDescent="0.2">
      <c r="A492" s="366">
        <f t="shared" si="48"/>
        <v>489</v>
      </c>
      <c r="B492" s="351">
        <v>44593</v>
      </c>
      <c r="C492" s="375">
        <v>44593</v>
      </c>
      <c r="D492" s="353" t="s">
        <v>104</v>
      </c>
      <c r="E492" s="353" t="s">
        <v>189</v>
      </c>
      <c r="F492" s="354">
        <v>2147.67</v>
      </c>
      <c r="G492" s="353" t="s">
        <v>915</v>
      </c>
      <c r="H492" s="353" t="s">
        <v>131</v>
      </c>
      <c r="I492" s="357" t="s">
        <v>1488</v>
      </c>
      <c r="J492" s="356" t="s">
        <v>1489</v>
      </c>
      <c r="K492" s="356" t="s">
        <v>783</v>
      </c>
      <c r="L492" s="357" t="s">
        <v>783</v>
      </c>
      <c r="M492" s="356">
        <v>377641</v>
      </c>
      <c r="N492" s="374">
        <v>44593</v>
      </c>
      <c r="O492" s="70">
        <f t="shared" si="49"/>
        <v>2</v>
      </c>
      <c r="P492" s="70">
        <f t="shared" si="50"/>
        <v>2</v>
      </c>
      <c r="Q492" s="135" t="str">
        <f t="shared" si="51"/>
        <v>Gastos_com_Pessoal</v>
      </c>
    </row>
    <row r="493" spans="1:17" ht="25.5" hidden="1" x14ac:dyDescent="0.2">
      <c r="A493" s="366">
        <f t="shared" si="48"/>
        <v>490</v>
      </c>
      <c r="B493" s="351">
        <v>44593</v>
      </c>
      <c r="C493" s="375">
        <v>44593</v>
      </c>
      <c r="D493" s="353" t="s">
        <v>104</v>
      </c>
      <c r="E493" s="353" t="s">
        <v>191</v>
      </c>
      <c r="F493" s="354">
        <v>715.89</v>
      </c>
      <c r="G493" s="353" t="s">
        <v>918</v>
      </c>
      <c r="H493" s="353" t="s">
        <v>131</v>
      </c>
      <c r="I493" s="357" t="s">
        <v>1488</v>
      </c>
      <c r="J493" s="356" t="s">
        <v>1489</v>
      </c>
      <c r="K493" s="356" t="s">
        <v>783</v>
      </c>
      <c r="L493" s="357" t="s">
        <v>783</v>
      </c>
      <c r="M493" s="356">
        <v>377641</v>
      </c>
      <c r="N493" s="374">
        <v>44593</v>
      </c>
      <c r="O493" s="70">
        <f t="shared" si="49"/>
        <v>2</v>
      </c>
      <c r="P493" s="70">
        <f t="shared" si="50"/>
        <v>2</v>
      </c>
      <c r="Q493" s="135" t="str">
        <f t="shared" si="51"/>
        <v>Gastos_com_Pessoal</v>
      </c>
    </row>
    <row r="494" spans="1:17" ht="36" hidden="1" x14ac:dyDescent="0.2">
      <c r="A494" s="366">
        <f t="shared" si="48"/>
        <v>491</v>
      </c>
      <c r="B494" s="351">
        <v>44593</v>
      </c>
      <c r="C494" s="375">
        <v>44593</v>
      </c>
      <c r="D494" s="353" t="s">
        <v>104</v>
      </c>
      <c r="E494" s="353" t="s">
        <v>193</v>
      </c>
      <c r="F494" s="354">
        <v>2082.31</v>
      </c>
      <c r="G494" s="353" t="s">
        <v>919</v>
      </c>
      <c r="H494" s="353" t="s">
        <v>131</v>
      </c>
      <c r="I494" s="357" t="s">
        <v>1488</v>
      </c>
      <c r="J494" s="356" t="s">
        <v>1489</v>
      </c>
      <c r="K494" s="356" t="s">
        <v>783</v>
      </c>
      <c r="L494" s="357" t="s">
        <v>783</v>
      </c>
      <c r="M494" s="356">
        <v>377641</v>
      </c>
      <c r="N494" s="374">
        <v>44593</v>
      </c>
      <c r="O494" s="70">
        <f t="shared" si="49"/>
        <v>2</v>
      </c>
      <c r="P494" s="70">
        <f t="shared" si="50"/>
        <v>2</v>
      </c>
      <c r="Q494" s="135" t="str">
        <f t="shared" si="51"/>
        <v>Gastos_com_Pessoal</v>
      </c>
    </row>
    <row r="495" spans="1:17" ht="25.5" hidden="1" x14ac:dyDescent="0.2">
      <c r="A495" s="366">
        <f t="shared" si="48"/>
        <v>492</v>
      </c>
      <c r="B495" s="351">
        <v>44593</v>
      </c>
      <c r="C495" s="375">
        <v>44593</v>
      </c>
      <c r="D495" s="353" t="s">
        <v>104</v>
      </c>
      <c r="E495" s="353" t="s">
        <v>187</v>
      </c>
      <c r="F495" s="354">
        <v>344.22</v>
      </c>
      <c r="G495" s="353" t="s">
        <v>1019</v>
      </c>
      <c r="H495" s="353" t="s">
        <v>135</v>
      </c>
      <c r="I495" s="357" t="s">
        <v>1454</v>
      </c>
      <c r="J495" s="356" t="s">
        <v>1490</v>
      </c>
      <c r="K495" s="356" t="s">
        <v>783</v>
      </c>
      <c r="L495" s="357" t="s">
        <v>783</v>
      </c>
      <c r="M495" s="356">
        <v>377641</v>
      </c>
      <c r="N495" s="374">
        <v>44593</v>
      </c>
      <c r="O495" s="70">
        <f t="shared" si="49"/>
        <v>2</v>
      </c>
      <c r="P495" s="70">
        <f t="shared" si="50"/>
        <v>2</v>
      </c>
      <c r="Q495" s="135" t="str">
        <f t="shared" si="51"/>
        <v>Gastos_com_Pessoal</v>
      </c>
    </row>
    <row r="496" spans="1:17" ht="36" hidden="1" x14ac:dyDescent="0.2">
      <c r="A496" s="366">
        <f t="shared" si="48"/>
        <v>493</v>
      </c>
      <c r="B496" s="367">
        <v>44593</v>
      </c>
      <c r="C496" s="368">
        <v>44593</v>
      </c>
      <c r="D496" s="369" t="s">
        <v>104</v>
      </c>
      <c r="E496" s="369" t="s">
        <v>193</v>
      </c>
      <c r="F496" s="370">
        <v>2464.46</v>
      </c>
      <c r="G496" s="369" t="s">
        <v>919</v>
      </c>
      <c r="H496" s="369" t="s">
        <v>135</v>
      </c>
      <c r="I496" s="373" t="s">
        <v>1454</v>
      </c>
      <c r="J496" s="372" t="s">
        <v>1490</v>
      </c>
      <c r="K496" s="372" t="s">
        <v>783</v>
      </c>
      <c r="L496" s="373" t="s">
        <v>783</v>
      </c>
      <c r="M496" s="372">
        <v>377641</v>
      </c>
      <c r="N496" s="377">
        <v>44593</v>
      </c>
      <c r="O496" s="70">
        <f t="shared" si="49"/>
        <v>2</v>
      </c>
      <c r="P496" s="70">
        <f t="shared" si="50"/>
        <v>2</v>
      </c>
      <c r="Q496" s="135" t="str">
        <f t="shared" si="51"/>
        <v>Gastos_com_Pessoal</v>
      </c>
    </row>
    <row r="497" spans="1:17" ht="25.5" hidden="1" x14ac:dyDescent="0.2">
      <c r="A497" s="366">
        <f t="shared" si="48"/>
        <v>494</v>
      </c>
      <c r="B497" s="351">
        <v>44593</v>
      </c>
      <c r="C497" s="375">
        <v>44593</v>
      </c>
      <c r="D497" s="353" t="s">
        <v>104</v>
      </c>
      <c r="E497" s="353" t="s">
        <v>189</v>
      </c>
      <c r="F497" s="354">
        <v>108.75</v>
      </c>
      <c r="G497" s="353" t="s">
        <v>915</v>
      </c>
      <c r="H497" s="353" t="s">
        <v>129</v>
      </c>
      <c r="I497" s="357" t="s">
        <v>1030</v>
      </c>
      <c r="J497" s="356" t="s">
        <v>1031</v>
      </c>
      <c r="K497" s="356" t="s">
        <v>783</v>
      </c>
      <c r="L497" s="357" t="s">
        <v>783</v>
      </c>
      <c r="M497" s="356">
        <v>377641</v>
      </c>
      <c r="N497" s="374">
        <v>44593</v>
      </c>
      <c r="O497" s="70">
        <f t="shared" si="49"/>
        <v>2</v>
      </c>
      <c r="P497" s="70">
        <f t="shared" si="50"/>
        <v>2</v>
      </c>
      <c r="Q497" s="135" t="str">
        <f t="shared" si="51"/>
        <v>Gastos_com_Pessoal</v>
      </c>
    </row>
    <row r="498" spans="1:17" ht="25.5" hidden="1" x14ac:dyDescent="0.2">
      <c r="A498" s="366">
        <f t="shared" si="48"/>
        <v>495</v>
      </c>
      <c r="B498" s="351">
        <v>44593</v>
      </c>
      <c r="C498" s="375">
        <v>44593</v>
      </c>
      <c r="D498" s="353" t="s">
        <v>104</v>
      </c>
      <c r="E498" s="353" t="s">
        <v>191</v>
      </c>
      <c r="F498" s="354">
        <v>36.25</v>
      </c>
      <c r="G498" s="353" t="s">
        <v>918</v>
      </c>
      <c r="H498" s="353" t="s">
        <v>129</v>
      </c>
      <c r="I498" s="357" t="s">
        <v>1030</v>
      </c>
      <c r="J498" s="356" t="s">
        <v>1031</v>
      </c>
      <c r="K498" s="356" t="s">
        <v>783</v>
      </c>
      <c r="L498" s="357" t="s">
        <v>783</v>
      </c>
      <c r="M498" s="356">
        <v>377641</v>
      </c>
      <c r="N498" s="374">
        <v>44593</v>
      </c>
      <c r="O498" s="70">
        <f t="shared" si="49"/>
        <v>2</v>
      </c>
      <c r="P498" s="70">
        <f t="shared" si="50"/>
        <v>2</v>
      </c>
      <c r="Q498" s="135" t="str">
        <f t="shared" si="51"/>
        <v>Gastos_com_Pessoal</v>
      </c>
    </row>
    <row r="499" spans="1:17" ht="36" hidden="1" x14ac:dyDescent="0.2">
      <c r="A499" s="366">
        <f t="shared" si="48"/>
        <v>496</v>
      </c>
      <c r="B499" s="351">
        <v>44593</v>
      </c>
      <c r="C499" s="375">
        <v>44593</v>
      </c>
      <c r="D499" s="353" t="s">
        <v>104</v>
      </c>
      <c r="E499" s="353" t="s">
        <v>193</v>
      </c>
      <c r="F499" s="354">
        <v>2.19</v>
      </c>
      <c r="G499" s="353" t="s">
        <v>919</v>
      </c>
      <c r="H499" s="353" t="s">
        <v>129</v>
      </c>
      <c r="I499" s="357" t="s">
        <v>1030</v>
      </c>
      <c r="J499" s="356" t="s">
        <v>1031</v>
      </c>
      <c r="K499" s="356" t="s">
        <v>783</v>
      </c>
      <c r="L499" s="357" t="s">
        <v>783</v>
      </c>
      <c r="M499" s="356">
        <v>377641</v>
      </c>
      <c r="N499" s="374">
        <v>44593</v>
      </c>
      <c r="O499" s="70">
        <f t="shared" si="49"/>
        <v>2</v>
      </c>
      <c r="P499" s="70">
        <f t="shared" si="50"/>
        <v>2</v>
      </c>
      <c r="Q499" s="135" t="str">
        <f t="shared" si="51"/>
        <v>Gastos_com_Pessoal</v>
      </c>
    </row>
    <row r="500" spans="1:17" ht="25.5" hidden="1" x14ac:dyDescent="0.2">
      <c r="A500" s="366">
        <f t="shared" si="48"/>
        <v>497</v>
      </c>
      <c r="B500" s="351">
        <v>44593</v>
      </c>
      <c r="C500" s="375">
        <v>44593</v>
      </c>
      <c r="D500" s="353" t="s">
        <v>104</v>
      </c>
      <c r="E500" s="353" t="s">
        <v>189</v>
      </c>
      <c r="F500" s="354">
        <v>0.81</v>
      </c>
      <c r="G500" s="353" t="s">
        <v>915</v>
      </c>
      <c r="H500" s="353" t="s">
        <v>130</v>
      </c>
      <c r="I500" s="357" t="s">
        <v>1020</v>
      </c>
      <c r="J500" s="356" t="s">
        <v>1021</v>
      </c>
      <c r="K500" s="356" t="s">
        <v>783</v>
      </c>
      <c r="L500" s="357" t="s">
        <v>783</v>
      </c>
      <c r="M500" s="356">
        <v>377641</v>
      </c>
      <c r="N500" s="374">
        <v>44593</v>
      </c>
      <c r="O500" s="70">
        <f t="shared" si="49"/>
        <v>2</v>
      </c>
      <c r="P500" s="70">
        <f t="shared" si="50"/>
        <v>2</v>
      </c>
      <c r="Q500" s="135" t="str">
        <f t="shared" si="51"/>
        <v>Gastos_com_Pessoal</v>
      </c>
    </row>
    <row r="501" spans="1:17" ht="25.5" hidden="1" x14ac:dyDescent="0.2">
      <c r="A501" s="366">
        <f t="shared" si="48"/>
        <v>498</v>
      </c>
      <c r="B501" s="351">
        <v>44593</v>
      </c>
      <c r="C501" s="375">
        <v>44593</v>
      </c>
      <c r="D501" s="353" t="s">
        <v>104</v>
      </c>
      <c r="E501" s="353" t="s">
        <v>191</v>
      </c>
      <c r="F501" s="354">
        <v>0.27</v>
      </c>
      <c r="G501" s="353" t="s">
        <v>918</v>
      </c>
      <c r="H501" s="353" t="s">
        <v>130</v>
      </c>
      <c r="I501" s="357" t="s">
        <v>1020</v>
      </c>
      <c r="J501" s="356" t="s">
        <v>1021</v>
      </c>
      <c r="K501" s="356" t="s">
        <v>783</v>
      </c>
      <c r="L501" s="357" t="s">
        <v>783</v>
      </c>
      <c r="M501" s="356">
        <v>377641</v>
      </c>
      <c r="N501" s="374">
        <v>44593</v>
      </c>
      <c r="O501" s="70">
        <f t="shared" si="49"/>
        <v>2</v>
      </c>
      <c r="P501" s="70">
        <f t="shared" si="50"/>
        <v>2</v>
      </c>
      <c r="Q501" s="135" t="str">
        <f t="shared" si="51"/>
        <v>Gastos_com_Pessoal</v>
      </c>
    </row>
    <row r="502" spans="1:17" ht="36" hidden="1" x14ac:dyDescent="0.2">
      <c r="A502" s="366">
        <f t="shared" si="48"/>
        <v>499</v>
      </c>
      <c r="B502" s="351">
        <v>44593</v>
      </c>
      <c r="C502" s="375">
        <v>44593</v>
      </c>
      <c r="D502" s="353" t="s">
        <v>104</v>
      </c>
      <c r="E502" s="353" t="s">
        <v>193</v>
      </c>
      <c r="F502" s="354">
        <v>0.94</v>
      </c>
      <c r="G502" s="353" t="s">
        <v>919</v>
      </c>
      <c r="H502" s="353" t="s">
        <v>130</v>
      </c>
      <c r="I502" s="357" t="s">
        <v>1020</v>
      </c>
      <c r="J502" s="356" t="s">
        <v>1021</v>
      </c>
      <c r="K502" s="356" t="s">
        <v>783</v>
      </c>
      <c r="L502" s="357" t="s">
        <v>783</v>
      </c>
      <c r="M502" s="356">
        <v>377641</v>
      </c>
      <c r="N502" s="374">
        <v>44593</v>
      </c>
      <c r="O502" s="70">
        <f t="shared" si="49"/>
        <v>2</v>
      </c>
      <c r="P502" s="70">
        <f t="shared" si="50"/>
        <v>2</v>
      </c>
      <c r="Q502" s="135" t="str">
        <f t="shared" si="51"/>
        <v>Gastos_com_Pessoal</v>
      </c>
    </row>
    <row r="503" spans="1:17" ht="25.5" hidden="1" x14ac:dyDescent="0.2">
      <c r="A503" s="366">
        <f t="shared" si="48"/>
        <v>500</v>
      </c>
      <c r="B503" s="351">
        <v>44593</v>
      </c>
      <c r="C503" s="375">
        <v>44593</v>
      </c>
      <c r="D503" s="353" t="s">
        <v>104</v>
      </c>
      <c r="E503" s="353" t="s">
        <v>187</v>
      </c>
      <c r="F503" s="354">
        <v>10.88</v>
      </c>
      <c r="G503" s="353" t="s">
        <v>1019</v>
      </c>
      <c r="H503" s="353" t="s">
        <v>132</v>
      </c>
      <c r="I503" s="357" t="s">
        <v>1491</v>
      </c>
      <c r="J503" s="356" t="s">
        <v>1015</v>
      </c>
      <c r="K503" s="356" t="s">
        <v>783</v>
      </c>
      <c r="L503" s="357" t="s">
        <v>783</v>
      </c>
      <c r="M503" s="356">
        <v>377641</v>
      </c>
      <c r="N503" s="374">
        <v>44593</v>
      </c>
      <c r="O503" s="70">
        <f t="shared" si="49"/>
        <v>2</v>
      </c>
      <c r="P503" s="70">
        <f t="shared" si="50"/>
        <v>2</v>
      </c>
      <c r="Q503" s="135" t="str">
        <f t="shared" si="51"/>
        <v>Gastos_com_Pessoal</v>
      </c>
    </row>
    <row r="504" spans="1:17" ht="25.5" hidden="1" x14ac:dyDescent="0.2">
      <c r="A504" s="366">
        <f t="shared" si="48"/>
        <v>501</v>
      </c>
      <c r="B504" s="351">
        <v>44593</v>
      </c>
      <c r="C504" s="375">
        <v>44593</v>
      </c>
      <c r="D504" s="353" t="s">
        <v>104</v>
      </c>
      <c r="E504" s="353" t="s">
        <v>189</v>
      </c>
      <c r="F504" s="354">
        <v>65.25</v>
      </c>
      <c r="G504" s="353" t="s">
        <v>915</v>
      </c>
      <c r="H504" s="353" t="s">
        <v>132</v>
      </c>
      <c r="I504" s="357" t="s">
        <v>1491</v>
      </c>
      <c r="J504" s="356" t="s">
        <v>1015</v>
      </c>
      <c r="K504" s="356" t="s">
        <v>783</v>
      </c>
      <c r="L504" s="357" t="s">
        <v>783</v>
      </c>
      <c r="M504" s="356">
        <v>377641</v>
      </c>
      <c r="N504" s="374">
        <v>44593</v>
      </c>
      <c r="O504" s="70">
        <f t="shared" si="49"/>
        <v>2</v>
      </c>
      <c r="P504" s="70">
        <f t="shared" si="50"/>
        <v>2</v>
      </c>
      <c r="Q504" s="135" t="str">
        <f t="shared" si="51"/>
        <v>Gastos_com_Pessoal</v>
      </c>
    </row>
    <row r="505" spans="1:17" ht="25.5" hidden="1" x14ac:dyDescent="0.2">
      <c r="A505" s="366">
        <f t="shared" si="48"/>
        <v>502</v>
      </c>
      <c r="B505" s="351">
        <v>44593</v>
      </c>
      <c r="C505" s="375">
        <v>44593</v>
      </c>
      <c r="D505" s="353" t="s">
        <v>104</v>
      </c>
      <c r="E505" s="353" t="s">
        <v>191</v>
      </c>
      <c r="F505" s="354">
        <v>21.75</v>
      </c>
      <c r="G505" s="353" t="s">
        <v>918</v>
      </c>
      <c r="H505" s="353" t="s">
        <v>132</v>
      </c>
      <c r="I505" s="357" t="s">
        <v>1491</v>
      </c>
      <c r="J505" s="356" t="s">
        <v>1015</v>
      </c>
      <c r="K505" s="356" t="s">
        <v>783</v>
      </c>
      <c r="L505" s="357" t="s">
        <v>783</v>
      </c>
      <c r="M505" s="356">
        <v>377641</v>
      </c>
      <c r="N505" s="374">
        <v>44593</v>
      </c>
      <c r="O505" s="70">
        <f t="shared" si="49"/>
        <v>2</v>
      </c>
      <c r="P505" s="70">
        <f t="shared" si="50"/>
        <v>2</v>
      </c>
      <c r="Q505" s="135" t="str">
        <f t="shared" si="51"/>
        <v>Gastos_com_Pessoal</v>
      </c>
    </row>
    <row r="506" spans="1:17" ht="36" hidden="1" x14ac:dyDescent="0.2">
      <c r="A506" s="366">
        <f t="shared" si="48"/>
        <v>503</v>
      </c>
      <c r="B506" s="351">
        <v>44593</v>
      </c>
      <c r="C506" s="375">
        <v>44593</v>
      </c>
      <c r="D506" s="353" t="s">
        <v>104</v>
      </c>
      <c r="E506" s="353" t="s">
        <v>193</v>
      </c>
      <c r="F506" s="354">
        <v>141.86000000000001</v>
      </c>
      <c r="G506" s="353" t="s">
        <v>919</v>
      </c>
      <c r="H506" s="353" t="s">
        <v>132</v>
      </c>
      <c r="I506" s="357" t="s">
        <v>1491</v>
      </c>
      <c r="J506" s="356" t="s">
        <v>1015</v>
      </c>
      <c r="K506" s="356" t="s">
        <v>783</v>
      </c>
      <c r="L506" s="357" t="s">
        <v>783</v>
      </c>
      <c r="M506" s="356">
        <v>377641</v>
      </c>
      <c r="N506" s="374">
        <v>44593</v>
      </c>
      <c r="O506" s="70">
        <f t="shared" si="49"/>
        <v>2</v>
      </c>
      <c r="P506" s="70">
        <f t="shared" si="50"/>
        <v>2</v>
      </c>
      <c r="Q506" s="135" t="str">
        <f t="shared" si="51"/>
        <v>Gastos_com_Pessoal</v>
      </c>
    </row>
    <row r="507" spans="1:17" ht="25.5" hidden="1" x14ac:dyDescent="0.2">
      <c r="A507" s="366">
        <f t="shared" si="48"/>
        <v>504</v>
      </c>
      <c r="B507" s="351">
        <v>44593</v>
      </c>
      <c r="C507" s="375">
        <v>44593</v>
      </c>
      <c r="D507" s="353" t="s">
        <v>104</v>
      </c>
      <c r="E507" s="353" t="s">
        <v>189</v>
      </c>
      <c r="F507" s="354">
        <v>98.64</v>
      </c>
      <c r="G507" s="353" t="s">
        <v>915</v>
      </c>
      <c r="H507" s="353" t="s">
        <v>131</v>
      </c>
      <c r="I507" s="357" t="s">
        <v>1026</v>
      </c>
      <c r="J507" s="356" t="s">
        <v>1027</v>
      </c>
      <c r="K507" s="356" t="s">
        <v>783</v>
      </c>
      <c r="L507" s="357" t="s">
        <v>783</v>
      </c>
      <c r="M507" s="356">
        <v>377641</v>
      </c>
      <c r="N507" s="374">
        <v>44593</v>
      </c>
      <c r="O507" s="70">
        <f t="shared" si="49"/>
        <v>2</v>
      </c>
      <c r="P507" s="70">
        <f t="shared" si="50"/>
        <v>2</v>
      </c>
      <c r="Q507" s="135" t="str">
        <f t="shared" si="51"/>
        <v>Gastos_com_Pessoal</v>
      </c>
    </row>
    <row r="508" spans="1:17" ht="25.5" hidden="1" x14ac:dyDescent="0.2">
      <c r="A508" s="366">
        <f t="shared" si="48"/>
        <v>505</v>
      </c>
      <c r="B508" s="351">
        <v>44593</v>
      </c>
      <c r="C508" s="375">
        <v>44593</v>
      </c>
      <c r="D508" s="353" t="s">
        <v>104</v>
      </c>
      <c r="E508" s="353" t="s">
        <v>191</v>
      </c>
      <c r="F508" s="354">
        <v>32.880000000000003</v>
      </c>
      <c r="G508" s="353" t="s">
        <v>918</v>
      </c>
      <c r="H508" s="353" t="s">
        <v>131</v>
      </c>
      <c r="I508" s="357" t="s">
        <v>1026</v>
      </c>
      <c r="J508" s="356" t="s">
        <v>1027</v>
      </c>
      <c r="K508" s="356" t="s">
        <v>783</v>
      </c>
      <c r="L508" s="357" t="s">
        <v>783</v>
      </c>
      <c r="M508" s="356">
        <v>377641</v>
      </c>
      <c r="N508" s="374">
        <v>44593</v>
      </c>
      <c r="O508" s="70">
        <f t="shared" si="49"/>
        <v>2</v>
      </c>
      <c r="P508" s="70">
        <f t="shared" si="50"/>
        <v>2</v>
      </c>
      <c r="Q508" s="135" t="str">
        <f t="shared" si="51"/>
        <v>Gastos_com_Pessoal</v>
      </c>
    </row>
    <row r="509" spans="1:17" ht="36" hidden="1" x14ac:dyDescent="0.2">
      <c r="A509" s="366">
        <f t="shared" ref="A509:A549" si="52">IF(B509="","",ROW()-ROW($A$3))</f>
        <v>506</v>
      </c>
      <c r="B509" s="351">
        <v>44593</v>
      </c>
      <c r="C509" s="375">
        <v>44593</v>
      </c>
      <c r="D509" s="353" t="s">
        <v>104</v>
      </c>
      <c r="E509" s="353" t="s">
        <v>193</v>
      </c>
      <c r="F509" s="354">
        <v>10.66</v>
      </c>
      <c r="G509" s="353" t="s">
        <v>919</v>
      </c>
      <c r="H509" s="353" t="s">
        <v>131</v>
      </c>
      <c r="I509" s="357" t="s">
        <v>1026</v>
      </c>
      <c r="J509" s="356" t="s">
        <v>1027</v>
      </c>
      <c r="K509" s="356" t="s">
        <v>783</v>
      </c>
      <c r="L509" s="357" t="s">
        <v>783</v>
      </c>
      <c r="M509" s="356">
        <v>377641</v>
      </c>
      <c r="N509" s="374">
        <v>44593</v>
      </c>
      <c r="O509" s="70">
        <f t="shared" si="49"/>
        <v>2</v>
      </c>
      <c r="P509" s="70">
        <f t="shared" si="50"/>
        <v>2</v>
      </c>
      <c r="Q509" s="135" t="str">
        <f t="shared" si="51"/>
        <v>Gastos_com_Pessoal</v>
      </c>
    </row>
    <row r="510" spans="1:17" ht="25.5" hidden="1" x14ac:dyDescent="0.2">
      <c r="A510" s="366">
        <f t="shared" si="52"/>
        <v>507</v>
      </c>
      <c r="B510" s="351">
        <v>44593</v>
      </c>
      <c r="C510" s="375">
        <v>44593</v>
      </c>
      <c r="D510" s="353" t="s">
        <v>104</v>
      </c>
      <c r="E510" s="353" t="s">
        <v>187</v>
      </c>
      <c r="F510" s="354">
        <v>13.78</v>
      </c>
      <c r="G510" s="353" t="s">
        <v>1019</v>
      </c>
      <c r="H510" s="353" t="s">
        <v>139</v>
      </c>
      <c r="I510" s="357" t="s">
        <v>1028</v>
      </c>
      <c r="J510" s="356" t="s">
        <v>1029</v>
      </c>
      <c r="K510" s="356" t="s">
        <v>783</v>
      </c>
      <c r="L510" s="357" t="s">
        <v>783</v>
      </c>
      <c r="M510" s="356">
        <v>377641</v>
      </c>
      <c r="N510" s="374">
        <v>44593</v>
      </c>
      <c r="O510" s="70">
        <f t="shared" si="49"/>
        <v>2</v>
      </c>
      <c r="P510" s="70">
        <f t="shared" si="50"/>
        <v>2</v>
      </c>
      <c r="Q510" s="135" t="str">
        <f t="shared" si="51"/>
        <v>Gastos_com_Pessoal</v>
      </c>
    </row>
    <row r="511" spans="1:17" ht="25.5" hidden="1" x14ac:dyDescent="0.2">
      <c r="A511" s="366">
        <f t="shared" si="52"/>
        <v>508</v>
      </c>
      <c r="B511" s="351">
        <v>44593</v>
      </c>
      <c r="C511" s="375">
        <v>44593</v>
      </c>
      <c r="D511" s="353" t="s">
        <v>104</v>
      </c>
      <c r="E511" s="353" t="s">
        <v>189</v>
      </c>
      <c r="F511" s="354">
        <v>170.75</v>
      </c>
      <c r="G511" s="353" t="s">
        <v>915</v>
      </c>
      <c r="H511" s="353" t="s">
        <v>139</v>
      </c>
      <c r="I511" s="357" t="s">
        <v>1028</v>
      </c>
      <c r="J511" s="356" t="s">
        <v>1029</v>
      </c>
      <c r="K511" s="356" t="s">
        <v>783</v>
      </c>
      <c r="L511" s="357" t="s">
        <v>783</v>
      </c>
      <c r="M511" s="356">
        <v>377641</v>
      </c>
      <c r="N511" s="374">
        <v>44593</v>
      </c>
      <c r="O511" s="70">
        <f t="shared" si="49"/>
        <v>2</v>
      </c>
      <c r="P511" s="70">
        <f t="shared" si="50"/>
        <v>2</v>
      </c>
      <c r="Q511" s="135" t="str">
        <f t="shared" si="51"/>
        <v>Gastos_com_Pessoal</v>
      </c>
    </row>
    <row r="512" spans="1:17" ht="25.5" hidden="1" x14ac:dyDescent="0.2">
      <c r="A512" s="366">
        <f t="shared" si="52"/>
        <v>509</v>
      </c>
      <c r="B512" s="351">
        <v>44593</v>
      </c>
      <c r="C512" s="375">
        <v>44593</v>
      </c>
      <c r="D512" s="353" t="s">
        <v>104</v>
      </c>
      <c r="E512" s="353" t="s">
        <v>191</v>
      </c>
      <c r="F512" s="354">
        <v>56.91</v>
      </c>
      <c r="G512" s="353" t="s">
        <v>918</v>
      </c>
      <c r="H512" s="353" t="s">
        <v>139</v>
      </c>
      <c r="I512" s="357" t="s">
        <v>1028</v>
      </c>
      <c r="J512" s="356" t="s">
        <v>1029</v>
      </c>
      <c r="K512" s="356" t="s">
        <v>783</v>
      </c>
      <c r="L512" s="357" t="s">
        <v>783</v>
      </c>
      <c r="M512" s="356">
        <v>377641</v>
      </c>
      <c r="N512" s="374">
        <v>44593</v>
      </c>
      <c r="O512" s="70">
        <f t="shared" si="49"/>
        <v>2</v>
      </c>
      <c r="P512" s="70">
        <f t="shared" si="50"/>
        <v>2</v>
      </c>
      <c r="Q512" s="135" t="str">
        <f t="shared" si="51"/>
        <v>Gastos_com_Pessoal</v>
      </c>
    </row>
    <row r="513" spans="1:17" ht="36" hidden="1" x14ac:dyDescent="0.2">
      <c r="A513" s="366">
        <f t="shared" si="52"/>
        <v>510</v>
      </c>
      <c r="B513" s="351">
        <v>44593</v>
      </c>
      <c r="C513" s="375">
        <v>44593</v>
      </c>
      <c r="D513" s="353" t="s">
        <v>104</v>
      </c>
      <c r="E513" s="353" t="s">
        <v>193</v>
      </c>
      <c r="F513" s="354">
        <v>209.87</v>
      </c>
      <c r="G513" s="353" t="s">
        <v>919</v>
      </c>
      <c r="H513" s="353" t="s">
        <v>139</v>
      </c>
      <c r="I513" s="357" t="s">
        <v>1028</v>
      </c>
      <c r="J513" s="356" t="s">
        <v>1029</v>
      </c>
      <c r="K513" s="356" t="s">
        <v>783</v>
      </c>
      <c r="L513" s="357" t="s">
        <v>783</v>
      </c>
      <c r="M513" s="356">
        <v>377641</v>
      </c>
      <c r="N513" s="374">
        <v>44593</v>
      </c>
      <c r="O513" s="70">
        <f t="shared" si="49"/>
        <v>2</v>
      </c>
      <c r="P513" s="70">
        <f t="shared" si="50"/>
        <v>2</v>
      </c>
      <c r="Q513" s="135" t="str">
        <f t="shared" si="51"/>
        <v>Gastos_com_Pessoal</v>
      </c>
    </row>
    <row r="514" spans="1:17" ht="25.5" hidden="1" x14ac:dyDescent="0.2">
      <c r="A514" s="366">
        <f t="shared" si="52"/>
        <v>511</v>
      </c>
      <c r="B514" s="351">
        <v>44593</v>
      </c>
      <c r="C514" s="375">
        <v>44593</v>
      </c>
      <c r="D514" s="353" t="s">
        <v>104</v>
      </c>
      <c r="E514" s="353" t="s">
        <v>189</v>
      </c>
      <c r="F514" s="354">
        <v>133.69</v>
      </c>
      <c r="G514" s="353" t="s">
        <v>915</v>
      </c>
      <c r="H514" s="353" t="s">
        <v>136</v>
      </c>
      <c r="I514" s="357" t="s">
        <v>1024</v>
      </c>
      <c r="J514" s="356" t="s">
        <v>1025</v>
      </c>
      <c r="K514" s="356" t="s">
        <v>783</v>
      </c>
      <c r="L514" s="357" t="s">
        <v>783</v>
      </c>
      <c r="M514" s="356">
        <v>377641</v>
      </c>
      <c r="N514" s="374">
        <v>44593</v>
      </c>
      <c r="O514" s="70">
        <f t="shared" si="49"/>
        <v>2</v>
      </c>
      <c r="P514" s="70">
        <f t="shared" si="50"/>
        <v>2</v>
      </c>
      <c r="Q514" s="135" t="str">
        <f t="shared" si="51"/>
        <v>Gastos_com_Pessoal</v>
      </c>
    </row>
    <row r="515" spans="1:17" ht="25.5" hidden="1" x14ac:dyDescent="0.2">
      <c r="A515" s="366">
        <f t="shared" si="52"/>
        <v>512</v>
      </c>
      <c r="B515" s="351">
        <v>44593</v>
      </c>
      <c r="C515" s="375">
        <v>44593</v>
      </c>
      <c r="D515" s="353" t="s">
        <v>104</v>
      </c>
      <c r="E515" s="353" t="s">
        <v>191</v>
      </c>
      <c r="F515" s="354">
        <v>44.56</v>
      </c>
      <c r="G515" s="353" t="s">
        <v>918</v>
      </c>
      <c r="H515" s="353" t="s">
        <v>136</v>
      </c>
      <c r="I515" s="357" t="s">
        <v>1024</v>
      </c>
      <c r="J515" s="356" t="s">
        <v>1025</v>
      </c>
      <c r="K515" s="356" t="s">
        <v>783</v>
      </c>
      <c r="L515" s="357" t="s">
        <v>783</v>
      </c>
      <c r="M515" s="356">
        <v>377641</v>
      </c>
      <c r="N515" s="374">
        <v>44593</v>
      </c>
      <c r="O515" s="70">
        <f t="shared" si="49"/>
        <v>2</v>
      </c>
      <c r="P515" s="70">
        <f t="shared" si="50"/>
        <v>2</v>
      </c>
      <c r="Q515" s="135" t="str">
        <f t="shared" si="51"/>
        <v>Gastos_com_Pessoal</v>
      </c>
    </row>
    <row r="516" spans="1:17" ht="36" hidden="1" x14ac:dyDescent="0.2">
      <c r="A516" s="366">
        <f t="shared" si="52"/>
        <v>513</v>
      </c>
      <c r="B516" s="351">
        <v>44593</v>
      </c>
      <c r="C516" s="375">
        <v>44593</v>
      </c>
      <c r="D516" s="353" t="s">
        <v>104</v>
      </c>
      <c r="E516" s="353" t="s">
        <v>193</v>
      </c>
      <c r="F516" s="354">
        <v>9.3000000000000007</v>
      </c>
      <c r="G516" s="353" t="s">
        <v>919</v>
      </c>
      <c r="H516" s="353" t="s">
        <v>136</v>
      </c>
      <c r="I516" s="357" t="s">
        <v>1024</v>
      </c>
      <c r="J516" s="356" t="s">
        <v>1025</v>
      </c>
      <c r="K516" s="356" t="s">
        <v>783</v>
      </c>
      <c r="L516" s="357" t="s">
        <v>783</v>
      </c>
      <c r="M516" s="356">
        <v>377641</v>
      </c>
      <c r="N516" s="374">
        <v>44593</v>
      </c>
      <c r="O516" s="70">
        <f t="shared" si="49"/>
        <v>2</v>
      </c>
      <c r="P516" s="70">
        <f t="shared" si="50"/>
        <v>2</v>
      </c>
      <c r="Q516" s="135" t="str">
        <f t="shared" si="51"/>
        <v>Gastos_com_Pessoal</v>
      </c>
    </row>
    <row r="517" spans="1:17" ht="25.5" hidden="1" x14ac:dyDescent="0.2">
      <c r="A517" s="366">
        <f t="shared" si="52"/>
        <v>514</v>
      </c>
      <c r="B517" s="351">
        <v>44593</v>
      </c>
      <c r="C517" s="375">
        <v>44593</v>
      </c>
      <c r="D517" s="353" t="s">
        <v>104</v>
      </c>
      <c r="E517" s="353" t="s">
        <v>189</v>
      </c>
      <c r="F517" s="354">
        <v>10.79</v>
      </c>
      <c r="G517" s="353" t="s">
        <v>915</v>
      </c>
      <c r="H517" s="353" t="s">
        <v>130</v>
      </c>
      <c r="I517" s="357" t="s">
        <v>1022</v>
      </c>
      <c r="J517" s="356" t="s">
        <v>1023</v>
      </c>
      <c r="K517" s="356" t="s">
        <v>783</v>
      </c>
      <c r="L517" s="357" t="s">
        <v>783</v>
      </c>
      <c r="M517" s="356">
        <v>377641</v>
      </c>
      <c r="N517" s="374">
        <v>44593</v>
      </c>
      <c r="O517" s="70">
        <f t="shared" si="49"/>
        <v>2</v>
      </c>
      <c r="P517" s="70">
        <f t="shared" si="50"/>
        <v>2</v>
      </c>
      <c r="Q517" s="135" t="str">
        <f t="shared" si="51"/>
        <v>Gastos_com_Pessoal</v>
      </c>
    </row>
    <row r="518" spans="1:17" ht="25.5" hidden="1" x14ac:dyDescent="0.2">
      <c r="A518" s="366">
        <f t="shared" si="52"/>
        <v>515</v>
      </c>
      <c r="B518" s="351">
        <v>44593</v>
      </c>
      <c r="C518" s="375">
        <v>44593</v>
      </c>
      <c r="D518" s="353" t="s">
        <v>104</v>
      </c>
      <c r="E518" s="353" t="s">
        <v>191</v>
      </c>
      <c r="F518" s="354">
        <v>3.6</v>
      </c>
      <c r="G518" s="353" t="s">
        <v>918</v>
      </c>
      <c r="H518" s="353" t="s">
        <v>130</v>
      </c>
      <c r="I518" s="357" t="s">
        <v>1022</v>
      </c>
      <c r="J518" s="356" t="s">
        <v>1023</v>
      </c>
      <c r="K518" s="356" t="s">
        <v>783</v>
      </c>
      <c r="L518" s="357" t="s">
        <v>783</v>
      </c>
      <c r="M518" s="356">
        <v>377641</v>
      </c>
      <c r="N518" s="374">
        <v>44593</v>
      </c>
      <c r="O518" s="70">
        <f t="shared" si="49"/>
        <v>2</v>
      </c>
      <c r="P518" s="70">
        <f t="shared" si="50"/>
        <v>2</v>
      </c>
      <c r="Q518" s="135" t="str">
        <f t="shared" si="51"/>
        <v>Gastos_com_Pessoal</v>
      </c>
    </row>
    <row r="519" spans="1:17" ht="36" hidden="1" x14ac:dyDescent="0.2">
      <c r="A519" s="366">
        <f t="shared" si="52"/>
        <v>516</v>
      </c>
      <c r="B519" s="351">
        <v>44593</v>
      </c>
      <c r="C519" s="375">
        <v>44593</v>
      </c>
      <c r="D519" s="353" t="s">
        <v>104</v>
      </c>
      <c r="E519" s="353" t="s">
        <v>193</v>
      </c>
      <c r="F519" s="354">
        <v>1.51</v>
      </c>
      <c r="G519" s="353" t="s">
        <v>919</v>
      </c>
      <c r="H519" s="353" t="s">
        <v>130</v>
      </c>
      <c r="I519" s="357" t="s">
        <v>1022</v>
      </c>
      <c r="J519" s="356" t="s">
        <v>1023</v>
      </c>
      <c r="K519" s="356" t="s">
        <v>783</v>
      </c>
      <c r="L519" s="357" t="s">
        <v>783</v>
      </c>
      <c r="M519" s="356">
        <v>377641</v>
      </c>
      <c r="N519" s="374">
        <v>44593</v>
      </c>
      <c r="O519" s="70">
        <f t="shared" si="49"/>
        <v>2</v>
      </c>
      <c r="P519" s="70">
        <f t="shared" si="50"/>
        <v>2</v>
      </c>
      <c r="Q519" s="135" t="str">
        <f t="shared" si="51"/>
        <v>Gastos_com_Pessoal</v>
      </c>
    </row>
    <row r="520" spans="1:17" ht="25.5" hidden="1" x14ac:dyDescent="0.2">
      <c r="A520" s="366">
        <f t="shared" si="52"/>
        <v>517</v>
      </c>
      <c r="B520" s="351">
        <v>44593</v>
      </c>
      <c r="C520" s="375">
        <v>44593</v>
      </c>
      <c r="D520" s="353" t="s">
        <v>104</v>
      </c>
      <c r="E520" s="353" t="s">
        <v>189</v>
      </c>
      <c r="F520" s="354">
        <v>3070.89</v>
      </c>
      <c r="G520" s="353" t="s">
        <v>1492</v>
      </c>
      <c r="H520" s="353" t="s">
        <v>128</v>
      </c>
      <c r="I520" s="357" t="s">
        <v>840</v>
      </c>
      <c r="J520" s="356" t="s">
        <v>841</v>
      </c>
      <c r="K520" s="356" t="s">
        <v>783</v>
      </c>
      <c r="L520" s="357" t="s">
        <v>783</v>
      </c>
      <c r="M520" s="356">
        <v>377641</v>
      </c>
      <c r="N520" s="374">
        <v>44593</v>
      </c>
      <c r="O520" s="70">
        <f t="shared" si="49"/>
        <v>2</v>
      </c>
      <c r="P520" s="70">
        <f t="shared" si="50"/>
        <v>2</v>
      </c>
      <c r="Q520" s="135" t="str">
        <f t="shared" si="51"/>
        <v>Gastos_com_Pessoal</v>
      </c>
    </row>
    <row r="521" spans="1:17" ht="25.5" hidden="1" x14ac:dyDescent="0.2">
      <c r="A521" s="366">
        <f t="shared" si="52"/>
        <v>518</v>
      </c>
      <c r="B521" s="351">
        <v>44593</v>
      </c>
      <c r="C521" s="375">
        <v>44593</v>
      </c>
      <c r="D521" s="353" t="s">
        <v>104</v>
      </c>
      <c r="E521" s="353" t="s">
        <v>191</v>
      </c>
      <c r="F521" s="354">
        <v>1159.4000000000001</v>
      </c>
      <c r="G521" s="353" t="s">
        <v>1493</v>
      </c>
      <c r="H521" s="353" t="s">
        <v>128</v>
      </c>
      <c r="I521" s="357" t="s">
        <v>840</v>
      </c>
      <c r="J521" s="356" t="s">
        <v>841</v>
      </c>
      <c r="K521" s="356" t="s">
        <v>783</v>
      </c>
      <c r="L521" s="357" t="s">
        <v>783</v>
      </c>
      <c r="M521" s="356">
        <v>377641</v>
      </c>
      <c r="N521" s="374">
        <v>44593</v>
      </c>
      <c r="O521" s="70">
        <f t="shared" si="49"/>
        <v>2</v>
      </c>
      <c r="P521" s="70">
        <f t="shared" si="50"/>
        <v>2</v>
      </c>
      <c r="Q521" s="135" t="str">
        <f t="shared" si="51"/>
        <v>Gastos_com_Pessoal</v>
      </c>
    </row>
    <row r="522" spans="1:17" ht="25.5" hidden="1" x14ac:dyDescent="0.2">
      <c r="A522" s="366">
        <f t="shared" si="52"/>
        <v>519</v>
      </c>
      <c r="B522" s="351">
        <v>44593</v>
      </c>
      <c r="C522" s="375">
        <v>44593</v>
      </c>
      <c r="D522" s="353" t="s">
        <v>104</v>
      </c>
      <c r="E522" s="353" t="s">
        <v>189</v>
      </c>
      <c r="F522" s="354">
        <v>2577.4499999999998</v>
      </c>
      <c r="G522" s="353" t="s">
        <v>1494</v>
      </c>
      <c r="H522" s="353" t="s">
        <v>658</v>
      </c>
      <c r="I522" s="357" t="s">
        <v>1495</v>
      </c>
      <c r="J522" s="356" t="s">
        <v>1496</v>
      </c>
      <c r="K522" s="356" t="s">
        <v>783</v>
      </c>
      <c r="L522" s="357" t="s">
        <v>783</v>
      </c>
      <c r="M522" s="356">
        <v>377641</v>
      </c>
      <c r="N522" s="374">
        <v>44593</v>
      </c>
      <c r="O522" s="70">
        <f t="shared" si="49"/>
        <v>2</v>
      </c>
      <c r="P522" s="70">
        <f t="shared" si="50"/>
        <v>2</v>
      </c>
      <c r="Q522" s="135" t="str">
        <f t="shared" si="51"/>
        <v>Gastos_com_Pessoal</v>
      </c>
    </row>
    <row r="523" spans="1:17" ht="25.5" hidden="1" x14ac:dyDescent="0.2">
      <c r="A523" s="366">
        <f t="shared" si="52"/>
        <v>520</v>
      </c>
      <c r="B523" s="351">
        <v>44593</v>
      </c>
      <c r="C523" s="375">
        <v>44593</v>
      </c>
      <c r="D523" s="353" t="s">
        <v>104</v>
      </c>
      <c r="E523" s="353" t="s">
        <v>191</v>
      </c>
      <c r="F523" s="354">
        <v>926.1</v>
      </c>
      <c r="G523" s="353" t="s">
        <v>1494</v>
      </c>
      <c r="H523" s="353" t="s">
        <v>658</v>
      </c>
      <c r="I523" s="357" t="s">
        <v>1495</v>
      </c>
      <c r="J523" s="356" t="s">
        <v>1496</v>
      </c>
      <c r="K523" s="356" t="s">
        <v>783</v>
      </c>
      <c r="L523" s="357" t="s">
        <v>783</v>
      </c>
      <c r="M523" s="356">
        <v>377641</v>
      </c>
      <c r="N523" s="374">
        <v>44593</v>
      </c>
      <c r="O523" s="70">
        <f t="shared" si="49"/>
        <v>2</v>
      </c>
      <c r="P523" s="70">
        <f t="shared" si="50"/>
        <v>2</v>
      </c>
      <c r="Q523" s="135" t="str">
        <f t="shared" si="51"/>
        <v>Gastos_com_Pessoal</v>
      </c>
    </row>
    <row r="524" spans="1:17" ht="25.5" hidden="1" x14ac:dyDescent="0.2">
      <c r="A524" s="366">
        <f t="shared" si="52"/>
        <v>521</v>
      </c>
      <c r="B524" s="367">
        <v>44593</v>
      </c>
      <c r="C524" s="368">
        <v>44593</v>
      </c>
      <c r="D524" s="369" t="s">
        <v>104</v>
      </c>
      <c r="E524" s="369" t="s">
        <v>189</v>
      </c>
      <c r="F524" s="370">
        <v>2546.08</v>
      </c>
      <c r="G524" s="369" t="s">
        <v>1497</v>
      </c>
      <c r="H524" s="369" t="s">
        <v>658</v>
      </c>
      <c r="I524" s="373" t="s">
        <v>1498</v>
      </c>
      <c r="J524" s="372" t="s">
        <v>1499</v>
      </c>
      <c r="K524" s="372" t="s">
        <v>783</v>
      </c>
      <c r="L524" s="373" t="s">
        <v>783</v>
      </c>
      <c r="M524" s="372">
        <v>377641</v>
      </c>
      <c r="N524" s="377">
        <v>44593</v>
      </c>
      <c r="O524" s="70">
        <f t="shared" si="49"/>
        <v>2</v>
      </c>
      <c r="P524" s="70">
        <f t="shared" si="50"/>
        <v>2</v>
      </c>
      <c r="Q524" s="135" t="str">
        <f t="shared" si="51"/>
        <v>Gastos_com_Pessoal</v>
      </c>
    </row>
    <row r="525" spans="1:17" ht="25.5" hidden="1" x14ac:dyDescent="0.2">
      <c r="A525" s="366">
        <f t="shared" si="52"/>
        <v>522</v>
      </c>
      <c r="B525" s="351">
        <v>44593</v>
      </c>
      <c r="C525" s="375">
        <v>44593</v>
      </c>
      <c r="D525" s="353" t="s">
        <v>104</v>
      </c>
      <c r="E525" s="353" t="s">
        <v>191</v>
      </c>
      <c r="F525" s="354">
        <v>889.31</v>
      </c>
      <c r="G525" s="353" t="s">
        <v>1500</v>
      </c>
      <c r="H525" s="353" t="s">
        <v>658</v>
      </c>
      <c r="I525" s="357" t="s">
        <v>1498</v>
      </c>
      <c r="J525" s="356" t="s">
        <v>1499</v>
      </c>
      <c r="K525" s="356" t="s">
        <v>783</v>
      </c>
      <c r="L525" s="357" t="s">
        <v>783</v>
      </c>
      <c r="M525" s="356">
        <v>377641</v>
      </c>
      <c r="N525" s="374">
        <v>44593</v>
      </c>
      <c r="O525" s="70">
        <f t="shared" si="49"/>
        <v>2</v>
      </c>
      <c r="P525" s="70">
        <f t="shared" si="50"/>
        <v>2</v>
      </c>
      <c r="Q525" s="135" t="str">
        <f t="shared" si="51"/>
        <v>Gastos_com_Pessoal</v>
      </c>
    </row>
    <row r="526" spans="1:17" ht="25.5" hidden="1" x14ac:dyDescent="0.2">
      <c r="A526" s="366">
        <f t="shared" si="52"/>
        <v>523</v>
      </c>
      <c r="B526" s="367">
        <v>44593</v>
      </c>
      <c r="C526" s="368">
        <v>44593</v>
      </c>
      <c r="D526" s="369" t="s">
        <v>104</v>
      </c>
      <c r="E526" s="369" t="s">
        <v>189</v>
      </c>
      <c r="F526" s="370">
        <v>1251.3800000000001</v>
      </c>
      <c r="G526" s="355" t="s">
        <v>1501</v>
      </c>
      <c r="H526" s="369" t="s">
        <v>658</v>
      </c>
      <c r="I526" s="357" t="s">
        <v>1502</v>
      </c>
      <c r="J526" s="356" t="s">
        <v>1503</v>
      </c>
      <c r="K526" s="356" t="s">
        <v>783</v>
      </c>
      <c r="L526" s="357" t="s">
        <v>783</v>
      </c>
      <c r="M526" s="356">
        <v>377641</v>
      </c>
      <c r="N526" s="374">
        <v>44593</v>
      </c>
      <c r="O526" s="70">
        <f t="shared" si="49"/>
        <v>2</v>
      </c>
      <c r="P526" s="70">
        <f t="shared" si="50"/>
        <v>2</v>
      </c>
      <c r="Q526" s="135" t="str">
        <f t="shared" si="51"/>
        <v>Gastos_com_Pessoal</v>
      </c>
    </row>
    <row r="527" spans="1:17" ht="25.5" hidden="1" x14ac:dyDescent="0.2">
      <c r="A527" s="366">
        <f t="shared" si="52"/>
        <v>524</v>
      </c>
      <c r="B527" s="351">
        <v>44593</v>
      </c>
      <c r="C527" s="375">
        <v>44593</v>
      </c>
      <c r="D527" s="353" t="s">
        <v>104</v>
      </c>
      <c r="E527" s="353" t="s">
        <v>191</v>
      </c>
      <c r="F527" s="354">
        <v>417.14</v>
      </c>
      <c r="G527" s="353" t="s">
        <v>1504</v>
      </c>
      <c r="H527" s="353" t="s">
        <v>658</v>
      </c>
      <c r="I527" s="357" t="s">
        <v>1502</v>
      </c>
      <c r="J527" s="356" t="s">
        <v>1503</v>
      </c>
      <c r="K527" s="356" t="s">
        <v>783</v>
      </c>
      <c r="L527" s="357" t="s">
        <v>783</v>
      </c>
      <c r="M527" s="356">
        <v>377641</v>
      </c>
      <c r="N527" s="374">
        <v>44593</v>
      </c>
      <c r="O527" s="70">
        <f t="shared" si="49"/>
        <v>2</v>
      </c>
      <c r="P527" s="70">
        <f t="shared" si="50"/>
        <v>2</v>
      </c>
      <c r="Q527" s="135" t="str">
        <f t="shared" si="51"/>
        <v>Gastos_com_Pessoal</v>
      </c>
    </row>
    <row r="528" spans="1:17" ht="25.5" hidden="1" x14ac:dyDescent="0.2">
      <c r="A528" s="366">
        <f t="shared" si="52"/>
        <v>525</v>
      </c>
      <c r="B528" s="351">
        <v>44593</v>
      </c>
      <c r="C528" s="375">
        <v>44593</v>
      </c>
      <c r="D528" s="353" t="s">
        <v>104</v>
      </c>
      <c r="E528" s="353" t="s">
        <v>189</v>
      </c>
      <c r="F528" s="354">
        <v>2415.6799999999998</v>
      </c>
      <c r="G528" s="353" t="s">
        <v>1505</v>
      </c>
      <c r="H528" s="353" t="s">
        <v>658</v>
      </c>
      <c r="I528" s="357" t="s">
        <v>1506</v>
      </c>
      <c r="J528" s="356" t="s">
        <v>1507</v>
      </c>
      <c r="K528" s="356" t="s">
        <v>783</v>
      </c>
      <c r="L528" s="357" t="s">
        <v>783</v>
      </c>
      <c r="M528" s="356">
        <v>377641</v>
      </c>
      <c r="N528" s="374">
        <v>44593</v>
      </c>
      <c r="O528" s="70">
        <f t="shared" si="49"/>
        <v>2</v>
      </c>
      <c r="P528" s="70">
        <f t="shared" si="50"/>
        <v>2</v>
      </c>
      <c r="Q528" s="135" t="str">
        <f t="shared" si="51"/>
        <v>Gastos_com_Pessoal</v>
      </c>
    </row>
    <row r="529" spans="1:17" ht="25.5" hidden="1" x14ac:dyDescent="0.2">
      <c r="A529" s="366">
        <f t="shared" si="52"/>
        <v>526</v>
      </c>
      <c r="B529" s="351">
        <v>44593</v>
      </c>
      <c r="C529" s="375">
        <v>44593</v>
      </c>
      <c r="D529" s="353" t="s">
        <v>104</v>
      </c>
      <c r="E529" s="353" t="s">
        <v>191</v>
      </c>
      <c r="F529" s="354">
        <v>858.73</v>
      </c>
      <c r="G529" s="353" t="s">
        <v>1508</v>
      </c>
      <c r="H529" s="353" t="s">
        <v>658</v>
      </c>
      <c r="I529" s="357" t="s">
        <v>1506</v>
      </c>
      <c r="J529" s="356" t="s">
        <v>1507</v>
      </c>
      <c r="K529" s="356" t="s">
        <v>783</v>
      </c>
      <c r="L529" s="357" t="s">
        <v>783</v>
      </c>
      <c r="M529" s="356">
        <v>377641</v>
      </c>
      <c r="N529" s="374">
        <v>44593</v>
      </c>
      <c r="O529" s="70">
        <f t="shared" si="49"/>
        <v>2</v>
      </c>
      <c r="P529" s="70">
        <f t="shared" si="50"/>
        <v>2</v>
      </c>
      <c r="Q529" s="135" t="str">
        <f t="shared" si="51"/>
        <v>Gastos_com_Pessoal</v>
      </c>
    </row>
    <row r="530" spans="1:17" ht="25.5" hidden="1" x14ac:dyDescent="0.2">
      <c r="A530" s="366">
        <f t="shared" si="52"/>
        <v>527</v>
      </c>
      <c r="B530" s="351">
        <v>44593</v>
      </c>
      <c r="C530" s="375">
        <v>44593</v>
      </c>
      <c r="D530" s="353" t="s">
        <v>104</v>
      </c>
      <c r="E530" s="353" t="s">
        <v>189</v>
      </c>
      <c r="F530" s="354">
        <v>2650.43</v>
      </c>
      <c r="G530" s="353" t="s">
        <v>1509</v>
      </c>
      <c r="H530" s="353" t="s">
        <v>130</v>
      </c>
      <c r="I530" s="357" t="s">
        <v>1510</v>
      </c>
      <c r="J530" s="356" t="s">
        <v>1511</v>
      </c>
      <c r="K530" s="356" t="s">
        <v>783</v>
      </c>
      <c r="L530" s="357" t="s">
        <v>783</v>
      </c>
      <c r="M530" s="356">
        <v>377641</v>
      </c>
      <c r="N530" s="374">
        <v>44593</v>
      </c>
      <c r="O530" s="70">
        <f t="shared" si="49"/>
        <v>2</v>
      </c>
      <c r="P530" s="70">
        <f t="shared" si="50"/>
        <v>2</v>
      </c>
      <c r="Q530" s="135" t="str">
        <f t="shared" si="51"/>
        <v>Gastos_com_Pessoal</v>
      </c>
    </row>
    <row r="531" spans="1:17" ht="25.5" hidden="1" x14ac:dyDescent="0.2">
      <c r="A531" s="366">
        <f t="shared" si="52"/>
        <v>528</v>
      </c>
      <c r="B531" s="351">
        <v>44593</v>
      </c>
      <c r="C531" s="375">
        <v>44593</v>
      </c>
      <c r="D531" s="353" t="s">
        <v>104</v>
      </c>
      <c r="E531" s="353" t="s">
        <v>191</v>
      </c>
      <c r="F531" s="354">
        <v>959.26</v>
      </c>
      <c r="G531" s="353" t="s">
        <v>1512</v>
      </c>
      <c r="H531" s="353" t="s">
        <v>130</v>
      </c>
      <c r="I531" s="357" t="s">
        <v>1510</v>
      </c>
      <c r="J531" s="356" t="s">
        <v>1511</v>
      </c>
      <c r="K531" s="356" t="s">
        <v>783</v>
      </c>
      <c r="L531" s="357" t="s">
        <v>783</v>
      </c>
      <c r="M531" s="356">
        <v>377641</v>
      </c>
      <c r="N531" s="374">
        <v>44593</v>
      </c>
      <c r="O531" s="70">
        <f t="shared" si="49"/>
        <v>2</v>
      </c>
      <c r="P531" s="70">
        <f t="shared" si="50"/>
        <v>2</v>
      </c>
      <c r="Q531" s="135" t="str">
        <f t="shared" si="51"/>
        <v>Gastos_com_Pessoal</v>
      </c>
    </row>
    <row r="532" spans="1:17" ht="25.5" hidden="1" x14ac:dyDescent="0.2">
      <c r="A532" s="366">
        <f t="shared" si="52"/>
        <v>529</v>
      </c>
      <c r="B532" s="351">
        <v>44593</v>
      </c>
      <c r="C532" s="375">
        <v>44593</v>
      </c>
      <c r="D532" s="353" t="s">
        <v>104</v>
      </c>
      <c r="E532" s="353" t="s">
        <v>189</v>
      </c>
      <c r="F532" s="354">
        <v>2470.54</v>
      </c>
      <c r="G532" s="353" t="s">
        <v>1513</v>
      </c>
      <c r="H532" s="353" t="s">
        <v>130</v>
      </c>
      <c r="I532" s="357" t="s">
        <v>1514</v>
      </c>
      <c r="J532" s="356" t="s">
        <v>1515</v>
      </c>
      <c r="K532" s="356" t="s">
        <v>783</v>
      </c>
      <c r="L532" s="357" t="s">
        <v>783</v>
      </c>
      <c r="M532" s="356">
        <v>377641</v>
      </c>
      <c r="N532" s="374">
        <v>44593</v>
      </c>
      <c r="O532" s="70">
        <f t="shared" si="49"/>
        <v>2</v>
      </c>
      <c r="P532" s="70">
        <f t="shared" si="50"/>
        <v>2</v>
      </c>
      <c r="Q532" s="135" t="str">
        <f t="shared" si="51"/>
        <v>Gastos_com_Pessoal</v>
      </c>
    </row>
    <row r="533" spans="1:17" ht="25.5" hidden="1" x14ac:dyDescent="0.2">
      <c r="A533" s="366">
        <f t="shared" si="52"/>
        <v>530</v>
      </c>
      <c r="B533" s="351">
        <v>44593</v>
      </c>
      <c r="C533" s="375">
        <v>44593</v>
      </c>
      <c r="D533" s="353" t="s">
        <v>104</v>
      </c>
      <c r="E533" s="353" t="s">
        <v>191</v>
      </c>
      <c r="F533" s="354">
        <v>881.55</v>
      </c>
      <c r="G533" s="353" t="s">
        <v>1516</v>
      </c>
      <c r="H533" s="353" t="s">
        <v>130</v>
      </c>
      <c r="I533" s="357" t="s">
        <v>1514</v>
      </c>
      <c r="J533" s="356" t="s">
        <v>1515</v>
      </c>
      <c r="K533" s="356" t="s">
        <v>783</v>
      </c>
      <c r="L533" s="357" t="s">
        <v>783</v>
      </c>
      <c r="M533" s="356">
        <v>377641</v>
      </c>
      <c r="N533" s="374">
        <v>44593</v>
      </c>
      <c r="O533" s="70">
        <f t="shared" si="49"/>
        <v>2</v>
      </c>
      <c r="P533" s="70">
        <f t="shared" si="50"/>
        <v>2</v>
      </c>
      <c r="Q533" s="135" t="str">
        <f t="shared" si="51"/>
        <v>Gastos_com_Pessoal</v>
      </c>
    </row>
    <row r="534" spans="1:17" ht="25.5" hidden="1" x14ac:dyDescent="0.2">
      <c r="A534" s="366">
        <f t="shared" si="52"/>
        <v>531</v>
      </c>
      <c r="B534" s="351">
        <v>44593</v>
      </c>
      <c r="C534" s="375">
        <v>44593</v>
      </c>
      <c r="D534" s="353" t="s">
        <v>104</v>
      </c>
      <c r="E534" s="353" t="s">
        <v>189</v>
      </c>
      <c r="F534" s="354">
        <v>2416.75</v>
      </c>
      <c r="G534" s="353" t="s">
        <v>1517</v>
      </c>
      <c r="H534" s="353" t="s">
        <v>658</v>
      </c>
      <c r="I534" s="357" t="s">
        <v>1518</v>
      </c>
      <c r="J534" s="356" t="s">
        <v>1519</v>
      </c>
      <c r="K534" s="356" t="s">
        <v>783</v>
      </c>
      <c r="L534" s="357" t="s">
        <v>783</v>
      </c>
      <c r="M534" s="356">
        <v>377641</v>
      </c>
      <c r="N534" s="374">
        <v>44593</v>
      </c>
      <c r="O534" s="70">
        <f t="shared" si="49"/>
        <v>2</v>
      </c>
      <c r="P534" s="70">
        <f t="shared" si="50"/>
        <v>2</v>
      </c>
      <c r="Q534" s="135" t="str">
        <f t="shared" si="51"/>
        <v>Gastos_com_Pessoal</v>
      </c>
    </row>
    <row r="535" spans="1:17" ht="25.5" hidden="1" x14ac:dyDescent="0.2">
      <c r="A535" s="366">
        <f t="shared" si="52"/>
        <v>532</v>
      </c>
      <c r="B535" s="351">
        <v>44593</v>
      </c>
      <c r="C535" s="375">
        <v>44593</v>
      </c>
      <c r="D535" s="353" t="s">
        <v>104</v>
      </c>
      <c r="E535" s="353" t="s">
        <v>191</v>
      </c>
      <c r="F535" s="354">
        <v>859.48</v>
      </c>
      <c r="G535" s="353" t="s">
        <v>1520</v>
      </c>
      <c r="H535" s="353" t="s">
        <v>658</v>
      </c>
      <c r="I535" s="357" t="s">
        <v>1518</v>
      </c>
      <c r="J535" s="356" t="s">
        <v>1519</v>
      </c>
      <c r="K535" s="356" t="s">
        <v>783</v>
      </c>
      <c r="L535" s="357" t="s">
        <v>783</v>
      </c>
      <c r="M535" s="356">
        <v>377641</v>
      </c>
      <c r="N535" s="374">
        <v>44593</v>
      </c>
      <c r="O535" s="70">
        <f t="shared" si="49"/>
        <v>2</v>
      </c>
      <c r="P535" s="70">
        <f t="shared" si="50"/>
        <v>2</v>
      </c>
      <c r="Q535" s="135" t="str">
        <f t="shared" si="51"/>
        <v>Gastos_com_Pessoal</v>
      </c>
    </row>
    <row r="536" spans="1:17" ht="25.5" hidden="1" x14ac:dyDescent="0.2">
      <c r="A536" s="366">
        <f t="shared" si="52"/>
        <v>533</v>
      </c>
      <c r="B536" s="351">
        <v>44593</v>
      </c>
      <c r="C536" s="375">
        <v>44593</v>
      </c>
      <c r="D536" s="353" t="s">
        <v>104</v>
      </c>
      <c r="E536" s="353" t="s">
        <v>189</v>
      </c>
      <c r="F536" s="354">
        <v>2745.72</v>
      </c>
      <c r="G536" s="353" t="s">
        <v>1521</v>
      </c>
      <c r="H536" s="353" t="s">
        <v>130</v>
      </c>
      <c r="I536" s="357" t="s">
        <v>1522</v>
      </c>
      <c r="J536" s="356" t="s">
        <v>1523</v>
      </c>
      <c r="K536" s="356" t="s">
        <v>783</v>
      </c>
      <c r="L536" s="357" t="s">
        <v>783</v>
      </c>
      <c r="M536" s="356">
        <v>377641</v>
      </c>
      <c r="N536" s="374">
        <v>44593</v>
      </c>
      <c r="O536" s="70">
        <f t="shared" si="49"/>
        <v>2</v>
      </c>
      <c r="P536" s="70">
        <f t="shared" si="50"/>
        <v>2</v>
      </c>
      <c r="Q536" s="135" t="str">
        <f t="shared" si="51"/>
        <v>Gastos_com_Pessoal</v>
      </c>
    </row>
    <row r="537" spans="1:17" ht="25.5" hidden="1" x14ac:dyDescent="0.2">
      <c r="A537" s="366">
        <f t="shared" si="52"/>
        <v>534</v>
      </c>
      <c r="B537" s="351">
        <v>44593</v>
      </c>
      <c r="C537" s="375">
        <v>44593</v>
      </c>
      <c r="D537" s="353" t="s">
        <v>104</v>
      </c>
      <c r="E537" s="353" t="s">
        <v>191</v>
      </c>
      <c r="F537" s="354">
        <v>972.5</v>
      </c>
      <c r="G537" s="353" t="s">
        <v>1524</v>
      </c>
      <c r="H537" s="353" t="s">
        <v>130</v>
      </c>
      <c r="I537" s="357" t="s">
        <v>1522</v>
      </c>
      <c r="J537" s="356" t="s">
        <v>1523</v>
      </c>
      <c r="K537" s="356" t="s">
        <v>783</v>
      </c>
      <c r="L537" s="357" t="s">
        <v>783</v>
      </c>
      <c r="M537" s="389">
        <v>377641</v>
      </c>
      <c r="N537" s="374">
        <v>44593</v>
      </c>
      <c r="O537" s="70">
        <f t="shared" si="49"/>
        <v>2</v>
      </c>
      <c r="P537" s="70">
        <f t="shared" si="50"/>
        <v>2</v>
      </c>
      <c r="Q537" s="135" t="str">
        <f t="shared" si="51"/>
        <v>Gastos_com_Pessoal</v>
      </c>
    </row>
    <row r="538" spans="1:17" ht="25.5" hidden="1" x14ac:dyDescent="0.2">
      <c r="A538" s="366">
        <f t="shared" si="52"/>
        <v>535</v>
      </c>
      <c r="B538" s="351">
        <v>44593</v>
      </c>
      <c r="C538" s="375">
        <v>44593</v>
      </c>
      <c r="D538" s="353" t="s">
        <v>104</v>
      </c>
      <c r="E538" s="353" t="s">
        <v>189</v>
      </c>
      <c r="F538" s="354">
        <v>1752.6</v>
      </c>
      <c r="G538" s="355" t="s">
        <v>1525</v>
      </c>
      <c r="H538" s="353" t="s">
        <v>658</v>
      </c>
      <c r="I538" s="357" t="s">
        <v>1526</v>
      </c>
      <c r="J538" s="356" t="s">
        <v>1527</v>
      </c>
      <c r="K538" s="356" t="s">
        <v>783</v>
      </c>
      <c r="L538" s="357" t="s">
        <v>783</v>
      </c>
      <c r="M538" s="356">
        <v>377641</v>
      </c>
      <c r="N538" s="374">
        <v>44593</v>
      </c>
      <c r="O538" s="70">
        <f t="shared" si="49"/>
        <v>2</v>
      </c>
      <c r="P538" s="70">
        <f t="shared" si="50"/>
        <v>2</v>
      </c>
      <c r="Q538" s="135" t="str">
        <f t="shared" si="51"/>
        <v>Gastos_com_Pessoal</v>
      </c>
    </row>
    <row r="539" spans="1:17" ht="25.5" hidden="1" x14ac:dyDescent="0.2">
      <c r="A539" s="366">
        <f t="shared" si="52"/>
        <v>536</v>
      </c>
      <c r="B539" s="351">
        <v>44593</v>
      </c>
      <c r="C539" s="375">
        <v>44593</v>
      </c>
      <c r="D539" s="353" t="s">
        <v>104</v>
      </c>
      <c r="E539" s="353" t="s">
        <v>191</v>
      </c>
      <c r="F539" s="354">
        <v>596.21</v>
      </c>
      <c r="G539" s="353" t="s">
        <v>1528</v>
      </c>
      <c r="H539" s="353" t="s">
        <v>658</v>
      </c>
      <c r="I539" s="357" t="s">
        <v>1526</v>
      </c>
      <c r="J539" s="356" t="s">
        <v>1527</v>
      </c>
      <c r="K539" s="356" t="s">
        <v>783</v>
      </c>
      <c r="L539" s="357" t="s">
        <v>783</v>
      </c>
      <c r="M539" s="356">
        <v>377641</v>
      </c>
      <c r="N539" s="374">
        <v>44593</v>
      </c>
      <c r="O539" s="70">
        <f t="shared" si="49"/>
        <v>2</v>
      </c>
      <c r="P539" s="70">
        <f t="shared" si="50"/>
        <v>2</v>
      </c>
      <c r="Q539" s="135" t="str">
        <f t="shared" si="51"/>
        <v>Gastos_com_Pessoal</v>
      </c>
    </row>
    <row r="540" spans="1:17" s="445" customFormat="1" ht="36" hidden="1" x14ac:dyDescent="0.2">
      <c r="A540" s="424">
        <f t="shared" si="52"/>
        <v>537</v>
      </c>
      <c r="B540" s="425">
        <v>44594</v>
      </c>
      <c r="C540" s="426">
        <v>44593</v>
      </c>
      <c r="D540" s="427" t="s">
        <v>115</v>
      </c>
      <c r="E540" s="427" t="s">
        <v>354</v>
      </c>
      <c r="F540" s="428">
        <v>-267</v>
      </c>
      <c r="G540" s="427" t="s">
        <v>1529</v>
      </c>
      <c r="H540" s="427" t="s">
        <v>136</v>
      </c>
      <c r="I540" s="430" t="s">
        <v>664</v>
      </c>
      <c r="J540" s="430" t="s">
        <v>811</v>
      </c>
      <c r="K540" s="430" t="s">
        <v>732</v>
      </c>
      <c r="L540" s="430" t="s">
        <v>1066</v>
      </c>
      <c r="M540" s="430">
        <v>75556595</v>
      </c>
      <c r="N540" s="443">
        <v>44593</v>
      </c>
      <c r="O540" s="444">
        <f t="shared" si="49"/>
        <v>2</v>
      </c>
      <c r="P540" s="444">
        <f t="shared" si="50"/>
        <v>2</v>
      </c>
      <c r="Q540" s="135" t="str">
        <f t="shared" si="51"/>
        <v>Gastos_Gerais</v>
      </c>
    </row>
    <row r="541" spans="1:17" ht="25.5" hidden="1" x14ac:dyDescent="0.2">
      <c r="A541" s="366">
        <f t="shared" si="52"/>
        <v>538</v>
      </c>
      <c r="B541" s="351">
        <v>44595</v>
      </c>
      <c r="C541" s="375">
        <v>44562</v>
      </c>
      <c r="D541" s="353" t="s">
        <v>104</v>
      </c>
      <c r="E541" s="353" t="s">
        <v>106</v>
      </c>
      <c r="F541" s="354">
        <v>89378</v>
      </c>
      <c r="G541" s="353" t="s">
        <v>1530</v>
      </c>
      <c r="H541" s="353" t="s">
        <v>128</v>
      </c>
      <c r="I541" s="357" t="s">
        <v>666</v>
      </c>
      <c r="J541" s="356" t="s">
        <v>666</v>
      </c>
      <c r="K541" s="356" t="s">
        <v>732</v>
      </c>
      <c r="L541" s="357" t="s">
        <v>1531</v>
      </c>
      <c r="M541" s="356"/>
      <c r="N541" s="374">
        <v>44595</v>
      </c>
      <c r="O541" s="70">
        <f t="shared" si="49"/>
        <v>2</v>
      </c>
      <c r="P541" s="70">
        <f t="shared" si="50"/>
        <v>1</v>
      </c>
      <c r="Q541" s="135" t="str">
        <f t="shared" si="51"/>
        <v>Gastos_com_Pessoal</v>
      </c>
    </row>
    <row r="542" spans="1:17" ht="25.5" hidden="1" x14ac:dyDescent="0.2">
      <c r="A542" s="366">
        <f t="shared" si="52"/>
        <v>539</v>
      </c>
      <c r="B542" s="351">
        <v>44595</v>
      </c>
      <c r="C542" s="375">
        <v>44593</v>
      </c>
      <c r="D542" s="353" t="s">
        <v>115</v>
      </c>
      <c r="E542" s="353" t="s">
        <v>286</v>
      </c>
      <c r="F542" s="354">
        <v>190</v>
      </c>
      <c r="G542" s="353" t="s">
        <v>1532</v>
      </c>
      <c r="H542" s="353" t="s">
        <v>127</v>
      </c>
      <c r="I542" s="357" t="s">
        <v>1533</v>
      </c>
      <c r="J542" s="356" t="s">
        <v>666</v>
      </c>
      <c r="K542" s="356" t="s">
        <v>1065</v>
      </c>
      <c r="L542" s="357" t="s">
        <v>1066</v>
      </c>
      <c r="M542" s="356" t="s">
        <v>666</v>
      </c>
      <c r="N542" s="374">
        <v>44595</v>
      </c>
      <c r="O542" s="70">
        <f t="shared" si="49"/>
        <v>2</v>
      </c>
      <c r="P542" s="70">
        <f t="shared" si="50"/>
        <v>2</v>
      </c>
      <c r="Q542" s="135" t="str">
        <f t="shared" si="51"/>
        <v>Gastos_Gerais</v>
      </c>
    </row>
    <row r="543" spans="1:17" ht="25.5" hidden="1" x14ac:dyDescent="0.2">
      <c r="A543" s="366">
        <f t="shared" si="52"/>
        <v>540</v>
      </c>
      <c r="B543" s="351">
        <v>44596</v>
      </c>
      <c r="C543" s="375">
        <v>44562</v>
      </c>
      <c r="D543" s="353" t="s">
        <v>104</v>
      </c>
      <c r="E543" s="353" t="s">
        <v>106</v>
      </c>
      <c r="F543" s="354">
        <v>1189</v>
      </c>
      <c r="G543" s="353" t="s">
        <v>1534</v>
      </c>
      <c r="H543" s="353" t="s">
        <v>128</v>
      </c>
      <c r="I543" s="357" t="s">
        <v>1535</v>
      </c>
      <c r="J543" s="356" t="s">
        <v>1536</v>
      </c>
      <c r="K543" s="356" t="s">
        <v>732</v>
      </c>
      <c r="L543" s="357" t="s">
        <v>792</v>
      </c>
      <c r="M543" s="356" t="s">
        <v>1537</v>
      </c>
      <c r="N543" s="374">
        <v>44596</v>
      </c>
      <c r="O543" s="70">
        <f t="shared" si="49"/>
        <v>2</v>
      </c>
      <c r="P543" s="70">
        <f t="shared" si="50"/>
        <v>1</v>
      </c>
      <c r="Q543" s="135" t="str">
        <f t="shared" si="51"/>
        <v>Gastos_com_Pessoal</v>
      </c>
    </row>
    <row r="544" spans="1:17" s="321" customFormat="1" ht="25.5" hidden="1" x14ac:dyDescent="0.2">
      <c r="A544" s="366">
        <f t="shared" si="52"/>
        <v>541</v>
      </c>
      <c r="B544" s="351">
        <v>44596</v>
      </c>
      <c r="C544" s="375">
        <v>44562</v>
      </c>
      <c r="D544" s="353" t="s">
        <v>104</v>
      </c>
      <c r="E544" s="353" t="s">
        <v>106</v>
      </c>
      <c r="F544" s="354">
        <v>1668</v>
      </c>
      <c r="G544" s="353" t="s">
        <v>1534</v>
      </c>
      <c r="H544" s="353" t="s">
        <v>128</v>
      </c>
      <c r="I544" s="357" t="s">
        <v>1538</v>
      </c>
      <c r="J544" s="356" t="s">
        <v>1539</v>
      </c>
      <c r="K544" s="356" t="s">
        <v>732</v>
      </c>
      <c r="L544" s="357" t="s">
        <v>792</v>
      </c>
      <c r="M544" s="356" t="s">
        <v>1540</v>
      </c>
      <c r="N544" s="374">
        <v>44596</v>
      </c>
      <c r="O544" s="70">
        <f t="shared" si="49"/>
        <v>2</v>
      </c>
      <c r="P544" s="70">
        <f t="shared" si="50"/>
        <v>1</v>
      </c>
      <c r="Q544" s="135" t="str">
        <f t="shared" si="51"/>
        <v>Gastos_com_Pessoal</v>
      </c>
    </row>
    <row r="545" spans="1:17" ht="25.5" hidden="1" x14ac:dyDescent="0.2">
      <c r="A545" s="366">
        <f t="shared" si="52"/>
        <v>542</v>
      </c>
      <c r="B545" s="362">
        <v>44596</v>
      </c>
      <c r="C545" s="363">
        <v>44562</v>
      </c>
      <c r="D545" s="355" t="s">
        <v>104</v>
      </c>
      <c r="E545" s="355" t="s">
        <v>106</v>
      </c>
      <c r="F545" s="364">
        <v>5486</v>
      </c>
      <c r="G545" s="353" t="s">
        <v>1534</v>
      </c>
      <c r="H545" s="355" t="s">
        <v>140</v>
      </c>
      <c r="I545" s="357" t="s">
        <v>1541</v>
      </c>
      <c r="J545" s="372" t="s">
        <v>1542</v>
      </c>
      <c r="K545" s="357" t="s">
        <v>732</v>
      </c>
      <c r="L545" s="357" t="s">
        <v>792</v>
      </c>
      <c r="M545" s="357" t="s">
        <v>1543</v>
      </c>
      <c r="N545" s="365">
        <v>44596</v>
      </c>
      <c r="O545" s="70">
        <f t="shared" si="49"/>
        <v>2</v>
      </c>
      <c r="P545" s="70">
        <f t="shared" si="50"/>
        <v>1</v>
      </c>
      <c r="Q545" s="135" t="str">
        <f t="shared" si="51"/>
        <v>Gastos_com_Pessoal</v>
      </c>
    </row>
    <row r="546" spans="1:17" ht="25.5" hidden="1" x14ac:dyDescent="0.2">
      <c r="A546" s="366">
        <f t="shared" si="52"/>
        <v>543</v>
      </c>
      <c r="B546" s="351">
        <v>44596</v>
      </c>
      <c r="C546" s="375">
        <v>44562</v>
      </c>
      <c r="D546" s="353" t="s">
        <v>104</v>
      </c>
      <c r="E546" s="353" t="s">
        <v>106</v>
      </c>
      <c r="F546" s="354">
        <v>1989</v>
      </c>
      <c r="G546" s="353" t="s">
        <v>1544</v>
      </c>
      <c r="H546" s="353" t="s">
        <v>130</v>
      </c>
      <c r="I546" s="357" t="s">
        <v>1545</v>
      </c>
      <c r="J546" s="372" t="s">
        <v>1546</v>
      </c>
      <c r="K546" s="356" t="s">
        <v>732</v>
      </c>
      <c r="L546" s="357" t="s">
        <v>792</v>
      </c>
      <c r="M546" s="356" t="s">
        <v>1547</v>
      </c>
      <c r="N546" s="374">
        <v>44596</v>
      </c>
      <c r="O546" s="70">
        <f t="shared" si="49"/>
        <v>2</v>
      </c>
      <c r="P546" s="70">
        <f t="shared" si="50"/>
        <v>1</v>
      </c>
      <c r="Q546" s="135" t="str">
        <f t="shared" si="51"/>
        <v>Gastos_com_Pessoal</v>
      </c>
    </row>
    <row r="547" spans="1:17" ht="25.5" hidden="1" x14ac:dyDescent="0.2">
      <c r="A547" s="366">
        <f t="shared" si="52"/>
        <v>544</v>
      </c>
      <c r="B547" s="367">
        <v>44596</v>
      </c>
      <c r="C547" s="368">
        <v>44562</v>
      </c>
      <c r="D547" s="369" t="s">
        <v>104</v>
      </c>
      <c r="E547" s="369" t="s">
        <v>106</v>
      </c>
      <c r="F547" s="370">
        <v>1846</v>
      </c>
      <c r="G547" s="369" t="s">
        <v>1534</v>
      </c>
      <c r="H547" s="369" t="s">
        <v>131</v>
      </c>
      <c r="I547" s="373" t="s">
        <v>1548</v>
      </c>
      <c r="J547" s="372" t="s">
        <v>1549</v>
      </c>
      <c r="K547" s="372" t="s">
        <v>732</v>
      </c>
      <c r="L547" s="373" t="s">
        <v>792</v>
      </c>
      <c r="M547" s="372" t="s">
        <v>1550</v>
      </c>
      <c r="N547" s="377">
        <v>44596</v>
      </c>
      <c r="O547" s="70">
        <f t="shared" si="49"/>
        <v>2</v>
      </c>
      <c r="P547" s="70">
        <f t="shared" si="50"/>
        <v>1</v>
      </c>
      <c r="Q547" s="135" t="str">
        <f t="shared" si="51"/>
        <v>Gastos_com_Pessoal</v>
      </c>
    </row>
    <row r="548" spans="1:17" ht="48" hidden="1" x14ac:dyDescent="0.2">
      <c r="A548" s="366">
        <f t="shared" si="52"/>
        <v>545</v>
      </c>
      <c r="B548" s="425">
        <v>44596</v>
      </c>
      <c r="C548" s="426">
        <v>44562</v>
      </c>
      <c r="D548" s="427" t="s">
        <v>104</v>
      </c>
      <c r="E548" s="427" t="s">
        <v>106</v>
      </c>
      <c r="F548" s="428">
        <v>1336190</v>
      </c>
      <c r="G548" s="427" t="s">
        <v>1551</v>
      </c>
      <c r="H548" s="369" t="s">
        <v>127</v>
      </c>
      <c r="I548" s="373" t="s">
        <v>666</v>
      </c>
      <c r="J548" s="372" t="s">
        <v>666</v>
      </c>
      <c r="K548" s="356" t="s">
        <v>732</v>
      </c>
      <c r="L548" s="357" t="s">
        <v>1531</v>
      </c>
      <c r="M548" s="372">
        <v>554253522</v>
      </c>
      <c r="N548" s="377">
        <v>44596</v>
      </c>
      <c r="O548" s="70">
        <f t="shared" ref="O548:O549" si="53">IF(B548=0,0,IF(YEAR(B548)=$P$1,MONTH(B548)-$O$1+1,(YEAR(B548)-$P$1)*12-$O$1+1+MONTH(B548)))</f>
        <v>2</v>
      </c>
      <c r="P548" s="70">
        <f t="shared" ref="P548:P549" si="54">IF(C548=0,0,IF(YEAR(C548)=$P$1,MONTH(C548)-$O$1+1,(YEAR(C548)-$P$1)*12-$O$1+1+MONTH(C548)))</f>
        <v>1</v>
      </c>
      <c r="Q548" s="135" t="str">
        <f t="shared" ref="Q548:Q549" si="55">SUBSTITUTE(D548," ","_")</f>
        <v>Gastos_com_Pessoal</v>
      </c>
    </row>
    <row r="549" spans="1:17" ht="36" hidden="1" x14ac:dyDescent="0.2">
      <c r="A549" s="366">
        <f t="shared" si="52"/>
        <v>546</v>
      </c>
      <c r="B549" s="425">
        <v>44596</v>
      </c>
      <c r="C549" s="426">
        <v>44562</v>
      </c>
      <c r="D549" s="427" t="s">
        <v>104</v>
      </c>
      <c r="E549" s="427" t="s">
        <v>106</v>
      </c>
      <c r="F549" s="428">
        <v>855778</v>
      </c>
      <c r="G549" s="427" t="s">
        <v>1552</v>
      </c>
      <c r="H549" s="369" t="s">
        <v>127</v>
      </c>
      <c r="I549" s="373" t="s">
        <v>666</v>
      </c>
      <c r="J549" s="372" t="s">
        <v>666</v>
      </c>
      <c r="K549" s="356" t="s">
        <v>732</v>
      </c>
      <c r="L549" s="357" t="s">
        <v>1531</v>
      </c>
      <c r="M549" s="372">
        <v>554312905</v>
      </c>
      <c r="N549" s="377">
        <v>44596</v>
      </c>
      <c r="O549" s="70">
        <f t="shared" si="53"/>
        <v>2</v>
      </c>
      <c r="P549" s="70">
        <f t="shared" si="54"/>
        <v>1</v>
      </c>
      <c r="Q549" s="135" t="str">
        <f t="shared" si="55"/>
        <v>Gastos_com_Pessoal</v>
      </c>
    </row>
    <row r="550" spans="1:17" ht="24" hidden="1" x14ac:dyDescent="0.2">
      <c r="A550" s="366">
        <f t="shared" ref="A550:A566" si="56">IF(B550="","",ROW()-ROW($A$3))</f>
        <v>547</v>
      </c>
      <c r="B550" s="351">
        <v>44596</v>
      </c>
      <c r="C550" s="375">
        <v>44593</v>
      </c>
      <c r="D550" s="353" t="s">
        <v>93</v>
      </c>
      <c r="E550" s="353" t="s">
        <v>99</v>
      </c>
      <c r="F550" s="354">
        <v>0.71</v>
      </c>
      <c r="G550" s="353" t="s">
        <v>1553</v>
      </c>
      <c r="H550" s="353" t="s">
        <v>128</v>
      </c>
      <c r="I550" s="357" t="s">
        <v>664</v>
      </c>
      <c r="J550" s="356" t="s">
        <v>811</v>
      </c>
      <c r="K550" s="356" t="s">
        <v>1554</v>
      </c>
      <c r="L550" s="357" t="s">
        <v>1066</v>
      </c>
      <c r="M550" s="356" t="s">
        <v>666</v>
      </c>
      <c r="N550" s="374">
        <v>44596</v>
      </c>
      <c r="O550" s="70">
        <f t="shared" ref="O550:O604" si="57">IF(B550=0,0,IF(YEAR(B550)=$P$1,MONTH(B550)-$O$1+1,(YEAR(B550)-$P$1)*12-$O$1+1+MONTH(B550)))</f>
        <v>2</v>
      </c>
      <c r="P550" s="70">
        <f t="shared" ref="P550:P604" si="58">IF(C550=0,0,IF(YEAR(C550)=$P$1,MONTH(C550)-$O$1+1,(YEAR(C550)-$P$1)*12-$O$1+1+MONTH(C550)))</f>
        <v>2</v>
      </c>
      <c r="Q550" s="135" t="str">
        <f t="shared" ref="Q550:Q604" si="59">SUBSTITUTE(D550," ","_")</f>
        <v>Receitas</v>
      </c>
    </row>
    <row r="551" spans="1:17" s="323" customFormat="1" ht="25.5" hidden="1" x14ac:dyDescent="0.2">
      <c r="A551" s="366">
        <f t="shared" si="56"/>
        <v>548</v>
      </c>
      <c r="B551" s="362">
        <v>44599</v>
      </c>
      <c r="C551" s="363">
        <v>44562</v>
      </c>
      <c r="D551" s="355" t="s">
        <v>104</v>
      </c>
      <c r="E551" s="355" t="s">
        <v>106</v>
      </c>
      <c r="F551" s="364">
        <v>1850</v>
      </c>
      <c r="G551" s="355" t="s">
        <v>1534</v>
      </c>
      <c r="H551" s="355" t="s">
        <v>131</v>
      </c>
      <c r="I551" s="357" t="s">
        <v>1555</v>
      </c>
      <c r="J551" s="357" t="s">
        <v>1556</v>
      </c>
      <c r="K551" s="357" t="s">
        <v>732</v>
      </c>
      <c r="L551" s="357" t="s">
        <v>792</v>
      </c>
      <c r="M551" s="357" t="s">
        <v>1557</v>
      </c>
      <c r="N551" s="365">
        <v>44596</v>
      </c>
      <c r="O551" s="70">
        <f t="shared" si="57"/>
        <v>2</v>
      </c>
      <c r="P551" s="70">
        <f t="shared" si="58"/>
        <v>1</v>
      </c>
      <c r="Q551" s="135" t="str">
        <f t="shared" si="59"/>
        <v>Gastos_com_Pessoal</v>
      </c>
    </row>
    <row r="552" spans="1:17" s="323" customFormat="1" ht="25.5" hidden="1" x14ac:dyDescent="0.2">
      <c r="A552" s="366">
        <f t="shared" si="56"/>
        <v>549</v>
      </c>
      <c r="B552" s="362">
        <v>44599</v>
      </c>
      <c r="C552" s="363">
        <v>44593</v>
      </c>
      <c r="D552" s="355" t="s">
        <v>104</v>
      </c>
      <c r="E552" s="355" t="s">
        <v>204</v>
      </c>
      <c r="F552" s="364">
        <v>162.4</v>
      </c>
      <c r="G552" s="353" t="s">
        <v>1558</v>
      </c>
      <c r="H552" s="355" t="s">
        <v>129</v>
      </c>
      <c r="I552" s="357" t="s">
        <v>1326</v>
      </c>
      <c r="J552" s="357" t="s">
        <v>1327</v>
      </c>
      <c r="K552" s="357" t="s">
        <v>704</v>
      </c>
      <c r="L552" s="357" t="s">
        <v>1559</v>
      </c>
      <c r="M552" s="357">
        <v>77432</v>
      </c>
      <c r="N552" s="365">
        <v>44596</v>
      </c>
      <c r="O552" s="70">
        <f t="shared" si="57"/>
        <v>2</v>
      </c>
      <c r="P552" s="70">
        <f t="shared" si="58"/>
        <v>2</v>
      </c>
      <c r="Q552" s="135" t="str">
        <f t="shared" si="59"/>
        <v>Gastos_com_Pessoal</v>
      </c>
    </row>
    <row r="553" spans="1:17" ht="25.5" hidden="1" x14ac:dyDescent="0.2">
      <c r="A553" s="366">
        <f t="shared" si="56"/>
        <v>550</v>
      </c>
      <c r="B553" s="351">
        <v>44599</v>
      </c>
      <c r="C553" s="375">
        <v>44562</v>
      </c>
      <c r="D553" s="353" t="s">
        <v>104</v>
      </c>
      <c r="E553" s="353" t="s">
        <v>106</v>
      </c>
      <c r="F553" s="354">
        <v>2558</v>
      </c>
      <c r="G553" s="353" t="s">
        <v>1534</v>
      </c>
      <c r="H553" s="353" t="s">
        <v>131</v>
      </c>
      <c r="I553" s="357" t="s">
        <v>1560</v>
      </c>
      <c r="J553" s="356" t="s">
        <v>1561</v>
      </c>
      <c r="K553" s="356" t="s">
        <v>732</v>
      </c>
      <c r="L553" s="357" t="s">
        <v>792</v>
      </c>
      <c r="M553" s="356" t="s">
        <v>1562</v>
      </c>
      <c r="N553" s="374">
        <v>44596</v>
      </c>
      <c r="O553" s="70">
        <f t="shared" si="57"/>
        <v>2</v>
      </c>
      <c r="P553" s="70">
        <f t="shared" si="58"/>
        <v>1</v>
      </c>
      <c r="Q553" s="135" t="str">
        <f t="shared" si="59"/>
        <v>Gastos_com_Pessoal</v>
      </c>
    </row>
    <row r="554" spans="1:17" ht="25.5" hidden="1" x14ac:dyDescent="0.2">
      <c r="A554" s="366">
        <f t="shared" si="56"/>
        <v>551</v>
      </c>
      <c r="B554" s="351">
        <v>44599</v>
      </c>
      <c r="C554" s="375">
        <v>44562</v>
      </c>
      <c r="D554" s="353" t="s">
        <v>104</v>
      </c>
      <c r="E554" s="353" t="s">
        <v>106</v>
      </c>
      <c r="F554" s="354">
        <v>2386</v>
      </c>
      <c r="G554" s="353" t="s">
        <v>1534</v>
      </c>
      <c r="H554" s="353" t="s">
        <v>765</v>
      </c>
      <c r="I554" s="357" t="s">
        <v>1563</v>
      </c>
      <c r="J554" s="356" t="s">
        <v>1564</v>
      </c>
      <c r="K554" s="356" t="s">
        <v>732</v>
      </c>
      <c r="L554" s="357" t="s">
        <v>792</v>
      </c>
      <c r="M554" s="356" t="s">
        <v>1565</v>
      </c>
      <c r="N554" s="374">
        <v>44596</v>
      </c>
      <c r="O554" s="70">
        <f t="shared" si="57"/>
        <v>2</v>
      </c>
      <c r="P554" s="70">
        <f t="shared" si="58"/>
        <v>1</v>
      </c>
      <c r="Q554" s="135" t="str">
        <f t="shared" si="59"/>
        <v>Gastos_com_Pessoal</v>
      </c>
    </row>
    <row r="555" spans="1:17" ht="25.5" hidden="1" x14ac:dyDescent="0.2">
      <c r="A555" s="366">
        <f t="shared" si="56"/>
        <v>552</v>
      </c>
      <c r="B555" s="351">
        <v>44599</v>
      </c>
      <c r="C555" s="375">
        <v>44562</v>
      </c>
      <c r="D555" s="353" t="s">
        <v>104</v>
      </c>
      <c r="E555" s="353" t="s">
        <v>106</v>
      </c>
      <c r="F555" s="354">
        <v>3056</v>
      </c>
      <c r="G555" s="353" t="s">
        <v>1534</v>
      </c>
      <c r="H555" s="353" t="s">
        <v>129</v>
      </c>
      <c r="I555" s="357" t="s">
        <v>1566</v>
      </c>
      <c r="J555" s="356" t="s">
        <v>1567</v>
      </c>
      <c r="K555" s="356" t="s">
        <v>732</v>
      </c>
      <c r="L555" s="357" t="s">
        <v>1531</v>
      </c>
      <c r="M555" s="356">
        <v>354782250</v>
      </c>
      <c r="N555" s="374">
        <v>44599</v>
      </c>
      <c r="O555" s="70">
        <f t="shared" si="57"/>
        <v>2</v>
      </c>
      <c r="P555" s="70">
        <f t="shared" si="58"/>
        <v>1</v>
      </c>
      <c r="Q555" s="135" t="str">
        <f t="shared" si="59"/>
        <v>Gastos_com_Pessoal</v>
      </c>
    </row>
    <row r="556" spans="1:17" ht="25.5" hidden="1" x14ac:dyDescent="0.2">
      <c r="A556" s="366">
        <f t="shared" si="56"/>
        <v>553</v>
      </c>
      <c r="B556" s="351">
        <v>44599</v>
      </c>
      <c r="C556" s="375">
        <v>44562</v>
      </c>
      <c r="D556" s="353" t="s">
        <v>104</v>
      </c>
      <c r="E556" s="353" t="s">
        <v>106</v>
      </c>
      <c r="F556" s="354">
        <v>2894</v>
      </c>
      <c r="G556" s="353" t="s">
        <v>1534</v>
      </c>
      <c r="H556" s="353" t="s">
        <v>129</v>
      </c>
      <c r="I556" s="357" t="s">
        <v>1568</v>
      </c>
      <c r="J556" s="356" t="s">
        <v>1569</v>
      </c>
      <c r="K556" s="356" t="s">
        <v>732</v>
      </c>
      <c r="L556" s="357" t="s">
        <v>1531</v>
      </c>
      <c r="M556" s="356">
        <v>354782250</v>
      </c>
      <c r="N556" s="374">
        <v>44599</v>
      </c>
      <c r="O556" s="70">
        <f t="shared" si="57"/>
        <v>2</v>
      </c>
      <c r="P556" s="70">
        <f t="shared" si="58"/>
        <v>1</v>
      </c>
      <c r="Q556" s="135" t="str">
        <f t="shared" si="59"/>
        <v>Gastos_com_Pessoal</v>
      </c>
    </row>
    <row r="557" spans="1:17" ht="25.5" hidden="1" x14ac:dyDescent="0.2">
      <c r="A557" s="366">
        <f t="shared" si="56"/>
        <v>554</v>
      </c>
      <c r="B557" s="351">
        <v>44599</v>
      </c>
      <c r="C557" s="375">
        <v>44562</v>
      </c>
      <c r="D557" s="353" t="s">
        <v>104</v>
      </c>
      <c r="E557" s="353" t="s">
        <v>106</v>
      </c>
      <c r="F557" s="354">
        <v>2289</v>
      </c>
      <c r="G557" s="353" t="s">
        <v>1534</v>
      </c>
      <c r="H557" s="353" t="s">
        <v>129</v>
      </c>
      <c r="I557" s="357" t="s">
        <v>1570</v>
      </c>
      <c r="J557" s="356" t="s">
        <v>1571</v>
      </c>
      <c r="K557" s="356" t="s">
        <v>732</v>
      </c>
      <c r="L557" s="357" t="s">
        <v>1531</v>
      </c>
      <c r="M557" s="356">
        <v>354782250</v>
      </c>
      <c r="N557" s="374">
        <v>44599</v>
      </c>
      <c r="O557" s="70">
        <f t="shared" si="57"/>
        <v>2</v>
      </c>
      <c r="P557" s="70">
        <f t="shared" si="58"/>
        <v>1</v>
      </c>
      <c r="Q557" s="135" t="str">
        <f t="shared" si="59"/>
        <v>Gastos_com_Pessoal</v>
      </c>
    </row>
    <row r="558" spans="1:17" ht="25.5" hidden="1" x14ac:dyDescent="0.2">
      <c r="A558" s="366">
        <f t="shared" si="56"/>
        <v>555</v>
      </c>
      <c r="B558" s="351">
        <v>44599</v>
      </c>
      <c r="C558" s="375">
        <v>44562</v>
      </c>
      <c r="D558" s="353" t="s">
        <v>104</v>
      </c>
      <c r="E558" s="353" t="s">
        <v>106</v>
      </c>
      <c r="F558" s="354">
        <v>3197</v>
      </c>
      <c r="G558" s="353" t="s">
        <v>1534</v>
      </c>
      <c r="H558" s="353" t="s">
        <v>658</v>
      </c>
      <c r="I558" s="357" t="s">
        <v>1572</v>
      </c>
      <c r="J558" s="356" t="s">
        <v>1573</v>
      </c>
      <c r="K558" s="356" t="s">
        <v>732</v>
      </c>
      <c r="L558" s="357" t="s">
        <v>1531</v>
      </c>
      <c r="M558" s="356">
        <v>354782250</v>
      </c>
      <c r="N558" s="374">
        <v>44599</v>
      </c>
      <c r="O558" s="70">
        <f t="shared" si="57"/>
        <v>2</v>
      </c>
      <c r="P558" s="70">
        <f t="shared" si="58"/>
        <v>1</v>
      </c>
      <c r="Q558" s="135" t="str">
        <f t="shared" si="59"/>
        <v>Gastos_com_Pessoal</v>
      </c>
    </row>
    <row r="559" spans="1:17" ht="25.5" hidden="1" x14ac:dyDescent="0.2">
      <c r="A559" s="366">
        <f t="shared" si="56"/>
        <v>556</v>
      </c>
      <c r="B559" s="351">
        <v>44599</v>
      </c>
      <c r="C559" s="375">
        <v>44562</v>
      </c>
      <c r="D559" s="353" t="s">
        <v>104</v>
      </c>
      <c r="E559" s="353" t="s">
        <v>106</v>
      </c>
      <c r="F559" s="354">
        <v>2737</v>
      </c>
      <c r="G559" s="353" t="s">
        <v>1534</v>
      </c>
      <c r="H559" s="353" t="s">
        <v>130</v>
      </c>
      <c r="I559" s="357" t="s">
        <v>1574</v>
      </c>
      <c r="J559" s="356" t="s">
        <v>1575</v>
      </c>
      <c r="K559" s="356" t="s">
        <v>732</v>
      </c>
      <c r="L559" s="357" t="s">
        <v>792</v>
      </c>
      <c r="M559" s="356" t="s">
        <v>1576</v>
      </c>
      <c r="N559" s="374">
        <v>44596</v>
      </c>
      <c r="O559" s="70">
        <f t="shared" si="57"/>
        <v>2</v>
      </c>
      <c r="P559" s="70">
        <f t="shared" si="58"/>
        <v>1</v>
      </c>
      <c r="Q559" s="135" t="str">
        <f t="shared" si="59"/>
        <v>Gastos_com_Pessoal</v>
      </c>
    </row>
    <row r="560" spans="1:17" ht="25.5" hidden="1" x14ac:dyDescent="0.2">
      <c r="A560" s="366">
        <f t="shared" si="56"/>
        <v>557</v>
      </c>
      <c r="B560" s="351">
        <v>44599</v>
      </c>
      <c r="C560" s="375">
        <v>44562</v>
      </c>
      <c r="D560" s="353" t="s">
        <v>104</v>
      </c>
      <c r="E560" s="353" t="s">
        <v>106</v>
      </c>
      <c r="F560" s="354">
        <v>2302</v>
      </c>
      <c r="G560" s="353" t="s">
        <v>1534</v>
      </c>
      <c r="H560" s="353" t="s">
        <v>134</v>
      </c>
      <c r="I560" s="357" t="s">
        <v>1577</v>
      </c>
      <c r="J560" s="356" t="s">
        <v>1578</v>
      </c>
      <c r="K560" s="356" t="s">
        <v>732</v>
      </c>
      <c r="L560" s="357" t="s">
        <v>792</v>
      </c>
      <c r="M560" s="356" t="s">
        <v>1579</v>
      </c>
      <c r="N560" s="374">
        <v>44596</v>
      </c>
      <c r="O560" s="70">
        <f t="shared" si="57"/>
        <v>2</v>
      </c>
      <c r="P560" s="70">
        <f t="shared" si="58"/>
        <v>1</v>
      </c>
      <c r="Q560" s="135" t="str">
        <f t="shared" si="59"/>
        <v>Gastos_com_Pessoal</v>
      </c>
    </row>
    <row r="561" spans="1:17" ht="25.5" hidden="1" x14ac:dyDescent="0.2">
      <c r="A561" s="366">
        <f t="shared" si="56"/>
        <v>558</v>
      </c>
      <c r="B561" s="351">
        <v>44599</v>
      </c>
      <c r="C561" s="375">
        <v>44562</v>
      </c>
      <c r="D561" s="353" t="s">
        <v>104</v>
      </c>
      <c r="E561" s="353" t="s">
        <v>106</v>
      </c>
      <c r="F561" s="354">
        <v>2303</v>
      </c>
      <c r="G561" s="353" t="s">
        <v>1534</v>
      </c>
      <c r="H561" s="353" t="s">
        <v>129</v>
      </c>
      <c r="I561" s="357" t="s">
        <v>1580</v>
      </c>
      <c r="J561" s="356" t="s">
        <v>1581</v>
      </c>
      <c r="K561" s="356" t="s">
        <v>732</v>
      </c>
      <c r="L561" s="357" t="s">
        <v>792</v>
      </c>
      <c r="M561" s="356" t="s">
        <v>1582</v>
      </c>
      <c r="N561" s="374">
        <v>44596</v>
      </c>
      <c r="O561" s="70">
        <f t="shared" si="57"/>
        <v>2</v>
      </c>
      <c r="P561" s="70">
        <f t="shared" si="58"/>
        <v>1</v>
      </c>
      <c r="Q561" s="135" t="str">
        <f t="shared" si="59"/>
        <v>Gastos_com_Pessoal</v>
      </c>
    </row>
    <row r="562" spans="1:17" ht="25.5" hidden="1" x14ac:dyDescent="0.2">
      <c r="A562" s="366">
        <f t="shared" si="56"/>
        <v>559</v>
      </c>
      <c r="B562" s="351">
        <v>44599</v>
      </c>
      <c r="C562" s="375">
        <v>44593</v>
      </c>
      <c r="D562" s="353" t="s">
        <v>115</v>
      </c>
      <c r="E562" s="353" t="s">
        <v>342</v>
      </c>
      <c r="F562" s="354">
        <v>16.600000000000001</v>
      </c>
      <c r="G562" s="353" t="s">
        <v>1583</v>
      </c>
      <c r="H562" s="353" t="s">
        <v>136</v>
      </c>
      <c r="I562" s="357" t="s">
        <v>1473</v>
      </c>
      <c r="J562" s="356" t="s">
        <v>1474</v>
      </c>
      <c r="K562" s="356" t="s">
        <v>732</v>
      </c>
      <c r="L562" s="357" t="s">
        <v>792</v>
      </c>
      <c r="M562" s="356" t="s">
        <v>1584</v>
      </c>
      <c r="N562" s="374">
        <v>44596</v>
      </c>
      <c r="O562" s="70">
        <f t="shared" si="57"/>
        <v>2</v>
      </c>
      <c r="P562" s="70">
        <f t="shared" si="58"/>
        <v>2</v>
      </c>
      <c r="Q562" s="135" t="str">
        <f t="shared" si="59"/>
        <v>Gastos_Gerais</v>
      </c>
    </row>
    <row r="563" spans="1:17" ht="25.5" hidden="1" x14ac:dyDescent="0.2">
      <c r="A563" s="366">
        <f t="shared" si="56"/>
        <v>560</v>
      </c>
      <c r="B563" s="351">
        <v>44599</v>
      </c>
      <c r="C563" s="375">
        <v>44562</v>
      </c>
      <c r="D563" s="353" t="s">
        <v>104</v>
      </c>
      <c r="E563" s="353" t="s">
        <v>183</v>
      </c>
      <c r="F563" s="354">
        <v>215832.14</v>
      </c>
      <c r="G563" s="353" t="s">
        <v>1585</v>
      </c>
      <c r="H563" s="353" t="s">
        <v>127</v>
      </c>
      <c r="I563" s="357" t="s">
        <v>897</v>
      </c>
      <c r="J563" s="356" t="s">
        <v>666</v>
      </c>
      <c r="K563" s="356" t="s">
        <v>732</v>
      </c>
      <c r="L563" s="357" t="s">
        <v>778</v>
      </c>
      <c r="M563" s="356" t="s">
        <v>666</v>
      </c>
      <c r="N563" s="374">
        <v>44599</v>
      </c>
      <c r="O563" s="70">
        <f t="shared" si="57"/>
        <v>2</v>
      </c>
      <c r="P563" s="70">
        <f t="shared" si="58"/>
        <v>1</v>
      </c>
      <c r="Q563" s="135" t="str">
        <f t="shared" si="59"/>
        <v>Gastos_com_Pessoal</v>
      </c>
    </row>
    <row r="564" spans="1:17" ht="25.5" hidden="1" x14ac:dyDescent="0.2">
      <c r="A564" s="366">
        <f t="shared" si="56"/>
        <v>561</v>
      </c>
      <c r="B564" s="351">
        <v>44599</v>
      </c>
      <c r="C564" s="375">
        <v>44562</v>
      </c>
      <c r="D564" s="353" t="s">
        <v>104</v>
      </c>
      <c r="E564" s="353" t="s">
        <v>106</v>
      </c>
      <c r="F564" s="354">
        <v>1502</v>
      </c>
      <c r="G564" s="353" t="s">
        <v>1534</v>
      </c>
      <c r="H564" s="353" t="s">
        <v>130</v>
      </c>
      <c r="I564" s="357" t="s">
        <v>1586</v>
      </c>
      <c r="J564" s="356" t="s">
        <v>1587</v>
      </c>
      <c r="K564" s="356" t="s">
        <v>732</v>
      </c>
      <c r="L564" s="357" t="s">
        <v>792</v>
      </c>
      <c r="M564" s="356" t="s">
        <v>1588</v>
      </c>
      <c r="N564" s="374">
        <v>44599</v>
      </c>
      <c r="O564" s="70">
        <f t="shared" si="57"/>
        <v>2</v>
      </c>
      <c r="P564" s="70">
        <f t="shared" si="58"/>
        <v>1</v>
      </c>
      <c r="Q564" s="135" t="str">
        <f t="shared" si="59"/>
        <v>Gastos_com_Pessoal</v>
      </c>
    </row>
    <row r="565" spans="1:17" ht="25.5" hidden="1" x14ac:dyDescent="0.2">
      <c r="A565" s="366">
        <f t="shared" si="56"/>
        <v>562</v>
      </c>
      <c r="B565" s="351">
        <v>44599</v>
      </c>
      <c r="C565" s="375">
        <v>44562</v>
      </c>
      <c r="D565" s="353" t="s">
        <v>104</v>
      </c>
      <c r="E565" s="353" t="s">
        <v>106</v>
      </c>
      <c r="F565" s="354">
        <v>1130</v>
      </c>
      <c r="G565" s="353" t="s">
        <v>1534</v>
      </c>
      <c r="H565" s="353" t="s">
        <v>765</v>
      </c>
      <c r="I565" s="357" t="s">
        <v>1589</v>
      </c>
      <c r="J565" s="356" t="s">
        <v>1590</v>
      </c>
      <c r="K565" s="356" t="s">
        <v>732</v>
      </c>
      <c r="L565" s="357" t="s">
        <v>792</v>
      </c>
      <c r="M565" s="356" t="s">
        <v>1591</v>
      </c>
      <c r="N565" s="374">
        <v>44599</v>
      </c>
      <c r="O565" s="70">
        <f t="shared" si="57"/>
        <v>2</v>
      </c>
      <c r="P565" s="70">
        <f t="shared" si="58"/>
        <v>1</v>
      </c>
      <c r="Q565" s="135" t="str">
        <f t="shared" si="59"/>
        <v>Gastos_com_Pessoal</v>
      </c>
    </row>
    <row r="566" spans="1:17" ht="25.5" hidden="1" x14ac:dyDescent="0.2">
      <c r="A566" s="366">
        <f t="shared" si="56"/>
        <v>563</v>
      </c>
      <c r="B566" s="351">
        <v>44599</v>
      </c>
      <c r="C566" s="375">
        <v>44562</v>
      </c>
      <c r="D566" s="353" t="s">
        <v>104</v>
      </c>
      <c r="E566" s="353" t="s">
        <v>106</v>
      </c>
      <c r="F566" s="354">
        <v>2589</v>
      </c>
      <c r="G566" s="353" t="s">
        <v>1534</v>
      </c>
      <c r="H566" s="353" t="s">
        <v>658</v>
      </c>
      <c r="I566" s="357" t="s">
        <v>1592</v>
      </c>
      <c r="J566" s="356" t="s">
        <v>1593</v>
      </c>
      <c r="K566" s="356" t="s">
        <v>732</v>
      </c>
      <c r="L566" s="357" t="s">
        <v>792</v>
      </c>
      <c r="M566" s="356" t="s">
        <v>1594</v>
      </c>
      <c r="N566" s="374">
        <v>44599</v>
      </c>
      <c r="O566" s="70">
        <f t="shared" si="57"/>
        <v>2</v>
      </c>
      <c r="P566" s="70">
        <f t="shared" si="58"/>
        <v>1</v>
      </c>
      <c r="Q566" s="135" t="str">
        <f t="shared" si="59"/>
        <v>Gastos_com_Pessoal</v>
      </c>
    </row>
    <row r="567" spans="1:17" ht="36" hidden="1" x14ac:dyDescent="0.2">
      <c r="A567" s="366">
        <f t="shared" ref="A567:A624" si="60">IF(B567="","",ROW()-ROW($A$3))</f>
        <v>564</v>
      </c>
      <c r="B567" s="351">
        <v>44599</v>
      </c>
      <c r="C567" s="375">
        <v>44562</v>
      </c>
      <c r="D567" s="353" t="s">
        <v>104</v>
      </c>
      <c r="E567" s="353" t="s">
        <v>106</v>
      </c>
      <c r="F567" s="354">
        <v>1239.8900000000001</v>
      </c>
      <c r="G567" s="353" t="s">
        <v>1595</v>
      </c>
      <c r="H567" s="353" t="s">
        <v>132</v>
      </c>
      <c r="I567" s="357" t="s">
        <v>891</v>
      </c>
      <c r="J567" s="356" t="s">
        <v>892</v>
      </c>
      <c r="K567" s="356" t="s">
        <v>732</v>
      </c>
      <c r="L567" s="357" t="s">
        <v>792</v>
      </c>
      <c r="M567" s="356" t="s">
        <v>1596</v>
      </c>
      <c r="N567" s="374">
        <v>44599</v>
      </c>
      <c r="O567" s="70">
        <f t="shared" si="57"/>
        <v>2</v>
      </c>
      <c r="P567" s="70">
        <f t="shared" si="58"/>
        <v>1</v>
      </c>
      <c r="Q567" s="135" t="str">
        <f t="shared" si="59"/>
        <v>Gastos_com_Pessoal</v>
      </c>
    </row>
    <row r="568" spans="1:17" ht="36" hidden="1" x14ac:dyDescent="0.2">
      <c r="A568" s="366">
        <f t="shared" si="60"/>
        <v>565</v>
      </c>
      <c r="B568" s="351">
        <v>44599</v>
      </c>
      <c r="C568" s="375">
        <v>44562</v>
      </c>
      <c r="D568" s="353" t="s">
        <v>104</v>
      </c>
      <c r="E568" s="353" t="s">
        <v>106</v>
      </c>
      <c r="F568" s="354">
        <v>1454.4</v>
      </c>
      <c r="G568" s="353" t="s">
        <v>1597</v>
      </c>
      <c r="H568" s="353" t="s">
        <v>765</v>
      </c>
      <c r="I568" s="357" t="s">
        <v>902</v>
      </c>
      <c r="J568" s="356" t="s">
        <v>903</v>
      </c>
      <c r="K568" s="356" t="s">
        <v>732</v>
      </c>
      <c r="L568" s="357" t="s">
        <v>792</v>
      </c>
      <c r="M568" s="356" t="s">
        <v>1598</v>
      </c>
      <c r="N568" s="374">
        <v>44599</v>
      </c>
      <c r="O568" s="70">
        <f t="shared" si="57"/>
        <v>2</v>
      </c>
      <c r="P568" s="70">
        <f t="shared" si="58"/>
        <v>1</v>
      </c>
      <c r="Q568" s="135" t="str">
        <f t="shared" si="59"/>
        <v>Gastos_com_Pessoal</v>
      </c>
    </row>
    <row r="569" spans="1:17" ht="36" hidden="1" x14ac:dyDescent="0.2">
      <c r="A569" s="366">
        <f t="shared" si="60"/>
        <v>566</v>
      </c>
      <c r="B569" s="351">
        <v>44599</v>
      </c>
      <c r="C569" s="375">
        <v>44562</v>
      </c>
      <c r="D569" s="353" t="s">
        <v>104</v>
      </c>
      <c r="E569" s="353" t="s">
        <v>106</v>
      </c>
      <c r="F569" s="354">
        <v>699.85</v>
      </c>
      <c r="G569" s="353" t="s">
        <v>1599</v>
      </c>
      <c r="H569" s="353" t="s">
        <v>131</v>
      </c>
      <c r="I569" s="357" t="s">
        <v>899</v>
      </c>
      <c r="J569" s="356" t="s">
        <v>900</v>
      </c>
      <c r="K569" s="356" t="s">
        <v>732</v>
      </c>
      <c r="L569" s="357" t="s">
        <v>778</v>
      </c>
      <c r="M569" s="356" t="s">
        <v>1600</v>
      </c>
      <c r="N569" s="374">
        <v>44599</v>
      </c>
      <c r="O569" s="70">
        <f t="shared" si="57"/>
        <v>2</v>
      </c>
      <c r="P569" s="70">
        <f t="shared" si="58"/>
        <v>1</v>
      </c>
      <c r="Q569" s="135" t="str">
        <f t="shared" si="59"/>
        <v>Gastos_com_Pessoal</v>
      </c>
    </row>
    <row r="570" spans="1:17" ht="24" hidden="1" x14ac:dyDescent="0.2">
      <c r="A570" s="366">
        <f t="shared" si="60"/>
        <v>567</v>
      </c>
      <c r="B570" s="351">
        <v>44599</v>
      </c>
      <c r="C570" s="375">
        <v>44593</v>
      </c>
      <c r="D570" s="353" t="s">
        <v>93</v>
      </c>
      <c r="E570" s="353" t="s">
        <v>99</v>
      </c>
      <c r="F570" s="354">
        <v>31.15</v>
      </c>
      <c r="G570" s="353" t="s">
        <v>1553</v>
      </c>
      <c r="H570" s="353" t="s">
        <v>128</v>
      </c>
      <c r="I570" s="357" t="s">
        <v>664</v>
      </c>
      <c r="J570" s="356" t="s">
        <v>811</v>
      </c>
      <c r="K570" s="356" t="s">
        <v>1554</v>
      </c>
      <c r="L570" s="357" t="s">
        <v>1066</v>
      </c>
      <c r="M570" s="356" t="s">
        <v>666</v>
      </c>
      <c r="N570" s="374">
        <v>44596</v>
      </c>
      <c r="O570" s="70">
        <f t="shared" si="57"/>
        <v>2</v>
      </c>
      <c r="P570" s="70">
        <f t="shared" si="58"/>
        <v>2</v>
      </c>
      <c r="Q570" s="135" t="str">
        <f t="shared" si="59"/>
        <v>Receitas</v>
      </c>
    </row>
    <row r="571" spans="1:17" ht="25.5" hidden="1" x14ac:dyDescent="0.2">
      <c r="A571" s="366">
        <f t="shared" si="60"/>
        <v>568</v>
      </c>
      <c r="B571" s="351">
        <v>44600</v>
      </c>
      <c r="C571" s="375">
        <v>44593</v>
      </c>
      <c r="D571" s="353" t="s">
        <v>115</v>
      </c>
      <c r="E571" s="353" t="s">
        <v>302</v>
      </c>
      <c r="F571" s="354">
        <v>37134.239999999998</v>
      </c>
      <c r="G571" s="353" t="s">
        <v>1073</v>
      </c>
      <c r="H571" s="353" t="s">
        <v>130</v>
      </c>
      <c r="I571" s="357" t="s">
        <v>1074</v>
      </c>
      <c r="J571" s="356" t="s">
        <v>1075</v>
      </c>
      <c r="K571" s="356" t="s">
        <v>704</v>
      </c>
      <c r="L571" s="357" t="s">
        <v>428</v>
      </c>
      <c r="M571" s="356">
        <v>814</v>
      </c>
      <c r="N571" s="374">
        <v>44596</v>
      </c>
      <c r="O571" s="70">
        <f t="shared" si="57"/>
        <v>2</v>
      </c>
      <c r="P571" s="70">
        <f t="shared" si="58"/>
        <v>2</v>
      </c>
      <c r="Q571" s="135" t="str">
        <f t="shared" si="59"/>
        <v>Gastos_Gerais</v>
      </c>
    </row>
    <row r="572" spans="1:17" ht="36" hidden="1" x14ac:dyDescent="0.2">
      <c r="A572" s="366">
        <f t="shared" si="60"/>
        <v>569</v>
      </c>
      <c r="B572" s="351">
        <v>44600</v>
      </c>
      <c r="C572" s="375">
        <v>44593</v>
      </c>
      <c r="D572" s="353" t="s">
        <v>115</v>
      </c>
      <c r="E572" s="353" t="s">
        <v>405</v>
      </c>
      <c r="F572" s="354">
        <v>830.67</v>
      </c>
      <c r="G572" s="353" t="s">
        <v>1601</v>
      </c>
      <c r="H572" s="353" t="s">
        <v>136</v>
      </c>
      <c r="I572" s="357" t="s">
        <v>737</v>
      </c>
      <c r="J572" s="356" t="s">
        <v>738</v>
      </c>
      <c r="K572" s="356" t="s">
        <v>704</v>
      </c>
      <c r="L572" s="357" t="s">
        <v>428</v>
      </c>
      <c r="M572" s="356">
        <v>2356</v>
      </c>
      <c r="N572" s="374">
        <v>44600</v>
      </c>
      <c r="O572" s="70">
        <f t="shared" si="57"/>
        <v>2</v>
      </c>
      <c r="P572" s="70">
        <f t="shared" si="58"/>
        <v>2</v>
      </c>
      <c r="Q572" s="135" t="str">
        <f t="shared" si="59"/>
        <v>Gastos_Gerais</v>
      </c>
    </row>
    <row r="573" spans="1:17" ht="36" hidden="1" x14ac:dyDescent="0.2">
      <c r="A573" s="366">
        <f t="shared" si="60"/>
        <v>570</v>
      </c>
      <c r="B573" s="351">
        <v>44600</v>
      </c>
      <c r="C573" s="375">
        <v>44593</v>
      </c>
      <c r="D573" s="353" t="s">
        <v>115</v>
      </c>
      <c r="E573" s="353" t="s">
        <v>405</v>
      </c>
      <c r="F573" s="354">
        <v>930</v>
      </c>
      <c r="G573" s="353" t="s">
        <v>1602</v>
      </c>
      <c r="H573" s="353" t="s">
        <v>129</v>
      </c>
      <c r="I573" s="357" t="s">
        <v>1388</v>
      </c>
      <c r="J573" s="356" t="s">
        <v>1389</v>
      </c>
      <c r="K573" s="356" t="s">
        <v>704</v>
      </c>
      <c r="L573" s="357" t="s">
        <v>428</v>
      </c>
      <c r="M573" s="356">
        <v>66028</v>
      </c>
      <c r="N573" s="374">
        <v>44585</v>
      </c>
      <c r="O573" s="70">
        <f t="shared" si="57"/>
        <v>2</v>
      </c>
      <c r="P573" s="70">
        <f t="shared" si="58"/>
        <v>2</v>
      </c>
      <c r="Q573" s="135" t="str">
        <f t="shared" si="59"/>
        <v>Gastos_Gerais</v>
      </c>
    </row>
    <row r="574" spans="1:17" ht="25.5" hidden="1" x14ac:dyDescent="0.2">
      <c r="A574" s="366">
        <f t="shared" si="60"/>
        <v>571</v>
      </c>
      <c r="B574" s="351">
        <v>44600</v>
      </c>
      <c r="C574" s="375">
        <v>44593</v>
      </c>
      <c r="D574" s="353" t="s">
        <v>115</v>
      </c>
      <c r="E574" s="353" t="s">
        <v>328</v>
      </c>
      <c r="F574" s="354">
        <v>1000</v>
      </c>
      <c r="G574" s="353" t="s">
        <v>1010</v>
      </c>
      <c r="H574" s="353" t="s">
        <v>138</v>
      </c>
      <c r="I574" s="357" t="s">
        <v>727</v>
      </c>
      <c r="J574" s="356" t="s">
        <v>728</v>
      </c>
      <c r="K574" s="356" t="s">
        <v>704</v>
      </c>
      <c r="L574" s="357" t="s">
        <v>704</v>
      </c>
      <c r="M574" s="356" t="s">
        <v>1603</v>
      </c>
      <c r="N574" s="374">
        <v>44600</v>
      </c>
      <c r="O574" s="70">
        <f t="shared" si="57"/>
        <v>2</v>
      </c>
      <c r="P574" s="70">
        <f t="shared" si="58"/>
        <v>2</v>
      </c>
      <c r="Q574" s="135" t="str">
        <f t="shared" si="59"/>
        <v>Gastos_Gerais</v>
      </c>
    </row>
    <row r="575" spans="1:17" ht="25.5" hidden="1" x14ac:dyDescent="0.2">
      <c r="A575" s="366">
        <f t="shared" si="60"/>
        <v>572</v>
      </c>
      <c r="B575" s="351">
        <v>44600</v>
      </c>
      <c r="C575" s="375">
        <v>44593</v>
      </c>
      <c r="D575" s="353" t="s">
        <v>115</v>
      </c>
      <c r="E575" s="353" t="s">
        <v>354</v>
      </c>
      <c r="F575" s="354">
        <v>4695</v>
      </c>
      <c r="G575" s="353" t="s">
        <v>1604</v>
      </c>
      <c r="H575" s="353" t="s">
        <v>139</v>
      </c>
      <c r="I575" s="357" t="s">
        <v>1605</v>
      </c>
      <c r="J575" s="356" t="s">
        <v>1606</v>
      </c>
      <c r="K575" s="356" t="s">
        <v>704</v>
      </c>
      <c r="L575" s="357" t="s">
        <v>428</v>
      </c>
      <c r="M575" s="356">
        <v>20224</v>
      </c>
      <c r="N575" s="374">
        <v>44588</v>
      </c>
      <c r="O575" s="70">
        <f t="shared" si="57"/>
        <v>2</v>
      </c>
      <c r="P575" s="70">
        <f t="shared" si="58"/>
        <v>2</v>
      </c>
      <c r="Q575" s="135" t="str">
        <f t="shared" si="59"/>
        <v>Gastos_Gerais</v>
      </c>
    </row>
    <row r="576" spans="1:17" ht="36" hidden="1" x14ac:dyDescent="0.2">
      <c r="A576" s="366">
        <f t="shared" si="60"/>
        <v>573</v>
      </c>
      <c r="B576" s="351">
        <v>44600</v>
      </c>
      <c r="C576" s="375">
        <v>44593</v>
      </c>
      <c r="D576" s="353" t="s">
        <v>115</v>
      </c>
      <c r="E576" s="353" t="s">
        <v>405</v>
      </c>
      <c r="F576" s="354">
        <v>1276.78</v>
      </c>
      <c r="G576" s="353" t="s">
        <v>1607</v>
      </c>
      <c r="H576" s="353" t="s">
        <v>131</v>
      </c>
      <c r="I576" s="357" t="s">
        <v>737</v>
      </c>
      <c r="J576" s="356" t="s">
        <v>738</v>
      </c>
      <c r="K576" s="356" t="s">
        <v>704</v>
      </c>
      <c r="L576" s="357" t="s">
        <v>428</v>
      </c>
      <c r="M576" s="356">
        <v>2353</v>
      </c>
      <c r="N576" s="374">
        <v>44596</v>
      </c>
      <c r="O576" s="70">
        <f t="shared" si="57"/>
        <v>2</v>
      </c>
      <c r="P576" s="70">
        <f t="shared" si="58"/>
        <v>2</v>
      </c>
      <c r="Q576" s="135" t="str">
        <f t="shared" si="59"/>
        <v>Gastos_Gerais</v>
      </c>
    </row>
    <row r="577" spans="1:17" ht="25.5" hidden="1" x14ac:dyDescent="0.2">
      <c r="A577" s="366">
        <f t="shared" si="60"/>
        <v>574</v>
      </c>
      <c r="B577" s="351">
        <v>44600</v>
      </c>
      <c r="C577" s="375">
        <v>44593</v>
      </c>
      <c r="D577" s="353" t="s">
        <v>115</v>
      </c>
      <c r="E577" s="353" t="s">
        <v>336</v>
      </c>
      <c r="F577" s="354">
        <v>450</v>
      </c>
      <c r="G577" s="353" t="s">
        <v>1608</v>
      </c>
      <c r="H577" s="353" t="s">
        <v>138</v>
      </c>
      <c r="I577" s="357" t="s">
        <v>1609</v>
      </c>
      <c r="J577" s="356" t="s">
        <v>1610</v>
      </c>
      <c r="K577" s="356" t="s">
        <v>704</v>
      </c>
      <c r="L577" s="357" t="s">
        <v>428</v>
      </c>
      <c r="M577" s="356">
        <v>7</v>
      </c>
      <c r="N577" s="374">
        <v>44596</v>
      </c>
      <c r="O577" s="70">
        <f t="shared" si="57"/>
        <v>2</v>
      </c>
      <c r="P577" s="70">
        <f t="shared" si="58"/>
        <v>2</v>
      </c>
      <c r="Q577" s="135" t="str">
        <f t="shared" si="59"/>
        <v>Gastos_Gerais</v>
      </c>
    </row>
    <row r="578" spans="1:17" s="323" customFormat="1" ht="36" hidden="1" x14ac:dyDescent="0.2">
      <c r="A578" s="366">
        <f t="shared" si="60"/>
        <v>575</v>
      </c>
      <c r="B578" s="362">
        <v>44600</v>
      </c>
      <c r="C578" s="363">
        <v>44593</v>
      </c>
      <c r="D578" s="355" t="s">
        <v>115</v>
      </c>
      <c r="E578" s="355" t="s">
        <v>405</v>
      </c>
      <c r="F578" s="364">
        <v>993.42</v>
      </c>
      <c r="G578" s="353" t="s">
        <v>1611</v>
      </c>
      <c r="H578" s="355" t="s">
        <v>765</v>
      </c>
      <c r="I578" s="357" t="s">
        <v>737</v>
      </c>
      <c r="J578" s="357" t="s">
        <v>738</v>
      </c>
      <c r="K578" s="357" t="s">
        <v>704</v>
      </c>
      <c r="L578" s="357" t="s">
        <v>428</v>
      </c>
      <c r="M578" s="357">
        <v>2354</v>
      </c>
      <c r="N578" s="365">
        <v>44596</v>
      </c>
      <c r="O578" s="70">
        <f t="shared" si="57"/>
        <v>2</v>
      </c>
      <c r="P578" s="70">
        <f t="shared" si="58"/>
        <v>2</v>
      </c>
      <c r="Q578" s="135" t="str">
        <f t="shared" si="59"/>
        <v>Gastos_Gerais</v>
      </c>
    </row>
    <row r="579" spans="1:17" s="323" customFormat="1" ht="36" hidden="1" x14ac:dyDescent="0.2">
      <c r="A579" s="366">
        <f t="shared" si="60"/>
        <v>576</v>
      </c>
      <c r="B579" s="362">
        <v>44600</v>
      </c>
      <c r="C579" s="363">
        <v>44593</v>
      </c>
      <c r="D579" s="355" t="s">
        <v>115</v>
      </c>
      <c r="E579" s="355" t="s">
        <v>405</v>
      </c>
      <c r="F579" s="364">
        <v>557.33000000000004</v>
      </c>
      <c r="G579" s="353" t="s">
        <v>1612</v>
      </c>
      <c r="H579" s="355" t="s">
        <v>138</v>
      </c>
      <c r="I579" s="357" t="s">
        <v>737</v>
      </c>
      <c r="J579" s="357" t="s">
        <v>738</v>
      </c>
      <c r="K579" s="357" t="s">
        <v>704</v>
      </c>
      <c r="L579" s="357" t="s">
        <v>428</v>
      </c>
      <c r="M579" s="357">
        <v>2358</v>
      </c>
      <c r="N579" s="365">
        <v>44596</v>
      </c>
      <c r="O579" s="70">
        <f t="shared" si="57"/>
        <v>2</v>
      </c>
      <c r="P579" s="70">
        <f t="shared" si="58"/>
        <v>2</v>
      </c>
      <c r="Q579" s="135" t="str">
        <f t="shared" si="59"/>
        <v>Gastos_Gerais</v>
      </c>
    </row>
    <row r="580" spans="1:17" ht="36" hidden="1" x14ac:dyDescent="0.2">
      <c r="A580" s="366">
        <f t="shared" si="60"/>
        <v>577</v>
      </c>
      <c r="B580" s="351">
        <v>44600</v>
      </c>
      <c r="C580" s="375">
        <v>44593</v>
      </c>
      <c r="D580" s="353" t="s">
        <v>115</v>
      </c>
      <c r="E580" s="353" t="s">
        <v>405</v>
      </c>
      <c r="F580" s="386">
        <v>3959.45</v>
      </c>
      <c r="G580" s="353" t="s">
        <v>1613</v>
      </c>
      <c r="H580" s="353" t="s">
        <v>127</v>
      </c>
      <c r="I580" s="357" t="s">
        <v>737</v>
      </c>
      <c r="J580" s="356" t="s">
        <v>738</v>
      </c>
      <c r="K580" s="356" t="s">
        <v>704</v>
      </c>
      <c r="L580" s="357" t="s">
        <v>428</v>
      </c>
      <c r="M580" s="356">
        <v>2359</v>
      </c>
      <c r="N580" s="374">
        <v>44596</v>
      </c>
      <c r="O580" s="70">
        <f t="shared" si="57"/>
        <v>2</v>
      </c>
      <c r="P580" s="70">
        <f t="shared" si="58"/>
        <v>2</v>
      </c>
      <c r="Q580" s="135" t="str">
        <f t="shared" si="59"/>
        <v>Gastos_Gerais</v>
      </c>
    </row>
    <row r="581" spans="1:17" ht="36" hidden="1" x14ac:dyDescent="0.2">
      <c r="A581" s="366">
        <f t="shared" si="60"/>
        <v>578</v>
      </c>
      <c r="B581" s="351">
        <v>44600</v>
      </c>
      <c r="C581" s="375">
        <v>44593</v>
      </c>
      <c r="D581" s="353" t="s">
        <v>115</v>
      </c>
      <c r="E581" s="353" t="s">
        <v>405</v>
      </c>
      <c r="F581" s="354">
        <v>51</v>
      </c>
      <c r="G581" s="353" t="s">
        <v>1614</v>
      </c>
      <c r="H581" s="353" t="s">
        <v>138</v>
      </c>
      <c r="I581" s="357" t="s">
        <v>1615</v>
      </c>
      <c r="J581" s="356" t="s">
        <v>1616</v>
      </c>
      <c r="K581" s="356" t="s">
        <v>704</v>
      </c>
      <c r="L581" s="357" t="s">
        <v>428</v>
      </c>
      <c r="M581" s="356">
        <v>1185</v>
      </c>
      <c r="N581" s="374">
        <v>44593</v>
      </c>
      <c r="O581" s="70">
        <f t="shared" si="57"/>
        <v>2</v>
      </c>
      <c r="P581" s="70">
        <f t="shared" si="58"/>
        <v>2</v>
      </c>
      <c r="Q581" s="135" t="str">
        <f t="shared" si="59"/>
        <v>Gastos_Gerais</v>
      </c>
    </row>
    <row r="582" spans="1:17" ht="36" hidden="1" x14ac:dyDescent="0.2">
      <c r="A582" s="366">
        <f t="shared" si="60"/>
        <v>579</v>
      </c>
      <c r="B582" s="351">
        <v>44600</v>
      </c>
      <c r="C582" s="375">
        <v>44593</v>
      </c>
      <c r="D582" s="353" t="s">
        <v>115</v>
      </c>
      <c r="E582" s="353" t="s">
        <v>405</v>
      </c>
      <c r="F582" s="354">
        <v>461.58</v>
      </c>
      <c r="G582" s="353" t="s">
        <v>1617</v>
      </c>
      <c r="H582" s="353" t="s">
        <v>134</v>
      </c>
      <c r="I582" s="357" t="s">
        <v>737</v>
      </c>
      <c r="J582" s="356" t="s">
        <v>738</v>
      </c>
      <c r="K582" s="356" t="s">
        <v>704</v>
      </c>
      <c r="L582" s="357" t="s">
        <v>428</v>
      </c>
      <c r="M582" s="356">
        <v>2357</v>
      </c>
      <c r="N582" s="374">
        <v>44596</v>
      </c>
      <c r="O582" s="70">
        <f t="shared" si="57"/>
        <v>2</v>
      </c>
      <c r="P582" s="70">
        <f t="shared" si="58"/>
        <v>2</v>
      </c>
      <c r="Q582" s="135" t="str">
        <f t="shared" si="59"/>
        <v>Gastos_Gerais</v>
      </c>
    </row>
    <row r="583" spans="1:17" ht="36" hidden="1" x14ac:dyDescent="0.2">
      <c r="A583" s="366">
        <f t="shared" si="60"/>
        <v>580</v>
      </c>
      <c r="B583" s="351">
        <v>44600</v>
      </c>
      <c r="C583" s="375">
        <v>44593</v>
      </c>
      <c r="D583" s="353" t="s">
        <v>115</v>
      </c>
      <c r="E583" s="353" t="s">
        <v>405</v>
      </c>
      <c r="F583" s="354">
        <v>779.29</v>
      </c>
      <c r="G583" s="353" t="s">
        <v>1618</v>
      </c>
      <c r="H583" s="353" t="s">
        <v>135</v>
      </c>
      <c r="I583" s="357" t="s">
        <v>737</v>
      </c>
      <c r="J583" s="356" t="s">
        <v>738</v>
      </c>
      <c r="K583" s="356" t="s">
        <v>704</v>
      </c>
      <c r="L583" s="357" t="s">
        <v>428</v>
      </c>
      <c r="M583" s="356">
        <v>2355</v>
      </c>
      <c r="N583" s="374">
        <v>44596</v>
      </c>
      <c r="O583" s="70">
        <f t="shared" si="57"/>
        <v>2</v>
      </c>
      <c r="P583" s="70">
        <f t="shared" si="58"/>
        <v>2</v>
      </c>
      <c r="Q583" s="135" t="str">
        <f t="shared" si="59"/>
        <v>Gastos_Gerais</v>
      </c>
    </row>
    <row r="584" spans="1:17" ht="25.5" hidden="1" x14ac:dyDescent="0.2">
      <c r="A584" s="366">
        <f t="shared" si="60"/>
        <v>581</v>
      </c>
      <c r="B584" s="351">
        <v>44600</v>
      </c>
      <c r="C584" s="375">
        <v>44562</v>
      </c>
      <c r="D584" s="353" t="s">
        <v>115</v>
      </c>
      <c r="E584" s="353" t="s">
        <v>232</v>
      </c>
      <c r="F584" s="354">
        <v>1366.89</v>
      </c>
      <c r="G584" s="353" t="s">
        <v>761</v>
      </c>
      <c r="H584" s="353" t="s">
        <v>140</v>
      </c>
      <c r="I584" s="357" t="s">
        <v>826</v>
      </c>
      <c r="J584" s="356" t="s">
        <v>827</v>
      </c>
      <c r="K584" s="356" t="s">
        <v>704</v>
      </c>
      <c r="L584" s="357" t="s">
        <v>705</v>
      </c>
      <c r="M584" s="356">
        <v>2604176001</v>
      </c>
      <c r="N584" s="374">
        <v>44600</v>
      </c>
      <c r="O584" s="70">
        <f t="shared" si="57"/>
        <v>2</v>
      </c>
      <c r="P584" s="70">
        <f t="shared" si="58"/>
        <v>1</v>
      </c>
      <c r="Q584" s="135" t="str">
        <f t="shared" si="59"/>
        <v>Gastos_Gerais</v>
      </c>
    </row>
    <row r="585" spans="1:17" ht="38.25" x14ac:dyDescent="0.2">
      <c r="A585" s="366">
        <f t="shared" si="60"/>
        <v>582</v>
      </c>
      <c r="B585" s="362">
        <v>44600</v>
      </c>
      <c r="C585" s="363">
        <v>44593</v>
      </c>
      <c r="D585" s="355" t="s">
        <v>117</v>
      </c>
      <c r="E585" s="355" t="s">
        <v>383</v>
      </c>
      <c r="F585" s="364">
        <v>6250</v>
      </c>
      <c r="G585" s="355" t="s">
        <v>1619</v>
      </c>
      <c r="H585" s="355" t="s">
        <v>658</v>
      </c>
      <c r="I585" s="357" t="s">
        <v>449</v>
      </c>
      <c r="J585" s="357" t="s">
        <v>1620</v>
      </c>
      <c r="K585" s="356" t="s">
        <v>704</v>
      </c>
      <c r="L585" s="357" t="s">
        <v>428</v>
      </c>
      <c r="M585" s="356">
        <v>31645877</v>
      </c>
      <c r="N585" s="374">
        <v>44599</v>
      </c>
      <c r="O585" s="70">
        <f t="shared" si="57"/>
        <v>2</v>
      </c>
      <c r="P585" s="70">
        <f t="shared" si="58"/>
        <v>2</v>
      </c>
      <c r="Q585" s="135" t="str">
        <f t="shared" si="59"/>
        <v>Aquisição_de_Bens_Permanentes</v>
      </c>
    </row>
    <row r="586" spans="1:17" ht="25.5" hidden="1" x14ac:dyDescent="0.2">
      <c r="A586" s="366">
        <f t="shared" si="60"/>
        <v>583</v>
      </c>
      <c r="B586" s="351">
        <v>44600</v>
      </c>
      <c r="C586" s="375">
        <v>44593</v>
      </c>
      <c r="D586" s="353" t="s">
        <v>115</v>
      </c>
      <c r="E586" s="353" t="s">
        <v>230</v>
      </c>
      <c r="F586" s="354">
        <v>1625.24</v>
      </c>
      <c r="G586" s="353" t="s">
        <v>758</v>
      </c>
      <c r="H586" s="353" t="s">
        <v>128</v>
      </c>
      <c r="I586" s="357" t="s">
        <v>759</v>
      </c>
      <c r="J586" s="356" t="s">
        <v>760</v>
      </c>
      <c r="K586" s="356" t="s">
        <v>704</v>
      </c>
      <c r="L586" s="357" t="s">
        <v>428</v>
      </c>
      <c r="M586" s="356">
        <v>72574017</v>
      </c>
      <c r="N586" s="374">
        <v>44595</v>
      </c>
      <c r="O586" s="70">
        <f t="shared" si="57"/>
        <v>2</v>
      </c>
      <c r="P586" s="70">
        <f t="shared" si="58"/>
        <v>2</v>
      </c>
      <c r="Q586" s="135" t="str">
        <f t="shared" si="59"/>
        <v>Gastos_Gerais</v>
      </c>
    </row>
    <row r="587" spans="1:17" ht="36" hidden="1" x14ac:dyDescent="0.2">
      <c r="A587" s="366">
        <f t="shared" si="60"/>
        <v>584</v>
      </c>
      <c r="B587" s="351">
        <v>44600</v>
      </c>
      <c r="C587" s="375">
        <v>44593</v>
      </c>
      <c r="D587" s="353" t="s">
        <v>115</v>
      </c>
      <c r="E587" s="353" t="s">
        <v>342</v>
      </c>
      <c r="F587" s="354">
        <v>180</v>
      </c>
      <c r="G587" s="353" t="s">
        <v>1621</v>
      </c>
      <c r="H587" s="353" t="s">
        <v>136</v>
      </c>
      <c r="I587" s="357" t="s">
        <v>1622</v>
      </c>
      <c r="J587" s="356" t="s">
        <v>1623</v>
      </c>
      <c r="K587" s="356" t="s">
        <v>732</v>
      </c>
      <c r="L587" s="357" t="s">
        <v>1531</v>
      </c>
      <c r="M587" s="356">
        <v>155026828</v>
      </c>
      <c r="N587" s="374">
        <v>44600</v>
      </c>
      <c r="O587" s="70">
        <f t="shared" si="57"/>
        <v>2</v>
      </c>
      <c r="P587" s="70">
        <f t="shared" si="58"/>
        <v>2</v>
      </c>
      <c r="Q587" s="135" t="str">
        <f t="shared" si="59"/>
        <v>Gastos_Gerais</v>
      </c>
    </row>
    <row r="588" spans="1:17" ht="25.5" hidden="1" x14ac:dyDescent="0.2">
      <c r="A588" s="366">
        <f t="shared" si="60"/>
        <v>585</v>
      </c>
      <c r="B588" s="351">
        <v>44600</v>
      </c>
      <c r="C588" s="375">
        <v>44593</v>
      </c>
      <c r="D588" s="353" t="s">
        <v>115</v>
      </c>
      <c r="E588" s="353" t="s">
        <v>342</v>
      </c>
      <c r="F588" s="354">
        <v>180</v>
      </c>
      <c r="G588" s="353" t="s">
        <v>1624</v>
      </c>
      <c r="H588" s="353" t="s">
        <v>136</v>
      </c>
      <c r="I588" s="357" t="s">
        <v>1625</v>
      </c>
      <c r="J588" s="356" t="s">
        <v>795</v>
      </c>
      <c r="K588" s="356" t="s">
        <v>732</v>
      </c>
      <c r="L588" s="357" t="s">
        <v>1531</v>
      </c>
      <c r="M588" s="356">
        <v>155026828</v>
      </c>
      <c r="N588" s="374">
        <v>44600</v>
      </c>
      <c r="O588" s="70">
        <f t="shared" si="57"/>
        <v>2</v>
      </c>
      <c r="P588" s="70">
        <f t="shared" si="58"/>
        <v>2</v>
      </c>
      <c r="Q588" s="135" t="str">
        <f t="shared" si="59"/>
        <v>Gastos_Gerais</v>
      </c>
    </row>
    <row r="589" spans="1:17" ht="48" hidden="1" x14ac:dyDescent="0.2">
      <c r="A589" s="366">
        <f t="shared" si="60"/>
        <v>586</v>
      </c>
      <c r="B589" s="351">
        <v>44600</v>
      </c>
      <c r="C589" s="375">
        <v>44593</v>
      </c>
      <c r="D589" s="353" t="s">
        <v>115</v>
      </c>
      <c r="E589" s="353" t="s">
        <v>342</v>
      </c>
      <c r="F589" s="354">
        <v>300</v>
      </c>
      <c r="G589" s="353" t="s">
        <v>1626</v>
      </c>
      <c r="H589" s="353" t="s">
        <v>128</v>
      </c>
      <c r="I589" s="357" t="s">
        <v>1627</v>
      </c>
      <c r="J589" s="356" t="s">
        <v>1628</v>
      </c>
      <c r="K589" s="356" t="s">
        <v>732</v>
      </c>
      <c r="L589" s="357" t="s">
        <v>1531</v>
      </c>
      <c r="M589" s="356">
        <v>155026828</v>
      </c>
      <c r="N589" s="374">
        <v>44600</v>
      </c>
      <c r="O589" s="70">
        <f t="shared" si="57"/>
        <v>2</v>
      </c>
      <c r="P589" s="70">
        <f t="shared" si="58"/>
        <v>2</v>
      </c>
      <c r="Q589" s="135" t="str">
        <f t="shared" si="59"/>
        <v>Gastos_Gerais</v>
      </c>
    </row>
    <row r="590" spans="1:17" ht="48" hidden="1" x14ac:dyDescent="0.2">
      <c r="A590" s="366">
        <f t="shared" si="60"/>
        <v>587</v>
      </c>
      <c r="B590" s="351">
        <v>44600</v>
      </c>
      <c r="C590" s="375">
        <v>44593</v>
      </c>
      <c r="D590" s="353" t="s">
        <v>115</v>
      </c>
      <c r="E590" s="353" t="s">
        <v>342</v>
      </c>
      <c r="F590" s="354">
        <v>300</v>
      </c>
      <c r="G590" s="353" t="s">
        <v>1629</v>
      </c>
      <c r="H590" s="353" t="s">
        <v>128</v>
      </c>
      <c r="I590" s="357" t="s">
        <v>1630</v>
      </c>
      <c r="J590" s="356" t="s">
        <v>1631</v>
      </c>
      <c r="K590" s="356" t="s">
        <v>732</v>
      </c>
      <c r="L590" s="357" t="s">
        <v>1531</v>
      </c>
      <c r="M590" s="356">
        <v>155026828</v>
      </c>
      <c r="N590" s="374">
        <v>44600</v>
      </c>
      <c r="O590" s="70">
        <f t="shared" si="57"/>
        <v>2</v>
      </c>
      <c r="P590" s="70">
        <f t="shared" si="58"/>
        <v>2</v>
      </c>
      <c r="Q590" s="135" t="str">
        <f t="shared" si="59"/>
        <v>Gastos_Gerais</v>
      </c>
    </row>
    <row r="591" spans="1:17" ht="25.5" hidden="1" x14ac:dyDescent="0.2">
      <c r="A591" s="366">
        <f t="shared" si="60"/>
        <v>588</v>
      </c>
      <c r="B591" s="351">
        <v>44600</v>
      </c>
      <c r="C591" s="375">
        <v>44593</v>
      </c>
      <c r="D591" s="353" t="s">
        <v>104</v>
      </c>
      <c r="E591" s="353" t="s">
        <v>187</v>
      </c>
      <c r="F591" s="354">
        <v>24.11</v>
      </c>
      <c r="G591" s="353" t="s">
        <v>1019</v>
      </c>
      <c r="H591" s="353" t="s">
        <v>134</v>
      </c>
      <c r="I591" s="357" t="s">
        <v>1632</v>
      </c>
      <c r="J591" s="356" t="s">
        <v>1633</v>
      </c>
      <c r="K591" s="356" t="s">
        <v>732</v>
      </c>
      <c r="L591" s="357" t="s">
        <v>1531</v>
      </c>
      <c r="M591" s="356">
        <v>554988760</v>
      </c>
      <c r="N591" s="374">
        <v>44600</v>
      </c>
      <c r="O591" s="70">
        <f t="shared" si="57"/>
        <v>2</v>
      </c>
      <c r="P591" s="70">
        <f t="shared" si="58"/>
        <v>2</v>
      </c>
      <c r="Q591" s="135" t="str">
        <f t="shared" si="59"/>
        <v>Gastos_com_Pessoal</v>
      </c>
    </row>
    <row r="592" spans="1:17" ht="25.5" hidden="1" x14ac:dyDescent="0.2">
      <c r="A592" s="366">
        <f t="shared" si="60"/>
        <v>589</v>
      </c>
      <c r="B592" s="351">
        <v>44600</v>
      </c>
      <c r="C592" s="375">
        <v>44593</v>
      </c>
      <c r="D592" s="353" t="s">
        <v>104</v>
      </c>
      <c r="E592" s="353" t="s">
        <v>189</v>
      </c>
      <c r="F592" s="354">
        <v>241.07</v>
      </c>
      <c r="G592" s="353" t="s">
        <v>915</v>
      </c>
      <c r="H592" s="353" t="s">
        <v>134</v>
      </c>
      <c r="I592" s="357" t="s">
        <v>1632</v>
      </c>
      <c r="J592" s="356" t="s">
        <v>1633</v>
      </c>
      <c r="K592" s="356" t="s">
        <v>732</v>
      </c>
      <c r="L592" s="357" t="s">
        <v>1531</v>
      </c>
      <c r="M592" s="356">
        <v>554988760</v>
      </c>
      <c r="N592" s="374">
        <v>44600</v>
      </c>
      <c r="O592" s="70">
        <f t="shared" si="57"/>
        <v>2</v>
      </c>
      <c r="P592" s="70">
        <f t="shared" si="58"/>
        <v>2</v>
      </c>
      <c r="Q592" s="135" t="str">
        <f t="shared" si="59"/>
        <v>Gastos_com_Pessoal</v>
      </c>
    </row>
    <row r="593" spans="1:17" ht="25.5" hidden="1" x14ac:dyDescent="0.2">
      <c r="A593" s="366">
        <f t="shared" si="60"/>
        <v>590</v>
      </c>
      <c r="B593" s="351">
        <v>44600</v>
      </c>
      <c r="C593" s="375">
        <v>44593</v>
      </c>
      <c r="D593" s="353" t="s">
        <v>104</v>
      </c>
      <c r="E593" s="353" t="s">
        <v>191</v>
      </c>
      <c r="F593" s="354">
        <v>80.36</v>
      </c>
      <c r="G593" s="353" t="s">
        <v>918</v>
      </c>
      <c r="H593" s="353" t="s">
        <v>134</v>
      </c>
      <c r="I593" s="357" t="s">
        <v>1632</v>
      </c>
      <c r="J593" s="356" t="s">
        <v>1633</v>
      </c>
      <c r="K593" s="356" t="s">
        <v>732</v>
      </c>
      <c r="L593" s="357" t="s">
        <v>1531</v>
      </c>
      <c r="M593" s="356">
        <v>554988760</v>
      </c>
      <c r="N593" s="374">
        <v>44600</v>
      </c>
      <c r="O593" s="70">
        <f t="shared" si="57"/>
        <v>2</v>
      </c>
      <c r="P593" s="70">
        <f t="shared" si="58"/>
        <v>2</v>
      </c>
      <c r="Q593" s="135" t="str">
        <f t="shared" si="59"/>
        <v>Gastos_com_Pessoal</v>
      </c>
    </row>
    <row r="594" spans="1:17" ht="36" hidden="1" x14ac:dyDescent="0.2">
      <c r="A594" s="366">
        <f t="shared" si="60"/>
        <v>591</v>
      </c>
      <c r="B594" s="351">
        <v>44600</v>
      </c>
      <c r="C594" s="375">
        <v>44593</v>
      </c>
      <c r="D594" s="353" t="s">
        <v>104</v>
      </c>
      <c r="E594" s="353" t="s">
        <v>193</v>
      </c>
      <c r="F594" s="354">
        <v>10.33</v>
      </c>
      <c r="G594" s="353" t="s">
        <v>919</v>
      </c>
      <c r="H594" s="353" t="s">
        <v>134</v>
      </c>
      <c r="I594" s="357" t="s">
        <v>1632</v>
      </c>
      <c r="J594" s="356" t="s">
        <v>1633</v>
      </c>
      <c r="K594" s="356" t="s">
        <v>732</v>
      </c>
      <c r="L594" s="357" t="s">
        <v>1531</v>
      </c>
      <c r="M594" s="356">
        <v>554988760</v>
      </c>
      <c r="N594" s="374">
        <v>44600</v>
      </c>
      <c r="O594" s="70">
        <f t="shared" si="57"/>
        <v>2</v>
      </c>
      <c r="P594" s="70">
        <f t="shared" si="58"/>
        <v>2</v>
      </c>
      <c r="Q594" s="135" t="str">
        <f t="shared" si="59"/>
        <v>Gastos_com_Pessoal</v>
      </c>
    </row>
    <row r="595" spans="1:17" ht="25.5" hidden="1" x14ac:dyDescent="0.2">
      <c r="A595" s="366">
        <f t="shared" si="60"/>
        <v>592</v>
      </c>
      <c r="B595" s="351">
        <v>44600</v>
      </c>
      <c r="C595" s="375">
        <v>44593</v>
      </c>
      <c r="D595" s="353" t="s">
        <v>104</v>
      </c>
      <c r="E595" s="353" t="s">
        <v>189</v>
      </c>
      <c r="F595" s="354">
        <v>734.39</v>
      </c>
      <c r="G595" s="353" t="s">
        <v>915</v>
      </c>
      <c r="H595" s="353" t="s">
        <v>140</v>
      </c>
      <c r="I595" s="357" t="s">
        <v>1634</v>
      </c>
      <c r="J595" s="356" t="s">
        <v>1635</v>
      </c>
      <c r="K595" s="356" t="s">
        <v>732</v>
      </c>
      <c r="L595" s="357" t="s">
        <v>1531</v>
      </c>
      <c r="M595" s="356">
        <v>554988760</v>
      </c>
      <c r="N595" s="374">
        <v>44600</v>
      </c>
      <c r="O595" s="70">
        <f t="shared" si="57"/>
        <v>2</v>
      </c>
      <c r="P595" s="70">
        <f t="shared" si="58"/>
        <v>2</v>
      </c>
      <c r="Q595" s="135" t="str">
        <f t="shared" si="59"/>
        <v>Gastos_com_Pessoal</v>
      </c>
    </row>
    <row r="596" spans="1:17" ht="25.5" hidden="1" x14ac:dyDescent="0.2">
      <c r="A596" s="366">
        <f t="shared" si="60"/>
        <v>593</v>
      </c>
      <c r="B596" s="351">
        <v>44600</v>
      </c>
      <c r="C596" s="375">
        <v>44593</v>
      </c>
      <c r="D596" s="353" t="s">
        <v>104</v>
      </c>
      <c r="E596" s="353" t="s">
        <v>191</v>
      </c>
      <c r="F596" s="354">
        <v>244.8</v>
      </c>
      <c r="G596" s="353" t="s">
        <v>918</v>
      </c>
      <c r="H596" s="353" t="s">
        <v>140</v>
      </c>
      <c r="I596" s="357" t="s">
        <v>1634</v>
      </c>
      <c r="J596" s="356" t="s">
        <v>1635</v>
      </c>
      <c r="K596" s="356" t="s">
        <v>732</v>
      </c>
      <c r="L596" s="357" t="s">
        <v>1531</v>
      </c>
      <c r="M596" s="356">
        <v>554988760</v>
      </c>
      <c r="N596" s="374">
        <v>44600</v>
      </c>
      <c r="O596" s="70">
        <f t="shared" si="57"/>
        <v>2</v>
      </c>
      <c r="P596" s="70">
        <f t="shared" si="58"/>
        <v>2</v>
      </c>
      <c r="Q596" s="135" t="str">
        <f t="shared" si="59"/>
        <v>Gastos_com_Pessoal</v>
      </c>
    </row>
    <row r="597" spans="1:17" ht="36" hidden="1" x14ac:dyDescent="0.2">
      <c r="A597" s="366">
        <f t="shared" si="60"/>
        <v>594</v>
      </c>
      <c r="B597" s="351">
        <v>44600</v>
      </c>
      <c r="C597" s="375">
        <v>44593</v>
      </c>
      <c r="D597" s="353" t="s">
        <v>104</v>
      </c>
      <c r="E597" s="353" t="s">
        <v>193</v>
      </c>
      <c r="F597" s="354">
        <v>85.02</v>
      </c>
      <c r="G597" s="353" t="s">
        <v>919</v>
      </c>
      <c r="H597" s="353" t="s">
        <v>140</v>
      </c>
      <c r="I597" s="357" t="s">
        <v>1634</v>
      </c>
      <c r="J597" s="356" t="s">
        <v>1635</v>
      </c>
      <c r="K597" s="356" t="s">
        <v>732</v>
      </c>
      <c r="L597" s="357" t="s">
        <v>1531</v>
      </c>
      <c r="M597" s="356">
        <v>554988760</v>
      </c>
      <c r="N597" s="374">
        <v>44600</v>
      </c>
      <c r="O597" s="70">
        <f t="shared" si="57"/>
        <v>2</v>
      </c>
      <c r="P597" s="70">
        <f t="shared" si="58"/>
        <v>2</v>
      </c>
      <c r="Q597" s="135" t="str">
        <f t="shared" si="59"/>
        <v>Gastos_com_Pessoal</v>
      </c>
    </row>
    <row r="598" spans="1:17" ht="25.5" hidden="1" x14ac:dyDescent="0.2">
      <c r="A598" s="366">
        <f t="shared" si="60"/>
        <v>595</v>
      </c>
      <c r="B598" s="351">
        <v>44600</v>
      </c>
      <c r="C598" s="375">
        <v>44593</v>
      </c>
      <c r="D598" s="353" t="s">
        <v>104</v>
      </c>
      <c r="E598" s="353" t="s">
        <v>187</v>
      </c>
      <c r="F598" s="354">
        <v>323.56</v>
      </c>
      <c r="G598" s="353" t="s">
        <v>1019</v>
      </c>
      <c r="H598" s="353" t="s">
        <v>128</v>
      </c>
      <c r="I598" s="357" t="s">
        <v>1636</v>
      </c>
      <c r="J598" s="356" t="s">
        <v>1637</v>
      </c>
      <c r="K598" s="356" t="s">
        <v>732</v>
      </c>
      <c r="L598" s="357" t="s">
        <v>1531</v>
      </c>
      <c r="M598" s="356">
        <v>554988760</v>
      </c>
      <c r="N598" s="374">
        <v>44600</v>
      </c>
      <c r="O598" s="70">
        <f t="shared" si="57"/>
        <v>2</v>
      </c>
      <c r="P598" s="70">
        <f t="shared" si="58"/>
        <v>2</v>
      </c>
      <c r="Q598" s="135" t="str">
        <f t="shared" si="59"/>
        <v>Gastos_com_Pessoal</v>
      </c>
    </row>
    <row r="599" spans="1:17" ht="25.5" hidden="1" x14ac:dyDescent="0.2">
      <c r="A599" s="366">
        <f t="shared" si="60"/>
        <v>596</v>
      </c>
      <c r="B599" s="351">
        <v>44600</v>
      </c>
      <c r="C599" s="375">
        <v>44593</v>
      </c>
      <c r="D599" s="353" t="s">
        <v>104</v>
      </c>
      <c r="E599" s="353" t="s">
        <v>189</v>
      </c>
      <c r="F599" s="354">
        <v>808.91</v>
      </c>
      <c r="G599" s="353" t="s">
        <v>915</v>
      </c>
      <c r="H599" s="353" t="s">
        <v>128</v>
      </c>
      <c r="I599" s="357" t="s">
        <v>1636</v>
      </c>
      <c r="J599" s="356" t="s">
        <v>1637</v>
      </c>
      <c r="K599" s="356" t="s">
        <v>732</v>
      </c>
      <c r="L599" s="357" t="s">
        <v>1531</v>
      </c>
      <c r="M599" s="356">
        <v>554988760</v>
      </c>
      <c r="N599" s="374">
        <v>44600</v>
      </c>
      <c r="O599" s="70">
        <f t="shared" si="57"/>
        <v>2</v>
      </c>
      <c r="P599" s="70">
        <f t="shared" si="58"/>
        <v>2</v>
      </c>
      <c r="Q599" s="135" t="str">
        <f t="shared" si="59"/>
        <v>Gastos_com_Pessoal</v>
      </c>
    </row>
    <row r="600" spans="1:17" ht="25.5" hidden="1" x14ac:dyDescent="0.2">
      <c r="A600" s="366">
        <f t="shared" si="60"/>
        <v>597</v>
      </c>
      <c r="B600" s="351">
        <v>44600</v>
      </c>
      <c r="C600" s="375">
        <v>44593</v>
      </c>
      <c r="D600" s="353" t="s">
        <v>104</v>
      </c>
      <c r="E600" s="353" t="s">
        <v>191</v>
      </c>
      <c r="F600" s="354">
        <v>269.64</v>
      </c>
      <c r="G600" s="353" t="s">
        <v>918</v>
      </c>
      <c r="H600" s="353" t="s">
        <v>128</v>
      </c>
      <c r="I600" s="357" t="s">
        <v>1636</v>
      </c>
      <c r="J600" s="356" t="s">
        <v>1637</v>
      </c>
      <c r="K600" s="356" t="s">
        <v>732</v>
      </c>
      <c r="L600" s="357" t="s">
        <v>1531</v>
      </c>
      <c r="M600" s="356">
        <v>554988760</v>
      </c>
      <c r="N600" s="374">
        <v>44600</v>
      </c>
      <c r="O600" s="70">
        <f t="shared" si="57"/>
        <v>2</v>
      </c>
      <c r="P600" s="70">
        <f t="shared" si="58"/>
        <v>2</v>
      </c>
      <c r="Q600" s="135" t="str">
        <f t="shared" si="59"/>
        <v>Gastos_com_Pessoal</v>
      </c>
    </row>
    <row r="601" spans="1:17" ht="36" hidden="1" x14ac:dyDescent="0.2">
      <c r="A601" s="366">
        <f t="shared" si="60"/>
        <v>598</v>
      </c>
      <c r="B601" s="351">
        <v>44600</v>
      </c>
      <c r="C601" s="375">
        <v>44593</v>
      </c>
      <c r="D601" s="353" t="s">
        <v>104</v>
      </c>
      <c r="E601" s="353" t="s">
        <v>193</v>
      </c>
      <c r="F601" s="354">
        <v>1524.2</v>
      </c>
      <c r="G601" s="353" t="s">
        <v>919</v>
      </c>
      <c r="H601" s="353" t="s">
        <v>128</v>
      </c>
      <c r="I601" s="357" t="s">
        <v>1636</v>
      </c>
      <c r="J601" s="356" t="s">
        <v>1637</v>
      </c>
      <c r="K601" s="356" t="s">
        <v>732</v>
      </c>
      <c r="L601" s="357" t="s">
        <v>1531</v>
      </c>
      <c r="M601" s="356">
        <v>554988760</v>
      </c>
      <c r="N601" s="374">
        <v>44600</v>
      </c>
      <c r="O601" s="70">
        <f t="shared" si="57"/>
        <v>2</v>
      </c>
      <c r="P601" s="70">
        <f t="shared" si="58"/>
        <v>2</v>
      </c>
      <c r="Q601" s="135" t="str">
        <f t="shared" si="59"/>
        <v>Gastos_com_Pessoal</v>
      </c>
    </row>
    <row r="602" spans="1:17" ht="25.5" hidden="1" x14ac:dyDescent="0.2">
      <c r="A602" s="366">
        <f t="shared" si="60"/>
        <v>599</v>
      </c>
      <c r="B602" s="351">
        <v>44600</v>
      </c>
      <c r="C602" s="375">
        <v>44593</v>
      </c>
      <c r="D602" s="353" t="s">
        <v>104</v>
      </c>
      <c r="E602" s="353" t="s">
        <v>187</v>
      </c>
      <c r="F602" s="354">
        <v>477.26</v>
      </c>
      <c r="G602" s="353" t="s">
        <v>1019</v>
      </c>
      <c r="H602" s="353" t="s">
        <v>139</v>
      </c>
      <c r="I602" s="357" t="s">
        <v>1638</v>
      </c>
      <c r="J602" s="356" t="s">
        <v>1639</v>
      </c>
      <c r="K602" s="356" t="s">
        <v>732</v>
      </c>
      <c r="L602" s="357" t="s">
        <v>1531</v>
      </c>
      <c r="M602" s="356">
        <v>554988760</v>
      </c>
      <c r="N602" s="374">
        <v>44600</v>
      </c>
      <c r="O602" s="70">
        <f t="shared" si="57"/>
        <v>2</v>
      </c>
      <c r="P602" s="70">
        <f t="shared" si="58"/>
        <v>2</v>
      </c>
      <c r="Q602" s="135" t="str">
        <f t="shared" si="59"/>
        <v>Gastos_com_Pessoal</v>
      </c>
    </row>
    <row r="603" spans="1:17" ht="25.5" hidden="1" x14ac:dyDescent="0.2">
      <c r="A603" s="366">
        <f t="shared" si="60"/>
        <v>600</v>
      </c>
      <c r="B603" s="351">
        <v>44600</v>
      </c>
      <c r="C603" s="375">
        <v>44593</v>
      </c>
      <c r="D603" s="353" t="s">
        <v>104</v>
      </c>
      <c r="E603" s="353" t="s">
        <v>189</v>
      </c>
      <c r="F603" s="354">
        <v>2863.56</v>
      </c>
      <c r="G603" s="353" t="s">
        <v>915</v>
      </c>
      <c r="H603" s="353" t="s">
        <v>139</v>
      </c>
      <c r="I603" s="357" t="s">
        <v>1638</v>
      </c>
      <c r="J603" s="356" t="s">
        <v>1639</v>
      </c>
      <c r="K603" s="356" t="s">
        <v>732</v>
      </c>
      <c r="L603" s="357" t="s">
        <v>1531</v>
      </c>
      <c r="M603" s="356">
        <v>554988760</v>
      </c>
      <c r="N603" s="374">
        <v>44600</v>
      </c>
      <c r="O603" s="70">
        <f t="shared" si="57"/>
        <v>2</v>
      </c>
      <c r="P603" s="70">
        <f t="shared" si="58"/>
        <v>2</v>
      </c>
      <c r="Q603" s="135" t="str">
        <f t="shared" si="59"/>
        <v>Gastos_com_Pessoal</v>
      </c>
    </row>
    <row r="604" spans="1:17" ht="25.5" hidden="1" x14ac:dyDescent="0.2">
      <c r="A604" s="366">
        <f t="shared" si="60"/>
        <v>601</v>
      </c>
      <c r="B604" s="351">
        <v>44600</v>
      </c>
      <c r="C604" s="375">
        <v>44593</v>
      </c>
      <c r="D604" s="353" t="s">
        <v>104</v>
      </c>
      <c r="E604" s="353" t="s">
        <v>191</v>
      </c>
      <c r="F604" s="354">
        <v>954.52</v>
      </c>
      <c r="G604" s="353" t="s">
        <v>918</v>
      </c>
      <c r="H604" s="353" t="s">
        <v>139</v>
      </c>
      <c r="I604" s="357" t="s">
        <v>1638</v>
      </c>
      <c r="J604" s="356" t="s">
        <v>1639</v>
      </c>
      <c r="K604" s="356" t="s">
        <v>732</v>
      </c>
      <c r="L604" s="357" t="s">
        <v>1531</v>
      </c>
      <c r="M604" s="356">
        <v>554988760</v>
      </c>
      <c r="N604" s="374">
        <v>44600</v>
      </c>
      <c r="O604" s="70">
        <f t="shared" si="57"/>
        <v>2</v>
      </c>
      <c r="P604" s="70">
        <f t="shared" si="58"/>
        <v>2</v>
      </c>
      <c r="Q604" s="135" t="str">
        <f t="shared" si="59"/>
        <v>Gastos_com_Pessoal</v>
      </c>
    </row>
    <row r="605" spans="1:17" ht="36" hidden="1" x14ac:dyDescent="0.2">
      <c r="A605" s="366">
        <f t="shared" si="60"/>
        <v>602</v>
      </c>
      <c r="B605" s="351">
        <v>44600</v>
      </c>
      <c r="C605" s="375">
        <v>44593</v>
      </c>
      <c r="D605" s="353" t="s">
        <v>104</v>
      </c>
      <c r="E605" s="353" t="s">
        <v>193</v>
      </c>
      <c r="F605" s="354">
        <v>2876.47</v>
      </c>
      <c r="G605" s="353" t="s">
        <v>919</v>
      </c>
      <c r="H605" s="353" t="s">
        <v>139</v>
      </c>
      <c r="I605" s="357" t="s">
        <v>1638</v>
      </c>
      <c r="J605" s="356" t="s">
        <v>1639</v>
      </c>
      <c r="K605" s="356" t="s">
        <v>732</v>
      </c>
      <c r="L605" s="357" t="s">
        <v>1531</v>
      </c>
      <c r="M605" s="356">
        <v>554988760</v>
      </c>
      <c r="N605" s="374">
        <v>44600</v>
      </c>
      <c r="O605" s="70">
        <f t="shared" ref="O605:O634" si="61">IF(B605=0,0,IF(YEAR(B605)=$P$1,MONTH(B605)-$O$1+1,(YEAR(B605)-$P$1)*12-$O$1+1+MONTH(B605)))</f>
        <v>2</v>
      </c>
      <c r="P605" s="70">
        <f t="shared" ref="P605:P634" si="62">IF(C605=0,0,IF(YEAR(C605)=$P$1,MONTH(C605)-$O$1+1,(YEAR(C605)-$P$1)*12-$O$1+1+MONTH(C605)))</f>
        <v>2</v>
      </c>
      <c r="Q605" s="135" t="str">
        <f t="shared" ref="Q605:Q634" si="63">SUBSTITUTE(D605," ","_")</f>
        <v>Gastos_com_Pessoal</v>
      </c>
    </row>
    <row r="606" spans="1:17" ht="25.5" hidden="1" x14ac:dyDescent="0.2">
      <c r="A606" s="366">
        <f t="shared" si="60"/>
        <v>603</v>
      </c>
      <c r="B606" s="351">
        <v>44600</v>
      </c>
      <c r="C606" s="375">
        <v>44593</v>
      </c>
      <c r="D606" s="353" t="s">
        <v>104</v>
      </c>
      <c r="E606" s="353" t="s">
        <v>187</v>
      </c>
      <c r="F606" s="354">
        <v>477.26</v>
      </c>
      <c r="G606" s="353" t="s">
        <v>1019</v>
      </c>
      <c r="H606" s="353" t="s">
        <v>135</v>
      </c>
      <c r="I606" s="357" t="s">
        <v>1640</v>
      </c>
      <c r="J606" s="356" t="s">
        <v>1641</v>
      </c>
      <c r="K606" s="356" t="s">
        <v>732</v>
      </c>
      <c r="L606" s="357" t="s">
        <v>1531</v>
      </c>
      <c r="M606" s="356">
        <v>554988760</v>
      </c>
      <c r="N606" s="374">
        <v>44600</v>
      </c>
      <c r="O606" s="70">
        <f t="shared" si="61"/>
        <v>2</v>
      </c>
      <c r="P606" s="70">
        <f t="shared" si="62"/>
        <v>2</v>
      </c>
      <c r="Q606" s="135" t="str">
        <f t="shared" si="63"/>
        <v>Gastos_com_Pessoal</v>
      </c>
    </row>
    <row r="607" spans="1:17" ht="25.5" hidden="1" x14ac:dyDescent="0.2">
      <c r="A607" s="366">
        <f t="shared" si="60"/>
        <v>604</v>
      </c>
      <c r="B607" s="351">
        <v>44600</v>
      </c>
      <c r="C607" s="375">
        <v>44593</v>
      </c>
      <c r="D607" s="353" t="s">
        <v>104</v>
      </c>
      <c r="E607" s="353" t="s">
        <v>189</v>
      </c>
      <c r="F607" s="354">
        <v>2863.56</v>
      </c>
      <c r="G607" s="353" t="s">
        <v>915</v>
      </c>
      <c r="H607" s="353" t="s">
        <v>135</v>
      </c>
      <c r="I607" s="357" t="s">
        <v>1640</v>
      </c>
      <c r="J607" s="356" t="s">
        <v>1641</v>
      </c>
      <c r="K607" s="356" t="s">
        <v>732</v>
      </c>
      <c r="L607" s="357" t="s">
        <v>1531</v>
      </c>
      <c r="M607" s="356">
        <v>554988760</v>
      </c>
      <c r="N607" s="374">
        <v>44600</v>
      </c>
      <c r="O607" s="70">
        <f t="shared" si="61"/>
        <v>2</v>
      </c>
      <c r="P607" s="70">
        <f t="shared" si="62"/>
        <v>2</v>
      </c>
      <c r="Q607" s="135" t="str">
        <f t="shared" si="63"/>
        <v>Gastos_com_Pessoal</v>
      </c>
    </row>
    <row r="608" spans="1:17" ht="25.5" hidden="1" x14ac:dyDescent="0.2">
      <c r="A608" s="366">
        <f t="shared" si="60"/>
        <v>605</v>
      </c>
      <c r="B608" s="351">
        <v>44600</v>
      </c>
      <c r="C608" s="375">
        <v>44593</v>
      </c>
      <c r="D608" s="353" t="s">
        <v>104</v>
      </c>
      <c r="E608" s="353" t="s">
        <v>191</v>
      </c>
      <c r="F608" s="354">
        <v>954.52</v>
      </c>
      <c r="G608" s="353" t="s">
        <v>918</v>
      </c>
      <c r="H608" s="353" t="s">
        <v>135</v>
      </c>
      <c r="I608" s="357" t="s">
        <v>1640</v>
      </c>
      <c r="J608" s="356" t="s">
        <v>1641</v>
      </c>
      <c r="K608" s="356" t="s">
        <v>732</v>
      </c>
      <c r="L608" s="357" t="s">
        <v>1531</v>
      </c>
      <c r="M608" s="356">
        <v>554988760</v>
      </c>
      <c r="N608" s="374">
        <v>44600</v>
      </c>
      <c r="O608" s="70">
        <f t="shared" si="61"/>
        <v>2</v>
      </c>
      <c r="P608" s="70">
        <f t="shared" si="62"/>
        <v>2</v>
      </c>
      <c r="Q608" s="135" t="str">
        <f t="shared" si="63"/>
        <v>Gastos_com_Pessoal</v>
      </c>
    </row>
    <row r="609" spans="1:17" ht="36" hidden="1" x14ac:dyDescent="0.2">
      <c r="A609" s="366">
        <f t="shared" si="60"/>
        <v>606</v>
      </c>
      <c r="B609" s="351">
        <v>44600</v>
      </c>
      <c r="C609" s="375">
        <v>44593</v>
      </c>
      <c r="D609" s="353" t="s">
        <v>104</v>
      </c>
      <c r="E609" s="353" t="s">
        <v>193</v>
      </c>
      <c r="F609" s="354">
        <v>3201.72</v>
      </c>
      <c r="G609" s="353" t="s">
        <v>919</v>
      </c>
      <c r="H609" s="353" t="s">
        <v>135</v>
      </c>
      <c r="I609" s="357" t="s">
        <v>1640</v>
      </c>
      <c r="J609" s="356" t="s">
        <v>1641</v>
      </c>
      <c r="K609" s="356" t="s">
        <v>732</v>
      </c>
      <c r="L609" s="357" t="s">
        <v>1531</v>
      </c>
      <c r="M609" s="356">
        <v>554988760</v>
      </c>
      <c r="N609" s="374">
        <v>44600</v>
      </c>
      <c r="O609" s="70">
        <f t="shared" si="61"/>
        <v>2</v>
      </c>
      <c r="P609" s="70">
        <f t="shared" si="62"/>
        <v>2</v>
      </c>
      <c r="Q609" s="135" t="str">
        <f t="shared" si="63"/>
        <v>Gastos_com_Pessoal</v>
      </c>
    </row>
    <row r="610" spans="1:17" ht="25.5" hidden="1" x14ac:dyDescent="0.2">
      <c r="A610" s="366">
        <f t="shared" si="60"/>
        <v>607</v>
      </c>
      <c r="B610" s="351">
        <v>44600</v>
      </c>
      <c r="C610" s="375">
        <v>44593</v>
      </c>
      <c r="D610" s="353" t="s">
        <v>104</v>
      </c>
      <c r="E610" s="353" t="s">
        <v>187</v>
      </c>
      <c r="F610" s="354">
        <v>27.56</v>
      </c>
      <c r="G610" s="353" t="s">
        <v>1019</v>
      </c>
      <c r="H610" s="353" t="s">
        <v>136</v>
      </c>
      <c r="I610" s="357" t="s">
        <v>1642</v>
      </c>
      <c r="J610" s="356" t="s">
        <v>1643</v>
      </c>
      <c r="K610" s="356" t="s">
        <v>732</v>
      </c>
      <c r="L610" s="357" t="s">
        <v>1531</v>
      </c>
      <c r="M610" s="356">
        <v>554988760</v>
      </c>
      <c r="N610" s="374">
        <v>44600</v>
      </c>
      <c r="O610" s="70">
        <f t="shared" si="61"/>
        <v>2</v>
      </c>
      <c r="P610" s="70">
        <f t="shared" si="62"/>
        <v>2</v>
      </c>
      <c r="Q610" s="135" t="str">
        <f t="shared" si="63"/>
        <v>Gastos_com_Pessoal</v>
      </c>
    </row>
    <row r="611" spans="1:17" ht="25.5" hidden="1" x14ac:dyDescent="0.2">
      <c r="A611" s="366">
        <f t="shared" si="60"/>
        <v>608</v>
      </c>
      <c r="B611" s="351">
        <v>44600</v>
      </c>
      <c r="C611" s="375">
        <v>44593</v>
      </c>
      <c r="D611" s="353" t="s">
        <v>104</v>
      </c>
      <c r="E611" s="353" t="s">
        <v>189</v>
      </c>
      <c r="F611" s="354">
        <v>254.09</v>
      </c>
      <c r="G611" s="353" t="s">
        <v>915</v>
      </c>
      <c r="H611" s="353" t="s">
        <v>136</v>
      </c>
      <c r="I611" s="357" t="s">
        <v>1642</v>
      </c>
      <c r="J611" s="356" t="s">
        <v>1643</v>
      </c>
      <c r="K611" s="356" t="s">
        <v>732</v>
      </c>
      <c r="L611" s="357" t="s">
        <v>1531</v>
      </c>
      <c r="M611" s="356">
        <v>554988760</v>
      </c>
      <c r="N611" s="374">
        <v>44600</v>
      </c>
      <c r="O611" s="70">
        <f t="shared" si="61"/>
        <v>2</v>
      </c>
      <c r="P611" s="70">
        <f t="shared" si="62"/>
        <v>2</v>
      </c>
      <c r="Q611" s="135" t="str">
        <f t="shared" si="63"/>
        <v>Gastos_com_Pessoal</v>
      </c>
    </row>
    <row r="612" spans="1:17" ht="25.5" hidden="1" x14ac:dyDescent="0.2">
      <c r="A612" s="366">
        <f t="shared" si="60"/>
        <v>609</v>
      </c>
      <c r="B612" s="351">
        <v>44600</v>
      </c>
      <c r="C612" s="375">
        <v>44593</v>
      </c>
      <c r="D612" s="353" t="s">
        <v>104</v>
      </c>
      <c r="E612" s="353" t="s">
        <v>191</v>
      </c>
      <c r="F612" s="354">
        <v>84.7</v>
      </c>
      <c r="G612" s="353" t="s">
        <v>918</v>
      </c>
      <c r="H612" s="353" t="s">
        <v>136</v>
      </c>
      <c r="I612" s="357" t="s">
        <v>1642</v>
      </c>
      <c r="J612" s="356" t="s">
        <v>1643</v>
      </c>
      <c r="K612" s="356" t="s">
        <v>732</v>
      </c>
      <c r="L612" s="357" t="s">
        <v>1531</v>
      </c>
      <c r="M612" s="356">
        <v>554988760</v>
      </c>
      <c r="N612" s="374">
        <v>44600</v>
      </c>
      <c r="O612" s="70">
        <f t="shared" si="61"/>
        <v>2</v>
      </c>
      <c r="P612" s="70">
        <f t="shared" si="62"/>
        <v>2</v>
      </c>
      <c r="Q612" s="135" t="str">
        <f t="shared" si="63"/>
        <v>Gastos_com_Pessoal</v>
      </c>
    </row>
    <row r="613" spans="1:17" ht="36" hidden="1" x14ac:dyDescent="0.2">
      <c r="A613" s="366">
        <f t="shared" si="60"/>
        <v>610</v>
      </c>
      <c r="B613" s="351">
        <v>44600</v>
      </c>
      <c r="C613" s="375">
        <v>44593</v>
      </c>
      <c r="D613" s="353" t="s">
        <v>104</v>
      </c>
      <c r="E613" s="353" t="s">
        <v>193</v>
      </c>
      <c r="F613" s="354">
        <v>11.82</v>
      </c>
      <c r="G613" s="353" t="s">
        <v>919</v>
      </c>
      <c r="H613" s="353" t="s">
        <v>136</v>
      </c>
      <c r="I613" s="357" t="s">
        <v>1642</v>
      </c>
      <c r="J613" s="356" t="s">
        <v>1643</v>
      </c>
      <c r="K613" s="356" t="s">
        <v>732</v>
      </c>
      <c r="L613" s="357" t="s">
        <v>1531</v>
      </c>
      <c r="M613" s="356">
        <v>554988760</v>
      </c>
      <c r="N613" s="374">
        <v>44600</v>
      </c>
      <c r="O613" s="70">
        <f t="shared" si="61"/>
        <v>2</v>
      </c>
      <c r="P613" s="70">
        <f t="shared" si="62"/>
        <v>2</v>
      </c>
      <c r="Q613" s="135" t="str">
        <f t="shared" si="63"/>
        <v>Gastos_com_Pessoal</v>
      </c>
    </row>
    <row r="614" spans="1:17" ht="25.5" hidden="1" x14ac:dyDescent="0.2">
      <c r="A614" s="366">
        <f t="shared" si="60"/>
        <v>611</v>
      </c>
      <c r="B614" s="351">
        <v>44600</v>
      </c>
      <c r="C614" s="375">
        <v>44562</v>
      </c>
      <c r="D614" s="353" t="s">
        <v>104</v>
      </c>
      <c r="E614" s="353" t="s">
        <v>106</v>
      </c>
      <c r="F614" s="354">
        <v>1850</v>
      </c>
      <c r="G614" s="353" t="s">
        <v>1534</v>
      </c>
      <c r="H614" s="353" t="s">
        <v>129</v>
      </c>
      <c r="I614" s="357" t="s">
        <v>1644</v>
      </c>
      <c r="J614" s="356" t="s">
        <v>1645</v>
      </c>
      <c r="K614" s="356" t="s">
        <v>732</v>
      </c>
      <c r="L614" s="357" t="s">
        <v>792</v>
      </c>
      <c r="M614" s="356" t="s">
        <v>1646</v>
      </c>
      <c r="N614" s="374">
        <v>44600</v>
      </c>
      <c r="O614" s="70">
        <f t="shared" si="61"/>
        <v>2</v>
      </c>
      <c r="P614" s="70">
        <f t="shared" si="62"/>
        <v>1</v>
      </c>
      <c r="Q614" s="135" t="str">
        <f t="shared" si="63"/>
        <v>Gastos_com_Pessoal</v>
      </c>
    </row>
    <row r="615" spans="1:17" ht="25.5" hidden="1" x14ac:dyDescent="0.2">
      <c r="A615" s="366">
        <f t="shared" si="60"/>
        <v>612</v>
      </c>
      <c r="B615" s="351">
        <v>44600</v>
      </c>
      <c r="C615" s="375">
        <v>44562</v>
      </c>
      <c r="D615" s="353" t="s">
        <v>104</v>
      </c>
      <c r="E615" s="353" t="s">
        <v>106</v>
      </c>
      <c r="F615" s="354">
        <v>2738</v>
      </c>
      <c r="G615" s="353" t="s">
        <v>1534</v>
      </c>
      <c r="H615" s="353" t="s">
        <v>135</v>
      </c>
      <c r="I615" s="357" t="s">
        <v>1647</v>
      </c>
      <c r="J615" s="356" t="s">
        <v>1648</v>
      </c>
      <c r="K615" s="356" t="s">
        <v>732</v>
      </c>
      <c r="L615" s="357" t="s">
        <v>792</v>
      </c>
      <c r="M615" s="356" t="s">
        <v>1649</v>
      </c>
      <c r="N615" s="374">
        <v>44600</v>
      </c>
      <c r="O615" s="70">
        <f t="shared" si="61"/>
        <v>2</v>
      </c>
      <c r="P615" s="70">
        <f t="shared" si="62"/>
        <v>1</v>
      </c>
      <c r="Q615" s="135" t="str">
        <f t="shared" si="63"/>
        <v>Gastos_com_Pessoal</v>
      </c>
    </row>
    <row r="616" spans="1:17" ht="25.5" hidden="1" x14ac:dyDescent="0.2">
      <c r="A616" s="366">
        <f t="shared" si="60"/>
        <v>613</v>
      </c>
      <c r="B616" s="351">
        <v>44600</v>
      </c>
      <c r="C616" s="375">
        <v>44593</v>
      </c>
      <c r="D616" s="353" t="s">
        <v>104</v>
      </c>
      <c r="E616" s="353" t="s">
        <v>185</v>
      </c>
      <c r="F616" s="354">
        <v>519.1</v>
      </c>
      <c r="G616" s="353" t="s">
        <v>1650</v>
      </c>
      <c r="H616" s="353" t="s">
        <v>128</v>
      </c>
      <c r="I616" s="357" t="s">
        <v>1636</v>
      </c>
      <c r="J616" s="356" t="s">
        <v>1637</v>
      </c>
      <c r="K616" s="356" t="s">
        <v>1016</v>
      </c>
      <c r="L616" s="357" t="s">
        <v>1017</v>
      </c>
      <c r="M616" s="356" t="s">
        <v>1651</v>
      </c>
      <c r="N616" s="374">
        <v>44600</v>
      </c>
      <c r="O616" s="70">
        <f t="shared" si="61"/>
        <v>2</v>
      </c>
      <c r="P616" s="70">
        <f t="shared" si="62"/>
        <v>2</v>
      </c>
      <c r="Q616" s="135" t="str">
        <f t="shared" si="63"/>
        <v>Gastos_com_Pessoal</v>
      </c>
    </row>
    <row r="617" spans="1:17" ht="25.5" hidden="1" x14ac:dyDescent="0.2">
      <c r="A617" s="366">
        <f t="shared" si="60"/>
        <v>614</v>
      </c>
      <c r="B617" s="351">
        <v>44600</v>
      </c>
      <c r="C617" s="375">
        <v>44593</v>
      </c>
      <c r="D617" s="353" t="s">
        <v>104</v>
      </c>
      <c r="E617" s="353" t="s">
        <v>185</v>
      </c>
      <c r="F617" s="354">
        <v>1412.05</v>
      </c>
      <c r="G617" s="353" t="s">
        <v>1650</v>
      </c>
      <c r="H617" s="353" t="s">
        <v>135</v>
      </c>
      <c r="I617" s="357" t="s">
        <v>1640</v>
      </c>
      <c r="J617" s="356" t="s">
        <v>1641</v>
      </c>
      <c r="K617" s="356" t="s">
        <v>1016</v>
      </c>
      <c r="L617" s="357" t="s">
        <v>1017</v>
      </c>
      <c r="M617" s="356" t="s">
        <v>1652</v>
      </c>
      <c r="N617" s="374">
        <v>44600</v>
      </c>
      <c r="O617" s="70">
        <f t="shared" si="61"/>
        <v>2</v>
      </c>
      <c r="P617" s="70">
        <f t="shared" si="62"/>
        <v>2</v>
      </c>
      <c r="Q617" s="135" t="str">
        <f t="shared" si="63"/>
        <v>Gastos_com_Pessoal</v>
      </c>
    </row>
    <row r="618" spans="1:17" ht="25.5" hidden="1" x14ac:dyDescent="0.2">
      <c r="A618" s="366">
        <f t="shared" si="60"/>
        <v>615</v>
      </c>
      <c r="B618" s="351">
        <v>44600</v>
      </c>
      <c r="C618" s="375">
        <v>44593</v>
      </c>
      <c r="D618" s="353" t="s">
        <v>104</v>
      </c>
      <c r="E618" s="353" t="s">
        <v>185</v>
      </c>
      <c r="F618" s="354">
        <v>1175.23</v>
      </c>
      <c r="G618" s="353" t="s">
        <v>1650</v>
      </c>
      <c r="H618" s="353" t="s">
        <v>139</v>
      </c>
      <c r="I618" s="357" t="s">
        <v>1638</v>
      </c>
      <c r="J618" s="356" t="s">
        <v>1639</v>
      </c>
      <c r="K618" s="356" t="s">
        <v>1016</v>
      </c>
      <c r="L618" s="357" t="s">
        <v>1017</v>
      </c>
      <c r="M618" s="356" t="s">
        <v>1653</v>
      </c>
      <c r="N618" s="374">
        <v>44600</v>
      </c>
      <c r="O618" s="70">
        <f t="shared" si="61"/>
        <v>2</v>
      </c>
      <c r="P618" s="70">
        <f t="shared" si="62"/>
        <v>2</v>
      </c>
      <c r="Q618" s="135" t="str">
        <f t="shared" si="63"/>
        <v>Gastos_com_Pessoal</v>
      </c>
    </row>
    <row r="619" spans="1:17" ht="48" hidden="1" x14ac:dyDescent="0.2">
      <c r="A619" s="366">
        <f t="shared" si="60"/>
        <v>616</v>
      </c>
      <c r="B619" s="351">
        <v>44600</v>
      </c>
      <c r="C619" s="375">
        <v>44593</v>
      </c>
      <c r="D619" s="353" t="s">
        <v>115</v>
      </c>
      <c r="E619" s="353" t="s">
        <v>290</v>
      </c>
      <c r="F619" s="354">
        <v>2252.0700000000002</v>
      </c>
      <c r="G619" s="353" t="s">
        <v>1654</v>
      </c>
      <c r="H619" s="353" t="s">
        <v>127</v>
      </c>
      <c r="I619" s="357" t="s">
        <v>682</v>
      </c>
      <c r="J619" s="356" t="s">
        <v>666</v>
      </c>
      <c r="K619" s="356" t="s">
        <v>704</v>
      </c>
      <c r="L619" s="357" t="s">
        <v>942</v>
      </c>
      <c r="M619" s="356" t="s">
        <v>1655</v>
      </c>
      <c r="N619" s="374">
        <v>44600</v>
      </c>
      <c r="O619" s="70">
        <f t="shared" si="61"/>
        <v>2</v>
      </c>
      <c r="P619" s="70">
        <f t="shared" si="62"/>
        <v>2</v>
      </c>
      <c r="Q619" s="135" t="str">
        <f t="shared" si="63"/>
        <v>Gastos_Gerais</v>
      </c>
    </row>
    <row r="620" spans="1:17" ht="25.5" hidden="1" x14ac:dyDescent="0.2">
      <c r="A620" s="366">
        <f t="shared" si="60"/>
        <v>617</v>
      </c>
      <c r="B620" s="351">
        <v>44600</v>
      </c>
      <c r="C620" s="375">
        <v>44593</v>
      </c>
      <c r="D620" s="353" t="s">
        <v>115</v>
      </c>
      <c r="E620" s="353" t="s">
        <v>354</v>
      </c>
      <c r="F620" s="354">
        <v>1426.65</v>
      </c>
      <c r="G620" s="353" t="s">
        <v>1656</v>
      </c>
      <c r="H620" s="353" t="s">
        <v>134</v>
      </c>
      <c r="I620" s="357" t="s">
        <v>1657</v>
      </c>
      <c r="J620" s="356" t="s">
        <v>1658</v>
      </c>
      <c r="K620" s="356" t="s">
        <v>732</v>
      </c>
      <c r="L620" s="357" t="s">
        <v>428</v>
      </c>
      <c r="M620" s="356">
        <v>20227</v>
      </c>
      <c r="N620" s="374">
        <v>44600</v>
      </c>
      <c r="O620" s="70">
        <f t="shared" si="61"/>
        <v>2</v>
      </c>
      <c r="P620" s="70">
        <f t="shared" si="62"/>
        <v>2</v>
      </c>
      <c r="Q620" s="135" t="str">
        <f t="shared" si="63"/>
        <v>Gastos_Gerais</v>
      </c>
    </row>
    <row r="621" spans="1:17" hidden="1" x14ac:dyDescent="0.2">
      <c r="A621" s="366">
        <f t="shared" si="60"/>
        <v>618</v>
      </c>
      <c r="B621" s="351">
        <v>44600</v>
      </c>
      <c r="C621" s="375">
        <v>44593</v>
      </c>
      <c r="D621" s="353" t="s">
        <v>93</v>
      </c>
      <c r="E621" s="353" t="s">
        <v>99</v>
      </c>
      <c r="F621" s="354">
        <v>2.25</v>
      </c>
      <c r="G621" s="353" t="s">
        <v>1553</v>
      </c>
      <c r="H621" s="353" t="s">
        <v>127</v>
      </c>
      <c r="I621" s="357" t="s">
        <v>664</v>
      </c>
      <c r="J621" s="356" t="s">
        <v>811</v>
      </c>
      <c r="K621" s="356" t="s">
        <v>1554</v>
      </c>
      <c r="L621" s="357" t="s">
        <v>1066</v>
      </c>
      <c r="M621" s="356" t="s">
        <v>666</v>
      </c>
      <c r="N621" s="374">
        <v>44600</v>
      </c>
      <c r="O621" s="70">
        <f t="shared" si="61"/>
        <v>2</v>
      </c>
      <c r="P621" s="70">
        <f t="shared" si="62"/>
        <v>2</v>
      </c>
      <c r="Q621" s="135" t="str">
        <f t="shared" si="63"/>
        <v>Receitas</v>
      </c>
    </row>
    <row r="622" spans="1:17" ht="25.5" hidden="1" x14ac:dyDescent="0.2">
      <c r="A622" s="366">
        <f t="shared" si="60"/>
        <v>619</v>
      </c>
      <c r="B622" s="351">
        <v>44601</v>
      </c>
      <c r="C622" s="375">
        <v>44562</v>
      </c>
      <c r="D622" s="353" t="s">
        <v>115</v>
      </c>
      <c r="E622" s="353" t="s">
        <v>268</v>
      </c>
      <c r="F622" s="354">
        <v>514.47</v>
      </c>
      <c r="G622" s="353" t="s">
        <v>1659</v>
      </c>
      <c r="H622" s="353" t="s">
        <v>658</v>
      </c>
      <c r="I622" s="357" t="s">
        <v>1660</v>
      </c>
      <c r="J622" s="356" t="s">
        <v>1661</v>
      </c>
      <c r="K622" s="356" t="s">
        <v>732</v>
      </c>
      <c r="L622" s="357" t="s">
        <v>428</v>
      </c>
      <c r="M622" s="356">
        <v>951</v>
      </c>
      <c r="N622" s="374">
        <v>44600</v>
      </c>
      <c r="O622" s="70">
        <f t="shared" si="61"/>
        <v>2</v>
      </c>
      <c r="P622" s="70">
        <f t="shared" si="62"/>
        <v>1</v>
      </c>
      <c r="Q622" s="135" t="str">
        <f t="shared" si="63"/>
        <v>Gastos_Gerais</v>
      </c>
    </row>
    <row r="623" spans="1:17" ht="25.5" hidden="1" x14ac:dyDescent="0.2">
      <c r="A623" s="366">
        <f t="shared" si="60"/>
        <v>620</v>
      </c>
      <c r="B623" s="351">
        <v>44601</v>
      </c>
      <c r="C623" s="375">
        <v>44593</v>
      </c>
      <c r="D623" s="353" t="s">
        <v>104</v>
      </c>
      <c r="E623" s="353" t="s">
        <v>204</v>
      </c>
      <c r="F623" s="354">
        <v>179</v>
      </c>
      <c r="G623" s="353" t="s">
        <v>1558</v>
      </c>
      <c r="H623" s="353" t="s">
        <v>129</v>
      </c>
      <c r="I623" s="357" t="s">
        <v>1326</v>
      </c>
      <c r="J623" s="356" t="s">
        <v>1327</v>
      </c>
      <c r="K623" s="356" t="s">
        <v>704</v>
      </c>
      <c r="L623" s="357" t="s">
        <v>704</v>
      </c>
      <c r="M623" s="356">
        <v>1000076480</v>
      </c>
      <c r="N623" s="374">
        <v>44601</v>
      </c>
      <c r="O623" s="70">
        <f t="shared" si="61"/>
        <v>2</v>
      </c>
      <c r="P623" s="70">
        <f t="shared" si="62"/>
        <v>2</v>
      </c>
      <c r="Q623" s="135" t="str">
        <f t="shared" si="63"/>
        <v>Gastos_com_Pessoal</v>
      </c>
    </row>
    <row r="624" spans="1:17" ht="25.5" hidden="1" x14ac:dyDescent="0.2">
      <c r="A624" s="366">
        <f t="shared" si="60"/>
        <v>621</v>
      </c>
      <c r="B624" s="351">
        <v>44601</v>
      </c>
      <c r="C624" s="375">
        <v>44593</v>
      </c>
      <c r="D624" s="353" t="s">
        <v>115</v>
      </c>
      <c r="E624" s="353" t="s">
        <v>302</v>
      </c>
      <c r="F624" s="354">
        <v>27285.14</v>
      </c>
      <c r="G624" s="353" t="s">
        <v>817</v>
      </c>
      <c r="H624" s="353" t="s">
        <v>129</v>
      </c>
      <c r="I624" s="357" t="s">
        <v>818</v>
      </c>
      <c r="J624" s="356" t="s">
        <v>819</v>
      </c>
      <c r="K624" s="356" t="s">
        <v>704</v>
      </c>
      <c r="L624" s="357" t="s">
        <v>428</v>
      </c>
      <c r="M624" s="356">
        <v>7</v>
      </c>
      <c r="N624" s="374">
        <v>44593</v>
      </c>
      <c r="O624" s="70">
        <f t="shared" si="61"/>
        <v>2</v>
      </c>
      <c r="P624" s="70">
        <f t="shared" si="62"/>
        <v>2</v>
      </c>
      <c r="Q624" s="135" t="str">
        <f t="shared" si="63"/>
        <v>Gastos_Gerais</v>
      </c>
    </row>
    <row r="625" spans="1:17" ht="48" hidden="1" x14ac:dyDescent="0.2">
      <c r="A625" s="366">
        <f t="shared" ref="A625:A652" si="64">IF(B625="","",ROW()-ROW($A$3))</f>
        <v>622</v>
      </c>
      <c r="B625" s="351">
        <v>44601</v>
      </c>
      <c r="C625" s="375">
        <v>44562</v>
      </c>
      <c r="D625" s="353" t="s">
        <v>104</v>
      </c>
      <c r="E625" s="353" t="s">
        <v>199</v>
      </c>
      <c r="F625" s="354">
        <v>4964</v>
      </c>
      <c r="G625" s="353" t="s">
        <v>1662</v>
      </c>
      <c r="H625" s="353" t="s">
        <v>127</v>
      </c>
      <c r="I625" s="357" t="s">
        <v>883</v>
      </c>
      <c r="J625" s="356" t="s">
        <v>865</v>
      </c>
      <c r="K625" s="356" t="s">
        <v>704</v>
      </c>
      <c r="L625" s="357" t="s">
        <v>704</v>
      </c>
      <c r="M625" s="356">
        <v>6633</v>
      </c>
      <c r="N625" s="374">
        <v>44595</v>
      </c>
      <c r="O625" s="70">
        <f t="shared" si="61"/>
        <v>2</v>
      </c>
      <c r="P625" s="70">
        <f t="shared" si="62"/>
        <v>1</v>
      </c>
      <c r="Q625" s="135" t="str">
        <f t="shared" si="63"/>
        <v>Gastos_com_Pessoal</v>
      </c>
    </row>
    <row r="626" spans="1:17" ht="25.5" hidden="1" x14ac:dyDescent="0.2">
      <c r="A626" s="366">
        <f t="shared" si="64"/>
        <v>623</v>
      </c>
      <c r="B626" s="351">
        <v>44601</v>
      </c>
      <c r="C626" s="375">
        <v>44593</v>
      </c>
      <c r="D626" s="353" t="s">
        <v>115</v>
      </c>
      <c r="E626" s="353" t="s">
        <v>302</v>
      </c>
      <c r="F626" s="354">
        <v>40949.82</v>
      </c>
      <c r="G626" s="353" t="s">
        <v>809</v>
      </c>
      <c r="H626" s="353" t="s">
        <v>131</v>
      </c>
      <c r="I626" s="357" t="s">
        <v>810</v>
      </c>
      <c r="J626" s="356" t="s">
        <v>1193</v>
      </c>
      <c r="K626" s="356" t="s">
        <v>704</v>
      </c>
      <c r="L626" s="357" t="s">
        <v>428</v>
      </c>
      <c r="M626" s="356">
        <v>89</v>
      </c>
      <c r="N626" s="374">
        <v>44594</v>
      </c>
      <c r="O626" s="70">
        <f t="shared" si="61"/>
        <v>2</v>
      </c>
      <c r="P626" s="70">
        <f t="shared" si="62"/>
        <v>2</v>
      </c>
      <c r="Q626" s="135" t="str">
        <f t="shared" si="63"/>
        <v>Gastos_Gerais</v>
      </c>
    </row>
    <row r="627" spans="1:17" ht="25.5" hidden="1" x14ac:dyDescent="0.2">
      <c r="A627" s="366">
        <f t="shared" si="64"/>
        <v>624</v>
      </c>
      <c r="B627" s="351">
        <v>44601</v>
      </c>
      <c r="C627" s="375">
        <v>44562</v>
      </c>
      <c r="D627" s="353" t="s">
        <v>115</v>
      </c>
      <c r="E627" s="353" t="s">
        <v>238</v>
      </c>
      <c r="F627" s="354">
        <v>299</v>
      </c>
      <c r="G627" s="353" t="s">
        <v>1663</v>
      </c>
      <c r="H627" s="353" t="s">
        <v>658</v>
      </c>
      <c r="I627" s="357" t="s">
        <v>855</v>
      </c>
      <c r="J627" s="356" t="s">
        <v>856</v>
      </c>
      <c r="K627" s="356" t="s">
        <v>704</v>
      </c>
      <c r="L627" s="357" t="s">
        <v>704</v>
      </c>
      <c r="M627" s="356" t="s">
        <v>1664</v>
      </c>
      <c r="N627" s="374">
        <v>44285</v>
      </c>
      <c r="O627" s="70">
        <f t="shared" si="61"/>
        <v>2</v>
      </c>
      <c r="P627" s="70">
        <f t="shared" si="62"/>
        <v>1</v>
      </c>
      <c r="Q627" s="135" t="str">
        <f t="shared" si="63"/>
        <v>Gastos_Gerais</v>
      </c>
    </row>
    <row r="628" spans="1:17" ht="48" hidden="1" x14ac:dyDescent="0.2">
      <c r="A628" s="366">
        <f t="shared" si="64"/>
        <v>625</v>
      </c>
      <c r="B628" s="351">
        <v>44601</v>
      </c>
      <c r="C628" s="375">
        <v>44562</v>
      </c>
      <c r="D628" s="353" t="s">
        <v>104</v>
      </c>
      <c r="E628" s="353" t="s">
        <v>199</v>
      </c>
      <c r="F628" s="354">
        <v>35</v>
      </c>
      <c r="G628" s="353" t="s">
        <v>1665</v>
      </c>
      <c r="H628" s="353" t="s">
        <v>127</v>
      </c>
      <c r="I628" s="357" t="s">
        <v>634</v>
      </c>
      <c r="J628" s="356" t="s">
        <v>865</v>
      </c>
      <c r="K628" s="356" t="s">
        <v>704</v>
      </c>
      <c r="L628" s="357" t="s">
        <v>704</v>
      </c>
      <c r="M628" s="356">
        <v>6351</v>
      </c>
      <c r="N628" s="374">
        <v>44595</v>
      </c>
      <c r="O628" s="70">
        <f t="shared" si="61"/>
        <v>2</v>
      </c>
      <c r="P628" s="70">
        <f t="shared" si="62"/>
        <v>1</v>
      </c>
      <c r="Q628" s="135" t="str">
        <f t="shared" si="63"/>
        <v>Gastos_com_Pessoal</v>
      </c>
    </row>
    <row r="629" spans="1:17" ht="48" hidden="1" x14ac:dyDescent="0.2">
      <c r="A629" s="366">
        <f t="shared" si="64"/>
        <v>626</v>
      </c>
      <c r="B629" s="351">
        <v>44601</v>
      </c>
      <c r="C629" s="375">
        <v>44562</v>
      </c>
      <c r="D629" s="353" t="s">
        <v>115</v>
      </c>
      <c r="E629" s="353" t="s">
        <v>360</v>
      </c>
      <c r="F629" s="354">
        <v>24189.48</v>
      </c>
      <c r="G629" s="353" t="s">
        <v>1666</v>
      </c>
      <c r="H629" s="353" t="s">
        <v>127</v>
      </c>
      <c r="I629" s="357" t="s">
        <v>1667</v>
      </c>
      <c r="J629" s="356" t="s">
        <v>1668</v>
      </c>
      <c r="K629" s="356" t="s">
        <v>704</v>
      </c>
      <c r="L629" s="357" t="s">
        <v>428</v>
      </c>
      <c r="M629" s="356">
        <v>202218</v>
      </c>
      <c r="N629" s="374">
        <v>44592</v>
      </c>
      <c r="O629" s="70">
        <f t="shared" si="61"/>
        <v>2</v>
      </c>
      <c r="P629" s="70">
        <f t="shared" si="62"/>
        <v>1</v>
      </c>
      <c r="Q629" s="135" t="str">
        <f t="shared" si="63"/>
        <v>Gastos_Gerais</v>
      </c>
    </row>
    <row r="630" spans="1:17" ht="25.5" hidden="1" x14ac:dyDescent="0.2">
      <c r="A630" s="366">
        <f t="shared" si="64"/>
        <v>627</v>
      </c>
      <c r="B630" s="351">
        <v>44601</v>
      </c>
      <c r="C630" s="375">
        <v>44593</v>
      </c>
      <c r="D630" s="353" t="s">
        <v>115</v>
      </c>
      <c r="E630" s="353" t="s">
        <v>302</v>
      </c>
      <c r="F630" s="354">
        <v>21691.46</v>
      </c>
      <c r="G630" s="353" t="s">
        <v>812</v>
      </c>
      <c r="H630" s="353" t="s">
        <v>134</v>
      </c>
      <c r="I630" s="357" t="s">
        <v>810</v>
      </c>
      <c r="J630" s="356" t="s">
        <v>1193</v>
      </c>
      <c r="K630" s="356" t="s">
        <v>704</v>
      </c>
      <c r="L630" s="357" t="s">
        <v>428</v>
      </c>
      <c r="M630" s="356">
        <v>84</v>
      </c>
      <c r="N630" s="374">
        <v>44593</v>
      </c>
      <c r="O630" s="70">
        <f t="shared" si="61"/>
        <v>2</v>
      </c>
      <c r="P630" s="70">
        <f t="shared" si="62"/>
        <v>2</v>
      </c>
      <c r="Q630" s="135" t="str">
        <f t="shared" si="63"/>
        <v>Gastos_Gerais</v>
      </c>
    </row>
    <row r="631" spans="1:17" ht="36" hidden="1" x14ac:dyDescent="0.2">
      <c r="A631" s="366">
        <f t="shared" si="64"/>
        <v>628</v>
      </c>
      <c r="B631" s="351">
        <v>44601</v>
      </c>
      <c r="C631" s="375">
        <v>44593</v>
      </c>
      <c r="D631" s="353" t="s">
        <v>115</v>
      </c>
      <c r="E631" s="353" t="s">
        <v>405</v>
      </c>
      <c r="F631" s="354">
        <v>280</v>
      </c>
      <c r="G631" s="353" t="s">
        <v>1669</v>
      </c>
      <c r="H631" s="353" t="s">
        <v>130</v>
      </c>
      <c r="I631" s="357" t="s">
        <v>1670</v>
      </c>
      <c r="J631" s="356" t="s">
        <v>1671</v>
      </c>
      <c r="K631" s="356" t="s">
        <v>704</v>
      </c>
      <c r="L631" s="357" t="s">
        <v>428</v>
      </c>
      <c r="M631" s="356">
        <v>55671</v>
      </c>
      <c r="N631" s="374">
        <v>44593</v>
      </c>
      <c r="O631" s="70">
        <f t="shared" si="61"/>
        <v>2</v>
      </c>
      <c r="P631" s="70">
        <f t="shared" si="62"/>
        <v>2</v>
      </c>
      <c r="Q631" s="135" t="str">
        <f t="shared" si="63"/>
        <v>Gastos_Gerais</v>
      </c>
    </row>
    <row r="632" spans="1:17" ht="25.5" hidden="1" x14ac:dyDescent="0.2">
      <c r="A632" s="366">
        <f t="shared" si="64"/>
        <v>629</v>
      </c>
      <c r="B632" s="351">
        <v>44601</v>
      </c>
      <c r="C632" s="375">
        <v>44593</v>
      </c>
      <c r="D632" s="353" t="s">
        <v>115</v>
      </c>
      <c r="E632" s="353" t="s">
        <v>302</v>
      </c>
      <c r="F632" s="354">
        <v>33651.800000000003</v>
      </c>
      <c r="G632" s="353" t="s">
        <v>813</v>
      </c>
      <c r="H632" s="353" t="s">
        <v>135</v>
      </c>
      <c r="I632" s="357" t="s">
        <v>810</v>
      </c>
      <c r="J632" s="356" t="s">
        <v>1193</v>
      </c>
      <c r="K632" s="356" t="s">
        <v>704</v>
      </c>
      <c r="L632" s="357" t="s">
        <v>428</v>
      </c>
      <c r="M632" s="356">
        <v>85</v>
      </c>
      <c r="N632" s="374">
        <v>44593</v>
      </c>
      <c r="O632" s="70">
        <f t="shared" si="61"/>
        <v>2</v>
      </c>
      <c r="P632" s="70">
        <f t="shared" si="62"/>
        <v>2</v>
      </c>
      <c r="Q632" s="135" t="str">
        <f t="shared" si="63"/>
        <v>Gastos_Gerais</v>
      </c>
    </row>
    <row r="633" spans="1:17" ht="25.5" hidden="1" x14ac:dyDescent="0.2">
      <c r="A633" s="366">
        <f t="shared" si="64"/>
        <v>630</v>
      </c>
      <c r="B633" s="351">
        <v>44601</v>
      </c>
      <c r="C633" s="375">
        <v>44593</v>
      </c>
      <c r="D633" s="353" t="s">
        <v>115</v>
      </c>
      <c r="E633" s="353" t="s">
        <v>302</v>
      </c>
      <c r="F633" s="386">
        <v>32481.5</v>
      </c>
      <c r="G633" s="353" t="s">
        <v>926</v>
      </c>
      <c r="H633" s="353" t="s">
        <v>132</v>
      </c>
      <c r="I633" s="357" t="s">
        <v>1672</v>
      </c>
      <c r="J633" s="356" t="s">
        <v>928</v>
      </c>
      <c r="K633" s="356" t="s">
        <v>704</v>
      </c>
      <c r="L633" s="357" t="s">
        <v>428</v>
      </c>
      <c r="M633" s="356">
        <v>18</v>
      </c>
      <c r="N633" s="374">
        <v>44594</v>
      </c>
      <c r="O633" s="70">
        <f t="shared" si="61"/>
        <v>2</v>
      </c>
      <c r="P633" s="70">
        <f t="shared" si="62"/>
        <v>2</v>
      </c>
      <c r="Q633" s="135" t="str">
        <f t="shared" si="63"/>
        <v>Gastos_Gerais</v>
      </c>
    </row>
    <row r="634" spans="1:17" ht="84" hidden="1" x14ac:dyDescent="0.2">
      <c r="A634" s="366">
        <f t="shared" si="64"/>
        <v>631</v>
      </c>
      <c r="B634" s="351">
        <v>44601</v>
      </c>
      <c r="C634" s="375">
        <v>44593</v>
      </c>
      <c r="D634" s="353" t="s">
        <v>115</v>
      </c>
      <c r="E634" s="353" t="s">
        <v>405</v>
      </c>
      <c r="F634" s="386">
        <v>4864.5</v>
      </c>
      <c r="G634" s="353" t="s">
        <v>1673</v>
      </c>
      <c r="H634" s="353" t="s">
        <v>127</v>
      </c>
      <c r="I634" s="357" t="s">
        <v>1674</v>
      </c>
      <c r="J634" s="356" t="s">
        <v>1675</v>
      </c>
      <c r="K634" s="356" t="s">
        <v>704</v>
      </c>
      <c r="L634" s="357" t="s">
        <v>428</v>
      </c>
      <c r="M634" s="356">
        <v>82</v>
      </c>
      <c r="N634" s="374">
        <v>44595</v>
      </c>
      <c r="O634" s="70">
        <f t="shared" si="61"/>
        <v>2</v>
      </c>
      <c r="P634" s="70">
        <f t="shared" si="62"/>
        <v>2</v>
      </c>
      <c r="Q634" s="135" t="str">
        <f t="shared" si="63"/>
        <v>Gastos_Gerais</v>
      </c>
    </row>
    <row r="635" spans="1:17" ht="25.5" hidden="1" x14ac:dyDescent="0.2">
      <c r="A635" s="366">
        <f t="shared" si="64"/>
        <v>632</v>
      </c>
      <c r="B635" s="351">
        <v>44601</v>
      </c>
      <c r="C635" s="375">
        <v>44593</v>
      </c>
      <c r="D635" s="353" t="s">
        <v>115</v>
      </c>
      <c r="E635" s="353" t="s">
        <v>302</v>
      </c>
      <c r="F635" s="354">
        <v>8688.7999999999993</v>
      </c>
      <c r="G635" s="353" t="s">
        <v>1069</v>
      </c>
      <c r="H635" s="353" t="s">
        <v>139</v>
      </c>
      <c r="I635" s="357" t="s">
        <v>818</v>
      </c>
      <c r="J635" s="356" t="s">
        <v>819</v>
      </c>
      <c r="K635" s="356" t="s">
        <v>704</v>
      </c>
      <c r="L635" s="357" t="s">
        <v>428</v>
      </c>
      <c r="M635" s="356">
        <v>8</v>
      </c>
      <c r="N635" s="374">
        <v>44593</v>
      </c>
      <c r="O635" s="70">
        <f t="shared" ref="O635:O688" si="65">IF(B635=0,0,IF(YEAR(B635)=$P$1,MONTH(B635)-$O$1+1,(YEAR(B635)-$P$1)*12-$O$1+1+MONTH(B635)))</f>
        <v>2</v>
      </c>
      <c r="P635" s="70">
        <f t="shared" ref="P635:P688" si="66">IF(C635=0,0,IF(YEAR(C635)=$P$1,MONTH(C635)-$O$1+1,(YEAR(C635)-$P$1)*12-$O$1+1+MONTH(C635)))</f>
        <v>2</v>
      </c>
      <c r="Q635" s="135" t="str">
        <f t="shared" ref="Q635:Q688" si="67">SUBSTITUTE(D635," ","_")</f>
        <v>Gastos_Gerais</v>
      </c>
    </row>
    <row r="636" spans="1:17" ht="25.5" hidden="1" x14ac:dyDescent="0.2">
      <c r="A636" s="366">
        <f t="shared" si="64"/>
        <v>633</v>
      </c>
      <c r="B636" s="351">
        <v>44601</v>
      </c>
      <c r="C636" s="375">
        <v>44593</v>
      </c>
      <c r="D636" s="353" t="s">
        <v>115</v>
      </c>
      <c r="E636" s="353" t="s">
        <v>302</v>
      </c>
      <c r="F636" s="354">
        <v>35890.1</v>
      </c>
      <c r="G636" s="353" t="s">
        <v>1036</v>
      </c>
      <c r="H636" s="353" t="s">
        <v>658</v>
      </c>
      <c r="I636" s="357" t="s">
        <v>1037</v>
      </c>
      <c r="J636" s="356" t="s">
        <v>1450</v>
      </c>
      <c r="K636" s="356" t="s">
        <v>704</v>
      </c>
      <c r="L636" s="357" t="s">
        <v>428</v>
      </c>
      <c r="M636" s="356">
        <v>110</v>
      </c>
      <c r="N636" s="374">
        <v>44593</v>
      </c>
      <c r="O636" s="70">
        <f t="shared" si="65"/>
        <v>2</v>
      </c>
      <c r="P636" s="70">
        <f t="shared" si="66"/>
        <v>2</v>
      </c>
      <c r="Q636" s="135" t="str">
        <f t="shared" si="67"/>
        <v>Gastos_Gerais</v>
      </c>
    </row>
    <row r="637" spans="1:17" ht="25.5" hidden="1" x14ac:dyDescent="0.2">
      <c r="A637" s="366">
        <f t="shared" si="64"/>
        <v>634</v>
      </c>
      <c r="B637" s="351">
        <v>44601</v>
      </c>
      <c r="C637" s="375">
        <v>44562</v>
      </c>
      <c r="D637" s="353" t="s">
        <v>115</v>
      </c>
      <c r="E637" s="353" t="s">
        <v>318</v>
      </c>
      <c r="F637" s="354">
        <v>1999.6</v>
      </c>
      <c r="G637" s="353" t="s">
        <v>1676</v>
      </c>
      <c r="H637" s="353" t="s">
        <v>130</v>
      </c>
      <c r="I637" s="357" t="s">
        <v>1677</v>
      </c>
      <c r="J637" s="356" t="s">
        <v>1678</v>
      </c>
      <c r="K637" s="356" t="s">
        <v>704</v>
      </c>
      <c r="L637" s="357" t="s">
        <v>428</v>
      </c>
      <c r="M637" s="356">
        <v>202220</v>
      </c>
      <c r="N637" s="374">
        <v>44582</v>
      </c>
      <c r="O637" s="70">
        <f t="shared" si="65"/>
        <v>2</v>
      </c>
      <c r="P637" s="70">
        <f t="shared" si="66"/>
        <v>1</v>
      </c>
      <c r="Q637" s="135" t="str">
        <f t="shared" si="67"/>
        <v>Gastos_Gerais</v>
      </c>
    </row>
    <row r="638" spans="1:17" ht="25.5" hidden="1" x14ac:dyDescent="0.2">
      <c r="A638" s="366">
        <f t="shared" si="64"/>
        <v>635</v>
      </c>
      <c r="B638" s="351">
        <v>44601</v>
      </c>
      <c r="C638" s="375">
        <v>44562</v>
      </c>
      <c r="D638" s="353" t="s">
        <v>115</v>
      </c>
      <c r="E638" s="353" t="s">
        <v>306</v>
      </c>
      <c r="F638" s="354">
        <v>240</v>
      </c>
      <c r="G638" s="353" t="s">
        <v>1679</v>
      </c>
      <c r="H638" s="353" t="s">
        <v>139</v>
      </c>
      <c r="I638" s="357" t="s">
        <v>1680</v>
      </c>
      <c r="J638" s="356" t="s">
        <v>1681</v>
      </c>
      <c r="K638" s="356" t="s">
        <v>704</v>
      </c>
      <c r="L638" s="357" t="s">
        <v>428</v>
      </c>
      <c r="M638" s="356">
        <v>9608</v>
      </c>
      <c r="N638" s="374">
        <v>44592</v>
      </c>
      <c r="O638" s="70">
        <f t="shared" si="65"/>
        <v>2</v>
      </c>
      <c r="P638" s="70">
        <f t="shared" si="66"/>
        <v>1</v>
      </c>
      <c r="Q638" s="135" t="str">
        <f t="shared" si="67"/>
        <v>Gastos_Gerais</v>
      </c>
    </row>
    <row r="639" spans="1:17" s="321" customFormat="1" ht="25.5" hidden="1" x14ac:dyDescent="0.2">
      <c r="A639" s="366">
        <f t="shared" si="64"/>
        <v>636</v>
      </c>
      <c r="B639" s="390">
        <v>44601</v>
      </c>
      <c r="C639" s="391">
        <v>44562</v>
      </c>
      <c r="D639" s="371" t="s">
        <v>104</v>
      </c>
      <c r="E639" s="371" t="s">
        <v>216</v>
      </c>
      <c r="F639" s="376">
        <v>20833.599999999999</v>
      </c>
      <c r="G639" s="355" t="s">
        <v>1682</v>
      </c>
      <c r="H639" s="371" t="s">
        <v>127</v>
      </c>
      <c r="I639" s="357" t="s">
        <v>633</v>
      </c>
      <c r="J639" s="357" t="s">
        <v>879</v>
      </c>
      <c r="K639" s="373" t="s">
        <v>704</v>
      </c>
      <c r="L639" s="373" t="s">
        <v>704</v>
      </c>
      <c r="M639" s="373">
        <v>417187</v>
      </c>
      <c r="N639" s="392">
        <v>44589</v>
      </c>
      <c r="O639" s="70">
        <f t="shared" si="65"/>
        <v>2</v>
      </c>
      <c r="P639" s="70">
        <f t="shared" si="66"/>
        <v>1</v>
      </c>
      <c r="Q639" s="135" t="str">
        <f t="shared" si="67"/>
        <v>Gastos_com_Pessoal</v>
      </c>
    </row>
    <row r="640" spans="1:17" ht="25.5" hidden="1" x14ac:dyDescent="0.2">
      <c r="A640" s="366">
        <f t="shared" si="64"/>
        <v>637</v>
      </c>
      <c r="B640" s="351">
        <v>44601</v>
      </c>
      <c r="C640" s="375">
        <v>44562</v>
      </c>
      <c r="D640" s="353" t="s">
        <v>104</v>
      </c>
      <c r="E640" s="353" t="s">
        <v>210</v>
      </c>
      <c r="F640" s="354">
        <v>9084.6</v>
      </c>
      <c r="G640" s="353" t="s">
        <v>1683</v>
      </c>
      <c r="H640" s="353" t="s">
        <v>127</v>
      </c>
      <c r="I640" s="357" t="s">
        <v>878</v>
      </c>
      <c r="J640" s="356" t="s">
        <v>879</v>
      </c>
      <c r="K640" s="356" t="s">
        <v>704</v>
      </c>
      <c r="L640" s="357" t="s">
        <v>704</v>
      </c>
      <c r="M640" s="356">
        <v>410906</v>
      </c>
      <c r="N640" s="374">
        <v>44589</v>
      </c>
      <c r="O640" s="70">
        <f t="shared" si="65"/>
        <v>2</v>
      </c>
      <c r="P640" s="70">
        <f t="shared" si="66"/>
        <v>1</v>
      </c>
      <c r="Q640" s="135" t="str">
        <f t="shared" si="67"/>
        <v>Gastos_com_Pessoal</v>
      </c>
    </row>
    <row r="641" spans="1:17" s="324" customFormat="1" ht="25.5" hidden="1" x14ac:dyDescent="0.2">
      <c r="A641" s="366">
        <f t="shared" si="64"/>
        <v>638</v>
      </c>
      <c r="B641" s="362">
        <v>44601</v>
      </c>
      <c r="C641" s="363">
        <v>44562</v>
      </c>
      <c r="D641" s="355" t="s">
        <v>115</v>
      </c>
      <c r="E641" s="355" t="s">
        <v>302</v>
      </c>
      <c r="F641" s="364">
        <v>25208.52</v>
      </c>
      <c r="G641" s="355" t="s">
        <v>816</v>
      </c>
      <c r="H641" s="355" t="s">
        <v>136</v>
      </c>
      <c r="I641" s="357" t="s">
        <v>810</v>
      </c>
      <c r="J641" s="357" t="s">
        <v>1193</v>
      </c>
      <c r="K641" s="357" t="s">
        <v>704</v>
      </c>
      <c r="L641" s="357" t="s">
        <v>428</v>
      </c>
      <c r="M641" s="357">
        <v>87</v>
      </c>
      <c r="N641" s="365">
        <v>44593</v>
      </c>
      <c r="O641" s="70">
        <f t="shared" si="65"/>
        <v>2</v>
      </c>
      <c r="P641" s="70">
        <f t="shared" si="66"/>
        <v>1</v>
      </c>
      <c r="Q641" s="135" t="str">
        <f t="shared" si="67"/>
        <v>Gastos_Gerais</v>
      </c>
    </row>
    <row r="642" spans="1:17" ht="25.5" hidden="1" x14ac:dyDescent="0.2">
      <c r="A642" s="366">
        <f t="shared" si="64"/>
        <v>639</v>
      </c>
      <c r="B642" s="351">
        <v>44601</v>
      </c>
      <c r="C642" s="375">
        <v>44593</v>
      </c>
      <c r="D642" s="353" t="s">
        <v>115</v>
      </c>
      <c r="E642" s="353" t="s">
        <v>328</v>
      </c>
      <c r="F642" s="354">
        <v>1000</v>
      </c>
      <c r="G642" s="353" t="s">
        <v>1404</v>
      </c>
      <c r="H642" s="353" t="s">
        <v>139</v>
      </c>
      <c r="I642" s="357" t="s">
        <v>727</v>
      </c>
      <c r="J642" s="356" t="s">
        <v>728</v>
      </c>
      <c r="K642" s="356" t="s">
        <v>704</v>
      </c>
      <c r="L642" s="357" t="s">
        <v>704</v>
      </c>
      <c r="M642" s="356" t="s">
        <v>1684</v>
      </c>
      <c r="N642" s="374">
        <v>44601</v>
      </c>
      <c r="O642" s="70">
        <f t="shared" si="65"/>
        <v>2</v>
      </c>
      <c r="P642" s="70">
        <f t="shared" si="66"/>
        <v>2</v>
      </c>
      <c r="Q642" s="135" t="str">
        <f t="shared" si="67"/>
        <v>Gastos_Gerais</v>
      </c>
    </row>
    <row r="643" spans="1:17" ht="48" hidden="1" x14ac:dyDescent="0.2">
      <c r="A643" s="366">
        <f t="shared" si="64"/>
        <v>640</v>
      </c>
      <c r="B643" s="351">
        <v>44601</v>
      </c>
      <c r="C643" s="375">
        <v>44562</v>
      </c>
      <c r="D643" s="353" t="s">
        <v>104</v>
      </c>
      <c r="E643" s="353" t="s">
        <v>199</v>
      </c>
      <c r="F643" s="354">
        <v>5394</v>
      </c>
      <c r="G643" s="353" t="s">
        <v>1685</v>
      </c>
      <c r="H643" s="353" t="s">
        <v>127</v>
      </c>
      <c r="I643" s="357" t="s">
        <v>883</v>
      </c>
      <c r="J643" s="356" t="s">
        <v>865</v>
      </c>
      <c r="K643" s="356" t="s">
        <v>704</v>
      </c>
      <c r="L643" s="357" t="s">
        <v>704</v>
      </c>
      <c r="M643" s="356">
        <v>3437</v>
      </c>
      <c r="N643" s="374">
        <v>44583</v>
      </c>
      <c r="O643" s="70">
        <f t="shared" si="65"/>
        <v>2</v>
      </c>
      <c r="P643" s="70">
        <f t="shared" si="66"/>
        <v>1</v>
      </c>
      <c r="Q643" s="135" t="str">
        <f t="shared" si="67"/>
        <v>Gastos_com_Pessoal</v>
      </c>
    </row>
    <row r="644" spans="1:17" ht="25.5" hidden="1" x14ac:dyDescent="0.2">
      <c r="A644" s="366">
        <f t="shared" si="64"/>
        <v>641</v>
      </c>
      <c r="B644" s="351">
        <v>44601</v>
      </c>
      <c r="C644" s="375">
        <v>44593</v>
      </c>
      <c r="D644" s="353" t="s">
        <v>104</v>
      </c>
      <c r="E644" s="353" t="s">
        <v>206</v>
      </c>
      <c r="F644" s="354">
        <v>601.62</v>
      </c>
      <c r="G644" s="353" t="s">
        <v>1335</v>
      </c>
      <c r="H644" s="353" t="s">
        <v>128</v>
      </c>
      <c r="I644" s="357" t="s">
        <v>1336</v>
      </c>
      <c r="J644" s="356" t="s">
        <v>1337</v>
      </c>
      <c r="K644" s="356" t="s">
        <v>704</v>
      </c>
      <c r="L644" s="357" t="s">
        <v>428</v>
      </c>
      <c r="M644" s="356">
        <v>2546937</v>
      </c>
      <c r="N644" s="374">
        <v>44602</v>
      </c>
      <c r="O644" s="70">
        <f t="shared" si="65"/>
        <v>2</v>
      </c>
      <c r="P644" s="70">
        <f t="shared" si="66"/>
        <v>2</v>
      </c>
      <c r="Q644" s="135" t="str">
        <f t="shared" si="67"/>
        <v>Gastos_com_Pessoal</v>
      </c>
    </row>
    <row r="645" spans="1:17" ht="48" hidden="1" x14ac:dyDescent="0.2">
      <c r="A645" s="366">
        <f t="shared" si="64"/>
        <v>642</v>
      </c>
      <c r="B645" s="351">
        <v>44601</v>
      </c>
      <c r="C645" s="375">
        <v>44562</v>
      </c>
      <c r="D645" s="353" t="s">
        <v>104</v>
      </c>
      <c r="E645" s="353" t="s">
        <v>199</v>
      </c>
      <c r="F645" s="354">
        <v>23421.599999999999</v>
      </c>
      <c r="G645" s="353" t="s">
        <v>1665</v>
      </c>
      <c r="H645" s="353" t="s">
        <v>127</v>
      </c>
      <c r="I645" s="357" t="s">
        <v>634</v>
      </c>
      <c r="J645" s="356" t="s">
        <v>865</v>
      </c>
      <c r="K645" s="356" t="s">
        <v>704</v>
      </c>
      <c r="L645" s="357" t="s">
        <v>704</v>
      </c>
      <c r="M645" s="356">
        <v>6517</v>
      </c>
      <c r="N645" s="374">
        <v>44601</v>
      </c>
      <c r="O645" s="70">
        <f t="shared" si="65"/>
        <v>2</v>
      </c>
      <c r="P645" s="70">
        <f t="shared" si="66"/>
        <v>1</v>
      </c>
      <c r="Q645" s="135" t="str">
        <f t="shared" si="67"/>
        <v>Gastos_com_Pessoal</v>
      </c>
    </row>
    <row r="646" spans="1:17" ht="25.5" hidden="1" x14ac:dyDescent="0.2">
      <c r="A646" s="366">
        <f t="shared" si="64"/>
        <v>643</v>
      </c>
      <c r="B646" s="351">
        <v>44601</v>
      </c>
      <c r="C646" s="375">
        <v>44593</v>
      </c>
      <c r="D646" s="353" t="s">
        <v>115</v>
      </c>
      <c r="E646" s="353" t="s">
        <v>302</v>
      </c>
      <c r="F646" s="354">
        <v>20040.45</v>
      </c>
      <c r="G646" s="353" t="s">
        <v>814</v>
      </c>
      <c r="H646" s="353" t="s">
        <v>140</v>
      </c>
      <c r="I646" s="357" t="s">
        <v>810</v>
      </c>
      <c r="J646" s="356" t="s">
        <v>1686</v>
      </c>
      <c r="K646" s="356" t="s">
        <v>704</v>
      </c>
      <c r="L646" s="357" t="s">
        <v>428</v>
      </c>
      <c r="M646" s="356">
        <v>88</v>
      </c>
      <c r="N646" s="374">
        <v>44594</v>
      </c>
      <c r="O646" s="70">
        <f t="shared" si="65"/>
        <v>2</v>
      </c>
      <c r="P646" s="70">
        <f t="shared" si="66"/>
        <v>2</v>
      </c>
      <c r="Q646" s="135" t="str">
        <f t="shared" si="67"/>
        <v>Gastos_Gerais</v>
      </c>
    </row>
    <row r="647" spans="1:17" ht="38.25" x14ac:dyDescent="0.2">
      <c r="A647" s="366">
        <f t="shared" si="64"/>
        <v>644</v>
      </c>
      <c r="B647" s="351">
        <v>44601</v>
      </c>
      <c r="C647" s="375">
        <v>44562</v>
      </c>
      <c r="D647" s="353" t="s">
        <v>117</v>
      </c>
      <c r="E647" s="353" t="s">
        <v>385</v>
      </c>
      <c r="F647" s="354">
        <v>695</v>
      </c>
      <c r="G647" s="353" t="s">
        <v>1687</v>
      </c>
      <c r="H647" s="353" t="s">
        <v>658</v>
      </c>
      <c r="I647" s="357" t="s">
        <v>1688</v>
      </c>
      <c r="J647" s="356" t="s">
        <v>1689</v>
      </c>
      <c r="K647" s="356" t="s">
        <v>704</v>
      </c>
      <c r="L647" s="357" t="s">
        <v>428</v>
      </c>
      <c r="M647" s="356">
        <v>3607</v>
      </c>
      <c r="N647" s="374">
        <v>44585</v>
      </c>
      <c r="O647" s="70">
        <f t="shared" si="65"/>
        <v>2</v>
      </c>
      <c r="P647" s="70">
        <f t="shared" si="66"/>
        <v>1</v>
      </c>
      <c r="Q647" s="135" t="str">
        <f t="shared" si="67"/>
        <v>Aquisição_de_Bens_Permanentes</v>
      </c>
    </row>
    <row r="648" spans="1:17" ht="25.5" hidden="1" x14ac:dyDescent="0.2">
      <c r="A648" s="366">
        <f t="shared" si="64"/>
        <v>645</v>
      </c>
      <c r="B648" s="362">
        <v>44601</v>
      </c>
      <c r="C648" s="363">
        <v>44562</v>
      </c>
      <c r="D648" s="355" t="s">
        <v>115</v>
      </c>
      <c r="E648" s="355" t="s">
        <v>385</v>
      </c>
      <c r="F648" s="364">
        <v>84</v>
      </c>
      <c r="G648" s="355" t="s">
        <v>1690</v>
      </c>
      <c r="H648" s="353" t="s">
        <v>658</v>
      </c>
      <c r="I648" s="357" t="s">
        <v>1688</v>
      </c>
      <c r="J648" s="356" t="s">
        <v>1689</v>
      </c>
      <c r="K648" s="356" t="s">
        <v>704</v>
      </c>
      <c r="L648" s="357" t="s">
        <v>428</v>
      </c>
      <c r="M648" s="356">
        <v>3607</v>
      </c>
      <c r="N648" s="374">
        <v>44585</v>
      </c>
      <c r="O648" s="70">
        <f t="shared" si="65"/>
        <v>2</v>
      </c>
      <c r="P648" s="70">
        <f t="shared" si="66"/>
        <v>1</v>
      </c>
      <c r="Q648" s="135" t="str">
        <f t="shared" si="67"/>
        <v>Gastos_Gerais</v>
      </c>
    </row>
    <row r="649" spans="1:17" ht="25.5" hidden="1" x14ac:dyDescent="0.2">
      <c r="A649" s="366">
        <f t="shared" si="64"/>
        <v>646</v>
      </c>
      <c r="B649" s="351">
        <v>44601</v>
      </c>
      <c r="C649" s="375">
        <v>44593</v>
      </c>
      <c r="D649" s="353" t="s">
        <v>115</v>
      </c>
      <c r="E649" s="353" t="s">
        <v>272</v>
      </c>
      <c r="F649" s="354">
        <v>690</v>
      </c>
      <c r="G649" s="353" t="s">
        <v>1691</v>
      </c>
      <c r="H649" s="353" t="s">
        <v>127</v>
      </c>
      <c r="I649" s="357" t="s">
        <v>1692</v>
      </c>
      <c r="J649" s="356" t="s">
        <v>1693</v>
      </c>
      <c r="K649" s="356" t="s">
        <v>704</v>
      </c>
      <c r="L649" s="357" t="s">
        <v>428</v>
      </c>
      <c r="M649" s="356">
        <v>62486</v>
      </c>
      <c r="N649" s="374">
        <v>44595</v>
      </c>
      <c r="O649" s="70">
        <f t="shared" si="65"/>
        <v>2</v>
      </c>
      <c r="P649" s="70">
        <f t="shared" si="66"/>
        <v>2</v>
      </c>
      <c r="Q649" s="135" t="str">
        <f t="shared" si="67"/>
        <v>Gastos_Gerais</v>
      </c>
    </row>
    <row r="650" spans="1:17" ht="25.5" hidden="1" x14ac:dyDescent="0.2">
      <c r="A650" s="366">
        <f t="shared" si="64"/>
        <v>647</v>
      </c>
      <c r="B650" s="351">
        <v>44601</v>
      </c>
      <c r="C650" s="375">
        <v>44593</v>
      </c>
      <c r="D650" s="353" t="s">
        <v>104</v>
      </c>
      <c r="E650" s="353" t="s">
        <v>191</v>
      </c>
      <c r="F650" s="354">
        <v>634.14</v>
      </c>
      <c r="G650" s="353" t="s">
        <v>1694</v>
      </c>
      <c r="H650" s="353" t="s">
        <v>128</v>
      </c>
      <c r="I650" s="357" t="s">
        <v>848</v>
      </c>
      <c r="J650" s="356" t="s">
        <v>849</v>
      </c>
      <c r="K650" s="356" t="s">
        <v>732</v>
      </c>
      <c r="L650" s="357" t="s">
        <v>1531</v>
      </c>
      <c r="M650" s="356">
        <v>355142344</v>
      </c>
      <c r="N650" s="374">
        <v>44601</v>
      </c>
      <c r="O650" s="70">
        <f t="shared" si="65"/>
        <v>2</v>
      </c>
      <c r="P650" s="70">
        <f t="shared" si="66"/>
        <v>2</v>
      </c>
      <c r="Q650" s="135" t="str">
        <f t="shared" si="67"/>
        <v>Gastos_com_Pessoal</v>
      </c>
    </row>
    <row r="651" spans="1:17" ht="25.5" hidden="1" x14ac:dyDescent="0.2">
      <c r="A651" s="366">
        <f t="shared" si="64"/>
        <v>648</v>
      </c>
      <c r="B651" s="351">
        <v>44601</v>
      </c>
      <c r="C651" s="375">
        <v>44593</v>
      </c>
      <c r="D651" s="353" t="s">
        <v>104</v>
      </c>
      <c r="E651" s="353" t="s">
        <v>189</v>
      </c>
      <c r="F651" s="354">
        <v>1855.11</v>
      </c>
      <c r="G651" s="353" t="s">
        <v>1695</v>
      </c>
      <c r="H651" s="353" t="s">
        <v>128</v>
      </c>
      <c r="I651" s="357" t="s">
        <v>848</v>
      </c>
      <c r="J651" s="356" t="s">
        <v>849</v>
      </c>
      <c r="K651" s="356" t="s">
        <v>732</v>
      </c>
      <c r="L651" s="357" t="s">
        <v>1531</v>
      </c>
      <c r="M651" s="356">
        <v>355142344</v>
      </c>
      <c r="N651" s="374">
        <v>44601</v>
      </c>
      <c r="O651" s="70">
        <f t="shared" si="65"/>
        <v>2</v>
      </c>
      <c r="P651" s="70">
        <f t="shared" si="66"/>
        <v>2</v>
      </c>
      <c r="Q651" s="135" t="str">
        <f t="shared" si="67"/>
        <v>Gastos_com_Pessoal</v>
      </c>
    </row>
    <row r="652" spans="1:17" ht="25.5" hidden="1" x14ac:dyDescent="0.2">
      <c r="A652" s="366">
        <f t="shared" si="64"/>
        <v>649</v>
      </c>
      <c r="B652" s="351">
        <v>44601</v>
      </c>
      <c r="C652" s="375">
        <v>44593</v>
      </c>
      <c r="D652" s="353" t="s">
        <v>104</v>
      </c>
      <c r="E652" s="353" t="s">
        <v>191</v>
      </c>
      <c r="F652" s="354">
        <v>875.06</v>
      </c>
      <c r="G652" s="353" t="s">
        <v>1696</v>
      </c>
      <c r="H652" s="353" t="s">
        <v>658</v>
      </c>
      <c r="I652" s="357" t="s">
        <v>1697</v>
      </c>
      <c r="J652" s="356" t="s">
        <v>1698</v>
      </c>
      <c r="K652" s="356" t="s">
        <v>732</v>
      </c>
      <c r="L652" s="357" t="s">
        <v>1531</v>
      </c>
      <c r="M652" s="356">
        <v>355142344</v>
      </c>
      <c r="N652" s="374">
        <v>44601</v>
      </c>
      <c r="O652" s="70">
        <f t="shared" si="65"/>
        <v>2</v>
      </c>
      <c r="P652" s="70">
        <f t="shared" si="66"/>
        <v>2</v>
      </c>
      <c r="Q652" s="135" t="str">
        <f t="shared" si="67"/>
        <v>Gastos_com_Pessoal</v>
      </c>
    </row>
    <row r="653" spans="1:17" ht="25.5" hidden="1" x14ac:dyDescent="0.2">
      <c r="A653" s="366">
        <f t="shared" ref="A653:A707" si="68">IF(B653="","",ROW()-ROW($A$3))</f>
        <v>650</v>
      </c>
      <c r="B653" s="351">
        <v>44601</v>
      </c>
      <c r="C653" s="375">
        <v>44593</v>
      </c>
      <c r="D653" s="353" t="s">
        <v>104</v>
      </c>
      <c r="E653" s="353" t="s">
        <v>189</v>
      </c>
      <c r="F653" s="354">
        <v>2483.48</v>
      </c>
      <c r="G653" s="353" t="s">
        <v>1699</v>
      </c>
      <c r="H653" s="353" t="s">
        <v>658</v>
      </c>
      <c r="I653" s="357" t="s">
        <v>1697</v>
      </c>
      <c r="J653" s="356" t="s">
        <v>1698</v>
      </c>
      <c r="K653" s="356" t="s">
        <v>732</v>
      </c>
      <c r="L653" s="357" t="s">
        <v>1531</v>
      </c>
      <c r="M653" s="356">
        <v>355142344</v>
      </c>
      <c r="N653" s="374">
        <v>44601</v>
      </c>
      <c r="O653" s="70">
        <f t="shared" si="65"/>
        <v>2</v>
      </c>
      <c r="P653" s="70">
        <f t="shared" si="66"/>
        <v>2</v>
      </c>
      <c r="Q653" s="135" t="str">
        <f t="shared" si="67"/>
        <v>Gastos_com_Pessoal</v>
      </c>
    </row>
    <row r="654" spans="1:17" ht="25.5" hidden="1" x14ac:dyDescent="0.2">
      <c r="A654" s="366">
        <f t="shared" si="68"/>
        <v>651</v>
      </c>
      <c r="B654" s="351">
        <v>44601</v>
      </c>
      <c r="C654" s="375">
        <v>44593</v>
      </c>
      <c r="D654" s="353" t="s">
        <v>104</v>
      </c>
      <c r="E654" s="353" t="s">
        <v>191</v>
      </c>
      <c r="F654" s="354">
        <v>1146.08</v>
      </c>
      <c r="G654" s="353" t="s">
        <v>1700</v>
      </c>
      <c r="H654" s="353" t="s">
        <v>658</v>
      </c>
      <c r="I654" s="357" t="s">
        <v>1701</v>
      </c>
      <c r="J654" s="356" t="s">
        <v>1702</v>
      </c>
      <c r="K654" s="356" t="s">
        <v>732</v>
      </c>
      <c r="L654" s="357" t="s">
        <v>1531</v>
      </c>
      <c r="M654" s="356">
        <v>355142344</v>
      </c>
      <c r="N654" s="374">
        <v>44601</v>
      </c>
      <c r="O654" s="70">
        <f t="shared" si="65"/>
        <v>2</v>
      </c>
      <c r="P654" s="70">
        <f t="shared" si="66"/>
        <v>2</v>
      </c>
      <c r="Q654" s="135" t="str">
        <f t="shared" si="67"/>
        <v>Gastos_com_Pessoal</v>
      </c>
    </row>
    <row r="655" spans="1:17" ht="25.5" hidden="1" x14ac:dyDescent="0.2">
      <c r="A655" s="366">
        <f t="shared" si="68"/>
        <v>652</v>
      </c>
      <c r="B655" s="351">
        <v>44601</v>
      </c>
      <c r="C655" s="375">
        <v>44593</v>
      </c>
      <c r="D655" s="353" t="s">
        <v>104</v>
      </c>
      <c r="E655" s="353" t="s">
        <v>189</v>
      </c>
      <c r="F655" s="354">
        <v>3042.8</v>
      </c>
      <c r="G655" s="353" t="s">
        <v>1703</v>
      </c>
      <c r="H655" s="353" t="s">
        <v>658</v>
      </c>
      <c r="I655" s="357" t="s">
        <v>1701</v>
      </c>
      <c r="J655" s="356" t="s">
        <v>1702</v>
      </c>
      <c r="K655" s="356" t="s">
        <v>732</v>
      </c>
      <c r="L655" s="357" t="s">
        <v>1531</v>
      </c>
      <c r="M655" s="356">
        <v>355142344</v>
      </c>
      <c r="N655" s="374">
        <v>44601</v>
      </c>
      <c r="O655" s="70">
        <f t="shared" si="65"/>
        <v>2</v>
      </c>
      <c r="P655" s="70">
        <f t="shared" si="66"/>
        <v>2</v>
      </c>
      <c r="Q655" s="135" t="str">
        <f t="shared" si="67"/>
        <v>Gastos_com_Pessoal</v>
      </c>
    </row>
    <row r="656" spans="1:17" ht="25.5" hidden="1" x14ac:dyDescent="0.2">
      <c r="A656" s="366">
        <f t="shared" si="68"/>
        <v>653</v>
      </c>
      <c r="B656" s="351">
        <v>44601</v>
      </c>
      <c r="C656" s="375">
        <v>44593</v>
      </c>
      <c r="D656" s="353" t="s">
        <v>104</v>
      </c>
      <c r="E656" s="353" t="s">
        <v>191</v>
      </c>
      <c r="F656" s="354">
        <v>877.93</v>
      </c>
      <c r="G656" s="353" t="s">
        <v>1704</v>
      </c>
      <c r="H656" s="353" t="s">
        <v>658</v>
      </c>
      <c r="I656" s="357" t="s">
        <v>1705</v>
      </c>
      <c r="J656" s="356" t="s">
        <v>1706</v>
      </c>
      <c r="K656" s="356" t="s">
        <v>732</v>
      </c>
      <c r="L656" s="357" t="s">
        <v>1531</v>
      </c>
      <c r="M656" s="356">
        <v>355142344</v>
      </c>
      <c r="N656" s="374">
        <v>44601</v>
      </c>
      <c r="O656" s="70">
        <f t="shared" si="65"/>
        <v>2</v>
      </c>
      <c r="P656" s="70">
        <f t="shared" si="66"/>
        <v>2</v>
      </c>
      <c r="Q656" s="135" t="str">
        <f t="shared" si="67"/>
        <v>Gastos_com_Pessoal</v>
      </c>
    </row>
    <row r="657" spans="1:17" ht="25.5" hidden="1" x14ac:dyDescent="0.2">
      <c r="A657" s="366">
        <f t="shared" si="68"/>
        <v>654</v>
      </c>
      <c r="B657" s="351">
        <v>44601</v>
      </c>
      <c r="C657" s="375">
        <v>44593</v>
      </c>
      <c r="D657" s="353" t="s">
        <v>104</v>
      </c>
      <c r="E657" s="353" t="s">
        <v>189</v>
      </c>
      <c r="F657" s="354">
        <v>2461.8000000000002</v>
      </c>
      <c r="G657" s="353" t="s">
        <v>1707</v>
      </c>
      <c r="H657" s="353" t="s">
        <v>658</v>
      </c>
      <c r="I657" s="357" t="s">
        <v>1705</v>
      </c>
      <c r="J657" s="356" t="s">
        <v>1706</v>
      </c>
      <c r="K657" s="356" t="s">
        <v>732</v>
      </c>
      <c r="L657" s="357" t="s">
        <v>1531</v>
      </c>
      <c r="M657" s="356">
        <v>355142344</v>
      </c>
      <c r="N657" s="374">
        <v>44601</v>
      </c>
      <c r="O657" s="70">
        <f t="shared" si="65"/>
        <v>2</v>
      </c>
      <c r="P657" s="70">
        <f t="shared" si="66"/>
        <v>2</v>
      </c>
      <c r="Q657" s="135" t="str">
        <f t="shared" si="67"/>
        <v>Gastos_com_Pessoal</v>
      </c>
    </row>
    <row r="658" spans="1:17" ht="25.5" hidden="1" x14ac:dyDescent="0.2">
      <c r="A658" s="366">
        <f t="shared" si="68"/>
        <v>655</v>
      </c>
      <c r="B658" s="351">
        <v>44601</v>
      </c>
      <c r="C658" s="375">
        <v>44593</v>
      </c>
      <c r="D658" s="353" t="s">
        <v>104</v>
      </c>
      <c r="E658" s="353" t="s">
        <v>191</v>
      </c>
      <c r="F658" s="354">
        <v>911.82</v>
      </c>
      <c r="G658" s="353" t="s">
        <v>1708</v>
      </c>
      <c r="H658" s="353" t="s">
        <v>658</v>
      </c>
      <c r="I658" s="357" t="s">
        <v>1709</v>
      </c>
      <c r="J658" s="356" t="s">
        <v>1710</v>
      </c>
      <c r="K658" s="356" t="s">
        <v>732</v>
      </c>
      <c r="L658" s="357" t="s">
        <v>1531</v>
      </c>
      <c r="M658" s="356">
        <v>355142344</v>
      </c>
      <c r="N658" s="374">
        <v>44601</v>
      </c>
      <c r="O658" s="70">
        <f t="shared" si="65"/>
        <v>2</v>
      </c>
      <c r="P658" s="70">
        <f t="shared" si="66"/>
        <v>2</v>
      </c>
      <c r="Q658" s="135" t="str">
        <f t="shared" si="67"/>
        <v>Gastos_com_Pessoal</v>
      </c>
    </row>
    <row r="659" spans="1:17" ht="25.5" hidden="1" x14ac:dyDescent="0.2">
      <c r="A659" s="366">
        <f t="shared" si="68"/>
        <v>656</v>
      </c>
      <c r="B659" s="351">
        <v>44601</v>
      </c>
      <c r="C659" s="375">
        <v>44593</v>
      </c>
      <c r="D659" s="353" t="s">
        <v>104</v>
      </c>
      <c r="E659" s="353" t="s">
        <v>189</v>
      </c>
      <c r="F659" s="354">
        <v>2600.1799999999998</v>
      </c>
      <c r="G659" s="353" t="s">
        <v>1711</v>
      </c>
      <c r="H659" s="353" t="s">
        <v>658</v>
      </c>
      <c r="I659" s="357" t="s">
        <v>1709</v>
      </c>
      <c r="J659" s="356" t="s">
        <v>1710</v>
      </c>
      <c r="K659" s="356" t="s">
        <v>732</v>
      </c>
      <c r="L659" s="357" t="s">
        <v>1531</v>
      </c>
      <c r="M659" s="356">
        <v>355142344</v>
      </c>
      <c r="N659" s="374">
        <v>44601</v>
      </c>
      <c r="O659" s="70">
        <f t="shared" si="65"/>
        <v>2</v>
      </c>
      <c r="P659" s="70">
        <f t="shared" si="66"/>
        <v>2</v>
      </c>
      <c r="Q659" s="135" t="str">
        <f t="shared" si="67"/>
        <v>Gastos_com_Pessoal</v>
      </c>
    </row>
    <row r="660" spans="1:17" ht="48" hidden="1" x14ac:dyDescent="0.2">
      <c r="A660" s="366">
        <f t="shared" si="68"/>
        <v>657</v>
      </c>
      <c r="B660" s="351">
        <v>44601</v>
      </c>
      <c r="C660" s="375">
        <v>44593</v>
      </c>
      <c r="D660" s="353" t="s">
        <v>115</v>
      </c>
      <c r="E660" s="353" t="s">
        <v>342</v>
      </c>
      <c r="F660" s="354">
        <v>60</v>
      </c>
      <c r="G660" s="353" t="s">
        <v>1712</v>
      </c>
      <c r="H660" s="353" t="s">
        <v>138</v>
      </c>
      <c r="I660" s="357" t="s">
        <v>1713</v>
      </c>
      <c r="J660" s="356" t="s">
        <v>1714</v>
      </c>
      <c r="K660" s="356" t="s">
        <v>732</v>
      </c>
      <c r="L660" s="357" t="s">
        <v>1531</v>
      </c>
      <c r="M660" s="356">
        <v>755207866</v>
      </c>
      <c r="N660" s="374">
        <v>44601</v>
      </c>
      <c r="O660" s="70">
        <f t="shared" si="65"/>
        <v>2</v>
      </c>
      <c r="P660" s="70">
        <f t="shared" si="66"/>
        <v>2</v>
      </c>
      <c r="Q660" s="135" t="str">
        <f t="shared" si="67"/>
        <v>Gastos_Gerais</v>
      </c>
    </row>
    <row r="661" spans="1:17" ht="48" hidden="1" x14ac:dyDescent="0.2">
      <c r="A661" s="366">
        <f t="shared" si="68"/>
        <v>658</v>
      </c>
      <c r="B661" s="351">
        <v>44601</v>
      </c>
      <c r="C661" s="375">
        <v>44593</v>
      </c>
      <c r="D661" s="353" t="s">
        <v>115</v>
      </c>
      <c r="E661" s="353" t="s">
        <v>342</v>
      </c>
      <c r="F661" s="354">
        <v>60</v>
      </c>
      <c r="G661" s="353" t="s">
        <v>1715</v>
      </c>
      <c r="H661" s="353" t="s">
        <v>138</v>
      </c>
      <c r="I661" s="357" t="s">
        <v>1716</v>
      </c>
      <c r="J661" s="356" t="s">
        <v>1717</v>
      </c>
      <c r="K661" s="356" t="s">
        <v>732</v>
      </c>
      <c r="L661" s="357" t="s">
        <v>1531</v>
      </c>
      <c r="M661" s="356">
        <v>755207866</v>
      </c>
      <c r="N661" s="374">
        <v>44601</v>
      </c>
      <c r="O661" s="70">
        <f t="shared" si="65"/>
        <v>2</v>
      </c>
      <c r="P661" s="70">
        <f t="shared" si="66"/>
        <v>2</v>
      </c>
      <c r="Q661" s="135" t="str">
        <f t="shared" si="67"/>
        <v>Gastos_Gerais</v>
      </c>
    </row>
    <row r="662" spans="1:17" ht="36" hidden="1" x14ac:dyDescent="0.2">
      <c r="A662" s="366">
        <f t="shared" si="68"/>
        <v>659</v>
      </c>
      <c r="B662" s="351">
        <v>44601</v>
      </c>
      <c r="C662" s="375">
        <v>44562</v>
      </c>
      <c r="D662" s="353" t="s">
        <v>115</v>
      </c>
      <c r="E662" s="353" t="s">
        <v>232</v>
      </c>
      <c r="F662" s="354">
        <v>9186.09</v>
      </c>
      <c r="G662" s="353" t="s">
        <v>761</v>
      </c>
      <c r="H662" s="353" t="s">
        <v>130</v>
      </c>
      <c r="I662" s="357" t="s">
        <v>1718</v>
      </c>
      <c r="J662" s="356" t="s">
        <v>1719</v>
      </c>
      <c r="K662" s="356" t="s">
        <v>704</v>
      </c>
      <c r="L662" s="357" t="s">
        <v>705</v>
      </c>
      <c r="M662" s="356">
        <v>33854</v>
      </c>
      <c r="N662" s="374">
        <v>44601</v>
      </c>
      <c r="O662" s="70">
        <f t="shared" si="65"/>
        <v>2</v>
      </c>
      <c r="P662" s="70">
        <f t="shared" si="66"/>
        <v>1</v>
      </c>
      <c r="Q662" s="135" t="str">
        <f t="shared" si="67"/>
        <v>Gastos_Gerais</v>
      </c>
    </row>
    <row r="663" spans="1:17" ht="24" hidden="1" x14ac:dyDescent="0.2">
      <c r="A663" s="366">
        <f t="shared" si="68"/>
        <v>660</v>
      </c>
      <c r="B663" s="351">
        <v>44601</v>
      </c>
      <c r="C663" s="375">
        <v>44593</v>
      </c>
      <c r="D663" s="353" t="s">
        <v>93</v>
      </c>
      <c r="E663" s="353" t="s">
        <v>99</v>
      </c>
      <c r="F663" s="354">
        <v>11.88</v>
      </c>
      <c r="G663" s="353" t="s">
        <v>1553</v>
      </c>
      <c r="H663" s="353" t="s">
        <v>128</v>
      </c>
      <c r="I663" s="357" t="s">
        <v>664</v>
      </c>
      <c r="J663" s="356" t="s">
        <v>811</v>
      </c>
      <c r="K663" s="356" t="s">
        <v>1554</v>
      </c>
      <c r="L663" s="357" t="s">
        <v>1066</v>
      </c>
      <c r="M663" s="356" t="s">
        <v>666</v>
      </c>
      <c r="N663" s="374">
        <v>44601</v>
      </c>
      <c r="O663" s="70">
        <f t="shared" si="65"/>
        <v>2</v>
      </c>
      <c r="P663" s="70">
        <f t="shared" si="66"/>
        <v>2</v>
      </c>
      <c r="Q663" s="135" t="str">
        <f t="shared" si="67"/>
        <v>Receitas</v>
      </c>
    </row>
    <row r="664" spans="1:17" ht="25.5" hidden="1" x14ac:dyDescent="0.2">
      <c r="A664" s="366">
        <f t="shared" si="68"/>
        <v>661</v>
      </c>
      <c r="B664" s="351">
        <v>44602</v>
      </c>
      <c r="C664" s="375">
        <v>44562</v>
      </c>
      <c r="D664" s="353" t="s">
        <v>115</v>
      </c>
      <c r="E664" s="353" t="s">
        <v>238</v>
      </c>
      <c r="F664" s="354">
        <v>899.94</v>
      </c>
      <c r="G664" s="353" t="s">
        <v>925</v>
      </c>
      <c r="H664" s="353" t="s">
        <v>127</v>
      </c>
      <c r="I664" s="357" t="s">
        <v>656</v>
      </c>
      <c r="J664" s="356" t="s">
        <v>1720</v>
      </c>
      <c r="K664" s="356" t="s">
        <v>704</v>
      </c>
      <c r="L664" s="357" t="s">
        <v>705</v>
      </c>
      <c r="M664" s="356">
        <v>4641273396</v>
      </c>
      <c r="N664" s="374">
        <v>44602</v>
      </c>
      <c r="O664" s="70">
        <f t="shared" si="65"/>
        <v>2</v>
      </c>
      <c r="P664" s="70">
        <f t="shared" si="66"/>
        <v>1</v>
      </c>
      <c r="Q664" s="135" t="str">
        <f t="shared" si="67"/>
        <v>Gastos_Gerais</v>
      </c>
    </row>
    <row r="665" spans="1:17" ht="25.5" hidden="1" x14ac:dyDescent="0.2">
      <c r="A665" s="366">
        <f t="shared" si="68"/>
        <v>662</v>
      </c>
      <c r="B665" s="351">
        <v>44602</v>
      </c>
      <c r="C665" s="375">
        <v>44562</v>
      </c>
      <c r="D665" s="353" t="s">
        <v>115</v>
      </c>
      <c r="E665" s="353" t="s">
        <v>238</v>
      </c>
      <c r="F665" s="354">
        <v>771.99</v>
      </c>
      <c r="G665" s="353" t="s">
        <v>921</v>
      </c>
      <c r="H665" s="353" t="s">
        <v>134</v>
      </c>
      <c r="I665" s="357" t="s">
        <v>768</v>
      </c>
      <c r="J665" s="356" t="s">
        <v>769</v>
      </c>
      <c r="K665" s="356" t="s">
        <v>704</v>
      </c>
      <c r="L665" s="357" t="s">
        <v>705</v>
      </c>
      <c r="M665" s="356" t="s">
        <v>1721</v>
      </c>
      <c r="N665" s="374">
        <v>44602</v>
      </c>
      <c r="O665" s="70">
        <f t="shared" si="65"/>
        <v>2</v>
      </c>
      <c r="P665" s="70">
        <f t="shared" si="66"/>
        <v>1</v>
      </c>
      <c r="Q665" s="135" t="str">
        <f t="shared" si="67"/>
        <v>Gastos_Gerais</v>
      </c>
    </row>
    <row r="666" spans="1:17" ht="25.5" hidden="1" x14ac:dyDescent="0.2">
      <c r="A666" s="366">
        <f t="shared" si="68"/>
        <v>663</v>
      </c>
      <c r="B666" s="351">
        <v>44602</v>
      </c>
      <c r="C666" s="375">
        <v>44562</v>
      </c>
      <c r="D666" s="353" t="s">
        <v>115</v>
      </c>
      <c r="E666" s="353" t="s">
        <v>238</v>
      </c>
      <c r="F666" s="354">
        <v>772</v>
      </c>
      <c r="G666" s="353" t="s">
        <v>921</v>
      </c>
      <c r="H666" s="353" t="s">
        <v>132</v>
      </c>
      <c r="I666" s="357" t="s">
        <v>768</v>
      </c>
      <c r="J666" s="356" t="s">
        <v>769</v>
      </c>
      <c r="K666" s="356" t="s">
        <v>704</v>
      </c>
      <c r="L666" s="357" t="s">
        <v>705</v>
      </c>
      <c r="M666" s="356" t="s">
        <v>1721</v>
      </c>
      <c r="N666" s="374">
        <v>44602</v>
      </c>
      <c r="O666" s="70">
        <f t="shared" si="65"/>
        <v>2</v>
      </c>
      <c r="P666" s="70">
        <f t="shared" si="66"/>
        <v>1</v>
      </c>
      <c r="Q666" s="135" t="str">
        <f t="shared" si="67"/>
        <v>Gastos_Gerais</v>
      </c>
    </row>
    <row r="667" spans="1:17" ht="25.5" hidden="1" x14ac:dyDescent="0.2">
      <c r="A667" s="366">
        <f t="shared" si="68"/>
        <v>664</v>
      </c>
      <c r="B667" s="351">
        <v>44602</v>
      </c>
      <c r="C667" s="375">
        <v>44562</v>
      </c>
      <c r="D667" s="353" t="s">
        <v>115</v>
      </c>
      <c r="E667" s="353" t="s">
        <v>238</v>
      </c>
      <c r="F667" s="354">
        <v>771.99</v>
      </c>
      <c r="G667" s="353" t="s">
        <v>921</v>
      </c>
      <c r="H667" s="353" t="s">
        <v>135</v>
      </c>
      <c r="I667" s="357" t="s">
        <v>768</v>
      </c>
      <c r="J667" s="356" t="s">
        <v>769</v>
      </c>
      <c r="K667" s="356" t="s">
        <v>704</v>
      </c>
      <c r="L667" s="357" t="s">
        <v>705</v>
      </c>
      <c r="M667" s="356" t="s">
        <v>1722</v>
      </c>
      <c r="N667" s="374">
        <v>44602</v>
      </c>
      <c r="O667" s="70">
        <f t="shared" si="65"/>
        <v>2</v>
      </c>
      <c r="P667" s="70">
        <f t="shared" si="66"/>
        <v>1</v>
      </c>
      <c r="Q667" s="135" t="str">
        <f t="shared" si="67"/>
        <v>Gastos_Gerais</v>
      </c>
    </row>
    <row r="668" spans="1:17" ht="25.5" hidden="1" x14ac:dyDescent="0.2">
      <c r="A668" s="366">
        <f t="shared" si="68"/>
        <v>665</v>
      </c>
      <c r="B668" s="351">
        <v>44602</v>
      </c>
      <c r="C668" s="375">
        <v>44562</v>
      </c>
      <c r="D668" s="353" t="s">
        <v>115</v>
      </c>
      <c r="E668" s="353" t="s">
        <v>238</v>
      </c>
      <c r="F668" s="354">
        <v>771.99</v>
      </c>
      <c r="G668" s="353" t="s">
        <v>921</v>
      </c>
      <c r="H668" s="353" t="s">
        <v>135</v>
      </c>
      <c r="I668" s="357" t="s">
        <v>768</v>
      </c>
      <c r="J668" s="356" t="s">
        <v>769</v>
      </c>
      <c r="K668" s="356" t="s">
        <v>704</v>
      </c>
      <c r="L668" s="357" t="s">
        <v>705</v>
      </c>
      <c r="M668" s="356" t="s">
        <v>1722</v>
      </c>
      <c r="N668" s="374">
        <v>44602</v>
      </c>
      <c r="O668" s="70">
        <f t="shared" si="65"/>
        <v>2</v>
      </c>
      <c r="P668" s="70">
        <f t="shared" si="66"/>
        <v>1</v>
      </c>
      <c r="Q668" s="135" t="str">
        <f t="shared" si="67"/>
        <v>Gastos_Gerais</v>
      </c>
    </row>
    <row r="669" spans="1:17" ht="25.5" hidden="1" x14ac:dyDescent="0.2">
      <c r="A669" s="366">
        <f t="shared" si="68"/>
        <v>666</v>
      </c>
      <c r="B669" s="351">
        <v>44602</v>
      </c>
      <c r="C669" s="375">
        <v>44562</v>
      </c>
      <c r="D669" s="371" t="s">
        <v>115</v>
      </c>
      <c r="E669" s="371" t="s">
        <v>236</v>
      </c>
      <c r="F669" s="376">
        <v>299.39999999999998</v>
      </c>
      <c r="G669" s="353" t="s">
        <v>922</v>
      </c>
      <c r="H669" s="353" t="s">
        <v>127</v>
      </c>
      <c r="I669" s="357" t="s">
        <v>656</v>
      </c>
      <c r="J669" s="356" t="s">
        <v>1720</v>
      </c>
      <c r="K669" s="356" t="s">
        <v>704</v>
      </c>
      <c r="L669" s="357" t="s">
        <v>705</v>
      </c>
      <c r="M669" s="356" t="s">
        <v>1723</v>
      </c>
      <c r="N669" s="374">
        <v>44602</v>
      </c>
      <c r="O669" s="70">
        <f t="shared" si="65"/>
        <v>2</v>
      </c>
      <c r="P669" s="70">
        <f t="shared" si="66"/>
        <v>1</v>
      </c>
      <c r="Q669" s="135" t="str">
        <f t="shared" si="67"/>
        <v>Gastos_Gerais</v>
      </c>
    </row>
    <row r="670" spans="1:17" ht="25.5" hidden="1" x14ac:dyDescent="0.2">
      <c r="A670" s="366">
        <f t="shared" si="68"/>
        <v>667</v>
      </c>
      <c r="B670" s="351">
        <v>44602</v>
      </c>
      <c r="C670" s="375">
        <v>44562</v>
      </c>
      <c r="D670" s="353" t="s">
        <v>115</v>
      </c>
      <c r="E670" s="353" t="s">
        <v>238</v>
      </c>
      <c r="F670" s="354">
        <v>771.99</v>
      </c>
      <c r="G670" s="353" t="s">
        <v>921</v>
      </c>
      <c r="H670" s="353" t="s">
        <v>138</v>
      </c>
      <c r="I670" s="357" t="s">
        <v>768</v>
      </c>
      <c r="J670" s="356" t="s">
        <v>769</v>
      </c>
      <c r="K670" s="356" t="s">
        <v>704</v>
      </c>
      <c r="L670" s="357" t="s">
        <v>705</v>
      </c>
      <c r="M670" s="356" t="s">
        <v>1724</v>
      </c>
      <c r="N670" s="374">
        <v>44602</v>
      </c>
      <c r="O670" s="70">
        <f t="shared" si="65"/>
        <v>2</v>
      </c>
      <c r="P670" s="70">
        <f t="shared" si="66"/>
        <v>1</v>
      </c>
      <c r="Q670" s="135" t="str">
        <f t="shared" si="67"/>
        <v>Gastos_Gerais</v>
      </c>
    </row>
    <row r="671" spans="1:17" ht="25.5" hidden="1" x14ac:dyDescent="0.2">
      <c r="A671" s="366">
        <f t="shared" si="68"/>
        <v>668</v>
      </c>
      <c r="B671" s="351">
        <v>44602</v>
      </c>
      <c r="C671" s="375">
        <v>44593</v>
      </c>
      <c r="D671" s="353" t="s">
        <v>115</v>
      </c>
      <c r="E671" s="353" t="s">
        <v>238</v>
      </c>
      <c r="F671" s="354">
        <v>771.99</v>
      </c>
      <c r="G671" s="353" t="s">
        <v>921</v>
      </c>
      <c r="H671" s="353" t="s">
        <v>129</v>
      </c>
      <c r="I671" s="357" t="s">
        <v>768</v>
      </c>
      <c r="J671" s="356" t="s">
        <v>769</v>
      </c>
      <c r="K671" s="356" t="s">
        <v>704</v>
      </c>
      <c r="L671" s="357" t="s">
        <v>705</v>
      </c>
      <c r="M671" s="356" t="s">
        <v>1724</v>
      </c>
      <c r="N671" s="374">
        <v>44602</v>
      </c>
      <c r="O671" s="70">
        <f t="shared" si="65"/>
        <v>2</v>
      </c>
      <c r="P671" s="70">
        <f t="shared" si="66"/>
        <v>2</v>
      </c>
      <c r="Q671" s="135" t="str">
        <f t="shared" si="67"/>
        <v>Gastos_Gerais</v>
      </c>
    </row>
    <row r="672" spans="1:17" ht="25.5" hidden="1" x14ac:dyDescent="0.2">
      <c r="A672" s="366">
        <f t="shared" si="68"/>
        <v>669</v>
      </c>
      <c r="B672" s="351">
        <v>44602</v>
      </c>
      <c r="C672" s="375">
        <v>44593</v>
      </c>
      <c r="D672" s="353" t="s">
        <v>104</v>
      </c>
      <c r="E672" s="353" t="s">
        <v>187</v>
      </c>
      <c r="F672" s="354">
        <v>257.04000000000002</v>
      </c>
      <c r="G672" s="353" t="s">
        <v>1019</v>
      </c>
      <c r="H672" s="353" t="s">
        <v>129</v>
      </c>
      <c r="I672" s="357" t="s">
        <v>1725</v>
      </c>
      <c r="J672" s="356" t="s">
        <v>1726</v>
      </c>
      <c r="K672" s="356" t="s">
        <v>732</v>
      </c>
      <c r="L672" s="357" t="s">
        <v>1531</v>
      </c>
      <c r="M672" s="356">
        <v>155469917</v>
      </c>
      <c r="N672" s="374">
        <v>44602</v>
      </c>
      <c r="O672" s="70">
        <f t="shared" si="65"/>
        <v>2</v>
      </c>
      <c r="P672" s="70">
        <f t="shared" si="66"/>
        <v>2</v>
      </c>
      <c r="Q672" s="135" t="str">
        <f t="shared" si="67"/>
        <v>Gastos_com_Pessoal</v>
      </c>
    </row>
    <row r="673" spans="1:17" ht="25.5" hidden="1" x14ac:dyDescent="0.2">
      <c r="A673" s="366">
        <f t="shared" si="68"/>
        <v>670</v>
      </c>
      <c r="B673" s="351">
        <v>44602</v>
      </c>
      <c r="C673" s="375">
        <v>44593</v>
      </c>
      <c r="D673" s="353" t="s">
        <v>104</v>
      </c>
      <c r="E673" s="353" t="s">
        <v>189</v>
      </c>
      <c r="F673" s="354">
        <v>2494.77</v>
      </c>
      <c r="G673" s="353" t="s">
        <v>915</v>
      </c>
      <c r="H673" s="353" t="s">
        <v>129</v>
      </c>
      <c r="I673" s="357" t="s">
        <v>1725</v>
      </c>
      <c r="J673" s="356" t="s">
        <v>1726</v>
      </c>
      <c r="K673" s="356" t="s">
        <v>732</v>
      </c>
      <c r="L673" s="357" t="s">
        <v>1531</v>
      </c>
      <c r="M673" s="356">
        <v>155469917</v>
      </c>
      <c r="N673" s="374">
        <v>44602</v>
      </c>
      <c r="O673" s="70">
        <f t="shared" si="65"/>
        <v>2</v>
      </c>
      <c r="P673" s="70">
        <f t="shared" si="66"/>
        <v>2</v>
      </c>
      <c r="Q673" s="135" t="str">
        <f t="shared" si="67"/>
        <v>Gastos_com_Pessoal</v>
      </c>
    </row>
    <row r="674" spans="1:17" ht="25.5" hidden="1" x14ac:dyDescent="0.2">
      <c r="A674" s="366">
        <f t="shared" si="68"/>
        <v>671</v>
      </c>
      <c r="B674" s="351">
        <v>44602</v>
      </c>
      <c r="C674" s="375">
        <v>44593</v>
      </c>
      <c r="D674" s="353" t="s">
        <v>104</v>
      </c>
      <c r="E674" s="353" t="s">
        <v>191</v>
      </c>
      <c r="F674" s="354">
        <v>831.59</v>
      </c>
      <c r="G674" s="353" t="s">
        <v>918</v>
      </c>
      <c r="H674" s="353" t="s">
        <v>129</v>
      </c>
      <c r="I674" s="357" t="s">
        <v>1725</v>
      </c>
      <c r="J674" s="356" t="s">
        <v>1726</v>
      </c>
      <c r="K674" s="356" t="s">
        <v>732</v>
      </c>
      <c r="L674" s="357" t="s">
        <v>1531</v>
      </c>
      <c r="M674" s="356">
        <v>155469917</v>
      </c>
      <c r="N674" s="374">
        <v>44602</v>
      </c>
      <c r="O674" s="70">
        <f t="shared" si="65"/>
        <v>2</v>
      </c>
      <c r="P674" s="70">
        <f t="shared" si="66"/>
        <v>2</v>
      </c>
      <c r="Q674" s="135" t="str">
        <f t="shared" si="67"/>
        <v>Gastos_com_Pessoal</v>
      </c>
    </row>
    <row r="675" spans="1:17" ht="36" hidden="1" x14ac:dyDescent="0.2">
      <c r="A675" s="366">
        <f t="shared" si="68"/>
        <v>672</v>
      </c>
      <c r="B675" s="351">
        <v>44602</v>
      </c>
      <c r="C675" s="375">
        <v>44593</v>
      </c>
      <c r="D675" s="353" t="s">
        <v>104</v>
      </c>
      <c r="E675" s="353" t="s">
        <v>193</v>
      </c>
      <c r="F675" s="354">
        <v>372.03</v>
      </c>
      <c r="G675" s="353" t="s">
        <v>919</v>
      </c>
      <c r="H675" s="353" t="s">
        <v>129</v>
      </c>
      <c r="I675" s="357" t="s">
        <v>1725</v>
      </c>
      <c r="J675" s="356" t="s">
        <v>1726</v>
      </c>
      <c r="K675" s="356" t="s">
        <v>732</v>
      </c>
      <c r="L675" s="357" t="s">
        <v>1531</v>
      </c>
      <c r="M675" s="356">
        <v>155469917</v>
      </c>
      <c r="N675" s="374">
        <v>44602</v>
      </c>
      <c r="O675" s="70">
        <f t="shared" si="65"/>
        <v>2</v>
      </c>
      <c r="P675" s="70">
        <f t="shared" si="66"/>
        <v>2</v>
      </c>
      <c r="Q675" s="135" t="str">
        <f t="shared" si="67"/>
        <v>Gastos_com_Pessoal</v>
      </c>
    </row>
    <row r="676" spans="1:17" ht="25.5" hidden="1" x14ac:dyDescent="0.2">
      <c r="A676" s="366">
        <f t="shared" si="68"/>
        <v>673</v>
      </c>
      <c r="B676" s="351">
        <v>44602</v>
      </c>
      <c r="C676" s="375">
        <v>44593</v>
      </c>
      <c r="D676" s="353" t="s">
        <v>115</v>
      </c>
      <c r="E676" s="353" t="s">
        <v>318</v>
      </c>
      <c r="F676" s="354">
        <v>339.6</v>
      </c>
      <c r="G676" s="353" t="s">
        <v>1727</v>
      </c>
      <c r="H676" s="353" t="s">
        <v>129</v>
      </c>
      <c r="I676" s="357" t="s">
        <v>1728</v>
      </c>
      <c r="J676" s="356" t="s">
        <v>1729</v>
      </c>
      <c r="K676" s="356" t="s">
        <v>732</v>
      </c>
      <c r="L676" s="357" t="s">
        <v>428</v>
      </c>
      <c r="M676" s="356">
        <v>6</v>
      </c>
      <c r="N676" s="374">
        <v>44601</v>
      </c>
      <c r="O676" s="70">
        <f t="shared" si="65"/>
        <v>2</v>
      </c>
      <c r="P676" s="70">
        <f t="shared" si="66"/>
        <v>2</v>
      </c>
      <c r="Q676" s="135" t="str">
        <f t="shared" si="67"/>
        <v>Gastos_Gerais</v>
      </c>
    </row>
    <row r="677" spans="1:17" ht="25.5" hidden="1" x14ac:dyDescent="0.2">
      <c r="A677" s="366">
        <f t="shared" si="68"/>
        <v>674</v>
      </c>
      <c r="B677" s="351">
        <v>44602</v>
      </c>
      <c r="C677" s="375">
        <v>44593</v>
      </c>
      <c r="D677" s="353" t="s">
        <v>115</v>
      </c>
      <c r="E677" s="353" t="s">
        <v>368</v>
      </c>
      <c r="F677" s="354">
        <v>404.5</v>
      </c>
      <c r="G677" s="353" t="s">
        <v>1730</v>
      </c>
      <c r="H677" s="353" t="s">
        <v>139</v>
      </c>
      <c r="I677" s="357" t="s">
        <v>1731</v>
      </c>
      <c r="J677" s="356" t="s">
        <v>1732</v>
      </c>
      <c r="K677" s="356" t="s">
        <v>732</v>
      </c>
      <c r="L677" s="357" t="s">
        <v>428</v>
      </c>
      <c r="M677" s="356">
        <v>22</v>
      </c>
      <c r="N677" s="374">
        <v>44600</v>
      </c>
      <c r="O677" s="70">
        <f t="shared" si="65"/>
        <v>2</v>
      </c>
      <c r="P677" s="70">
        <f t="shared" si="66"/>
        <v>2</v>
      </c>
      <c r="Q677" s="135" t="str">
        <f t="shared" si="67"/>
        <v>Gastos_Gerais</v>
      </c>
    </row>
    <row r="678" spans="1:17" hidden="1" x14ac:dyDescent="0.2">
      <c r="A678" s="366">
        <f t="shared" si="68"/>
        <v>675</v>
      </c>
      <c r="B678" s="351">
        <v>44602</v>
      </c>
      <c r="C678" s="375">
        <v>44593</v>
      </c>
      <c r="D678" s="353" t="s">
        <v>93</v>
      </c>
      <c r="E678" s="353" t="s">
        <v>99</v>
      </c>
      <c r="F678" s="354">
        <v>0.42</v>
      </c>
      <c r="G678" s="353" t="s">
        <v>1553</v>
      </c>
      <c r="H678" s="353" t="s">
        <v>127</v>
      </c>
      <c r="I678" s="357" t="s">
        <v>664</v>
      </c>
      <c r="J678" s="356" t="s">
        <v>811</v>
      </c>
      <c r="K678" s="356" t="s">
        <v>1554</v>
      </c>
      <c r="L678" s="357" t="s">
        <v>1066</v>
      </c>
      <c r="M678" s="356" t="s">
        <v>666</v>
      </c>
      <c r="N678" s="374">
        <v>44602</v>
      </c>
      <c r="O678" s="70">
        <f t="shared" si="65"/>
        <v>2</v>
      </c>
      <c r="P678" s="70">
        <f t="shared" si="66"/>
        <v>2</v>
      </c>
      <c r="Q678" s="135" t="str">
        <f t="shared" si="67"/>
        <v>Receitas</v>
      </c>
    </row>
    <row r="679" spans="1:17" ht="25.5" hidden="1" x14ac:dyDescent="0.2">
      <c r="A679" s="366">
        <f t="shared" si="68"/>
        <v>676</v>
      </c>
      <c r="B679" s="351">
        <v>44603</v>
      </c>
      <c r="C679" s="375">
        <v>44593</v>
      </c>
      <c r="D679" s="353" t="s">
        <v>115</v>
      </c>
      <c r="E679" s="353" t="s">
        <v>364</v>
      </c>
      <c r="F679" s="354">
        <v>2013.25</v>
      </c>
      <c r="G679" s="353" t="s">
        <v>1079</v>
      </c>
      <c r="H679" s="353" t="s">
        <v>131</v>
      </c>
      <c r="I679" s="357" t="s">
        <v>1733</v>
      </c>
      <c r="J679" s="356" t="s">
        <v>1734</v>
      </c>
      <c r="K679" s="356" t="s">
        <v>704</v>
      </c>
      <c r="L679" s="357" t="s">
        <v>428</v>
      </c>
      <c r="M679" s="356">
        <v>33932</v>
      </c>
      <c r="N679" s="374">
        <v>44593</v>
      </c>
      <c r="O679" s="70">
        <f t="shared" si="65"/>
        <v>2</v>
      </c>
      <c r="P679" s="70">
        <f t="shared" si="66"/>
        <v>2</v>
      </c>
      <c r="Q679" s="135" t="str">
        <f t="shared" si="67"/>
        <v>Gastos_Gerais</v>
      </c>
    </row>
    <row r="680" spans="1:17" ht="25.5" hidden="1" x14ac:dyDescent="0.2">
      <c r="A680" s="366">
        <f t="shared" si="68"/>
        <v>677</v>
      </c>
      <c r="B680" s="351">
        <v>44603</v>
      </c>
      <c r="C680" s="375">
        <v>44593</v>
      </c>
      <c r="D680" s="353" t="s">
        <v>115</v>
      </c>
      <c r="E680" s="353" t="s">
        <v>364</v>
      </c>
      <c r="F680" s="354">
        <v>143.82</v>
      </c>
      <c r="G680" s="353" t="s">
        <v>1079</v>
      </c>
      <c r="H680" s="353" t="s">
        <v>765</v>
      </c>
      <c r="I680" s="357" t="s">
        <v>1733</v>
      </c>
      <c r="J680" s="356" t="s">
        <v>1734</v>
      </c>
      <c r="K680" s="356" t="s">
        <v>704</v>
      </c>
      <c r="L680" s="357" t="s">
        <v>428</v>
      </c>
      <c r="M680" s="356">
        <v>33933</v>
      </c>
      <c r="N680" s="374">
        <v>44593</v>
      </c>
      <c r="O680" s="70">
        <f t="shared" si="65"/>
        <v>2</v>
      </c>
      <c r="P680" s="70">
        <f t="shared" si="66"/>
        <v>2</v>
      </c>
      <c r="Q680" s="135" t="str">
        <f t="shared" si="67"/>
        <v>Gastos_Gerais</v>
      </c>
    </row>
    <row r="681" spans="1:17" ht="25.5" hidden="1" x14ac:dyDescent="0.2">
      <c r="A681" s="366">
        <f t="shared" si="68"/>
        <v>678</v>
      </c>
      <c r="B681" s="351">
        <v>44603</v>
      </c>
      <c r="C681" s="375">
        <v>44562</v>
      </c>
      <c r="D681" s="353" t="s">
        <v>115</v>
      </c>
      <c r="E681" s="353" t="s">
        <v>230</v>
      </c>
      <c r="F681" s="354">
        <v>6534.57</v>
      </c>
      <c r="G681" s="353" t="s">
        <v>758</v>
      </c>
      <c r="H681" s="353" t="s">
        <v>129</v>
      </c>
      <c r="I681" s="357" t="s">
        <v>759</v>
      </c>
      <c r="J681" s="356" t="s">
        <v>760</v>
      </c>
      <c r="K681" s="356" t="s">
        <v>704</v>
      </c>
      <c r="L681" s="357" t="s">
        <v>428</v>
      </c>
      <c r="M681" s="356">
        <v>71794517</v>
      </c>
      <c r="N681" s="374">
        <v>44581</v>
      </c>
      <c r="O681" s="70">
        <f t="shared" si="65"/>
        <v>2</v>
      </c>
      <c r="P681" s="70">
        <f t="shared" si="66"/>
        <v>1</v>
      </c>
      <c r="Q681" s="135" t="str">
        <f t="shared" si="67"/>
        <v>Gastos_Gerais</v>
      </c>
    </row>
    <row r="682" spans="1:17" ht="25.5" hidden="1" x14ac:dyDescent="0.2">
      <c r="A682" s="366">
        <f t="shared" si="68"/>
        <v>679</v>
      </c>
      <c r="B682" s="351">
        <v>44603</v>
      </c>
      <c r="C682" s="375">
        <v>44562</v>
      </c>
      <c r="D682" s="353" t="s">
        <v>115</v>
      </c>
      <c r="E682" s="353" t="s">
        <v>308</v>
      </c>
      <c r="F682" s="354">
        <v>1282.4100000000001</v>
      </c>
      <c r="G682" s="353" t="s">
        <v>1735</v>
      </c>
      <c r="H682" s="353" t="s">
        <v>138</v>
      </c>
      <c r="I682" s="357" t="s">
        <v>934</v>
      </c>
      <c r="J682" s="356" t="s">
        <v>935</v>
      </c>
      <c r="K682" s="356" t="s">
        <v>704</v>
      </c>
      <c r="L682" s="357" t="s">
        <v>428</v>
      </c>
      <c r="M682" s="356">
        <v>140607</v>
      </c>
      <c r="N682" s="374">
        <v>44585</v>
      </c>
      <c r="O682" s="70">
        <f t="shared" si="65"/>
        <v>2</v>
      </c>
      <c r="P682" s="70">
        <f t="shared" si="66"/>
        <v>1</v>
      </c>
      <c r="Q682" s="135" t="str">
        <f t="shared" si="67"/>
        <v>Gastos_Gerais</v>
      </c>
    </row>
    <row r="683" spans="1:17" ht="25.5" hidden="1" x14ac:dyDescent="0.2">
      <c r="A683" s="366">
        <f t="shared" si="68"/>
        <v>680</v>
      </c>
      <c r="B683" s="351">
        <v>44603</v>
      </c>
      <c r="C683" s="375">
        <v>44562</v>
      </c>
      <c r="D683" s="353" t="s">
        <v>115</v>
      </c>
      <c r="E683" s="353" t="s">
        <v>298</v>
      </c>
      <c r="F683" s="354">
        <v>1883.2</v>
      </c>
      <c r="G683" s="353" t="s">
        <v>1433</v>
      </c>
      <c r="H683" s="353" t="s">
        <v>129</v>
      </c>
      <c r="I683" s="357" t="s">
        <v>1043</v>
      </c>
      <c r="J683" s="356" t="s">
        <v>1044</v>
      </c>
      <c r="K683" s="356" t="s">
        <v>704</v>
      </c>
      <c r="L683" s="357" t="s">
        <v>428</v>
      </c>
      <c r="M683" s="356">
        <v>14958</v>
      </c>
      <c r="N683" s="374">
        <v>44589</v>
      </c>
      <c r="O683" s="70">
        <f t="shared" si="65"/>
        <v>2</v>
      </c>
      <c r="P683" s="70">
        <f t="shared" si="66"/>
        <v>1</v>
      </c>
      <c r="Q683" s="135" t="str">
        <f t="shared" si="67"/>
        <v>Gastos_Gerais</v>
      </c>
    </row>
    <row r="684" spans="1:17" ht="25.5" hidden="1" x14ac:dyDescent="0.2">
      <c r="A684" s="366">
        <f t="shared" si="68"/>
        <v>681</v>
      </c>
      <c r="B684" s="351">
        <v>44603</v>
      </c>
      <c r="C684" s="375">
        <v>44562</v>
      </c>
      <c r="D684" s="353" t="s">
        <v>115</v>
      </c>
      <c r="E684" s="353" t="s">
        <v>376</v>
      </c>
      <c r="F684" s="354">
        <v>1314.77</v>
      </c>
      <c r="G684" s="353" t="s">
        <v>1736</v>
      </c>
      <c r="H684" s="353" t="s">
        <v>139</v>
      </c>
      <c r="I684" s="357" t="s">
        <v>859</v>
      </c>
      <c r="J684" s="356" t="s">
        <v>860</v>
      </c>
      <c r="K684" s="356" t="s">
        <v>704</v>
      </c>
      <c r="L684" s="357" t="s">
        <v>428</v>
      </c>
      <c r="M684" s="356">
        <v>1024</v>
      </c>
      <c r="N684" s="374">
        <v>44600</v>
      </c>
      <c r="O684" s="70">
        <f t="shared" si="65"/>
        <v>2</v>
      </c>
      <c r="P684" s="70">
        <f t="shared" si="66"/>
        <v>1</v>
      </c>
      <c r="Q684" s="135" t="str">
        <f t="shared" si="67"/>
        <v>Gastos_Gerais</v>
      </c>
    </row>
    <row r="685" spans="1:17" ht="36" hidden="1" x14ac:dyDescent="0.2">
      <c r="A685" s="366">
        <f t="shared" si="68"/>
        <v>682</v>
      </c>
      <c r="B685" s="351">
        <v>44603</v>
      </c>
      <c r="C685" s="375">
        <v>44593</v>
      </c>
      <c r="D685" s="353" t="s">
        <v>115</v>
      </c>
      <c r="E685" s="353" t="s">
        <v>268</v>
      </c>
      <c r="F685" s="354">
        <v>288.54000000000002</v>
      </c>
      <c r="G685" s="353" t="s">
        <v>1737</v>
      </c>
      <c r="H685" s="353" t="s">
        <v>130</v>
      </c>
      <c r="I685" s="357" t="s">
        <v>956</v>
      </c>
      <c r="J685" s="356" t="s">
        <v>957</v>
      </c>
      <c r="K685" s="356" t="s">
        <v>704</v>
      </c>
      <c r="L685" s="357" t="s">
        <v>428</v>
      </c>
      <c r="M685" s="356">
        <v>202212</v>
      </c>
      <c r="N685" s="374">
        <v>44593</v>
      </c>
      <c r="O685" s="70">
        <f t="shared" si="65"/>
        <v>2</v>
      </c>
      <c r="P685" s="70">
        <f t="shared" si="66"/>
        <v>2</v>
      </c>
      <c r="Q685" s="135" t="str">
        <f t="shared" si="67"/>
        <v>Gastos_Gerais</v>
      </c>
    </row>
    <row r="686" spans="1:17" ht="25.5" hidden="1" x14ac:dyDescent="0.2">
      <c r="A686" s="366">
        <f t="shared" si="68"/>
        <v>683</v>
      </c>
      <c r="B686" s="351">
        <v>44603</v>
      </c>
      <c r="C686" s="375">
        <v>44593</v>
      </c>
      <c r="D686" s="353" t="s">
        <v>115</v>
      </c>
      <c r="E686" s="353" t="s">
        <v>300</v>
      </c>
      <c r="F686" s="354">
        <v>297</v>
      </c>
      <c r="G686" s="353" t="s">
        <v>1738</v>
      </c>
      <c r="H686" s="353" t="s">
        <v>128</v>
      </c>
      <c r="I686" s="357" t="s">
        <v>875</v>
      </c>
      <c r="J686" s="356" t="s">
        <v>876</v>
      </c>
      <c r="K686" s="356" t="s">
        <v>704</v>
      </c>
      <c r="L686" s="357" t="s">
        <v>428</v>
      </c>
      <c r="M686" s="356">
        <v>22313</v>
      </c>
      <c r="N686" s="374">
        <v>44594</v>
      </c>
      <c r="O686" s="70">
        <f t="shared" si="65"/>
        <v>2</v>
      </c>
      <c r="P686" s="70">
        <f t="shared" si="66"/>
        <v>2</v>
      </c>
      <c r="Q686" s="135" t="str">
        <f t="shared" si="67"/>
        <v>Gastos_Gerais</v>
      </c>
    </row>
    <row r="687" spans="1:17" ht="25.5" hidden="1" x14ac:dyDescent="0.2">
      <c r="A687" s="366">
        <f t="shared" si="68"/>
        <v>684</v>
      </c>
      <c r="B687" s="351">
        <v>44603</v>
      </c>
      <c r="C687" s="375">
        <v>44593</v>
      </c>
      <c r="D687" s="353" t="s">
        <v>115</v>
      </c>
      <c r="E687" s="353" t="s">
        <v>336</v>
      </c>
      <c r="F687" s="354">
        <v>200</v>
      </c>
      <c r="G687" s="353" t="s">
        <v>710</v>
      </c>
      <c r="H687" s="353" t="s">
        <v>136</v>
      </c>
      <c r="I687" s="357" t="s">
        <v>1203</v>
      </c>
      <c r="J687" s="356" t="s">
        <v>1204</v>
      </c>
      <c r="K687" s="356" t="s">
        <v>704</v>
      </c>
      <c r="L687" s="357" t="s">
        <v>428</v>
      </c>
      <c r="M687" s="356">
        <v>647</v>
      </c>
      <c r="N687" s="374">
        <v>44596</v>
      </c>
      <c r="O687" s="70">
        <f t="shared" si="65"/>
        <v>2</v>
      </c>
      <c r="P687" s="70">
        <f t="shared" si="66"/>
        <v>2</v>
      </c>
      <c r="Q687" s="135" t="str">
        <f t="shared" si="67"/>
        <v>Gastos_Gerais</v>
      </c>
    </row>
    <row r="688" spans="1:17" ht="25.5" hidden="1" x14ac:dyDescent="0.2">
      <c r="A688" s="366">
        <f t="shared" si="68"/>
        <v>685</v>
      </c>
      <c r="B688" s="351">
        <v>44603</v>
      </c>
      <c r="C688" s="375">
        <v>44593</v>
      </c>
      <c r="D688" s="353" t="s">
        <v>115</v>
      </c>
      <c r="E688" s="353" t="s">
        <v>336</v>
      </c>
      <c r="F688" s="354">
        <v>766.86</v>
      </c>
      <c r="G688" s="353" t="s">
        <v>710</v>
      </c>
      <c r="H688" s="353" t="s">
        <v>136</v>
      </c>
      <c r="I688" s="357" t="s">
        <v>1203</v>
      </c>
      <c r="J688" s="356" t="s">
        <v>1204</v>
      </c>
      <c r="K688" s="356" t="s">
        <v>704</v>
      </c>
      <c r="L688" s="357" t="s">
        <v>428</v>
      </c>
      <c r="M688" s="356">
        <v>202256</v>
      </c>
      <c r="N688" s="374">
        <v>44596</v>
      </c>
      <c r="O688" s="70">
        <f t="shared" si="65"/>
        <v>2</v>
      </c>
      <c r="P688" s="70">
        <f t="shared" si="66"/>
        <v>2</v>
      </c>
      <c r="Q688" s="135" t="str">
        <f t="shared" si="67"/>
        <v>Gastos_Gerais</v>
      </c>
    </row>
    <row r="689" spans="1:17" ht="25.5" hidden="1" x14ac:dyDescent="0.2">
      <c r="A689" s="366">
        <f t="shared" si="68"/>
        <v>686</v>
      </c>
      <c r="B689" s="351">
        <v>44603</v>
      </c>
      <c r="C689" s="375">
        <v>44562</v>
      </c>
      <c r="D689" s="353" t="s">
        <v>115</v>
      </c>
      <c r="E689" s="353" t="s">
        <v>230</v>
      </c>
      <c r="F689" s="354">
        <v>11576.45</v>
      </c>
      <c r="G689" s="353" t="s">
        <v>758</v>
      </c>
      <c r="H689" s="353" t="s">
        <v>131</v>
      </c>
      <c r="I689" s="357" t="s">
        <v>759</v>
      </c>
      <c r="J689" s="356" t="s">
        <v>760</v>
      </c>
      <c r="K689" s="356" t="s">
        <v>704</v>
      </c>
      <c r="L689" s="357" t="s">
        <v>428</v>
      </c>
      <c r="M689" s="356">
        <v>72358123</v>
      </c>
      <c r="N689" s="374">
        <v>44593</v>
      </c>
      <c r="O689" s="70">
        <f t="shared" ref="O689:O745" si="69">IF(B689=0,0,IF(YEAR(B689)=$P$1,MONTH(B689)-$O$1+1,(YEAR(B689)-$P$1)*12-$O$1+1+MONTH(B689)))</f>
        <v>2</v>
      </c>
      <c r="P689" s="70">
        <f t="shared" ref="P689:P745" si="70">IF(C689=0,0,IF(YEAR(C689)=$P$1,MONTH(C689)-$O$1+1,(YEAR(C689)-$P$1)*12-$O$1+1+MONTH(C689)))</f>
        <v>1</v>
      </c>
      <c r="Q689" s="135" t="str">
        <f t="shared" ref="Q689:Q745" si="71">SUBSTITUTE(D689," ","_")</f>
        <v>Gastos_Gerais</v>
      </c>
    </row>
    <row r="690" spans="1:17" ht="25.5" hidden="1" x14ac:dyDescent="0.2">
      <c r="A690" s="366">
        <f t="shared" si="68"/>
        <v>687</v>
      </c>
      <c r="B690" s="351">
        <v>44603</v>
      </c>
      <c r="C690" s="375">
        <v>44593</v>
      </c>
      <c r="D690" s="353" t="s">
        <v>115</v>
      </c>
      <c r="E690" s="353" t="s">
        <v>336</v>
      </c>
      <c r="F690" s="354">
        <v>2173.84</v>
      </c>
      <c r="G690" s="353" t="s">
        <v>710</v>
      </c>
      <c r="H690" s="353" t="s">
        <v>136</v>
      </c>
      <c r="I690" s="357" t="s">
        <v>1203</v>
      </c>
      <c r="J690" s="356" t="s">
        <v>1204</v>
      </c>
      <c r="K690" s="356" t="s">
        <v>704</v>
      </c>
      <c r="L690" s="357" t="s">
        <v>428</v>
      </c>
      <c r="M690" s="356">
        <v>646</v>
      </c>
      <c r="N690" s="374">
        <v>44596</v>
      </c>
      <c r="O690" s="70">
        <f t="shared" si="69"/>
        <v>2</v>
      </c>
      <c r="P690" s="70">
        <f t="shared" si="70"/>
        <v>2</v>
      </c>
      <c r="Q690" s="135" t="str">
        <f t="shared" si="71"/>
        <v>Gastos_Gerais</v>
      </c>
    </row>
    <row r="691" spans="1:17" ht="25.5" hidden="1" x14ac:dyDescent="0.2">
      <c r="A691" s="366">
        <f t="shared" si="68"/>
        <v>688</v>
      </c>
      <c r="B691" s="351">
        <v>44603</v>
      </c>
      <c r="C691" s="375">
        <v>44593</v>
      </c>
      <c r="D691" s="353" t="s">
        <v>115</v>
      </c>
      <c r="E691" s="353" t="s">
        <v>364</v>
      </c>
      <c r="F691" s="354">
        <v>355.8</v>
      </c>
      <c r="G691" s="353" t="s">
        <v>1079</v>
      </c>
      <c r="H691" s="353" t="s">
        <v>135</v>
      </c>
      <c r="I691" s="357" t="s">
        <v>1733</v>
      </c>
      <c r="J691" s="356" t="s">
        <v>1734</v>
      </c>
      <c r="K691" s="356" t="s">
        <v>704</v>
      </c>
      <c r="L691" s="357" t="s">
        <v>428</v>
      </c>
      <c r="M691" s="356">
        <v>33934</v>
      </c>
      <c r="N691" s="374">
        <v>44593</v>
      </c>
      <c r="O691" s="70">
        <f t="shared" si="69"/>
        <v>2</v>
      </c>
      <c r="P691" s="70">
        <f t="shared" si="70"/>
        <v>2</v>
      </c>
      <c r="Q691" s="135" t="str">
        <f t="shared" si="71"/>
        <v>Gastos_Gerais</v>
      </c>
    </row>
    <row r="692" spans="1:17" ht="25.5" hidden="1" x14ac:dyDescent="0.2">
      <c r="A692" s="366">
        <f t="shared" si="68"/>
        <v>689</v>
      </c>
      <c r="B692" s="351">
        <v>44603</v>
      </c>
      <c r="C692" s="375">
        <v>44562</v>
      </c>
      <c r="D692" s="353" t="s">
        <v>115</v>
      </c>
      <c r="E692" s="353" t="s">
        <v>336</v>
      </c>
      <c r="F692" s="354">
        <v>920</v>
      </c>
      <c r="G692" s="353" t="s">
        <v>710</v>
      </c>
      <c r="H692" s="353" t="s">
        <v>131</v>
      </c>
      <c r="I692" s="357" t="s">
        <v>1739</v>
      </c>
      <c r="J692" s="356" t="s">
        <v>1740</v>
      </c>
      <c r="K692" s="356" t="s">
        <v>704</v>
      </c>
      <c r="L692" s="357" t="s">
        <v>428</v>
      </c>
      <c r="M692" s="356">
        <v>62290</v>
      </c>
      <c r="N692" s="374">
        <v>44574</v>
      </c>
      <c r="O692" s="70">
        <f t="shared" si="69"/>
        <v>2</v>
      </c>
      <c r="P692" s="70">
        <f t="shared" si="70"/>
        <v>1</v>
      </c>
      <c r="Q692" s="135" t="str">
        <f t="shared" si="71"/>
        <v>Gastos_Gerais</v>
      </c>
    </row>
    <row r="693" spans="1:17" ht="25.5" hidden="1" x14ac:dyDescent="0.2">
      <c r="A693" s="366">
        <f t="shared" si="68"/>
        <v>690</v>
      </c>
      <c r="B693" s="351">
        <v>44603</v>
      </c>
      <c r="C693" s="375">
        <v>44593</v>
      </c>
      <c r="D693" s="353" t="s">
        <v>115</v>
      </c>
      <c r="E693" s="353" t="s">
        <v>364</v>
      </c>
      <c r="F693" s="354">
        <v>788.5</v>
      </c>
      <c r="G693" s="353" t="s">
        <v>1079</v>
      </c>
      <c r="H693" s="353" t="s">
        <v>134</v>
      </c>
      <c r="I693" s="357" t="s">
        <v>1733</v>
      </c>
      <c r="J693" s="356" t="s">
        <v>1734</v>
      </c>
      <c r="K693" s="356" t="s">
        <v>704</v>
      </c>
      <c r="L693" s="357" t="s">
        <v>428</v>
      </c>
      <c r="M693" s="356">
        <v>33935</v>
      </c>
      <c r="N693" s="374">
        <v>44593</v>
      </c>
      <c r="O693" s="70">
        <f t="shared" si="69"/>
        <v>2</v>
      </c>
      <c r="P693" s="70">
        <f t="shared" si="70"/>
        <v>2</v>
      </c>
      <c r="Q693" s="135" t="str">
        <f t="shared" si="71"/>
        <v>Gastos_Gerais</v>
      </c>
    </row>
    <row r="694" spans="1:17" ht="25.5" hidden="1" x14ac:dyDescent="0.2">
      <c r="A694" s="366">
        <f t="shared" si="68"/>
        <v>691</v>
      </c>
      <c r="B694" s="351">
        <v>44603</v>
      </c>
      <c r="C694" s="375">
        <v>44562</v>
      </c>
      <c r="D694" s="353" t="s">
        <v>115</v>
      </c>
      <c r="E694" s="353" t="s">
        <v>230</v>
      </c>
      <c r="F694" s="354">
        <v>3308.16</v>
      </c>
      <c r="G694" s="353" t="s">
        <v>758</v>
      </c>
      <c r="H694" s="353" t="s">
        <v>135</v>
      </c>
      <c r="I694" s="357" t="s">
        <v>759</v>
      </c>
      <c r="J694" s="356" t="s">
        <v>760</v>
      </c>
      <c r="K694" s="356" t="s">
        <v>704</v>
      </c>
      <c r="L694" s="357" t="s">
        <v>428</v>
      </c>
      <c r="M694" s="356">
        <v>71315861</v>
      </c>
      <c r="N694" s="374">
        <v>44574</v>
      </c>
      <c r="O694" s="70">
        <f t="shared" si="69"/>
        <v>2</v>
      </c>
      <c r="P694" s="70">
        <f t="shared" si="70"/>
        <v>1</v>
      </c>
      <c r="Q694" s="135" t="str">
        <f t="shared" si="71"/>
        <v>Gastos_Gerais</v>
      </c>
    </row>
    <row r="695" spans="1:17" ht="25.5" hidden="1" x14ac:dyDescent="0.2">
      <c r="A695" s="366">
        <f t="shared" si="68"/>
        <v>692</v>
      </c>
      <c r="B695" s="351">
        <v>44603</v>
      </c>
      <c r="C695" s="375">
        <v>44593</v>
      </c>
      <c r="D695" s="353" t="s">
        <v>115</v>
      </c>
      <c r="E695" s="353" t="s">
        <v>368</v>
      </c>
      <c r="F695" s="354">
        <v>1555.75</v>
      </c>
      <c r="G695" s="353" t="s">
        <v>1741</v>
      </c>
      <c r="H695" s="353" t="s">
        <v>658</v>
      </c>
      <c r="I695" s="357" t="s">
        <v>1742</v>
      </c>
      <c r="J695" s="356" t="s">
        <v>1743</v>
      </c>
      <c r="K695" s="356" t="s">
        <v>704</v>
      </c>
      <c r="L695" s="357" t="s">
        <v>428</v>
      </c>
      <c r="M695" s="356">
        <v>18286</v>
      </c>
      <c r="N695" s="374">
        <v>44594</v>
      </c>
      <c r="O695" s="70">
        <f t="shared" si="69"/>
        <v>2</v>
      </c>
      <c r="P695" s="70">
        <f t="shared" si="70"/>
        <v>2</v>
      </c>
      <c r="Q695" s="135" t="str">
        <f t="shared" si="71"/>
        <v>Gastos_Gerais</v>
      </c>
    </row>
    <row r="696" spans="1:17" ht="25.5" hidden="1" x14ac:dyDescent="0.2">
      <c r="A696" s="366">
        <f t="shared" si="68"/>
        <v>693</v>
      </c>
      <c r="B696" s="351">
        <v>44603</v>
      </c>
      <c r="C696" s="375">
        <v>44593</v>
      </c>
      <c r="D696" s="353" t="s">
        <v>115</v>
      </c>
      <c r="E696" s="353" t="s">
        <v>308</v>
      </c>
      <c r="F696" s="354">
        <v>1499.7</v>
      </c>
      <c r="G696" s="353" t="s">
        <v>1735</v>
      </c>
      <c r="H696" s="353" t="s">
        <v>129</v>
      </c>
      <c r="I696" s="357" t="s">
        <v>718</v>
      </c>
      <c r="J696" s="356" t="s">
        <v>719</v>
      </c>
      <c r="K696" s="356" t="s">
        <v>704</v>
      </c>
      <c r="L696" s="357" t="s">
        <v>428</v>
      </c>
      <c r="M696" s="356">
        <v>30288</v>
      </c>
      <c r="N696" s="374">
        <v>44600</v>
      </c>
      <c r="O696" s="70">
        <f t="shared" si="69"/>
        <v>2</v>
      </c>
      <c r="P696" s="70">
        <f t="shared" si="70"/>
        <v>2</v>
      </c>
      <c r="Q696" s="135" t="str">
        <f t="shared" si="71"/>
        <v>Gastos_Gerais</v>
      </c>
    </row>
    <row r="697" spans="1:17" ht="25.5" hidden="1" x14ac:dyDescent="0.2">
      <c r="A697" s="366">
        <f t="shared" si="68"/>
        <v>694</v>
      </c>
      <c r="B697" s="351">
        <v>44603</v>
      </c>
      <c r="C697" s="375">
        <v>44593</v>
      </c>
      <c r="D697" s="353" t="s">
        <v>115</v>
      </c>
      <c r="E697" s="353" t="s">
        <v>364</v>
      </c>
      <c r="F697" s="354">
        <v>1507.68</v>
      </c>
      <c r="G697" s="353" t="s">
        <v>1079</v>
      </c>
      <c r="H697" s="353" t="s">
        <v>136</v>
      </c>
      <c r="I697" s="357" t="s">
        <v>1733</v>
      </c>
      <c r="J697" s="356" t="s">
        <v>1734</v>
      </c>
      <c r="K697" s="356" t="s">
        <v>704</v>
      </c>
      <c r="L697" s="357" t="s">
        <v>428</v>
      </c>
      <c r="M697" s="356">
        <v>33936</v>
      </c>
      <c r="N697" s="374">
        <v>44593</v>
      </c>
      <c r="O697" s="70">
        <f t="shared" si="69"/>
        <v>2</v>
      </c>
      <c r="P697" s="70">
        <f t="shared" si="70"/>
        <v>2</v>
      </c>
      <c r="Q697" s="135" t="str">
        <f t="shared" si="71"/>
        <v>Gastos_Gerais</v>
      </c>
    </row>
    <row r="698" spans="1:17" ht="25.5" hidden="1" x14ac:dyDescent="0.2">
      <c r="A698" s="366">
        <f t="shared" si="68"/>
        <v>695</v>
      </c>
      <c r="B698" s="351">
        <v>44603</v>
      </c>
      <c r="C698" s="375">
        <v>44593</v>
      </c>
      <c r="D698" s="353" t="s">
        <v>115</v>
      </c>
      <c r="E698" s="353" t="s">
        <v>328</v>
      </c>
      <c r="F698" s="354">
        <v>1000</v>
      </c>
      <c r="G698" s="353" t="s">
        <v>1744</v>
      </c>
      <c r="H698" s="353" t="s">
        <v>136</v>
      </c>
      <c r="I698" s="357" t="s">
        <v>727</v>
      </c>
      <c r="J698" s="356" t="s">
        <v>728</v>
      </c>
      <c r="K698" s="356" t="s">
        <v>704</v>
      </c>
      <c r="L698" s="357" t="s">
        <v>704</v>
      </c>
      <c r="M698" s="356">
        <v>41757280</v>
      </c>
      <c r="N698" s="374">
        <v>44576</v>
      </c>
      <c r="O698" s="70">
        <f t="shared" si="69"/>
        <v>2</v>
      </c>
      <c r="P698" s="70">
        <f t="shared" si="70"/>
        <v>2</v>
      </c>
      <c r="Q698" s="135" t="str">
        <f t="shared" si="71"/>
        <v>Gastos_Gerais</v>
      </c>
    </row>
    <row r="699" spans="1:17" ht="25.5" hidden="1" x14ac:dyDescent="0.2">
      <c r="A699" s="366">
        <f t="shared" si="68"/>
        <v>696</v>
      </c>
      <c r="B699" s="351">
        <v>44603</v>
      </c>
      <c r="C699" s="375">
        <v>44593</v>
      </c>
      <c r="D699" s="353" t="s">
        <v>115</v>
      </c>
      <c r="E699" s="353" t="s">
        <v>328</v>
      </c>
      <c r="F699" s="354">
        <v>1500</v>
      </c>
      <c r="G699" s="353" t="s">
        <v>1010</v>
      </c>
      <c r="H699" s="353" t="s">
        <v>131</v>
      </c>
      <c r="I699" s="357" t="s">
        <v>727</v>
      </c>
      <c r="J699" s="356" t="s">
        <v>728</v>
      </c>
      <c r="K699" s="356" t="s">
        <v>704</v>
      </c>
      <c r="L699" s="357" t="s">
        <v>704</v>
      </c>
      <c r="M699" s="356">
        <v>41757280</v>
      </c>
      <c r="N699" s="374">
        <v>44576</v>
      </c>
      <c r="O699" s="70">
        <f t="shared" si="69"/>
        <v>2</v>
      </c>
      <c r="P699" s="70">
        <f t="shared" si="70"/>
        <v>2</v>
      </c>
      <c r="Q699" s="135" t="str">
        <f t="shared" si="71"/>
        <v>Gastos_Gerais</v>
      </c>
    </row>
    <row r="700" spans="1:17" ht="25.5" hidden="1" x14ac:dyDescent="0.2">
      <c r="A700" s="366">
        <f t="shared" si="68"/>
        <v>697</v>
      </c>
      <c r="B700" s="351">
        <v>44603</v>
      </c>
      <c r="C700" s="375">
        <v>44562</v>
      </c>
      <c r="D700" s="353" t="s">
        <v>115</v>
      </c>
      <c r="E700" s="353" t="s">
        <v>308</v>
      </c>
      <c r="F700" s="354">
        <v>1554.96</v>
      </c>
      <c r="G700" s="353" t="s">
        <v>1735</v>
      </c>
      <c r="H700" s="353" t="s">
        <v>131</v>
      </c>
      <c r="I700" s="357" t="s">
        <v>934</v>
      </c>
      <c r="J700" s="356" t="s">
        <v>935</v>
      </c>
      <c r="K700" s="356" t="s">
        <v>704</v>
      </c>
      <c r="L700" s="357" t="s">
        <v>428</v>
      </c>
      <c r="M700" s="356">
        <v>140624</v>
      </c>
      <c r="N700" s="374">
        <v>44585</v>
      </c>
      <c r="O700" s="70">
        <f t="shared" si="69"/>
        <v>2</v>
      </c>
      <c r="P700" s="70">
        <f t="shared" si="70"/>
        <v>1</v>
      </c>
      <c r="Q700" s="135" t="str">
        <f t="shared" si="71"/>
        <v>Gastos_Gerais</v>
      </c>
    </row>
    <row r="701" spans="1:17" ht="25.5" hidden="1" x14ac:dyDescent="0.2">
      <c r="A701" s="366">
        <f t="shared" si="68"/>
        <v>698</v>
      </c>
      <c r="B701" s="351">
        <v>44603</v>
      </c>
      <c r="C701" s="375">
        <v>44562</v>
      </c>
      <c r="D701" s="353" t="s">
        <v>115</v>
      </c>
      <c r="E701" s="353" t="s">
        <v>308</v>
      </c>
      <c r="F701" s="354">
        <v>821.69</v>
      </c>
      <c r="G701" s="353" t="s">
        <v>1735</v>
      </c>
      <c r="H701" s="353" t="s">
        <v>134</v>
      </c>
      <c r="I701" s="357" t="s">
        <v>934</v>
      </c>
      <c r="J701" s="356" t="s">
        <v>935</v>
      </c>
      <c r="K701" s="356" t="s">
        <v>704</v>
      </c>
      <c r="L701" s="357" t="s">
        <v>428</v>
      </c>
      <c r="M701" s="356">
        <v>140627</v>
      </c>
      <c r="N701" s="374">
        <v>44585</v>
      </c>
      <c r="O701" s="70">
        <f t="shared" si="69"/>
        <v>2</v>
      </c>
      <c r="P701" s="70">
        <f t="shared" si="70"/>
        <v>1</v>
      </c>
      <c r="Q701" s="135" t="str">
        <f t="shared" si="71"/>
        <v>Gastos_Gerais</v>
      </c>
    </row>
    <row r="702" spans="1:17" ht="25.5" hidden="1" x14ac:dyDescent="0.2">
      <c r="A702" s="366">
        <f t="shared" si="68"/>
        <v>699</v>
      </c>
      <c r="B702" s="351">
        <v>44603</v>
      </c>
      <c r="C702" s="375">
        <v>44593</v>
      </c>
      <c r="D702" s="353" t="s">
        <v>115</v>
      </c>
      <c r="E702" s="353" t="s">
        <v>364</v>
      </c>
      <c r="F702" s="354">
        <v>1498.9</v>
      </c>
      <c r="G702" s="353" t="s">
        <v>1079</v>
      </c>
      <c r="H702" s="353" t="s">
        <v>130</v>
      </c>
      <c r="I702" s="357" t="s">
        <v>1115</v>
      </c>
      <c r="J702" s="356" t="s">
        <v>1116</v>
      </c>
      <c r="K702" s="356" t="s">
        <v>704</v>
      </c>
      <c r="L702" s="357" t="s">
        <v>428</v>
      </c>
      <c r="M702" s="356">
        <v>159</v>
      </c>
      <c r="N702" s="374">
        <v>44594</v>
      </c>
      <c r="O702" s="70">
        <f t="shared" si="69"/>
        <v>2</v>
      </c>
      <c r="P702" s="70">
        <f t="shared" si="70"/>
        <v>2</v>
      </c>
      <c r="Q702" s="135" t="str">
        <f t="shared" si="71"/>
        <v>Gastos_Gerais</v>
      </c>
    </row>
    <row r="703" spans="1:17" ht="25.5" hidden="1" x14ac:dyDescent="0.2">
      <c r="A703" s="366">
        <f t="shared" si="68"/>
        <v>700</v>
      </c>
      <c r="B703" s="351">
        <v>44603</v>
      </c>
      <c r="C703" s="375">
        <v>44593</v>
      </c>
      <c r="D703" s="353" t="s">
        <v>115</v>
      </c>
      <c r="E703" s="353" t="s">
        <v>366</v>
      </c>
      <c r="F703" s="354">
        <v>289.5</v>
      </c>
      <c r="G703" s="353" t="s">
        <v>1745</v>
      </c>
      <c r="H703" s="353" t="s">
        <v>138</v>
      </c>
      <c r="I703" s="357" t="s">
        <v>1746</v>
      </c>
      <c r="J703" s="356" t="s">
        <v>1747</v>
      </c>
      <c r="K703" s="356" t="s">
        <v>704</v>
      </c>
      <c r="L703" s="357" t="s">
        <v>428</v>
      </c>
      <c r="M703" s="356">
        <v>10040</v>
      </c>
      <c r="N703" s="374">
        <v>44601</v>
      </c>
      <c r="O703" s="70">
        <f t="shared" si="69"/>
        <v>2</v>
      </c>
      <c r="P703" s="70">
        <f t="shared" si="70"/>
        <v>2</v>
      </c>
      <c r="Q703" s="135" t="str">
        <f t="shared" si="71"/>
        <v>Gastos_Gerais</v>
      </c>
    </row>
    <row r="704" spans="1:17" ht="36" hidden="1" x14ac:dyDescent="0.2">
      <c r="A704" s="366">
        <f t="shared" si="68"/>
        <v>701</v>
      </c>
      <c r="B704" s="351">
        <v>44603</v>
      </c>
      <c r="C704" s="375">
        <v>44593</v>
      </c>
      <c r="D704" s="353" t="s">
        <v>115</v>
      </c>
      <c r="E704" s="353" t="s">
        <v>405</v>
      </c>
      <c r="F704" s="354">
        <v>1979</v>
      </c>
      <c r="G704" s="353" t="s">
        <v>1748</v>
      </c>
      <c r="H704" s="353" t="s">
        <v>658</v>
      </c>
      <c r="I704" s="357" t="s">
        <v>1749</v>
      </c>
      <c r="J704" s="356" t="s">
        <v>1750</v>
      </c>
      <c r="K704" s="356" t="s">
        <v>704</v>
      </c>
      <c r="L704" s="357" t="s">
        <v>428</v>
      </c>
      <c r="M704" s="356">
        <v>32258</v>
      </c>
      <c r="N704" s="374">
        <v>44595</v>
      </c>
      <c r="O704" s="70">
        <f t="shared" si="69"/>
        <v>2</v>
      </c>
      <c r="P704" s="70">
        <f t="shared" si="70"/>
        <v>2</v>
      </c>
      <c r="Q704" s="135" t="str">
        <f t="shared" si="71"/>
        <v>Gastos_Gerais</v>
      </c>
    </row>
    <row r="705" spans="1:17" ht="25.5" hidden="1" x14ac:dyDescent="0.2">
      <c r="A705" s="366">
        <f t="shared" si="68"/>
        <v>702</v>
      </c>
      <c r="B705" s="351">
        <v>44603</v>
      </c>
      <c r="C705" s="375">
        <v>44593</v>
      </c>
      <c r="D705" s="353" t="s">
        <v>115</v>
      </c>
      <c r="E705" s="353" t="s">
        <v>336</v>
      </c>
      <c r="F705" s="354">
        <v>260.44</v>
      </c>
      <c r="G705" s="353" t="s">
        <v>710</v>
      </c>
      <c r="H705" s="353" t="s">
        <v>136</v>
      </c>
      <c r="I705" s="357" t="s">
        <v>1203</v>
      </c>
      <c r="J705" s="356" t="s">
        <v>1204</v>
      </c>
      <c r="K705" s="356" t="s">
        <v>704</v>
      </c>
      <c r="L705" s="357" t="s">
        <v>428</v>
      </c>
      <c r="M705" s="356">
        <v>202257</v>
      </c>
      <c r="N705" s="374">
        <v>44596</v>
      </c>
      <c r="O705" s="70">
        <f t="shared" si="69"/>
        <v>2</v>
      </c>
      <c r="P705" s="70">
        <f t="shared" si="70"/>
        <v>2</v>
      </c>
      <c r="Q705" s="135" t="str">
        <f t="shared" si="71"/>
        <v>Gastos_Gerais</v>
      </c>
    </row>
    <row r="706" spans="1:17" ht="25.5" hidden="1" x14ac:dyDescent="0.2">
      <c r="A706" s="366">
        <f t="shared" si="68"/>
        <v>703</v>
      </c>
      <c r="B706" s="351">
        <v>44603</v>
      </c>
      <c r="C706" s="375">
        <v>44593</v>
      </c>
      <c r="D706" s="353" t="s">
        <v>115</v>
      </c>
      <c r="E706" s="353" t="s">
        <v>230</v>
      </c>
      <c r="F706" s="354">
        <v>1364.46</v>
      </c>
      <c r="G706" s="353" t="s">
        <v>758</v>
      </c>
      <c r="H706" s="353" t="s">
        <v>132</v>
      </c>
      <c r="I706" s="357" t="s">
        <v>759</v>
      </c>
      <c r="J706" s="356" t="s">
        <v>760</v>
      </c>
      <c r="K706" s="356" t="s">
        <v>704</v>
      </c>
      <c r="L706" s="357" t="s">
        <v>428</v>
      </c>
      <c r="M706" s="356">
        <v>70791804</v>
      </c>
      <c r="N706" s="374">
        <v>44603</v>
      </c>
      <c r="O706" s="70">
        <f t="shared" si="69"/>
        <v>2</v>
      </c>
      <c r="P706" s="70">
        <f t="shared" si="70"/>
        <v>2</v>
      </c>
      <c r="Q706" s="135" t="str">
        <f t="shared" si="71"/>
        <v>Gastos_Gerais</v>
      </c>
    </row>
    <row r="707" spans="1:17" ht="38.25" x14ac:dyDescent="0.2">
      <c r="A707" s="366">
        <f t="shared" si="68"/>
        <v>704</v>
      </c>
      <c r="B707" s="351">
        <v>44603</v>
      </c>
      <c r="C707" s="375">
        <v>44593</v>
      </c>
      <c r="D707" s="353" t="s">
        <v>117</v>
      </c>
      <c r="E707" s="353" t="s">
        <v>389</v>
      </c>
      <c r="F707" s="354">
        <v>1400</v>
      </c>
      <c r="G707" s="353" t="s">
        <v>1751</v>
      </c>
      <c r="H707" s="353" t="s">
        <v>129</v>
      </c>
      <c r="I707" s="357" t="s">
        <v>454</v>
      </c>
      <c r="J707" s="356" t="s">
        <v>1752</v>
      </c>
      <c r="K707" s="356" t="s">
        <v>704</v>
      </c>
      <c r="L707" s="357" t="s">
        <v>428</v>
      </c>
      <c r="M707" s="356">
        <v>340</v>
      </c>
      <c r="N707" s="374">
        <v>44599</v>
      </c>
      <c r="O707" s="70">
        <f t="shared" si="69"/>
        <v>2</v>
      </c>
      <c r="P707" s="70">
        <f t="shared" si="70"/>
        <v>2</v>
      </c>
      <c r="Q707" s="135" t="str">
        <f t="shared" si="71"/>
        <v>Aquisição_de_Bens_Permanentes</v>
      </c>
    </row>
    <row r="708" spans="1:17" ht="48" hidden="1" x14ac:dyDescent="0.2">
      <c r="A708" s="366">
        <f t="shared" ref="A708:A765" si="72">IF(B708="","",ROW()-ROW($A$3))</f>
        <v>705</v>
      </c>
      <c r="B708" s="351">
        <v>44603</v>
      </c>
      <c r="C708" s="375">
        <v>44593</v>
      </c>
      <c r="D708" s="353" t="s">
        <v>115</v>
      </c>
      <c r="E708" s="353" t="s">
        <v>268</v>
      </c>
      <c r="F708" s="386">
        <v>3299.76</v>
      </c>
      <c r="G708" s="353" t="s">
        <v>1753</v>
      </c>
      <c r="H708" s="353" t="s">
        <v>127</v>
      </c>
      <c r="I708" s="357" t="s">
        <v>1033</v>
      </c>
      <c r="J708" s="356" t="s">
        <v>1034</v>
      </c>
      <c r="K708" s="356" t="s">
        <v>704</v>
      </c>
      <c r="L708" s="357" t="s">
        <v>705</v>
      </c>
      <c r="M708" s="356">
        <v>45109</v>
      </c>
      <c r="N708" s="374">
        <v>44576</v>
      </c>
      <c r="O708" s="70">
        <f t="shared" si="69"/>
        <v>2</v>
      </c>
      <c r="P708" s="70">
        <f t="shared" si="70"/>
        <v>2</v>
      </c>
      <c r="Q708" s="135" t="str">
        <f t="shared" si="71"/>
        <v>Gastos_Gerais</v>
      </c>
    </row>
    <row r="709" spans="1:17" ht="25.5" hidden="1" x14ac:dyDescent="0.2">
      <c r="A709" s="366">
        <f t="shared" si="72"/>
        <v>706</v>
      </c>
      <c r="B709" s="351">
        <v>44603</v>
      </c>
      <c r="C709" s="375">
        <v>44593</v>
      </c>
      <c r="D709" s="353" t="s">
        <v>115</v>
      </c>
      <c r="E709" s="353" t="s">
        <v>232</v>
      </c>
      <c r="F709" s="354">
        <v>1826.19</v>
      </c>
      <c r="G709" s="353" t="s">
        <v>761</v>
      </c>
      <c r="H709" s="353" t="s">
        <v>138</v>
      </c>
      <c r="I709" s="357" t="s">
        <v>1089</v>
      </c>
      <c r="J709" s="356" t="s">
        <v>703</v>
      </c>
      <c r="K709" s="356" t="s">
        <v>704</v>
      </c>
      <c r="L709" s="357" t="s">
        <v>705</v>
      </c>
      <c r="M709" s="356" t="s">
        <v>1754</v>
      </c>
      <c r="N709" s="374">
        <v>44594</v>
      </c>
      <c r="O709" s="70">
        <f t="shared" si="69"/>
        <v>2</v>
      </c>
      <c r="P709" s="70">
        <f t="shared" si="70"/>
        <v>2</v>
      </c>
      <c r="Q709" s="135" t="str">
        <f t="shared" si="71"/>
        <v>Gastos_Gerais</v>
      </c>
    </row>
    <row r="710" spans="1:17" ht="25.5" hidden="1" x14ac:dyDescent="0.2">
      <c r="A710" s="366">
        <f t="shared" si="72"/>
        <v>707</v>
      </c>
      <c r="B710" s="351">
        <v>44603</v>
      </c>
      <c r="C710" s="375">
        <v>44593</v>
      </c>
      <c r="D710" s="353" t="s">
        <v>104</v>
      </c>
      <c r="E710" s="353" t="s">
        <v>204</v>
      </c>
      <c r="F710" s="354">
        <v>8</v>
      </c>
      <c r="G710" s="353" t="s">
        <v>1755</v>
      </c>
      <c r="H710" s="353" t="s">
        <v>129</v>
      </c>
      <c r="I710" s="357" t="s">
        <v>1756</v>
      </c>
      <c r="J710" s="356" t="s">
        <v>1757</v>
      </c>
      <c r="K710" s="356" t="s">
        <v>732</v>
      </c>
      <c r="L710" s="357" t="s">
        <v>1531</v>
      </c>
      <c r="M710" s="356">
        <v>7555638061</v>
      </c>
      <c r="N710" s="374">
        <v>44603</v>
      </c>
      <c r="O710" s="70">
        <f t="shared" si="69"/>
        <v>2</v>
      </c>
      <c r="P710" s="70">
        <f t="shared" si="70"/>
        <v>2</v>
      </c>
      <c r="Q710" s="135" t="str">
        <f t="shared" si="71"/>
        <v>Gastos_com_Pessoal</v>
      </c>
    </row>
    <row r="711" spans="1:17" ht="36" hidden="1" x14ac:dyDescent="0.2">
      <c r="A711" s="366">
        <f t="shared" si="72"/>
        <v>708</v>
      </c>
      <c r="B711" s="351">
        <v>44603</v>
      </c>
      <c r="C711" s="375">
        <v>44593</v>
      </c>
      <c r="D711" s="353" t="s">
        <v>115</v>
      </c>
      <c r="E711" s="353" t="s">
        <v>342</v>
      </c>
      <c r="F711" s="354">
        <v>120</v>
      </c>
      <c r="G711" s="353" t="s">
        <v>1758</v>
      </c>
      <c r="H711" s="353" t="s">
        <v>139</v>
      </c>
      <c r="I711" s="357" t="s">
        <v>1759</v>
      </c>
      <c r="J711" s="356" t="s">
        <v>1760</v>
      </c>
      <c r="K711" s="356" t="s">
        <v>732</v>
      </c>
      <c r="L711" s="357" t="s">
        <v>1531</v>
      </c>
      <c r="M711" s="356">
        <v>7555638061</v>
      </c>
      <c r="N711" s="374">
        <v>44603</v>
      </c>
      <c r="O711" s="70">
        <f t="shared" si="69"/>
        <v>2</v>
      </c>
      <c r="P711" s="70">
        <f t="shared" si="70"/>
        <v>2</v>
      </c>
      <c r="Q711" s="135" t="str">
        <f t="shared" si="71"/>
        <v>Gastos_Gerais</v>
      </c>
    </row>
    <row r="712" spans="1:17" ht="36" hidden="1" x14ac:dyDescent="0.2">
      <c r="A712" s="366">
        <f t="shared" si="72"/>
        <v>709</v>
      </c>
      <c r="B712" s="351">
        <v>44603</v>
      </c>
      <c r="C712" s="375">
        <v>44593</v>
      </c>
      <c r="D712" s="353" t="s">
        <v>115</v>
      </c>
      <c r="E712" s="353" t="s">
        <v>342</v>
      </c>
      <c r="F712" s="354">
        <v>60</v>
      </c>
      <c r="G712" s="353" t="s">
        <v>1761</v>
      </c>
      <c r="H712" s="353" t="s">
        <v>139</v>
      </c>
      <c r="I712" s="357" t="s">
        <v>1762</v>
      </c>
      <c r="J712" s="356" t="s">
        <v>1763</v>
      </c>
      <c r="K712" s="356" t="s">
        <v>732</v>
      </c>
      <c r="L712" s="357" t="s">
        <v>1531</v>
      </c>
      <c r="M712" s="356">
        <v>7555638061</v>
      </c>
      <c r="N712" s="374">
        <v>44603</v>
      </c>
      <c r="O712" s="70">
        <f t="shared" si="69"/>
        <v>2</v>
      </c>
      <c r="P712" s="70">
        <f t="shared" si="70"/>
        <v>2</v>
      </c>
      <c r="Q712" s="135" t="str">
        <f t="shared" si="71"/>
        <v>Gastos_Gerais</v>
      </c>
    </row>
    <row r="713" spans="1:17" ht="36" hidden="1" x14ac:dyDescent="0.2">
      <c r="A713" s="366">
        <f t="shared" si="72"/>
        <v>710</v>
      </c>
      <c r="B713" s="351">
        <v>44603</v>
      </c>
      <c r="C713" s="375">
        <v>44593</v>
      </c>
      <c r="D713" s="353" t="s">
        <v>115</v>
      </c>
      <c r="E713" s="353" t="s">
        <v>342</v>
      </c>
      <c r="F713" s="354">
        <v>11.6</v>
      </c>
      <c r="G713" s="353" t="s">
        <v>1764</v>
      </c>
      <c r="H713" s="353" t="s">
        <v>132</v>
      </c>
      <c r="I713" s="357" t="s">
        <v>1765</v>
      </c>
      <c r="J713" s="356" t="s">
        <v>1766</v>
      </c>
      <c r="K713" s="356" t="s">
        <v>732</v>
      </c>
      <c r="L713" s="357" t="s">
        <v>1531</v>
      </c>
      <c r="M713" s="356">
        <v>7555638061</v>
      </c>
      <c r="N713" s="374">
        <v>44603</v>
      </c>
      <c r="O713" s="70">
        <f t="shared" si="69"/>
        <v>2</v>
      </c>
      <c r="P713" s="70">
        <f t="shared" si="70"/>
        <v>2</v>
      </c>
      <c r="Q713" s="135" t="str">
        <f t="shared" si="71"/>
        <v>Gastos_Gerais</v>
      </c>
    </row>
    <row r="714" spans="1:17" ht="48" hidden="1" x14ac:dyDescent="0.2">
      <c r="A714" s="366">
        <f t="shared" si="72"/>
        <v>711</v>
      </c>
      <c r="B714" s="351">
        <v>44603</v>
      </c>
      <c r="C714" s="375">
        <v>44593</v>
      </c>
      <c r="D714" s="353" t="s">
        <v>115</v>
      </c>
      <c r="E714" s="353" t="s">
        <v>342</v>
      </c>
      <c r="F714" s="354">
        <v>137.6</v>
      </c>
      <c r="G714" s="353" t="s">
        <v>1767</v>
      </c>
      <c r="H714" s="353" t="s">
        <v>139</v>
      </c>
      <c r="I714" s="357" t="s">
        <v>1768</v>
      </c>
      <c r="J714" s="356" t="s">
        <v>1769</v>
      </c>
      <c r="K714" s="356" t="s">
        <v>732</v>
      </c>
      <c r="L714" s="357" t="s">
        <v>1531</v>
      </c>
      <c r="M714" s="356">
        <v>7555638061</v>
      </c>
      <c r="N714" s="374">
        <v>44603</v>
      </c>
      <c r="O714" s="70">
        <f t="shared" si="69"/>
        <v>2</v>
      </c>
      <c r="P714" s="70">
        <f t="shared" si="70"/>
        <v>2</v>
      </c>
      <c r="Q714" s="135" t="str">
        <f t="shared" si="71"/>
        <v>Gastos_Gerais</v>
      </c>
    </row>
    <row r="715" spans="1:17" ht="48" hidden="1" x14ac:dyDescent="0.2">
      <c r="A715" s="366">
        <f t="shared" si="72"/>
        <v>712</v>
      </c>
      <c r="B715" s="351">
        <v>44603</v>
      </c>
      <c r="C715" s="375">
        <v>44593</v>
      </c>
      <c r="D715" s="353" t="s">
        <v>115</v>
      </c>
      <c r="E715" s="353" t="s">
        <v>342</v>
      </c>
      <c r="F715" s="354">
        <v>69.7</v>
      </c>
      <c r="G715" s="353" t="s">
        <v>1770</v>
      </c>
      <c r="H715" s="353" t="s">
        <v>139</v>
      </c>
      <c r="I715" s="357" t="s">
        <v>1771</v>
      </c>
      <c r="J715" s="356" t="s">
        <v>1772</v>
      </c>
      <c r="K715" s="356" t="s">
        <v>732</v>
      </c>
      <c r="L715" s="357" t="s">
        <v>1531</v>
      </c>
      <c r="M715" s="356">
        <v>7555638061</v>
      </c>
      <c r="N715" s="374">
        <v>44603</v>
      </c>
      <c r="O715" s="70">
        <f t="shared" si="69"/>
        <v>2</v>
      </c>
      <c r="P715" s="70">
        <f t="shared" si="70"/>
        <v>2</v>
      </c>
      <c r="Q715" s="135" t="str">
        <f t="shared" si="71"/>
        <v>Gastos_Gerais</v>
      </c>
    </row>
    <row r="716" spans="1:17" ht="36" hidden="1" x14ac:dyDescent="0.2">
      <c r="A716" s="366">
        <f t="shared" si="72"/>
        <v>713</v>
      </c>
      <c r="B716" s="351">
        <v>44603</v>
      </c>
      <c r="C716" s="375">
        <v>44593</v>
      </c>
      <c r="D716" s="353" t="s">
        <v>115</v>
      </c>
      <c r="E716" s="353" t="s">
        <v>342</v>
      </c>
      <c r="F716" s="354">
        <v>120</v>
      </c>
      <c r="G716" s="353" t="s">
        <v>1773</v>
      </c>
      <c r="H716" s="353" t="s">
        <v>139</v>
      </c>
      <c r="I716" s="357" t="s">
        <v>1774</v>
      </c>
      <c r="J716" s="356" t="s">
        <v>1775</v>
      </c>
      <c r="K716" s="356" t="s">
        <v>732</v>
      </c>
      <c r="L716" s="357" t="s">
        <v>1531</v>
      </c>
      <c r="M716" s="356">
        <v>7555638061</v>
      </c>
      <c r="N716" s="374">
        <v>44603</v>
      </c>
      <c r="O716" s="70">
        <f t="shared" si="69"/>
        <v>2</v>
      </c>
      <c r="P716" s="70">
        <f t="shared" si="70"/>
        <v>2</v>
      </c>
      <c r="Q716" s="135" t="str">
        <f t="shared" si="71"/>
        <v>Gastos_Gerais</v>
      </c>
    </row>
    <row r="717" spans="1:17" ht="36" hidden="1" x14ac:dyDescent="0.2">
      <c r="A717" s="366">
        <f t="shared" si="72"/>
        <v>714</v>
      </c>
      <c r="B717" s="351">
        <v>44603</v>
      </c>
      <c r="C717" s="375">
        <v>44593</v>
      </c>
      <c r="D717" s="353" t="s">
        <v>115</v>
      </c>
      <c r="E717" s="353" t="s">
        <v>342</v>
      </c>
      <c r="F717" s="354">
        <v>60</v>
      </c>
      <c r="G717" s="353" t="s">
        <v>1776</v>
      </c>
      <c r="H717" s="353" t="s">
        <v>139</v>
      </c>
      <c r="I717" s="357" t="s">
        <v>1777</v>
      </c>
      <c r="J717" s="356" t="s">
        <v>1778</v>
      </c>
      <c r="K717" s="356" t="s">
        <v>732</v>
      </c>
      <c r="L717" s="357" t="s">
        <v>1531</v>
      </c>
      <c r="M717" s="356">
        <v>7555638061</v>
      </c>
      <c r="N717" s="374">
        <v>44603</v>
      </c>
      <c r="O717" s="70">
        <f t="shared" si="69"/>
        <v>2</v>
      </c>
      <c r="P717" s="70">
        <f t="shared" si="70"/>
        <v>2</v>
      </c>
      <c r="Q717" s="135" t="str">
        <f t="shared" si="71"/>
        <v>Gastos_Gerais</v>
      </c>
    </row>
    <row r="718" spans="1:17" ht="36" hidden="1" x14ac:dyDescent="0.2">
      <c r="A718" s="366">
        <f t="shared" si="72"/>
        <v>715</v>
      </c>
      <c r="B718" s="351">
        <v>44603</v>
      </c>
      <c r="C718" s="375">
        <v>44593</v>
      </c>
      <c r="D718" s="353" t="s">
        <v>115</v>
      </c>
      <c r="E718" s="353" t="s">
        <v>342</v>
      </c>
      <c r="F718" s="354">
        <v>73.400000000000006</v>
      </c>
      <c r="G718" s="353" t="s">
        <v>1779</v>
      </c>
      <c r="H718" s="353" t="s">
        <v>139</v>
      </c>
      <c r="I718" s="357" t="s">
        <v>1768</v>
      </c>
      <c r="J718" s="356" t="s">
        <v>1769</v>
      </c>
      <c r="K718" s="356" t="s">
        <v>732</v>
      </c>
      <c r="L718" s="357" t="s">
        <v>1531</v>
      </c>
      <c r="M718" s="356">
        <v>7555638061</v>
      </c>
      <c r="N718" s="374">
        <v>44603</v>
      </c>
      <c r="O718" s="70">
        <f t="shared" si="69"/>
        <v>2</v>
      </c>
      <c r="P718" s="70">
        <f t="shared" si="70"/>
        <v>2</v>
      </c>
      <c r="Q718" s="135" t="str">
        <f t="shared" si="71"/>
        <v>Gastos_Gerais</v>
      </c>
    </row>
    <row r="719" spans="1:17" ht="36" hidden="1" x14ac:dyDescent="0.2">
      <c r="A719" s="366">
        <f t="shared" si="72"/>
        <v>716</v>
      </c>
      <c r="B719" s="351">
        <v>44603</v>
      </c>
      <c r="C719" s="375">
        <v>44593</v>
      </c>
      <c r="D719" s="353" t="s">
        <v>115</v>
      </c>
      <c r="E719" s="353" t="s">
        <v>342</v>
      </c>
      <c r="F719" s="354">
        <v>60</v>
      </c>
      <c r="G719" s="353" t="s">
        <v>1780</v>
      </c>
      <c r="H719" s="353" t="s">
        <v>139</v>
      </c>
      <c r="I719" s="357" t="s">
        <v>1768</v>
      </c>
      <c r="J719" s="356" t="s">
        <v>1769</v>
      </c>
      <c r="K719" s="356" t="s">
        <v>732</v>
      </c>
      <c r="L719" s="357" t="s">
        <v>1531</v>
      </c>
      <c r="M719" s="356">
        <v>7555638061</v>
      </c>
      <c r="N719" s="374">
        <v>44603</v>
      </c>
      <c r="O719" s="70">
        <f t="shared" si="69"/>
        <v>2</v>
      </c>
      <c r="P719" s="70">
        <f t="shared" si="70"/>
        <v>2</v>
      </c>
      <c r="Q719" s="135" t="str">
        <f t="shared" si="71"/>
        <v>Gastos_Gerais</v>
      </c>
    </row>
    <row r="720" spans="1:17" ht="36" hidden="1" x14ac:dyDescent="0.2">
      <c r="A720" s="366">
        <f t="shared" si="72"/>
        <v>717</v>
      </c>
      <c r="B720" s="351">
        <v>44603</v>
      </c>
      <c r="C720" s="375">
        <v>44562</v>
      </c>
      <c r="D720" s="353" t="s">
        <v>115</v>
      </c>
      <c r="E720" s="353" t="s">
        <v>342</v>
      </c>
      <c r="F720" s="354">
        <v>120</v>
      </c>
      <c r="G720" s="353" t="s">
        <v>1486</v>
      </c>
      <c r="H720" s="353" t="s">
        <v>139</v>
      </c>
      <c r="I720" s="357" t="s">
        <v>908</v>
      </c>
      <c r="J720" s="356" t="s">
        <v>909</v>
      </c>
      <c r="K720" s="356" t="s">
        <v>732</v>
      </c>
      <c r="L720" s="357" t="s">
        <v>1531</v>
      </c>
      <c r="M720" s="356">
        <v>7555638061</v>
      </c>
      <c r="N720" s="374">
        <v>44603</v>
      </c>
      <c r="O720" s="70">
        <f t="shared" si="69"/>
        <v>2</v>
      </c>
      <c r="P720" s="70">
        <f t="shared" si="70"/>
        <v>1</v>
      </c>
      <c r="Q720" s="135" t="str">
        <f t="shared" si="71"/>
        <v>Gastos_Gerais</v>
      </c>
    </row>
    <row r="721" spans="1:17" ht="36" hidden="1" x14ac:dyDescent="0.2">
      <c r="A721" s="366">
        <f t="shared" si="72"/>
        <v>718</v>
      </c>
      <c r="B721" s="351">
        <v>44603</v>
      </c>
      <c r="C721" s="375">
        <v>44593</v>
      </c>
      <c r="D721" s="353" t="s">
        <v>115</v>
      </c>
      <c r="E721" s="353" t="s">
        <v>342</v>
      </c>
      <c r="F721" s="354">
        <v>60</v>
      </c>
      <c r="G721" s="353" t="s">
        <v>1781</v>
      </c>
      <c r="H721" s="353" t="s">
        <v>128</v>
      </c>
      <c r="I721" s="357" t="s">
        <v>1774</v>
      </c>
      <c r="J721" s="356" t="s">
        <v>1775</v>
      </c>
      <c r="K721" s="356" t="s">
        <v>732</v>
      </c>
      <c r="L721" s="357" t="s">
        <v>1531</v>
      </c>
      <c r="M721" s="356">
        <v>7555638061</v>
      </c>
      <c r="N721" s="374">
        <v>44603</v>
      </c>
      <c r="O721" s="70">
        <f t="shared" si="69"/>
        <v>2</v>
      </c>
      <c r="P721" s="70">
        <f t="shared" si="70"/>
        <v>2</v>
      </c>
      <c r="Q721" s="135" t="str">
        <f t="shared" si="71"/>
        <v>Gastos_Gerais</v>
      </c>
    </row>
    <row r="722" spans="1:17" ht="51" hidden="1" x14ac:dyDescent="0.2">
      <c r="A722" s="366">
        <f t="shared" si="72"/>
        <v>719</v>
      </c>
      <c r="B722" s="351">
        <v>44603</v>
      </c>
      <c r="C722" s="375">
        <v>44562</v>
      </c>
      <c r="D722" s="353" t="s">
        <v>84</v>
      </c>
      <c r="E722" s="353" t="s">
        <v>84</v>
      </c>
      <c r="F722" s="354">
        <v>151043.72</v>
      </c>
      <c r="G722" s="353" t="s">
        <v>1782</v>
      </c>
      <c r="H722" s="353" t="s">
        <v>127</v>
      </c>
      <c r="I722" s="357" t="s">
        <v>664</v>
      </c>
      <c r="J722" s="356" t="s">
        <v>811</v>
      </c>
      <c r="K722" s="356" t="s">
        <v>732</v>
      </c>
      <c r="L722" s="357" t="s">
        <v>792</v>
      </c>
      <c r="M722" s="356" t="s">
        <v>1783</v>
      </c>
      <c r="N722" s="374">
        <v>44603</v>
      </c>
      <c r="O722" s="70">
        <f t="shared" si="69"/>
        <v>2</v>
      </c>
      <c r="P722" s="70">
        <f t="shared" si="70"/>
        <v>1</v>
      </c>
      <c r="Q722" s="135" t="str">
        <f t="shared" si="71"/>
        <v>Transferência_para_Reserva_de_Recursos</v>
      </c>
    </row>
    <row r="723" spans="1:17" ht="36" hidden="1" x14ac:dyDescent="0.2">
      <c r="A723" s="366">
        <f t="shared" si="72"/>
        <v>720</v>
      </c>
      <c r="B723" s="351">
        <v>44603</v>
      </c>
      <c r="C723" s="375">
        <v>44593</v>
      </c>
      <c r="D723" s="353" t="s">
        <v>115</v>
      </c>
      <c r="E723" s="353" t="s">
        <v>232</v>
      </c>
      <c r="F723" s="354">
        <v>2833.85</v>
      </c>
      <c r="G723" s="353" t="s">
        <v>761</v>
      </c>
      <c r="H723" s="353" t="s">
        <v>130</v>
      </c>
      <c r="I723" s="357" t="s">
        <v>1718</v>
      </c>
      <c r="J723" s="356" t="s">
        <v>1719</v>
      </c>
      <c r="K723" s="356" t="s">
        <v>704</v>
      </c>
      <c r="L723" s="357" t="s">
        <v>705</v>
      </c>
      <c r="M723" s="356">
        <v>182592</v>
      </c>
      <c r="N723" s="374">
        <v>44603</v>
      </c>
      <c r="O723" s="70">
        <f t="shared" si="69"/>
        <v>2</v>
      </c>
      <c r="P723" s="70">
        <f t="shared" si="70"/>
        <v>2</v>
      </c>
      <c r="Q723" s="135" t="str">
        <f t="shared" si="71"/>
        <v>Gastos_Gerais</v>
      </c>
    </row>
    <row r="724" spans="1:17" ht="25.5" hidden="1" x14ac:dyDescent="0.2">
      <c r="A724" s="366">
        <f t="shared" si="72"/>
        <v>721</v>
      </c>
      <c r="B724" s="351">
        <v>44606</v>
      </c>
      <c r="C724" s="375">
        <v>44593</v>
      </c>
      <c r="D724" s="353" t="s">
        <v>115</v>
      </c>
      <c r="E724" s="353" t="s">
        <v>378</v>
      </c>
      <c r="F724" s="354">
        <v>1350</v>
      </c>
      <c r="G724" s="353" t="s">
        <v>1082</v>
      </c>
      <c r="H724" s="353" t="s">
        <v>127</v>
      </c>
      <c r="I724" s="357" t="s">
        <v>1083</v>
      </c>
      <c r="J724" s="356" t="s">
        <v>1084</v>
      </c>
      <c r="K724" s="356" t="s">
        <v>704</v>
      </c>
      <c r="L724" s="357" t="s">
        <v>428</v>
      </c>
      <c r="M724" s="356">
        <v>327041</v>
      </c>
      <c r="N724" s="374">
        <v>44601</v>
      </c>
      <c r="O724" s="70">
        <f t="shared" si="69"/>
        <v>2</v>
      </c>
      <c r="P724" s="70">
        <f t="shared" si="70"/>
        <v>2</v>
      </c>
      <c r="Q724" s="135" t="str">
        <f t="shared" si="71"/>
        <v>Gastos_Gerais</v>
      </c>
    </row>
    <row r="725" spans="1:17" ht="25.5" hidden="1" x14ac:dyDescent="0.2">
      <c r="A725" s="366">
        <f t="shared" si="72"/>
        <v>722</v>
      </c>
      <c r="B725" s="351">
        <v>44606</v>
      </c>
      <c r="C725" s="375">
        <v>44593</v>
      </c>
      <c r="D725" s="353" t="s">
        <v>115</v>
      </c>
      <c r="E725" s="353" t="s">
        <v>302</v>
      </c>
      <c r="F725" s="354">
        <v>35516.97</v>
      </c>
      <c r="G725" s="353" t="s">
        <v>1784</v>
      </c>
      <c r="H725" s="353" t="s">
        <v>138</v>
      </c>
      <c r="I725" s="357" t="s">
        <v>1133</v>
      </c>
      <c r="J725" s="356" t="s">
        <v>1134</v>
      </c>
      <c r="K725" s="356" t="s">
        <v>704</v>
      </c>
      <c r="L725" s="357" t="s">
        <v>428</v>
      </c>
      <c r="M725" s="356">
        <v>902</v>
      </c>
      <c r="N725" s="374">
        <v>44600</v>
      </c>
      <c r="O725" s="70">
        <f t="shared" si="69"/>
        <v>2</v>
      </c>
      <c r="P725" s="70">
        <f t="shared" si="70"/>
        <v>2</v>
      </c>
      <c r="Q725" s="135" t="str">
        <f t="shared" si="71"/>
        <v>Gastos_Gerais</v>
      </c>
    </row>
    <row r="726" spans="1:17" ht="25.5" hidden="1" x14ac:dyDescent="0.2">
      <c r="A726" s="366">
        <f t="shared" si="72"/>
        <v>723</v>
      </c>
      <c r="B726" s="351">
        <v>44606</v>
      </c>
      <c r="C726" s="375">
        <v>44593</v>
      </c>
      <c r="D726" s="353" t="s">
        <v>115</v>
      </c>
      <c r="E726" s="353" t="s">
        <v>368</v>
      </c>
      <c r="F726" s="354">
        <v>295.8</v>
      </c>
      <c r="G726" s="353" t="s">
        <v>1785</v>
      </c>
      <c r="H726" s="353" t="s">
        <v>140</v>
      </c>
      <c r="I726" s="357" t="s">
        <v>1363</v>
      </c>
      <c r="J726" s="356" t="s">
        <v>1364</v>
      </c>
      <c r="K726" s="356" t="s">
        <v>704</v>
      </c>
      <c r="L726" s="357" t="s">
        <v>428</v>
      </c>
      <c r="M726" s="356">
        <v>705</v>
      </c>
      <c r="N726" s="374">
        <v>44593</v>
      </c>
      <c r="O726" s="70">
        <f t="shared" si="69"/>
        <v>2</v>
      </c>
      <c r="P726" s="70">
        <f t="shared" si="70"/>
        <v>2</v>
      </c>
      <c r="Q726" s="135" t="str">
        <f t="shared" si="71"/>
        <v>Gastos_Gerais</v>
      </c>
    </row>
    <row r="727" spans="1:17" ht="25.5" hidden="1" x14ac:dyDescent="0.2">
      <c r="A727" s="366">
        <f t="shared" si="72"/>
        <v>724</v>
      </c>
      <c r="B727" s="351">
        <v>44606</v>
      </c>
      <c r="C727" s="375">
        <v>44593</v>
      </c>
      <c r="D727" s="353" t="s">
        <v>115</v>
      </c>
      <c r="E727" s="353" t="s">
        <v>242</v>
      </c>
      <c r="F727" s="354">
        <v>40800</v>
      </c>
      <c r="G727" s="353" t="s">
        <v>646</v>
      </c>
      <c r="H727" s="353" t="s">
        <v>128</v>
      </c>
      <c r="I727" s="357" t="s">
        <v>645</v>
      </c>
      <c r="J727" s="356" t="s">
        <v>1078</v>
      </c>
      <c r="K727" s="356" t="s">
        <v>704</v>
      </c>
      <c r="L727" s="357" t="s">
        <v>428</v>
      </c>
      <c r="M727" s="356">
        <v>202267</v>
      </c>
      <c r="N727" s="374">
        <v>44600</v>
      </c>
      <c r="O727" s="70">
        <f t="shared" si="69"/>
        <v>2</v>
      </c>
      <c r="P727" s="70">
        <f t="shared" si="70"/>
        <v>2</v>
      </c>
      <c r="Q727" s="135" t="str">
        <f t="shared" si="71"/>
        <v>Gastos_Gerais</v>
      </c>
    </row>
    <row r="728" spans="1:17" ht="25.5" hidden="1" x14ac:dyDescent="0.2">
      <c r="A728" s="366">
        <f t="shared" si="72"/>
        <v>725</v>
      </c>
      <c r="B728" s="351">
        <v>44606</v>
      </c>
      <c r="C728" s="375">
        <v>44593</v>
      </c>
      <c r="D728" s="353" t="s">
        <v>115</v>
      </c>
      <c r="E728" s="353" t="s">
        <v>364</v>
      </c>
      <c r="F728" s="354">
        <v>1506.93</v>
      </c>
      <c r="G728" s="353" t="s">
        <v>1079</v>
      </c>
      <c r="H728" s="353" t="s">
        <v>136</v>
      </c>
      <c r="I728" s="357" t="s">
        <v>1733</v>
      </c>
      <c r="J728" s="356" t="s">
        <v>1734</v>
      </c>
      <c r="K728" s="356" t="s">
        <v>704</v>
      </c>
      <c r="L728" s="357" t="s">
        <v>428</v>
      </c>
      <c r="M728" s="356">
        <v>33947</v>
      </c>
      <c r="N728" s="374">
        <v>44595</v>
      </c>
      <c r="O728" s="70">
        <f t="shared" si="69"/>
        <v>2</v>
      </c>
      <c r="P728" s="70">
        <f t="shared" si="70"/>
        <v>2</v>
      </c>
      <c r="Q728" s="135" t="str">
        <f t="shared" si="71"/>
        <v>Gastos_Gerais</v>
      </c>
    </row>
    <row r="729" spans="1:17" ht="25.5" hidden="1" x14ac:dyDescent="0.2">
      <c r="A729" s="366">
        <f t="shared" si="72"/>
        <v>726</v>
      </c>
      <c r="B729" s="351">
        <v>44606</v>
      </c>
      <c r="C729" s="375">
        <v>44593</v>
      </c>
      <c r="D729" s="353" t="s">
        <v>115</v>
      </c>
      <c r="E729" s="353" t="s">
        <v>364</v>
      </c>
      <c r="F729" s="354">
        <v>2016.79</v>
      </c>
      <c r="G729" s="353" t="s">
        <v>1079</v>
      </c>
      <c r="H729" s="353" t="s">
        <v>131</v>
      </c>
      <c r="I729" s="357" t="s">
        <v>1733</v>
      </c>
      <c r="J729" s="356" t="s">
        <v>1734</v>
      </c>
      <c r="K729" s="356" t="s">
        <v>704</v>
      </c>
      <c r="L729" s="357" t="s">
        <v>428</v>
      </c>
      <c r="M729" s="356">
        <v>33946</v>
      </c>
      <c r="N729" s="374">
        <v>44595</v>
      </c>
      <c r="O729" s="70">
        <f t="shared" si="69"/>
        <v>2</v>
      </c>
      <c r="P729" s="70">
        <f t="shared" si="70"/>
        <v>2</v>
      </c>
      <c r="Q729" s="135" t="str">
        <f t="shared" si="71"/>
        <v>Gastos_Gerais</v>
      </c>
    </row>
    <row r="730" spans="1:17" ht="48" hidden="1" x14ac:dyDescent="0.2">
      <c r="A730" s="366">
        <f t="shared" si="72"/>
        <v>727</v>
      </c>
      <c r="B730" s="351">
        <v>44606</v>
      </c>
      <c r="C730" s="375">
        <v>44562</v>
      </c>
      <c r="D730" s="353" t="s">
        <v>115</v>
      </c>
      <c r="E730" s="353" t="s">
        <v>282</v>
      </c>
      <c r="F730" s="354">
        <v>1916.01</v>
      </c>
      <c r="G730" s="353" t="s">
        <v>652</v>
      </c>
      <c r="H730" s="353" t="s">
        <v>128</v>
      </c>
      <c r="I730" s="357" t="s">
        <v>651</v>
      </c>
      <c r="J730" s="356" t="s">
        <v>932</v>
      </c>
      <c r="K730" s="356" t="s">
        <v>704</v>
      </c>
      <c r="L730" s="357" t="s">
        <v>704</v>
      </c>
      <c r="M730" s="356">
        <v>1526556</v>
      </c>
      <c r="N730" s="374">
        <v>44606</v>
      </c>
      <c r="O730" s="70">
        <f t="shared" si="69"/>
        <v>2</v>
      </c>
      <c r="P730" s="70">
        <f t="shared" si="70"/>
        <v>1</v>
      </c>
      <c r="Q730" s="135" t="str">
        <f t="shared" si="71"/>
        <v>Gastos_Gerais</v>
      </c>
    </row>
    <row r="731" spans="1:17" ht="25.5" hidden="1" x14ac:dyDescent="0.2">
      <c r="A731" s="366">
        <f t="shared" si="72"/>
        <v>728</v>
      </c>
      <c r="B731" s="351">
        <v>44606</v>
      </c>
      <c r="C731" s="375">
        <v>44593</v>
      </c>
      <c r="D731" s="353" t="s">
        <v>115</v>
      </c>
      <c r="E731" s="353" t="s">
        <v>364</v>
      </c>
      <c r="F731" s="354">
        <v>295.64999999999998</v>
      </c>
      <c r="G731" s="353" t="s">
        <v>1079</v>
      </c>
      <c r="H731" s="353" t="s">
        <v>140</v>
      </c>
      <c r="I731" s="357" t="s">
        <v>1733</v>
      </c>
      <c r="J731" s="356" t="s">
        <v>1734</v>
      </c>
      <c r="K731" s="356" t="s">
        <v>704</v>
      </c>
      <c r="L731" s="357" t="s">
        <v>428</v>
      </c>
      <c r="M731" s="356">
        <v>33950</v>
      </c>
      <c r="N731" s="374">
        <v>44595</v>
      </c>
      <c r="O731" s="70">
        <f t="shared" si="69"/>
        <v>2</v>
      </c>
      <c r="P731" s="70">
        <f t="shared" si="70"/>
        <v>2</v>
      </c>
      <c r="Q731" s="135" t="str">
        <f t="shared" si="71"/>
        <v>Gastos_Gerais</v>
      </c>
    </row>
    <row r="732" spans="1:17" ht="25.5" hidden="1" x14ac:dyDescent="0.2">
      <c r="A732" s="366">
        <f t="shared" si="72"/>
        <v>729</v>
      </c>
      <c r="B732" s="351">
        <v>44606</v>
      </c>
      <c r="C732" s="375">
        <v>44593</v>
      </c>
      <c r="D732" s="353" t="s">
        <v>115</v>
      </c>
      <c r="E732" s="353" t="s">
        <v>230</v>
      </c>
      <c r="F732" s="354">
        <v>1676.47</v>
      </c>
      <c r="G732" s="353" t="s">
        <v>758</v>
      </c>
      <c r="H732" s="353" t="s">
        <v>765</v>
      </c>
      <c r="I732" s="357" t="s">
        <v>759</v>
      </c>
      <c r="J732" s="356" t="s">
        <v>760</v>
      </c>
      <c r="K732" s="356" t="s">
        <v>704</v>
      </c>
      <c r="L732" s="357" t="s">
        <v>428</v>
      </c>
      <c r="M732" s="356">
        <v>72951919</v>
      </c>
      <c r="N732" s="374">
        <v>44601</v>
      </c>
      <c r="O732" s="70">
        <f t="shared" si="69"/>
        <v>2</v>
      </c>
      <c r="P732" s="70">
        <f t="shared" si="70"/>
        <v>2</v>
      </c>
      <c r="Q732" s="135" t="str">
        <f t="shared" si="71"/>
        <v>Gastos_Gerais</v>
      </c>
    </row>
    <row r="733" spans="1:17" s="324" customFormat="1" ht="25.5" hidden="1" x14ac:dyDescent="0.2">
      <c r="A733" s="366">
        <f t="shared" si="72"/>
        <v>730</v>
      </c>
      <c r="B733" s="362">
        <v>44606</v>
      </c>
      <c r="C733" s="363">
        <v>44593</v>
      </c>
      <c r="D733" s="355" t="s">
        <v>115</v>
      </c>
      <c r="E733" s="355" t="s">
        <v>232</v>
      </c>
      <c r="F733" s="364">
        <v>13547.85</v>
      </c>
      <c r="G733" s="355" t="s">
        <v>761</v>
      </c>
      <c r="H733" s="355" t="s">
        <v>136</v>
      </c>
      <c r="I733" s="357" t="s">
        <v>1089</v>
      </c>
      <c r="J733" s="357" t="s">
        <v>703</v>
      </c>
      <c r="K733" s="357" t="s">
        <v>704</v>
      </c>
      <c r="L733" s="357" t="s">
        <v>705</v>
      </c>
      <c r="M733" s="357" t="s">
        <v>1786</v>
      </c>
      <c r="N733" s="365">
        <v>44586</v>
      </c>
      <c r="O733" s="70">
        <f t="shared" si="69"/>
        <v>2</v>
      </c>
      <c r="P733" s="70">
        <f t="shared" si="70"/>
        <v>2</v>
      </c>
      <c r="Q733" s="135" t="str">
        <f t="shared" si="71"/>
        <v>Gastos_Gerais</v>
      </c>
    </row>
    <row r="734" spans="1:17" ht="25.5" hidden="1" x14ac:dyDescent="0.2">
      <c r="A734" s="366">
        <f t="shared" si="72"/>
        <v>731</v>
      </c>
      <c r="B734" s="351">
        <v>44606</v>
      </c>
      <c r="C734" s="375">
        <v>44593</v>
      </c>
      <c r="D734" s="353" t="s">
        <v>115</v>
      </c>
      <c r="E734" s="353" t="s">
        <v>236</v>
      </c>
      <c r="F734" s="354">
        <v>3406.87</v>
      </c>
      <c r="G734" s="353" t="s">
        <v>1092</v>
      </c>
      <c r="H734" s="353" t="s">
        <v>127</v>
      </c>
      <c r="I734" s="357" t="s">
        <v>656</v>
      </c>
      <c r="J734" s="356" t="s">
        <v>923</v>
      </c>
      <c r="K734" s="356" t="s">
        <v>704</v>
      </c>
      <c r="L734" s="357" t="s">
        <v>705</v>
      </c>
      <c r="M734" s="356">
        <v>4651044460</v>
      </c>
      <c r="N734" s="374">
        <v>44593</v>
      </c>
      <c r="O734" s="70">
        <f t="shared" si="69"/>
        <v>2</v>
      </c>
      <c r="P734" s="70">
        <f t="shared" si="70"/>
        <v>2</v>
      </c>
      <c r="Q734" s="135" t="str">
        <f t="shared" si="71"/>
        <v>Gastos_Gerais</v>
      </c>
    </row>
    <row r="735" spans="1:17" ht="25.5" hidden="1" x14ac:dyDescent="0.2">
      <c r="A735" s="366">
        <f t="shared" si="72"/>
        <v>732</v>
      </c>
      <c r="B735" s="351">
        <v>44606</v>
      </c>
      <c r="C735" s="375">
        <v>44593</v>
      </c>
      <c r="D735" s="353" t="s">
        <v>115</v>
      </c>
      <c r="E735" s="353" t="s">
        <v>272</v>
      </c>
      <c r="F735" s="354">
        <v>1290</v>
      </c>
      <c r="G735" s="353" t="s">
        <v>1787</v>
      </c>
      <c r="H735" s="353" t="s">
        <v>129</v>
      </c>
      <c r="I735" s="357" t="s">
        <v>1788</v>
      </c>
      <c r="J735" s="356" t="s">
        <v>1789</v>
      </c>
      <c r="K735" s="356" t="s">
        <v>704</v>
      </c>
      <c r="L735" s="357" t="s">
        <v>428</v>
      </c>
      <c r="M735" s="356">
        <v>3833</v>
      </c>
      <c r="N735" s="374">
        <v>44601</v>
      </c>
      <c r="O735" s="70">
        <f t="shared" si="69"/>
        <v>2</v>
      </c>
      <c r="P735" s="70">
        <f t="shared" si="70"/>
        <v>2</v>
      </c>
      <c r="Q735" s="135" t="str">
        <f t="shared" si="71"/>
        <v>Gastos_Gerais</v>
      </c>
    </row>
    <row r="736" spans="1:17" ht="36" hidden="1" x14ac:dyDescent="0.2">
      <c r="A736" s="366">
        <f t="shared" si="72"/>
        <v>733</v>
      </c>
      <c r="B736" s="351">
        <v>44606</v>
      </c>
      <c r="C736" s="375">
        <v>44562</v>
      </c>
      <c r="D736" s="353" t="s">
        <v>115</v>
      </c>
      <c r="E736" s="353" t="s">
        <v>405</v>
      </c>
      <c r="F736" s="354">
        <v>338.42</v>
      </c>
      <c r="G736" s="353" t="s">
        <v>1790</v>
      </c>
      <c r="H736" s="353" t="s">
        <v>134</v>
      </c>
      <c r="I736" s="357" t="s">
        <v>1791</v>
      </c>
      <c r="J736" s="356" t="s">
        <v>1792</v>
      </c>
      <c r="K736" s="356" t="s">
        <v>704</v>
      </c>
      <c r="L736" s="357" t="s">
        <v>428</v>
      </c>
      <c r="M736" s="356">
        <v>202240</v>
      </c>
      <c r="N736" s="374">
        <v>44578</v>
      </c>
      <c r="O736" s="70">
        <f t="shared" si="69"/>
        <v>2</v>
      </c>
      <c r="P736" s="70">
        <f t="shared" si="70"/>
        <v>1</v>
      </c>
      <c r="Q736" s="135" t="str">
        <f t="shared" si="71"/>
        <v>Gastos_Gerais</v>
      </c>
    </row>
    <row r="737" spans="1:17" ht="25.5" hidden="1" x14ac:dyDescent="0.2">
      <c r="A737" s="366">
        <f t="shared" si="72"/>
        <v>734</v>
      </c>
      <c r="B737" s="351">
        <v>44606</v>
      </c>
      <c r="C737" s="375">
        <v>44593</v>
      </c>
      <c r="D737" s="353" t="s">
        <v>115</v>
      </c>
      <c r="E737" s="353" t="s">
        <v>302</v>
      </c>
      <c r="F737" s="354">
        <v>28022.67</v>
      </c>
      <c r="G737" s="353" t="s">
        <v>1132</v>
      </c>
      <c r="H737" s="353" t="s">
        <v>765</v>
      </c>
      <c r="I737" s="357" t="s">
        <v>1133</v>
      </c>
      <c r="J737" s="356" t="s">
        <v>1134</v>
      </c>
      <c r="K737" s="356" t="s">
        <v>704</v>
      </c>
      <c r="L737" s="357" t="s">
        <v>428</v>
      </c>
      <c r="M737" s="356">
        <v>903</v>
      </c>
      <c r="N737" s="374">
        <v>44600</v>
      </c>
      <c r="O737" s="70">
        <f t="shared" si="69"/>
        <v>2</v>
      </c>
      <c r="P737" s="70">
        <f t="shared" si="70"/>
        <v>2</v>
      </c>
      <c r="Q737" s="135" t="str">
        <f t="shared" si="71"/>
        <v>Gastos_Gerais</v>
      </c>
    </row>
    <row r="738" spans="1:17" ht="25.5" hidden="1" x14ac:dyDescent="0.2">
      <c r="A738" s="366">
        <f t="shared" si="72"/>
        <v>735</v>
      </c>
      <c r="B738" s="351">
        <v>44606</v>
      </c>
      <c r="C738" s="375">
        <v>44593</v>
      </c>
      <c r="D738" s="353" t="s">
        <v>115</v>
      </c>
      <c r="E738" s="353" t="s">
        <v>364</v>
      </c>
      <c r="F738" s="354">
        <v>348.85</v>
      </c>
      <c r="G738" s="353" t="s">
        <v>1079</v>
      </c>
      <c r="H738" s="353" t="s">
        <v>135</v>
      </c>
      <c r="I738" s="357" t="s">
        <v>1733</v>
      </c>
      <c r="J738" s="356" t="s">
        <v>1734</v>
      </c>
      <c r="K738" s="356" t="s">
        <v>704</v>
      </c>
      <c r="L738" s="357" t="s">
        <v>428</v>
      </c>
      <c r="M738" s="356">
        <v>33949</v>
      </c>
      <c r="N738" s="374">
        <v>44595</v>
      </c>
      <c r="O738" s="70">
        <f t="shared" si="69"/>
        <v>2</v>
      </c>
      <c r="P738" s="70">
        <f t="shared" si="70"/>
        <v>2</v>
      </c>
      <c r="Q738" s="135" t="str">
        <f t="shared" si="71"/>
        <v>Gastos_Gerais</v>
      </c>
    </row>
    <row r="739" spans="1:17" ht="25.5" hidden="1" x14ac:dyDescent="0.2">
      <c r="A739" s="366">
        <f t="shared" si="72"/>
        <v>736</v>
      </c>
      <c r="B739" s="351">
        <v>44606</v>
      </c>
      <c r="C739" s="375">
        <v>44593</v>
      </c>
      <c r="D739" s="353" t="s">
        <v>115</v>
      </c>
      <c r="E739" s="353" t="s">
        <v>364</v>
      </c>
      <c r="F739" s="354">
        <v>461</v>
      </c>
      <c r="G739" s="353" t="s">
        <v>1079</v>
      </c>
      <c r="H739" s="353" t="s">
        <v>134</v>
      </c>
      <c r="I739" s="357" t="s">
        <v>1733</v>
      </c>
      <c r="J739" s="356" t="s">
        <v>1734</v>
      </c>
      <c r="K739" s="356" t="s">
        <v>704</v>
      </c>
      <c r="L739" s="357" t="s">
        <v>428</v>
      </c>
      <c r="M739" s="356">
        <v>33948</v>
      </c>
      <c r="N739" s="374">
        <v>44595</v>
      </c>
      <c r="O739" s="70">
        <f t="shared" si="69"/>
        <v>2</v>
      </c>
      <c r="P739" s="70">
        <f t="shared" si="70"/>
        <v>2</v>
      </c>
      <c r="Q739" s="135" t="str">
        <f t="shared" si="71"/>
        <v>Gastos_Gerais</v>
      </c>
    </row>
    <row r="740" spans="1:17" ht="25.5" hidden="1" x14ac:dyDescent="0.2">
      <c r="A740" s="366">
        <f t="shared" si="72"/>
        <v>737</v>
      </c>
      <c r="B740" s="351">
        <v>44606</v>
      </c>
      <c r="C740" s="375">
        <v>44593</v>
      </c>
      <c r="D740" s="353" t="s">
        <v>115</v>
      </c>
      <c r="E740" s="353" t="s">
        <v>368</v>
      </c>
      <c r="F740" s="354">
        <v>1200</v>
      </c>
      <c r="G740" s="353" t="s">
        <v>1793</v>
      </c>
      <c r="H740" s="353" t="s">
        <v>140</v>
      </c>
      <c r="I740" s="357" t="s">
        <v>1794</v>
      </c>
      <c r="J740" s="356" t="s">
        <v>1795</v>
      </c>
      <c r="K740" s="356" t="s">
        <v>732</v>
      </c>
      <c r="L740" s="357" t="s">
        <v>428</v>
      </c>
      <c r="M740" s="356">
        <v>69</v>
      </c>
      <c r="N740" s="374">
        <v>44601</v>
      </c>
      <c r="O740" s="70">
        <f t="shared" si="69"/>
        <v>2</v>
      </c>
      <c r="P740" s="70">
        <f t="shared" si="70"/>
        <v>2</v>
      </c>
      <c r="Q740" s="135" t="str">
        <f t="shared" si="71"/>
        <v>Gastos_Gerais</v>
      </c>
    </row>
    <row r="741" spans="1:17" ht="25.5" hidden="1" x14ac:dyDescent="0.2">
      <c r="A741" s="366">
        <f t="shared" si="72"/>
        <v>738</v>
      </c>
      <c r="B741" s="351">
        <v>44606</v>
      </c>
      <c r="C741" s="375">
        <v>44593</v>
      </c>
      <c r="D741" s="353" t="s">
        <v>104</v>
      </c>
      <c r="E741" s="353" t="s">
        <v>189</v>
      </c>
      <c r="F741" s="354">
        <v>1350.65</v>
      </c>
      <c r="G741" s="353" t="s">
        <v>915</v>
      </c>
      <c r="H741" s="353" t="s">
        <v>131</v>
      </c>
      <c r="I741" s="357" t="s">
        <v>1796</v>
      </c>
      <c r="J741" s="356" t="s">
        <v>1797</v>
      </c>
      <c r="K741" s="356" t="s">
        <v>732</v>
      </c>
      <c r="L741" s="357" t="s">
        <v>1531</v>
      </c>
      <c r="M741" s="356">
        <v>555911275</v>
      </c>
      <c r="N741" s="374">
        <v>44606</v>
      </c>
      <c r="O741" s="70">
        <f t="shared" si="69"/>
        <v>2</v>
      </c>
      <c r="P741" s="70">
        <f t="shared" si="70"/>
        <v>2</v>
      </c>
      <c r="Q741" s="135" t="str">
        <f t="shared" si="71"/>
        <v>Gastos_com_Pessoal</v>
      </c>
    </row>
    <row r="742" spans="1:17" ht="25.5" hidden="1" x14ac:dyDescent="0.2">
      <c r="A742" s="366">
        <f t="shared" si="72"/>
        <v>739</v>
      </c>
      <c r="B742" s="351">
        <v>44606</v>
      </c>
      <c r="C742" s="375">
        <v>44593</v>
      </c>
      <c r="D742" s="353" t="s">
        <v>104</v>
      </c>
      <c r="E742" s="353" t="s">
        <v>191</v>
      </c>
      <c r="F742" s="354">
        <v>450.22</v>
      </c>
      <c r="G742" s="353" t="s">
        <v>918</v>
      </c>
      <c r="H742" s="353" t="s">
        <v>131</v>
      </c>
      <c r="I742" s="357" t="s">
        <v>1796</v>
      </c>
      <c r="J742" s="356" t="s">
        <v>1797</v>
      </c>
      <c r="K742" s="356" t="s">
        <v>732</v>
      </c>
      <c r="L742" s="357" t="s">
        <v>1531</v>
      </c>
      <c r="M742" s="356">
        <v>555911275</v>
      </c>
      <c r="N742" s="374">
        <v>44606</v>
      </c>
      <c r="O742" s="70">
        <f t="shared" si="69"/>
        <v>2</v>
      </c>
      <c r="P742" s="70">
        <f t="shared" si="70"/>
        <v>2</v>
      </c>
      <c r="Q742" s="135" t="str">
        <f t="shared" si="71"/>
        <v>Gastos_com_Pessoal</v>
      </c>
    </row>
    <row r="743" spans="1:17" ht="36" hidden="1" x14ac:dyDescent="0.2">
      <c r="A743" s="366">
        <f t="shared" si="72"/>
        <v>740</v>
      </c>
      <c r="B743" s="351">
        <v>44606</v>
      </c>
      <c r="C743" s="375">
        <v>44593</v>
      </c>
      <c r="D743" s="353" t="s">
        <v>104</v>
      </c>
      <c r="E743" s="353" t="s">
        <v>193</v>
      </c>
      <c r="F743" s="354">
        <v>360.96</v>
      </c>
      <c r="G743" s="353" t="s">
        <v>919</v>
      </c>
      <c r="H743" s="353" t="s">
        <v>131</v>
      </c>
      <c r="I743" s="357" t="s">
        <v>1796</v>
      </c>
      <c r="J743" s="356" t="s">
        <v>1797</v>
      </c>
      <c r="K743" s="356" t="s">
        <v>732</v>
      </c>
      <c r="L743" s="357" t="s">
        <v>1531</v>
      </c>
      <c r="M743" s="356">
        <v>555911275</v>
      </c>
      <c r="N743" s="374">
        <v>44606</v>
      </c>
      <c r="O743" s="70">
        <f t="shared" si="69"/>
        <v>2</v>
      </c>
      <c r="P743" s="70">
        <f t="shared" si="70"/>
        <v>2</v>
      </c>
      <c r="Q743" s="135" t="str">
        <f t="shared" si="71"/>
        <v>Gastos_com_Pessoal</v>
      </c>
    </row>
    <row r="744" spans="1:17" ht="25.5" hidden="1" x14ac:dyDescent="0.2">
      <c r="A744" s="366">
        <f t="shared" si="72"/>
        <v>741</v>
      </c>
      <c r="B744" s="351">
        <v>44606</v>
      </c>
      <c r="C744" s="375">
        <v>44593</v>
      </c>
      <c r="D744" s="353" t="s">
        <v>104</v>
      </c>
      <c r="E744" s="353" t="s">
        <v>191</v>
      </c>
      <c r="F744" s="354">
        <v>824.37</v>
      </c>
      <c r="G744" s="353" t="s">
        <v>1798</v>
      </c>
      <c r="H744" s="353" t="s">
        <v>132</v>
      </c>
      <c r="I744" s="357" t="s">
        <v>1799</v>
      </c>
      <c r="J744" s="356" t="s">
        <v>1800</v>
      </c>
      <c r="K744" s="356" t="s">
        <v>732</v>
      </c>
      <c r="L744" s="357" t="s">
        <v>1531</v>
      </c>
      <c r="M744" s="356">
        <v>555911275</v>
      </c>
      <c r="N744" s="374">
        <v>44606</v>
      </c>
      <c r="O744" s="70">
        <f t="shared" si="69"/>
        <v>2</v>
      </c>
      <c r="P744" s="70">
        <f t="shared" si="70"/>
        <v>2</v>
      </c>
      <c r="Q744" s="135" t="str">
        <f t="shared" si="71"/>
        <v>Gastos_com_Pessoal</v>
      </c>
    </row>
    <row r="745" spans="1:17" ht="25.5" hidden="1" x14ac:dyDescent="0.2">
      <c r="A745" s="366">
        <f t="shared" si="72"/>
        <v>742</v>
      </c>
      <c r="B745" s="351">
        <v>44606</v>
      </c>
      <c r="C745" s="375">
        <v>44593</v>
      </c>
      <c r="D745" s="353" t="s">
        <v>104</v>
      </c>
      <c r="E745" s="353" t="s">
        <v>189</v>
      </c>
      <c r="F745" s="354">
        <v>2361.64</v>
      </c>
      <c r="G745" s="353" t="s">
        <v>1801</v>
      </c>
      <c r="H745" s="353" t="s">
        <v>132</v>
      </c>
      <c r="I745" s="357" t="s">
        <v>1799</v>
      </c>
      <c r="J745" s="356" t="s">
        <v>1800</v>
      </c>
      <c r="K745" s="356" t="s">
        <v>732</v>
      </c>
      <c r="L745" s="357" t="s">
        <v>1531</v>
      </c>
      <c r="M745" s="356">
        <v>555911275</v>
      </c>
      <c r="N745" s="374">
        <v>44606</v>
      </c>
      <c r="O745" s="70">
        <f t="shared" si="69"/>
        <v>2</v>
      </c>
      <c r="P745" s="70">
        <f t="shared" si="70"/>
        <v>2</v>
      </c>
      <c r="Q745" s="135" t="str">
        <f t="shared" si="71"/>
        <v>Gastos_com_Pessoal</v>
      </c>
    </row>
    <row r="746" spans="1:17" ht="25.5" hidden="1" x14ac:dyDescent="0.2">
      <c r="A746" s="366">
        <f t="shared" si="72"/>
        <v>743</v>
      </c>
      <c r="B746" s="351">
        <v>44606</v>
      </c>
      <c r="C746" s="375">
        <v>44593</v>
      </c>
      <c r="D746" s="353" t="s">
        <v>104</v>
      </c>
      <c r="E746" s="353" t="s">
        <v>191</v>
      </c>
      <c r="F746" s="354">
        <v>916.57</v>
      </c>
      <c r="G746" s="353" t="s">
        <v>1802</v>
      </c>
      <c r="H746" s="353" t="s">
        <v>132</v>
      </c>
      <c r="I746" s="357" t="s">
        <v>1803</v>
      </c>
      <c r="J746" s="356" t="s">
        <v>1804</v>
      </c>
      <c r="K746" s="356" t="s">
        <v>732</v>
      </c>
      <c r="L746" s="357" t="s">
        <v>1531</v>
      </c>
      <c r="M746" s="356">
        <v>555911275</v>
      </c>
      <c r="N746" s="374">
        <v>44606</v>
      </c>
      <c r="O746" s="70">
        <f t="shared" ref="O746:O809" si="73">IF(B746=0,0,IF(YEAR(B746)=$P$1,MONTH(B746)-$O$1+1,(YEAR(B746)-$P$1)*12-$O$1+1+MONTH(B746)))</f>
        <v>2</v>
      </c>
      <c r="P746" s="70">
        <f t="shared" ref="P746:P809" si="74">IF(C746=0,0,IF(YEAR(C746)=$P$1,MONTH(C746)-$O$1+1,(YEAR(C746)-$P$1)*12-$O$1+1+MONTH(C746)))</f>
        <v>2</v>
      </c>
      <c r="Q746" s="135" t="str">
        <f t="shared" ref="Q746:Q809" si="75">SUBSTITUTE(D746," ","_")</f>
        <v>Gastos_com_Pessoal</v>
      </c>
    </row>
    <row r="747" spans="1:17" ht="25.5" hidden="1" x14ac:dyDescent="0.2">
      <c r="A747" s="366">
        <f t="shared" si="72"/>
        <v>744</v>
      </c>
      <c r="B747" s="351">
        <v>44606</v>
      </c>
      <c r="C747" s="375">
        <v>44593</v>
      </c>
      <c r="D747" s="353" t="s">
        <v>104</v>
      </c>
      <c r="E747" s="353" t="s">
        <v>189</v>
      </c>
      <c r="F747" s="354">
        <v>2554.64</v>
      </c>
      <c r="G747" s="353" t="s">
        <v>1805</v>
      </c>
      <c r="H747" s="353" t="s">
        <v>132</v>
      </c>
      <c r="I747" s="357" t="s">
        <v>1803</v>
      </c>
      <c r="J747" s="356" t="s">
        <v>1804</v>
      </c>
      <c r="K747" s="356" t="s">
        <v>732</v>
      </c>
      <c r="L747" s="357" t="s">
        <v>1531</v>
      </c>
      <c r="M747" s="356">
        <v>555911275</v>
      </c>
      <c r="N747" s="374">
        <v>44606</v>
      </c>
      <c r="O747" s="70">
        <f t="shared" si="73"/>
        <v>2</v>
      </c>
      <c r="P747" s="70">
        <f t="shared" si="74"/>
        <v>2</v>
      </c>
      <c r="Q747" s="135" t="str">
        <f t="shared" si="75"/>
        <v>Gastos_com_Pessoal</v>
      </c>
    </row>
    <row r="748" spans="1:17" ht="25.5" hidden="1" x14ac:dyDescent="0.2">
      <c r="A748" s="366">
        <f t="shared" si="72"/>
        <v>745</v>
      </c>
      <c r="B748" s="351">
        <v>44606</v>
      </c>
      <c r="C748" s="375">
        <v>44593</v>
      </c>
      <c r="D748" s="353" t="s">
        <v>104</v>
      </c>
      <c r="E748" s="353" t="s">
        <v>191</v>
      </c>
      <c r="F748" s="354">
        <v>802.04</v>
      </c>
      <c r="G748" s="353" t="s">
        <v>1806</v>
      </c>
      <c r="H748" s="353" t="s">
        <v>132</v>
      </c>
      <c r="I748" s="357" t="s">
        <v>1476</v>
      </c>
      <c r="J748" s="356" t="s">
        <v>1477</v>
      </c>
      <c r="K748" s="356" t="s">
        <v>732</v>
      </c>
      <c r="L748" s="357" t="s">
        <v>1531</v>
      </c>
      <c r="M748" s="356">
        <v>555911275</v>
      </c>
      <c r="N748" s="374">
        <v>44606</v>
      </c>
      <c r="O748" s="70">
        <f t="shared" si="73"/>
        <v>2</v>
      </c>
      <c r="P748" s="70">
        <f t="shared" si="74"/>
        <v>2</v>
      </c>
      <c r="Q748" s="135" t="str">
        <f t="shared" si="75"/>
        <v>Gastos_com_Pessoal</v>
      </c>
    </row>
    <row r="749" spans="1:17" ht="25.5" hidden="1" x14ac:dyDescent="0.2">
      <c r="A749" s="366">
        <f t="shared" si="72"/>
        <v>746</v>
      </c>
      <c r="B749" s="351">
        <v>44606</v>
      </c>
      <c r="C749" s="375">
        <v>44593</v>
      </c>
      <c r="D749" s="353" t="s">
        <v>104</v>
      </c>
      <c r="E749" s="353" t="s">
        <v>189</v>
      </c>
      <c r="F749" s="354">
        <v>2279.84</v>
      </c>
      <c r="G749" s="353" t="s">
        <v>1807</v>
      </c>
      <c r="H749" s="353" t="s">
        <v>132</v>
      </c>
      <c r="I749" s="357" t="s">
        <v>1476</v>
      </c>
      <c r="J749" s="356" t="s">
        <v>1477</v>
      </c>
      <c r="K749" s="356" t="s">
        <v>732</v>
      </c>
      <c r="L749" s="357" t="s">
        <v>1531</v>
      </c>
      <c r="M749" s="356">
        <v>555911275</v>
      </c>
      <c r="N749" s="374">
        <v>44606</v>
      </c>
      <c r="O749" s="70">
        <f t="shared" si="73"/>
        <v>2</v>
      </c>
      <c r="P749" s="70">
        <f t="shared" si="74"/>
        <v>2</v>
      </c>
      <c r="Q749" s="135" t="str">
        <f t="shared" si="75"/>
        <v>Gastos_com_Pessoal</v>
      </c>
    </row>
    <row r="750" spans="1:17" ht="25.5" hidden="1" x14ac:dyDescent="0.2">
      <c r="A750" s="366">
        <f t="shared" si="72"/>
        <v>747</v>
      </c>
      <c r="B750" s="351">
        <v>44606</v>
      </c>
      <c r="C750" s="375">
        <v>44593</v>
      </c>
      <c r="D750" s="353" t="s">
        <v>104</v>
      </c>
      <c r="E750" s="353" t="s">
        <v>191</v>
      </c>
      <c r="F750" s="354">
        <v>843.25</v>
      </c>
      <c r="G750" s="353" t="s">
        <v>1808</v>
      </c>
      <c r="H750" s="353" t="s">
        <v>132</v>
      </c>
      <c r="I750" s="357" t="s">
        <v>1809</v>
      </c>
      <c r="J750" s="356" t="s">
        <v>1810</v>
      </c>
      <c r="K750" s="356" t="s">
        <v>732</v>
      </c>
      <c r="L750" s="357" t="s">
        <v>1531</v>
      </c>
      <c r="M750" s="356">
        <v>555911275</v>
      </c>
      <c r="N750" s="374">
        <v>44606</v>
      </c>
      <c r="O750" s="70">
        <f t="shared" si="73"/>
        <v>2</v>
      </c>
      <c r="P750" s="70">
        <f t="shared" si="74"/>
        <v>2</v>
      </c>
      <c r="Q750" s="135" t="str">
        <f t="shared" si="75"/>
        <v>Gastos_com_Pessoal</v>
      </c>
    </row>
    <row r="751" spans="1:17" ht="25.5" hidden="1" x14ac:dyDescent="0.2">
      <c r="A751" s="366">
        <f t="shared" si="72"/>
        <v>748</v>
      </c>
      <c r="B751" s="351">
        <v>44606</v>
      </c>
      <c r="C751" s="375">
        <v>44593</v>
      </c>
      <c r="D751" s="353" t="s">
        <v>104</v>
      </c>
      <c r="E751" s="353" t="s">
        <v>189</v>
      </c>
      <c r="F751" s="354">
        <v>2378.61</v>
      </c>
      <c r="G751" s="353" t="s">
        <v>1811</v>
      </c>
      <c r="H751" s="353" t="s">
        <v>132</v>
      </c>
      <c r="I751" s="357" t="s">
        <v>1809</v>
      </c>
      <c r="J751" s="356" t="s">
        <v>1810</v>
      </c>
      <c r="K751" s="356" t="s">
        <v>732</v>
      </c>
      <c r="L751" s="357" t="s">
        <v>1531</v>
      </c>
      <c r="M751" s="356">
        <v>555911275</v>
      </c>
      <c r="N751" s="374">
        <v>44606</v>
      </c>
      <c r="O751" s="70">
        <f t="shared" si="73"/>
        <v>2</v>
      </c>
      <c r="P751" s="70">
        <f t="shared" si="74"/>
        <v>2</v>
      </c>
      <c r="Q751" s="135" t="str">
        <f t="shared" si="75"/>
        <v>Gastos_com_Pessoal</v>
      </c>
    </row>
    <row r="752" spans="1:17" ht="25.5" hidden="1" x14ac:dyDescent="0.2">
      <c r="A752" s="366">
        <f t="shared" si="72"/>
        <v>749</v>
      </c>
      <c r="B752" s="351">
        <v>44606</v>
      </c>
      <c r="C752" s="375">
        <v>44593</v>
      </c>
      <c r="D752" s="353" t="s">
        <v>104</v>
      </c>
      <c r="E752" s="353" t="s">
        <v>191</v>
      </c>
      <c r="F752" s="354">
        <v>825.64</v>
      </c>
      <c r="G752" s="353" t="s">
        <v>1812</v>
      </c>
      <c r="H752" s="353" t="s">
        <v>132</v>
      </c>
      <c r="I752" s="357" t="s">
        <v>1813</v>
      </c>
      <c r="J752" s="356" t="s">
        <v>1814</v>
      </c>
      <c r="K752" s="356" t="s">
        <v>732</v>
      </c>
      <c r="L752" s="357" t="s">
        <v>1531</v>
      </c>
      <c r="M752" s="356">
        <v>555911275</v>
      </c>
      <c r="N752" s="374">
        <v>44606</v>
      </c>
      <c r="O752" s="70">
        <f t="shared" si="73"/>
        <v>2</v>
      </c>
      <c r="P752" s="70">
        <f t="shared" si="74"/>
        <v>2</v>
      </c>
      <c r="Q752" s="135" t="str">
        <f t="shared" si="75"/>
        <v>Gastos_com_Pessoal</v>
      </c>
    </row>
    <row r="753" spans="1:17" ht="25.5" hidden="1" x14ac:dyDescent="0.2">
      <c r="A753" s="366">
        <f t="shared" si="72"/>
        <v>750</v>
      </c>
      <c r="B753" s="351">
        <v>44606</v>
      </c>
      <c r="C753" s="375">
        <v>44593</v>
      </c>
      <c r="D753" s="353" t="s">
        <v>104</v>
      </c>
      <c r="E753" s="353" t="s">
        <v>189</v>
      </c>
      <c r="F753" s="354">
        <v>2336.2800000000002</v>
      </c>
      <c r="G753" s="353" t="s">
        <v>1812</v>
      </c>
      <c r="H753" s="353" t="s">
        <v>132</v>
      </c>
      <c r="I753" s="357" t="s">
        <v>1813</v>
      </c>
      <c r="J753" s="356" t="s">
        <v>1814</v>
      </c>
      <c r="K753" s="356" t="s">
        <v>732</v>
      </c>
      <c r="L753" s="357" t="s">
        <v>1531</v>
      </c>
      <c r="M753" s="356">
        <v>555911275</v>
      </c>
      <c r="N753" s="374">
        <v>44606</v>
      </c>
      <c r="O753" s="70">
        <f t="shared" si="73"/>
        <v>2</v>
      </c>
      <c r="P753" s="70">
        <f t="shared" si="74"/>
        <v>2</v>
      </c>
      <c r="Q753" s="135" t="str">
        <f t="shared" si="75"/>
        <v>Gastos_com_Pessoal</v>
      </c>
    </row>
    <row r="754" spans="1:17" ht="25.5" hidden="1" x14ac:dyDescent="0.2">
      <c r="A754" s="366">
        <f t="shared" si="72"/>
        <v>751</v>
      </c>
      <c r="B754" s="351">
        <v>44606</v>
      </c>
      <c r="C754" s="375">
        <v>44593</v>
      </c>
      <c r="D754" s="353" t="s">
        <v>115</v>
      </c>
      <c r="E754" s="353" t="s">
        <v>366</v>
      </c>
      <c r="F754" s="354">
        <v>89.1</v>
      </c>
      <c r="G754" s="353" t="s">
        <v>1815</v>
      </c>
      <c r="H754" s="353" t="s">
        <v>129</v>
      </c>
      <c r="I754" s="357" t="s">
        <v>834</v>
      </c>
      <c r="J754" s="356" t="s">
        <v>835</v>
      </c>
      <c r="K754" s="356" t="s">
        <v>704</v>
      </c>
      <c r="L754" s="357" t="s">
        <v>428</v>
      </c>
      <c r="M754" s="356">
        <v>51</v>
      </c>
      <c r="N754" s="374">
        <v>44595</v>
      </c>
      <c r="O754" s="70">
        <f t="shared" si="73"/>
        <v>2</v>
      </c>
      <c r="P754" s="70">
        <f t="shared" si="74"/>
        <v>2</v>
      </c>
      <c r="Q754" s="135" t="str">
        <f t="shared" si="75"/>
        <v>Gastos_Gerais</v>
      </c>
    </row>
    <row r="755" spans="1:17" ht="25.5" hidden="1" x14ac:dyDescent="0.2">
      <c r="A755" s="366">
        <f t="shared" si="72"/>
        <v>752</v>
      </c>
      <c r="B755" s="351">
        <v>44606</v>
      </c>
      <c r="C755" s="375">
        <v>44593</v>
      </c>
      <c r="D755" s="353" t="s">
        <v>115</v>
      </c>
      <c r="E755" s="353" t="s">
        <v>354</v>
      </c>
      <c r="F755" s="354">
        <v>600</v>
      </c>
      <c r="G755" s="353" t="s">
        <v>1816</v>
      </c>
      <c r="H755" s="353" t="s">
        <v>140</v>
      </c>
      <c r="I755" s="357" t="s">
        <v>1817</v>
      </c>
      <c r="J755" s="356" t="s">
        <v>1818</v>
      </c>
      <c r="K755" s="356" t="s">
        <v>732</v>
      </c>
      <c r="L755" s="357" t="s">
        <v>428</v>
      </c>
      <c r="M755" s="356">
        <v>11</v>
      </c>
      <c r="N755" s="374">
        <v>44602</v>
      </c>
      <c r="O755" s="70">
        <f t="shared" si="73"/>
        <v>2</v>
      </c>
      <c r="P755" s="70">
        <f t="shared" si="74"/>
        <v>2</v>
      </c>
      <c r="Q755" s="135" t="str">
        <f t="shared" si="75"/>
        <v>Gastos_Gerais</v>
      </c>
    </row>
    <row r="756" spans="1:17" ht="25.5" hidden="1" x14ac:dyDescent="0.2">
      <c r="A756" s="366">
        <f t="shared" si="72"/>
        <v>753</v>
      </c>
      <c r="B756" s="351">
        <v>44606</v>
      </c>
      <c r="C756" s="375">
        <v>44593</v>
      </c>
      <c r="D756" s="353" t="s">
        <v>115</v>
      </c>
      <c r="E756" s="353" t="s">
        <v>366</v>
      </c>
      <c r="F756" s="354">
        <v>59.97</v>
      </c>
      <c r="G756" s="353" t="s">
        <v>1815</v>
      </c>
      <c r="H756" s="353" t="s">
        <v>140</v>
      </c>
      <c r="I756" s="357" t="s">
        <v>1819</v>
      </c>
      <c r="J756" s="356" t="s">
        <v>1820</v>
      </c>
      <c r="K756" s="356" t="s">
        <v>732</v>
      </c>
      <c r="L756" s="357" t="s">
        <v>428</v>
      </c>
      <c r="M756" s="356">
        <v>112</v>
      </c>
      <c r="N756" s="374">
        <v>44603</v>
      </c>
      <c r="O756" s="70">
        <f t="shared" si="73"/>
        <v>2</v>
      </c>
      <c r="P756" s="70">
        <f t="shared" si="74"/>
        <v>2</v>
      </c>
      <c r="Q756" s="135" t="str">
        <f t="shared" si="75"/>
        <v>Gastos_Gerais</v>
      </c>
    </row>
    <row r="757" spans="1:17" ht="25.5" hidden="1" x14ac:dyDescent="0.2">
      <c r="A757" s="366">
        <f t="shared" si="72"/>
        <v>754</v>
      </c>
      <c r="B757" s="351">
        <v>44606</v>
      </c>
      <c r="C757" s="375">
        <v>44562</v>
      </c>
      <c r="D757" s="353" t="s">
        <v>115</v>
      </c>
      <c r="E757" s="353" t="s">
        <v>308</v>
      </c>
      <c r="F757" s="354">
        <v>1500</v>
      </c>
      <c r="G757" s="353" t="s">
        <v>1735</v>
      </c>
      <c r="H757" s="353" t="s">
        <v>658</v>
      </c>
      <c r="I757" s="357" t="s">
        <v>1821</v>
      </c>
      <c r="J757" s="356" t="s">
        <v>1822</v>
      </c>
      <c r="K757" s="356" t="s">
        <v>732</v>
      </c>
      <c r="L757" s="357" t="s">
        <v>428</v>
      </c>
      <c r="M757" s="356">
        <v>15684</v>
      </c>
      <c r="N757" s="374">
        <v>44589</v>
      </c>
      <c r="O757" s="70">
        <f t="shared" si="73"/>
        <v>2</v>
      </c>
      <c r="P757" s="70">
        <f t="shared" si="74"/>
        <v>1</v>
      </c>
      <c r="Q757" s="135" t="str">
        <f t="shared" si="75"/>
        <v>Gastos_Gerais</v>
      </c>
    </row>
    <row r="758" spans="1:17" ht="24" hidden="1" x14ac:dyDescent="0.2">
      <c r="A758" s="366">
        <f t="shared" si="72"/>
        <v>755</v>
      </c>
      <c r="B758" s="351">
        <v>44606</v>
      </c>
      <c r="C758" s="375">
        <v>44593</v>
      </c>
      <c r="D758" s="353" t="s">
        <v>93</v>
      </c>
      <c r="E758" s="353" t="s">
        <v>99</v>
      </c>
      <c r="F758" s="354">
        <v>1.03</v>
      </c>
      <c r="G758" s="353" t="s">
        <v>1553</v>
      </c>
      <c r="H758" s="353" t="s">
        <v>128</v>
      </c>
      <c r="I758" s="357" t="s">
        <v>664</v>
      </c>
      <c r="J758" s="356" t="s">
        <v>811</v>
      </c>
      <c r="K758" s="356" t="s">
        <v>1554</v>
      </c>
      <c r="L758" s="357" t="s">
        <v>1066</v>
      </c>
      <c r="M758" s="356" t="s">
        <v>666</v>
      </c>
      <c r="N758" s="374">
        <v>44606</v>
      </c>
      <c r="O758" s="70">
        <f t="shared" si="73"/>
        <v>2</v>
      </c>
      <c r="P758" s="70">
        <f t="shared" si="74"/>
        <v>2</v>
      </c>
      <c r="Q758" s="135" t="str">
        <f t="shared" si="75"/>
        <v>Receitas</v>
      </c>
    </row>
    <row r="759" spans="1:17" ht="25.5" hidden="1" x14ac:dyDescent="0.2">
      <c r="A759" s="366">
        <f t="shared" si="72"/>
        <v>756</v>
      </c>
      <c r="B759" s="351">
        <v>44607</v>
      </c>
      <c r="C759" s="375">
        <v>44593</v>
      </c>
      <c r="D759" s="353" t="s">
        <v>104</v>
      </c>
      <c r="E759" s="353" t="s">
        <v>204</v>
      </c>
      <c r="F759" s="354">
        <v>1009.5</v>
      </c>
      <c r="G759" s="353" t="s">
        <v>1823</v>
      </c>
      <c r="H759" s="353" t="s">
        <v>127</v>
      </c>
      <c r="I759" s="357" t="s">
        <v>755</v>
      </c>
      <c r="J759" s="356" t="s">
        <v>1824</v>
      </c>
      <c r="K759" s="356" t="s">
        <v>704</v>
      </c>
      <c r="L759" s="357" t="s">
        <v>1333</v>
      </c>
      <c r="M759" s="356" t="s">
        <v>1825</v>
      </c>
      <c r="N759" s="374">
        <v>44607</v>
      </c>
      <c r="O759" s="70">
        <f t="shared" si="73"/>
        <v>2</v>
      </c>
      <c r="P759" s="70">
        <f t="shared" si="74"/>
        <v>2</v>
      </c>
      <c r="Q759" s="135" t="str">
        <f t="shared" si="75"/>
        <v>Gastos_com_Pessoal</v>
      </c>
    </row>
    <row r="760" spans="1:17" ht="36" hidden="1" x14ac:dyDescent="0.2">
      <c r="A760" s="366">
        <f t="shared" si="72"/>
        <v>757</v>
      </c>
      <c r="B760" s="351">
        <v>44607</v>
      </c>
      <c r="C760" s="375">
        <v>44593</v>
      </c>
      <c r="D760" s="353" t="s">
        <v>115</v>
      </c>
      <c r="E760" s="353" t="s">
        <v>342</v>
      </c>
      <c r="F760" s="354">
        <v>60</v>
      </c>
      <c r="G760" s="353" t="s">
        <v>1780</v>
      </c>
      <c r="H760" s="353" t="s">
        <v>139</v>
      </c>
      <c r="I760" s="357" t="s">
        <v>1768</v>
      </c>
      <c r="J760" s="356" t="s">
        <v>1769</v>
      </c>
      <c r="K760" s="356" t="s">
        <v>732</v>
      </c>
      <c r="L760" s="357" t="s">
        <v>1826</v>
      </c>
      <c r="M760" s="356">
        <v>555911275</v>
      </c>
      <c r="N760" s="374">
        <v>44606</v>
      </c>
      <c r="O760" s="70">
        <f t="shared" si="73"/>
        <v>2</v>
      </c>
      <c r="P760" s="70">
        <f t="shared" si="74"/>
        <v>2</v>
      </c>
      <c r="Q760" s="135" t="str">
        <f t="shared" si="75"/>
        <v>Gastos_Gerais</v>
      </c>
    </row>
    <row r="761" spans="1:17" ht="25.5" hidden="1" x14ac:dyDescent="0.2">
      <c r="A761" s="366">
        <f t="shared" si="72"/>
        <v>758</v>
      </c>
      <c r="B761" s="351">
        <v>44607</v>
      </c>
      <c r="C761" s="375">
        <v>44562</v>
      </c>
      <c r="D761" s="353" t="s">
        <v>115</v>
      </c>
      <c r="E761" s="353" t="s">
        <v>298</v>
      </c>
      <c r="F761" s="354">
        <v>1497.77</v>
      </c>
      <c r="G761" s="353" t="s">
        <v>1827</v>
      </c>
      <c r="H761" s="353" t="s">
        <v>135</v>
      </c>
      <c r="I761" s="357" t="s">
        <v>1043</v>
      </c>
      <c r="J761" s="356" t="s">
        <v>1044</v>
      </c>
      <c r="K761" s="356" t="s">
        <v>732</v>
      </c>
      <c r="L761" s="357" t="s">
        <v>428</v>
      </c>
      <c r="M761" s="356">
        <v>14551</v>
      </c>
      <c r="N761" s="374">
        <v>44578</v>
      </c>
      <c r="O761" s="70">
        <f t="shared" si="73"/>
        <v>2</v>
      </c>
      <c r="P761" s="70">
        <f t="shared" si="74"/>
        <v>1</v>
      </c>
      <c r="Q761" s="135" t="str">
        <f t="shared" si="75"/>
        <v>Gastos_Gerais</v>
      </c>
    </row>
    <row r="762" spans="1:17" ht="25.5" hidden="1" x14ac:dyDescent="0.2">
      <c r="A762" s="366">
        <f t="shared" si="72"/>
        <v>759</v>
      </c>
      <c r="B762" s="351">
        <v>44607</v>
      </c>
      <c r="C762" s="375">
        <v>44593</v>
      </c>
      <c r="D762" s="353" t="s">
        <v>115</v>
      </c>
      <c r="E762" s="353" t="s">
        <v>342</v>
      </c>
      <c r="F762" s="354">
        <v>13.4</v>
      </c>
      <c r="G762" s="353" t="s">
        <v>1828</v>
      </c>
      <c r="H762" s="353" t="s">
        <v>139</v>
      </c>
      <c r="I762" s="357" t="s">
        <v>1768</v>
      </c>
      <c r="J762" s="356" t="s">
        <v>1769</v>
      </c>
      <c r="K762" s="356" t="s">
        <v>732</v>
      </c>
      <c r="L762" s="357" t="s">
        <v>1826</v>
      </c>
      <c r="M762" s="356" t="s">
        <v>1829</v>
      </c>
      <c r="N762" s="374">
        <v>44607</v>
      </c>
      <c r="O762" s="70">
        <f t="shared" si="73"/>
        <v>2</v>
      </c>
      <c r="P762" s="70">
        <f t="shared" si="74"/>
        <v>2</v>
      </c>
      <c r="Q762" s="135" t="str">
        <f t="shared" si="75"/>
        <v>Gastos_Gerais</v>
      </c>
    </row>
    <row r="763" spans="1:17" ht="25.5" hidden="1" x14ac:dyDescent="0.2">
      <c r="A763" s="366">
        <f t="shared" si="72"/>
        <v>760</v>
      </c>
      <c r="B763" s="351">
        <v>44607</v>
      </c>
      <c r="C763" s="375">
        <v>44593</v>
      </c>
      <c r="D763" s="353" t="s">
        <v>115</v>
      </c>
      <c r="E763" s="353" t="s">
        <v>318</v>
      </c>
      <c r="F763" s="354">
        <v>642.66999999999996</v>
      </c>
      <c r="G763" s="353" t="s">
        <v>1830</v>
      </c>
      <c r="H763" s="353" t="s">
        <v>136</v>
      </c>
      <c r="I763" s="357" t="s">
        <v>1831</v>
      </c>
      <c r="J763" s="356" t="s">
        <v>1832</v>
      </c>
      <c r="K763" s="356" t="s">
        <v>704</v>
      </c>
      <c r="L763" s="357" t="s">
        <v>428</v>
      </c>
      <c r="M763" s="356">
        <v>50520</v>
      </c>
      <c r="N763" s="374">
        <v>44601</v>
      </c>
      <c r="O763" s="70">
        <f t="shared" si="73"/>
        <v>2</v>
      </c>
      <c r="P763" s="70">
        <f t="shared" si="74"/>
        <v>2</v>
      </c>
      <c r="Q763" s="135" t="str">
        <f t="shared" si="75"/>
        <v>Gastos_Gerais</v>
      </c>
    </row>
    <row r="764" spans="1:17" ht="25.5" hidden="1" x14ac:dyDescent="0.2">
      <c r="A764" s="366">
        <f t="shared" si="72"/>
        <v>761</v>
      </c>
      <c r="B764" s="351">
        <v>44607</v>
      </c>
      <c r="C764" s="375">
        <v>44593</v>
      </c>
      <c r="D764" s="353" t="s">
        <v>115</v>
      </c>
      <c r="E764" s="353" t="s">
        <v>230</v>
      </c>
      <c r="F764" s="354">
        <v>2109.52</v>
      </c>
      <c r="G764" s="353" t="s">
        <v>758</v>
      </c>
      <c r="H764" s="353" t="s">
        <v>138</v>
      </c>
      <c r="I764" s="357" t="s">
        <v>759</v>
      </c>
      <c r="J764" s="356" t="s">
        <v>760</v>
      </c>
      <c r="K764" s="356" t="s">
        <v>704</v>
      </c>
      <c r="L764" s="357" t="s">
        <v>428</v>
      </c>
      <c r="M764" s="356">
        <v>73014395</v>
      </c>
      <c r="N764" s="374">
        <v>44607</v>
      </c>
      <c r="O764" s="70">
        <f t="shared" si="73"/>
        <v>2</v>
      </c>
      <c r="P764" s="70">
        <f t="shared" si="74"/>
        <v>2</v>
      </c>
      <c r="Q764" s="135" t="str">
        <f t="shared" si="75"/>
        <v>Gastos_Gerais</v>
      </c>
    </row>
    <row r="765" spans="1:17" ht="25.5" hidden="1" x14ac:dyDescent="0.2">
      <c r="A765" s="366">
        <f t="shared" si="72"/>
        <v>762</v>
      </c>
      <c r="B765" s="351">
        <v>44607</v>
      </c>
      <c r="C765" s="375">
        <v>44593</v>
      </c>
      <c r="D765" s="353" t="s">
        <v>115</v>
      </c>
      <c r="E765" s="353" t="s">
        <v>328</v>
      </c>
      <c r="F765" s="354">
        <v>1000</v>
      </c>
      <c r="G765" s="353" t="s">
        <v>1833</v>
      </c>
      <c r="H765" s="353" t="s">
        <v>128</v>
      </c>
      <c r="I765" s="357" t="s">
        <v>727</v>
      </c>
      <c r="J765" s="356" t="s">
        <v>728</v>
      </c>
      <c r="K765" s="356" t="s">
        <v>704</v>
      </c>
      <c r="L765" s="357" t="s">
        <v>704</v>
      </c>
      <c r="M765" s="356" t="s">
        <v>1834</v>
      </c>
      <c r="N765" s="374">
        <v>44607</v>
      </c>
      <c r="O765" s="70">
        <f t="shared" si="73"/>
        <v>2</v>
      </c>
      <c r="P765" s="70">
        <f t="shared" si="74"/>
        <v>2</v>
      </c>
      <c r="Q765" s="135" t="str">
        <f t="shared" si="75"/>
        <v>Gastos_Gerais</v>
      </c>
    </row>
    <row r="766" spans="1:17" ht="25.5" hidden="1" x14ac:dyDescent="0.2">
      <c r="A766" s="366">
        <f t="shared" ref="A766:A829" si="76">IF(B766="","",ROW()-ROW($A$3))</f>
        <v>763</v>
      </c>
      <c r="B766" s="351">
        <v>44607</v>
      </c>
      <c r="C766" s="375">
        <v>44593</v>
      </c>
      <c r="D766" s="353" t="s">
        <v>115</v>
      </c>
      <c r="E766" s="353" t="s">
        <v>378</v>
      </c>
      <c r="F766" s="354">
        <v>1812</v>
      </c>
      <c r="G766" s="353" t="s">
        <v>1835</v>
      </c>
      <c r="H766" s="353" t="s">
        <v>140</v>
      </c>
      <c r="I766" s="357" t="s">
        <v>1836</v>
      </c>
      <c r="J766" s="356" t="s">
        <v>1837</v>
      </c>
      <c r="K766" s="356" t="s">
        <v>704</v>
      </c>
      <c r="L766" s="357" t="s">
        <v>428</v>
      </c>
      <c r="M766" s="356">
        <v>2203</v>
      </c>
      <c r="N766" s="374">
        <v>44602</v>
      </c>
      <c r="O766" s="70">
        <f t="shared" si="73"/>
        <v>2</v>
      </c>
      <c r="P766" s="70">
        <f t="shared" si="74"/>
        <v>2</v>
      </c>
      <c r="Q766" s="135" t="str">
        <f t="shared" si="75"/>
        <v>Gastos_Gerais</v>
      </c>
    </row>
    <row r="767" spans="1:17" ht="25.5" hidden="1" x14ac:dyDescent="0.2">
      <c r="A767" s="366">
        <f t="shared" si="76"/>
        <v>764</v>
      </c>
      <c r="B767" s="351">
        <v>44607</v>
      </c>
      <c r="C767" s="375">
        <v>44593</v>
      </c>
      <c r="D767" s="353" t="s">
        <v>115</v>
      </c>
      <c r="E767" s="353" t="s">
        <v>328</v>
      </c>
      <c r="F767" s="354">
        <v>310</v>
      </c>
      <c r="G767" s="353" t="s">
        <v>1838</v>
      </c>
      <c r="H767" s="353" t="s">
        <v>131</v>
      </c>
      <c r="I767" s="357" t="s">
        <v>1839</v>
      </c>
      <c r="J767" s="356" t="s">
        <v>1840</v>
      </c>
      <c r="K767" s="356" t="s">
        <v>704</v>
      </c>
      <c r="L767" s="357" t="s">
        <v>428</v>
      </c>
      <c r="M767" s="356">
        <v>694</v>
      </c>
      <c r="N767" s="374">
        <v>44602</v>
      </c>
      <c r="O767" s="70">
        <f t="shared" si="73"/>
        <v>2</v>
      </c>
      <c r="P767" s="70">
        <f t="shared" si="74"/>
        <v>2</v>
      </c>
      <c r="Q767" s="135" t="str">
        <f t="shared" si="75"/>
        <v>Gastos_Gerais</v>
      </c>
    </row>
    <row r="768" spans="1:17" ht="36" hidden="1" x14ac:dyDescent="0.2">
      <c r="A768" s="366">
        <f t="shared" si="76"/>
        <v>765</v>
      </c>
      <c r="B768" s="351">
        <v>44607</v>
      </c>
      <c r="C768" s="375">
        <v>44593</v>
      </c>
      <c r="D768" s="353" t="s">
        <v>115</v>
      </c>
      <c r="E768" s="353" t="s">
        <v>342</v>
      </c>
      <c r="F768" s="354">
        <v>60</v>
      </c>
      <c r="G768" s="353" t="s">
        <v>1841</v>
      </c>
      <c r="H768" s="353" t="s">
        <v>139</v>
      </c>
      <c r="I768" s="357" t="s">
        <v>1771</v>
      </c>
      <c r="J768" s="356" t="s">
        <v>1772</v>
      </c>
      <c r="K768" s="356" t="s">
        <v>732</v>
      </c>
      <c r="L768" s="357" t="s">
        <v>1826</v>
      </c>
      <c r="M768" s="356" t="s">
        <v>1842</v>
      </c>
      <c r="N768" s="374">
        <v>44607</v>
      </c>
      <c r="O768" s="70">
        <f t="shared" si="73"/>
        <v>2</v>
      </c>
      <c r="P768" s="70">
        <f t="shared" si="74"/>
        <v>2</v>
      </c>
      <c r="Q768" s="135" t="str">
        <f t="shared" si="75"/>
        <v>Gastos_Gerais</v>
      </c>
    </row>
    <row r="769" spans="1:17" ht="25.5" hidden="1" x14ac:dyDescent="0.2">
      <c r="A769" s="366">
        <f t="shared" si="76"/>
        <v>766</v>
      </c>
      <c r="B769" s="351">
        <v>44607</v>
      </c>
      <c r="C769" s="375">
        <v>44593</v>
      </c>
      <c r="D769" s="353" t="s">
        <v>104</v>
      </c>
      <c r="E769" s="353" t="s">
        <v>187</v>
      </c>
      <c r="F769" s="354">
        <v>28.3</v>
      </c>
      <c r="G769" s="353" t="s">
        <v>1019</v>
      </c>
      <c r="H769" s="353" t="s">
        <v>139</v>
      </c>
      <c r="I769" s="357" t="s">
        <v>1843</v>
      </c>
      <c r="J769" s="356" t="s">
        <v>1844</v>
      </c>
      <c r="K769" s="356" t="s">
        <v>732</v>
      </c>
      <c r="L769" s="357" t="s">
        <v>1531</v>
      </c>
      <c r="M769" s="356" t="s">
        <v>1845</v>
      </c>
      <c r="N769" s="374">
        <v>44607</v>
      </c>
      <c r="O769" s="70">
        <f t="shared" si="73"/>
        <v>2</v>
      </c>
      <c r="P769" s="70">
        <f t="shared" si="74"/>
        <v>2</v>
      </c>
      <c r="Q769" s="135" t="str">
        <f t="shared" si="75"/>
        <v>Gastos_com_Pessoal</v>
      </c>
    </row>
    <row r="770" spans="1:17" ht="25.5" hidden="1" x14ac:dyDescent="0.2">
      <c r="A770" s="366">
        <f t="shared" si="76"/>
        <v>767</v>
      </c>
      <c r="B770" s="351">
        <v>44607</v>
      </c>
      <c r="C770" s="375">
        <v>44593</v>
      </c>
      <c r="D770" s="353" t="s">
        <v>104</v>
      </c>
      <c r="E770" s="353" t="s">
        <v>189</v>
      </c>
      <c r="F770" s="354">
        <v>28.3</v>
      </c>
      <c r="G770" s="353" t="s">
        <v>915</v>
      </c>
      <c r="H770" s="353" t="s">
        <v>139</v>
      </c>
      <c r="I770" s="357" t="s">
        <v>1843</v>
      </c>
      <c r="J770" s="356" t="s">
        <v>1844</v>
      </c>
      <c r="K770" s="356" t="s">
        <v>732</v>
      </c>
      <c r="L770" s="357" t="s">
        <v>1531</v>
      </c>
      <c r="M770" s="356" t="s">
        <v>1845</v>
      </c>
      <c r="N770" s="374">
        <v>44607</v>
      </c>
      <c r="O770" s="70">
        <f t="shared" si="73"/>
        <v>2</v>
      </c>
      <c r="P770" s="70">
        <f t="shared" si="74"/>
        <v>2</v>
      </c>
      <c r="Q770" s="135" t="str">
        <f t="shared" si="75"/>
        <v>Gastos_com_Pessoal</v>
      </c>
    </row>
    <row r="771" spans="1:17" ht="25.5" hidden="1" x14ac:dyDescent="0.2">
      <c r="A771" s="366">
        <f t="shared" si="76"/>
        <v>768</v>
      </c>
      <c r="B771" s="351">
        <v>44607</v>
      </c>
      <c r="C771" s="375">
        <v>44593</v>
      </c>
      <c r="D771" s="353" t="s">
        <v>104</v>
      </c>
      <c r="E771" s="353" t="s">
        <v>191</v>
      </c>
      <c r="F771" s="354">
        <v>9.44</v>
      </c>
      <c r="G771" s="353" t="s">
        <v>918</v>
      </c>
      <c r="H771" s="353" t="s">
        <v>139</v>
      </c>
      <c r="I771" s="357" t="s">
        <v>1843</v>
      </c>
      <c r="J771" s="356" t="s">
        <v>1844</v>
      </c>
      <c r="K771" s="356" t="s">
        <v>732</v>
      </c>
      <c r="L771" s="357" t="s">
        <v>1531</v>
      </c>
      <c r="M771" s="356" t="s">
        <v>1845</v>
      </c>
      <c r="N771" s="374">
        <v>44607</v>
      </c>
      <c r="O771" s="70">
        <f t="shared" si="73"/>
        <v>2</v>
      </c>
      <c r="P771" s="70">
        <f t="shared" si="74"/>
        <v>2</v>
      </c>
      <c r="Q771" s="135" t="str">
        <f t="shared" si="75"/>
        <v>Gastos_com_Pessoal</v>
      </c>
    </row>
    <row r="772" spans="1:17" ht="36" hidden="1" x14ac:dyDescent="0.2">
      <c r="A772" s="366">
        <f t="shared" si="76"/>
        <v>769</v>
      </c>
      <c r="B772" s="351">
        <v>44607</v>
      </c>
      <c r="C772" s="375">
        <v>44593</v>
      </c>
      <c r="D772" s="353" t="s">
        <v>104</v>
      </c>
      <c r="E772" s="353" t="s">
        <v>193</v>
      </c>
      <c r="F772" s="354">
        <v>84.92</v>
      </c>
      <c r="G772" s="353" t="s">
        <v>919</v>
      </c>
      <c r="H772" s="353" t="s">
        <v>139</v>
      </c>
      <c r="I772" s="357" t="s">
        <v>1843</v>
      </c>
      <c r="J772" s="356" t="s">
        <v>1844</v>
      </c>
      <c r="K772" s="356" t="s">
        <v>732</v>
      </c>
      <c r="L772" s="357" t="s">
        <v>1531</v>
      </c>
      <c r="M772" s="356" t="s">
        <v>1845</v>
      </c>
      <c r="N772" s="374">
        <v>44607</v>
      </c>
      <c r="O772" s="70">
        <f t="shared" si="73"/>
        <v>2</v>
      </c>
      <c r="P772" s="70">
        <f t="shared" si="74"/>
        <v>2</v>
      </c>
      <c r="Q772" s="135" t="str">
        <f t="shared" si="75"/>
        <v>Gastos_com_Pessoal</v>
      </c>
    </row>
    <row r="773" spans="1:17" ht="36" hidden="1" x14ac:dyDescent="0.2">
      <c r="A773" s="366">
        <f t="shared" si="76"/>
        <v>770</v>
      </c>
      <c r="B773" s="351">
        <v>44607</v>
      </c>
      <c r="C773" s="375">
        <v>44593</v>
      </c>
      <c r="D773" s="353" t="s">
        <v>115</v>
      </c>
      <c r="E773" s="353" t="s">
        <v>342</v>
      </c>
      <c r="F773" s="354">
        <v>73.400000000000006</v>
      </c>
      <c r="G773" s="353" t="s">
        <v>1846</v>
      </c>
      <c r="H773" s="353" t="s">
        <v>139</v>
      </c>
      <c r="I773" s="357" t="s">
        <v>1768</v>
      </c>
      <c r="J773" s="356" t="s">
        <v>1769</v>
      </c>
      <c r="K773" s="356" t="s">
        <v>732</v>
      </c>
      <c r="L773" s="357" t="s">
        <v>1531</v>
      </c>
      <c r="M773" s="356">
        <v>356141929</v>
      </c>
      <c r="N773" s="374">
        <v>44607</v>
      </c>
      <c r="O773" s="70">
        <f t="shared" si="73"/>
        <v>2</v>
      </c>
      <c r="P773" s="70">
        <f t="shared" si="74"/>
        <v>2</v>
      </c>
      <c r="Q773" s="135" t="str">
        <f t="shared" si="75"/>
        <v>Gastos_Gerais</v>
      </c>
    </row>
    <row r="774" spans="1:17" ht="36" hidden="1" x14ac:dyDescent="0.2">
      <c r="A774" s="366">
        <f t="shared" si="76"/>
        <v>771</v>
      </c>
      <c r="B774" s="351">
        <v>44607</v>
      </c>
      <c r="C774" s="375">
        <v>44593</v>
      </c>
      <c r="D774" s="353" t="s">
        <v>115</v>
      </c>
      <c r="E774" s="353" t="s">
        <v>342</v>
      </c>
      <c r="F774" s="354">
        <v>60</v>
      </c>
      <c r="G774" s="353" t="s">
        <v>1847</v>
      </c>
      <c r="H774" s="353" t="s">
        <v>139</v>
      </c>
      <c r="I774" s="357" t="s">
        <v>1774</v>
      </c>
      <c r="J774" s="356" t="s">
        <v>1775</v>
      </c>
      <c r="K774" s="356" t="s">
        <v>732</v>
      </c>
      <c r="L774" s="357" t="s">
        <v>1531</v>
      </c>
      <c r="M774" s="356">
        <v>356141929</v>
      </c>
      <c r="N774" s="374">
        <v>44607</v>
      </c>
      <c r="O774" s="70">
        <f t="shared" si="73"/>
        <v>2</v>
      </c>
      <c r="P774" s="70">
        <f t="shared" si="74"/>
        <v>2</v>
      </c>
      <c r="Q774" s="135" t="str">
        <f t="shared" si="75"/>
        <v>Gastos_Gerais</v>
      </c>
    </row>
    <row r="775" spans="1:17" ht="36" hidden="1" x14ac:dyDescent="0.2">
      <c r="A775" s="366">
        <f t="shared" si="76"/>
        <v>772</v>
      </c>
      <c r="B775" s="351">
        <v>44607</v>
      </c>
      <c r="C775" s="375">
        <v>44593</v>
      </c>
      <c r="D775" s="353" t="s">
        <v>115</v>
      </c>
      <c r="E775" s="353" t="s">
        <v>342</v>
      </c>
      <c r="F775" s="354">
        <v>60</v>
      </c>
      <c r="G775" s="353" t="s">
        <v>1848</v>
      </c>
      <c r="H775" s="353" t="s">
        <v>139</v>
      </c>
      <c r="I775" s="357" t="s">
        <v>1771</v>
      </c>
      <c r="J775" s="356" t="s">
        <v>1772</v>
      </c>
      <c r="K775" s="356" t="s">
        <v>732</v>
      </c>
      <c r="L775" s="357" t="s">
        <v>1531</v>
      </c>
      <c r="M775" s="356">
        <v>356141929</v>
      </c>
      <c r="N775" s="374">
        <v>44607</v>
      </c>
      <c r="O775" s="70">
        <f t="shared" si="73"/>
        <v>2</v>
      </c>
      <c r="P775" s="70">
        <f t="shared" si="74"/>
        <v>2</v>
      </c>
      <c r="Q775" s="135" t="str">
        <f t="shared" si="75"/>
        <v>Gastos_Gerais</v>
      </c>
    </row>
    <row r="776" spans="1:17" ht="25.5" hidden="1" x14ac:dyDescent="0.2">
      <c r="A776" s="366">
        <f t="shared" si="76"/>
        <v>773</v>
      </c>
      <c r="B776" s="351">
        <v>44607</v>
      </c>
      <c r="C776" s="375">
        <v>44593</v>
      </c>
      <c r="D776" s="353" t="s">
        <v>115</v>
      </c>
      <c r="E776" s="353" t="s">
        <v>342</v>
      </c>
      <c r="F776" s="354">
        <v>9.8000000000000007</v>
      </c>
      <c r="G776" s="353" t="s">
        <v>1849</v>
      </c>
      <c r="H776" s="353" t="s">
        <v>140</v>
      </c>
      <c r="I776" s="357" t="s">
        <v>908</v>
      </c>
      <c r="J776" s="356" t="s">
        <v>909</v>
      </c>
      <c r="K776" s="356" t="s">
        <v>732</v>
      </c>
      <c r="L776" s="357" t="s">
        <v>1531</v>
      </c>
      <c r="M776" s="356">
        <v>356141929</v>
      </c>
      <c r="N776" s="374">
        <v>44607</v>
      </c>
      <c r="O776" s="70">
        <f t="shared" si="73"/>
        <v>2</v>
      </c>
      <c r="P776" s="70">
        <f t="shared" si="74"/>
        <v>2</v>
      </c>
      <c r="Q776" s="135" t="str">
        <f t="shared" si="75"/>
        <v>Gastos_Gerais</v>
      </c>
    </row>
    <row r="777" spans="1:17" ht="25.5" hidden="1" x14ac:dyDescent="0.2">
      <c r="A777" s="366">
        <f t="shared" si="76"/>
        <v>774</v>
      </c>
      <c r="B777" s="351">
        <v>44607</v>
      </c>
      <c r="C777" s="375">
        <v>44593</v>
      </c>
      <c r="D777" s="353" t="s">
        <v>115</v>
      </c>
      <c r="E777" s="353" t="s">
        <v>336</v>
      </c>
      <c r="F777" s="354">
        <v>40</v>
      </c>
      <c r="G777" s="353" t="s">
        <v>1850</v>
      </c>
      <c r="H777" s="353" t="s">
        <v>131</v>
      </c>
      <c r="I777" s="357" t="s">
        <v>1851</v>
      </c>
      <c r="J777" s="356" t="s">
        <v>1852</v>
      </c>
      <c r="K777" s="356" t="s">
        <v>732</v>
      </c>
      <c r="L777" s="357" t="s">
        <v>1531</v>
      </c>
      <c r="M777" s="356">
        <v>356141929</v>
      </c>
      <c r="N777" s="374">
        <v>44607</v>
      </c>
      <c r="O777" s="70">
        <f t="shared" si="73"/>
        <v>2</v>
      </c>
      <c r="P777" s="70">
        <f t="shared" si="74"/>
        <v>2</v>
      </c>
      <c r="Q777" s="135" t="str">
        <f t="shared" si="75"/>
        <v>Gastos_Gerais</v>
      </c>
    </row>
    <row r="778" spans="1:17" ht="36" hidden="1" x14ac:dyDescent="0.2">
      <c r="A778" s="366">
        <f t="shared" si="76"/>
        <v>775</v>
      </c>
      <c r="B778" s="351">
        <v>44607</v>
      </c>
      <c r="C778" s="375">
        <v>44593</v>
      </c>
      <c r="D778" s="353" t="s">
        <v>115</v>
      </c>
      <c r="E778" s="353" t="s">
        <v>342</v>
      </c>
      <c r="F778" s="354">
        <v>60</v>
      </c>
      <c r="G778" s="353" t="s">
        <v>1853</v>
      </c>
      <c r="H778" s="353" t="s">
        <v>139</v>
      </c>
      <c r="I778" s="357" t="s">
        <v>1854</v>
      </c>
      <c r="J778" s="356" t="s">
        <v>1855</v>
      </c>
      <c r="K778" s="356" t="s">
        <v>732</v>
      </c>
      <c r="L778" s="357" t="s">
        <v>1531</v>
      </c>
      <c r="M778" s="356">
        <v>356141929</v>
      </c>
      <c r="N778" s="374">
        <v>44607</v>
      </c>
      <c r="O778" s="70">
        <f t="shared" si="73"/>
        <v>2</v>
      </c>
      <c r="P778" s="70">
        <f t="shared" si="74"/>
        <v>2</v>
      </c>
      <c r="Q778" s="135" t="str">
        <f t="shared" si="75"/>
        <v>Gastos_Gerais</v>
      </c>
    </row>
    <row r="779" spans="1:17" ht="36" hidden="1" x14ac:dyDescent="0.2">
      <c r="A779" s="366">
        <f t="shared" si="76"/>
        <v>776</v>
      </c>
      <c r="B779" s="351">
        <v>44607</v>
      </c>
      <c r="C779" s="375">
        <v>44593</v>
      </c>
      <c r="D779" s="353" t="s">
        <v>115</v>
      </c>
      <c r="E779" s="353" t="s">
        <v>342</v>
      </c>
      <c r="F779" s="354">
        <v>60</v>
      </c>
      <c r="G779" s="353" t="s">
        <v>1856</v>
      </c>
      <c r="H779" s="353" t="s">
        <v>139</v>
      </c>
      <c r="I779" s="357" t="s">
        <v>1857</v>
      </c>
      <c r="J779" s="356" t="s">
        <v>1858</v>
      </c>
      <c r="K779" s="356" t="s">
        <v>732</v>
      </c>
      <c r="L779" s="357" t="s">
        <v>1531</v>
      </c>
      <c r="M779" s="356">
        <v>356141929</v>
      </c>
      <c r="N779" s="374">
        <v>44607</v>
      </c>
      <c r="O779" s="70">
        <f t="shared" si="73"/>
        <v>2</v>
      </c>
      <c r="P779" s="70">
        <f t="shared" si="74"/>
        <v>2</v>
      </c>
      <c r="Q779" s="135" t="str">
        <f t="shared" si="75"/>
        <v>Gastos_Gerais</v>
      </c>
    </row>
    <row r="780" spans="1:17" ht="36" hidden="1" x14ac:dyDescent="0.2">
      <c r="A780" s="366">
        <f t="shared" si="76"/>
        <v>777</v>
      </c>
      <c r="B780" s="351">
        <v>44607</v>
      </c>
      <c r="C780" s="375">
        <v>44593</v>
      </c>
      <c r="D780" s="353" t="s">
        <v>115</v>
      </c>
      <c r="E780" s="353" t="s">
        <v>342</v>
      </c>
      <c r="F780" s="354">
        <v>60</v>
      </c>
      <c r="G780" s="353" t="s">
        <v>1859</v>
      </c>
      <c r="H780" s="353" t="s">
        <v>139</v>
      </c>
      <c r="I780" s="357" t="s">
        <v>1860</v>
      </c>
      <c r="J780" s="356" t="s">
        <v>1861</v>
      </c>
      <c r="K780" s="356" t="s">
        <v>732</v>
      </c>
      <c r="L780" s="357" t="s">
        <v>1531</v>
      </c>
      <c r="M780" s="356">
        <v>356141929</v>
      </c>
      <c r="N780" s="374">
        <v>44607</v>
      </c>
      <c r="O780" s="70">
        <f t="shared" si="73"/>
        <v>2</v>
      </c>
      <c r="P780" s="70">
        <f t="shared" si="74"/>
        <v>2</v>
      </c>
      <c r="Q780" s="135" t="str">
        <f t="shared" si="75"/>
        <v>Gastos_Gerais</v>
      </c>
    </row>
    <row r="781" spans="1:17" ht="36" hidden="1" x14ac:dyDescent="0.2">
      <c r="A781" s="366">
        <f t="shared" si="76"/>
        <v>778</v>
      </c>
      <c r="B781" s="351">
        <v>44607</v>
      </c>
      <c r="C781" s="375">
        <v>44593</v>
      </c>
      <c r="D781" s="353" t="s">
        <v>115</v>
      </c>
      <c r="E781" s="353" t="s">
        <v>342</v>
      </c>
      <c r="F781" s="354">
        <v>60</v>
      </c>
      <c r="G781" s="353" t="s">
        <v>1847</v>
      </c>
      <c r="H781" s="353" t="s">
        <v>139</v>
      </c>
      <c r="I781" s="357" t="s">
        <v>1768</v>
      </c>
      <c r="J781" s="356" t="s">
        <v>1769</v>
      </c>
      <c r="K781" s="356" t="s">
        <v>732</v>
      </c>
      <c r="L781" s="357" t="s">
        <v>1531</v>
      </c>
      <c r="M781" s="356">
        <v>356141929</v>
      </c>
      <c r="N781" s="374">
        <v>44607</v>
      </c>
      <c r="O781" s="70">
        <f t="shared" si="73"/>
        <v>2</v>
      </c>
      <c r="P781" s="70">
        <f t="shared" si="74"/>
        <v>2</v>
      </c>
      <c r="Q781" s="135" t="str">
        <f t="shared" si="75"/>
        <v>Gastos_Gerais</v>
      </c>
    </row>
    <row r="782" spans="1:17" ht="25.5" hidden="1" x14ac:dyDescent="0.2">
      <c r="A782" s="366">
        <f t="shared" si="76"/>
        <v>779</v>
      </c>
      <c r="B782" s="351">
        <v>44607</v>
      </c>
      <c r="C782" s="375">
        <v>44593</v>
      </c>
      <c r="D782" s="353" t="s">
        <v>115</v>
      </c>
      <c r="E782" s="353" t="s">
        <v>342</v>
      </c>
      <c r="F782" s="354">
        <v>13.4</v>
      </c>
      <c r="G782" s="353" t="s">
        <v>1862</v>
      </c>
      <c r="H782" s="353" t="s">
        <v>139</v>
      </c>
      <c r="I782" s="357" t="s">
        <v>1768</v>
      </c>
      <c r="J782" s="356" t="s">
        <v>1769</v>
      </c>
      <c r="K782" s="356" t="s">
        <v>732</v>
      </c>
      <c r="L782" s="357" t="s">
        <v>1531</v>
      </c>
      <c r="M782" s="356">
        <v>356141929</v>
      </c>
      <c r="N782" s="374">
        <v>44607</v>
      </c>
      <c r="O782" s="70">
        <f t="shared" si="73"/>
        <v>2</v>
      </c>
      <c r="P782" s="70">
        <f t="shared" si="74"/>
        <v>2</v>
      </c>
      <c r="Q782" s="135" t="str">
        <f t="shared" si="75"/>
        <v>Gastos_Gerais</v>
      </c>
    </row>
    <row r="783" spans="1:17" ht="25.5" hidden="1" x14ac:dyDescent="0.2">
      <c r="A783" s="366">
        <f t="shared" si="76"/>
        <v>780</v>
      </c>
      <c r="B783" s="351">
        <v>44607</v>
      </c>
      <c r="C783" s="375">
        <v>44593</v>
      </c>
      <c r="D783" s="353" t="s">
        <v>115</v>
      </c>
      <c r="E783" s="353" t="s">
        <v>342</v>
      </c>
      <c r="F783" s="354">
        <v>25</v>
      </c>
      <c r="G783" s="353" t="s">
        <v>1863</v>
      </c>
      <c r="H783" s="353" t="s">
        <v>128</v>
      </c>
      <c r="I783" s="357" t="s">
        <v>1630</v>
      </c>
      <c r="J783" s="356" t="s">
        <v>1631</v>
      </c>
      <c r="K783" s="356" t="s">
        <v>732</v>
      </c>
      <c r="L783" s="357" t="s">
        <v>1531</v>
      </c>
      <c r="M783" s="356">
        <v>356141929</v>
      </c>
      <c r="N783" s="374">
        <v>44607</v>
      </c>
      <c r="O783" s="70">
        <f t="shared" si="73"/>
        <v>2</v>
      </c>
      <c r="P783" s="70">
        <f t="shared" si="74"/>
        <v>2</v>
      </c>
      <c r="Q783" s="135" t="str">
        <f t="shared" si="75"/>
        <v>Gastos_Gerais</v>
      </c>
    </row>
    <row r="784" spans="1:17" ht="25.5" hidden="1" x14ac:dyDescent="0.2">
      <c r="A784" s="366">
        <f t="shared" si="76"/>
        <v>781</v>
      </c>
      <c r="B784" s="351">
        <v>44607</v>
      </c>
      <c r="C784" s="375">
        <v>44593</v>
      </c>
      <c r="D784" s="353" t="s">
        <v>104</v>
      </c>
      <c r="E784" s="353" t="s">
        <v>187</v>
      </c>
      <c r="F784" s="354">
        <v>241.48</v>
      </c>
      <c r="G784" s="353" t="s">
        <v>1019</v>
      </c>
      <c r="H784" s="353" t="s">
        <v>128</v>
      </c>
      <c r="I784" s="357" t="s">
        <v>1061</v>
      </c>
      <c r="J784" s="356" t="s">
        <v>1864</v>
      </c>
      <c r="K784" s="356" t="s">
        <v>732</v>
      </c>
      <c r="L784" s="357" t="s">
        <v>1464</v>
      </c>
      <c r="M784" s="356" t="s">
        <v>1865</v>
      </c>
      <c r="N784" s="374">
        <v>44607</v>
      </c>
      <c r="O784" s="70">
        <f t="shared" si="73"/>
        <v>2</v>
      </c>
      <c r="P784" s="70">
        <f t="shared" si="74"/>
        <v>2</v>
      </c>
      <c r="Q784" s="135" t="str">
        <f t="shared" si="75"/>
        <v>Gastos_com_Pessoal</v>
      </c>
    </row>
    <row r="785" spans="1:17" ht="25.5" hidden="1" x14ac:dyDescent="0.2">
      <c r="A785" s="366">
        <f t="shared" si="76"/>
        <v>782</v>
      </c>
      <c r="B785" s="351">
        <v>44607</v>
      </c>
      <c r="C785" s="375">
        <v>44593</v>
      </c>
      <c r="D785" s="353" t="s">
        <v>104</v>
      </c>
      <c r="E785" s="353" t="s">
        <v>189</v>
      </c>
      <c r="F785" s="354">
        <v>1690.37</v>
      </c>
      <c r="G785" s="353" t="s">
        <v>915</v>
      </c>
      <c r="H785" s="353" t="s">
        <v>128</v>
      </c>
      <c r="I785" s="357" t="s">
        <v>1061</v>
      </c>
      <c r="J785" s="356" t="s">
        <v>1864</v>
      </c>
      <c r="K785" s="356" t="s">
        <v>732</v>
      </c>
      <c r="L785" s="357" t="s">
        <v>1464</v>
      </c>
      <c r="M785" s="356" t="s">
        <v>1865</v>
      </c>
      <c r="N785" s="374">
        <v>44607</v>
      </c>
      <c r="O785" s="70">
        <f t="shared" si="73"/>
        <v>2</v>
      </c>
      <c r="P785" s="70">
        <f t="shared" si="74"/>
        <v>2</v>
      </c>
      <c r="Q785" s="135" t="str">
        <f t="shared" si="75"/>
        <v>Gastos_com_Pessoal</v>
      </c>
    </row>
    <row r="786" spans="1:17" ht="25.5" hidden="1" x14ac:dyDescent="0.2">
      <c r="A786" s="366">
        <f t="shared" si="76"/>
        <v>783</v>
      </c>
      <c r="B786" s="351">
        <v>44607</v>
      </c>
      <c r="C786" s="375">
        <v>44593</v>
      </c>
      <c r="D786" s="353" t="s">
        <v>104</v>
      </c>
      <c r="E786" s="353" t="s">
        <v>191</v>
      </c>
      <c r="F786" s="354">
        <v>563.46</v>
      </c>
      <c r="G786" s="353" t="s">
        <v>918</v>
      </c>
      <c r="H786" s="353" t="s">
        <v>128</v>
      </c>
      <c r="I786" s="357" t="s">
        <v>1061</v>
      </c>
      <c r="J786" s="356" t="s">
        <v>1864</v>
      </c>
      <c r="K786" s="356" t="s">
        <v>732</v>
      </c>
      <c r="L786" s="357" t="s">
        <v>1464</v>
      </c>
      <c r="M786" s="356" t="s">
        <v>1865</v>
      </c>
      <c r="N786" s="374">
        <v>44607</v>
      </c>
      <c r="O786" s="70">
        <f t="shared" si="73"/>
        <v>2</v>
      </c>
      <c r="P786" s="70">
        <f t="shared" si="74"/>
        <v>2</v>
      </c>
      <c r="Q786" s="135" t="str">
        <f t="shared" si="75"/>
        <v>Gastos_com_Pessoal</v>
      </c>
    </row>
    <row r="787" spans="1:17" ht="36" hidden="1" x14ac:dyDescent="0.2">
      <c r="A787" s="366">
        <f t="shared" si="76"/>
        <v>784</v>
      </c>
      <c r="B787" s="351">
        <v>44607</v>
      </c>
      <c r="C787" s="375">
        <v>44593</v>
      </c>
      <c r="D787" s="353" t="s">
        <v>104</v>
      </c>
      <c r="E787" s="353" t="s">
        <v>193</v>
      </c>
      <c r="F787" s="354">
        <v>831.7</v>
      </c>
      <c r="G787" s="353" t="s">
        <v>919</v>
      </c>
      <c r="H787" s="353" t="s">
        <v>128</v>
      </c>
      <c r="I787" s="357" t="s">
        <v>1061</v>
      </c>
      <c r="J787" s="356" t="s">
        <v>1864</v>
      </c>
      <c r="K787" s="356" t="s">
        <v>732</v>
      </c>
      <c r="L787" s="357" t="s">
        <v>1464</v>
      </c>
      <c r="M787" s="356" t="s">
        <v>1865</v>
      </c>
      <c r="N787" s="374">
        <v>44607</v>
      </c>
      <c r="O787" s="70">
        <f t="shared" si="73"/>
        <v>2</v>
      </c>
      <c r="P787" s="70">
        <f t="shared" si="74"/>
        <v>2</v>
      </c>
      <c r="Q787" s="135" t="str">
        <f t="shared" si="75"/>
        <v>Gastos_com_Pessoal</v>
      </c>
    </row>
    <row r="788" spans="1:17" ht="25.5" hidden="1" x14ac:dyDescent="0.2">
      <c r="A788" s="366">
        <f t="shared" si="76"/>
        <v>785</v>
      </c>
      <c r="B788" s="351">
        <v>44607</v>
      </c>
      <c r="C788" s="375">
        <v>44593</v>
      </c>
      <c r="D788" s="353" t="s">
        <v>115</v>
      </c>
      <c r="E788" s="353" t="s">
        <v>302</v>
      </c>
      <c r="F788" s="354">
        <v>143</v>
      </c>
      <c r="G788" s="353" t="s">
        <v>1124</v>
      </c>
      <c r="H788" s="353" t="s">
        <v>130</v>
      </c>
      <c r="I788" s="357" t="s">
        <v>730</v>
      </c>
      <c r="J788" s="356" t="s">
        <v>731</v>
      </c>
      <c r="K788" s="356" t="s">
        <v>732</v>
      </c>
      <c r="L788" s="357" t="s">
        <v>428</v>
      </c>
      <c r="M788" s="356">
        <v>8</v>
      </c>
      <c r="N788" s="374">
        <v>44603</v>
      </c>
      <c r="O788" s="70">
        <f t="shared" si="73"/>
        <v>2</v>
      </c>
      <c r="P788" s="70">
        <f t="shared" si="74"/>
        <v>2</v>
      </c>
      <c r="Q788" s="135" t="str">
        <f t="shared" si="75"/>
        <v>Gastos_Gerais</v>
      </c>
    </row>
    <row r="789" spans="1:17" ht="36" hidden="1" x14ac:dyDescent="0.2">
      <c r="A789" s="366">
        <f t="shared" si="76"/>
        <v>786</v>
      </c>
      <c r="B789" s="351">
        <v>44607</v>
      </c>
      <c r="C789" s="375">
        <v>44593</v>
      </c>
      <c r="D789" s="353" t="s">
        <v>115</v>
      </c>
      <c r="E789" s="353" t="s">
        <v>370</v>
      </c>
      <c r="F789" s="354">
        <v>30</v>
      </c>
      <c r="G789" s="353" t="s">
        <v>1866</v>
      </c>
      <c r="H789" s="353" t="s">
        <v>130</v>
      </c>
      <c r="I789" s="357" t="s">
        <v>1867</v>
      </c>
      <c r="J789" s="356" t="s">
        <v>1868</v>
      </c>
      <c r="K789" s="356" t="s">
        <v>732</v>
      </c>
      <c r="L789" s="357" t="s">
        <v>428</v>
      </c>
      <c r="M789" s="356">
        <v>2022534</v>
      </c>
      <c r="N789" s="374">
        <v>44606</v>
      </c>
      <c r="O789" s="70">
        <f t="shared" si="73"/>
        <v>2</v>
      </c>
      <c r="P789" s="70">
        <f t="shared" si="74"/>
        <v>2</v>
      </c>
      <c r="Q789" s="135" t="str">
        <f t="shared" si="75"/>
        <v>Gastos_Gerais</v>
      </c>
    </row>
    <row r="790" spans="1:17" ht="25.5" hidden="1" x14ac:dyDescent="0.2">
      <c r="A790" s="366">
        <f t="shared" si="76"/>
        <v>787</v>
      </c>
      <c r="B790" s="351">
        <v>44607</v>
      </c>
      <c r="C790" s="375">
        <v>44593</v>
      </c>
      <c r="D790" s="353" t="s">
        <v>115</v>
      </c>
      <c r="E790" s="353" t="s">
        <v>366</v>
      </c>
      <c r="F790" s="354">
        <v>209.6</v>
      </c>
      <c r="G790" s="353" t="s">
        <v>1815</v>
      </c>
      <c r="H790" s="353" t="s">
        <v>136</v>
      </c>
      <c r="I790" s="357" t="s">
        <v>1271</v>
      </c>
      <c r="J790" s="356" t="s">
        <v>1272</v>
      </c>
      <c r="K790" s="356" t="s">
        <v>1464</v>
      </c>
      <c r="L790" s="357" t="s">
        <v>428</v>
      </c>
      <c r="M790" s="356">
        <v>232</v>
      </c>
      <c r="N790" s="374">
        <v>44606</v>
      </c>
      <c r="O790" s="70">
        <f t="shared" si="73"/>
        <v>2</v>
      </c>
      <c r="P790" s="70">
        <f t="shared" si="74"/>
        <v>2</v>
      </c>
      <c r="Q790" s="135" t="str">
        <f t="shared" si="75"/>
        <v>Gastos_Gerais</v>
      </c>
    </row>
    <row r="791" spans="1:17" ht="60" hidden="1" x14ac:dyDescent="0.2">
      <c r="A791" s="366">
        <f t="shared" si="76"/>
        <v>788</v>
      </c>
      <c r="B791" s="351">
        <v>44607</v>
      </c>
      <c r="C791" s="375">
        <v>44593</v>
      </c>
      <c r="D791" s="353" t="s">
        <v>115</v>
      </c>
      <c r="E791" s="353" t="s">
        <v>378</v>
      </c>
      <c r="F791" s="354">
        <v>15.15</v>
      </c>
      <c r="G791" s="353" t="s">
        <v>1869</v>
      </c>
      <c r="H791" s="353" t="s">
        <v>127</v>
      </c>
      <c r="I791" s="357" t="s">
        <v>664</v>
      </c>
      <c r="J791" s="356" t="s">
        <v>811</v>
      </c>
      <c r="K791" s="356" t="s">
        <v>1554</v>
      </c>
      <c r="L791" s="357" t="s">
        <v>1066</v>
      </c>
      <c r="M791" s="356" t="s">
        <v>666</v>
      </c>
      <c r="N791" s="374">
        <v>44609</v>
      </c>
      <c r="O791" s="70">
        <f t="shared" si="73"/>
        <v>2</v>
      </c>
      <c r="P791" s="70">
        <f t="shared" si="74"/>
        <v>2</v>
      </c>
      <c r="Q791" s="135" t="str">
        <f t="shared" si="75"/>
        <v>Gastos_Gerais</v>
      </c>
    </row>
    <row r="792" spans="1:17" ht="24" hidden="1" x14ac:dyDescent="0.2">
      <c r="A792" s="366">
        <f t="shared" si="76"/>
        <v>789</v>
      </c>
      <c r="B792" s="351">
        <v>44607</v>
      </c>
      <c r="C792" s="375">
        <v>44593</v>
      </c>
      <c r="D792" s="353" t="s">
        <v>93</v>
      </c>
      <c r="E792" s="353" t="s">
        <v>99</v>
      </c>
      <c r="F792" s="354">
        <v>0.82</v>
      </c>
      <c r="G792" s="353" t="s">
        <v>1553</v>
      </c>
      <c r="H792" s="353" t="s">
        <v>128</v>
      </c>
      <c r="I792" s="357" t="s">
        <v>664</v>
      </c>
      <c r="J792" s="356" t="s">
        <v>811</v>
      </c>
      <c r="K792" s="356" t="s">
        <v>1554</v>
      </c>
      <c r="L792" s="357" t="s">
        <v>1066</v>
      </c>
      <c r="M792" s="356" t="s">
        <v>666</v>
      </c>
      <c r="N792" s="374">
        <v>44606</v>
      </c>
      <c r="O792" s="70">
        <f t="shared" si="73"/>
        <v>2</v>
      </c>
      <c r="P792" s="70">
        <f t="shared" si="74"/>
        <v>2</v>
      </c>
      <c r="Q792" s="135" t="str">
        <f t="shared" si="75"/>
        <v>Receitas</v>
      </c>
    </row>
    <row r="793" spans="1:17" ht="38.25" x14ac:dyDescent="0.2">
      <c r="A793" s="366">
        <f t="shared" si="76"/>
        <v>790</v>
      </c>
      <c r="B793" s="351">
        <v>44608</v>
      </c>
      <c r="C793" s="375">
        <v>44593</v>
      </c>
      <c r="D793" s="353" t="s">
        <v>117</v>
      </c>
      <c r="E793" s="353" t="s">
        <v>385</v>
      </c>
      <c r="F793" s="354">
        <v>2245</v>
      </c>
      <c r="G793" s="353" t="s">
        <v>1870</v>
      </c>
      <c r="H793" s="353" t="s">
        <v>140</v>
      </c>
      <c r="I793" s="357" t="s">
        <v>1871</v>
      </c>
      <c r="J793" s="356" t="s">
        <v>1872</v>
      </c>
      <c r="K793" s="356" t="s">
        <v>704</v>
      </c>
      <c r="L793" s="357" t="s">
        <v>428</v>
      </c>
      <c r="M793" s="356">
        <v>4108</v>
      </c>
      <c r="N793" s="374">
        <v>44599</v>
      </c>
      <c r="O793" s="70">
        <f t="shared" si="73"/>
        <v>2</v>
      </c>
      <c r="P793" s="70">
        <f t="shared" si="74"/>
        <v>2</v>
      </c>
      <c r="Q793" s="135" t="str">
        <f t="shared" si="75"/>
        <v>Aquisição_de_Bens_Permanentes</v>
      </c>
    </row>
    <row r="794" spans="1:17" ht="25.5" hidden="1" x14ac:dyDescent="0.2">
      <c r="A794" s="366">
        <f t="shared" si="76"/>
        <v>791</v>
      </c>
      <c r="B794" s="351">
        <v>44608</v>
      </c>
      <c r="C794" s="375">
        <v>44593</v>
      </c>
      <c r="D794" s="353" t="s">
        <v>115</v>
      </c>
      <c r="E794" s="353" t="s">
        <v>308</v>
      </c>
      <c r="F794" s="354">
        <v>1499.6</v>
      </c>
      <c r="G794" s="353" t="s">
        <v>1735</v>
      </c>
      <c r="H794" s="353" t="s">
        <v>132</v>
      </c>
      <c r="I794" s="357" t="s">
        <v>1873</v>
      </c>
      <c r="J794" s="356" t="s">
        <v>1874</v>
      </c>
      <c r="K794" s="356" t="s">
        <v>704</v>
      </c>
      <c r="L794" s="357" t="s">
        <v>428</v>
      </c>
      <c r="M794" s="356">
        <v>477</v>
      </c>
      <c r="N794" s="374">
        <v>44599</v>
      </c>
      <c r="O794" s="70">
        <f t="shared" si="73"/>
        <v>2</v>
      </c>
      <c r="P794" s="70">
        <f t="shared" si="74"/>
        <v>2</v>
      </c>
      <c r="Q794" s="135" t="str">
        <f t="shared" si="75"/>
        <v>Gastos_Gerais</v>
      </c>
    </row>
    <row r="795" spans="1:17" ht="25.5" hidden="1" x14ac:dyDescent="0.2">
      <c r="A795" s="366">
        <f t="shared" si="76"/>
        <v>792</v>
      </c>
      <c r="B795" s="351">
        <v>44608</v>
      </c>
      <c r="C795" s="375">
        <v>44562</v>
      </c>
      <c r="D795" s="353" t="s">
        <v>115</v>
      </c>
      <c r="E795" s="353" t="s">
        <v>238</v>
      </c>
      <c r="F795" s="354">
        <v>598.99</v>
      </c>
      <c r="G795" s="353" t="s">
        <v>1663</v>
      </c>
      <c r="H795" s="353" t="s">
        <v>130</v>
      </c>
      <c r="I795" s="357" t="s">
        <v>1095</v>
      </c>
      <c r="J795" s="356" t="s">
        <v>1094</v>
      </c>
      <c r="K795" s="356" t="s">
        <v>704</v>
      </c>
      <c r="L795" s="357" t="s">
        <v>705</v>
      </c>
      <c r="M795" s="356">
        <v>379896061</v>
      </c>
      <c r="N795" s="374">
        <v>44608</v>
      </c>
      <c r="O795" s="70">
        <f t="shared" si="73"/>
        <v>2</v>
      </c>
      <c r="P795" s="70">
        <f t="shared" si="74"/>
        <v>1</v>
      </c>
      <c r="Q795" s="135" t="str">
        <f t="shared" si="75"/>
        <v>Gastos_Gerais</v>
      </c>
    </row>
    <row r="796" spans="1:17" ht="25.5" hidden="1" x14ac:dyDescent="0.2">
      <c r="A796" s="366">
        <f t="shared" si="76"/>
        <v>793</v>
      </c>
      <c r="B796" s="351">
        <v>44608</v>
      </c>
      <c r="C796" s="375">
        <v>44562</v>
      </c>
      <c r="D796" s="353" t="s">
        <v>115</v>
      </c>
      <c r="E796" s="353" t="s">
        <v>238</v>
      </c>
      <c r="F796" s="354">
        <v>1132.55</v>
      </c>
      <c r="G796" s="353" t="s">
        <v>1663</v>
      </c>
      <c r="H796" s="353" t="s">
        <v>128</v>
      </c>
      <c r="I796" s="357" t="s">
        <v>1095</v>
      </c>
      <c r="J796" s="356" t="s">
        <v>1094</v>
      </c>
      <c r="K796" s="356" t="s">
        <v>704</v>
      </c>
      <c r="L796" s="357" t="s">
        <v>705</v>
      </c>
      <c r="M796" s="356">
        <v>380134546</v>
      </c>
      <c r="N796" s="374">
        <v>44608</v>
      </c>
      <c r="O796" s="70">
        <f t="shared" si="73"/>
        <v>2</v>
      </c>
      <c r="P796" s="70">
        <f t="shared" si="74"/>
        <v>1</v>
      </c>
      <c r="Q796" s="135" t="str">
        <f t="shared" si="75"/>
        <v>Gastos_Gerais</v>
      </c>
    </row>
    <row r="797" spans="1:17" ht="25.5" hidden="1" x14ac:dyDescent="0.2">
      <c r="A797" s="366">
        <f t="shared" si="76"/>
        <v>794</v>
      </c>
      <c r="B797" s="351">
        <v>44608</v>
      </c>
      <c r="C797" s="375">
        <v>44593</v>
      </c>
      <c r="D797" s="353" t="s">
        <v>115</v>
      </c>
      <c r="E797" s="353" t="s">
        <v>336</v>
      </c>
      <c r="F797" s="354">
        <v>2002</v>
      </c>
      <c r="G797" s="353" t="s">
        <v>710</v>
      </c>
      <c r="H797" s="353" t="s">
        <v>658</v>
      </c>
      <c r="I797" s="357" t="s">
        <v>1222</v>
      </c>
      <c r="J797" s="356" t="s">
        <v>1223</v>
      </c>
      <c r="K797" s="356" t="s">
        <v>704</v>
      </c>
      <c r="L797" s="357" t="s">
        <v>428</v>
      </c>
      <c r="M797" s="356">
        <v>317</v>
      </c>
      <c r="N797" s="374">
        <v>44602</v>
      </c>
      <c r="O797" s="70">
        <f t="shared" si="73"/>
        <v>2</v>
      </c>
      <c r="P797" s="70">
        <f t="shared" si="74"/>
        <v>2</v>
      </c>
      <c r="Q797" s="135" t="str">
        <f t="shared" si="75"/>
        <v>Gastos_Gerais</v>
      </c>
    </row>
    <row r="798" spans="1:17" ht="25.5" hidden="1" x14ac:dyDescent="0.2">
      <c r="A798" s="366">
        <f t="shared" si="76"/>
        <v>795</v>
      </c>
      <c r="B798" s="351">
        <v>44608</v>
      </c>
      <c r="C798" s="375">
        <v>44593</v>
      </c>
      <c r="D798" s="353" t="s">
        <v>115</v>
      </c>
      <c r="E798" s="353" t="s">
        <v>336</v>
      </c>
      <c r="F798" s="354">
        <v>990</v>
      </c>
      <c r="G798" s="353" t="s">
        <v>710</v>
      </c>
      <c r="H798" s="353" t="s">
        <v>658</v>
      </c>
      <c r="I798" s="357" t="s">
        <v>1222</v>
      </c>
      <c r="J798" s="356" t="s">
        <v>1223</v>
      </c>
      <c r="K798" s="356" t="s">
        <v>704</v>
      </c>
      <c r="L798" s="357" t="s">
        <v>428</v>
      </c>
      <c r="M798" s="356">
        <v>350</v>
      </c>
      <c r="N798" s="374">
        <v>44602</v>
      </c>
      <c r="O798" s="70">
        <f t="shared" si="73"/>
        <v>2</v>
      </c>
      <c r="P798" s="70">
        <f t="shared" si="74"/>
        <v>2</v>
      </c>
      <c r="Q798" s="135" t="str">
        <f t="shared" si="75"/>
        <v>Gastos_Gerais</v>
      </c>
    </row>
    <row r="799" spans="1:17" ht="38.25" x14ac:dyDescent="0.2">
      <c r="A799" s="366">
        <f t="shared" si="76"/>
        <v>796</v>
      </c>
      <c r="B799" s="351">
        <v>44608</v>
      </c>
      <c r="C799" s="375">
        <v>44593</v>
      </c>
      <c r="D799" s="353" t="s">
        <v>117</v>
      </c>
      <c r="E799" s="353" t="s">
        <v>389</v>
      </c>
      <c r="F799" s="354">
        <v>3200</v>
      </c>
      <c r="G799" s="353" t="s">
        <v>1875</v>
      </c>
      <c r="H799" s="353" t="s">
        <v>129</v>
      </c>
      <c r="I799" s="357" t="s">
        <v>460</v>
      </c>
      <c r="J799" s="356" t="s">
        <v>1876</v>
      </c>
      <c r="K799" s="356" t="s">
        <v>704</v>
      </c>
      <c r="L799" s="357" t="s">
        <v>428</v>
      </c>
      <c r="M799" s="356">
        <v>11891</v>
      </c>
      <c r="N799" s="374">
        <v>44602</v>
      </c>
      <c r="O799" s="70">
        <f t="shared" si="73"/>
        <v>2</v>
      </c>
      <c r="P799" s="70">
        <f t="shared" si="74"/>
        <v>2</v>
      </c>
      <c r="Q799" s="135" t="str">
        <f t="shared" si="75"/>
        <v>Aquisição_de_Bens_Permanentes</v>
      </c>
    </row>
    <row r="800" spans="1:17" ht="25.5" hidden="1" x14ac:dyDescent="0.2">
      <c r="A800" s="366">
        <f t="shared" si="76"/>
        <v>797</v>
      </c>
      <c r="B800" s="351">
        <v>44608</v>
      </c>
      <c r="C800" s="375">
        <v>44562</v>
      </c>
      <c r="D800" s="353" t="s">
        <v>115</v>
      </c>
      <c r="E800" s="353" t="s">
        <v>238</v>
      </c>
      <c r="F800" s="354">
        <v>889</v>
      </c>
      <c r="G800" s="353" t="s">
        <v>1663</v>
      </c>
      <c r="H800" s="353" t="s">
        <v>128</v>
      </c>
      <c r="I800" s="357" t="s">
        <v>1095</v>
      </c>
      <c r="J800" s="356" t="s">
        <v>1094</v>
      </c>
      <c r="K800" s="356" t="s">
        <v>704</v>
      </c>
      <c r="L800" s="357" t="s">
        <v>705</v>
      </c>
      <c r="M800" s="356">
        <v>379918423</v>
      </c>
      <c r="N800" s="374">
        <v>44608</v>
      </c>
      <c r="O800" s="70">
        <f t="shared" si="73"/>
        <v>2</v>
      </c>
      <c r="P800" s="70">
        <f t="shared" si="74"/>
        <v>1</v>
      </c>
      <c r="Q800" s="135" t="str">
        <f t="shared" si="75"/>
        <v>Gastos_Gerais</v>
      </c>
    </row>
    <row r="801" spans="1:17" ht="25.5" hidden="1" x14ac:dyDescent="0.2">
      <c r="A801" s="366">
        <f t="shared" si="76"/>
        <v>798</v>
      </c>
      <c r="B801" s="351">
        <v>44608</v>
      </c>
      <c r="C801" s="375">
        <v>44593</v>
      </c>
      <c r="D801" s="353" t="s">
        <v>104</v>
      </c>
      <c r="E801" s="353" t="s">
        <v>187</v>
      </c>
      <c r="F801" s="354">
        <v>612.24</v>
      </c>
      <c r="G801" s="353" t="s">
        <v>1019</v>
      </c>
      <c r="H801" s="353" t="s">
        <v>139</v>
      </c>
      <c r="I801" s="357" t="s">
        <v>1877</v>
      </c>
      <c r="J801" s="356" t="s">
        <v>1878</v>
      </c>
      <c r="K801" s="356" t="s">
        <v>732</v>
      </c>
      <c r="L801" s="357" t="s">
        <v>1531</v>
      </c>
      <c r="M801" s="356">
        <v>356271013</v>
      </c>
      <c r="N801" s="374">
        <v>44607</v>
      </c>
      <c r="O801" s="70">
        <f t="shared" si="73"/>
        <v>2</v>
      </c>
      <c r="P801" s="70">
        <f t="shared" si="74"/>
        <v>2</v>
      </c>
      <c r="Q801" s="135" t="str">
        <f t="shared" si="75"/>
        <v>Gastos_com_Pessoal</v>
      </c>
    </row>
    <row r="802" spans="1:17" ht="25.5" hidden="1" x14ac:dyDescent="0.2">
      <c r="A802" s="366">
        <f t="shared" si="76"/>
        <v>799</v>
      </c>
      <c r="B802" s="351">
        <v>44608</v>
      </c>
      <c r="C802" s="375">
        <v>44593</v>
      </c>
      <c r="D802" s="353" t="s">
        <v>104</v>
      </c>
      <c r="E802" s="353" t="s">
        <v>189</v>
      </c>
      <c r="F802" s="354">
        <v>3679.32</v>
      </c>
      <c r="G802" s="353" t="s">
        <v>915</v>
      </c>
      <c r="H802" s="353" t="s">
        <v>139</v>
      </c>
      <c r="I802" s="357" t="s">
        <v>1877</v>
      </c>
      <c r="J802" s="356" t="s">
        <v>1878</v>
      </c>
      <c r="K802" s="356" t="s">
        <v>732</v>
      </c>
      <c r="L802" s="357" t="s">
        <v>1531</v>
      </c>
      <c r="M802" s="356">
        <v>356271013</v>
      </c>
      <c r="N802" s="374">
        <v>44607</v>
      </c>
      <c r="O802" s="70">
        <f t="shared" si="73"/>
        <v>2</v>
      </c>
      <c r="P802" s="70">
        <f t="shared" si="74"/>
        <v>2</v>
      </c>
      <c r="Q802" s="135" t="str">
        <f t="shared" si="75"/>
        <v>Gastos_com_Pessoal</v>
      </c>
    </row>
    <row r="803" spans="1:17" ht="25.5" hidden="1" x14ac:dyDescent="0.2">
      <c r="A803" s="366">
        <f t="shared" si="76"/>
        <v>800</v>
      </c>
      <c r="B803" s="351">
        <v>44608</v>
      </c>
      <c r="C803" s="375">
        <v>44593</v>
      </c>
      <c r="D803" s="353" t="s">
        <v>104</v>
      </c>
      <c r="E803" s="353" t="s">
        <v>191</v>
      </c>
      <c r="F803" s="354">
        <v>1226.44</v>
      </c>
      <c r="G803" s="353" t="s">
        <v>918</v>
      </c>
      <c r="H803" s="353" t="s">
        <v>139</v>
      </c>
      <c r="I803" s="357" t="s">
        <v>1877</v>
      </c>
      <c r="J803" s="356" t="s">
        <v>1878</v>
      </c>
      <c r="K803" s="356" t="s">
        <v>732</v>
      </c>
      <c r="L803" s="357" t="s">
        <v>1531</v>
      </c>
      <c r="M803" s="356">
        <v>356271013</v>
      </c>
      <c r="N803" s="374">
        <v>44607</v>
      </c>
      <c r="O803" s="70">
        <f t="shared" si="73"/>
        <v>2</v>
      </c>
      <c r="P803" s="70">
        <f t="shared" si="74"/>
        <v>2</v>
      </c>
      <c r="Q803" s="135" t="str">
        <f t="shared" si="75"/>
        <v>Gastos_com_Pessoal</v>
      </c>
    </row>
    <row r="804" spans="1:17" ht="36" hidden="1" x14ac:dyDescent="0.2">
      <c r="A804" s="366">
        <f t="shared" si="76"/>
        <v>801</v>
      </c>
      <c r="B804" s="351">
        <v>44608</v>
      </c>
      <c r="C804" s="375">
        <v>44593</v>
      </c>
      <c r="D804" s="353" t="s">
        <v>104</v>
      </c>
      <c r="E804" s="353" t="s">
        <v>193</v>
      </c>
      <c r="F804" s="354">
        <v>4788.45</v>
      </c>
      <c r="G804" s="353" t="s">
        <v>919</v>
      </c>
      <c r="H804" s="353" t="s">
        <v>139</v>
      </c>
      <c r="I804" s="357" t="s">
        <v>1877</v>
      </c>
      <c r="J804" s="356" t="s">
        <v>1878</v>
      </c>
      <c r="K804" s="356" t="s">
        <v>732</v>
      </c>
      <c r="L804" s="357" t="s">
        <v>1531</v>
      </c>
      <c r="M804" s="356">
        <v>356271013</v>
      </c>
      <c r="N804" s="374">
        <v>44607</v>
      </c>
      <c r="O804" s="70">
        <f t="shared" si="73"/>
        <v>2</v>
      </c>
      <c r="P804" s="70">
        <f t="shared" si="74"/>
        <v>2</v>
      </c>
      <c r="Q804" s="135" t="str">
        <f t="shared" si="75"/>
        <v>Gastos_com_Pessoal</v>
      </c>
    </row>
    <row r="805" spans="1:17" ht="25.5" hidden="1" x14ac:dyDescent="0.2">
      <c r="A805" s="366">
        <f t="shared" si="76"/>
        <v>802</v>
      </c>
      <c r="B805" s="351">
        <v>44608</v>
      </c>
      <c r="C805" s="375">
        <v>44593</v>
      </c>
      <c r="D805" s="353" t="s">
        <v>115</v>
      </c>
      <c r="E805" s="353" t="s">
        <v>342</v>
      </c>
      <c r="F805" s="354">
        <v>60</v>
      </c>
      <c r="G805" s="353" t="s">
        <v>1879</v>
      </c>
      <c r="H805" s="353" t="s">
        <v>140</v>
      </c>
      <c r="I805" s="357" t="s">
        <v>1880</v>
      </c>
      <c r="J805" s="356" t="s">
        <v>1881</v>
      </c>
      <c r="K805" s="356" t="s">
        <v>732</v>
      </c>
      <c r="L805" s="357" t="s">
        <v>1531</v>
      </c>
      <c r="M805" s="356">
        <v>356271013</v>
      </c>
      <c r="N805" s="374">
        <v>44607</v>
      </c>
      <c r="O805" s="70">
        <f t="shared" si="73"/>
        <v>2</v>
      </c>
      <c r="P805" s="70">
        <f t="shared" si="74"/>
        <v>2</v>
      </c>
      <c r="Q805" s="135" t="str">
        <f t="shared" si="75"/>
        <v>Gastos_Gerais</v>
      </c>
    </row>
    <row r="806" spans="1:17" ht="36" hidden="1" x14ac:dyDescent="0.2">
      <c r="A806" s="366">
        <f t="shared" si="76"/>
        <v>803</v>
      </c>
      <c r="B806" s="351">
        <v>44608</v>
      </c>
      <c r="C806" s="375">
        <v>44593</v>
      </c>
      <c r="D806" s="353" t="s">
        <v>115</v>
      </c>
      <c r="E806" s="353" t="s">
        <v>342</v>
      </c>
      <c r="F806" s="354">
        <v>120</v>
      </c>
      <c r="G806" s="353" t="s">
        <v>1882</v>
      </c>
      <c r="H806" s="353" t="s">
        <v>135</v>
      </c>
      <c r="I806" s="357" t="s">
        <v>1883</v>
      </c>
      <c r="J806" s="356" t="s">
        <v>1884</v>
      </c>
      <c r="K806" s="356" t="s">
        <v>732</v>
      </c>
      <c r="L806" s="357" t="s">
        <v>1531</v>
      </c>
      <c r="M806" s="356">
        <v>356271013</v>
      </c>
      <c r="N806" s="374">
        <v>44607</v>
      </c>
      <c r="O806" s="70">
        <f t="shared" si="73"/>
        <v>2</v>
      </c>
      <c r="P806" s="70">
        <f t="shared" si="74"/>
        <v>2</v>
      </c>
      <c r="Q806" s="135" t="str">
        <f t="shared" si="75"/>
        <v>Gastos_Gerais</v>
      </c>
    </row>
    <row r="807" spans="1:17" ht="36" hidden="1" x14ac:dyDescent="0.2">
      <c r="A807" s="366">
        <f t="shared" si="76"/>
        <v>804</v>
      </c>
      <c r="B807" s="351">
        <v>44608</v>
      </c>
      <c r="C807" s="375">
        <v>44593</v>
      </c>
      <c r="D807" s="353" t="s">
        <v>115</v>
      </c>
      <c r="E807" s="353" t="s">
        <v>342</v>
      </c>
      <c r="F807" s="354">
        <v>120</v>
      </c>
      <c r="G807" s="353" t="s">
        <v>1885</v>
      </c>
      <c r="H807" s="353" t="s">
        <v>135</v>
      </c>
      <c r="I807" s="357" t="s">
        <v>1886</v>
      </c>
      <c r="J807" s="356" t="s">
        <v>1887</v>
      </c>
      <c r="K807" s="356" t="s">
        <v>732</v>
      </c>
      <c r="L807" s="357" t="s">
        <v>1531</v>
      </c>
      <c r="M807" s="356">
        <v>356271013</v>
      </c>
      <c r="N807" s="374">
        <v>44607</v>
      </c>
      <c r="O807" s="70">
        <f t="shared" si="73"/>
        <v>2</v>
      </c>
      <c r="P807" s="70">
        <f t="shared" si="74"/>
        <v>2</v>
      </c>
      <c r="Q807" s="135" t="str">
        <f t="shared" si="75"/>
        <v>Gastos_Gerais</v>
      </c>
    </row>
    <row r="808" spans="1:17" ht="36" hidden="1" x14ac:dyDescent="0.2">
      <c r="A808" s="366">
        <f t="shared" si="76"/>
        <v>805</v>
      </c>
      <c r="B808" s="351">
        <v>44608</v>
      </c>
      <c r="C808" s="375">
        <v>44593</v>
      </c>
      <c r="D808" s="353" t="s">
        <v>115</v>
      </c>
      <c r="E808" s="353" t="s">
        <v>342</v>
      </c>
      <c r="F808" s="354">
        <v>120</v>
      </c>
      <c r="G808" s="353" t="s">
        <v>1888</v>
      </c>
      <c r="H808" s="353" t="s">
        <v>135</v>
      </c>
      <c r="I808" s="357" t="s">
        <v>1889</v>
      </c>
      <c r="J808" s="356" t="s">
        <v>1890</v>
      </c>
      <c r="K808" s="356" t="s">
        <v>732</v>
      </c>
      <c r="L808" s="357" t="s">
        <v>1531</v>
      </c>
      <c r="M808" s="356">
        <v>356271013</v>
      </c>
      <c r="N808" s="374">
        <v>44607</v>
      </c>
      <c r="O808" s="70">
        <f t="shared" si="73"/>
        <v>2</v>
      </c>
      <c r="P808" s="70">
        <f t="shared" si="74"/>
        <v>2</v>
      </c>
      <c r="Q808" s="135" t="str">
        <f t="shared" si="75"/>
        <v>Gastos_Gerais</v>
      </c>
    </row>
    <row r="809" spans="1:17" ht="36" hidden="1" x14ac:dyDescent="0.2">
      <c r="A809" s="366">
        <f t="shared" si="76"/>
        <v>806</v>
      </c>
      <c r="B809" s="351">
        <v>44608</v>
      </c>
      <c r="C809" s="375">
        <v>44593</v>
      </c>
      <c r="D809" s="353" t="s">
        <v>115</v>
      </c>
      <c r="E809" s="353" t="s">
        <v>342</v>
      </c>
      <c r="F809" s="354">
        <v>60</v>
      </c>
      <c r="G809" s="353" t="s">
        <v>1891</v>
      </c>
      <c r="H809" s="353" t="s">
        <v>140</v>
      </c>
      <c r="I809" s="357" t="s">
        <v>908</v>
      </c>
      <c r="J809" s="356" t="s">
        <v>909</v>
      </c>
      <c r="K809" s="356" t="s">
        <v>732</v>
      </c>
      <c r="L809" s="357" t="s">
        <v>1531</v>
      </c>
      <c r="M809" s="356">
        <v>356271013</v>
      </c>
      <c r="N809" s="374">
        <v>44607</v>
      </c>
      <c r="O809" s="70">
        <f t="shared" si="73"/>
        <v>2</v>
      </c>
      <c r="P809" s="70">
        <f t="shared" si="74"/>
        <v>2</v>
      </c>
      <c r="Q809" s="135" t="str">
        <f t="shared" si="75"/>
        <v>Gastos_Gerais</v>
      </c>
    </row>
    <row r="810" spans="1:17" ht="36" hidden="1" x14ac:dyDescent="0.2">
      <c r="A810" s="366">
        <f t="shared" si="76"/>
        <v>807</v>
      </c>
      <c r="B810" s="351">
        <v>44608</v>
      </c>
      <c r="C810" s="375">
        <v>44593</v>
      </c>
      <c r="D810" s="353" t="s">
        <v>115</v>
      </c>
      <c r="E810" s="353" t="s">
        <v>342</v>
      </c>
      <c r="F810" s="354">
        <v>60</v>
      </c>
      <c r="G810" s="353" t="s">
        <v>1892</v>
      </c>
      <c r="H810" s="353" t="s">
        <v>140</v>
      </c>
      <c r="I810" s="357" t="s">
        <v>1893</v>
      </c>
      <c r="J810" s="356" t="s">
        <v>1894</v>
      </c>
      <c r="K810" s="356" t="s">
        <v>732</v>
      </c>
      <c r="L810" s="357" t="s">
        <v>1531</v>
      </c>
      <c r="M810" s="356">
        <v>356271013</v>
      </c>
      <c r="N810" s="374">
        <v>44607</v>
      </c>
      <c r="O810" s="70">
        <f t="shared" ref="O810:O873" si="77">IF(B810=0,0,IF(YEAR(B810)=$P$1,MONTH(B810)-$O$1+1,(YEAR(B810)-$P$1)*12-$O$1+1+MONTH(B810)))</f>
        <v>2</v>
      </c>
      <c r="P810" s="70">
        <f t="shared" ref="P810:P873" si="78">IF(C810=0,0,IF(YEAR(C810)=$P$1,MONTH(C810)-$O$1+1,(YEAR(C810)-$P$1)*12-$O$1+1+MONTH(C810)))</f>
        <v>2</v>
      </c>
      <c r="Q810" s="135" t="str">
        <f t="shared" ref="Q810:Q873" si="79">SUBSTITUTE(D810," ","_")</f>
        <v>Gastos_Gerais</v>
      </c>
    </row>
    <row r="811" spans="1:17" ht="25.5" hidden="1" x14ac:dyDescent="0.2">
      <c r="A811" s="366">
        <f t="shared" si="76"/>
        <v>808</v>
      </c>
      <c r="B811" s="351">
        <v>44608</v>
      </c>
      <c r="C811" s="375">
        <v>44593</v>
      </c>
      <c r="D811" s="353" t="s">
        <v>104</v>
      </c>
      <c r="E811" s="353" t="s">
        <v>191</v>
      </c>
      <c r="F811" s="354">
        <v>901.31</v>
      </c>
      <c r="G811" s="353" t="s">
        <v>1895</v>
      </c>
      <c r="H811" s="353" t="s">
        <v>658</v>
      </c>
      <c r="I811" s="357" t="s">
        <v>1572</v>
      </c>
      <c r="J811" s="356" t="s">
        <v>1573</v>
      </c>
      <c r="K811" s="356" t="s">
        <v>732</v>
      </c>
      <c r="L811" s="357" t="s">
        <v>1531</v>
      </c>
      <c r="M811" s="356">
        <v>556333600</v>
      </c>
      <c r="N811" s="374">
        <v>44608</v>
      </c>
      <c r="O811" s="70">
        <f t="shared" si="77"/>
        <v>2</v>
      </c>
      <c r="P811" s="70">
        <f t="shared" si="78"/>
        <v>2</v>
      </c>
      <c r="Q811" s="135" t="str">
        <f t="shared" si="79"/>
        <v>Gastos_com_Pessoal</v>
      </c>
    </row>
    <row r="812" spans="1:17" ht="25.5" hidden="1" x14ac:dyDescent="0.2">
      <c r="A812" s="366">
        <f t="shared" si="76"/>
        <v>809</v>
      </c>
      <c r="B812" s="351">
        <v>44608</v>
      </c>
      <c r="C812" s="375">
        <v>44593</v>
      </c>
      <c r="D812" s="353" t="s">
        <v>104</v>
      </c>
      <c r="E812" s="353" t="s">
        <v>189</v>
      </c>
      <c r="F812" s="354">
        <v>2546.5100000000002</v>
      </c>
      <c r="G812" s="353" t="s">
        <v>1895</v>
      </c>
      <c r="H812" s="353" t="s">
        <v>658</v>
      </c>
      <c r="I812" s="357" t="s">
        <v>1572</v>
      </c>
      <c r="J812" s="356" t="s">
        <v>1573</v>
      </c>
      <c r="K812" s="356" t="s">
        <v>732</v>
      </c>
      <c r="L812" s="357" t="s">
        <v>1531</v>
      </c>
      <c r="M812" s="356">
        <v>556333600</v>
      </c>
      <c r="N812" s="374">
        <v>44608</v>
      </c>
      <c r="O812" s="70">
        <f t="shared" si="77"/>
        <v>2</v>
      </c>
      <c r="P812" s="70">
        <f t="shared" si="78"/>
        <v>2</v>
      </c>
      <c r="Q812" s="135" t="str">
        <f t="shared" si="79"/>
        <v>Gastos_com_Pessoal</v>
      </c>
    </row>
    <row r="813" spans="1:17" ht="25.5" hidden="1" x14ac:dyDescent="0.2">
      <c r="A813" s="366">
        <f t="shared" si="76"/>
        <v>810</v>
      </c>
      <c r="B813" s="351">
        <v>44608</v>
      </c>
      <c r="C813" s="375">
        <v>44593</v>
      </c>
      <c r="D813" s="353" t="s">
        <v>104</v>
      </c>
      <c r="E813" s="353" t="s">
        <v>191</v>
      </c>
      <c r="F813" s="354">
        <v>838.1</v>
      </c>
      <c r="G813" s="353" t="s">
        <v>1896</v>
      </c>
      <c r="H813" s="353" t="s">
        <v>658</v>
      </c>
      <c r="I813" s="357" t="s">
        <v>1897</v>
      </c>
      <c r="J813" s="356" t="s">
        <v>1898</v>
      </c>
      <c r="K813" s="356" t="s">
        <v>732</v>
      </c>
      <c r="L813" s="357" t="s">
        <v>1531</v>
      </c>
      <c r="M813" s="356">
        <v>556333600</v>
      </c>
      <c r="N813" s="374">
        <v>44608</v>
      </c>
      <c r="O813" s="70">
        <f t="shared" si="77"/>
        <v>2</v>
      </c>
      <c r="P813" s="70">
        <f t="shared" si="78"/>
        <v>2</v>
      </c>
      <c r="Q813" s="135" t="str">
        <f t="shared" si="79"/>
        <v>Gastos_com_Pessoal</v>
      </c>
    </row>
    <row r="814" spans="1:17" ht="25.5" hidden="1" x14ac:dyDescent="0.2">
      <c r="A814" s="366">
        <f t="shared" si="76"/>
        <v>811</v>
      </c>
      <c r="B814" s="351">
        <v>44608</v>
      </c>
      <c r="C814" s="375">
        <v>44593</v>
      </c>
      <c r="D814" s="353" t="s">
        <v>104</v>
      </c>
      <c r="E814" s="353" t="s">
        <v>189</v>
      </c>
      <c r="F814" s="354">
        <v>2394.66</v>
      </c>
      <c r="G814" s="353" t="s">
        <v>1899</v>
      </c>
      <c r="H814" s="353" t="s">
        <v>658</v>
      </c>
      <c r="I814" s="357" t="s">
        <v>1897</v>
      </c>
      <c r="J814" s="356" t="s">
        <v>1898</v>
      </c>
      <c r="K814" s="356" t="s">
        <v>732</v>
      </c>
      <c r="L814" s="357" t="s">
        <v>1531</v>
      </c>
      <c r="M814" s="356">
        <v>556333600</v>
      </c>
      <c r="N814" s="374">
        <v>44608</v>
      </c>
      <c r="O814" s="70">
        <f t="shared" si="77"/>
        <v>2</v>
      </c>
      <c r="P814" s="70">
        <f t="shared" si="78"/>
        <v>2</v>
      </c>
      <c r="Q814" s="135" t="str">
        <f t="shared" si="79"/>
        <v>Gastos_com_Pessoal</v>
      </c>
    </row>
    <row r="815" spans="1:17" ht="25.5" hidden="1" x14ac:dyDescent="0.2">
      <c r="A815" s="366">
        <f t="shared" si="76"/>
        <v>812</v>
      </c>
      <c r="B815" s="351">
        <v>44608</v>
      </c>
      <c r="C815" s="375">
        <v>44593</v>
      </c>
      <c r="D815" s="353" t="s">
        <v>104</v>
      </c>
      <c r="E815" s="353" t="s">
        <v>191</v>
      </c>
      <c r="F815" s="354">
        <v>855.26</v>
      </c>
      <c r="G815" s="353" t="s">
        <v>1900</v>
      </c>
      <c r="H815" s="353" t="s">
        <v>658</v>
      </c>
      <c r="I815" s="357" t="s">
        <v>1901</v>
      </c>
      <c r="J815" s="356" t="s">
        <v>1902</v>
      </c>
      <c r="K815" s="356" t="s">
        <v>732</v>
      </c>
      <c r="L815" s="357" t="s">
        <v>1531</v>
      </c>
      <c r="M815" s="356">
        <v>556333600</v>
      </c>
      <c r="N815" s="374">
        <v>44608</v>
      </c>
      <c r="O815" s="70">
        <f t="shared" si="77"/>
        <v>2</v>
      </c>
      <c r="P815" s="70">
        <f t="shared" si="78"/>
        <v>2</v>
      </c>
      <c r="Q815" s="135" t="str">
        <f t="shared" si="79"/>
        <v>Gastos_com_Pessoal</v>
      </c>
    </row>
    <row r="816" spans="1:17" ht="25.5" hidden="1" x14ac:dyDescent="0.2">
      <c r="A816" s="366">
        <f t="shared" si="76"/>
        <v>813</v>
      </c>
      <c r="B816" s="351">
        <v>44608</v>
      </c>
      <c r="C816" s="375">
        <v>44593</v>
      </c>
      <c r="D816" s="353" t="s">
        <v>104</v>
      </c>
      <c r="E816" s="353" t="s">
        <v>189</v>
      </c>
      <c r="F816" s="354">
        <v>2407.3000000000002</v>
      </c>
      <c r="G816" s="353" t="s">
        <v>1903</v>
      </c>
      <c r="H816" s="353" t="s">
        <v>658</v>
      </c>
      <c r="I816" s="357" t="s">
        <v>1901</v>
      </c>
      <c r="J816" s="356" t="s">
        <v>1902</v>
      </c>
      <c r="K816" s="356" t="s">
        <v>732</v>
      </c>
      <c r="L816" s="357" t="s">
        <v>1531</v>
      </c>
      <c r="M816" s="356">
        <v>556333600</v>
      </c>
      <c r="N816" s="374">
        <v>44608</v>
      </c>
      <c r="O816" s="70">
        <f t="shared" si="77"/>
        <v>2</v>
      </c>
      <c r="P816" s="70">
        <f t="shared" si="78"/>
        <v>2</v>
      </c>
      <c r="Q816" s="135" t="str">
        <f t="shared" si="79"/>
        <v>Gastos_com_Pessoal</v>
      </c>
    </row>
    <row r="817" spans="1:17" ht="25.5" hidden="1" x14ac:dyDescent="0.2">
      <c r="A817" s="366">
        <f t="shared" si="76"/>
        <v>814</v>
      </c>
      <c r="B817" s="351">
        <v>44608</v>
      </c>
      <c r="C817" s="375">
        <v>44593</v>
      </c>
      <c r="D817" s="353" t="s">
        <v>104</v>
      </c>
      <c r="E817" s="353" t="s">
        <v>191</v>
      </c>
      <c r="F817" s="354">
        <v>817.27</v>
      </c>
      <c r="G817" s="353" t="s">
        <v>1904</v>
      </c>
      <c r="H817" s="353" t="s">
        <v>658</v>
      </c>
      <c r="I817" s="357" t="s">
        <v>1905</v>
      </c>
      <c r="J817" s="356" t="s">
        <v>1906</v>
      </c>
      <c r="K817" s="356" t="s">
        <v>732</v>
      </c>
      <c r="L817" s="357" t="s">
        <v>1531</v>
      </c>
      <c r="M817" s="356">
        <v>556333600</v>
      </c>
      <c r="N817" s="374">
        <v>44608</v>
      </c>
      <c r="O817" s="70">
        <f t="shared" si="77"/>
        <v>2</v>
      </c>
      <c r="P817" s="70">
        <f t="shared" si="78"/>
        <v>2</v>
      </c>
      <c r="Q817" s="135" t="str">
        <f t="shared" si="79"/>
        <v>Gastos_com_Pessoal</v>
      </c>
    </row>
    <row r="818" spans="1:17" ht="25.5" hidden="1" x14ac:dyDescent="0.2">
      <c r="A818" s="366">
        <f t="shared" si="76"/>
        <v>815</v>
      </c>
      <c r="B818" s="351">
        <v>44608</v>
      </c>
      <c r="C818" s="375">
        <v>44593</v>
      </c>
      <c r="D818" s="353" t="s">
        <v>104</v>
      </c>
      <c r="E818" s="353" t="s">
        <v>189</v>
      </c>
      <c r="F818" s="354">
        <v>2316.25</v>
      </c>
      <c r="G818" s="353" t="s">
        <v>1907</v>
      </c>
      <c r="H818" s="353" t="s">
        <v>658</v>
      </c>
      <c r="I818" s="357" t="s">
        <v>1905</v>
      </c>
      <c r="J818" s="356" t="s">
        <v>1906</v>
      </c>
      <c r="K818" s="356" t="s">
        <v>732</v>
      </c>
      <c r="L818" s="357" t="s">
        <v>1531</v>
      </c>
      <c r="M818" s="356">
        <v>556333600</v>
      </c>
      <c r="N818" s="374">
        <v>44608</v>
      </c>
      <c r="O818" s="70">
        <f t="shared" si="77"/>
        <v>2</v>
      </c>
      <c r="P818" s="70">
        <f t="shared" si="78"/>
        <v>2</v>
      </c>
      <c r="Q818" s="135" t="str">
        <f t="shared" si="79"/>
        <v>Gastos_com_Pessoal</v>
      </c>
    </row>
    <row r="819" spans="1:17" ht="25.5" hidden="1" x14ac:dyDescent="0.2">
      <c r="A819" s="366">
        <f t="shared" si="76"/>
        <v>816</v>
      </c>
      <c r="B819" s="351">
        <v>44608</v>
      </c>
      <c r="C819" s="375">
        <v>44593</v>
      </c>
      <c r="D819" s="353" t="s">
        <v>104</v>
      </c>
      <c r="E819" s="353" t="s">
        <v>191</v>
      </c>
      <c r="F819" s="354">
        <v>904.14</v>
      </c>
      <c r="G819" s="353" t="s">
        <v>1908</v>
      </c>
      <c r="H819" s="353" t="s">
        <v>658</v>
      </c>
      <c r="I819" s="357" t="s">
        <v>1909</v>
      </c>
      <c r="J819" s="356" t="s">
        <v>1910</v>
      </c>
      <c r="K819" s="356" t="s">
        <v>732</v>
      </c>
      <c r="L819" s="357" t="s">
        <v>1531</v>
      </c>
      <c r="M819" s="356">
        <v>556333600</v>
      </c>
      <c r="N819" s="374">
        <v>44608</v>
      </c>
      <c r="O819" s="70">
        <f t="shared" si="77"/>
        <v>2</v>
      </c>
      <c r="P819" s="70">
        <f t="shared" si="78"/>
        <v>2</v>
      </c>
      <c r="Q819" s="135" t="str">
        <f t="shared" si="79"/>
        <v>Gastos_com_Pessoal</v>
      </c>
    </row>
    <row r="820" spans="1:17" ht="25.5" hidden="1" x14ac:dyDescent="0.2">
      <c r="A820" s="366">
        <f t="shared" si="76"/>
        <v>817</v>
      </c>
      <c r="B820" s="351">
        <v>44608</v>
      </c>
      <c r="C820" s="375">
        <v>44593</v>
      </c>
      <c r="D820" s="353" t="s">
        <v>104</v>
      </c>
      <c r="E820" s="353" t="s">
        <v>189</v>
      </c>
      <c r="F820" s="354">
        <v>2610.08</v>
      </c>
      <c r="G820" s="353" t="s">
        <v>1911</v>
      </c>
      <c r="H820" s="353" t="s">
        <v>658</v>
      </c>
      <c r="I820" s="357" t="s">
        <v>1909</v>
      </c>
      <c r="J820" s="356" t="s">
        <v>1910</v>
      </c>
      <c r="K820" s="356" t="s">
        <v>732</v>
      </c>
      <c r="L820" s="357" t="s">
        <v>1531</v>
      </c>
      <c r="M820" s="356">
        <v>556333600</v>
      </c>
      <c r="N820" s="374">
        <v>44608</v>
      </c>
      <c r="O820" s="70">
        <f t="shared" si="77"/>
        <v>2</v>
      </c>
      <c r="P820" s="70">
        <f t="shared" si="78"/>
        <v>2</v>
      </c>
      <c r="Q820" s="135" t="str">
        <f t="shared" si="79"/>
        <v>Gastos_com_Pessoal</v>
      </c>
    </row>
    <row r="821" spans="1:17" ht="25.5" hidden="1" x14ac:dyDescent="0.2">
      <c r="A821" s="366">
        <f t="shared" si="76"/>
        <v>818</v>
      </c>
      <c r="B821" s="351">
        <v>44608</v>
      </c>
      <c r="C821" s="375">
        <v>44593</v>
      </c>
      <c r="D821" s="353" t="s">
        <v>104</v>
      </c>
      <c r="E821" s="353" t="s">
        <v>191</v>
      </c>
      <c r="F821" s="354">
        <v>815.51</v>
      </c>
      <c r="G821" s="353" t="s">
        <v>1912</v>
      </c>
      <c r="H821" s="353" t="s">
        <v>136</v>
      </c>
      <c r="I821" s="357" t="s">
        <v>1913</v>
      </c>
      <c r="J821" s="356" t="s">
        <v>1914</v>
      </c>
      <c r="K821" s="356" t="s">
        <v>732</v>
      </c>
      <c r="L821" s="357" t="s">
        <v>1531</v>
      </c>
      <c r="M821" s="356">
        <v>556333600</v>
      </c>
      <c r="N821" s="374">
        <v>44608</v>
      </c>
      <c r="O821" s="70">
        <f t="shared" si="77"/>
        <v>2</v>
      </c>
      <c r="P821" s="70">
        <f t="shared" si="78"/>
        <v>2</v>
      </c>
      <c r="Q821" s="135" t="str">
        <f t="shared" si="79"/>
        <v>Gastos_com_Pessoal</v>
      </c>
    </row>
    <row r="822" spans="1:17" ht="25.5" hidden="1" x14ac:dyDescent="0.2">
      <c r="A822" s="366">
        <f t="shared" si="76"/>
        <v>819</v>
      </c>
      <c r="B822" s="351">
        <v>44608</v>
      </c>
      <c r="C822" s="375">
        <v>44593</v>
      </c>
      <c r="D822" s="353" t="s">
        <v>104</v>
      </c>
      <c r="E822" s="353" t="s">
        <v>189</v>
      </c>
      <c r="F822" s="354">
        <v>2311.9</v>
      </c>
      <c r="G822" s="353" t="s">
        <v>1915</v>
      </c>
      <c r="H822" s="353" t="s">
        <v>136</v>
      </c>
      <c r="I822" s="357" t="s">
        <v>1913</v>
      </c>
      <c r="J822" s="356" t="s">
        <v>1914</v>
      </c>
      <c r="K822" s="356" t="s">
        <v>732</v>
      </c>
      <c r="L822" s="357" t="s">
        <v>1531</v>
      </c>
      <c r="M822" s="356">
        <v>556333600</v>
      </c>
      <c r="N822" s="374">
        <v>44608</v>
      </c>
      <c r="O822" s="70">
        <f t="shared" si="77"/>
        <v>2</v>
      </c>
      <c r="P822" s="70">
        <f t="shared" si="78"/>
        <v>2</v>
      </c>
      <c r="Q822" s="135" t="str">
        <f t="shared" si="79"/>
        <v>Gastos_com_Pessoal</v>
      </c>
    </row>
    <row r="823" spans="1:17" ht="25.5" hidden="1" x14ac:dyDescent="0.2">
      <c r="A823" s="366">
        <f t="shared" si="76"/>
        <v>820</v>
      </c>
      <c r="B823" s="351">
        <v>44608</v>
      </c>
      <c r="C823" s="375">
        <v>44593</v>
      </c>
      <c r="D823" s="353" t="s">
        <v>104</v>
      </c>
      <c r="E823" s="353" t="s">
        <v>191</v>
      </c>
      <c r="F823" s="354">
        <v>854.3</v>
      </c>
      <c r="G823" s="353" t="s">
        <v>1916</v>
      </c>
      <c r="H823" s="353" t="s">
        <v>136</v>
      </c>
      <c r="I823" s="357" t="s">
        <v>1917</v>
      </c>
      <c r="J823" s="356" t="s">
        <v>1918</v>
      </c>
      <c r="K823" s="356" t="s">
        <v>732</v>
      </c>
      <c r="L823" s="357" t="s">
        <v>1531</v>
      </c>
      <c r="M823" s="356">
        <v>556333600</v>
      </c>
      <c r="N823" s="374">
        <v>44608</v>
      </c>
      <c r="O823" s="70">
        <f t="shared" si="77"/>
        <v>2</v>
      </c>
      <c r="P823" s="70">
        <f t="shared" si="78"/>
        <v>2</v>
      </c>
      <c r="Q823" s="135" t="str">
        <f t="shared" si="79"/>
        <v>Gastos_com_Pessoal</v>
      </c>
    </row>
    <row r="824" spans="1:17" ht="25.5" hidden="1" x14ac:dyDescent="0.2">
      <c r="A824" s="366">
        <f t="shared" si="76"/>
        <v>821</v>
      </c>
      <c r="B824" s="351">
        <v>44608</v>
      </c>
      <c r="C824" s="375">
        <v>44593</v>
      </c>
      <c r="D824" s="353" t="s">
        <v>104</v>
      </c>
      <c r="E824" s="353" t="s">
        <v>189</v>
      </c>
      <c r="F824" s="354">
        <v>2461.98</v>
      </c>
      <c r="G824" s="353" t="s">
        <v>1919</v>
      </c>
      <c r="H824" s="353" t="s">
        <v>136</v>
      </c>
      <c r="I824" s="357" t="s">
        <v>1917</v>
      </c>
      <c r="J824" s="356" t="s">
        <v>1918</v>
      </c>
      <c r="K824" s="356" t="s">
        <v>732</v>
      </c>
      <c r="L824" s="357" t="s">
        <v>1531</v>
      </c>
      <c r="M824" s="356">
        <v>556333600</v>
      </c>
      <c r="N824" s="374">
        <v>44608</v>
      </c>
      <c r="O824" s="70">
        <f t="shared" si="77"/>
        <v>2</v>
      </c>
      <c r="P824" s="70">
        <f t="shared" si="78"/>
        <v>2</v>
      </c>
      <c r="Q824" s="135" t="str">
        <f t="shared" si="79"/>
        <v>Gastos_com_Pessoal</v>
      </c>
    </row>
    <row r="825" spans="1:17" ht="25.5" hidden="1" x14ac:dyDescent="0.2">
      <c r="A825" s="366">
        <f t="shared" si="76"/>
        <v>822</v>
      </c>
      <c r="B825" s="351">
        <v>44608</v>
      </c>
      <c r="C825" s="375">
        <v>44593</v>
      </c>
      <c r="D825" s="353" t="s">
        <v>104</v>
      </c>
      <c r="E825" s="353" t="s">
        <v>191</v>
      </c>
      <c r="F825" s="354">
        <v>793.8</v>
      </c>
      <c r="G825" s="353" t="s">
        <v>1920</v>
      </c>
      <c r="H825" s="353" t="s">
        <v>134</v>
      </c>
      <c r="I825" s="357" t="s">
        <v>1921</v>
      </c>
      <c r="J825" s="356" t="s">
        <v>1922</v>
      </c>
      <c r="K825" s="356" t="s">
        <v>732</v>
      </c>
      <c r="L825" s="357" t="s">
        <v>1531</v>
      </c>
      <c r="M825" s="356">
        <v>556333600</v>
      </c>
      <c r="N825" s="374">
        <v>44608</v>
      </c>
      <c r="O825" s="70">
        <f t="shared" si="77"/>
        <v>2</v>
      </c>
      <c r="P825" s="70">
        <f t="shared" si="78"/>
        <v>2</v>
      </c>
      <c r="Q825" s="135" t="str">
        <f t="shared" si="79"/>
        <v>Gastos_com_Pessoal</v>
      </c>
    </row>
    <row r="826" spans="1:17" ht="25.5" hidden="1" x14ac:dyDescent="0.2">
      <c r="A826" s="366">
        <f t="shared" si="76"/>
        <v>823</v>
      </c>
      <c r="B826" s="351">
        <v>44608</v>
      </c>
      <c r="C826" s="375">
        <v>44593</v>
      </c>
      <c r="D826" s="353" t="s">
        <v>104</v>
      </c>
      <c r="E826" s="353" t="s">
        <v>189</v>
      </c>
      <c r="F826" s="354">
        <v>2259.81</v>
      </c>
      <c r="G826" s="353" t="s">
        <v>1923</v>
      </c>
      <c r="H826" s="353" t="s">
        <v>134</v>
      </c>
      <c r="I826" s="357" t="s">
        <v>1921</v>
      </c>
      <c r="J826" s="356" t="s">
        <v>1922</v>
      </c>
      <c r="K826" s="356" t="s">
        <v>732</v>
      </c>
      <c r="L826" s="357" t="s">
        <v>1531</v>
      </c>
      <c r="M826" s="356">
        <v>556333600</v>
      </c>
      <c r="N826" s="374">
        <v>44608</v>
      </c>
      <c r="O826" s="70">
        <f t="shared" si="77"/>
        <v>2</v>
      </c>
      <c r="P826" s="70">
        <f t="shared" si="78"/>
        <v>2</v>
      </c>
      <c r="Q826" s="135" t="str">
        <f t="shared" si="79"/>
        <v>Gastos_com_Pessoal</v>
      </c>
    </row>
    <row r="827" spans="1:17" ht="25.5" hidden="1" x14ac:dyDescent="0.2">
      <c r="A827" s="366">
        <f t="shared" si="76"/>
        <v>824</v>
      </c>
      <c r="B827" s="351">
        <v>44608</v>
      </c>
      <c r="C827" s="375">
        <v>44593</v>
      </c>
      <c r="D827" s="353" t="s">
        <v>104</v>
      </c>
      <c r="E827" s="353" t="s">
        <v>191</v>
      </c>
      <c r="F827" s="354">
        <v>1400.73</v>
      </c>
      <c r="G827" s="353" t="s">
        <v>1924</v>
      </c>
      <c r="H827" s="353" t="s">
        <v>134</v>
      </c>
      <c r="I827" s="357" t="s">
        <v>1925</v>
      </c>
      <c r="J827" s="356" t="s">
        <v>1926</v>
      </c>
      <c r="K827" s="356" t="s">
        <v>732</v>
      </c>
      <c r="L827" s="357" t="s">
        <v>1531</v>
      </c>
      <c r="M827" s="356">
        <v>556333600</v>
      </c>
      <c r="N827" s="374">
        <v>44608</v>
      </c>
      <c r="O827" s="70">
        <f t="shared" si="77"/>
        <v>2</v>
      </c>
      <c r="P827" s="70">
        <f t="shared" si="78"/>
        <v>2</v>
      </c>
      <c r="Q827" s="135" t="str">
        <f t="shared" si="79"/>
        <v>Gastos_com_Pessoal</v>
      </c>
    </row>
    <row r="828" spans="1:17" ht="25.5" hidden="1" x14ac:dyDescent="0.2">
      <c r="A828" s="366">
        <f t="shared" si="76"/>
        <v>825</v>
      </c>
      <c r="B828" s="351">
        <v>44608</v>
      </c>
      <c r="C828" s="375">
        <v>44593</v>
      </c>
      <c r="D828" s="353" t="s">
        <v>104</v>
      </c>
      <c r="E828" s="353" t="s">
        <v>189</v>
      </c>
      <c r="F828" s="354">
        <v>469.43</v>
      </c>
      <c r="G828" s="353" t="s">
        <v>1927</v>
      </c>
      <c r="H828" s="353" t="s">
        <v>134</v>
      </c>
      <c r="I828" s="357" t="s">
        <v>1925</v>
      </c>
      <c r="J828" s="356" t="s">
        <v>1926</v>
      </c>
      <c r="K828" s="356" t="s">
        <v>732</v>
      </c>
      <c r="L828" s="357" t="s">
        <v>1531</v>
      </c>
      <c r="M828" s="356">
        <v>556333600</v>
      </c>
      <c r="N828" s="374">
        <v>44608</v>
      </c>
      <c r="O828" s="70">
        <f t="shared" si="77"/>
        <v>2</v>
      </c>
      <c r="P828" s="70">
        <f t="shared" si="78"/>
        <v>2</v>
      </c>
      <c r="Q828" s="135" t="str">
        <f t="shared" si="79"/>
        <v>Gastos_com_Pessoal</v>
      </c>
    </row>
    <row r="829" spans="1:17" ht="25.5" hidden="1" x14ac:dyDescent="0.2">
      <c r="A829" s="366">
        <f t="shared" si="76"/>
        <v>826</v>
      </c>
      <c r="B829" s="351">
        <v>44608</v>
      </c>
      <c r="C829" s="375">
        <v>44593</v>
      </c>
      <c r="D829" s="353" t="s">
        <v>104</v>
      </c>
      <c r="E829" s="353" t="s">
        <v>191</v>
      </c>
      <c r="F829" s="354">
        <v>521</v>
      </c>
      <c r="G829" s="353" t="s">
        <v>1928</v>
      </c>
      <c r="H829" s="353" t="s">
        <v>134</v>
      </c>
      <c r="I829" s="357" t="s">
        <v>1929</v>
      </c>
      <c r="J829" s="356" t="s">
        <v>1930</v>
      </c>
      <c r="K829" s="356" t="s">
        <v>732</v>
      </c>
      <c r="L829" s="357" t="s">
        <v>1531</v>
      </c>
      <c r="M829" s="356">
        <v>556333600</v>
      </c>
      <c r="N829" s="374">
        <v>44608</v>
      </c>
      <c r="O829" s="70">
        <f t="shared" si="77"/>
        <v>2</v>
      </c>
      <c r="P829" s="70">
        <f t="shared" si="78"/>
        <v>2</v>
      </c>
      <c r="Q829" s="135" t="str">
        <f t="shared" si="79"/>
        <v>Gastos_com_Pessoal</v>
      </c>
    </row>
    <row r="830" spans="1:17" ht="25.5" hidden="1" x14ac:dyDescent="0.2">
      <c r="A830" s="366">
        <f t="shared" ref="A830:A893" si="80">IF(B830="","",ROW()-ROW($A$3))</f>
        <v>827</v>
      </c>
      <c r="B830" s="351">
        <v>44608</v>
      </c>
      <c r="C830" s="375">
        <v>44593</v>
      </c>
      <c r="D830" s="353" t="s">
        <v>104</v>
      </c>
      <c r="E830" s="353" t="s">
        <v>189</v>
      </c>
      <c r="F830" s="354">
        <v>1549.55</v>
      </c>
      <c r="G830" s="353" t="s">
        <v>1931</v>
      </c>
      <c r="H830" s="353" t="s">
        <v>134</v>
      </c>
      <c r="I830" s="357" t="s">
        <v>1929</v>
      </c>
      <c r="J830" s="356" t="s">
        <v>1930</v>
      </c>
      <c r="K830" s="356" t="s">
        <v>732</v>
      </c>
      <c r="L830" s="357" t="s">
        <v>1531</v>
      </c>
      <c r="M830" s="356">
        <v>556333600</v>
      </c>
      <c r="N830" s="374">
        <v>44608</v>
      </c>
      <c r="O830" s="70">
        <f t="shared" si="77"/>
        <v>2</v>
      </c>
      <c r="P830" s="70">
        <f t="shared" si="78"/>
        <v>2</v>
      </c>
      <c r="Q830" s="135" t="str">
        <f t="shared" si="79"/>
        <v>Gastos_com_Pessoal</v>
      </c>
    </row>
    <row r="831" spans="1:17" ht="25.5" hidden="1" x14ac:dyDescent="0.2">
      <c r="A831" s="366">
        <f t="shared" si="80"/>
        <v>828</v>
      </c>
      <c r="B831" s="351">
        <v>44608</v>
      </c>
      <c r="C831" s="375">
        <v>44593</v>
      </c>
      <c r="D831" s="353" t="s">
        <v>104</v>
      </c>
      <c r="E831" s="353" t="s">
        <v>191</v>
      </c>
      <c r="F831" s="354">
        <v>902.23</v>
      </c>
      <c r="G831" s="353" t="s">
        <v>1932</v>
      </c>
      <c r="H831" s="353" t="s">
        <v>134</v>
      </c>
      <c r="I831" s="357" t="s">
        <v>1933</v>
      </c>
      <c r="J831" s="356" t="s">
        <v>1934</v>
      </c>
      <c r="K831" s="356" t="s">
        <v>732</v>
      </c>
      <c r="L831" s="357" t="s">
        <v>1531</v>
      </c>
      <c r="M831" s="356">
        <v>556333600</v>
      </c>
      <c r="N831" s="374">
        <v>44608</v>
      </c>
      <c r="O831" s="70">
        <f t="shared" si="77"/>
        <v>2</v>
      </c>
      <c r="P831" s="70">
        <f t="shared" si="78"/>
        <v>2</v>
      </c>
      <c r="Q831" s="135" t="str">
        <f t="shared" si="79"/>
        <v>Gastos_com_Pessoal</v>
      </c>
    </row>
    <row r="832" spans="1:17" ht="25.5" hidden="1" x14ac:dyDescent="0.2">
      <c r="A832" s="366">
        <f t="shared" si="80"/>
        <v>829</v>
      </c>
      <c r="B832" s="351">
        <v>44608</v>
      </c>
      <c r="C832" s="375">
        <v>44593</v>
      </c>
      <c r="D832" s="353" t="s">
        <v>104</v>
      </c>
      <c r="E832" s="353" t="s">
        <v>189</v>
      </c>
      <c r="F832" s="354">
        <v>2520.13</v>
      </c>
      <c r="G832" s="353" t="s">
        <v>1935</v>
      </c>
      <c r="H832" s="353" t="s">
        <v>134</v>
      </c>
      <c r="I832" s="357" t="s">
        <v>1933</v>
      </c>
      <c r="J832" s="356" t="s">
        <v>1934</v>
      </c>
      <c r="K832" s="356" t="s">
        <v>732</v>
      </c>
      <c r="L832" s="357" t="s">
        <v>1531</v>
      </c>
      <c r="M832" s="356">
        <v>556333600</v>
      </c>
      <c r="N832" s="374">
        <v>44608</v>
      </c>
      <c r="O832" s="70">
        <f t="shared" si="77"/>
        <v>2</v>
      </c>
      <c r="P832" s="70">
        <f t="shared" si="78"/>
        <v>2</v>
      </c>
      <c r="Q832" s="135" t="str">
        <f t="shared" si="79"/>
        <v>Gastos_com_Pessoal</v>
      </c>
    </row>
    <row r="833" spans="1:17" ht="25.5" hidden="1" x14ac:dyDescent="0.2">
      <c r="A833" s="366">
        <f t="shared" si="80"/>
        <v>830</v>
      </c>
      <c r="B833" s="351">
        <v>44608</v>
      </c>
      <c r="C833" s="375">
        <v>44593</v>
      </c>
      <c r="D833" s="353" t="s">
        <v>115</v>
      </c>
      <c r="E833" s="353" t="s">
        <v>342</v>
      </c>
      <c r="F833" s="354">
        <v>60</v>
      </c>
      <c r="G833" s="353" t="s">
        <v>1936</v>
      </c>
      <c r="H833" s="353" t="s">
        <v>138</v>
      </c>
      <c r="I833" s="357" t="s">
        <v>1937</v>
      </c>
      <c r="J833" s="356" t="s">
        <v>1938</v>
      </c>
      <c r="K833" s="356" t="s">
        <v>732</v>
      </c>
      <c r="L833" s="357" t="s">
        <v>1531</v>
      </c>
      <c r="M833" s="356">
        <v>556333600</v>
      </c>
      <c r="N833" s="374">
        <v>44608</v>
      </c>
      <c r="O833" s="70">
        <f t="shared" si="77"/>
        <v>2</v>
      </c>
      <c r="P833" s="70">
        <f t="shared" si="78"/>
        <v>2</v>
      </c>
      <c r="Q833" s="135" t="str">
        <f t="shared" si="79"/>
        <v>Gastos_Gerais</v>
      </c>
    </row>
    <row r="834" spans="1:17" ht="25.5" hidden="1" x14ac:dyDescent="0.2">
      <c r="A834" s="366">
        <f t="shared" si="80"/>
        <v>831</v>
      </c>
      <c r="B834" s="351">
        <v>44608</v>
      </c>
      <c r="C834" s="375">
        <v>44593</v>
      </c>
      <c r="D834" s="353" t="s">
        <v>115</v>
      </c>
      <c r="E834" s="353" t="s">
        <v>342</v>
      </c>
      <c r="F834" s="354">
        <v>60</v>
      </c>
      <c r="G834" s="353" t="s">
        <v>1939</v>
      </c>
      <c r="H834" s="353" t="s">
        <v>138</v>
      </c>
      <c r="I834" s="357" t="s">
        <v>1940</v>
      </c>
      <c r="J834" s="356" t="s">
        <v>1941</v>
      </c>
      <c r="K834" s="356" t="s">
        <v>732</v>
      </c>
      <c r="L834" s="357" t="s">
        <v>1531</v>
      </c>
      <c r="M834" s="356">
        <v>556333600</v>
      </c>
      <c r="N834" s="374">
        <v>44608</v>
      </c>
      <c r="O834" s="70">
        <f t="shared" si="77"/>
        <v>2</v>
      </c>
      <c r="P834" s="70">
        <f t="shared" si="78"/>
        <v>2</v>
      </c>
      <c r="Q834" s="135" t="str">
        <f t="shared" si="79"/>
        <v>Gastos_Gerais</v>
      </c>
    </row>
    <row r="835" spans="1:17" ht="25.5" hidden="1" x14ac:dyDescent="0.2">
      <c r="A835" s="366">
        <f t="shared" si="80"/>
        <v>832</v>
      </c>
      <c r="B835" s="351">
        <v>44608</v>
      </c>
      <c r="C835" s="375">
        <v>44562</v>
      </c>
      <c r="D835" s="353" t="s">
        <v>104</v>
      </c>
      <c r="E835" s="353" t="s">
        <v>179</v>
      </c>
      <c r="F835" s="354">
        <v>121770.47</v>
      </c>
      <c r="G835" s="353" t="s">
        <v>1942</v>
      </c>
      <c r="H835" s="353" t="s">
        <v>127</v>
      </c>
      <c r="I835" s="357" t="s">
        <v>1183</v>
      </c>
      <c r="J835" s="356" t="s">
        <v>666</v>
      </c>
      <c r="K835" s="356" t="s">
        <v>732</v>
      </c>
      <c r="L835" s="357" t="s">
        <v>792</v>
      </c>
      <c r="M835" s="356" t="s">
        <v>1943</v>
      </c>
      <c r="N835" s="374">
        <v>44608</v>
      </c>
      <c r="O835" s="70">
        <f t="shared" si="77"/>
        <v>2</v>
      </c>
      <c r="P835" s="70">
        <f t="shared" si="78"/>
        <v>1</v>
      </c>
      <c r="Q835" s="135" t="str">
        <f t="shared" si="79"/>
        <v>Gastos_com_Pessoal</v>
      </c>
    </row>
    <row r="836" spans="1:17" ht="25.5" hidden="1" x14ac:dyDescent="0.2">
      <c r="A836" s="366">
        <f t="shared" si="80"/>
        <v>833</v>
      </c>
      <c r="B836" s="351">
        <v>44608</v>
      </c>
      <c r="C836" s="375">
        <v>44593</v>
      </c>
      <c r="D836" s="353" t="s">
        <v>115</v>
      </c>
      <c r="E836" s="353" t="s">
        <v>306</v>
      </c>
      <c r="F836" s="354">
        <v>1470</v>
      </c>
      <c r="G836" s="353" t="s">
        <v>1944</v>
      </c>
      <c r="H836" s="353" t="s">
        <v>140</v>
      </c>
      <c r="I836" s="357" t="s">
        <v>1945</v>
      </c>
      <c r="J836" s="356" t="s">
        <v>1946</v>
      </c>
      <c r="K836" s="356" t="s">
        <v>1464</v>
      </c>
      <c r="L836" s="357" t="s">
        <v>1947</v>
      </c>
      <c r="M836" s="356">
        <v>31757184</v>
      </c>
      <c r="N836" s="374">
        <v>44607</v>
      </c>
      <c r="O836" s="70">
        <f t="shared" si="77"/>
        <v>2</v>
      </c>
      <c r="P836" s="70">
        <f t="shared" si="78"/>
        <v>2</v>
      </c>
      <c r="Q836" s="135" t="str">
        <f t="shared" si="79"/>
        <v>Gastos_Gerais</v>
      </c>
    </row>
    <row r="837" spans="1:17" ht="25.5" hidden="1" x14ac:dyDescent="0.2">
      <c r="A837" s="366">
        <f t="shared" si="80"/>
        <v>834</v>
      </c>
      <c r="B837" s="351">
        <v>44608</v>
      </c>
      <c r="C837" s="375">
        <v>44593</v>
      </c>
      <c r="D837" s="353" t="s">
        <v>115</v>
      </c>
      <c r="E837" s="353" t="s">
        <v>318</v>
      </c>
      <c r="F837" s="354">
        <v>401.4</v>
      </c>
      <c r="G837" s="353" t="s">
        <v>1948</v>
      </c>
      <c r="H837" s="353" t="s">
        <v>134</v>
      </c>
      <c r="I837" s="357" t="s">
        <v>1949</v>
      </c>
      <c r="J837" s="356" t="s">
        <v>1950</v>
      </c>
      <c r="K837" s="356" t="s">
        <v>1464</v>
      </c>
      <c r="L837" s="357" t="s">
        <v>1947</v>
      </c>
      <c r="M837" s="356">
        <v>6966</v>
      </c>
      <c r="N837" s="374">
        <v>44607</v>
      </c>
      <c r="O837" s="70">
        <f t="shared" si="77"/>
        <v>2</v>
      </c>
      <c r="P837" s="70">
        <f t="shared" si="78"/>
        <v>2</v>
      </c>
      <c r="Q837" s="135" t="str">
        <f t="shared" si="79"/>
        <v>Gastos_Gerais</v>
      </c>
    </row>
    <row r="838" spans="1:17" ht="36" hidden="1" x14ac:dyDescent="0.2">
      <c r="A838" s="366">
        <f t="shared" si="80"/>
        <v>835</v>
      </c>
      <c r="B838" s="351">
        <v>44609</v>
      </c>
      <c r="C838" s="375">
        <v>44593</v>
      </c>
      <c r="D838" s="353" t="s">
        <v>115</v>
      </c>
      <c r="E838" s="353" t="s">
        <v>262</v>
      </c>
      <c r="F838" s="354">
        <v>440</v>
      </c>
      <c r="G838" s="353" t="s">
        <v>1951</v>
      </c>
      <c r="H838" s="353" t="s">
        <v>765</v>
      </c>
      <c r="I838" s="357" t="s">
        <v>1952</v>
      </c>
      <c r="J838" s="356" t="s">
        <v>1953</v>
      </c>
      <c r="K838" s="356" t="s">
        <v>704</v>
      </c>
      <c r="L838" s="357" t="s">
        <v>1947</v>
      </c>
      <c r="M838" s="356">
        <v>1316</v>
      </c>
      <c r="N838" s="374">
        <v>44608</v>
      </c>
      <c r="O838" s="70">
        <f t="shared" si="77"/>
        <v>2</v>
      </c>
      <c r="P838" s="70">
        <f t="shared" si="78"/>
        <v>2</v>
      </c>
      <c r="Q838" s="135" t="str">
        <f t="shared" si="79"/>
        <v>Gastos_Gerais</v>
      </c>
    </row>
    <row r="839" spans="1:17" ht="25.5" hidden="1" x14ac:dyDescent="0.2">
      <c r="A839" s="366">
        <f t="shared" si="80"/>
        <v>836</v>
      </c>
      <c r="B839" s="351">
        <v>44609</v>
      </c>
      <c r="C839" s="375">
        <v>44562</v>
      </c>
      <c r="D839" s="353" t="s">
        <v>115</v>
      </c>
      <c r="E839" s="353" t="s">
        <v>298</v>
      </c>
      <c r="F839" s="354">
        <v>1117.22</v>
      </c>
      <c r="G839" s="353" t="s">
        <v>1072</v>
      </c>
      <c r="H839" s="353" t="s">
        <v>134</v>
      </c>
      <c r="I839" s="357" t="s">
        <v>1043</v>
      </c>
      <c r="J839" s="356" t="s">
        <v>1044</v>
      </c>
      <c r="K839" s="356" t="s">
        <v>704</v>
      </c>
      <c r="L839" s="357" t="s">
        <v>1947</v>
      </c>
      <c r="M839" s="356">
        <v>14647</v>
      </c>
      <c r="N839" s="374">
        <v>44580</v>
      </c>
      <c r="O839" s="70">
        <f t="shared" si="77"/>
        <v>2</v>
      </c>
      <c r="P839" s="70">
        <f t="shared" si="78"/>
        <v>1</v>
      </c>
      <c r="Q839" s="135" t="str">
        <f t="shared" si="79"/>
        <v>Gastos_Gerais</v>
      </c>
    </row>
    <row r="840" spans="1:17" ht="36" hidden="1" x14ac:dyDescent="0.2">
      <c r="A840" s="366">
        <f t="shared" si="80"/>
        <v>837</v>
      </c>
      <c r="B840" s="351">
        <v>44609</v>
      </c>
      <c r="C840" s="375">
        <v>44593</v>
      </c>
      <c r="D840" s="353" t="s">
        <v>115</v>
      </c>
      <c r="E840" s="353" t="s">
        <v>262</v>
      </c>
      <c r="F840" s="354">
        <v>333.27</v>
      </c>
      <c r="G840" s="353" t="s">
        <v>1954</v>
      </c>
      <c r="H840" s="353" t="s">
        <v>765</v>
      </c>
      <c r="I840" s="357" t="s">
        <v>1952</v>
      </c>
      <c r="J840" s="356" t="s">
        <v>1953</v>
      </c>
      <c r="K840" s="356" t="s">
        <v>704</v>
      </c>
      <c r="L840" s="357" t="s">
        <v>1947</v>
      </c>
      <c r="M840" s="356">
        <v>20221</v>
      </c>
      <c r="N840" s="374">
        <v>44608</v>
      </c>
      <c r="O840" s="70">
        <f t="shared" si="77"/>
        <v>2</v>
      </c>
      <c r="P840" s="70">
        <f t="shared" si="78"/>
        <v>2</v>
      </c>
      <c r="Q840" s="135" t="str">
        <f t="shared" si="79"/>
        <v>Gastos_Gerais</v>
      </c>
    </row>
    <row r="841" spans="1:17" ht="25.5" hidden="1" x14ac:dyDescent="0.2">
      <c r="A841" s="366">
        <f t="shared" si="80"/>
        <v>838</v>
      </c>
      <c r="B841" s="351">
        <v>44609</v>
      </c>
      <c r="C841" s="375">
        <v>44562</v>
      </c>
      <c r="D841" s="353" t="s">
        <v>115</v>
      </c>
      <c r="E841" s="353" t="s">
        <v>298</v>
      </c>
      <c r="F841" s="354">
        <v>1353.22</v>
      </c>
      <c r="G841" s="353" t="s">
        <v>1955</v>
      </c>
      <c r="H841" s="353" t="s">
        <v>765</v>
      </c>
      <c r="I841" s="357" t="s">
        <v>1043</v>
      </c>
      <c r="J841" s="356" t="s">
        <v>1044</v>
      </c>
      <c r="K841" s="356" t="s">
        <v>704</v>
      </c>
      <c r="L841" s="357" t="s">
        <v>1947</v>
      </c>
      <c r="M841" s="356">
        <v>14637</v>
      </c>
      <c r="N841" s="374">
        <v>44580</v>
      </c>
      <c r="O841" s="70">
        <f t="shared" si="77"/>
        <v>2</v>
      </c>
      <c r="P841" s="70">
        <f t="shared" si="78"/>
        <v>1</v>
      </c>
      <c r="Q841" s="135" t="str">
        <f t="shared" si="79"/>
        <v>Gastos_Gerais</v>
      </c>
    </row>
    <row r="842" spans="1:17" ht="25.5" hidden="1" x14ac:dyDescent="0.2">
      <c r="A842" s="366">
        <f t="shared" si="80"/>
        <v>839</v>
      </c>
      <c r="B842" s="351">
        <v>44609</v>
      </c>
      <c r="C842" s="375">
        <v>44593</v>
      </c>
      <c r="D842" s="353" t="s">
        <v>115</v>
      </c>
      <c r="E842" s="353" t="s">
        <v>366</v>
      </c>
      <c r="F842" s="354">
        <v>225.75</v>
      </c>
      <c r="G842" s="353" t="s">
        <v>1815</v>
      </c>
      <c r="H842" s="353" t="s">
        <v>658</v>
      </c>
      <c r="I842" s="357" t="s">
        <v>1956</v>
      </c>
      <c r="J842" s="356" t="s">
        <v>1957</v>
      </c>
      <c r="K842" s="356" t="s">
        <v>704</v>
      </c>
      <c r="L842" s="357" t="s">
        <v>1947</v>
      </c>
      <c r="M842" s="356">
        <v>2866</v>
      </c>
      <c r="N842" s="374">
        <v>44603</v>
      </c>
      <c r="O842" s="70">
        <f t="shared" si="77"/>
        <v>2</v>
      </c>
      <c r="P842" s="70">
        <f t="shared" si="78"/>
        <v>2</v>
      </c>
      <c r="Q842" s="135" t="str">
        <f t="shared" si="79"/>
        <v>Gastos_Gerais</v>
      </c>
    </row>
    <row r="843" spans="1:17" ht="25.5" hidden="1" x14ac:dyDescent="0.2">
      <c r="A843" s="366">
        <f t="shared" si="80"/>
        <v>840</v>
      </c>
      <c r="B843" s="351">
        <v>44609</v>
      </c>
      <c r="C843" s="375">
        <v>44562</v>
      </c>
      <c r="D843" s="353" t="s">
        <v>115</v>
      </c>
      <c r="E843" s="353" t="s">
        <v>308</v>
      </c>
      <c r="F843" s="354">
        <v>1424.89</v>
      </c>
      <c r="G843" s="353" t="s">
        <v>1735</v>
      </c>
      <c r="H843" s="353" t="s">
        <v>136</v>
      </c>
      <c r="I843" s="357" t="s">
        <v>934</v>
      </c>
      <c r="J843" s="356" t="s">
        <v>935</v>
      </c>
      <c r="K843" s="356" t="s">
        <v>704</v>
      </c>
      <c r="L843" s="357" t="s">
        <v>1947</v>
      </c>
      <c r="M843" s="356">
        <v>140810</v>
      </c>
      <c r="N843" s="374">
        <v>44589</v>
      </c>
      <c r="O843" s="70">
        <f t="shared" si="77"/>
        <v>2</v>
      </c>
      <c r="P843" s="70">
        <f t="shared" si="78"/>
        <v>1</v>
      </c>
      <c r="Q843" s="135" t="str">
        <f t="shared" si="79"/>
        <v>Gastos_Gerais</v>
      </c>
    </row>
    <row r="844" spans="1:17" ht="25.5" hidden="1" x14ac:dyDescent="0.2">
      <c r="A844" s="366">
        <f t="shared" si="80"/>
        <v>841</v>
      </c>
      <c r="B844" s="351">
        <v>44609</v>
      </c>
      <c r="C844" s="375">
        <v>44593</v>
      </c>
      <c r="D844" s="353" t="s">
        <v>115</v>
      </c>
      <c r="E844" s="353" t="s">
        <v>290</v>
      </c>
      <c r="F844" s="354">
        <v>104.13</v>
      </c>
      <c r="G844" s="353" t="s">
        <v>1958</v>
      </c>
      <c r="H844" s="353" t="s">
        <v>131</v>
      </c>
      <c r="I844" s="357" t="s">
        <v>1959</v>
      </c>
      <c r="J844" s="356" t="s">
        <v>666</v>
      </c>
      <c r="K844" s="356" t="s">
        <v>704</v>
      </c>
      <c r="L844" s="357" t="s">
        <v>704</v>
      </c>
      <c r="M844" s="356">
        <v>70937490</v>
      </c>
      <c r="N844" s="374">
        <v>44609</v>
      </c>
      <c r="O844" s="70">
        <f t="shared" si="77"/>
        <v>2</v>
      </c>
      <c r="P844" s="70">
        <f t="shared" si="78"/>
        <v>2</v>
      </c>
      <c r="Q844" s="135" t="str">
        <f t="shared" si="79"/>
        <v>Gastos_Gerais</v>
      </c>
    </row>
    <row r="845" spans="1:17" ht="36" hidden="1" x14ac:dyDescent="0.2">
      <c r="A845" s="366">
        <f t="shared" si="80"/>
        <v>842</v>
      </c>
      <c r="B845" s="351">
        <v>44609</v>
      </c>
      <c r="C845" s="375">
        <v>44593</v>
      </c>
      <c r="D845" s="353" t="s">
        <v>115</v>
      </c>
      <c r="E845" s="353" t="s">
        <v>290</v>
      </c>
      <c r="F845" s="354">
        <v>104.12</v>
      </c>
      <c r="G845" s="353" t="s">
        <v>1958</v>
      </c>
      <c r="H845" s="353" t="s">
        <v>140</v>
      </c>
      <c r="I845" s="357" t="s">
        <v>1960</v>
      </c>
      <c r="J845" s="356" t="s">
        <v>666</v>
      </c>
      <c r="K845" s="356" t="s">
        <v>704</v>
      </c>
      <c r="L845" s="357" t="s">
        <v>704</v>
      </c>
      <c r="M845" s="356">
        <v>11027203</v>
      </c>
      <c r="N845" s="374">
        <v>44609</v>
      </c>
      <c r="O845" s="70">
        <f t="shared" si="77"/>
        <v>2</v>
      </c>
      <c r="P845" s="70">
        <f t="shared" si="78"/>
        <v>2</v>
      </c>
      <c r="Q845" s="135" t="str">
        <f t="shared" si="79"/>
        <v>Gastos_Gerais</v>
      </c>
    </row>
    <row r="846" spans="1:17" ht="25.5" hidden="1" x14ac:dyDescent="0.2">
      <c r="A846" s="366">
        <f t="shared" si="80"/>
        <v>843</v>
      </c>
      <c r="B846" s="351">
        <v>44609</v>
      </c>
      <c r="C846" s="375">
        <v>44593</v>
      </c>
      <c r="D846" s="353" t="s">
        <v>115</v>
      </c>
      <c r="E846" s="353" t="s">
        <v>298</v>
      </c>
      <c r="F846" s="354">
        <v>398.94</v>
      </c>
      <c r="G846" s="353" t="s">
        <v>1961</v>
      </c>
      <c r="H846" s="353" t="s">
        <v>128</v>
      </c>
      <c r="I846" s="357" t="s">
        <v>1043</v>
      </c>
      <c r="J846" s="356" t="s">
        <v>1044</v>
      </c>
      <c r="K846" s="356" t="s">
        <v>704</v>
      </c>
      <c r="L846" s="357" t="s">
        <v>1947</v>
      </c>
      <c r="M846" s="356">
        <v>14628</v>
      </c>
      <c r="N846" s="374">
        <v>44609</v>
      </c>
      <c r="O846" s="70">
        <f t="shared" si="77"/>
        <v>2</v>
      </c>
      <c r="P846" s="70">
        <f t="shared" si="78"/>
        <v>2</v>
      </c>
      <c r="Q846" s="135" t="str">
        <f t="shared" si="79"/>
        <v>Gastos_Gerais</v>
      </c>
    </row>
    <row r="847" spans="1:17" ht="36" hidden="1" x14ac:dyDescent="0.2">
      <c r="A847" s="366">
        <f t="shared" si="80"/>
        <v>844</v>
      </c>
      <c r="B847" s="351">
        <v>44609</v>
      </c>
      <c r="C847" s="375">
        <v>44593</v>
      </c>
      <c r="D847" s="353" t="s">
        <v>115</v>
      </c>
      <c r="E847" s="353" t="s">
        <v>342</v>
      </c>
      <c r="F847" s="354">
        <v>60</v>
      </c>
      <c r="G847" s="353" t="s">
        <v>1962</v>
      </c>
      <c r="H847" s="353" t="s">
        <v>140</v>
      </c>
      <c r="I847" s="357" t="s">
        <v>1963</v>
      </c>
      <c r="J847" s="356" t="s">
        <v>1964</v>
      </c>
      <c r="K847" s="356" t="s">
        <v>732</v>
      </c>
      <c r="L847" s="357" t="s">
        <v>1531</v>
      </c>
      <c r="M847" s="356">
        <v>156527467</v>
      </c>
      <c r="N847" s="374">
        <v>44609</v>
      </c>
      <c r="O847" s="70">
        <f t="shared" si="77"/>
        <v>2</v>
      </c>
      <c r="P847" s="70">
        <f t="shared" si="78"/>
        <v>2</v>
      </c>
      <c r="Q847" s="135" t="str">
        <f t="shared" si="79"/>
        <v>Gastos_Gerais</v>
      </c>
    </row>
    <row r="848" spans="1:17" ht="25.5" hidden="1" x14ac:dyDescent="0.2">
      <c r="A848" s="366">
        <f t="shared" si="80"/>
        <v>845</v>
      </c>
      <c r="B848" s="351">
        <v>44609</v>
      </c>
      <c r="C848" s="375">
        <v>44593</v>
      </c>
      <c r="D848" s="353" t="s">
        <v>104</v>
      </c>
      <c r="E848" s="353" t="s">
        <v>187</v>
      </c>
      <c r="F848" s="354">
        <v>715.89</v>
      </c>
      <c r="G848" s="353" t="s">
        <v>1019</v>
      </c>
      <c r="H848" s="353" t="s">
        <v>129</v>
      </c>
      <c r="I848" s="357" t="s">
        <v>1965</v>
      </c>
      <c r="J848" s="356" t="s">
        <v>1966</v>
      </c>
      <c r="K848" s="356" t="s">
        <v>732</v>
      </c>
      <c r="L848" s="357" t="s">
        <v>1531</v>
      </c>
      <c r="M848" s="356">
        <v>556524947</v>
      </c>
      <c r="N848" s="374">
        <v>44609</v>
      </c>
      <c r="O848" s="70">
        <f t="shared" si="77"/>
        <v>2</v>
      </c>
      <c r="P848" s="70">
        <f t="shared" si="78"/>
        <v>2</v>
      </c>
      <c r="Q848" s="135" t="str">
        <f t="shared" si="79"/>
        <v>Gastos_com_Pessoal</v>
      </c>
    </row>
    <row r="849" spans="1:17" ht="25.5" hidden="1" x14ac:dyDescent="0.2">
      <c r="A849" s="366">
        <f t="shared" si="80"/>
        <v>846</v>
      </c>
      <c r="B849" s="351">
        <v>44609</v>
      </c>
      <c r="C849" s="375">
        <v>44593</v>
      </c>
      <c r="D849" s="353" t="s">
        <v>104</v>
      </c>
      <c r="E849" s="353" t="s">
        <v>189</v>
      </c>
      <c r="F849" s="354">
        <v>3102.19</v>
      </c>
      <c r="G849" s="353" t="s">
        <v>915</v>
      </c>
      <c r="H849" s="353" t="s">
        <v>129</v>
      </c>
      <c r="I849" s="357" t="s">
        <v>1965</v>
      </c>
      <c r="J849" s="356" t="s">
        <v>1966</v>
      </c>
      <c r="K849" s="356" t="s">
        <v>732</v>
      </c>
      <c r="L849" s="357" t="s">
        <v>1531</v>
      </c>
      <c r="M849" s="356">
        <v>556524947</v>
      </c>
      <c r="N849" s="374">
        <v>44609</v>
      </c>
      <c r="O849" s="70">
        <f t="shared" si="77"/>
        <v>2</v>
      </c>
      <c r="P849" s="70">
        <f t="shared" si="78"/>
        <v>2</v>
      </c>
      <c r="Q849" s="135" t="str">
        <f t="shared" si="79"/>
        <v>Gastos_com_Pessoal</v>
      </c>
    </row>
    <row r="850" spans="1:17" ht="25.5" hidden="1" x14ac:dyDescent="0.2">
      <c r="A850" s="366">
        <f t="shared" si="80"/>
        <v>847</v>
      </c>
      <c r="B850" s="351">
        <v>44609</v>
      </c>
      <c r="C850" s="375">
        <v>44593</v>
      </c>
      <c r="D850" s="353" t="s">
        <v>104</v>
      </c>
      <c r="E850" s="353" t="s">
        <v>191</v>
      </c>
      <c r="F850" s="354">
        <v>1034.07</v>
      </c>
      <c r="G850" s="353" t="s">
        <v>918</v>
      </c>
      <c r="H850" s="353" t="s">
        <v>129</v>
      </c>
      <c r="I850" s="357" t="s">
        <v>1965</v>
      </c>
      <c r="J850" s="356" t="s">
        <v>1966</v>
      </c>
      <c r="K850" s="356" t="s">
        <v>732</v>
      </c>
      <c r="L850" s="357" t="s">
        <v>1531</v>
      </c>
      <c r="M850" s="356">
        <v>556524947</v>
      </c>
      <c r="N850" s="374">
        <v>44609</v>
      </c>
      <c r="O850" s="70">
        <f t="shared" si="77"/>
        <v>2</v>
      </c>
      <c r="P850" s="70">
        <f t="shared" si="78"/>
        <v>2</v>
      </c>
      <c r="Q850" s="135" t="str">
        <f t="shared" si="79"/>
        <v>Gastos_com_Pessoal</v>
      </c>
    </row>
    <row r="851" spans="1:17" ht="36" hidden="1" x14ac:dyDescent="0.2">
      <c r="A851" s="366">
        <f t="shared" si="80"/>
        <v>848</v>
      </c>
      <c r="B851" s="351">
        <v>44609</v>
      </c>
      <c r="C851" s="375">
        <v>44593</v>
      </c>
      <c r="D851" s="353" t="s">
        <v>104</v>
      </c>
      <c r="E851" s="353" t="s">
        <v>193</v>
      </c>
      <c r="F851" s="354">
        <v>4041.46</v>
      </c>
      <c r="G851" s="353" t="s">
        <v>919</v>
      </c>
      <c r="H851" s="353" t="s">
        <v>129</v>
      </c>
      <c r="I851" s="357" t="s">
        <v>1965</v>
      </c>
      <c r="J851" s="356" t="s">
        <v>1966</v>
      </c>
      <c r="K851" s="356" t="s">
        <v>732</v>
      </c>
      <c r="L851" s="357" t="s">
        <v>1531</v>
      </c>
      <c r="M851" s="356">
        <v>556524947</v>
      </c>
      <c r="N851" s="374">
        <v>44609</v>
      </c>
      <c r="O851" s="70">
        <f t="shared" si="77"/>
        <v>2</v>
      </c>
      <c r="P851" s="70">
        <f t="shared" si="78"/>
        <v>2</v>
      </c>
      <c r="Q851" s="135" t="str">
        <f t="shared" si="79"/>
        <v>Gastos_com_Pessoal</v>
      </c>
    </row>
    <row r="852" spans="1:17" ht="25.5" hidden="1" x14ac:dyDescent="0.2">
      <c r="A852" s="366">
        <f t="shared" si="80"/>
        <v>849</v>
      </c>
      <c r="B852" s="351">
        <v>44609</v>
      </c>
      <c r="C852" s="375">
        <v>44593</v>
      </c>
      <c r="D852" s="353" t="s">
        <v>104</v>
      </c>
      <c r="E852" s="353" t="s">
        <v>187</v>
      </c>
      <c r="F852" s="354">
        <v>477.26</v>
      </c>
      <c r="G852" s="353" t="s">
        <v>1019</v>
      </c>
      <c r="H852" s="353" t="s">
        <v>765</v>
      </c>
      <c r="I852" s="357" t="s">
        <v>1967</v>
      </c>
      <c r="J852" s="356" t="s">
        <v>1968</v>
      </c>
      <c r="K852" s="356" t="s">
        <v>732</v>
      </c>
      <c r="L852" s="357" t="s">
        <v>1531</v>
      </c>
      <c r="M852" s="356">
        <v>556524947</v>
      </c>
      <c r="N852" s="374">
        <v>44609</v>
      </c>
      <c r="O852" s="70">
        <f t="shared" si="77"/>
        <v>2</v>
      </c>
      <c r="P852" s="70">
        <f t="shared" si="78"/>
        <v>2</v>
      </c>
      <c r="Q852" s="135" t="str">
        <f t="shared" si="79"/>
        <v>Gastos_com_Pessoal</v>
      </c>
    </row>
    <row r="853" spans="1:17" ht="25.5" hidden="1" x14ac:dyDescent="0.2">
      <c r="A853" s="366">
        <f t="shared" si="80"/>
        <v>850</v>
      </c>
      <c r="B853" s="351">
        <v>44609</v>
      </c>
      <c r="C853" s="375">
        <v>44593</v>
      </c>
      <c r="D853" s="353" t="s">
        <v>104</v>
      </c>
      <c r="E853" s="353" t="s">
        <v>189</v>
      </c>
      <c r="F853" s="354">
        <v>2863.56</v>
      </c>
      <c r="G853" s="353" t="s">
        <v>915</v>
      </c>
      <c r="H853" s="353" t="s">
        <v>765</v>
      </c>
      <c r="I853" s="357" t="s">
        <v>1967</v>
      </c>
      <c r="J853" s="356" t="s">
        <v>1968</v>
      </c>
      <c r="K853" s="356" t="s">
        <v>732</v>
      </c>
      <c r="L853" s="357" t="s">
        <v>1531</v>
      </c>
      <c r="M853" s="356">
        <v>556524947</v>
      </c>
      <c r="N853" s="374">
        <v>44609</v>
      </c>
      <c r="O853" s="70">
        <f t="shared" si="77"/>
        <v>2</v>
      </c>
      <c r="P853" s="70">
        <f t="shared" si="78"/>
        <v>2</v>
      </c>
      <c r="Q853" s="135" t="str">
        <f t="shared" si="79"/>
        <v>Gastos_com_Pessoal</v>
      </c>
    </row>
    <row r="854" spans="1:17" ht="25.5" hidden="1" x14ac:dyDescent="0.2">
      <c r="A854" s="366">
        <f t="shared" si="80"/>
        <v>851</v>
      </c>
      <c r="B854" s="351">
        <v>44609</v>
      </c>
      <c r="C854" s="375">
        <v>44593</v>
      </c>
      <c r="D854" s="353" t="s">
        <v>104</v>
      </c>
      <c r="E854" s="353" t="s">
        <v>191</v>
      </c>
      <c r="F854" s="354">
        <v>954.52</v>
      </c>
      <c r="G854" s="353" t="s">
        <v>918</v>
      </c>
      <c r="H854" s="353" t="s">
        <v>765</v>
      </c>
      <c r="I854" s="357" t="s">
        <v>1967</v>
      </c>
      <c r="J854" s="356" t="s">
        <v>1968</v>
      </c>
      <c r="K854" s="356" t="s">
        <v>732</v>
      </c>
      <c r="L854" s="357" t="s">
        <v>1531</v>
      </c>
      <c r="M854" s="356">
        <v>556524947</v>
      </c>
      <c r="N854" s="374">
        <v>44609</v>
      </c>
      <c r="O854" s="70">
        <f t="shared" si="77"/>
        <v>2</v>
      </c>
      <c r="P854" s="70">
        <f t="shared" si="78"/>
        <v>2</v>
      </c>
      <c r="Q854" s="135" t="str">
        <f t="shared" si="79"/>
        <v>Gastos_com_Pessoal</v>
      </c>
    </row>
    <row r="855" spans="1:17" ht="36" hidden="1" x14ac:dyDescent="0.2">
      <c r="A855" s="366">
        <f t="shared" si="80"/>
        <v>852</v>
      </c>
      <c r="B855" s="351">
        <v>44609</v>
      </c>
      <c r="C855" s="375">
        <v>44593</v>
      </c>
      <c r="D855" s="353" t="s">
        <v>104</v>
      </c>
      <c r="E855" s="353" t="s">
        <v>193</v>
      </c>
      <c r="F855" s="354">
        <v>3942.82</v>
      </c>
      <c r="G855" s="353" t="s">
        <v>919</v>
      </c>
      <c r="H855" s="353" t="s">
        <v>765</v>
      </c>
      <c r="I855" s="357" t="s">
        <v>1967</v>
      </c>
      <c r="J855" s="356" t="s">
        <v>1968</v>
      </c>
      <c r="K855" s="356" t="s">
        <v>732</v>
      </c>
      <c r="L855" s="357" t="s">
        <v>1531</v>
      </c>
      <c r="M855" s="356">
        <v>556524947</v>
      </c>
      <c r="N855" s="374">
        <v>44609</v>
      </c>
      <c r="O855" s="70">
        <f t="shared" si="77"/>
        <v>2</v>
      </c>
      <c r="P855" s="70">
        <f t="shared" si="78"/>
        <v>2</v>
      </c>
      <c r="Q855" s="135" t="str">
        <f t="shared" si="79"/>
        <v>Gastos_com_Pessoal</v>
      </c>
    </row>
    <row r="856" spans="1:17" ht="25.5" hidden="1" x14ac:dyDescent="0.2">
      <c r="A856" s="366">
        <f t="shared" si="80"/>
        <v>853</v>
      </c>
      <c r="B856" s="351">
        <v>44609</v>
      </c>
      <c r="C856" s="375">
        <v>44593</v>
      </c>
      <c r="D856" s="353" t="s">
        <v>104</v>
      </c>
      <c r="E856" s="353" t="s">
        <v>187</v>
      </c>
      <c r="F856" s="354">
        <v>244.58</v>
      </c>
      <c r="G856" s="353" t="s">
        <v>1019</v>
      </c>
      <c r="H856" s="353" t="s">
        <v>138</v>
      </c>
      <c r="I856" s="357" t="s">
        <v>1969</v>
      </c>
      <c r="J856" s="356" t="s">
        <v>1970</v>
      </c>
      <c r="K856" s="356" t="s">
        <v>732</v>
      </c>
      <c r="L856" s="357" t="s">
        <v>1531</v>
      </c>
      <c r="M856" s="356">
        <v>556524947</v>
      </c>
      <c r="N856" s="374">
        <v>44609</v>
      </c>
      <c r="O856" s="70">
        <f t="shared" si="77"/>
        <v>2</v>
      </c>
      <c r="P856" s="70">
        <f t="shared" si="78"/>
        <v>2</v>
      </c>
      <c r="Q856" s="135" t="str">
        <f t="shared" si="79"/>
        <v>Gastos_com_Pessoal</v>
      </c>
    </row>
    <row r="857" spans="1:17" ht="25.5" hidden="1" x14ac:dyDescent="0.2">
      <c r="A857" s="366">
        <f t="shared" si="80"/>
        <v>854</v>
      </c>
      <c r="B857" s="351">
        <v>44609</v>
      </c>
      <c r="C857" s="375">
        <v>44593</v>
      </c>
      <c r="D857" s="353" t="s">
        <v>104</v>
      </c>
      <c r="E857" s="353" t="s">
        <v>189</v>
      </c>
      <c r="F857" s="354">
        <v>1404.46</v>
      </c>
      <c r="G857" s="353" t="s">
        <v>915</v>
      </c>
      <c r="H857" s="353" t="s">
        <v>138</v>
      </c>
      <c r="I857" s="357" t="s">
        <v>1969</v>
      </c>
      <c r="J857" s="356" t="s">
        <v>1970</v>
      </c>
      <c r="K857" s="356" t="s">
        <v>732</v>
      </c>
      <c r="L857" s="357" t="s">
        <v>1531</v>
      </c>
      <c r="M857" s="356">
        <v>556524947</v>
      </c>
      <c r="N857" s="374">
        <v>44609</v>
      </c>
      <c r="O857" s="70">
        <f t="shared" si="77"/>
        <v>2</v>
      </c>
      <c r="P857" s="70">
        <f t="shared" si="78"/>
        <v>2</v>
      </c>
      <c r="Q857" s="135" t="str">
        <f t="shared" si="79"/>
        <v>Gastos_com_Pessoal</v>
      </c>
    </row>
    <row r="858" spans="1:17" ht="25.5" hidden="1" x14ac:dyDescent="0.2">
      <c r="A858" s="366">
        <f t="shared" si="80"/>
        <v>855</v>
      </c>
      <c r="B858" s="351">
        <v>44609</v>
      </c>
      <c r="C858" s="375">
        <v>44593</v>
      </c>
      <c r="D858" s="353" t="s">
        <v>104</v>
      </c>
      <c r="E858" s="353" t="s">
        <v>191</v>
      </c>
      <c r="F858" s="354">
        <v>468.15</v>
      </c>
      <c r="G858" s="353" t="s">
        <v>918</v>
      </c>
      <c r="H858" s="353" t="s">
        <v>138</v>
      </c>
      <c r="I858" s="357" t="s">
        <v>1969</v>
      </c>
      <c r="J858" s="356" t="s">
        <v>1970</v>
      </c>
      <c r="K858" s="356" t="s">
        <v>732</v>
      </c>
      <c r="L858" s="357" t="s">
        <v>1531</v>
      </c>
      <c r="M858" s="356">
        <v>556524947</v>
      </c>
      <c r="N858" s="374">
        <v>44609</v>
      </c>
      <c r="O858" s="70">
        <f t="shared" si="77"/>
        <v>2</v>
      </c>
      <c r="P858" s="70">
        <f t="shared" si="78"/>
        <v>2</v>
      </c>
      <c r="Q858" s="135" t="str">
        <f t="shared" si="79"/>
        <v>Gastos_com_Pessoal</v>
      </c>
    </row>
    <row r="859" spans="1:17" ht="36" hidden="1" x14ac:dyDescent="0.2">
      <c r="A859" s="366">
        <f t="shared" si="80"/>
        <v>856</v>
      </c>
      <c r="B859" s="351">
        <v>44609</v>
      </c>
      <c r="C859" s="375">
        <v>44593</v>
      </c>
      <c r="D859" s="353" t="s">
        <v>104</v>
      </c>
      <c r="E859" s="353" t="s">
        <v>193</v>
      </c>
      <c r="F859" s="354">
        <v>1777.85</v>
      </c>
      <c r="G859" s="353" t="s">
        <v>919</v>
      </c>
      <c r="H859" s="353" t="s">
        <v>138</v>
      </c>
      <c r="I859" s="357" t="s">
        <v>1969</v>
      </c>
      <c r="J859" s="356" t="s">
        <v>1970</v>
      </c>
      <c r="K859" s="356" t="s">
        <v>732</v>
      </c>
      <c r="L859" s="357" t="s">
        <v>1531</v>
      </c>
      <c r="M859" s="356">
        <v>556524947</v>
      </c>
      <c r="N859" s="374">
        <v>44609</v>
      </c>
      <c r="O859" s="70">
        <f t="shared" si="77"/>
        <v>2</v>
      </c>
      <c r="P859" s="70">
        <f t="shared" si="78"/>
        <v>2</v>
      </c>
      <c r="Q859" s="135" t="str">
        <f t="shared" si="79"/>
        <v>Gastos_com_Pessoal</v>
      </c>
    </row>
    <row r="860" spans="1:17" ht="25.5" hidden="1" x14ac:dyDescent="0.2">
      <c r="A860" s="366">
        <f t="shared" si="80"/>
        <v>857</v>
      </c>
      <c r="B860" s="351">
        <v>44609</v>
      </c>
      <c r="C860" s="375">
        <v>44593</v>
      </c>
      <c r="D860" s="353" t="s">
        <v>104</v>
      </c>
      <c r="E860" s="353" t="s">
        <v>187</v>
      </c>
      <c r="F860" s="354">
        <v>194.3</v>
      </c>
      <c r="G860" s="353" t="s">
        <v>1019</v>
      </c>
      <c r="H860" s="353" t="s">
        <v>138</v>
      </c>
      <c r="I860" s="357" t="s">
        <v>1971</v>
      </c>
      <c r="J860" s="356" t="s">
        <v>1972</v>
      </c>
      <c r="K860" s="356" t="s">
        <v>732</v>
      </c>
      <c r="L860" s="357" t="s">
        <v>1531</v>
      </c>
      <c r="M860" s="356">
        <v>556524947</v>
      </c>
      <c r="N860" s="374">
        <v>44609</v>
      </c>
      <c r="O860" s="70">
        <f t="shared" si="77"/>
        <v>2</v>
      </c>
      <c r="P860" s="70">
        <f t="shared" si="78"/>
        <v>2</v>
      </c>
      <c r="Q860" s="135" t="str">
        <f t="shared" si="79"/>
        <v>Gastos_com_Pessoal</v>
      </c>
    </row>
    <row r="861" spans="1:17" ht="25.5" hidden="1" x14ac:dyDescent="0.2">
      <c r="A861" s="366">
        <f t="shared" si="80"/>
        <v>858</v>
      </c>
      <c r="B861" s="351">
        <v>44609</v>
      </c>
      <c r="C861" s="375">
        <v>44593</v>
      </c>
      <c r="D861" s="353" t="s">
        <v>104</v>
      </c>
      <c r="E861" s="353" t="s">
        <v>189</v>
      </c>
      <c r="F861" s="354">
        <v>1234.6500000000001</v>
      </c>
      <c r="G861" s="353" t="s">
        <v>915</v>
      </c>
      <c r="H861" s="353" t="s">
        <v>138</v>
      </c>
      <c r="I861" s="357" t="s">
        <v>1971</v>
      </c>
      <c r="J861" s="356" t="s">
        <v>1972</v>
      </c>
      <c r="K861" s="356" t="s">
        <v>732</v>
      </c>
      <c r="L861" s="357" t="s">
        <v>1531</v>
      </c>
      <c r="M861" s="356">
        <v>556524947</v>
      </c>
      <c r="N861" s="374">
        <v>44609</v>
      </c>
      <c r="O861" s="70">
        <f t="shared" si="77"/>
        <v>2</v>
      </c>
      <c r="P861" s="70">
        <f t="shared" si="78"/>
        <v>2</v>
      </c>
      <c r="Q861" s="135" t="str">
        <f t="shared" si="79"/>
        <v>Gastos_com_Pessoal</v>
      </c>
    </row>
    <row r="862" spans="1:17" ht="25.5" hidden="1" x14ac:dyDescent="0.2">
      <c r="A862" s="366">
        <f t="shared" si="80"/>
        <v>859</v>
      </c>
      <c r="B862" s="351">
        <v>44609</v>
      </c>
      <c r="C862" s="375">
        <v>44593</v>
      </c>
      <c r="D862" s="353" t="s">
        <v>104</v>
      </c>
      <c r="E862" s="353" t="s">
        <v>191</v>
      </c>
      <c r="F862" s="354">
        <v>411.55</v>
      </c>
      <c r="G862" s="353" t="s">
        <v>918</v>
      </c>
      <c r="H862" s="353" t="s">
        <v>138</v>
      </c>
      <c r="I862" s="357" t="s">
        <v>1971</v>
      </c>
      <c r="J862" s="356" t="s">
        <v>1972</v>
      </c>
      <c r="K862" s="356" t="s">
        <v>732</v>
      </c>
      <c r="L862" s="357" t="s">
        <v>1531</v>
      </c>
      <c r="M862" s="356">
        <v>556524947</v>
      </c>
      <c r="N862" s="374">
        <v>44609</v>
      </c>
      <c r="O862" s="70">
        <f t="shared" si="77"/>
        <v>2</v>
      </c>
      <c r="P862" s="70">
        <f t="shared" si="78"/>
        <v>2</v>
      </c>
      <c r="Q862" s="135" t="str">
        <f t="shared" si="79"/>
        <v>Gastos_com_Pessoal</v>
      </c>
    </row>
    <row r="863" spans="1:17" ht="36" hidden="1" x14ac:dyDescent="0.2">
      <c r="A863" s="366">
        <f t="shared" si="80"/>
        <v>860</v>
      </c>
      <c r="B863" s="351">
        <v>44609</v>
      </c>
      <c r="C863" s="375">
        <v>44593</v>
      </c>
      <c r="D863" s="353" t="s">
        <v>104</v>
      </c>
      <c r="E863" s="353" t="s">
        <v>193</v>
      </c>
      <c r="F863" s="354">
        <v>2958.69</v>
      </c>
      <c r="G863" s="353" t="s">
        <v>919</v>
      </c>
      <c r="H863" s="353" t="s">
        <v>138</v>
      </c>
      <c r="I863" s="357" t="s">
        <v>1971</v>
      </c>
      <c r="J863" s="356" t="s">
        <v>1972</v>
      </c>
      <c r="K863" s="356" t="s">
        <v>732</v>
      </c>
      <c r="L863" s="357" t="s">
        <v>1531</v>
      </c>
      <c r="M863" s="356">
        <v>556524947</v>
      </c>
      <c r="N863" s="374">
        <v>44609</v>
      </c>
      <c r="O863" s="70">
        <f t="shared" si="77"/>
        <v>2</v>
      </c>
      <c r="P863" s="70">
        <f t="shared" si="78"/>
        <v>2</v>
      </c>
      <c r="Q863" s="135" t="str">
        <f t="shared" si="79"/>
        <v>Gastos_com_Pessoal</v>
      </c>
    </row>
    <row r="864" spans="1:17" ht="25.5" hidden="1" x14ac:dyDescent="0.2">
      <c r="A864" s="366">
        <f t="shared" si="80"/>
        <v>861</v>
      </c>
      <c r="B864" s="351">
        <v>44609</v>
      </c>
      <c r="C864" s="375">
        <v>44593</v>
      </c>
      <c r="D864" s="353" t="s">
        <v>104</v>
      </c>
      <c r="E864" s="353" t="s">
        <v>191</v>
      </c>
      <c r="F864" s="354">
        <v>823.04</v>
      </c>
      <c r="G864" s="353" t="s">
        <v>1973</v>
      </c>
      <c r="H864" s="353" t="s">
        <v>131</v>
      </c>
      <c r="I864" s="357" t="s">
        <v>1974</v>
      </c>
      <c r="J864" s="356" t="s">
        <v>1975</v>
      </c>
      <c r="K864" s="356" t="s">
        <v>732</v>
      </c>
      <c r="L864" s="357" t="s">
        <v>1531</v>
      </c>
      <c r="M864" s="356">
        <v>756514018</v>
      </c>
      <c r="N864" s="374">
        <v>44609</v>
      </c>
      <c r="O864" s="70">
        <f t="shared" si="77"/>
        <v>2</v>
      </c>
      <c r="P864" s="70">
        <f t="shared" si="78"/>
        <v>2</v>
      </c>
      <c r="Q864" s="135" t="str">
        <f t="shared" si="79"/>
        <v>Gastos_com_Pessoal</v>
      </c>
    </row>
    <row r="865" spans="1:17" ht="25.5" hidden="1" x14ac:dyDescent="0.2">
      <c r="A865" s="366">
        <f t="shared" si="80"/>
        <v>862</v>
      </c>
      <c r="B865" s="351">
        <v>44609</v>
      </c>
      <c r="C865" s="375">
        <v>44593</v>
      </c>
      <c r="D865" s="353" t="s">
        <v>104</v>
      </c>
      <c r="E865" s="353" t="s">
        <v>189</v>
      </c>
      <c r="F865" s="354">
        <v>2330.15</v>
      </c>
      <c r="G865" s="353" t="s">
        <v>1976</v>
      </c>
      <c r="H865" s="353" t="s">
        <v>131</v>
      </c>
      <c r="I865" s="357" t="s">
        <v>1974</v>
      </c>
      <c r="J865" s="356" t="s">
        <v>1975</v>
      </c>
      <c r="K865" s="356" t="s">
        <v>732</v>
      </c>
      <c r="L865" s="357" t="s">
        <v>1531</v>
      </c>
      <c r="M865" s="356">
        <v>756514018</v>
      </c>
      <c r="N865" s="374">
        <v>44609</v>
      </c>
      <c r="O865" s="70">
        <f t="shared" si="77"/>
        <v>2</v>
      </c>
      <c r="P865" s="70">
        <f t="shared" si="78"/>
        <v>2</v>
      </c>
      <c r="Q865" s="135" t="str">
        <f t="shared" si="79"/>
        <v>Gastos_com_Pessoal</v>
      </c>
    </row>
    <row r="866" spans="1:17" ht="25.5" hidden="1" x14ac:dyDescent="0.2">
      <c r="A866" s="366">
        <f t="shared" si="80"/>
        <v>863</v>
      </c>
      <c r="B866" s="351">
        <v>44609</v>
      </c>
      <c r="C866" s="375">
        <v>44593</v>
      </c>
      <c r="D866" s="353" t="s">
        <v>104</v>
      </c>
      <c r="E866" s="353" t="s">
        <v>191</v>
      </c>
      <c r="F866" s="354">
        <v>920</v>
      </c>
      <c r="G866" s="353" t="s">
        <v>1977</v>
      </c>
      <c r="H866" s="353" t="s">
        <v>131</v>
      </c>
      <c r="I866" s="357" t="s">
        <v>1978</v>
      </c>
      <c r="J866" s="356" t="s">
        <v>1979</v>
      </c>
      <c r="K866" s="356" t="s">
        <v>732</v>
      </c>
      <c r="L866" s="357" t="s">
        <v>1531</v>
      </c>
      <c r="M866" s="356">
        <v>756514018</v>
      </c>
      <c r="N866" s="374">
        <v>44609</v>
      </c>
      <c r="O866" s="70">
        <f t="shared" si="77"/>
        <v>2</v>
      </c>
      <c r="P866" s="70">
        <f t="shared" si="78"/>
        <v>2</v>
      </c>
      <c r="Q866" s="135" t="str">
        <f t="shared" si="79"/>
        <v>Gastos_com_Pessoal</v>
      </c>
    </row>
    <row r="867" spans="1:17" ht="25.5" hidden="1" x14ac:dyDescent="0.2">
      <c r="A867" s="366">
        <f t="shared" si="80"/>
        <v>864</v>
      </c>
      <c r="B867" s="351">
        <v>44609</v>
      </c>
      <c r="C867" s="375">
        <v>44593</v>
      </c>
      <c r="D867" s="353" t="s">
        <v>104</v>
      </c>
      <c r="E867" s="353" t="s">
        <v>189</v>
      </c>
      <c r="F867" s="354">
        <v>2562.6999999999998</v>
      </c>
      <c r="G867" s="353" t="s">
        <v>1980</v>
      </c>
      <c r="H867" s="353" t="s">
        <v>131</v>
      </c>
      <c r="I867" s="357" t="s">
        <v>1978</v>
      </c>
      <c r="J867" s="356" t="s">
        <v>1979</v>
      </c>
      <c r="K867" s="356" t="s">
        <v>732</v>
      </c>
      <c r="L867" s="357" t="s">
        <v>1531</v>
      </c>
      <c r="M867" s="356">
        <v>756514018</v>
      </c>
      <c r="N867" s="374">
        <v>44609</v>
      </c>
      <c r="O867" s="70">
        <f t="shared" si="77"/>
        <v>2</v>
      </c>
      <c r="P867" s="70">
        <f t="shared" si="78"/>
        <v>2</v>
      </c>
      <c r="Q867" s="135" t="str">
        <f t="shared" si="79"/>
        <v>Gastos_com_Pessoal</v>
      </c>
    </row>
    <row r="868" spans="1:17" ht="25.5" hidden="1" x14ac:dyDescent="0.2">
      <c r="A868" s="366">
        <f t="shared" si="80"/>
        <v>865</v>
      </c>
      <c r="B868" s="351">
        <v>44609</v>
      </c>
      <c r="C868" s="375">
        <v>44593</v>
      </c>
      <c r="D868" s="353" t="s">
        <v>104</v>
      </c>
      <c r="E868" s="353" t="s">
        <v>191</v>
      </c>
      <c r="F868" s="354">
        <v>913.9</v>
      </c>
      <c r="G868" s="353" t="s">
        <v>1981</v>
      </c>
      <c r="H868" s="353" t="s">
        <v>131</v>
      </c>
      <c r="I868" s="357" t="s">
        <v>1982</v>
      </c>
      <c r="J868" s="356" t="s">
        <v>1983</v>
      </c>
      <c r="K868" s="356" t="s">
        <v>732</v>
      </c>
      <c r="L868" s="357" t="s">
        <v>1531</v>
      </c>
      <c r="M868" s="356">
        <v>756514018</v>
      </c>
      <c r="N868" s="374">
        <v>44609</v>
      </c>
      <c r="O868" s="70">
        <f t="shared" si="77"/>
        <v>2</v>
      </c>
      <c r="P868" s="70">
        <f t="shared" si="78"/>
        <v>2</v>
      </c>
      <c r="Q868" s="135" t="str">
        <f t="shared" si="79"/>
        <v>Gastos_com_Pessoal</v>
      </c>
    </row>
    <row r="869" spans="1:17" ht="25.5" hidden="1" x14ac:dyDescent="0.2">
      <c r="A869" s="366">
        <f t="shared" si="80"/>
        <v>866</v>
      </c>
      <c r="B869" s="351">
        <v>44609</v>
      </c>
      <c r="C869" s="375">
        <v>44593</v>
      </c>
      <c r="D869" s="353" t="s">
        <v>104</v>
      </c>
      <c r="E869" s="353" t="s">
        <v>189</v>
      </c>
      <c r="F869" s="354">
        <v>2547.96</v>
      </c>
      <c r="G869" s="353" t="s">
        <v>1984</v>
      </c>
      <c r="H869" s="353" t="s">
        <v>131</v>
      </c>
      <c r="I869" s="357" t="s">
        <v>1982</v>
      </c>
      <c r="J869" s="356" t="s">
        <v>1983</v>
      </c>
      <c r="K869" s="356" t="s">
        <v>732</v>
      </c>
      <c r="L869" s="357" t="s">
        <v>1531</v>
      </c>
      <c r="M869" s="356">
        <v>756514018</v>
      </c>
      <c r="N869" s="374">
        <v>44609</v>
      </c>
      <c r="O869" s="70">
        <f t="shared" si="77"/>
        <v>2</v>
      </c>
      <c r="P869" s="70">
        <f t="shared" si="78"/>
        <v>2</v>
      </c>
      <c r="Q869" s="135" t="str">
        <f t="shared" si="79"/>
        <v>Gastos_com_Pessoal</v>
      </c>
    </row>
    <row r="870" spans="1:17" ht="25.5" hidden="1" x14ac:dyDescent="0.2">
      <c r="A870" s="366">
        <f t="shared" si="80"/>
        <v>867</v>
      </c>
      <c r="B870" s="351">
        <v>44609</v>
      </c>
      <c r="C870" s="375">
        <v>44593</v>
      </c>
      <c r="D870" s="353" t="s">
        <v>104</v>
      </c>
      <c r="E870" s="353" t="s">
        <v>191</v>
      </c>
      <c r="F870" s="354">
        <v>1096.17</v>
      </c>
      <c r="G870" s="353" t="s">
        <v>1985</v>
      </c>
      <c r="H870" s="353" t="s">
        <v>136</v>
      </c>
      <c r="I870" s="357" t="s">
        <v>1986</v>
      </c>
      <c r="J870" s="356" t="s">
        <v>1987</v>
      </c>
      <c r="K870" s="356" t="s">
        <v>732</v>
      </c>
      <c r="L870" s="357" t="s">
        <v>1531</v>
      </c>
      <c r="M870" s="356">
        <v>756514018</v>
      </c>
      <c r="N870" s="374">
        <v>44609</v>
      </c>
      <c r="O870" s="70">
        <f t="shared" si="77"/>
        <v>2</v>
      </c>
      <c r="P870" s="70">
        <f t="shared" si="78"/>
        <v>2</v>
      </c>
      <c r="Q870" s="135" t="str">
        <f t="shared" si="79"/>
        <v>Gastos_com_Pessoal</v>
      </c>
    </row>
    <row r="871" spans="1:17" ht="25.5" hidden="1" x14ac:dyDescent="0.2">
      <c r="A871" s="366">
        <f t="shared" si="80"/>
        <v>868</v>
      </c>
      <c r="B871" s="351">
        <v>44609</v>
      </c>
      <c r="C871" s="375">
        <v>44593</v>
      </c>
      <c r="D871" s="353" t="s">
        <v>104</v>
      </c>
      <c r="E871" s="353" t="s">
        <v>189</v>
      </c>
      <c r="F871" s="354">
        <v>3023.31</v>
      </c>
      <c r="G871" s="353" t="s">
        <v>1988</v>
      </c>
      <c r="H871" s="353" t="s">
        <v>136</v>
      </c>
      <c r="I871" s="357" t="s">
        <v>1986</v>
      </c>
      <c r="J871" s="356" t="s">
        <v>1987</v>
      </c>
      <c r="K871" s="356" t="s">
        <v>732</v>
      </c>
      <c r="L871" s="357" t="s">
        <v>1531</v>
      </c>
      <c r="M871" s="356">
        <v>756514018</v>
      </c>
      <c r="N871" s="374">
        <v>44609</v>
      </c>
      <c r="O871" s="70">
        <f t="shared" si="77"/>
        <v>2</v>
      </c>
      <c r="P871" s="70">
        <f t="shared" si="78"/>
        <v>2</v>
      </c>
      <c r="Q871" s="135" t="str">
        <f t="shared" si="79"/>
        <v>Gastos_com_Pessoal</v>
      </c>
    </row>
    <row r="872" spans="1:17" ht="25.5" hidden="1" x14ac:dyDescent="0.2">
      <c r="A872" s="366">
        <f t="shared" si="80"/>
        <v>869</v>
      </c>
      <c r="B872" s="351">
        <v>44609</v>
      </c>
      <c r="C872" s="375">
        <v>44593</v>
      </c>
      <c r="D872" s="353" t="s">
        <v>104</v>
      </c>
      <c r="E872" s="353" t="s">
        <v>191</v>
      </c>
      <c r="F872" s="354">
        <v>1722.51</v>
      </c>
      <c r="G872" s="353" t="s">
        <v>1989</v>
      </c>
      <c r="H872" s="353" t="s">
        <v>132</v>
      </c>
      <c r="I872" s="357" t="s">
        <v>1990</v>
      </c>
      <c r="J872" s="356" t="s">
        <v>1991</v>
      </c>
      <c r="K872" s="356" t="s">
        <v>732</v>
      </c>
      <c r="L872" s="357" t="s">
        <v>1531</v>
      </c>
      <c r="M872" s="356">
        <v>756514018</v>
      </c>
      <c r="N872" s="374">
        <v>44609</v>
      </c>
      <c r="O872" s="70">
        <f t="shared" si="77"/>
        <v>2</v>
      </c>
      <c r="P872" s="70">
        <f t="shared" si="78"/>
        <v>2</v>
      </c>
      <c r="Q872" s="135" t="str">
        <f t="shared" si="79"/>
        <v>Gastos_com_Pessoal</v>
      </c>
    </row>
    <row r="873" spans="1:17" ht="25.5" hidden="1" x14ac:dyDescent="0.2">
      <c r="A873" s="366">
        <f t="shared" si="80"/>
        <v>870</v>
      </c>
      <c r="B873" s="351">
        <v>44609</v>
      </c>
      <c r="C873" s="375">
        <v>44593</v>
      </c>
      <c r="D873" s="353" t="s">
        <v>104</v>
      </c>
      <c r="E873" s="353" t="s">
        <v>189</v>
      </c>
      <c r="F873" s="354">
        <v>2714.95</v>
      </c>
      <c r="G873" s="353" t="s">
        <v>1992</v>
      </c>
      <c r="H873" s="353" t="s">
        <v>132</v>
      </c>
      <c r="I873" s="357" t="s">
        <v>1990</v>
      </c>
      <c r="J873" s="356" t="s">
        <v>1991</v>
      </c>
      <c r="K873" s="356" t="s">
        <v>732</v>
      </c>
      <c r="L873" s="357" t="s">
        <v>1531</v>
      </c>
      <c r="M873" s="356">
        <v>756514018</v>
      </c>
      <c r="N873" s="374">
        <v>44609</v>
      </c>
      <c r="O873" s="70">
        <f t="shared" si="77"/>
        <v>2</v>
      </c>
      <c r="P873" s="70">
        <f t="shared" si="78"/>
        <v>2</v>
      </c>
      <c r="Q873" s="135" t="str">
        <f t="shared" si="79"/>
        <v>Gastos_com_Pessoal</v>
      </c>
    </row>
    <row r="874" spans="1:17" ht="25.5" hidden="1" x14ac:dyDescent="0.2">
      <c r="A874" s="366">
        <f t="shared" si="80"/>
        <v>871</v>
      </c>
      <c r="B874" s="351">
        <v>44609</v>
      </c>
      <c r="C874" s="375">
        <v>44562</v>
      </c>
      <c r="D874" s="353" t="s">
        <v>104</v>
      </c>
      <c r="E874" s="353" t="s">
        <v>106</v>
      </c>
      <c r="F874" s="354">
        <v>72922.67</v>
      </c>
      <c r="G874" s="353" t="s">
        <v>1993</v>
      </c>
      <c r="H874" s="353" t="s">
        <v>127</v>
      </c>
      <c r="I874" s="357" t="s">
        <v>636</v>
      </c>
      <c r="J874" s="356" t="s">
        <v>666</v>
      </c>
      <c r="K874" s="356" t="s">
        <v>732</v>
      </c>
      <c r="L874" s="357" t="s">
        <v>1826</v>
      </c>
      <c r="M874" s="356" t="s">
        <v>666</v>
      </c>
      <c r="N874" s="374">
        <v>44609</v>
      </c>
      <c r="O874" s="70">
        <f t="shared" ref="O874:O937" si="81">IF(B874=0,0,IF(YEAR(B874)=$P$1,MONTH(B874)-$O$1+1,(YEAR(B874)-$P$1)*12-$O$1+1+MONTH(B874)))</f>
        <v>2</v>
      </c>
      <c r="P874" s="70">
        <f t="shared" ref="P874:P937" si="82">IF(C874=0,0,IF(YEAR(C874)=$P$1,MONTH(C874)-$O$1+1,(YEAR(C874)-$P$1)*12-$O$1+1+MONTH(C874)))</f>
        <v>1</v>
      </c>
      <c r="Q874" s="135" t="str">
        <f t="shared" ref="Q874:Q937" si="83">SUBSTITUTE(D874," ","_")</f>
        <v>Gastos_com_Pessoal</v>
      </c>
    </row>
    <row r="875" spans="1:17" ht="25.5" hidden="1" x14ac:dyDescent="0.2">
      <c r="A875" s="366">
        <f t="shared" si="80"/>
        <v>872</v>
      </c>
      <c r="B875" s="351">
        <v>44609</v>
      </c>
      <c r="C875" s="375">
        <v>44562</v>
      </c>
      <c r="D875" s="353" t="s">
        <v>104</v>
      </c>
      <c r="E875" s="353" t="s">
        <v>106</v>
      </c>
      <c r="F875" s="354">
        <v>237650.88</v>
      </c>
      <c r="G875" s="353" t="s">
        <v>1994</v>
      </c>
      <c r="H875" s="353" t="s">
        <v>127</v>
      </c>
      <c r="I875" s="357" t="s">
        <v>1181</v>
      </c>
      <c r="J875" s="356" t="s">
        <v>666</v>
      </c>
      <c r="K875" s="356" t="s">
        <v>732</v>
      </c>
      <c r="L875" s="357" t="s">
        <v>1159</v>
      </c>
      <c r="M875" s="356" t="s">
        <v>1995</v>
      </c>
      <c r="N875" s="374">
        <v>44609</v>
      </c>
      <c r="O875" s="70">
        <f t="shared" si="81"/>
        <v>2</v>
      </c>
      <c r="P875" s="70">
        <f t="shared" si="82"/>
        <v>1</v>
      </c>
      <c r="Q875" s="135" t="str">
        <f t="shared" si="83"/>
        <v>Gastos_com_Pessoal</v>
      </c>
    </row>
    <row r="876" spans="1:17" ht="25.5" hidden="1" x14ac:dyDescent="0.2">
      <c r="A876" s="366">
        <f t="shared" si="80"/>
        <v>873</v>
      </c>
      <c r="B876" s="351">
        <v>44609</v>
      </c>
      <c r="C876" s="375">
        <v>44562</v>
      </c>
      <c r="D876" s="353" t="s">
        <v>115</v>
      </c>
      <c r="E876" s="353" t="s">
        <v>290</v>
      </c>
      <c r="F876" s="354">
        <v>605</v>
      </c>
      <c r="G876" s="353" t="s">
        <v>1996</v>
      </c>
      <c r="H876" s="353" t="s">
        <v>127</v>
      </c>
      <c r="I876" s="357" t="s">
        <v>1181</v>
      </c>
      <c r="J876" s="356" t="s">
        <v>666</v>
      </c>
      <c r="K876" s="356" t="s">
        <v>704</v>
      </c>
      <c r="L876" s="357" t="s">
        <v>1159</v>
      </c>
      <c r="M876" s="356" t="s">
        <v>1997</v>
      </c>
      <c r="N876" s="374">
        <v>44609</v>
      </c>
      <c r="O876" s="70">
        <f t="shared" si="81"/>
        <v>2</v>
      </c>
      <c r="P876" s="70">
        <f t="shared" si="82"/>
        <v>1</v>
      </c>
      <c r="Q876" s="135" t="str">
        <f t="shared" si="83"/>
        <v>Gastos_Gerais</v>
      </c>
    </row>
    <row r="877" spans="1:17" ht="25.5" hidden="1" x14ac:dyDescent="0.2">
      <c r="A877" s="366">
        <f t="shared" si="80"/>
        <v>874</v>
      </c>
      <c r="B877" s="351">
        <v>44609</v>
      </c>
      <c r="C877" s="375">
        <v>44593</v>
      </c>
      <c r="D877" s="353" t="s">
        <v>104</v>
      </c>
      <c r="E877" s="353" t="s">
        <v>185</v>
      </c>
      <c r="F877" s="354">
        <v>1523.59</v>
      </c>
      <c r="G877" s="353" t="s">
        <v>1650</v>
      </c>
      <c r="H877" s="353" t="s">
        <v>765</v>
      </c>
      <c r="I877" s="357" t="s">
        <v>1967</v>
      </c>
      <c r="J877" s="356" t="s">
        <v>1968</v>
      </c>
      <c r="K877" s="356" t="s">
        <v>1016</v>
      </c>
      <c r="L877" s="357" t="s">
        <v>1017</v>
      </c>
      <c r="M877" s="356" t="s">
        <v>1998</v>
      </c>
      <c r="N877" s="374">
        <v>44609</v>
      </c>
      <c r="O877" s="70">
        <f t="shared" si="81"/>
        <v>2</v>
      </c>
      <c r="P877" s="70">
        <f t="shared" si="82"/>
        <v>2</v>
      </c>
      <c r="Q877" s="135" t="str">
        <f t="shared" si="83"/>
        <v>Gastos_com_Pessoal</v>
      </c>
    </row>
    <row r="878" spans="1:17" ht="25.5" hidden="1" x14ac:dyDescent="0.2">
      <c r="A878" s="366">
        <f t="shared" si="80"/>
        <v>875</v>
      </c>
      <c r="B878" s="351">
        <v>44609</v>
      </c>
      <c r="C878" s="375">
        <v>44593</v>
      </c>
      <c r="D878" s="353" t="s">
        <v>104</v>
      </c>
      <c r="E878" s="353" t="s">
        <v>185</v>
      </c>
      <c r="F878" s="354">
        <v>611.11</v>
      </c>
      <c r="G878" s="353" t="s">
        <v>1650</v>
      </c>
      <c r="H878" s="353" t="s">
        <v>138</v>
      </c>
      <c r="I878" s="357" t="s">
        <v>1969</v>
      </c>
      <c r="J878" s="356" t="s">
        <v>1970</v>
      </c>
      <c r="K878" s="356" t="s">
        <v>1016</v>
      </c>
      <c r="L878" s="357" t="s">
        <v>1017</v>
      </c>
      <c r="M878" s="356" t="s">
        <v>1999</v>
      </c>
      <c r="N878" s="374">
        <v>44609</v>
      </c>
      <c r="O878" s="70">
        <f t="shared" si="81"/>
        <v>2</v>
      </c>
      <c r="P878" s="70">
        <f t="shared" si="82"/>
        <v>2</v>
      </c>
      <c r="Q878" s="135" t="str">
        <f t="shared" si="83"/>
        <v>Gastos_com_Pessoal</v>
      </c>
    </row>
    <row r="879" spans="1:17" ht="36" hidden="1" x14ac:dyDescent="0.2">
      <c r="A879" s="366">
        <f t="shared" si="80"/>
        <v>876</v>
      </c>
      <c r="B879" s="351">
        <v>44609</v>
      </c>
      <c r="C879" s="375">
        <v>44562</v>
      </c>
      <c r="D879" s="353" t="s">
        <v>115</v>
      </c>
      <c r="E879" s="353" t="s">
        <v>290</v>
      </c>
      <c r="F879" s="354">
        <v>552.96</v>
      </c>
      <c r="G879" s="353" t="s">
        <v>2000</v>
      </c>
      <c r="H879" s="353" t="s">
        <v>127</v>
      </c>
      <c r="I879" s="357" t="s">
        <v>1158</v>
      </c>
      <c r="J879" s="356" t="s">
        <v>666</v>
      </c>
      <c r="K879" s="356" t="s">
        <v>704</v>
      </c>
      <c r="L879" s="357" t="s">
        <v>1159</v>
      </c>
      <c r="M879" s="356">
        <v>1708</v>
      </c>
      <c r="N879" s="374">
        <v>44546</v>
      </c>
      <c r="O879" s="70">
        <f t="shared" si="81"/>
        <v>2</v>
      </c>
      <c r="P879" s="70">
        <f t="shared" si="82"/>
        <v>1</v>
      </c>
      <c r="Q879" s="135" t="str">
        <f t="shared" si="83"/>
        <v>Gastos_Gerais</v>
      </c>
    </row>
    <row r="880" spans="1:17" ht="25.5" hidden="1" x14ac:dyDescent="0.2">
      <c r="A880" s="366">
        <f t="shared" si="80"/>
        <v>877</v>
      </c>
      <c r="B880" s="351">
        <v>44609</v>
      </c>
      <c r="C880" s="375">
        <v>44593</v>
      </c>
      <c r="D880" s="353" t="s">
        <v>104</v>
      </c>
      <c r="E880" s="353" t="s">
        <v>185</v>
      </c>
      <c r="F880" s="354">
        <v>1917.74</v>
      </c>
      <c r="G880" s="353" t="s">
        <v>1650</v>
      </c>
      <c r="H880" s="353" t="s">
        <v>139</v>
      </c>
      <c r="I880" s="357" t="s">
        <v>1877</v>
      </c>
      <c r="J880" s="356" t="s">
        <v>1878</v>
      </c>
      <c r="K880" s="356" t="s">
        <v>1016</v>
      </c>
      <c r="L880" s="357" t="s">
        <v>1017</v>
      </c>
      <c r="M880" s="356" t="s">
        <v>2001</v>
      </c>
      <c r="N880" s="374">
        <v>44609</v>
      </c>
      <c r="O880" s="70">
        <f t="shared" si="81"/>
        <v>2</v>
      </c>
      <c r="P880" s="70">
        <f t="shared" si="82"/>
        <v>2</v>
      </c>
      <c r="Q880" s="135" t="str">
        <f t="shared" si="83"/>
        <v>Gastos_com_Pessoal</v>
      </c>
    </row>
    <row r="881" spans="1:17" ht="25.5" hidden="1" x14ac:dyDescent="0.2">
      <c r="A881" s="366">
        <f t="shared" si="80"/>
        <v>878</v>
      </c>
      <c r="B881" s="351">
        <v>44609</v>
      </c>
      <c r="C881" s="375">
        <v>44593</v>
      </c>
      <c r="D881" s="353" t="s">
        <v>104</v>
      </c>
      <c r="E881" s="353" t="s">
        <v>185</v>
      </c>
      <c r="F881" s="354">
        <v>613.86</v>
      </c>
      <c r="G881" s="353" t="s">
        <v>1650</v>
      </c>
      <c r="H881" s="353" t="s">
        <v>138</v>
      </c>
      <c r="I881" s="357" t="s">
        <v>1971</v>
      </c>
      <c r="J881" s="356" t="s">
        <v>1972</v>
      </c>
      <c r="K881" s="356" t="s">
        <v>1016</v>
      </c>
      <c r="L881" s="357" t="s">
        <v>1017</v>
      </c>
      <c r="M881" s="356" t="s">
        <v>2002</v>
      </c>
      <c r="N881" s="374">
        <v>44609</v>
      </c>
      <c r="O881" s="70">
        <f t="shared" si="81"/>
        <v>2</v>
      </c>
      <c r="P881" s="70">
        <f t="shared" si="82"/>
        <v>2</v>
      </c>
      <c r="Q881" s="135" t="str">
        <f t="shared" si="83"/>
        <v>Gastos_com_Pessoal</v>
      </c>
    </row>
    <row r="882" spans="1:17" ht="36" hidden="1" x14ac:dyDescent="0.2">
      <c r="A882" s="366">
        <f t="shared" si="80"/>
        <v>879</v>
      </c>
      <c r="B882" s="351">
        <v>44609</v>
      </c>
      <c r="C882" s="375">
        <v>44562</v>
      </c>
      <c r="D882" s="353" t="s">
        <v>115</v>
      </c>
      <c r="E882" s="353" t="s">
        <v>290</v>
      </c>
      <c r="F882" s="354">
        <v>1714.17</v>
      </c>
      <c r="G882" s="353" t="s">
        <v>2003</v>
      </c>
      <c r="H882" s="353" t="s">
        <v>127</v>
      </c>
      <c r="I882" s="357" t="s">
        <v>1158</v>
      </c>
      <c r="J882" s="356" t="s">
        <v>666</v>
      </c>
      <c r="K882" s="356" t="s">
        <v>704</v>
      </c>
      <c r="L882" s="357" t="s">
        <v>1159</v>
      </c>
      <c r="M882" s="356">
        <v>5952</v>
      </c>
      <c r="N882" s="374">
        <v>44609</v>
      </c>
      <c r="O882" s="70">
        <f t="shared" si="81"/>
        <v>2</v>
      </c>
      <c r="P882" s="70">
        <f t="shared" si="82"/>
        <v>1</v>
      </c>
      <c r="Q882" s="135" t="str">
        <f t="shared" si="83"/>
        <v>Gastos_Gerais</v>
      </c>
    </row>
    <row r="883" spans="1:17" ht="36" hidden="1" x14ac:dyDescent="0.2">
      <c r="A883" s="366">
        <f t="shared" si="80"/>
        <v>880</v>
      </c>
      <c r="B883" s="351">
        <v>44609</v>
      </c>
      <c r="C883" s="375">
        <v>44593</v>
      </c>
      <c r="D883" s="353" t="s">
        <v>104</v>
      </c>
      <c r="E883" s="353" t="s">
        <v>106</v>
      </c>
      <c r="F883" s="354">
        <v>1479.16</v>
      </c>
      <c r="G883" s="353" t="s">
        <v>2004</v>
      </c>
      <c r="H883" s="353" t="s">
        <v>132</v>
      </c>
      <c r="I883" s="357" t="s">
        <v>891</v>
      </c>
      <c r="J883" s="356" t="s">
        <v>892</v>
      </c>
      <c r="K883" s="356" t="s">
        <v>732</v>
      </c>
      <c r="L883" s="357" t="s">
        <v>792</v>
      </c>
      <c r="M883" s="356" t="s">
        <v>2005</v>
      </c>
      <c r="N883" s="374">
        <v>44609</v>
      </c>
      <c r="O883" s="70">
        <f t="shared" si="81"/>
        <v>2</v>
      </c>
      <c r="P883" s="70">
        <f t="shared" si="82"/>
        <v>2</v>
      </c>
      <c r="Q883" s="135" t="str">
        <f t="shared" si="83"/>
        <v>Gastos_com_Pessoal</v>
      </c>
    </row>
    <row r="884" spans="1:17" ht="60" hidden="1" x14ac:dyDescent="0.2">
      <c r="A884" s="366">
        <f t="shared" si="80"/>
        <v>881</v>
      </c>
      <c r="B884" s="351">
        <v>44609</v>
      </c>
      <c r="C884" s="375">
        <v>44593</v>
      </c>
      <c r="D884" s="353" t="s">
        <v>115</v>
      </c>
      <c r="E884" s="353" t="s">
        <v>378</v>
      </c>
      <c r="F884" s="354">
        <v>-15.15</v>
      </c>
      <c r="G884" s="353" t="s">
        <v>1869</v>
      </c>
      <c r="H884" s="353" t="s">
        <v>127</v>
      </c>
      <c r="I884" s="357" t="s">
        <v>664</v>
      </c>
      <c r="J884" s="356" t="s">
        <v>811</v>
      </c>
      <c r="K884" s="356" t="s">
        <v>732</v>
      </c>
      <c r="L884" s="357" t="s">
        <v>1066</v>
      </c>
      <c r="M884" s="356" t="s">
        <v>666</v>
      </c>
      <c r="N884" s="374">
        <v>44609</v>
      </c>
      <c r="O884" s="70">
        <f t="shared" si="81"/>
        <v>2</v>
      </c>
      <c r="P884" s="70">
        <f t="shared" si="82"/>
        <v>2</v>
      </c>
      <c r="Q884" s="135" t="str">
        <f t="shared" si="83"/>
        <v>Gastos_Gerais</v>
      </c>
    </row>
    <row r="885" spans="1:17" ht="25.5" hidden="1" x14ac:dyDescent="0.2">
      <c r="A885" s="366">
        <f t="shared" si="80"/>
        <v>882</v>
      </c>
      <c r="B885" s="351">
        <v>44610</v>
      </c>
      <c r="C885" s="375">
        <v>44562</v>
      </c>
      <c r="D885" s="353" t="s">
        <v>115</v>
      </c>
      <c r="E885" s="353" t="s">
        <v>298</v>
      </c>
      <c r="F885" s="354">
        <v>3107.59</v>
      </c>
      <c r="G885" s="353" t="s">
        <v>2006</v>
      </c>
      <c r="H885" s="353" t="s">
        <v>131</v>
      </c>
      <c r="I885" s="357" t="s">
        <v>1043</v>
      </c>
      <c r="J885" s="356" t="s">
        <v>1044</v>
      </c>
      <c r="K885" s="356" t="s">
        <v>704</v>
      </c>
      <c r="L885" s="357" t="s">
        <v>428</v>
      </c>
      <c r="M885" s="356">
        <v>14722</v>
      </c>
      <c r="N885" s="374">
        <v>44582</v>
      </c>
      <c r="O885" s="70">
        <f t="shared" si="81"/>
        <v>2</v>
      </c>
      <c r="P885" s="70">
        <f t="shared" si="82"/>
        <v>1</v>
      </c>
      <c r="Q885" s="135" t="str">
        <f t="shared" si="83"/>
        <v>Gastos_Gerais</v>
      </c>
    </row>
    <row r="886" spans="1:17" ht="25.5" hidden="1" x14ac:dyDescent="0.2">
      <c r="A886" s="366">
        <f t="shared" si="80"/>
        <v>883</v>
      </c>
      <c r="B886" s="351">
        <v>44610</v>
      </c>
      <c r="C886" s="375">
        <v>44593</v>
      </c>
      <c r="D886" s="353" t="s">
        <v>115</v>
      </c>
      <c r="E886" s="353" t="s">
        <v>264</v>
      </c>
      <c r="F886" s="354">
        <v>3500</v>
      </c>
      <c r="G886" s="353" t="s">
        <v>2007</v>
      </c>
      <c r="H886" s="353" t="s">
        <v>128</v>
      </c>
      <c r="I886" s="357" t="s">
        <v>1237</v>
      </c>
      <c r="J886" s="356" t="s">
        <v>1238</v>
      </c>
      <c r="K886" s="356" t="s">
        <v>704</v>
      </c>
      <c r="L886" s="357" t="s">
        <v>428</v>
      </c>
      <c r="M886" s="356">
        <v>2109</v>
      </c>
      <c r="N886" s="374">
        <v>44603</v>
      </c>
      <c r="O886" s="70">
        <f t="shared" si="81"/>
        <v>2</v>
      </c>
      <c r="P886" s="70">
        <f t="shared" si="82"/>
        <v>2</v>
      </c>
      <c r="Q886" s="135" t="str">
        <f t="shared" si="83"/>
        <v>Gastos_Gerais</v>
      </c>
    </row>
    <row r="887" spans="1:17" ht="48" hidden="1" x14ac:dyDescent="0.2">
      <c r="A887" s="366">
        <f t="shared" si="80"/>
        <v>884</v>
      </c>
      <c r="B887" s="351">
        <v>44610</v>
      </c>
      <c r="C887" s="375">
        <v>44593</v>
      </c>
      <c r="D887" s="353" t="s">
        <v>104</v>
      </c>
      <c r="E887" s="353" t="s">
        <v>195</v>
      </c>
      <c r="F887" s="354">
        <v>3969.68</v>
      </c>
      <c r="G887" s="353" t="s">
        <v>639</v>
      </c>
      <c r="H887" s="353" t="s">
        <v>127</v>
      </c>
      <c r="I887" s="357" t="s">
        <v>638</v>
      </c>
      <c r="J887" s="356" t="s">
        <v>944</v>
      </c>
      <c r="K887" s="356" t="s">
        <v>704</v>
      </c>
      <c r="L887" s="357" t="s">
        <v>428</v>
      </c>
      <c r="M887" s="356">
        <v>2022299</v>
      </c>
      <c r="N887" s="374">
        <v>44601</v>
      </c>
      <c r="O887" s="70">
        <f t="shared" si="81"/>
        <v>2</v>
      </c>
      <c r="P887" s="70">
        <f t="shared" si="82"/>
        <v>2</v>
      </c>
      <c r="Q887" s="135" t="str">
        <f t="shared" si="83"/>
        <v>Gastos_com_Pessoal</v>
      </c>
    </row>
    <row r="888" spans="1:17" ht="25.5" hidden="1" x14ac:dyDescent="0.2">
      <c r="A888" s="366">
        <f t="shared" si="80"/>
        <v>885</v>
      </c>
      <c r="B888" s="351">
        <v>44610</v>
      </c>
      <c r="C888" s="375">
        <v>44593</v>
      </c>
      <c r="D888" s="353" t="s">
        <v>115</v>
      </c>
      <c r="E888" s="353" t="s">
        <v>234</v>
      </c>
      <c r="F888" s="354">
        <v>129.99</v>
      </c>
      <c r="G888" s="353" t="s">
        <v>2008</v>
      </c>
      <c r="H888" s="353" t="s">
        <v>135</v>
      </c>
      <c r="I888" s="357" t="s">
        <v>1163</v>
      </c>
      <c r="J888" s="356" t="s">
        <v>1164</v>
      </c>
      <c r="K888" s="356" t="s">
        <v>704</v>
      </c>
      <c r="L888" s="357" t="s">
        <v>705</v>
      </c>
      <c r="M888" s="356" t="s">
        <v>2009</v>
      </c>
      <c r="N888" s="374">
        <v>44610</v>
      </c>
      <c r="O888" s="70">
        <f t="shared" si="81"/>
        <v>2</v>
      </c>
      <c r="P888" s="70">
        <f t="shared" si="82"/>
        <v>2</v>
      </c>
      <c r="Q888" s="135" t="str">
        <f t="shared" si="83"/>
        <v>Gastos_Gerais</v>
      </c>
    </row>
    <row r="889" spans="1:17" ht="25.5" hidden="1" x14ac:dyDescent="0.2">
      <c r="A889" s="366">
        <f t="shared" si="80"/>
        <v>886</v>
      </c>
      <c r="B889" s="351">
        <v>44610</v>
      </c>
      <c r="C889" s="375">
        <v>44593</v>
      </c>
      <c r="D889" s="353" t="s">
        <v>104</v>
      </c>
      <c r="E889" s="353" t="s">
        <v>212</v>
      </c>
      <c r="F889" s="354">
        <v>17987.41</v>
      </c>
      <c r="G889" s="353" t="s">
        <v>2010</v>
      </c>
      <c r="H889" s="353" t="s">
        <v>127</v>
      </c>
      <c r="I889" s="357" t="s">
        <v>1152</v>
      </c>
      <c r="J889" s="356" t="s">
        <v>1153</v>
      </c>
      <c r="K889" s="356" t="s">
        <v>704</v>
      </c>
      <c r="L889" s="357" t="s">
        <v>428</v>
      </c>
      <c r="M889" s="356">
        <v>290189</v>
      </c>
      <c r="N889" s="374">
        <v>44593</v>
      </c>
      <c r="O889" s="70">
        <f t="shared" si="81"/>
        <v>2</v>
      </c>
      <c r="P889" s="70">
        <f t="shared" si="82"/>
        <v>2</v>
      </c>
      <c r="Q889" s="135" t="str">
        <f t="shared" si="83"/>
        <v>Gastos_com_Pessoal</v>
      </c>
    </row>
    <row r="890" spans="1:17" ht="25.5" hidden="1" x14ac:dyDescent="0.2">
      <c r="A890" s="366">
        <f t="shared" si="80"/>
        <v>887</v>
      </c>
      <c r="B890" s="351">
        <v>44610</v>
      </c>
      <c r="C890" s="375">
        <v>44593</v>
      </c>
      <c r="D890" s="353" t="s">
        <v>115</v>
      </c>
      <c r="E890" s="353" t="s">
        <v>232</v>
      </c>
      <c r="F890" s="354">
        <v>15474.61</v>
      </c>
      <c r="G890" s="353" t="s">
        <v>761</v>
      </c>
      <c r="H890" s="353" t="s">
        <v>129</v>
      </c>
      <c r="I890" s="357" t="s">
        <v>1089</v>
      </c>
      <c r="J890" s="356" t="s">
        <v>703</v>
      </c>
      <c r="K890" s="356" t="s">
        <v>704</v>
      </c>
      <c r="L890" s="357" t="s">
        <v>705</v>
      </c>
      <c r="M890" s="356" t="s">
        <v>2011</v>
      </c>
      <c r="N890" s="374">
        <v>44610</v>
      </c>
      <c r="O890" s="70">
        <f t="shared" si="81"/>
        <v>2</v>
      </c>
      <c r="P890" s="70">
        <f t="shared" si="82"/>
        <v>2</v>
      </c>
      <c r="Q890" s="135" t="str">
        <f t="shared" si="83"/>
        <v>Gastos_Gerais</v>
      </c>
    </row>
    <row r="891" spans="1:17" ht="25.5" hidden="1" x14ac:dyDescent="0.2">
      <c r="A891" s="366">
        <f t="shared" si="80"/>
        <v>888</v>
      </c>
      <c r="B891" s="351">
        <v>44610</v>
      </c>
      <c r="C891" s="375">
        <v>44593</v>
      </c>
      <c r="D891" s="353" t="s">
        <v>115</v>
      </c>
      <c r="E891" s="353" t="s">
        <v>238</v>
      </c>
      <c r="F891" s="354">
        <v>771.99</v>
      </c>
      <c r="G891" s="353" t="s">
        <v>921</v>
      </c>
      <c r="H891" s="353" t="s">
        <v>765</v>
      </c>
      <c r="I891" s="357" t="s">
        <v>768</v>
      </c>
      <c r="J891" s="356" t="s">
        <v>824</v>
      </c>
      <c r="K891" s="356" t="s">
        <v>704</v>
      </c>
      <c r="L891" s="357" t="s">
        <v>705</v>
      </c>
      <c r="M891" s="356" t="s">
        <v>2012</v>
      </c>
      <c r="N891" s="374">
        <v>44610</v>
      </c>
      <c r="O891" s="70">
        <f t="shared" si="81"/>
        <v>2</v>
      </c>
      <c r="P891" s="70">
        <f t="shared" si="82"/>
        <v>2</v>
      </c>
      <c r="Q891" s="135" t="str">
        <f t="shared" si="83"/>
        <v>Gastos_Gerais</v>
      </c>
    </row>
    <row r="892" spans="1:17" ht="36" hidden="1" x14ac:dyDescent="0.2">
      <c r="A892" s="366">
        <f t="shared" si="80"/>
        <v>889</v>
      </c>
      <c r="B892" s="351">
        <v>44610</v>
      </c>
      <c r="C892" s="375">
        <v>44593</v>
      </c>
      <c r="D892" s="353" t="s">
        <v>115</v>
      </c>
      <c r="E892" s="353" t="s">
        <v>374</v>
      </c>
      <c r="F892" s="354">
        <v>948.81</v>
      </c>
      <c r="G892" s="353" t="s">
        <v>1190</v>
      </c>
      <c r="H892" s="353" t="s">
        <v>765</v>
      </c>
      <c r="I892" s="357" t="s">
        <v>1191</v>
      </c>
      <c r="J892" s="356" t="s">
        <v>1192</v>
      </c>
      <c r="K892" s="356" t="s">
        <v>704</v>
      </c>
      <c r="L892" s="357" t="s">
        <v>428</v>
      </c>
      <c r="M892" s="356">
        <v>1469</v>
      </c>
      <c r="N892" s="374">
        <v>44595</v>
      </c>
      <c r="O892" s="70">
        <f t="shared" si="81"/>
        <v>2</v>
      </c>
      <c r="P892" s="70">
        <f t="shared" si="82"/>
        <v>2</v>
      </c>
      <c r="Q892" s="135" t="str">
        <f t="shared" si="83"/>
        <v>Gastos_Gerais</v>
      </c>
    </row>
    <row r="893" spans="1:17" ht="25.5" hidden="1" x14ac:dyDescent="0.2">
      <c r="A893" s="366">
        <f t="shared" si="80"/>
        <v>890</v>
      </c>
      <c r="B893" s="351">
        <v>44610</v>
      </c>
      <c r="C893" s="375">
        <v>44593</v>
      </c>
      <c r="D893" s="353" t="s">
        <v>115</v>
      </c>
      <c r="E893" s="353" t="s">
        <v>234</v>
      </c>
      <c r="F893" s="354">
        <v>129.99</v>
      </c>
      <c r="G893" s="353" t="s">
        <v>2008</v>
      </c>
      <c r="H893" s="353" t="s">
        <v>138</v>
      </c>
      <c r="I893" s="357" t="s">
        <v>1163</v>
      </c>
      <c r="J893" s="356" t="s">
        <v>1164</v>
      </c>
      <c r="K893" s="356" t="s">
        <v>704</v>
      </c>
      <c r="L893" s="357" t="s">
        <v>705</v>
      </c>
      <c r="M893" s="356" t="s">
        <v>2013</v>
      </c>
      <c r="N893" s="374">
        <v>44610</v>
      </c>
      <c r="O893" s="70">
        <f t="shared" si="81"/>
        <v>2</v>
      </c>
      <c r="P893" s="70">
        <f t="shared" si="82"/>
        <v>2</v>
      </c>
      <c r="Q893" s="135" t="str">
        <f t="shared" si="83"/>
        <v>Gastos_Gerais</v>
      </c>
    </row>
    <row r="894" spans="1:17" ht="25.5" hidden="1" x14ac:dyDescent="0.2">
      <c r="A894" s="366">
        <f t="shared" ref="A894:A950" si="84">IF(B894="","",ROW()-ROW($A$3))</f>
        <v>891</v>
      </c>
      <c r="B894" s="351">
        <v>44610</v>
      </c>
      <c r="C894" s="375">
        <v>44593</v>
      </c>
      <c r="D894" s="353" t="s">
        <v>115</v>
      </c>
      <c r="E894" s="353" t="s">
        <v>234</v>
      </c>
      <c r="F894" s="354">
        <v>118.02</v>
      </c>
      <c r="G894" s="353" t="s">
        <v>2008</v>
      </c>
      <c r="H894" s="353" t="s">
        <v>765</v>
      </c>
      <c r="I894" s="357" t="s">
        <v>768</v>
      </c>
      <c r="J894" s="356" t="s">
        <v>824</v>
      </c>
      <c r="K894" s="356" t="s">
        <v>704</v>
      </c>
      <c r="L894" s="357" t="s">
        <v>705</v>
      </c>
      <c r="M894" s="356" t="s">
        <v>2014</v>
      </c>
      <c r="N894" s="374">
        <v>44610</v>
      </c>
      <c r="O894" s="70">
        <f t="shared" si="81"/>
        <v>2</v>
      </c>
      <c r="P894" s="70">
        <f t="shared" si="82"/>
        <v>2</v>
      </c>
      <c r="Q894" s="135" t="str">
        <f t="shared" si="83"/>
        <v>Gastos_Gerais</v>
      </c>
    </row>
    <row r="895" spans="1:17" ht="25.5" hidden="1" x14ac:dyDescent="0.2">
      <c r="A895" s="366">
        <f t="shared" si="84"/>
        <v>892</v>
      </c>
      <c r="B895" s="351">
        <v>44610</v>
      </c>
      <c r="C895" s="375">
        <v>44593</v>
      </c>
      <c r="D895" s="353" t="s">
        <v>115</v>
      </c>
      <c r="E895" s="353" t="s">
        <v>234</v>
      </c>
      <c r="F895" s="354">
        <v>118.02</v>
      </c>
      <c r="G895" s="353" t="s">
        <v>2008</v>
      </c>
      <c r="H895" s="353" t="s">
        <v>131</v>
      </c>
      <c r="I895" s="357" t="s">
        <v>768</v>
      </c>
      <c r="J895" s="356" t="s">
        <v>824</v>
      </c>
      <c r="K895" s="356" t="s">
        <v>704</v>
      </c>
      <c r="L895" s="357" t="s">
        <v>705</v>
      </c>
      <c r="M895" s="356" t="s">
        <v>2015</v>
      </c>
      <c r="N895" s="374">
        <v>44610</v>
      </c>
      <c r="O895" s="70">
        <f t="shared" si="81"/>
        <v>2</v>
      </c>
      <c r="P895" s="70">
        <f t="shared" si="82"/>
        <v>2</v>
      </c>
      <c r="Q895" s="135" t="str">
        <f t="shared" si="83"/>
        <v>Gastos_Gerais</v>
      </c>
    </row>
    <row r="896" spans="1:17" s="321" customFormat="1" ht="36" hidden="1" x14ac:dyDescent="0.2">
      <c r="A896" s="366">
        <f t="shared" si="84"/>
        <v>893</v>
      </c>
      <c r="B896" s="384">
        <v>44610</v>
      </c>
      <c r="C896" s="385">
        <v>44593</v>
      </c>
      <c r="D896" s="383" t="s">
        <v>115</v>
      </c>
      <c r="E896" s="383" t="s">
        <v>374</v>
      </c>
      <c r="F896" s="386">
        <v>1339.59</v>
      </c>
      <c r="G896" s="383" t="s">
        <v>1190</v>
      </c>
      <c r="H896" s="383" t="s">
        <v>135</v>
      </c>
      <c r="I896" s="387" t="s">
        <v>1191</v>
      </c>
      <c r="J896" s="387" t="s">
        <v>1192</v>
      </c>
      <c r="K896" s="387" t="s">
        <v>704</v>
      </c>
      <c r="L896" s="387" t="s">
        <v>428</v>
      </c>
      <c r="M896" s="387">
        <v>1471</v>
      </c>
      <c r="N896" s="388">
        <v>44595</v>
      </c>
      <c r="O896" s="70">
        <f t="shared" si="81"/>
        <v>2</v>
      </c>
      <c r="P896" s="70">
        <f t="shared" si="82"/>
        <v>2</v>
      </c>
      <c r="Q896" s="135" t="str">
        <f t="shared" si="83"/>
        <v>Gastos_Gerais</v>
      </c>
    </row>
    <row r="897" spans="1:17" ht="25.5" hidden="1" x14ac:dyDescent="0.2">
      <c r="A897" s="366">
        <f t="shared" si="84"/>
        <v>894</v>
      </c>
      <c r="B897" s="351">
        <v>44610</v>
      </c>
      <c r="C897" s="375">
        <v>44562</v>
      </c>
      <c r="D897" s="353" t="s">
        <v>115</v>
      </c>
      <c r="E897" s="353" t="s">
        <v>298</v>
      </c>
      <c r="F897" s="354">
        <v>953.61</v>
      </c>
      <c r="G897" s="353" t="s">
        <v>803</v>
      </c>
      <c r="H897" s="353" t="s">
        <v>132</v>
      </c>
      <c r="I897" s="357" t="s">
        <v>2016</v>
      </c>
      <c r="J897" s="356" t="s">
        <v>805</v>
      </c>
      <c r="K897" s="356" t="s">
        <v>704</v>
      </c>
      <c r="L897" s="357" t="s">
        <v>428</v>
      </c>
      <c r="M897" s="356">
        <v>615507</v>
      </c>
      <c r="N897" s="374">
        <v>44610</v>
      </c>
      <c r="O897" s="70">
        <f t="shared" si="81"/>
        <v>2</v>
      </c>
      <c r="P897" s="70">
        <f t="shared" si="82"/>
        <v>1</v>
      </c>
      <c r="Q897" s="135" t="str">
        <f t="shared" si="83"/>
        <v>Gastos_Gerais</v>
      </c>
    </row>
    <row r="898" spans="1:17" ht="25.5" hidden="1" x14ac:dyDescent="0.2">
      <c r="A898" s="366">
        <f t="shared" si="84"/>
        <v>895</v>
      </c>
      <c r="B898" s="351">
        <v>44610</v>
      </c>
      <c r="C898" s="375">
        <v>44593</v>
      </c>
      <c r="D898" s="353" t="s">
        <v>115</v>
      </c>
      <c r="E898" s="353" t="s">
        <v>334</v>
      </c>
      <c r="F898" s="354">
        <v>1936.44</v>
      </c>
      <c r="G898" s="353" t="s">
        <v>1289</v>
      </c>
      <c r="H898" s="353" t="s">
        <v>127</v>
      </c>
      <c r="I898" s="357" t="s">
        <v>1290</v>
      </c>
      <c r="J898" s="356" t="s">
        <v>1291</v>
      </c>
      <c r="K898" s="356" t="s">
        <v>704</v>
      </c>
      <c r="L898" s="357" t="s">
        <v>704</v>
      </c>
      <c r="M898" s="356" t="s">
        <v>2017</v>
      </c>
      <c r="N898" s="374">
        <v>44610</v>
      </c>
      <c r="O898" s="70">
        <f t="shared" si="81"/>
        <v>2</v>
      </c>
      <c r="P898" s="70">
        <f t="shared" si="82"/>
        <v>2</v>
      </c>
      <c r="Q898" s="135" t="str">
        <f t="shared" si="83"/>
        <v>Gastos_Gerais</v>
      </c>
    </row>
    <row r="899" spans="1:17" ht="25.5" hidden="1" x14ac:dyDescent="0.2">
      <c r="A899" s="366">
        <f t="shared" si="84"/>
        <v>896</v>
      </c>
      <c r="B899" s="351">
        <v>44610</v>
      </c>
      <c r="C899" s="375">
        <v>44593</v>
      </c>
      <c r="D899" s="353" t="s">
        <v>115</v>
      </c>
      <c r="E899" s="353" t="s">
        <v>238</v>
      </c>
      <c r="F899" s="354">
        <v>771.99</v>
      </c>
      <c r="G899" s="353" t="s">
        <v>921</v>
      </c>
      <c r="H899" s="353" t="s">
        <v>131</v>
      </c>
      <c r="I899" s="357" t="s">
        <v>768</v>
      </c>
      <c r="J899" s="356" t="s">
        <v>824</v>
      </c>
      <c r="K899" s="356" t="s">
        <v>704</v>
      </c>
      <c r="L899" s="357" t="s">
        <v>705</v>
      </c>
      <c r="M899" s="356" t="s">
        <v>2018</v>
      </c>
      <c r="N899" s="374">
        <v>44610</v>
      </c>
      <c r="O899" s="70">
        <f t="shared" si="81"/>
        <v>2</v>
      </c>
      <c r="P899" s="70">
        <f t="shared" si="82"/>
        <v>2</v>
      </c>
      <c r="Q899" s="135" t="str">
        <f t="shared" si="83"/>
        <v>Gastos_Gerais</v>
      </c>
    </row>
    <row r="900" spans="1:17" s="321" customFormat="1" ht="36" hidden="1" x14ac:dyDescent="0.2">
      <c r="A900" s="366">
        <f t="shared" si="84"/>
        <v>897</v>
      </c>
      <c r="B900" s="384">
        <v>44610</v>
      </c>
      <c r="C900" s="385">
        <v>44593</v>
      </c>
      <c r="D900" s="383" t="s">
        <v>115</v>
      </c>
      <c r="E900" s="383" t="s">
        <v>374</v>
      </c>
      <c r="F900" s="386">
        <v>1139.3499999999999</v>
      </c>
      <c r="G900" s="383" t="s">
        <v>1190</v>
      </c>
      <c r="H900" s="383" t="s">
        <v>138</v>
      </c>
      <c r="I900" s="387" t="s">
        <v>1191</v>
      </c>
      <c r="J900" s="387" t="s">
        <v>1192</v>
      </c>
      <c r="K900" s="387" t="s">
        <v>704</v>
      </c>
      <c r="L900" s="387" t="s">
        <v>428</v>
      </c>
      <c r="M900" s="387">
        <v>1472</v>
      </c>
      <c r="N900" s="388">
        <v>44595</v>
      </c>
      <c r="O900" s="70">
        <f t="shared" si="81"/>
        <v>2</v>
      </c>
      <c r="P900" s="70">
        <f t="shared" si="82"/>
        <v>2</v>
      </c>
      <c r="Q900" s="135" t="str">
        <f t="shared" si="83"/>
        <v>Gastos_Gerais</v>
      </c>
    </row>
    <row r="901" spans="1:17" ht="36" hidden="1" x14ac:dyDescent="0.2">
      <c r="A901" s="366">
        <f t="shared" si="84"/>
        <v>898</v>
      </c>
      <c r="B901" s="351">
        <v>44610</v>
      </c>
      <c r="C901" s="375">
        <v>44593</v>
      </c>
      <c r="D901" s="353" t="s">
        <v>115</v>
      </c>
      <c r="E901" s="353" t="s">
        <v>374</v>
      </c>
      <c r="F901" s="354">
        <v>1032.56</v>
      </c>
      <c r="G901" s="353" t="s">
        <v>1190</v>
      </c>
      <c r="H901" s="353" t="s">
        <v>136</v>
      </c>
      <c r="I901" s="357" t="s">
        <v>1191</v>
      </c>
      <c r="J901" s="356" t="s">
        <v>1192</v>
      </c>
      <c r="K901" s="356" t="s">
        <v>704</v>
      </c>
      <c r="L901" s="357" t="s">
        <v>428</v>
      </c>
      <c r="M901" s="356">
        <v>1468</v>
      </c>
      <c r="N901" s="374">
        <v>44595</v>
      </c>
      <c r="O901" s="70">
        <f t="shared" si="81"/>
        <v>2</v>
      </c>
      <c r="P901" s="70">
        <f t="shared" si="82"/>
        <v>2</v>
      </c>
      <c r="Q901" s="135" t="str">
        <f t="shared" si="83"/>
        <v>Gastos_Gerais</v>
      </c>
    </row>
    <row r="902" spans="1:17" ht="25.5" hidden="1" x14ac:dyDescent="0.2">
      <c r="A902" s="366">
        <f t="shared" si="84"/>
        <v>899</v>
      </c>
      <c r="B902" s="351">
        <v>44610</v>
      </c>
      <c r="C902" s="375">
        <v>44593</v>
      </c>
      <c r="D902" s="353" t="s">
        <v>115</v>
      </c>
      <c r="E902" s="353" t="s">
        <v>234</v>
      </c>
      <c r="F902" s="354">
        <v>164.48</v>
      </c>
      <c r="G902" s="353" t="s">
        <v>2008</v>
      </c>
      <c r="H902" s="353" t="s">
        <v>132</v>
      </c>
      <c r="I902" s="357" t="s">
        <v>1163</v>
      </c>
      <c r="J902" s="356" t="s">
        <v>1164</v>
      </c>
      <c r="K902" s="356" t="s">
        <v>704</v>
      </c>
      <c r="L902" s="357" t="s">
        <v>705</v>
      </c>
      <c r="M902" s="356" t="s">
        <v>2019</v>
      </c>
      <c r="N902" s="374">
        <v>44610</v>
      </c>
      <c r="O902" s="70">
        <f t="shared" si="81"/>
        <v>2</v>
      </c>
      <c r="P902" s="70">
        <f t="shared" si="82"/>
        <v>2</v>
      </c>
      <c r="Q902" s="135" t="str">
        <f t="shared" si="83"/>
        <v>Gastos_Gerais</v>
      </c>
    </row>
    <row r="903" spans="1:17" ht="25.5" hidden="1" x14ac:dyDescent="0.2">
      <c r="A903" s="366">
        <f t="shared" si="84"/>
        <v>900</v>
      </c>
      <c r="B903" s="351">
        <v>44610</v>
      </c>
      <c r="C903" s="375">
        <v>44593</v>
      </c>
      <c r="D903" s="353" t="s">
        <v>115</v>
      </c>
      <c r="E903" s="353" t="s">
        <v>234</v>
      </c>
      <c r="F903" s="354">
        <v>129.99</v>
      </c>
      <c r="G903" s="353" t="s">
        <v>2008</v>
      </c>
      <c r="H903" s="353" t="s">
        <v>129</v>
      </c>
      <c r="I903" s="357" t="s">
        <v>1163</v>
      </c>
      <c r="J903" s="356" t="s">
        <v>1164</v>
      </c>
      <c r="K903" s="356" t="s">
        <v>704</v>
      </c>
      <c r="L903" s="357" t="s">
        <v>705</v>
      </c>
      <c r="M903" s="356" t="s">
        <v>2020</v>
      </c>
      <c r="N903" s="374">
        <v>44610</v>
      </c>
      <c r="O903" s="70">
        <f t="shared" si="81"/>
        <v>2</v>
      </c>
      <c r="P903" s="70">
        <f t="shared" si="82"/>
        <v>2</v>
      </c>
      <c r="Q903" s="135" t="str">
        <f t="shared" si="83"/>
        <v>Gastos_Gerais</v>
      </c>
    </row>
    <row r="904" spans="1:17" ht="25.5" hidden="1" x14ac:dyDescent="0.2">
      <c r="A904" s="366">
        <f t="shared" si="84"/>
        <v>901</v>
      </c>
      <c r="B904" s="351">
        <v>44610</v>
      </c>
      <c r="C904" s="375">
        <v>44562</v>
      </c>
      <c r="D904" s="353" t="s">
        <v>115</v>
      </c>
      <c r="E904" s="353" t="s">
        <v>232</v>
      </c>
      <c r="F904" s="354">
        <v>31003.31</v>
      </c>
      <c r="G904" s="353" t="s">
        <v>761</v>
      </c>
      <c r="H904" s="353" t="s">
        <v>658</v>
      </c>
      <c r="I904" s="357" t="s">
        <v>2021</v>
      </c>
      <c r="J904" s="356" t="s">
        <v>1161</v>
      </c>
      <c r="K904" s="356" t="s">
        <v>704</v>
      </c>
      <c r="L904" s="357" t="s">
        <v>705</v>
      </c>
      <c r="M904" s="356" t="s">
        <v>2022</v>
      </c>
      <c r="N904" s="374">
        <v>44610</v>
      </c>
      <c r="O904" s="70">
        <f t="shared" si="81"/>
        <v>2</v>
      </c>
      <c r="P904" s="70">
        <f t="shared" si="82"/>
        <v>1</v>
      </c>
      <c r="Q904" s="135" t="str">
        <f t="shared" si="83"/>
        <v>Gastos_Gerais</v>
      </c>
    </row>
    <row r="905" spans="1:17" ht="25.5" hidden="1" x14ac:dyDescent="0.2">
      <c r="A905" s="366">
        <f t="shared" si="84"/>
        <v>902</v>
      </c>
      <c r="B905" s="351">
        <v>44610</v>
      </c>
      <c r="C905" s="375">
        <v>44593</v>
      </c>
      <c r="D905" s="353" t="s">
        <v>115</v>
      </c>
      <c r="E905" s="353" t="s">
        <v>234</v>
      </c>
      <c r="F905" s="354">
        <v>152.13</v>
      </c>
      <c r="G905" s="353" t="s">
        <v>2008</v>
      </c>
      <c r="H905" s="353" t="s">
        <v>136</v>
      </c>
      <c r="I905" s="357" t="s">
        <v>1163</v>
      </c>
      <c r="J905" s="356" t="s">
        <v>1164</v>
      </c>
      <c r="K905" s="356" t="s">
        <v>704</v>
      </c>
      <c r="L905" s="357" t="s">
        <v>705</v>
      </c>
      <c r="M905" s="356" t="s">
        <v>2023</v>
      </c>
      <c r="N905" s="374">
        <v>44610</v>
      </c>
      <c r="O905" s="70">
        <f t="shared" si="81"/>
        <v>2</v>
      </c>
      <c r="P905" s="70">
        <f t="shared" si="82"/>
        <v>2</v>
      </c>
      <c r="Q905" s="135" t="str">
        <f t="shared" si="83"/>
        <v>Gastos_Gerais</v>
      </c>
    </row>
    <row r="906" spans="1:17" ht="36" hidden="1" x14ac:dyDescent="0.2">
      <c r="A906" s="366">
        <f t="shared" si="84"/>
        <v>903</v>
      </c>
      <c r="B906" s="351">
        <v>44610</v>
      </c>
      <c r="C906" s="375">
        <v>44593</v>
      </c>
      <c r="D906" s="353" t="s">
        <v>115</v>
      </c>
      <c r="E906" s="353" t="s">
        <v>374</v>
      </c>
      <c r="F906" s="354">
        <v>1500.24</v>
      </c>
      <c r="G906" s="353" t="s">
        <v>1190</v>
      </c>
      <c r="H906" s="353" t="s">
        <v>131</v>
      </c>
      <c r="I906" s="357" t="s">
        <v>1191</v>
      </c>
      <c r="J906" s="356" t="s">
        <v>1192</v>
      </c>
      <c r="K906" s="356" t="s">
        <v>704</v>
      </c>
      <c r="L906" s="357" t="s">
        <v>428</v>
      </c>
      <c r="M906" s="356">
        <v>1467</v>
      </c>
      <c r="N906" s="374">
        <v>44610</v>
      </c>
      <c r="O906" s="70">
        <f t="shared" si="81"/>
        <v>2</v>
      </c>
      <c r="P906" s="70">
        <f t="shared" si="82"/>
        <v>2</v>
      </c>
      <c r="Q906" s="135" t="str">
        <f t="shared" si="83"/>
        <v>Gastos_Gerais</v>
      </c>
    </row>
    <row r="907" spans="1:17" ht="25.5" hidden="1" x14ac:dyDescent="0.2">
      <c r="A907" s="366">
        <f t="shared" si="84"/>
        <v>904</v>
      </c>
      <c r="B907" s="351">
        <v>44610</v>
      </c>
      <c r="C907" s="375">
        <v>44562</v>
      </c>
      <c r="D907" s="353" t="s">
        <v>115</v>
      </c>
      <c r="E907" s="353" t="s">
        <v>298</v>
      </c>
      <c r="F907" s="354">
        <v>1412.75</v>
      </c>
      <c r="G907" s="353" t="s">
        <v>1955</v>
      </c>
      <c r="H907" s="353" t="s">
        <v>765</v>
      </c>
      <c r="I907" s="357" t="s">
        <v>1043</v>
      </c>
      <c r="J907" s="356" t="s">
        <v>1044</v>
      </c>
      <c r="K907" s="356" t="s">
        <v>704</v>
      </c>
      <c r="L907" s="357" t="s">
        <v>428</v>
      </c>
      <c r="M907" s="356">
        <v>14774</v>
      </c>
      <c r="N907" s="374">
        <v>44610</v>
      </c>
      <c r="O907" s="70">
        <f t="shared" si="81"/>
        <v>2</v>
      </c>
      <c r="P907" s="70">
        <f t="shared" si="82"/>
        <v>1</v>
      </c>
      <c r="Q907" s="135" t="str">
        <f t="shared" si="83"/>
        <v>Gastos_Gerais</v>
      </c>
    </row>
    <row r="908" spans="1:17" ht="25.5" hidden="1" x14ac:dyDescent="0.2">
      <c r="A908" s="366">
        <f t="shared" si="84"/>
        <v>905</v>
      </c>
      <c r="B908" s="351">
        <v>44610</v>
      </c>
      <c r="C908" s="375">
        <v>44562</v>
      </c>
      <c r="D908" s="353" t="s">
        <v>115</v>
      </c>
      <c r="E908" s="353" t="s">
        <v>234</v>
      </c>
      <c r="F908" s="354">
        <v>102.07</v>
      </c>
      <c r="G908" s="353" t="s">
        <v>2024</v>
      </c>
      <c r="H908" s="353" t="s">
        <v>134</v>
      </c>
      <c r="I908" s="357" t="s">
        <v>768</v>
      </c>
      <c r="J908" s="356" t="s">
        <v>824</v>
      </c>
      <c r="K908" s="356" t="s">
        <v>704</v>
      </c>
      <c r="L908" s="357" t="s">
        <v>705</v>
      </c>
      <c r="M908" s="356" t="s">
        <v>2025</v>
      </c>
      <c r="N908" s="374">
        <v>44610</v>
      </c>
      <c r="O908" s="70">
        <f t="shared" si="81"/>
        <v>2</v>
      </c>
      <c r="P908" s="70">
        <f t="shared" si="82"/>
        <v>1</v>
      </c>
      <c r="Q908" s="135" t="str">
        <f t="shared" si="83"/>
        <v>Gastos_Gerais</v>
      </c>
    </row>
    <row r="909" spans="1:17" ht="25.5" hidden="1" x14ac:dyDescent="0.2">
      <c r="A909" s="366">
        <f t="shared" si="84"/>
        <v>906</v>
      </c>
      <c r="B909" s="351">
        <v>44610</v>
      </c>
      <c r="C909" s="375">
        <v>44593</v>
      </c>
      <c r="D909" s="353" t="s">
        <v>115</v>
      </c>
      <c r="E909" s="353" t="s">
        <v>238</v>
      </c>
      <c r="F909" s="354">
        <v>771.99</v>
      </c>
      <c r="G909" s="353" t="s">
        <v>921</v>
      </c>
      <c r="H909" s="353" t="s">
        <v>139</v>
      </c>
      <c r="I909" s="357" t="s">
        <v>768</v>
      </c>
      <c r="J909" s="356" t="s">
        <v>824</v>
      </c>
      <c r="K909" s="356" t="s">
        <v>704</v>
      </c>
      <c r="L909" s="357" t="s">
        <v>705</v>
      </c>
      <c r="M909" s="356" t="s">
        <v>2026</v>
      </c>
      <c r="N909" s="374">
        <v>44610</v>
      </c>
      <c r="O909" s="70">
        <f t="shared" si="81"/>
        <v>2</v>
      </c>
      <c r="P909" s="70">
        <f t="shared" si="82"/>
        <v>2</v>
      </c>
      <c r="Q909" s="135" t="str">
        <f t="shared" si="83"/>
        <v>Gastos_Gerais</v>
      </c>
    </row>
    <row r="910" spans="1:17" ht="36" hidden="1" x14ac:dyDescent="0.2">
      <c r="A910" s="366">
        <f t="shared" si="84"/>
        <v>907</v>
      </c>
      <c r="B910" s="351">
        <v>44610</v>
      </c>
      <c r="C910" s="375">
        <v>44593</v>
      </c>
      <c r="D910" s="353" t="s">
        <v>115</v>
      </c>
      <c r="E910" s="353" t="s">
        <v>374</v>
      </c>
      <c r="F910" s="354">
        <v>1076.73</v>
      </c>
      <c r="G910" s="353" t="s">
        <v>1190</v>
      </c>
      <c r="H910" s="353" t="s">
        <v>134</v>
      </c>
      <c r="I910" s="357" t="s">
        <v>1191</v>
      </c>
      <c r="J910" s="356" t="s">
        <v>1192</v>
      </c>
      <c r="K910" s="356" t="s">
        <v>704</v>
      </c>
      <c r="L910" s="357" t="s">
        <v>428</v>
      </c>
      <c r="M910" s="356">
        <v>1470</v>
      </c>
      <c r="N910" s="374">
        <v>44595</v>
      </c>
      <c r="O910" s="70">
        <f t="shared" si="81"/>
        <v>2</v>
      </c>
      <c r="P910" s="70">
        <f t="shared" si="82"/>
        <v>2</v>
      </c>
      <c r="Q910" s="135" t="str">
        <f t="shared" si="83"/>
        <v>Gastos_Gerais</v>
      </c>
    </row>
    <row r="911" spans="1:17" ht="25.5" hidden="1" x14ac:dyDescent="0.2">
      <c r="A911" s="366">
        <f t="shared" si="84"/>
        <v>908</v>
      </c>
      <c r="B911" s="351">
        <v>44610</v>
      </c>
      <c r="C911" s="375">
        <v>44562</v>
      </c>
      <c r="D911" s="353" t="s">
        <v>115</v>
      </c>
      <c r="E911" s="353" t="s">
        <v>298</v>
      </c>
      <c r="F911" s="354">
        <v>2764.71</v>
      </c>
      <c r="G911" s="353" t="s">
        <v>1827</v>
      </c>
      <c r="H911" s="353" t="s">
        <v>135</v>
      </c>
      <c r="I911" s="357" t="s">
        <v>1043</v>
      </c>
      <c r="J911" s="356" t="s">
        <v>1044</v>
      </c>
      <c r="K911" s="356" t="s">
        <v>704</v>
      </c>
      <c r="L911" s="357" t="s">
        <v>428</v>
      </c>
      <c r="M911" s="356">
        <v>14781</v>
      </c>
      <c r="N911" s="374">
        <v>44585</v>
      </c>
      <c r="O911" s="70">
        <f t="shared" si="81"/>
        <v>2</v>
      </c>
      <c r="P911" s="70">
        <f t="shared" si="82"/>
        <v>1</v>
      </c>
      <c r="Q911" s="135" t="str">
        <f t="shared" si="83"/>
        <v>Gastos_Gerais</v>
      </c>
    </row>
    <row r="912" spans="1:17" ht="25.5" hidden="1" x14ac:dyDescent="0.2">
      <c r="A912" s="366">
        <f t="shared" si="84"/>
        <v>909</v>
      </c>
      <c r="B912" s="351">
        <v>44610</v>
      </c>
      <c r="C912" s="375">
        <v>44593</v>
      </c>
      <c r="D912" s="353" t="s">
        <v>115</v>
      </c>
      <c r="E912" s="353" t="s">
        <v>334</v>
      </c>
      <c r="F912" s="354">
        <v>692.86</v>
      </c>
      <c r="G912" s="353" t="s">
        <v>1289</v>
      </c>
      <c r="H912" s="353" t="s">
        <v>127</v>
      </c>
      <c r="I912" s="357" t="s">
        <v>740</v>
      </c>
      <c r="J912" s="356" t="s">
        <v>2027</v>
      </c>
      <c r="K912" s="356" t="s">
        <v>704</v>
      </c>
      <c r="L912" s="357" t="s">
        <v>704</v>
      </c>
      <c r="M912" s="356">
        <v>9464419</v>
      </c>
      <c r="N912" s="374">
        <v>44610</v>
      </c>
      <c r="O912" s="70">
        <f t="shared" si="81"/>
        <v>2</v>
      </c>
      <c r="P912" s="70">
        <f t="shared" si="82"/>
        <v>2</v>
      </c>
      <c r="Q912" s="135" t="str">
        <f t="shared" si="83"/>
        <v>Gastos_Gerais</v>
      </c>
    </row>
    <row r="913" spans="1:17" ht="25.5" hidden="1" x14ac:dyDescent="0.2">
      <c r="A913" s="366">
        <f t="shared" si="84"/>
        <v>910</v>
      </c>
      <c r="B913" s="351">
        <v>44610</v>
      </c>
      <c r="C913" s="375">
        <v>44593</v>
      </c>
      <c r="D913" s="353" t="s">
        <v>104</v>
      </c>
      <c r="E913" s="353" t="s">
        <v>191</v>
      </c>
      <c r="F913" s="354">
        <v>818.05</v>
      </c>
      <c r="G913" s="353" t="s">
        <v>2028</v>
      </c>
      <c r="H913" s="353" t="s">
        <v>135</v>
      </c>
      <c r="I913" s="357" t="s">
        <v>2029</v>
      </c>
      <c r="J913" s="356" t="s">
        <v>2030</v>
      </c>
      <c r="K913" s="356" t="s">
        <v>732</v>
      </c>
      <c r="L913" s="357" t="s">
        <v>1531</v>
      </c>
      <c r="M913" s="356">
        <v>356711122</v>
      </c>
      <c r="N913" s="374">
        <v>44610</v>
      </c>
      <c r="O913" s="70">
        <f t="shared" si="81"/>
        <v>2</v>
      </c>
      <c r="P913" s="70">
        <f t="shared" si="82"/>
        <v>2</v>
      </c>
      <c r="Q913" s="135" t="str">
        <f t="shared" si="83"/>
        <v>Gastos_com_Pessoal</v>
      </c>
    </row>
    <row r="914" spans="1:17" ht="25.5" hidden="1" x14ac:dyDescent="0.2">
      <c r="A914" s="366">
        <f t="shared" si="84"/>
        <v>911</v>
      </c>
      <c r="B914" s="351">
        <v>44610</v>
      </c>
      <c r="C914" s="375">
        <v>44593</v>
      </c>
      <c r="D914" s="353" t="s">
        <v>104</v>
      </c>
      <c r="E914" s="353" t="s">
        <v>189</v>
      </c>
      <c r="F914" s="354">
        <v>2346.48</v>
      </c>
      <c r="G914" s="353" t="s">
        <v>2031</v>
      </c>
      <c r="H914" s="353" t="s">
        <v>135</v>
      </c>
      <c r="I914" s="357" t="s">
        <v>2029</v>
      </c>
      <c r="J914" s="356" t="s">
        <v>2030</v>
      </c>
      <c r="K914" s="356" t="s">
        <v>732</v>
      </c>
      <c r="L914" s="357" t="s">
        <v>1531</v>
      </c>
      <c r="M914" s="356">
        <v>356711122</v>
      </c>
      <c r="N914" s="374">
        <v>44610</v>
      </c>
      <c r="O914" s="70">
        <f t="shared" si="81"/>
        <v>2</v>
      </c>
      <c r="P914" s="70">
        <f t="shared" si="82"/>
        <v>2</v>
      </c>
      <c r="Q914" s="135" t="str">
        <f t="shared" si="83"/>
        <v>Gastos_com_Pessoal</v>
      </c>
    </row>
    <row r="915" spans="1:17" ht="25.5" hidden="1" x14ac:dyDescent="0.2">
      <c r="A915" s="366">
        <f t="shared" si="84"/>
        <v>912</v>
      </c>
      <c r="B915" s="351">
        <v>44610</v>
      </c>
      <c r="C915" s="375">
        <v>44593</v>
      </c>
      <c r="D915" s="353" t="s">
        <v>104</v>
      </c>
      <c r="E915" s="353" t="s">
        <v>191</v>
      </c>
      <c r="F915" s="354">
        <v>493.45</v>
      </c>
      <c r="G915" s="353" t="s">
        <v>2032</v>
      </c>
      <c r="H915" s="353" t="s">
        <v>135</v>
      </c>
      <c r="I915" s="357" t="s">
        <v>2033</v>
      </c>
      <c r="J915" s="356" t="s">
        <v>2034</v>
      </c>
      <c r="K915" s="356" t="s">
        <v>732</v>
      </c>
      <c r="L915" s="357" t="s">
        <v>1531</v>
      </c>
      <c r="M915" s="356">
        <v>356711122</v>
      </c>
      <c r="N915" s="374">
        <v>44610</v>
      </c>
      <c r="O915" s="70">
        <f t="shared" si="81"/>
        <v>2</v>
      </c>
      <c r="P915" s="70">
        <f t="shared" si="82"/>
        <v>2</v>
      </c>
      <c r="Q915" s="135" t="str">
        <f t="shared" si="83"/>
        <v>Gastos_com_Pessoal</v>
      </c>
    </row>
    <row r="916" spans="1:17" ht="25.5" hidden="1" x14ac:dyDescent="0.2">
      <c r="A916" s="366">
        <f t="shared" si="84"/>
        <v>913</v>
      </c>
      <c r="B916" s="351">
        <v>44610</v>
      </c>
      <c r="C916" s="375">
        <v>44593</v>
      </c>
      <c r="D916" s="353" t="s">
        <v>104</v>
      </c>
      <c r="E916" s="353" t="s">
        <v>189</v>
      </c>
      <c r="F916" s="354">
        <v>1480.29</v>
      </c>
      <c r="G916" s="353" t="s">
        <v>2035</v>
      </c>
      <c r="H916" s="353" t="s">
        <v>135</v>
      </c>
      <c r="I916" s="357" t="s">
        <v>2033</v>
      </c>
      <c r="J916" s="356" t="s">
        <v>2034</v>
      </c>
      <c r="K916" s="356" t="s">
        <v>732</v>
      </c>
      <c r="L916" s="357" t="s">
        <v>1531</v>
      </c>
      <c r="M916" s="356">
        <v>356711122</v>
      </c>
      <c r="N916" s="374">
        <v>44610</v>
      </c>
      <c r="O916" s="70">
        <f t="shared" si="81"/>
        <v>2</v>
      </c>
      <c r="P916" s="70">
        <f t="shared" si="82"/>
        <v>2</v>
      </c>
      <c r="Q916" s="135" t="str">
        <f t="shared" si="83"/>
        <v>Gastos_com_Pessoal</v>
      </c>
    </row>
    <row r="917" spans="1:17" ht="25.5" hidden="1" x14ac:dyDescent="0.2">
      <c r="A917" s="366">
        <f t="shared" si="84"/>
        <v>914</v>
      </c>
      <c r="B917" s="351">
        <v>44610</v>
      </c>
      <c r="C917" s="375">
        <v>44593</v>
      </c>
      <c r="D917" s="353" t="s">
        <v>104</v>
      </c>
      <c r="E917" s="353" t="s">
        <v>191</v>
      </c>
      <c r="F917" s="354">
        <v>892.82</v>
      </c>
      <c r="G917" s="353" t="s">
        <v>2036</v>
      </c>
      <c r="H917" s="353" t="s">
        <v>135</v>
      </c>
      <c r="I917" s="357" t="s">
        <v>2037</v>
      </c>
      <c r="J917" s="356" t="s">
        <v>2038</v>
      </c>
      <c r="K917" s="356" t="s">
        <v>732</v>
      </c>
      <c r="L917" s="357" t="s">
        <v>1531</v>
      </c>
      <c r="M917" s="356">
        <v>356711122</v>
      </c>
      <c r="N917" s="374">
        <v>44610</v>
      </c>
      <c r="O917" s="70">
        <f t="shared" si="81"/>
        <v>2</v>
      </c>
      <c r="P917" s="70">
        <f t="shared" si="82"/>
        <v>2</v>
      </c>
      <c r="Q917" s="135" t="str">
        <f t="shared" si="83"/>
        <v>Gastos_com_Pessoal</v>
      </c>
    </row>
    <row r="918" spans="1:17" ht="25.5" hidden="1" x14ac:dyDescent="0.2">
      <c r="A918" s="366">
        <f t="shared" si="84"/>
        <v>915</v>
      </c>
      <c r="B918" s="351">
        <v>44610</v>
      </c>
      <c r="C918" s="375">
        <v>44593</v>
      </c>
      <c r="D918" s="353" t="s">
        <v>104</v>
      </c>
      <c r="E918" s="353" t="s">
        <v>189</v>
      </c>
      <c r="F918" s="354">
        <v>2554.61</v>
      </c>
      <c r="G918" s="353" t="s">
        <v>2039</v>
      </c>
      <c r="H918" s="353" t="s">
        <v>135</v>
      </c>
      <c r="I918" s="357" t="s">
        <v>2037</v>
      </c>
      <c r="J918" s="356" t="s">
        <v>2038</v>
      </c>
      <c r="K918" s="356" t="s">
        <v>732</v>
      </c>
      <c r="L918" s="357" t="s">
        <v>1531</v>
      </c>
      <c r="M918" s="356">
        <v>356711122</v>
      </c>
      <c r="N918" s="374">
        <v>44610</v>
      </c>
      <c r="O918" s="70">
        <f t="shared" si="81"/>
        <v>2</v>
      </c>
      <c r="P918" s="70">
        <f t="shared" si="82"/>
        <v>2</v>
      </c>
      <c r="Q918" s="135" t="str">
        <f t="shared" si="83"/>
        <v>Gastos_com_Pessoal</v>
      </c>
    </row>
    <row r="919" spans="1:17" ht="25.5" hidden="1" x14ac:dyDescent="0.2">
      <c r="A919" s="366">
        <f t="shared" si="84"/>
        <v>916</v>
      </c>
      <c r="B919" s="351">
        <v>44610</v>
      </c>
      <c r="C919" s="375">
        <v>44593</v>
      </c>
      <c r="D919" s="353" t="s">
        <v>104</v>
      </c>
      <c r="E919" s="353" t="s">
        <v>191</v>
      </c>
      <c r="F919" s="354">
        <v>794.91</v>
      </c>
      <c r="G919" s="353" t="s">
        <v>2040</v>
      </c>
      <c r="H919" s="353" t="s">
        <v>135</v>
      </c>
      <c r="I919" s="357" t="s">
        <v>2041</v>
      </c>
      <c r="J919" s="356" t="s">
        <v>2042</v>
      </c>
      <c r="K919" s="356" t="s">
        <v>732</v>
      </c>
      <c r="L919" s="357" t="s">
        <v>1531</v>
      </c>
      <c r="M919" s="356">
        <v>356711122</v>
      </c>
      <c r="N919" s="374">
        <v>44610</v>
      </c>
      <c r="O919" s="70">
        <f t="shared" si="81"/>
        <v>2</v>
      </c>
      <c r="P919" s="70">
        <f t="shared" si="82"/>
        <v>2</v>
      </c>
      <c r="Q919" s="135" t="str">
        <f t="shared" si="83"/>
        <v>Gastos_com_Pessoal</v>
      </c>
    </row>
    <row r="920" spans="1:17" ht="25.5" hidden="1" x14ac:dyDescent="0.2">
      <c r="A920" s="366">
        <f t="shared" si="84"/>
        <v>917</v>
      </c>
      <c r="B920" s="351">
        <v>44610</v>
      </c>
      <c r="C920" s="375">
        <v>44593</v>
      </c>
      <c r="D920" s="353" t="s">
        <v>104</v>
      </c>
      <c r="E920" s="353" t="s">
        <v>189</v>
      </c>
      <c r="F920" s="354">
        <v>2262.67</v>
      </c>
      <c r="G920" s="353" t="s">
        <v>2043</v>
      </c>
      <c r="H920" s="353" t="s">
        <v>135</v>
      </c>
      <c r="I920" s="357" t="s">
        <v>2041</v>
      </c>
      <c r="J920" s="356" t="s">
        <v>2042</v>
      </c>
      <c r="K920" s="356" t="s">
        <v>732</v>
      </c>
      <c r="L920" s="357" t="s">
        <v>1531</v>
      </c>
      <c r="M920" s="356">
        <v>356711122</v>
      </c>
      <c r="N920" s="374">
        <v>44610</v>
      </c>
      <c r="O920" s="70">
        <f t="shared" si="81"/>
        <v>2</v>
      </c>
      <c r="P920" s="70">
        <f t="shared" si="82"/>
        <v>2</v>
      </c>
      <c r="Q920" s="135" t="str">
        <f t="shared" si="83"/>
        <v>Gastos_com_Pessoal</v>
      </c>
    </row>
    <row r="921" spans="1:17" ht="25.5" hidden="1" x14ac:dyDescent="0.2">
      <c r="A921" s="366">
        <f t="shared" si="84"/>
        <v>918</v>
      </c>
      <c r="B921" s="351">
        <v>44610</v>
      </c>
      <c r="C921" s="375">
        <v>44593</v>
      </c>
      <c r="D921" s="353" t="s">
        <v>104</v>
      </c>
      <c r="E921" s="353" t="s">
        <v>191</v>
      </c>
      <c r="F921" s="354">
        <v>854.93</v>
      </c>
      <c r="G921" s="353" t="s">
        <v>2044</v>
      </c>
      <c r="H921" s="353" t="s">
        <v>135</v>
      </c>
      <c r="I921" s="357" t="s">
        <v>2045</v>
      </c>
      <c r="J921" s="356" t="s">
        <v>2046</v>
      </c>
      <c r="K921" s="356" t="s">
        <v>732</v>
      </c>
      <c r="L921" s="357" t="s">
        <v>1531</v>
      </c>
      <c r="M921" s="356">
        <v>356711122</v>
      </c>
      <c r="N921" s="374">
        <v>44610</v>
      </c>
      <c r="O921" s="70">
        <f t="shared" si="81"/>
        <v>2</v>
      </c>
      <c r="P921" s="70">
        <f t="shared" si="82"/>
        <v>2</v>
      </c>
      <c r="Q921" s="135" t="str">
        <f t="shared" si="83"/>
        <v>Gastos_com_Pessoal</v>
      </c>
    </row>
    <row r="922" spans="1:17" ht="25.5" hidden="1" x14ac:dyDescent="0.2">
      <c r="A922" s="366">
        <f t="shared" si="84"/>
        <v>919</v>
      </c>
      <c r="B922" s="351">
        <v>44610</v>
      </c>
      <c r="C922" s="375">
        <v>44593</v>
      </c>
      <c r="D922" s="353" t="s">
        <v>104</v>
      </c>
      <c r="E922" s="353" t="s">
        <v>189</v>
      </c>
      <c r="F922" s="354">
        <v>2406.5500000000002</v>
      </c>
      <c r="G922" s="353" t="s">
        <v>2047</v>
      </c>
      <c r="H922" s="353" t="s">
        <v>135</v>
      </c>
      <c r="I922" s="357" t="s">
        <v>2045</v>
      </c>
      <c r="J922" s="356" t="s">
        <v>2046</v>
      </c>
      <c r="K922" s="356" t="s">
        <v>732</v>
      </c>
      <c r="L922" s="357" t="s">
        <v>1531</v>
      </c>
      <c r="M922" s="356">
        <v>356711122</v>
      </c>
      <c r="N922" s="374">
        <v>44610</v>
      </c>
      <c r="O922" s="70">
        <f t="shared" si="81"/>
        <v>2</v>
      </c>
      <c r="P922" s="70">
        <f t="shared" si="82"/>
        <v>2</v>
      </c>
      <c r="Q922" s="135" t="str">
        <f t="shared" si="83"/>
        <v>Gastos_com_Pessoal</v>
      </c>
    </row>
    <row r="923" spans="1:17" ht="25.5" hidden="1" x14ac:dyDescent="0.2">
      <c r="A923" s="366">
        <f t="shared" si="84"/>
        <v>920</v>
      </c>
      <c r="B923" s="351">
        <v>44610</v>
      </c>
      <c r="C923" s="375">
        <v>44593</v>
      </c>
      <c r="D923" s="353" t="s">
        <v>104</v>
      </c>
      <c r="E923" s="353" t="s">
        <v>191</v>
      </c>
      <c r="F923" s="354">
        <v>903.57</v>
      </c>
      <c r="G923" s="353" t="s">
        <v>2048</v>
      </c>
      <c r="H923" s="353" t="s">
        <v>129</v>
      </c>
      <c r="I923" s="357" t="s">
        <v>2049</v>
      </c>
      <c r="J923" s="356" t="s">
        <v>2050</v>
      </c>
      <c r="K923" s="356" t="s">
        <v>732</v>
      </c>
      <c r="L923" s="357" t="s">
        <v>1531</v>
      </c>
      <c r="M923" s="356">
        <v>356711122</v>
      </c>
      <c r="N923" s="374">
        <v>44610</v>
      </c>
      <c r="O923" s="70">
        <f t="shared" si="81"/>
        <v>2</v>
      </c>
      <c r="P923" s="70">
        <f t="shared" si="82"/>
        <v>2</v>
      </c>
      <c r="Q923" s="135" t="str">
        <f t="shared" si="83"/>
        <v>Gastos_com_Pessoal</v>
      </c>
    </row>
    <row r="924" spans="1:17" ht="25.5" hidden="1" x14ac:dyDescent="0.2">
      <c r="A924" s="366">
        <f t="shared" si="84"/>
        <v>921</v>
      </c>
      <c r="B924" s="351">
        <v>44610</v>
      </c>
      <c r="C924" s="375">
        <v>44593</v>
      </c>
      <c r="D924" s="353" t="s">
        <v>104</v>
      </c>
      <c r="E924" s="353" t="s">
        <v>189</v>
      </c>
      <c r="F924" s="354">
        <v>2523.5</v>
      </c>
      <c r="G924" s="353" t="s">
        <v>2051</v>
      </c>
      <c r="H924" s="353" t="s">
        <v>129</v>
      </c>
      <c r="I924" s="357" t="s">
        <v>2049</v>
      </c>
      <c r="J924" s="356" t="s">
        <v>2050</v>
      </c>
      <c r="K924" s="356" t="s">
        <v>732</v>
      </c>
      <c r="L924" s="357" t="s">
        <v>1531</v>
      </c>
      <c r="M924" s="356">
        <v>356711122</v>
      </c>
      <c r="N924" s="374">
        <v>44610</v>
      </c>
      <c r="O924" s="70">
        <f t="shared" si="81"/>
        <v>2</v>
      </c>
      <c r="P924" s="70">
        <f t="shared" si="82"/>
        <v>2</v>
      </c>
      <c r="Q924" s="135" t="str">
        <f t="shared" si="83"/>
        <v>Gastos_com_Pessoal</v>
      </c>
    </row>
    <row r="925" spans="1:17" ht="25.5" hidden="1" x14ac:dyDescent="0.2">
      <c r="A925" s="366">
        <f t="shared" si="84"/>
        <v>922</v>
      </c>
      <c r="B925" s="351">
        <v>44610</v>
      </c>
      <c r="C925" s="375">
        <v>44593</v>
      </c>
      <c r="D925" s="353" t="s">
        <v>104</v>
      </c>
      <c r="E925" s="353" t="s">
        <v>191</v>
      </c>
      <c r="F925" s="354">
        <v>832.1</v>
      </c>
      <c r="G925" s="353" t="s">
        <v>2052</v>
      </c>
      <c r="H925" s="353" t="s">
        <v>129</v>
      </c>
      <c r="I925" s="357" t="s">
        <v>2053</v>
      </c>
      <c r="J925" s="356" t="s">
        <v>2054</v>
      </c>
      <c r="K925" s="356" t="s">
        <v>732</v>
      </c>
      <c r="L925" s="357" t="s">
        <v>1531</v>
      </c>
      <c r="M925" s="356">
        <v>356711122</v>
      </c>
      <c r="N925" s="374">
        <v>44610</v>
      </c>
      <c r="O925" s="70">
        <f t="shared" si="81"/>
        <v>2</v>
      </c>
      <c r="P925" s="70">
        <f t="shared" si="82"/>
        <v>2</v>
      </c>
      <c r="Q925" s="135" t="str">
        <f t="shared" si="83"/>
        <v>Gastos_com_Pessoal</v>
      </c>
    </row>
    <row r="926" spans="1:17" ht="25.5" hidden="1" x14ac:dyDescent="0.2">
      <c r="A926" s="366">
        <f t="shared" si="84"/>
        <v>923</v>
      </c>
      <c r="B926" s="351">
        <v>44610</v>
      </c>
      <c r="C926" s="375">
        <v>44593</v>
      </c>
      <c r="D926" s="353" t="s">
        <v>104</v>
      </c>
      <c r="E926" s="353" t="s">
        <v>189</v>
      </c>
      <c r="F926" s="354">
        <v>2380.36</v>
      </c>
      <c r="G926" s="353" t="s">
        <v>2055</v>
      </c>
      <c r="H926" s="353" t="s">
        <v>129</v>
      </c>
      <c r="I926" s="357" t="s">
        <v>2053</v>
      </c>
      <c r="J926" s="356" t="s">
        <v>2054</v>
      </c>
      <c r="K926" s="356" t="s">
        <v>732</v>
      </c>
      <c r="L926" s="357" t="s">
        <v>1531</v>
      </c>
      <c r="M926" s="356">
        <v>356711122</v>
      </c>
      <c r="N926" s="374">
        <v>44610</v>
      </c>
      <c r="O926" s="70">
        <f t="shared" si="81"/>
        <v>2</v>
      </c>
      <c r="P926" s="70">
        <f t="shared" si="82"/>
        <v>2</v>
      </c>
      <c r="Q926" s="135" t="str">
        <f t="shared" si="83"/>
        <v>Gastos_com_Pessoal</v>
      </c>
    </row>
    <row r="927" spans="1:17" ht="25.5" hidden="1" x14ac:dyDescent="0.2">
      <c r="A927" s="366">
        <f t="shared" si="84"/>
        <v>924</v>
      </c>
      <c r="B927" s="351">
        <v>44610</v>
      </c>
      <c r="C927" s="375">
        <v>44593</v>
      </c>
      <c r="D927" s="353" t="s">
        <v>104</v>
      </c>
      <c r="E927" s="353" t="s">
        <v>185</v>
      </c>
      <c r="F927" s="354">
        <v>1572.51</v>
      </c>
      <c r="G927" s="353" t="s">
        <v>1650</v>
      </c>
      <c r="H927" s="353" t="s">
        <v>129</v>
      </c>
      <c r="I927" s="357" t="s">
        <v>1965</v>
      </c>
      <c r="J927" s="356" t="s">
        <v>1966</v>
      </c>
      <c r="K927" s="356" t="s">
        <v>1016</v>
      </c>
      <c r="L927" s="357" t="s">
        <v>1017</v>
      </c>
      <c r="M927" s="356" t="s">
        <v>2056</v>
      </c>
      <c r="N927" s="374">
        <v>44610</v>
      </c>
      <c r="O927" s="70">
        <f t="shared" si="81"/>
        <v>2</v>
      </c>
      <c r="P927" s="70">
        <f t="shared" si="82"/>
        <v>2</v>
      </c>
      <c r="Q927" s="135" t="str">
        <f t="shared" si="83"/>
        <v>Gastos_com_Pessoal</v>
      </c>
    </row>
    <row r="928" spans="1:17" ht="25.5" hidden="1" x14ac:dyDescent="0.2">
      <c r="A928" s="366">
        <f t="shared" si="84"/>
        <v>925</v>
      </c>
      <c r="B928" s="351">
        <v>44610</v>
      </c>
      <c r="C928" s="375">
        <v>44593</v>
      </c>
      <c r="D928" s="353" t="s">
        <v>115</v>
      </c>
      <c r="E928" s="353" t="s">
        <v>302</v>
      </c>
      <c r="F928" s="354">
        <v>836</v>
      </c>
      <c r="G928" s="353" t="s">
        <v>2057</v>
      </c>
      <c r="H928" s="353" t="s">
        <v>132</v>
      </c>
      <c r="I928" s="357" t="s">
        <v>2058</v>
      </c>
      <c r="J928" s="356" t="s">
        <v>2059</v>
      </c>
      <c r="K928" s="356" t="s">
        <v>704</v>
      </c>
      <c r="L928" s="357" t="s">
        <v>428</v>
      </c>
      <c r="M928" s="356">
        <v>2119</v>
      </c>
      <c r="N928" s="374">
        <v>44608</v>
      </c>
      <c r="O928" s="70">
        <f t="shared" si="81"/>
        <v>2</v>
      </c>
      <c r="P928" s="70">
        <f t="shared" si="82"/>
        <v>2</v>
      </c>
      <c r="Q928" s="135" t="str">
        <f t="shared" si="83"/>
        <v>Gastos_Gerais</v>
      </c>
    </row>
    <row r="929" spans="1:17" ht="25.5" hidden="1" x14ac:dyDescent="0.2">
      <c r="A929" s="366">
        <f t="shared" si="84"/>
        <v>926</v>
      </c>
      <c r="B929" s="351">
        <v>44610</v>
      </c>
      <c r="C929" s="375">
        <v>44593</v>
      </c>
      <c r="D929" s="353" t="s">
        <v>115</v>
      </c>
      <c r="E929" s="353" t="s">
        <v>366</v>
      </c>
      <c r="F929" s="354">
        <v>45</v>
      </c>
      <c r="G929" s="353" t="s">
        <v>2060</v>
      </c>
      <c r="H929" s="353" t="s">
        <v>139</v>
      </c>
      <c r="I929" s="357" t="s">
        <v>2061</v>
      </c>
      <c r="J929" s="356" t="s">
        <v>2062</v>
      </c>
      <c r="K929" s="356" t="s">
        <v>1464</v>
      </c>
      <c r="L929" s="357" t="s">
        <v>428</v>
      </c>
      <c r="M929" s="356">
        <v>253</v>
      </c>
      <c r="N929" s="374">
        <v>44609</v>
      </c>
      <c r="O929" s="70">
        <f t="shared" si="81"/>
        <v>2</v>
      </c>
      <c r="P929" s="70">
        <f t="shared" si="82"/>
        <v>2</v>
      </c>
      <c r="Q929" s="135" t="str">
        <f t="shared" si="83"/>
        <v>Gastos_Gerais</v>
      </c>
    </row>
    <row r="930" spans="1:17" ht="25.5" hidden="1" x14ac:dyDescent="0.2">
      <c r="A930" s="366">
        <f t="shared" si="84"/>
        <v>927</v>
      </c>
      <c r="B930" s="351">
        <v>44610</v>
      </c>
      <c r="C930" s="375">
        <v>44593</v>
      </c>
      <c r="D930" s="353" t="s">
        <v>115</v>
      </c>
      <c r="E930" s="353" t="s">
        <v>304</v>
      </c>
      <c r="F930" s="354">
        <v>195</v>
      </c>
      <c r="G930" s="353" t="s">
        <v>2063</v>
      </c>
      <c r="H930" s="353" t="s">
        <v>128</v>
      </c>
      <c r="I930" s="357" t="s">
        <v>2064</v>
      </c>
      <c r="J930" s="356" t="s">
        <v>2065</v>
      </c>
      <c r="K930" s="356" t="s">
        <v>1464</v>
      </c>
      <c r="L930" s="357" t="s">
        <v>428</v>
      </c>
      <c r="M930" s="356">
        <v>202215</v>
      </c>
      <c r="N930" s="374">
        <v>44610</v>
      </c>
      <c r="O930" s="70">
        <f t="shared" si="81"/>
        <v>2</v>
      </c>
      <c r="P930" s="70">
        <f t="shared" si="82"/>
        <v>2</v>
      </c>
      <c r="Q930" s="135" t="str">
        <f t="shared" si="83"/>
        <v>Gastos_Gerais</v>
      </c>
    </row>
    <row r="931" spans="1:17" ht="25.5" hidden="1" x14ac:dyDescent="0.2">
      <c r="A931" s="366">
        <f t="shared" si="84"/>
        <v>928</v>
      </c>
      <c r="B931" s="351">
        <v>44613</v>
      </c>
      <c r="C931" s="375">
        <v>44593</v>
      </c>
      <c r="D931" s="353" t="s">
        <v>115</v>
      </c>
      <c r="E931" s="353" t="s">
        <v>328</v>
      </c>
      <c r="F931" s="354">
        <v>1000</v>
      </c>
      <c r="G931" s="353" t="s">
        <v>2066</v>
      </c>
      <c r="H931" s="353" t="s">
        <v>129</v>
      </c>
      <c r="I931" s="357" t="s">
        <v>727</v>
      </c>
      <c r="J931" s="356" t="s">
        <v>728</v>
      </c>
      <c r="K931" s="356" t="s">
        <v>704</v>
      </c>
      <c r="L931" s="357" t="s">
        <v>704</v>
      </c>
      <c r="M931" s="356" t="s">
        <v>2067</v>
      </c>
      <c r="N931" s="374">
        <v>44610</v>
      </c>
      <c r="O931" s="70">
        <f t="shared" si="81"/>
        <v>2</v>
      </c>
      <c r="P931" s="70">
        <f t="shared" si="82"/>
        <v>2</v>
      </c>
      <c r="Q931" s="135" t="str">
        <f t="shared" si="83"/>
        <v>Gastos_Gerais</v>
      </c>
    </row>
    <row r="932" spans="1:17" ht="25.5" hidden="1" x14ac:dyDescent="0.2">
      <c r="A932" s="366">
        <f t="shared" si="84"/>
        <v>929</v>
      </c>
      <c r="B932" s="351">
        <v>44613</v>
      </c>
      <c r="C932" s="375">
        <v>44593</v>
      </c>
      <c r="D932" s="353" t="s">
        <v>115</v>
      </c>
      <c r="E932" s="353" t="s">
        <v>302</v>
      </c>
      <c r="F932" s="354">
        <v>37682.15</v>
      </c>
      <c r="G932" s="353" t="s">
        <v>813</v>
      </c>
      <c r="H932" s="353" t="s">
        <v>135</v>
      </c>
      <c r="I932" s="357" t="s">
        <v>810</v>
      </c>
      <c r="J932" s="356" t="s">
        <v>1193</v>
      </c>
      <c r="K932" s="356" t="s">
        <v>704</v>
      </c>
      <c r="L932" s="357" t="s">
        <v>428</v>
      </c>
      <c r="M932" s="356">
        <v>90</v>
      </c>
      <c r="N932" s="374">
        <v>44608</v>
      </c>
      <c r="O932" s="70">
        <f t="shared" si="81"/>
        <v>2</v>
      </c>
      <c r="P932" s="70">
        <f t="shared" si="82"/>
        <v>2</v>
      </c>
      <c r="Q932" s="135" t="str">
        <f t="shared" si="83"/>
        <v>Gastos_Gerais</v>
      </c>
    </row>
    <row r="933" spans="1:17" ht="25.5" hidden="1" x14ac:dyDescent="0.2">
      <c r="A933" s="366">
        <f t="shared" si="84"/>
        <v>930</v>
      </c>
      <c r="B933" s="351">
        <v>44613</v>
      </c>
      <c r="C933" s="375">
        <v>44593</v>
      </c>
      <c r="D933" s="353" t="s">
        <v>115</v>
      </c>
      <c r="E933" s="353" t="s">
        <v>308</v>
      </c>
      <c r="F933" s="354">
        <v>1499.93</v>
      </c>
      <c r="G933" s="353" t="s">
        <v>1735</v>
      </c>
      <c r="H933" s="353" t="s">
        <v>765</v>
      </c>
      <c r="I933" s="357" t="s">
        <v>934</v>
      </c>
      <c r="J933" s="356" t="s">
        <v>935</v>
      </c>
      <c r="K933" s="356" t="s">
        <v>704</v>
      </c>
      <c r="L933" s="357" t="s">
        <v>428</v>
      </c>
      <c r="M933" s="356">
        <v>140961</v>
      </c>
      <c r="N933" s="374">
        <v>44593</v>
      </c>
      <c r="O933" s="70">
        <f t="shared" si="81"/>
        <v>2</v>
      </c>
      <c r="P933" s="70">
        <f t="shared" si="82"/>
        <v>2</v>
      </c>
      <c r="Q933" s="135" t="str">
        <f t="shared" si="83"/>
        <v>Gastos_Gerais</v>
      </c>
    </row>
    <row r="934" spans="1:17" ht="25.5" hidden="1" x14ac:dyDescent="0.2">
      <c r="A934" s="366">
        <f t="shared" si="84"/>
        <v>931</v>
      </c>
      <c r="B934" s="351">
        <v>44613</v>
      </c>
      <c r="C934" s="375">
        <v>44593</v>
      </c>
      <c r="D934" s="353" t="s">
        <v>115</v>
      </c>
      <c r="E934" s="353" t="s">
        <v>302</v>
      </c>
      <c r="F934" s="354">
        <v>24099.17</v>
      </c>
      <c r="G934" s="353" t="s">
        <v>812</v>
      </c>
      <c r="H934" s="353" t="s">
        <v>134</v>
      </c>
      <c r="I934" s="357" t="s">
        <v>810</v>
      </c>
      <c r="J934" s="356" t="s">
        <v>1193</v>
      </c>
      <c r="K934" s="356" t="s">
        <v>704</v>
      </c>
      <c r="L934" s="357" t="s">
        <v>428</v>
      </c>
      <c r="M934" s="356">
        <v>95</v>
      </c>
      <c r="N934" s="374">
        <v>44609</v>
      </c>
      <c r="O934" s="70">
        <f t="shared" si="81"/>
        <v>2</v>
      </c>
      <c r="P934" s="70">
        <f t="shared" si="82"/>
        <v>2</v>
      </c>
      <c r="Q934" s="135" t="str">
        <f t="shared" si="83"/>
        <v>Gastos_Gerais</v>
      </c>
    </row>
    <row r="935" spans="1:17" ht="25.5" hidden="1" x14ac:dyDescent="0.2">
      <c r="A935" s="366">
        <f t="shared" si="84"/>
        <v>932</v>
      </c>
      <c r="B935" s="351">
        <v>44613</v>
      </c>
      <c r="C935" s="375">
        <v>44593</v>
      </c>
      <c r="D935" s="353" t="s">
        <v>115</v>
      </c>
      <c r="E935" s="353" t="s">
        <v>376</v>
      </c>
      <c r="F935" s="354">
        <v>1310.8</v>
      </c>
      <c r="G935" s="353" t="s">
        <v>2068</v>
      </c>
      <c r="H935" s="353" t="s">
        <v>135</v>
      </c>
      <c r="I935" s="357" t="s">
        <v>1231</v>
      </c>
      <c r="J935" s="356" t="s">
        <v>2069</v>
      </c>
      <c r="K935" s="356" t="s">
        <v>704</v>
      </c>
      <c r="L935" s="357" t="s">
        <v>428</v>
      </c>
      <c r="M935" s="356">
        <v>202249</v>
      </c>
      <c r="N935" s="374">
        <v>44608</v>
      </c>
      <c r="O935" s="70">
        <f t="shared" si="81"/>
        <v>2</v>
      </c>
      <c r="P935" s="70">
        <f t="shared" si="82"/>
        <v>2</v>
      </c>
      <c r="Q935" s="135" t="str">
        <f t="shared" si="83"/>
        <v>Gastos_Gerais</v>
      </c>
    </row>
    <row r="936" spans="1:17" ht="25.5" hidden="1" x14ac:dyDescent="0.2">
      <c r="A936" s="366">
        <f t="shared" si="84"/>
        <v>933</v>
      </c>
      <c r="B936" s="351">
        <v>44613</v>
      </c>
      <c r="C936" s="375">
        <v>44593</v>
      </c>
      <c r="D936" s="353" t="s">
        <v>115</v>
      </c>
      <c r="E936" s="353" t="s">
        <v>302</v>
      </c>
      <c r="F936" s="354">
        <v>13846.04</v>
      </c>
      <c r="G936" s="353" t="s">
        <v>1069</v>
      </c>
      <c r="H936" s="353" t="s">
        <v>139</v>
      </c>
      <c r="I936" s="357" t="s">
        <v>818</v>
      </c>
      <c r="J936" s="356" t="s">
        <v>819</v>
      </c>
      <c r="K936" s="356" t="s">
        <v>704</v>
      </c>
      <c r="L936" s="357" t="s">
        <v>428</v>
      </c>
      <c r="M936" s="356">
        <v>10</v>
      </c>
      <c r="N936" s="374">
        <v>44608</v>
      </c>
      <c r="O936" s="70">
        <f t="shared" si="81"/>
        <v>2</v>
      </c>
      <c r="P936" s="70">
        <f t="shared" si="82"/>
        <v>2</v>
      </c>
      <c r="Q936" s="135" t="str">
        <f t="shared" si="83"/>
        <v>Gastos_Gerais</v>
      </c>
    </row>
    <row r="937" spans="1:17" ht="25.5" hidden="1" x14ac:dyDescent="0.2">
      <c r="A937" s="366">
        <f t="shared" si="84"/>
        <v>934</v>
      </c>
      <c r="B937" s="351">
        <v>44613</v>
      </c>
      <c r="C937" s="375">
        <v>44593</v>
      </c>
      <c r="D937" s="353" t="s">
        <v>115</v>
      </c>
      <c r="E937" s="353" t="s">
        <v>328</v>
      </c>
      <c r="F937" s="354">
        <v>1000</v>
      </c>
      <c r="G937" s="353" t="s">
        <v>1402</v>
      </c>
      <c r="H937" s="353" t="s">
        <v>132</v>
      </c>
      <c r="I937" s="357" t="s">
        <v>727</v>
      </c>
      <c r="J937" s="356" t="s">
        <v>728</v>
      </c>
      <c r="K937" s="356" t="s">
        <v>704</v>
      </c>
      <c r="L937" s="357" t="s">
        <v>704</v>
      </c>
      <c r="M937" s="356" t="s">
        <v>2070</v>
      </c>
      <c r="N937" s="374">
        <v>44613</v>
      </c>
      <c r="O937" s="70">
        <f t="shared" si="81"/>
        <v>2</v>
      </c>
      <c r="P937" s="70">
        <f t="shared" si="82"/>
        <v>2</v>
      </c>
      <c r="Q937" s="135" t="str">
        <f t="shared" si="83"/>
        <v>Gastos_Gerais</v>
      </c>
    </row>
    <row r="938" spans="1:17" ht="25.5" hidden="1" x14ac:dyDescent="0.2">
      <c r="A938" s="366">
        <f t="shared" si="84"/>
        <v>935</v>
      </c>
      <c r="B938" s="351">
        <v>44613</v>
      </c>
      <c r="C938" s="375">
        <v>44593</v>
      </c>
      <c r="D938" s="353" t="s">
        <v>115</v>
      </c>
      <c r="E938" s="353" t="s">
        <v>308</v>
      </c>
      <c r="F938" s="354">
        <v>1491.06</v>
      </c>
      <c r="G938" s="353" t="s">
        <v>1735</v>
      </c>
      <c r="H938" s="353" t="s">
        <v>135</v>
      </c>
      <c r="I938" s="357" t="s">
        <v>934</v>
      </c>
      <c r="J938" s="356" t="s">
        <v>935</v>
      </c>
      <c r="K938" s="356" t="s">
        <v>704</v>
      </c>
      <c r="L938" s="357" t="s">
        <v>428</v>
      </c>
      <c r="M938" s="356">
        <v>140962</v>
      </c>
      <c r="N938" s="374">
        <v>44613</v>
      </c>
      <c r="O938" s="70">
        <f t="shared" ref="O938:O984" si="85">IF(B938=0,0,IF(YEAR(B938)=$P$1,MONTH(B938)-$O$1+1,(YEAR(B938)-$P$1)*12-$O$1+1+MONTH(B938)))</f>
        <v>2</v>
      </c>
      <c r="P938" s="70">
        <f t="shared" ref="P938:P984" si="86">IF(C938=0,0,IF(YEAR(C938)=$P$1,MONTH(C938)-$O$1+1,(YEAR(C938)-$P$1)*12-$O$1+1+MONTH(C938)))</f>
        <v>2</v>
      </c>
      <c r="Q938" s="135" t="str">
        <f t="shared" ref="Q938:Q984" si="87">SUBSTITUTE(D938," ","_")</f>
        <v>Gastos_Gerais</v>
      </c>
    </row>
    <row r="939" spans="1:17" ht="25.5" hidden="1" x14ac:dyDescent="0.2">
      <c r="A939" s="366">
        <f t="shared" si="84"/>
        <v>936</v>
      </c>
      <c r="B939" s="351">
        <v>44613</v>
      </c>
      <c r="C939" s="375">
        <v>44593</v>
      </c>
      <c r="D939" s="353" t="s">
        <v>115</v>
      </c>
      <c r="E939" s="353" t="s">
        <v>302</v>
      </c>
      <c r="F939" s="354">
        <v>23552.3</v>
      </c>
      <c r="G939" s="353" t="s">
        <v>814</v>
      </c>
      <c r="H939" s="353" t="s">
        <v>140</v>
      </c>
      <c r="I939" s="357" t="s">
        <v>810</v>
      </c>
      <c r="J939" s="356" t="s">
        <v>1193</v>
      </c>
      <c r="K939" s="356" t="s">
        <v>704</v>
      </c>
      <c r="L939" s="357" t="s">
        <v>428</v>
      </c>
      <c r="M939" s="356">
        <v>91</v>
      </c>
      <c r="N939" s="374">
        <v>44608</v>
      </c>
      <c r="O939" s="70">
        <f t="shared" si="85"/>
        <v>2</v>
      </c>
      <c r="P939" s="70">
        <f t="shared" si="86"/>
        <v>2</v>
      </c>
      <c r="Q939" s="135" t="str">
        <f t="shared" si="87"/>
        <v>Gastos_Gerais</v>
      </c>
    </row>
    <row r="940" spans="1:17" ht="25.5" hidden="1" x14ac:dyDescent="0.2">
      <c r="A940" s="366">
        <f t="shared" si="84"/>
        <v>937</v>
      </c>
      <c r="B940" s="351">
        <v>44613</v>
      </c>
      <c r="C940" s="375">
        <v>44593</v>
      </c>
      <c r="D940" s="353" t="s">
        <v>115</v>
      </c>
      <c r="E940" s="353" t="s">
        <v>302</v>
      </c>
      <c r="F940" s="354">
        <v>45848.62</v>
      </c>
      <c r="G940" s="353" t="s">
        <v>809</v>
      </c>
      <c r="H940" s="353" t="s">
        <v>131</v>
      </c>
      <c r="I940" s="357" t="s">
        <v>810</v>
      </c>
      <c r="J940" s="356" t="s">
        <v>1193</v>
      </c>
      <c r="K940" s="356" t="s">
        <v>704</v>
      </c>
      <c r="L940" s="357" t="s">
        <v>428</v>
      </c>
      <c r="M940" s="356">
        <v>92</v>
      </c>
      <c r="N940" s="374">
        <v>44608</v>
      </c>
      <c r="O940" s="70">
        <f t="shared" si="85"/>
        <v>2</v>
      </c>
      <c r="P940" s="70">
        <f t="shared" si="86"/>
        <v>2</v>
      </c>
      <c r="Q940" s="135" t="str">
        <f t="shared" si="87"/>
        <v>Gastos_Gerais</v>
      </c>
    </row>
    <row r="941" spans="1:17" ht="25.5" hidden="1" x14ac:dyDescent="0.2">
      <c r="A941" s="366">
        <f t="shared" si="84"/>
        <v>938</v>
      </c>
      <c r="B941" s="351">
        <v>44613</v>
      </c>
      <c r="C941" s="375">
        <v>44593</v>
      </c>
      <c r="D941" s="353" t="s">
        <v>115</v>
      </c>
      <c r="E941" s="353" t="s">
        <v>302</v>
      </c>
      <c r="F941" s="354">
        <v>26870.86</v>
      </c>
      <c r="G941" s="353" t="s">
        <v>816</v>
      </c>
      <c r="H941" s="353" t="s">
        <v>136</v>
      </c>
      <c r="I941" s="357" t="s">
        <v>810</v>
      </c>
      <c r="J941" s="356" t="s">
        <v>1193</v>
      </c>
      <c r="K941" s="356" t="s">
        <v>704</v>
      </c>
      <c r="L941" s="357" t="s">
        <v>428</v>
      </c>
      <c r="M941" s="356">
        <v>93</v>
      </c>
      <c r="N941" s="374">
        <v>44608</v>
      </c>
      <c r="O941" s="70">
        <f t="shared" si="85"/>
        <v>2</v>
      </c>
      <c r="P941" s="70">
        <f t="shared" si="86"/>
        <v>2</v>
      </c>
      <c r="Q941" s="135" t="str">
        <f t="shared" si="87"/>
        <v>Gastos_Gerais</v>
      </c>
    </row>
    <row r="942" spans="1:17" ht="25.5" hidden="1" x14ac:dyDescent="0.2">
      <c r="A942" s="366">
        <f t="shared" si="84"/>
        <v>939</v>
      </c>
      <c r="B942" s="351">
        <v>44613</v>
      </c>
      <c r="C942" s="375">
        <v>44593</v>
      </c>
      <c r="D942" s="353" t="s">
        <v>115</v>
      </c>
      <c r="E942" s="353" t="s">
        <v>328</v>
      </c>
      <c r="F942" s="354">
        <v>1000</v>
      </c>
      <c r="G942" s="353" t="s">
        <v>1137</v>
      </c>
      <c r="H942" s="353" t="s">
        <v>135</v>
      </c>
      <c r="I942" s="357" t="s">
        <v>727</v>
      </c>
      <c r="J942" s="356" t="s">
        <v>728</v>
      </c>
      <c r="K942" s="356" t="s">
        <v>704</v>
      </c>
      <c r="L942" s="357" t="s">
        <v>704</v>
      </c>
      <c r="M942" s="356" t="s">
        <v>2071</v>
      </c>
      <c r="N942" s="374">
        <v>44613</v>
      </c>
      <c r="O942" s="70">
        <f t="shared" si="85"/>
        <v>2</v>
      </c>
      <c r="P942" s="70">
        <f t="shared" si="86"/>
        <v>2</v>
      </c>
      <c r="Q942" s="135" t="str">
        <f t="shared" si="87"/>
        <v>Gastos_Gerais</v>
      </c>
    </row>
    <row r="943" spans="1:17" ht="25.5" hidden="1" x14ac:dyDescent="0.2">
      <c r="A943" s="366">
        <f t="shared" si="84"/>
        <v>940</v>
      </c>
      <c r="B943" s="351">
        <v>44613</v>
      </c>
      <c r="C943" s="375">
        <v>44593</v>
      </c>
      <c r="D943" s="353" t="s">
        <v>115</v>
      </c>
      <c r="E943" s="353" t="s">
        <v>376</v>
      </c>
      <c r="F943" s="354">
        <v>239.2</v>
      </c>
      <c r="G943" s="353" t="s">
        <v>2072</v>
      </c>
      <c r="H943" s="353" t="s">
        <v>765</v>
      </c>
      <c r="I943" s="357" t="s">
        <v>1231</v>
      </c>
      <c r="J943" s="356" t="s">
        <v>2069</v>
      </c>
      <c r="K943" s="356" t="s">
        <v>704</v>
      </c>
      <c r="L943" s="357" t="s">
        <v>428</v>
      </c>
      <c r="M943" s="356">
        <v>202248</v>
      </c>
      <c r="N943" s="374">
        <v>44608</v>
      </c>
      <c r="O943" s="70">
        <f t="shared" si="85"/>
        <v>2</v>
      </c>
      <c r="P943" s="70">
        <f t="shared" si="86"/>
        <v>2</v>
      </c>
      <c r="Q943" s="135" t="str">
        <f t="shared" si="87"/>
        <v>Gastos_Gerais</v>
      </c>
    </row>
    <row r="944" spans="1:17" ht="36" hidden="1" x14ac:dyDescent="0.2">
      <c r="A944" s="366">
        <f t="shared" si="84"/>
        <v>941</v>
      </c>
      <c r="B944" s="351">
        <v>44595</v>
      </c>
      <c r="C944" s="375">
        <v>44593</v>
      </c>
      <c r="D944" s="353" t="s">
        <v>115</v>
      </c>
      <c r="E944" s="353" t="s">
        <v>260</v>
      </c>
      <c r="F944" s="354">
        <v>6267.3</v>
      </c>
      <c r="G944" s="353" t="s">
        <v>2073</v>
      </c>
      <c r="H944" s="353" t="s">
        <v>127</v>
      </c>
      <c r="I944" s="357" t="s">
        <v>1197</v>
      </c>
      <c r="J944" s="356" t="s">
        <v>1198</v>
      </c>
      <c r="K944" s="356" t="s">
        <v>704</v>
      </c>
      <c r="L944" s="357" t="s">
        <v>428</v>
      </c>
      <c r="M944" s="356">
        <v>202229</v>
      </c>
      <c r="N944" s="374">
        <v>44595</v>
      </c>
      <c r="O944" s="70">
        <f t="shared" si="85"/>
        <v>2</v>
      </c>
      <c r="P944" s="70">
        <f t="shared" si="86"/>
        <v>2</v>
      </c>
      <c r="Q944" s="135" t="str">
        <f t="shared" si="87"/>
        <v>Gastos_Gerais</v>
      </c>
    </row>
    <row r="945" spans="1:17" ht="25.5" hidden="1" x14ac:dyDescent="0.2">
      <c r="A945" s="366">
        <f t="shared" si="84"/>
        <v>942</v>
      </c>
      <c r="B945" s="351">
        <v>44613</v>
      </c>
      <c r="C945" s="375">
        <v>44593</v>
      </c>
      <c r="D945" s="353" t="s">
        <v>115</v>
      </c>
      <c r="E945" s="353" t="s">
        <v>328</v>
      </c>
      <c r="F945" s="354">
        <v>1000</v>
      </c>
      <c r="G945" s="353" t="s">
        <v>1139</v>
      </c>
      <c r="H945" s="353" t="s">
        <v>136</v>
      </c>
      <c r="I945" s="357" t="s">
        <v>727</v>
      </c>
      <c r="J945" s="356" t="s">
        <v>728</v>
      </c>
      <c r="K945" s="356" t="s">
        <v>704</v>
      </c>
      <c r="L945" s="357" t="s">
        <v>704</v>
      </c>
      <c r="M945" s="356" t="s">
        <v>2074</v>
      </c>
      <c r="N945" s="374">
        <v>44613</v>
      </c>
      <c r="O945" s="70">
        <f t="shared" si="85"/>
        <v>2</v>
      </c>
      <c r="P945" s="70">
        <f t="shared" si="86"/>
        <v>2</v>
      </c>
      <c r="Q945" s="135" t="str">
        <f t="shared" si="87"/>
        <v>Gastos_Gerais</v>
      </c>
    </row>
    <row r="946" spans="1:17" ht="25.5" hidden="1" x14ac:dyDescent="0.2">
      <c r="A946" s="366">
        <f t="shared" si="84"/>
        <v>943</v>
      </c>
      <c r="B946" s="351">
        <v>44613</v>
      </c>
      <c r="C946" s="375">
        <v>44562</v>
      </c>
      <c r="D946" s="353" t="s">
        <v>115</v>
      </c>
      <c r="E946" s="353" t="s">
        <v>298</v>
      </c>
      <c r="F946" s="354">
        <v>1496</v>
      </c>
      <c r="G946" s="353" t="s">
        <v>1359</v>
      </c>
      <c r="H946" s="353" t="s">
        <v>130</v>
      </c>
      <c r="I946" s="357" t="s">
        <v>1360</v>
      </c>
      <c r="J946" s="356" t="s">
        <v>1361</v>
      </c>
      <c r="K946" s="356" t="s">
        <v>704</v>
      </c>
      <c r="L946" s="357" t="s">
        <v>428</v>
      </c>
      <c r="M946" s="356">
        <v>40554</v>
      </c>
      <c r="N946" s="374">
        <v>44586</v>
      </c>
      <c r="O946" s="70">
        <f t="shared" si="85"/>
        <v>2</v>
      </c>
      <c r="P946" s="70">
        <f t="shared" si="86"/>
        <v>1</v>
      </c>
      <c r="Q946" s="135" t="str">
        <f t="shared" si="87"/>
        <v>Gastos_Gerais</v>
      </c>
    </row>
    <row r="947" spans="1:17" ht="25.5" hidden="1" x14ac:dyDescent="0.2">
      <c r="A947" s="366">
        <f t="shared" si="84"/>
        <v>944</v>
      </c>
      <c r="B947" s="351">
        <v>44613</v>
      </c>
      <c r="C947" s="375">
        <v>44593</v>
      </c>
      <c r="D947" s="353" t="s">
        <v>115</v>
      </c>
      <c r="E947" s="353" t="s">
        <v>302</v>
      </c>
      <c r="F947" s="354">
        <v>37599.949999999997</v>
      </c>
      <c r="G947" s="353" t="s">
        <v>817</v>
      </c>
      <c r="H947" s="353" t="s">
        <v>129</v>
      </c>
      <c r="I947" s="357" t="s">
        <v>818</v>
      </c>
      <c r="J947" s="356" t="s">
        <v>819</v>
      </c>
      <c r="K947" s="356" t="s">
        <v>704</v>
      </c>
      <c r="L947" s="357" t="s">
        <v>428</v>
      </c>
      <c r="M947" s="356">
        <v>9</v>
      </c>
      <c r="N947" s="374">
        <v>44608</v>
      </c>
      <c r="O947" s="70">
        <f t="shared" si="85"/>
        <v>2</v>
      </c>
      <c r="P947" s="70">
        <f t="shared" si="86"/>
        <v>2</v>
      </c>
      <c r="Q947" s="135" t="str">
        <f t="shared" si="87"/>
        <v>Gastos_Gerais</v>
      </c>
    </row>
    <row r="948" spans="1:17" ht="25.5" hidden="1" x14ac:dyDescent="0.2">
      <c r="A948" s="366">
        <f t="shared" si="84"/>
        <v>945</v>
      </c>
      <c r="B948" s="351">
        <v>44613</v>
      </c>
      <c r="C948" s="375">
        <v>44593</v>
      </c>
      <c r="D948" s="353" t="s">
        <v>115</v>
      </c>
      <c r="E948" s="353" t="s">
        <v>376</v>
      </c>
      <c r="F948" s="354">
        <v>4265.9399999999996</v>
      </c>
      <c r="G948" s="353" t="s">
        <v>2075</v>
      </c>
      <c r="H948" s="353" t="s">
        <v>136</v>
      </c>
      <c r="I948" s="357" t="s">
        <v>1231</v>
      </c>
      <c r="J948" s="356" t="s">
        <v>2069</v>
      </c>
      <c r="K948" s="356" t="s">
        <v>704</v>
      </c>
      <c r="L948" s="357" t="s">
        <v>428</v>
      </c>
      <c r="M948" s="356">
        <v>202247</v>
      </c>
      <c r="N948" s="374">
        <v>44608</v>
      </c>
      <c r="O948" s="70">
        <f t="shared" si="85"/>
        <v>2</v>
      </c>
      <c r="P948" s="70">
        <f t="shared" si="86"/>
        <v>2</v>
      </c>
      <c r="Q948" s="135" t="str">
        <f t="shared" si="87"/>
        <v>Gastos_Gerais</v>
      </c>
    </row>
    <row r="949" spans="1:17" ht="25.5" hidden="1" x14ac:dyDescent="0.2">
      <c r="A949" s="366">
        <f t="shared" si="84"/>
        <v>946</v>
      </c>
      <c r="B949" s="351">
        <v>44613</v>
      </c>
      <c r="C949" s="375">
        <v>44593</v>
      </c>
      <c r="D949" s="353" t="s">
        <v>115</v>
      </c>
      <c r="E949" s="353" t="s">
        <v>376</v>
      </c>
      <c r="F949" s="354">
        <v>787.8</v>
      </c>
      <c r="G949" s="353" t="s">
        <v>2076</v>
      </c>
      <c r="H949" s="353" t="s">
        <v>138</v>
      </c>
      <c r="I949" s="357" t="s">
        <v>1231</v>
      </c>
      <c r="J949" s="356" t="s">
        <v>2069</v>
      </c>
      <c r="K949" s="356" t="s">
        <v>704</v>
      </c>
      <c r="L949" s="357" t="s">
        <v>428</v>
      </c>
      <c r="M949" s="356">
        <v>202250</v>
      </c>
      <c r="N949" s="374">
        <v>44608</v>
      </c>
      <c r="O949" s="70">
        <f t="shared" si="85"/>
        <v>2</v>
      </c>
      <c r="P949" s="70">
        <f t="shared" si="86"/>
        <v>2</v>
      </c>
      <c r="Q949" s="135" t="str">
        <f t="shared" si="87"/>
        <v>Gastos_Gerais</v>
      </c>
    </row>
    <row r="950" spans="1:17" ht="48" hidden="1" x14ac:dyDescent="0.2">
      <c r="A950" s="366">
        <f t="shared" si="84"/>
        <v>947</v>
      </c>
      <c r="B950" s="351">
        <v>44613</v>
      </c>
      <c r="C950" s="375">
        <v>44593</v>
      </c>
      <c r="D950" s="353" t="s">
        <v>115</v>
      </c>
      <c r="E950" s="353" t="s">
        <v>336</v>
      </c>
      <c r="F950" s="386">
        <v>81420</v>
      </c>
      <c r="G950" s="353" t="s">
        <v>2077</v>
      </c>
      <c r="H950" s="353" t="s">
        <v>127</v>
      </c>
      <c r="I950" s="357" t="s">
        <v>2078</v>
      </c>
      <c r="J950" s="356" t="s">
        <v>2079</v>
      </c>
      <c r="K950" s="356" t="s">
        <v>704</v>
      </c>
      <c r="L950" s="357" t="s">
        <v>428</v>
      </c>
      <c r="M950" s="356">
        <v>21251</v>
      </c>
      <c r="N950" s="374">
        <v>44610</v>
      </c>
      <c r="O950" s="70">
        <f t="shared" si="85"/>
        <v>2</v>
      </c>
      <c r="P950" s="70">
        <f t="shared" si="86"/>
        <v>2</v>
      </c>
      <c r="Q950" s="135" t="str">
        <f t="shared" si="87"/>
        <v>Gastos_Gerais</v>
      </c>
    </row>
    <row r="951" spans="1:17" ht="25.5" hidden="1" x14ac:dyDescent="0.2">
      <c r="A951" s="366">
        <f t="shared" ref="A951:A1004" si="88">IF(B951="","",ROW()-ROW($A$3))</f>
        <v>948</v>
      </c>
      <c r="B951" s="351">
        <v>44613</v>
      </c>
      <c r="C951" s="375">
        <v>44593</v>
      </c>
      <c r="D951" s="353" t="s">
        <v>115</v>
      </c>
      <c r="E951" s="353" t="s">
        <v>306</v>
      </c>
      <c r="F951" s="354">
        <v>2208</v>
      </c>
      <c r="G951" s="353" t="s">
        <v>2080</v>
      </c>
      <c r="H951" s="353" t="s">
        <v>140</v>
      </c>
      <c r="I951" s="357" t="s">
        <v>462</v>
      </c>
      <c r="J951" s="356" t="s">
        <v>2081</v>
      </c>
      <c r="K951" s="356" t="s">
        <v>704</v>
      </c>
      <c r="L951" s="357" t="s">
        <v>428</v>
      </c>
      <c r="M951" s="356">
        <v>230671</v>
      </c>
      <c r="N951" s="374">
        <v>44606</v>
      </c>
      <c r="O951" s="70">
        <f t="shared" si="85"/>
        <v>2</v>
      </c>
      <c r="P951" s="70">
        <f t="shared" si="86"/>
        <v>2</v>
      </c>
      <c r="Q951" s="135" t="str">
        <f t="shared" si="87"/>
        <v>Gastos_Gerais</v>
      </c>
    </row>
    <row r="952" spans="1:17" ht="38.25" x14ac:dyDescent="0.2">
      <c r="A952" s="366">
        <f t="shared" si="88"/>
        <v>949</v>
      </c>
      <c r="B952" s="351">
        <v>44613</v>
      </c>
      <c r="C952" s="375">
        <v>44593</v>
      </c>
      <c r="D952" s="353" t="s">
        <v>117</v>
      </c>
      <c r="E952" s="353" t="s">
        <v>385</v>
      </c>
      <c r="F952" s="354">
        <v>1494</v>
      </c>
      <c r="G952" s="353" t="s">
        <v>2082</v>
      </c>
      <c r="H952" s="353" t="s">
        <v>140</v>
      </c>
      <c r="I952" s="357" t="s">
        <v>462</v>
      </c>
      <c r="J952" s="356" t="s">
        <v>2081</v>
      </c>
      <c r="K952" s="356" t="s">
        <v>704</v>
      </c>
      <c r="L952" s="357" t="s">
        <v>428</v>
      </c>
      <c r="M952" s="356">
        <v>230671</v>
      </c>
      <c r="N952" s="374">
        <v>44606</v>
      </c>
      <c r="O952" s="70">
        <f t="shared" si="85"/>
        <v>2</v>
      </c>
      <c r="P952" s="70">
        <f t="shared" si="86"/>
        <v>2</v>
      </c>
      <c r="Q952" s="135" t="str">
        <f t="shared" si="87"/>
        <v>Aquisição_de_Bens_Permanentes</v>
      </c>
    </row>
    <row r="953" spans="1:17" ht="38.25" x14ac:dyDescent="0.2">
      <c r="A953" s="366">
        <f t="shared" si="88"/>
        <v>950</v>
      </c>
      <c r="B953" s="351">
        <v>44613</v>
      </c>
      <c r="C953" s="375">
        <v>44593</v>
      </c>
      <c r="D953" s="353" t="s">
        <v>117</v>
      </c>
      <c r="E953" s="353" t="s">
        <v>385</v>
      </c>
      <c r="F953" s="354">
        <v>2599</v>
      </c>
      <c r="G953" s="353" t="s">
        <v>2083</v>
      </c>
      <c r="H953" s="353" t="s">
        <v>140</v>
      </c>
      <c r="I953" s="357" t="s">
        <v>462</v>
      </c>
      <c r="J953" s="356" t="s">
        <v>2081</v>
      </c>
      <c r="K953" s="356" t="s">
        <v>704</v>
      </c>
      <c r="L953" s="357" t="s">
        <v>428</v>
      </c>
      <c r="M953" s="356">
        <v>230671</v>
      </c>
      <c r="N953" s="374">
        <v>44606</v>
      </c>
      <c r="O953" s="70">
        <f t="shared" si="85"/>
        <v>2</v>
      </c>
      <c r="P953" s="70">
        <f t="shared" si="86"/>
        <v>2</v>
      </c>
      <c r="Q953" s="135" t="str">
        <f t="shared" si="87"/>
        <v>Aquisição_de_Bens_Permanentes</v>
      </c>
    </row>
    <row r="954" spans="1:17" ht="25.5" hidden="1" x14ac:dyDescent="0.2">
      <c r="A954" s="366">
        <f t="shared" si="88"/>
        <v>951</v>
      </c>
      <c r="B954" s="351">
        <v>44613</v>
      </c>
      <c r="C954" s="375">
        <v>44593</v>
      </c>
      <c r="D954" s="353" t="s">
        <v>115</v>
      </c>
      <c r="E954" s="353" t="s">
        <v>328</v>
      </c>
      <c r="F954" s="354">
        <v>1000</v>
      </c>
      <c r="G954" s="353" t="s">
        <v>1833</v>
      </c>
      <c r="H954" s="353" t="s">
        <v>128</v>
      </c>
      <c r="I954" s="357" t="s">
        <v>727</v>
      </c>
      <c r="J954" s="356" t="s">
        <v>728</v>
      </c>
      <c r="K954" s="356" t="s">
        <v>704</v>
      </c>
      <c r="L954" s="357" t="s">
        <v>704</v>
      </c>
      <c r="M954" s="356" t="s">
        <v>2084</v>
      </c>
      <c r="N954" s="374">
        <v>44613</v>
      </c>
      <c r="O954" s="70">
        <f t="shared" si="85"/>
        <v>2</v>
      </c>
      <c r="P954" s="70">
        <f t="shared" si="86"/>
        <v>2</v>
      </c>
      <c r="Q954" s="135" t="str">
        <f t="shared" si="87"/>
        <v>Gastos_Gerais</v>
      </c>
    </row>
    <row r="955" spans="1:17" ht="48" hidden="1" x14ac:dyDescent="0.2">
      <c r="A955" s="366">
        <f t="shared" si="88"/>
        <v>952</v>
      </c>
      <c r="B955" s="351">
        <v>44613</v>
      </c>
      <c r="C955" s="375">
        <v>44593</v>
      </c>
      <c r="D955" s="353" t="s">
        <v>115</v>
      </c>
      <c r="E955" s="353" t="s">
        <v>342</v>
      </c>
      <c r="F955" s="354">
        <v>39.700000000000003</v>
      </c>
      <c r="G955" s="353" t="s">
        <v>2085</v>
      </c>
      <c r="H955" s="353" t="s">
        <v>140</v>
      </c>
      <c r="I955" s="357" t="s">
        <v>908</v>
      </c>
      <c r="J955" s="356" t="s">
        <v>909</v>
      </c>
      <c r="K955" s="356" t="s">
        <v>732</v>
      </c>
      <c r="L955" s="357" t="s">
        <v>1531</v>
      </c>
      <c r="M955" s="356">
        <v>557051796</v>
      </c>
      <c r="N955" s="374">
        <v>44613</v>
      </c>
      <c r="O955" s="70">
        <f t="shared" si="85"/>
        <v>2</v>
      </c>
      <c r="P955" s="70">
        <f t="shared" si="86"/>
        <v>2</v>
      </c>
      <c r="Q955" s="135" t="str">
        <f t="shared" si="87"/>
        <v>Gastos_Gerais</v>
      </c>
    </row>
    <row r="956" spans="1:17" ht="48" hidden="1" x14ac:dyDescent="0.2">
      <c r="A956" s="366">
        <f t="shared" si="88"/>
        <v>953</v>
      </c>
      <c r="B956" s="351">
        <v>44613</v>
      </c>
      <c r="C956" s="375">
        <v>44593</v>
      </c>
      <c r="D956" s="353" t="s">
        <v>115</v>
      </c>
      <c r="E956" s="353" t="s">
        <v>342</v>
      </c>
      <c r="F956" s="354">
        <v>180</v>
      </c>
      <c r="G956" s="353" t="s">
        <v>2086</v>
      </c>
      <c r="H956" s="353" t="s">
        <v>134</v>
      </c>
      <c r="I956" s="357" t="s">
        <v>2087</v>
      </c>
      <c r="J956" s="356" t="s">
        <v>2088</v>
      </c>
      <c r="K956" s="356" t="s">
        <v>732</v>
      </c>
      <c r="L956" s="357" t="s">
        <v>1531</v>
      </c>
      <c r="M956" s="356">
        <v>757012972</v>
      </c>
      <c r="N956" s="374">
        <v>44613</v>
      </c>
      <c r="O956" s="70">
        <f t="shared" si="85"/>
        <v>2</v>
      </c>
      <c r="P956" s="70">
        <f t="shared" si="86"/>
        <v>2</v>
      </c>
      <c r="Q956" s="135" t="str">
        <f t="shared" si="87"/>
        <v>Gastos_Gerais</v>
      </c>
    </row>
    <row r="957" spans="1:17" ht="60" hidden="1" x14ac:dyDescent="0.2">
      <c r="A957" s="366">
        <f t="shared" si="88"/>
        <v>954</v>
      </c>
      <c r="B957" s="351">
        <v>44613</v>
      </c>
      <c r="C957" s="375">
        <v>44593</v>
      </c>
      <c r="D957" s="353" t="s">
        <v>115</v>
      </c>
      <c r="E957" s="353" t="s">
        <v>342</v>
      </c>
      <c r="F957" s="354">
        <v>420</v>
      </c>
      <c r="G957" s="353" t="s">
        <v>2089</v>
      </c>
      <c r="H957" s="353" t="s">
        <v>128</v>
      </c>
      <c r="I957" s="357" t="s">
        <v>1630</v>
      </c>
      <c r="J957" s="356" t="s">
        <v>1631</v>
      </c>
      <c r="K957" s="356" t="s">
        <v>732</v>
      </c>
      <c r="L957" s="357" t="s">
        <v>1531</v>
      </c>
      <c r="M957" s="356">
        <v>757012972</v>
      </c>
      <c r="N957" s="374">
        <v>44613</v>
      </c>
      <c r="O957" s="70">
        <f t="shared" si="85"/>
        <v>2</v>
      </c>
      <c r="P957" s="70">
        <f t="shared" si="86"/>
        <v>2</v>
      </c>
      <c r="Q957" s="135" t="str">
        <f t="shared" si="87"/>
        <v>Gastos_Gerais</v>
      </c>
    </row>
    <row r="958" spans="1:17" ht="60" hidden="1" x14ac:dyDescent="0.2">
      <c r="A958" s="366">
        <f t="shared" si="88"/>
        <v>955</v>
      </c>
      <c r="B958" s="351">
        <v>44613</v>
      </c>
      <c r="C958" s="375">
        <v>44593</v>
      </c>
      <c r="D958" s="353" t="s">
        <v>115</v>
      </c>
      <c r="E958" s="353" t="s">
        <v>342</v>
      </c>
      <c r="F958" s="354">
        <v>180</v>
      </c>
      <c r="G958" s="353" t="s">
        <v>2090</v>
      </c>
      <c r="H958" s="353" t="s">
        <v>134</v>
      </c>
      <c r="I958" s="357" t="s">
        <v>2091</v>
      </c>
      <c r="J958" s="356" t="s">
        <v>2092</v>
      </c>
      <c r="K958" s="356" t="s">
        <v>732</v>
      </c>
      <c r="L958" s="357" t="s">
        <v>1531</v>
      </c>
      <c r="M958" s="356">
        <v>757012972</v>
      </c>
      <c r="N958" s="374">
        <v>44613</v>
      </c>
      <c r="O958" s="70">
        <f t="shared" si="85"/>
        <v>2</v>
      </c>
      <c r="P958" s="70">
        <f t="shared" si="86"/>
        <v>2</v>
      </c>
      <c r="Q958" s="135" t="str">
        <f t="shared" si="87"/>
        <v>Gastos_Gerais</v>
      </c>
    </row>
    <row r="959" spans="1:17" ht="60" hidden="1" x14ac:dyDescent="0.2">
      <c r="A959" s="366">
        <f t="shared" si="88"/>
        <v>956</v>
      </c>
      <c r="B959" s="351">
        <v>44613</v>
      </c>
      <c r="C959" s="375">
        <v>44593</v>
      </c>
      <c r="D959" s="353" t="s">
        <v>115</v>
      </c>
      <c r="E959" s="353" t="s">
        <v>342</v>
      </c>
      <c r="F959" s="354">
        <v>180</v>
      </c>
      <c r="G959" s="353" t="s">
        <v>2093</v>
      </c>
      <c r="H959" s="353" t="s">
        <v>134</v>
      </c>
      <c r="I959" s="357" t="s">
        <v>2094</v>
      </c>
      <c r="J959" s="356" t="s">
        <v>2095</v>
      </c>
      <c r="K959" s="356" t="s">
        <v>732</v>
      </c>
      <c r="L959" s="357" t="s">
        <v>1531</v>
      </c>
      <c r="M959" s="356">
        <v>757012972</v>
      </c>
      <c r="N959" s="374">
        <v>44613</v>
      </c>
      <c r="O959" s="70">
        <f t="shared" si="85"/>
        <v>2</v>
      </c>
      <c r="P959" s="70">
        <f t="shared" si="86"/>
        <v>2</v>
      </c>
      <c r="Q959" s="135" t="str">
        <f t="shared" si="87"/>
        <v>Gastos_Gerais</v>
      </c>
    </row>
    <row r="960" spans="1:17" ht="60" hidden="1" x14ac:dyDescent="0.2">
      <c r="A960" s="366">
        <f t="shared" si="88"/>
        <v>957</v>
      </c>
      <c r="B960" s="351">
        <v>44613</v>
      </c>
      <c r="C960" s="375">
        <v>44593</v>
      </c>
      <c r="D960" s="353" t="s">
        <v>115</v>
      </c>
      <c r="E960" s="353" t="s">
        <v>342</v>
      </c>
      <c r="F960" s="354">
        <v>240</v>
      </c>
      <c r="G960" s="353" t="s">
        <v>2096</v>
      </c>
      <c r="H960" s="353" t="s">
        <v>128</v>
      </c>
      <c r="I960" s="357" t="s">
        <v>1627</v>
      </c>
      <c r="J960" s="356" t="s">
        <v>1628</v>
      </c>
      <c r="K960" s="356" t="s">
        <v>732</v>
      </c>
      <c r="L960" s="357" t="s">
        <v>1531</v>
      </c>
      <c r="M960" s="356">
        <v>757012972</v>
      </c>
      <c r="N960" s="374">
        <v>44613</v>
      </c>
      <c r="O960" s="70">
        <f t="shared" si="85"/>
        <v>2</v>
      </c>
      <c r="P960" s="70">
        <f t="shared" si="86"/>
        <v>2</v>
      </c>
      <c r="Q960" s="135" t="str">
        <f t="shared" si="87"/>
        <v>Gastos_Gerais</v>
      </c>
    </row>
    <row r="961" spans="1:17" ht="25.5" hidden="1" x14ac:dyDescent="0.2">
      <c r="A961" s="366">
        <f t="shared" si="88"/>
        <v>958</v>
      </c>
      <c r="B961" s="351">
        <v>44613</v>
      </c>
      <c r="C961" s="375">
        <v>44593</v>
      </c>
      <c r="D961" s="353" t="s">
        <v>115</v>
      </c>
      <c r="E961" s="353" t="s">
        <v>340</v>
      </c>
      <c r="F961" s="354">
        <v>174.5</v>
      </c>
      <c r="G961" s="353" t="s">
        <v>2097</v>
      </c>
      <c r="H961" s="353" t="s">
        <v>128</v>
      </c>
      <c r="I961" s="357" t="s">
        <v>1627</v>
      </c>
      <c r="J961" s="356" t="s">
        <v>1628</v>
      </c>
      <c r="K961" s="356" t="s">
        <v>732</v>
      </c>
      <c r="L961" s="357" t="s">
        <v>1531</v>
      </c>
      <c r="M961" s="356">
        <v>757012972</v>
      </c>
      <c r="N961" s="374">
        <v>44613</v>
      </c>
      <c r="O961" s="70">
        <f t="shared" si="85"/>
        <v>2</v>
      </c>
      <c r="P961" s="70">
        <f t="shared" si="86"/>
        <v>2</v>
      </c>
      <c r="Q961" s="135" t="str">
        <f t="shared" si="87"/>
        <v>Gastos_Gerais</v>
      </c>
    </row>
    <row r="962" spans="1:17" ht="25.5" hidden="1" x14ac:dyDescent="0.2">
      <c r="A962" s="366">
        <f t="shared" si="88"/>
        <v>959</v>
      </c>
      <c r="B962" s="351">
        <v>44613</v>
      </c>
      <c r="C962" s="375">
        <v>44593</v>
      </c>
      <c r="D962" s="353" t="s">
        <v>104</v>
      </c>
      <c r="E962" s="353" t="s">
        <v>187</v>
      </c>
      <c r="F962" s="354">
        <v>286.17</v>
      </c>
      <c r="G962" s="353" t="s">
        <v>1019</v>
      </c>
      <c r="H962" s="353" t="s">
        <v>130</v>
      </c>
      <c r="I962" s="357" t="s">
        <v>2098</v>
      </c>
      <c r="J962" s="356" t="s">
        <v>2099</v>
      </c>
      <c r="K962" s="356" t="s">
        <v>732</v>
      </c>
      <c r="L962" s="357" t="s">
        <v>1531</v>
      </c>
      <c r="M962" s="356">
        <v>957003320</v>
      </c>
      <c r="N962" s="374">
        <v>44613</v>
      </c>
      <c r="O962" s="70">
        <f t="shared" si="85"/>
        <v>2</v>
      </c>
      <c r="P962" s="70">
        <f t="shared" si="86"/>
        <v>2</v>
      </c>
      <c r="Q962" s="135" t="str">
        <f t="shared" si="87"/>
        <v>Gastos_com_Pessoal</v>
      </c>
    </row>
    <row r="963" spans="1:17" ht="25.5" hidden="1" x14ac:dyDescent="0.2">
      <c r="A963" s="366">
        <f t="shared" si="88"/>
        <v>960</v>
      </c>
      <c r="B963" s="351">
        <v>44613</v>
      </c>
      <c r="C963" s="375">
        <v>44593</v>
      </c>
      <c r="D963" s="353" t="s">
        <v>104</v>
      </c>
      <c r="E963" s="353" t="s">
        <v>189</v>
      </c>
      <c r="F963" s="354">
        <v>2399.6</v>
      </c>
      <c r="G963" s="353" t="s">
        <v>915</v>
      </c>
      <c r="H963" s="353" t="s">
        <v>130</v>
      </c>
      <c r="I963" s="357" t="s">
        <v>2098</v>
      </c>
      <c r="J963" s="356" t="s">
        <v>2099</v>
      </c>
      <c r="K963" s="356" t="s">
        <v>732</v>
      </c>
      <c r="L963" s="357" t="s">
        <v>1531</v>
      </c>
      <c r="M963" s="356">
        <v>957003320</v>
      </c>
      <c r="N963" s="374">
        <v>44613</v>
      </c>
      <c r="O963" s="70">
        <f t="shared" si="85"/>
        <v>2</v>
      </c>
      <c r="P963" s="70">
        <f t="shared" si="86"/>
        <v>2</v>
      </c>
      <c r="Q963" s="135" t="str">
        <f t="shared" si="87"/>
        <v>Gastos_com_Pessoal</v>
      </c>
    </row>
    <row r="964" spans="1:17" ht="25.5" hidden="1" x14ac:dyDescent="0.2">
      <c r="A964" s="366">
        <f t="shared" si="88"/>
        <v>961</v>
      </c>
      <c r="B964" s="351">
        <v>44613</v>
      </c>
      <c r="C964" s="375">
        <v>44593</v>
      </c>
      <c r="D964" s="353" t="s">
        <v>104</v>
      </c>
      <c r="E964" s="353" t="s">
        <v>191</v>
      </c>
      <c r="F964" s="354">
        <v>799.87</v>
      </c>
      <c r="G964" s="353" t="s">
        <v>918</v>
      </c>
      <c r="H964" s="353" t="s">
        <v>130</v>
      </c>
      <c r="I964" s="357" t="s">
        <v>2098</v>
      </c>
      <c r="J964" s="356" t="s">
        <v>2099</v>
      </c>
      <c r="K964" s="356" t="s">
        <v>732</v>
      </c>
      <c r="L964" s="357" t="s">
        <v>1531</v>
      </c>
      <c r="M964" s="356">
        <v>957003320</v>
      </c>
      <c r="N964" s="374">
        <v>44613</v>
      </c>
      <c r="O964" s="70">
        <f t="shared" si="85"/>
        <v>2</v>
      </c>
      <c r="P964" s="70">
        <f t="shared" si="86"/>
        <v>2</v>
      </c>
      <c r="Q964" s="135" t="str">
        <f t="shared" si="87"/>
        <v>Gastos_com_Pessoal</v>
      </c>
    </row>
    <row r="965" spans="1:17" ht="36" hidden="1" x14ac:dyDescent="0.2">
      <c r="A965" s="366">
        <f t="shared" si="88"/>
        <v>962</v>
      </c>
      <c r="B965" s="351">
        <v>44613</v>
      </c>
      <c r="C965" s="375">
        <v>44593</v>
      </c>
      <c r="D965" s="353" t="s">
        <v>104</v>
      </c>
      <c r="E965" s="353" t="s">
        <v>193</v>
      </c>
      <c r="F965" s="354">
        <v>844.62</v>
      </c>
      <c r="G965" s="353" t="s">
        <v>919</v>
      </c>
      <c r="H965" s="353" t="s">
        <v>130</v>
      </c>
      <c r="I965" s="357" t="s">
        <v>2098</v>
      </c>
      <c r="J965" s="356" t="s">
        <v>2099</v>
      </c>
      <c r="K965" s="356" t="s">
        <v>732</v>
      </c>
      <c r="L965" s="357" t="s">
        <v>1531</v>
      </c>
      <c r="M965" s="356">
        <v>957003320</v>
      </c>
      <c r="N965" s="374">
        <v>44613</v>
      </c>
      <c r="O965" s="70">
        <f t="shared" si="85"/>
        <v>2</v>
      </c>
      <c r="P965" s="70">
        <f t="shared" si="86"/>
        <v>2</v>
      </c>
      <c r="Q965" s="135" t="str">
        <f t="shared" si="87"/>
        <v>Gastos_com_Pessoal</v>
      </c>
    </row>
    <row r="966" spans="1:17" ht="36" hidden="1" x14ac:dyDescent="0.2">
      <c r="A966" s="366">
        <f t="shared" si="88"/>
        <v>963</v>
      </c>
      <c r="B966" s="351">
        <v>44613</v>
      </c>
      <c r="C966" s="375">
        <v>44593</v>
      </c>
      <c r="D966" s="353" t="s">
        <v>115</v>
      </c>
      <c r="E966" s="353" t="s">
        <v>342</v>
      </c>
      <c r="F966" s="354">
        <v>480</v>
      </c>
      <c r="G966" s="353" t="s">
        <v>2100</v>
      </c>
      <c r="H966" s="353" t="s">
        <v>132</v>
      </c>
      <c r="I966" s="357" t="s">
        <v>2101</v>
      </c>
      <c r="J966" s="356" t="s">
        <v>2102</v>
      </c>
      <c r="K966" s="356" t="s">
        <v>732</v>
      </c>
      <c r="L966" s="357" t="s">
        <v>1531</v>
      </c>
      <c r="M966" s="356">
        <v>957070635</v>
      </c>
      <c r="N966" s="374">
        <v>44613</v>
      </c>
      <c r="O966" s="70">
        <f t="shared" si="85"/>
        <v>2</v>
      </c>
      <c r="P966" s="70">
        <f t="shared" si="86"/>
        <v>2</v>
      </c>
      <c r="Q966" s="135" t="str">
        <f t="shared" si="87"/>
        <v>Gastos_Gerais</v>
      </c>
    </row>
    <row r="967" spans="1:17" ht="25.5" hidden="1" x14ac:dyDescent="0.2">
      <c r="A967" s="366">
        <f t="shared" si="88"/>
        <v>964</v>
      </c>
      <c r="B967" s="351">
        <v>44613</v>
      </c>
      <c r="C967" s="375">
        <v>44593</v>
      </c>
      <c r="D967" s="353" t="s">
        <v>115</v>
      </c>
      <c r="E967" s="353" t="s">
        <v>340</v>
      </c>
      <c r="F967" s="354">
        <v>31.5</v>
      </c>
      <c r="G967" s="353" t="s">
        <v>2103</v>
      </c>
      <c r="H967" s="353" t="s">
        <v>132</v>
      </c>
      <c r="I967" s="357" t="s">
        <v>2101</v>
      </c>
      <c r="J967" s="356" t="s">
        <v>2102</v>
      </c>
      <c r="K967" s="356" t="s">
        <v>732</v>
      </c>
      <c r="L967" s="357" t="s">
        <v>1531</v>
      </c>
      <c r="M967" s="356">
        <v>957070635</v>
      </c>
      <c r="N967" s="374">
        <v>44613</v>
      </c>
      <c r="O967" s="70">
        <f t="shared" si="85"/>
        <v>2</v>
      </c>
      <c r="P967" s="70">
        <f t="shared" si="86"/>
        <v>2</v>
      </c>
      <c r="Q967" s="135" t="str">
        <f t="shared" si="87"/>
        <v>Gastos_Gerais</v>
      </c>
    </row>
    <row r="968" spans="1:17" ht="25.5" hidden="1" x14ac:dyDescent="0.2">
      <c r="A968" s="366">
        <f t="shared" si="88"/>
        <v>965</v>
      </c>
      <c r="B968" s="351">
        <v>44613</v>
      </c>
      <c r="C968" s="375">
        <v>44593</v>
      </c>
      <c r="D968" s="353" t="s">
        <v>115</v>
      </c>
      <c r="E968" s="353" t="s">
        <v>318</v>
      </c>
      <c r="F968" s="354">
        <v>3482</v>
      </c>
      <c r="G968" s="353" t="s">
        <v>1948</v>
      </c>
      <c r="H968" s="353" t="s">
        <v>129</v>
      </c>
      <c r="I968" s="357" t="s">
        <v>2104</v>
      </c>
      <c r="J968" s="356" t="s">
        <v>2105</v>
      </c>
      <c r="K968" s="356" t="s">
        <v>732</v>
      </c>
      <c r="L968" s="357" t="s">
        <v>428</v>
      </c>
      <c r="M968" s="356">
        <v>2745</v>
      </c>
      <c r="N968" s="374">
        <v>44613</v>
      </c>
      <c r="O968" s="70">
        <f t="shared" si="85"/>
        <v>2</v>
      </c>
      <c r="P968" s="70">
        <f t="shared" si="86"/>
        <v>2</v>
      </c>
      <c r="Q968" s="135" t="str">
        <f t="shared" si="87"/>
        <v>Gastos_Gerais</v>
      </c>
    </row>
    <row r="969" spans="1:17" ht="25.5" hidden="1" x14ac:dyDescent="0.2">
      <c r="A969" s="366">
        <f t="shared" si="88"/>
        <v>966</v>
      </c>
      <c r="B969" s="351">
        <v>44613</v>
      </c>
      <c r="C969" s="375">
        <v>44593</v>
      </c>
      <c r="D969" s="353" t="s">
        <v>115</v>
      </c>
      <c r="E969" s="353" t="s">
        <v>326</v>
      </c>
      <c r="F969" s="354">
        <v>4425</v>
      </c>
      <c r="G969" s="353" t="s">
        <v>2106</v>
      </c>
      <c r="H969" s="353" t="s">
        <v>127</v>
      </c>
      <c r="I969" s="357" t="s">
        <v>2107</v>
      </c>
      <c r="J969" s="356" t="s">
        <v>2108</v>
      </c>
      <c r="K969" s="356" t="s">
        <v>732</v>
      </c>
      <c r="L969" s="357" t="s">
        <v>428</v>
      </c>
      <c r="M969" s="356">
        <v>1045</v>
      </c>
      <c r="N969" s="374">
        <v>44613</v>
      </c>
      <c r="O969" s="70">
        <f t="shared" si="85"/>
        <v>2</v>
      </c>
      <c r="P969" s="70">
        <f t="shared" si="86"/>
        <v>2</v>
      </c>
      <c r="Q969" s="135" t="str">
        <f t="shared" si="87"/>
        <v>Gastos_Gerais</v>
      </c>
    </row>
    <row r="970" spans="1:17" ht="24" hidden="1" x14ac:dyDescent="0.2">
      <c r="A970" s="366">
        <f t="shared" si="88"/>
        <v>967</v>
      </c>
      <c r="B970" s="351">
        <v>44613</v>
      </c>
      <c r="C970" s="375">
        <v>44593</v>
      </c>
      <c r="D970" s="353" t="s">
        <v>93</v>
      </c>
      <c r="E970" s="353" t="s">
        <v>99</v>
      </c>
      <c r="F970" s="354">
        <v>0.27</v>
      </c>
      <c r="G970" s="353" t="s">
        <v>1553</v>
      </c>
      <c r="H970" s="353" t="s">
        <v>128</v>
      </c>
      <c r="I970" s="357" t="s">
        <v>664</v>
      </c>
      <c r="J970" s="356" t="s">
        <v>811</v>
      </c>
      <c r="K970" s="356" t="s">
        <v>1554</v>
      </c>
      <c r="L970" s="357" t="s">
        <v>1066</v>
      </c>
      <c r="M970" s="356" t="s">
        <v>666</v>
      </c>
      <c r="N970" s="374">
        <v>44613</v>
      </c>
      <c r="O970" s="70">
        <f t="shared" si="85"/>
        <v>2</v>
      </c>
      <c r="P970" s="70">
        <f t="shared" si="86"/>
        <v>2</v>
      </c>
      <c r="Q970" s="135" t="str">
        <f t="shared" si="87"/>
        <v>Receitas</v>
      </c>
    </row>
    <row r="971" spans="1:17" ht="25.5" hidden="1" x14ac:dyDescent="0.2">
      <c r="A971" s="366">
        <f t="shared" si="88"/>
        <v>968</v>
      </c>
      <c r="B971" s="351">
        <v>44614</v>
      </c>
      <c r="C971" s="375">
        <v>44593</v>
      </c>
      <c r="D971" s="353" t="s">
        <v>115</v>
      </c>
      <c r="E971" s="353" t="s">
        <v>328</v>
      </c>
      <c r="F971" s="354">
        <v>1000</v>
      </c>
      <c r="G971" s="353" t="s">
        <v>1085</v>
      </c>
      <c r="H971" s="353" t="s">
        <v>138</v>
      </c>
      <c r="I971" s="357" t="s">
        <v>727</v>
      </c>
      <c r="J971" s="356" t="s">
        <v>728</v>
      </c>
      <c r="K971" s="356" t="s">
        <v>704</v>
      </c>
      <c r="L971" s="357" t="s">
        <v>704</v>
      </c>
      <c r="M971" s="356" t="s">
        <v>2109</v>
      </c>
      <c r="N971" s="374">
        <v>44614</v>
      </c>
      <c r="O971" s="70">
        <f t="shared" si="85"/>
        <v>2</v>
      </c>
      <c r="P971" s="70">
        <f t="shared" si="86"/>
        <v>2</v>
      </c>
      <c r="Q971" s="135" t="str">
        <f t="shared" si="87"/>
        <v>Gastos_Gerais</v>
      </c>
    </row>
    <row r="972" spans="1:17" ht="36" hidden="1" x14ac:dyDescent="0.2">
      <c r="A972" s="366">
        <f t="shared" si="88"/>
        <v>969</v>
      </c>
      <c r="B972" s="351">
        <v>44614</v>
      </c>
      <c r="C972" s="375">
        <v>44593</v>
      </c>
      <c r="D972" s="353" t="s">
        <v>115</v>
      </c>
      <c r="E972" s="353" t="s">
        <v>290</v>
      </c>
      <c r="F972" s="354">
        <v>234.77</v>
      </c>
      <c r="G972" s="353" t="s">
        <v>1958</v>
      </c>
      <c r="H972" s="353" t="s">
        <v>136</v>
      </c>
      <c r="I972" s="357" t="s">
        <v>682</v>
      </c>
      <c r="J972" s="356" t="s">
        <v>666</v>
      </c>
      <c r="K972" s="356" t="s">
        <v>1016</v>
      </c>
      <c r="L972" s="357" t="s">
        <v>2110</v>
      </c>
      <c r="M972" s="356">
        <v>26585749</v>
      </c>
      <c r="N972" s="374">
        <v>44614</v>
      </c>
      <c r="O972" s="70">
        <f t="shared" si="85"/>
        <v>2</v>
      </c>
      <c r="P972" s="70">
        <f t="shared" si="86"/>
        <v>2</v>
      </c>
      <c r="Q972" s="135" t="str">
        <f t="shared" si="87"/>
        <v>Gastos_Gerais</v>
      </c>
    </row>
    <row r="973" spans="1:17" ht="25.5" hidden="1" x14ac:dyDescent="0.2">
      <c r="A973" s="366">
        <f t="shared" si="88"/>
        <v>970</v>
      </c>
      <c r="B973" s="351">
        <v>44614</v>
      </c>
      <c r="C973" s="375">
        <v>44593</v>
      </c>
      <c r="D973" s="353" t="s">
        <v>115</v>
      </c>
      <c r="E973" s="353" t="s">
        <v>230</v>
      </c>
      <c r="F973" s="354">
        <v>6172.63</v>
      </c>
      <c r="G973" s="353" t="s">
        <v>758</v>
      </c>
      <c r="H973" s="353" t="s">
        <v>140</v>
      </c>
      <c r="I973" s="357" t="s">
        <v>759</v>
      </c>
      <c r="J973" s="356" t="s">
        <v>760</v>
      </c>
      <c r="K973" s="356" t="s">
        <v>704</v>
      </c>
      <c r="L973" s="357" t="s">
        <v>428</v>
      </c>
      <c r="M973" s="356">
        <v>7352916</v>
      </c>
      <c r="N973" s="374">
        <v>44614</v>
      </c>
      <c r="O973" s="70">
        <f t="shared" si="85"/>
        <v>2</v>
      </c>
      <c r="P973" s="70">
        <f t="shared" si="86"/>
        <v>2</v>
      </c>
      <c r="Q973" s="135" t="str">
        <f t="shared" si="87"/>
        <v>Gastos_Gerais</v>
      </c>
    </row>
    <row r="974" spans="1:17" ht="36" hidden="1" x14ac:dyDescent="0.2">
      <c r="A974" s="366">
        <f t="shared" si="88"/>
        <v>971</v>
      </c>
      <c r="B974" s="351">
        <v>44614</v>
      </c>
      <c r="C974" s="375">
        <v>44593</v>
      </c>
      <c r="D974" s="353" t="s">
        <v>115</v>
      </c>
      <c r="E974" s="353" t="s">
        <v>405</v>
      </c>
      <c r="F974" s="386">
        <v>551.54</v>
      </c>
      <c r="G974" s="353" t="s">
        <v>2111</v>
      </c>
      <c r="H974" s="353" t="s">
        <v>127</v>
      </c>
      <c r="I974" s="357" t="s">
        <v>737</v>
      </c>
      <c r="J974" s="356" t="s">
        <v>738</v>
      </c>
      <c r="K974" s="356" t="s">
        <v>704</v>
      </c>
      <c r="L974" s="357" t="s">
        <v>428</v>
      </c>
      <c r="M974" s="356">
        <v>2406</v>
      </c>
      <c r="N974" s="374">
        <v>44610</v>
      </c>
      <c r="O974" s="70">
        <f t="shared" si="85"/>
        <v>2</v>
      </c>
      <c r="P974" s="70">
        <f t="shared" si="86"/>
        <v>2</v>
      </c>
      <c r="Q974" s="135" t="str">
        <f t="shared" si="87"/>
        <v>Gastos_Gerais</v>
      </c>
    </row>
    <row r="975" spans="1:17" s="325" customFormat="1" ht="25.5" hidden="1" x14ac:dyDescent="0.2">
      <c r="A975" s="366">
        <f t="shared" si="88"/>
        <v>972</v>
      </c>
      <c r="B975" s="362">
        <v>44614</v>
      </c>
      <c r="C975" s="363">
        <v>44593</v>
      </c>
      <c r="D975" s="355" t="s">
        <v>115</v>
      </c>
      <c r="E975" s="355" t="s">
        <v>260</v>
      </c>
      <c r="F975" s="364">
        <v>1500</v>
      </c>
      <c r="G975" s="355" t="s">
        <v>2112</v>
      </c>
      <c r="H975" s="355" t="s">
        <v>658</v>
      </c>
      <c r="I975" s="357" t="s">
        <v>449</v>
      </c>
      <c r="J975" s="357" t="s">
        <v>1620</v>
      </c>
      <c r="K975" s="357" t="s">
        <v>704</v>
      </c>
      <c r="L975" s="357" t="s">
        <v>428</v>
      </c>
      <c r="M975" s="357">
        <v>458</v>
      </c>
      <c r="N975" s="365">
        <v>44613</v>
      </c>
      <c r="O975" s="70">
        <f t="shared" si="85"/>
        <v>2</v>
      </c>
      <c r="P975" s="70">
        <f t="shared" si="86"/>
        <v>2</v>
      </c>
      <c r="Q975" s="135" t="str">
        <f t="shared" si="87"/>
        <v>Gastos_Gerais</v>
      </c>
    </row>
    <row r="976" spans="1:17" ht="25.5" hidden="1" x14ac:dyDescent="0.2">
      <c r="A976" s="366">
        <f t="shared" si="88"/>
        <v>973</v>
      </c>
      <c r="B976" s="351">
        <v>44614</v>
      </c>
      <c r="C976" s="375">
        <v>44593</v>
      </c>
      <c r="D976" s="353" t="s">
        <v>104</v>
      </c>
      <c r="E976" s="353" t="s">
        <v>204</v>
      </c>
      <c r="F976" s="354">
        <v>1862</v>
      </c>
      <c r="G976" s="353" t="s">
        <v>2113</v>
      </c>
      <c r="H976" s="353" t="s">
        <v>127</v>
      </c>
      <c r="I976" s="357" t="s">
        <v>2114</v>
      </c>
      <c r="J976" s="356" t="s">
        <v>1345</v>
      </c>
      <c r="K976" s="356" t="s">
        <v>732</v>
      </c>
      <c r="L976" s="357" t="s">
        <v>732</v>
      </c>
      <c r="M976" s="356" t="s">
        <v>2115</v>
      </c>
      <c r="N976" s="374">
        <v>44614</v>
      </c>
      <c r="O976" s="70">
        <f t="shared" si="85"/>
        <v>2</v>
      </c>
      <c r="P976" s="70">
        <f t="shared" si="86"/>
        <v>2</v>
      </c>
      <c r="Q976" s="135" t="str">
        <f t="shared" si="87"/>
        <v>Gastos_com_Pessoal</v>
      </c>
    </row>
    <row r="977" spans="1:17" ht="25.5" hidden="1" x14ac:dyDescent="0.2">
      <c r="A977" s="366">
        <f t="shared" si="88"/>
        <v>974</v>
      </c>
      <c r="B977" s="351">
        <v>44614</v>
      </c>
      <c r="C977" s="375">
        <v>44593</v>
      </c>
      <c r="D977" s="353" t="s">
        <v>115</v>
      </c>
      <c r="E977" s="353" t="s">
        <v>368</v>
      </c>
      <c r="F977" s="354">
        <v>208.95</v>
      </c>
      <c r="G977" s="353" t="s">
        <v>2116</v>
      </c>
      <c r="H977" s="353" t="s">
        <v>130</v>
      </c>
      <c r="I977" s="357" t="s">
        <v>2117</v>
      </c>
      <c r="J977" s="356" t="s">
        <v>2118</v>
      </c>
      <c r="K977" s="356" t="s">
        <v>704</v>
      </c>
      <c r="L977" s="357" t="s">
        <v>428</v>
      </c>
      <c r="M977" s="356">
        <v>338013</v>
      </c>
      <c r="N977" s="374">
        <v>44614</v>
      </c>
      <c r="O977" s="70">
        <f t="shared" si="85"/>
        <v>2</v>
      </c>
      <c r="P977" s="70">
        <f t="shared" si="86"/>
        <v>2</v>
      </c>
      <c r="Q977" s="135" t="str">
        <f t="shared" si="87"/>
        <v>Gastos_Gerais</v>
      </c>
    </row>
    <row r="978" spans="1:17" ht="25.5" hidden="1" x14ac:dyDescent="0.2">
      <c r="A978" s="366">
        <f t="shared" si="88"/>
        <v>975</v>
      </c>
      <c r="B978" s="351">
        <v>44614</v>
      </c>
      <c r="C978" s="375">
        <v>44593</v>
      </c>
      <c r="D978" s="353" t="s">
        <v>115</v>
      </c>
      <c r="E978" s="353" t="s">
        <v>298</v>
      </c>
      <c r="F978" s="354">
        <v>1401.1</v>
      </c>
      <c r="G978" s="353" t="s">
        <v>2119</v>
      </c>
      <c r="H978" s="353" t="s">
        <v>139</v>
      </c>
      <c r="I978" s="357" t="s">
        <v>1220</v>
      </c>
      <c r="J978" s="356" t="s">
        <v>1221</v>
      </c>
      <c r="K978" s="356" t="s">
        <v>704</v>
      </c>
      <c r="L978" s="357" t="s">
        <v>428</v>
      </c>
      <c r="M978" s="356">
        <v>2006</v>
      </c>
      <c r="N978" s="374">
        <v>44608</v>
      </c>
      <c r="O978" s="70">
        <f t="shared" si="85"/>
        <v>2</v>
      </c>
      <c r="P978" s="70">
        <f t="shared" si="86"/>
        <v>2</v>
      </c>
      <c r="Q978" s="135" t="str">
        <f t="shared" si="87"/>
        <v>Gastos_Gerais</v>
      </c>
    </row>
    <row r="979" spans="1:17" ht="36" hidden="1" x14ac:dyDescent="0.2">
      <c r="A979" s="366">
        <f t="shared" si="88"/>
        <v>976</v>
      </c>
      <c r="B979" s="351">
        <v>44614</v>
      </c>
      <c r="C979" s="375">
        <v>44593</v>
      </c>
      <c r="D979" s="353" t="s">
        <v>115</v>
      </c>
      <c r="E979" s="353" t="s">
        <v>262</v>
      </c>
      <c r="F979" s="354">
        <v>607.54</v>
      </c>
      <c r="G979" s="353" t="s">
        <v>2120</v>
      </c>
      <c r="H979" s="353" t="s">
        <v>135</v>
      </c>
      <c r="I979" s="357" t="s">
        <v>2121</v>
      </c>
      <c r="J979" s="356" t="s">
        <v>2122</v>
      </c>
      <c r="K979" s="356" t="s">
        <v>704</v>
      </c>
      <c r="L979" s="357" t="s">
        <v>428</v>
      </c>
      <c r="M979" s="356">
        <v>202211</v>
      </c>
      <c r="N979" s="374">
        <v>44609</v>
      </c>
      <c r="O979" s="70">
        <f t="shared" si="85"/>
        <v>2</v>
      </c>
      <c r="P979" s="70">
        <f t="shared" si="86"/>
        <v>2</v>
      </c>
      <c r="Q979" s="135" t="str">
        <f t="shared" si="87"/>
        <v>Gastos_Gerais</v>
      </c>
    </row>
    <row r="980" spans="1:17" s="321" customFormat="1" ht="25.5" hidden="1" x14ac:dyDescent="0.2">
      <c r="A980" s="366">
        <f t="shared" si="88"/>
        <v>977</v>
      </c>
      <c r="B980" s="362">
        <v>44614</v>
      </c>
      <c r="C980" s="363">
        <v>44593</v>
      </c>
      <c r="D980" s="355" t="s">
        <v>104</v>
      </c>
      <c r="E980" s="355" t="s">
        <v>204</v>
      </c>
      <c r="F980" s="364">
        <v>297.60000000000002</v>
      </c>
      <c r="G980" s="355" t="s">
        <v>2123</v>
      </c>
      <c r="H980" s="355" t="s">
        <v>658</v>
      </c>
      <c r="I980" s="357" t="s">
        <v>1341</v>
      </c>
      <c r="J980" s="357" t="s">
        <v>1342</v>
      </c>
      <c r="K980" s="357" t="s">
        <v>732</v>
      </c>
      <c r="L980" s="357" t="s">
        <v>428</v>
      </c>
      <c r="M980" s="357">
        <v>13991</v>
      </c>
      <c r="N980" s="365">
        <v>44620</v>
      </c>
      <c r="O980" s="70">
        <f t="shared" si="85"/>
        <v>2</v>
      </c>
      <c r="P980" s="70">
        <f t="shared" si="86"/>
        <v>2</v>
      </c>
      <c r="Q980" s="135" t="str">
        <f t="shared" si="87"/>
        <v>Gastos_com_Pessoal</v>
      </c>
    </row>
    <row r="981" spans="1:17" ht="36" hidden="1" x14ac:dyDescent="0.2">
      <c r="A981" s="366">
        <f t="shared" si="88"/>
        <v>978</v>
      </c>
      <c r="B981" s="351">
        <v>44614</v>
      </c>
      <c r="C981" s="375">
        <v>44593</v>
      </c>
      <c r="D981" s="353" t="s">
        <v>115</v>
      </c>
      <c r="E981" s="353" t="s">
        <v>306</v>
      </c>
      <c r="F981" s="354">
        <v>280.98</v>
      </c>
      <c r="G981" s="353" t="s">
        <v>2124</v>
      </c>
      <c r="H981" s="353" t="s">
        <v>128</v>
      </c>
      <c r="I981" s="357" t="s">
        <v>551</v>
      </c>
      <c r="J981" s="356" t="s">
        <v>2125</v>
      </c>
      <c r="K981" s="356" t="s">
        <v>704</v>
      </c>
      <c r="L981" s="357" t="s">
        <v>428</v>
      </c>
      <c r="M981" s="356">
        <v>458766</v>
      </c>
      <c r="N981" s="374">
        <v>44614</v>
      </c>
      <c r="O981" s="70">
        <f t="shared" si="85"/>
        <v>2</v>
      </c>
      <c r="P981" s="70">
        <f t="shared" si="86"/>
        <v>2</v>
      </c>
      <c r="Q981" s="135" t="str">
        <f t="shared" si="87"/>
        <v>Gastos_Gerais</v>
      </c>
    </row>
    <row r="982" spans="1:17" ht="25.5" hidden="1" x14ac:dyDescent="0.2">
      <c r="A982" s="366">
        <f t="shared" si="88"/>
        <v>979</v>
      </c>
      <c r="B982" s="351">
        <v>44614</v>
      </c>
      <c r="C982" s="375">
        <v>44593</v>
      </c>
      <c r="D982" s="353" t="s">
        <v>115</v>
      </c>
      <c r="E982" s="353" t="s">
        <v>378</v>
      </c>
      <c r="F982" s="354">
        <v>95</v>
      </c>
      <c r="G982" s="353" t="s">
        <v>2126</v>
      </c>
      <c r="H982" s="353" t="s">
        <v>130</v>
      </c>
      <c r="I982" s="357" t="s">
        <v>2127</v>
      </c>
      <c r="J982" s="356" t="s">
        <v>2128</v>
      </c>
      <c r="K982" s="356" t="s">
        <v>704</v>
      </c>
      <c r="L982" s="357" t="s">
        <v>428</v>
      </c>
      <c r="M982" s="356">
        <v>20227</v>
      </c>
      <c r="N982" s="374">
        <v>44610</v>
      </c>
      <c r="O982" s="70">
        <f t="shared" si="85"/>
        <v>2</v>
      </c>
      <c r="P982" s="70">
        <f t="shared" si="86"/>
        <v>2</v>
      </c>
      <c r="Q982" s="135" t="str">
        <f t="shared" si="87"/>
        <v>Gastos_Gerais</v>
      </c>
    </row>
    <row r="983" spans="1:17" ht="38.25" x14ac:dyDescent="0.2">
      <c r="A983" s="366">
        <f t="shared" si="88"/>
        <v>980</v>
      </c>
      <c r="B983" s="351">
        <v>44614</v>
      </c>
      <c r="C983" s="375">
        <v>44593</v>
      </c>
      <c r="D983" s="353" t="s">
        <v>117</v>
      </c>
      <c r="E983" s="353" t="s">
        <v>383</v>
      </c>
      <c r="F983" s="354">
        <v>1460</v>
      </c>
      <c r="G983" s="353" t="s">
        <v>2129</v>
      </c>
      <c r="H983" s="353" t="s">
        <v>658</v>
      </c>
      <c r="I983" s="357" t="s">
        <v>449</v>
      </c>
      <c r="J983" s="356" t="s">
        <v>1620</v>
      </c>
      <c r="K983" s="356" t="s">
        <v>704</v>
      </c>
      <c r="L983" s="357" t="s">
        <v>428</v>
      </c>
      <c r="M983" s="356">
        <v>31791853</v>
      </c>
      <c r="N983" s="374">
        <v>44609</v>
      </c>
      <c r="O983" s="70">
        <f t="shared" si="85"/>
        <v>2</v>
      </c>
      <c r="P983" s="70">
        <f t="shared" si="86"/>
        <v>2</v>
      </c>
      <c r="Q983" s="135" t="str">
        <f t="shared" si="87"/>
        <v>Aquisição_de_Bens_Permanentes</v>
      </c>
    </row>
    <row r="984" spans="1:17" ht="25.5" hidden="1" x14ac:dyDescent="0.2">
      <c r="A984" s="366">
        <f t="shared" si="88"/>
        <v>981</v>
      </c>
      <c r="B984" s="351">
        <v>44614</v>
      </c>
      <c r="C984" s="375">
        <v>44593</v>
      </c>
      <c r="D984" s="353" t="s">
        <v>115</v>
      </c>
      <c r="E984" s="353" t="s">
        <v>328</v>
      </c>
      <c r="F984" s="354">
        <v>1000</v>
      </c>
      <c r="G984" s="353" t="s">
        <v>1404</v>
      </c>
      <c r="H984" s="353" t="s">
        <v>139</v>
      </c>
      <c r="I984" s="357" t="s">
        <v>727</v>
      </c>
      <c r="J984" s="356" t="s">
        <v>728</v>
      </c>
      <c r="K984" s="356" t="s">
        <v>704</v>
      </c>
      <c r="L984" s="357" t="s">
        <v>704</v>
      </c>
      <c r="M984" s="356" t="s">
        <v>2130</v>
      </c>
      <c r="N984" s="374">
        <v>44614</v>
      </c>
      <c r="O984" s="70">
        <f t="shared" si="85"/>
        <v>2</v>
      </c>
      <c r="P984" s="70">
        <f t="shared" si="86"/>
        <v>2</v>
      </c>
      <c r="Q984" s="135" t="str">
        <f t="shared" si="87"/>
        <v>Gastos_Gerais</v>
      </c>
    </row>
    <row r="985" spans="1:17" ht="25.5" hidden="1" x14ac:dyDescent="0.2">
      <c r="A985" s="366">
        <f t="shared" si="88"/>
        <v>982</v>
      </c>
      <c r="B985" s="351">
        <v>44614</v>
      </c>
      <c r="C985" s="375">
        <v>44621</v>
      </c>
      <c r="D985" s="353" t="s">
        <v>104</v>
      </c>
      <c r="E985" s="353" t="s">
        <v>206</v>
      </c>
      <c r="F985" s="354">
        <v>10184.530000000001</v>
      </c>
      <c r="G985" s="353" t="s">
        <v>1335</v>
      </c>
      <c r="H985" s="353" t="s">
        <v>128</v>
      </c>
      <c r="I985" s="357" t="s">
        <v>1336</v>
      </c>
      <c r="J985" s="356" t="s">
        <v>1337</v>
      </c>
      <c r="K985" s="356" t="s">
        <v>704</v>
      </c>
      <c r="L985" s="357" t="s">
        <v>704</v>
      </c>
      <c r="M985" s="356">
        <v>13059128</v>
      </c>
      <c r="N985" s="374">
        <v>44614</v>
      </c>
      <c r="O985" s="70">
        <f t="shared" ref="O985:O1048" si="89">IF(B985=0,0,IF(YEAR(B985)=$P$1,MONTH(B985)-$O$1+1,(YEAR(B985)-$P$1)*12-$O$1+1+MONTH(B985)))</f>
        <v>2</v>
      </c>
      <c r="P985" s="70">
        <f t="shared" ref="P985:P1048" si="90">IF(C985=0,0,IF(YEAR(C985)=$P$1,MONTH(C985)-$O$1+1,(YEAR(C985)-$P$1)*12-$O$1+1+MONTH(C985)))</f>
        <v>3</v>
      </c>
      <c r="Q985" s="135" t="str">
        <f t="shared" ref="Q985:Q1048" si="91">SUBSTITUTE(D985," ","_")</f>
        <v>Gastos_com_Pessoal</v>
      </c>
    </row>
    <row r="986" spans="1:17" ht="25.5" hidden="1" x14ac:dyDescent="0.2">
      <c r="A986" s="366">
        <f t="shared" si="88"/>
        <v>983</v>
      </c>
      <c r="B986" s="351">
        <v>44614</v>
      </c>
      <c r="C986" s="375">
        <v>44621</v>
      </c>
      <c r="D986" s="353" t="s">
        <v>104</v>
      </c>
      <c r="E986" s="353" t="s">
        <v>204</v>
      </c>
      <c r="F986" s="354">
        <v>2915.16</v>
      </c>
      <c r="G986" s="353" t="s">
        <v>2131</v>
      </c>
      <c r="H986" s="353" t="s">
        <v>129</v>
      </c>
      <c r="I986" s="357" t="s">
        <v>1326</v>
      </c>
      <c r="J986" s="356" t="s">
        <v>1327</v>
      </c>
      <c r="K986" s="356" t="s">
        <v>704</v>
      </c>
      <c r="L986" s="357" t="s">
        <v>704</v>
      </c>
      <c r="M986" s="356" t="s">
        <v>2132</v>
      </c>
      <c r="N986" s="374">
        <v>44613</v>
      </c>
      <c r="O986" s="70">
        <f t="shared" si="89"/>
        <v>2</v>
      </c>
      <c r="P986" s="70">
        <f t="shared" si="90"/>
        <v>3</v>
      </c>
      <c r="Q986" s="135" t="str">
        <f t="shared" si="91"/>
        <v>Gastos_com_Pessoal</v>
      </c>
    </row>
    <row r="987" spans="1:17" ht="25.5" hidden="1" x14ac:dyDescent="0.2">
      <c r="A987" s="366">
        <f t="shared" si="88"/>
        <v>984</v>
      </c>
      <c r="B987" s="351">
        <v>44614</v>
      </c>
      <c r="C987" s="375">
        <v>44593</v>
      </c>
      <c r="D987" s="353" t="s">
        <v>115</v>
      </c>
      <c r="E987" s="353" t="s">
        <v>366</v>
      </c>
      <c r="F987" s="354">
        <v>159</v>
      </c>
      <c r="G987" s="353" t="s">
        <v>2133</v>
      </c>
      <c r="H987" s="353" t="s">
        <v>129</v>
      </c>
      <c r="I987" s="357" t="s">
        <v>853</v>
      </c>
      <c r="J987" s="356" t="s">
        <v>854</v>
      </c>
      <c r="K987" s="356" t="s">
        <v>704</v>
      </c>
      <c r="L987" s="357" t="s">
        <v>428</v>
      </c>
      <c r="M987" s="356">
        <v>9654</v>
      </c>
      <c r="N987" s="374">
        <v>44608</v>
      </c>
      <c r="O987" s="70">
        <f t="shared" si="89"/>
        <v>2</v>
      </c>
      <c r="P987" s="70">
        <f t="shared" si="90"/>
        <v>2</v>
      </c>
      <c r="Q987" s="135" t="str">
        <f t="shared" si="91"/>
        <v>Gastos_Gerais</v>
      </c>
    </row>
    <row r="988" spans="1:17" ht="36" hidden="1" x14ac:dyDescent="0.2">
      <c r="A988" s="366">
        <f t="shared" si="88"/>
        <v>985</v>
      </c>
      <c r="B988" s="351">
        <v>44614</v>
      </c>
      <c r="C988" s="375">
        <v>44621</v>
      </c>
      <c r="D988" s="353" t="s">
        <v>104</v>
      </c>
      <c r="E988" s="353" t="s">
        <v>204</v>
      </c>
      <c r="F988" s="354">
        <v>2061.5</v>
      </c>
      <c r="G988" s="353" t="s">
        <v>2134</v>
      </c>
      <c r="H988" s="353" t="s">
        <v>127</v>
      </c>
      <c r="I988" s="357" t="s">
        <v>2135</v>
      </c>
      <c r="J988" s="356" t="s">
        <v>2136</v>
      </c>
      <c r="K988" s="356" t="s">
        <v>704</v>
      </c>
      <c r="L988" s="357" t="s">
        <v>704</v>
      </c>
      <c r="M988" s="356" t="s">
        <v>2137</v>
      </c>
      <c r="N988" s="374">
        <v>44613</v>
      </c>
      <c r="O988" s="70">
        <f t="shared" si="89"/>
        <v>2</v>
      </c>
      <c r="P988" s="70">
        <f t="shared" si="90"/>
        <v>3</v>
      </c>
      <c r="Q988" s="135" t="str">
        <f t="shared" si="91"/>
        <v>Gastos_com_Pessoal</v>
      </c>
    </row>
    <row r="989" spans="1:17" ht="36" hidden="1" x14ac:dyDescent="0.2">
      <c r="A989" s="366">
        <f t="shared" si="88"/>
        <v>986</v>
      </c>
      <c r="B989" s="351">
        <v>44614</v>
      </c>
      <c r="C989" s="375">
        <v>44593</v>
      </c>
      <c r="D989" s="353" t="s">
        <v>115</v>
      </c>
      <c r="E989" s="353" t="s">
        <v>342</v>
      </c>
      <c r="F989" s="354">
        <v>60</v>
      </c>
      <c r="G989" s="353" t="s">
        <v>2138</v>
      </c>
      <c r="H989" s="353" t="s">
        <v>132</v>
      </c>
      <c r="I989" s="357" t="s">
        <v>1479</v>
      </c>
      <c r="J989" s="356" t="s">
        <v>1480</v>
      </c>
      <c r="K989" s="356" t="s">
        <v>732</v>
      </c>
      <c r="L989" s="357" t="s">
        <v>1531</v>
      </c>
      <c r="M989" s="356">
        <v>557293881</v>
      </c>
      <c r="N989" s="374">
        <v>44614</v>
      </c>
      <c r="O989" s="70">
        <f t="shared" si="89"/>
        <v>2</v>
      </c>
      <c r="P989" s="70">
        <f t="shared" si="90"/>
        <v>2</v>
      </c>
      <c r="Q989" s="135" t="str">
        <f t="shared" si="91"/>
        <v>Gastos_Gerais</v>
      </c>
    </row>
    <row r="990" spans="1:17" ht="36" hidden="1" x14ac:dyDescent="0.2">
      <c r="A990" s="366">
        <f t="shared" si="88"/>
        <v>987</v>
      </c>
      <c r="B990" s="351">
        <v>44614</v>
      </c>
      <c r="C990" s="375">
        <v>44593</v>
      </c>
      <c r="D990" s="353" t="s">
        <v>115</v>
      </c>
      <c r="E990" s="353" t="s">
        <v>342</v>
      </c>
      <c r="F990" s="354">
        <v>60</v>
      </c>
      <c r="G990" s="353" t="s">
        <v>2139</v>
      </c>
      <c r="H990" s="353" t="s">
        <v>132</v>
      </c>
      <c r="I990" s="357" t="s">
        <v>2140</v>
      </c>
      <c r="J990" s="356" t="s">
        <v>2141</v>
      </c>
      <c r="K990" s="356" t="s">
        <v>732</v>
      </c>
      <c r="L990" s="357" t="s">
        <v>1531</v>
      </c>
      <c r="M990" s="356">
        <v>557293881</v>
      </c>
      <c r="N990" s="374">
        <v>44614</v>
      </c>
      <c r="O990" s="70">
        <f t="shared" si="89"/>
        <v>2</v>
      </c>
      <c r="P990" s="70">
        <f t="shared" si="90"/>
        <v>2</v>
      </c>
      <c r="Q990" s="135" t="str">
        <f t="shared" si="91"/>
        <v>Gastos_Gerais</v>
      </c>
    </row>
    <row r="991" spans="1:17" ht="36" hidden="1" x14ac:dyDescent="0.2">
      <c r="A991" s="366">
        <f t="shared" si="88"/>
        <v>988</v>
      </c>
      <c r="B991" s="351">
        <v>44614</v>
      </c>
      <c r="C991" s="375">
        <v>44593</v>
      </c>
      <c r="D991" s="353" t="s">
        <v>115</v>
      </c>
      <c r="E991" s="353" t="s">
        <v>342</v>
      </c>
      <c r="F991" s="354">
        <v>60</v>
      </c>
      <c r="G991" s="353" t="s">
        <v>2142</v>
      </c>
      <c r="H991" s="353" t="s">
        <v>132</v>
      </c>
      <c r="I991" s="357" t="s">
        <v>2143</v>
      </c>
      <c r="J991" s="356" t="s">
        <v>2144</v>
      </c>
      <c r="K991" s="356" t="s">
        <v>732</v>
      </c>
      <c r="L991" s="357" t="s">
        <v>1531</v>
      </c>
      <c r="M991" s="356">
        <v>557293881</v>
      </c>
      <c r="N991" s="374">
        <v>44614</v>
      </c>
      <c r="O991" s="70">
        <f t="shared" si="89"/>
        <v>2</v>
      </c>
      <c r="P991" s="70">
        <f t="shared" si="90"/>
        <v>2</v>
      </c>
      <c r="Q991" s="135" t="str">
        <f t="shared" si="91"/>
        <v>Gastos_Gerais</v>
      </c>
    </row>
    <row r="992" spans="1:17" ht="36" hidden="1" x14ac:dyDescent="0.2">
      <c r="A992" s="366">
        <f t="shared" si="88"/>
        <v>989</v>
      </c>
      <c r="B992" s="351">
        <v>44614</v>
      </c>
      <c r="C992" s="375">
        <v>44593</v>
      </c>
      <c r="D992" s="353" t="s">
        <v>115</v>
      </c>
      <c r="E992" s="353" t="s">
        <v>342</v>
      </c>
      <c r="F992" s="354">
        <v>17.2</v>
      </c>
      <c r="G992" s="353" t="s">
        <v>2145</v>
      </c>
      <c r="H992" s="353" t="s">
        <v>132</v>
      </c>
      <c r="I992" s="357" t="s">
        <v>1479</v>
      </c>
      <c r="J992" s="356" t="s">
        <v>1480</v>
      </c>
      <c r="K992" s="356" t="s">
        <v>732</v>
      </c>
      <c r="L992" s="357" t="s">
        <v>1531</v>
      </c>
      <c r="M992" s="356">
        <v>557293881</v>
      </c>
      <c r="N992" s="374">
        <v>44614</v>
      </c>
      <c r="O992" s="70">
        <f t="shared" si="89"/>
        <v>2</v>
      </c>
      <c r="P992" s="70">
        <f t="shared" si="90"/>
        <v>2</v>
      </c>
      <c r="Q992" s="135" t="str">
        <f t="shared" si="91"/>
        <v>Gastos_Gerais</v>
      </c>
    </row>
    <row r="993" spans="1:17" ht="36" hidden="1" x14ac:dyDescent="0.2">
      <c r="A993" s="366">
        <f t="shared" si="88"/>
        <v>990</v>
      </c>
      <c r="B993" s="351">
        <v>44614</v>
      </c>
      <c r="C993" s="375">
        <v>44593</v>
      </c>
      <c r="D993" s="353" t="s">
        <v>115</v>
      </c>
      <c r="E993" s="353" t="s">
        <v>342</v>
      </c>
      <c r="F993" s="354">
        <v>11.6</v>
      </c>
      <c r="G993" s="353" t="s">
        <v>2146</v>
      </c>
      <c r="H993" s="353" t="s">
        <v>132</v>
      </c>
      <c r="I993" s="357" t="s">
        <v>1765</v>
      </c>
      <c r="J993" s="356" t="s">
        <v>1766</v>
      </c>
      <c r="K993" s="356" t="s">
        <v>732</v>
      </c>
      <c r="L993" s="357" t="s">
        <v>1531</v>
      </c>
      <c r="M993" s="356">
        <v>557293881</v>
      </c>
      <c r="N993" s="374">
        <v>44614</v>
      </c>
      <c r="O993" s="70">
        <f t="shared" si="89"/>
        <v>2</v>
      </c>
      <c r="P993" s="70">
        <f t="shared" si="90"/>
        <v>2</v>
      </c>
      <c r="Q993" s="135" t="str">
        <f t="shared" si="91"/>
        <v>Gastos_Gerais</v>
      </c>
    </row>
    <row r="994" spans="1:17" ht="25.5" hidden="1" x14ac:dyDescent="0.2">
      <c r="A994" s="366">
        <f t="shared" si="88"/>
        <v>991</v>
      </c>
      <c r="B994" s="351">
        <v>44614</v>
      </c>
      <c r="C994" s="375">
        <v>44593</v>
      </c>
      <c r="D994" s="353" t="s">
        <v>115</v>
      </c>
      <c r="E994" s="353" t="s">
        <v>342</v>
      </c>
      <c r="F994" s="354">
        <v>169.4</v>
      </c>
      <c r="G994" s="353" t="s">
        <v>2147</v>
      </c>
      <c r="H994" s="353" t="s">
        <v>136</v>
      </c>
      <c r="I994" s="357" t="s">
        <v>2148</v>
      </c>
      <c r="J994" s="356" t="s">
        <v>1623</v>
      </c>
      <c r="K994" s="356" t="s">
        <v>732</v>
      </c>
      <c r="L994" s="357" t="s">
        <v>1531</v>
      </c>
      <c r="M994" s="356">
        <v>557293881</v>
      </c>
      <c r="N994" s="374">
        <v>44614</v>
      </c>
      <c r="O994" s="70">
        <f t="shared" si="89"/>
        <v>2</v>
      </c>
      <c r="P994" s="70">
        <f t="shared" si="90"/>
        <v>2</v>
      </c>
      <c r="Q994" s="135" t="str">
        <f t="shared" si="91"/>
        <v>Gastos_Gerais</v>
      </c>
    </row>
    <row r="995" spans="1:17" ht="25.5" hidden="1" x14ac:dyDescent="0.2">
      <c r="A995" s="366">
        <f t="shared" si="88"/>
        <v>992</v>
      </c>
      <c r="B995" s="351">
        <v>44614</v>
      </c>
      <c r="C995" s="375">
        <v>44593</v>
      </c>
      <c r="D995" s="353" t="s">
        <v>115</v>
      </c>
      <c r="E995" s="353" t="s">
        <v>342</v>
      </c>
      <c r="F995" s="354">
        <v>130</v>
      </c>
      <c r="G995" s="353" t="s">
        <v>2149</v>
      </c>
      <c r="H995" s="353" t="s">
        <v>136</v>
      </c>
      <c r="I995" s="357" t="s">
        <v>2150</v>
      </c>
      <c r="J995" s="356" t="s">
        <v>795</v>
      </c>
      <c r="K995" s="356" t="s">
        <v>732</v>
      </c>
      <c r="L995" s="357" t="s">
        <v>1531</v>
      </c>
      <c r="M995" s="356">
        <v>557293881</v>
      </c>
      <c r="N995" s="374">
        <v>44614</v>
      </c>
      <c r="O995" s="70">
        <f t="shared" si="89"/>
        <v>2</v>
      </c>
      <c r="P995" s="70">
        <f t="shared" si="90"/>
        <v>2</v>
      </c>
      <c r="Q995" s="135" t="str">
        <f t="shared" si="91"/>
        <v>Gastos_Gerais</v>
      </c>
    </row>
    <row r="996" spans="1:17" ht="25.5" hidden="1" x14ac:dyDescent="0.2">
      <c r="A996" s="366">
        <f t="shared" si="88"/>
        <v>993</v>
      </c>
      <c r="B996" s="351">
        <v>44614</v>
      </c>
      <c r="C996" s="375">
        <v>44593</v>
      </c>
      <c r="D996" s="353" t="s">
        <v>115</v>
      </c>
      <c r="E996" s="353" t="s">
        <v>268</v>
      </c>
      <c r="F996" s="354">
        <v>600</v>
      </c>
      <c r="G996" s="353" t="s">
        <v>2151</v>
      </c>
      <c r="H996" s="353" t="s">
        <v>129</v>
      </c>
      <c r="I996" s="357" t="s">
        <v>1098</v>
      </c>
      <c r="J996" s="356" t="s">
        <v>1099</v>
      </c>
      <c r="K996" s="356" t="s">
        <v>732</v>
      </c>
      <c r="L996" s="357" t="s">
        <v>428</v>
      </c>
      <c r="M996" s="356">
        <v>202219</v>
      </c>
      <c r="N996" s="374">
        <v>44607</v>
      </c>
      <c r="O996" s="70">
        <f t="shared" si="89"/>
        <v>2</v>
      </c>
      <c r="P996" s="70">
        <f t="shared" si="90"/>
        <v>2</v>
      </c>
      <c r="Q996" s="135" t="str">
        <f t="shared" si="91"/>
        <v>Gastos_Gerais</v>
      </c>
    </row>
    <row r="997" spans="1:17" ht="36" hidden="1" x14ac:dyDescent="0.2">
      <c r="A997" s="366">
        <f t="shared" si="88"/>
        <v>994</v>
      </c>
      <c r="B997" s="351">
        <v>44614</v>
      </c>
      <c r="C997" s="375">
        <v>44621</v>
      </c>
      <c r="D997" s="353" t="s">
        <v>104</v>
      </c>
      <c r="E997" s="353" t="s">
        <v>204</v>
      </c>
      <c r="F997" s="354">
        <v>1742.5</v>
      </c>
      <c r="G997" s="353" t="s">
        <v>2152</v>
      </c>
      <c r="H997" s="353" t="s">
        <v>130</v>
      </c>
      <c r="I997" s="357" t="s">
        <v>2153</v>
      </c>
      <c r="J997" s="356" t="s">
        <v>833</v>
      </c>
      <c r="K997" s="356" t="s">
        <v>732</v>
      </c>
      <c r="L997" s="357" t="s">
        <v>428</v>
      </c>
      <c r="M997" s="356">
        <v>20222611</v>
      </c>
      <c r="N997" s="374">
        <v>44623</v>
      </c>
      <c r="O997" s="70">
        <f t="shared" si="89"/>
        <v>2</v>
      </c>
      <c r="P997" s="70">
        <f t="shared" si="90"/>
        <v>3</v>
      </c>
      <c r="Q997" s="135" t="str">
        <f t="shared" si="91"/>
        <v>Gastos_com_Pessoal</v>
      </c>
    </row>
    <row r="998" spans="1:17" s="326" customFormat="1" ht="25.5" hidden="1" x14ac:dyDescent="0.2">
      <c r="A998" s="366">
        <f t="shared" si="88"/>
        <v>995</v>
      </c>
      <c r="B998" s="362">
        <v>44614</v>
      </c>
      <c r="C998" s="363">
        <v>44593</v>
      </c>
      <c r="D998" s="355" t="s">
        <v>115</v>
      </c>
      <c r="E998" s="355" t="s">
        <v>300</v>
      </c>
      <c r="F998" s="364">
        <v>134.97999999999999</v>
      </c>
      <c r="G998" s="355" t="s">
        <v>2154</v>
      </c>
      <c r="H998" s="355" t="s">
        <v>130</v>
      </c>
      <c r="I998" s="357" t="s">
        <v>2155</v>
      </c>
      <c r="J998" s="357" t="s">
        <v>2156</v>
      </c>
      <c r="K998" s="357" t="s">
        <v>732</v>
      </c>
      <c r="L998" s="357" t="s">
        <v>428</v>
      </c>
      <c r="M998" s="357">
        <v>1384</v>
      </c>
      <c r="N998" s="365">
        <v>44613</v>
      </c>
      <c r="O998" s="70">
        <f t="shared" si="89"/>
        <v>2</v>
      </c>
      <c r="P998" s="70">
        <f t="shared" si="90"/>
        <v>2</v>
      </c>
      <c r="Q998" s="135" t="str">
        <f t="shared" si="91"/>
        <v>Gastos_Gerais</v>
      </c>
    </row>
    <row r="999" spans="1:17" ht="25.5" hidden="1" x14ac:dyDescent="0.2">
      <c r="A999" s="366">
        <f t="shared" si="88"/>
        <v>996</v>
      </c>
      <c r="B999" s="351">
        <v>44614</v>
      </c>
      <c r="C999" s="375">
        <v>44593</v>
      </c>
      <c r="D999" s="353" t="s">
        <v>115</v>
      </c>
      <c r="E999" s="353" t="s">
        <v>378</v>
      </c>
      <c r="F999" s="354">
        <v>208</v>
      </c>
      <c r="G999" s="353" t="s">
        <v>2157</v>
      </c>
      <c r="H999" s="353" t="s">
        <v>134</v>
      </c>
      <c r="I999" s="357" t="s">
        <v>2158</v>
      </c>
      <c r="J999" s="356" t="s">
        <v>2159</v>
      </c>
      <c r="K999" s="356" t="s">
        <v>1464</v>
      </c>
      <c r="L999" s="357" t="s">
        <v>428</v>
      </c>
      <c r="M999" s="356">
        <v>202216</v>
      </c>
      <c r="N999" s="374">
        <v>44613</v>
      </c>
      <c r="O999" s="70">
        <f t="shared" si="89"/>
        <v>2</v>
      </c>
      <c r="P999" s="70">
        <f t="shared" si="90"/>
        <v>2</v>
      </c>
      <c r="Q999" s="135" t="str">
        <f t="shared" si="91"/>
        <v>Gastos_Gerais</v>
      </c>
    </row>
    <row r="1000" spans="1:17" ht="25.5" hidden="1" x14ac:dyDescent="0.2">
      <c r="A1000" s="366">
        <f t="shared" si="88"/>
        <v>997</v>
      </c>
      <c r="B1000" s="351">
        <v>44614</v>
      </c>
      <c r="C1000" s="375">
        <v>44593</v>
      </c>
      <c r="D1000" s="353" t="s">
        <v>115</v>
      </c>
      <c r="E1000" s="353" t="s">
        <v>302</v>
      </c>
      <c r="F1000" s="354">
        <v>209.64</v>
      </c>
      <c r="G1000" s="353" t="s">
        <v>2160</v>
      </c>
      <c r="H1000" s="353" t="s">
        <v>138</v>
      </c>
      <c r="I1000" s="357" t="s">
        <v>2161</v>
      </c>
      <c r="J1000" s="356" t="s">
        <v>2162</v>
      </c>
      <c r="K1000" s="356" t="s">
        <v>1464</v>
      </c>
      <c r="L1000" s="357" t="s">
        <v>428</v>
      </c>
      <c r="M1000" s="356">
        <v>1929</v>
      </c>
      <c r="N1000" s="374">
        <v>44614</v>
      </c>
      <c r="O1000" s="70">
        <f t="shared" si="89"/>
        <v>2</v>
      </c>
      <c r="P1000" s="70">
        <f t="shared" si="90"/>
        <v>2</v>
      </c>
      <c r="Q1000" s="135" t="str">
        <f t="shared" si="91"/>
        <v>Gastos_Gerais</v>
      </c>
    </row>
    <row r="1001" spans="1:17" ht="25.5" hidden="1" x14ac:dyDescent="0.2">
      <c r="A1001" s="366">
        <f t="shared" si="88"/>
        <v>998</v>
      </c>
      <c r="B1001" s="351">
        <v>44614</v>
      </c>
      <c r="C1001" s="375">
        <v>44593</v>
      </c>
      <c r="D1001" s="353" t="s">
        <v>115</v>
      </c>
      <c r="E1001" s="353" t="s">
        <v>368</v>
      </c>
      <c r="F1001" s="354">
        <v>128.9</v>
      </c>
      <c r="G1001" s="353" t="s">
        <v>2163</v>
      </c>
      <c r="H1001" s="353" t="s">
        <v>140</v>
      </c>
      <c r="I1001" s="357" t="s">
        <v>2164</v>
      </c>
      <c r="J1001" s="356" t="s">
        <v>2165</v>
      </c>
      <c r="K1001" s="356" t="s">
        <v>1464</v>
      </c>
      <c r="L1001" s="357" t="s">
        <v>428</v>
      </c>
      <c r="M1001" s="356">
        <v>5014</v>
      </c>
      <c r="N1001" s="374">
        <v>44614</v>
      </c>
      <c r="O1001" s="70">
        <f t="shared" si="89"/>
        <v>2</v>
      </c>
      <c r="P1001" s="70">
        <f t="shared" si="90"/>
        <v>2</v>
      </c>
      <c r="Q1001" s="135" t="str">
        <f t="shared" si="91"/>
        <v>Gastos_Gerais</v>
      </c>
    </row>
    <row r="1002" spans="1:17" ht="25.5" hidden="1" x14ac:dyDescent="0.2">
      <c r="A1002" s="366">
        <f t="shared" si="88"/>
        <v>999</v>
      </c>
      <c r="B1002" s="351">
        <v>44614</v>
      </c>
      <c r="C1002" s="375">
        <v>44593</v>
      </c>
      <c r="D1002" s="353" t="s">
        <v>104</v>
      </c>
      <c r="E1002" s="353" t="s">
        <v>204</v>
      </c>
      <c r="F1002" s="354">
        <v>1096</v>
      </c>
      <c r="G1002" s="353" t="s">
        <v>2152</v>
      </c>
      <c r="H1002" s="353" t="s">
        <v>127</v>
      </c>
      <c r="I1002" s="357" t="s">
        <v>1351</v>
      </c>
      <c r="J1002" s="356" t="s">
        <v>1352</v>
      </c>
      <c r="K1002" s="356" t="s">
        <v>732</v>
      </c>
      <c r="L1002" s="357" t="s">
        <v>428</v>
      </c>
      <c r="M1002" s="356">
        <v>58605</v>
      </c>
      <c r="N1002" s="374">
        <v>44614</v>
      </c>
      <c r="O1002" s="70">
        <f t="shared" si="89"/>
        <v>2</v>
      </c>
      <c r="P1002" s="70">
        <f t="shared" si="90"/>
        <v>2</v>
      </c>
      <c r="Q1002" s="135" t="str">
        <f t="shared" si="91"/>
        <v>Gastos_com_Pessoal</v>
      </c>
    </row>
    <row r="1003" spans="1:17" ht="36" hidden="1" x14ac:dyDescent="0.2">
      <c r="A1003" s="366">
        <f t="shared" si="88"/>
        <v>1000</v>
      </c>
      <c r="B1003" s="351">
        <v>44614</v>
      </c>
      <c r="C1003" s="375">
        <v>44593</v>
      </c>
      <c r="D1003" s="353" t="s">
        <v>115</v>
      </c>
      <c r="E1003" s="353" t="s">
        <v>368</v>
      </c>
      <c r="F1003" s="354">
        <v>250</v>
      </c>
      <c r="G1003" s="353" t="s">
        <v>2166</v>
      </c>
      <c r="H1003" s="353" t="s">
        <v>138</v>
      </c>
      <c r="I1003" s="357" t="s">
        <v>2167</v>
      </c>
      <c r="J1003" s="356" t="s">
        <v>2168</v>
      </c>
      <c r="K1003" s="356" t="s">
        <v>732</v>
      </c>
      <c r="L1003" s="357" t="s">
        <v>428</v>
      </c>
      <c r="M1003" s="356">
        <v>20226</v>
      </c>
      <c r="N1003" s="374">
        <v>44613</v>
      </c>
      <c r="O1003" s="70">
        <f t="shared" si="89"/>
        <v>2</v>
      </c>
      <c r="P1003" s="70">
        <f t="shared" si="90"/>
        <v>2</v>
      </c>
      <c r="Q1003" s="135" t="str">
        <f t="shared" si="91"/>
        <v>Gastos_Gerais</v>
      </c>
    </row>
    <row r="1004" spans="1:17" ht="36" hidden="1" x14ac:dyDescent="0.2">
      <c r="A1004" s="366">
        <f t="shared" si="88"/>
        <v>1001</v>
      </c>
      <c r="B1004" s="351">
        <v>44614</v>
      </c>
      <c r="C1004" s="375">
        <v>44621</v>
      </c>
      <c r="D1004" s="353" t="s">
        <v>104</v>
      </c>
      <c r="E1004" s="353" t="s">
        <v>204</v>
      </c>
      <c r="F1004" s="354">
        <v>737.2</v>
      </c>
      <c r="G1004" s="353" t="s">
        <v>2169</v>
      </c>
      <c r="H1004" s="353" t="s">
        <v>132</v>
      </c>
      <c r="I1004" s="357" t="s">
        <v>2170</v>
      </c>
      <c r="J1004" s="356" t="s">
        <v>1354</v>
      </c>
      <c r="K1004" s="356" t="s">
        <v>732</v>
      </c>
      <c r="L1004" s="357" t="s">
        <v>428</v>
      </c>
      <c r="M1004" s="356">
        <v>379356</v>
      </c>
      <c r="N1004" s="374">
        <v>44623</v>
      </c>
      <c r="O1004" s="70">
        <f t="shared" si="89"/>
        <v>2</v>
      </c>
      <c r="P1004" s="70">
        <f t="shared" si="90"/>
        <v>3</v>
      </c>
      <c r="Q1004" s="135" t="str">
        <f t="shared" si="91"/>
        <v>Gastos_com_Pessoal</v>
      </c>
    </row>
    <row r="1005" spans="1:17" ht="38.25" x14ac:dyDescent="0.2">
      <c r="A1005" s="366">
        <f t="shared" ref="A1005:A1068" si="92">IF(B1005="","",ROW()-ROW($A$3))</f>
        <v>1002</v>
      </c>
      <c r="B1005" s="351">
        <v>44615</v>
      </c>
      <c r="C1005" s="375">
        <v>44593</v>
      </c>
      <c r="D1005" s="353" t="s">
        <v>117</v>
      </c>
      <c r="E1005" s="353" t="s">
        <v>385</v>
      </c>
      <c r="F1005" s="354">
        <v>4700</v>
      </c>
      <c r="G1005" s="353" t="s">
        <v>2171</v>
      </c>
      <c r="H1005" s="353" t="s">
        <v>139</v>
      </c>
      <c r="I1005" s="357" t="s">
        <v>466</v>
      </c>
      <c r="J1005" s="356" t="s">
        <v>2172</v>
      </c>
      <c r="K1005" s="356" t="s">
        <v>704</v>
      </c>
      <c r="L1005" s="357" t="s">
        <v>428</v>
      </c>
      <c r="M1005" s="356">
        <v>9812</v>
      </c>
      <c r="N1005" s="374">
        <v>44609</v>
      </c>
      <c r="O1005" s="70">
        <f t="shared" si="89"/>
        <v>2</v>
      </c>
      <c r="P1005" s="70">
        <f t="shared" si="90"/>
        <v>2</v>
      </c>
      <c r="Q1005" s="135" t="str">
        <f t="shared" si="91"/>
        <v>Aquisição_de_Bens_Permanentes</v>
      </c>
    </row>
    <row r="1006" spans="1:17" ht="25.5" hidden="1" x14ac:dyDescent="0.2">
      <c r="A1006" s="366">
        <f t="shared" si="92"/>
        <v>1003</v>
      </c>
      <c r="B1006" s="351">
        <v>44615</v>
      </c>
      <c r="C1006" s="375">
        <v>44593</v>
      </c>
      <c r="D1006" s="353" t="s">
        <v>115</v>
      </c>
      <c r="E1006" s="353" t="s">
        <v>308</v>
      </c>
      <c r="F1006" s="354">
        <v>1498.84</v>
      </c>
      <c r="G1006" s="353" t="s">
        <v>308</v>
      </c>
      <c r="H1006" s="353" t="s">
        <v>131</v>
      </c>
      <c r="I1006" s="357" t="s">
        <v>934</v>
      </c>
      <c r="J1006" s="356" t="s">
        <v>935</v>
      </c>
      <c r="K1006" s="356" t="s">
        <v>704</v>
      </c>
      <c r="L1006" s="357" t="s">
        <v>428</v>
      </c>
      <c r="M1006" s="356">
        <v>141172</v>
      </c>
      <c r="N1006" s="374">
        <v>44596</v>
      </c>
      <c r="O1006" s="70">
        <f t="shared" si="89"/>
        <v>2</v>
      </c>
      <c r="P1006" s="70">
        <f t="shared" si="90"/>
        <v>2</v>
      </c>
      <c r="Q1006" s="135" t="str">
        <f t="shared" si="91"/>
        <v>Gastos_Gerais</v>
      </c>
    </row>
    <row r="1007" spans="1:17" ht="25.5" hidden="1" x14ac:dyDescent="0.2">
      <c r="A1007" s="366">
        <f t="shared" si="92"/>
        <v>1004</v>
      </c>
      <c r="B1007" s="351">
        <v>44615</v>
      </c>
      <c r="C1007" s="375">
        <v>44593</v>
      </c>
      <c r="D1007" s="353" t="s">
        <v>115</v>
      </c>
      <c r="E1007" s="353" t="s">
        <v>304</v>
      </c>
      <c r="F1007" s="354">
        <v>297</v>
      </c>
      <c r="G1007" s="353" t="s">
        <v>2173</v>
      </c>
      <c r="H1007" s="353" t="s">
        <v>140</v>
      </c>
      <c r="I1007" s="357" t="s">
        <v>2174</v>
      </c>
      <c r="J1007" s="356" t="s">
        <v>2175</v>
      </c>
      <c r="K1007" s="356" t="s">
        <v>704</v>
      </c>
      <c r="L1007" s="357" t="s">
        <v>428</v>
      </c>
      <c r="M1007" s="356">
        <v>1388</v>
      </c>
      <c r="N1007" s="374">
        <v>44610</v>
      </c>
      <c r="O1007" s="70">
        <f t="shared" si="89"/>
        <v>2</v>
      </c>
      <c r="P1007" s="70">
        <f t="shared" si="90"/>
        <v>2</v>
      </c>
      <c r="Q1007" s="135" t="str">
        <f t="shared" si="91"/>
        <v>Gastos_Gerais</v>
      </c>
    </row>
    <row r="1008" spans="1:17" ht="36" hidden="1" x14ac:dyDescent="0.2">
      <c r="A1008" s="366">
        <f t="shared" si="92"/>
        <v>1005</v>
      </c>
      <c r="B1008" s="351">
        <v>44615</v>
      </c>
      <c r="C1008" s="375">
        <v>44593</v>
      </c>
      <c r="D1008" s="353" t="s">
        <v>115</v>
      </c>
      <c r="E1008" s="353" t="s">
        <v>405</v>
      </c>
      <c r="F1008" s="354">
        <v>156.86000000000001</v>
      </c>
      <c r="G1008" s="353" t="s">
        <v>2176</v>
      </c>
      <c r="H1008" s="353" t="s">
        <v>131</v>
      </c>
      <c r="I1008" s="357" t="s">
        <v>737</v>
      </c>
      <c r="J1008" s="356" t="s">
        <v>738</v>
      </c>
      <c r="K1008" s="356" t="s">
        <v>704</v>
      </c>
      <c r="L1008" s="357" t="s">
        <v>428</v>
      </c>
      <c r="M1008" s="356">
        <v>2415</v>
      </c>
      <c r="N1008" s="374">
        <v>44613</v>
      </c>
      <c r="O1008" s="70">
        <f t="shared" si="89"/>
        <v>2</v>
      </c>
      <c r="P1008" s="70">
        <f t="shared" si="90"/>
        <v>2</v>
      </c>
      <c r="Q1008" s="135" t="str">
        <f t="shared" si="91"/>
        <v>Gastos_Gerais</v>
      </c>
    </row>
    <row r="1009" spans="1:17" ht="25.5" hidden="1" x14ac:dyDescent="0.2">
      <c r="A1009" s="366">
        <f t="shared" si="92"/>
        <v>1006</v>
      </c>
      <c r="B1009" s="351">
        <v>44615</v>
      </c>
      <c r="C1009" s="375">
        <v>44593</v>
      </c>
      <c r="D1009" s="353" t="s">
        <v>115</v>
      </c>
      <c r="E1009" s="353" t="s">
        <v>308</v>
      </c>
      <c r="F1009" s="354">
        <v>588.71</v>
      </c>
      <c r="G1009" s="353" t="s">
        <v>308</v>
      </c>
      <c r="H1009" s="353" t="s">
        <v>134</v>
      </c>
      <c r="I1009" s="357" t="s">
        <v>934</v>
      </c>
      <c r="J1009" s="356" t="s">
        <v>935</v>
      </c>
      <c r="K1009" s="356" t="s">
        <v>704</v>
      </c>
      <c r="L1009" s="357" t="s">
        <v>428</v>
      </c>
      <c r="M1009" s="356">
        <v>141179</v>
      </c>
      <c r="N1009" s="374">
        <v>44596</v>
      </c>
      <c r="O1009" s="70">
        <f t="shared" si="89"/>
        <v>2</v>
      </c>
      <c r="P1009" s="70">
        <f t="shared" si="90"/>
        <v>2</v>
      </c>
      <c r="Q1009" s="135" t="str">
        <f t="shared" si="91"/>
        <v>Gastos_Gerais</v>
      </c>
    </row>
    <row r="1010" spans="1:17" ht="38.25" x14ac:dyDescent="0.2">
      <c r="A1010" s="366">
        <f t="shared" si="92"/>
        <v>1007</v>
      </c>
      <c r="B1010" s="351">
        <v>44615</v>
      </c>
      <c r="C1010" s="375">
        <v>44593</v>
      </c>
      <c r="D1010" s="353" t="s">
        <v>117</v>
      </c>
      <c r="E1010" s="353" t="s">
        <v>385</v>
      </c>
      <c r="F1010" s="354">
        <v>2100</v>
      </c>
      <c r="G1010" s="353" t="s">
        <v>2177</v>
      </c>
      <c r="H1010" s="353" t="s">
        <v>130</v>
      </c>
      <c r="I1010" s="357" t="s">
        <v>466</v>
      </c>
      <c r="J1010" s="356" t="s">
        <v>2172</v>
      </c>
      <c r="K1010" s="356" t="s">
        <v>704</v>
      </c>
      <c r="L1010" s="357" t="s">
        <v>428</v>
      </c>
      <c r="M1010" s="356">
        <v>9823</v>
      </c>
      <c r="N1010" s="374">
        <v>44613</v>
      </c>
      <c r="O1010" s="70">
        <f t="shared" si="89"/>
        <v>2</v>
      </c>
      <c r="P1010" s="70">
        <f t="shared" si="90"/>
        <v>2</v>
      </c>
      <c r="Q1010" s="135" t="str">
        <f t="shared" si="91"/>
        <v>Aquisição_de_Bens_Permanentes</v>
      </c>
    </row>
    <row r="1011" spans="1:17" ht="25.5" hidden="1" x14ac:dyDescent="0.2">
      <c r="A1011" s="366">
        <f t="shared" si="92"/>
        <v>1008</v>
      </c>
      <c r="B1011" s="351">
        <v>44615</v>
      </c>
      <c r="C1011" s="375">
        <v>44593</v>
      </c>
      <c r="D1011" s="353" t="s">
        <v>115</v>
      </c>
      <c r="E1011" s="353" t="s">
        <v>260</v>
      </c>
      <c r="F1011" s="354">
        <v>3092.05</v>
      </c>
      <c r="G1011" s="353" t="s">
        <v>2178</v>
      </c>
      <c r="H1011" s="353" t="s">
        <v>130</v>
      </c>
      <c r="I1011" s="357" t="s">
        <v>466</v>
      </c>
      <c r="J1011" s="356" t="s">
        <v>2172</v>
      </c>
      <c r="K1011" s="356" t="s">
        <v>704</v>
      </c>
      <c r="L1011" s="357" t="s">
        <v>428</v>
      </c>
      <c r="M1011" s="356">
        <v>202258</v>
      </c>
      <c r="N1011" s="374">
        <v>44609</v>
      </c>
      <c r="O1011" s="70">
        <f t="shared" si="89"/>
        <v>2</v>
      </c>
      <c r="P1011" s="70">
        <f t="shared" si="90"/>
        <v>2</v>
      </c>
      <c r="Q1011" s="135" t="str">
        <f t="shared" si="91"/>
        <v>Gastos_Gerais</v>
      </c>
    </row>
    <row r="1012" spans="1:17" ht="25.5" hidden="1" x14ac:dyDescent="0.2">
      <c r="A1012" s="366">
        <f t="shared" si="92"/>
        <v>1009</v>
      </c>
      <c r="B1012" s="351">
        <v>44615</v>
      </c>
      <c r="C1012" s="375">
        <v>44593</v>
      </c>
      <c r="D1012" s="353" t="s">
        <v>115</v>
      </c>
      <c r="E1012" s="353" t="s">
        <v>354</v>
      </c>
      <c r="F1012" s="354">
        <v>1929.69</v>
      </c>
      <c r="G1012" s="353" t="s">
        <v>2179</v>
      </c>
      <c r="H1012" s="353" t="s">
        <v>135</v>
      </c>
      <c r="I1012" s="357" t="s">
        <v>2180</v>
      </c>
      <c r="J1012" s="356" t="s">
        <v>2181</v>
      </c>
      <c r="K1012" s="356" t="s">
        <v>704</v>
      </c>
      <c r="L1012" s="357" t="s">
        <v>428</v>
      </c>
      <c r="M1012" s="356">
        <v>29874</v>
      </c>
      <c r="N1012" s="374">
        <v>44613</v>
      </c>
      <c r="O1012" s="70">
        <f t="shared" si="89"/>
        <v>2</v>
      </c>
      <c r="P1012" s="70">
        <f t="shared" si="90"/>
        <v>2</v>
      </c>
      <c r="Q1012" s="135" t="str">
        <f t="shared" si="91"/>
        <v>Gastos_Gerais</v>
      </c>
    </row>
    <row r="1013" spans="1:17" ht="36" hidden="1" x14ac:dyDescent="0.2">
      <c r="A1013" s="366">
        <f t="shared" si="92"/>
        <v>1010</v>
      </c>
      <c r="B1013" s="351">
        <v>44615</v>
      </c>
      <c r="C1013" s="375">
        <v>44593</v>
      </c>
      <c r="D1013" s="353" t="s">
        <v>115</v>
      </c>
      <c r="E1013" s="353" t="s">
        <v>405</v>
      </c>
      <c r="F1013" s="354">
        <v>263.12</v>
      </c>
      <c r="G1013" s="353" t="s">
        <v>2182</v>
      </c>
      <c r="H1013" s="353" t="s">
        <v>136</v>
      </c>
      <c r="I1013" s="357" t="s">
        <v>737</v>
      </c>
      <c r="J1013" s="356" t="s">
        <v>738</v>
      </c>
      <c r="K1013" s="356" t="s">
        <v>704</v>
      </c>
      <c r="L1013" s="357" t="s">
        <v>428</v>
      </c>
      <c r="M1013" s="356">
        <v>2413</v>
      </c>
      <c r="N1013" s="374">
        <v>44613</v>
      </c>
      <c r="O1013" s="70">
        <f t="shared" si="89"/>
        <v>2</v>
      </c>
      <c r="P1013" s="70">
        <f t="shared" si="90"/>
        <v>2</v>
      </c>
      <c r="Q1013" s="135" t="str">
        <f t="shared" si="91"/>
        <v>Gastos_Gerais</v>
      </c>
    </row>
    <row r="1014" spans="1:17" ht="25.5" hidden="1" x14ac:dyDescent="0.2">
      <c r="A1014" s="366">
        <f t="shared" si="92"/>
        <v>1011</v>
      </c>
      <c r="B1014" s="351">
        <v>44615</v>
      </c>
      <c r="C1014" s="375">
        <v>44621</v>
      </c>
      <c r="D1014" s="353" t="s">
        <v>104</v>
      </c>
      <c r="E1014" s="353" t="s">
        <v>204</v>
      </c>
      <c r="F1014" s="354">
        <v>43174.48</v>
      </c>
      <c r="G1014" s="353" t="s">
        <v>2183</v>
      </c>
      <c r="H1014" s="353" t="s">
        <v>127</v>
      </c>
      <c r="I1014" s="357" t="s">
        <v>755</v>
      </c>
      <c r="J1014" s="356" t="s">
        <v>756</v>
      </c>
      <c r="K1014" s="356" t="s">
        <v>704</v>
      </c>
      <c r="L1014" s="357" t="s">
        <v>428</v>
      </c>
      <c r="M1014" s="356">
        <v>202245008</v>
      </c>
      <c r="N1014" s="374">
        <v>44616</v>
      </c>
      <c r="O1014" s="70">
        <f t="shared" si="89"/>
        <v>2</v>
      </c>
      <c r="P1014" s="70">
        <f t="shared" si="90"/>
        <v>3</v>
      </c>
      <c r="Q1014" s="135" t="str">
        <f t="shared" si="91"/>
        <v>Gastos_com_Pessoal</v>
      </c>
    </row>
    <row r="1015" spans="1:17" ht="38.25" x14ac:dyDescent="0.2">
      <c r="A1015" s="366">
        <f t="shared" si="92"/>
        <v>1012</v>
      </c>
      <c r="B1015" s="362">
        <v>44615</v>
      </c>
      <c r="C1015" s="363">
        <v>44593</v>
      </c>
      <c r="D1015" s="355" t="s">
        <v>117</v>
      </c>
      <c r="E1015" s="355" t="s">
        <v>385</v>
      </c>
      <c r="F1015" s="364">
        <v>4900</v>
      </c>
      <c r="G1015" s="355" t="s">
        <v>2184</v>
      </c>
      <c r="H1015" s="355" t="s">
        <v>130</v>
      </c>
      <c r="I1015" s="357" t="s">
        <v>466</v>
      </c>
      <c r="J1015" s="357" t="s">
        <v>2172</v>
      </c>
      <c r="K1015" s="357" t="s">
        <v>704</v>
      </c>
      <c r="L1015" s="357" t="s">
        <v>428</v>
      </c>
      <c r="M1015" s="357">
        <v>9813</v>
      </c>
      <c r="N1015" s="365">
        <v>44609</v>
      </c>
      <c r="O1015" s="70">
        <f t="shared" si="89"/>
        <v>2</v>
      </c>
      <c r="P1015" s="70">
        <f t="shared" si="90"/>
        <v>2</v>
      </c>
      <c r="Q1015" s="135" t="str">
        <f t="shared" si="91"/>
        <v>Aquisição_de_Bens_Permanentes</v>
      </c>
    </row>
    <row r="1016" spans="1:17" ht="38.25" x14ac:dyDescent="0.2">
      <c r="A1016" s="366">
        <f t="shared" si="92"/>
        <v>1013</v>
      </c>
      <c r="B1016" s="351">
        <v>44615</v>
      </c>
      <c r="C1016" s="375">
        <v>44593</v>
      </c>
      <c r="D1016" s="353" t="s">
        <v>117</v>
      </c>
      <c r="E1016" s="353" t="s">
        <v>385</v>
      </c>
      <c r="F1016" s="354">
        <v>4200</v>
      </c>
      <c r="G1016" s="353" t="s">
        <v>2185</v>
      </c>
      <c r="H1016" s="353" t="s">
        <v>140</v>
      </c>
      <c r="I1016" s="357" t="s">
        <v>466</v>
      </c>
      <c r="J1016" s="356" t="s">
        <v>2172</v>
      </c>
      <c r="K1016" s="356" t="s">
        <v>704</v>
      </c>
      <c r="L1016" s="357" t="s">
        <v>428</v>
      </c>
      <c r="M1016" s="356">
        <v>9818</v>
      </c>
      <c r="N1016" s="374">
        <v>44610</v>
      </c>
      <c r="O1016" s="70">
        <f t="shared" si="89"/>
        <v>2</v>
      </c>
      <c r="P1016" s="70">
        <f t="shared" si="90"/>
        <v>2</v>
      </c>
      <c r="Q1016" s="135" t="str">
        <f t="shared" si="91"/>
        <v>Aquisição_de_Bens_Permanentes</v>
      </c>
    </row>
    <row r="1017" spans="1:17" ht="25.5" hidden="1" x14ac:dyDescent="0.2">
      <c r="A1017" s="366">
        <f t="shared" si="92"/>
        <v>1014</v>
      </c>
      <c r="B1017" s="351">
        <v>44615</v>
      </c>
      <c r="C1017" s="375">
        <v>44593</v>
      </c>
      <c r="D1017" s="353" t="s">
        <v>115</v>
      </c>
      <c r="E1017" s="353" t="s">
        <v>230</v>
      </c>
      <c r="F1017" s="354">
        <v>3561.25</v>
      </c>
      <c r="G1017" s="353" t="s">
        <v>758</v>
      </c>
      <c r="H1017" s="353" t="s">
        <v>136</v>
      </c>
      <c r="I1017" s="357" t="s">
        <v>759</v>
      </c>
      <c r="J1017" s="356" t="s">
        <v>760</v>
      </c>
      <c r="K1017" s="356" t="s">
        <v>704</v>
      </c>
      <c r="L1017" s="357" t="s">
        <v>428</v>
      </c>
      <c r="M1017" s="356">
        <v>72577171</v>
      </c>
      <c r="N1017" s="374">
        <v>44615</v>
      </c>
      <c r="O1017" s="70">
        <f t="shared" si="89"/>
        <v>2</v>
      </c>
      <c r="P1017" s="70">
        <f t="shared" si="90"/>
        <v>2</v>
      </c>
      <c r="Q1017" s="135" t="str">
        <f t="shared" si="91"/>
        <v>Gastos_Gerais</v>
      </c>
    </row>
    <row r="1018" spans="1:17" s="322" customFormat="1" ht="25.5" hidden="1" x14ac:dyDescent="0.2">
      <c r="A1018" s="366">
        <f t="shared" si="92"/>
        <v>1015</v>
      </c>
      <c r="B1018" s="384">
        <v>44615</v>
      </c>
      <c r="C1018" s="385">
        <v>44593</v>
      </c>
      <c r="D1018" s="383" t="s">
        <v>115</v>
      </c>
      <c r="E1018" s="383" t="s">
        <v>308</v>
      </c>
      <c r="F1018" s="386">
        <v>1372.41</v>
      </c>
      <c r="G1018" s="383" t="s">
        <v>308</v>
      </c>
      <c r="H1018" s="383" t="s">
        <v>138</v>
      </c>
      <c r="I1018" s="387" t="s">
        <v>934</v>
      </c>
      <c r="J1018" s="387" t="s">
        <v>935</v>
      </c>
      <c r="K1018" s="387" t="s">
        <v>704</v>
      </c>
      <c r="L1018" s="387" t="s">
        <v>428</v>
      </c>
      <c r="M1018" s="387">
        <v>141181</v>
      </c>
      <c r="N1018" s="388">
        <v>44596</v>
      </c>
      <c r="O1018" s="70">
        <f t="shared" si="89"/>
        <v>2</v>
      </c>
      <c r="P1018" s="70">
        <f t="shared" si="90"/>
        <v>2</v>
      </c>
      <c r="Q1018" s="135" t="str">
        <f t="shared" si="91"/>
        <v>Gastos_Gerais</v>
      </c>
    </row>
    <row r="1019" spans="1:17" ht="25.5" hidden="1" x14ac:dyDescent="0.2">
      <c r="A1019" s="366">
        <f t="shared" si="92"/>
        <v>1016</v>
      </c>
      <c r="B1019" s="351">
        <v>44615</v>
      </c>
      <c r="C1019" s="375">
        <v>44593</v>
      </c>
      <c r="D1019" s="353" t="s">
        <v>104</v>
      </c>
      <c r="E1019" s="353" t="s">
        <v>204</v>
      </c>
      <c r="F1019" s="354">
        <v>110.29</v>
      </c>
      <c r="G1019" s="353" t="s">
        <v>1558</v>
      </c>
      <c r="H1019" s="353" t="s">
        <v>127</v>
      </c>
      <c r="I1019" s="357" t="s">
        <v>2186</v>
      </c>
      <c r="J1019" s="356" t="s">
        <v>1331</v>
      </c>
      <c r="K1019" s="356" t="s">
        <v>704</v>
      </c>
      <c r="L1019" s="357" t="s">
        <v>428</v>
      </c>
      <c r="M1019" s="356">
        <v>126464</v>
      </c>
      <c r="N1019" s="374">
        <v>44616</v>
      </c>
      <c r="O1019" s="70">
        <f t="shared" si="89"/>
        <v>2</v>
      </c>
      <c r="P1019" s="70">
        <f t="shared" si="90"/>
        <v>2</v>
      </c>
      <c r="Q1019" s="135" t="str">
        <f t="shared" si="91"/>
        <v>Gastos_com_Pessoal</v>
      </c>
    </row>
    <row r="1020" spans="1:17" ht="25.5" hidden="1" x14ac:dyDescent="0.2">
      <c r="A1020" s="366">
        <f t="shared" si="92"/>
        <v>1017</v>
      </c>
      <c r="B1020" s="351">
        <v>44615</v>
      </c>
      <c r="C1020" s="375">
        <v>44593</v>
      </c>
      <c r="D1020" s="353" t="s">
        <v>115</v>
      </c>
      <c r="E1020" s="353" t="s">
        <v>260</v>
      </c>
      <c r="F1020" s="354">
        <v>8182.04</v>
      </c>
      <c r="G1020" s="353" t="s">
        <v>2178</v>
      </c>
      <c r="H1020" s="353" t="s">
        <v>139</v>
      </c>
      <c r="I1020" s="357" t="s">
        <v>466</v>
      </c>
      <c r="J1020" s="356" t="s">
        <v>2172</v>
      </c>
      <c r="K1020" s="356" t="s">
        <v>704</v>
      </c>
      <c r="L1020" s="357" t="s">
        <v>428</v>
      </c>
      <c r="M1020" s="356">
        <v>202257</v>
      </c>
      <c r="N1020" s="374">
        <v>44609</v>
      </c>
      <c r="O1020" s="70">
        <f t="shared" si="89"/>
        <v>2</v>
      </c>
      <c r="P1020" s="70">
        <f t="shared" si="90"/>
        <v>2</v>
      </c>
      <c r="Q1020" s="135" t="str">
        <f t="shared" si="91"/>
        <v>Gastos_Gerais</v>
      </c>
    </row>
    <row r="1021" spans="1:17" ht="25.5" hidden="1" x14ac:dyDescent="0.2">
      <c r="A1021" s="366">
        <f t="shared" si="92"/>
        <v>1018</v>
      </c>
      <c r="B1021" s="351">
        <v>44615</v>
      </c>
      <c r="C1021" s="375">
        <v>44593</v>
      </c>
      <c r="D1021" s="353" t="s">
        <v>115</v>
      </c>
      <c r="E1021" s="353" t="s">
        <v>354</v>
      </c>
      <c r="F1021" s="354">
        <v>3781.21</v>
      </c>
      <c r="G1021" s="353" t="s">
        <v>2187</v>
      </c>
      <c r="H1021" s="353" t="s">
        <v>136</v>
      </c>
      <c r="I1021" s="357" t="s">
        <v>2188</v>
      </c>
      <c r="J1021" s="356" t="s">
        <v>2189</v>
      </c>
      <c r="K1021" s="356" t="s">
        <v>704</v>
      </c>
      <c r="L1021" s="357" t="s">
        <v>428</v>
      </c>
      <c r="M1021" s="356">
        <v>51</v>
      </c>
      <c r="N1021" s="374">
        <v>44610</v>
      </c>
      <c r="O1021" s="70">
        <f t="shared" si="89"/>
        <v>2</v>
      </c>
      <c r="P1021" s="70">
        <f t="shared" si="90"/>
        <v>2</v>
      </c>
      <c r="Q1021" s="135" t="str">
        <f t="shared" si="91"/>
        <v>Gastos_Gerais</v>
      </c>
    </row>
    <row r="1022" spans="1:17" ht="36" hidden="1" x14ac:dyDescent="0.2">
      <c r="A1022" s="366">
        <f t="shared" si="92"/>
        <v>1019</v>
      </c>
      <c r="B1022" s="351">
        <v>44615</v>
      </c>
      <c r="C1022" s="375">
        <v>44593</v>
      </c>
      <c r="D1022" s="353" t="s">
        <v>115</v>
      </c>
      <c r="E1022" s="353" t="s">
        <v>405</v>
      </c>
      <c r="F1022" s="354">
        <v>60.72</v>
      </c>
      <c r="G1022" s="353" t="s">
        <v>2190</v>
      </c>
      <c r="H1022" s="353" t="s">
        <v>134</v>
      </c>
      <c r="I1022" s="357" t="s">
        <v>737</v>
      </c>
      <c r="J1022" s="356" t="s">
        <v>738</v>
      </c>
      <c r="K1022" s="356" t="s">
        <v>704</v>
      </c>
      <c r="L1022" s="357" t="s">
        <v>428</v>
      </c>
      <c r="M1022" s="356">
        <v>2412</v>
      </c>
      <c r="N1022" s="374">
        <v>44613</v>
      </c>
      <c r="O1022" s="70">
        <f t="shared" si="89"/>
        <v>2</v>
      </c>
      <c r="P1022" s="70">
        <f t="shared" si="90"/>
        <v>2</v>
      </c>
      <c r="Q1022" s="135" t="str">
        <f t="shared" si="91"/>
        <v>Gastos_Gerais</v>
      </c>
    </row>
    <row r="1023" spans="1:17" ht="48" hidden="1" x14ac:dyDescent="0.2">
      <c r="A1023" s="366">
        <f t="shared" si="92"/>
        <v>1020</v>
      </c>
      <c r="B1023" s="351">
        <v>44615</v>
      </c>
      <c r="C1023" s="375">
        <v>44593</v>
      </c>
      <c r="D1023" s="353" t="s">
        <v>115</v>
      </c>
      <c r="E1023" s="353" t="s">
        <v>352</v>
      </c>
      <c r="F1023" s="354">
        <v>648.75</v>
      </c>
      <c r="G1023" s="353" t="s">
        <v>2191</v>
      </c>
      <c r="H1023" s="353" t="s">
        <v>136</v>
      </c>
      <c r="I1023" s="357" t="s">
        <v>2192</v>
      </c>
      <c r="J1023" s="356" t="s">
        <v>2193</v>
      </c>
      <c r="K1023" s="356" t="s">
        <v>704</v>
      </c>
      <c r="L1023" s="357" t="s">
        <v>428</v>
      </c>
      <c r="M1023" s="356">
        <v>202224</v>
      </c>
      <c r="N1023" s="374">
        <v>44614</v>
      </c>
      <c r="O1023" s="70">
        <f t="shared" si="89"/>
        <v>2</v>
      </c>
      <c r="P1023" s="70">
        <f t="shared" si="90"/>
        <v>2</v>
      </c>
      <c r="Q1023" s="135" t="str">
        <f t="shared" si="91"/>
        <v>Gastos_Gerais</v>
      </c>
    </row>
    <row r="1024" spans="1:17" ht="25.5" hidden="1" x14ac:dyDescent="0.2">
      <c r="A1024" s="366">
        <f t="shared" si="92"/>
        <v>1021</v>
      </c>
      <c r="B1024" s="351">
        <v>44615</v>
      </c>
      <c r="C1024" s="375">
        <v>44593</v>
      </c>
      <c r="D1024" s="353" t="s">
        <v>115</v>
      </c>
      <c r="E1024" s="353" t="s">
        <v>260</v>
      </c>
      <c r="F1024" s="354">
        <v>5518.12</v>
      </c>
      <c r="G1024" s="353" t="s">
        <v>2194</v>
      </c>
      <c r="H1024" s="353" t="s">
        <v>140</v>
      </c>
      <c r="I1024" s="357" t="s">
        <v>466</v>
      </c>
      <c r="J1024" s="356" t="s">
        <v>2172</v>
      </c>
      <c r="K1024" s="356" t="s">
        <v>704</v>
      </c>
      <c r="L1024" s="357" t="s">
        <v>428</v>
      </c>
      <c r="M1024" s="356">
        <v>202256</v>
      </c>
      <c r="N1024" s="374">
        <v>44608</v>
      </c>
      <c r="O1024" s="70">
        <f t="shared" si="89"/>
        <v>2</v>
      </c>
      <c r="P1024" s="70">
        <f t="shared" si="90"/>
        <v>2</v>
      </c>
      <c r="Q1024" s="135" t="str">
        <f t="shared" si="91"/>
        <v>Gastos_Gerais</v>
      </c>
    </row>
    <row r="1025" spans="1:17" ht="25.5" hidden="1" x14ac:dyDescent="0.2">
      <c r="A1025" s="366">
        <f t="shared" si="92"/>
        <v>1022</v>
      </c>
      <c r="B1025" s="351">
        <v>44615</v>
      </c>
      <c r="C1025" s="375">
        <v>44593</v>
      </c>
      <c r="D1025" s="353" t="s">
        <v>115</v>
      </c>
      <c r="E1025" s="353" t="s">
        <v>260</v>
      </c>
      <c r="F1025" s="354">
        <v>8467.4599999999991</v>
      </c>
      <c r="G1025" s="353" t="s">
        <v>2195</v>
      </c>
      <c r="H1025" s="353" t="s">
        <v>130</v>
      </c>
      <c r="I1025" s="357" t="s">
        <v>466</v>
      </c>
      <c r="J1025" s="356" t="s">
        <v>2172</v>
      </c>
      <c r="K1025" s="356" t="s">
        <v>704</v>
      </c>
      <c r="L1025" s="357" t="s">
        <v>428</v>
      </c>
      <c r="M1025" s="356">
        <v>202253</v>
      </c>
      <c r="N1025" s="374">
        <v>44608</v>
      </c>
      <c r="O1025" s="70">
        <f t="shared" si="89"/>
        <v>2</v>
      </c>
      <c r="P1025" s="70">
        <f t="shared" si="90"/>
        <v>2</v>
      </c>
      <c r="Q1025" s="135" t="str">
        <f t="shared" si="91"/>
        <v>Gastos_Gerais</v>
      </c>
    </row>
    <row r="1026" spans="1:17" ht="36" hidden="1" x14ac:dyDescent="0.2">
      <c r="A1026" s="366">
        <f t="shared" si="92"/>
        <v>1023</v>
      </c>
      <c r="B1026" s="351">
        <v>44615</v>
      </c>
      <c r="C1026" s="375">
        <v>44593</v>
      </c>
      <c r="D1026" s="353" t="s">
        <v>104</v>
      </c>
      <c r="E1026" s="353" t="s">
        <v>204</v>
      </c>
      <c r="F1026" s="354">
        <v>38318.25</v>
      </c>
      <c r="G1026" s="353" t="s">
        <v>2196</v>
      </c>
      <c r="H1026" s="353" t="s">
        <v>127</v>
      </c>
      <c r="I1026" s="357" t="s">
        <v>1299</v>
      </c>
      <c r="J1026" s="356" t="s">
        <v>773</v>
      </c>
      <c r="K1026" s="356" t="s">
        <v>704</v>
      </c>
      <c r="L1026" s="357" t="s">
        <v>428</v>
      </c>
      <c r="M1026" s="356">
        <v>202251481</v>
      </c>
      <c r="N1026" s="374">
        <v>44617</v>
      </c>
      <c r="O1026" s="70">
        <f t="shared" si="89"/>
        <v>2</v>
      </c>
      <c r="P1026" s="70">
        <f t="shared" si="90"/>
        <v>2</v>
      </c>
      <c r="Q1026" s="135" t="str">
        <f t="shared" si="91"/>
        <v>Gastos_com_Pessoal</v>
      </c>
    </row>
    <row r="1027" spans="1:17" ht="36" hidden="1" x14ac:dyDescent="0.2">
      <c r="A1027" s="366">
        <f t="shared" si="92"/>
        <v>1024</v>
      </c>
      <c r="B1027" s="351">
        <v>44615</v>
      </c>
      <c r="C1027" s="375">
        <v>44593</v>
      </c>
      <c r="D1027" s="353" t="s">
        <v>115</v>
      </c>
      <c r="E1027" s="353" t="s">
        <v>405</v>
      </c>
      <c r="F1027" s="354">
        <v>256.26</v>
      </c>
      <c r="G1027" s="353" t="s">
        <v>2197</v>
      </c>
      <c r="H1027" s="353" t="s">
        <v>135</v>
      </c>
      <c r="I1027" s="357" t="s">
        <v>2198</v>
      </c>
      <c r="J1027" s="356" t="s">
        <v>2199</v>
      </c>
      <c r="K1027" s="356" t="s">
        <v>704</v>
      </c>
      <c r="L1027" s="357" t="s">
        <v>428</v>
      </c>
      <c r="M1027" s="356">
        <v>4614</v>
      </c>
      <c r="N1027" s="374">
        <v>44613</v>
      </c>
      <c r="O1027" s="70">
        <f t="shared" si="89"/>
        <v>2</v>
      </c>
      <c r="P1027" s="70">
        <f t="shared" si="90"/>
        <v>2</v>
      </c>
      <c r="Q1027" s="135" t="str">
        <f t="shared" si="91"/>
        <v>Gastos_Gerais</v>
      </c>
    </row>
    <row r="1028" spans="1:17" ht="25.5" hidden="1" x14ac:dyDescent="0.2">
      <c r="A1028" s="366">
        <f t="shared" si="92"/>
        <v>1025</v>
      </c>
      <c r="B1028" s="351">
        <v>44615</v>
      </c>
      <c r="C1028" s="375">
        <v>44593</v>
      </c>
      <c r="D1028" s="353" t="s">
        <v>115</v>
      </c>
      <c r="E1028" s="353" t="s">
        <v>308</v>
      </c>
      <c r="F1028" s="354">
        <v>1498.52</v>
      </c>
      <c r="G1028" s="353" t="s">
        <v>308</v>
      </c>
      <c r="H1028" s="353" t="s">
        <v>135</v>
      </c>
      <c r="I1028" s="357" t="s">
        <v>934</v>
      </c>
      <c r="J1028" s="356" t="s">
        <v>935</v>
      </c>
      <c r="K1028" s="356" t="s">
        <v>704</v>
      </c>
      <c r="L1028" s="357" t="s">
        <v>428</v>
      </c>
      <c r="M1028" s="356">
        <v>141173</v>
      </c>
      <c r="N1028" s="374">
        <v>44596</v>
      </c>
      <c r="O1028" s="70">
        <f t="shared" si="89"/>
        <v>2</v>
      </c>
      <c r="P1028" s="70">
        <f t="shared" si="90"/>
        <v>2</v>
      </c>
      <c r="Q1028" s="135" t="str">
        <f t="shared" si="91"/>
        <v>Gastos_Gerais</v>
      </c>
    </row>
    <row r="1029" spans="1:17" ht="36" hidden="1" x14ac:dyDescent="0.2">
      <c r="A1029" s="366">
        <f t="shared" si="92"/>
        <v>1026</v>
      </c>
      <c r="B1029" s="351">
        <v>44615</v>
      </c>
      <c r="C1029" s="375">
        <v>44593</v>
      </c>
      <c r="D1029" s="353" t="s">
        <v>115</v>
      </c>
      <c r="E1029" s="353" t="s">
        <v>340</v>
      </c>
      <c r="F1029" s="354">
        <v>241.79</v>
      </c>
      <c r="G1029" s="353" t="s">
        <v>2200</v>
      </c>
      <c r="H1029" s="353" t="s">
        <v>134</v>
      </c>
      <c r="I1029" s="357" t="s">
        <v>1257</v>
      </c>
      <c r="J1029" s="356" t="s">
        <v>1258</v>
      </c>
      <c r="K1029" s="356" t="s">
        <v>704</v>
      </c>
      <c r="L1029" s="357" t="s">
        <v>705</v>
      </c>
      <c r="M1029" s="356">
        <v>3</v>
      </c>
      <c r="N1029" s="374">
        <v>44615</v>
      </c>
      <c r="O1029" s="70">
        <f t="shared" si="89"/>
        <v>2</v>
      </c>
      <c r="P1029" s="70">
        <f t="shared" si="90"/>
        <v>2</v>
      </c>
      <c r="Q1029" s="135" t="str">
        <f t="shared" si="91"/>
        <v>Gastos_Gerais</v>
      </c>
    </row>
    <row r="1030" spans="1:17" ht="25.5" hidden="1" x14ac:dyDescent="0.2">
      <c r="A1030" s="366">
        <f t="shared" si="92"/>
        <v>1027</v>
      </c>
      <c r="B1030" s="351">
        <v>44615</v>
      </c>
      <c r="C1030" s="375">
        <v>44593</v>
      </c>
      <c r="D1030" s="353" t="s">
        <v>115</v>
      </c>
      <c r="E1030" s="353" t="s">
        <v>340</v>
      </c>
      <c r="F1030" s="354">
        <v>110.18</v>
      </c>
      <c r="G1030" s="353" t="s">
        <v>2201</v>
      </c>
      <c r="H1030" s="353" t="s">
        <v>130</v>
      </c>
      <c r="I1030" s="357" t="s">
        <v>1257</v>
      </c>
      <c r="J1030" s="356" t="s">
        <v>1258</v>
      </c>
      <c r="K1030" s="356" t="s">
        <v>704</v>
      </c>
      <c r="L1030" s="357" t="s">
        <v>705</v>
      </c>
      <c r="M1030" s="356">
        <v>3</v>
      </c>
      <c r="N1030" s="374">
        <v>44615</v>
      </c>
      <c r="O1030" s="70">
        <f t="shared" si="89"/>
        <v>2</v>
      </c>
      <c r="P1030" s="70">
        <f t="shared" si="90"/>
        <v>2</v>
      </c>
      <c r="Q1030" s="135" t="str">
        <f t="shared" si="91"/>
        <v>Gastos_Gerais</v>
      </c>
    </row>
    <row r="1031" spans="1:17" ht="25.5" hidden="1" x14ac:dyDescent="0.2">
      <c r="A1031" s="366">
        <f t="shared" si="92"/>
        <v>1028</v>
      </c>
      <c r="B1031" s="351">
        <v>44615</v>
      </c>
      <c r="C1031" s="375">
        <v>44593</v>
      </c>
      <c r="D1031" s="353" t="s">
        <v>115</v>
      </c>
      <c r="E1031" s="353" t="s">
        <v>340</v>
      </c>
      <c r="F1031" s="354">
        <v>110.18</v>
      </c>
      <c r="G1031" s="353" t="s">
        <v>2202</v>
      </c>
      <c r="H1031" s="353" t="s">
        <v>130</v>
      </c>
      <c r="I1031" s="357" t="s">
        <v>1257</v>
      </c>
      <c r="J1031" s="356" t="s">
        <v>1258</v>
      </c>
      <c r="K1031" s="356" t="s">
        <v>704</v>
      </c>
      <c r="L1031" s="357" t="s">
        <v>705</v>
      </c>
      <c r="M1031" s="356">
        <v>3</v>
      </c>
      <c r="N1031" s="374">
        <v>44615</v>
      </c>
      <c r="O1031" s="70">
        <f t="shared" si="89"/>
        <v>2</v>
      </c>
      <c r="P1031" s="70">
        <f t="shared" si="90"/>
        <v>2</v>
      </c>
      <c r="Q1031" s="135" t="str">
        <f t="shared" si="91"/>
        <v>Gastos_Gerais</v>
      </c>
    </row>
    <row r="1032" spans="1:17" ht="25.5" hidden="1" x14ac:dyDescent="0.2">
      <c r="A1032" s="366">
        <f t="shared" si="92"/>
        <v>1029</v>
      </c>
      <c r="B1032" s="351">
        <v>44615</v>
      </c>
      <c r="C1032" s="375">
        <v>44593</v>
      </c>
      <c r="D1032" s="353" t="s">
        <v>115</v>
      </c>
      <c r="E1032" s="353" t="s">
        <v>340</v>
      </c>
      <c r="F1032" s="354">
        <v>107.35</v>
      </c>
      <c r="G1032" s="353" t="s">
        <v>2203</v>
      </c>
      <c r="H1032" s="353" t="s">
        <v>130</v>
      </c>
      <c r="I1032" s="357" t="s">
        <v>1257</v>
      </c>
      <c r="J1032" s="356" t="s">
        <v>1258</v>
      </c>
      <c r="K1032" s="356" t="s">
        <v>704</v>
      </c>
      <c r="L1032" s="357" t="s">
        <v>705</v>
      </c>
      <c r="M1032" s="356">
        <v>3</v>
      </c>
      <c r="N1032" s="374">
        <v>44615</v>
      </c>
      <c r="O1032" s="70">
        <f t="shared" si="89"/>
        <v>2</v>
      </c>
      <c r="P1032" s="70">
        <f t="shared" si="90"/>
        <v>2</v>
      </c>
      <c r="Q1032" s="135" t="str">
        <f t="shared" si="91"/>
        <v>Gastos_Gerais</v>
      </c>
    </row>
    <row r="1033" spans="1:17" s="321" customFormat="1" ht="25.5" hidden="1" x14ac:dyDescent="0.2">
      <c r="A1033" s="366">
        <f t="shared" si="92"/>
        <v>1030</v>
      </c>
      <c r="B1033" s="362">
        <v>44615</v>
      </c>
      <c r="C1033" s="363">
        <v>44593</v>
      </c>
      <c r="D1033" s="355" t="s">
        <v>115</v>
      </c>
      <c r="E1033" s="355" t="s">
        <v>340</v>
      </c>
      <c r="F1033" s="364">
        <v>148.18</v>
      </c>
      <c r="G1033" s="355" t="s">
        <v>2204</v>
      </c>
      <c r="H1033" s="355" t="s">
        <v>131</v>
      </c>
      <c r="I1033" s="357" t="s">
        <v>1257</v>
      </c>
      <c r="J1033" s="357" t="s">
        <v>1258</v>
      </c>
      <c r="K1033" s="357" t="s">
        <v>704</v>
      </c>
      <c r="L1033" s="357" t="s">
        <v>705</v>
      </c>
      <c r="M1033" s="357">
        <v>3</v>
      </c>
      <c r="N1033" s="365">
        <v>44615</v>
      </c>
      <c r="O1033" s="70">
        <f t="shared" si="89"/>
        <v>2</v>
      </c>
      <c r="P1033" s="70">
        <f t="shared" si="90"/>
        <v>2</v>
      </c>
      <c r="Q1033" s="135" t="str">
        <f t="shared" si="91"/>
        <v>Gastos_Gerais</v>
      </c>
    </row>
    <row r="1034" spans="1:17" ht="25.5" hidden="1" x14ac:dyDescent="0.2">
      <c r="A1034" s="366">
        <f t="shared" si="92"/>
        <v>1031</v>
      </c>
      <c r="B1034" s="351">
        <v>44615</v>
      </c>
      <c r="C1034" s="375">
        <v>44593</v>
      </c>
      <c r="D1034" s="353" t="s">
        <v>115</v>
      </c>
      <c r="E1034" s="353" t="s">
        <v>308</v>
      </c>
      <c r="F1034" s="354">
        <v>649</v>
      </c>
      <c r="G1034" s="353" t="s">
        <v>308</v>
      </c>
      <c r="H1034" s="353" t="s">
        <v>765</v>
      </c>
      <c r="I1034" s="357" t="s">
        <v>934</v>
      </c>
      <c r="J1034" s="356" t="s">
        <v>935</v>
      </c>
      <c r="K1034" s="356" t="s">
        <v>704</v>
      </c>
      <c r="L1034" s="357" t="s">
        <v>428</v>
      </c>
      <c r="M1034" s="356">
        <v>141177</v>
      </c>
      <c r="N1034" s="374">
        <v>44596</v>
      </c>
      <c r="O1034" s="70">
        <f t="shared" si="89"/>
        <v>2</v>
      </c>
      <c r="P1034" s="70">
        <f t="shared" si="90"/>
        <v>2</v>
      </c>
      <c r="Q1034" s="135" t="str">
        <f t="shared" si="91"/>
        <v>Gastos_Gerais</v>
      </c>
    </row>
    <row r="1035" spans="1:17" ht="36" hidden="1" x14ac:dyDescent="0.2">
      <c r="A1035" s="366">
        <f t="shared" si="92"/>
        <v>1032</v>
      </c>
      <c r="B1035" s="351">
        <v>44615</v>
      </c>
      <c r="C1035" s="375">
        <v>44593</v>
      </c>
      <c r="D1035" s="353" t="s">
        <v>115</v>
      </c>
      <c r="E1035" s="353" t="s">
        <v>405</v>
      </c>
      <c r="F1035" s="354">
        <v>55.66</v>
      </c>
      <c r="G1035" s="353" t="s">
        <v>2205</v>
      </c>
      <c r="H1035" s="353" t="s">
        <v>138</v>
      </c>
      <c r="I1035" s="357" t="s">
        <v>737</v>
      </c>
      <c r="J1035" s="356" t="s">
        <v>738</v>
      </c>
      <c r="K1035" s="356" t="s">
        <v>704</v>
      </c>
      <c r="L1035" s="357" t="s">
        <v>428</v>
      </c>
      <c r="M1035" s="356">
        <v>2411</v>
      </c>
      <c r="N1035" s="374">
        <v>44613</v>
      </c>
      <c r="O1035" s="70">
        <f t="shared" si="89"/>
        <v>2</v>
      </c>
      <c r="P1035" s="70">
        <f t="shared" si="90"/>
        <v>2</v>
      </c>
      <c r="Q1035" s="135" t="str">
        <f t="shared" si="91"/>
        <v>Gastos_Gerais</v>
      </c>
    </row>
    <row r="1036" spans="1:17" ht="36" hidden="1" x14ac:dyDescent="0.2">
      <c r="A1036" s="366">
        <f t="shared" si="92"/>
        <v>1033</v>
      </c>
      <c r="B1036" s="351">
        <v>44615</v>
      </c>
      <c r="C1036" s="375">
        <v>44593</v>
      </c>
      <c r="D1036" s="353" t="s">
        <v>115</v>
      </c>
      <c r="E1036" s="353" t="s">
        <v>405</v>
      </c>
      <c r="F1036" s="354">
        <v>303.60000000000002</v>
      </c>
      <c r="G1036" s="353" t="s">
        <v>2206</v>
      </c>
      <c r="H1036" s="353" t="s">
        <v>135</v>
      </c>
      <c r="I1036" s="357" t="s">
        <v>737</v>
      </c>
      <c r="J1036" s="356" t="s">
        <v>738</v>
      </c>
      <c r="K1036" s="356" t="s">
        <v>704</v>
      </c>
      <c r="L1036" s="357" t="s">
        <v>428</v>
      </c>
      <c r="M1036" s="356">
        <v>2414</v>
      </c>
      <c r="N1036" s="374">
        <v>44613</v>
      </c>
      <c r="O1036" s="70">
        <f t="shared" si="89"/>
        <v>2</v>
      </c>
      <c r="P1036" s="70">
        <f t="shared" si="90"/>
        <v>2</v>
      </c>
      <c r="Q1036" s="135" t="str">
        <f t="shared" si="91"/>
        <v>Gastos_Gerais</v>
      </c>
    </row>
    <row r="1037" spans="1:17" ht="25.5" hidden="1" x14ac:dyDescent="0.2">
      <c r="A1037" s="366">
        <f t="shared" si="92"/>
        <v>1034</v>
      </c>
      <c r="B1037" s="351">
        <v>44615</v>
      </c>
      <c r="C1037" s="375">
        <v>44593</v>
      </c>
      <c r="D1037" s="353" t="s">
        <v>104</v>
      </c>
      <c r="E1037" s="353" t="s">
        <v>191</v>
      </c>
      <c r="F1037" s="354">
        <v>817.8</v>
      </c>
      <c r="G1037" s="353" t="s">
        <v>2207</v>
      </c>
      <c r="H1037" s="353" t="s">
        <v>658</v>
      </c>
      <c r="I1037" s="357" t="s">
        <v>2208</v>
      </c>
      <c r="J1037" s="356" t="s">
        <v>2209</v>
      </c>
      <c r="K1037" s="356" t="s">
        <v>732</v>
      </c>
      <c r="L1037" s="357" t="s">
        <v>1531</v>
      </c>
      <c r="M1037" s="356">
        <v>357434775</v>
      </c>
      <c r="N1037" s="374">
        <v>44615</v>
      </c>
      <c r="O1037" s="70">
        <f t="shared" si="89"/>
        <v>2</v>
      </c>
      <c r="P1037" s="70">
        <f t="shared" si="90"/>
        <v>2</v>
      </c>
      <c r="Q1037" s="135" t="str">
        <f t="shared" si="91"/>
        <v>Gastos_com_Pessoal</v>
      </c>
    </row>
    <row r="1038" spans="1:17" ht="25.5" hidden="1" x14ac:dyDescent="0.2">
      <c r="A1038" s="366">
        <f t="shared" si="92"/>
        <v>1035</v>
      </c>
      <c r="B1038" s="351">
        <v>44615</v>
      </c>
      <c r="C1038" s="375">
        <v>44593</v>
      </c>
      <c r="D1038" s="353" t="s">
        <v>104</v>
      </c>
      <c r="E1038" s="353" t="s">
        <v>189</v>
      </c>
      <c r="F1038" s="354">
        <v>2317.4699999999998</v>
      </c>
      <c r="G1038" s="353" t="s">
        <v>2210</v>
      </c>
      <c r="H1038" s="353" t="s">
        <v>658</v>
      </c>
      <c r="I1038" s="357" t="s">
        <v>2208</v>
      </c>
      <c r="J1038" s="356" t="s">
        <v>2209</v>
      </c>
      <c r="K1038" s="356" t="s">
        <v>732</v>
      </c>
      <c r="L1038" s="357" t="s">
        <v>1531</v>
      </c>
      <c r="M1038" s="356">
        <v>357434775</v>
      </c>
      <c r="N1038" s="374">
        <v>44615</v>
      </c>
      <c r="O1038" s="70">
        <f t="shared" si="89"/>
        <v>2</v>
      </c>
      <c r="P1038" s="70">
        <f t="shared" si="90"/>
        <v>2</v>
      </c>
      <c r="Q1038" s="135" t="str">
        <f t="shared" si="91"/>
        <v>Gastos_com_Pessoal</v>
      </c>
    </row>
    <row r="1039" spans="1:17" ht="25.5" hidden="1" x14ac:dyDescent="0.2">
      <c r="A1039" s="366">
        <f t="shared" si="92"/>
        <v>1036</v>
      </c>
      <c r="B1039" s="351">
        <v>44615</v>
      </c>
      <c r="C1039" s="375">
        <v>44593</v>
      </c>
      <c r="D1039" s="353" t="s">
        <v>104</v>
      </c>
      <c r="E1039" s="353" t="s">
        <v>191</v>
      </c>
      <c r="F1039" s="354">
        <v>879.28</v>
      </c>
      <c r="G1039" s="353" t="s">
        <v>2211</v>
      </c>
      <c r="H1039" s="353" t="s">
        <v>658</v>
      </c>
      <c r="I1039" s="357" t="s">
        <v>2212</v>
      </c>
      <c r="J1039" s="356" t="s">
        <v>2213</v>
      </c>
      <c r="K1039" s="356" t="s">
        <v>732</v>
      </c>
      <c r="L1039" s="357" t="s">
        <v>1531</v>
      </c>
      <c r="M1039" s="356">
        <v>357434775</v>
      </c>
      <c r="N1039" s="374">
        <v>44615</v>
      </c>
      <c r="O1039" s="70">
        <f t="shared" si="89"/>
        <v>2</v>
      </c>
      <c r="P1039" s="70">
        <f t="shared" si="90"/>
        <v>2</v>
      </c>
      <c r="Q1039" s="135" t="str">
        <f t="shared" si="91"/>
        <v>Gastos_com_Pessoal</v>
      </c>
    </row>
    <row r="1040" spans="1:17" ht="25.5" hidden="1" x14ac:dyDescent="0.2">
      <c r="A1040" s="366">
        <f t="shared" si="92"/>
        <v>1037</v>
      </c>
      <c r="B1040" s="351">
        <v>44615</v>
      </c>
      <c r="C1040" s="375">
        <v>44593</v>
      </c>
      <c r="D1040" s="353" t="s">
        <v>104</v>
      </c>
      <c r="E1040" s="353" t="s">
        <v>189</v>
      </c>
      <c r="F1040" s="354">
        <v>2493.56</v>
      </c>
      <c r="G1040" s="353" t="s">
        <v>2214</v>
      </c>
      <c r="H1040" s="353" t="s">
        <v>658</v>
      </c>
      <c r="I1040" s="357" t="s">
        <v>2212</v>
      </c>
      <c r="J1040" s="356" t="s">
        <v>2213</v>
      </c>
      <c r="K1040" s="356" t="s">
        <v>732</v>
      </c>
      <c r="L1040" s="357" t="s">
        <v>1531</v>
      </c>
      <c r="M1040" s="356">
        <v>357434775</v>
      </c>
      <c r="N1040" s="374">
        <v>44615</v>
      </c>
      <c r="O1040" s="70">
        <f t="shared" si="89"/>
        <v>2</v>
      </c>
      <c r="P1040" s="70">
        <f t="shared" si="90"/>
        <v>2</v>
      </c>
      <c r="Q1040" s="135" t="str">
        <f t="shared" si="91"/>
        <v>Gastos_com_Pessoal</v>
      </c>
    </row>
    <row r="1041" spans="1:17" ht="25.5" hidden="1" x14ac:dyDescent="0.2">
      <c r="A1041" s="366">
        <f t="shared" si="92"/>
        <v>1038</v>
      </c>
      <c r="B1041" s="351">
        <v>44615</v>
      </c>
      <c r="C1041" s="375">
        <v>44593</v>
      </c>
      <c r="D1041" s="353" t="s">
        <v>104</v>
      </c>
      <c r="E1041" s="353" t="s">
        <v>191</v>
      </c>
      <c r="F1041" s="354">
        <v>843.2</v>
      </c>
      <c r="G1041" s="353" t="s">
        <v>2215</v>
      </c>
      <c r="H1041" s="353" t="s">
        <v>658</v>
      </c>
      <c r="I1041" s="357" t="s">
        <v>2216</v>
      </c>
      <c r="J1041" s="356" t="s">
        <v>2217</v>
      </c>
      <c r="K1041" s="356" t="s">
        <v>732</v>
      </c>
      <c r="L1041" s="357" t="s">
        <v>1531</v>
      </c>
      <c r="M1041" s="356">
        <v>357434775</v>
      </c>
      <c r="N1041" s="374">
        <v>44615</v>
      </c>
      <c r="O1041" s="70">
        <f t="shared" si="89"/>
        <v>2</v>
      </c>
      <c r="P1041" s="70">
        <f t="shared" si="90"/>
        <v>2</v>
      </c>
      <c r="Q1041" s="135" t="str">
        <f t="shared" si="91"/>
        <v>Gastos_com_Pessoal</v>
      </c>
    </row>
    <row r="1042" spans="1:17" ht="25.5" hidden="1" x14ac:dyDescent="0.2">
      <c r="A1042" s="366">
        <f t="shared" si="92"/>
        <v>1039</v>
      </c>
      <c r="B1042" s="351">
        <v>44615</v>
      </c>
      <c r="C1042" s="375">
        <v>44593</v>
      </c>
      <c r="D1042" s="353" t="s">
        <v>104</v>
      </c>
      <c r="E1042" s="353" t="s">
        <v>189</v>
      </c>
      <c r="F1042" s="354">
        <v>2406.94</v>
      </c>
      <c r="G1042" s="353" t="s">
        <v>2218</v>
      </c>
      <c r="H1042" s="353" t="s">
        <v>658</v>
      </c>
      <c r="I1042" s="357" t="s">
        <v>2216</v>
      </c>
      <c r="J1042" s="356" t="s">
        <v>2217</v>
      </c>
      <c r="K1042" s="356" t="s">
        <v>732</v>
      </c>
      <c r="L1042" s="357" t="s">
        <v>1531</v>
      </c>
      <c r="M1042" s="356">
        <v>357434775</v>
      </c>
      <c r="N1042" s="374">
        <v>44615</v>
      </c>
      <c r="O1042" s="70">
        <f t="shared" si="89"/>
        <v>2</v>
      </c>
      <c r="P1042" s="70">
        <f t="shared" si="90"/>
        <v>2</v>
      </c>
      <c r="Q1042" s="135" t="str">
        <f t="shared" si="91"/>
        <v>Gastos_com_Pessoal</v>
      </c>
    </row>
    <row r="1043" spans="1:17" ht="25.5" hidden="1" x14ac:dyDescent="0.2">
      <c r="A1043" s="366">
        <f t="shared" si="92"/>
        <v>1040</v>
      </c>
      <c r="B1043" s="351">
        <v>44615</v>
      </c>
      <c r="C1043" s="375">
        <v>44593</v>
      </c>
      <c r="D1043" s="353" t="s">
        <v>104</v>
      </c>
      <c r="E1043" s="353" t="s">
        <v>191</v>
      </c>
      <c r="F1043" s="354">
        <v>733.85</v>
      </c>
      <c r="G1043" s="353" t="s">
        <v>2219</v>
      </c>
      <c r="H1043" s="353" t="s">
        <v>658</v>
      </c>
      <c r="I1043" s="357" t="s">
        <v>2220</v>
      </c>
      <c r="J1043" s="356" t="s">
        <v>2221</v>
      </c>
      <c r="K1043" s="356" t="s">
        <v>732</v>
      </c>
      <c r="L1043" s="357" t="s">
        <v>1531</v>
      </c>
      <c r="M1043" s="356">
        <v>357434775</v>
      </c>
      <c r="N1043" s="374">
        <v>44615</v>
      </c>
      <c r="O1043" s="70">
        <f t="shared" si="89"/>
        <v>2</v>
      </c>
      <c r="P1043" s="70">
        <f t="shared" si="90"/>
        <v>2</v>
      </c>
      <c r="Q1043" s="135" t="str">
        <f t="shared" si="91"/>
        <v>Gastos_com_Pessoal</v>
      </c>
    </row>
    <row r="1044" spans="1:17" ht="25.5" hidden="1" x14ac:dyDescent="0.2">
      <c r="A1044" s="366">
        <f t="shared" si="92"/>
        <v>1041</v>
      </c>
      <c r="B1044" s="351">
        <v>44615</v>
      </c>
      <c r="C1044" s="375">
        <v>44593</v>
      </c>
      <c r="D1044" s="353" t="s">
        <v>104</v>
      </c>
      <c r="E1044" s="353" t="s">
        <v>189</v>
      </c>
      <c r="F1044" s="354">
        <v>2115.92</v>
      </c>
      <c r="G1044" s="353" t="s">
        <v>2222</v>
      </c>
      <c r="H1044" s="353" t="s">
        <v>658</v>
      </c>
      <c r="I1044" s="357" t="s">
        <v>2220</v>
      </c>
      <c r="J1044" s="356" t="s">
        <v>2221</v>
      </c>
      <c r="K1044" s="356" t="s">
        <v>732</v>
      </c>
      <c r="L1044" s="357" t="s">
        <v>1531</v>
      </c>
      <c r="M1044" s="356">
        <v>357434775</v>
      </c>
      <c r="N1044" s="374">
        <v>44615</v>
      </c>
      <c r="O1044" s="70">
        <f t="shared" si="89"/>
        <v>2</v>
      </c>
      <c r="P1044" s="70">
        <f t="shared" si="90"/>
        <v>2</v>
      </c>
      <c r="Q1044" s="135" t="str">
        <f t="shared" si="91"/>
        <v>Gastos_com_Pessoal</v>
      </c>
    </row>
    <row r="1045" spans="1:17" ht="25.5" hidden="1" x14ac:dyDescent="0.2">
      <c r="A1045" s="366">
        <f t="shared" si="92"/>
        <v>1042</v>
      </c>
      <c r="B1045" s="351">
        <v>44615</v>
      </c>
      <c r="C1045" s="375">
        <v>44593</v>
      </c>
      <c r="D1045" s="353" t="s">
        <v>104</v>
      </c>
      <c r="E1045" s="353" t="s">
        <v>191</v>
      </c>
      <c r="F1045" s="354">
        <v>860.82</v>
      </c>
      <c r="G1045" s="353" t="s">
        <v>2223</v>
      </c>
      <c r="H1045" s="353" t="s">
        <v>658</v>
      </c>
      <c r="I1045" s="357" t="s">
        <v>2224</v>
      </c>
      <c r="J1045" s="356" t="s">
        <v>2225</v>
      </c>
      <c r="K1045" s="356" t="s">
        <v>732</v>
      </c>
      <c r="L1045" s="357" t="s">
        <v>1531</v>
      </c>
      <c r="M1045" s="356">
        <v>357434775</v>
      </c>
      <c r="N1045" s="374">
        <v>44615</v>
      </c>
      <c r="O1045" s="70">
        <f t="shared" si="89"/>
        <v>2</v>
      </c>
      <c r="P1045" s="70">
        <f t="shared" si="90"/>
        <v>2</v>
      </c>
      <c r="Q1045" s="135" t="str">
        <f t="shared" si="91"/>
        <v>Gastos_com_Pessoal</v>
      </c>
    </row>
    <row r="1046" spans="1:17" ht="25.5" hidden="1" x14ac:dyDescent="0.2">
      <c r="A1046" s="366">
        <f t="shared" si="92"/>
        <v>1043</v>
      </c>
      <c r="B1046" s="351">
        <v>44615</v>
      </c>
      <c r="C1046" s="375">
        <v>44593</v>
      </c>
      <c r="D1046" s="353" t="s">
        <v>104</v>
      </c>
      <c r="E1046" s="353" t="s">
        <v>189</v>
      </c>
      <c r="F1046" s="354">
        <v>2420.66</v>
      </c>
      <c r="G1046" s="353" t="s">
        <v>2226</v>
      </c>
      <c r="H1046" s="353" t="s">
        <v>658</v>
      </c>
      <c r="I1046" s="357" t="s">
        <v>2224</v>
      </c>
      <c r="J1046" s="356" t="s">
        <v>2225</v>
      </c>
      <c r="K1046" s="356" t="s">
        <v>732</v>
      </c>
      <c r="L1046" s="357" t="s">
        <v>1531</v>
      </c>
      <c r="M1046" s="356">
        <v>357434775</v>
      </c>
      <c r="N1046" s="374">
        <v>44615</v>
      </c>
      <c r="O1046" s="70">
        <f t="shared" si="89"/>
        <v>2</v>
      </c>
      <c r="P1046" s="70">
        <f t="shared" si="90"/>
        <v>2</v>
      </c>
      <c r="Q1046" s="135" t="str">
        <f t="shared" si="91"/>
        <v>Gastos_com_Pessoal</v>
      </c>
    </row>
    <row r="1047" spans="1:17" ht="25.5" hidden="1" x14ac:dyDescent="0.2">
      <c r="A1047" s="366">
        <f t="shared" si="92"/>
        <v>1044</v>
      </c>
      <c r="B1047" s="351">
        <v>44615</v>
      </c>
      <c r="C1047" s="375">
        <v>44593</v>
      </c>
      <c r="D1047" s="353" t="s">
        <v>104</v>
      </c>
      <c r="E1047" s="353" t="s">
        <v>191</v>
      </c>
      <c r="F1047" s="354">
        <v>892.99</v>
      </c>
      <c r="G1047" s="353" t="s">
        <v>2227</v>
      </c>
      <c r="H1047" s="353" t="s">
        <v>658</v>
      </c>
      <c r="I1047" s="357" t="s">
        <v>2228</v>
      </c>
      <c r="J1047" s="356" t="s">
        <v>2229</v>
      </c>
      <c r="K1047" s="356" t="s">
        <v>732</v>
      </c>
      <c r="L1047" s="357" t="s">
        <v>1531</v>
      </c>
      <c r="M1047" s="356">
        <v>357434775</v>
      </c>
      <c r="N1047" s="374">
        <v>44615</v>
      </c>
      <c r="O1047" s="70">
        <f t="shared" si="89"/>
        <v>2</v>
      </c>
      <c r="P1047" s="70">
        <f t="shared" si="90"/>
        <v>2</v>
      </c>
      <c r="Q1047" s="135" t="str">
        <f t="shared" si="91"/>
        <v>Gastos_com_Pessoal</v>
      </c>
    </row>
    <row r="1048" spans="1:17" ht="25.5" hidden="1" x14ac:dyDescent="0.2">
      <c r="A1048" s="366">
        <f t="shared" si="92"/>
        <v>1045</v>
      </c>
      <c r="B1048" s="351">
        <v>44615</v>
      </c>
      <c r="C1048" s="375">
        <v>44593</v>
      </c>
      <c r="D1048" s="353" t="s">
        <v>104</v>
      </c>
      <c r="E1048" s="353" t="s">
        <v>189</v>
      </c>
      <c r="F1048" s="354">
        <v>2526.5500000000002</v>
      </c>
      <c r="G1048" s="353" t="s">
        <v>2230</v>
      </c>
      <c r="H1048" s="353" t="s">
        <v>658</v>
      </c>
      <c r="I1048" s="357" t="s">
        <v>2228</v>
      </c>
      <c r="J1048" s="356" t="s">
        <v>2229</v>
      </c>
      <c r="K1048" s="356" t="s">
        <v>732</v>
      </c>
      <c r="L1048" s="357" t="s">
        <v>1531</v>
      </c>
      <c r="M1048" s="356">
        <v>357434775</v>
      </c>
      <c r="N1048" s="374">
        <v>44615</v>
      </c>
      <c r="O1048" s="70">
        <f t="shared" si="89"/>
        <v>2</v>
      </c>
      <c r="P1048" s="70">
        <f t="shared" si="90"/>
        <v>2</v>
      </c>
      <c r="Q1048" s="135" t="str">
        <f t="shared" si="91"/>
        <v>Gastos_com_Pessoal</v>
      </c>
    </row>
    <row r="1049" spans="1:17" ht="25.5" hidden="1" x14ac:dyDescent="0.2">
      <c r="A1049" s="366">
        <f t="shared" si="92"/>
        <v>1046</v>
      </c>
      <c r="B1049" s="351">
        <v>44615</v>
      </c>
      <c r="C1049" s="375">
        <v>44593</v>
      </c>
      <c r="D1049" s="353" t="s">
        <v>104</v>
      </c>
      <c r="E1049" s="353" t="s">
        <v>191</v>
      </c>
      <c r="F1049" s="354">
        <v>914.33</v>
      </c>
      <c r="G1049" s="353" t="s">
        <v>2231</v>
      </c>
      <c r="H1049" s="353" t="s">
        <v>765</v>
      </c>
      <c r="I1049" s="357" t="s">
        <v>2232</v>
      </c>
      <c r="J1049" s="356" t="s">
        <v>2233</v>
      </c>
      <c r="K1049" s="356" t="s">
        <v>732</v>
      </c>
      <c r="L1049" s="357" t="s">
        <v>1531</v>
      </c>
      <c r="M1049" s="356">
        <v>357434775</v>
      </c>
      <c r="N1049" s="374">
        <v>44615</v>
      </c>
      <c r="O1049" s="70">
        <f t="shared" ref="O1049:O1112" si="93">IF(B1049=0,0,IF(YEAR(B1049)=$P$1,MONTH(B1049)-$O$1+1,(YEAR(B1049)-$P$1)*12-$O$1+1+MONTH(B1049)))</f>
        <v>2</v>
      </c>
      <c r="P1049" s="70">
        <f t="shared" ref="P1049:P1112" si="94">IF(C1049=0,0,IF(YEAR(C1049)=$P$1,MONTH(C1049)-$O$1+1,(YEAR(C1049)-$P$1)*12-$O$1+1+MONTH(C1049)))</f>
        <v>2</v>
      </c>
      <c r="Q1049" s="135" t="str">
        <f t="shared" ref="Q1049:Q1112" si="95">SUBSTITUTE(D1049," ","_")</f>
        <v>Gastos_com_Pessoal</v>
      </c>
    </row>
    <row r="1050" spans="1:17" ht="25.5" hidden="1" x14ac:dyDescent="0.2">
      <c r="A1050" s="366">
        <f t="shared" si="92"/>
        <v>1047</v>
      </c>
      <c r="B1050" s="351">
        <v>44615</v>
      </c>
      <c r="C1050" s="375">
        <v>44593</v>
      </c>
      <c r="D1050" s="353" t="s">
        <v>104</v>
      </c>
      <c r="E1050" s="353" t="s">
        <v>189</v>
      </c>
      <c r="F1050" s="354">
        <v>2577.7199999999998</v>
      </c>
      <c r="G1050" s="353" t="s">
        <v>2234</v>
      </c>
      <c r="H1050" s="353" t="s">
        <v>765</v>
      </c>
      <c r="I1050" s="357" t="s">
        <v>2232</v>
      </c>
      <c r="J1050" s="356" t="s">
        <v>2233</v>
      </c>
      <c r="K1050" s="356" t="s">
        <v>732</v>
      </c>
      <c r="L1050" s="357" t="s">
        <v>1531</v>
      </c>
      <c r="M1050" s="356">
        <v>357434775</v>
      </c>
      <c r="N1050" s="374">
        <v>44615</v>
      </c>
      <c r="O1050" s="70">
        <f t="shared" si="93"/>
        <v>2</v>
      </c>
      <c r="P1050" s="70">
        <f t="shared" si="94"/>
        <v>2</v>
      </c>
      <c r="Q1050" s="135" t="str">
        <f t="shared" si="95"/>
        <v>Gastos_com_Pessoal</v>
      </c>
    </row>
    <row r="1051" spans="1:17" ht="25.5" hidden="1" x14ac:dyDescent="0.2">
      <c r="A1051" s="366">
        <f t="shared" si="92"/>
        <v>1048</v>
      </c>
      <c r="B1051" s="351">
        <v>44615</v>
      </c>
      <c r="C1051" s="375">
        <v>44593</v>
      </c>
      <c r="D1051" s="353" t="s">
        <v>104</v>
      </c>
      <c r="E1051" s="353" t="s">
        <v>191</v>
      </c>
      <c r="F1051" s="354">
        <v>508.9</v>
      </c>
      <c r="G1051" s="353" t="s">
        <v>2235</v>
      </c>
      <c r="H1051" s="353" t="s">
        <v>138</v>
      </c>
      <c r="I1051" s="357" t="s">
        <v>2236</v>
      </c>
      <c r="J1051" s="356" t="s">
        <v>2237</v>
      </c>
      <c r="K1051" s="356" t="s">
        <v>732</v>
      </c>
      <c r="L1051" s="357" t="s">
        <v>1531</v>
      </c>
      <c r="M1051" s="356">
        <v>357434775</v>
      </c>
      <c r="N1051" s="374">
        <v>44615</v>
      </c>
      <c r="O1051" s="70">
        <f t="shared" si="93"/>
        <v>2</v>
      </c>
      <c r="P1051" s="70">
        <f t="shared" si="94"/>
        <v>2</v>
      </c>
      <c r="Q1051" s="135" t="str">
        <f t="shared" si="95"/>
        <v>Gastos_com_Pessoal</v>
      </c>
    </row>
    <row r="1052" spans="1:17" ht="25.5" hidden="1" x14ac:dyDescent="0.2">
      <c r="A1052" s="366">
        <f t="shared" si="92"/>
        <v>1049</v>
      </c>
      <c r="B1052" s="351">
        <v>44615</v>
      </c>
      <c r="C1052" s="375">
        <v>44593</v>
      </c>
      <c r="D1052" s="353" t="s">
        <v>104</v>
      </c>
      <c r="E1052" s="353" t="s">
        <v>189</v>
      </c>
      <c r="F1052" s="354">
        <v>1526.72</v>
      </c>
      <c r="G1052" s="353" t="s">
        <v>2238</v>
      </c>
      <c r="H1052" s="353" t="s">
        <v>138</v>
      </c>
      <c r="I1052" s="357" t="s">
        <v>2236</v>
      </c>
      <c r="J1052" s="356" t="s">
        <v>2237</v>
      </c>
      <c r="K1052" s="356" t="s">
        <v>732</v>
      </c>
      <c r="L1052" s="357" t="s">
        <v>1531</v>
      </c>
      <c r="M1052" s="356">
        <v>357434775</v>
      </c>
      <c r="N1052" s="374">
        <v>44615</v>
      </c>
      <c r="O1052" s="70">
        <f t="shared" si="93"/>
        <v>2</v>
      </c>
      <c r="P1052" s="70">
        <f t="shared" si="94"/>
        <v>2</v>
      </c>
      <c r="Q1052" s="135" t="str">
        <f t="shared" si="95"/>
        <v>Gastos_com_Pessoal</v>
      </c>
    </row>
    <row r="1053" spans="1:17" ht="25.5" hidden="1" x14ac:dyDescent="0.2">
      <c r="A1053" s="366">
        <f t="shared" si="92"/>
        <v>1050</v>
      </c>
      <c r="B1053" s="351">
        <v>44615</v>
      </c>
      <c r="C1053" s="375">
        <v>44593</v>
      </c>
      <c r="D1053" s="353" t="s">
        <v>104</v>
      </c>
      <c r="E1053" s="353" t="s">
        <v>191</v>
      </c>
      <c r="F1053" s="354">
        <v>835.33</v>
      </c>
      <c r="G1053" s="353" t="s">
        <v>2239</v>
      </c>
      <c r="H1053" s="353" t="s">
        <v>138</v>
      </c>
      <c r="I1053" s="357" t="s">
        <v>2240</v>
      </c>
      <c r="J1053" s="356" t="s">
        <v>2241</v>
      </c>
      <c r="K1053" s="356" t="s">
        <v>732</v>
      </c>
      <c r="L1053" s="357" t="s">
        <v>1531</v>
      </c>
      <c r="M1053" s="356">
        <v>357434775</v>
      </c>
      <c r="N1053" s="374">
        <v>44615</v>
      </c>
      <c r="O1053" s="70">
        <f t="shared" si="93"/>
        <v>2</v>
      </c>
      <c r="P1053" s="70">
        <f t="shared" si="94"/>
        <v>2</v>
      </c>
      <c r="Q1053" s="135" t="str">
        <f t="shared" si="95"/>
        <v>Gastos_com_Pessoal</v>
      </c>
    </row>
    <row r="1054" spans="1:17" ht="25.5" hidden="1" x14ac:dyDescent="0.2">
      <c r="A1054" s="366">
        <f t="shared" si="92"/>
        <v>1051</v>
      </c>
      <c r="B1054" s="351">
        <v>44615</v>
      </c>
      <c r="C1054" s="375">
        <v>44593</v>
      </c>
      <c r="D1054" s="353" t="s">
        <v>104</v>
      </c>
      <c r="E1054" s="353" t="s">
        <v>189</v>
      </c>
      <c r="F1054" s="354">
        <v>2388.15</v>
      </c>
      <c r="G1054" s="353" t="s">
        <v>2242</v>
      </c>
      <c r="H1054" s="353" t="s">
        <v>138</v>
      </c>
      <c r="I1054" s="357" t="s">
        <v>2240</v>
      </c>
      <c r="J1054" s="356" t="s">
        <v>2241</v>
      </c>
      <c r="K1054" s="356" t="s">
        <v>732</v>
      </c>
      <c r="L1054" s="357" t="s">
        <v>1531</v>
      </c>
      <c r="M1054" s="356">
        <v>357434775</v>
      </c>
      <c r="N1054" s="374">
        <v>44615</v>
      </c>
      <c r="O1054" s="70">
        <f t="shared" si="93"/>
        <v>2</v>
      </c>
      <c r="P1054" s="70">
        <f t="shared" si="94"/>
        <v>2</v>
      </c>
      <c r="Q1054" s="135" t="str">
        <f t="shared" si="95"/>
        <v>Gastos_com_Pessoal</v>
      </c>
    </row>
    <row r="1055" spans="1:17" ht="25.5" hidden="1" x14ac:dyDescent="0.2">
      <c r="A1055" s="366">
        <f t="shared" si="92"/>
        <v>1052</v>
      </c>
      <c r="B1055" s="351">
        <v>44615</v>
      </c>
      <c r="C1055" s="375">
        <v>44593</v>
      </c>
      <c r="D1055" s="353" t="s">
        <v>104</v>
      </c>
      <c r="E1055" s="353" t="s">
        <v>191</v>
      </c>
      <c r="F1055" s="354">
        <v>835.33</v>
      </c>
      <c r="G1055" s="353" t="s">
        <v>2243</v>
      </c>
      <c r="H1055" s="353" t="s">
        <v>130</v>
      </c>
      <c r="I1055" s="357" t="s">
        <v>2244</v>
      </c>
      <c r="J1055" s="356" t="s">
        <v>2245</v>
      </c>
      <c r="K1055" s="356" t="s">
        <v>732</v>
      </c>
      <c r="L1055" s="357" t="s">
        <v>1531</v>
      </c>
      <c r="M1055" s="356">
        <v>357434775</v>
      </c>
      <c r="N1055" s="374">
        <v>44615</v>
      </c>
      <c r="O1055" s="70">
        <f t="shared" si="93"/>
        <v>2</v>
      </c>
      <c r="P1055" s="70">
        <f t="shared" si="94"/>
        <v>2</v>
      </c>
      <c r="Q1055" s="135" t="str">
        <f t="shared" si="95"/>
        <v>Gastos_com_Pessoal</v>
      </c>
    </row>
    <row r="1056" spans="1:17" ht="25.5" hidden="1" x14ac:dyDescent="0.2">
      <c r="A1056" s="366">
        <f t="shared" si="92"/>
        <v>1053</v>
      </c>
      <c r="B1056" s="351">
        <v>44615</v>
      </c>
      <c r="C1056" s="375">
        <v>44593</v>
      </c>
      <c r="D1056" s="353" t="s">
        <v>104</v>
      </c>
      <c r="E1056" s="353" t="s">
        <v>189</v>
      </c>
      <c r="F1056" s="354">
        <v>2359.71</v>
      </c>
      <c r="G1056" s="353" t="s">
        <v>2246</v>
      </c>
      <c r="H1056" s="353" t="s">
        <v>130</v>
      </c>
      <c r="I1056" s="357" t="s">
        <v>2244</v>
      </c>
      <c r="J1056" s="356" t="s">
        <v>2245</v>
      </c>
      <c r="K1056" s="356" t="s">
        <v>732</v>
      </c>
      <c r="L1056" s="357" t="s">
        <v>1531</v>
      </c>
      <c r="M1056" s="356">
        <v>357434775</v>
      </c>
      <c r="N1056" s="374">
        <v>44615</v>
      </c>
      <c r="O1056" s="70">
        <f t="shared" si="93"/>
        <v>2</v>
      </c>
      <c r="P1056" s="70">
        <f t="shared" si="94"/>
        <v>2</v>
      </c>
      <c r="Q1056" s="135" t="str">
        <f t="shared" si="95"/>
        <v>Gastos_com_Pessoal</v>
      </c>
    </row>
    <row r="1057" spans="1:17" ht="25.5" hidden="1" x14ac:dyDescent="0.2">
      <c r="A1057" s="366">
        <f t="shared" si="92"/>
        <v>1054</v>
      </c>
      <c r="B1057" s="351">
        <v>44615</v>
      </c>
      <c r="C1057" s="375">
        <v>44593</v>
      </c>
      <c r="D1057" s="353" t="s">
        <v>104</v>
      </c>
      <c r="E1057" s="353" t="s">
        <v>191</v>
      </c>
      <c r="F1057" s="354">
        <v>717.16</v>
      </c>
      <c r="G1057" s="353" t="s">
        <v>2247</v>
      </c>
      <c r="H1057" s="353" t="s">
        <v>130</v>
      </c>
      <c r="I1057" s="357" t="s">
        <v>2248</v>
      </c>
      <c r="J1057" s="356" t="s">
        <v>2249</v>
      </c>
      <c r="K1057" s="356" t="s">
        <v>732</v>
      </c>
      <c r="L1057" s="357" t="s">
        <v>1531</v>
      </c>
      <c r="M1057" s="356">
        <v>357434775</v>
      </c>
      <c r="N1057" s="374">
        <v>44615</v>
      </c>
      <c r="O1057" s="70">
        <f t="shared" si="93"/>
        <v>2</v>
      </c>
      <c r="P1057" s="70">
        <f t="shared" si="94"/>
        <v>2</v>
      </c>
      <c r="Q1057" s="135" t="str">
        <f t="shared" si="95"/>
        <v>Gastos_com_Pessoal</v>
      </c>
    </row>
    <row r="1058" spans="1:17" ht="25.5" hidden="1" x14ac:dyDescent="0.2">
      <c r="A1058" s="366">
        <f t="shared" si="92"/>
        <v>1055</v>
      </c>
      <c r="B1058" s="351">
        <v>44615</v>
      </c>
      <c r="C1058" s="375">
        <v>44593</v>
      </c>
      <c r="D1058" s="353" t="s">
        <v>104</v>
      </c>
      <c r="E1058" s="353" t="s">
        <v>189</v>
      </c>
      <c r="F1058" s="354">
        <v>2076.0700000000002</v>
      </c>
      <c r="G1058" s="353" t="s">
        <v>2250</v>
      </c>
      <c r="H1058" s="353" t="s">
        <v>130</v>
      </c>
      <c r="I1058" s="357" t="s">
        <v>2248</v>
      </c>
      <c r="J1058" s="356" t="s">
        <v>2249</v>
      </c>
      <c r="K1058" s="356" t="s">
        <v>732</v>
      </c>
      <c r="L1058" s="357" t="s">
        <v>1531</v>
      </c>
      <c r="M1058" s="356">
        <v>357434775</v>
      </c>
      <c r="N1058" s="374">
        <v>44615</v>
      </c>
      <c r="O1058" s="70">
        <f t="shared" si="93"/>
        <v>2</v>
      </c>
      <c r="P1058" s="70">
        <f t="shared" si="94"/>
        <v>2</v>
      </c>
      <c r="Q1058" s="135" t="str">
        <f t="shared" si="95"/>
        <v>Gastos_com_Pessoal</v>
      </c>
    </row>
    <row r="1059" spans="1:17" ht="25.5" hidden="1" x14ac:dyDescent="0.2">
      <c r="A1059" s="366">
        <f t="shared" si="92"/>
        <v>1056</v>
      </c>
      <c r="B1059" s="351">
        <v>44615</v>
      </c>
      <c r="C1059" s="375">
        <v>44593</v>
      </c>
      <c r="D1059" s="353" t="s">
        <v>104</v>
      </c>
      <c r="E1059" s="353" t="s">
        <v>187</v>
      </c>
      <c r="F1059" s="354">
        <v>1095.78</v>
      </c>
      <c r="G1059" s="353" t="s">
        <v>1019</v>
      </c>
      <c r="H1059" s="353" t="s">
        <v>129</v>
      </c>
      <c r="I1059" s="357" t="s">
        <v>2251</v>
      </c>
      <c r="J1059" s="356" t="s">
        <v>2252</v>
      </c>
      <c r="K1059" s="356" t="s">
        <v>732</v>
      </c>
      <c r="L1059" s="357" t="s">
        <v>1531</v>
      </c>
      <c r="M1059" s="356">
        <v>957423945</v>
      </c>
      <c r="N1059" s="374">
        <v>44613</v>
      </c>
      <c r="O1059" s="70">
        <f t="shared" si="93"/>
        <v>2</v>
      </c>
      <c r="P1059" s="70">
        <f t="shared" si="94"/>
        <v>2</v>
      </c>
      <c r="Q1059" s="135" t="str">
        <f t="shared" si="95"/>
        <v>Gastos_com_Pessoal</v>
      </c>
    </row>
    <row r="1060" spans="1:17" ht="25.5" hidden="1" x14ac:dyDescent="0.2">
      <c r="A1060" s="366">
        <f t="shared" si="92"/>
        <v>1057</v>
      </c>
      <c r="B1060" s="351">
        <v>44615</v>
      </c>
      <c r="C1060" s="375">
        <v>44593</v>
      </c>
      <c r="D1060" s="353" t="s">
        <v>104</v>
      </c>
      <c r="E1060" s="353" t="s">
        <v>189</v>
      </c>
      <c r="F1060" s="354">
        <v>3793.33</v>
      </c>
      <c r="G1060" s="353" t="s">
        <v>915</v>
      </c>
      <c r="H1060" s="353" t="s">
        <v>129</v>
      </c>
      <c r="I1060" s="357" t="s">
        <v>2251</v>
      </c>
      <c r="J1060" s="356" t="s">
        <v>2252</v>
      </c>
      <c r="K1060" s="356" t="s">
        <v>732</v>
      </c>
      <c r="L1060" s="357" t="s">
        <v>1531</v>
      </c>
      <c r="M1060" s="356">
        <v>957423945</v>
      </c>
      <c r="N1060" s="374">
        <v>44613</v>
      </c>
      <c r="O1060" s="70">
        <f t="shared" si="93"/>
        <v>2</v>
      </c>
      <c r="P1060" s="70">
        <f t="shared" si="94"/>
        <v>2</v>
      </c>
      <c r="Q1060" s="135" t="str">
        <f t="shared" si="95"/>
        <v>Gastos_com_Pessoal</v>
      </c>
    </row>
    <row r="1061" spans="1:17" ht="25.5" hidden="1" x14ac:dyDescent="0.2">
      <c r="A1061" s="366">
        <f t="shared" si="92"/>
        <v>1058</v>
      </c>
      <c r="B1061" s="351">
        <v>44615</v>
      </c>
      <c r="C1061" s="375">
        <v>44593</v>
      </c>
      <c r="D1061" s="353" t="s">
        <v>104</v>
      </c>
      <c r="E1061" s="353" t="s">
        <v>191</v>
      </c>
      <c r="F1061" s="354">
        <v>1264.44</v>
      </c>
      <c r="G1061" s="353" t="s">
        <v>918</v>
      </c>
      <c r="H1061" s="353" t="s">
        <v>129</v>
      </c>
      <c r="I1061" s="357" t="s">
        <v>2251</v>
      </c>
      <c r="J1061" s="356" t="s">
        <v>2252</v>
      </c>
      <c r="K1061" s="356" t="s">
        <v>732</v>
      </c>
      <c r="L1061" s="357" t="s">
        <v>1531</v>
      </c>
      <c r="M1061" s="356">
        <v>957423945</v>
      </c>
      <c r="N1061" s="374">
        <v>44613</v>
      </c>
      <c r="O1061" s="70">
        <f t="shared" si="93"/>
        <v>2</v>
      </c>
      <c r="P1061" s="70">
        <f t="shared" si="94"/>
        <v>2</v>
      </c>
      <c r="Q1061" s="135" t="str">
        <f t="shared" si="95"/>
        <v>Gastos_com_Pessoal</v>
      </c>
    </row>
    <row r="1062" spans="1:17" ht="36" hidden="1" x14ac:dyDescent="0.2">
      <c r="A1062" s="366">
        <f t="shared" si="92"/>
        <v>1059</v>
      </c>
      <c r="B1062" s="351">
        <v>44615</v>
      </c>
      <c r="C1062" s="375">
        <v>44593</v>
      </c>
      <c r="D1062" s="353" t="s">
        <v>104</v>
      </c>
      <c r="E1062" s="353" t="s">
        <v>193</v>
      </c>
      <c r="F1062" s="354">
        <v>5190.22</v>
      </c>
      <c r="G1062" s="353" t="s">
        <v>919</v>
      </c>
      <c r="H1062" s="353" t="s">
        <v>129</v>
      </c>
      <c r="I1062" s="357" t="s">
        <v>2251</v>
      </c>
      <c r="J1062" s="356" t="s">
        <v>2252</v>
      </c>
      <c r="K1062" s="356" t="s">
        <v>732</v>
      </c>
      <c r="L1062" s="357" t="s">
        <v>1531</v>
      </c>
      <c r="M1062" s="356">
        <v>957423945</v>
      </c>
      <c r="N1062" s="374">
        <v>44613</v>
      </c>
      <c r="O1062" s="70">
        <f t="shared" si="93"/>
        <v>2</v>
      </c>
      <c r="P1062" s="70">
        <f t="shared" si="94"/>
        <v>2</v>
      </c>
      <c r="Q1062" s="135" t="str">
        <f t="shared" si="95"/>
        <v>Gastos_com_Pessoal</v>
      </c>
    </row>
    <row r="1063" spans="1:17" ht="25.5" hidden="1" x14ac:dyDescent="0.2">
      <c r="A1063" s="366">
        <f t="shared" si="92"/>
        <v>1060</v>
      </c>
      <c r="B1063" s="351">
        <v>44615</v>
      </c>
      <c r="C1063" s="375">
        <v>44593</v>
      </c>
      <c r="D1063" s="353" t="s">
        <v>104</v>
      </c>
      <c r="E1063" s="353" t="s">
        <v>187</v>
      </c>
      <c r="F1063" s="354">
        <v>1453.86</v>
      </c>
      <c r="G1063" s="353" t="s">
        <v>1019</v>
      </c>
      <c r="H1063" s="353" t="s">
        <v>140</v>
      </c>
      <c r="I1063" s="357" t="s">
        <v>2253</v>
      </c>
      <c r="J1063" s="356" t="s">
        <v>2254</v>
      </c>
      <c r="K1063" s="356" t="s">
        <v>732</v>
      </c>
      <c r="L1063" s="357" t="s">
        <v>1531</v>
      </c>
      <c r="M1063" s="356">
        <v>957423945</v>
      </c>
      <c r="N1063" s="374">
        <v>44613</v>
      </c>
      <c r="O1063" s="70">
        <f t="shared" si="93"/>
        <v>2</v>
      </c>
      <c r="P1063" s="70">
        <f t="shared" si="94"/>
        <v>2</v>
      </c>
      <c r="Q1063" s="135" t="str">
        <f t="shared" si="95"/>
        <v>Gastos_com_Pessoal</v>
      </c>
    </row>
    <row r="1064" spans="1:17" ht="25.5" hidden="1" x14ac:dyDescent="0.2">
      <c r="A1064" s="366">
        <f t="shared" si="92"/>
        <v>1061</v>
      </c>
      <c r="B1064" s="351">
        <v>44615</v>
      </c>
      <c r="C1064" s="375">
        <v>44593</v>
      </c>
      <c r="D1064" s="353" t="s">
        <v>104</v>
      </c>
      <c r="E1064" s="353" t="s">
        <v>189</v>
      </c>
      <c r="F1064" s="354">
        <v>3392.34</v>
      </c>
      <c r="G1064" s="353" t="s">
        <v>915</v>
      </c>
      <c r="H1064" s="353" t="s">
        <v>140</v>
      </c>
      <c r="I1064" s="357" t="s">
        <v>2253</v>
      </c>
      <c r="J1064" s="356" t="s">
        <v>2254</v>
      </c>
      <c r="K1064" s="356" t="s">
        <v>732</v>
      </c>
      <c r="L1064" s="357" t="s">
        <v>1531</v>
      </c>
      <c r="M1064" s="356">
        <v>957423945</v>
      </c>
      <c r="N1064" s="374">
        <v>44613</v>
      </c>
      <c r="O1064" s="70">
        <f t="shared" si="93"/>
        <v>2</v>
      </c>
      <c r="P1064" s="70">
        <f t="shared" si="94"/>
        <v>2</v>
      </c>
      <c r="Q1064" s="135" t="str">
        <f t="shared" si="95"/>
        <v>Gastos_com_Pessoal</v>
      </c>
    </row>
    <row r="1065" spans="1:17" ht="25.5" hidden="1" x14ac:dyDescent="0.2">
      <c r="A1065" s="366">
        <f t="shared" si="92"/>
        <v>1062</v>
      </c>
      <c r="B1065" s="351">
        <v>44615</v>
      </c>
      <c r="C1065" s="375">
        <v>44593</v>
      </c>
      <c r="D1065" s="353" t="s">
        <v>104</v>
      </c>
      <c r="E1065" s="353" t="s">
        <v>191</v>
      </c>
      <c r="F1065" s="354">
        <v>1130.78</v>
      </c>
      <c r="G1065" s="353" t="s">
        <v>918</v>
      </c>
      <c r="H1065" s="353" t="s">
        <v>140</v>
      </c>
      <c r="I1065" s="357" t="s">
        <v>2253</v>
      </c>
      <c r="J1065" s="356" t="s">
        <v>2254</v>
      </c>
      <c r="K1065" s="356" t="s">
        <v>732</v>
      </c>
      <c r="L1065" s="357" t="s">
        <v>1531</v>
      </c>
      <c r="M1065" s="356">
        <v>957423945</v>
      </c>
      <c r="N1065" s="374">
        <v>44613</v>
      </c>
      <c r="O1065" s="70">
        <f t="shared" si="93"/>
        <v>2</v>
      </c>
      <c r="P1065" s="70">
        <f t="shared" si="94"/>
        <v>2</v>
      </c>
      <c r="Q1065" s="135" t="str">
        <f t="shared" si="95"/>
        <v>Gastos_com_Pessoal</v>
      </c>
    </row>
    <row r="1066" spans="1:17" s="321" customFormat="1" ht="36" hidden="1" x14ac:dyDescent="0.2">
      <c r="A1066" s="366">
        <f t="shared" si="92"/>
        <v>1063</v>
      </c>
      <c r="B1066" s="390">
        <v>44615</v>
      </c>
      <c r="C1066" s="391">
        <v>44593</v>
      </c>
      <c r="D1066" s="371" t="s">
        <v>104</v>
      </c>
      <c r="E1066" s="371" t="s">
        <v>193</v>
      </c>
      <c r="F1066" s="376">
        <v>8985.73</v>
      </c>
      <c r="G1066" s="355" t="s">
        <v>919</v>
      </c>
      <c r="H1066" s="371" t="s">
        <v>140</v>
      </c>
      <c r="I1066" s="357" t="s">
        <v>2253</v>
      </c>
      <c r="J1066" s="357" t="s">
        <v>2254</v>
      </c>
      <c r="K1066" s="373" t="s">
        <v>732</v>
      </c>
      <c r="L1066" s="373" t="s">
        <v>1531</v>
      </c>
      <c r="M1066" s="373">
        <v>957423945</v>
      </c>
      <c r="N1066" s="392">
        <v>44613</v>
      </c>
      <c r="O1066" s="70">
        <f t="shared" si="93"/>
        <v>2</v>
      </c>
      <c r="P1066" s="70">
        <f t="shared" si="94"/>
        <v>2</v>
      </c>
      <c r="Q1066" s="135" t="str">
        <f t="shared" si="95"/>
        <v>Gastos_com_Pessoal</v>
      </c>
    </row>
    <row r="1067" spans="1:17" ht="25.5" hidden="1" x14ac:dyDescent="0.2">
      <c r="A1067" s="366">
        <f t="shared" si="92"/>
        <v>1064</v>
      </c>
      <c r="B1067" s="351">
        <v>44615</v>
      </c>
      <c r="C1067" s="375">
        <v>44593</v>
      </c>
      <c r="D1067" s="353" t="s">
        <v>104</v>
      </c>
      <c r="E1067" s="353" t="s">
        <v>187</v>
      </c>
      <c r="F1067" s="354">
        <v>407.63</v>
      </c>
      <c r="G1067" s="353" t="s">
        <v>1019</v>
      </c>
      <c r="H1067" s="353" t="s">
        <v>140</v>
      </c>
      <c r="I1067" s="357" t="s">
        <v>2255</v>
      </c>
      <c r="J1067" s="356" t="s">
        <v>2256</v>
      </c>
      <c r="K1067" s="356" t="s">
        <v>732</v>
      </c>
      <c r="L1067" s="357" t="s">
        <v>1531</v>
      </c>
      <c r="M1067" s="356">
        <v>957423945</v>
      </c>
      <c r="N1067" s="374">
        <v>44613</v>
      </c>
      <c r="O1067" s="70">
        <f t="shared" si="93"/>
        <v>2</v>
      </c>
      <c r="P1067" s="70">
        <f t="shared" si="94"/>
        <v>2</v>
      </c>
      <c r="Q1067" s="135" t="str">
        <f t="shared" si="95"/>
        <v>Gastos_com_Pessoal</v>
      </c>
    </row>
    <row r="1068" spans="1:17" ht="25.5" hidden="1" x14ac:dyDescent="0.2">
      <c r="A1068" s="366">
        <f t="shared" si="92"/>
        <v>1065</v>
      </c>
      <c r="B1068" s="351">
        <v>44615</v>
      </c>
      <c r="C1068" s="375">
        <v>44593</v>
      </c>
      <c r="D1068" s="353" t="s">
        <v>104</v>
      </c>
      <c r="E1068" s="353" t="s">
        <v>189</v>
      </c>
      <c r="F1068" s="354">
        <v>951.13</v>
      </c>
      <c r="G1068" s="353" t="s">
        <v>915</v>
      </c>
      <c r="H1068" s="353" t="s">
        <v>140</v>
      </c>
      <c r="I1068" s="357" t="s">
        <v>2255</v>
      </c>
      <c r="J1068" s="356" t="s">
        <v>2256</v>
      </c>
      <c r="K1068" s="356" t="s">
        <v>732</v>
      </c>
      <c r="L1068" s="357" t="s">
        <v>1531</v>
      </c>
      <c r="M1068" s="356">
        <v>957423945</v>
      </c>
      <c r="N1068" s="374">
        <v>44613</v>
      </c>
      <c r="O1068" s="70">
        <f t="shared" si="93"/>
        <v>2</v>
      </c>
      <c r="P1068" s="70">
        <f t="shared" si="94"/>
        <v>2</v>
      </c>
      <c r="Q1068" s="135" t="str">
        <f t="shared" si="95"/>
        <v>Gastos_com_Pessoal</v>
      </c>
    </row>
    <row r="1069" spans="1:17" ht="25.5" hidden="1" x14ac:dyDescent="0.2">
      <c r="A1069" s="366">
        <f t="shared" ref="A1069:A1132" si="96">IF(B1069="","",ROW()-ROW($A$3))</f>
        <v>1066</v>
      </c>
      <c r="B1069" s="351">
        <v>44615</v>
      </c>
      <c r="C1069" s="375">
        <v>44593</v>
      </c>
      <c r="D1069" s="353" t="s">
        <v>104</v>
      </c>
      <c r="E1069" s="353" t="s">
        <v>191</v>
      </c>
      <c r="F1069" s="354">
        <v>317.04000000000002</v>
      </c>
      <c r="G1069" s="353" t="s">
        <v>918</v>
      </c>
      <c r="H1069" s="353" t="s">
        <v>140</v>
      </c>
      <c r="I1069" s="357" t="s">
        <v>2255</v>
      </c>
      <c r="J1069" s="356" t="s">
        <v>2256</v>
      </c>
      <c r="K1069" s="356" t="s">
        <v>732</v>
      </c>
      <c r="L1069" s="357" t="s">
        <v>1531</v>
      </c>
      <c r="M1069" s="356">
        <v>957423945</v>
      </c>
      <c r="N1069" s="374">
        <v>44613</v>
      </c>
      <c r="O1069" s="70">
        <f t="shared" si="93"/>
        <v>2</v>
      </c>
      <c r="P1069" s="70">
        <f t="shared" si="94"/>
        <v>2</v>
      </c>
      <c r="Q1069" s="135" t="str">
        <f t="shared" si="95"/>
        <v>Gastos_com_Pessoal</v>
      </c>
    </row>
    <row r="1070" spans="1:17" ht="36" hidden="1" x14ac:dyDescent="0.2">
      <c r="A1070" s="366">
        <f t="shared" si="96"/>
        <v>1067</v>
      </c>
      <c r="B1070" s="351">
        <v>44615</v>
      </c>
      <c r="C1070" s="375">
        <v>44593</v>
      </c>
      <c r="D1070" s="353" t="s">
        <v>104</v>
      </c>
      <c r="E1070" s="353" t="s">
        <v>193</v>
      </c>
      <c r="F1070" s="354">
        <v>2479.37</v>
      </c>
      <c r="G1070" s="353" t="s">
        <v>919</v>
      </c>
      <c r="H1070" s="353" t="s">
        <v>140</v>
      </c>
      <c r="I1070" s="357" t="s">
        <v>2255</v>
      </c>
      <c r="J1070" s="356" t="s">
        <v>2256</v>
      </c>
      <c r="K1070" s="356" t="s">
        <v>732</v>
      </c>
      <c r="L1070" s="357" t="s">
        <v>1531</v>
      </c>
      <c r="M1070" s="356">
        <v>957423945</v>
      </c>
      <c r="N1070" s="374">
        <v>44613</v>
      </c>
      <c r="O1070" s="70">
        <f t="shared" si="93"/>
        <v>2</v>
      </c>
      <c r="P1070" s="70">
        <f t="shared" si="94"/>
        <v>2</v>
      </c>
      <c r="Q1070" s="135" t="str">
        <f t="shared" si="95"/>
        <v>Gastos_com_Pessoal</v>
      </c>
    </row>
    <row r="1071" spans="1:17" ht="25.5" hidden="1" x14ac:dyDescent="0.2">
      <c r="A1071" s="366">
        <f t="shared" si="96"/>
        <v>1068</v>
      </c>
      <c r="B1071" s="351">
        <v>44615</v>
      </c>
      <c r="C1071" s="375">
        <v>44593</v>
      </c>
      <c r="D1071" s="353" t="s">
        <v>104</v>
      </c>
      <c r="E1071" s="353" t="s">
        <v>187</v>
      </c>
      <c r="F1071" s="354">
        <v>103.4</v>
      </c>
      <c r="G1071" s="353" t="s">
        <v>1019</v>
      </c>
      <c r="H1071" s="353" t="s">
        <v>658</v>
      </c>
      <c r="I1071" s="357" t="s">
        <v>2257</v>
      </c>
      <c r="J1071" s="356" t="s">
        <v>2258</v>
      </c>
      <c r="K1071" s="356" t="s">
        <v>732</v>
      </c>
      <c r="L1071" s="357" t="s">
        <v>1531</v>
      </c>
      <c r="M1071" s="356">
        <v>957423945</v>
      </c>
      <c r="N1071" s="374">
        <v>44613</v>
      </c>
      <c r="O1071" s="70">
        <f t="shared" si="93"/>
        <v>2</v>
      </c>
      <c r="P1071" s="70">
        <f t="shared" si="94"/>
        <v>2</v>
      </c>
      <c r="Q1071" s="135" t="str">
        <f t="shared" si="95"/>
        <v>Gastos_com_Pessoal</v>
      </c>
    </row>
    <row r="1072" spans="1:17" ht="25.5" hidden="1" x14ac:dyDescent="0.2">
      <c r="A1072" s="366">
        <f t="shared" si="96"/>
        <v>1069</v>
      </c>
      <c r="B1072" s="351">
        <v>44615</v>
      </c>
      <c r="C1072" s="375">
        <v>44593</v>
      </c>
      <c r="D1072" s="353" t="s">
        <v>104</v>
      </c>
      <c r="E1072" s="353" t="s">
        <v>189</v>
      </c>
      <c r="F1072" s="354">
        <v>103.4</v>
      </c>
      <c r="G1072" s="353" t="s">
        <v>915</v>
      </c>
      <c r="H1072" s="353" t="s">
        <v>658</v>
      </c>
      <c r="I1072" s="357" t="s">
        <v>2257</v>
      </c>
      <c r="J1072" s="356" t="s">
        <v>2258</v>
      </c>
      <c r="K1072" s="356" t="s">
        <v>732</v>
      </c>
      <c r="L1072" s="357" t="s">
        <v>1531</v>
      </c>
      <c r="M1072" s="356">
        <v>957423945</v>
      </c>
      <c r="N1072" s="374">
        <v>44613</v>
      </c>
      <c r="O1072" s="70">
        <f t="shared" si="93"/>
        <v>2</v>
      </c>
      <c r="P1072" s="70">
        <f t="shared" si="94"/>
        <v>2</v>
      </c>
      <c r="Q1072" s="135" t="str">
        <f t="shared" si="95"/>
        <v>Gastos_com_Pessoal</v>
      </c>
    </row>
    <row r="1073" spans="1:17" ht="25.5" hidden="1" x14ac:dyDescent="0.2">
      <c r="A1073" s="366">
        <f t="shared" si="96"/>
        <v>1070</v>
      </c>
      <c r="B1073" s="351">
        <v>44615</v>
      </c>
      <c r="C1073" s="375">
        <v>44593</v>
      </c>
      <c r="D1073" s="353" t="s">
        <v>104</v>
      </c>
      <c r="E1073" s="353" t="s">
        <v>191</v>
      </c>
      <c r="F1073" s="354">
        <v>34.47</v>
      </c>
      <c r="G1073" s="353" t="s">
        <v>918</v>
      </c>
      <c r="H1073" s="353" t="s">
        <v>658</v>
      </c>
      <c r="I1073" s="357" t="s">
        <v>2257</v>
      </c>
      <c r="J1073" s="356" t="s">
        <v>2258</v>
      </c>
      <c r="K1073" s="356" t="s">
        <v>732</v>
      </c>
      <c r="L1073" s="357" t="s">
        <v>1531</v>
      </c>
      <c r="M1073" s="356">
        <v>957423945</v>
      </c>
      <c r="N1073" s="374">
        <v>44613</v>
      </c>
      <c r="O1073" s="70">
        <f t="shared" si="93"/>
        <v>2</v>
      </c>
      <c r="P1073" s="70">
        <f t="shared" si="94"/>
        <v>2</v>
      </c>
      <c r="Q1073" s="135" t="str">
        <f t="shared" si="95"/>
        <v>Gastos_com_Pessoal</v>
      </c>
    </row>
    <row r="1074" spans="1:17" ht="36" hidden="1" x14ac:dyDescent="0.2">
      <c r="A1074" s="366">
        <f t="shared" si="96"/>
        <v>1071</v>
      </c>
      <c r="B1074" s="351">
        <v>44615</v>
      </c>
      <c r="C1074" s="375">
        <v>44593</v>
      </c>
      <c r="D1074" s="353" t="s">
        <v>104</v>
      </c>
      <c r="E1074" s="353" t="s">
        <v>193</v>
      </c>
      <c r="F1074" s="354">
        <v>332.36</v>
      </c>
      <c r="G1074" s="353" t="s">
        <v>919</v>
      </c>
      <c r="H1074" s="353" t="s">
        <v>658</v>
      </c>
      <c r="I1074" s="357" t="s">
        <v>2257</v>
      </c>
      <c r="J1074" s="356" t="s">
        <v>2258</v>
      </c>
      <c r="K1074" s="356" t="s">
        <v>732</v>
      </c>
      <c r="L1074" s="357" t="s">
        <v>1531</v>
      </c>
      <c r="M1074" s="356">
        <v>957423945</v>
      </c>
      <c r="N1074" s="374">
        <v>44613</v>
      </c>
      <c r="O1074" s="70">
        <f t="shared" si="93"/>
        <v>2</v>
      </c>
      <c r="P1074" s="70">
        <f t="shared" si="94"/>
        <v>2</v>
      </c>
      <c r="Q1074" s="135" t="str">
        <f t="shared" si="95"/>
        <v>Gastos_com_Pessoal</v>
      </c>
    </row>
    <row r="1075" spans="1:17" ht="25.5" hidden="1" x14ac:dyDescent="0.2">
      <c r="A1075" s="366">
        <f t="shared" si="96"/>
        <v>1072</v>
      </c>
      <c r="B1075" s="351">
        <v>44615</v>
      </c>
      <c r="C1075" s="375">
        <v>44593</v>
      </c>
      <c r="D1075" s="353" t="s">
        <v>104</v>
      </c>
      <c r="E1075" s="353" t="s">
        <v>187</v>
      </c>
      <c r="F1075" s="354">
        <v>477.26</v>
      </c>
      <c r="G1075" s="353" t="s">
        <v>1019</v>
      </c>
      <c r="H1075" s="353" t="s">
        <v>130</v>
      </c>
      <c r="I1075" s="357" t="s">
        <v>2259</v>
      </c>
      <c r="J1075" s="356" t="s">
        <v>2260</v>
      </c>
      <c r="K1075" s="356" t="s">
        <v>732</v>
      </c>
      <c r="L1075" s="357" t="s">
        <v>1531</v>
      </c>
      <c r="M1075" s="356">
        <v>957423945</v>
      </c>
      <c r="N1075" s="374">
        <v>44613</v>
      </c>
      <c r="O1075" s="70">
        <f t="shared" si="93"/>
        <v>2</v>
      </c>
      <c r="P1075" s="70">
        <f t="shared" si="94"/>
        <v>2</v>
      </c>
      <c r="Q1075" s="135" t="str">
        <f t="shared" si="95"/>
        <v>Gastos_com_Pessoal</v>
      </c>
    </row>
    <row r="1076" spans="1:17" ht="25.5" hidden="1" x14ac:dyDescent="0.2">
      <c r="A1076" s="366">
        <f t="shared" si="96"/>
        <v>1073</v>
      </c>
      <c r="B1076" s="351">
        <v>44615</v>
      </c>
      <c r="C1076" s="375">
        <v>44593</v>
      </c>
      <c r="D1076" s="353" t="s">
        <v>104</v>
      </c>
      <c r="E1076" s="353" t="s">
        <v>189</v>
      </c>
      <c r="F1076" s="354">
        <v>477.26</v>
      </c>
      <c r="G1076" s="353" t="s">
        <v>915</v>
      </c>
      <c r="H1076" s="353" t="s">
        <v>130</v>
      </c>
      <c r="I1076" s="357" t="s">
        <v>2259</v>
      </c>
      <c r="J1076" s="356" t="s">
        <v>2260</v>
      </c>
      <c r="K1076" s="356" t="s">
        <v>732</v>
      </c>
      <c r="L1076" s="357" t="s">
        <v>1531</v>
      </c>
      <c r="M1076" s="356">
        <v>957423945</v>
      </c>
      <c r="N1076" s="374">
        <v>44613</v>
      </c>
      <c r="O1076" s="70">
        <f t="shared" si="93"/>
        <v>2</v>
      </c>
      <c r="P1076" s="70">
        <f t="shared" si="94"/>
        <v>2</v>
      </c>
      <c r="Q1076" s="135" t="str">
        <f t="shared" si="95"/>
        <v>Gastos_com_Pessoal</v>
      </c>
    </row>
    <row r="1077" spans="1:17" ht="25.5" hidden="1" x14ac:dyDescent="0.2">
      <c r="A1077" s="366">
        <f t="shared" si="96"/>
        <v>1074</v>
      </c>
      <c r="B1077" s="351">
        <v>44615</v>
      </c>
      <c r="C1077" s="375">
        <v>44593</v>
      </c>
      <c r="D1077" s="353" t="s">
        <v>104</v>
      </c>
      <c r="E1077" s="353" t="s">
        <v>191</v>
      </c>
      <c r="F1077" s="354">
        <v>159.09</v>
      </c>
      <c r="G1077" s="353" t="s">
        <v>918</v>
      </c>
      <c r="H1077" s="353" t="s">
        <v>130</v>
      </c>
      <c r="I1077" s="357" t="s">
        <v>2259</v>
      </c>
      <c r="J1077" s="356" t="s">
        <v>2260</v>
      </c>
      <c r="K1077" s="356" t="s">
        <v>732</v>
      </c>
      <c r="L1077" s="357" t="s">
        <v>1531</v>
      </c>
      <c r="M1077" s="356">
        <v>957423945</v>
      </c>
      <c r="N1077" s="374">
        <v>44613</v>
      </c>
      <c r="O1077" s="70">
        <f t="shared" si="93"/>
        <v>2</v>
      </c>
      <c r="P1077" s="70">
        <f t="shared" si="94"/>
        <v>2</v>
      </c>
      <c r="Q1077" s="135" t="str">
        <f t="shared" si="95"/>
        <v>Gastos_com_Pessoal</v>
      </c>
    </row>
    <row r="1078" spans="1:17" ht="36" hidden="1" x14ac:dyDescent="0.2">
      <c r="A1078" s="366">
        <f t="shared" si="96"/>
        <v>1075</v>
      </c>
      <c r="B1078" s="351">
        <v>44615</v>
      </c>
      <c r="C1078" s="375">
        <v>44593</v>
      </c>
      <c r="D1078" s="353" t="s">
        <v>104</v>
      </c>
      <c r="E1078" s="353" t="s">
        <v>193</v>
      </c>
      <c r="F1078" s="354">
        <v>3756.86</v>
      </c>
      <c r="G1078" s="353" t="s">
        <v>919</v>
      </c>
      <c r="H1078" s="353" t="s">
        <v>130</v>
      </c>
      <c r="I1078" s="357" t="s">
        <v>2259</v>
      </c>
      <c r="J1078" s="356" t="s">
        <v>2260</v>
      </c>
      <c r="K1078" s="356" t="s">
        <v>732</v>
      </c>
      <c r="L1078" s="357" t="s">
        <v>1531</v>
      </c>
      <c r="M1078" s="356">
        <v>957423945</v>
      </c>
      <c r="N1078" s="374">
        <v>44613</v>
      </c>
      <c r="O1078" s="70">
        <f t="shared" si="93"/>
        <v>2</v>
      </c>
      <c r="P1078" s="70">
        <f t="shared" si="94"/>
        <v>2</v>
      </c>
      <c r="Q1078" s="135" t="str">
        <f t="shared" si="95"/>
        <v>Gastos_com_Pessoal</v>
      </c>
    </row>
    <row r="1079" spans="1:17" ht="25.5" hidden="1" x14ac:dyDescent="0.2">
      <c r="A1079" s="366">
        <f t="shared" si="96"/>
        <v>1076</v>
      </c>
      <c r="B1079" s="351">
        <v>44615</v>
      </c>
      <c r="C1079" s="375">
        <v>44593</v>
      </c>
      <c r="D1079" s="353" t="s">
        <v>104</v>
      </c>
      <c r="E1079" s="353" t="s">
        <v>187</v>
      </c>
      <c r="F1079" s="354">
        <v>715.89</v>
      </c>
      <c r="G1079" s="353" t="s">
        <v>1019</v>
      </c>
      <c r="H1079" s="353" t="s">
        <v>138</v>
      </c>
      <c r="I1079" s="357" t="s">
        <v>2261</v>
      </c>
      <c r="J1079" s="356" t="s">
        <v>2262</v>
      </c>
      <c r="K1079" s="356" t="s">
        <v>732</v>
      </c>
      <c r="L1079" s="357" t="s">
        <v>1531</v>
      </c>
      <c r="M1079" s="356">
        <v>957423945</v>
      </c>
      <c r="N1079" s="374">
        <v>44613</v>
      </c>
      <c r="O1079" s="70">
        <f t="shared" si="93"/>
        <v>2</v>
      </c>
      <c r="P1079" s="70">
        <f t="shared" si="94"/>
        <v>2</v>
      </c>
      <c r="Q1079" s="135" t="str">
        <f t="shared" si="95"/>
        <v>Gastos_com_Pessoal</v>
      </c>
    </row>
    <row r="1080" spans="1:17" ht="25.5" hidden="1" x14ac:dyDescent="0.2">
      <c r="A1080" s="366">
        <f t="shared" si="96"/>
        <v>1077</v>
      </c>
      <c r="B1080" s="351">
        <v>44615</v>
      </c>
      <c r="C1080" s="375">
        <v>44593</v>
      </c>
      <c r="D1080" s="353" t="s">
        <v>104</v>
      </c>
      <c r="E1080" s="353" t="s">
        <v>189</v>
      </c>
      <c r="F1080" s="354">
        <v>3102.19</v>
      </c>
      <c r="G1080" s="353" t="s">
        <v>915</v>
      </c>
      <c r="H1080" s="353" t="s">
        <v>138</v>
      </c>
      <c r="I1080" s="357" t="s">
        <v>2261</v>
      </c>
      <c r="J1080" s="356" t="s">
        <v>2262</v>
      </c>
      <c r="K1080" s="356" t="s">
        <v>732</v>
      </c>
      <c r="L1080" s="357" t="s">
        <v>1531</v>
      </c>
      <c r="M1080" s="356">
        <v>957423945</v>
      </c>
      <c r="N1080" s="374">
        <v>44613</v>
      </c>
      <c r="O1080" s="70">
        <f t="shared" si="93"/>
        <v>2</v>
      </c>
      <c r="P1080" s="70">
        <f t="shared" si="94"/>
        <v>2</v>
      </c>
      <c r="Q1080" s="135" t="str">
        <f t="shared" si="95"/>
        <v>Gastos_com_Pessoal</v>
      </c>
    </row>
    <row r="1081" spans="1:17" ht="25.5" hidden="1" x14ac:dyDescent="0.2">
      <c r="A1081" s="366">
        <f t="shared" si="96"/>
        <v>1078</v>
      </c>
      <c r="B1081" s="351">
        <v>44615</v>
      </c>
      <c r="C1081" s="375">
        <v>44593</v>
      </c>
      <c r="D1081" s="353" t="s">
        <v>104</v>
      </c>
      <c r="E1081" s="353" t="s">
        <v>191</v>
      </c>
      <c r="F1081" s="354">
        <v>1034.06</v>
      </c>
      <c r="G1081" s="353" t="s">
        <v>918</v>
      </c>
      <c r="H1081" s="353" t="s">
        <v>138</v>
      </c>
      <c r="I1081" s="357" t="s">
        <v>2261</v>
      </c>
      <c r="J1081" s="356" t="s">
        <v>2262</v>
      </c>
      <c r="K1081" s="356" t="s">
        <v>732</v>
      </c>
      <c r="L1081" s="357" t="s">
        <v>1531</v>
      </c>
      <c r="M1081" s="356">
        <v>957423945</v>
      </c>
      <c r="N1081" s="374">
        <v>44613</v>
      </c>
      <c r="O1081" s="70">
        <f t="shared" si="93"/>
        <v>2</v>
      </c>
      <c r="P1081" s="70">
        <f t="shared" si="94"/>
        <v>2</v>
      </c>
      <c r="Q1081" s="135" t="str">
        <f t="shared" si="95"/>
        <v>Gastos_com_Pessoal</v>
      </c>
    </row>
    <row r="1082" spans="1:17" ht="36" hidden="1" x14ac:dyDescent="0.2">
      <c r="A1082" s="366">
        <f t="shared" si="96"/>
        <v>1079</v>
      </c>
      <c r="B1082" s="351">
        <v>44615</v>
      </c>
      <c r="C1082" s="375">
        <v>44593</v>
      </c>
      <c r="D1082" s="353" t="s">
        <v>104</v>
      </c>
      <c r="E1082" s="353" t="s">
        <v>193</v>
      </c>
      <c r="F1082" s="354">
        <v>4416.66</v>
      </c>
      <c r="G1082" s="353" t="s">
        <v>919</v>
      </c>
      <c r="H1082" s="353" t="s">
        <v>138</v>
      </c>
      <c r="I1082" s="357" t="s">
        <v>2261</v>
      </c>
      <c r="J1082" s="356" t="s">
        <v>2262</v>
      </c>
      <c r="K1082" s="356" t="s">
        <v>732</v>
      </c>
      <c r="L1082" s="357" t="s">
        <v>1531</v>
      </c>
      <c r="M1082" s="356">
        <v>957423945</v>
      </c>
      <c r="N1082" s="374">
        <v>44613</v>
      </c>
      <c r="O1082" s="70">
        <f t="shared" si="93"/>
        <v>2</v>
      </c>
      <c r="P1082" s="70">
        <f t="shared" si="94"/>
        <v>2</v>
      </c>
      <c r="Q1082" s="135" t="str">
        <f t="shared" si="95"/>
        <v>Gastos_com_Pessoal</v>
      </c>
    </row>
    <row r="1083" spans="1:17" ht="25.5" hidden="1" x14ac:dyDescent="0.2">
      <c r="A1083" s="366">
        <f t="shared" si="96"/>
        <v>1080</v>
      </c>
      <c r="B1083" s="351">
        <v>44615</v>
      </c>
      <c r="C1083" s="375">
        <v>44593</v>
      </c>
      <c r="D1083" s="353" t="s">
        <v>104</v>
      </c>
      <c r="E1083" s="353" t="s">
        <v>187</v>
      </c>
      <c r="F1083" s="354">
        <v>539.97</v>
      </c>
      <c r="G1083" s="353" t="s">
        <v>1019</v>
      </c>
      <c r="H1083" s="353" t="s">
        <v>658</v>
      </c>
      <c r="I1083" s="357" t="s">
        <v>2263</v>
      </c>
      <c r="J1083" s="356" t="s">
        <v>2264</v>
      </c>
      <c r="K1083" s="356" t="s">
        <v>732</v>
      </c>
      <c r="L1083" s="357" t="s">
        <v>1531</v>
      </c>
      <c r="M1083" s="356">
        <v>957423945</v>
      </c>
      <c r="N1083" s="374">
        <v>44613</v>
      </c>
      <c r="O1083" s="70">
        <f t="shared" si="93"/>
        <v>2</v>
      </c>
      <c r="P1083" s="70">
        <f t="shared" si="94"/>
        <v>2</v>
      </c>
      <c r="Q1083" s="135" t="str">
        <f t="shared" si="95"/>
        <v>Gastos_com_Pessoal</v>
      </c>
    </row>
    <row r="1084" spans="1:17" ht="25.5" hidden="1" x14ac:dyDescent="0.2">
      <c r="A1084" s="366">
        <f t="shared" si="96"/>
        <v>1081</v>
      </c>
      <c r="B1084" s="351">
        <v>44615</v>
      </c>
      <c r="C1084" s="375">
        <v>44593</v>
      </c>
      <c r="D1084" s="353" t="s">
        <v>104</v>
      </c>
      <c r="E1084" s="353" t="s">
        <v>189</v>
      </c>
      <c r="F1084" s="354">
        <v>1199.21</v>
      </c>
      <c r="G1084" s="353" t="s">
        <v>915</v>
      </c>
      <c r="H1084" s="353" t="s">
        <v>658</v>
      </c>
      <c r="I1084" s="357" t="s">
        <v>2263</v>
      </c>
      <c r="J1084" s="356" t="s">
        <v>2264</v>
      </c>
      <c r="K1084" s="356" t="s">
        <v>732</v>
      </c>
      <c r="L1084" s="357" t="s">
        <v>1531</v>
      </c>
      <c r="M1084" s="356">
        <v>957423945</v>
      </c>
      <c r="N1084" s="374">
        <v>44613</v>
      </c>
      <c r="O1084" s="70">
        <f t="shared" si="93"/>
        <v>2</v>
      </c>
      <c r="P1084" s="70">
        <f t="shared" si="94"/>
        <v>2</v>
      </c>
      <c r="Q1084" s="135" t="str">
        <f t="shared" si="95"/>
        <v>Gastos_com_Pessoal</v>
      </c>
    </row>
    <row r="1085" spans="1:17" ht="25.5" hidden="1" x14ac:dyDescent="0.2">
      <c r="A1085" s="366">
        <f t="shared" si="96"/>
        <v>1082</v>
      </c>
      <c r="B1085" s="351">
        <v>44615</v>
      </c>
      <c r="C1085" s="375">
        <v>44593</v>
      </c>
      <c r="D1085" s="353" t="s">
        <v>104</v>
      </c>
      <c r="E1085" s="353" t="s">
        <v>191</v>
      </c>
      <c r="F1085" s="354">
        <v>399.74</v>
      </c>
      <c r="G1085" s="353" t="s">
        <v>918</v>
      </c>
      <c r="H1085" s="353" t="s">
        <v>658</v>
      </c>
      <c r="I1085" s="357" t="s">
        <v>2263</v>
      </c>
      <c r="J1085" s="356" t="s">
        <v>2264</v>
      </c>
      <c r="K1085" s="356" t="s">
        <v>732</v>
      </c>
      <c r="L1085" s="357" t="s">
        <v>1531</v>
      </c>
      <c r="M1085" s="356">
        <v>957423945</v>
      </c>
      <c r="N1085" s="374">
        <v>44613</v>
      </c>
      <c r="O1085" s="70">
        <f t="shared" si="93"/>
        <v>2</v>
      </c>
      <c r="P1085" s="70">
        <f t="shared" si="94"/>
        <v>2</v>
      </c>
      <c r="Q1085" s="135" t="str">
        <f t="shared" si="95"/>
        <v>Gastos_com_Pessoal</v>
      </c>
    </row>
    <row r="1086" spans="1:17" ht="36" hidden="1" x14ac:dyDescent="0.2">
      <c r="A1086" s="366">
        <f t="shared" si="96"/>
        <v>1083</v>
      </c>
      <c r="B1086" s="351">
        <v>44615</v>
      </c>
      <c r="C1086" s="375">
        <v>44593</v>
      </c>
      <c r="D1086" s="353" t="s">
        <v>104</v>
      </c>
      <c r="E1086" s="353" t="s">
        <v>193</v>
      </c>
      <c r="F1086" s="354">
        <v>1609.57</v>
      </c>
      <c r="G1086" s="353" t="s">
        <v>919</v>
      </c>
      <c r="H1086" s="353" t="s">
        <v>658</v>
      </c>
      <c r="I1086" s="357" t="s">
        <v>2263</v>
      </c>
      <c r="J1086" s="356" t="s">
        <v>2264</v>
      </c>
      <c r="K1086" s="356" t="s">
        <v>732</v>
      </c>
      <c r="L1086" s="357" t="s">
        <v>1531</v>
      </c>
      <c r="M1086" s="356">
        <v>957423945</v>
      </c>
      <c r="N1086" s="374">
        <v>44613</v>
      </c>
      <c r="O1086" s="70">
        <f t="shared" si="93"/>
        <v>2</v>
      </c>
      <c r="P1086" s="70">
        <f t="shared" si="94"/>
        <v>2</v>
      </c>
      <c r="Q1086" s="135" t="str">
        <f t="shared" si="95"/>
        <v>Gastos_com_Pessoal</v>
      </c>
    </row>
    <row r="1087" spans="1:17" ht="25.5" hidden="1" x14ac:dyDescent="0.2">
      <c r="A1087" s="366">
        <f t="shared" si="96"/>
        <v>1084</v>
      </c>
      <c r="B1087" s="351">
        <v>44615</v>
      </c>
      <c r="C1087" s="375">
        <v>44593</v>
      </c>
      <c r="D1087" s="353" t="s">
        <v>104</v>
      </c>
      <c r="E1087" s="353" t="s">
        <v>187</v>
      </c>
      <c r="F1087" s="354">
        <v>437.49</v>
      </c>
      <c r="G1087" s="353" t="s">
        <v>1019</v>
      </c>
      <c r="H1087" s="353" t="s">
        <v>130</v>
      </c>
      <c r="I1087" s="357" t="s">
        <v>2265</v>
      </c>
      <c r="J1087" s="356" t="s">
        <v>2266</v>
      </c>
      <c r="K1087" s="356" t="s">
        <v>732</v>
      </c>
      <c r="L1087" s="357" t="s">
        <v>1531</v>
      </c>
      <c r="M1087" s="356">
        <v>957423945</v>
      </c>
      <c r="N1087" s="374">
        <v>44613</v>
      </c>
      <c r="O1087" s="70">
        <f t="shared" si="93"/>
        <v>2</v>
      </c>
      <c r="P1087" s="70">
        <f t="shared" si="94"/>
        <v>2</v>
      </c>
      <c r="Q1087" s="135" t="str">
        <f t="shared" si="95"/>
        <v>Gastos_com_Pessoal</v>
      </c>
    </row>
    <row r="1088" spans="1:17" ht="25.5" hidden="1" x14ac:dyDescent="0.2">
      <c r="A1088" s="366">
        <f t="shared" si="96"/>
        <v>1085</v>
      </c>
      <c r="B1088" s="351">
        <v>44615</v>
      </c>
      <c r="C1088" s="375">
        <v>44593</v>
      </c>
      <c r="D1088" s="353" t="s">
        <v>104</v>
      </c>
      <c r="E1088" s="353" t="s">
        <v>189</v>
      </c>
      <c r="F1088" s="354">
        <v>437.49</v>
      </c>
      <c r="G1088" s="353" t="s">
        <v>915</v>
      </c>
      <c r="H1088" s="353" t="s">
        <v>130</v>
      </c>
      <c r="I1088" s="357" t="s">
        <v>2265</v>
      </c>
      <c r="J1088" s="356" t="s">
        <v>2266</v>
      </c>
      <c r="K1088" s="356" t="s">
        <v>732</v>
      </c>
      <c r="L1088" s="357" t="s">
        <v>1531</v>
      </c>
      <c r="M1088" s="356">
        <v>957423945</v>
      </c>
      <c r="N1088" s="374">
        <v>44613</v>
      </c>
      <c r="O1088" s="70">
        <f t="shared" si="93"/>
        <v>2</v>
      </c>
      <c r="P1088" s="70">
        <f t="shared" si="94"/>
        <v>2</v>
      </c>
      <c r="Q1088" s="135" t="str">
        <f t="shared" si="95"/>
        <v>Gastos_com_Pessoal</v>
      </c>
    </row>
    <row r="1089" spans="1:17" ht="25.5" hidden="1" x14ac:dyDescent="0.2">
      <c r="A1089" s="366">
        <f t="shared" si="96"/>
        <v>1086</v>
      </c>
      <c r="B1089" s="351">
        <v>44615</v>
      </c>
      <c r="C1089" s="375">
        <v>44593</v>
      </c>
      <c r="D1089" s="353" t="s">
        <v>104</v>
      </c>
      <c r="E1089" s="353" t="s">
        <v>191</v>
      </c>
      <c r="F1089" s="354">
        <v>145.83000000000001</v>
      </c>
      <c r="G1089" s="353" t="s">
        <v>918</v>
      </c>
      <c r="H1089" s="353" t="s">
        <v>130</v>
      </c>
      <c r="I1089" s="357" t="s">
        <v>2265</v>
      </c>
      <c r="J1089" s="356" t="s">
        <v>2266</v>
      </c>
      <c r="K1089" s="356" t="s">
        <v>732</v>
      </c>
      <c r="L1089" s="357" t="s">
        <v>1531</v>
      </c>
      <c r="M1089" s="356">
        <v>957423945</v>
      </c>
      <c r="N1089" s="374">
        <v>44613</v>
      </c>
      <c r="O1089" s="70">
        <f t="shared" si="93"/>
        <v>2</v>
      </c>
      <c r="P1089" s="70">
        <f t="shared" si="94"/>
        <v>2</v>
      </c>
      <c r="Q1089" s="135" t="str">
        <f t="shared" si="95"/>
        <v>Gastos_com_Pessoal</v>
      </c>
    </row>
    <row r="1090" spans="1:17" ht="36" hidden="1" x14ac:dyDescent="0.2">
      <c r="A1090" s="366">
        <f t="shared" si="96"/>
        <v>1087</v>
      </c>
      <c r="B1090" s="351">
        <v>44615</v>
      </c>
      <c r="C1090" s="375">
        <v>44593</v>
      </c>
      <c r="D1090" s="353" t="s">
        <v>104</v>
      </c>
      <c r="E1090" s="353" t="s">
        <v>193</v>
      </c>
      <c r="F1090" s="354">
        <v>2990.91</v>
      </c>
      <c r="G1090" s="353" t="s">
        <v>919</v>
      </c>
      <c r="H1090" s="353" t="s">
        <v>130</v>
      </c>
      <c r="I1090" s="357" t="s">
        <v>2265</v>
      </c>
      <c r="J1090" s="356" t="s">
        <v>2266</v>
      </c>
      <c r="K1090" s="356" t="s">
        <v>732</v>
      </c>
      <c r="L1090" s="357" t="s">
        <v>1531</v>
      </c>
      <c r="M1090" s="356">
        <v>957423945</v>
      </c>
      <c r="N1090" s="374">
        <v>44613</v>
      </c>
      <c r="O1090" s="70">
        <f t="shared" si="93"/>
        <v>2</v>
      </c>
      <c r="P1090" s="70">
        <f t="shared" si="94"/>
        <v>2</v>
      </c>
      <c r="Q1090" s="135" t="str">
        <f t="shared" si="95"/>
        <v>Gastos_com_Pessoal</v>
      </c>
    </row>
    <row r="1091" spans="1:17" ht="25.5" hidden="1" x14ac:dyDescent="0.2">
      <c r="A1091" s="366">
        <f t="shared" si="96"/>
        <v>1088</v>
      </c>
      <c r="B1091" s="351">
        <v>44615</v>
      </c>
      <c r="C1091" s="375">
        <v>44593</v>
      </c>
      <c r="D1091" s="353" t="s">
        <v>104</v>
      </c>
      <c r="E1091" s="353" t="s">
        <v>187</v>
      </c>
      <c r="F1091" s="354">
        <v>870.99</v>
      </c>
      <c r="G1091" s="353" t="s">
        <v>1019</v>
      </c>
      <c r="H1091" s="353" t="s">
        <v>132</v>
      </c>
      <c r="I1091" s="357" t="s">
        <v>2267</v>
      </c>
      <c r="J1091" s="356" t="s">
        <v>2268</v>
      </c>
      <c r="K1091" s="356" t="s">
        <v>732</v>
      </c>
      <c r="L1091" s="357" t="s">
        <v>1531</v>
      </c>
      <c r="M1091" s="356">
        <v>957423945</v>
      </c>
      <c r="N1091" s="374">
        <v>44613</v>
      </c>
      <c r="O1091" s="70">
        <f t="shared" si="93"/>
        <v>2</v>
      </c>
      <c r="P1091" s="70">
        <f t="shared" si="94"/>
        <v>2</v>
      </c>
      <c r="Q1091" s="135" t="str">
        <f t="shared" si="95"/>
        <v>Gastos_com_Pessoal</v>
      </c>
    </row>
    <row r="1092" spans="1:17" ht="25.5" hidden="1" x14ac:dyDescent="0.2">
      <c r="A1092" s="366">
        <f t="shared" si="96"/>
        <v>1089</v>
      </c>
      <c r="B1092" s="351">
        <v>44615</v>
      </c>
      <c r="C1092" s="375">
        <v>44593</v>
      </c>
      <c r="D1092" s="353" t="s">
        <v>104</v>
      </c>
      <c r="E1092" s="353" t="s">
        <v>189</v>
      </c>
      <c r="F1092" s="354">
        <v>3043.57</v>
      </c>
      <c r="G1092" s="353" t="s">
        <v>915</v>
      </c>
      <c r="H1092" s="353" t="s">
        <v>132</v>
      </c>
      <c r="I1092" s="357" t="s">
        <v>2267</v>
      </c>
      <c r="J1092" s="356" t="s">
        <v>2268</v>
      </c>
      <c r="K1092" s="356" t="s">
        <v>732</v>
      </c>
      <c r="L1092" s="357" t="s">
        <v>1531</v>
      </c>
      <c r="M1092" s="356">
        <v>957423945</v>
      </c>
      <c r="N1092" s="374">
        <v>44613</v>
      </c>
      <c r="O1092" s="70">
        <f t="shared" si="93"/>
        <v>2</v>
      </c>
      <c r="P1092" s="70">
        <f t="shared" si="94"/>
        <v>2</v>
      </c>
      <c r="Q1092" s="135" t="str">
        <f t="shared" si="95"/>
        <v>Gastos_com_Pessoal</v>
      </c>
    </row>
    <row r="1093" spans="1:17" ht="25.5" hidden="1" x14ac:dyDescent="0.2">
      <c r="A1093" s="366">
        <f t="shared" si="96"/>
        <v>1090</v>
      </c>
      <c r="B1093" s="351">
        <v>44615</v>
      </c>
      <c r="C1093" s="375">
        <v>44593</v>
      </c>
      <c r="D1093" s="353" t="s">
        <v>104</v>
      </c>
      <c r="E1093" s="353" t="s">
        <v>191</v>
      </c>
      <c r="F1093" s="354">
        <v>1014.52</v>
      </c>
      <c r="G1093" s="353" t="s">
        <v>918</v>
      </c>
      <c r="H1093" s="353" t="s">
        <v>132</v>
      </c>
      <c r="I1093" s="357" t="s">
        <v>2267</v>
      </c>
      <c r="J1093" s="356" t="s">
        <v>2268</v>
      </c>
      <c r="K1093" s="356" t="s">
        <v>732</v>
      </c>
      <c r="L1093" s="357" t="s">
        <v>1531</v>
      </c>
      <c r="M1093" s="356">
        <v>957423945</v>
      </c>
      <c r="N1093" s="374">
        <v>44613</v>
      </c>
      <c r="O1093" s="70">
        <f t="shared" si="93"/>
        <v>2</v>
      </c>
      <c r="P1093" s="70">
        <f t="shared" si="94"/>
        <v>2</v>
      </c>
      <c r="Q1093" s="135" t="str">
        <f t="shared" si="95"/>
        <v>Gastos_com_Pessoal</v>
      </c>
    </row>
    <row r="1094" spans="1:17" ht="36" hidden="1" x14ac:dyDescent="0.2">
      <c r="A1094" s="366">
        <f t="shared" si="96"/>
        <v>1091</v>
      </c>
      <c r="B1094" s="351">
        <v>44615</v>
      </c>
      <c r="C1094" s="375">
        <v>44593</v>
      </c>
      <c r="D1094" s="353" t="s">
        <v>104</v>
      </c>
      <c r="E1094" s="353" t="s">
        <v>193</v>
      </c>
      <c r="F1094" s="354">
        <v>4475.34</v>
      </c>
      <c r="G1094" s="353" t="s">
        <v>919</v>
      </c>
      <c r="H1094" s="353" t="s">
        <v>132</v>
      </c>
      <c r="I1094" s="357" t="s">
        <v>2267</v>
      </c>
      <c r="J1094" s="356" t="s">
        <v>2268</v>
      </c>
      <c r="K1094" s="356" t="s">
        <v>732</v>
      </c>
      <c r="L1094" s="357" t="s">
        <v>1531</v>
      </c>
      <c r="M1094" s="356">
        <v>957423945</v>
      </c>
      <c r="N1094" s="374">
        <v>44613</v>
      </c>
      <c r="O1094" s="70">
        <f t="shared" si="93"/>
        <v>2</v>
      </c>
      <c r="P1094" s="70">
        <f t="shared" si="94"/>
        <v>2</v>
      </c>
      <c r="Q1094" s="135" t="str">
        <f t="shared" si="95"/>
        <v>Gastos_com_Pessoal</v>
      </c>
    </row>
    <row r="1095" spans="1:17" ht="25.5" hidden="1" x14ac:dyDescent="0.2">
      <c r="A1095" s="366">
        <f t="shared" si="96"/>
        <v>1092</v>
      </c>
      <c r="B1095" s="351">
        <v>44615</v>
      </c>
      <c r="C1095" s="375">
        <v>44593</v>
      </c>
      <c r="D1095" s="353" t="s">
        <v>104</v>
      </c>
      <c r="E1095" s="353" t="s">
        <v>185</v>
      </c>
      <c r="F1095" s="354">
        <v>2292.25</v>
      </c>
      <c r="G1095" s="353" t="s">
        <v>1650</v>
      </c>
      <c r="H1095" s="353" t="s">
        <v>140</v>
      </c>
      <c r="I1095" s="357" t="s">
        <v>2253</v>
      </c>
      <c r="J1095" s="356" t="s">
        <v>2254</v>
      </c>
      <c r="K1095" s="356" t="s">
        <v>1016</v>
      </c>
      <c r="L1095" s="357" t="s">
        <v>1017</v>
      </c>
      <c r="M1095" s="356" t="s">
        <v>2269</v>
      </c>
      <c r="N1095" s="374">
        <v>44615</v>
      </c>
      <c r="O1095" s="70">
        <f t="shared" si="93"/>
        <v>2</v>
      </c>
      <c r="P1095" s="70">
        <f t="shared" si="94"/>
        <v>2</v>
      </c>
      <c r="Q1095" s="135" t="str">
        <f t="shared" si="95"/>
        <v>Gastos_com_Pessoal</v>
      </c>
    </row>
    <row r="1096" spans="1:17" ht="25.5" hidden="1" x14ac:dyDescent="0.2">
      <c r="A1096" s="366">
        <f t="shared" si="96"/>
        <v>1093</v>
      </c>
      <c r="B1096" s="351">
        <v>44615</v>
      </c>
      <c r="C1096" s="375">
        <v>44593</v>
      </c>
      <c r="D1096" s="353" t="s">
        <v>104</v>
      </c>
      <c r="E1096" s="353" t="s">
        <v>185</v>
      </c>
      <c r="F1096" s="354">
        <v>1584.74</v>
      </c>
      <c r="G1096" s="353" t="s">
        <v>1650</v>
      </c>
      <c r="H1096" s="353" t="s">
        <v>132</v>
      </c>
      <c r="I1096" s="357" t="s">
        <v>2267</v>
      </c>
      <c r="J1096" s="356" t="s">
        <v>2268</v>
      </c>
      <c r="K1096" s="356" t="s">
        <v>1016</v>
      </c>
      <c r="L1096" s="357" t="s">
        <v>1017</v>
      </c>
      <c r="M1096" s="356" t="s">
        <v>2270</v>
      </c>
      <c r="N1096" s="374">
        <v>44615</v>
      </c>
      <c r="O1096" s="70">
        <f t="shared" si="93"/>
        <v>2</v>
      </c>
      <c r="P1096" s="70">
        <f t="shared" si="94"/>
        <v>2</v>
      </c>
      <c r="Q1096" s="135" t="str">
        <f t="shared" si="95"/>
        <v>Gastos_com_Pessoal</v>
      </c>
    </row>
    <row r="1097" spans="1:17" ht="25.5" hidden="1" x14ac:dyDescent="0.2">
      <c r="A1097" s="366">
        <f t="shared" si="96"/>
        <v>1094</v>
      </c>
      <c r="B1097" s="351">
        <v>44615</v>
      </c>
      <c r="C1097" s="375">
        <v>44593</v>
      </c>
      <c r="D1097" s="353" t="s">
        <v>104</v>
      </c>
      <c r="E1097" s="353" t="s">
        <v>185</v>
      </c>
      <c r="F1097" s="354">
        <v>631.85</v>
      </c>
      <c r="G1097" s="353" t="s">
        <v>1650</v>
      </c>
      <c r="H1097" s="353" t="s">
        <v>140</v>
      </c>
      <c r="I1097" s="357" t="s">
        <v>2255</v>
      </c>
      <c r="J1097" s="356" t="s">
        <v>2256</v>
      </c>
      <c r="K1097" s="356" t="s">
        <v>1016</v>
      </c>
      <c r="L1097" s="357" t="s">
        <v>1017</v>
      </c>
      <c r="M1097" s="356" t="s">
        <v>2271</v>
      </c>
      <c r="N1097" s="374">
        <v>44615</v>
      </c>
      <c r="O1097" s="70">
        <f t="shared" si="93"/>
        <v>2</v>
      </c>
      <c r="P1097" s="70">
        <f t="shared" si="94"/>
        <v>2</v>
      </c>
      <c r="Q1097" s="135" t="str">
        <f t="shared" si="95"/>
        <v>Gastos_com_Pessoal</v>
      </c>
    </row>
    <row r="1098" spans="1:17" ht="25.5" hidden="1" x14ac:dyDescent="0.2">
      <c r="A1098" s="366">
        <f t="shared" si="96"/>
        <v>1095</v>
      </c>
      <c r="B1098" s="351">
        <v>44615</v>
      </c>
      <c r="C1098" s="375">
        <v>44593</v>
      </c>
      <c r="D1098" s="353" t="s">
        <v>104</v>
      </c>
      <c r="E1098" s="353" t="s">
        <v>185</v>
      </c>
      <c r="F1098" s="354">
        <v>1632.2</v>
      </c>
      <c r="G1098" s="353" t="s">
        <v>1650</v>
      </c>
      <c r="H1098" s="353" t="s">
        <v>138</v>
      </c>
      <c r="I1098" s="357" t="s">
        <v>2261</v>
      </c>
      <c r="J1098" s="356" t="s">
        <v>2262</v>
      </c>
      <c r="K1098" s="356" t="s">
        <v>1016</v>
      </c>
      <c r="L1098" s="357" t="s">
        <v>1017</v>
      </c>
      <c r="M1098" s="356" t="s">
        <v>2272</v>
      </c>
      <c r="N1098" s="374">
        <v>44615</v>
      </c>
      <c r="O1098" s="70">
        <f t="shared" si="93"/>
        <v>2</v>
      </c>
      <c r="P1098" s="70">
        <f t="shared" si="94"/>
        <v>2</v>
      </c>
      <c r="Q1098" s="135" t="str">
        <f t="shared" si="95"/>
        <v>Gastos_com_Pessoal</v>
      </c>
    </row>
    <row r="1099" spans="1:17" ht="25.5" hidden="1" x14ac:dyDescent="0.2">
      <c r="A1099" s="366">
        <f t="shared" si="96"/>
        <v>1096</v>
      </c>
      <c r="B1099" s="351">
        <v>44615</v>
      </c>
      <c r="C1099" s="375">
        <v>44593</v>
      </c>
      <c r="D1099" s="353" t="s">
        <v>104</v>
      </c>
      <c r="E1099" s="353" t="s">
        <v>185</v>
      </c>
      <c r="F1099" s="354">
        <v>342.38</v>
      </c>
      <c r="G1099" s="353" t="s">
        <v>1650</v>
      </c>
      <c r="H1099" s="353" t="s">
        <v>130</v>
      </c>
      <c r="I1099" s="357" t="s">
        <v>2259</v>
      </c>
      <c r="J1099" s="356" t="s">
        <v>2260</v>
      </c>
      <c r="K1099" s="356" t="s">
        <v>1016</v>
      </c>
      <c r="L1099" s="357" t="s">
        <v>1017</v>
      </c>
      <c r="M1099" s="356" t="s">
        <v>2273</v>
      </c>
      <c r="N1099" s="374">
        <v>44615</v>
      </c>
      <c r="O1099" s="70">
        <f t="shared" si="93"/>
        <v>2</v>
      </c>
      <c r="P1099" s="70">
        <f t="shared" si="94"/>
        <v>2</v>
      </c>
      <c r="Q1099" s="135" t="str">
        <f t="shared" si="95"/>
        <v>Gastos_com_Pessoal</v>
      </c>
    </row>
    <row r="1100" spans="1:17" ht="25.5" hidden="1" x14ac:dyDescent="0.2">
      <c r="A1100" s="366">
        <f t="shared" si="96"/>
        <v>1097</v>
      </c>
      <c r="B1100" s="351">
        <v>44615</v>
      </c>
      <c r="C1100" s="375">
        <v>44593</v>
      </c>
      <c r="D1100" s="353" t="s">
        <v>104</v>
      </c>
      <c r="E1100" s="353" t="s">
        <v>185</v>
      </c>
      <c r="F1100" s="354">
        <v>319.89999999999998</v>
      </c>
      <c r="G1100" s="353" t="s">
        <v>1650</v>
      </c>
      <c r="H1100" s="353" t="s">
        <v>130</v>
      </c>
      <c r="I1100" s="357" t="s">
        <v>2265</v>
      </c>
      <c r="J1100" s="356" t="s">
        <v>2266</v>
      </c>
      <c r="K1100" s="356" t="s">
        <v>1016</v>
      </c>
      <c r="L1100" s="357" t="s">
        <v>1017</v>
      </c>
      <c r="M1100" s="356" t="s">
        <v>2274</v>
      </c>
      <c r="N1100" s="374">
        <v>44615</v>
      </c>
      <c r="O1100" s="70">
        <f t="shared" si="93"/>
        <v>2</v>
      </c>
      <c r="P1100" s="70">
        <f t="shared" si="94"/>
        <v>2</v>
      </c>
      <c r="Q1100" s="135" t="str">
        <f t="shared" si="95"/>
        <v>Gastos_com_Pessoal</v>
      </c>
    </row>
    <row r="1101" spans="1:17" ht="25.5" hidden="1" x14ac:dyDescent="0.2">
      <c r="A1101" s="366">
        <f t="shared" si="96"/>
        <v>1098</v>
      </c>
      <c r="B1101" s="351">
        <v>44615</v>
      </c>
      <c r="C1101" s="375">
        <v>44593</v>
      </c>
      <c r="D1101" s="353" t="s">
        <v>104</v>
      </c>
      <c r="E1101" s="353" t="s">
        <v>185</v>
      </c>
      <c r="F1101" s="354">
        <v>2021.51</v>
      </c>
      <c r="G1101" s="353" t="s">
        <v>1650</v>
      </c>
      <c r="H1101" s="353" t="s">
        <v>129</v>
      </c>
      <c r="I1101" s="357" t="s">
        <v>2251</v>
      </c>
      <c r="J1101" s="356" t="s">
        <v>2252</v>
      </c>
      <c r="K1101" s="356" t="s">
        <v>1016</v>
      </c>
      <c r="L1101" s="357" t="s">
        <v>1017</v>
      </c>
      <c r="M1101" s="356" t="s">
        <v>2275</v>
      </c>
      <c r="N1101" s="374">
        <v>44615</v>
      </c>
      <c r="O1101" s="70">
        <f t="shared" si="93"/>
        <v>2</v>
      </c>
      <c r="P1101" s="70">
        <f t="shared" si="94"/>
        <v>2</v>
      </c>
      <c r="Q1101" s="135" t="str">
        <f t="shared" si="95"/>
        <v>Gastos_com_Pessoal</v>
      </c>
    </row>
    <row r="1102" spans="1:17" ht="36" hidden="1" x14ac:dyDescent="0.2">
      <c r="A1102" s="366">
        <f t="shared" si="96"/>
        <v>1099</v>
      </c>
      <c r="B1102" s="351">
        <v>44615</v>
      </c>
      <c r="C1102" s="375">
        <v>44593</v>
      </c>
      <c r="D1102" s="353" t="s">
        <v>115</v>
      </c>
      <c r="E1102" s="353" t="s">
        <v>368</v>
      </c>
      <c r="F1102" s="354">
        <v>1185</v>
      </c>
      <c r="G1102" s="353" t="s">
        <v>2276</v>
      </c>
      <c r="H1102" s="353" t="s">
        <v>138</v>
      </c>
      <c r="I1102" s="357" t="s">
        <v>2277</v>
      </c>
      <c r="J1102" s="356" t="s">
        <v>2278</v>
      </c>
      <c r="K1102" s="356" t="s">
        <v>1464</v>
      </c>
      <c r="L1102" s="357" t="s">
        <v>428</v>
      </c>
      <c r="M1102" s="356">
        <v>6</v>
      </c>
      <c r="N1102" s="374">
        <v>44615</v>
      </c>
      <c r="O1102" s="70">
        <f t="shared" si="93"/>
        <v>2</v>
      </c>
      <c r="P1102" s="70">
        <f t="shared" si="94"/>
        <v>2</v>
      </c>
      <c r="Q1102" s="135" t="str">
        <f t="shared" si="95"/>
        <v>Gastos_Gerais</v>
      </c>
    </row>
    <row r="1103" spans="1:17" ht="25.5" hidden="1" x14ac:dyDescent="0.2">
      <c r="A1103" s="366">
        <f t="shared" si="96"/>
        <v>1100</v>
      </c>
      <c r="B1103" s="351">
        <v>44615</v>
      </c>
      <c r="C1103" s="375">
        <v>44593</v>
      </c>
      <c r="D1103" s="353" t="s">
        <v>115</v>
      </c>
      <c r="E1103" s="353" t="s">
        <v>318</v>
      </c>
      <c r="F1103" s="354">
        <v>1940</v>
      </c>
      <c r="G1103" s="353" t="s">
        <v>2279</v>
      </c>
      <c r="H1103" s="353" t="s">
        <v>765</v>
      </c>
      <c r="I1103" s="357" t="s">
        <v>2280</v>
      </c>
      <c r="J1103" s="356" t="s">
        <v>2281</v>
      </c>
      <c r="K1103" s="356" t="s">
        <v>1464</v>
      </c>
      <c r="L1103" s="357" t="s">
        <v>428</v>
      </c>
      <c r="M1103" s="356">
        <v>1805</v>
      </c>
      <c r="N1103" s="374">
        <v>44615</v>
      </c>
      <c r="O1103" s="70">
        <f t="shared" si="93"/>
        <v>2</v>
      </c>
      <c r="P1103" s="70">
        <f t="shared" si="94"/>
        <v>2</v>
      </c>
      <c r="Q1103" s="135" t="str">
        <f t="shared" si="95"/>
        <v>Gastos_Gerais</v>
      </c>
    </row>
    <row r="1104" spans="1:17" ht="24" hidden="1" x14ac:dyDescent="0.2">
      <c r="A1104" s="366">
        <f t="shared" si="96"/>
        <v>1101</v>
      </c>
      <c r="B1104" s="351">
        <v>44615</v>
      </c>
      <c r="C1104" s="375">
        <v>44593</v>
      </c>
      <c r="D1104" s="353" t="s">
        <v>93</v>
      </c>
      <c r="E1104" s="353" t="s">
        <v>99</v>
      </c>
      <c r="F1104" s="354">
        <v>0.37</v>
      </c>
      <c r="G1104" s="353" t="s">
        <v>1553</v>
      </c>
      <c r="H1104" s="353" t="s">
        <v>128</v>
      </c>
      <c r="I1104" s="357" t="s">
        <v>664</v>
      </c>
      <c r="J1104" s="356" t="s">
        <v>811</v>
      </c>
      <c r="K1104" s="356" t="s">
        <v>1554</v>
      </c>
      <c r="L1104" s="357" t="s">
        <v>1066</v>
      </c>
      <c r="M1104" s="356" t="s">
        <v>666</v>
      </c>
      <c r="N1104" s="374">
        <v>44613</v>
      </c>
      <c r="O1104" s="70">
        <f t="shared" si="93"/>
        <v>2</v>
      </c>
      <c r="P1104" s="70">
        <f t="shared" si="94"/>
        <v>2</v>
      </c>
      <c r="Q1104" s="135" t="str">
        <f t="shared" si="95"/>
        <v>Receitas</v>
      </c>
    </row>
    <row r="1105" spans="1:17" ht="36" hidden="1" x14ac:dyDescent="0.2">
      <c r="A1105" s="366">
        <f t="shared" si="96"/>
        <v>1102</v>
      </c>
      <c r="B1105" s="351">
        <v>44616</v>
      </c>
      <c r="C1105" s="375">
        <v>44593</v>
      </c>
      <c r="D1105" s="353" t="s">
        <v>115</v>
      </c>
      <c r="E1105" s="353" t="s">
        <v>262</v>
      </c>
      <c r="F1105" s="354">
        <v>4430.58</v>
      </c>
      <c r="G1105" s="353" t="s">
        <v>2282</v>
      </c>
      <c r="H1105" s="353" t="s">
        <v>131</v>
      </c>
      <c r="I1105" s="357" t="s">
        <v>2283</v>
      </c>
      <c r="J1105" s="356" t="s">
        <v>1052</v>
      </c>
      <c r="K1105" s="356" t="s">
        <v>704</v>
      </c>
      <c r="L1105" s="357" t="s">
        <v>428</v>
      </c>
      <c r="M1105" s="356" t="s">
        <v>2284</v>
      </c>
      <c r="N1105" s="374">
        <v>44616</v>
      </c>
      <c r="O1105" s="70">
        <f t="shared" si="93"/>
        <v>2</v>
      </c>
      <c r="P1105" s="70">
        <f t="shared" si="94"/>
        <v>2</v>
      </c>
      <c r="Q1105" s="135" t="str">
        <f t="shared" si="95"/>
        <v>Gastos_Gerais</v>
      </c>
    </row>
    <row r="1106" spans="1:17" ht="25.5" hidden="1" x14ac:dyDescent="0.2">
      <c r="A1106" s="366">
        <f t="shared" si="96"/>
        <v>1103</v>
      </c>
      <c r="B1106" s="351">
        <v>44616</v>
      </c>
      <c r="C1106" s="375">
        <v>44593</v>
      </c>
      <c r="D1106" s="353" t="s">
        <v>115</v>
      </c>
      <c r="E1106" s="353" t="s">
        <v>328</v>
      </c>
      <c r="F1106" s="354">
        <v>1000</v>
      </c>
      <c r="G1106" s="353" t="s">
        <v>1138</v>
      </c>
      <c r="H1106" s="353" t="s">
        <v>765</v>
      </c>
      <c r="I1106" s="357" t="s">
        <v>727</v>
      </c>
      <c r="J1106" s="356" t="s">
        <v>728</v>
      </c>
      <c r="K1106" s="356" t="s">
        <v>704</v>
      </c>
      <c r="L1106" s="357" t="s">
        <v>704</v>
      </c>
      <c r="M1106" s="356" t="s">
        <v>2285</v>
      </c>
      <c r="N1106" s="374">
        <v>44616</v>
      </c>
      <c r="O1106" s="70">
        <f t="shared" si="93"/>
        <v>2</v>
      </c>
      <c r="P1106" s="70">
        <f t="shared" si="94"/>
        <v>2</v>
      </c>
      <c r="Q1106" s="135" t="str">
        <f t="shared" si="95"/>
        <v>Gastos_Gerais</v>
      </c>
    </row>
    <row r="1107" spans="1:17" ht="25.5" hidden="1" x14ac:dyDescent="0.2">
      <c r="A1107" s="366">
        <f t="shared" si="96"/>
        <v>1104</v>
      </c>
      <c r="B1107" s="351">
        <v>44616</v>
      </c>
      <c r="C1107" s="375">
        <v>44593</v>
      </c>
      <c r="D1107" s="353" t="s">
        <v>115</v>
      </c>
      <c r="E1107" s="353" t="s">
        <v>318</v>
      </c>
      <c r="F1107" s="354">
        <v>442.3</v>
      </c>
      <c r="G1107" s="353" t="s">
        <v>2286</v>
      </c>
      <c r="H1107" s="353" t="s">
        <v>132</v>
      </c>
      <c r="I1107" s="357" t="s">
        <v>2287</v>
      </c>
      <c r="J1107" s="356" t="s">
        <v>2288</v>
      </c>
      <c r="K1107" s="356" t="s">
        <v>704</v>
      </c>
      <c r="L1107" s="357" t="s">
        <v>428</v>
      </c>
      <c r="M1107" s="356">
        <v>27269</v>
      </c>
      <c r="N1107" s="374">
        <v>44614</v>
      </c>
      <c r="O1107" s="70">
        <f t="shared" si="93"/>
        <v>2</v>
      </c>
      <c r="P1107" s="70">
        <f t="shared" si="94"/>
        <v>2</v>
      </c>
      <c r="Q1107" s="135" t="str">
        <f t="shared" si="95"/>
        <v>Gastos_Gerais</v>
      </c>
    </row>
    <row r="1108" spans="1:17" ht="25.5" hidden="1" x14ac:dyDescent="0.2">
      <c r="A1108" s="366">
        <f t="shared" si="96"/>
        <v>1105</v>
      </c>
      <c r="B1108" s="351">
        <v>44616</v>
      </c>
      <c r="C1108" s="375">
        <v>44593</v>
      </c>
      <c r="D1108" s="353" t="s">
        <v>115</v>
      </c>
      <c r="E1108" s="353" t="s">
        <v>232</v>
      </c>
      <c r="F1108" s="354">
        <v>1071.8800000000001</v>
      </c>
      <c r="G1108" s="353" t="s">
        <v>761</v>
      </c>
      <c r="H1108" s="353" t="s">
        <v>139</v>
      </c>
      <c r="I1108" s="357" t="s">
        <v>1089</v>
      </c>
      <c r="J1108" s="356" t="s">
        <v>703</v>
      </c>
      <c r="K1108" s="356" t="s">
        <v>704</v>
      </c>
      <c r="L1108" s="357" t="s">
        <v>705</v>
      </c>
      <c r="M1108" s="356" t="s">
        <v>2289</v>
      </c>
      <c r="N1108" s="374">
        <v>44615</v>
      </c>
      <c r="O1108" s="70">
        <f t="shared" si="93"/>
        <v>2</v>
      </c>
      <c r="P1108" s="70">
        <f t="shared" si="94"/>
        <v>2</v>
      </c>
      <c r="Q1108" s="135" t="str">
        <f t="shared" si="95"/>
        <v>Gastos_Gerais</v>
      </c>
    </row>
    <row r="1109" spans="1:17" ht="25.5" hidden="1" x14ac:dyDescent="0.2">
      <c r="A1109" s="366">
        <f t="shared" si="96"/>
        <v>1106</v>
      </c>
      <c r="B1109" s="351">
        <v>44616</v>
      </c>
      <c r="C1109" s="375">
        <v>44593</v>
      </c>
      <c r="D1109" s="353" t="s">
        <v>115</v>
      </c>
      <c r="E1109" s="353" t="s">
        <v>302</v>
      </c>
      <c r="F1109" s="354">
        <v>187.25</v>
      </c>
      <c r="G1109" s="353" t="s">
        <v>2290</v>
      </c>
      <c r="H1109" s="353" t="s">
        <v>136</v>
      </c>
      <c r="I1109" s="357" t="s">
        <v>1831</v>
      </c>
      <c r="J1109" s="356" t="s">
        <v>1832</v>
      </c>
      <c r="K1109" s="356" t="s">
        <v>704</v>
      </c>
      <c r="L1109" s="357" t="s">
        <v>428</v>
      </c>
      <c r="M1109" s="356">
        <v>51035</v>
      </c>
      <c r="N1109" s="374">
        <v>44609</v>
      </c>
      <c r="O1109" s="70">
        <f t="shared" si="93"/>
        <v>2</v>
      </c>
      <c r="P1109" s="70">
        <f t="shared" si="94"/>
        <v>2</v>
      </c>
      <c r="Q1109" s="135" t="str">
        <f t="shared" si="95"/>
        <v>Gastos_Gerais</v>
      </c>
    </row>
    <row r="1110" spans="1:17" ht="25.5" hidden="1" x14ac:dyDescent="0.2">
      <c r="A1110" s="366">
        <f t="shared" si="96"/>
        <v>1107</v>
      </c>
      <c r="B1110" s="351">
        <v>44616</v>
      </c>
      <c r="C1110" s="375">
        <v>44593</v>
      </c>
      <c r="D1110" s="353" t="s">
        <v>115</v>
      </c>
      <c r="E1110" s="353" t="s">
        <v>308</v>
      </c>
      <c r="F1110" s="354">
        <v>1494.73</v>
      </c>
      <c r="G1110" s="353" t="s">
        <v>1735</v>
      </c>
      <c r="H1110" s="353" t="s">
        <v>136</v>
      </c>
      <c r="I1110" s="357" t="s">
        <v>934</v>
      </c>
      <c r="J1110" s="356" t="s">
        <v>935</v>
      </c>
      <c r="K1110" s="356" t="s">
        <v>704</v>
      </c>
      <c r="L1110" s="357" t="s">
        <v>428</v>
      </c>
      <c r="M1110" s="356">
        <v>141218</v>
      </c>
      <c r="N1110" s="374">
        <v>44599</v>
      </c>
      <c r="O1110" s="70">
        <f t="shared" si="93"/>
        <v>2</v>
      </c>
      <c r="P1110" s="70">
        <f t="shared" si="94"/>
        <v>2</v>
      </c>
      <c r="Q1110" s="135" t="str">
        <f t="shared" si="95"/>
        <v>Gastos_Gerais</v>
      </c>
    </row>
    <row r="1111" spans="1:17" ht="25.5" hidden="1" x14ac:dyDescent="0.2">
      <c r="A1111" s="366">
        <f t="shared" si="96"/>
        <v>1108</v>
      </c>
      <c r="B1111" s="351">
        <v>44616</v>
      </c>
      <c r="C1111" s="375">
        <v>44562</v>
      </c>
      <c r="D1111" s="353" t="s">
        <v>115</v>
      </c>
      <c r="E1111" s="353" t="s">
        <v>368</v>
      </c>
      <c r="F1111" s="354">
        <v>25.77</v>
      </c>
      <c r="G1111" s="353" t="s">
        <v>2291</v>
      </c>
      <c r="H1111" s="353" t="s">
        <v>129</v>
      </c>
      <c r="I1111" s="357" t="s">
        <v>1388</v>
      </c>
      <c r="J1111" s="356" t="s">
        <v>1389</v>
      </c>
      <c r="K1111" s="356" t="s">
        <v>704</v>
      </c>
      <c r="L1111" s="357" t="s">
        <v>428</v>
      </c>
      <c r="M1111" s="356">
        <v>66161</v>
      </c>
      <c r="N1111" s="374">
        <v>44592</v>
      </c>
      <c r="O1111" s="70">
        <f t="shared" si="93"/>
        <v>2</v>
      </c>
      <c r="P1111" s="70">
        <f t="shared" si="94"/>
        <v>1</v>
      </c>
      <c r="Q1111" s="135" t="str">
        <f t="shared" si="95"/>
        <v>Gastos_Gerais</v>
      </c>
    </row>
    <row r="1112" spans="1:17" ht="25.5" hidden="1" x14ac:dyDescent="0.2">
      <c r="A1112" s="366">
        <f t="shared" si="96"/>
        <v>1109</v>
      </c>
      <c r="B1112" s="351">
        <v>44616</v>
      </c>
      <c r="C1112" s="375">
        <v>44593</v>
      </c>
      <c r="D1112" s="353" t="s">
        <v>115</v>
      </c>
      <c r="E1112" s="353" t="s">
        <v>232</v>
      </c>
      <c r="F1112" s="354">
        <v>94.64</v>
      </c>
      <c r="G1112" s="353" t="s">
        <v>761</v>
      </c>
      <c r="H1112" s="353" t="s">
        <v>139</v>
      </c>
      <c r="I1112" s="357" t="s">
        <v>1089</v>
      </c>
      <c r="J1112" s="356" t="s">
        <v>703</v>
      </c>
      <c r="K1112" s="356" t="s">
        <v>704</v>
      </c>
      <c r="L1112" s="357" t="s">
        <v>705</v>
      </c>
      <c r="M1112" s="356" t="s">
        <v>2292</v>
      </c>
      <c r="N1112" s="374">
        <v>44616</v>
      </c>
      <c r="O1112" s="70">
        <f t="shared" si="93"/>
        <v>2</v>
      </c>
      <c r="P1112" s="70">
        <f t="shared" si="94"/>
        <v>2</v>
      </c>
      <c r="Q1112" s="135" t="str">
        <f t="shared" si="95"/>
        <v>Gastos_Gerais</v>
      </c>
    </row>
    <row r="1113" spans="1:17" ht="25.5" hidden="1" x14ac:dyDescent="0.2">
      <c r="A1113" s="366">
        <f t="shared" si="96"/>
        <v>1110</v>
      </c>
      <c r="B1113" s="351">
        <v>44616</v>
      </c>
      <c r="C1113" s="375">
        <v>44562</v>
      </c>
      <c r="D1113" s="353" t="s">
        <v>115</v>
      </c>
      <c r="E1113" s="353" t="s">
        <v>230</v>
      </c>
      <c r="F1113" s="354">
        <v>9901.94</v>
      </c>
      <c r="G1113" s="353" t="s">
        <v>758</v>
      </c>
      <c r="H1113" s="353" t="s">
        <v>658</v>
      </c>
      <c r="I1113" s="357" t="s">
        <v>759</v>
      </c>
      <c r="J1113" s="356" t="s">
        <v>760</v>
      </c>
      <c r="K1113" s="356" t="s">
        <v>704</v>
      </c>
      <c r="L1113" s="357" t="s">
        <v>428</v>
      </c>
      <c r="M1113" s="356">
        <v>72447894</v>
      </c>
      <c r="N1113" s="374">
        <v>44594</v>
      </c>
      <c r="O1113" s="70">
        <f t="shared" ref="O1113:O1174" si="97">IF(B1113=0,0,IF(YEAR(B1113)=$P$1,MONTH(B1113)-$O$1+1,(YEAR(B1113)-$P$1)*12-$O$1+1+MONTH(B1113)))</f>
        <v>2</v>
      </c>
      <c r="P1113" s="70">
        <f t="shared" ref="P1113:P1174" si="98">IF(C1113=0,0,IF(YEAR(C1113)=$P$1,MONTH(C1113)-$O$1+1,(YEAR(C1113)-$P$1)*12-$O$1+1+MONTH(C1113)))</f>
        <v>1</v>
      </c>
      <c r="Q1113" s="135" t="str">
        <f t="shared" ref="Q1113:Q1174" si="99">SUBSTITUTE(D1113," ","_")</f>
        <v>Gastos_Gerais</v>
      </c>
    </row>
    <row r="1114" spans="1:17" ht="25.5" hidden="1" x14ac:dyDescent="0.2">
      <c r="A1114" s="366">
        <f t="shared" si="96"/>
        <v>1111</v>
      </c>
      <c r="B1114" s="351">
        <v>44616</v>
      </c>
      <c r="C1114" s="375">
        <v>44593</v>
      </c>
      <c r="D1114" s="353" t="s">
        <v>115</v>
      </c>
      <c r="E1114" s="353" t="s">
        <v>236</v>
      </c>
      <c r="F1114" s="354">
        <v>111.46</v>
      </c>
      <c r="G1114" s="353" t="s">
        <v>2293</v>
      </c>
      <c r="H1114" s="353" t="s">
        <v>658</v>
      </c>
      <c r="I1114" s="357" t="s">
        <v>1163</v>
      </c>
      <c r="J1114" s="356" t="s">
        <v>2294</v>
      </c>
      <c r="K1114" s="356" t="s">
        <v>704</v>
      </c>
      <c r="L1114" s="357" t="s">
        <v>705</v>
      </c>
      <c r="M1114" s="356">
        <v>423809182</v>
      </c>
      <c r="N1114" s="374">
        <v>44616</v>
      </c>
      <c r="O1114" s="70">
        <f t="shared" si="97"/>
        <v>2</v>
      </c>
      <c r="P1114" s="70">
        <f t="shared" si="98"/>
        <v>2</v>
      </c>
      <c r="Q1114" s="135" t="str">
        <f t="shared" si="99"/>
        <v>Gastos_Gerais</v>
      </c>
    </row>
    <row r="1115" spans="1:17" ht="25.5" hidden="1" x14ac:dyDescent="0.2">
      <c r="A1115" s="366">
        <f t="shared" si="96"/>
        <v>1112</v>
      </c>
      <c r="B1115" s="351">
        <v>44616</v>
      </c>
      <c r="C1115" s="375">
        <v>44593</v>
      </c>
      <c r="D1115" s="353" t="s">
        <v>115</v>
      </c>
      <c r="E1115" s="353" t="s">
        <v>232</v>
      </c>
      <c r="F1115" s="354">
        <v>2257.2600000000002</v>
      </c>
      <c r="G1115" s="353" t="s">
        <v>761</v>
      </c>
      <c r="H1115" s="353" t="s">
        <v>765</v>
      </c>
      <c r="I1115" s="357" t="s">
        <v>1089</v>
      </c>
      <c r="J1115" s="356" t="s">
        <v>703</v>
      </c>
      <c r="K1115" s="356" t="s">
        <v>704</v>
      </c>
      <c r="L1115" s="357" t="s">
        <v>705</v>
      </c>
      <c r="M1115" s="356" t="s">
        <v>2295</v>
      </c>
      <c r="N1115" s="374">
        <v>44616</v>
      </c>
      <c r="O1115" s="70">
        <f t="shared" si="97"/>
        <v>2</v>
      </c>
      <c r="P1115" s="70">
        <f t="shared" si="98"/>
        <v>2</v>
      </c>
      <c r="Q1115" s="135" t="str">
        <f t="shared" si="99"/>
        <v>Gastos_Gerais</v>
      </c>
    </row>
    <row r="1116" spans="1:17" ht="25.5" hidden="1" x14ac:dyDescent="0.2">
      <c r="A1116" s="366">
        <f t="shared" si="96"/>
        <v>1113</v>
      </c>
      <c r="B1116" s="351">
        <v>44616</v>
      </c>
      <c r="C1116" s="375">
        <v>44593</v>
      </c>
      <c r="D1116" s="353" t="s">
        <v>115</v>
      </c>
      <c r="E1116" s="353" t="s">
        <v>364</v>
      </c>
      <c r="F1116" s="354">
        <v>999</v>
      </c>
      <c r="G1116" s="353" t="s">
        <v>1079</v>
      </c>
      <c r="H1116" s="353" t="s">
        <v>140</v>
      </c>
      <c r="I1116" s="357" t="s">
        <v>2296</v>
      </c>
      <c r="J1116" s="356" t="s">
        <v>1081</v>
      </c>
      <c r="K1116" s="356" t="s">
        <v>704</v>
      </c>
      <c r="L1116" s="357" t="s">
        <v>428</v>
      </c>
      <c r="M1116" s="356">
        <v>12</v>
      </c>
      <c r="N1116" s="374">
        <v>44616</v>
      </c>
      <c r="O1116" s="70">
        <f t="shared" si="97"/>
        <v>2</v>
      </c>
      <c r="P1116" s="70">
        <f t="shared" si="98"/>
        <v>2</v>
      </c>
      <c r="Q1116" s="135" t="str">
        <f t="shared" si="99"/>
        <v>Gastos_Gerais</v>
      </c>
    </row>
    <row r="1117" spans="1:17" ht="25.5" hidden="1" x14ac:dyDescent="0.2">
      <c r="A1117" s="366">
        <f t="shared" si="96"/>
        <v>1114</v>
      </c>
      <c r="B1117" s="351">
        <v>44616</v>
      </c>
      <c r="C1117" s="375">
        <v>44593</v>
      </c>
      <c r="D1117" s="353" t="s">
        <v>104</v>
      </c>
      <c r="E1117" s="353" t="s">
        <v>191</v>
      </c>
      <c r="F1117" s="354">
        <v>511.81</v>
      </c>
      <c r="G1117" s="353" t="s">
        <v>2297</v>
      </c>
      <c r="H1117" s="353" t="s">
        <v>132</v>
      </c>
      <c r="I1117" s="357" t="s">
        <v>2298</v>
      </c>
      <c r="J1117" s="356" t="s">
        <v>2299</v>
      </c>
      <c r="K1117" s="356" t="s">
        <v>732</v>
      </c>
      <c r="L1117" s="357" t="s">
        <v>1531</v>
      </c>
      <c r="M1117" s="356">
        <v>357637365</v>
      </c>
      <c r="N1117" s="374">
        <v>44616</v>
      </c>
      <c r="O1117" s="70">
        <f t="shared" si="97"/>
        <v>2</v>
      </c>
      <c r="P1117" s="70">
        <f t="shared" si="98"/>
        <v>2</v>
      </c>
      <c r="Q1117" s="135" t="str">
        <f t="shared" si="99"/>
        <v>Gastos_com_Pessoal</v>
      </c>
    </row>
    <row r="1118" spans="1:17" ht="25.5" hidden="1" x14ac:dyDescent="0.2">
      <c r="A1118" s="366">
        <f t="shared" si="96"/>
        <v>1115</v>
      </c>
      <c r="B1118" s="351">
        <v>44616</v>
      </c>
      <c r="C1118" s="375">
        <v>44593</v>
      </c>
      <c r="D1118" s="353" t="s">
        <v>104</v>
      </c>
      <c r="E1118" s="353" t="s">
        <v>189</v>
      </c>
      <c r="F1118" s="354">
        <v>1535.36</v>
      </c>
      <c r="G1118" s="353" t="s">
        <v>2300</v>
      </c>
      <c r="H1118" s="353" t="s">
        <v>132</v>
      </c>
      <c r="I1118" s="357" t="s">
        <v>2298</v>
      </c>
      <c r="J1118" s="356" t="s">
        <v>2299</v>
      </c>
      <c r="K1118" s="356" t="s">
        <v>732</v>
      </c>
      <c r="L1118" s="357" t="s">
        <v>1531</v>
      </c>
      <c r="M1118" s="356">
        <v>357637365</v>
      </c>
      <c r="N1118" s="374">
        <v>44616</v>
      </c>
      <c r="O1118" s="70">
        <f t="shared" si="97"/>
        <v>2</v>
      </c>
      <c r="P1118" s="70">
        <f t="shared" si="98"/>
        <v>2</v>
      </c>
      <c r="Q1118" s="135" t="str">
        <f t="shared" si="99"/>
        <v>Gastos_com_Pessoal</v>
      </c>
    </row>
    <row r="1119" spans="1:17" ht="25.5" hidden="1" x14ac:dyDescent="0.2">
      <c r="A1119" s="366">
        <f t="shared" si="96"/>
        <v>1116</v>
      </c>
      <c r="B1119" s="351">
        <v>44616</v>
      </c>
      <c r="C1119" s="375">
        <v>44593</v>
      </c>
      <c r="D1119" s="353" t="s">
        <v>104</v>
      </c>
      <c r="E1119" s="353" t="s">
        <v>191</v>
      </c>
      <c r="F1119" s="354">
        <v>818.4</v>
      </c>
      <c r="G1119" s="353" t="s">
        <v>2301</v>
      </c>
      <c r="H1119" s="353" t="s">
        <v>658</v>
      </c>
      <c r="I1119" s="357" t="s">
        <v>2302</v>
      </c>
      <c r="J1119" s="356" t="s">
        <v>2303</v>
      </c>
      <c r="K1119" s="356" t="s">
        <v>732</v>
      </c>
      <c r="L1119" s="357" t="s">
        <v>1531</v>
      </c>
      <c r="M1119" s="356">
        <v>357637365</v>
      </c>
      <c r="N1119" s="374">
        <v>44616</v>
      </c>
      <c r="O1119" s="70">
        <f t="shared" si="97"/>
        <v>2</v>
      </c>
      <c r="P1119" s="70">
        <f t="shared" si="98"/>
        <v>2</v>
      </c>
      <c r="Q1119" s="135" t="str">
        <f t="shared" si="99"/>
        <v>Gastos_com_Pessoal</v>
      </c>
    </row>
    <row r="1120" spans="1:17" ht="25.5" hidden="1" x14ac:dyDescent="0.2">
      <c r="A1120" s="366">
        <f t="shared" si="96"/>
        <v>1117</v>
      </c>
      <c r="B1120" s="351">
        <v>44616</v>
      </c>
      <c r="C1120" s="375">
        <v>44593</v>
      </c>
      <c r="D1120" s="353" t="s">
        <v>104</v>
      </c>
      <c r="E1120" s="353" t="s">
        <v>189</v>
      </c>
      <c r="F1120" s="354">
        <v>2375.73</v>
      </c>
      <c r="G1120" s="353" t="s">
        <v>2304</v>
      </c>
      <c r="H1120" s="353" t="s">
        <v>658</v>
      </c>
      <c r="I1120" s="357" t="s">
        <v>2302</v>
      </c>
      <c r="J1120" s="356" t="s">
        <v>2303</v>
      </c>
      <c r="K1120" s="356" t="s">
        <v>732</v>
      </c>
      <c r="L1120" s="357" t="s">
        <v>1531</v>
      </c>
      <c r="M1120" s="356">
        <v>357637365</v>
      </c>
      <c r="N1120" s="374">
        <v>44616</v>
      </c>
      <c r="O1120" s="70">
        <f t="shared" si="97"/>
        <v>2</v>
      </c>
      <c r="P1120" s="70">
        <f t="shared" si="98"/>
        <v>2</v>
      </c>
      <c r="Q1120" s="135" t="str">
        <f t="shared" si="99"/>
        <v>Gastos_com_Pessoal</v>
      </c>
    </row>
    <row r="1121" spans="1:17" ht="25.5" hidden="1" x14ac:dyDescent="0.2">
      <c r="A1121" s="366">
        <f t="shared" si="96"/>
        <v>1118</v>
      </c>
      <c r="B1121" s="351">
        <v>44616</v>
      </c>
      <c r="C1121" s="375">
        <v>44593</v>
      </c>
      <c r="D1121" s="353" t="s">
        <v>104</v>
      </c>
      <c r="E1121" s="353" t="s">
        <v>191</v>
      </c>
      <c r="F1121" s="354">
        <v>904.14</v>
      </c>
      <c r="G1121" s="353" t="s">
        <v>2305</v>
      </c>
      <c r="H1121" s="353" t="s">
        <v>138</v>
      </c>
      <c r="I1121" s="357" t="s">
        <v>2306</v>
      </c>
      <c r="J1121" s="356" t="s">
        <v>2307</v>
      </c>
      <c r="K1121" s="356" t="s">
        <v>732</v>
      </c>
      <c r="L1121" s="357" t="s">
        <v>1531</v>
      </c>
      <c r="M1121" s="356">
        <v>357637365</v>
      </c>
      <c r="N1121" s="374">
        <v>44616</v>
      </c>
      <c r="O1121" s="70">
        <f t="shared" si="97"/>
        <v>2</v>
      </c>
      <c r="P1121" s="70">
        <f t="shared" si="98"/>
        <v>2</v>
      </c>
      <c r="Q1121" s="135" t="str">
        <f t="shared" si="99"/>
        <v>Gastos_com_Pessoal</v>
      </c>
    </row>
    <row r="1122" spans="1:17" ht="25.5" hidden="1" x14ac:dyDescent="0.2">
      <c r="A1122" s="366">
        <f t="shared" si="96"/>
        <v>1119</v>
      </c>
      <c r="B1122" s="351">
        <v>44616</v>
      </c>
      <c r="C1122" s="375">
        <v>44593</v>
      </c>
      <c r="D1122" s="353" t="s">
        <v>104</v>
      </c>
      <c r="E1122" s="353" t="s">
        <v>189</v>
      </c>
      <c r="F1122" s="354">
        <v>2581.63</v>
      </c>
      <c r="G1122" s="353" t="s">
        <v>2308</v>
      </c>
      <c r="H1122" s="353" t="s">
        <v>138</v>
      </c>
      <c r="I1122" s="357" t="s">
        <v>2306</v>
      </c>
      <c r="J1122" s="356" t="s">
        <v>2307</v>
      </c>
      <c r="K1122" s="356" t="s">
        <v>732</v>
      </c>
      <c r="L1122" s="357" t="s">
        <v>1531</v>
      </c>
      <c r="M1122" s="356">
        <v>357637365</v>
      </c>
      <c r="N1122" s="374">
        <v>44616</v>
      </c>
      <c r="O1122" s="70">
        <f t="shared" si="97"/>
        <v>2</v>
      </c>
      <c r="P1122" s="70">
        <f t="shared" si="98"/>
        <v>2</v>
      </c>
      <c r="Q1122" s="135" t="str">
        <f t="shared" si="99"/>
        <v>Gastos_com_Pessoal</v>
      </c>
    </row>
    <row r="1123" spans="1:17" ht="25.5" hidden="1" x14ac:dyDescent="0.2">
      <c r="A1123" s="366">
        <f t="shared" si="96"/>
        <v>1120</v>
      </c>
      <c r="B1123" s="351">
        <v>44616</v>
      </c>
      <c r="C1123" s="375">
        <v>44593</v>
      </c>
      <c r="D1123" s="353" t="s">
        <v>104</v>
      </c>
      <c r="E1123" s="353" t="s">
        <v>191</v>
      </c>
      <c r="F1123" s="354">
        <v>896.09</v>
      </c>
      <c r="G1123" s="353" t="s">
        <v>2309</v>
      </c>
      <c r="H1123" s="353" t="s">
        <v>131</v>
      </c>
      <c r="I1123" s="357" t="s">
        <v>2310</v>
      </c>
      <c r="J1123" s="356" t="s">
        <v>2311</v>
      </c>
      <c r="K1123" s="356" t="s">
        <v>732</v>
      </c>
      <c r="L1123" s="357" t="s">
        <v>1531</v>
      </c>
      <c r="M1123" s="356">
        <v>357637365</v>
      </c>
      <c r="N1123" s="374">
        <v>44616</v>
      </c>
      <c r="O1123" s="70">
        <f t="shared" si="97"/>
        <v>2</v>
      </c>
      <c r="P1123" s="70">
        <f t="shared" si="98"/>
        <v>2</v>
      </c>
      <c r="Q1123" s="135" t="str">
        <f t="shared" si="99"/>
        <v>Gastos_com_Pessoal</v>
      </c>
    </row>
    <row r="1124" spans="1:17" ht="25.5" hidden="1" x14ac:dyDescent="0.2">
      <c r="A1124" s="366">
        <f t="shared" si="96"/>
        <v>1121</v>
      </c>
      <c r="B1124" s="351">
        <v>44616</v>
      </c>
      <c r="C1124" s="375">
        <v>44593</v>
      </c>
      <c r="D1124" s="353" t="s">
        <v>104</v>
      </c>
      <c r="E1124" s="353" t="s">
        <v>189</v>
      </c>
      <c r="F1124" s="354">
        <v>2562.2600000000002</v>
      </c>
      <c r="G1124" s="353" t="s">
        <v>2312</v>
      </c>
      <c r="H1124" s="353" t="s">
        <v>131</v>
      </c>
      <c r="I1124" s="357" t="s">
        <v>2310</v>
      </c>
      <c r="J1124" s="356" t="s">
        <v>2311</v>
      </c>
      <c r="K1124" s="356" t="s">
        <v>732</v>
      </c>
      <c r="L1124" s="357" t="s">
        <v>1531</v>
      </c>
      <c r="M1124" s="356">
        <v>357637365</v>
      </c>
      <c r="N1124" s="374">
        <v>44616</v>
      </c>
      <c r="O1124" s="70">
        <f t="shared" si="97"/>
        <v>2</v>
      </c>
      <c r="P1124" s="70">
        <f t="shared" si="98"/>
        <v>2</v>
      </c>
      <c r="Q1124" s="135" t="str">
        <f t="shared" si="99"/>
        <v>Gastos_com_Pessoal</v>
      </c>
    </row>
    <row r="1125" spans="1:17" ht="25.5" hidden="1" x14ac:dyDescent="0.2">
      <c r="A1125" s="366">
        <f t="shared" si="96"/>
        <v>1122</v>
      </c>
      <c r="B1125" s="351">
        <v>44616</v>
      </c>
      <c r="C1125" s="375">
        <v>44593</v>
      </c>
      <c r="D1125" s="353" t="s">
        <v>104</v>
      </c>
      <c r="E1125" s="353" t="s">
        <v>191</v>
      </c>
      <c r="F1125" s="354">
        <v>809.96</v>
      </c>
      <c r="G1125" s="353" t="s">
        <v>2313</v>
      </c>
      <c r="H1125" s="353" t="s">
        <v>131</v>
      </c>
      <c r="I1125" s="357" t="s">
        <v>2314</v>
      </c>
      <c r="J1125" s="356" t="s">
        <v>2315</v>
      </c>
      <c r="K1125" s="356" t="s">
        <v>732</v>
      </c>
      <c r="L1125" s="357" t="s">
        <v>1531</v>
      </c>
      <c r="M1125" s="356">
        <v>357637365</v>
      </c>
      <c r="N1125" s="374">
        <v>44616</v>
      </c>
      <c r="O1125" s="70">
        <f t="shared" si="97"/>
        <v>2</v>
      </c>
      <c r="P1125" s="70">
        <f t="shared" si="98"/>
        <v>2</v>
      </c>
      <c r="Q1125" s="135" t="str">
        <f t="shared" si="99"/>
        <v>Gastos_com_Pessoal</v>
      </c>
    </row>
    <row r="1126" spans="1:17" ht="25.5" hidden="1" x14ac:dyDescent="0.2">
      <c r="A1126" s="366">
        <f t="shared" si="96"/>
        <v>1123</v>
      </c>
      <c r="B1126" s="351">
        <v>44616</v>
      </c>
      <c r="C1126" s="375">
        <v>44593</v>
      </c>
      <c r="D1126" s="353" t="s">
        <v>104</v>
      </c>
      <c r="E1126" s="353" t="s">
        <v>189</v>
      </c>
      <c r="F1126" s="354">
        <v>2298.8000000000002</v>
      </c>
      <c r="G1126" s="353" t="s">
        <v>2316</v>
      </c>
      <c r="H1126" s="353" t="s">
        <v>131</v>
      </c>
      <c r="I1126" s="357" t="s">
        <v>2314</v>
      </c>
      <c r="J1126" s="356" t="s">
        <v>2315</v>
      </c>
      <c r="K1126" s="356" t="s">
        <v>732</v>
      </c>
      <c r="L1126" s="357" t="s">
        <v>1531</v>
      </c>
      <c r="M1126" s="356">
        <v>357637365</v>
      </c>
      <c r="N1126" s="374">
        <v>44616</v>
      </c>
      <c r="O1126" s="70">
        <f t="shared" si="97"/>
        <v>2</v>
      </c>
      <c r="P1126" s="70">
        <f t="shared" si="98"/>
        <v>2</v>
      </c>
      <c r="Q1126" s="135" t="str">
        <f t="shared" si="99"/>
        <v>Gastos_com_Pessoal</v>
      </c>
    </row>
    <row r="1127" spans="1:17" ht="25.5" hidden="1" x14ac:dyDescent="0.2">
      <c r="A1127" s="366">
        <f t="shared" si="96"/>
        <v>1124</v>
      </c>
      <c r="B1127" s="351">
        <v>44616</v>
      </c>
      <c r="C1127" s="375">
        <v>44593</v>
      </c>
      <c r="D1127" s="353" t="s">
        <v>104</v>
      </c>
      <c r="E1127" s="353" t="s">
        <v>191</v>
      </c>
      <c r="F1127" s="354">
        <v>898.69</v>
      </c>
      <c r="G1127" s="353" t="s">
        <v>2317</v>
      </c>
      <c r="H1127" s="353" t="s">
        <v>129</v>
      </c>
      <c r="I1127" s="357" t="s">
        <v>2318</v>
      </c>
      <c r="J1127" s="356" t="s">
        <v>2319</v>
      </c>
      <c r="K1127" s="356" t="s">
        <v>732</v>
      </c>
      <c r="L1127" s="357" t="s">
        <v>1531</v>
      </c>
      <c r="M1127" s="356">
        <v>357637365</v>
      </c>
      <c r="N1127" s="374">
        <v>44616</v>
      </c>
      <c r="O1127" s="70">
        <f t="shared" si="97"/>
        <v>2</v>
      </c>
      <c r="P1127" s="70">
        <f t="shared" si="98"/>
        <v>2</v>
      </c>
      <c r="Q1127" s="135" t="str">
        <f t="shared" si="99"/>
        <v>Gastos_com_Pessoal</v>
      </c>
    </row>
    <row r="1128" spans="1:17" ht="25.5" hidden="1" x14ac:dyDescent="0.2">
      <c r="A1128" s="366">
        <f t="shared" si="96"/>
        <v>1125</v>
      </c>
      <c r="B1128" s="351">
        <v>44616</v>
      </c>
      <c r="C1128" s="375">
        <v>44593</v>
      </c>
      <c r="D1128" s="353" t="s">
        <v>104</v>
      </c>
      <c r="E1128" s="353" t="s">
        <v>189</v>
      </c>
      <c r="F1128" s="354">
        <v>2511.5500000000002</v>
      </c>
      <c r="G1128" s="353" t="s">
        <v>2320</v>
      </c>
      <c r="H1128" s="353" t="s">
        <v>129</v>
      </c>
      <c r="I1128" s="357" t="s">
        <v>2318</v>
      </c>
      <c r="J1128" s="356" t="s">
        <v>2319</v>
      </c>
      <c r="K1128" s="356" t="s">
        <v>732</v>
      </c>
      <c r="L1128" s="357" t="s">
        <v>1531</v>
      </c>
      <c r="M1128" s="356">
        <v>357637365</v>
      </c>
      <c r="N1128" s="374">
        <v>44616</v>
      </c>
      <c r="O1128" s="70">
        <f t="shared" si="97"/>
        <v>2</v>
      </c>
      <c r="P1128" s="70">
        <f t="shared" si="98"/>
        <v>2</v>
      </c>
      <c r="Q1128" s="135" t="str">
        <f t="shared" si="99"/>
        <v>Gastos_com_Pessoal</v>
      </c>
    </row>
    <row r="1129" spans="1:17" ht="25.5" hidden="1" x14ac:dyDescent="0.2">
      <c r="A1129" s="366">
        <f t="shared" si="96"/>
        <v>1126</v>
      </c>
      <c r="B1129" s="351">
        <v>44616</v>
      </c>
      <c r="C1129" s="375">
        <v>44593</v>
      </c>
      <c r="D1129" s="353" t="s">
        <v>104</v>
      </c>
      <c r="E1129" s="353" t="s">
        <v>191</v>
      </c>
      <c r="F1129" s="354">
        <v>567.55999999999995</v>
      </c>
      <c r="G1129" s="353" t="s">
        <v>2321</v>
      </c>
      <c r="H1129" s="353" t="s">
        <v>765</v>
      </c>
      <c r="I1129" s="357" t="s">
        <v>2322</v>
      </c>
      <c r="J1129" s="356" t="s">
        <v>2323</v>
      </c>
      <c r="K1129" s="356" t="s">
        <v>732</v>
      </c>
      <c r="L1129" s="357" t="s">
        <v>1531</v>
      </c>
      <c r="M1129" s="356">
        <v>357637365</v>
      </c>
      <c r="N1129" s="374">
        <v>44616</v>
      </c>
      <c r="O1129" s="70">
        <f t="shared" si="97"/>
        <v>2</v>
      </c>
      <c r="P1129" s="70">
        <f t="shared" si="98"/>
        <v>2</v>
      </c>
      <c r="Q1129" s="135" t="str">
        <f t="shared" si="99"/>
        <v>Gastos_com_Pessoal</v>
      </c>
    </row>
    <row r="1130" spans="1:17" ht="25.5" hidden="1" x14ac:dyDescent="0.2">
      <c r="A1130" s="366">
        <f t="shared" si="96"/>
        <v>1127</v>
      </c>
      <c r="B1130" s="351">
        <v>44616</v>
      </c>
      <c r="C1130" s="375">
        <v>44593</v>
      </c>
      <c r="D1130" s="353" t="s">
        <v>104</v>
      </c>
      <c r="E1130" s="353" t="s">
        <v>189</v>
      </c>
      <c r="F1130" s="354">
        <v>1675.11</v>
      </c>
      <c r="G1130" s="353" t="s">
        <v>2324</v>
      </c>
      <c r="H1130" s="353" t="s">
        <v>765</v>
      </c>
      <c r="I1130" s="357" t="s">
        <v>2322</v>
      </c>
      <c r="J1130" s="356" t="s">
        <v>2323</v>
      </c>
      <c r="K1130" s="356" t="s">
        <v>732</v>
      </c>
      <c r="L1130" s="357" t="s">
        <v>1531</v>
      </c>
      <c r="M1130" s="356">
        <v>357637365</v>
      </c>
      <c r="N1130" s="374">
        <v>44616</v>
      </c>
      <c r="O1130" s="70">
        <f t="shared" si="97"/>
        <v>2</v>
      </c>
      <c r="P1130" s="70">
        <f t="shared" si="98"/>
        <v>2</v>
      </c>
      <c r="Q1130" s="135" t="str">
        <f t="shared" si="99"/>
        <v>Gastos_com_Pessoal</v>
      </c>
    </row>
    <row r="1131" spans="1:17" ht="25.5" hidden="1" x14ac:dyDescent="0.2">
      <c r="A1131" s="366">
        <f t="shared" si="96"/>
        <v>1128</v>
      </c>
      <c r="B1131" s="351">
        <v>44616</v>
      </c>
      <c r="C1131" s="375">
        <v>44593</v>
      </c>
      <c r="D1131" s="353" t="s">
        <v>104</v>
      </c>
      <c r="E1131" s="353" t="s">
        <v>191</v>
      </c>
      <c r="F1131" s="354">
        <v>625.83000000000004</v>
      </c>
      <c r="G1131" s="353" t="s">
        <v>2325</v>
      </c>
      <c r="H1131" s="353" t="s">
        <v>136</v>
      </c>
      <c r="I1131" s="357" t="s">
        <v>2326</v>
      </c>
      <c r="J1131" s="356" t="s">
        <v>2327</v>
      </c>
      <c r="K1131" s="356" t="s">
        <v>732</v>
      </c>
      <c r="L1131" s="357" t="s">
        <v>1531</v>
      </c>
      <c r="M1131" s="356">
        <v>357637365</v>
      </c>
      <c r="N1131" s="374">
        <v>44616</v>
      </c>
      <c r="O1131" s="70">
        <f t="shared" si="97"/>
        <v>2</v>
      </c>
      <c r="P1131" s="70">
        <f t="shared" si="98"/>
        <v>2</v>
      </c>
      <c r="Q1131" s="135" t="str">
        <f t="shared" si="99"/>
        <v>Gastos_com_Pessoal</v>
      </c>
    </row>
    <row r="1132" spans="1:17" ht="25.5" hidden="1" x14ac:dyDescent="0.2">
      <c r="A1132" s="366">
        <f t="shared" si="96"/>
        <v>1129</v>
      </c>
      <c r="B1132" s="351">
        <v>44616</v>
      </c>
      <c r="C1132" s="375">
        <v>44593</v>
      </c>
      <c r="D1132" s="353" t="s">
        <v>104</v>
      </c>
      <c r="E1132" s="353" t="s">
        <v>189</v>
      </c>
      <c r="F1132" s="354">
        <v>1832.52</v>
      </c>
      <c r="G1132" s="353" t="s">
        <v>2328</v>
      </c>
      <c r="H1132" s="353" t="s">
        <v>136</v>
      </c>
      <c r="I1132" s="357" t="s">
        <v>2326</v>
      </c>
      <c r="J1132" s="356" t="s">
        <v>2327</v>
      </c>
      <c r="K1132" s="356" t="s">
        <v>732</v>
      </c>
      <c r="L1132" s="357" t="s">
        <v>1531</v>
      </c>
      <c r="M1132" s="356">
        <v>357637365</v>
      </c>
      <c r="N1132" s="374">
        <v>44616</v>
      </c>
      <c r="O1132" s="70">
        <f t="shared" si="97"/>
        <v>2</v>
      </c>
      <c r="P1132" s="70">
        <f t="shared" si="98"/>
        <v>2</v>
      </c>
      <c r="Q1132" s="135" t="str">
        <f t="shared" si="99"/>
        <v>Gastos_com_Pessoal</v>
      </c>
    </row>
    <row r="1133" spans="1:17" ht="25.5" hidden="1" x14ac:dyDescent="0.2">
      <c r="A1133" s="366">
        <f t="shared" ref="A1133:A1182" si="100">IF(B1133="","",ROW()-ROW($A$3))</f>
        <v>1130</v>
      </c>
      <c r="B1133" s="351">
        <v>44616</v>
      </c>
      <c r="C1133" s="375">
        <v>44593</v>
      </c>
      <c r="D1133" s="353" t="s">
        <v>104</v>
      </c>
      <c r="E1133" s="353" t="s">
        <v>191</v>
      </c>
      <c r="F1133" s="354">
        <v>780.13</v>
      </c>
      <c r="G1133" s="353" t="s">
        <v>2329</v>
      </c>
      <c r="H1133" s="353" t="s">
        <v>131</v>
      </c>
      <c r="I1133" s="357" t="s">
        <v>2330</v>
      </c>
      <c r="J1133" s="356" t="s">
        <v>2331</v>
      </c>
      <c r="K1133" s="356" t="s">
        <v>732</v>
      </c>
      <c r="L1133" s="357" t="s">
        <v>1531</v>
      </c>
      <c r="M1133" s="356">
        <v>357637365</v>
      </c>
      <c r="N1133" s="374">
        <v>44616</v>
      </c>
      <c r="O1133" s="70">
        <f t="shared" si="97"/>
        <v>2</v>
      </c>
      <c r="P1133" s="70">
        <f t="shared" si="98"/>
        <v>2</v>
      </c>
      <c r="Q1133" s="135" t="str">
        <f t="shared" si="99"/>
        <v>Gastos_com_Pessoal</v>
      </c>
    </row>
    <row r="1134" spans="1:17" ht="25.5" hidden="1" x14ac:dyDescent="0.2">
      <c r="A1134" s="366">
        <f t="shared" si="100"/>
        <v>1131</v>
      </c>
      <c r="B1134" s="351">
        <v>44616</v>
      </c>
      <c r="C1134" s="375">
        <v>44593</v>
      </c>
      <c r="D1134" s="353" t="s">
        <v>104</v>
      </c>
      <c r="E1134" s="353" t="s">
        <v>189</v>
      </c>
      <c r="F1134" s="354">
        <v>2227.21</v>
      </c>
      <c r="G1134" s="353" t="s">
        <v>2332</v>
      </c>
      <c r="H1134" s="353" t="s">
        <v>131</v>
      </c>
      <c r="I1134" s="357" t="s">
        <v>2330</v>
      </c>
      <c r="J1134" s="356" t="s">
        <v>2331</v>
      </c>
      <c r="K1134" s="356" t="s">
        <v>732</v>
      </c>
      <c r="L1134" s="357" t="s">
        <v>1531</v>
      </c>
      <c r="M1134" s="356">
        <v>357637365</v>
      </c>
      <c r="N1134" s="374">
        <v>44616</v>
      </c>
      <c r="O1134" s="70">
        <f t="shared" si="97"/>
        <v>2</v>
      </c>
      <c r="P1134" s="70">
        <f t="shared" si="98"/>
        <v>2</v>
      </c>
      <c r="Q1134" s="135" t="str">
        <f t="shared" si="99"/>
        <v>Gastos_com_Pessoal</v>
      </c>
    </row>
    <row r="1135" spans="1:17" ht="25.5" hidden="1" x14ac:dyDescent="0.2">
      <c r="A1135" s="366">
        <f t="shared" si="100"/>
        <v>1132</v>
      </c>
      <c r="B1135" s="351">
        <v>44616</v>
      </c>
      <c r="C1135" s="375">
        <v>44593</v>
      </c>
      <c r="D1135" s="353" t="s">
        <v>104</v>
      </c>
      <c r="E1135" s="353" t="s">
        <v>191</v>
      </c>
      <c r="F1135" s="354">
        <v>896.14</v>
      </c>
      <c r="G1135" s="353" t="s">
        <v>2333</v>
      </c>
      <c r="H1135" s="353" t="s">
        <v>138</v>
      </c>
      <c r="I1135" s="357" t="s">
        <v>2334</v>
      </c>
      <c r="J1135" s="356" t="s">
        <v>2335</v>
      </c>
      <c r="K1135" s="356" t="s">
        <v>732</v>
      </c>
      <c r="L1135" s="357" t="s">
        <v>1531</v>
      </c>
      <c r="M1135" s="356">
        <v>357637365</v>
      </c>
      <c r="N1135" s="374">
        <v>44616</v>
      </c>
      <c r="O1135" s="70">
        <f t="shared" si="97"/>
        <v>2</v>
      </c>
      <c r="P1135" s="70">
        <f t="shared" si="98"/>
        <v>2</v>
      </c>
      <c r="Q1135" s="135" t="str">
        <f t="shared" si="99"/>
        <v>Gastos_com_Pessoal</v>
      </c>
    </row>
    <row r="1136" spans="1:17" ht="25.5" hidden="1" x14ac:dyDescent="0.2">
      <c r="A1136" s="366">
        <f t="shared" si="100"/>
        <v>1133</v>
      </c>
      <c r="B1136" s="351">
        <v>44616</v>
      </c>
      <c r="C1136" s="375">
        <v>44593</v>
      </c>
      <c r="D1136" s="353" t="s">
        <v>104</v>
      </c>
      <c r="E1136" s="353" t="s">
        <v>189</v>
      </c>
      <c r="F1136" s="354">
        <v>2590.83</v>
      </c>
      <c r="G1136" s="353" t="s">
        <v>2336</v>
      </c>
      <c r="H1136" s="353" t="s">
        <v>138</v>
      </c>
      <c r="I1136" s="357" t="s">
        <v>2334</v>
      </c>
      <c r="J1136" s="356" t="s">
        <v>2335</v>
      </c>
      <c r="K1136" s="356" t="s">
        <v>732</v>
      </c>
      <c r="L1136" s="357" t="s">
        <v>1531</v>
      </c>
      <c r="M1136" s="356">
        <v>357637365</v>
      </c>
      <c r="N1136" s="374">
        <v>44616</v>
      </c>
      <c r="O1136" s="70">
        <f t="shared" si="97"/>
        <v>2</v>
      </c>
      <c r="P1136" s="70">
        <f t="shared" si="98"/>
        <v>2</v>
      </c>
      <c r="Q1136" s="135" t="str">
        <f t="shared" si="99"/>
        <v>Gastos_com_Pessoal</v>
      </c>
    </row>
    <row r="1137" spans="1:17" ht="25.5" hidden="1" x14ac:dyDescent="0.2">
      <c r="A1137" s="366">
        <f t="shared" si="100"/>
        <v>1134</v>
      </c>
      <c r="B1137" s="351">
        <v>44616</v>
      </c>
      <c r="C1137" s="375">
        <v>44593</v>
      </c>
      <c r="D1137" s="353" t="s">
        <v>104</v>
      </c>
      <c r="E1137" s="353" t="s">
        <v>191</v>
      </c>
      <c r="F1137" s="354">
        <v>904.81</v>
      </c>
      <c r="G1137" s="353" t="s">
        <v>2337</v>
      </c>
      <c r="H1137" s="353" t="s">
        <v>136</v>
      </c>
      <c r="I1137" s="357" t="s">
        <v>2338</v>
      </c>
      <c r="J1137" s="356" t="s">
        <v>2339</v>
      </c>
      <c r="K1137" s="356" t="s">
        <v>732</v>
      </c>
      <c r="L1137" s="357" t="s">
        <v>1531</v>
      </c>
      <c r="M1137" s="356">
        <v>357637365</v>
      </c>
      <c r="N1137" s="374">
        <v>44616</v>
      </c>
      <c r="O1137" s="70">
        <f t="shared" si="97"/>
        <v>2</v>
      </c>
      <c r="P1137" s="70">
        <f t="shared" si="98"/>
        <v>2</v>
      </c>
      <c r="Q1137" s="135" t="str">
        <f t="shared" si="99"/>
        <v>Gastos_com_Pessoal</v>
      </c>
    </row>
    <row r="1138" spans="1:17" ht="25.5" hidden="1" x14ac:dyDescent="0.2">
      <c r="A1138" s="366">
        <f t="shared" si="100"/>
        <v>1135</v>
      </c>
      <c r="B1138" s="351">
        <v>44616</v>
      </c>
      <c r="C1138" s="375">
        <v>44593</v>
      </c>
      <c r="D1138" s="353" t="s">
        <v>104</v>
      </c>
      <c r="E1138" s="353" t="s">
        <v>189</v>
      </c>
      <c r="F1138" s="354">
        <v>2526.2600000000002</v>
      </c>
      <c r="G1138" s="353" t="s">
        <v>2340</v>
      </c>
      <c r="H1138" s="353" t="s">
        <v>136</v>
      </c>
      <c r="I1138" s="357" t="s">
        <v>2338</v>
      </c>
      <c r="J1138" s="356" t="s">
        <v>2339</v>
      </c>
      <c r="K1138" s="356" t="s">
        <v>732</v>
      </c>
      <c r="L1138" s="357" t="s">
        <v>1531</v>
      </c>
      <c r="M1138" s="356">
        <v>357637365</v>
      </c>
      <c r="N1138" s="374">
        <v>44616</v>
      </c>
      <c r="O1138" s="70">
        <f t="shared" si="97"/>
        <v>2</v>
      </c>
      <c r="P1138" s="70">
        <f t="shared" si="98"/>
        <v>2</v>
      </c>
      <c r="Q1138" s="135" t="str">
        <f t="shared" si="99"/>
        <v>Gastos_com_Pessoal</v>
      </c>
    </row>
    <row r="1139" spans="1:17" ht="25.5" hidden="1" x14ac:dyDescent="0.2">
      <c r="A1139" s="366">
        <f t="shared" si="100"/>
        <v>1136</v>
      </c>
      <c r="B1139" s="351">
        <v>44616</v>
      </c>
      <c r="C1139" s="375">
        <v>44593</v>
      </c>
      <c r="D1139" s="353" t="s">
        <v>104</v>
      </c>
      <c r="E1139" s="353" t="s">
        <v>191</v>
      </c>
      <c r="F1139" s="354">
        <v>807.81</v>
      </c>
      <c r="G1139" s="353" t="s">
        <v>2341</v>
      </c>
      <c r="H1139" s="353" t="s">
        <v>136</v>
      </c>
      <c r="I1139" s="357" t="s">
        <v>790</v>
      </c>
      <c r="J1139" s="356" t="s">
        <v>791</v>
      </c>
      <c r="K1139" s="356" t="s">
        <v>732</v>
      </c>
      <c r="L1139" s="357" t="s">
        <v>1531</v>
      </c>
      <c r="M1139" s="356">
        <v>357637365</v>
      </c>
      <c r="N1139" s="374">
        <v>44616</v>
      </c>
      <c r="O1139" s="70">
        <f t="shared" si="97"/>
        <v>2</v>
      </c>
      <c r="P1139" s="70">
        <f t="shared" si="98"/>
        <v>2</v>
      </c>
      <c r="Q1139" s="135" t="str">
        <f t="shared" si="99"/>
        <v>Gastos_com_Pessoal</v>
      </c>
    </row>
    <row r="1140" spans="1:17" ht="25.5" hidden="1" x14ac:dyDescent="0.2">
      <c r="A1140" s="366">
        <f t="shared" si="100"/>
        <v>1137</v>
      </c>
      <c r="B1140" s="351">
        <v>44616</v>
      </c>
      <c r="C1140" s="375">
        <v>44593</v>
      </c>
      <c r="D1140" s="353" t="s">
        <v>104</v>
      </c>
      <c r="E1140" s="353" t="s">
        <v>189</v>
      </c>
      <c r="F1140" s="354">
        <v>2293.54</v>
      </c>
      <c r="G1140" s="353" t="s">
        <v>2342</v>
      </c>
      <c r="H1140" s="353" t="s">
        <v>136</v>
      </c>
      <c r="I1140" s="357" t="s">
        <v>790</v>
      </c>
      <c r="J1140" s="356" t="s">
        <v>791</v>
      </c>
      <c r="K1140" s="356" t="s">
        <v>732</v>
      </c>
      <c r="L1140" s="357" t="s">
        <v>1531</v>
      </c>
      <c r="M1140" s="356">
        <v>357637365</v>
      </c>
      <c r="N1140" s="374">
        <v>44616</v>
      </c>
      <c r="O1140" s="70">
        <f t="shared" si="97"/>
        <v>2</v>
      </c>
      <c r="P1140" s="70">
        <f t="shared" si="98"/>
        <v>2</v>
      </c>
      <c r="Q1140" s="135" t="str">
        <f t="shared" si="99"/>
        <v>Gastos_com_Pessoal</v>
      </c>
    </row>
    <row r="1141" spans="1:17" ht="25.5" hidden="1" x14ac:dyDescent="0.2">
      <c r="A1141" s="366">
        <f t="shared" si="100"/>
        <v>1138</v>
      </c>
      <c r="B1141" s="351">
        <v>44616</v>
      </c>
      <c r="C1141" s="375">
        <v>44593</v>
      </c>
      <c r="D1141" s="353" t="s">
        <v>104</v>
      </c>
      <c r="E1141" s="353" t="s">
        <v>191</v>
      </c>
      <c r="F1141" s="354">
        <v>847.65</v>
      </c>
      <c r="G1141" s="353" t="s">
        <v>2343</v>
      </c>
      <c r="H1141" s="353" t="s">
        <v>131</v>
      </c>
      <c r="I1141" s="357" t="s">
        <v>2344</v>
      </c>
      <c r="J1141" s="356" t="s">
        <v>2345</v>
      </c>
      <c r="K1141" s="356" t="s">
        <v>732</v>
      </c>
      <c r="L1141" s="357" t="s">
        <v>1531</v>
      </c>
      <c r="M1141" s="356">
        <v>357637365</v>
      </c>
      <c r="N1141" s="374">
        <v>44616</v>
      </c>
      <c r="O1141" s="70">
        <f t="shared" si="97"/>
        <v>2</v>
      </c>
      <c r="P1141" s="70">
        <f t="shared" si="98"/>
        <v>2</v>
      </c>
      <c r="Q1141" s="135" t="str">
        <f t="shared" si="99"/>
        <v>Gastos_com_Pessoal</v>
      </c>
    </row>
    <row r="1142" spans="1:17" ht="25.5" hidden="1" x14ac:dyDescent="0.2">
      <c r="A1142" s="366">
        <f t="shared" si="100"/>
        <v>1139</v>
      </c>
      <c r="B1142" s="351">
        <v>44616</v>
      </c>
      <c r="C1142" s="375">
        <v>44593</v>
      </c>
      <c r="D1142" s="353" t="s">
        <v>104</v>
      </c>
      <c r="E1142" s="353" t="s">
        <v>189</v>
      </c>
      <c r="F1142" s="354">
        <v>2389.0500000000002</v>
      </c>
      <c r="G1142" s="353" t="s">
        <v>2346</v>
      </c>
      <c r="H1142" s="353" t="s">
        <v>131</v>
      </c>
      <c r="I1142" s="357" t="s">
        <v>2344</v>
      </c>
      <c r="J1142" s="356" t="s">
        <v>2345</v>
      </c>
      <c r="K1142" s="356" t="s">
        <v>732</v>
      </c>
      <c r="L1142" s="357" t="s">
        <v>1531</v>
      </c>
      <c r="M1142" s="356">
        <v>357637365</v>
      </c>
      <c r="N1142" s="374">
        <v>44616</v>
      </c>
      <c r="O1142" s="70">
        <f t="shared" si="97"/>
        <v>2</v>
      </c>
      <c r="P1142" s="70">
        <f t="shared" si="98"/>
        <v>2</v>
      </c>
      <c r="Q1142" s="135" t="str">
        <f t="shared" si="99"/>
        <v>Gastos_com_Pessoal</v>
      </c>
    </row>
    <row r="1143" spans="1:17" ht="25.5" hidden="1" x14ac:dyDescent="0.2">
      <c r="A1143" s="366">
        <f t="shared" si="100"/>
        <v>1140</v>
      </c>
      <c r="B1143" s="351">
        <v>44616</v>
      </c>
      <c r="C1143" s="375">
        <v>44593</v>
      </c>
      <c r="D1143" s="353" t="s">
        <v>104</v>
      </c>
      <c r="E1143" s="353" t="s">
        <v>191</v>
      </c>
      <c r="F1143" s="354">
        <v>1179.4000000000001</v>
      </c>
      <c r="G1143" s="353" t="s">
        <v>2347</v>
      </c>
      <c r="H1143" s="353" t="s">
        <v>135</v>
      </c>
      <c r="I1143" s="357" t="s">
        <v>2348</v>
      </c>
      <c r="J1143" s="356" t="s">
        <v>2349</v>
      </c>
      <c r="K1143" s="356" t="s">
        <v>732</v>
      </c>
      <c r="L1143" s="357" t="s">
        <v>1531</v>
      </c>
      <c r="M1143" s="356">
        <v>357637365</v>
      </c>
      <c r="N1143" s="374">
        <v>44616</v>
      </c>
      <c r="O1143" s="70">
        <f t="shared" si="97"/>
        <v>2</v>
      </c>
      <c r="P1143" s="70">
        <f t="shared" si="98"/>
        <v>2</v>
      </c>
      <c r="Q1143" s="135" t="str">
        <f t="shared" si="99"/>
        <v>Gastos_com_Pessoal</v>
      </c>
    </row>
    <row r="1144" spans="1:17" ht="25.5" hidden="1" x14ac:dyDescent="0.2">
      <c r="A1144" s="366">
        <f t="shared" si="100"/>
        <v>1141</v>
      </c>
      <c r="B1144" s="351">
        <v>44616</v>
      </c>
      <c r="C1144" s="375">
        <v>44593</v>
      </c>
      <c r="D1144" s="353" t="s">
        <v>104</v>
      </c>
      <c r="E1144" s="353" t="s">
        <v>189</v>
      </c>
      <c r="F1144" s="354">
        <v>3198.33</v>
      </c>
      <c r="G1144" s="353" t="s">
        <v>2350</v>
      </c>
      <c r="H1144" s="353" t="s">
        <v>135</v>
      </c>
      <c r="I1144" s="357" t="s">
        <v>2348</v>
      </c>
      <c r="J1144" s="356" t="s">
        <v>2349</v>
      </c>
      <c r="K1144" s="356" t="s">
        <v>732</v>
      </c>
      <c r="L1144" s="357" t="s">
        <v>1531</v>
      </c>
      <c r="M1144" s="356">
        <v>357637365</v>
      </c>
      <c r="N1144" s="374">
        <v>44616</v>
      </c>
      <c r="O1144" s="70">
        <f t="shared" si="97"/>
        <v>2</v>
      </c>
      <c r="P1144" s="70">
        <f t="shared" si="98"/>
        <v>2</v>
      </c>
      <c r="Q1144" s="135" t="str">
        <f t="shared" si="99"/>
        <v>Gastos_com_Pessoal</v>
      </c>
    </row>
    <row r="1145" spans="1:17" ht="25.5" hidden="1" x14ac:dyDescent="0.2">
      <c r="A1145" s="366">
        <f t="shared" si="100"/>
        <v>1142</v>
      </c>
      <c r="B1145" s="351">
        <v>44616</v>
      </c>
      <c r="C1145" s="375">
        <v>44593</v>
      </c>
      <c r="D1145" s="353" t="s">
        <v>104</v>
      </c>
      <c r="E1145" s="353" t="s">
        <v>191</v>
      </c>
      <c r="F1145" s="354">
        <v>897.56</v>
      </c>
      <c r="G1145" s="353" t="s">
        <v>2351</v>
      </c>
      <c r="H1145" s="353" t="s">
        <v>129</v>
      </c>
      <c r="I1145" s="357" t="s">
        <v>2352</v>
      </c>
      <c r="J1145" s="356" t="s">
        <v>2353</v>
      </c>
      <c r="K1145" s="356" t="s">
        <v>732</v>
      </c>
      <c r="L1145" s="357" t="s">
        <v>1531</v>
      </c>
      <c r="M1145" s="356">
        <v>357637365</v>
      </c>
      <c r="N1145" s="374">
        <v>44616</v>
      </c>
      <c r="O1145" s="70">
        <f t="shared" si="97"/>
        <v>2</v>
      </c>
      <c r="P1145" s="70">
        <f t="shared" si="98"/>
        <v>2</v>
      </c>
      <c r="Q1145" s="135" t="str">
        <f t="shared" si="99"/>
        <v>Gastos_com_Pessoal</v>
      </c>
    </row>
    <row r="1146" spans="1:17" ht="25.5" hidden="1" x14ac:dyDescent="0.2">
      <c r="A1146" s="366">
        <f t="shared" si="100"/>
        <v>1143</v>
      </c>
      <c r="B1146" s="351">
        <v>44616</v>
      </c>
      <c r="C1146" s="375">
        <v>44593</v>
      </c>
      <c r="D1146" s="353" t="s">
        <v>104</v>
      </c>
      <c r="E1146" s="353" t="s">
        <v>189</v>
      </c>
      <c r="F1146" s="354">
        <v>2509.0100000000002</v>
      </c>
      <c r="G1146" s="353" t="s">
        <v>2354</v>
      </c>
      <c r="H1146" s="353" t="s">
        <v>129</v>
      </c>
      <c r="I1146" s="357" t="s">
        <v>2352</v>
      </c>
      <c r="J1146" s="356" t="s">
        <v>2353</v>
      </c>
      <c r="K1146" s="356" t="s">
        <v>732</v>
      </c>
      <c r="L1146" s="357" t="s">
        <v>1531</v>
      </c>
      <c r="M1146" s="356">
        <v>357637365</v>
      </c>
      <c r="N1146" s="374">
        <v>44616</v>
      </c>
      <c r="O1146" s="70">
        <f t="shared" si="97"/>
        <v>2</v>
      </c>
      <c r="P1146" s="70">
        <f t="shared" si="98"/>
        <v>2</v>
      </c>
      <c r="Q1146" s="135" t="str">
        <f t="shared" si="99"/>
        <v>Gastos_com_Pessoal</v>
      </c>
    </row>
    <row r="1147" spans="1:17" ht="25.5" hidden="1" x14ac:dyDescent="0.2">
      <c r="A1147" s="366">
        <f t="shared" si="100"/>
        <v>1144</v>
      </c>
      <c r="B1147" s="351">
        <v>44616</v>
      </c>
      <c r="C1147" s="375">
        <v>44593</v>
      </c>
      <c r="D1147" s="353" t="s">
        <v>104</v>
      </c>
      <c r="E1147" s="353" t="s">
        <v>191</v>
      </c>
      <c r="F1147" s="354">
        <v>895.85</v>
      </c>
      <c r="G1147" s="353" t="s">
        <v>2355</v>
      </c>
      <c r="H1147" s="353" t="s">
        <v>135</v>
      </c>
      <c r="I1147" s="357" t="s">
        <v>2356</v>
      </c>
      <c r="J1147" s="356" t="s">
        <v>2357</v>
      </c>
      <c r="K1147" s="356" t="s">
        <v>732</v>
      </c>
      <c r="L1147" s="357" t="s">
        <v>1531</v>
      </c>
      <c r="M1147" s="356">
        <v>357637365</v>
      </c>
      <c r="N1147" s="374">
        <v>44616</v>
      </c>
      <c r="O1147" s="70">
        <f t="shared" si="97"/>
        <v>2</v>
      </c>
      <c r="P1147" s="70">
        <f t="shared" si="98"/>
        <v>2</v>
      </c>
      <c r="Q1147" s="135" t="str">
        <f t="shared" si="99"/>
        <v>Gastos_com_Pessoal</v>
      </c>
    </row>
    <row r="1148" spans="1:17" ht="25.5" hidden="1" x14ac:dyDescent="0.2">
      <c r="A1148" s="366">
        <f t="shared" si="100"/>
        <v>1145</v>
      </c>
      <c r="B1148" s="351">
        <v>44616</v>
      </c>
      <c r="C1148" s="375">
        <v>44593</v>
      </c>
      <c r="D1148" s="353" t="s">
        <v>104</v>
      </c>
      <c r="E1148" s="353" t="s">
        <v>189</v>
      </c>
      <c r="F1148" s="354">
        <v>2504.8200000000002</v>
      </c>
      <c r="G1148" s="353" t="s">
        <v>2358</v>
      </c>
      <c r="H1148" s="353" t="s">
        <v>135</v>
      </c>
      <c r="I1148" s="357" t="s">
        <v>2356</v>
      </c>
      <c r="J1148" s="356" t="s">
        <v>2357</v>
      </c>
      <c r="K1148" s="356" t="s">
        <v>732</v>
      </c>
      <c r="L1148" s="357" t="s">
        <v>1531</v>
      </c>
      <c r="M1148" s="356">
        <v>357637365</v>
      </c>
      <c r="N1148" s="374">
        <v>44616</v>
      </c>
      <c r="O1148" s="70">
        <f t="shared" si="97"/>
        <v>2</v>
      </c>
      <c r="P1148" s="70">
        <f t="shared" si="98"/>
        <v>2</v>
      </c>
      <c r="Q1148" s="135" t="str">
        <f t="shared" si="99"/>
        <v>Gastos_com_Pessoal</v>
      </c>
    </row>
    <row r="1149" spans="1:17" ht="25.5" hidden="1" x14ac:dyDescent="0.2">
      <c r="A1149" s="366">
        <f t="shared" si="100"/>
        <v>1146</v>
      </c>
      <c r="B1149" s="351">
        <v>44616</v>
      </c>
      <c r="C1149" s="375">
        <v>44593</v>
      </c>
      <c r="D1149" s="353" t="s">
        <v>104</v>
      </c>
      <c r="E1149" s="353" t="s">
        <v>191</v>
      </c>
      <c r="F1149" s="354">
        <v>847.65</v>
      </c>
      <c r="G1149" s="353" t="s">
        <v>2359</v>
      </c>
      <c r="H1149" s="353" t="s">
        <v>765</v>
      </c>
      <c r="I1149" s="357" t="s">
        <v>2360</v>
      </c>
      <c r="J1149" s="356" t="s">
        <v>2361</v>
      </c>
      <c r="K1149" s="356" t="s">
        <v>732</v>
      </c>
      <c r="L1149" s="357" t="s">
        <v>1531</v>
      </c>
      <c r="M1149" s="356">
        <v>357637365</v>
      </c>
      <c r="N1149" s="374">
        <v>44616</v>
      </c>
      <c r="O1149" s="70">
        <f t="shared" si="97"/>
        <v>2</v>
      </c>
      <c r="P1149" s="70">
        <f t="shared" si="98"/>
        <v>2</v>
      </c>
      <c r="Q1149" s="135" t="str">
        <f t="shared" si="99"/>
        <v>Gastos_com_Pessoal</v>
      </c>
    </row>
    <row r="1150" spans="1:17" ht="25.5" hidden="1" x14ac:dyDescent="0.2">
      <c r="A1150" s="366">
        <f t="shared" si="100"/>
        <v>1147</v>
      </c>
      <c r="B1150" s="351">
        <v>44616</v>
      </c>
      <c r="C1150" s="375">
        <v>44593</v>
      </c>
      <c r="D1150" s="353" t="s">
        <v>104</v>
      </c>
      <c r="E1150" s="353" t="s">
        <v>189</v>
      </c>
      <c r="F1150" s="354">
        <v>2389.0500000000002</v>
      </c>
      <c r="G1150" s="353" t="s">
        <v>2362</v>
      </c>
      <c r="H1150" s="353" t="s">
        <v>765</v>
      </c>
      <c r="I1150" s="357" t="s">
        <v>2360</v>
      </c>
      <c r="J1150" s="356" t="s">
        <v>2361</v>
      </c>
      <c r="K1150" s="356" t="s">
        <v>732</v>
      </c>
      <c r="L1150" s="357" t="s">
        <v>1531</v>
      </c>
      <c r="M1150" s="356">
        <v>357637365</v>
      </c>
      <c r="N1150" s="374">
        <v>44616</v>
      </c>
      <c r="O1150" s="70">
        <f t="shared" si="97"/>
        <v>2</v>
      </c>
      <c r="P1150" s="70">
        <f t="shared" si="98"/>
        <v>2</v>
      </c>
      <c r="Q1150" s="135" t="str">
        <f t="shared" si="99"/>
        <v>Gastos_com_Pessoal</v>
      </c>
    </row>
    <row r="1151" spans="1:17" ht="25.5" hidden="1" x14ac:dyDescent="0.2">
      <c r="A1151" s="366">
        <f t="shared" si="100"/>
        <v>1148</v>
      </c>
      <c r="B1151" s="351">
        <v>44616</v>
      </c>
      <c r="C1151" s="375">
        <v>44593</v>
      </c>
      <c r="D1151" s="353" t="s">
        <v>104</v>
      </c>
      <c r="E1151" s="353" t="s">
        <v>191</v>
      </c>
      <c r="F1151" s="354">
        <v>808.22</v>
      </c>
      <c r="G1151" s="353" t="s">
        <v>2363</v>
      </c>
      <c r="H1151" s="353" t="s">
        <v>129</v>
      </c>
      <c r="I1151" s="357" t="s">
        <v>2364</v>
      </c>
      <c r="J1151" s="356" t="s">
        <v>2365</v>
      </c>
      <c r="K1151" s="356" t="s">
        <v>732</v>
      </c>
      <c r="L1151" s="357" t="s">
        <v>1531</v>
      </c>
      <c r="M1151" s="356">
        <v>357637365</v>
      </c>
      <c r="N1151" s="374">
        <v>44616</v>
      </c>
      <c r="O1151" s="70">
        <f t="shared" si="97"/>
        <v>2</v>
      </c>
      <c r="P1151" s="70">
        <f t="shared" si="98"/>
        <v>2</v>
      </c>
      <c r="Q1151" s="135" t="str">
        <f t="shared" si="99"/>
        <v>Gastos_com_Pessoal</v>
      </c>
    </row>
    <row r="1152" spans="1:17" ht="25.5" hidden="1" x14ac:dyDescent="0.2">
      <c r="A1152" s="366">
        <f t="shared" si="100"/>
        <v>1149</v>
      </c>
      <c r="B1152" s="351">
        <v>44616</v>
      </c>
      <c r="C1152" s="375">
        <v>44593</v>
      </c>
      <c r="D1152" s="353" t="s">
        <v>104</v>
      </c>
      <c r="E1152" s="353" t="s">
        <v>189</v>
      </c>
      <c r="F1152" s="354">
        <v>2322.94</v>
      </c>
      <c r="G1152" s="353" t="s">
        <v>2366</v>
      </c>
      <c r="H1152" s="353" t="s">
        <v>129</v>
      </c>
      <c r="I1152" s="357" t="s">
        <v>2364</v>
      </c>
      <c r="J1152" s="356" t="s">
        <v>2365</v>
      </c>
      <c r="K1152" s="356" t="s">
        <v>732</v>
      </c>
      <c r="L1152" s="357" t="s">
        <v>1531</v>
      </c>
      <c r="M1152" s="356">
        <v>357637365</v>
      </c>
      <c r="N1152" s="374">
        <v>44616</v>
      </c>
      <c r="O1152" s="70">
        <f t="shared" si="97"/>
        <v>2</v>
      </c>
      <c r="P1152" s="70">
        <f t="shared" si="98"/>
        <v>2</v>
      </c>
      <c r="Q1152" s="135" t="str">
        <f t="shared" si="99"/>
        <v>Gastos_com_Pessoal</v>
      </c>
    </row>
    <row r="1153" spans="1:17" ht="25.5" hidden="1" x14ac:dyDescent="0.2">
      <c r="A1153" s="366">
        <f t="shared" si="100"/>
        <v>1150</v>
      </c>
      <c r="B1153" s="351">
        <v>44616</v>
      </c>
      <c r="C1153" s="375">
        <v>44593</v>
      </c>
      <c r="D1153" s="353" t="s">
        <v>104</v>
      </c>
      <c r="E1153" s="353" t="s">
        <v>191</v>
      </c>
      <c r="F1153" s="354">
        <v>808.61</v>
      </c>
      <c r="G1153" s="353" t="s">
        <v>2367</v>
      </c>
      <c r="H1153" s="353" t="s">
        <v>658</v>
      </c>
      <c r="I1153" s="357" t="s">
        <v>2368</v>
      </c>
      <c r="J1153" s="356" t="s">
        <v>2369</v>
      </c>
      <c r="K1153" s="356" t="s">
        <v>732</v>
      </c>
      <c r="L1153" s="357" t="s">
        <v>1531</v>
      </c>
      <c r="M1153" s="356">
        <v>357637365</v>
      </c>
      <c r="N1153" s="374">
        <v>44616</v>
      </c>
      <c r="O1153" s="70">
        <f t="shared" si="97"/>
        <v>2</v>
      </c>
      <c r="P1153" s="70">
        <f t="shared" si="98"/>
        <v>2</v>
      </c>
      <c r="Q1153" s="135" t="str">
        <f t="shared" si="99"/>
        <v>Gastos_com_Pessoal</v>
      </c>
    </row>
    <row r="1154" spans="1:17" ht="25.5" hidden="1" x14ac:dyDescent="0.2">
      <c r="A1154" s="366">
        <f t="shared" si="100"/>
        <v>1151</v>
      </c>
      <c r="B1154" s="351">
        <v>44616</v>
      </c>
      <c r="C1154" s="375">
        <v>44593</v>
      </c>
      <c r="D1154" s="353" t="s">
        <v>104</v>
      </c>
      <c r="E1154" s="353" t="s">
        <v>189</v>
      </c>
      <c r="F1154" s="354">
        <v>2368.64</v>
      </c>
      <c r="G1154" s="353" t="s">
        <v>2370</v>
      </c>
      <c r="H1154" s="353" t="s">
        <v>658</v>
      </c>
      <c r="I1154" s="357" t="s">
        <v>2368</v>
      </c>
      <c r="J1154" s="356" t="s">
        <v>2369</v>
      </c>
      <c r="K1154" s="356" t="s">
        <v>732</v>
      </c>
      <c r="L1154" s="357" t="s">
        <v>1531</v>
      </c>
      <c r="M1154" s="356">
        <v>357637365</v>
      </c>
      <c r="N1154" s="374">
        <v>44616</v>
      </c>
      <c r="O1154" s="70">
        <f t="shared" si="97"/>
        <v>2</v>
      </c>
      <c r="P1154" s="70">
        <f t="shared" si="98"/>
        <v>2</v>
      </c>
      <c r="Q1154" s="135" t="str">
        <f t="shared" si="99"/>
        <v>Gastos_com_Pessoal</v>
      </c>
    </row>
    <row r="1155" spans="1:17" ht="36" hidden="1" x14ac:dyDescent="0.2">
      <c r="A1155" s="366">
        <f t="shared" si="100"/>
        <v>1152</v>
      </c>
      <c r="B1155" s="351">
        <v>44616</v>
      </c>
      <c r="C1155" s="375">
        <v>44593</v>
      </c>
      <c r="D1155" s="353" t="s">
        <v>115</v>
      </c>
      <c r="E1155" s="353" t="s">
        <v>342</v>
      </c>
      <c r="F1155" s="354">
        <v>120</v>
      </c>
      <c r="G1155" s="353" t="s">
        <v>2371</v>
      </c>
      <c r="H1155" s="353" t="s">
        <v>135</v>
      </c>
      <c r="I1155" s="357" t="s">
        <v>2372</v>
      </c>
      <c r="J1155" s="356" t="s">
        <v>2373</v>
      </c>
      <c r="K1155" s="356" t="s">
        <v>732</v>
      </c>
      <c r="L1155" s="357" t="s">
        <v>1531</v>
      </c>
      <c r="M1155" s="356">
        <v>357637365</v>
      </c>
      <c r="N1155" s="374">
        <v>44616</v>
      </c>
      <c r="O1155" s="70">
        <f t="shared" si="97"/>
        <v>2</v>
      </c>
      <c r="P1155" s="70">
        <f t="shared" si="98"/>
        <v>2</v>
      </c>
      <c r="Q1155" s="135" t="str">
        <f t="shared" si="99"/>
        <v>Gastos_Gerais</v>
      </c>
    </row>
    <row r="1156" spans="1:17" ht="36" hidden="1" x14ac:dyDescent="0.2">
      <c r="A1156" s="366">
        <f t="shared" si="100"/>
        <v>1153</v>
      </c>
      <c r="B1156" s="351">
        <v>44616</v>
      </c>
      <c r="C1156" s="375">
        <v>44593</v>
      </c>
      <c r="D1156" s="353" t="s">
        <v>115</v>
      </c>
      <c r="E1156" s="353" t="s">
        <v>342</v>
      </c>
      <c r="F1156" s="354">
        <v>120</v>
      </c>
      <c r="G1156" s="353" t="s">
        <v>2374</v>
      </c>
      <c r="H1156" s="353" t="s">
        <v>135</v>
      </c>
      <c r="I1156" s="357" t="s">
        <v>1886</v>
      </c>
      <c r="J1156" s="356" t="s">
        <v>1887</v>
      </c>
      <c r="K1156" s="356" t="s">
        <v>732</v>
      </c>
      <c r="L1156" s="357" t="s">
        <v>1531</v>
      </c>
      <c r="M1156" s="356">
        <v>357637365</v>
      </c>
      <c r="N1156" s="374">
        <v>44616</v>
      </c>
      <c r="O1156" s="70">
        <f t="shared" si="97"/>
        <v>2</v>
      </c>
      <c r="P1156" s="70">
        <f t="shared" si="98"/>
        <v>2</v>
      </c>
      <c r="Q1156" s="135" t="str">
        <f t="shared" si="99"/>
        <v>Gastos_Gerais</v>
      </c>
    </row>
    <row r="1157" spans="1:17" ht="25.5" hidden="1" x14ac:dyDescent="0.2">
      <c r="A1157" s="366">
        <f t="shared" si="100"/>
        <v>1154</v>
      </c>
      <c r="B1157" s="351">
        <v>44616</v>
      </c>
      <c r="C1157" s="375">
        <v>44593</v>
      </c>
      <c r="D1157" s="353" t="s">
        <v>104</v>
      </c>
      <c r="E1157" s="353" t="s">
        <v>187</v>
      </c>
      <c r="F1157" s="354">
        <v>462.24</v>
      </c>
      <c r="G1157" s="353" t="s">
        <v>1019</v>
      </c>
      <c r="H1157" s="353" t="s">
        <v>131</v>
      </c>
      <c r="I1157" s="357" t="s">
        <v>2375</v>
      </c>
      <c r="J1157" s="356" t="s">
        <v>2376</v>
      </c>
      <c r="K1157" s="356" t="s">
        <v>732</v>
      </c>
      <c r="L1157" s="357" t="s">
        <v>1531</v>
      </c>
      <c r="M1157" s="356">
        <v>357637365</v>
      </c>
      <c r="N1157" s="374">
        <v>44616</v>
      </c>
      <c r="O1157" s="70">
        <f t="shared" si="97"/>
        <v>2</v>
      </c>
      <c r="P1157" s="70">
        <f t="shared" si="98"/>
        <v>2</v>
      </c>
      <c r="Q1157" s="135" t="str">
        <f t="shared" si="99"/>
        <v>Gastos_com_Pessoal</v>
      </c>
    </row>
    <row r="1158" spans="1:17" ht="25.5" hidden="1" x14ac:dyDescent="0.2">
      <c r="A1158" s="366">
        <f t="shared" si="100"/>
        <v>1155</v>
      </c>
      <c r="B1158" s="351">
        <v>44616</v>
      </c>
      <c r="C1158" s="375">
        <v>44593</v>
      </c>
      <c r="D1158" s="353" t="s">
        <v>104</v>
      </c>
      <c r="E1158" s="353" t="s">
        <v>189</v>
      </c>
      <c r="F1158" s="354">
        <v>1694.86</v>
      </c>
      <c r="G1158" s="353" t="s">
        <v>915</v>
      </c>
      <c r="H1158" s="353" t="s">
        <v>131</v>
      </c>
      <c r="I1158" s="357" t="s">
        <v>2375</v>
      </c>
      <c r="J1158" s="356" t="s">
        <v>2376</v>
      </c>
      <c r="K1158" s="356" t="s">
        <v>732</v>
      </c>
      <c r="L1158" s="357" t="s">
        <v>1531</v>
      </c>
      <c r="M1158" s="356">
        <v>357637365</v>
      </c>
      <c r="N1158" s="374">
        <v>44616</v>
      </c>
      <c r="O1158" s="70">
        <f t="shared" si="97"/>
        <v>2</v>
      </c>
      <c r="P1158" s="70">
        <f t="shared" si="98"/>
        <v>2</v>
      </c>
      <c r="Q1158" s="135" t="str">
        <f t="shared" si="99"/>
        <v>Gastos_com_Pessoal</v>
      </c>
    </row>
    <row r="1159" spans="1:17" ht="25.5" hidden="1" x14ac:dyDescent="0.2">
      <c r="A1159" s="366">
        <f t="shared" si="100"/>
        <v>1156</v>
      </c>
      <c r="B1159" s="351">
        <v>44616</v>
      </c>
      <c r="C1159" s="375">
        <v>44593</v>
      </c>
      <c r="D1159" s="353" t="s">
        <v>104</v>
      </c>
      <c r="E1159" s="353" t="s">
        <v>191</v>
      </c>
      <c r="F1159" s="354">
        <v>564.95000000000005</v>
      </c>
      <c r="G1159" s="353" t="s">
        <v>918</v>
      </c>
      <c r="H1159" s="353" t="s">
        <v>131</v>
      </c>
      <c r="I1159" s="357" t="s">
        <v>2375</v>
      </c>
      <c r="J1159" s="356" t="s">
        <v>2376</v>
      </c>
      <c r="K1159" s="356" t="s">
        <v>732</v>
      </c>
      <c r="L1159" s="357" t="s">
        <v>1531</v>
      </c>
      <c r="M1159" s="356">
        <v>357637365</v>
      </c>
      <c r="N1159" s="374">
        <v>44616</v>
      </c>
      <c r="O1159" s="70">
        <f t="shared" si="97"/>
        <v>2</v>
      </c>
      <c r="P1159" s="70">
        <f t="shared" si="98"/>
        <v>2</v>
      </c>
      <c r="Q1159" s="135" t="str">
        <f t="shared" si="99"/>
        <v>Gastos_com_Pessoal</v>
      </c>
    </row>
    <row r="1160" spans="1:17" ht="36" hidden="1" x14ac:dyDescent="0.2">
      <c r="A1160" s="366">
        <f t="shared" si="100"/>
        <v>1157</v>
      </c>
      <c r="B1160" s="351">
        <v>44616</v>
      </c>
      <c r="C1160" s="375">
        <v>44593</v>
      </c>
      <c r="D1160" s="353" t="s">
        <v>104</v>
      </c>
      <c r="E1160" s="353" t="s">
        <v>193</v>
      </c>
      <c r="F1160" s="354">
        <v>3082.19</v>
      </c>
      <c r="G1160" s="353" t="s">
        <v>919</v>
      </c>
      <c r="H1160" s="353" t="s">
        <v>131</v>
      </c>
      <c r="I1160" s="357" t="s">
        <v>2375</v>
      </c>
      <c r="J1160" s="356" t="s">
        <v>2376</v>
      </c>
      <c r="K1160" s="356" t="s">
        <v>732</v>
      </c>
      <c r="L1160" s="357" t="s">
        <v>1531</v>
      </c>
      <c r="M1160" s="356">
        <v>357637365</v>
      </c>
      <c r="N1160" s="374">
        <v>44616</v>
      </c>
      <c r="O1160" s="70">
        <f t="shared" si="97"/>
        <v>2</v>
      </c>
      <c r="P1160" s="70">
        <f t="shared" si="98"/>
        <v>2</v>
      </c>
      <c r="Q1160" s="135" t="str">
        <f t="shared" si="99"/>
        <v>Gastos_com_Pessoal</v>
      </c>
    </row>
    <row r="1161" spans="1:17" ht="25.5" hidden="1" x14ac:dyDescent="0.2">
      <c r="A1161" s="366">
        <f t="shared" si="100"/>
        <v>1158</v>
      </c>
      <c r="B1161" s="351">
        <v>44616</v>
      </c>
      <c r="C1161" s="375">
        <v>44593</v>
      </c>
      <c r="D1161" s="353" t="s">
        <v>104</v>
      </c>
      <c r="E1161" s="353" t="s">
        <v>187</v>
      </c>
      <c r="F1161" s="354">
        <v>78.89</v>
      </c>
      <c r="G1161" s="353" t="s">
        <v>1019</v>
      </c>
      <c r="H1161" s="353" t="s">
        <v>139</v>
      </c>
      <c r="I1161" s="357" t="s">
        <v>2377</v>
      </c>
      <c r="J1161" s="356" t="s">
        <v>2378</v>
      </c>
      <c r="K1161" s="356" t="s">
        <v>732</v>
      </c>
      <c r="L1161" s="357" t="s">
        <v>1531</v>
      </c>
      <c r="M1161" s="356">
        <v>357637365</v>
      </c>
      <c r="N1161" s="374">
        <v>44616</v>
      </c>
      <c r="O1161" s="70">
        <f t="shared" si="97"/>
        <v>2</v>
      </c>
      <c r="P1161" s="70">
        <f t="shared" si="98"/>
        <v>2</v>
      </c>
      <c r="Q1161" s="135" t="str">
        <f t="shared" si="99"/>
        <v>Gastos_com_Pessoal</v>
      </c>
    </row>
    <row r="1162" spans="1:17" ht="25.5" hidden="1" x14ac:dyDescent="0.2">
      <c r="A1162" s="366">
        <f t="shared" si="100"/>
        <v>1159</v>
      </c>
      <c r="B1162" s="351">
        <v>44616</v>
      </c>
      <c r="C1162" s="375">
        <v>44593</v>
      </c>
      <c r="D1162" s="353" t="s">
        <v>104</v>
      </c>
      <c r="E1162" s="353" t="s">
        <v>189</v>
      </c>
      <c r="F1162" s="354">
        <v>110.9</v>
      </c>
      <c r="G1162" s="353" t="s">
        <v>915</v>
      </c>
      <c r="H1162" s="353" t="s">
        <v>139</v>
      </c>
      <c r="I1162" s="357" t="s">
        <v>2377</v>
      </c>
      <c r="J1162" s="356" t="s">
        <v>2378</v>
      </c>
      <c r="K1162" s="356" t="s">
        <v>732</v>
      </c>
      <c r="L1162" s="357" t="s">
        <v>1531</v>
      </c>
      <c r="M1162" s="356">
        <v>357637365</v>
      </c>
      <c r="N1162" s="374">
        <v>44616</v>
      </c>
      <c r="O1162" s="70">
        <f t="shared" si="97"/>
        <v>2</v>
      </c>
      <c r="P1162" s="70">
        <f t="shared" si="98"/>
        <v>2</v>
      </c>
      <c r="Q1162" s="135" t="str">
        <f t="shared" si="99"/>
        <v>Gastos_com_Pessoal</v>
      </c>
    </row>
    <row r="1163" spans="1:17" ht="25.5" hidden="1" x14ac:dyDescent="0.2">
      <c r="A1163" s="366">
        <f t="shared" si="100"/>
        <v>1160</v>
      </c>
      <c r="B1163" s="351">
        <v>44616</v>
      </c>
      <c r="C1163" s="375">
        <v>44593</v>
      </c>
      <c r="D1163" s="353" t="s">
        <v>104</v>
      </c>
      <c r="E1163" s="353" t="s">
        <v>191</v>
      </c>
      <c r="F1163" s="354">
        <v>36.97</v>
      </c>
      <c r="G1163" s="353" t="s">
        <v>918</v>
      </c>
      <c r="H1163" s="353" t="s">
        <v>139</v>
      </c>
      <c r="I1163" s="357" t="s">
        <v>2377</v>
      </c>
      <c r="J1163" s="356" t="s">
        <v>2378</v>
      </c>
      <c r="K1163" s="356" t="s">
        <v>732</v>
      </c>
      <c r="L1163" s="357" t="s">
        <v>1531</v>
      </c>
      <c r="M1163" s="356">
        <v>357637365</v>
      </c>
      <c r="N1163" s="374">
        <v>44616</v>
      </c>
      <c r="O1163" s="70">
        <f t="shared" si="97"/>
        <v>2</v>
      </c>
      <c r="P1163" s="70">
        <f t="shared" si="98"/>
        <v>2</v>
      </c>
      <c r="Q1163" s="135" t="str">
        <f t="shared" si="99"/>
        <v>Gastos_com_Pessoal</v>
      </c>
    </row>
    <row r="1164" spans="1:17" ht="36" hidden="1" x14ac:dyDescent="0.2">
      <c r="A1164" s="366">
        <f t="shared" si="100"/>
        <v>1161</v>
      </c>
      <c r="B1164" s="351">
        <v>44616</v>
      </c>
      <c r="C1164" s="375">
        <v>44593</v>
      </c>
      <c r="D1164" s="353" t="s">
        <v>104</v>
      </c>
      <c r="E1164" s="353" t="s">
        <v>193</v>
      </c>
      <c r="F1164" s="354">
        <v>310.5</v>
      </c>
      <c r="G1164" s="353" t="s">
        <v>919</v>
      </c>
      <c r="H1164" s="353" t="s">
        <v>139</v>
      </c>
      <c r="I1164" s="357" t="s">
        <v>2377</v>
      </c>
      <c r="J1164" s="356" t="s">
        <v>2378</v>
      </c>
      <c r="K1164" s="356" t="s">
        <v>732</v>
      </c>
      <c r="L1164" s="357" t="s">
        <v>1531</v>
      </c>
      <c r="M1164" s="356">
        <v>357637365</v>
      </c>
      <c r="N1164" s="374">
        <v>44616</v>
      </c>
      <c r="O1164" s="70">
        <f t="shared" si="97"/>
        <v>2</v>
      </c>
      <c r="P1164" s="70">
        <f t="shared" si="98"/>
        <v>2</v>
      </c>
      <c r="Q1164" s="135" t="str">
        <f t="shared" si="99"/>
        <v>Gastos_com_Pessoal</v>
      </c>
    </row>
    <row r="1165" spans="1:17" ht="25.5" hidden="1" x14ac:dyDescent="0.2">
      <c r="A1165" s="366">
        <f t="shared" si="100"/>
        <v>1162</v>
      </c>
      <c r="B1165" s="351">
        <v>44616</v>
      </c>
      <c r="C1165" s="375">
        <v>44593</v>
      </c>
      <c r="D1165" s="353" t="s">
        <v>115</v>
      </c>
      <c r="E1165" s="353" t="s">
        <v>342</v>
      </c>
      <c r="F1165" s="354">
        <v>9.1999999999999993</v>
      </c>
      <c r="G1165" s="353" t="s">
        <v>2379</v>
      </c>
      <c r="H1165" s="353" t="s">
        <v>135</v>
      </c>
      <c r="I1165" s="357" t="s">
        <v>1886</v>
      </c>
      <c r="J1165" s="356" t="s">
        <v>1887</v>
      </c>
      <c r="K1165" s="356" t="s">
        <v>732</v>
      </c>
      <c r="L1165" s="357" t="s">
        <v>1531</v>
      </c>
      <c r="M1165" s="356">
        <v>357637365</v>
      </c>
      <c r="N1165" s="374">
        <v>44616</v>
      </c>
      <c r="O1165" s="70">
        <f t="shared" si="97"/>
        <v>2</v>
      </c>
      <c r="P1165" s="70">
        <f t="shared" si="98"/>
        <v>2</v>
      </c>
      <c r="Q1165" s="135" t="str">
        <f t="shared" si="99"/>
        <v>Gastos_Gerais</v>
      </c>
    </row>
    <row r="1166" spans="1:17" ht="25.5" hidden="1" x14ac:dyDescent="0.2">
      <c r="A1166" s="366">
        <f t="shared" si="100"/>
        <v>1163</v>
      </c>
      <c r="B1166" s="351">
        <v>44616</v>
      </c>
      <c r="C1166" s="375">
        <v>44593</v>
      </c>
      <c r="D1166" s="353" t="s">
        <v>104</v>
      </c>
      <c r="E1166" s="353" t="s">
        <v>185</v>
      </c>
      <c r="F1166" s="354">
        <v>997.77</v>
      </c>
      <c r="G1166" s="353" t="s">
        <v>1650</v>
      </c>
      <c r="H1166" s="353" t="s">
        <v>131</v>
      </c>
      <c r="I1166" s="357" t="s">
        <v>2375</v>
      </c>
      <c r="J1166" s="356" t="s">
        <v>2376</v>
      </c>
      <c r="K1166" s="356" t="s">
        <v>1016</v>
      </c>
      <c r="L1166" s="357" t="s">
        <v>1017</v>
      </c>
      <c r="M1166" s="356" t="s">
        <v>2380</v>
      </c>
      <c r="N1166" s="374">
        <v>44616</v>
      </c>
      <c r="O1166" s="70">
        <f t="shared" si="97"/>
        <v>2</v>
      </c>
      <c r="P1166" s="70">
        <f t="shared" si="98"/>
        <v>2</v>
      </c>
      <c r="Q1166" s="135" t="str">
        <f t="shared" si="99"/>
        <v>Gastos_com_Pessoal</v>
      </c>
    </row>
    <row r="1167" spans="1:17" ht="25.5" hidden="1" x14ac:dyDescent="0.2">
      <c r="A1167" s="366">
        <f t="shared" si="100"/>
        <v>1164</v>
      </c>
      <c r="B1167" s="351">
        <v>44616</v>
      </c>
      <c r="C1167" s="375">
        <v>44593</v>
      </c>
      <c r="D1167" s="353" t="s">
        <v>115</v>
      </c>
      <c r="E1167" s="353" t="s">
        <v>300</v>
      </c>
      <c r="F1167" s="354">
        <v>247.8</v>
      </c>
      <c r="G1167" s="353" t="s">
        <v>2381</v>
      </c>
      <c r="H1167" s="353" t="s">
        <v>130</v>
      </c>
      <c r="I1167" s="357" t="s">
        <v>2382</v>
      </c>
      <c r="J1167" s="356" t="s">
        <v>2383</v>
      </c>
      <c r="K1167" s="356" t="s">
        <v>1464</v>
      </c>
      <c r="L1167" s="357" t="s">
        <v>428</v>
      </c>
      <c r="M1167" s="356">
        <v>3643</v>
      </c>
      <c r="N1167" s="374">
        <v>44615</v>
      </c>
      <c r="O1167" s="70">
        <f t="shared" si="97"/>
        <v>2</v>
      </c>
      <c r="P1167" s="70">
        <f t="shared" si="98"/>
        <v>2</v>
      </c>
      <c r="Q1167" s="135" t="str">
        <f t="shared" si="99"/>
        <v>Gastos_Gerais</v>
      </c>
    </row>
    <row r="1168" spans="1:17" ht="25.5" hidden="1" x14ac:dyDescent="0.2">
      <c r="A1168" s="366">
        <f t="shared" si="100"/>
        <v>1165</v>
      </c>
      <c r="B1168" s="351">
        <v>44617</v>
      </c>
      <c r="C1168" s="375">
        <v>44593</v>
      </c>
      <c r="D1168" s="353" t="s">
        <v>115</v>
      </c>
      <c r="E1168" s="353" t="s">
        <v>358</v>
      </c>
      <c r="F1168" s="354">
        <v>110</v>
      </c>
      <c r="G1168" s="353" t="s">
        <v>358</v>
      </c>
      <c r="H1168" s="353" t="s">
        <v>765</v>
      </c>
      <c r="I1168" s="357" t="s">
        <v>2384</v>
      </c>
      <c r="J1168" s="356" t="s">
        <v>2385</v>
      </c>
      <c r="K1168" s="356" t="s">
        <v>704</v>
      </c>
      <c r="L1168" s="357" t="s">
        <v>428</v>
      </c>
      <c r="M1168" s="356">
        <v>48050</v>
      </c>
      <c r="N1168" s="374">
        <v>44607</v>
      </c>
      <c r="O1168" s="70">
        <f t="shared" si="97"/>
        <v>2</v>
      </c>
      <c r="P1168" s="70">
        <f t="shared" si="98"/>
        <v>2</v>
      </c>
      <c r="Q1168" s="135" t="str">
        <f t="shared" si="99"/>
        <v>Gastos_Gerais</v>
      </c>
    </row>
    <row r="1169" spans="1:17" ht="36" hidden="1" x14ac:dyDescent="0.2">
      <c r="A1169" s="366">
        <f t="shared" si="100"/>
        <v>1166</v>
      </c>
      <c r="B1169" s="351">
        <v>44617</v>
      </c>
      <c r="C1169" s="375">
        <v>44593</v>
      </c>
      <c r="D1169" s="353" t="s">
        <v>104</v>
      </c>
      <c r="E1169" s="353" t="s">
        <v>204</v>
      </c>
      <c r="F1169" s="354">
        <v>717.75</v>
      </c>
      <c r="G1169" s="353" t="s">
        <v>2123</v>
      </c>
      <c r="H1169" s="353" t="s">
        <v>127</v>
      </c>
      <c r="I1169" s="357" t="s">
        <v>1299</v>
      </c>
      <c r="J1169" s="356" t="s">
        <v>773</v>
      </c>
      <c r="K1169" s="356" t="s">
        <v>704</v>
      </c>
      <c r="L1169" s="357" t="s">
        <v>704</v>
      </c>
      <c r="M1169" s="356" t="s">
        <v>2386</v>
      </c>
      <c r="N1169" s="374">
        <v>44617</v>
      </c>
      <c r="O1169" s="70">
        <f t="shared" si="97"/>
        <v>2</v>
      </c>
      <c r="P1169" s="70">
        <f t="shared" si="98"/>
        <v>2</v>
      </c>
      <c r="Q1169" s="135" t="str">
        <f t="shared" si="99"/>
        <v>Gastos_com_Pessoal</v>
      </c>
    </row>
    <row r="1170" spans="1:17" ht="25.5" hidden="1" x14ac:dyDescent="0.2">
      <c r="A1170" s="366">
        <f t="shared" si="100"/>
        <v>1167</v>
      </c>
      <c r="B1170" s="351">
        <v>44617</v>
      </c>
      <c r="C1170" s="375">
        <v>44593</v>
      </c>
      <c r="D1170" s="353" t="s">
        <v>115</v>
      </c>
      <c r="E1170" s="353" t="s">
        <v>302</v>
      </c>
      <c r="F1170" s="354">
        <v>1063.8900000000001</v>
      </c>
      <c r="G1170" s="353" t="s">
        <v>2387</v>
      </c>
      <c r="H1170" s="353" t="s">
        <v>132</v>
      </c>
      <c r="I1170" s="357" t="s">
        <v>2388</v>
      </c>
      <c r="J1170" s="356" t="s">
        <v>2389</v>
      </c>
      <c r="K1170" s="356" t="s">
        <v>704</v>
      </c>
      <c r="L1170" s="357" t="s">
        <v>428</v>
      </c>
      <c r="M1170" s="356">
        <v>63012</v>
      </c>
      <c r="N1170" s="374">
        <v>44613</v>
      </c>
      <c r="O1170" s="70">
        <f t="shared" si="97"/>
        <v>2</v>
      </c>
      <c r="P1170" s="70">
        <f t="shared" si="98"/>
        <v>2</v>
      </c>
      <c r="Q1170" s="135" t="str">
        <f t="shared" si="99"/>
        <v>Gastos_Gerais</v>
      </c>
    </row>
    <row r="1171" spans="1:17" ht="38.25" x14ac:dyDescent="0.2">
      <c r="A1171" s="366">
        <f t="shared" si="100"/>
        <v>1168</v>
      </c>
      <c r="B1171" s="362">
        <v>44617</v>
      </c>
      <c r="C1171" s="363">
        <v>44593</v>
      </c>
      <c r="D1171" s="355" t="s">
        <v>117</v>
      </c>
      <c r="E1171" s="355" t="s">
        <v>383</v>
      </c>
      <c r="F1171" s="364">
        <v>2651.42</v>
      </c>
      <c r="G1171" s="355" t="s">
        <v>2390</v>
      </c>
      <c r="H1171" s="355" t="s">
        <v>129</v>
      </c>
      <c r="I1171" s="357" t="s">
        <v>1418</v>
      </c>
      <c r="J1171" s="357" t="s">
        <v>1211</v>
      </c>
      <c r="K1171" s="357" t="s">
        <v>704</v>
      </c>
      <c r="L1171" s="357" t="s">
        <v>428</v>
      </c>
      <c r="M1171" s="356">
        <v>94</v>
      </c>
      <c r="N1171" s="374">
        <v>44614</v>
      </c>
      <c r="O1171" s="70">
        <f t="shared" si="97"/>
        <v>2</v>
      </c>
      <c r="P1171" s="70">
        <f t="shared" si="98"/>
        <v>2</v>
      </c>
      <c r="Q1171" s="135" t="str">
        <f t="shared" si="99"/>
        <v>Aquisição_de_Bens_Permanentes</v>
      </c>
    </row>
    <row r="1172" spans="1:17" ht="25.5" hidden="1" x14ac:dyDescent="0.2">
      <c r="A1172" s="366">
        <f t="shared" si="100"/>
        <v>1169</v>
      </c>
      <c r="B1172" s="351">
        <v>44617</v>
      </c>
      <c r="C1172" s="375">
        <v>44593</v>
      </c>
      <c r="D1172" s="353" t="s">
        <v>115</v>
      </c>
      <c r="E1172" s="353" t="s">
        <v>368</v>
      </c>
      <c r="F1172" s="354">
        <v>3806.18</v>
      </c>
      <c r="G1172" s="353" t="s">
        <v>2391</v>
      </c>
      <c r="H1172" s="353" t="s">
        <v>129</v>
      </c>
      <c r="I1172" s="357" t="s">
        <v>1418</v>
      </c>
      <c r="J1172" s="356" t="s">
        <v>1211</v>
      </c>
      <c r="K1172" s="356" t="s">
        <v>704</v>
      </c>
      <c r="L1172" s="357" t="s">
        <v>428</v>
      </c>
      <c r="M1172" s="356">
        <v>94</v>
      </c>
      <c r="N1172" s="374">
        <v>44614</v>
      </c>
      <c r="O1172" s="70">
        <f t="shared" si="97"/>
        <v>2</v>
      </c>
      <c r="P1172" s="70">
        <f t="shared" si="98"/>
        <v>2</v>
      </c>
      <c r="Q1172" s="135" t="str">
        <f t="shared" si="99"/>
        <v>Gastos_Gerais</v>
      </c>
    </row>
    <row r="1173" spans="1:17" ht="25.5" hidden="1" x14ac:dyDescent="0.2">
      <c r="A1173" s="366">
        <f t="shared" si="100"/>
        <v>1170</v>
      </c>
      <c r="B1173" s="351">
        <v>44617</v>
      </c>
      <c r="C1173" s="375">
        <v>44593</v>
      </c>
      <c r="D1173" s="353" t="s">
        <v>115</v>
      </c>
      <c r="E1173" s="353" t="s">
        <v>232</v>
      </c>
      <c r="F1173" s="354">
        <v>9528.43</v>
      </c>
      <c r="G1173" s="353" t="s">
        <v>761</v>
      </c>
      <c r="H1173" s="353" t="s">
        <v>135</v>
      </c>
      <c r="I1173" s="357" t="s">
        <v>1089</v>
      </c>
      <c r="J1173" s="356" t="s">
        <v>703</v>
      </c>
      <c r="K1173" s="356" t="s">
        <v>704</v>
      </c>
      <c r="L1173" s="357" t="s">
        <v>705</v>
      </c>
      <c r="M1173" s="356" t="s">
        <v>2392</v>
      </c>
      <c r="N1173" s="374">
        <v>44617</v>
      </c>
      <c r="O1173" s="70">
        <f t="shared" si="97"/>
        <v>2</v>
      </c>
      <c r="P1173" s="70">
        <f t="shared" si="98"/>
        <v>2</v>
      </c>
      <c r="Q1173" s="135" t="str">
        <f t="shared" si="99"/>
        <v>Gastos_Gerais</v>
      </c>
    </row>
    <row r="1174" spans="1:17" ht="25.5" hidden="1" x14ac:dyDescent="0.2">
      <c r="A1174" s="366">
        <f t="shared" si="100"/>
        <v>1171</v>
      </c>
      <c r="B1174" s="351">
        <v>44617</v>
      </c>
      <c r="C1174" s="375">
        <v>44593</v>
      </c>
      <c r="D1174" s="353" t="s">
        <v>115</v>
      </c>
      <c r="E1174" s="353" t="s">
        <v>336</v>
      </c>
      <c r="F1174" s="386">
        <v>20355</v>
      </c>
      <c r="G1174" s="353" t="s">
        <v>2393</v>
      </c>
      <c r="H1174" s="353" t="s">
        <v>127</v>
      </c>
      <c r="I1174" s="357" t="s">
        <v>2078</v>
      </c>
      <c r="J1174" s="356" t="s">
        <v>2079</v>
      </c>
      <c r="K1174" s="356" t="s">
        <v>704</v>
      </c>
      <c r="L1174" s="357" t="s">
        <v>428</v>
      </c>
      <c r="M1174" s="356">
        <v>11487</v>
      </c>
      <c r="N1174" s="374">
        <v>44617</v>
      </c>
      <c r="O1174" s="70">
        <f t="shared" si="97"/>
        <v>2</v>
      </c>
      <c r="P1174" s="70">
        <f t="shared" si="98"/>
        <v>2</v>
      </c>
      <c r="Q1174" s="135" t="str">
        <f t="shared" si="99"/>
        <v>Gastos_Gerais</v>
      </c>
    </row>
    <row r="1175" spans="1:17" ht="25.5" hidden="1" x14ac:dyDescent="0.2">
      <c r="A1175" s="366">
        <f t="shared" si="100"/>
        <v>1172</v>
      </c>
      <c r="B1175" s="351">
        <v>44617</v>
      </c>
      <c r="C1175" s="375">
        <v>44593</v>
      </c>
      <c r="D1175" s="353" t="s">
        <v>115</v>
      </c>
      <c r="E1175" s="353" t="s">
        <v>328</v>
      </c>
      <c r="F1175" s="354">
        <v>1000</v>
      </c>
      <c r="G1175" s="353" t="s">
        <v>1010</v>
      </c>
      <c r="H1175" s="353" t="s">
        <v>131</v>
      </c>
      <c r="I1175" s="357" t="s">
        <v>727</v>
      </c>
      <c r="J1175" s="356" t="s">
        <v>728</v>
      </c>
      <c r="K1175" s="356" t="s">
        <v>704</v>
      </c>
      <c r="L1175" s="357" t="s">
        <v>704</v>
      </c>
      <c r="M1175" s="356" t="s">
        <v>2394</v>
      </c>
      <c r="N1175" s="374">
        <v>44617</v>
      </c>
      <c r="O1175" s="70">
        <f t="shared" ref="O1175:O1215" si="101">IF(B1175=0,0,IF(YEAR(B1175)=$P$1,MONTH(B1175)-$O$1+1,(YEAR(B1175)-$P$1)*12-$O$1+1+MONTH(B1175)))</f>
        <v>2</v>
      </c>
      <c r="P1175" s="70">
        <f t="shared" ref="P1175:P1215" si="102">IF(C1175=0,0,IF(YEAR(C1175)=$P$1,MONTH(C1175)-$O$1+1,(YEAR(C1175)-$P$1)*12-$O$1+1+MONTH(C1175)))</f>
        <v>2</v>
      </c>
      <c r="Q1175" s="135" t="str">
        <f t="shared" ref="Q1175:Q1215" si="103">SUBSTITUTE(D1175," ","_")</f>
        <v>Gastos_Gerais</v>
      </c>
    </row>
    <row r="1176" spans="1:17" ht="25.5" hidden="1" x14ac:dyDescent="0.2">
      <c r="A1176" s="366">
        <f t="shared" si="100"/>
        <v>1173</v>
      </c>
      <c r="B1176" s="351">
        <v>44617</v>
      </c>
      <c r="C1176" s="375">
        <v>44593</v>
      </c>
      <c r="D1176" s="353" t="s">
        <v>115</v>
      </c>
      <c r="E1176" s="353" t="s">
        <v>328</v>
      </c>
      <c r="F1176" s="354">
        <v>1000</v>
      </c>
      <c r="G1176" s="353" t="s">
        <v>1139</v>
      </c>
      <c r="H1176" s="353" t="s">
        <v>136</v>
      </c>
      <c r="I1176" s="357" t="s">
        <v>727</v>
      </c>
      <c r="J1176" s="356" t="s">
        <v>728</v>
      </c>
      <c r="K1176" s="356" t="s">
        <v>704</v>
      </c>
      <c r="L1176" s="357" t="s">
        <v>704</v>
      </c>
      <c r="M1176" s="356" t="s">
        <v>2395</v>
      </c>
      <c r="N1176" s="374">
        <v>44617</v>
      </c>
      <c r="O1176" s="70">
        <f t="shared" si="101"/>
        <v>2</v>
      </c>
      <c r="P1176" s="70">
        <f t="shared" si="102"/>
        <v>2</v>
      </c>
      <c r="Q1176" s="135" t="str">
        <f t="shared" si="103"/>
        <v>Gastos_Gerais</v>
      </c>
    </row>
    <row r="1177" spans="1:17" ht="25.5" hidden="1" x14ac:dyDescent="0.2">
      <c r="A1177" s="366">
        <f t="shared" si="100"/>
        <v>1174</v>
      </c>
      <c r="B1177" s="351">
        <v>44617</v>
      </c>
      <c r="C1177" s="375">
        <v>44593</v>
      </c>
      <c r="D1177" s="353" t="s">
        <v>115</v>
      </c>
      <c r="E1177" s="353" t="s">
        <v>366</v>
      </c>
      <c r="F1177" s="354">
        <v>1312.35</v>
      </c>
      <c r="G1177" s="353" t="s">
        <v>1815</v>
      </c>
      <c r="H1177" s="353" t="s">
        <v>135</v>
      </c>
      <c r="I1177" s="357" t="s">
        <v>2396</v>
      </c>
      <c r="J1177" s="356" t="s">
        <v>2397</v>
      </c>
      <c r="K1177" s="356" t="s">
        <v>704</v>
      </c>
      <c r="L1177" s="357" t="s">
        <v>428</v>
      </c>
      <c r="M1177" s="356">
        <v>193832</v>
      </c>
      <c r="N1177" s="374">
        <v>44613</v>
      </c>
      <c r="O1177" s="70">
        <f t="shared" si="101"/>
        <v>2</v>
      </c>
      <c r="P1177" s="70">
        <f t="shared" si="102"/>
        <v>2</v>
      </c>
      <c r="Q1177" s="135" t="str">
        <f t="shared" si="103"/>
        <v>Gastos_Gerais</v>
      </c>
    </row>
    <row r="1178" spans="1:17" ht="25.5" hidden="1" x14ac:dyDescent="0.2">
      <c r="A1178" s="366">
        <f t="shared" si="100"/>
        <v>1175</v>
      </c>
      <c r="B1178" s="351">
        <v>44617</v>
      </c>
      <c r="C1178" s="375">
        <v>44562</v>
      </c>
      <c r="D1178" s="353" t="s">
        <v>115</v>
      </c>
      <c r="E1178" s="353" t="s">
        <v>234</v>
      </c>
      <c r="F1178" s="354">
        <v>123.17</v>
      </c>
      <c r="G1178" s="353" t="s">
        <v>2024</v>
      </c>
      <c r="H1178" s="353" t="s">
        <v>139</v>
      </c>
      <c r="I1178" s="357" t="s">
        <v>768</v>
      </c>
      <c r="J1178" s="356" t="s">
        <v>824</v>
      </c>
      <c r="K1178" s="356" t="s">
        <v>704</v>
      </c>
      <c r="L1178" s="357" t="s">
        <v>705</v>
      </c>
      <c r="M1178" s="356" t="s">
        <v>2398</v>
      </c>
      <c r="N1178" s="374">
        <v>44617</v>
      </c>
      <c r="O1178" s="70">
        <f t="shared" si="101"/>
        <v>2</v>
      </c>
      <c r="P1178" s="70">
        <f t="shared" si="102"/>
        <v>1</v>
      </c>
      <c r="Q1178" s="135" t="str">
        <f t="shared" si="103"/>
        <v>Gastos_Gerais</v>
      </c>
    </row>
    <row r="1179" spans="1:17" ht="25.5" hidden="1" x14ac:dyDescent="0.2">
      <c r="A1179" s="366">
        <f t="shared" si="100"/>
        <v>1176</v>
      </c>
      <c r="B1179" s="351">
        <v>44617</v>
      </c>
      <c r="C1179" s="375">
        <v>44593</v>
      </c>
      <c r="D1179" s="353" t="s">
        <v>115</v>
      </c>
      <c r="E1179" s="353" t="s">
        <v>260</v>
      </c>
      <c r="F1179" s="354">
        <v>3200</v>
      </c>
      <c r="G1179" s="353" t="s">
        <v>2399</v>
      </c>
      <c r="H1179" s="353" t="s">
        <v>130</v>
      </c>
      <c r="I1179" s="357" t="s">
        <v>2400</v>
      </c>
      <c r="J1179" s="356" t="s">
        <v>2401</v>
      </c>
      <c r="K1179" s="356" t="s">
        <v>704</v>
      </c>
      <c r="L1179" s="357" t="s">
        <v>428</v>
      </c>
      <c r="M1179" s="356">
        <v>2022130</v>
      </c>
      <c r="N1179" s="374">
        <v>44614</v>
      </c>
      <c r="O1179" s="70">
        <f t="shared" si="101"/>
        <v>2</v>
      </c>
      <c r="P1179" s="70">
        <f t="shared" si="102"/>
        <v>2</v>
      </c>
      <c r="Q1179" s="135" t="str">
        <f t="shared" si="103"/>
        <v>Gastos_Gerais</v>
      </c>
    </row>
    <row r="1180" spans="1:17" ht="25.5" hidden="1" x14ac:dyDescent="0.2">
      <c r="A1180" s="366">
        <f t="shared" si="100"/>
        <v>1177</v>
      </c>
      <c r="B1180" s="351">
        <v>44617</v>
      </c>
      <c r="C1180" s="375">
        <v>44593</v>
      </c>
      <c r="D1180" s="353" t="s">
        <v>115</v>
      </c>
      <c r="E1180" s="353" t="s">
        <v>366</v>
      </c>
      <c r="F1180" s="354">
        <v>209.8</v>
      </c>
      <c r="G1180" s="353" t="s">
        <v>2402</v>
      </c>
      <c r="H1180" s="353" t="s">
        <v>140</v>
      </c>
      <c r="I1180" s="357" t="s">
        <v>2403</v>
      </c>
      <c r="J1180" s="356" t="s">
        <v>2404</v>
      </c>
      <c r="K1180" s="356" t="s">
        <v>704</v>
      </c>
      <c r="L1180" s="357" t="s">
        <v>428</v>
      </c>
      <c r="M1180" s="356">
        <v>53087</v>
      </c>
      <c r="N1180" s="374">
        <v>44593</v>
      </c>
      <c r="O1180" s="70">
        <f t="shared" si="101"/>
        <v>2</v>
      </c>
      <c r="P1180" s="70">
        <f t="shared" si="102"/>
        <v>2</v>
      </c>
      <c r="Q1180" s="135" t="str">
        <f t="shared" si="103"/>
        <v>Gastos_Gerais</v>
      </c>
    </row>
    <row r="1181" spans="1:17" ht="25.5" hidden="1" x14ac:dyDescent="0.2">
      <c r="A1181" s="366">
        <f t="shared" si="100"/>
        <v>1178</v>
      </c>
      <c r="B1181" s="362">
        <v>44617</v>
      </c>
      <c r="C1181" s="363">
        <v>44593</v>
      </c>
      <c r="D1181" s="355" t="s">
        <v>115</v>
      </c>
      <c r="E1181" s="355" t="s">
        <v>378</v>
      </c>
      <c r="F1181" s="364">
        <v>635</v>
      </c>
      <c r="G1181" s="355" t="s">
        <v>2405</v>
      </c>
      <c r="H1181" s="355" t="s">
        <v>130</v>
      </c>
      <c r="I1181" s="357" t="s">
        <v>2406</v>
      </c>
      <c r="J1181" s="356" t="s">
        <v>2407</v>
      </c>
      <c r="K1181" s="356" t="s">
        <v>704</v>
      </c>
      <c r="L1181" s="357" t="s">
        <v>428</v>
      </c>
      <c r="M1181" s="356">
        <v>202223</v>
      </c>
      <c r="N1181" s="374">
        <v>44593</v>
      </c>
      <c r="O1181" s="70">
        <f t="shared" si="101"/>
        <v>2</v>
      </c>
      <c r="P1181" s="70">
        <f t="shared" si="102"/>
        <v>2</v>
      </c>
      <c r="Q1181" s="135" t="str">
        <f t="shared" si="103"/>
        <v>Gastos_Gerais</v>
      </c>
    </row>
    <row r="1182" spans="1:17" ht="25.5" hidden="1" x14ac:dyDescent="0.2">
      <c r="A1182" s="366">
        <f t="shared" si="100"/>
        <v>1179</v>
      </c>
      <c r="B1182" s="351">
        <v>44617</v>
      </c>
      <c r="C1182" s="375">
        <v>44593</v>
      </c>
      <c r="D1182" s="353" t="s">
        <v>115</v>
      </c>
      <c r="E1182" s="353" t="s">
        <v>342</v>
      </c>
      <c r="F1182" s="354">
        <v>556</v>
      </c>
      <c r="G1182" s="353" t="s">
        <v>2408</v>
      </c>
      <c r="H1182" s="353" t="s">
        <v>128</v>
      </c>
      <c r="I1182" s="357" t="s">
        <v>2409</v>
      </c>
      <c r="J1182" s="356" t="s">
        <v>2410</v>
      </c>
      <c r="K1182" s="356" t="s">
        <v>704</v>
      </c>
      <c r="L1182" s="357" t="s">
        <v>428</v>
      </c>
      <c r="M1182" s="356">
        <v>2022538</v>
      </c>
      <c r="N1182" s="374">
        <v>44606</v>
      </c>
      <c r="O1182" s="70">
        <f t="shared" si="101"/>
        <v>2</v>
      </c>
      <c r="P1182" s="70">
        <f t="shared" si="102"/>
        <v>2</v>
      </c>
      <c r="Q1182" s="135" t="str">
        <f t="shared" si="103"/>
        <v>Gastos_Gerais</v>
      </c>
    </row>
    <row r="1183" spans="1:17" ht="36" hidden="1" x14ac:dyDescent="0.2">
      <c r="A1183" s="366">
        <f t="shared" ref="A1183:A2466" si="104">IF(B1183="","",ROW()-ROW($A$3))</f>
        <v>1180</v>
      </c>
      <c r="B1183" s="351">
        <v>44617</v>
      </c>
      <c r="C1183" s="375">
        <v>44593</v>
      </c>
      <c r="D1183" s="353" t="s">
        <v>115</v>
      </c>
      <c r="E1183" s="353" t="s">
        <v>405</v>
      </c>
      <c r="F1183" s="354">
        <v>480</v>
      </c>
      <c r="G1183" s="353" t="s">
        <v>2411</v>
      </c>
      <c r="H1183" s="353" t="s">
        <v>130</v>
      </c>
      <c r="I1183" s="357" t="s">
        <v>2406</v>
      </c>
      <c r="J1183" s="356" t="s">
        <v>2407</v>
      </c>
      <c r="K1183" s="356" t="s">
        <v>704</v>
      </c>
      <c r="L1183" s="357" t="s">
        <v>428</v>
      </c>
      <c r="M1183" s="356">
        <v>11074</v>
      </c>
      <c r="N1183" s="374">
        <v>44596</v>
      </c>
      <c r="O1183" s="70">
        <f t="shared" si="101"/>
        <v>2</v>
      </c>
      <c r="P1183" s="70">
        <f t="shared" si="102"/>
        <v>2</v>
      </c>
      <c r="Q1183" s="135" t="str">
        <f t="shared" si="103"/>
        <v>Gastos_Gerais</v>
      </c>
    </row>
    <row r="1184" spans="1:17" ht="25.5" hidden="1" x14ac:dyDescent="0.2">
      <c r="A1184" s="366">
        <f t="shared" si="104"/>
        <v>1181</v>
      </c>
      <c r="B1184" s="351">
        <v>44617</v>
      </c>
      <c r="C1184" s="375">
        <v>44593</v>
      </c>
      <c r="D1184" s="353" t="s">
        <v>115</v>
      </c>
      <c r="E1184" s="353" t="s">
        <v>308</v>
      </c>
      <c r="F1184" s="354">
        <v>1279.75</v>
      </c>
      <c r="G1184" s="353" t="s">
        <v>1735</v>
      </c>
      <c r="H1184" s="353" t="s">
        <v>128</v>
      </c>
      <c r="I1184" s="357" t="s">
        <v>934</v>
      </c>
      <c r="J1184" s="356" t="s">
        <v>935</v>
      </c>
      <c r="K1184" s="356" t="s">
        <v>704</v>
      </c>
      <c r="L1184" s="357" t="s">
        <v>428</v>
      </c>
      <c r="M1184" s="356">
        <v>141294</v>
      </c>
      <c r="N1184" s="374">
        <v>44600</v>
      </c>
      <c r="O1184" s="70">
        <f t="shared" si="101"/>
        <v>2</v>
      </c>
      <c r="P1184" s="70">
        <f t="shared" si="102"/>
        <v>2</v>
      </c>
      <c r="Q1184" s="135" t="str">
        <f t="shared" si="103"/>
        <v>Gastos_Gerais</v>
      </c>
    </row>
    <row r="1185" spans="1:17" ht="25.5" hidden="1" x14ac:dyDescent="0.2">
      <c r="A1185" s="366">
        <f t="shared" si="104"/>
        <v>1182</v>
      </c>
      <c r="B1185" s="351">
        <v>44617</v>
      </c>
      <c r="C1185" s="375">
        <v>44593</v>
      </c>
      <c r="D1185" s="353" t="s">
        <v>115</v>
      </c>
      <c r="E1185" s="353" t="s">
        <v>260</v>
      </c>
      <c r="F1185" s="354">
        <v>307.64999999999998</v>
      </c>
      <c r="G1185" s="353" t="s">
        <v>2412</v>
      </c>
      <c r="H1185" s="353" t="s">
        <v>129</v>
      </c>
      <c r="I1185" s="357" t="s">
        <v>1210</v>
      </c>
      <c r="J1185" s="356" t="s">
        <v>1211</v>
      </c>
      <c r="K1185" s="356" t="s">
        <v>704</v>
      </c>
      <c r="L1185" s="357" t="s">
        <v>428</v>
      </c>
      <c r="M1185" s="356">
        <v>202286</v>
      </c>
      <c r="N1185" s="374">
        <v>44613</v>
      </c>
      <c r="O1185" s="70">
        <f t="shared" si="101"/>
        <v>2</v>
      </c>
      <c r="P1185" s="70">
        <f t="shared" si="102"/>
        <v>2</v>
      </c>
      <c r="Q1185" s="135" t="str">
        <f t="shared" si="103"/>
        <v>Gastos_Gerais</v>
      </c>
    </row>
    <row r="1186" spans="1:17" ht="25.5" hidden="1" x14ac:dyDescent="0.2">
      <c r="A1186" s="366">
        <f t="shared" si="104"/>
        <v>1183</v>
      </c>
      <c r="B1186" s="351">
        <v>44617</v>
      </c>
      <c r="C1186" s="375">
        <v>44593</v>
      </c>
      <c r="D1186" s="353" t="s">
        <v>115</v>
      </c>
      <c r="E1186" s="353" t="s">
        <v>308</v>
      </c>
      <c r="F1186" s="354">
        <v>227.45</v>
      </c>
      <c r="G1186" s="353" t="s">
        <v>2413</v>
      </c>
      <c r="H1186" s="353" t="s">
        <v>129</v>
      </c>
      <c r="I1186" s="357" t="s">
        <v>718</v>
      </c>
      <c r="J1186" s="356" t="s">
        <v>719</v>
      </c>
      <c r="K1186" s="356" t="s">
        <v>704</v>
      </c>
      <c r="L1186" s="357" t="s">
        <v>428</v>
      </c>
      <c r="M1186" s="356">
        <v>30567</v>
      </c>
      <c r="N1186" s="374">
        <v>44615</v>
      </c>
      <c r="O1186" s="70">
        <f t="shared" si="101"/>
        <v>2</v>
      </c>
      <c r="P1186" s="70">
        <f t="shared" si="102"/>
        <v>2</v>
      </c>
      <c r="Q1186" s="135" t="str">
        <f t="shared" si="103"/>
        <v>Gastos_Gerais</v>
      </c>
    </row>
    <row r="1187" spans="1:17" ht="48" hidden="1" x14ac:dyDescent="0.2">
      <c r="A1187" s="366">
        <f t="shared" si="104"/>
        <v>1184</v>
      </c>
      <c r="B1187" s="351">
        <v>44617</v>
      </c>
      <c r="C1187" s="375">
        <v>44593</v>
      </c>
      <c r="D1187" s="353" t="s">
        <v>115</v>
      </c>
      <c r="E1187" s="353" t="s">
        <v>298</v>
      </c>
      <c r="F1187" s="386">
        <v>422.4</v>
      </c>
      <c r="G1187" s="353" t="s">
        <v>2414</v>
      </c>
      <c r="H1187" s="353" t="s">
        <v>127</v>
      </c>
      <c r="I1187" s="357" t="s">
        <v>2415</v>
      </c>
      <c r="J1187" s="356" t="s">
        <v>2416</v>
      </c>
      <c r="K1187" s="356" t="s">
        <v>704</v>
      </c>
      <c r="L1187" s="357" t="s">
        <v>428</v>
      </c>
      <c r="M1187" s="356">
        <v>3137</v>
      </c>
      <c r="N1187" s="374">
        <v>44595</v>
      </c>
      <c r="O1187" s="70">
        <f t="shared" si="101"/>
        <v>2</v>
      </c>
      <c r="P1187" s="70">
        <f t="shared" si="102"/>
        <v>2</v>
      </c>
      <c r="Q1187" s="135" t="str">
        <f t="shared" si="103"/>
        <v>Gastos_Gerais</v>
      </c>
    </row>
    <row r="1188" spans="1:17" ht="38.25" x14ac:dyDescent="0.2">
      <c r="A1188" s="366">
        <f t="shared" si="104"/>
        <v>1185</v>
      </c>
      <c r="B1188" s="362">
        <v>44617</v>
      </c>
      <c r="C1188" s="363">
        <v>44593</v>
      </c>
      <c r="D1188" s="355" t="s">
        <v>117</v>
      </c>
      <c r="E1188" s="355" t="s">
        <v>383</v>
      </c>
      <c r="F1188" s="364">
        <v>7562</v>
      </c>
      <c r="G1188" s="355" t="s">
        <v>2417</v>
      </c>
      <c r="H1188" s="355" t="s">
        <v>130</v>
      </c>
      <c r="I1188" s="357" t="s">
        <v>2400</v>
      </c>
      <c r="J1188" s="357" t="s">
        <v>2401</v>
      </c>
      <c r="K1188" s="357" t="s">
        <v>704</v>
      </c>
      <c r="L1188" s="357" t="s">
        <v>428</v>
      </c>
      <c r="M1188" s="356">
        <v>1721</v>
      </c>
      <c r="N1188" s="374">
        <v>44614</v>
      </c>
      <c r="O1188" s="70">
        <f t="shared" si="101"/>
        <v>2</v>
      </c>
      <c r="P1188" s="70">
        <f t="shared" si="102"/>
        <v>2</v>
      </c>
      <c r="Q1188" s="135" t="str">
        <f t="shared" si="103"/>
        <v>Aquisição_de_Bens_Permanentes</v>
      </c>
    </row>
    <row r="1189" spans="1:17" ht="25.5" hidden="1" x14ac:dyDescent="0.2">
      <c r="A1189" s="366">
        <f t="shared" si="104"/>
        <v>1186</v>
      </c>
      <c r="B1189" s="351">
        <v>44617</v>
      </c>
      <c r="C1189" s="375">
        <v>44593</v>
      </c>
      <c r="D1189" s="353" t="s">
        <v>115</v>
      </c>
      <c r="E1189" s="353" t="s">
        <v>260</v>
      </c>
      <c r="F1189" s="354">
        <v>900</v>
      </c>
      <c r="G1189" s="353" t="s">
        <v>2412</v>
      </c>
      <c r="H1189" s="353" t="s">
        <v>130</v>
      </c>
      <c r="I1189" s="357" t="s">
        <v>2400</v>
      </c>
      <c r="J1189" s="356" t="s">
        <v>2401</v>
      </c>
      <c r="K1189" s="356" t="s">
        <v>704</v>
      </c>
      <c r="L1189" s="357" t="s">
        <v>428</v>
      </c>
      <c r="M1189" s="356">
        <v>2022129</v>
      </c>
      <c r="N1189" s="374">
        <v>44614</v>
      </c>
      <c r="O1189" s="70">
        <f t="shared" si="101"/>
        <v>2</v>
      </c>
      <c r="P1189" s="70">
        <f t="shared" si="102"/>
        <v>2</v>
      </c>
      <c r="Q1189" s="135" t="str">
        <f t="shared" si="103"/>
        <v>Gastos_Gerais</v>
      </c>
    </row>
    <row r="1190" spans="1:17" ht="38.25" x14ac:dyDescent="0.2">
      <c r="A1190" s="366">
        <f t="shared" si="104"/>
        <v>1187</v>
      </c>
      <c r="B1190" s="351">
        <v>44617</v>
      </c>
      <c r="C1190" s="375">
        <v>44593</v>
      </c>
      <c r="D1190" s="353" t="s">
        <v>117</v>
      </c>
      <c r="E1190" s="353" t="s">
        <v>383</v>
      </c>
      <c r="F1190" s="354">
        <v>7123</v>
      </c>
      <c r="G1190" s="353" t="s">
        <v>2418</v>
      </c>
      <c r="H1190" s="353" t="s">
        <v>140</v>
      </c>
      <c r="I1190" s="357" t="s">
        <v>2400</v>
      </c>
      <c r="J1190" s="356" t="s">
        <v>2401</v>
      </c>
      <c r="K1190" s="356" t="s">
        <v>704</v>
      </c>
      <c r="L1190" s="357" t="s">
        <v>428</v>
      </c>
      <c r="M1190" s="356">
        <v>1722</v>
      </c>
      <c r="N1190" s="374">
        <v>44614</v>
      </c>
      <c r="O1190" s="70">
        <f t="shared" si="101"/>
        <v>2</v>
      </c>
      <c r="P1190" s="70">
        <f t="shared" si="102"/>
        <v>2</v>
      </c>
      <c r="Q1190" s="135" t="str">
        <f t="shared" si="103"/>
        <v>Aquisição_de_Bens_Permanentes</v>
      </c>
    </row>
    <row r="1191" spans="1:17" ht="25.5" hidden="1" x14ac:dyDescent="0.2">
      <c r="A1191" s="366">
        <f t="shared" si="104"/>
        <v>1188</v>
      </c>
      <c r="B1191" s="351">
        <v>44617</v>
      </c>
      <c r="C1191" s="375">
        <v>44593</v>
      </c>
      <c r="D1191" s="353" t="s">
        <v>115</v>
      </c>
      <c r="E1191" s="353" t="s">
        <v>260</v>
      </c>
      <c r="F1191" s="354">
        <v>2900</v>
      </c>
      <c r="G1191" s="353" t="s">
        <v>2412</v>
      </c>
      <c r="H1191" s="353" t="s">
        <v>140</v>
      </c>
      <c r="I1191" s="357" t="s">
        <v>2400</v>
      </c>
      <c r="J1191" s="356" t="s">
        <v>2401</v>
      </c>
      <c r="K1191" s="356" t="s">
        <v>704</v>
      </c>
      <c r="L1191" s="357" t="s">
        <v>428</v>
      </c>
      <c r="M1191" s="356">
        <v>2022131</v>
      </c>
      <c r="N1191" s="374">
        <v>44614</v>
      </c>
      <c r="O1191" s="70">
        <f t="shared" si="101"/>
        <v>2</v>
      </c>
      <c r="P1191" s="70">
        <f t="shared" si="102"/>
        <v>2</v>
      </c>
      <c r="Q1191" s="135" t="str">
        <f t="shared" si="103"/>
        <v>Gastos_Gerais</v>
      </c>
    </row>
    <row r="1192" spans="1:17" ht="25.5" hidden="1" x14ac:dyDescent="0.2">
      <c r="A1192" s="366">
        <f t="shared" si="104"/>
        <v>1189</v>
      </c>
      <c r="B1192" s="351">
        <v>44617</v>
      </c>
      <c r="C1192" s="375">
        <v>44593</v>
      </c>
      <c r="D1192" s="353" t="s">
        <v>115</v>
      </c>
      <c r="E1192" s="353" t="s">
        <v>232</v>
      </c>
      <c r="F1192" s="354">
        <v>2746.56</v>
      </c>
      <c r="G1192" s="353" t="s">
        <v>761</v>
      </c>
      <c r="H1192" s="353" t="s">
        <v>135</v>
      </c>
      <c r="I1192" s="357" t="s">
        <v>1089</v>
      </c>
      <c r="J1192" s="356" t="s">
        <v>703</v>
      </c>
      <c r="K1192" s="356" t="s">
        <v>704</v>
      </c>
      <c r="L1192" s="357" t="s">
        <v>705</v>
      </c>
      <c r="M1192" s="356" t="s">
        <v>2419</v>
      </c>
      <c r="N1192" s="374">
        <v>44614</v>
      </c>
      <c r="O1192" s="70">
        <f t="shared" si="101"/>
        <v>2</v>
      </c>
      <c r="P1192" s="70">
        <f t="shared" si="102"/>
        <v>2</v>
      </c>
      <c r="Q1192" s="135" t="str">
        <f t="shared" si="103"/>
        <v>Gastos_Gerais</v>
      </c>
    </row>
    <row r="1193" spans="1:17" ht="38.25" x14ac:dyDescent="0.2">
      <c r="A1193" s="366">
        <f t="shared" si="104"/>
        <v>1190</v>
      </c>
      <c r="B1193" s="362">
        <v>44617</v>
      </c>
      <c r="C1193" s="363">
        <v>44593</v>
      </c>
      <c r="D1193" s="355" t="s">
        <v>117</v>
      </c>
      <c r="E1193" s="355" t="s">
        <v>409</v>
      </c>
      <c r="F1193" s="364">
        <v>1169.4000000000001</v>
      </c>
      <c r="G1193" s="355" t="s">
        <v>2420</v>
      </c>
      <c r="H1193" s="355" t="s">
        <v>765</v>
      </c>
      <c r="I1193" s="357" t="s">
        <v>476</v>
      </c>
      <c r="J1193" s="357" t="s">
        <v>1840</v>
      </c>
      <c r="K1193" s="356" t="s">
        <v>704</v>
      </c>
      <c r="L1193" s="357" t="s">
        <v>428</v>
      </c>
      <c r="M1193" s="356">
        <v>700</v>
      </c>
      <c r="N1193" s="374">
        <v>44609</v>
      </c>
      <c r="O1193" s="70">
        <f t="shared" si="101"/>
        <v>2</v>
      </c>
      <c r="P1193" s="70">
        <f t="shared" si="102"/>
        <v>2</v>
      </c>
      <c r="Q1193" s="135" t="str">
        <f t="shared" si="103"/>
        <v>Aquisição_de_Bens_Permanentes</v>
      </c>
    </row>
    <row r="1194" spans="1:17" ht="25.5" hidden="1" x14ac:dyDescent="0.2">
      <c r="A1194" s="366">
        <f t="shared" si="104"/>
        <v>1191</v>
      </c>
      <c r="B1194" s="351">
        <v>44617</v>
      </c>
      <c r="C1194" s="375">
        <v>44593</v>
      </c>
      <c r="D1194" s="353" t="s">
        <v>115</v>
      </c>
      <c r="E1194" s="353" t="s">
        <v>368</v>
      </c>
      <c r="F1194" s="354">
        <v>2890.24</v>
      </c>
      <c r="G1194" s="353" t="s">
        <v>2421</v>
      </c>
      <c r="H1194" s="353" t="s">
        <v>765</v>
      </c>
      <c r="I1194" s="357" t="s">
        <v>476</v>
      </c>
      <c r="J1194" s="356" t="s">
        <v>1840</v>
      </c>
      <c r="K1194" s="356" t="s">
        <v>704</v>
      </c>
      <c r="L1194" s="357" t="s">
        <v>428</v>
      </c>
      <c r="M1194" s="356">
        <v>700</v>
      </c>
      <c r="N1194" s="374">
        <v>44609</v>
      </c>
      <c r="O1194" s="70">
        <f t="shared" si="101"/>
        <v>2</v>
      </c>
      <c r="P1194" s="70">
        <f t="shared" si="102"/>
        <v>2</v>
      </c>
      <c r="Q1194" s="135" t="str">
        <f t="shared" si="103"/>
        <v>Gastos_Gerais</v>
      </c>
    </row>
    <row r="1195" spans="1:17" ht="25.5" hidden="1" x14ac:dyDescent="0.2">
      <c r="A1195" s="366">
        <f t="shared" si="104"/>
        <v>1192</v>
      </c>
      <c r="B1195" s="351">
        <v>44617</v>
      </c>
      <c r="C1195" s="375">
        <v>44593</v>
      </c>
      <c r="D1195" s="353" t="s">
        <v>104</v>
      </c>
      <c r="E1195" s="353" t="s">
        <v>191</v>
      </c>
      <c r="F1195" s="354">
        <v>804.34</v>
      </c>
      <c r="G1195" s="353" t="s">
        <v>2422</v>
      </c>
      <c r="H1195" s="353" t="s">
        <v>129</v>
      </c>
      <c r="I1195" s="357" t="s">
        <v>2423</v>
      </c>
      <c r="J1195" s="356" t="s">
        <v>2424</v>
      </c>
      <c r="K1195" s="356" t="s">
        <v>732</v>
      </c>
      <c r="L1195" s="357" t="s">
        <v>1531</v>
      </c>
      <c r="M1195" s="356">
        <v>557826148</v>
      </c>
      <c r="N1195" s="374">
        <v>44617</v>
      </c>
      <c r="O1195" s="70">
        <f t="shared" si="101"/>
        <v>2</v>
      </c>
      <c r="P1195" s="70">
        <f t="shared" si="102"/>
        <v>2</v>
      </c>
      <c r="Q1195" s="135" t="str">
        <f t="shared" si="103"/>
        <v>Gastos_com_Pessoal</v>
      </c>
    </row>
    <row r="1196" spans="1:17" ht="25.5" hidden="1" x14ac:dyDescent="0.2">
      <c r="A1196" s="366">
        <f t="shared" si="104"/>
        <v>1193</v>
      </c>
      <c r="B1196" s="351">
        <v>44617</v>
      </c>
      <c r="C1196" s="375">
        <v>44593</v>
      </c>
      <c r="D1196" s="353" t="s">
        <v>104</v>
      </c>
      <c r="E1196" s="353" t="s">
        <v>189</v>
      </c>
      <c r="F1196" s="354">
        <v>2285.2399999999998</v>
      </c>
      <c r="G1196" s="353" t="s">
        <v>2425</v>
      </c>
      <c r="H1196" s="353" t="s">
        <v>129</v>
      </c>
      <c r="I1196" s="357" t="s">
        <v>2423</v>
      </c>
      <c r="J1196" s="356" t="s">
        <v>2424</v>
      </c>
      <c r="K1196" s="356" t="s">
        <v>732</v>
      </c>
      <c r="L1196" s="357" t="s">
        <v>1531</v>
      </c>
      <c r="M1196" s="356">
        <v>557826148</v>
      </c>
      <c r="N1196" s="374">
        <v>44617</v>
      </c>
      <c r="O1196" s="70">
        <f t="shared" si="101"/>
        <v>2</v>
      </c>
      <c r="P1196" s="70">
        <f t="shared" si="102"/>
        <v>2</v>
      </c>
      <c r="Q1196" s="135" t="str">
        <f t="shared" si="103"/>
        <v>Gastos_com_Pessoal</v>
      </c>
    </row>
    <row r="1197" spans="1:17" ht="25.5" hidden="1" x14ac:dyDescent="0.2">
      <c r="A1197" s="366">
        <f t="shared" si="104"/>
        <v>1194</v>
      </c>
      <c r="B1197" s="351">
        <v>44617</v>
      </c>
      <c r="C1197" s="375">
        <v>44593</v>
      </c>
      <c r="D1197" s="353" t="s">
        <v>104</v>
      </c>
      <c r="E1197" s="353" t="s">
        <v>191</v>
      </c>
      <c r="F1197" s="354">
        <v>839.78</v>
      </c>
      <c r="G1197" s="353" t="s">
        <v>2426</v>
      </c>
      <c r="H1197" s="353" t="s">
        <v>135</v>
      </c>
      <c r="I1197" s="357" t="s">
        <v>2427</v>
      </c>
      <c r="J1197" s="356" t="s">
        <v>2428</v>
      </c>
      <c r="K1197" s="356" t="s">
        <v>732</v>
      </c>
      <c r="L1197" s="357" t="s">
        <v>1531</v>
      </c>
      <c r="M1197" s="356">
        <v>557826148</v>
      </c>
      <c r="N1197" s="374">
        <v>44617</v>
      </c>
      <c r="O1197" s="70">
        <f t="shared" si="101"/>
        <v>2</v>
      </c>
      <c r="P1197" s="70">
        <f t="shared" si="102"/>
        <v>2</v>
      </c>
      <c r="Q1197" s="135" t="str">
        <f t="shared" si="103"/>
        <v>Gastos_com_Pessoal</v>
      </c>
    </row>
    <row r="1198" spans="1:17" ht="25.5" hidden="1" x14ac:dyDescent="0.2">
      <c r="A1198" s="366">
        <f t="shared" si="104"/>
        <v>1195</v>
      </c>
      <c r="B1198" s="351">
        <v>44617</v>
      </c>
      <c r="C1198" s="375">
        <v>44593</v>
      </c>
      <c r="D1198" s="353" t="s">
        <v>104</v>
      </c>
      <c r="E1198" s="353" t="s">
        <v>189</v>
      </c>
      <c r="F1198" s="354">
        <v>2398.6999999999998</v>
      </c>
      <c r="G1198" s="353" t="s">
        <v>2429</v>
      </c>
      <c r="H1198" s="353" t="s">
        <v>135</v>
      </c>
      <c r="I1198" s="357" t="s">
        <v>2427</v>
      </c>
      <c r="J1198" s="356" t="s">
        <v>2428</v>
      </c>
      <c r="K1198" s="356" t="s">
        <v>732</v>
      </c>
      <c r="L1198" s="357" t="s">
        <v>1531</v>
      </c>
      <c r="M1198" s="356">
        <v>557826148</v>
      </c>
      <c r="N1198" s="374">
        <v>44617</v>
      </c>
      <c r="O1198" s="70">
        <f t="shared" si="101"/>
        <v>2</v>
      </c>
      <c r="P1198" s="70">
        <f t="shared" si="102"/>
        <v>2</v>
      </c>
      <c r="Q1198" s="135" t="str">
        <f t="shared" si="103"/>
        <v>Gastos_com_Pessoal</v>
      </c>
    </row>
    <row r="1199" spans="1:17" ht="25.5" hidden="1" x14ac:dyDescent="0.2">
      <c r="A1199" s="366">
        <f t="shared" si="104"/>
        <v>1196</v>
      </c>
      <c r="B1199" s="351">
        <v>44617</v>
      </c>
      <c r="C1199" s="375">
        <v>44593</v>
      </c>
      <c r="D1199" s="353" t="s">
        <v>104</v>
      </c>
      <c r="E1199" s="353" t="s">
        <v>191</v>
      </c>
      <c r="F1199" s="354">
        <v>1088.3599999999999</v>
      </c>
      <c r="G1199" s="353" t="s">
        <v>2430</v>
      </c>
      <c r="H1199" s="353" t="s">
        <v>132</v>
      </c>
      <c r="I1199" s="357" t="s">
        <v>2101</v>
      </c>
      <c r="J1199" s="356" t="s">
        <v>2102</v>
      </c>
      <c r="K1199" s="356" t="s">
        <v>732</v>
      </c>
      <c r="L1199" s="357" t="s">
        <v>1531</v>
      </c>
      <c r="M1199" s="356">
        <v>557826148</v>
      </c>
      <c r="N1199" s="374">
        <v>44617</v>
      </c>
      <c r="O1199" s="70">
        <f t="shared" si="101"/>
        <v>2</v>
      </c>
      <c r="P1199" s="70">
        <f t="shared" si="102"/>
        <v>2</v>
      </c>
      <c r="Q1199" s="135" t="str">
        <f t="shared" si="103"/>
        <v>Gastos_com_Pessoal</v>
      </c>
    </row>
    <row r="1200" spans="1:17" ht="25.5" hidden="1" x14ac:dyDescent="0.2">
      <c r="A1200" s="366">
        <f t="shared" si="104"/>
        <v>1197</v>
      </c>
      <c r="B1200" s="351">
        <v>44617</v>
      </c>
      <c r="C1200" s="375">
        <v>44593</v>
      </c>
      <c r="D1200" s="353" t="s">
        <v>104</v>
      </c>
      <c r="E1200" s="353" t="s">
        <v>189</v>
      </c>
      <c r="F1200" s="354">
        <v>2921.79</v>
      </c>
      <c r="G1200" s="353" t="s">
        <v>2431</v>
      </c>
      <c r="H1200" s="353" t="s">
        <v>132</v>
      </c>
      <c r="I1200" s="357" t="s">
        <v>2101</v>
      </c>
      <c r="J1200" s="356" t="s">
        <v>2102</v>
      </c>
      <c r="K1200" s="356" t="s">
        <v>732</v>
      </c>
      <c r="L1200" s="357" t="s">
        <v>1531</v>
      </c>
      <c r="M1200" s="356">
        <v>557826148</v>
      </c>
      <c r="N1200" s="374">
        <v>44617</v>
      </c>
      <c r="O1200" s="70">
        <f t="shared" si="101"/>
        <v>2</v>
      </c>
      <c r="P1200" s="70">
        <f t="shared" si="102"/>
        <v>2</v>
      </c>
      <c r="Q1200" s="135" t="str">
        <f t="shared" si="103"/>
        <v>Gastos_com_Pessoal</v>
      </c>
    </row>
    <row r="1201" spans="1:17" ht="25.5" hidden="1" x14ac:dyDescent="0.2">
      <c r="A1201" s="366">
        <f t="shared" si="104"/>
        <v>1198</v>
      </c>
      <c r="B1201" s="351">
        <v>44617</v>
      </c>
      <c r="C1201" s="375">
        <v>44593</v>
      </c>
      <c r="D1201" s="353" t="s">
        <v>104</v>
      </c>
      <c r="E1201" s="353" t="s">
        <v>191</v>
      </c>
      <c r="F1201" s="354">
        <v>839.78</v>
      </c>
      <c r="G1201" s="353" t="s">
        <v>2432</v>
      </c>
      <c r="H1201" s="353" t="s">
        <v>135</v>
      </c>
      <c r="I1201" s="357" t="s">
        <v>2433</v>
      </c>
      <c r="J1201" s="356" t="s">
        <v>2434</v>
      </c>
      <c r="K1201" s="356" t="s">
        <v>732</v>
      </c>
      <c r="L1201" s="357" t="s">
        <v>1531</v>
      </c>
      <c r="M1201" s="356">
        <v>557826148</v>
      </c>
      <c r="N1201" s="374">
        <v>44617</v>
      </c>
      <c r="O1201" s="70">
        <f t="shared" si="101"/>
        <v>2</v>
      </c>
      <c r="P1201" s="70">
        <f t="shared" si="102"/>
        <v>2</v>
      </c>
      <c r="Q1201" s="135" t="str">
        <f t="shared" si="103"/>
        <v>Gastos_com_Pessoal</v>
      </c>
    </row>
    <row r="1202" spans="1:17" ht="25.5" hidden="1" x14ac:dyDescent="0.2">
      <c r="A1202" s="366">
        <f t="shared" si="104"/>
        <v>1199</v>
      </c>
      <c r="B1202" s="351">
        <v>44617</v>
      </c>
      <c r="C1202" s="375">
        <v>44593</v>
      </c>
      <c r="D1202" s="353" t="s">
        <v>104</v>
      </c>
      <c r="E1202" s="353" t="s">
        <v>189</v>
      </c>
      <c r="F1202" s="354">
        <v>2370.2600000000002</v>
      </c>
      <c r="G1202" s="353" t="s">
        <v>2435</v>
      </c>
      <c r="H1202" s="353" t="s">
        <v>135</v>
      </c>
      <c r="I1202" s="357" t="s">
        <v>2433</v>
      </c>
      <c r="J1202" s="356" t="s">
        <v>2434</v>
      </c>
      <c r="K1202" s="356" t="s">
        <v>732</v>
      </c>
      <c r="L1202" s="357" t="s">
        <v>1531</v>
      </c>
      <c r="M1202" s="356">
        <v>557826148</v>
      </c>
      <c r="N1202" s="374">
        <v>44617</v>
      </c>
      <c r="O1202" s="70">
        <f t="shared" si="101"/>
        <v>2</v>
      </c>
      <c r="P1202" s="70">
        <f t="shared" si="102"/>
        <v>2</v>
      </c>
      <c r="Q1202" s="135" t="str">
        <f t="shared" si="103"/>
        <v>Gastos_com_Pessoal</v>
      </c>
    </row>
    <row r="1203" spans="1:17" ht="25.5" hidden="1" x14ac:dyDescent="0.2">
      <c r="A1203" s="366">
        <f t="shared" si="104"/>
        <v>1200</v>
      </c>
      <c r="B1203" s="351">
        <v>44617</v>
      </c>
      <c r="C1203" s="375">
        <v>44593</v>
      </c>
      <c r="D1203" s="353" t="s">
        <v>104</v>
      </c>
      <c r="E1203" s="353" t="s">
        <v>191</v>
      </c>
      <c r="F1203" s="354">
        <v>830.31</v>
      </c>
      <c r="G1203" s="353" t="s">
        <v>2436</v>
      </c>
      <c r="H1203" s="353" t="s">
        <v>129</v>
      </c>
      <c r="I1203" s="357" t="s">
        <v>2437</v>
      </c>
      <c r="J1203" s="356" t="s">
        <v>2438</v>
      </c>
      <c r="K1203" s="356" t="s">
        <v>732</v>
      </c>
      <c r="L1203" s="357" t="s">
        <v>1531</v>
      </c>
      <c r="M1203" s="356">
        <v>557826148</v>
      </c>
      <c r="N1203" s="374">
        <v>44617</v>
      </c>
      <c r="O1203" s="70">
        <f t="shared" si="101"/>
        <v>2</v>
      </c>
      <c r="P1203" s="70">
        <f t="shared" si="102"/>
        <v>2</v>
      </c>
      <c r="Q1203" s="135" t="str">
        <f t="shared" si="103"/>
        <v>Gastos_com_Pessoal</v>
      </c>
    </row>
    <row r="1204" spans="1:17" ht="25.5" hidden="1" x14ac:dyDescent="0.2">
      <c r="A1204" s="366">
        <f t="shared" si="104"/>
        <v>1201</v>
      </c>
      <c r="B1204" s="351">
        <v>44617</v>
      </c>
      <c r="C1204" s="375">
        <v>44593</v>
      </c>
      <c r="D1204" s="353" t="s">
        <v>104</v>
      </c>
      <c r="E1204" s="353" t="s">
        <v>189</v>
      </c>
      <c r="F1204" s="354">
        <v>2376.0300000000002</v>
      </c>
      <c r="G1204" s="353" t="s">
        <v>2439</v>
      </c>
      <c r="H1204" s="353" t="s">
        <v>129</v>
      </c>
      <c r="I1204" s="357" t="s">
        <v>2437</v>
      </c>
      <c r="J1204" s="356" t="s">
        <v>2438</v>
      </c>
      <c r="K1204" s="356" t="s">
        <v>732</v>
      </c>
      <c r="L1204" s="357" t="s">
        <v>1531</v>
      </c>
      <c r="M1204" s="356">
        <v>557826148</v>
      </c>
      <c r="N1204" s="374">
        <v>44617</v>
      </c>
      <c r="O1204" s="70">
        <f t="shared" si="101"/>
        <v>2</v>
      </c>
      <c r="P1204" s="70">
        <f t="shared" si="102"/>
        <v>2</v>
      </c>
      <c r="Q1204" s="135" t="str">
        <f t="shared" si="103"/>
        <v>Gastos_com_Pessoal</v>
      </c>
    </row>
    <row r="1205" spans="1:17" ht="25.5" hidden="1" x14ac:dyDescent="0.2">
      <c r="A1205" s="366">
        <f t="shared" si="104"/>
        <v>1202</v>
      </c>
      <c r="B1205" s="351">
        <v>44617</v>
      </c>
      <c r="C1205" s="375">
        <v>44593</v>
      </c>
      <c r="D1205" s="353" t="s">
        <v>104</v>
      </c>
      <c r="E1205" s="353" t="s">
        <v>191</v>
      </c>
      <c r="F1205" s="354">
        <v>818.1</v>
      </c>
      <c r="G1205" s="353" t="s">
        <v>2440</v>
      </c>
      <c r="H1205" s="353" t="s">
        <v>131</v>
      </c>
      <c r="I1205" s="357" t="s">
        <v>2441</v>
      </c>
      <c r="J1205" s="356" t="s">
        <v>2442</v>
      </c>
      <c r="K1205" s="356" t="s">
        <v>732</v>
      </c>
      <c r="L1205" s="357" t="s">
        <v>1531</v>
      </c>
      <c r="M1205" s="356">
        <v>557826148</v>
      </c>
      <c r="N1205" s="374">
        <v>44617</v>
      </c>
      <c r="O1205" s="70">
        <f t="shared" si="101"/>
        <v>2</v>
      </c>
      <c r="P1205" s="70">
        <f t="shared" si="102"/>
        <v>2</v>
      </c>
      <c r="Q1205" s="135" t="str">
        <f t="shared" si="103"/>
        <v>Gastos_com_Pessoal</v>
      </c>
    </row>
    <row r="1206" spans="1:17" ht="25.5" hidden="1" x14ac:dyDescent="0.2">
      <c r="A1206" s="366">
        <f t="shared" si="104"/>
        <v>1203</v>
      </c>
      <c r="B1206" s="351">
        <v>44617</v>
      </c>
      <c r="C1206" s="375">
        <v>44593</v>
      </c>
      <c r="D1206" s="353" t="s">
        <v>104</v>
      </c>
      <c r="E1206" s="353" t="s">
        <v>189</v>
      </c>
      <c r="F1206" s="354">
        <v>2318.1799999999998</v>
      </c>
      <c r="G1206" s="353" t="s">
        <v>2443</v>
      </c>
      <c r="H1206" s="353" t="s">
        <v>131</v>
      </c>
      <c r="I1206" s="357" t="s">
        <v>2441</v>
      </c>
      <c r="J1206" s="356" t="s">
        <v>2442</v>
      </c>
      <c r="K1206" s="356" t="s">
        <v>732</v>
      </c>
      <c r="L1206" s="357" t="s">
        <v>1531</v>
      </c>
      <c r="M1206" s="356">
        <v>557826148</v>
      </c>
      <c r="N1206" s="374">
        <v>44617</v>
      </c>
      <c r="O1206" s="70">
        <f t="shared" si="101"/>
        <v>2</v>
      </c>
      <c r="P1206" s="70">
        <f t="shared" si="102"/>
        <v>2</v>
      </c>
      <c r="Q1206" s="135" t="str">
        <f t="shared" si="103"/>
        <v>Gastos_com_Pessoal</v>
      </c>
    </row>
    <row r="1207" spans="1:17" ht="25.5" hidden="1" x14ac:dyDescent="0.2">
      <c r="A1207" s="366">
        <f t="shared" si="104"/>
        <v>1204</v>
      </c>
      <c r="B1207" s="351">
        <v>44617</v>
      </c>
      <c r="C1207" s="375">
        <v>44593</v>
      </c>
      <c r="D1207" s="353" t="s">
        <v>104</v>
      </c>
      <c r="E1207" s="353" t="s">
        <v>191</v>
      </c>
      <c r="F1207" s="354">
        <v>860.41</v>
      </c>
      <c r="G1207" s="353" t="s">
        <v>2444</v>
      </c>
      <c r="H1207" s="353" t="s">
        <v>130</v>
      </c>
      <c r="I1207" s="357" t="s">
        <v>2445</v>
      </c>
      <c r="J1207" s="356" t="s">
        <v>2446</v>
      </c>
      <c r="K1207" s="356" t="s">
        <v>732</v>
      </c>
      <c r="L1207" s="357" t="s">
        <v>1531</v>
      </c>
      <c r="M1207" s="356">
        <v>557826148</v>
      </c>
      <c r="N1207" s="374">
        <v>44617</v>
      </c>
      <c r="O1207" s="70">
        <f t="shared" si="101"/>
        <v>2</v>
      </c>
      <c r="P1207" s="70">
        <f t="shared" si="102"/>
        <v>2</v>
      </c>
      <c r="Q1207" s="135" t="str">
        <f t="shared" si="103"/>
        <v>Gastos_com_Pessoal</v>
      </c>
    </row>
    <row r="1208" spans="1:17" ht="25.5" hidden="1" x14ac:dyDescent="0.2">
      <c r="A1208" s="366">
        <f t="shared" si="104"/>
        <v>1205</v>
      </c>
      <c r="B1208" s="351">
        <v>44617</v>
      </c>
      <c r="C1208" s="375">
        <v>44593</v>
      </c>
      <c r="D1208" s="353" t="s">
        <v>104</v>
      </c>
      <c r="E1208" s="353" t="s">
        <v>189</v>
      </c>
      <c r="F1208" s="354">
        <v>2505.06</v>
      </c>
      <c r="G1208" s="353" t="s">
        <v>2447</v>
      </c>
      <c r="H1208" s="353" t="s">
        <v>130</v>
      </c>
      <c r="I1208" s="357" t="s">
        <v>2445</v>
      </c>
      <c r="J1208" s="356" t="s">
        <v>2446</v>
      </c>
      <c r="K1208" s="356" t="s">
        <v>732</v>
      </c>
      <c r="L1208" s="357" t="s">
        <v>1531</v>
      </c>
      <c r="M1208" s="356">
        <v>557826148</v>
      </c>
      <c r="N1208" s="374">
        <v>44617</v>
      </c>
      <c r="O1208" s="70">
        <f t="shared" si="101"/>
        <v>2</v>
      </c>
      <c r="P1208" s="70">
        <f t="shared" si="102"/>
        <v>2</v>
      </c>
      <c r="Q1208" s="135" t="str">
        <f t="shared" si="103"/>
        <v>Gastos_com_Pessoal</v>
      </c>
    </row>
    <row r="1209" spans="1:17" ht="25.5" hidden="1" x14ac:dyDescent="0.2">
      <c r="A1209" s="366">
        <f t="shared" si="104"/>
        <v>1206</v>
      </c>
      <c r="B1209" s="351">
        <v>44617</v>
      </c>
      <c r="C1209" s="375">
        <v>44593</v>
      </c>
      <c r="D1209" s="353" t="s">
        <v>104</v>
      </c>
      <c r="E1209" s="353" t="s">
        <v>191</v>
      </c>
      <c r="F1209" s="354">
        <v>847.65</v>
      </c>
      <c r="G1209" s="353" t="s">
        <v>2448</v>
      </c>
      <c r="H1209" s="353" t="s">
        <v>135</v>
      </c>
      <c r="I1209" s="357" t="s">
        <v>2449</v>
      </c>
      <c r="J1209" s="356" t="s">
        <v>2450</v>
      </c>
      <c r="K1209" s="356" t="s">
        <v>732</v>
      </c>
      <c r="L1209" s="357" t="s">
        <v>1531</v>
      </c>
      <c r="M1209" s="356">
        <v>557826148</v>
      </c>
      <c r="N1209" s="374">
        <v>44617</v>
      </c>
      <c r="O1209" s="70">
        <f t="shared" si="101"/>
        <v>2</v>
      </c>
      <c r="P1209" s="70">
        <f t="shared" si="102"/>
        <v>2</v>
      </c>
      <c r="Q1209" s="135" t="str">
        <f t="shared" si="103"/>
        <v>Gastos_com_Pessoal</v>
      </c>
    </row>
    <row r="1210" spans="1:17" ht="25.5" hidden="1" x14ac:dyDescent="0.2">
      <c r="A1210" s="366">
        <f t="shared" si="104"/>
        <v>1207</v>
      </c>
      <c r="B1210" s="351">
        <v>44617</v>
      </c>
      <c r="C1210" s="375">
        <v>44593</v>
      </c>
      <c r="D1210" s="353" t="s">
        <v>104</v>
      </c>
      <c r="E1210" s="353" t="s">
        <v>189</v>
      </c>
      <c r="F1210" s="354">
        <v>2417.4899999999998</v>
      </c>
      <c r="G1210" s="353" t="s">
        <v>2451</v>
      </c>
      <c r="H1210" s="353" t="s">
        <v>135</v>
      </c>
      <c r="I1210" s="357" t="s">
        <v>2449</v>
      </c>
      <c r="J1210" s="356" t="s">
        <v>2450</v>
      </c>
      <c r="K1210" s="356" t="s">
        <v>732</v>
      </c>
      <c r="L1210" s="357" t="s">
        <v>1531</v>
      </c>
      <c r="M1210" s="356">
        <v>557826148</v>
      </c>
      <c r="N1210" s="374">
        <v>44617</v>
      </c>
      <c r="O1210" s="70">
        <f t="shared" si="101"/>
        <v>2</v>
      </c>
      <c r="P1210" s="70">
        <f t="shared" si="102"/>
        <v>2</v>
      </c>
      <c r="Q1210" s="135" t="str">
        <f t="shared" si="103"/>
        <v>Gastos_com_Pessoal</v>
      </c>
    </row>
    <row r="1211" spans="1:17" ht="25.5" hidden="1" x14ac:dyDescent="0.2">
      <c r="A1211" s="366">
        <f t="shared" si="104"/>
        <v>1208</v>
      </c>
      <c r="B1211" s="351">
        <v>44617</v>
      </c>
      <c r="C1211" s="375">
        <v>44593</v>
      </c>
      <c r="D1211" s="353" t="s">
        <v>104</v>
      </c>
      <c r="E1211" s="353" t="s">
        <v>191</v>
      </c>
      <c r="F1211" s="354">
        <v>903.18</v>
      </c>
      <c r="G1211" s="353" t="s">
        <v>2452</v>
      </c>
      <c r="H1211" s="353" t="s">
        <v>130</v>
      </c>
      <c r="I1211" s="357" t="s">
        <v>2453</v>
      </c>
      <c r="J1211" s="356" t="s">
        <v>2454</v>
      </c>
      <c r="K1211" s="356" t="s">
        <v>732</v>
      </c>
      <c r="L1211" s="357" t="s">
        <v>1531</v>
      </c>
      <c r="M1211" s="356">
        <v>557826148</v>
      </c>
      <c r="N1211" s="374">
        <v>44617</v>
      </c>
      <c r="O1211" s="70">
        <f t="shared" si="101"/>
        <v>2</v>
      </c>
      <c r="P1211" s="70">
        <f t="shared" si="102"/>
        <v>2</v>
      </c>
      <c r="Q1211" s="135" t="str">
        <f t="shared" si="103"/>
        <v>Gastos_com_Pessoal</v>
      </c>
    </row>
    <row r="1212" spans="1:17" ht="25.5" hidden="1" x14ac:dyDescent="0.2">
      <c r="A1212" s="366">
        <f t="shared" si="104"/>
        <v>1209</v>
      </c>
      <c r="B1212" s="351">
        <v>44617</v>
      </c>
      <c r="C1212" s="375">
        <v>44593</v>
      </c>
      <c r="D1212" s="353" t="s">
        <v>104</v>
      </c>
      <c r="E1212" s="353" t="s">
        <v>189</v>
      </c>
      <c r="F1212" s="354">
        <v>2522.2600000000002</v>
      </c>
      <c r="G1212" s="353" t="s">
        <v>2455</v>
      </c>
      <c r="H1212" s="353" t="s">
        <v>130</v>
      </c>
      <c r="I1212" s="357" t="s">
        <v>2453</v>
      </c>
      <c r="J1212" s="356" t="s">
        <v>2454</v>
      </c>
      <c r="K1212" s="356" t="s">
        <v>732</v>
      </c>
      <c r="L1212" s="357" t="s">
        <v>1531</v>
      </c>
      <c r="M1212" s="356">
        <v>557826148</v>
      </c>
      <c r="N1212" s="374">
        <v>44617</v>
      </c>
      <c r="O1212" s="70">
        <f t="shared" si="101"/>
        <v>2</v>
      </c>
      <c r="P1212" s="70">
        <f t="shared" si="102"/>
        <v>2</v>
      </c>
      <c r="Q1212" s="135" t="str">
        <f t="shared" si="103"/>
        <v>Gastos_com_Pessoal</v>
      </c>
    </row>
    <row r="1213" spans="1:17" ht="25.5" hidden="1" x14ac:dyDescent="0.2">
      <c r="A1213" s="366">
        <f t="shared" si="104"/>
        <v>1210</v>
      </c>
      <c r="B1213" s="351">
        <v>44617</v>
      </c>
      <c r="C1213" s="375">
        <v>44593</v>
      </c>
      <c r="D1213" s="353" t="s">
        <v>104</v>
      </c>
      <c r="E1213" s="353" t="s">
        <v>191</v>
      </c>
      <c r="F1213" s="354">
        <v>882.27</v>
      </c>
      <c r="G1213" s="353" t="s">
        <v>2456</v>
      </c>
      <c r="H1213" s="353" t="s">
        <v>129</v>
      </c>
      <c r="I1213" s="357" t="s">
        <v>2457</v>
      </c>
      <c r="J1213" s="356" t="s">
        <v>2458</v>
      </c>
      <c r="K1213" s="356" t="s">
        <v>732</v>
      </c>
      <c r="L1213" s="357" t="s">
        <v>1531</v>
      </c>
      <c r="M1213" s="356">
        <v>557826148</v>
      </c>
      <c r="N1213" s="374">
        <v>44617</v>
      </c>
      <c r="O1213" s="70">
        <f t="shared" si="101"/>
        <v>2</v>
      </c>
      <c r="P1213" s="70">
        <f t="shared" si="102"/>
        <v>2</v>
      </c>
      <c r="Q1213" s="135" t="str">
        <f t="shared" si="103"/>
        <v>Gastos_com_Pessoal</v>
      </c>
    </row>
    <row r="1214" spans="1:17" ht="25.5" hidden="1" x14ac:dyDescent="0.2">
      <c r="A1214" s="366">
        <f t="shared" si="104"/>
        <v>1211</v>
      </c>
      <c r="B1214" s="351">
        <v>44617</v>
      </c>
      <c r="C1214" s="375">
        <v>44593</v>
      </c>
      <c r="D1214" s="353" t="s">
        <v>104</v>
      </c>
      <c r="E1214" s="353" t="s">
        <v>189</v>
      </c>
      <c r="F1214" s="354">
        <v>2581.71</v>
      </c>
      <c r="G1214" s="353" t="s">
        <v>2456</v>
      </c>
      <c r="H1214" s="353" t="s">
        <v>129</v>
      </c>
      <c r="I1214" s="357" t="s">
        <v>2457</v>
      </c>
      <c r="J1214" s="356" t="s">
        <v>2458</v>
      </c>
      <c r="K1214" s="356" t="s">
        <v>732</v>
      </c>
      <c r="L1214" s="357" t="s">
        <v>1531</v>
      </c>
      <c r="M1214" s="356">
        <v>557826148</v>
      </c>
      <c r="N1214" s="374">
        <v>44617</v>
      </c>
      <c r="O1214" s="70">
        <f t="shared" si="101"/>
        <v>2</v>
      </c>
      <c r="P1214" s="70">
        <f t="shared" si="102"/>
        <v>2</v>
      </c>
      <c r="Q1214" s="135" t="str">
        <f t="shared" si="103"/>
        <v>Gastos_com_Pessoal</v>
      </c>
    </row>
    <row r="1215" spans="1:17" ht="25.5" hidden="1" x14ac:dyDescent="0.2">
      <c r="A1215" s="366">
        <f t="shared" si="104"/>
        <v>1212</v>
      </c>
      <c r="B1215" s="351">
        <v>44617</v>
      </c>
      <c r="C1215" s="375">
        <v>44593</v>
      </c>
      <c r="D1215" s="353" t="s">
        <v>104</v>
      </c>
      <c r="E1215" s="353" t="s">
        <v>191</v>
      </c>
      <c r="F1215" s="354">
        <v>1095.8</v>
      </c>
      <c r="G1215" s="353" t="s">
        <v>2459</v>
      </c>
      <c r="H1215" s="353" t="s">
        <v>658</v>
      </c>
      <c r="I1215" s="357" t="s">
        <v>2460</v>
      </c>
      <c r="J1215" s="356" t="s">
        <v>2461</v>
      </c>
      <c r="K1215" s="356" t="s">
        <v>732</v>
      </c>
      <c r="L1215" s="357" t="s">
        <v>1531</v>
      </c>
      <c r="M1215" s="356">
        <v>557826148</v>
      </c>
      <c r="N1215" s="374">
        <v>44617</v>
      </c>
      <c r="O1215" s="70">
        <f t="shared" si="101"/>
        <v>2</v>
      </c>
      <c r="P1215" s="70">
        <f t="shared" si="102"/>
        <v>2</v>
      </c>
      <c r="Q1215" s="135" t="str">
        <f t="shared" si="103"/>
        <v>Gastos_com_Pessoal</v>
      </c>
    </row>
    <row r="1216" spans="1:17" ht="25.5" hidden="1" x14ac:dyDescent="0.2">
      <c r="A1216" s="366">
        <f t="shared" si="104"/>
        <v>1213</v>
      </c>
      <c r="B1216" s="351">
        <v>44617</v>
      </c>
      <c r="C1216" s="375">
        <v>44593</v>
      </c>
      <c r="D1216" s="353" t="s">
        <v>104</v>
      </c>
      <c r="E1216" s="353" t="s">
        <v>189</v>
      </c>
      <c r="F1216" s="354">
        <v>2937.23</v>
      </c>
      <c r="G1216" s="353" t="s">
        <v>2462</v>
      </c>
      <c r="H1216" s="353" t="s">
        <v>658</v>
      </c>
      <c r="I1216" s="357" t="s">
        <v>2460</v>
      </c>
      <c r="J1216" s="356" t="s">
        <v>2461</v>
      </c>
      <c r="K1216" s="356" t="s">
        <v>732</v>
      </c>
      <c r="L1216" s="357" t="s">
        <v>1531</v>
      </c>
      <c r="M1216" s="356">
        <v>557826148</v>
      </c>
      <c r="N1216" s="374">
        <v>44617</v>
      </c>
      <c r="O1216" s="70">
        <f t="shared" ref="O1216:O1237" si="105">IF(B1216=0,0,IF(YEAR(B1216)=$P$1,MONTH(B1216)-$O$1+1,(YEAR(B1216)-$P$1)*12-$O$1+1+MONTH(B1216)))</f>
        <v>2</v>
      </c>
      <c r="P1216" s="70">
        <f t="shared" ref="P1216:P1237" si="106">IF(C1216=0,0,IF(YEAR(C1216)=$P$1,MONTH(C1216)-$O$1+1,(YEAR(C1216)-$P$1)*12-$O$1+1+MONTH(C1216)))</f>
        <v>2</v>
      </c>
      <c r="Q1216" s="135" t="str">
        <f t="shared" ref="Q1216:Q1237" si="107">SUBSTITUTE(D1216," ","_")</f>
        <v>Gastos_com_Pessoal</v>
      </c>
    </row>
    <row r="1217" spans="1:17" ht="36" hidden="1" x14ac:dyDescent="0.2">
      <c r="A1217" s="366">
        <f t="shared" si="104"/>
        <v>1214</v>
      </c>
      <c r="B1217" s="351">
        <v>44617</v>
      </c>
      <c r="C1217" s="375">
        <v>44593</v>
      </c>
      <c r="D1217" s="353" t="s">
        <v>115</v>
      </c>
      <c r="E1217" s="353" t="s">
        <v>342</v>
      </c>
      <c r="F1217" s="354">
        <v>171.6</v>
      </c>
      <c r="G1217" s="353" t="s">
        <v>2463</v>
      </c>
      <c r="H1217" s="353" t="s">
        <v>134</v>
      </c>
      <c r="I1217" s="357" t="s">
        <v>2464</v>
      </c>
      <c r="J1217" s="356" t="s">
        <v>2095</v>
      </c>
      <c r="K1217" s="356" t="s">
        <v>732</v>
      </c>
      <c r="L1217" s="357" t="s">
        <v>1531</v>
      </c>
      <c r="M1217" s="356">
        <v>557826148</v>
      </c>
      <c r="N1217" s="374">
        <v>44617</v>
      </c>
      <c r="O1217" s="70">
        <f t="shared" si="105"/>
        <v>2</v>
      </c>
      <c r="P1217" s="70">
        <f t="shared" si="106"/>
        <v>2</v>
      </c>
      <c r="Q1217" s="135" t="str">
        <f t="shared" si="107"/>
        <v>Gastos_Gerais</v>
      </c>
    </row>
    <row r="1218" spans="1:17" ht="48" hidden="1" x14ac:dyDescent="0.2">
      <c r="A1218" s="366">
        <f t="shared" si="104"/>
        <v>1215</v>
      </c>
      <c r="B1218" s="351">
        <v>44617</v>
      </c>
      <c r="C1218" s="375">
        <v>44593</v>
      </c>
      <c r="D1218" s="353" t="s">
        <v>115</v>
      </c>
      <c r="E1218" s="353" t="s">
        <v>366</v>
      </c>
      <c r="F1218" s="354">
        <v>7.65</v>
      </c>
      <c r="G1218" s="353" t="s">
        <v>2465</v>
      </c>
      <c r="H1218" s="353" t="s">
        <v>132</v>
      </c>
      <c r="I1218" s="357" t="s">
        <v>2466</v>
      </c>
      <c r="J1218" s="356" t="s">
        <v>2467</v>
      </c>
      <c r="K1218" s="356" t="s">
        <v>732</v>
      </c>
      <c r="L1218" s="357" t="s">
        <v>1531</v>
      </c>
      <c r="M1218" s="356">
        <v>557826148</v>
      </c>
      <c r="N1218" s="374">
        <v>44617</v>
      </c>
      <c r="O1218" s="70">
        <f t="shared" si="105"/>
        <v>2</v>
      </c>
      <c r="P1218" s="70">
        <f t="shared" si="106"/>
        <v>2</v>
      </c>
      <c r="Q1218" s="135" t="str">
        <f t="shared" si="107"/>
        <v>Gastos_Gerais</v>
      </c>
    </row>
    <row r="1219" spans="1:17" ht="36" hidden="1" x14ac:dyDescent="0.2">
      <c r="A1219" s="366">
        <f t="shared" si="104"/>
        <v>1216</v>
      </c>
      <c r="B1219" s="351">
        <v>44617</v>
      </c>
      <c r="C1219" s="375">
        <v>44593</v>
      </c>
      <c r="D1219" s="353" t="s">
        <v>115</v>
      </c>
      <c r="E1219" s="353" t="s">
        <v>342</v>
      </c>
      <c r="F1219" s="354">
        <v>110</v>
      </c>
      <c r="G1219" s="353" t="s">
        <v>2468</v>
      </c>
      <c r="H1219" s="353" t="s">
        <v>134</v>
      </c>
      <c r="I1219" s="357" t="s">
        <v>2469</v>
      </c>
      <c r="J1219" s="356" t="s">
        <v>2092</v>
      </c>
      <c r="K1219" s="356" t="s">
        <v>732</v>
      </c>
      <c r="L1219" s="357" t="s">
        <v>1531</v>
      </c>
      <c r="M1219" s="356">
        <v>557826148</v>
      </c>
      <c r="N1219" s="374">
        <v>44617</v>
      </c>
      <c r="O1219" s="70">
        <f t="shared" si="105"/>
        <v>2</v>
      </c>
      <c r="P1219" s="70">
        <f t="shared" si="106"/>
        <v>2</v>
      </c>
      <c r="Q1219" s="135" t="str">
        <f t="shared" si="107"/>
        <v>Gastos_Gerais</v>
      </c>
    </row>
    <row r="1220" spans="1:17" ht="36" hidden="1" x14ac:dyDescent="0.2">
      <c r="A1220" s="366">
        <f t="shared" si="104"/>
        <v>1217</v>
      </c>
      <c r="B1220" s="351">
        <v>44617</v>
      </c>
      <c r="C1220" s="375">
        <v>44593</v>
      </c>
      <c r="D1220" s="353" t="s">
        <v>115</v>
      </c>
      <c r="E1220" s="353" t="s">
        <v>342</v>
      </c>
      <c r="F1220" s="354">
        <v>110</v>
      </c>
      <c r="G1220" s="353" t="s">
        <v>2470</v>
      </c>
      <c r="H1220" s="353" t="s">
        <v>134</v>
      </c>
      <c r="I1220" s="357" t="s">
        <v>2087</v>
      </c>
      <c r="J1220" s="356" t="s">
        <v>2088</v>
      </c>
      <c r="K1220" s="356" t="s">
        <v>732</v>
      </c>
      <c r="L1220" s="357" t="s">
        <v>1531</v>
      </c>
      <c r="M1220" s="356">
        <v>557826148</v>
      </c>
      <c r="N1220" s="374">
        <v>44617</v>
      </c>
      <c r="O1220" s="70">
        <f t="shared" si="105"/>
        <v>2</v>
      </c>
      <c r="P1220" s="70">
        <f t="shared" si="106"/>
        <v>2</v>
      </c>
      <c r="Q1220" s="135" t="str">
        <f t="shared" si="107"/>
        <v>Gastos_Gerais</v>
      </c>
    </row>
    <row r="1221" spans="1:17" ht="25.5" hidden="1" x14ac:dyDescent="0.2">
      <c r="A1221" s="366">
        <f t="shared" si="104"/>
        <v>1218</v>
      </c>
      <c r="B1221" s="351">
        <v>44617</v>
      </c>
      <c r="C1221" s="375">
        <v>44593</v>
      </c>
      <c r="D1221" s="353" t="s">
        <v>115</v>
      </c>
      <c r="E1221" s="353" t="s">
        <v>366</v>
      </c>
      <c r="F1221" s="354">
        <v>799.85</v>
      </c>
      <c r="G1221" s="353" t="s">
        <v>1815</v>
      </c>
      <c r="H1221" s="353" t="s">
        <v>134</v>
      </c>
      <c r="I1221" s="357" t="s">
        <v>734</v>
      </c>
      <c r="J1221" s="356" t="s">
        <v>735</v>
      </c>
      <c r="K1221" s="356" t="s">
        <v>1464</v>
      </c>
      <c r="L1221" s="357" t="s">
        <v>428</v>
      </c>
      <c r="M1221" s="356">
        <v>1</v>
      </c>
      <c r="N1221" s="374">
        <v>44616</v>
      </c>
      <c r="O1221" s="70">
        <f t="shared" si="105"/>
        <v>2</v>
      </c>
      <c r="P1221" s="70">
        <f t="shared" si="106"/>
        <v>2</v>
      </c>
      <c r="Q1221" s="135" t="str">
        <f t="shared" si="107"/>
        <v>Gastos_Gerais</v>
      </c>
    </row>
    <row r="1222" spans="1:17" ht="25.5" hidden="1" x14ac:dyDescent="0.2">
      <c r="A1222" s="366">
        <f t="shared" si="104"/>
        <v>1219</v>
      </c>
      <c r="B1222" s="351">
        <v>44617</v>
      </c>
      <c r="C1222" s="375">
        <v>44593</v>
      </c>
      <c r="D1222" s="353" t="s">
        <v>115</v>
      </c>
      <c r="E1222" s="353" t="s">
        <v>318</v>
      </c>
      <c r="F1222" s="354">
        <v>244.3</v>
      </c>
      <c r="G1222" s="353" t="s">
        <v>2471</v>
      </c>
      <c r="H1222" s="353" t="s">
        <v>138</v>
      </c>
      <c r="I1222" s="357" t="s">
        <v>2472</v>
      </c>
      <c r="J1222" s="356" t="s">
        <v>2473</v>
      </c>
      <c r="K1222" s="356" t="s">
        <v>1464</v>
      </c>
      <c r="L1222" s="357" t="s">
        <v>428</v>
      </c>
      <c r="M1222" s="356">
        <v>2187</v>
      </c>
      <c r="N1222" s="374">
        <v>44616</v>
      </c>
      <c r="O1222" s="70">
        <f t="shared" si="105"/>
        <v>2</v>
      </c>
      <c r="P1222" s="70">
        <f t="shared" si="106"/>
        <v>2</v>
      </c>
      <c r="Q1222" s="135" t="str">
        <f t="shared" si="107"/>
        <v>Gastos_Gerais</v>
      </c>
    </row>
    <row r="1223" spans="1:17" ht="25.5" hidden="1" x14ac:dyDescent="0.2">
      <c r="A1223" s="366">
        <f t="shared" si="104"/>
        <v>1220</v>
      </c>
      <c r="B1223" s="351">
        <v>44617</v>
      </c>
      <c r="C1223" s="375">
        <v>44593</v>
      </c>
      <c r="D1223" s="353" t="s">
        <v>115</v>
      </c>
      <c r="E1223" s="353" t="s">
        <v>378</v>
      </c>
      <c r="F1223" s="354">
        <v>1460</v>
      </c>
      <c r="G1223" s="353" t="s">
        <v>2474</v>
      </c>
      <c r="H1223" s="353" t="s">
        <v>136</v>
      </c>
      <c r="I1223" s="357" t="s">
        <v>2475</v>
      </c>
      <c r="J1223" s="356" t="s">
        <v>2476</v>
      </c>
      <c r="K1223" s="356" t="s">
        <v>1464</v>
      </c>
      <c r="L1223" s="357" t="s">
        <v>428</v>
      </c>
      <c r="M1223" s="356">
        <v>29</v>
      </c>
      <c r="N1223" s="374">
        <v>44617</v>
      </c>
      <c r="O1223" s="70">
        <f t="shared" si="105"/>
        <v>2</v>
      </c>
      <c r="P1223" s="70">
        <f t="shared" si="106"/>
        <v>2</v>
      </c>
      <c r="Q1223" s="135" t="str">
        <f t="shared" si="107"/>
        <v>Gastos_Gerais</v>
      </c>
    </row>
    <row r="1224" spans="1:17" ht="24" hidden="1" x14ac:dyDescent="0.2">
      <c r="A1224" s="366">
        <f t="shared" si="104"/>
        <v>1221</v>
      </c>
      <c r="B1224" s="351">
        <v>44617</v>
      </c>
      <c r="C1224" s="375">
        <v>44593</v>
      </c>
      <c r="D1224" s="353" t="s">
        <v>93</v>
      </c>
      <c r="E1224" s="353" t="s">
        <v>99</v>
      </c>
      <c r="F1224" s="354">
        <v>0.11</v>
      </c>
      <c r="G1224" s="353" t="s">
        <v>1553</v>
      </c>
      <c r="H1224" s="353" t="s">
        <v>128</v>
      </c>
      <c r="I1224" s="357" t="s">
        <v>664</v>
      </c>
      <c r="J1224" s="356" t="s">
        <v>811</v>
      </c>
      <c r="K1224" s="356" t="s">
        <v>1554</v>
      </c>
      <c r="L1224" s="357" t="s">
        <v>1066</v>
      </c>
      <c r="M1224" s="356" t="s">
        <v>666</v>
      </c>
      <c r="N1224" s="374">
        <v>44617</v>
      </c>
      <c r="O1224" s="70">
        <f t="shared" si="105"/>
        <v>2</v>
      </c>
      <c r="P1224" s="70">
        <f t="shared" si="106"/>
        <v>2</v>
      </c>
      <c r="Q1224" s="135" t="str">
        <f t="shared" si="107"/>
        <v>Receitas</v>
      </c>
    </row>
    <row r="1225" spans="1:17" ht="38.25" hidden="1" x14ac:dyDescent="0.2">
      <c r="A1225" s="366">
        <f t="shared" si="104"/>
        <v>1222</v>
      </c>
      <c r="B1225" s="351">
        <v>44617</v>
      </c>
      <c r="C1225" s="375">
        <v>44593</v>
      </c>
      <c r="D1225" s="353" t="s">
        <v>101</v>
      </c>
      <c r="E1225" s="353" t="s">
        <v>101</v>
      </c>
      <c r="F1225" s="354">
        <v>120989.16</v>
      </c>
      <c r="G1225" s="353" t="s">
        <v>2477</v>
      </c>
      <c r="H1225" s="353" t="s">
        <v>127</v>
      </c>
      <c r="I1225" s="357" t="s">
        <v>664</v>
      </c>
      <c r="J1225" s="356" t="s">
        <v>811</v>
      </c>
      <c r="K1225" s="356" t="s">
        <v>666</v>
      </c>
      <c r="L1225" s="357" t="s">
        <v>1461</v>
      </c>
      <c r="M1225" s="356" t="s">
        <v>1462</v>
      </c>
      <c r="N1225" s="374">
        <v>44617</v>
      </c>
      <c r="O1225" s="70">
        <f t="shared" si="105"/>
        <v>2</v>
      </c>
      <c r="P1225" s="70">
        <f t="shared" si="106"/>
        <v>2</v>
      </c>
      <c r="Q1225" s="135" t="str">
        <f t="shared" si="107"/>
        <v>Rendimentos_de_Aplicações_Fin.</v>
      </c>
    </row>
    <row r="1226" spans="1:17" ht="38.25" hidden="1" x14ac:dyDescent="0.2">
      <c r="A1226" s="366">
        <f t="shared" si="104"/>
        <v>1223</v>
      </c>
      <c r="B1226" s="351">
        <v>44617</v>
      </c>
      <c r="C1226" s="375">
        <v>44593</v>
      </c>
      <c r="D1226" s="353" t="s">
        <v>101</v>
      </c>
      <c r="E1226" s="353" t="s">
        <v>101</v>
      </c>
      <c r="F1226" s="354">
        <v>13474.27</v>
      </c>
      <c r="G1226" s="353" t="s">
        <v>1460</v>
      </c>
      <c r="H1226" s="353" t="s">
        <v>127</v>
      </c>
      <c r="I1226" s="357" t="s">
        <v>664</v>
      </c>
      <c r="J1226" s="356" t="s">
        <v>811</v>
      </c>
      <c r="K1226" s="356" t="s">
        <v>666</v>
      </c>
      <c r="L1226" s="357" t="s">
        <v>1461</v>
      </c>
      <c r="M1226" s="356" t="s">
        <v>2478</v>
      </c>
      <c r="N1226" s="374">
        <v>44617</v>
      </c>
      <c r="O1226" s="70">
        <f t="shared" si="105"/>
        <v>2</v>
      </c>
      <c r="P1226" s="70">
        <f t="shared" si="106"/>
        <v>2</v>
      </c>
      <c r="Q1226" s="135" t="str">
        <f t="shared" si="107"/>
        <v>Rendimentos_de_Aplicações_Fin.</v>
      </c>
    </row>
    <row r="1227" spans="1:17" s="429" customFormat="1" ht="38.25" x14ac:dyDescent="0.2">
      <c r="A1227" s="452">
        <f t="shared" si="104"/>
        <v>1224</v>
      </c>
      <c r="B1227" s="384">
        <v>44624</v>
      </c>
      <c r="C1227" s="385">
        <v>44593</v>
      </c>
      <c r="D1227" s="383" t="s">
        <v>117</v>
      </c>
      <c r="E1227" s="383" t="s">
        <v>387</v>
      </c>
      <c r="F1227" s="386">
        <v>1699</v>
      </c>
      <c r="G1227" s="383" t="s">
        <v>2479</v>
      </c>
      <c r="H1227" s="383" t="s">
        <v>139</v>
      </c>
      <c r="I1227" s="387" t="s">
        <v>478</v>
      </c>
      <c r="J1227" s="387" t="s">
        <v>2480</v>
      </c>
      <c r="K1227" s="387" t="s">
        <v>704</v>
      </c>
      <c r="L1227" s="387" t="s">
        <v>428</v>
      </c>
      <c r="M1227" s="387">
        <v>1620</v>
      </c>
      <c r="N1227" s="388">
        <v>44616</v>
      </c>
      <c r="O1227" s="70">
        <f t="shared" si="105"/>
        <v>3</v>
      </c>
      <c r="P1227" s="70">
        <f t="shared" si="106"/>
        <v>2</v>
      </c>
      <c r="Q1227" s="453" t="str">
        <f t="shared" si="107"/>
        <v>Aquisição_de_Bens_Permanentes</v>
      </c>
    </row>
    <row r="1228" spans="1:17" ht="25.5" hidden="1" x14ac:dyDescent="0.2">
      <c r="A1228" s="366">
        <f t="shared" si="104"/>
        <v>1225</v>
      </c>
      <c r="B1228" s="351">
        <v>44624</v>
      </c>
      <c r="C1228" s="375">
        <v>44593</v>
      </c>
      <c r="D1228" s="353" t="s">
        <v>115</v>
      </c>
      <c r="E1228" s="353" t="s">
        <v>230</v>
      </c>
      <c r="F1228" s="354">
        <v>1755.68</v>
      </c>
      <c r="G1228" s="353" t="s">
        <v>758</v>
      </c>
      <c r="H1228" s="353" t="s">
        <v>139</v>
      </c>
      <c r="I1228" s="357" t="s">
        <v>2481</v>
      </c>
      <c r="J1228" s="356" t="s">
        <v>760</v>
      </c>
      <c r="K1228" s="356" t="s">
        <v>704</v>
      </c>
      <c r="L1228" s="357" t="s">
        <v>428</v>
      </c>
      <c r="M1228" s="356">
        <v>367732676</v>
      </c>
      <c r="N1228" s="374">
        <v>44606</v>
      </c>
      <c r="O1228" s="70">
        <f t="shared" ref="O1228:O1236" si="108">IF(B1228=0,0,IF(YEAR(B1228)=$P$1,MONTH(B1228)-$O$1+1,(YEAR(B1228)-$P$1)*12-$O$1+1+MONTH(B1228)))</f>
        <v>3</v>
      </c>
      <c r="P1228" s="70">
        <f t="shared" ref="P1228:P1236" si="109">IF(C1228=0,0,IF(YEAR(C1228)=$P$1,MONTH(C1228)-$O$1+1,(YEAR(C1228)-$P$1)*12-$O$1+1+MONTH(C1228)))</f>
        <v>2</v>
      </c>
      <c r="Q1228" s="135" t="str">
        <f t="shared" ref="Q1228:Q1236" si="110">SUBSTITUTE(D1228," ","_")</f>
        <v>Gastos_Gerais</v>
      </c>
    </row>
    <row r="1229" spans="1:17" ht="25.5" hidden="1" x14ac:dyDescent="0.2">
      <c r="A1229" s="366">
        <f t="shared" si="104"/>
        <v>1226</v>
      </c>
      <c r="B1229" s="351">
        <v>44624</v>
      </c>
      <c r="C1229" s="375">
        <v>44593</v>
      </c>
      <c r="D1229" s="353" t="s">
        <v>115</v>
      </c>
      <c r="E1229" s="353" t="s">
        <v>298</v>
      </c>
      <c r="F1229" s="354">
        <v>785.21</v>
      </c>
      <c r="G1229" s="353" t="s">
        <v>1072</v>
      </c>
      <c r="H1229" s="353" t="s">
        <v>134</v>
      </c>
      <c r="I1229" s="357" t="s">
        <v>574</v>
      </c>
      <c r="J1229" s="356" t="s">
        <v>1044</v>
      </c>
      <c r="K1229" s="356" t="s">
        <v>704</v>
      </c>
      <c r="L1229" s="357" t="s">
        <v>428</v>
      </c>
      <c r="M1229" s="356">
        <v>15243</v>
      </c>
      <c r="N1229" s="374">
        <v>44595</v>
      </c>
      <c r="O1229" s="70">
        <f t="shared" si="108"/>
        <v>3</v>
      </c>
      <c r="P1229" s="70">
        <f t="shared" si="109"/>
        <v>2</v>
      </c>
      <c r="Q1229" s="135" t="str">
        <f t="shared" si="110"/>
        <v>Gastos_Gerais</v>
      </c>
    </row>
    <row r="1230" spans="1:17" ht="25.5" hidden="1" x14ac:dyDescent="0.2">
      <c r="A1230" s="366">
        <f t="shared" si="104"/>
        <v>1227</v>
      </c>
      <c r="B1230" s="351">
        <v>44624</v>
      </c>
      <c r="C1230" s="375">
        <v>44593</v>
      </c>
      <c r="D1230" s="353" t="s">
        <v>115</v>
      </c>
      <c r="E1230" s="353" t="s">
        <v>222</v>
      </c>
      <c r="F1230" s="354">
        <v>6127.61</v>
      </c>
      <c r="G1230" s="353" t="s">
        <v>796</v>
      </c>
      <c r="H1230" s="353" t="s">
        <v>128</v>
      </c>
      <c r="I1230" s="357" t="s">
        <v>797</v>
      </c>
      <c r="J1230" s="356" t="s">
        <v>798</v>
      </c>
      <c r="K1230" s="356" t="s">
        <v>704</v>
      </c>
      <c r="L1230" s="357" t="s">
        <v>704</v>
      </c>
      <c r="M1230" s="356">
        <v>19044</v>
      </c>
      <c r="N1230" s="374">
        <v>44622</v>
      </c>
      <c r="O1230" s="70">
        <f t="shared" si="108"/>
        <v>3</v>
      </c>
      <c r="P1230" s="70">
        <f t="shared" si="109"/>
        <v>2</v>
      </c>
      <c r="Q1230" s="135" t="str">
        <f t="shared" si="110"/>
        <v>Gastos_Gerais</v>
      </c>
    </row>
    <row r="1231" spans="1:17" ht="25.5" hidden="1" x14ac:dyDescent="0.2">
      <c r="A1231" s="366">
        <f t="shared" si="104"/>
        <v>1228</v>
      </c>
      <c r="B1231" s="351">
        <v>44624</v>
      </c>
      <c r="C1231" s="375">
        <v>44593</v>
      </c>
      <c r="D1231" s="353" t="s">
        <v>115</v>
      </c>
      <c r="E1231" s="353" t="s">
        <v>224</v>
      </c>
      <c r="F1231" s="354">
        <v>931.07</v>
      </c>
      <c r="G1231" s="353" t="s">
        <v>799</v>
      </c>
      <c r="H1231" s="353" t="s">
        <v>128</v>
      </c>
      <c r="I1231" s="357" t="s">
        <v>797</v>
      </c>
      <c r="J1231" s="356" t="s">
        <v>798</v>
      </c>
      <c r="K1231" s="356" t="s">
        <v>704</v>
      </c>
      <c r="L1231" s="357" t="s">
        <v>704</v>
      </c>
      <c r="M1231" s="356">
        <v>19044</v>
      </c>
      <c r="N1231" s="374">
        <v>44622</v>
      </c>
      <c r="O1231" s="70">
        <f t="shared" si="108"/>
        <v>3</v>
      </c>
      <c r="P1231" s="70">
        <f t="shared" si="109"/>
        <v>2</v>
      </c>
      <c r="Q1231" s="135" t="str">
        <f t="shared" si="110"/>
        <v>Gastos_Gerais</v>
      </c>
    </row>
    <row r="1232" spans="1:17" ht="25.5" hidden="1" x14ac:dyDescent="0.2">
      <c r="A1232" s="366">
        <f t="shared" si="104"/>
        <v>1229</v>
      </c>
      <c r="B1232" s="351">
        <v>44624</v>
      </c>
      <c r="C1232" s="375">
        <v>44593</v>
      </c>
      <c r="D1232" s="353" t="s">
        <v>115</v>
      </c>
      <c r="E1232" s="353" t="s">
        <v>226</v>
      </c>
      <c r="F1232" s="354">
        <v>832.79</v>
      </c>
      <c r="G1232" s="353" t="s">
        <v>2482</v>
      </c>
      <c r="H1232" s="353" t="s">
        <v>128</v>
      </c>
      <c r="I1232" s="357" t="s">
        <v>797</v>
      </c>
      <c r="J1232" s="356" t="s">
        <v>798</v>
      </c>
      <c r="K1232" s="356" t="s">
        <v>704</v>
      </c>
      <c r="L1232" s="357" t="s">
        <v>704</v>
      </c>
      <c r="M1232" s="356">
        <v>19044</v>
      </c>
      <c r="N1232" s="374">
        <v>44622</v>
      </c>
      <c r="O1232" s="70">
        <f t="shared" si="108"/>
        <v>3</v>
      </c>
      <c r="P1232" s="70">
        <f t="shared" si="109"/>
        <v>2</v>
      </c>
      <c r="Q1232" s="135" t="str">
        <f t="shared" si="110"/>
        <v>Gastos_Gerais</v>
      </c>
    </row>
    <row r="1233" spans="1:17" ht="25.5" hidden="1" x14ac:dyDescent="0.2">
      <c r="A1233" s="366">
        <f t="shared" si="104"/>
        <v>1230</v>
      </c>
      <c r="B1233" s="351">
        <v>44624</v>
      </c>
      <c r="C1233" s="375">
        <v>44593</v>
      </c>
      <c r="D1233" s="353" t="s">
        <v>115</v>
      </c>
      <c r="E1233" s="353" t="s">
        <v>378</v>
      </c>
      <c r="F1233" s="354">
        <v>220</v>
      </c>
      <c r="G1233" s="353" t="s">
        <v>2483</v>
      </c>
      <c r="H1233" s="353" t="s">
        <v>132</v>
      </c>
      <c r="I1233" s="357" t="s">
        <v>2484</v>
      </c>
      <c r="J1233" s="356" t="s">
        <v>2485</v>
      </c>
      <c r="K1233" s="356" t="s">
        <v>704</v>
      </c>
      <c r="L1233" s="357" t="s">
        <v>428</v>
      </c>
      <c r="M1233" s="356">
        <v>338</v>
      </c>
      <c r="N1233" s="374">
        <v>44613</v>
      </c>
      <c r="O1233" s="70">
        <f t="shared" si="108"/>
        <v>3</v>
      </c>
      <c r="P1233" s="70">
        <f t="shared" si="109"/>
        <v>2</v>
      </c>
      <c r="Q1233" s="135" t="str">
        <f t="shared" si="110"/>
        <v>Gastos_Gerais</v>
      </c>
    </row>
    <row r="1234" spans="1:17" ht="48" hidden="1" x14ac:dyDescent="0.2">
      <c r="A1234" s="366">
        <f t="shared" si="104"/>
        <v>1231</v>
      </c>
      <c r="B1234" s="351">
        <v>44624</v>
      </c>
      <c r="C1234" s="375">
        <v>44593</v>
      </c>
      <c r="D1234" s="353" t="s">
        <v>115</v>
      </c>
      <c r="E1234" s="353" t="s">
        <v>354</v>
      </c>
      <c r="F1234" s="354">
        <v>180</v>
      </c>
      <c r="G1234" s="353" t="s">
        <v>2486</v>
      </c>
      <c r="H1234" s="353" t="s">
        <v>138</v>
      </c>
      <c r="I1234" s="357" t="s">
        <v>708</v>
      </c>
      <c r="J1234" s="356" t="s">
        <v>709</v>
      </c>
      <c r="K1234" s="356" t="s">
        <v>704</v>
      </c>
      <c r="L1234" s="357" t="s">
        <v>428</v>
      </c>
      <c r="M1234" s="356">
        <v>14989</v>
      </c>
      <c r="N1234" s="374">
        <v>44610</v>
      </c>
      <c r="O1234" s="70">
        <f t="shared" si="108"/>
        <v>3</v>
      </c>
      <c r="P1234" s="70">
        <f t="shared" si="109"/>
        <v>2</v>
      </c>
      <c r="Q1234" s="135" t="str">
        <f t="shared" si="110"/>
        <v>Gastos_Gerais</v>
      </c>
    </row>
    <row r="1235" spans="1:17" ht="48" hidden="1" x14ac:dyDescent="0.2">
      <c r="A1235" s="366">
        <f t="shared" si="104"/>
        <v>1232</v>
      </c>
      <c r="B1235" s="351">
        <v>44624</v>
      </c>
      <c r="C1235" s="375">
        <v>44593</v>
      </c>
      <c r="D1235" s="353" t="s">
        <v>115</v>
      </c>
      <c r="E1235" s="353" t="s">
        <v>342</v>
      </c>
      <c r="F1235" s="354">
        <v>465</v>
      </c>
      <c r="G1235" s="353" t="s">
        <v>2487</v>
      </c>
      <c r="H1235" s="353" t="s">
        <v>128</v>
      </c>
      <c r="I1235" s="357" t="s">
        <v>2488</v>
      </c>
      <c r="J1235" s="356" t="s">
        <v>2489</v>
      </c>
      <c r="K1235" s="356" t="s">
        <v>704</v>
      </c>
      <c r="L1235" s="357" t="s">
        <v>428</v>
      </c>
      <c r="M1235" s="356">
        <v>3495</v>
      </c>
      <c r="N1235" s="374">
        <v>44617</v>
      </c>
      <c r="O1235" s="70">
        <f t="shared" si="108"/>
        <v>3</v>
      </c>
      <c r="P1235" s="70">
        <f t="shared" si="109"/>
        <v>2</v>
      </c>
      <c r="Q1235" s="135" t="str">
        <f t="shared" si="110"/>
        <v>Gastos_Gerais</v>
      </c>
    </row>
    <row r="1236" spans="1:17" ht="38.25" x14ac:dyDescent="0.2">
      <c r="A1236" s="366">
        <f t="shared" si="104"/>
        <v>1233</v>
      </c>
      <c r="B1236" s="351">
        <v>44624</v>
      </c>
      <c r="C1236" s="375">
        <v>44593</v>
      </c>
      <c r="D1236" s="353" t="s">
        <v>117</v>
      </c>
      <c r="E1236" s="353" t="s">
        <v>389</v>
      </c>
      <c r="F1236" s="354">
        <v>2251.79</v>
      </c>
      <c r="G1236" s="353" t="s">
        <v>2490</v>
      </c>
      <c r="H1236" s="353" t="s">
        <v>765</v>
      </c>
      <c r="I1236" s="357" t="s">
        <v>2491</v>
      </c>
      <c r="J1236" s="356" t="s">
        <v>1840</v>
      </c>
      <c r="K1236" s="356" t="s">
        <v>704</v>
      </c>
      <c r="L1236" s="357" t="s">
        <v>428</v>
      </c>
      <c r="M1236" s="356">
        <v>702</v>
      </c>
      <c r="N1236" s="374">
        <v>44615</v>
      </c>
      <c r="O1236" s="70">
        <f t="shared" si="108"/>
        <v>3</v>
      </c>
      <c r="P1236" s="70">
        <f t="shared" si="109"/>
        <v>2</v>
      </c>
      <c r="Q1236" s="135" t="str">
        <f t="shared" si="110"/>
        <v>Aquisição_de_Bens_Permanentes</v>
      </c>
    </row>
    <row r="1237" spans="1:17" ht="60" hidden="1" x14ac:dyDescent="0.2">
      <c r="A1237" s="366">
        <f t="shared" si="104"/>
        <v>1234</v>
      </c>
      <c r="B1237" s="351">
        <v>44624</v>
      </c>
      <c r="C1237" s="375">
        <v>44593</v>
      </c>
      <c r="D1237" s="353" t="s">
        <v>115</v>
      </c>
      <c r="E1237" s="353" t="s">
        <v>342</v>
      </c>
      <c r="F1237" s="354">
        <v>465</v>
      </c>
      <c r="G1237" s="353" t="s">
        <v>2492</v>
      </c>
      <c r="H1237" s="353" t="s">
        <v>140</v>
      </c>
      <c r="I1237" s="357" t="s">
        <v>2488</v>
      </c>
      <c r="J1237" s="356" t="s">
        <v>2489</v>
      </c>
      <c r="K1237" s="356" t="s">
        <v>704</v>
      </c>
      <c r="L1237" s="357" t="s">
        <v>428</v>
      </c>
      <c r="M1237" s="356">
        <v>3494</v>
      </c>
      <c r="N1237" s="374">
        <v>44617</v>
      </c>
      <c r="O1237" s="70">
        <f t="shared" si="105"/>
        <v>3</v>
      </c>
      <c r="P1237" s="70">
        <f t="shared" si="106"/>
        <v>2</v>
      </c>
      <c r="Q1237" s="135" t="str">
        <f t="shared" si="107"/>
        <v>Gastos_Gerais</v>
      </c>
    </row>
    <row r="1238" spans="1:17" ht="25.5" hidden="1" x14ac:dyDescent="0.2">
      <c r="A1238" s="366">
        <f t="shared" si="104"/>
        <v>1235</v>
      </c>
      <c r="B1238" s="351">
        <v>44624</v>
      </c>
      <c r="C1238" s="375">
        <v>44593</v>
      </c>
      <c r="D1238" s="353" t="s">
        <v>104</v>
      </c>
      <c r="E1238" s="353" t="s">
        <v>106</v>
      </c>
      <c r="F1238" s="354">
        <v>1669</v>
      </c>
      <c r="G1238" s="353" t="s">
        <v>2493</v>
      </c>
      <c r="H1238" s="353" t="s">
        <v>128</v>
      </c>
      <c r="I1238" s="357" t="s">
        <v>1538</v>
      </c>
      <c r="J1238" s="356" t="s">
        <v>1539</v>
      </c>
      <c r="K1238" s="356" t="s">
        <v>732</v>
      </c>
      <c r="L1238" s="357" t="s">
        <v>792</v>
      </c>
      <c r="M1238" s="356" t="s">
        <v>2494</v>
      </c>
      <c r="N1238" s="374">
        <v>44624</v>
      </c>
      <c r="O1238" s="70">
        <f t="shared" ref="O1238:O1282" si="111">IF(B1238=0,0,IF(YEAR(B1238)=$P$1,MONTH(B1238)-$O$1+1,(YEAR(B1238)-$P$1)*12-$O$1+1+MONTH(B1238)))</f>
        <v>3</v>
      </c>
      <c r="P1238" s="70">
        <f t="shared" ref="P1238:P1282" si="112">IF(C1238=0,0,IF(YEAR(C1238)=$P$1,MONTH(C1238)-$O$1+1,(YEAR(C1238)-$P$1)*12-$O$1+1+MONTH(C1238)))</f>
        <v>2</v>
      </c>
      <c r="Q1238" s="135" t="str">
        <f t="shared" ref="Q1238:Q1282" si="113">SUBSTITUTE(D1238," ","_")</f>
        <v>Gastos_com_Pessoal</v>
      </c>
    </row>
    <row r="1239" spans="1:17" ht="25.5" hidden="1" x14ac:dyDescent="0.2">
      <c r="A1239" s="366">
        <f t="shared" si="104"/>
        <v>1236</v>
      </c>
      <c r="B1239" s="351">
        <v>44624</v>
      </c>
      <c r="C1239" s="375">
        <v>44593</v>
      </c>
      <c r="D1239" s="353" t="s">
        <v>115</v>
      </c>
      <c r="E1239" s="353" t="s">
        <v>232</v>
      </c>
      <c r="F1239" s="354">
        <v>1626.98</v>
      </c>
      <c r="G1239" s="353" t="s">
        <v>2495</v>
      </c>
      <c r="H1239" s="353" t="s">
        <v>132</v>
      </c>
      <c r="I1239" s="357" t="s">
        <v>2496</v>
      </c>
      <c r="J1239" s="356" t="s">
        <v>763</v>
      </c>
      <c r="K1239" s="356" t="s">
        <v>704</v>
      </c>
      <c r="L1239" s="357" t="s">
        <v>705</v>
      </c>
      <c r="M1239" s="356" t="s">
        <v>2497</v>
      </c>
      <c r="N1239" s="374">
        <v>44623</v>
      </c>
      <c r="O1239" s="70">
        <f t="shared" si="111"/>
        <v>3</v>
      </c>
      <c r="P1239" s="70">
        <f t="shared" si="112"/>
        <v>2</v>
      </c>
      <c r="Q1239" s="135" t="str">
        <f t="shared" si="113"/>
        <v>Gastos_Gerais</v>
      </c>
    </row>
    <row r="1240" spans="1:17" ht="25.5" hidden="1" x14ac:dyDescent="0.2">
      <c r="A1240" s="366">
        <f t="shared" si="104"/>
        <v>1237</v>
      </c>
      <c r="B1240" s="351">
        <v>44624</v>
      </c>
      <c r="C1240" s="375">
        <v>44593</v>
      </c>
      <c r="D1240" s="353" t="s">
        <v>104</v>
      </c>
      <c r="E1240" s="353" t="s">
        <v>106</v>
      </c>
      <c r="F1240" s="354">
        <v>1849</v>
      </c>
      <c r="G1240" s="353" t="s">
        <v>2493</v>
      </c>
      <c r="H1240" s="353" t="s">
        <v>131</v>
      </c>
      <c r="I1240" s="357" t="s">
        <v>2498</v>
      </c>
      <c r="J1240" s="356" t="s">
        <v>1556</v>
      </c>
      <c r="K1240" s="356" t="s">
        <v>732</v>
      </c>
      <c r="L1240" s="357" t="s">
        <v>792</v>
      </c>
      <c r="M1240" s="356" t="s">
        <v>2499</v>
      </c>
      <c r="N1240" s="374">
        <v>44624</v>
      </c>
      <c r="O1240" s="70">
        <f t="shared" si="111"/>
        <v>3</v>
      </c>
      <c r="P1240" s="70">
        <f t="shared" si="112"/>
        <v>2</v>
      </c>
      <c r="Q1240" s="135" t="str">
        <f t="shared" si="113"/>
        <v>Gastos_com_Pessoal</v>
      </c>
    </row>
    <row r="1241" spans="1:17" ht="25.5" hidden="1" x14ac:dyDescent="0.2">
      <c r="A1241" s="366">
        <f t="shared" si="104"/>
        <v>1238</v>
      </c>
      <c r="B1241" s="351">
        <v>44624</v>
      </c>
      <c r="C1241" s="375">
        <v>44593</v>
      </c>
      <c r="D1241" s="353" t="s">
        <v>115</v>
      </c>
      <c r="E1241" s="353" t="s">
        <v>328</v>
      </c>
      <c r="F1241" s="354">
        <v>369</v>
      </c>
      <c r="G1241" s="353" t="s">
        <v>2500</v>
      </c>
      <c r="H1241" s="353" t="s">
        <v>765</v>
      </c>
      <c r="I1241" s="357" t="s">
        <v>2491</v>
      </c>
      <c r="J1241" s="356" t="s">
        <v>1840</v>
      </c>
      <c r="K1241" s="356" t="s">
        <v>704</v>
      </c>
      <c r="L1241" s="357" t="s">
        <v>428</v>
      </c>
      <c r="M1241" s="356">
        <v>707</v>
      </c>
      <c r="N1241" s="374">
        <v>44615</v>
      </c>
      <c r="O1241" s="70">
        <f t="shared" si="111"/>
        <v>3</v>
      </c>
      <c r="P1241" s="70">
        <f t="shared" si="112"/>
        <v>2</v>
      </c>
      <c r="Q1241" s="135" t="str">
        <f t="shared" si="113"/>
        <v>Gastos_Gerais</v>
      </c>
    </row>
    <row r="1242" spans="1:17" ht="25.5" hidden="1" x14ac:dyDescent="0.2">
      <c r="A1242" s="366">
        <f t="shared" si="104"/>
        <v>1239</v>
      </c>
      <c r="B1242" s="351">
        <v>44624</v>
      </c>
      <c r="C1242" s="375">
        <v>44593</v>
      </c>
      <c r="D1242" s="353" t="s">
        <v>115</v>
      </c>
      <c r="E1242" s="353" t="s">
        <v>230</v>
      </c>
      <c r="F1242" s="354">
        <v>56.59</v>
      </c>
      <c r="G1242" s="353" t="s">
        <v>758</v>
      </c>
      <c r="H1242" s="353" t="s">
        <v>139</v>
      </c>
      <c r="I1242" s="357" t="s">
        <v>2481</v>
      </c>
      <c r="J1242" s="356" t="s">
        <v>760</v>
      </c>
      <c r="K1242" s="356" t="s">
        <v>704</v>
      </c>
      <c r="L1242" s="357" t="s">
        <v>428</v>
      </c>
      <c r="M1242" s="356">
        <v>367726068</v>
      </c>
      <c r="N1242" s="374">
        <v>44606</v>
      </c>
      <c r="O1242" s="70">
        <f t="shared" si="111"/>
        <v>3</v>
      </c>
      <c r="P1242" s="70">
        <f t="shared" si="112"/>
        <v>2</v>
      </c>
      <c r="Q1242" s="135" t="str">
        <f t="shared" si="113"/>
        <v>Gastos_Gerais</v>
      </c>
    </row>
    <row r="1243" spans="1:17" ht="25.5" hidden="1" x14ac:dyDescent="0.2">
      <c r="A1243" s="366">
        <f t="shared" si="104"/>
        <v>1240</v>
      </c>
      <c r="B1243" s="351">
        <v>44624</v>
      </c>
      <c r="C1243" s="375">
        <v>44593</v>
      </c>
      <c r="D1243" s="353" t="s">
        <v>115</v>
      </c>
      <c r="E1243" s="353" t="s">
        <v>318</v>
      </c>
      <c r="F1243" s="354">
        <v>1500</v>
      </c>
      <c r="G1243" s="353" t="s">
        <v>2501</v>
      </c>
      <c r="H1243" s="353" t="s">
        <v>140</v>
      </c>
      <c r="I1243" s="357" t="s">
        <v>2502</v>
      </c>
      <c r="J1243" s="356" t="s">
        <v>2503</v>
      </c>
      <c r="K1243" s="356" t="s">
        <v>704</v>
      </c>
      <c r="L1243" s="357" t="s">
        <v>428</v>
      </c>
      <c r="M1243" s="356">
        <v>28052</v>
      </c>
      <c r="N1243" s="374">
        <v>44615</v>
      </c>
      <c r="O1243" s="70">
        <f t="shared" si="111"/>
        <v>3</v>
      </c>
      <c r="P1243" s="70">
        <f t="shared" si="112"/>
        <v>2</v>
      </c>
      <c r="Q1243" s="135" t="str">
        <f t="shared" si="113"/>
        <v>Gastos_Gerais</v>
      </c>
    </row>
    <row r="1244" spans="1:17" ht="25.5" hidden="1" x14ac:dyDescent="0.2">
      <c r="A1244" s="366">
        <f t="shared" si="104"/>
        <v>1241</v>
      </c>
      <c r="B1244" s="351">
        <v>44624</v>
      </c>
      <c r="C1244" s="375">
        <v>44593</v>
      </c>
      <c r="D1244" s="353" t="s">
        <v>115</v>
      </c>
      <c r="E1244" s="353" t="s">
        <v>354</v>
      </c>
      <c r="F1244" s="354">
        <v>3167</v>
      </c>
      <c r="G1244" s="353" t="s">
        <v>2504</v>
      </c>
      <c r="H1244" s="353" t="s">
        <v>135</v>
      </c>
      <c r="I1244" s="357" t="s">
        <v>2505</v>
      </c>
      <c r="J1244" s="356" t="s">
        <v>2506</v>
      </c>
      <c r="K1244" s="356" t="s">
        <v>704</v>
      </c>
      <c r="L1244" s="357" t="s">
        <v>428</v>
      </c>
      <c r="M1244" s="356">
        <v>304996</v>
      </c>
      <c r="N1244" s="374">
        <v>44615</v>
      </c>
      <c r="O1244" s="70">
        <f t="shared" si="111"/>
        <v>3</v>
      </c>
      <c r="P1244" s="70">
        <f t="shared" si="112"/>
        <v>2</v>
      </c>
      <c r="Q1244" s="135" t="str">
        <f t="shared" si="113"/>
        <v>Gastos_Gerais</v>
      </c>
    </row>
    <row r="1245" spans="1:17" ht="25.5" hidden="1" x14ac:dyDescent="0.2">
      <c r="A1245" s="366">
        <f t="shared" si="104"/>
        <v>1242</v>
      </c>
      <c r="B1245" s="351">
        <v>44624</v>
      </c>
      <c r="C1245" s="375">
        <v>44593</v>
      </c>
      <c r="D1245" s="353" t="s">
        <v>104</v>
      </c>
      <c r="E1245" s="353" t="s">
        <v>106</v>
      </c>
      <c r="F1245" s="386">
        <v>2558</v>
      </c>
      <c r="G1245" s="353" t="s">
        <v>2493</v>
      </c>
      <c r="H1245" s="353" t="s">
        <v>131</v>
      </c>
      <c r="I1245" s="357" t="s">
        <v>2507</v>
      </c>
      <c r="J1245" s="356" t="s">
        <v>1561</v>
      </c>
      <c r="K1245" s="356" t="s">
        <v>732</v>
      </c>
      <c r="L1245" s="357" t="s">
        <v>792</v>
      </c>
      <c r="M1245" s="356"/>
      <c r="N1245" s="374">
        <v>44624</v>
      </c>
      <c r="O1245" s="70">
        <f t="shared" si="111"/>
        <v>3</v>
      </c>
      <c r="P1245" s="70">
        <f t="shared" si="112"/>
        <v>2</v>
      </c>
      <c r="Q1245" s="135" t="str">
        <f t="shared" si="113"/>
        <v>Gastos_com_Pessoal</v>
      </c>
    </row>
    <row r="1246" spans="1:17" ht="25.5" hidden="1" x14ac:dyDescent="0.2">
      <c r="A1246" s="366">
        <f t="shared" si="104"/>
        <v>1243</v>
      </c>
      <c r="B1246" s="351">
        <v>44624</v>
      </c>
      <c r="C1246" s="375">
        <v>44593</v>
      </c>
      <c r="D1246" s="353" t="s">
        <v>104</v>
      </c>
      <c r="E1246" s="353" t="s">
        <v>106</v>
      </c>
      <c r="F1246" s="354">
        <v>1186</v>
      </c>
      <c r="G1246" s="353" t="s">
        <v>2493</v>
      </c>
      <c r="H1246" s="353" t="s">
        <v>128</v>
      </c>
      <c r="I1246" s="357" t="s">
        <v>2508</v>
      </c>
      <c r="J1246" s="356" t="s">
        <v>1536</v>
      </c>
      <c r="K1246" s="356" t="s">
        <v>732</v>
      </c>
      <c r="L1246" s="357" t="s">
        <v>792</v>
      </c>
      <c r="M1246" s="356" t="s">
        <v>2509</v>
      </c>
      <c r="N1246" s="374">
        <v>44624</v>
      </c>
      <c r="O1246" s="70">
        <f t="shared" si="111"/>
        <v>3</v>
      </c>
      <c r="P1246" s="70">
        <f t="shared" si="112"/>
        <v>2</v>
      </c>
      <c r="Q1246" s="135" t="str">
        <f t="shared" si="113"/>
        <v>Gastos_com_Pessoal</v>
      </c>
    </row>
    <row r="1247" spans="1:17" ht="25.5" hidden="1" x14ac:dyDescent="0.2">
      <c r="A1247" s="366">
        <f t="shared" si="104"/>
        <v>1244</v>
      </c>
      <c r="B1247" s="351">
        <v>44624</v>
      </c>
      <c r="C1247" s="375">
        <v>44593</v>
      </c>
      <c r="D1247" s="353" t="s">
        <v>115</v>
      </c>
      <c r="E1247" s="353" t="s">
        <v>378</v>
      </c>
      <c r="F1247" s="354">
        <v>2500</v>
      </c>
      <c r="G1247" s="353" t="s">
        <v>2510</v>
      </c>
      <c r="H1247" s="353" t="s">
        <v>765</v>
      </c>
      <c r="I1247" s="357" t="s">
        <v>2491</v>
      </c>
      <c r="J1247" s="356" t="s">
        <v>1840</v>
      </c>
      <c r="K1247" s="356" t="s">
        <v>704</v>
      </c>
      <c r="L1247" s="357" t="s">
        <v>428</v>
      </c>
      <c r="M1247" s="356">
        <v>708</v>
      </c>
      <c r="N1247" s="374">
        <v>44615</v>
      </c>
      <c r="O1247" s="70">
        <f t="shared" si="111"/>
        <v>3</v>
      </c>
      <c r="P1247" s="70">
        <f t="shared" si="112"/>
        <v>2</v>
      </c>
      <c r="Q1247" s="135" t="str">
        <f t="shared" si="113"/>
        <v>Gastos_Gerais</v>
      </c>
    </row>
    <row r="1248" spans="1:17" ht="48" hidden="1" x14ac:dyDescent="0.2">
      <c r="A1248" s="366">
        <f t="shared" si="104"/>
        <v>1245</v>
      </c>
      <c r="B1248" s="351">
        <v>44624</v>
      </c>
      <c r="C1248" s="375">
        <v>44593</v>
      </c>
      <c r="D1248" s="353" t="s">
        <v>104</v>
      </c>
      <c r="E1248" s="353" t="s">
        <v>195</v>
      </c>
      <c r="F1248" s="354">
        <v>639.45000000000005</v>
      </c>
      <c r="G1248" s="353" t="s">
        <v>639</v>
      </c>
      <c r="H1248" s="353" t="s">
        <v>127</v>
      </c>
      <c r="I1248" s="357" t="s">
        <v>638</v>
      </c>
      <c r="J1248" s="356" t="s">
        <v>944</v>
      </c>
      <c r="K1248" s="356" t="s">
        <v>704</v>
      </c>
      <c r="L1248" s="357" t="s">
        <v>428</v>
      </c>
      <c r="M1248" s="356">
        <v>2022280</v>
      </c>
      <c r="N1248" s="374">
        <v>44600</v>
      </c>
      <c r="O1248" s="70">
        <f t="shared" si="111"/>
        <v>3</v>
      </c>
      <c r="P1248" s="70">
        <f t="shared" si="112"/>
        <v>2</v>
      </c>
      <c r="Q1248" s="135" t="str">
        <f t="shared" si="113"/>
        <v>Gastos_com_Pessoal</v>
      </c>
    </row>
    <row r="1249" spans="1:17" ht="25.5" hidden="1" x14ac:dyDescent="0.2">
      <c r="A1249" s="366">
        <f t="shared" si="104"/>
        <v>1246</v>
      </c>
      <c r="B1249" s="351">
        <v>44624</v>
      </c>
      <c r="C1249" s="375">
        <v>44621</v>
      </c>
      <c r="D1249" s="353" t="s">
        <v>115</v>
      </c>
      <c r="E1249" s="353" t="s">
        <v>328</v>
      </c>
      <c r="F1249" s="354">
        <v>1000</v>
      </c>
      <c r="G1249" s="353" t="s">
        <v>2511</v>
      </c>
      <c r="H1249" s="353" t="s">
        <v>138</v>
      </c>
      <c r="I1249" s="357" t="s">
        <v>2512</v>
      </c>
      <c r="J1249" s="356" t="s">
        <v>728</v>
      </c>
      <c r="K1249" s="356" t="s">
        <v>704</v>
      </c>
      <c r="L1249" s="357" t="s">
        <v>428</v>
      </c>
      <c r="M1249" s="356">
        <v>1851326</v>
      </c>
      <c r="N1249" s="374">
        <v>44627</v>
      </c>
      <c r="O1249" s="70">
        <f t="shared" si="111"/>
        <v>3</v>
      </c>
      <c r="P1249" s="70">
        <f t="shared" si="112"/>
        <v>3</v>
      </c>
      <c r="Q1249" s="135" t="str">
        <f t="shared" si="113"/>
        <v>Gastos_Gerais</v>
      </c>
    </row>
    <row r="1250" spans="1:17" ht="25.5" hidden="1" x14ac:dyDescent="0.2">
      <c r="A1250" s="366">
        <f t="shared" si="104"/>
        <v>1247</v>
      </c>
      <c r="B1250" s="351">
        <v>44624</v>
      </c>
      <c r="C1250" s="375">
        <v>44593</v>
      </c>
      <c r="D1250" s="353" t="s">
        <v>104</v>
      </c>
      <c r="E1250" s="353" t="s">
        <v>106</v>
      </c>
      <c r="F1250" s="354">
        <v>2558</v>
      </c>
      <c r="G1250" s="353" t="s">
        <v>2493</v>
      </c>
      <c r="H1250" s="353" t="s">
        <v>765</v>
      </c>
      <c r="I1250" s="357" t="s">
        <v>1563</v>
      </c>
      <c r="J1250" s="356" t="s">
        <v>1564</v>
      </c>
      <c r="K1250" s="356" t="s">
        <v>732</v>
      </c>
      <c r="L1250" s="357" t="s">
        <v>792</v>
      </c>
      <c r="M1250" s="356" t="s">
        <v>666</v>
      </c>
      <c r="N1250" s="374">
        <v>44624</v>
      </c>
      <c r="O1250" s="70">
        <f t="shared" si="111"/>
        <v>3</v>
      </c>
      <c r="P1250" s="70">
        <f t="shared" si="112"/>
        <v>2</v>
      </c>
      <c r="Q1250" s="135" t="str">
        <f t="shared" si="113"/>
        <v>Gastos_com_Pessoal</v>
      </c>
    </row>
    <row r="1251" spans="1:17" ht="36" hidden="1" x14ac:dyDescent="0.2">
      <c r="A1251" s="366">
        <f t="shared" si="104"/>
        <v>1248</v>
      </c>
      <c r="B1251" s="351">
        <v>44624</v>
      </c>
      <c r="C1251" s="375">
        <v>44593</v>
      </c>
      <c r="D1251" s="353" t="s">
        <v>115</v>
      </c>
      <c r="E1251" s="353" t="s">
        <v>378</v>
      </c>
      <c r="F1251" s="354">
        <v>128.69999999999999</v>
      </c>
      <c r="G1251" s="353" t="s">
        <v>2513</v>
      </c>
      <c r="H1251" s="353" t="s">
        <v>128</v>
      </c>
      <c r="I1251" s="357" t="s">
        <v>2514</v>
      </c>
      <c r="J1251" s="356" t="s">
        <v>2181</v>
      </c>
      <c r="K1251" s="356" t="s">
        <v>704</v>
      </c>
      <c r="L1251" s="357" t="s">
        <v>428</v>
      </c>
      <c r="M1251" s="356">
        <v>29949</v>
      </c>
      <c r="N1251" s="374">
        <v>44617</v>
      </c>
      <c r="O1251" s="70">
        <f t="shared" si="111"/>
        <v>3</v>
      </c>
      <c r="P1251" s="70">
        <f t="shared" si="112"/>
        <v>2</v>
      </c>
      <c r="Q1251" s="135" t="str">
        <f t="shared" si="113"/>
        <v>Gastos_Gerais</v>
      </c>
    </row>
    <row r="1252" spans="1:17" ht="36" hidden="1" x14ac:dyDescent="0.2">
      <c r="A1252" s="366">
        <f t="shared" si="104"/>
        <v>1249</v>
      </c>
      <c r="B1252" s="351">
        <v>44624</v>
      </c>
      <c r="C1252" s="375">
        <v>44593</v>
      </c>
      <c r="D1252" s="353" t="s">
        <v>115</v>
      </c>
      <c r="E1252" s="353" t="s">
        <v>262</v>
      </c>
      <c r="F1252" s="354">
        <v>1700</v>
      </c>
      <c r="G1252" s="353" t="s">
        <v>2515</v>
      </c>
      <c r="H1252" s="353" t="s">
        <v>765</v>
      </c>
      <c r="I1252" s="357" t="s">
        <v>2491</v>
      </c>
      <c r="J1252" s="356" t="s">
        <v>1840</v>
      </c>
      <c r="K1252" s="356" t="s">
        <v>704</v>
      </c>
      <c r="L1252" s="357" t="s">
        <v>428</v>
      </c>
      <c r="M1252" s="356">
        <v>706</v>
      </c>
      <c r="N1252" s="374">
        <v>44615</v>
      </c>
      <c r="O1252" s="70">
        <f t="shared" si="111"/>
        <v>3</v>
      </c>
      <c r="P1252" s="70">
        <f t="shared" si="112"/>
        <v>2</v>
      </c>
      <c r="Q1252" s="135" t="str">
        <f t="shared" si="113"/>
        <v>Gastos_Gerais</v>
      </c>
    </row>
    <row r="1253" spans="1:17" ht="25.5" hidden="1" x14ac:dyDescent="0.2">
      <c r="A1253" s="366">
        <f t="shared" si="104"/>
        <v>1250</v>
      </c>
      <c r="B1253" s="351">
        <v>44624</v>
      </c>
      <c r="C1253" s="375">
        <v>44593</v>
      </c>
      <c r="D1253" s="353" t="s">
        <v>115</v>
      </c>
      <c r="E1253" s="353" t="s">
        <v>230</v>
      </c>
      <c r="F1253" s="354">
        <v>3232.12</v>
      </c>
      <c r="G1253" s="353" t="s">
        <v>758</v>
      </c>
      <c r="H1253" s="353" t="s">
        <v>130</v>
      </c>
      <c r="I1253" s="357" t="s">
        <v>2481</v>
      </c>
      <c r="J1253" s="356" t="s">
        <v>760</v>
      </c>
      <c r="K1253" s="356" t="s">
        <v>704</v>
      </c>
      <c r="L1253" s="357" t="s">
        <v>428</v>
      </c>
      <c r="M1253" s="356">
        <v>74001342</v>
      </c>
      <c r="N1253" s="374">
        <v>44616</v>
      </c>
      <c r="O1253" s="70">
        <f t="shared" si="111"/>
        <v>3</v>
      </c>
      <c r="P1253" s="70">
        <f t="shared" si="112"/>
        <v>2</v>
      </c>
      <c r="Q1253" s="135" t="str">
        <f t="shared" si="113"/>
        <v>Gastos_Gerais</v>
      </c>
    </row>
    <row r="1254" spans="1:17" ht="25.5" hidden="1" x14ac:dyDescent="0.2">
      <c r="A1254" s="366">
        <f t="shared" ref="A1254" si="114">IF(B1254="","",ROW()-ROW($A$3))</f>
        <v>1251</v>
      </c>
      <c r="B1254" s="351">
        <v>44624</v>
      </c>
      <c r="C1254" s="375">
        <v>44593</v>
      </c>
      <c r="D1254" s="353" t="s">
        <v>115</v>
      </c>
      <c r="E1254" s="353" t="s">
        <v>298</v>
      </c>
      <c r="F1254" s="354">
        <v>1998.66</v>
      </c>
      <c r="G1254" s="353" t="s">
        <v>1398</v>
      </c>
      <c r="H1254" s="353" t="s">
        <v>140</v>
      </c>
      <c r="I1254" s="357" t="s">
        <v>574</v>
      </c>
      <c r="J1254" s="356" t="s">
        <v>1044</v>
      </c>
      <c r="K1254" s="356" t="s">
        <v>704</v>
      </c>
      <c r="L1254" s="357" t="s">
        <v>428</v>
      </c>
      <c r="M1254" s="356">
        <v>15223</v>
      </c>
      <c r="N1254" s="374">
        <v>44595</v>
      </c>
      <c r="O1254" s="70">
        <f t="shared" si="111"/>
        <v>3</v>
      </c>
      <c r="P1254" s="70">
        <f t="shared" si="112"/>
        <v>2</v>
      </c>
      <c r="Q1254" s="135" t="str">
        <f t="shared" si="113"/>
        <v>Gastos_Gerais</v>
      </c>
    </row>
    <row r="1255" spans="1:17" ht="25.5" hidden="1" x14ac:dyDescent="0.2">
      <c r="A1255" s="366">
        <f t="shared" si="104"/>
        <v>1252</v>
      </c>
      <c r="B1255" s="351">
        <v>44624</v>
      </c>
      <c r="C1255" s="375">
        <v>44593</v>
      </c>
      <c r="D1255" s="353" t="s">
        <v>115</v>
      </c>
      <c r="E1255" s="353" t="s">
        <v>264</v>
      </c>
      <c r="F1255" s="354">
        <v>400</v>
      </c>
      <c r="G1255" s="353" t="s">
        <v>2516</v>
      </c>
      <c r="H1255" s="353" t="s">
        <v>658</v>
      </c>
      <c r="I1255" s="357" t="s">
        <v>2517</v>
      </c>
      <c r="J1255" s="356" t="s">
        <v>2518</v>
      </c>
      <c r="K1255" s="356" t="s">
        <v>704</v>
      </c>
      <c r="L1255" s="357" t="s">
        <v>428</v>
      </c>
      <c r="M1255" s="356">
        <v>7064</v>
      </c>
      <c r="N1255" s="374">
        <v>44613</v>
      </c>
      <c r="O1255" s="70">
        <f t="shared" si="111"/>
        <v>3</v>
      </c>
      <c r="P1255" s="70">
        <f t="shared" si="112"/>
        <v>2</v>
      </c>
      <c r="Q1255" s="135" t="str">
        <f t="shared" si="113"/>
        <v>Gastos_Gerais</v>
      </c>
    </row>
    <row r="1256" spans="1:17" ht="25.5" hidden="1" x14ac:dyDescent="0.2">
      <c r="A1256" s="366">
        <f t="shared" si="104"/>
        <v>1253</v>
      </c>
      <c r="B1256" s="351">
        <v>44624</v>
      </c>
      <c r="C1256" s="375">
        <v>44621</v>
      </c>
      <c r="D1256" s="353" t="s">
        <v>104</v>
      </c>
      <c r="E1256" s="353" t="s">
        <v>187</v>
      </c>
      <c r="F1256" s="354">
        <v>173.71</v>
      </c>
      <c r="G1256" s="353" t="s">
        <v>1019</v>
      </c>
      <c r="H1256" s="353" t="s">
        <v>131</v>
      </c>
      <c r="I1256" s="357" t="s">
        <v>2519</v>
      </c>
      <c r="J1256" s="356" t="s">
        <v>2520</v>
      </c>
      <c r="K1256" s="356" t="s">
        <v>732</v>
      </c>
      <c r="L1256" s="357" t="s">
        <v>1531</v>
      </c>
      <c r="M1256" s="356">
        <v>158518543</v>
      </c>
      <c r="N1256" s="374">
        <v>44624</v>
      </c>
      <c r="O1256" s="70">
        <f t="shared" si="111"/>
        <v>3</v>
      </c>
      <c r="P1256" s="70">
        <f t="shared" si="112"/>
        <v>3</v>
      </c>
      <c r="Q1256" s="135" t="str">
        <f t="shared" si="113"/>
        <v>Gastos_com_Pessoal</v>
      </c>
    </row>
    <row r="1257" spans="1:17" ht="25.5" hidden="1" x14ac:dyDescent="0.2">
      <c r="A1257" s="366">
        <f t="shared" si="104"/>
        <v>1254</v>
      </c>
      <c r="B1257" s="351">
        <v>44624</v>
      </c>
      <c r="C1257" s="375">
        <v>44621</v>
      </c>
      <c r="D1257" s="353" t="s">
        <v>104</v>
      </c>
      <c r="E1257" s="353" t="s">
        <v>189</v>
      </c>
      <c r="F1257" s="354">
        <v>781.71</v>
      </c>
      <c r="G1257" s="353" t="s">
        <v>915</v>
      </c>
      <c r="H1257" s="353" t="s">
        <v>131</v>
      </c>
      <c r="I1257" s="357" t="s">
        <v>2519</v>
      </c>
      <c r="J1257" s="356" t="s">
        <v>2520</v>
      </c>
      <c r="K1257" s="356" t="s">
        <v>732</v>
      </c>
      <c r="L1257" s="357" t="s">
        <v>1531</v>
      </c>
      <c r="M1257" s="356">
        <v>158518543</v>
      </c>
      <c r="N1257" s="374">
        <v>44624</v>
      </c>
      <c r="O1257" s="70">
        <f t="shared" si="111"/>
        <v>3</v>
      </c>
      <c r="P1257" s="70">
        <f t="shared" si="112"/>
        <v>3</v>
      </c>
      <c r="Q1257" s="135" t="str">
        <f t="shared" si="113"/>
        <v>Gastos_com_Pessoal</v>
      </c>
    </row>
    <row r="1258" spans="1:17" ht="25.5" hidden="1" x14ac:dyDescent="0.2">
      <c r="A1258" s="366">
        <f t="shared" si="104"/>
        <v>1255</v>
      </c>
      <c r="B1258" s="351">
        <v>44624</v>
      </c>
      <c r="C1258" s="375">
        <v>44621</v>
      </c>
      <c r="D1258" s="353" t="s">
        <v>104</v>
      </c>
      <c r="E1258" s="353" t="s">
        <v>191</v>
      </c>
      <c r="F1258" s="354">
        <v>260.57</v>
      </c>
      <c r="G1258" s="353" t="s">
        <v>918</v>
      </c>
      <c r="H1258" s="353" t="s">
        <v>131</v>
      </c>
      <c r="I1258" s="357" t="s">
        <v>2519</v>
      </c>
      <c r="J1258" s="356" t="s">
        <v>2520</v>
      </c>
      <c r="K1258" s="356" t="s">
        <v>732</v>
      </c>
      <c r="L1258" s="357" t="s">
        <v>1531</v>
      </c>
      <c r="M1258" s="356">
        <v>158518543</v>
      </c>
      <c r="N1258" s="374">
        <v>44624</v>
      </c>
      <c r="O1258" s="70">
        <f t="shared" si="111"/>
        <v>3</v>
      </c>
      <c r="P1258" s="70">
        <f t="shared" si="112"/>
        <v>3</v>
      </c>
      <c r="Q1258" s="135" t="str">
        <f t="shared" si="113"/>
        <v>Gastos_com_Pessoal</v>
      </c>
    </row>
    <row r="1259" spans="1:17" ht="36" hidden="1" x14ac:dyDescent="0.2">
      <c r="A1259" s="366">
        <f t="shared" si="104"/>
        <v>1256</v>
      </c>
      <c r="B1259" s="351">
        <v>44624</v>
      </c>
      <c r="C1259" s="375">
        <v>44593</v>
      </c>
      <c r="D1259" s="353" t="s">
        <v>104</v>
      </c>
      <c r="E1259" s="353" t="s">
        <v>193</v>
      </c>
      <c r="F1259" s="354">
        <v>930.6</v>
      </c>
      <c r="G1259" s="353" t="s">
        <v>919</v>
      </c>
      <c r="H1259" s="353" t="s">
        <v>131</v>
      </c>
      <c r="I1259" s="357" t="s">
        <v>2519</v>
      </c>
      <c r="J1259" s="356" t="s">
        <v>2520</v>
      </c>
      <c r="K1259" s="356" t="s">
        <v>732</v>
      </c>
      <c r="L1259" s="357" t="s">
        <v>1531</v>
      </c>
      <c r="M1259" s="356">
        <v>158518543</v>
      </c>
      <c r="N1259" s="374">
        <v>44624</v>
      </c>
      <c r="O1259" s="70">
        <f t="shared" si="111"/>
        <v>3</v>
      </c>
      <c r="P1259" s="70">
        <f t="shared" si="112"/>
        <v>2</v>
      </c>
      <c r="Q1259" s="135" t="str">
        <f t="shared" si="113"/>
        <v>Gastos_com_Pessoal</v>
      </c>
    </row>
    <row r="1260" spans="1:17" ht="25.5" hidden="1" x14ac:dyDescent="0.2">
      <c r="A1260" s="366">
        <f t="shared" si="104"/>
        <v>1257</v>
      </c>
      <c r="B1260" s="351">
        <v>44624</v>
      </c>
      <c r="C1260" s="375">
        <v>44621</v>
      </c>
      <c r="D1260" s="353" t="s">
        <v>104</v>
      </c>
      <c r="E1260" s="353" t="s">
        <v>189</v>
      </c>
      <c r="F1260" s="354">
        <v>1799.1</v>
      </c>
      <c r="G1260" s="353" t="s">
        <v>2521</v>
      </c>
      <c r="H1260" s="353" t="s">
        <v>138</v>
      </c>
      <c r="I1260" s="357" t="s">
        <v>2522</v>
      </c>
      <c r="J1260" s="356" t="s">
        <v>1938</v>
      </c>
      <c r="K1260" s="356" t="s">
        <v>732</v>
      </c>
      <c r="L1260" s="357" t="s">
        <v>1531</v>
      </c>
      <c r="M1260" s="356">
        <v>158518543</v>
      </c>
      <c r="N1260" s="374">
        <v>44624</v>
      </c>
      <c r="O1260" s="70">
        <f t="shared" si="111"/>
        <v>3</v>
      </c>
      <c r="P1260" s="70">
        <f t="shared" si="112"/>
        <v>3</v>
      </c>
      <c r="Q1260" s="135" t="str">
        <f t="shared" si="113"/>
        <v>Gastos_com_Pessoal</v>
      </c>
    </row>
    <row r="1261" spans="1:17" ht="25.5" hidden="1" x14ac:dyDescent="0.2">
      <c r="A1261" s="366">
        <f t="shared" si="104"/>
        <v>1258</v>
      </c>
      <c r="B1261" s="351">
        <v>44624</v>
      </c>
      <c r="C1261" s="375">
        <v>44621</v>
      </c>
      <c r="D1261" s="353" t="s">
        <v>104</v>
      </c>
      <c r="E1261" s="353" t="s">
        <v>191</v>
      </c>
      <c r="F1261" s="354">
        <v>613.46</v>
      </c>
      <c r="G1261" s="353" t="s">
        <v>2523</v>
      </c>
      <c r="H1261" s="353" t="s">
        <v>138</v>
      </c>
      <c r="I1261" s="357" t="s">
        <v>2522</v>
      </c>
      <c r="J1261" s="356" t="s">
        <v>1938</v>
      </c>
      <c r="K1261" s="356" t="s">
        <v>732</v>
      </c>
      <c r="L1261" s="357" t="s">
        <v>1531</v>
      </c>
      <c r="M1261" s="356">
        <v>158518543</v>
      </c>
      <c r="N1261" s="374">
        <v>44624</v>
      </c>
      <c r="O1261" s="70">
        <f t="shared" si="111"/>
        <v>3</v>
      </c>
      <c r="P1261" s="70">
        <f t="shared" si="112"/>
        <v>3</v>
      </c>
      <c r="Q1261" s="135" t="str">
        <f t="shared" si="113"/>
        <v>Gastos_com_Pessoal</v>
      </c>
    </row>
    <row r="1262" spans="1:17" ht="25.5" hidden="1" x14ac:dyDescent="0.2">
      <c r="A1262" s="366">
        <f t="shared" si="104"/>
        <v>1259</v>
      </c>
      <c r="B1262" s="351">
        <v>44624</v>
      </c>
      <c r="C1262" s="375">
        <v>44621</v>
      </c>
      <c r="D1262" s="353" t="s">
        <v>104</v>
      </c>
      <c r="E1262" s="353" t="s">
        <v>189</v>
      </c>
      <c r="F1262" s="354">
        <v>2322.94</v>
      </c>
      <c r="G1262" s="353" t="s">
        <v>2524</v>
      </c>
      <c r="H1262" s="353" t="s">
        <v>138</v>
      </c>
      <c r="I1262" s="357" t="s">
        <v>2525</v>
      </c>
      <c r="J1262" s="356" t="s">
        <v>2526</v>
      </c>
      <c r="K1262" s="356" t="s">
        <v>732</v>
      </c>
      <c r="L1262" s="357" t="s">
        <v>1531</v>
      </c>
      <c r="M1262" s="356">
        <v>158518543</v>
      </c>
      <c r="N1262" s="374">
        <v>44624</v>
      </c>
      <c r="O1262" s="70">
        <f t="shared" si="111"/>
        <v>3</v>
      </c>
      <c r="P1262" s="70">
        <f t="shared" si="112"/>
        <v>3</v>
      </c>
      <c r="Q1262" s="135" t="str">
        <f t="shared" si="113"/>
        <v>Gastos_com_Pessoal</v>
      </c>
    </row>
    <row r="1263" spans="1:17" ht="25.5" hidden="1" x14ac:dyDescent="0.2">
      <c r="A1263" s="366">
        <f t="shared" si="104"/>
        <v>1260</v>
      </c>
      <c r="B1263" s="351">
        <v>44624</v>
      </c>
      <c r="C1263" s="375">
        <v>44621</v>
      </c>
      <c r="D1263" s="353" t="s">
        <v>104</v>
      </c>
      <c r="E1263" s="353" t="s">
        <v>191</v>
      </c>
      <c r="F1263" s="354">
        <v>820.04</v>
      </c>
      <c r="G1263" s="353" t="s">
        <v>2527</v>
      </c>
      <c r="H1263" s="353" t="s">
        <v>138</v>
      </c>
      <c r="I1263" s="357" t="s">
        <v>2525</v>
      </c>
      <c r="J1263" s="356" t="s">
        <v>2526</v>
      </c>
      <c r="K1263" s="356" t="s">
        <v>732</v>
      </c>
      <c r="L1263" s="357" t="s">
        <v>1531</v>
      </c>
      <c r="M1263" s="356">
        <v>158518543</v>
      </c>
      <c r="N1263" s="374">
        <v>44624</v>
      </c>
      <c r="O1263" s="70">
        <f t="shared" si="111"/>
        <v>3</v>
      </c>
      <c r="P1263" s="70">
        <f t="shared" si="112"/>
        <v>3</v>
      </c>
      <c r="Q1263" s="135" t="str">
        <f t="shared" si="113"/>
        <v>Gastos_com_Pessoal</v>
      </c>
    </row>
    <row r="1264" spans="1:17" ht="25.5" hidden="1" x14ac:dyDescent="0.2">
      <c r="A1264" s="366">
        <f t="shared" si="104"/>
        <v>1261</v>
      </c>
      <c r="B1264" s="351">
        <v>44624</v>
      </c>
      <c r="C1264" s="375">
        <v>44621</v>
      </c>
      <c r="D1264" s="353" t="s">
        <v>104</v>
      </c>
      <c r="E1264" s="353" t="s">
        <v>189</v>
      </c>
      <c r="F1264" s="354">
        <v>1719.5</v>
      </c>
      <c r="G1264" s="353" t="s">
        <v>2528</v>
      </c>
      <c r="H1264" s="353" t="s">
        <v>138</v>
      </c>
      <c r="I1264" s="357" t="s">
        <v>2529</v>
      </c>
      <c r="J1264" s="356" t="s">
        <v>2530</v>
      </c>
      <c r="K1264" s="356" t="s">
        <v>732</v>
      </c>
      <c r="L1264" s="357" t="s">
        <v>1531</v>
      </c>
      <c r="M1264" s="356">
        <v>158518543</v>
      </c>
      <c r="N1264" s="374">
        <v>44624</v>
      </c>
      <c r="O1264" s="70">
        <f t="shared" si="111"/>
        <v>3</v>
      </c>
      <c r="P1264" s="70">
        <f t="shared" si="112"/>
        <v>3</v>
      </c>
      <c r="Q1264" s="135" t="str">
        <f t="shared" si="113"/>
        <v>Gastos_com_Pessoal</v>
      </c>
    </row>
    <row r="1265" spans="1:17" ht="25.5" hidden="1" x14ac:dyDescent="0.2">
      <c r="A1265" s="366">
        <f t="shared" si="104"/>
        <v>1262</v>
      </c>
      <c r="B1265" s="351">
        <v>44624</v>
      </c>
      <c r="C1265" s="375">
        <v>44621</v>
      </c>
      <c r="D1265" s="353" t="s">
        <v>104</v>
      </c>
      <c r="E1265" s="353" t="s">
        <v>191</v>
      </c>
      <c r="F1265" s="354">
        <v>578.67999999999995</v>
      </c>
      <c r="G1265" s="353" t="s">
        <v>2531</v>
      </c>
      <c r="H1265" s="353" t="s">
        <v>138</v>
      </c>
      <c r="I1265" s="357" t="s">
        <v>2529</v>
      </c>
      <c r="J1265" s="356" t="s">
        <v>2530</v>
      </c>
      <c r="K1265" s="356" t="s">
        <v>732</v>
      </c>
      <c r="L1265" s="357" t="s">
        <v>1531</v>
      </c>
      <c r="M1265" s="356">
        <v>158518543</v>
      </c>
      <c r="N1265" s="374">
        <v>44624</v>
      </c>
      <c r="O1265" s="70">
        <f t="shared" si="111"/>
        <v>3</v>
      </c>
      <c r="P1265" s="70">
        <f t="shared" si="112"/>
        <v>3</v>
      </c>
      <c r="Q1265" s="135" t="str">
        <f t="shared" si="113"/>
        <v>Gastos_com_Pessoal</v>
      </c>
    </row>
    <row r="1266" spans="1:17" ht="25.5" hidden="1" x14ac:dyDescent="0.2">
      <c r="A1266" s="366">
        <f t="shared" si="104"/>
        <v>1263</v>
      </c>
      <c r="B1266" s="351">
        <v>44624</v>
      </c>
      <c r="C1266" s="375">
        <v>44621</v>
      </c>
      <c r="D1266" s="353" t="s">
        <v>104</v>
      </c>
      <c r="E1266" s="353" t="s">
        <v>189</v>
      </c>
      <c r="F1266" s="354">
        <v>2575.34</v>
      </c>
      <c r="G1266" s="353" t="s">
        <v>2532</v>
      </c>
      <c r="H1266" s="353" t="s">
        <v>134</v>
      </c>
      <c r="I1266" s="357" t="s">
        <v>2533</v>
      </c>
      <c r="J1266" s="356" t="s">
        <v>2534</v>
      </c>
      <c r="K1266" s="356" t="s">
        <v>732</v>
      </c>
      <c r="L1266" s="357" t="s">
        <v>1531</v>
      </c>
      <c r="M1266" s="356">
        <v>158518543</v>
      </c>
      <c r="N1266" s="374">
        <v>44624</v>
      </c>
      <c r="O1266" s="70">
        <f t="shared" si="111"/>
        <v>3</v>
      </c>
      <c r="P1266" s="70">
        <f t="shared" si="112"/>
        <v>3</v>
      </c>
      <c r="Q1266" s="135" t="str">
        <f t="shared" si="113"/>
        <v>Gastos_com_Pessoal</v>
      </c>
    </row>
    <row r="1267" spans="1:17" ht="25.5" hidden="1" x14ac:dyDescent="0.2">
      <c r="A1267" s="366">
        <f t="shared" si="104"/>
        <v>1264</v>
      </c>
      <c r="B1267" s="351">
        <v>44624</v>
      </c>
      <c r="C1267" s="375">
        <v>44621</v>
      </c>
      <c r="D1267" s="353" t="s">
        <v>104</v>
      </c>
      <c r="E1267" s="353" t="s">
        <v>191</v>
      </c>
      <c r="F1267" s="354">
        <v>913.42</v>
      </c>
      <c r="G1267" s="353" t="s">
        <v>2535</v>
      </c>
      <c r="H1267" s="353" t="s">
        <v>134</v>
      </c>
      <c r="I1267" s="357" t="s">
        <v>2533</v>
      </c>
      <c r="J1267" s="356" t="s">
        <v>2534</v>
      </c>
      <c r="K1267" s="356" t="s">
        <v>732</v>
      </c>
      <c r="L1267" s="357" t="s">
        <v>1531</v>
      </c>
      <c r="M1267" s="356">
        <v>158518543</v>
      </c>
      <c r="N1267" s="374">
        <v>44624</v>
      </c>
      <c r="O1267" s="70">
        <f t="shared" si="111"/>
        <v>3</v>
      </c>
      <c r="P1267" s="70">
        <f t="shared" si="112"/>
        <v>3</v>
      </c>
      <c r="Q1267" s="135" t="str">
        <f t="shared" si="113"/>
        <v>Gastos_com_Pessoal</v>
      </c>
    </row>
    <row r="1268" spans="1:17" ht="25.5" hidden="1" x14ac:dyDescent="0.2">
      <c r="A1268" s="366">
        <f t="shared" si="104"/>
        <v>1265</v>
      </c>
      <c r="B1268" s="351">
        <v>44624</v>
      </c>
      <c r="C1268" s="375">
        <v>44621</v>
      </c>
      <c r="D1268" s="353" t="s">
        <v>104</v>
      </c>
      <c r="E1268" s="353" t="s">
        <v>189</v>
      </c>
      <c r="F1268" s="354">
        <v>2385.6</v>
      </c>
      <c r="G1268" s="353" t="s">
        <v>2536</v>
      </c>
      <c r="H1268" s="353" t="s">
        <v>134</v>
      </c>
      <c r="I1268" s="357" t="s">
        <v>2537</v>
      </c>
      <c r="J1268" s="356" t="s">
        <v>2538</v>
      </c>
      <c r="K1268" s="356" t="s">
        <v>732</v>
      </c>
      <c r="L1268" s="357" t="s">
        <v>1531</v>
      </c>
      <c r="M1268" s="356">
        <v>158518543</v>
      </c>
      <c r="N1268" s="374">
        <v>44624</v>
      </c>
      <c r="O1268" s="70">
        <f t="shared" si="111"/>
        <v>3</v>
      </c>
      <c r="P1268" s="70">
        <f t="shared" si="112"/>
        <v>3</v>
      </c>
      <c r="Q1268" s="135" t="str">
        <f t="shared" si="113"/>
        <v>Gastos_com_Pessoal</v>
      </c>
    </row>
    <row r="1269" spans="1:17" ht="25.5" hidden="1" x14ac:dyDescent="0.2">
      <c r="A1269" s="366">
        <f t="shared" si="104"/>
        <v>1266</v>
      </c>
      <c r="B1269" s="351">
        <v>44624</v>
      </c>
      <c r="C1269" s="375">
        <v>44621</v>
      </c>
      <c r="D1269" s="353" t="s">
        <v>104</v>
      </c>
      <c r="E1269" s="353" t="s">
        <v>191</v>
      </c>
      <c r="F1269" s="354">
        <v>822.43</v>
      </c>
      <c r="G1269" s="353" t="s">
        <v>2539</v>
      </c>
      <c r="H1269" s="353" t="s">
        <v>134</v>
      </c>
      <c r="I1269" s="357" t="s">
        <v>2537</v>
      </c>
      <c r="J1269" s="356" t="s">
        <v>2538</v>
      </c>
      <c r="K1269" s="356" t="s">
        <v>732</v>
      </c>
      <c r="L1269" s="357" t="s">
        <v>1531</v>
      </c>
      <c r="M1269" s="356">
        <v>158518543</v>
      </c>
      <c r="N1269" s="374">
        <v>44624</v>
      </c>
      <c r="O1269" s="70">
        <f t="shared" si="111"/>
        <v>3</v>
      </c>
      <c r="P1269" s="70">
        <f t="shared" si="112"/>
        <v>3</v>
      </c>
      <c r="Q1269" s="135" t="str">
        <f t="shared" si="113"/>
        <v>Gastos_com_Pessoal</v>
      </c>
    </row>
    <row r="1270" spans="1:17" ht="25.5" hidden="1" x14ac:dyDescent="0.2">
      <c r="A1270" s="366">
        <f t="shared" si="104"/>
        <v>1267</v>
      </c>
      <c r="B1270" s="351">
        <v>44624</v>
      </c>
      <c r="C1270" s="375">
        <v>44621</v>
      </c>
      <c r="D1270" s="353" t="s">
        <v>104</v>
      </c>
      <c r="E1270" s="353" t="s">
        <v>189</v>
      </c>
      <c r="F1270" s="354">
        <v>2345.0300000000002</v>
      </c>
      <c r="G1270" s="353" t="s">
        <v>2521</v>
      </c>
      <c r="H1270" s="353" t="s">
        <v>130</v>
      </c>
      <c r="I1270" s="357" t="s">
        <v>2540</v>
      </c>
      <c r="J1270" s="356" t="s">
        <v>2541</v>
      </c>
      <c r="K1270" s="356" t="s">
        <v>732</v>
      </c>
      <c r="L1270" s="357" t="s">
        <v>1531</v>
      </c>
      <c r="M1270" s="356">
        <v>158518543</v>
      </c>
      <c r="N1270" s="374">
        <v>44624</v>
      </c>
      <c r="O1270" s="70">
        <f t="shared" si="111"/>
        <v>3</v>
      </c>
      <c r="P1270" s="70">
        <f t="shared" si="112"/>
        <v>3</v>
      </c>
      <c r="Q1270" s="135" t="str">
        <f t="shared" si="113"/>
        <v>Gastos_com_Pessoal</v>
      </c>
    </row>
    <row r="1271" spans="1:17" ht="25.5" hidden="1" x14ac:dyDescent="0.2">
      <c r="A1271" s="366">
        <f t="shared" si="104"/>
        <v>1268</v>
      </c>
      <c r="B1271" s="351">
        <v>44624</v>
      </c>
      <c r="C1271" s="375">
        <v>44621</v>
      </c>
      <c r="D1271" s="353" t="s">
        <v>104</v>
      </c>
      <c r="E1271" s="353" t="s">
        <v>191</v>
      </c>
      <c r="F1271" s="354">
        <v>817.42</v>
      </c>
      <c r="G1271" s="353" t="s">
        <v>2523</v>
      </c>
      <c r="H1271" s="353" t="s">
        <v>130</v>
      </c>
      <c r="I1271" s="357" t="s">
        <v>2540</v>
      </c>
      <c r="J1271" s="356" t="s">
        <v>2541</v>
      </c>
      <c r="K1271" s="356" t="s">
        <v>732</v>
      </c>
      <c r="L1271" s="357" t="s">
        <v>1531</v>
      </c>
      <c r="M1271" s="356">
        <v>158518543</v>
      </c>
      <c r="N1271" s="374">
        <v>44624</v>
      </c>
      <c r="O1271" s="70">
        <f t="shared" si="111"/>
        <v>3</v>
      </c>
      <c r="P1271" s="70">
        <f t="shared" si="112"/>
        <v>3</v>
      </c>
      <c r="Q1271" s="135" t="str">
        <f t="shared" si="113"/>
        <v>Gastos_com_Pessoal</v>
      </c>
    </row>
    <row r="1272" spans="1:17" ht="25.5" hidden="1" x14ac:dyDescent="0.2">
      <c r="A1272" s="366">
        <f t="shared" si="104"/>
        <v>1269</v>
      </c>
      <c r="B1272" s="351">
        <v>44624</v>
      </c>
      <c r="C1272" s="375">
        <v>44621</v>
      </c>
      <c r="D1272" s="353" t="s">
        <v>104</v>
      </c>
      <c r="E1272" s="353" t="s">
        <v>189</v>
      </c>
      <c r="F1272" s="354">
        <v>1316.01</v>
      </c>
      <c r="G1272" s="353" t="s">
        <v>2542</v>
      </c>
      <c r="H1272" s="353" t="s">
        <v>139</v>
      </c>
      <c r="I1272" s="357" t="s">
        <v>2543</v>
      </c>
      <c r="J1272" s="356" t="s">
        <v>2544</v>
      </c>
      <c r="K1272" s="356" t="s">
        <v>732</v>
      </c>
      <c r="L1272" s="357" t="s">
        <v>1531</v>
      </c>
      <c r="M1272" s="356">
        <v>158518543</v>
      </c>
      <c r="N1272" s="374">
        <v>44624</v>
      </c>
      <c r="O1272" s="70">
        <f t="shared" si="111"/>
        <v>3</v>
      </c>
      <c r="P1272" s="70">
        <f t="shared" si="112"/>
        <v>3</v>
      </c>
      <c r="Q1272" s="135" t="str">
        <f t="shared" si="113"/>
        <v>Gastos_com_Pessoal</v>
      </c>
    </row>
    <row r="1273" spans="1:17" ht="25.5" hidden="1" x14ac:dyDescent="0.2">
      <c r="A1273" s="366">
        <f t="shared" si="104"/>
        <v>1270</v>
      </c>
      <c r="B1273" s="351">
        <v>44624</v>
      </c>
      <c r="C1273" s="375">
        <v>44621</v>
      </c>
      <c r="D1273" s="353" t="s">
        <v>104</v>
      </c>
      <c r="E1273" s="353" t="s">
        <v>191</v>
      </c>
      <c r="F1273" s="354">
        <v>438.65</v>
      </c>
      <c r="G1273" s="353" t="s">
        <v>2545</v>
      </c>
      <c r="H1273" s="353" t="s">
        <v>139</v>
      </c>
      <c r="I1273" s="357" t="s">
        <v>2543</v>
      </c>
      <c r="J1273" s="356" t="s">
        <v>2544</v>
      </c>
      <c r="K1273" s="356" t="s">
        <v>732</v>
      </c>
      <c r="L1273" s="357" t="s">
        <v>1531</v>
      </c>
      <c r="M1273" s="356">
        <v>158518543</v>
      </c>
      <c r="N1273" s="374">
        <v>44624</v>
      </c>
      <c r="O1273" s="70">
        <f t="shared" si="111"/>
        <v>3</v>
      </c>
      <c r="P1273" s="70">
        <f t="shared" si="112"/>
        <v>3</v>
      </c>
      <c r="Q1273" s="135" t="str">
        <f t="shared" si="113"/>
        <v>Gastos_com_Pessoal</v>
      </c>
    </row>
    <row r="1274" spans="1:17" ht="25.5" hidden="1" x14ac:dyDescent="0.2">
      <c r="A1274" s="366">
        <f t="shared" si="104"/>
        <v>1271</v>
      </c>
      <c r="B1274" s="351">
        <v>44624</v>
      </c>
      <c r="C1274" s="375">
        <v>44621</v>
      </c>
      <c r="D1274" s="353" t="s">
        <v>104</v>
      </c>
      <c r="E1274" s="353" t="s">
        <v>189</v>
      </c>
      <c r="F1274" s="354">
        <v>2423.91</v>
      </c>
      <c r="G1274" s="353" t="s">
        <v>2546</v>
      </c>
      <c r="H1274" s="353" t="s">
        <v>139</v>
      </c>
      <c r="I1274" s="357" t="s">
        <v>2547</v>
      </c>
      <c r="J1274" s="356" t="s">
        <v>2548</v>
      </c>
      <c r="K1274" s="356" t="s">
        <v>732</v>
      </c>
      <c r="L1274" s="357" t="s">
        <v>1531</v>
      </c>
      <c r="M1274" s="356">
        <v>158518543</v>
      </c>
      <c r="N1274" s="374">
        <v>44624</v>
      </c>
      <c r="O1274" s="70">
        <f t="shared" si="111"/>
        <v>3</v>
      </c>
      <c r="P1274" s="70">
        <f t="shared" si="112"/>
        <v>3</v>
      </c>
      <c r="Q1274" s="135" t="str">
        <f t="shared" si="113"/>
        <v>Gastos_com_Pessoal</v>
      </c>
    </row>
    <row r="1275" spans="1:17" ht="25.5" hidden="1" x14ac:dyDescent="0.2">
      <c r="A1275" s="366">
        <f t="shared" si="104"/>
        <v>1272</v>
      </c>
      <c r="B1275" s="351">
        <v>44624</v>
      </c>
      <c r="C1275" s="375">
        <v>44621</v>
      </c>
      <c r="D1275" s="353" t="s">
        <v>104</v>
      </c>
      <c r="E1275" s="353" t="s">
        <v>191</v>
      </c>
      <c r="F1275" s="354">
        <v>823.79</v>
      </c>
      <c r="G1275" s="353" t="s">
        <v>2549</v>
      </c>
      <c r="H1275" s="353" t="s">
        <v>139</v>
      </c>
      <c r="I1275" s="357" t="s">
        <v>2547</v>
      </c>
      <c r="J1275" s="356" t="s">
        <v>2548</v>
      </c>
      <c r="K1275" s="356" t="s">
        <v>732</v>
      </c>
      <c r="L1275" s="357" t="s">
        <v>1531</v>
      </c>
      <c r="M1275" s="356">
        <v>158518543</v>
      </c>
      <c r="N1275" s="374">
        <v>44624</v>
      </c>
      <c r="O1275" s="70">
        <f t="shared" si="111"/>
        <v>3</v>
      </c>
      <c r="P1275" s="70">
        <f t="shared" si="112"/>
        <v>3</v>
      </c>
      <c r="Q1275" s="135" t="str">
        <f t="shared" si="113"/>
        <v>Gastos_com_Pessoal</v>
      </c>
    </row>
    <row r="1276" spans="1:17" ht="25.5" hidden="1" x14ac:dyDescent="0.2">
      <c r="A1276" s="366">
        <f t="shared" si="104"/>
        <v>1273</v>
      </c>
      <c r="B1276" s="351">
        <v>44624</v>
      </c>
      <c r="C1276" s="375">
        <v>44621</v>
      </c>
      <c r="D1276" s="353" t="s">
        <v>104</v>
      </c>
      <c r="E1276" s="353" t="s">
        <v>189</v>
      </c>
      <c r="F1276" s="354">
        <v>2593.85</v>
      </c>
      <c r="G1276" s="353" t="s">
        <v>2550</v>
      </c>
      <c r="H1276" s="353" t="s">
        <v>139</v>
      </c>
      <c r="I1276" s="357" t="s">
        <v>2551</v>
      </c>
      <c r="J1276" s="356" t="s">
        <v>2552</v>
      </c>
      <c r="K1276" s="356" t="s">
        <v>732</v>
      </c>
      <c r="L1276" s="357" t="s">
        <v>1531</v>
      </c>
      <c r="M1276" s="356">
        <v>158518543</v>
      </c>
      <c r="N1276" s="374">
        <v>44624</v>
      </c>
      <c r="O1276" s="70">
        <f t="shared" si="111"/>
        <v>3</v>
      </c>
      <c r="P1276" s="70">
        <f t="shared" si="112"/>
        <v>3</v>
      </c>
      <c r="Q1276" s="135" t="str">
        <f t="shared" si="113"/>
        <v>Gastos_com_Pessoal</v>
      </c>
    </row>
    <row r="1277" spans="1:17" ht="25.5" hidden="1" x14ac:dyDescent="0.2">
      <c r="A1277" s="366">
        <f t="shared" si="104"/>
        <v>1274</v>
      </c>
      <c r="B1277" s="351">
        <v>44624</v>
      </c>
      <c r="C1277" s="375">
        <v>44621</v>
      </c>
      <c r="D1277" s="353" t="s">
        <v>104</v>
      </c>
      <c r="E1277" s="353" t="s">
        <v>191</v>
      </c>
      <c r="F1277" s="354">
        <v>909.28</v>
      </c>
      <c r="G1277" s="353" t="s">
        <v>2549</v>
      </c>
      <c r="H1277" s="353" t="s">
        <v>139</v>
      </c>
      <c r="I1277" s="357" t="s">
        <v>2551</v>
      </c>
      <c r="J1277" s="356" t="s">
        <v>2552</v>
      </c>
      <c r="K1277" s="356" t="s">
        <v>732</v>
      </c>
      <c r="L1277" s="357" t="s">
        <v>1531</v>
      </c>
      <c r="M1277" s="356">
        <v>158518543</v>
      </c>
      <c r="N1277" s="374">
        <v>44624</v>
      </c>
      <c r="O1277" s="70">
        <f t="shared" si="111"/>
        <v>3</v>
      </c>
      <c r="P1277" s="70">
        <f t="shared" si="112"/>
        <v>3</v>
      </c>
      <c r="Q1277" s="135" t="str">
        <f t="shared" si="113"/>
        <v>Gastos_com_Pessoal</v>
      </c>
    </row>
    <row r="1278" spans="1:17" ht="25.5" hidden="1" x14ac:dyDescent="0.2">
      <c r="A1278" s="366">
        <f t="shared" si="104"/>
        <v>1275</v>
      </c>
      <c r="B1278" s="351">
        <v>44624</v>
      </c>
      <c r="C1278" s="375">
        <v>44621</v>
      </c>
      <c r="D1278" s="353" t="s">
        <v>104</v>
      </c>
      <c r="E1278" s="353" t="s">
        <v>189</v>
      </c>
      <c r="F1278" s="354">
        <v>2341.8200000000002</v>
      </c>
      <c r="G1278" s="353" t="s">
        <v>2553</v>
      </c>
      <c r="H1278" s="353" t="s">
        <v>129</v>
      </c>
      <c r="I1278" s="357" t="s">
        <v>2554</v>
      </c>
      <c r="J1278" s="356" t="s">
        <v>886</v>
      </c>
      <c r="K1278" s="356" t="s">
        <v>732</v>
      </c>
      <c r="L1278" s="357" t="s">
        <v>1531</v>
      </c>
      <c r="M1278" s="356">
        <v>158518543</v>
      </c>
      <c r="N1278" s="374">
        <v>44624</v>
      </c>
      <c r="O1278" s="70">
        <f t="shared" si="111"/>
        <v>3</v>
      </c>
      <c r="P1278" s="70">
        <f t="shared" si="112"/>
        <v>3</v>
      </c>
      <c r="Q1278" s="135" t="str">
        <f t="shared" si="113"/>
        <v>Gastos_com_Pessoal</v>
      </c>
    </row>
    <row r="1279" spans="1:17" ht="25.5" hidden="1" x14ac:dyDescent="0.2">
      <c r="A1279" s="366">
        <f t="shared" si="104"/>
        <v>1276</v>
      </c>
      <c r="B1279" s="351">
        <v>44624</v>
      </c>
      <c r="C1279" s="375">
        <v>44621</v>
      </c>
      <c r="D1279" s="353" t="s">
        <v>104</v>
      </c>
      <c r="E1279" s="353" t="s">
        <v>191</v>
      </c>
      <c r="F1279" s="354">
        <v>798.64</v>
      </c>
      <c r="G1279" s="353" t="s">
        <v>2555</v>
      </c>
      <c r="H1279" s="353" t="s">
        <v>129</v>
      </c>
      <c r="I1279" s="357" t="s">
        <v>2554</v>
      </c>
      <c r="J1279" s="356" t="s">
        <v>886</v>
      </c>
      <c r="K1279" s="356" t="s">
        <v>732</v>
      </c>
      <c r="L1279" s="357" t="s">
        <v>1531</v>
      </c>
      <c r="M1279" s="356">
        <v>158518543</v>
      </c>
      <c r="N1279" s="374">
        <v>44624</v>
      </c>
      <c r="O1279" s="70">
        <f t="shared" si="111"/>
        <v>3</v>
      </c>
      <c r="P1279" s="70">
        <f t="shared" si="112"/>
        <v>3</v>
      </c>
      <c r="Q1279" s="135" t="str">
        <f t="shared" si="113"/>
        <v>Gastos_com_Pessoal</v>
      </c>
    </row>
    <row r="1280" spans="1:17" ht="25.5" hidden="1" x14ac:dyDescent="0.2">
      <c r="A1280" s="366">
        <f t="shared" si="104"/>
        <v>1277</v>
      </c>
      <c r="B1280" s="351">
        <v>44624</v>
      </c>
      <c r="C1280" s="375">
        <v>44621</v>
      </c>
      <c r="D1280" s="353" t="s">
        <v>104</v>
      </c>
      <c r="E1280" s="353" t="s">
        <v>189</v>
      </c>
      <c r="F1280" s="354">
        <v>2935.07</v>
      </c>
      <c r="G1280" s="353" t="s">
        <v>2556</v>
      </c>
      <c r="H1280" s="353" t="s">
        <v>129</v>
      </c>
      <c r="I1280" s="357" t="s">
        <v>2557</v>
      </c>
      <c r="J1280" s="356" t="s">
        <v>2558</v>
      </c>
      <c r="K1280" s="356" t="s">
        <v>732</v>
      </c>
      <c r="L1280" s="357" t="s">
        <v>1531</v>
      </c>
      <c r="M1280" s="356">
        <v>158518543</v>
      </c>
      <c r="N1280" s="374">
        <v>44624</v>
      </c>
      <c r="O1280" s="70">
        <f t="shared" si="111"/>
        <v>3</v>
      </c>
      <c r="P1280" s="70">
        <f t="shared" si="112"/>
        <v>3</v>
      </c>
      <c r="Q1280" s="135" t="str">
        <f t="shared" si="113"/>
        <v>Gastos_com_Pessoal</v>
      </c>
    </row>
    <row r="1281" spans="1:17" ht="25.5" hidden="1" x14ac:dyDescent="0.2">
      <c r="A1281" s="366">
        <f t="shared" si="104"/>
        <v>1278</v>
      </c>
      <c r="B1281" s="351">
        <v>44624</v>
      </c>
      <c r="C1281" s="375">
        <v>44621</v>
      </c>
      <c r="D1281" s="353" t="s">
        <v>104</v>
      </c>
      <c r="E1281" s="353" t="s">
        <v>191</v>
      </c>
      <c r="F1281" s="354">
        <v>1094.68</v>
      </c>
      <c r="G1281" s="353" t="s">
        <v>2559</v>
      </c>
      <c r="H1281" s="353" t="s">
        <v>129</v>
      </c>
      <c r="I1281" s="357" t="s">
        <v>2557</v>
      </c>
      <c r="J1281" s="356" t="s">
        <v>2558</v>
      </c>
      <c r="K1281" s="356" t="s">
        <v>732</v>
      </c>
      <c r="L1281" s="357" t="s">
        <v>1531</v>
      </c>
      <c r="M1281" s="356">
        <v>158518543</v>
      </c>
      <c r="N1281" s="374">
        <v>44624</v>
      </c>
      <c r="O1281" s="70">
        <f t="shared" si="111"/>
        <v>3</v>
      </c>
      <c r="P1281" s="70">
        <f t="shared" si="112"/>
        <v>3</v>
      </c>
      <c r="Q1281" s="135" t="str">
        <f t="shared" si="113"/>
        <v>Gastos_com_Pessoal</v>
      </c>
    </row>
    <row r="1282" spans="1:17" ht="36" hidden="1" x14ac:dyDescent="0.2">
      <c r="A1282" s="366">
        <f t="shared" si="104"/>
        <v>1279</v>
      </c>
      <c r="B1282" s="351">
        <v>44624</v>
      </c>
      <c r="C1282" s="375">
        <v>44593</v>
      </c>
      <c r="D1282" s="353" t="s">
        <v>115</v>
      </c>
      <c r="E1282" s="353" t="s">
        <v>342</v>
      </c>
      <c r="F1282" s="354">
        <v>19.899999999999999</v>
      </c>
      <c r="G1282" s="353" t="s">
        <v>2560</v>
      </c>
      <c r="H1282" s="353" t="s">
        <v>140</v>
      </c>
      <c r="I1282" s="357" t="s">
        <v>2561</v>
      </c>
      <c r="J1282" s="356" t="s">
        <v>1631</v>
      </c>
      <c r="K1282" s="356" t="s">
        <v>732</v>
      </c>
      <c r="L1282" s="357" t="s">
        <v>1531</v>
      </c>
      <c r="M1282" s="356">
        <v>158518543</v>
      </c>
      <c r="N1282" s="374">
        <v>44624</v>
      </c>
      <c r="O1282" s="70">
        <f t="shared" si="111"/>
        <v>3</v>
      </c>
      <c r="P1282" s="70">
        <f t="shared" si="112"/>
        <v>2</v>
      </c>
      <c r="Q1282" s="135" t="str">
        <f t="shared" si="113"/>
        <v>Gastos_Gerais</v>
      </c>
    </row>
    <row r="1283" spans="1:17" ht="60" hidden="1" x14ac:dyDescent="0.2">
      <c r="A1283" s="366">
        <f t="shared" ref="A1283" si="115">IF(B1283="","",ROW()-ROW($A$3))</f>
        <v>1280</v>
      </c>
      <c r="B1283" s="351">
        <v>44624</v>
      </c>
      <c r="C1283" s="385">
        <v>44593</v>
      </c>
      <c r="D1283" s="383" t="s">
        <v>104</v>
      </c>
      <c r="E1283" s="383" t="s">
        <v>106</v>
      </c>
      <c r="F1283" s="386">
        <v>2117052</v>
      </c>
      <c r="G1283" s="383" t="s">
        <v>2562</v>
      </c>
      <c r="H1283" s="353" t="s">
        <v>127</v>
      </c>
      <c r="I1283" s="357" t="s">
        <v>666</v>
      </c>
      <c r="J1283" s="356" t="s">
        <v>666</v>
      </c>
      <c r="K1283" s="356" t="s">
        <v>732</v>
      </c>
      <c r="L1283" s="357" t="s">
        <v>1531</v>
      </c>
      <c r="M1283" s="356">
        <v>958590778</v>
      </c>
      <c r="N1283" s="374">
        <v>44624</v>
      </c>
      <c r="O1283" s="70">
        <f t="shared" ref="O1283" si="116">IF(B1283=0,0,IF(YEAR(B1283)=$P$1,MONTH(B1283)-$O$1+1,(YEAR(B1283)-$P$1)*12-$O$1+1+MONTH(B1283)))</f>
        <v>3</v>
      </c>
      <c r="P1283" s="70">
        <f t="shared" ref="P1283" si="117">IF(C1283=0,0,IF(YEAR(C1283)=$P$1,MONTH(C1283)-$O$1+1,(YEAR(C1283)-$P$1)*12-$O$1+1+MONTH(C1283)))</f>
        <v>2</v>
      </c>
      <c r="Q1283" s="135" t="str">
        <f t="shared" ref="Q1283" si="118">SUBSTITUTE(D1283," ","_")</f>
        <v>Gastos_com_Pessoal</v>
      </c>
    </row>
    <row r="1284" spans="1:17" ht="25.5" hidden="1" x14ac:dyDescent="0.2">
      <c r="A1284" s="366">
        <f t="shared" si="104"/>
        <v>1281</v>
      </c>
      <c r="B1284" s="351">
        <v>44624</v>
      </c>
      <c r="C1284" s="375">
        <v>44593</v>
      </c>
      <c r="D1284" s="353" t="s">
        <v>104</v>
      </c>
      <c r="E1284" s="353" t="s">
        <v>106</v>
      </c>
      <c r="F1284" s="354">
        <v>2424</v>
      </c>
      <c r="G1284" s="353" t="s">
        <v>2563</v>
      </c>
      <c r="H1284" s="353" t="s">
        <v>129</v>
      </c>
      <c r="I1284" s="357" t="s">
        <v>2564</v>
      </c>
      <c r="J1284" s="356" t="s">
        <v>2565</v>
      </c>
      <c r="K1284" s="356" t="s">
        <v>732</v>
      </c>
      <c r="L1284" s="357" t="s">
        <v>792</v>
      </c>
      <c r="M1284" s="356" t="s">
        <v>2566</v>
      </c>
      <c r="N1284" s="374">
        <v>44624</v>
      </c>
      <c r="O1284" s="70">
        <f t="shared" ref="O1284:O1304" si="119">IF(B1284=0,0,IF(YEAR(B1284)=$P$1,MONTH(B1284)-$O$1+1,(YEAR(B1284)-$P$1)*12-$O$1+1+MONTH(B1284)))</f>
        <v>3</v>
      </c>
      <c r="P1284" s="70">
        <f t="shared" ref="P1284:P1304" si="120">IF(C1284=0,0,IF(YEAR(C1284)=$P$1,MONTH(C1284)-$O$1+1,(YEAR(C1284)-$P$1)*12-$O$1+1+MONTH(C1284)))</f>
        <v>2</v>
      </c>
      <c r="Q1284" s="135" t="str">
        <f t="shared" ref="Q1284:Q1304" si="121">SUBSTITUTE(D1284," ","_")</f>
        <v>Gastos_com_Pessoal</v>
      </c>
    </row>
    <row r="1285" spans="1:17" ht="25.5" hidden="1" x14ac:dyDescent="0.2">
      <c r="A1285" s="366">
        <f t="shared" si="104"/>
        <v>1282</v>
      </c>
      <c r="B1285" s="351">
        <v>44624</v>
      </c>
      <c r="C1285" s="375">
        <v>44621</v>
      </c>
      <c r="D1285" s="353" t="s">
        <v>115</v>
      </c>
      <c r="E1285" s="353" t="s">
        <v>368</v>
      </c>
      <c r="F1285" s="354">
        <v>135</v>
      </c>
      <c r="G1285" s="353" t="s">
        <v>2567</v>
      </c>
      <c r="H1285" s="353" t="s">
        <v>129</v>
      </c>
      <c r="I1285" s="357" t="s">
        <v>2568</v>
      </c>
      <c r="J1285" s="356" t="s">
        <v>2569</v>
      </c>
      <c r="K1285" s="356" t="s">
        <v>1464</v>
      </c>
      <c r="L1285" s="357" t="s">
        <v>428</v>
      </c>
      <c r="M1285" s="356">
        <v>10779</v>
      </c>
      <c r="N1285" s="374">
        <v>44624</v>
      </c>
      <c r="O1285" s="70">
        <f t="shared" si="119"/>
        <v>3</v>
      </c>
      <c r="P1285" s="70">
        <f t="shared" si="120"/>
        <v>3</v>
      </c>
      <c r="Q1285" s="135" t="str">
        <f t="shared" si="121"/>
        <v>Gastos_Gerais</v>
      </c>
    </row>
    <row r="1286" spans="1:17" ht="25.5" hidden="1" x14ac:dyDescent="0.2">
      <c r="A1286" s="366">
        <f t="shared" si="104"/>
        <v>1283</v>
      </c>
      <c r="B1286" s="351">
        <v>44624</v>
      </c>
      <c r="C1286" s="375">
        <v>44593</v>
      </c>
      <c r="D1286" s="353" t="s">
        <v>104</v>
      </c>
      <c r="E1286" s="353" t="s">
        <v>106</v>
      </c>
      <c r="F1286" s="354">
        <v>2716</v>
      </c>
      <c r="G1286" s="353" t="s">
        <v>2563</v>
      </c>
      <c r="H1286" s="353" t="s">
        <v>765</v>
      </c>
      <c r="I1286" s="357" t="s">
        <v>2570</v>
      </c>
      <c r="J1286" s="356" t="s">
        <v>2571</v>
      </c>
      <c r="K1286" s="356" t="s">
        <v>732</v>
      </c>
      <c r="L1286" s="357" t="s">
        <v>792</v>
      </c>
      <c r="M1286" s="356" t="s">
        <v>2572</v>
      </c>
      <c r="N1286" s="374">
        <v>44624</v>
      </c>
      <c r="O1286" s="70">
        <f t="shared" si="119"/>
        <v>3</v>
      </c>
      <c r="P1286" s="70">
        <f t="shared" si="120"/>
        <v>2</v>
      </c>
      <c r="Q1286" s="135" t="str">
        <f t="shared" si="121"/>
        <v>Gastos_com_Pessoal</v>
      </c>
    </row>
    <row r="1287" spans="1:17" ht="36" hidden="1" x14ac:dyDescent="0.2">
      <c r="A1287" s="366">
        <f t="shared" si="104"/>
        <v>1284</v>
      </c>
      <c r="B1287" s="351">
        <v>44624</v>
      </c>
      <c r="C1287" s="375">
        <v>44621</v>
      </c>
      <c r="D1287" s="353" t="s">
        <v>115</v>
      </c>
      <c r="E1287" s="353" t="s">
        <v>298</v>
      </c>
      <c r="F1287" s="354">
        <v>69.8</v>
      </c>
      <c r="G1287" s="353" t="s">
        <v>2573</v>
      </c>
      <c r="H1287" s="353" t="s">
        <v>138</v>
      </c>
      <c r="I1287" s="357" t="s">
        <v>2574</v>
      </c>
      <c r="J1287" s="356" t="s">
        <v>2575</v>
      </c>
      <c r="K1287" s="356" t="s">
        <v>1464</v>
      </c>
      <c r="L1287" s="357" t="s">
        <v>428</v>
      </c>
      <c r="M1287" s="356">
        <v>4131</v>
      </c>
      <c r="N1287" s="374">
        <v>44623</v>
      </c>
      <c r="O1287" s="70">
        <f t="shared" si="119"/>
        <v>3</v>
      </c>
      <c r="P1287" s="70">
        <f t="shared" si="120"/>
        <v>3</v>
      </c>
      <c r="Q1287" s="135" t="str">
        <f t="shared" si="121"/>
        <v>Gastos_Gerais</v>
      </c>
    </row>
    <row r="1288" spans="1:17" ht="25.5" hidden="1" x14ac:dyDescent="0.2">
      <c r="A1288" s="366">
        <f t="shared" si="104"/>
        <v>1285</v>
      </c>
      <c r="B1288" s="351">
        <v>44624</v>
      </c>
      <c r="C1288" s="375">
        <v>44621</v>
      </c>
      <c r="D1288" s="353" t="s">
        <v>115</v>
      </c>
      <c r="E1288" s="353" t="s">
        <v>286</v>
      </c>
      <c r="F1288" s="354">
        <v>143.4</v>
      </c>
      <c r="G1288" s="353" t="s">
        <v>2576</v>
      </c>
      <c r="H1288" s="353" t="s">
        <v>127</v>
      </c>
      <c r="I1288" s="357" t="s">
        <v>1533</v>
      </c>
      <c r="J1288" s="356" t="s">
        <v>666</v>
      </c>
      <c r="K1288" s="356" t="s">
        <v>1065</v>
      </c>
      <c r="L1288" s="357" t="s">
        <v>1066</v>
      </c>
      <c r="M1288" s="356" t="s">
        <v>666</v>
      </c>
      <c r="N1288" s="374">
        <v>44624</v>
      </c>
      <c r="O1288" s="70">
        <f t="shared" si="119"/>
        <v>3</v>
      </c>
      <c r="P1288" s="70">
        <f t="shared" si="120"/>
        <v>3</v>
      </c>
      <c r="Q1288" s="135" t="str">
        <f t="shared" si="121"/>
        <v>Gastos_Gerais</v>
      </c>
    </row>
    <row r="1289" spans="1:17" ht="24" hidden="1" x14ac:dyDescent="0.2">
      <c r="A1289" s="366">
        <f t="shared" si="104"/>
        <v>1286</v>
      </c>
      <c r="B1289" s="351">
        <v>44624</v>
      </c>
      <c r="C1289" s="375">
        <v>44621</v>
      </c>
      <c r="D1289" s="353" t="s">
        <v>93</v>
      </c>
      <c r="E1289" s="353" t="s">
        <v>97</v>
      </c>
      <c r="F1289" s="354">
        <v>0.42</v>
      </c>
      <c r="G1289" s="353" t="s">
        <v>1553</v>
      </c>
      <c r="H1289" s="353" t="s">
        <v>128</v>
      </c>
      <c r="I1289" s="357" t="s">
        <v>664</v>
      </c>
      <c r="J1289" s="356" t="s">
        <v>811</v>
      </c>
      <c r="K1289" s="356" t="s">
        <v>1554</v>
      </c>
      <c r="L1289" s="357" t="s">
        <v>1066</v>
      </c>
      <c r="M1289" s="356" t="s">
        <v>666</v>
      </c>
      <c r="N1289" s="374">
        <v>44624</v>
      </c>
      <c r="O1289" s="70">
        <f t="shared" si="119"/>
        <v>3</v>
      </c>
      <c r="P1289" s="70">
        <f t="shared" si="120"/>
        <v>3</v>
      </c>
      <c r="Q1289" s="135" t="str">
        <f t="shared" si="121"/>
        <v>Receitas</v>
      </c>
    </row>
    <row r="1290" spans="1:17" ht="25.5" hidden="1" x14ac:dyDescent="0.2">
      <c r="A1290" s="366">
        <f t="shared" si="104"/>
        <v>1287</v>
      </c>
      <c r="B1290" s="351">
        <v>44627</v>
      </c>
      <c r="C1290" s="375">
        <v>44621</v>
      </c>
      <c r="D1290" s="353" t="s">
        <v>115</v>
      </c>
      <c r="E1290" s="353" t="s">
        <v>302</v>
      </c>
      <c r="F1290" s="354">
        <v>38994.32</v>
      </c>
      <c r="G1290" s="353" t="s">
        <v>2577</v>
      </c>
      <c r="H1290" s="353" t="s">
        <v>658</v>
      </c>
      <c r="I1290" s="357" t="s">
        <v>1037</v>
      </c>
      <c r="J1290" s="356" t="s">
        <v>1450</v>
      </c>
      <c r="K1290" s="356" t="s">
        <v>704</v>
      </c>
      <c r="L1290" s="357" t="s">
        <v>428</v>
      </c>
      <c r="M1290" s="356">
        <v>114</v>
      </c>
      <c r="N1290" s="374">
        <v>44624</v>
      </c>
      <c r="O1290" s="70">
        <f t="shared" si="119"/>
        <v>3</v>
      </c>
      <c r="P1290" s="70">
        <f t="shared" si="120"/>
        <v>3</v>
      </c>
      <c r="Q1290" s="135" t="str">
        <f t="shared" si="121"/>
        <v>Gastos_Gerais</v>
      </c>
    </row>
    <row r="1291" spans="1:17" ht="25.5" hidden="1" x14ac:dyDescent="0.2">
      <c r="A1291" s="366">
        <f t="shared" si="104"/>
        <v>1288</v>
      </c>
      <c r="B1291" s="351">
        <v>44627</v>
      </c>
      <c r="C1291" s="375">
        <v>44621</v>
      </c>
      <c r="D1291" s="353" t="s">
        <v>115</v>
      </c>
      <c r="E1291" s="353" t="s">
        <v>308</v>
      </c>
      <c r="F1291" s="354">
        <v>1294.26</v>
      </c>
      <c r="G1291" s="353" t="s">
        <v>962</v>
      </c>
      <c r="H1291" s="353" t="s">
        <v>139</v>
      </c>
      <c r="I1291" s="357" t="s">
        <v>2578</v>
      </c>
      <c r="J1291" s="356" t="s">
        <v>964</v>
      </c>
      <c r="K1291" s="356" t="s">
        <v>704</v>
      </c>
      <c r="L1291" s="357" t="s">
        <v>428</v>
      </c>
      <c r="M1291" s="356">
        <v>3850</v>
      </c>
      <c r="N1291" s="374">
        <v>44623</v>
      </c>
      <c r="O1291" s="70">
        <f t="shared" si="119"/>
        <v>3</v>
      </c>
      <c r="P1291" s="70">
        <f t="shared" si="120"/>
        <v>3</v>
      </c>
      <c r="Q1291" s="135" t="str">
        <f t="shared" si="121"/>
        <v>Gastos_Gerais</v>
      </c>
    </row>
    <row r="1292" spans="1:17" ht="25.5" hidden="1" x14ac:dyDescent="0.2">
      <c r="A1292" s="366">
        <f t="shared" si="104"/>
        <v>1289</v>
      </c>
      <c r="B1292" s="351">
        <v>44627</v>
      </c>
      <c r="C1292" s="375">
        <v>44621</v>
      </c>
      <c r="D1292" s="353" t="s">
        <v>115</v>
      </c>
      <c r="E1292" s="353" t="s">
        <v>362</v>
      </c>
      <c r="F1292" s="354">
        <v>2898</v>
      </c>
      <c r="G1292" s="353" t="s">
        <v>2579</v>
      </c>
      <c r="H1292" s="353" t="s">
        <v>138</v>
      </c>
      <c r="I1292" s="357" t="s">
        <v>2580</v>
      </c>
      <c r="J1292" s="356" t="s">
        <v>2581</v>
      </c>
      <c r="K1292" s="356" t="s">
        <v>704</v>
      </c>
      <c r="L1292" s="357" t="s">
        <v>428</v>
      </c>
      <c r="M1292" s="356">
        <v>976</v>
      </c>
      <c r="N1292" s="374">
        <v>44623</v>
      </c>
      <c r="O1292" s="70">
        <f t="shared" si="119"/>
        <v>3</v>
      </c>
      <c r="P1292" s="70">
        <f t="shared" si="120"/>
        <v>3</v>
      </c>
      <c r="Q1292" s="135" t="str">
        <f t="shared" si="121"/>
        <v>Gastos_Gerais</v>
      </c>
    </row>
    <row r="1293" spans="1:17" ht="36" hidden="1" x14ac:dyDescent="0.2">
      <c r="A1293" s="366">
        <f t="shared" si="104"/>
        <v>1290</v>
      </c>
      <c r="B1293" s="351">
        <v>44627</v>
      </c>
      <c r="C1293" s="375">
        <v>44621</v>
      </c>
      <c r="D1293" s="353" t="s">
        <v>115</v>
      </c>
      <c r="E1293" s="353" t="s">
        <v>306</v>
      </c>
      <c r="F1293" s="354">
        <v>804.48</v>
      </c>
      <c r="G1293" s="353" t="s">
        <v>2582</v>
      </c>
      <c r="H1293" s="353" t="s">
        <v>134</v>
      </c>
      <c r="I1293" s="357" t="s">
        <v>2583</v>
      </c>
      <c r="J1293" s="356" t="s">
        <v>2584</v>
      </c>
      <c r="K1293" s="356" t="s">
        <v>704</v>
      </c>
      <c r="L1293" s="357" t="s">
        <v>428</v>
      </c>
      <c r="M1293" s="356">
        <v>749</v>
      </c>
      <c r="N1293" s="374">
        <v>44615</v>
      </c>
      <c r="O1293" s="70">
        <f t="shared" si="119"/>
        <v>3</v>
      </c>
      <c r="P1293" s="70">
        <f t="shared" si="120"/>
        <v>3</v>
      </c>
      <c r="Q1293" s="135" t="str">
        <f t="shared" si="121"/>
        <v>Gastos_Gerais</v>
      </c>
    </row>
    <row r="1294" spans="1:17" ht="25.5" hidden="1" x14ac:dyDescent="0.2">
      <c r="A1294" s="366">
        <f t="shared" si="104"/>
        <v>1291</v>
      </c>
      <c r="B1294" s="351">
        <v>44627</v>
      </c>
      <c r="C1294" s="375">
        <v>44621</v>
      </c>
      <c r="D1294" s="353" t="s">
        <v>115</v>
      </c>
      <c r="E1294" s="353" t="s">
        <v>298</v>
      </c>
      <c r="F1294" s="354">
        <v>1379.82</v>
      </c>
      <c r="G1294" s="353" t="s">
        <v>1955</v>
      </c>
      <c r="H1294" s="353" t="s">
        <v>765</v>
      </c>
      <c r="I1294" s="357" t="s">
        <v>574</v>
      </c>
      <c r="J1294" s="356" t="s">
        <v>1044</v>
      </c>
      <c r="K1294" s="356" t="s">
        <v>704</v>
      </c>
      <c r="L1294" s="357" t="s">
        <v>428</v>
      </c>
      <c r="M1294" s="356">
        <v>15358</v>
      </c>
      <c r="N1294" s="374">
        <v>44599</v>
      </c>
      <c r="O1294" s="70">
        <f t="shared" si="119"/>
        <v>3</v>
      </c>
      <c r="P1294" s="70">
        <f t="shared" si="120"/>
        <v>3</v>
      </c>
      <c r="Q1294" s="135" t="str">
        <f t="shared" si="121"/>
        <v>Gastos_Gerais</v>
      </c>
    </row>
    <row r="1295" spans="1:17" ht="25.5" hidden="1" x14ac:dyDescent="0.2">
      <c r="A1295" s="366">
        <f t="shared" si="104"/>
        <v>1292</v>
      </c>
      <c r="B1295" s="351">
        <v>44627</v>
      </c>
      <c r="C1295" s="375">
        <v>44621</v>
      </c>
      <c r="D1295" s="353" t="s">
        <v>115</v>
      </c>
      <c r="E1295" s="353" t="s">
        <v>298</v>
      </c>
      <c r="F1295" s="354">
        <v>1498.21</v>
      </c>
      <c r="G1295" s="353" t="s">
        <v>2585</v>
      </c>
      <c r="H1295" s="353" t="s">
        <v>136</v>
      </c>
      <c r="I1295" s="357" t="s">
        <v>574</v>
      </c>
      <c r="J1295" s="356" t="s">
        <v>1044</v>
      </c>
      <c r="K1295" s="356" t="s">
        <v>704</v>
      </c>
      <c r="L1295" s="357" t="s">
        <v>428</v>
      </c>
      <c r="M1295" s="356">
        <v>15357</v>
      </c>
      <c r="N1295" s="374">
        <v>44599</v>
      </c>
      <c r="O1295" s="70">
        <f t="shared" si="119"/>
        <v>3</v>
      </c>
      <c r="P1295" s="70">
        <f t="shared" si="120"/>
        <v>3</v>
      </c>
      <c r="Q1295" s="135" t="str">
        <f t="shared" si="121"/>
        <v>Gastos_Gerais</v>
      </c>
    </row>
    <row r="1296" spans="1:17" ht="25.5" hidden="1" x14ac:dyDescent="0.2">
      <c r="A1296" s="366">
        <f t="shared" si="104"/>
        <v>1293</v>
      </c>
      <c r="B1296" s="351">
        <v>44627</v>
      </c>
      <c r="C1296" s="375">
        <v>44593</v>
      </c>
      <c r="D1296" s="353" t="s">
        <v>115</v>
      </c>
      <c r="E1296" s="353" t="s">
        <v>232</v>
      </c>
      <c r="F1296" s="354">
        <v>2067.59</v>
      </c>
      <c r="G1296" s="353" t="s">
        <v>2495</v>
      </c>
      <c r="H1296" s="353" t="s">
        <v>140</v>
      </c>
      <c r="I1296" s="357" t="s">
        <v>2586</v>
      </c>
      <c r="J1296" s="356" t="s">
        <v>827</v>
      </c>
      <c r="K1296" s="356" t="s">
        <v>704</v>
      </c>
      <c r="L1296" s="357" t="s">
        <v>705</v>
      </c>
      <c r="M1296" s="356">
        <v>2616631001</v>
      </c>
      <c r="N1296" s="374">
        <v>44627</v>
      </c>
      <c r="O1296" s="70">
        <f t="shared" si="119"/>
        <v>3</v>
      </c>
      <c r="P1296" s="70">
        <f t="shared" si="120"/>
        <v>2</v>
      </c>
      <c r="Q1296" s="135" t="str">
        <f t="shared" si="121"/>
        <v>Gastos_Gerais</v>
      </c>
    </row>
    <row r="1297" spans="1:17" ht="25.5" hidden="1" x14ac:dyDescent="0.2">
      <c r="A1297" s="366">
        <f t="shared" si="104"/>
        <v>1294</v>
      </c>
      <c r="B1297" s="351">
        <v>44627</v>
      </c>
      <c r="C1297" s="375">
        <v>44621</v>
      </c>
      <c r="D1297" s="353" t="s">
        <v>104</v>
      </c>
      <c r="E1297" s="353" t="s">
        <v>204</v>
      </c>
      <c r="F1297" s="354">
        <v>64.41</v>
      </c>
      <c r="G1297" s="353" t="s">
        <v>1558</v>
      </c>
      <c r="H1297" s="353" t="s">
        <v>127</v>
      </c>
      <c r="I1297" s="357" t="s">
        <v>2587</v>
      </c>
      <c r="J1297" s="356" t="s">
        <v>756</v>
      </c>
      <c r="K1297" s="356" t="s">
        <v>704</v>
      </c>
      <c r="L1297" s="357" t="s">
        <v>428</v>
      </c>
      <c r="M1297" s="356">
        <v>202256856</v>
      </c>
      <c r="N1297" s="374">
        <v>44627</v>
      </c>
      <c r="O1297" s="70">
        <f t="shared" si="119"/>
        <v>3</v>
      </c>
      <c r="P1297" s="70">
        <f t="shared" si="120"/>
        <v>3</v>
      </c>
      <c r="Q1297" s="135" t="str">
        <f t="shared" si="121"/>
        <v>Gastos_com_Pessoal</v>
      </c>
    </row>
    <row r="1298" spans="1:17" ht="25.5" hidden="1" x14ac:dyDescent="0.2">
      <c r="A1298" s="366">
        <f t="shared" si="104"/>
        <v>1295</v>
      </c>
      <c r="B1298" s="351">
        <v>44627</v>
      </c>
      <c r="C1298" s="375">
        <v>44621</v>
      </c>
      <c r="D1298" s="353" t="s">
        <v>104</v>
      </c>
      <c r="E1298" s="353" t="s">
        <v>189</v>
      </c>
      <c r="F1298" s="354">
        <v>811.3</v>
      </c>
      <c r="G1298" s="353" t="s">
        <v>2588</v>
      </c>
      <c r="H1298" s="353" t="s">
        <v>138</v>
      </c>
      <c r="I1298" s="357" t="s">
        <v>2589</v>
      </c>
      <c r="J1298" s="356" t="s">
        <v>2590</v>
      </c>
      <c r="K1298" s="356" t="s">
        <v>732</v>
      </c>
      <c r="L1298" s="357" t="s">
        <v>1531</v>
      </c>
      <c r="M1298" s="356">
        <v>358940958</v>
      </c>
      <c r="N1298" s="374">
        <v>44627</v>
      </c>
      <c r="O1298" s="70">
        <f t="shared" si="119"/>
        <v>3</v>
      </c>
      <c r="P1298" s="70">
        <f t="shared" si="120"/>
        <v>3</v>
      </c>
      <c r="Q1298" s="135" t="str">
        <f t="shared" si="121"/>
        <v>Gastos_com_Pessoal</v>
      </c>
    </row>
    <row r="1299" spans="1:17" ht="25.5" hidden="1" x14ac:dyDescent="0.2">
      <c r="A1299" s="366">
        <f t="shared" si="104"/>
        <v>1296</v>
      </c>
      <c r="B1299" s="351">
        <v>44627</v>
      </c>
      <c r="C1299" s="375">
        <v>44621</v>
      </c>
      <c r="D1299" s="353" t="s">
        <v>104</v>
      </c>
      <c r="E1299" s="353" t="s">
        <v>191</v>
      </c>
      <c r="F1299" s="354">
        <v>2330.33</v>
      </c>
      <c r="G1299" s="353" t="s">
        <v>2591</v>
      </c>
      <c r="H1299" s="353" t="s">
        <v>138</v>
      </c>
      <c r="I1299" s="357" t="s">
        <v>2589</v>
      </c>
      <c r="J1299" s="356" t="s">
        <v>2590</v>
      </c>
      <c r="K1299" s="356" t="s">
        <v>732</v>
      </c>
      <c r="L1299" s="357" t="s">
        <v>1531</v>
      </c>
      <c r="M1299" s="356">
        <v>358940958</v>
      </c>
      <c r="N1299" s="374">
        <v>44627</v>
      </c>
      <c r="O1299" s="70">
        <f t="shared" si="119"/>
        <v>3</v>
      </c>
      <c r="P1299" s="70">
        <f t="shared" si="120"/>
        <v>3</v>
      </c>
      <c r="Q1299" s="135" t="str">
        <f t="shared" si="121"/>
        <v>Gastos_com_Pessoal</v>
      </c>
    </row>
    <row r="1300" spans="1:17" ht="25.5" hidden="1" x14ac:dyDescent="0.2">
      <c r="A1300" s="366">
        <f t="shared" si="104"/>
        <v>1297</v>
      </c>
      <c r="B1300" s="351">
        <v>44627</v>
      </c>
      <c r="C1300" s="375">
        <v>44621</v>
      </c>
      <c r="D1300" s="353" t="s">
        <v>104</v>
      </c>
      <c r="E1300" s="353" t="s">
        <v>189</v>
      </c>
      <c r="F1300" s="354">
        <v>2319.9899999999998</v>
      </c>
      <c r="G1300" s="353" t="s">
        <v>2592</v>
      </c>
      <c r="H1300" s="353" t="s">
        <v>658</v>
      </c>
      <c r="I1300" s="357" t="s">
        <v>1592</v>
      </c>
      <c r="J1300" s="356" t="s">
        <v>1593</v>
      </c>
      <c r="K1300" s="356" t="s">
        <v>732</v>
      </c>
      <c r="L1300" s="357" t="s">
        <v>1531</v>
      </c>
      <c r="M1300" s="356">
        <v>358940958</v>
      </c>
      <c r="N1300" s="374">
        <v>44627</v>
      </c>
      <c r="O1300" s="70">
        <f t="shared" si="119"/>
        <v>3</v>
      </c>
      <c r="P1300" s="70">
        <f t="shared" si="120"/>
        <v>3</v>
      </c>
      <c r="Q1300" s="135" t="str">
        <f t="shared" si="121"/>
        <v>Gastos_com_Pessoal</v>
      </c>
    </row>
    <row r="1301" spans="1:17" ht="25.5" hidden="1" x14ac:dyDescent="0.2">
      <c r="A1301" s="366">
        <f t="shared" si="104"/>
        <v>1298</v>
      </c>
      <c r="B1301" s="351">
        <v>44627</v>
      </c>
      <c r="C1301" s="375">
        <v>44621</v>
      </c>
      <c r="D1301" s="353" t="s">
        <v>104</v>
      </c>
      <c r="E1301" s="353" t="s">
        <v>191</v>
      </c>
      <c r="F1301" s="354">
        <v>818.76</v>
      </c>
      <c r="G1301" s="353" t="s">
        <v>2593</v>
      </c>
      <c r="H1301" s="353" t="s">
        <v>658</v>
      </c>
      <c r="I1301" s="357" t="s">
        <v>1592</v>
      </c>
      <c r="J1301" s="356" t="s">
        <v>1593</v>
      </c>
      <c r="K1301" s="356" t="s">
        <v>732</v>
      </c>
      <c r="L1301" s="357" t="s">
        <v>1531</v>
      </c>
      <c r="M1301" s="356">
        <v>358940958</v>
      </c>
      <c r="N1301" s="374">
        <v>44627</v>
      </c>
      <c r="O1301" s="70">
        <f t="shared" si="119"/>
        <v>3</v>
      </c>
      <c r="P1301" s="70">
        <f t="shared" si="120"/>
        <v>3</v>
      </c>
      <c r="Q1301" s="135" t="str">
        <f t="shared" si="121"/>
        <v>Gastos_com_Pessoal</v>
      </c>
    </row>
    <row r="1302" spans="1:17" ht="36" hidden="1" x14ac:dyDescent="0.2">
      <c r="A1302" s="366">
        <f t="shared" si="104"/>
        <v>1299</v>
      </c>
      <c r="B1302" s="351">
        <v>44627</v>
      </c>
      <c r="C1302" s="375">
        <v>44621</v>
      </c>
      <c r="D1302" s="353" t="s">
        <v>115</v>
      </c>
      <c r="E1302" s="353" t="s">
        <v>342</v>
      </c>
      <c r="F1302" s="354">
        <v>10.4</v>
      </c>
      <c r="G1302" s="353" t="s">
        <v>2594</v>
      </c>
      <c r="H1302" s="353" t="s">
        <v>140</v>
      </c>
      <c r="I1302" s="357" t="s">
        <v>2595</v>
      </c>
      <c r="J1302" s="356" t="s">
        <v>909</v>
      </c>
      <c r="K1302" s="356" t="s">
        <v>732</v>
      </c>
      <c r="L1302" s="357" t="s">
        <v>1531</v>
      </c>
      <c r="M1302" s="356">
        <v>358940958</v>
      </c>
      <c r="N1302" s="374">
        <v>44627</v>
      </c>
      <c r="O1302" s="70">
        <f t="shared" si="119"/>
        <v>3</v>
      </c>
      <c r="P1302" s="70">
        <f t="shared" si="120"/>
        <v>3</v>
      </c>
      <c r="Q1302" s="135" t="str">
        <f t="shared" si="121"/>
        <v>Gastos_Gerais</v>
      </c>
    </row>
    <row r="1303" spans="1:17" ht="25.5" hidden="1" x14ac:dyDescent="0.2">
      <c r="A1303" s="366">
        <f t="shared" si="104"/>
        <v>1300</v>
      </c>
      <c r="B1303" s="351">
        <v>44627</v>
      </c>
      <c r="C1303" s="375">
        <v>44593</v>
      </c>
      <c r="D1303" s="353" t="s">
        <v>104</v>
      </c>
      <c r="E1303" s="353" t="s">
        <v>183</v>
      </c>
      <c r="F1303" s="354">
        <v>202609.27</v>
      </c>
      <c r="G1303" s="353" t="s">
        <v>2596</v>
      </c>
      <c r="H1303" s="353" t="s">
        <v>127</v>
      </c>
      <c r="I1303" s="357" t="s">
        <v>897</v>
      </c>
      <c r="J1303" s="356" t="s">
        <v>666</v>
      </c>
      <c r="K1303" s="356" t="s">
        <v>732</v>
      </c>
      <c r="L1303" s="357" t="s">
        <v>2597</v>
      </c>
      <c r="M1303" s="356" t="s">
        <v>666</v>
      </c>
      <c r="N1303" s="374">
        <v>44627</v>
      </c>
      <c r="O1303" s="70">
        <f t="shared" si="119"/>
        <v>3</v>
      </c>
      <c r="P1303" s="70">
        <f t="shared" si="120"/>
        <v>2</v>
      </c>
      <c r="Q1303" s="135" t="str">
        <f t="shared" si="121"/>
        <v>Gastos_com_Pessoal</v>
      </c>
    </row>
    <row r="1304" spans="1:17" ht="48" hidden="1" x14ac:dyDescent="0.2">
      <c r="A1304" s="366">
        <f t="shared" si="104"/>
        <v>1301</v>
      </c>
      <c r="B1304" s="351">
        <v>44627</v>
      </c>
      <c r="C1304" s="375">
        <v>44593</v>
      </c>
      <c r="D1304" s="353" t="s">
        <v>115</v>
      </c>
      <c r="E1304" s="353" t="s">
        <v>290</v>
      </c>
      <c r="F1304" s="354">
        <v>2552.83</v>
      </c>
      <c r="G1304" s="353" t="s">
        <v>2598</v>
      </c>
      <c r="H1304" s="353" t="s">
        <v>127</v>
      </c>
      <c r="I1304" s="357" t="s">
        <v>682</v>
      </c>
      <c r="J1304" s="356" t="s">
        <v>666</v>
      </c>
      <c r="K1304" s="356" t="s">
        <v>1016</v>
      </c>
      <c r="L1304" s="357" t="s">
        <v>2599</v>
      </c>
      <c r="M1304" s="356" t="s">
        <v>2600</v>
      </c>
      <c r="N1304" s="374">
        <v>44627</v>
      </c>
      <c r="O1304" s="70">
        <f t="shared" si="119"/>
        <v>3</v>
      </c>
      <c r="P1304" s="70">
        <f t="shared" si="120"/>
        <v>2</v>
      </c>
      <c r="Q1304" s="135" t="str">
        <f t="shared" si="121"/>
        <v>Gastos_Gerais</v>
      </c>
    </row>
    <row r="1305" spans="1:17" ht="25.5" hidden="1" x14ac:dyDescent="0.2">
      <c r="A1305" s="366">
        <f t="shared" si="104"/>
        <v>1302</v>
      </c>
      <c r="B1305" s="351">
        <v>44627</v>
      </c>
      <c r="C1305" s="375">
        <v>44621</v>
      </c>
      <c r="D1305" s="353" t="s">
        <v>115</v>
      </c>
      <c r="E1305" s="353" t="s">
        <v>284</v>
      </c>
      <c r="F1305" s="354">
        <v>727.62</v>
      </c>
      <c r="G1305" s="353" t="s">
        <v>2601</v>
      </c>
      <c r="H1305" s="353" t="s">
        <v>128</v>
      </c>
      <c r="I1305" s="357" t="s">
        <v>2602</v>
      </c>
      <c r="J1305" s="356" t="s">
        <v>2603</v>
      </c>
      <c r="K1305" s="356" t="s">
        <v>1464</v>
      </c>
      <c r="L1305" s="357" t="s">
        <v>774</v>
      </c>
      <c r="M1305" s="356" t="s">
        <v>666</v>
      </c>
      <c r="N1305" s="374">
        <v>44627</v>
      </c>
      <c r="O1305" s="70">
        <f t="shared" ref="O1305:O1368" si="122">IF(B1305=0,0,IF(YEAR(B1305)=$P$1,MONTH(B1305)-$O$1+1,(YEAR(B1305)-$P$1)*12-$O$1+1+MONTH(B1305)))</f>
        <v>3</v>
      </c>
      <c r="P1305" s="70">
        <f t="shared" ref="P1305:P1368" si="123">IF(C1305=0,0,IF(YEAR(C1305)=$P$1,MONTH(C1305)-$O$1+1,(YEAR(C1305)-$P$1)*12-$O$1+1+MONTH(C1305)))</f>
        <v>3</v>
      </c>
      <c r="Q1305" s="135" t="str">
        <f t="shared" ref="Q1305:Q1368" si="124">SUBSTITUTE(D1305," ","_")</f>
        <v>Gastos_Gerais</v>
      </c>
    </row>
    <row r="1306" spans="1:17" ht="36" hidden="1" x14ac:dyDescent="0.2">
      <c r="A1306" s="366">
        <f t="shared" si="104"/>
        <v>1303</v>
      </c>
      <c r="B1306" s="351">
        <v>44627</v>
      </c>
      <c r="C1306" s="375">
        <v>44593</v>
      </c>
      <c r="D1306" s="353" t="s">
        <v>104</v>
      </c>
      <c r="E1306" s="353" t="s">
        <v>106</v>
      </c>
      <c r="F1306" s="354">
        <v>698.94</v>
      </c>
      <c r="G1306" s="353" t="s">
        <v>2604</v>
      </c>
      <c r="H1306" s="353" t="s">
        <v>131</v>
      </c>
      <c r="I1306" s="357" t="s">
        <v>899</v>
      </c>
      <c r="J1306" s="356" t="s">
        <v>900</v>
      </c>
      <c r="K1306" s="356" t="s">
        <v>732</v>
      </c>
      <c r="L1306" s="357" t="s">
        <v>792</v>
      </c>
      <c r="M1306" s="356" t="s">
        <v>2605</v>
      </c>
      <c r="N1306" s="374">
        <v>44627</v>
      </c>
      <c r="O1306" s="70">
        <f t="shared" si="122"/>
        <v>3</v>
      </c>
      <c r="P1306" s="70">
        <f t="shared" si="123"/>
        <v>2</v>
      </c>
      <c r="Q1306" s="135" t="str">
        <f t="shared" si="124"/>
        <v>Gastos_com_Pessoal</v>
      </c>
    </row>
    <row r="1307" spans="1:17" ht="36" hidden="1" x14ac:dyDescent="0.2">
      <c r="A1307" s="366">
        <f t="shared" si="104"/>
        <v>1304</v>
      </c>
      <c r="B1307" s="351">
        <v>44627</v>
      </c>
      <c r="C1307" s="375">
        <v>44593</v>
      </c>
      <c r="D1307" s="353" t="s">
        <v>104</v>
      </c>
      <c r="E1307" s="353" t="s">
        <v>106</v>
      </c>
      <c r="F1307" s="354">
        <v>899.47</v>
      </c>
      <c r="G1307" s="353" t="s">
        <v>2606</v>
      </c>
      <c r="H1307" s="353" t="s">
        <v>132</v>
      </c>
      <c r="I1307" s="357" t="s">
        <v>891</v>
      </c>
      <c r="J1307" s="356" t="s">
        <v>892</v>
      </c>
      <c r="K1307" s="356" t="s">
        <v>732</v>
      </c>
      <c r="L1307" s="357" t="s">
        <v>792</v>
      </c>
      <c r="M1307" s="356" t="s">
        <v>2607</v>
      </c>
      <c r="N1307" s="374">
        <v>44627</v>
      </c>
      <c r="O1307" s="70">
        <f t="shared" si="122"/>
        <v>3</v>
      </c>
      <c r="P1307" s="70">
        <f t="shared" si="123"/>
        <v>2</v>
      </c>
      <c r="Q1307" s="135" t="str">
        <f t="shared" si="124"/>
        <v>Gastos_com_Pessoal</v>
      </c>
    </row>
    <row r="1308" spans="1:17" ht="36" hidden="1" x14ac:dyDescent="0.2">
      <c r="A1308" s="366">
        <f t="shared" si="104"/>
        <v>1305</v>
      </c>
      <c r="B1308" s="351">
        <v>44627</v>
      </c>
      <c r="C1308" s="375">
        <v>44593</v>
      </c>
      <c r="D1308" s="353" t="s">
        <v>104</v>
      </c>
      <c r="E1308" s="353" t="s">
        <v>106</v>
      </c>
      <c r="F1308" s="354">
        <v>1454.4</v>
      </c>
      <c r="G1308" s="353" t="s">
        <v>2608</v>
      </c>
      <c r="H1308" s="353" t="s">
        <v>765</v>
      </c>
      <c r="I1308" s="357" t="s">
        <v>902</v>
      </c>
      <c r="J1308" s="356" t="s">
        <v>903</v>
      </c>
      <c r="K1308" s="356" t="s">
        <v>732</v>
      </c>
      <c r="L1308" s="357" t="s">
        <v>778</v>
      </c>
      <c r="M1308" s="356" t="s">
        <v>2609</v>
      </c>
      <c r="N1308" s="374">
        <v>44627</v>
      </c>
      <c r="O1308" s="70">
        <f t="shared" si="122"/>
        <v>3</v>
      </c>
      <c r="P1308" s="70">
        <f t="shared" si="123"/>
        <v>2</v>
      </c>
      <c r="Q1308" s="135" t="str">
        <f t="shared" si="124"/>
        <v>Gastos_com_Pessoal</v>
      </c>
    </row>
    <row r="1309" spans="1:17" ht="25.5" hidden="1" x14ac:dyDescent="0.2">
      <c r="A1309" s="366">
        <f t="shared" si="104"/>
        <v>1306</v>
      </c>
      <c r="B1309" s="351">
        <v>44628</v>
      </c>
      <c r="C1309" s="375">
        <v>44621</v>
      </c>
      <c r="D1309" s="353" t="s">
        <v>115</v>
      </c>
      <c r="E1309" s="353" t="s">
        <v>368</v>
      </c>
      <c r="F1309" s="354">
        <v>1088.4000000000001</v>
      </c>
      <c r="G1309" s="353" t="s">
        <v>2610</v>
      </c>
      <c r="H1309" s="353" t="s">
        <v>138</v>
      </c>
      <c r="I1309" s="357" t="s">
        <v>2611</v>
      </c>
      <c r="J1309" s="356" t="s">
        <v>2612</v>
      </c>
      <c r="K1309" s="356" t="s">
        <v>704</v>
      </c>
      <c r="L1309" s="357" t="s">
        <v>428</v>
      </c>
      <c r="M1309" s="356">
        <v>3297</v>
      </c>
      <c r="N1309" s="374">
        <v>44624</v>
      </c>
      <c r="O1309" s="70">
        <f t="shared" si="122"/>
        <v>3</v>
      </c>
      <c r="P1309" s="70">
        <f t="shared" si="123"/>
        <v>3</v>
      </c>
      <c r="Q1309" s="135" t="str">
        <f t="shared" si="124"/>
        <v>Gastos_Gerais</v>
      </c>
    </row>
    <row r="1310" spans="1:17" ht="25.5" hidden="1" x14ac:dyDescent="0.2">
      <c r="A1310" s="366">
        <f t="shared" si="104"/>
        <v>1307</v>
      </c>
      <c r="B1310" s="351">
        <v>44628</v>
      </c>
      <c r="C1310" s="375">
        <v>44621</v>
      </c>
      <c r="D1310" s="353" t="s">
        <v>115</v>
      </c>
      <c r="E1310" s="353" t="s">
        <v>306</v>
      </c>
      <c r="F1310" s="354">
        <v>120</v>
      </c>
      <c r="G1310" s="353" t="s">
        <v>2613</v>
      </c>
      <c r="H1310" s="353" t="s">
        <v>139</v>
      </c>
      <c r="I1310" s="357" t="s">
        <v>2614</v>
      </c>
      <c r="J1310" s="356" t="s">
        <v>1681</v>
      </c>
      <c r="K1310" s="356" t="s">
        <v>704</v>
      </c>
      <c r="L1310" s="357" t="s">
        <v>428</v>
      </c>
      <c r="M1310" s="356">
        <v>9651</v>
      </c>
      <c r="N1310" s="374">
        <v>44624</v>
      </c>
      <c r="O1310" s="70">
        <f t="shared" si="122"/>
        <v>3</v>
      </c>
      <c r="P1310" s="70">
        <f t="shared" si="123"/>
        <v>3</v>
      </c>
      <c r="Q1310" s="135" t="str">
        <f t="shared" si="124"/>
        <v>Gastos_Gerais</v>
      </c>
    </row>
    <row r="1311" spans="1:17" ht="25.5" hidden="1" x14ac:dyDescent="0.2">
      <c r="A1311" s="366">
        <f t="shared" si="104"/>
        <v>1308</v>
      </c>
      <c r="B1311" s="351">
        <v>44628</v>
      </c>
      <c r="C1311" s="375">
        <v>44593</v>
      </c>
      <c r="D1311" s="353" t="s">
        <v>115</v>
      </c>
      <c r="E1311" s="353" t="s">
        <v>336</v>
      </c>
      <c r="F1311" s="354">
        <v>307.5</v>
      </c>
      <c r="G1311" s="353" t="s">
        <v>2615</v>
      </c>
      <c r="H1311" s="353" t="s">
        <v>765</v>
      </c>
      <c r="I1311" s="357" t="s">
        <v>2616</v>
      </c>
      <c r="J1311" s="356" t="s">
        <v>2617</v>
      </c>
      <c r="K1311" s="356" t="s">
        <v>704</v>
      </c>
      <c r="L1311" s="357" t="s">
        <v>428</v>
      </c>
      <c r="M1311" s="356">
        <v>8136</v>
      </c>
      <c r="N1311" s="374">
        <v>44610</v>
      </c>
      <c r="O1311" s="70">
        <f t="shared" si="122"/>
        <v>3</v>
      </c>
      <c r="P1311" s="70">
        <f t="shared" si="123"/>
        <v>2</v>
      </c>
      <c r="Q1311" s="135" t="str">
        <f t="shared" si="124"/>
        <v>Gastos_Gerais</v>
      </c>
    </row>
    <row r="1312" spans="1:17" ht="25.5" hidden="1" x14ac:dyDescent="0.2">
      <c r="A1312" s="366">
        <f t="shared" si="104"/>
        <v>1309</v>
      </c>
      <c r="B1312" s="351">
        <v>44628</v>
      </c>
      <c r="C1312" s="375">
        <v>44621</v>
      </c>
      <c r="D1312" s="353" t="s">
        <v>115</v>
      </c>
      <c r="E1312" s="353" t="s">
        <v>302</v>
      </c>
      <c r="F1312" s="354">
        <v>31678.48</v>
      </c>
      <c r="G1312" s="353" t="s">
        <v>817</v>
      </c>
      <c r="H1312" s="353" t="s">
        <v>129</v>
      </c>
      <c r="I1312" s="357" t="s">
        <v>818</v>
      </c>
      <c r="J1312" s="356" t="s">
        <v>819</v>
      </c>
      <c r="K1312" s="356" t="s">
        <v>704</v>
      </c>
      <c r="L1312" s="357" t="s">
        <v>428</v>
      </c>
      <c r="M1312" s="356">
        <v>11</v>
      </c>
      <c r="N1312" s="374">
        <v>44623</v>
      </c>
      <c r="O1312" s="70">
        <f t="shared" si="122"/>
        <v>3</v>
      </c>
      <c r="P1312" s="70">
        <f t="shared" si="123"/>
        <v>3</v>
      </c>
      <c r="Q1312" s="135" t="str">
        <f t="shared" si="124"/>
        <v>Gastos_Gerais</v>
      </c>
    </row>
    <row r="1313" spans="1:17" ht="25.5" hidden="1" x14ac:dyDescent="0.2">
      <c r="A1313" s="366">
        <f t="shared" si="104"/>
        <v>1310</v>
      </c>
      <c r="B1313" s="351">
        <v>44628</v>
      </c>
      <c r="C1313" s="375">
        <v>44593</v>
      </c>
      <c r="D1313" s="353" t="s">
        <v>104</v>
      </c>
      <c r="E1313" s="353" t="s">
        <v>210</v>
      </c>
      <c r="F1313" s="354">
        <v>9319.7999999999993</v>
      </c>
      <c r="G1313" s="353" t="s">
        <v>2618</v>
      </c>
      <c r="H1313" s="353" t="s">
        <v>127</v>
      </c>
      <c r="I1313" s="357" t="s">
        <v>878</v>
      </c>
      <c r="J1313" s="356" t="s">
        <v>879</v>
      </c>
      <c r="K1313" s="356" t="s">
        <v>704</v>
      </c>
      <c r="L1313" s="357" t="s">
        <v>2619</v>
      </c>
      <c r="M1313" s="356">
        <v>364815</v>
      </c>
      <c r="N1313" s="374">
        <v>44468</v>
      </c>
      <c r="O1313" s="70">
        <f t="shared" si="122"/>
        <v>3</v>
      </c>
      <c r="P1313" s="70">
        <f t="shared" si="123"/>
        <v>2</v>
      </c>
      <c r="Q1313" s="135" t="str">
        <f t="shared" si="124"/>
        <v>Gastos_com_Pessoal</v>
      </c>
    </row>
    <row r="1314" spans="1:17" ht="25.5" hidden="1" x14ac:dyDescent="0.2">
      <c r="A1314" s="366">
        <f t="shared" si="104"/>
        <v>1311</v>
      </c>
      <c r="B1314" s="351">
        <v>44628</v>
      </c>
      <c r="C1314" s="375">
        <v>44621</v>
      </c>
      <c r="D1314" s="353" t="s">
        <v>115</v>
      </c>
      <c r="E1314" s="353" t="s">
        <v>302</v>
      </c>
      <c r="F1314" s="354">
        <v>32023.35</v>
      </c>
      <c r="G1314" s="353" t="s">
        <v>2577</v>
      </c>
      <c r="H1314" s="353" t="s">
        <v>658</v>
      </c>
      <c r="I1314" s="357" t="s">
        <v>1037</v>
      </c>
      <c r="J1314" s="356" t="s">
        <v>1450</v>
      </c>
      <c r="K1314" s="356" t="s">
        <v>704</v>
      </c>
      <c r="L1314" s="357" t="s">
        <v>428</v>
      </c>
      <c r="M1314" s="356">
        <v>115</v>
      </c>
      <c r="N1314" s="374">
        <v>44624</v>
      </c>
      <c r="O1314" s="70">
        <f t="shared" si="122"/>
        <v>3</v>
      </c>
      <c r="P1314" s="70">
        <f t="shared" si="123"/>
        <v>3</v>
      </c>
      <c r="Q1314" s="135" t="str">
        <f t="shared" si="124"/>
        <v>Gastos_Gerais</v>
      </c>
    </row>
    <row r="1315" spans="1:17" ht="25.5" hidden="1" x14ac:dyDescent="0.2">
      <c r="A1315" s="366">
        <f t="shared" si="104"/>
        <v>1312</v>
      </c>
      <c r="B1315" s="351">
        <v>44628</v>
      </c>
      <c r="C1315" s="375">
        <v>44593</v>
      </c>
      <c r="D1315" s="353" t="s">
        <v>115</v>
      </c>
      <c r="E1315" s="353" t="s">
        <v>364</v>
      </c>
      <c r="F1315" s="354">
        <v>85</v>
      </c>
      <c r="G1315" s="353" t="s">
        <v>2620</v>
      </c>
      <c r="H1315" s="353" t="s">
        <v>138</v>
      </c>
      <c r="I1315" s="357" t="s">
        <v>2621</v>
      </c>
      <c r="J1315" s="356" t="s">
        <v>2622</v>
      </c>
      <c r="K1315" s="356" t="s">
        <v>704</v>
      </c>
      <c r="L1315" s="357" t="s">
        <v>428</v>
      </c>
      <c r="M1315" s="356">
        <v>1287</v>
      </c>
      <c r="N1315" s="374">
        <v>44617</v>
      </c>
      <c r="O1315" s="70">
        <f t="shared" si="122"/>
        <v>3</v>
      </c>
      <c r="P1315" s="70">
        <f t="shared" si="123"/>
        <v>2</v>
      </c>
      <c r="Q1315" s="135" t="str">
        <f t="shared" si="124"/>
        <v>Gastos_Gerais</v>
      </c>
    </row>
    <row r="1316" spans="1:17" ht="25.5" hidden="1" x14ac:dyDescent="0.2">
      <c r="A1316" s="366">
        <f t="shared" si="104"/>
        <v>1313</v>
      </c>
      <c r="B1316" s="351">
        <v>44628</v>
      </c>
      <c r="C1316" s="375">
        <v>44621</v>
      </c>
      <c r="D1316" s="353" t="s">
        <v>115</v>
      </c>
      <c r="E1316" s="353" t="s">
        <v>302</v>
      </c>
      <c r="F1316" s="354">
        <v>21936.7</v>
      </c>
      <c r="G1316" s="353" t="s">
        <v>816</v>
      </c>
      <c r="H1316" s="353" t="s">
        <v>136</v>
      </c>
      <c r="I1316" s="357" t="s">
        <v>810</v>
      </c>
      <c r="J1316" s="356" t="s">
        <v>1193</v>
      </c>
      <c r="K1316" s="356" t="s">
        <v>704</v>
      </c>
      <c r="L1316" s="357" t="s">
        <v>428</v>
      </c>
      <c r="M1316" s="356">
        <v>101</v>
      </c>
      <c r="N1316" s="374">
        <v>44627</v>
      </c>
      <c r="O1316" s="70">
        <f t="shared" si="122"/>
        <v>3</v>
      </c>
      <c r="P1316" s="70">
        <f t="shared" si="123"/>
        <v>3</v>
      </c>
      <c r="Q1316" s="135" t="str">
        <f t="shared" si="124"/>
        <v>Gastos_Gerais</v>
      </c>
    </row>
    <row r="1317" spans="1:17" ht="25.5" hidden="1" x14ac:dyDescent="0.2">
      <c r="A1317" s="366">
        <f t="shared" si="104"/>
        <v>1314</v>
      </c>
      <c r="B1317" s="351">
        <v>44628</v>
      </c>
      <c r="C1317" s="375">
        <v>44621</v>
      </c>
      <c r="D1317" s="353" t="s">
        <v>115</v>
      </c>
      <c r="E1317" s="353" t="s">
        <v>362</v>
      </c>
      <c r="F1317" s="354">
        <v>6833.4</v>
      </c>
      <c r="G1317" s="353" t="s">
        <v>2623</v>
      </c>
      <c r="H1317" s="353" t="s">
        <v>658</v>
      </c>
      <c r="I1317" s="357" t="s">
        <v>2580</v>
      </c>
      <c r="J1317" s="356" t="s">
        <v>2581</v>
      </c>
      <c r="K1317" s="356" t="s">
        <v>704</v>
      </c>
      <c r="L1317" s="357" t="s">
        <v>428</v>
      </c>
      <c r="M1317" s="356">
        <v>980</v>
      </c>
      <c r="N1317" s="374">
        <v>44624</v>
      </c>
      <c r="O1317" s="70">
        <f t="shared" si="122"/>
        <v>3</v>
      </c>
      <c r="P1317" s="70">
        <f t="shared" si="123"/>
        <v>3</v>
      </c>
      <c r="Q1317" s="135" t="str">
        <f t="shared" si="124"/>
        <v>Gastos_Gerais</v>
      </c>
    </row>
    <row r="1318" spans="1:17" ht="48" hidden="1" x14ac:dyDescent="0.2">
      <c r="A1318" s="366">
        <f t="shared" si="104"/>
        <v>1315</v>
      </c>
      <c r="B1318" s="351">
        <v>44628</v>
      </c>
      <c r="C1318" s="375">
        <v>44593</v>
      </c>
      <c r="D1318" s="353" t="s">
        <v>104</v>
      </c>
      <c r="E1318" s="353" t="s">
        <v>199</v>
      </c>
      <c r="F1318" s="354">
        <v>23630.400000000001</v>
      </c>
      <c r="G1318" s="353" t="s">
        <v>2624</v>
      </c>
      <c r="H1318" s="353" t="s">
        <v>127</v>
      </c>
      <c r="I1318" s="357" t="s">
        <v>883</v>
      </c>
      <c r="J1318" s="356" t="s">
        <v>865</v>
      </c>
      <c r="K1318" s="356" t="s">
        <v>704</v>
      </c>
      <c r="L1318" s="357" t="s">
        <v>704</v>
      </c>
      <c r="M1318" s="356">
        <v>10279</v>
      </c>
      <c r="N1318" s="374">
        <v>44622</v>
      </c>
      <c r="O1318" s="70">
        <f t="shared" si="122"/>
        <v>3</v>
      </c>
      <c r="P1318" s="70">
        <f t="shared" si="123"/>
        <v>2</v>
      </c>
      <c r="Q1318" s="135" t="str">
        <f t="shared" si="124"/>
        <v>Gastos_com_Pessoal</v>
      </c>
    </row>
    <row r="1319" spans="1:17" ht="25.5" hidden="1" x14ac:dyDescent="0.2">
      <c r="A1319" s="366">
        <f t="shared" si="104"/>
        <v>1316</v>
      </c>
      <c r="B1319" s="351">
        <v>44628</v>
      </c>
      <c r="C1319" s="375">
        <v>44593</v>
      </c>
      <c r="D1319" s="353" t="s">
        <v>115</v>
      </c>
      <c r="E1319" s="353" t="s">
        <v>230</v>
      </c>
      <c r="F1319" s="354">
        <v>1165.72</v>
      </c>
      <c r="G1319" s="353" t="s">
        <v>758</v>
      </c>
      <c r="H1319" s="353" t="s">
        <v>132</v>
      </c>
      <c r="I1319" s="357" t="s">
        <v>2481</v>
      </c>
      <c r="J1319" s="356" t="s">
        <v>760</v>
      </c>
      <c r="K1319" s="356" t="s">
        <v>704</v>
      </c>
      <c r="L1319" s="357" t="s">
        <v>428</v>
      </c>
      <c r="M1319" s="356">
        <v>72486667</v>
      </c>
      <c r="N1319" s="374">
        <v>44594</v>
      </c>
      <c r="O1319" s="70">
        <f t="shared" si="122"/>
        <v>3</v>
      </c>
      <c r="P1319" s="70">
        <f t="shared" si="123"/>
        <v>2</v>
      </c>
      <c r="Q1319" s="135" t="str">
        <f t="shared" si="124"/>
        <v>Gastos_Gerais</v>
      </c>
    </row>
    <row r="1320" spans="1:17" ht="25.5" hidden="1" x14ac:dyDescent="0.2">
      <c r="A1320" s="366">
        <f t="shared" si="104"/>
        <v>1317</v>
      </c>
      <c r="B1320" s="351">
        <v>44628</v>
      </c>
      <c r="C1320" s="375">
        <v>44593</v>
      </c>
      <c r="D1320" s="353" t="s">
        <v>115</v>
      </c>
      <c r="E1320" s="353" t="s">
        <v>298</v>
      </c>
      <c r="F1320" s="354">
        <v>336.58</v>
      </c>
      <c r="G1320" s="353" t="s">
        <v>1961</v>
      </c>
      <c r="H1320" s="353" t="s">
        <v>128</v>
      </c>
      <c r="I1320" s="357" t="s">
        <v>574</v>
      </c>
      <c r="J1320" s="356" t="s">
        <v>1044</v>
      </c>
      <c r="K1320" s="356" t="s">
        <v>704</v>
      </c>
      <c r="L1320" s="357" t="s">
        <v>428</v>
      </c>
      <c r="M1320" s="356">
        <v>153777</v>
      </c>
      <c r="N1320" s="374">
        <v>44600</v>
      </c>
      <c r="O1320" s="70">
        <f t="shared" si="122"/>
        <v>3</v>
      </c>
      <c r="P1320" s="70">
        <f t="shared" si="123"/>
        <v>2</v>
      </c>
      <c r="Q1320" s="135" t="str">
        <f t="shared" si="124"/>
        <v>Gastos_Gerais</v>
      </c>
    </row>
    <row r="1321" spans="1:17" ht="25.5" hidden="1" x14ac:dyDescent="0.2">
      <c r="A1321" s="366">
        <f t="shared" si="104"/>
        <v>1318</v>
      </c>
      <c r="B1321" s="351">
        <v>44628</v>
      </c>
      <c r="C1321" s="375">
        <v>44621</v>
      </c>
      <c r="D1321" s="353" t="s">
        <v>115</v>
      </c>
      <c r="E1321" s="353" t="s">
        <v>302</v>
      </c>
      <c r="F1321" s="354">
        <v>19699.29</v>
      </c>
      <c r="G1321" s="353" t="s">
        <v>812</v>
      </c>
      <c r="H1321" s="353" t="s">
        <v>134</v>
      </c>
      <c r="I1321" s="357" t="s">
        <v>810</v>
      </c>
      <c r="J1321" s="356" t="s">
        <v>1193</v>
      </c>
      <c r="K1321" s="356" t="s">
        <v>704</v>
      </c>
      <c r="L1321" s="357" t="s">
        <v>428</v>
      </c>
      <c r="M1321" s="356">
        <v>98</v>
      </c>
      <c r="N1321" s="374">
        <v>44624</v>
      </c>
      <c r="O1321" s="70">
        <f t="shared" si="122"/>
        <v>3</v>
      </c>
      <c r="P1321" s="70">
        <f t="shared" si="123"/>
        <v>3</v>
      </c>
      <c r="Q1321" s="135" t="str">
        <f t="shared" si="124"/>
        <v>Gastos_Gerais</v>
      </c>
    </row>
    <row r="1322" spans="1:17" ht="48" hidden="1" x14ac:dyDescent="0.2">
      <c r="A1322" s="366">
        <f t="shared" si="104"/>
        <v>1319</v>
      </c>
      <c r="B1322" s="351">
        <v>44628</v>
      </c>
      <c r="C1322" s="375">
        <v>44593</v>
      </c>
      <c r="D1322" s="353" t="s">
        <v>104</v>
      </c>
      <c r="E1322" s="353" t="s">
        <v>199</v>
      </c>
      <c r="F1322" s="354">
        <v>5336</v>
      </c>
      <c r="G1322" s="353" t="s">
        <v>2625</v>
      </c>
      <c r="H1322" s="353" t="s">
        <v>127</v>
      </c>
      <c r="I1322" s="357" t="s">
        <v>634</v>
      </c>
      <c r="J1322" s="356" t="s">
        <v>865</v>
      </c>
      <c r="K1322" s="356" t="s">
        <v>704</v>
      </c>
      <c r="L1322" s="357" t="s">
        <v>704</v>
      </c>
      <c r="M1322" s="356">
        <v>8913</v>
      </c>
      <c r="N1322" s="374">
        <v>44628</v>
      </c>
      <c r="O1322" s="70">
        <f t="shared" si="122"/>
        <v>3</v>
      </c>
      <c r="P1322" s="70">
        <f t="shared" si="123"/>
        <v>2</v>
      </c>
      <c r="Q1322" s="135" t="str">
        <f t="shared" si="124"/>
        <v>Gastos_com_Pessoal</v>
      </c>
    </row>
    <row r="1323" spans="1:17" ht="25.5" hidden="1" x14ac:dyDescent="0.2">
      <c r="A1323" s="366">
        <f t="shared" si="104"/>
        <v>1320</v>
      </c>
      <c r="B1323" s="351">
        <v>44628</v>
      </c>
      <c r="C1323" s="375">
        <v>44621</v>
      </c>
      <c r="D1323" s="353" t="s">
        <v>115</v>
      </c>
      <c r="E1323" s="353" t="s">
        <v>302</v>
      </c>
      <c r="F1323" s="354">
        <v>18778.96</v>
      </c>
      <c r="G1323" s="353" t="s">
        <v>814</v>
      </c>
      <c r="H1323" s="353" t="s">
        <v>140</v>
      </c>
      <c r="I1323" s="357" t="s">
        <v>810</v>
      </c>
      <c r="J1323" s="356" t="s">
        <v>1193</v>
      </c>
      <c r="K1323" s="356" t="s">
        <v>704</v>
      </c>
      <c r="L1323" s="357" t="s">
        <v>428</v>
      </c>
      <c r="M1323" s="356">
        <v>99</v>
      </c>
      <c r="N1323" s="374">
        <v>44624</v>
      </c>
      <c r="O1323" s="70">
        <f t="shared" si="122"/>
        <v>3</v>
      </c>
      <c r="P1323" s="70">
        <f t="shared" si="123"/>
        <v>3</v>
      </c>
      <c r="Q1323" s="135" t="str">
        <f t="shared" si="124"/>
        <v>Gastos_Gerais</v>
      </c>
    </row>
    <row r="1324" spans="1:17" ht="25.5" hidden="1" x14ac:dyDescent="0.2">
      <c r="A1324" s="366">
        <f t="shared" si="104"/>
        <v>1321</v>
      </c>
      <c r="B1324" s="351">
        <v>44628</v>
      </c>
      <c r="C1324" s="375">
        <v>44593</v>
      </c>
      <c r="D1324" s="353" t="s">
        <v>115</v>
      </c>
      <c r="E1324" s="353" t="s">
        <v>364</v>
      </c>
      <c r="F1324" s="354">
        <v>2482.5500000000002</v>
      </c>
      <c r="G1324" s="353" t="s">
        <v>2626</v>
      </c>
      <c r="H1324" s="353" t="s">
        <v>658</v>
      </c>
      <c r="I1324" s="357" t="s">
        <v>2627</v>
      </c>
      <c r="J1324" s="356" t="s">
        <v>2628</v>
      </c>
      <c r="K1324" s="356" t="s">
        <v>704</v>
      </c>
      <c r="L1324" s="357" t="s">
        <v>428</v>
      </c>
      <c r="M1324" s="356">
        <v>8871</v>
      </c>
      <c r="N1324" s="374">
        <v>44607</v>
      </c>
      <c r="O1324" s="70">
        <f t="shared" si="122"/>
        <v>3</v>
      </c>
      <c r="P1324" s="70">
        <f t="shared" si="123"/>
        <v>2</v>
      </c>
      <c r="Q1324" s="135" t="str">
        <f t="shared" si="124"/>
        <v>Gastos_Gerais</v>
      </c>
    </row>
    <row r="1325" spans="1:17" ht="25.5" hidden="1" x14ac:dyDescent="0.2">
      <c r="A1325" s="366">
        <f t="shared" si="104"/>
        <v>1322</v>
      </c>
      <c r="B1325" s="351">
        <v>44628</v>
      </c>
      <c r="C1325" s="375">
        <v>44621</v>
      </c>
      <c r="D1325" s="353" t="s">
        <v>115</v>
      </c>
      <c r="E1325" s="353" t="s">
        <v>302</v>
      </c>
      <c r="F1325" s="354">
        <v>38809.599999999999</v>
      </c>
      <c r="G1325" s="353" t="s">
        <v>809</v>
      </c>
      <c r="H1325" s="353" t="s">
        <v>131</v>
      </c>
      <c r="I1325" s="357" t="s">
        <v>810</v>
      </c>
      <c r="J1325" s="356" t="s">
        <v>1193</v>
      </c>
      <c r="K1325" s="356" t="s">
        <v>704</v>
      </c>
      <c r="L1325" s="357" t="s">
        <v>428</v>
      </c>
      <c r="M1325" s="356">
        <v>96</v>
      </c>
      <c r="N1325" s="374">
        <v>44623</v>
      </c>
      <c r="O1325" s="70">
        <f t="shared" si="122"/>
        <v>3</v>
      </c>
      <c r="P1325" s="70">
        <f t="shared" si="123"/>
        <v>3</v>
      </c>
      <c r="Q1325" s="135" t="str">
        <f t="shared" si="124"/>
        <v>Gastos_Gerais</v>
      </c>
    </row>
    <row r="1326" spans="1:17" ht="25.5" hidden="1" x14ac:dyDescent="0.2">
      <c r="A1326" s="366">
        <f t="shared" si="104"/>
        <v>1323</v>
      </c>
      <c r="B1326" s="351">
        <v>44628</v>
      </c>
      <c r="C1326" s="375">
        <v>44593</v>
      </c>
      <c r="D1326" s="353" t="s">
        <v>115</v>
      </c>
      <c r="E1326" s="353" t="s">
        <v>238</v>
      </c>
      <c r="F1326" s="354">
        <v>299</v>
      </c>
      <c r="G1326" s="353" t="s">
        <v>1663</v>
      </c>
      <c r="H1326" s="353" t="s">
        <v>658</v>
      </c>
      <c r="I1326" s="357" t="s">
        <v>855</v>
      </c>
      <c r="J1326" s="356" t="s">
        <v>856</v>
      </c>
      <c r="K1326" s="356" t="s">
        <v>704</v>
      </c>
      <c r="L1326" s="357" t="s">
        <v>704</v>
      </c>
      <c r="M1326" s="356" t="s">
        <v>2629</v>
      </c>
      <c r="N1326" s="374">
        <v>44285</v>
      </c>
      <c r="O1326" s="70">
        <f t="shared" si="122"/>
        <v>3</v>
      </c>
      <c r="P1326" s="70">
        <f t="shared" si="123"/>
        <v>2</v>
      </c>
      <c r="Q1326" s="135" t="str">
        <f t="shared" si="124"/>
        <v>Gastos_Gerais</v>
      </c>
    </row>
    <row r="1327" spans="1:17" ht="25.5" hidden="1" x14ac:dyDescent="0.2">
      <c r="A1327" s="366">
        <f t="shared" si="104"/>
        <v>1324</v>
      </c>
      <c r="B1327" s="351">
        <v>44628</v>
      </c>
      <c r="C1327" s="375">
        <v>44621</v>
      </c>
      <c r="D1327" s="353" t="s">
        <v>115</v>
      </c>
      <c r="E1327" s="353" t="s">
        <v>336</v>
      </c>
      <c r="F1327" s="354">
        <v>120.5</v>
      </c>
      <c r="G1327" s="353" t="s">
        <v>2630</v>
      </c>
      <c r="H1327" s="353" t="s">
        <v>765</v>
      </c>
      <c r="I1327" s="357" t="s">
        <v>2616</v>
      </c>
      <c r="J1327" s="356" t="s">
        <v>2617</v>
      </c>
      <c r="K1327" s="356" t="s">
        <v>704</v>
      </c>
      <c r="L1327" s="357" t="s">
        <v>428</v>
      </c>
      <c r="M1327" s="356">
        <v>2479</v>
      </c>
      <c r="N1327" s="374">
        <v>44623</v>
      </c>
      <c r="O1327" s="70">
        <f t="shared" si="122"/>
        <v>3</v>
      </c>
      <c r="P1327" s="70">
        <f t="shared" si="123"/>
        <v>3</v>
      </c>
      <c r="Q1327" s="135" t="str">
        <f t="shared" si="124"/>
        <v>Gastos_Gerais</v>
      </c>
    </row>
    <row r="1328" spans="1:17" ht="25.5" hidden="1" x14ac:dyDescent="0.2">
      <c r="A1328" s="366">
        <f t="shared" si="104"/>
        <v>1325</v>
      </c>
      <c r="B1328" s="351">
        <v>44628</v>
      </c>
      <c r="C1328" s="375">
        <v>44593</v>
      </c>
      <c r="D1328" s="353" t="s">
        <v>115</v>
      </c>
      <c r="E1328" s="353" t="s">
        <v>230</v>
      </c>
      <c r="F1328" s="354">
        <v>3377.72</v>
      </c>
      <c r="G1328" s="353" t="s">
        <v>758</v>
      </c>
      <c r="H1328" s="353" t="s">
        <v>135</v>
      </c>
      <c r="I1328" s="357" t="s">
        <v>2481</v>
      </c>
      <c r="J1328" s="356" t="s">
        <v>760</v>
      </c>
      <c r="K1328" s="356" t="s">
        <v>704</v>
      </c>
      <c r="L1328" s="357" t="s">
        <v>428</v>
      </c>
      <c r="M1328" s="356">
        <v>73050774</v>
      </c>
      <c r="N1328" s="374">
        <v>44602</v>
      </c>
      <c r="O1328" s="70">
        <f t="shared" si="122"/>
        <v>3</v>
      </c>
      <c r="P1328" s="70">
        <f t="shared" si="123"/>
        <v>2</v>
      </c>
      <c r="Q1328" s="135" t="str">
        <f t="shared" si="124"/>
        <v>Gastos_Gerais</v>
      </c>
    </row>
    <row r="1329" spans="1:17" ht="25.5" hidden="1" x14ac:dyDescent="0.2">
      <c r="A1329" s="366">
        <f t="shared" si="104"/>
        <v>1326</v>
      </c>
      <c r="B1329" s="351">
        <v>44628</v>
      </c>
      <c r="C1329" s="375">
        <v>44621</v>
      </c>
      <c r="D1329" s="353" t="s">
        <v>115</v>
      </c>
      <c r="E1329" s="353" t="s">
        <v>302</v>
      </c>
      <c r="F1329" s="354">
        <v>10145.76</v>
      </c>
      <c r="G1329" s="353" t="s">
        <v>1069</v>
      </c>
      <c r="H1329" s="353" t="s">
        <v>139</v>
      </c>
      <c r="I1329" s="357" t="s">
        <v>818</v>
      </c>
      <c r="J1329" s="356" t="s">
        <v>819</v>
      </c>
      <c r="K1329" s="356" t="s">
        <v>704</v>
      </c>
      <c r="L1329" s="357" t="s">
        <v>428</v>
      </c>
      <c r="M1329" s="356">
        <v>12</v>
      </c>
      <c r="N1329" s="374">
        <v>44624</v>
      </c>
      <c r="O1329" s="70">
        <f t="shared" si="122"/>
        <v>3</v>
      </c>
      <c r="P1329" s="70">
        <f t="shared" si="123"/>
        <v>3</v>
      </c>
      <c r="Q1329" s="135" t="str">
        <f t="shared" si="124"/>
        <v>Gastos_Gerais</v>
      </c>
    </row>
    <row r="1330" spans="1:17" ht="48" hidden="1" x14ac:dyDescent="0.2">
      <c r="A1330" s="366">
        <f t="shared" si="104"/>
        <v>1327</v>
      </c>
      <c r="B1330" s="351">
        <v>44628</v>
      </c>
      <c r="C1330" s="375">
        <v>44593</v>
      </c>
      <c r="D1330" s="353" t="s">
        <v>104</v>
      </c>
      <c r="E1330" s="353" t="s">
        <v>199</v>
      </c>
      <c r="F1330" s="354">
        <v>35</v>
      </c>
      <c r="G1330" s="353" t="s">
        <v>2625</v>
      </c>
      <c r="H1330" s="353" t="s">
        <v>127</v>
      </c>
      <c r="I1330" s="357" t="s">
        <v>634</v>
      </c>
      <c r="J1330" s="356" t="s">
        <v>865</v>
      </c>
      <c r="K1330" s="356" t="s">
        <v>704</v>
      </c>
      <c r="L1330" s="357" t="s">
        <v>704</v>
      </c>
      <c r="M1330" s="356">
        <v>9612</v>
      </c>
      <c r="N1330" s="374">
        <v>44628</v>
      </c>
      <c r="O1330" s="70">
        <f t="shared" si="122"/>
        <v>3</v>
      </c>
      <c r="P1330" s="70">
        <f t="shared" si="123"/>
        <v>2</v>
      </c>
      <c r="Q1330" s="135" t="str">
        <f t="shared" si="124"/>
        <v>Gastos_com_Pessoal</v>
      </c>
    </row>
    <row r="1331" spans="1:17" ht="25.5" hidden="1" x14ac:dyDescent="0.2">
      <c r="A1331" s="366">
        <f t="shared" si="104"/>
        <v>1328</v>
      </c>
      <c r="B1331" s="351">
        <v>44628</v>
      </c>
      <c r="C1331" s="375">
        <v>44593</v>
      </c>
      <c r="D1331" s="353" t="s">
        <v>115</v>
      </c>
      <c r="E1331" s="353" t="s">
        <v>308</v>
      </c>
      <c r="F1331" s="354">
        <v>226.75</v>
      </c>
      <c r="G1331" s="353" t="s">
        <v>1131</v>
      </c>
      <c r="H1331" s="353" t="s">
        <v>138</v>
      </c>
      <c r="I1331" s="357" t="s">
        <v>2631</v>
      </c>
      <c r="J1331" s="356" t="s">
        <v>2632</v>
      </c>
      <c r="K1331" s="356" t="s">
        <v>704</v>
      </c>
      <c r="L1331" s="357" t="s">
        <v>428</v>
      </c>
      <c r="M1331" s="356">
        <v>10886</v>
      </c>
      <c r="N1331" s="374">
        <v>44615</v>
      </c>
      <c r="O1331" s="70">
        <f t="shared" si="122"/>
        <v>3</v>
      </c>
      <c r="P1331" s="70">
        <f t="shared" si="123"/>
        <v>2</v>
      </c>
      <c r="Q1331" s="135" t="str">
        <f t="shared" si="124"/>
        <v>Gastos_Gerais</v>
      </c>
    </row>
    <row r="1332" spans="1:17" ht="48" hidden="1" x14ac:dyDescent="0.2">
      <c r="A1332" s="366">
        <f t="shared" si="104"/>
        <v>1329</v>
      </c>
      <c r="B1332" s="351">
        <v>44628</v>
      </c>
      <c r="C1332" s="375">
        <v>44593</v>
      </c>
      <c r="D1332" s="353" t="s">
        <v>104</v>
      </c>
      <c r="E1332" s="353" t="s">
        <v>199</v>
      </c>
      <c r="F1332" s="354">
        <v>5676.75</v>
      </c>
      <c r="G1332" s="353" t="s">
        <v>2633</v>
      </c>
      <c r="H1332" s="353" t="s">
        <v>127</v>
      </c>
      <c r="I1332" s="357" t="s">
        <v>634</v>
      </c>
      <c r="J1332" s="356" t="s">
        <v>865</v>
      </c>
      <c r="K1332" s="356" t="s">
        <v>704</v>
      </c>
      <c r="L1332" s="357" t="s">
        <v>704</v>
      </c>
      <c r="M1332" s="356">
        <v>7573</v>
      </c>
      <c r="N1332" s="374">
        <v>44624</v>
      </c>
      <c r="O1332" s="70">
        <f t="shared" si="122"/>
        <v>3</v>
      </c>
      <c r="P1332" s="70">
        <f t="shared" si="123"/>
        <v>2</v>
      </c>
      <c r="Q1332" s="135" t="str">
        <f t="shared" si="124"/>
        <v>Gastos_com_Pessoal</v>
      </c>
    </row>
    <row r="1333" spans="1:17" ht="25.5" hidden="1" x14ac:dyDescent="0.2">
      <c r="A1333" s="366">
        <f t="shared" si="104"/>
        <v>1330</v>
      </c>
      <c r="B1333" s="351">
        <v>44628</v>
      </c>
      <c r="C1333" s="375">
        <v>44621</v>
      </c>
      <c r="D1333" s="353" t="s">
        <v>115</v>
      </c>
      <c r="E1333" s="353" t="s">
        <v>362</v>
      </c>
      <c r="F1333" s="354">
        <v>8297.7000000000007</v>
      </c>
      <c r="G1333" s="353" t="s">
        <v>2623</v>
      </c>
      <c r="H1333" s="353" t="s">
        <v>765</v>
      </c>
      <c r="I1333" s="357" t="s">
        <v>2580</v>
      </c>
      <c r="J1333" s="356" t="s">
        <v>2581</v>
      </c>
      <c r="K1333" s="356" t="s">
        <v>704</v>
      </c>
      <c r="L1333" s="357" t="s">
        <v>428</v>
      </c>
      <c r="M1333" s="356">
        <v>979</v>
      </c>
      <c r="N1333" s="374">
        <v>44624</v>
      </c>
      <c r="O1333" s="70">
        <f t="shared" si="122"/>
        <v>3</v>
      </c>
      <c r="P1333" s="70">
        <f t="shared" si="123"/>
        <v>3</v>
      </c>
      <c r="Q1333" s="135" t="str">
        <f t="shared" si="124"/>
        <v>Gastos_Gerais</v>
      </c>
    </row>
    <row r="1334" spans="1:17" ht="25.5" hidden="1" x14ac:dyDescent="0.2">
      <c r="A1334" s="366">
        <f t="shared" si="104"/>
        <v>1331</v>
      </c>
      <c r="B1334" s="351">
        <v>44628</v>
      </c>
      <c r="C1334" s="375">
        <v>44621</v>
      </c>
      <c r="D1334" s="353" t="s">
        <v>115</v>
      </c>
      <c r="E1334" s="353" t="s">
        <v>362</v>
      </c>
      <c r="F1334" s="354">
        <v>9880</v>
      </c>
      <c r="G1334" s="353" t="s">
        <v>2623</v>
      </c>
      <c r="H1334" s="353" t="s">
        <v>131</v>
      </c>
      <c r="I1334" s="357" t="s">
        <v>2580</v>
      </c>
      <c r="J1334" s="356" t="s">
        <v>2581</v>
      </c>
      <c r="K1334" s="356" t="s">
        <v>704</v>
      </c>
      <c r="L1334" s="357" t="s">
        <v>428</v>
      </c>
      <c r="M1334" s="356">
        <v>978</v>
      </c>
      <c r="N1334" s="374">
        <v>44624</v>
      </c>
      <c r="O1334" s="70">
        <f t="shared" si="122"/>
        <v>3</v>
      </c>
      <c r="P1334" s="70">
        <f t="shared" si="123"/>
        <v>3</v>
      </c>
      <c r="Q1334" s="135" t="str">
        <f t="shared" si="124"/>
        <v>Gastos_Gerais</v>
      </c>
    </row>
    <row r="1335" spans="1:17" ht="25.5" hidden="1" x14ac:dyDescent="0.2">
      <c r="A1335" s="366">
        <f t="shared" si="104"/>
        <v>1332</v>
      </c>
      <c r="B1335" s="351">
        <v>44628</v>
      </c>
      <c r="C1335" s="375">
        <v>44593</v>
      </c>
      <c r="D1335" s="353" t="s">
        <v>104</v>
      </c>
      <c r="E1335" s="353" t="s">
        <v>216</v>
      </c>
      <c r="F1335" s="354">
        <v>21372.400000000001</v>
      </c>
      <c r="G1335" s="353" t="s">
        <v>2634</v>
      </c>
      <c r="H1335" s="353" t="s">
        <v>127</v>
      </c>
      <c r="I1335" s="357" t="s">
        <v>633</v>
      </c>
      <c r="J1335" s="356" t="s">
        <v>879</v>
      </c>
      <c r="K1335" s="356" t="s">
        <v>704</v>
      </c>
      <c r="L1335" s="357" t="s">
        <v>704</v>
      </c>
      <c r="M1335" s="356">
        <v>425339</v>
      </c>
      <c r="N1335" s="374">
        <v>44628</v>
      </c>
      <c r="O1335" s="70">
        <f t="shared" si="122"/>
        <v>3</v>
      </c>
      <c r="P1335" s="70">
        <f t="shared" si="123"/>
        <v>2</v>
      </c>
      <c r="Q1335" s="135" t="str">
        <f t="shared" si="124"/>
        <v>Gastos_com_Pessoal</v>
      </c>
    </row>
    <row r="1336" spans="1:17" ht="25.5" hidden="1" x14ac:dyDescent="0.2">
      <c r="A1336" s="366">
        <f t="shared" si="104"/>
        <v>1333</v>
      </c>
      <c r="B1336" s="351">
        <v>44628</v>
      </c>
      <c r="C1336" s="375">
        <v>44621</v>
      </c>
      <c r="D1336" s="353" t="s">
        <v>115</v>
      </c>
      <c r="E1336" s="353" t="s">
        <v>376</v>
      </c>
      <c r="F1336" s="354">
        <v>2816.38</v>
      </c>
      <c r="G1336" s="353" t="s">
        <v>1736</v>
      </c>
      <c r="H1336" s="353" t="s">
        <v>139</v>
      </c>
      <c r="I1336" s="357" t="s">
        <v>859</v>
      </c>
      <c r="J1336" s="356" t="s">
        <v>860</v>
      </c>
      <c r="K1336" s="356" t="s">
        <v>704</v>
      </c>
      <c r="L1336" s="357" t="s">
        <v>428</v>
      </c>
      <c r="M1336" s="356">
        <v>1034</v>
      </c>
      <c r="N1336" s="374">
        <v>44624</v>
      </c>
      <c r="O1336" s="70">
        <f t="shared" si="122"/>
        <v>3</v>
      </c>
      <c r="P1336" s="70">
        <f t="shared" si="123"/>
        <v>3</v>
      </c>
      <c r="Q1336" s="135" t="str">
        <f t="shared" si="124"/>
        <v>Gastos_Gerais</v>
      </c>
    </row>
    <row r="1337" spans="1:17" ht="25.5" hidden="1" x14ac:dyDescent="0.2">
      <c r="A1337" s="366">
        <f t="shared" si="104"/>
        <v>1334</v>
      </c>
      <c r="B1337" s="351">
        <v>44628</v>
      </c>
      <c r="C1337" s="375">
        <v>44621</v>
      </c>
      <c r="D1337" s="353" t="s">
        <v>115</v>
      </c>
      <c r="E1337" s="353" t="s">
        <v>302</v>
      </c>
      <c r="F1337" s="354">
        <v>31632.38</v>
      </c>
      <c r="G1337" s="353" t="s">
        <v>813</v>
      </c>
      <c r="H1337" s="353" t="s">
        <v>135</v>
      </c>
      <c r="I1337" s="357" t="s">
        <v>810</v>
      </c>
      <c r="J1337" s="356" t="s">
        <v>1193</v>
      </c>
      <c r="K1337" s="356" t="s">
        <v>704</v>
      </c>
      <c r="L1337" s="357" t="s">
        <v>428</v>
      </c>
      <c r="M1337" s="356">
        <v>100</v>
      </c>
      <c r="N1337" s="374">
        <v>44624</v>
      </c>
      <c r="O1337" s="70">
        <f t="shared" si="122"/>
        <v>3</v>
      </c>
      <c r="P1337" s="70">
        <f t="shared" si="123"/>
        <v>3</v>
      </c>
      <c r="Q1337" s="135" t="str">
        <f t="shared" si="124"/>
        <v>Gastos_Gerais</v>
      </c>
    </row>
    <row r="1338" spans="1:17" ht="25.5" hidden="1" x14ac:dyDescent="0.2">
      <c r="A1338" s="366">
        <f t="shared" si="104"/>
        <v>1335</v>
      </c>
      <c r="B1338" s="351">
        <v>44628</v>
      </c>
      <c r="C1338" s="375">
        <v>44621</v>
      </c>
      <c r="D1338" s="353" t="s">
        <v>115</v>
      </c>
      <c r="E1338" s="353" t="s">
        <v>230</v>
      </c>
      <c r="F1338" s="354">
        <v>6720.7</v>
      </c>
      <c r="G1338" s="353" t="s">
        <v>758</v>
      </c>
      <c r="H1338" s="353" t="s">
        <v>129</v>
      </c>
      <c r="I1338" s="357" t="s">
        <v>2481</v>
      </c>
      <c r="J1338" s="356" t="s">
        <v>760</v>
      </c>
      <c r="K1338" s="356" t="s">
        <v>704</v>
      </c>
      <c r="L1338" s="357" t="s">
        <v>428</v>
      </c>
      <c r="M1338" s="356">
        <v>73423174</v>
      </c>
      <c r="N1338" s="374">
        <v>44628</v>
      </c>
      <c r="O1338" s="70">
        <f t="shared" si="122"/>
        <v>3</v>
      </c>
      <c r="P1338" s="70">
        <f t="shared" si="123"/>
        <v>3</v>
      </c>
      <c r="Q1338" s="135" t="str">
        <f t="shared" si="124"/>
        <v>Gastos_Gerais</v>
      </c>
    </row>
    <row r="1339" spans="1:17" ht="25.5" hidden="1" x14ac:dyDescent="0.2">
      <c r="A1339" s="366">
        <f t="shared" si="104"/>
        <v>1336</v>
      </c>
      <c r="B1339" s="351">
        <v>44628</v>
      </c>
      <c r="C1339" s="375">
        <v>44621</v>
      </c>
      <c r="D1339" s="353" t="s">
        <v>104</v>
      </c>
      <c r="E1339" s="353" t="s">
        <v>189</v>
      </c>
      <c r="F1339" s="354">
        <v>2385.06</v>
      </c>
      <c r="G1339" s="353" t="s">
        <v>2635</v>
      </c>
      <c r="H1339" s="353" t="s">
        <v>134</v>
      </c>
      <c r="I1339" s="357" t="s">
        <v>2636</v>
      </c>
      <c r="J1339" s="356" t="s">
        <v>2637</v>
      </c>
      <c r="K1339" s="356" t="s">
        <v>732</v>
      </c>
      <c r="L1339" s="357" t="s">
        <v>1531</v>
      </c>
      <c r="M1339" s="356">
        <v>159206047</v>
      </c>
      <c r="N1339" s="374">
        <v>44628</v>
      </c>
      <c r="O1339" s="70">
        <f t="shared" si="122"/>
        <v>3</v>
      </c>
      <c r="P1339" s="70">
        <f t="shared" si="123"/>
        <v>3</v>
      </c>
      <c r="Q1339" s="135" t="str">
        <f t="shared" si="124"/>
        <v>Gastos_com_Pessoal</v>
      </c>
    </row>
    <row r="1340" spans="1:17" ht="25.5" hidden="1" x14ac:dyDescent="0.2">
      <c r="A1340" s="366">
        <f t="shared" si="104"/>
        <v>1337</v>
      </c>
      <c r="B1340" s="351">
        <v>44628</v>
      </c>
      <c r="C1340" s="375">
        <v>44621</v>
      </c>
      <c r="D1340" s="353" t="s">
        <v>104</v>
      </c>
      <c r="E1340" s="353" t="s">
        <v>191</v>
      </c>
      <c r="F1340" s="354">
        <v>845.99</v>
      </c>
      <c r="G1340" s="353" t="s">
        <v>2638</v>
      </c>
      <c r="H1340" s="353" t="s">
        <v>134</v>
      </c>
      <c r="I1340" s="357" t="s">
        <v>2636</v>
      </c>
      <c r="J1340" s="356" t="s">
        <v>2637</v>
      </c>
      <c r="K1340" s="356" t="s">
        <v>732</v>
      </c>
      <c r="L1340" s="357" t="s">
        <v>1531</v>
      </c>
      <c r="M1340" s="356">
        <v>159206047</v>
      </c>
      <c r="N1340" s="374">
        <v>44628</v>
      </c>
      <c r="O1340" s="70">
        <f t="shared" si="122"/>
        <v>3</v>
      </c>
      <c r="P1340" s="70">
        <f t="shared" si="123"/>
        <v>3</v>
      </c>
      <c r="Q1340" s="135" t="str">
        <f t="shared" si="124"/>
        <v>Gastos_com_Pessoal</v>
      </c>
    </row>
    <row r="1341" spans="1:17" ht="25.5" hidden="1" x14ac:dyDescent="0.2">
      <c r="A1341" s="366">
        <f t="shared" si="104"/>
        <v>1338</v>
      </c>
      <c r="B1341" s="351">
        <v>44628</v>
      </c>
      <c r="C1341" s="375">
        <v>44621</v>
      </c>
      <c r="D1341" s="353" t="s">
        <v>104</v>
      </c>
      <c r="E1341" s="353" t="s">
        <v>189</v>
      </c>
      <c r="F1341" s="354">
        <v>1696.46</v>
      </c>
      <c r="G1341" s="353" t="s">
        <v>2639</v>
      </c>
      <c r="H1341" s="353" t="s">
        <v>658</v>
      </c>
      <c r="I1341" s="357" t="s">
        <v>2640</v>
      </c>
      <c r="J1341" s="356" t="s">
        <v>2641</v>
      </c>
      <c r="K1341" s="356" t="s">
        <v>732</v>
      </c>
      <c r="L1341" s="357" t="s">
        <v>1531</v>
      </c>
      <c r="M1341" s="356">
        <v>159206047</v>
      </c>
      <c r="N1341" s="374">
        <v>44628</v>
      </c>
      <c r="O1341" s="70">
        <f t="shared" si="122"/>
        <v>3</v>
      </c>
      <c r="P1341" s="70">
        <f t="shared" si="123"/>
        <v>3</v>
      </c>
      <c r="Q1341" s="135" t="str">
        <f t="shared" si="124"/>
        <v>Gastos_com_Pessoal</v>
      </c>
    </row>
    <row r="1342" spans="1:17" ht="25.5" hidden="1" x14ac:dyDescent="0.2">
      <c r="A1342" s="366">
        <f t="shared" si="104"/>
        <v>1339</v>
      </c>
      <c r="B1342" s="351">
        <v>44628</v>
      </c>
      <c r="C1342" s="375">
        <v>44621</v>
      </c>
      <c r="D1342" s="353" t="s">
        <v>104</v>
      </c>
      <c r="E1342" s="353" t="s">
        <v>191</v>
      </c>
      <c r="F1342" s="354">
        <v>575.41</v>
      </c>
      <c r="G1342" s="353" t="s">
        <v>2642</v>
      </c>
      <c r="H1342" s="353" t="s">
        <v>658</v>
      </c>
      <c r="I1342" s="357" t="s">
        <v>2640</v>
      </c>
      <c r="J1342" s="356" t="s">
        <v>2641</v>
      </c>
      <c r="K1342" s="356" t="s">
        <v>732</v>
      </c>
      <c r="L1342" s="357" t="s">
        <v>1531</v>
      </c>
      <c r="M1342" s="356">
        <v>159206047</v>
      </c>
      <c r="N1342" s="374">
        <v>44628</v>
      </c>
      <c r="O1342" s="70">
        <f t="shared" si="122"/>
        <v>3</v>
      </c>
      <c r="P1342" s="70">
        <f t="shared" si="123"/>
        <v>3</v>
      </c>
      <c r="Q1342" s="135" t="str">
        <f t="shared" si="124"/>
        <v>Gastos_com_Pessoal</v>
      </c>
    </row>
    <row r="1343" spans="1:17" ht="25.5" hidden="1" x14ac:dyDescent="0.2">
      <c r="A1343" s="366">
        <f t="shared" si="104"/>
        <v>1340</v>
      </c>
      <c r="B1343" s="351">
        <v>44628</v>
      </c>
      <c r="C1343" s="375">
        <v>44621</v>
      </c>
      <c r="D1343" s="353" t="s">
        <v>104</v>
      </c>
      <c r="E1343" s="353" t="s">
        <v>189</v>
      </c>
      <c r="F1343" s="354">
        <v>1691.62</v>
      </c>
      <c r="G1343" s="353" t="s">
        <v>2643</v>
      </c>
      <c r="H1343" s="353" t="s">
        <v>658</v>
      </c>
      <c r="I1343" s="357" t="s">
        <v>2644</v>
      </c>
      <c r="J1343" s="356" t="s">
        <v>2645</v>
      </c>
      <c r="K1343" s="356" t="s">
        <v>732</v>
      </c>
      <c r="L1343" s="357" t="s">
        <v>1531</v>
      </c>
      <c r="M1343" s="356">
        <v>159206047</v>
      </c>
      <c r="N1343" s="374">
        <v>44628</v>
      </c>
      <c r="O1343" s="70">
        <f t="shared" si="122"/>
        <v>3</v>
      </c>
      <c r="P1343" s="70">
        <f t="shared" si="123"/>
        <v>3</v>
      </c>
      <c r="Q1343" s="135" t="str">
        <f t="shared" si="124"/>
        <v>Gastos_com_Pessoal</v>
      </c>
    </row>
    <row r="1344" spans="1:17" ht="25.5" hidden="1" x14ac:dyDescent="0.2">
      <c r="A1344" s="366">
        <f t="shared" si="104"/>
        <v>1341</v>
      </c>
      <c r="B1344" s="351">
        <v>44628</v>
      </c>
      <c r="C1344" s="375">
        <v>44621</v>
      </c>
      <c r="D1344" s="353" t="s">
        <v>104</v>
      </c>
      <c r="E1344" s="353" t="s">
        <v>191</v>
      </c>
      <c r="F1344" s="354">
        <v>573.59</v>
      </c>
      <c r="G1344" s="353" t="s">
        <v>2646</v>
      </c>
      <c r="H1344" s="353" t="s">
        <v>658</v>
      </c>
      <c r="I1344" s="357" t="s">
        <v>2644</v>
      </c>
      <c r="J1344" s="356" t="s">
        <v>2645</v>
      </c>
      <c r="K1344" s="356" t="s">
        <v>732</v>
      </c>
      <c r="L1344" s="357" t="s">
        <v>1531</v>
      </c>
      <c r="M1344" s="356">
        <v>159206047</v>
      </c>
      <c r="N1344" s="374">
        <v>44628</v>
      </c>
      <c r="O1344" s="70">
        <f t="shared" si="122"/>
        <v>3</v>
      </c>
      <c r="P1344" s="70">
        <f t="shared" si="123"/>
        <v>3</v>
      </c>
      <c r="Q1344" s="135" t="str">
        <f t="shared" si="124"/>
        <v>Gastos_com_Pessoal</v>
      </c>
    </row>
    <row r="1345" spans="1:17" ht="25.5" hidden="1" x14ac:dyDescent="0.2">
      <c r="A1345" s="366">
        <f t="shared" si="104"/>
        <v>1342</v>
      </c>
      <c r="B1345" s="351">
        <v>44628</v>
      </c>
      <c r="C1345" s="375">
        <v>44621</v>
      </c>
      <c r="D1345" s="353" t="s">
        <v>104</v>
      </c>
      <c r="E1345" s="353" t="s">
        <v>189</v>
      </c>
      <c r="F1345" s="354">
        <v>2322.61</v>
      </c>
      <c r="G1345" s="353" t="s">
        <v>2647</v>
      </c>
      <c r="H1345" s="353" t="s">
        <v>658</v>
      </c>
      <c r="I1345" s="357" t="s">
        <v>2648</v>
      </c>
      <c r="J1345" s="356" t="s">
        <v>2649</v>
      </c>
      <c r="K1345" s="356" t="s">
        <v>732</v>
      </c>
      <c r="L1345" s="357" t="s">
        <v>1531</v>
      </c>
      <c r="M1345" s="356">
        <v>159206047</v>
      </c>
      <c r="N1345" s="374">
        <v>44628</v>
      </c>
      <c r="O1345" s="70">
        <f t="shared" si="122"/>
        <v>3</v>
      </c>
      <c r="P1345" s="70">
        <f t="shared" si="123"/>
        <v>3</v>
      </c>
      <c r="Q1345" s="135" t="str">
        <f t="shared" si="124"/>
        <v>Gastos_com_Pessoal</v>
      </c>
    </row>
    <row r="1346" spans="1:17" ht="25.5" hidden="1" x14ac:dyDescent="0.2">
      <c r="A1346" s="366">
        <f t="shared" si="104"/>
        <v>1343</v>
      </c>
      <c r="B1346" s="351">
        <v>44628</v>
      </c>
      <c r="C1346" s="375">
        <v>44621</v>
      </c>
      <c r="D1346" s="353" t="s">
        <v>104</v>
      </c>
      <c r="E1346" s="353" t="s">
        <v>191</v>
      </c>
      <c r="F1346" s="354">
        <v>819.89</v>
      </c>
      <c r="G1346" s="353" t="s">
        <v>2650</v>
      </c>
      <c r="H1346" s="353" t="s">
        <v>658</v>
      </c>
      <c r="I1346" s="357" t="s">
        <v>2648</v>
      </c>
      <c r="J1346" s="356" t="s">
        <v>2649</v>
      </c>
      <c r="K1346" s="356" t="s">
        <v>732</v>
      </c>
      <c r="L1346" s="357" t="s">
        <v>1531</v>
      </c>
      <c r="M1346" s="356">
        <v>159206047</v>
      </c>
      <c r="N1346" s="374">
        <v>44628</v>
      </c>
      <c r="O1346" s="70">
        <f t="shared" si="122"/>
        <v>3</v>
      </c>
      <c r="P1346" s="70">
        <f t="shared" si="123"/>
        <v>3</v>
      </c>
      <c r="Q1346" s="135" t="str">
        <f t="shared" si="124"/>
        <v>Gastos_com_Pessoal</v>
      </c>
    </row>
    <row r="1347" spans="1:17" ht="25.5" hidden="1" x14ac:dyDescent="0.2">
      <c r="A1347" s="366">
        <f t="shared" si="104"/>
        <v>1344</v>
      </c>
      <c r="B1347" s="351">
        <v>44628</v>
      </c>
      <c r="C1347" s="375">
        <v>44621</v>
      </c>
      <c r="D1347" s="353" t="s">
        <v>104</v>
      </c>
      <c r="E1347" s="353" t="s">
        <v>189</v>
      </c>
      <c r="F1347" s="354">
        <v>2498.1</v>
      </c>
      <c r="G1347" s="353" t="s">
        <v>2651</v>
      </c>
      <c r="H1347" s="353" t="s">
        <v>134</v>
      </c>
      <c r="I1347" s="357" t="s">
        <v>2652</v>
      </c>
      <c r="J1347" s="356" t="s">
        <v>2653</v>
      </c>
      <c r="K1347" s="356" t="s">
        <v>732</v>
      </c>
      <c r="L1347" s="357" t="s">
        <v>1531</v>
      </c>
      <c r="M1347" s="356">
        <v>159206047</v>
      </c>
      <c r="N1347" s="374">
        <v>44628</v>
      </c>
      <c r="O1347" s="70">
        <f t="shared" si="122"/>
        <v>3</v>
      </c>
      <c r="P1347" s="70">
        <f t="shared" si="123"/>
        <v>3</v>
      </c>
      <c r="Q1347" s="135" t="str">
        <f t="shared" si="124"/>
        <v>Gastos_com_Pessoal</v>
      </c>
    </row>
    <row r="1348" spans="1:17" ht="25.5" hidden="1" x14ac:dyDescent="0.2">
      <c r="A1348" s="366">
        <f t="shared" si="104"/>
        <v>1345</v>
      </c>
      <c r="B1348" s="351">
        <v>44628</v>
      </c>
      <c r="C1348" s="375">
        <v>44621</v>
      </c>
      <c r="D1348" s="353" t="s">
        <v>104</v>
      </c>
      <c r="E1348" s="353" t="s">
        <v>191</v>
      </c>
      <c r="F1348" s="354">
        <v>857.45</v>
      </c>
      <c r="G1348" s="353" t="s">
        <v>2654</v>
      </c>
      <c r="H1348" s="353" t="s">
        <v>134</v>
      </c>
      <c r="I1348" s="357" t="s">
        <v>2652</v>
      </c>
      <c r="J1348" s="356" t="s">
        <v>2653</v>
      </c>
      <c r="K1348" s="356" t="s">
        <v>732</v>
      </c>
      <c r="L1348" s="357" t="s">
        <v>1531</v>
      </c>
      <c r="M1348" s="356">
        <v>159206047</v>
      </c>
      <c r="N1348" s="374">
        <v>44628</v>
      </c>
      <c r="O1348" s="70">
        <f t="shared" si="122"/>
        <v>3</v>
      </c>
      <c r="P1348" s="70">
        <f t="shared" si="123"/>
        <v>3</v>
      </c>
      <c r="Q1348" s="135" t="str">
        <f t="shared" si="124"/>
        <v>Gastos_com_Pessoal</v>
      </c>
    </row>
    <row r="1349" spans="1:17" ht="25.5" hidden="1" x14ac:dyDescent="0.2">
      <c r="A1349" s="366">
        <f t="shared" si="104"/>
        <v>1346</v>
      </c>
      <c r="B1349" s="351">
        <v>44628</v>
      </c>
      <c r="C1349" s="375">
        <v>44621</v>
      </c>
      <c r="D1349" s="353" t="s">
        <v>104</v>
      </c>
      <c r="E1349" s="353" t="s">
        <v>189</v>
      </c>
      <c r="F1349" s="354">
        <v>2385.06</v>
      </c>
      <c r="G1349" s="353" t="s">
        <v>2655</v>
      </c>
      <c r="H1349" s="353" t="s">
        <v>138</v>
      </c>
      <c r="I1349" s="357" t="s">
        <v>2656</v>
      </c>
      <c r="J1349" s="356" t="s">
        <v>2657</v>
      </c>
      <c r="K1349" s="356" t="s">
        <v>732</v>
      </c>
      <c r="L1349" s="357" t="s">
        <v>1531</v>
      </c>
      <c r="M1349" s="356">
        <v>159206047</v>
      </c>
      <c r="N1349" s="374">
        <v>44628</v>
      </c>
      <c r="O1349" s="70">
        <f t="shared" si="122"/>
        <v>3</v>
      </c>
      <c r="P1349" s="70">
        <f t="shared" si="123"/>
        <v>3</v>
      </c>
      <c r="Q1349" s="135" t="str">
        <f t="shared" si="124"/>
        <v>Gastos_com_Pessoal</v>
      </c>
    </row>
    <row r="1350" spans="1:17" ht="25.5" hidden="1" x14ac:dyDescent="0.2">
      <c r="A1350" s="366">
        <f t="shared" si="104"/>
        <v>1347</v>
      </c>
      <c r="B1350" s="351">
        <v>44628</v>
      </c>
      <c r="C1350" s="375">
        <v>44621</v>
      </c>
      <c r="D1350" s="353" t="s">
        <v>104</v>
      </c>
      <c r="E1350" s="353" t="s">
        <v>191</v>
      </c>
      <c r="F1350" s="354">
        <v>845.99</v>
      </c>
      <c r="G1350" s="353" t="s">
        <v>2658</v>
      </c>
      <c r="H1350" s="353" t="s">
        <v>138</v>
      </c>
      <c r="I1350" s="357" t="s">
        <v>2656</v>
      </c>
      <c r="J1350" s="356" t="s">
        <v>2657</v>
      </c>
      <c r="K1350" s="356" t="s">
        <v>732</v>
      </c>
      <c r="L1350" s="357" t="s">
        <v>1531</v>
      </c>
      <c r="M1350" s="356">
        <v>159206047</v>
      </c>
      <c r="N1350" s="374">
        <v>44628</v>
      </c>
      <c r="O1350" s="70">
        <f t="shared" si="122"/>
        <v>3</v>
      </c>
      <c r="P1350" s="70">
        <f t="shared" si="123"/>
        <v>3</v>
      </c>
      <c r="Q1350" s="135" t="str">
        <f t="shared" si="124"/>
        <v>Gastos_com_Pessoal</v>
      </c>
    </row>
    <row r="1351" spans="1:17" ht="25.5" hidden="1" x14ac:dyDescent="0.2">
      <c r="A1351" s="366">
        <f t="shared" si="104"/>
        <v>1348</v>
      </c>
      <c r="B1351" s="351">
        <v>44628</v>
      </c>
      <c r="C1351" s="375">
        <v>44621</v>
      </c>
      <c r="D1351" s="353" t="s">
        <v>104</v>
      </c>
      <c r="E1351" s="353" t="s">
        <v>189</v>
      </c>
      <c r="F1351" s="354">
        <v>2506.54</v>
      </c>
      <c r="G1351" s="353" t="s">
        <v>2659</v>
      </c>
      <c r="H1351" s="353" t="s">
        <v>135</v>
      </c>
      <c r="I1351" s="357" t="s">
        <v>2660</v>
      </c>
      <c r="J1351" s="356" t="s">
        <v>2661</v>
      </c>
      <c r="K1351" s="356" t="s">
        <v>732</v>
      </c>
      <c r="L1351" s="357" t="s">
        <v>1531</v>
      </c>
      <c r="M1351" s="356">
        <v>159206047</v>
      </c>
      <c r="N1351" s="374">
        <v>44628</v>
      </c>
      <c r="O1351" s="70">
        <f t="shared" si="122"/>
        <v>3</v>
      </c>
      <c r="P1351" s="70">
        <f t="shared" si="123"/>
        <v>3</v>
      </c>
      <c r="Q1351" s="135" t="str">
        <f t="shared" si="124"/>
        <v>Gastos_com_Pessoal</v>
      </c>
    </row>
    <row r="1352" spans="1:17" ht="25.5" hidden="1" x14ac:dyDescent="0.2">
      <c r="A1352" s="366">
        <f t="shared" si="104"/>
        <v>1349</v>
      </c>
      <c r="B1352" s="351">
        <v>44628</v>
      </c>
      <c r="C1352" s="375">
        <v>44621</v>
      </c>
      <c r="D1352" s="353" t="s">
        <v>104</v>
      </c>
      <c r="E1352" s="353" t="s">
        <v>191</v>
      </c>
      <c r="F1352" s="354">
        <v>896.6</v>
      </c>
      <c r="G1352" s="353" t="s">
        <v>2662</v>
      </c>
      <c r="H1352" s="353" t="s">
        <v>135</v>
      </c>
      <c r="I1352" s="357" t="s">
        <v>2660</v>
      </c>
      <c r="J1352" s="356" t="s">
        <v>2661</v>
      </c>
      <c r="K1352" s="356" t="s">
        <v>732</v>
      </c>
      <c r="L1352" s="357" t="s">
        <v>1531</v>
      </c>
      <c r="M1352" s="356">
        <v>159206047</v>
      </c>
      <c r="N1352" s="374">
        <v>44628</v>
      </c>
      <c r="O1352" s="70">
        <f t="shared" si="122"/>
        <v>3</v>
      </c>
      <c r="P1352" s="70">
        <f t="shared" si="123"/>
        <v>3</v>
      </c>
      <c r="Q1352" s="135" t="str">
        <f t="shared" si="124"/>
        <v>Gastos_com_Pessoal</v>
      </c>
    </row>
    <row r="1353" spans="1:17" ht="25.5" hidden="1" x14ac:dyDescent="0.2">
      <c r="A1353" s="366">
        <f t="shared" si="104"/>
        <v>1350</v>
      </c>
      <c r="B1353" s="351">
        <v>44628</v>
      </c>
      <c r="C1353" s="375">
        <v>44621</v>
      </c>
      <c r="D1353" s="353" t="s">
        <v>104</v>
      </c>
      <c r="E1353" s="353" t="s">
        <v>189</v>
      </c>
      <c r="F1353" s="354">
        <v>2385.06</v>
      </c>
      <c r="G1353" s="353" t="s">
        <v>2663</v>
      </c>
      <c r="H1353" s="353" t="s">
        <v>765</v>
      </c>
      <c r="I1353" s="357" t="s">
        <v>2664</v>
      </c>
      <c r="J1353" s="356" t="s">
        <v>2665</v>
      </c>
      <c r="K1353" s="356" t="s">
        <v>732</v>
      </c>
      <c r="L1353" s="357" t="s">
        <v>1531</v>
      </c>
      <c r="M1353" s="356">
        <v>159206047</v>
      </c>
      <c r="N1353" s="374">
        <v>44628</v>
      </c>
      <c r="O1353" s="70">
        <f t="shared" si="122"/>
        <v>3</v>
      </c>
      <c r="P1353" s="70">
        <f t="shared" si="123"/>
        <v>3</v>
      </c>
      <c r="Q1353" s="135" t="str">
        <f t="shared" si="124"/>
        <v>Gastos_com_Pessoal</v>
      </c>
    </row>
    <row r="1354" spans="1:17" ht="25.5" hidden="1" x14ac:dyDescent="0.2">
      <c r="A1354" s="366">
        <f t="shared" si="104"/>
        <v>1351</v>
      </c>
      <c r="B1354" s="351">
        <v>44628</v>
      </c>
      <c r="C1354" s="375">
        <v>44621</v>
      </c>
      <c r="D1354" s="353" t="s">
        <v>104</v>
      </c>
      <c r="E1354" s="353" t="s">
        <v>191</v>
      </c>
      <c r="F1354" s="354">
        <v>845.99</v>
      </c>
      <c r="G1354" s="353" t="s">
        <v>2666</v>
      </c>
      <c r="H1354" s="353" t="s">
        <v>765</v>
      </c>
      <c r="I1354" s="357" t="s">
        <v>2664</v>
      </c>
      <c r="J1354" s="356" t="s">
        <v>2665</v>
      </c>
      <c r="K1354" s="356" t="s">
        <v>732</v>
      </c>
      <c r="L1354" s="357" t="s">
        <v>1531</v>
      </c>
      <c r="M1354" s="356">
        <v>159206047</v>
      </c>
      <c r="N1354" s="374">
        <v>44628</v>
      </c>
      <c r="O1354" s="70">
        <f t="shared" si="122"/>
        <v>3</v>
      </c>
      <c r="P1354" s="70">
        <f t="shared" si="123"/>
        <v>3</v>
      </c>
      <c r="Q1354" s="135" t="str">
        <f t="shared" si="124"/>
        <v>Gastos_com_Pessoal</v>
      </c>
    </row>
    <row r="1355" spans="1:17" ht="25.5" hidden="1" x14ac:dyDescent="0.2">
      <c r="A1355" s="366">
        <f t="shared" si="104"/>
        <v>1352</v>
      </c>
      <c r="B1355" s="351">
        <v>44628</v>
      </c>
      <c r="C1355" s="375">
        <v>44621</v>
      </c>
      <c r="D1355" s="353" t="s">
        <v>104</v>
      </c>
      <c r="E1355" s="353" t="s">
        <v>189</v>
      </c>
      <c r="F1355" s="354">
        <v>2385.06</v>
      </c>
      <c r="G1355" s="353" t="s">
        <v>2667</v>
      </c>
      <c r="H1355" s="353" t="s">
        <v>131</v>
      </c>
      <c r="I1355" s="357" t="s">
        <v>2668</v>
      </c>
      <c r="J1355" s="356" t="s">
        <v>2669</v>
      </c>
      <c r="K1355" s="356" t="s">
        <v>732</v>
      </c>
      <c r="L1355" s="357" t="s">
        <v>1531</v>
      </c>
      <c r="M1355" s="356">
        <v>159206047</v>
      </c>
      <c r="N1355" s="374">
        <v>44628</v>
      </c>
      <c r="O1355" s="70">
        <f t="shared" si="122"/>
        <v>3</v>
      </c>
      <c r="P1355" s="70">
        <f t="shared" si="123"/>
        <v>3</v>
      </c>
      <c r="Q1355" s="135" t="str">
        <f t="shared" si="124"/>
        <v>Gastos_com_Pessoal</v>
      </c>
    </row>
    <row r="1356" spans="1:17" ht="25.5" hidden="1" x14ac:dyDescent="0.2">
      <c r="A1356" s="366">
        <f t="shared" si="104"/>
        <v>1353</v>
      </c>
      <c r="B1356" s="351">
        <v>44628</v>
      </c>
      <c r="C1356" s="375">
        <v>44621</v>
      </c>
      <c r="D1356" s="353" t="s">
        <v>104</v>
      </c>
      <c r="E1356" s="353" t="s">
        <v>191</v>
      </c>
      <c r="F1356" s="354">
        <v>845.99</v>
      </c>
      <c r="G1356" s="353" t="s">
        <v>2670</v>
      </c>
      <c r="H1356" s="353" t="s">
        <v>131</v>
      </c>
      <c r="I1356" s="357" t="s">
        <v>2668</v>
      </c>
      <c r="J1356" s="356" t="s">
        <v>2669</v>
      </c>
      <c r="K1356" s="356" t="s">
        <v>732</v>
      </c>
      <c r="L1356" s="357" t="s">
        <v>1531</v>
      </c>
      <c r="M1356" s="356">
        <v>159206047</v>
      </c>
      <c r="N1356" s="374">
        <v>44628</v>
      </c>
      <c r="O1356" s="70">
        <f t="shared" si="122"/>
        <v>3</v>
      </c>
      <c r="P1356" s="70">
        <f t="shared" si="123"/>
        <v>3</v>
      </c>
      <c r="Q1356" s="135" t="str">
        <f t="shared" si="124"/>
        <v>Gastos_com_Pessoal</v>
      </c>
    </row>
    <row r="1357" spans="1:17" ht="25.5" hidden="1" x14ac:dyDescent="0.2">
      <c r="A1357" s="366">
        <f t="shared" ref="A1357:A1405" si="125">IF(B1357="","",ROW()-ROW($A$3))</f>
        <v>1354</v>
      </c>
      <c r="B1357" s="351">
        <v>44628</v>
      </c>
      <c r="C1357" s="375">
        <v>44621</v>
      </c>
      <c r="D1357" s="353" t="s">
        <v>104</v>
      </c>
      <c r="E1357" s="353" t="s">
        <v>189</v>
      </c>
      <c r="F1357" s="354">
        <v>2321.09</v>
      </c>
      <c r="G1357" s="353" t="s">
        <v>2671</v>
      </c>
      <c r="H1357" s="353" t="s">
        <v>131</v>
      </c>
      <c r="I1357" s="357" t="s">
        <v>2672</v>
      </c>
      <c r="J1357" s="356" t="s">
        <v>2673</v>
      </c>
      <c r="K1357" s="356" t="s">
        <v>732</v>
      </c>
      <c r="L1357" s="357" t="s">
        <v>1531</v>
      </c>
      <c r="M1357" s="356">
        <v>159206047</v>
      </c>
      <c r="N1357" s="374">
        <v>44628</v>
      </c>
      <c r="O1357" s="70">
        <f t="shared" si="122"/>
        <v>3</v>
      </c>
      <c r="P1357" s="70">
        <f t="shared" si="123"/>
        <v>3</v>
      </c>
      <c r="Q1357" s="135" t="str">
        <f t="shared" si="124"/>
        <v>Gastos_com_Pessoal</v>
      </c>
    </row>
    <row r="1358" spans="1:17" ht="25.5" hidden="1" x14ac:dyDescent="0.2">
      <c r="A1358" s="366">
        <f t="shared" si="125"/>
        <v>1355</v>
      </c>
      <c r="B1358" s="351">
        <v>44628</v>
      </c>
      <c r="C1358" s="375">
        <v>44621</v>
      </c>
      <c r="D1358" s="353" t="s">
        <v>104</v>
      </c>
      <c r="E1358" s="353" t="s">
        <v>191</v>
      </c>
      <c r="F1358" s="354">
        <v>819.24</v>
      </c>
      <c r="G1358" s="353" t="s">
        <v>2674</v>
      </c>
      <c r="H1358" s="353" t="s">
        <v>131</v>
      </c>
      <c r="I1358" s="357" t="s">
        <v>2672</v>
      </c>
      <c r="J1358" s="356" t="s">
        <v>2673</v>
      </c>
      <c r="K1358" s="356" t="s">
        <v>732</v>
      </c>
      <c r="L1358" s="357" t="s">
        <v>1531</v>
      </c>
      <c r="M1358" s="356">
        <v>159206047</v>
      </c>
      <c r="N1358" s="374">
        <v>44628</v>
      </c>
      <c r="O1358" s="70">
        <f t="shared" si="122"/>
        <v>3</v>
      </c>
      <c r="P1358" s="70">
        <f t="shared" si="123"/>
        <v>3</v>
      </c>
      <c r="Q1358" s="135" t="str">
        <f t="shared" si="124"/>
        <v>Gastos_com_Pessoal</v>
      </c>
    </row>
    <row r="1359" spans="1:17" ht="25.5" hidden="1" x14ac:dyDescent="0.2">
      <c r="A1359" s="366">
        <f t="shared" si="125"/>
        <v>1356</v>
      </c>
      <c r="B1359" s="351">
        <v>44628</v>
      </c>
      <c r="C1359" s="375">
        <v>44621</v>
      </c>
      <c r="D1359" s="353" t="s">
        <v>104</v>
      </c>
      <c r="E1359" s="353" t="s">
        <v>189</v>
      </c>
      <c r="F1359" s="354">
        <v>2138.02</v>
      </c>
      <c r="G1359" s="353" t="s">
        <v>2675</v>
      </c>
      <c r="H1359" s="353" t="s">
        <v>132</v>
      </c>
      <c r="I1359" s="357" t="s">
        <v>2676</v>
      </c>
      <c r="J1359" s="356" t="s">
        <v>2677</v>
      </c>
      <c r="K1359" s="356" t="s">
        <v>732</v>
      </c>
      <c r="L1359" s="357" t="s">
        <v>1531</v>
      </c>
      <c r="M1359" s="356">
        <v>159206047</v>
      </c>
      <c r="N1359" s="374">
        <v>44628</v>
      </c>
      <c r="O1359" s="70">
        <f t="shared" si="122"/>
        <v>3</v>
      </c>
      <c r="P1359" s="70">
        <f t="shared" si="123"/>
        <v>3</v>
      </c>
      <c r="Q1359" s="135" t="str">
        <f t="shared" si="124"/>
        <v>Gastos_com_Pessoal</v>
      </c>
    </row>
    <row r="1360" spans="1:17" ht="25.5" hidden="1" x14ac:dyDescent="0.2">
      <c r="A1360" s="366">
        <f t="shared" si="125"/>
        <v>1357</v>
      </c>
      <c r="B1360" s="351">
        <v>44628</v>
      </c>
      <c r="C1360" s="375">
        <v>44621</v>
      </c>
      <c r="D1360" s="353" t="s">
        <v>104</v>
      </c>
      <c r="E1360" s="353" t="s">
        <v>191</v>
      </c>
      <c r="F1360" s="354">
        <v>743.01</v>
      </c>
      <c r="G1360" s="353" t="s">
        <v>2678</v>
      </c>
      <c r="H1360" s="353" t="s">
        <v>132</v>
      </c>
      <c r="I1360" s="357" t="s">
        <v>2676</v>
      </c>
      <c r="J1360" s="356" t="s">
        <v>2677</v>
      </c>
      <c r="K1360" s="356" t="s">
        <v>732</v>
      </c>
      <c r="L1360" s="357" t="s">
        <v>1531</v>
      </c>
      <c r="M1360" s="356">
        <v>159206047</v>
      </c>
      <c r="N1360" s="374">
        <v>44628</v>
      </c>
      <c r="O1360" s="70">
        <f t="shared" si="122"/>
        <v>3</v>
      </c>
      <c r="P1360" s="70">
        <f t="shared" si="123"/>
        <v>3</v>
      </c>
      <c r="Q1360" s="135" t="str">
        <f t="shared" si="124"/>
        <v>Gastos_com_Pessoal</v>
      </c>
    </row>
    <row r="1361" spans="1:17" ht="25.5" hidden="1" x14ac:dyDescent="0.2">
      <c r="A1361" s="366">
        <f t="shared" si="125"/>
        <v>1358</v>
      </c>
      <c r="B1361" s="351">
        <v>44628</v>
      </c>
      <c r="C1361" s="375">
        <v>44621</v>
      </c>
      <c r="D1361" s="353" t="s">
        <v>104</v>
      </c>
      <c r="E1361" s="353" t="s">
        <v>189</v>
      </c>
      <c r="F1361" s="354">
        <v>3048.4</v>
      </c>
      <c r="G1361" s="353" t="s">
        <v>2679</v>
      </c>
      <c r="H1361" s="353" t="s">
        <v>131</v>
      </c>
      <c r="I1361" s="357" t="s">
        <v>2680</v>
      </c>
      <c r="J1361" s="356" t="s">
        <v>2681</v>
      </c>
      <c r="K1361" s="356" t="s">
        <v>732</v>
      </c>
      <c r="L1361" s="357" t="s">
        <v>1531</v>
      </c>
      <c r="M1361" s="356">
        <v>159206047</v>
      </c>
      <c r="N1361" s="374">
        <v>44628</v>
      </c>
      <c r="O1361" s="70">
        <f t="shared" si="122"/>
        <v>3</v>
      </c>
      <c r="P1361" s="70">
        <f t="shared" si="123"/>
        <v>3</v>
      </c>
      <c r="Q1361" s="135" t="str">
        <f t="shared" si="124"/>
        <v>Gastos_com_Pessoal</v>
      </c>
    </row>
    <row r="1362" spans="1:17" ht="25.5" hidden="1" x14ac:dyDescent="0.2">
      <c r="A1362" s="366">
        <f t="shared" si="125"/>
        <v>1359</v>
      </c>
      <c r="B1362" s="351">
        <v>44628</v>
      </c>
      <c r="C1362" s="375">
        <v>44621</v>
      </c>
      <c r="D1362" s="353" t="s">
        <v>104</v>
      </c>
      <c r="E1362" s="353" t="s">
        <v>191</v>
      </c>
      <c r="F1362" s="354">
        <v>1108.06</v>
      </c>
      <c r="G1362" s="353" t="s">
        <v>2682</v>
      </c>
      <c r="H1362" s="353" t="s">
        <v>131</v>
      </c>
      <c r="I1362" s="357" t="s">
        <v>2680</v>
      </c>
      <c r="J1362" s="356" t="s">
        <v>2681</v>
      </c>
      <c r="K1362" s="356" t="s">
        <v>732</v>
      </c>
      <c r="L1362" s="357" t="s">
        <v>1531</v>
      </c>
      <c r="M1362" s="356">
        <v>159206047</v>
      </c>
      <c r="N1362" s="374">
        <v>44628</v>
      </c>
      <c r="O1362" s="70">
        <f t="shared" si="122"/>
        <v>3</v>
      </c>
      <c r="P1362" s="70">
        <f t="shared" si="123"/>
        <v>3</v>
      </c>
      <c r="Q1362" s="135" t="str">
        <f t="shared" si="124"/>
        <v>Gastos_com_Pessoal</v>
      </c>
    </row>
    <row r="1363" spans="1:17" ht="25.5" hidden="1" x14ac:dyDescent="0.2">
      <c r="A1363" s="366">
        <f t="shared" si="125"/>
        <v>1360</v>
      </c>
      <c r="B1363" s="351">
        <v>44628</v>
      </c>
      <c r="C1363" s="375">
        <v>44621</v>
      </c>
      <c r="D1363" s="353" t="s">
        <v>104</v>
      </c>
      <c r="E1363" s="353" t="s">
        <v>189</v>
      </c>
      <c r="F1363" s="354">
        <v>2387.23</v>
      </c>
      <c r="G1363" s="353" t="s">
        <v>2683</v>
      </c>
      <c r="H1363" s="353" t="s">
        <v>136</v>
      </c>
      <c r="I1363" s="357" t="s">
        <v>2684</v>
      </c>
      <c r="J1363" s="356" t="s">
        <v>2685</v>
      </c>
      <c r="K1363" s="356" t="s">
        <v>732</v>
      </c>
      <c r="L1363" s="357" t="s">
        <v>1531</v>
      </c>
      <c r="M1363" s="356">
        <v>159206047</v>
      </c>
      <c r="N1363" s="374">
        <v>44628</v>
      </c>
      <c r="O1363" s="70">
        <f t="shared" si="122"/>
        <v>3</v>
      </c>
      <c r="P1363" s="70">
        <f t="shared" si="123"/>
        <v>3</v>
      </c>
      <c r="Q1363" s="135" t="str">
        <f t="shared" si="124"/>
        <v>Gastos_com_Pessoal</v>
      </c>
    </row>
    <row r="1364" spans="1:17" ht="25.5" hidden="1" x14ac:dyDescent="0.2">
      <c r="A1364" s="366">
        <f t="shared" si="125"/>
        <v>1361</v>
      </c>
      <c r="B1364" s="351">
        <v>44628</v>
      </c>
      <c r="C1364" s="375">
        <v>44621</v>
      </c>
      <c r="D1364" s="353" t="s">
        <v>104</v>
      </c>
      <c r="E1364" s="353" t="s">
        <v>191</v>
      </c>
      <c r="F1364" s="354">
        <v>846.83</v>
      </c>
      <c r="G1364" s="353" t="s">
        <v>2686</v>
      </c>
      <c r="H1364" s="353" t="s">
        <v>136</v>
      </c>
      <c r="I1364" s="357" t="s">
        <v>2684</v>
      </c>
      <c r="J1364" s="356" t="s">
        <v>2685</v>
      </c>
      <c r="K1364" s="356" t="s">
        <v>732</v>
      </c>
      <c r="L1364" s="357" t="s">
        <v>1531</v>
      </c>
      <c r="M1364" s="356">
        <v>159206047</v>
      </c>
      <c r="N1364" s="374">
        <v>44628</v>
      </c>
      <c r="O1364" s="70">
        <f t="shared" si="122"/>
        <v>3</v>
      </c>
      <c r="P1364" s="70">
        <f t="shared" si="123"/>
        <v>3</v>
      </c>
      <c r="Q1364" s="135" t="str">
        <f t="shared" si="124"/>
        <v>Gastos_com_Pessoal</v>
      </c>
    </row>
    <row r="1365" spans="1:17" ht="25.5" hidden="1" x14ac:dyDescent="0.2">
      <c r="A1365" s="366">
        <f t="shared" si="125"/>
        <v>1362</v>
      </c>
      <c r="B1365" s="351">
        <v>44628</v>
      </c>
      <c r="C1365" s="375">
        <v>44621</v>
      </c>
      <c r="D1365" s="353" t="s">
        <v>104</v>
      </c>
      <c r="E1365" s="353" t="s">
        <v>189</v>
      </c>
      <c r="F1365" s="354">
        <v>2300.37</v>
      </c>
      <c r="G1365" s="353" t="s">
        <v>2687</v>
      </c>
      <c r="H1365" s="353" t="s">
        <v>136</v>
      </c>
      <c r="I1365" s="357" t="s">
        <v>2688</v>
      </c>
      <c r="J1365" s="356" t="s">
        <v>2689</v>
      </c>
      <c r="K1365" s="356" t="s">
        <v>732</v>
      </c>
      <c r="L1365" s="357" t="s">
        <v>1531</v>
      </c>
      <c r="M1365" s="356">
        <v>159206047</v>
      </c>
      <c r="N1365" s="374">
        <v>44628</v>
      </c>
      <c r="O1365" s="70">
        <f t="shared" si="122"/>
        <v>3</v>
      </c>
      <c r="P1365" s="70">
        <f t="shared" si="123"/>
        <v>3</v>
      </c>
      <c r="Q1365" s="135" t="str">
        <f t="shared" si="124"/>
        <v>Gastos_com_Pessoal</v>
      </c>
    </row>
    <row r="1366" spans="1:17" ht="25.5" hidden="1" x14ac:dyDescent="0.2">
      <c r="A1366" s="366">
        <f t="shared" si="125"/>
        <v>1363</v>
      </c>
      <c r="B1366" s="351">
        <v>44628</v>
      </c>
      <c r="C1366" s="375">
        <v>44621</v>
      </c>
      <c r="D1366" s="353" t="s">
        <v>104</v>
      </c>
      <c r="E1366" s="353" t="s">
        <v>191</v>
      </c>
      <c r="F1366" s="354">
        <v>810.63</v>
      </c>
      <c r="G1366" s="353" t="s">
        <v>2690</v>
      </c>
      <c r="H1366" s="353" t="s">
        <v>136</v>
      </c>
      <c r="I1366" s="357" t="s">
        <v>2688</v>
      </c>
      <c r="J1366" s="356" t="s">
        <v>2689</v>
      </c>
      <c r="K1366" s="356" t="s">
        <v>732</v>
      </c>
      <c r="L1366" s="357" t="s">
        <v>1531</v>
      </c>
      <c r="M1366" s="356">
        <v>159206047</v>
      </c>
      <c r="N1366" s="374">
        <v>44628</v>
      </c>
      <c r="O1366" s="70">
        <f t="shared" si="122"/>
        <v>3</v>
      </c>
      <c r="P1366" s="70">
        <f t="shared" si="123"/>
        <v>3</v>
      </c>
      <c r="Q1366" s="135" t="str">
        <f t="shared" si="124"/>
        <v>Gastos_com_Pessoal</v>
      </c>
    </row>
    <row r="1367" spans="1:17" ht="25.5" hidden="1" x14ac:dyDescent="0.2">
      <c r="A1367" s="366">
        <f t="shared" si="125"/>
        <v>1364</v>
      </c>
      <c r="B1367" s="351">
        <v>44628</v>
      </c>
      <c r="C1367" s="375">
        <v>44621</v>
      </c>
      <c r="D1367" s="353" t="s">
        <v>115</v>
      </c>
      <c r="E1367" s="353" t="s">
        <v>342</v>
      </c>
      <c r="F1367" s="354">
        <v>17.600000000000001</v>
      </c>
      <c r="G1367" s="353" t="s">
        <v>2691</v>
      </c>
      <c r="H1367" s="353" t="s">
        <v>139</v>
      </c>
      <c r="I1367" s="357" t="s">
        <v>1768</v>
      </c>
      <c r="J1367" s="356" t="s">
        <v>1769</v>
      </c>
      <c r="K1367" s="356" t="s">
        <v>732</v>
      </c>
      <c r="L1367" s="357" t="s">
        <v>1531</v>
      </c>
      <c r="M1367" s="356">
        <v>159206047</v>
      </c>
      <c r="N1367" s="374">
        <v>44628</v>
      </c>
      <c r="O1367" s="70">
        <f t="shared" si="122"/>
        <v>3</v>
      </c>
      <c r="P1367" s="70">
        <f t="shared" si="123"/>
        <v>3</v>
      </c>
      <c r="Q1367" s="135" t="str">
        <f t="shared" si="124"/>
        <v>Gastos_Gerais</v>
      </c>
    </row>
    <row r="1368" spans="1:17" ht="36" hidden="1" x14ac:dyDescent="0.2">
      <c r="A1368" s="366">
        <f t="shared" si="125"/>
        <v>1365</v>
      </c>
      <c r="B1368" s="351">
        <v>44628</v>
      </c>
      <c r="C1368" s="375">
        <v>44621</v>
      </c>
      <c r="D1368" s="353" t="s">
        <v>115</v>
      </c>
      <c r="E1368" s="353" t="s">
        <v>342</v>
      </c>
      <c r="F1368" s="354">
        <v>120</v>
      </c>
      <c r="G1368" s="353" t="s">
        <v>2692</v>
      </c>
      <c r="H1368" s="353" t="s">
        <v>139</v>
      </c>
      <c r="I1368" s="357" t="s">
        <v>1768</v>
      </c>
      <c r="J1368" s="356" t="s">
        <v>1769</v>
      </c>
      <c r="K1368" s="356" t="s">
        <v>732</v>
      </c>
      <c r="L1368" s="357" t="s">
        <v>1531</v>
      </c>
      <c r="M1368" s="356">
        <v>159206047</v>
      </c>
      <c r="N1368" s="374">
        <v>44628</v>
      </c>
      <c r="O1368" s="70">
        <f t="shared" si="122"/>
        <v>3</v>
      </c>
      <c r="P1368" s="70">
        <f t="shared" si="123"/>
        <v>3</v>
      </c>
      <c r="Q1368" s="135" t="str">
        <f t="shared" si="124"/>
        <v>Gastos_Gerais</v>
      </c>
    </row>
    <row r="1369" spans="1:17" ht="48" hidden="1" x14ac:dyDescent="0.2">
      <c r="A1369" s="366">
        <f t="shared" si="125"/>
        <v>1366</v>
      </c>
      <c r="B1369" s="351">
        <v>44628</v>
      </c>
      <c r="C1369" s="375">
        <v>44621</v>
      </c>
      <c r="D1369" s="353" t="s">
        <v>115</v>
      </c>
      <c r="E1369" s="353" t="s">
        <v>342</v>
      </c>
      <c r="F1369" s="354">
        <v>120</v>
      </c>
      <c r="G1369" s="353" t="s">
        <v>2693</v>
      </c>
      <c r="H1369" s="353" t="s">
        <v>139</v>
      </c>
      <c r="I1369" s="357" t="s">
        <v>1771</v>
      </c>
      <c r="J1369" s="356" t="s">
        <v>1772</v>
      </c>
      <c r="K1369" s="356" t="s">
        <v>732</v>
      </c>
      <c r="L1369" s="357" t="s">
        <v>1531</v>
      </c>
      <c r="M1369" s="356">
        <v>159206047</v>
      </c>
      <c r="N1369" s="374">
        <v>44628</v>
      </c>
      <c r="O1369" s="70">
        <f t="shared" ref="O1369:O1417" si="126">IF(B1369=0,0,IF(YEAR(B1369)=$P$1,MONTH(B1369)-$O$1+1,(YEAR(B1369)-$P$1)*12-$O$1+1+MONTH(B1369)))</f>
        <v>3</v>
      </c>
      <c r="P1369" s="70">
        <f t="shared" ref="P1369:P1417" si="127">IF(C1369=0,0,IF(YEAR(C1369)=$P$1,MONTH(C1369)-$O$1+1,(YEAR(C1369)-$P$1)*12-$O$1+1+MONTH(C1369)))</f>
        <v>3</v>
      </c>
      <c r="Q1369" s="135" t="str">
        <f t="shared" ref="Q1369:Q1417" si="128">SUBSTITUTE(D1369," ","_")</f>
        <v>Gastos_Gerais</v>
      </c>
    </row>
    <row r="1370" spans="1:17" ht="36" hidden="1" x14ac:dyDescent="0.2">
      <c r="A1370" s="366">
        <f t="shared" si="125"/>
        <v>1367</v>
      </c>
      <c r="B1370" s="351">
        <v>44628</v>
      </c>
      <c r="C1370" s="375">
        <v>44621</v>
      </c>
      <c r="D1370" s="353" t="s">
        <v>115</v>
      </c>
      <c r="E1370" s="353" t="s">
        <v>342</v>
      </c>
      <c r="F1370" s="354">
        <v>120</v>
      </c>
      <c r="G1370" s="353" t="s">
        <v>2694</v>
      </c>
      <c r="H1370" s="353" t="s">
        <v>139</v>
      </c>
      <c r="I1370" s="357" t="s">
        <v>2695</v>
      </c>
      <c r="J1370" s="356" t="s">
        <v>2696</v>
      </c>
      <c r="K1370" s="356" t="s">
        <v>732</v>
      </c>
      <c r="L1370" s="357" t="s">
        <v>1531</v>
      </c>
      <c r="M1370" s="356">
        <v>159206047</v>
      </c>
      <c r="N1370" s="374">
        <v>44628</v>
      </c>
      <c r="O1370" s="70">
        <f t="shared" si="126"/>
        <v>3</v>
      </c>
      <c r="P1370" s="70">
        <f t="shared" si="127"/>
        <v>3</v>
      </c>
      <c r="Q1370" s="135" t="str">
        <f t="shared" si="128"/>
        <v>Gastos_Gerais</v>
      </c>
    </row>
    <row r="1371" spans="1:17" ht="25.5" hidden="1" x14ac:dyDescent="0.2">
      <c r="A1371" s="366">
        <f t="shared" si="125"/>
        <v>1368</v>
      </c>
      <c r="B1371" s="351">
        <v>44628</v>
      </c>
      <c r="C1371" s="375">
        <v>44621</v>
      </c>
      <c r="D1371" s="353" t="s">
        <v>115</v>
      </c>
      <c r="E1371" s="353" t="s">
        <v>342</v>
      </c>
      <c r="F1371" s="354">
        <v>10.4</v>
      </c>
      <c r="G1371" s="353" t="s">
        <v>2697</v>
      </c>
      <c r="H1371" s="353" t="s">
        <v>140</v>
      </c>
      <c r="I1371" s="357" t="s">
        <v>837</v>
      </c>
      <c r="J1371" s="356" t="s">
        <v>838</v>
      </c>
      <c r="K1371" s="356" t="s">
        <v>732</v>
      </c>
      <c r="L1371" s="357" t="s">
        <v>1531</v>
      </c>
      <c r="M1371" s="356">
        <v>159206047</v>
      </c>
      <c r="N1371" s="374">
        <v>44628</v>
      </c>
      <c r="O1371" s="70">
        <f t="shared" si="126"/>
        <v>3</v>
      </c>
      <c r="P1371" s="70">
        <f t="shared" si="127"/>
        <v>3</v>
      </c>
      <c r="Q1371" s="135" t="str">
        <f t="shared" si="128"/>
        <v>Gastos_Gerais</v>
      </c>
    </row>
    <row r="1372" spans="1:17" ht="25.5" hidden="1" x14ac:dyDescent="0.2">
      <c r="A1372" s="366">
        <f t="shared" si="125"/>
        <v>1369</v>
      </c>
      <c r="B1372" s="351">
        <v>44628</v>
      </c>
      <c r="C1372" s="375">
        <v>44621</v>
      </c>
      <c r="D1372" s="353" t="s">
        <v>104</v>
      </c>
      <c r="E1372" s="353" t="s">
        <v>187</v>
      </c>
      <c r="F1372" s="354">
        <v>436.26</v>
      </c>
      <c r="G1372" s="353" t="s">
        <v>1019</v>
      </c>
      <c r="H1372" s="353" t="s">
        <v>131</v>
      </c>
      <c r="I1372" s="357" t="s">
        <v>2698</v>
      </c>
      <c r="J1372" s="356" t="s">
        <v>2699</v>
      </c>
      <c r="K1372" s="356" t="s">
        <v>732</v>
      </c>
      <c r="L1372" s="357" t="s">
        <v>1531</v>
      </c>
      <c r="M1372" s="356">
        <v>159206047</v>
      </c>
      <c r="N1372" s="374">
        <v>44628</v>
      </c>
      <c r="O1372" s="70">
        <f t="shared" si="126"/>
        <v>3</v>
      </c>
      <c r="P1372" s="70">
        <f t="shared" si="127"/>
        <v>3</v>
      </c>
      <c r="Q1372" s="135" t="str">
        <f t="shared" si="128"/>
        <v>Gastos_com_Pessoal</v>
      </c>
    </row>
    <row r="1373" spans="1:17" ht="25.5" hidden="1" x14ac:dyDescent="0.2">
      <c r="A1373" s="366">
        <f t="shared" si="125"/>
        <v>1370</v>
      </c>
      <c r="B1373" s="351">
        <v>44628</v>
      </c>
      <c r="C1373" s="375">
        <v>44621</v>
      </c>
      <c r="D1373" s="353" t="s">
        <v>104</v>
      </c>
      <c r="E1373" s="353" t="s">
        <v>189</v>
      </c>
      <c r="F1373" s="354">
        <v>1308.78</v>
      </c>
      <c r="G1373" s="353" t="s">
        <v>915</v>
      </c>
      <c r="H1373" s="353" t="s">
        <v>131</v>
      </c>
      <c r="I1373" s="357" t="s">
        <v>2698</v>
      </c>
      <c r="J1373" s="356" t="s">
        <v>2699</v>
      </c>
      <c r="K1373" s="356" t="s">
        <v>732</v>
      </c>
      <c r="L1373" s="357" t="s">
        <v>1531</v>
      </c>
      <c r="M1373" s="356">
        <v>159206047</v>
      </c>
      <c r="N1373" s="374">
        <v>44628</v>
      </c>
      <c r="O1373" s="70">
        <f t="shared" si="126"/>
        <v>3</v>
      </c>
      <c r="P1373" s="70">
        <f t="shared" si="127"/>
        <v>3</v>
      </c>
      <c r="Q1373" s="135" t="str">
        <f t="shared" si="128"/>
        <v>Gastos_com_Pessoal</v>
      </c>
    </row>
    <row r="1374" spans="1:17" ht="25.5" hidden="1" x14ac:dyDescent="0.2">
      <c r="A1374" s="366">
        <f t="shared" si="125"/>
        <v>1371</v>
      </c>
      <c r="B1374" s="351">
        <v>44628</v>
      </c>
      <c r="C1374" s="375">
        <v>44621</v>
      </c>
      <c r="D1374" s="353" t="s">
        <v>104</v>
      </c>
      <c r="E1374" s="353" t="s">
        <v>191</v>
      </c>
      <c r="F1374" s="354">
        <v>436.26</v>
      </c>
      <c r="G1374" s="353" t="s">
        <v>918</v>
      </c>
      <c r="H1374" s="353" t="s">
        <v>131</v>
      </c>
      <c r="I1374" s="357" t="s">
        <v>2698</v>
      </c>
      <c r="J1374" s="356" t="s">
        <v>2699</v>
      </c>
      <c r="K1374" s="356" t="s">
        <v>732</v>
      </c>
      <c r="L1374" s="357" t="s">
        <v>1531</v>
      </c>
      <c r="M1374" s="356">
        <v>159206047</v>
      </c>
      <c r="N1374" s="374">
        <v>44628</v>
      </c>
      <c r="O1374" s="70">
        <f t="shared" si="126"/>
        <v>3</v>
      </c>
      <c r="P1374" s="70">
        <f t="shared" si="127"/>
        <v>3</v>
      </c>
      <c r="Q1374" s="135" t="str">
        <f t="shared" si="128"/>
        <v>Gastos_com_Pessoal</v>
      </c>
    </row>
    <row r="1375" spans="1:17" ht="36" hidden="1" x14ac:dyDescent="0.2">
      <c r="A1375" s="366">
        <f t="shared" si="125"/>
        <v>1372</v>
      </c>
      <c r="B1375" s="351">
        <v>44628</v>
      </c>
      <c r="C1375" s="375">
        <v>44621</v>
      </c>
      <c r="D1375" s="353" t="s">
        <v>104</v>
      </c>
      <c r="E1375" s="353" t="s">
        <v>193</v>
      </c>
      <c r="F1375" s="354">
        <v>168.88</v>
      </c>
      <c r="G1375" s="353" t="s">
        <v>919</v>
      </c>
      <c r="H1375" s="353" t="s">
        <v>131</v>
      </c>
      <c r="I1375" s="357" t="s">
        <v>2698</v>
      </c>
      <c r="J1375" s="356" t="s">
        <v>2699</v>
      </c>
      <c r="K1375" s="356" t="s">
        <v>732</v>
      </c>
      <c r="L1375" s="357" t="s">
        <v>1531</v>
      </c>
      <c r="M1375" s="356">
        <v>159206047</v>
      </c>
      <c r="N1375" s="374">
        <v>44628</v>
      </c>
      <c r="O1375" s="70">
        <f t="shared" si="126"/>
        <v>3</v>
      </c>
      <c r="P1375" s="70">
        <f t="shared" si="127"/>
        <v>3</v>
      </c>
      <c r="Q1375" s="135" t="str">
        <f t="shared" si="128"/>
        <v>Gastos_com_Pessoal</v>
      </c>
    </row>
    <row r="1376" spans="1:17" ht="25.5" hidden="1" x14ac:dyDescent="0.2">
      <c r="A1376" s="366">
        <f t="shared" si="125"/>
        <v>1373</v>
      </c>
      <c r="B1376" s="351">
        <v>44628</v>
      </c>
      <c r="C1376" s="375">
        <v>44621</v>
      </c>
      <c r="D1376" s="353" t="s">
        <v>104</v>
      </c>
      <c r="E1376" s="353" t="s">
        <v>187</v>
      </c>
      <c r="F1376" s="354">
        <v>198.56</v>
      </c>
      <c r="G1376" s="353" t="s">
        <v>1019</v>
      </c>
      <c r="H1376" s="353" t="s">
        <v>139</v>
      </c>
      <c r="I1376" s="357" t="s">
        <v>2700</v>
      </c>
      <c r="J1376" s="356" t="s">
        <v>1858</v>
      </c>
      <c r="K1376" s="356" t="s">
        <v>732</v>
      </c>
      <c r="L1376" s="357" t="s">
        <v>1531</v>
      </c>
      <c r="M1376" s="356">
        <v>159206047</v>
      </c>
      <c r="N1376" s="374">
        <v>44628</v>
      </c>
      <c r="O1376" s="70">
        <f t="shared" si="126"/>
        <v>3</v>
      </c>
      <c r="P1376" s="70">
        <f t="shared" si="127"/>
        <v>3</v>
      </c>
      <c r="Q1376" s="135" t="str">
        <f t="shared" si="128"/>
        <v>Gastos_com_Pessoal</v>
      </c>
    </row>
    <row r="1377" spans="1:17" ht="25.5" hidden="1" x14ac:dyDescent="0.2">
      <c r="A1377" s="366">
        <f t="shared" si="125"/>
        <v>1374</v>
      </c>
      <c r="B1377" s="351">
        <v>44628</v>
      </c>
      <c r="C1377" s="375">
        <v>44621</v>
      </c>
      <c r="D1377" s="353" t="s">
        <v>104</v>
      </c>
      <c r="E1377" s="353" t="s">
        <v>189</v>
      </c>
      <c r="F1377" s="354">
        <v>1193.94</v>
      </c>
      <c r="G1377" s="353" t="s">
        <v>915</v>
      </c>
      <c r="H1377" s="353" t="s">
        <v>139</v>
      </c>
      <c r="I1377" s="357" t="s">
        <v>2700</v>
      </c>
      <c r="J1377" s="356" t="s">
        <v>1858</v>
      </c>
      <c r="K1377" s="356" t="s">
        <v>732</v>
      </c>
      <c r="L1377" s="357" t="s">
        <v>1531</v>
      </c>
      <c r="M1377" s="356">
        <v>159206047</v>
      </c>
      <c r="N1377" s="374">
        <v>44628</v>
      </c>
      <c r="O1377" s="70">
        <f t="shared" si="126"/>
        <v>3</v>
      </c>
      <c r="P1377" s="70">
        <f t="shared" si="127"/>
        <v>3</v>
      </c>
      <c r="Q1377" s="135" t="str">
        <f t="shared" si="128"/>
        <v>Gastos_com_Pessoal</v>
      </c>
    </row>
    <row r="1378" spans="1:17" ht="25.5" hidden="1" x14ac:dyDescent="0.2">
      <c r="A1378" s="366">
        <f t="shared" si="125"/>
        <v>1375</v>
      </c>
      <c r="B1378" s="351">
        <v>44628</v>
      </c>
      <c r="C1378" s="375">
        <v>44621</v>
      </c>
      <c r="D1378" s="353" t="s">
        <v>104</v>
      </c>
      <c r="E1378" s="353" t="s">
        <v>191</v>
      </c>
      <c r="F1378" s="354">
        <v>397.98</v>
      </c>
      <c r="G1378" s="353" t="s">
        <v>918</v>
      </c>
      <c r="H1378" s="353" t="s">
        <v>139</v>
      </c>
      <c r="I1378" s="357" t="s">
        <v>2700</v>
      </c>
      <c r="J1378" s="356" t="s">
        <v>1858</v>
      </c>
      <c r="K1378" s="356" t="s">
        <v>732</v>
      </c>
      <c r="L1378" s="357" t="s">
        <v>1531</v>
      </c>
      <c r="M1378" s="356">
        <v>159206047</v>
      </c>
      <c r="N1378" s="374">
        <v>44628</v>
      </c>
      <c r="O1378" s="70">
        <f t="shared" si="126"/>
        <v>3</v>
      </c>
      <c r="P1378" s="70">
        <f t="shared" si="127"/>
        <v>3</v>
      </c>
      <c r="Q1378" s="135" t="str">
        <f t="shared" si="128"/>
        <v>Gastos_com_Pessoal</v>
      </c>
    </row>
    <row r="1379" spans="1:17" ht="36" hidden="1" x14ac:dyDescent="0.2">
      <c r="A1379" s="366">
        <f t="shared" si="125"/>
        <v>1376</v>
      </c>
      <c r="B1379" s="351">
        <v>44628</v>
      </c>
      <c r="C1379" s="375">
        <v>44621</v>
      </c>
      <c r="D1379" s="353" t="s">
        <v>104</v>
      </c>
      <c r="E1379" s="353" t="s">
        <v>193</v>
      </c>
      <c r="F1379" s="354">
        <v>109.99</v>
      </c>
      <c r="G1379" s="353" t="s">
        <v>919</v>
      </c>
      <c r="H1379" s="353" t="s">
        <v>139</v>
      </c>
      <c r="I1379" s="357" t="s">
        <v>2700</v>
      </c>
      <c r="J1379" s="356" t="s">
        <v>1858</v>
      </c>
      <c r="K1379" s="356" t="s">
        <v>732</v>
      </c>
      <c r="L1379" s="357" t="s">
        <v>1531</v>
      </c>
      <c r="M1379" s="356">
        <v>159206047</v>
      </c>
      <c r="N1379" s="374">
        <v>44628</v>
      </c>
      <c r="O1379" s="70">
        <f t="shared" si="126"/>
        <v>3</v>
      </c>
      <c r="P1379" s="70">
        <f t="shared" si="127"/>
        <v>3</v>
      </c>
      <c r="Q1379" s="135" t="str">
        <f t="shared" si="128"/>
        <v>Gastos_com_Pessoal</v>
      </c>
    </row>
    <row r="1380" spans="1:17" ht="25.5" hidden="1" x14ac:dyDescent="0.2">
      <c r="A1380" s="366">
        <f t="shared" si="125"/>
        <v>1377</v>
      </c>
      <c r="B1380" s="351">
        <v>44628</v>
      </c>
      <c r="C1380" s="375">
        <v>44621</v>
      </c>
      <c r="D1380" s="353" t="s">
        <v>104</v>
      </c>
      <c r="E1380" s="353" t="s">
        <v>187</v>
      </c>
      <c r="F1380" s="354">
        <v>147.35</v>
      </c>
      <c r="G1380" s="353" t="s">
        <v>1019</v>
      </c>
      <c r="H1380" s="353" t="s">
        <v>129</v>
      </c>
      <c r="I1380" s="357" t="s">
        <v>2701</v>
      </c>
      <c r="J1380" s="356" t="s">
        <v>2702</v>
      </c>
      <c r="K1380" s="356" t="s">
        <v>732</v>
      </c>
      <c r="L1380" s="357" t="s">
        <v>1531</v>
      </c>
      <c r="M1380" s="356">
        <v>159206047</v>
      </c>
      <c r="N1380" s="374">
        <v>44628</v>
      </c>
      <c r="O1380" s="70">
        <f t="shared" si="126"/>
        <v>3</v>
      </c>
      <c r="P1380" s="70">
        <f t="shared" si="127"/>
        <v>3</v>
      </c>
      <c r="Q1380" s="135" t="str">
        <f t="shared" si="128"/>
        <v>Gastos_com_Pessoal</v>
      </c>
    </row>
    <row r="1381" spans="1:17" ht="25.5" hidden="1" x14ac:dyDescent="0.2">
      <c r="A1381" s="366">
        <f t="shared" si="125"/>
        <v>1378</v>
      </c>
      <c r="B1381" s="351">
        <v>44628</v>
      </c>
      <c r="C1381" s="375">
        <v>44621</v>
      </c>
      <c r="D1381" s="353" t="s">
        <v>104</v>
      </c>
      <c r="E1381" s="353" t="s">
        <v>189</v>
      </c>
      <c r="F1381" s="354">
        <v>819.77</v>
      </c>
      <c r="G1381" s="353" t="s">
        <v>915</v>
      </c>
      <c r="H1381" s="353" t="s">
        <v>129</v>
      </c>
      <c r="I1381" s="357" t="s">
        <v>2701</v>
      </c>
      <c r="J1381" s="356" t="s">
        <v>2702</v>
      </c>
      <c r="K1381" s="356" t="s">
        <v>732</v>
      </c>
      <c r="L1381" s="357" t="s">
        <v>1531</v>
      </c>
      <c r="M1381" s="356">
        <v>159206047</v>
      </c>
      <c r="N1381" s="374">
        <v>44628</v>
      </c>
      <c r="O1381" s="70">
        <f t="shared" si="126"/>
        <v>3</v>
      </c>
      <c r="P1381" s="70">
        <f t="shared" si="127"/>
        <v>3</v>
      </c>
      <c r="Q1381" s="135" t="str">
        <f t="shared" si="128"/>
        <v>Gastos_com_Pessoal</v>
      </c>
    </row>
    <row r="1382" spans="1:17" ht="25.5" hidden="1" x14ac:dyDescent="0.2">
      <c r="A1382" s="366">
        <f t="shared" si="125"/>
        <v>1379</v>
      </c>
      <c r="B1382" s="351">
        <v>44628</v>
      </c>
      <c r="C1382" s="375">
        <v>44621</v>
      </c>
      <c r="D1382" s="353" t="s">
        <v>104</v>
      </c>
      <c r="E1382" s="353" t="s">
        <v>191</v>
      </c>
      <c r="F1382" s="354">
        <v>273.26</v>
      </c>
      <c r="G1382" s="353" t="s">
        <v>918</v>
      </c>
      <c r="H1382" s="353" t="s">
        <v>129</v>
      </c>
      <c r="I1382" s="357" t="s">
        <v>2701</v>
      </c>
      <c r="J1382" s="356" t="s">
        <v>2702</v>
      </c>
      <c r="K1382" s="356" t="s">
        <v>732</v>
      </c>
      <c r="L1382" s="357" t="s">
        <v>1531</v>
      </c>
      <c r="M1382" s="356">
        <v>159206047</v>
      </c>
      <c r="N1382" s="374">
        <v>44628</v>
      </c>
      <c r="O1382" s="70">
        <f t="shared" si="126"/>
        <v>3</v>
      </c>
      <c r="P1382" s="70">
        <f t="shared" si="127"/>
        <v>3</v>
      </c>
      <c r="Q1382" s="135" t="str">
        <f t="shared" si="128"/>
        <v>Gastos_com_Pessoal</v>
      </c>
    </row>
    <row r="1383" spans="1:17" ht="36" hidden="1" x14ac:dyDescent="0.2">
      <c r="A1383" s="366">
        <f t="shared" si="125"/>
        <v>1380</v>
      </c>
      <c r="B1383" s="351">
        <v>44628</v>
      </c>
      <c r="C1383" s="375">
        <v>44621</v>
      </c>
      <c r="D1383" s="353" t="s">
        <v>104</v>
      </c>
      <c r="E1383" s="353" t="s">
        <v>193</v>
      </c>
      <c r="F1383" s="354">
        <v>29.36</v>
      </c>
      <c r="G1383" s="353" t="s">
        <v>919</v>
      </c>
      <c r="H1383" s="353" t="s">
        <v>129</v>
      </c>
      <c r="I1383" s="357" t="s">
        <v>2701</v>
      </c>
      <c r="J1383" s="356" t="s">
        <v>2702</v>
      </c>
      <c r="K1383" s="356" t="s">
        <v>732</v>
      </c>
      <c r="L1383" s="357" t="s">
        <v>1531</v>
      </c>
      <c r="M1383" s="356">
        <v>159206047</v>
      </c>
      <c r="N1383" s="374">
        <v>44628</v>
      </c>
      <c r="O1383" s="70">
        <f t="shared" si="126"/>
        <v>3</v>
      </c>
      <c r="P1383" s="70">
        <f t="shared" si="127"/>
        <v>3</v>
      </c>
      <c r="Q1383" s="135" t="str">
        <f t="shared" si="128"/>
        <v>Gastos_com_Pessoal</v>
      </c>
    </row>
    <row r="1384" spans="1:17" ht="25.5" hidden="1" x14ac:dyDescent="0.2">
      <c r="A1384" s="366">
        <f t="shared" si="125"/>
        <v>1381</v>
      </c>
      <c r="B1384" s="351">
        <v>44628</v>
      </c>
      <c r="C1384" s="375">
        <v>44621</v>
      </c>
      <c r="D1384" s="353" t="s">
        <v>115</v>
      </c>
      <c r="E1384" s="353" t="s">
        <v>354</v>
      </c>
      <c r="F1384" s="354">
        <v>3000</v>
      </c>
      <c r="G1384" s="353" t="s">
        <v>2703</v>
      </c>
      <c r="H1384" s="353" t="s">
        <v>140</v>
      </c>
      <c r="I1384" s="357" t="s">
        <v>2704</v>
      </c>
      <c r="J1384" s="356" t="s">
        <v>2705</v>
      </c>
      <c r="K1384" s="356" t="s">
        <v>1464</v>
      </c>
      <c r="L1384" s="357" t="s">
        <v>428</v>
      </c>
      <c r="M1384" s="356">
        <v>18</v>
      </c>
      <c r="N1384" s="374">
        <v>44627</v>
      </c>
      <c r="O1384" s="70">
        <f t="shared" si="126"/>
        <v>3</v>
      </c>
      <c r="P1384" s="70">
        <f t="shared" si="127"/>
        <v>3</v>
      </c>
      <c r="Q1384" s="135" t="str">
        <f t="shared" si="128"/>
        <v>Gastos_Gerais</v>
      </c>
    </row>
    <row r="1385" spans="1:17" ht="36" hidden="1" x14ac:dyDescent="0.2">
      <c r="A1385" s="366">
        <f t="shared" si="125"/>
        <v>1382</v>
      </c>
      <c r="B1385" s="351">
        <v>44628</v>
      </c>
      <c r="C1385" s="375">
        <v>44621</v>
      </c>
      <c r="D1385" s="353" t="s">
        <v>115</v>
      </c>
      <c r="E1385" s="353" t="s">
        <v>262</v>
      </c>
      <c r="F1385" s="354">
        <v>1900</v>
      </c>
      <c r="G1385" s="353" t="s">
        <v>2706</v>
      </c>
      <c r="H1385" s="353" t="s">
        <v>138</v>
      </c>
      <c r="I1385" s="357" t="s">
        <v>2707</v>
      </c>
      <c r="J1385" s="356" t="s">
        <v>2708</v>
      </c>
      <c r="K1385" s="356" t="s">
        <v>1464</v>
      </c>
      <c r="L1385" s="357" t="s">
        <v>428</v>
      </c>
      <c r="M1385" s="356">
        <v>7</v>
      </c>
      <c r="N1385" s="374">
        <v>44627</v>
      </c>
      <c r="O1385" s="70">
        <f t="shared" si="126"/>
        <v>3</v>
      </c>
      <c r="P1385" s="70">
        <f t="shared" si="127"/>
        <v>3</v>
      </c>
      <c r="Q1385" s="135" t="str">
        <f t="shared" si="128"/>
        <v>Gastos_Gerais</v>
      </c>
    </row>
    <row r="1386" spans="1:17" ht="36" hidden="1" x14ac:dyDescent="0.2">
      <c r="A1386" s="366">
        <f t="shared" si="125"/>
        <v>1383</v>
      </c>
      <c r="B1386" s="351">
        <v>44628</v>
      </c>
      <c r="C1386" s="375">
        <v>44621</v>
      </c>
      <c r="D1386" s="353" t="s">
        <v>115</v>
      </c>
      <c r="E1386" s="353" t="s">
        <v>378</v>
      </c>
      <c r="F1386" s="354">
        <v>539.70000000000005</v>
      </c>
      <c r="G1386" s="353" t="s">
        <v>2709</v>
      </c>
      <c r="H1386" s="353" t="s">
        <v>139</v>
      </c>
      <c r="I1386" s="357" t="s">
        <v>2710</v>
      </c>
      <c r="J1386" s="356" t="s">
        <v>2711</v>
      </c>
      <c r="K1386" s="356" t="s">
        <v>1464</v>
      </c>
      <c r="L1386" s="357" t="s">
        <v>428</v>
      </c>
      <c r="M1386" s="356">
        <v>1237</v>
      </c>
      <c r="N1386" s="374">
        <v>44627</v>
      </c>
      <c r="O1386" s="70">
        <f t="shared" si="126"/>
        <v>3</v>
      </c>
      <c r="P1386" s="70">
        <f t="shared" si="127"/>
        <v>3</v>
      </c>
      <c r="Q1386" s="135" t="str">
        <f t="shared" si="128"/>
        <v>Gastos_Gerais</v>
      </c>
    </row>
    <row r="1387" spans="1:17" ht="25.5" hidden="1" x14ac:dyDescent="0.2">
      <c r="A1387" s="366">
        <f t="shared" si="125"/>
        <v>1384</v>
      </c>
      <c r="B1387" s="351">
        <v>44628</v>
      </c>
      <c r="C1387" s="375">
        <v>44621</v>
      </c>
      <c r="D1387" s="353" t="s">
        <v>115</v>
      </c>
      <c r="E1387" s="353" t="s">
        <v>308</v>
      </c>
      <c r="F1387" s="354">
        <v>412.5</v>
      </c>
      <c r="G1387" s="353" t="s">
        <v>2712</v>
      </c>
      <c r="H1387" s="353" t="s">
        <v>134</v>
      </c>
      <c r="I1387" s="357" t="s">
        <v>2713</v>
      </c>
      <c r="J1387" s="356" t="s">
        <v>2714</v>
      </c>
      <c r="K1387" s="356" t="s">
        <v>1464</v>
      </c>
      <c r="L1387" s="357" t="s">
        <v>428</v>
      </c>
      <c r="M1387" s="356">
        <v>2</v>
      </c>
      <c r="N1387" s="374">
        <v>44627</v>
      </c>
      <c r="O1387" s="70">
        <f t="shared" si="126"/>
        <v>3</v>
      </c>
      <c r="P1387" s="70">
        <f t="shared" si="127"/>
        <v>3</v>
      </c>
      <c r="Q1387" s="135" t="str">
        <f t="shared" si="128"/>
        <v>Gastos_Gerais</v>
      </c>
    </row>
    <row r="1388" spans="1:17" ht="36" hidden="1" x14ac:dyDescent="0.2">
      <c r="A1388" s="366">
        <f t="shared" si="125"/>
        <v>1385</v>
      </c>
      <c r="B1388" s="351">
        <v>44629</v>
      </c>
      <c r="C1388" s="375">
        <v>44621</v>
      </c>
      <c r="D1388" s="353" t="s">
        <v>115</v>
      </c>
      <c r="E1388" s="353" t="s">
        <v>328</v>
      </c>
      <c r="F1388" s="354">
        <v>2500</v>
      </c>
      <c r="G1388" s="353" t="s">
        <v>2715</v>
      </c>
      <c r="H1388" s="353" t="s">
        <v>127</v>
      </c>
      <c r="I1388" s="357" t="s">
        <v>2512</v>
      </c>
      <c r="J1388" s="356" t="s">
        <v>728</v>
      </c>
      <c r="K1388" s="356" t="s">
        <v>704</v>
      </c>
      <c r="L1388" s="357" t="s">
        <v>428</v>
      </c>
      <c r="M1388" s="356">
        <v>1853106</v>
      </c>
      <c r="N1388" s="374">
        <v>44629</v>
      </c>
      <c r="O1388" s="70">
        <f t="shared" si="126"/>
        <v>3</v>
      </c>
      <c r="P1388" s="70">
        <f t="shared" si="127"/>
        <v>3</v>
      </c>
      <c r="Q1388" s="135" t="str">
        <f t="shared" si="128"/>
        <v>Gastos_Gerais</v>
      </c>
    </row>
    <row r="1389" spans="1:17" ht="25.5" hidden="1" x14ac:dyDescent="0.2">
      <c r="A1389" s="366">
        <f t="shared" si="125"/>
        <v>1386</v>
      </c>
      <c r="B1389" s="351">
        <v>44629</v>
      </c>
      <c r="C1389" s="375">
        <v>44621</v>
      </c>
      <c r="D1389" s="353" t="s">
        <v>115</v>
      </c>
      <c r="E1389" s="353" t="s">
        <v>268</v>
      </c>
      <c r="F1389" s="354">
        <v>502.83</v>
      </c>
      <c r="G1389" s="353" t="s">
        <v>2716</v>
      </c>
      <c r="H1389" s="353" t="s">
        <v>658</v>
      </c>
      <c r="I1389" s="357" t="s">
        <v>1660</v>
      </c>
      <c r="J1389" s="356" t="s">
        <v>1661</v>
      </c>
      <c r="K1389" s="356" t="s">
        <v>704</v>
      </c>
      <c r="L1389" s="357" t="s">
        <v>428</v>
      </c>
      <c r="M1389" s="356">
        <v>995</v>
      </c>
      <c r="N1389" s="374">
        <v>44627</v>
      </c>
      <c r="O1389" s="70">
        <f t="shared" si="126"/>
        <v>3</v>
      </c>
      <c r="P1389" s="70">
        <f t="shared" si="127"/>
        <v>3</v>
      </c>
      <c r="Q1389" s="135" t="str">
        <f t="shared" si="128"/>
        <v>Gastos_Gerais</v>
      </c>
    </row>
    <row r="1390" spans="1:17" ht="36" hidden="1" x14ac:dyDescent="0.2">
      <c r="A1390" s="366">
        <f t="shared" si="125"/>
        <v>1387</v>
      </c>
      <c r="B1390" s="351">
        <v>44629</v>
      </c>
      <c r="C1390" s="375">
        <v>44621</v>
      </c>
      <c r="D1390" s="353" t="s">
        <v>115</v>
      </c>
      <c r="E1390" s="353" t="s">
        <v>302</v>
      </c>
      <c r="F1390" s="354">
        <v>507.5</v>
      </c>
      <c r="G1390" s="353" t="s">
        <v>2717</v>
      </c>
      <c r="H1390" s="353" t="s">
        <v>134</v>
      </c>
      <c r="I1390" s="357" t="s">
        <v>2718</v>
      </c>
      <c r="J1390" s="356" t="s">
        <v>2719</v>
      </c>
      <c r="K1390" s="356" t="s">
        <v>704</v>
      </c>
      <c r="L1390" s="357" t="s">
        <v>428</v>
      </c>
      <c r="M1390" s="356" t="s">
        <v>2720</v>
      </c>
      <c r="N1390" s="374">
        <v>44629</v>
      </c>
      <c r="O1390" s="70">
        <f t="shared" si="126"/>
        <v>3</v>
      </c>
      <c r="P1390" s="70">
        <f t="shared" si="127"/>
        <v>3</v>
      </c>
      <c r="Q1390" s="135" t="str">
        <f t="shared" si="128"/>
        <v>Gastos_Gerais</v>
      </c>
    </row>
    <row r="1391" spans="1:17" ht="24" hidden="1" x14ac:dyDescent="0.2">
      <c r="A1391" s="366">
        <f t="shared" si="125"/>
        <v>1388</v>
      </c>
      <c r="B1391" s="351">
        <v>44629</v>
      </c>
      <c r="C1391" s="375">
        <v>44621</v>
      </c>
      <c r="D1391" s="353" t="s">
        <v>93</v>
      </c>
      <c r="E1391" s="353" t="s">
        <v>97</v>
      </c>
      <c r="F1391" s="354">
        <v>7.0000000000000007E-2</v>
      </c>
      <c r="G1391" s="353" t="s">
        <v>1553</v>
      </c>
      <c r="H1391" s="353" t="s">
        <v>128</v>
      </c>
      <c r="I1391" s="357" t="s">
        <v>664</v>
      </c>
      <c r="J1391" s="356" t="s">
        <v>811</v>
      </c>
      <c r="K1391" s="356" t="s">
        <v>1554</v>
      </c>
      <c r="L1391" s="357" t="s">
        <v>1066</v>
      </c>
      <c r="M1391" s="356" t="s">
        <v>666</v>
      </c>
      <c r="N1391" s="374">
        <v>44624</v>
      </c>
      <c r="O1391" s="70">
        <f t="shared" si="126"/>
        <v>3</v>
      </c>
      <c r="P1391" s="70">
        <f t="shared" si="127"/>
        <v>3</v>
      </c>
      <c r="Q1391" s="135" t="str">
        <f t="shared" si="128"/>
        <v>Receitas</v>
      </c>
    </row>
    <row r="1392" spans="1:17" ht="48" hidden="1" x14ac:dyDescent="0.2">
      <c r="A1392" s="366">
        <f t="shared" si="125"/>
        <v>1389</v>
      </c>
      <c r="B1392" s="351">
        <v>44630</v>
      </c>
      <c r="C1392" s="375">
        <v>44593</v>
      </c>
      <c r="D1392" s="353" t="s">
        <v>115</v>
      </c>
      <c r="E1392" s="353" t="s">
        <v>282</v>
      </c>
      <c r="F1392" s="354">
        <v>1834.64</v>
      </c>
      <c r="G1392" s="353" t="s">
        <v>652</v>
      </c>
      <c r="H1392" s="353" t="s">
        <v>128</v>
      </c>
      <c r="I1392" s="357" t="s">
        <v>651</v>
      </c>
      <c r="J1392" s="356" t="s">
        <v>932</v>
      </c>
      <c r="K1392" s="356" t="s">
        <v>704</v>
      </c>
      <c r="L1392" s="357" t="s">
        <v>704</v>
      </c>
      <c r="M1392" s="356">
        <v>1539900</v>
      </c>
      <c r="N1392" s="374">
        <v>44630</v>
      </c>
      <c r="O1392" s="70">
        <f t="shared" si="126"/>
        <v>3</v>
      </c>
      <c r="P1392" s="70">
        <f t="shared" si="127"/>
        <v>2</v>
      </c>
      <c r="Q1392" s="135" t="str">
        <f t="shared" si="128"/>
        <v>Gastos_Gerais</v>
      </c>
    </row>
    <row r="1393" spans="1:17" ht="25.5" hidden="1" x14ac:dyDescent="0.2">
      <c r="A1393" s="366">
        <f t="shared" si="125"/>
        <v>1390</v>
      </c>
      <c r="B1393" s="351">
        <v>44630</v>
      </c>
      <c r="C1393" s="375">
        <v>44593</v>
      </c>
      <c r="D1393" s="353" t="s">
        <v>115</v>
      </c>
      <c r="E1393" s="353" t="s">
        <v>238</v>
      </c>
      <c r="F1393" s="386">
        <v>899.94</v>
      </c>
      <c r="G1393" s="353" t="s">
        <v>925</v>
      </c>
      <c r="H1393" s="353" t="s">
        <v>127</v>
      </c>
      <c r="I1393" s="357" t="s">
        <v>2721</v>
      </c>
      <c r="J1393" s="356" t="s">
        <v>923</v>
      </c>
      <c r="K1393" s="356" t="s">
        <v>704</v>
      </c>
      <c r="L1393" s="357" t="s">
        <v>705</v>
      </c>
      <c r="M1393" s="356">
        <v>4667777784</v>
      </c>
      <c r="N1393" s="374">
        <v>44630</v>
      </c>
      <c r="O1393" s="70">
        <f t="shared" si="126"/>
        <v>3</v>
      </c>
      <c r="P1393" s="70">
        <f t="shared" si="127"/>
        <v>2</v>
      </c>
      <c r="Q1393" s="135" t="str">
        <f t="shared" si="128"/>
        <v>Gastos_Gerais</v>
      </c>
    </row>
    <row r="1394" spans="1:17" ht="36" hidden="1" x14ac:dyDescent="0.2">
      <c r="A1394" s="366">
        <f t="shared" si="125"/>
        <v>1391</v>
      </c>
      <c r="B1394" s="351">
        <v>44630</v>
      </c>
      <c r="C1394" s="375">
        <v>44593</v>
      </c>
      <c r="D1394" s="353" t="s">
        <v>115</v>
      </c>
      <c r="E1394" s="353" t="s">
        <v>342</v>
      </c>
      <c r="F1394" s="354">
        <v>123.6</v>
      </c>
      <c r="G1394" s="353" t="s">
        <v>2722</v>
      </c>
      <c r="H1394" s="353" t="s">
        <v>128</v>
      </c>
      <c r="I1394" s="357" t="s">
        <v>2723</v>
      </c>
      <c r="J1394" s="356" t="s">
        <v>2724</v>
      </c>
      <c r="K1394" s="356" t="s">
        <v>704</v>
      </c>
      <c r="L1394" s="357" t="s">
        <v>428</v>
      </c>
      <c r="M1394" s="356">
        <v>2022560</v>
      </c>
      <c r="N1394" s="374">
        <v>44615</v>
      </c>
      <c r="O1394" s="70">
        <f t="shared" si="126"/>
        <v>3</v>
      </c>
      <c r="P1394" s="70">
        <f t="shared" si="127"/>
        <v>2</v>
      </c>
      <c r="Q1394" s="135" t="str">
        <f t="shared" si="128"/>
        <v>Gastos_Gerais</v>
      </c>
    </row>
    <row r="1395" spans="1:17" ht="48" hidden="1" x14ac:dyDescent="0.2">
      <c r="A1395" s="366">
        <f t="shared" si="125"/>
        <v>1392</v>
      </c>
      <c r="B1395" s="351">
        <v>44630</v>
      </c>
      <c r="C1395" s="375">
        <v>44593</v>
      </c>
      <c r="D1395" s="353" t="s">
        <v>115</v>
      </c>
      <c r="E1395" s="353" t="s">
        <v>268</v>
      </c>
      <c r="F1395" s="386">
        <v>3027.12</v>
      </c>
      <c r="G1395" s="353" t="s">
        <v>1753</v>
      </c>
      <c r="H1395" s="353" t="s">
        <v>127</v>
      </c>
      <c r="I1395" s="357" t="s">
        <v>1033</v>
      </c>
      <c r="J1395" s="356" t="s">
        <v>1034</v>
      </c>
      <c r="K1395" s="356" t="s">
        <v>704</v>
      </c>
      <c r="L1395" s="357" t="s">
        <v>705</v>
      </c>
      <c r="M1395" s="356">
        <v>45111</v>
      </c>
      <c r="N1395" s="374">
        <v>44607</v>
      </c>
      <c r="O1395" s="70">
        <f t="shared" si="126"/>
        <v>3</v>
      </c>
      <c r="P1395" s="70">
        <f t="shared" si="127"/>
        <v>2</v>
      </c>
      <c r="Q1395" s="135" t="str">
        <f t="shared" si="128"/>
        <v>Gastos_Gerais</v>
      </c>
    </row>
    <row r="1396" spans="1:17" ht="25.5" hidden="1" x14ac:dyDescent="0.2">
      <c r="A1396" s="366">
        <f t="shared" si="125"/>
        <v>1393</v>
      </c>
      <c r="B1396" s="351">
        <v>44630</v>
      </c>
      <c r="C1396" s="375">
        <v>44593</v>
      </c>
      <c r="D1396" s="353" t="s">
        <v>115</v>
      </c>
      <c r="E1396" s="353" t="s">
        <v>236</v>
      </c>
      <c r="F1396" s="386">
        <v>299.39999999999998</v>
      </c>
      <c r="G1396" s="353" t="s">
        <v>922</v>
      </c>
      <c r="H1396" s="353" t="s">
        <v>127</v>
      </c>
      <c r="I1396" s="357" t="s">
        <v>2721</v>
      </c>
      <c r="J1396" s="356" t="s">
        <v>923</v>
      </c>
      <c r="K1396" s="356" t="s">
        <v>704</v>
      </c>
      <c r="L1396" s="357" t="s">
        <v>705</v>
      </c>
      <c r="M1396" s="356">
        <v>4667777439</v>
      </c>
      <c r="N1396" s="374">
        <v>44630</v>
      </c>
      <c r="O1396" s="70">
        <f t="shared" si="126"/>
        <v>3</v>
      </c>
      <c r="P1396" s="70">
        <f t="shared" si="127"/>
        <v>2</v>
      </c>
      <c r="Q1396" s="135" t="str">
        <f t="shared" si="128"/>
        <v>Gastos_Gerais</v>
      </c>
    </row>
    <row r="1397" spans="1:17" ht="25.5" hidden="1" x14ac:dyDescent="0.2">
      <c r="A1397" s="366">
        <f t="shared" si="125"/>
        <v>1394</v>
      </c>
      <c r="B1397" s="351">
        <v>44630</v>
      </c>
      <c r="C1397" s="375">
        <v>44621</v>
      </c>
      <c r="D1397" s="353" t="s">
        <v>115</v>
      </c>
      <c r="E1397" s="353" t="s">
        <v>230</v>
      </c>
      <c r="F1397" s="354">
        <v>1505.97</v>
      </c>
      <c r="G1397" s="353" t="s">
        <v>758</v>
      </c>
      <c r="H1397" s="353" t="s">
        <v>128</v>
      </c>
      <c r="I1397" s="357" t="s">
        <v>2481</v>
      </c>
      <c r="J1397" s="356" t="s">
        <v>760</v>
      </c>
      <c r="K1397" s="356" t="s">
        <v>704</v>
      </c>
      <c r="L1397" s="357" t="s">
        <v>428</v>
      </c>
      <c r="M1397" s="356">
        <v>74318166</v>
      </c>
      <c r="N1397" s="374">
        <v>44627</v>
      </c>
      <c r="O1397" s="70">
        <f t="shared" si="126"/>
        <v>3</v>
      </c>
      <c r="P1397" s="70">
        <f t="shared" si="127"/>
        <v>3</v>
      </c>
      <c r="Q1397" s="135" t="str">
        <f t="shared" si="128"/>
        <v>Gastos_Gerais</v>
      </c>
    </row>
    <row r="1398" spans="1:17" ht="25.5" hidden="1" x14ac:dyDescent="0.2">
      <c r="A1398" s="366">
        <f t="shared" si="125"/>
        <v>1395</v>
      </c>
      <c r="B1398" s="351">
        <v>44630</v>
      </c>
      <c r="C1398" s="375">
        <v>44621</v>
      </c>
      <c r="D1398" s="353" t="s">
        <v>115</v>
      </c>
      <c r="E1398" s="353" t="s">
        <v>328</v>
      </c>
      <c r="F1398" s="354">
        <v>1000</v>
      </c>
      <c r="G1398" s="353" t="s">
        <v>1137</v>
      </c>
      <c r="H1398" s="353" t="s">
        <v>135</v>
      </c>
      <c r="I1398" s="357" t="s">
        <v>2512</v>
      </c>
      <c r="J1398" s="356" t="s">
        <v>728</v>
      </c>
      <c r="K1398" s="356" t="s">
        <v>704</v>
      </c>
      <c r="L1398" s="357" t="s">
        <v>428</v>
      </c>
      <c r="M1398" s="356">
        <v>1853724</v>
      </c>
      <c r="N1398" s="374">
        <v>44631</v>
      </c>
      <c r="O1398" s="70">
        <f t="shared" si="126"/>
        <v>3</v>
      </c>
      <c r="P1398" s="70">
        <f t="shared" si="127"/>
        <v>3</v>
      </c>
      <c r="Q1398" s="135" t="str">
        <f t="shared" si="128"/>
        <v>Gastos_Gerais</v>
      </c>
    </row>
    <row r="1399" spans="1:17" ht="36" hidden="1" x14ac:dyDescent="0.2">
      <c r="A1399" s="366">
        <f t="shared" si="125"/>
        <v>1396</v>
      </c>
      <c r="B1399" s="351">
        <v>44630</v>
      </c>
      <c r="C1399" s="375">
        <v>44621</v>
      </c>
      <c r="D1399" s="353" t="s">
        <v>115</v>
      </c>
      <c r="E1399" s="353" t="s">
        <v>342</v>
      </c>
      <c r="F1399" s="354">
        <v>15.5</v>
      </c>
      <c r="G1399" s="353" t="s">
        <v>2725</v>
      </c>
      <c r="H1399" s="353" t="s">
        <v>132</v>
      </c>
      <c r="I1399" s="357" t="s">
        <v>2726</v>
      </c>
      <c r="J1399" s="356" t="s">
        <v>2102</v>
      </c>
      <c r="K1399" s="356" t="s">
        <v>732</v>
      </c>
      <c r="L1399" s="357" t="s">
        <v>1531</v>
      </c>
      <c r="M1399" s="356">
        <v>159668895</v>
      </c>
      <c r="N1399" s="374">
        <v>44630</v>
      </c>
      <c r="O1399" s="70">
        <f t="shared" si="126"/>
        <v>3</v>
      </c>
      <c r="P1399" s="70">
        <f t="shared" si="127"/>
        <v>3</v>
      </c>
      <c r="Q1399" s="135" t="str">
        <f t="shared" si="128"/>
        <v>Gastos_Gerais</v>
      </c>
    </row>
    <row r="1400" spans="1:17" ht="25.5" hidden="1" x14ac:dyDescent="0.2">
      <c r="A1400" s="366">
        <f t="shared" si="125"/>
        <v>1397</v>
      </c>
      <c r="B1400" s="351">
        <v>44630</v>
      </c>
      <c r="C1400" s="375">
        <v>44621</v>
      </c>
      <c r="D1400" s="353" t="s">
        <v>115</v>
      </c>
      <c r="E1400" s="353" t="s">
        <v>318</v>
      </c>
      <c r="F1400" s="354">
        <v>143.19999999999999</v>
      </c>
      <c r="G1400" s="353" t="s">
        <v>2727</v>
      </c>
      <c r="H1400" s="353" t="s">
        <v>131</v>
      </c>
      <c r="I1400" s="357" t="s">
        <v>2728</v>
      </c>
      <c r="J1400" s="356" t="s">
        <v>1950</v>
      </c>
      <c r="K1400" s="356" t="s">
        <v>1464</v>
      </c>
      <c r="L1400" s="357" t="s">
        <v>428</v>
      </c>
      <c r="M1400" s="356">
        <v>6997</v>
      </c>
      <c r="N1400" s="374">
        <v>44629</v>
      </c>
      <c r="O1400" s="70">
        <f t="shared" si="126"/>
        <v>3</v>
      </c>
      <c r="P1400" s="70">
        <f t="shared" si="127"/>
        <v>3</v>
      </c>
      <c r="Q1400" s="135" t="str">
        <f t="shared" si="128"/>
        <v>Gastos_Gerais</v>
      </c>
    </row>
    <row r="1401" spans="1:17" ht="24" hidden="1" x14ac:dyDescent="0.2">
      <c r="A1401" s="366">
        <f t="shared" si="125"/>
        <v>1398</v>
      </c>
      <c r="B1401" s="351">
        <v>44630</v>
      </c>
      <c r="C1401" s="375">
        <v>44621</v>
      </c>
      <c r="D1401" s="353" t="s">
        <v>93</v>
      </c>
      <c r="E1401" s="353" t="s">
        <v>97</v>
      </c>
      <c r="F1401" s="354">
        <v>0.18</v>
      </c>
      <c r="G1401" s="353" t="s">
        <v>1553</v>
      </c>
      <c r="H1401" s="353" t="s">
        <v>128</v>
      </c>
      <c r="I1401" s="357" t="s">
        <v>664</v>
      </c>
      <c r="J1401" s="356" t="s">
        <v>811</v>
      </c>
      <c r="K1401" s="356" t="s">
        <v>1554</v>
      </c>
      <c r="L1401" s="357" t="s">
        <v>1066</v>
      </c>
      <c r="M1401" s="356" t="s">
        <v>666</v>
      </c>
      <c r="N1401" s="374">
        <v>44630</v>
      </c>
      <c r="O1401" s="70">
        <f t="shared" si="126"/>
        <v>3</v>
      </c>
      <c r="P1401" s="70">
        <f t="shared" si="127"/>
        <v>3</v>
      </c>
      <c r="Q1401" s="135" t="str">
        <f t="shared" si="128"/>
        <v>Receitas</v>
      </c>
    </row>
    <row r="1402" spans="1:17" ht="25.5" hidden="1" x14ac:dyDescent="0.2">
      <c r="A1402" s="366">
        <f t="shared" si="125"/>
        <v>1399</v>
      </c>
      <c r="B1402" s="351">
        <v>44631</v>
      </c>
      <c r="C1402" s="375">
        <v>44621</v>
      </c>
      <c r="D1402" s="353" t="s">
        <v>115</v>
      </c>
      <c r="E1402" s="353" t="s">
        <v>328</v>
      </c>
      <c r="F1402" s="354">
        <v>1000</v>
      </c>
      <c r="G1402" s="353" t="s">
        <v>2729</v>
      </c>
      <c r="H1402" s="353" t="s">
        <v>139</v>
      </c>
      <c r="I1402" s="357" t="s">
        <v>2512</v>
      </c>
      <c r="J1402" s="356" t="s">
        <v>728</v>
      </c>
      <c r="K1402" s="356" t="s">
        <v>704</v>
      </c>
      <c r="L1402" s="357" t="s">
        <v>428</v>
      </c>
      <c r="M1402" s="356">
        <v>1854743</v>
      </c>
      <c r="N1402" s="374">
        <v>44634</v>
      </c>
      <c r="O1402" s="70">
        <f t="shared" si="126"/>
        <v>3</v>
      </c>
      <c r="P1402" s="70">
        <f t="shared" si="127"/>
        <v>3</v>
      </c>
      <c r="Q1402" s="135" t="str">
        <f t="shared" si="128"/>
        <v>Gastos_Gerais</v>
      </c>
    </row>
    <row r="1403" spans="1:17" ht="25.5" hidden="1" x14ac:dyDescent="0.2">
      <c r="A1403" s="366">
        <f t="shared" si="125"/>
        <v>1400</v>
      </c>
      <c r="B1403" s="351">
        <v>44631</v>
      </c>
      <c r="C1403" s="375">
        <v>44621</v>
      </c>
      <c r="D1403" s="353" t="s">
        <v>115</v>
      </c>
      <c r="E1403" s="353" t="s">
        <v>328</v>
      </c>
      <c r="F1403" s="354">
        <v>1000</v>
      </c>
      <c r="G1403" s="353" t="s">
        <v>1833</v>
      </c>
      <c r="H1403" s="353" t="s">
        <v>128</v>
      </c>
      <c r="I1403" s="357" t="s">
        <v>2512</v>
      </c>
      <c r="J1403" s="356" t="s">
        <v>728</v>
      </c>
      <c r="K1403" s="356" t="s">
        <v>704</v>
      </c>
      <c r="L1403" s="357" t="s">
        <v>428</v>
      </c>
      <c r="M1403" s="356">
        <v>1854743</v>
      </c>
      <c r="N1403" s="374">
        <v>44634</v>
      </c>
      <c r="O1403" s="70">
        <f t="shared" si="126"/>
        <v>3</v>
      </c>
      <c r="P1403" s="70">
        <f t="shared" si="127"/>
        <v>3</v>
      </c>
      <c r="Q1403" s="135" t="str">
        <f t="shared" si="128"/>
        <v>Gastos_Gerais</v>
      </c>
    </row>
    <row r="1404" spans="1:17" ht="38.25" x14ac:dyDescent="0.2">
      <c r="A1404" s="366">
        <f t="shared" si="125"/>
        <v>1401</v>
      </c>
      <c r="B1404" s="351">
        <v>44631</v>
      </c>
      <c r="C1404" s="375">
        <v>44621</v>
      </c>
      <c r="D1404" s="353" t="s">
        <v>117</v>
      </c>
      <c r="E1404" s="353" t="s">
        <v>393</v>
      </c>
      <c r="F1404" s="354">
        <v>19600</v>
      </c>
      <c r="G1404" s="353" t="s">
        <v>2730</v>
      </c>
      <c r="H1404" s="353" t="s">
        <v>139</v>
      </c>
      <c r="I1404" s="357" t="s">
        <v>2731</v>
      </c>
      <c r="J1404" s="356" t="s">
        <v>2732</v>
      </c>
      <c r="K1404" s="356" t="s">
        <v>704</v>
      </c>
      <c r="L1404" s="357" t="s">
        <v>428</v>
      </c>
      <c r="M1404" s="356">
        <v>30367</v>
      </c>
      <c r="N1404" s="374">
        <v>44629</v>
      </c>
      <c r="O1404" s="70">
        <f t="shared" si="126"/>
        <v>3</v>
      </c>
      <c r="P1404" s="70">
        <f t="shared" si="127"/>
        <v>3</v>
      </c>
      <c r="Q1404" s="135" t="str">
        <f t="shared" si="128"/>
        <v>Aquisição_de_Bens_Permanentes</v>
      </c>
    </row>
    <row r="1405" spans="1:17" ht="25.5" hidden="1" x14ac:dyDescent="0.2">
      <c r="A1405" s="366">
        <f t="shared" si="125"/>
        <v>1402</v>
      </c>
      <c r="B1405" s="351">
        <v>44631</v>
      </c>
      <c r="C1405" s="375">
        <v>44621</v>
      </c>
      <c r="D1405" s="353" t="s">
        <v>115</v>
      </c>
      <c r="E1405" s="353" t="s">
        <v>366</v>
      </c>
      <c r="F1405" s="354">
        <v>511.56</v>
      </c>
      <c r="G1405" s="353" t="s">
        <v>2733</v>
      </c>
      <c r="H1405" s="353" t="s">
        <v>658</v>
      </c>
      <c r="I1405" s="357" t="s">
        <v>2734</v>
      </c>
      <c r="J1405" s="356" t="s">
        <v>2735</v>
      </c>
      <c r="K1405" s="356" t="s">
        <v>704</v>
      </c>
      <c r="L1405" s="357" t="s">
        <v>428</v>
      </c>
      <c r="M1405" s="356">
        <v>1915</v>
      </c>
      <c r="N1405" s="374">
        <v>44629</v>
      </c>
      <c r="O1405" s="70">
        <f t="shared" si="126"/>
        <v>3</v>
      </c>
      <c r="P1405" s="70">
        <f t="shared" si="127"/>
        <v>3</v>
      </c>
      <c r="Q1405" s="135" t="str">
        <f t="shared" si="128"/>
        <v>Gastos_Gerais</v>
      </c>
    </row>
    <row r="1406" spans="1:17" ht="25.5" hidden="1" x14ac:dyDescent="0.2">
      <c r="A1406" s="366">
        <f t="shared" ref="A1406:A1469" si="129">IF(B1406="","",ROW()-ROW($A$3))</f>
        <v>1403</v>
      </c>
      <c r="B1406" s="351">
        <v>44631</v>
      </c>
      <c r="C1406" s="375">
        <v>44621</v>
      </c>
      <c r="D1406" s="353" t="s">
        <v>115</v>
      </c>
      <c r="E1406" s="353" t="s">
        <v>302</v>
      </c>
      <c r="F1406" s="354">
        <v>31740.31</v>
      </c>
      <c r="G1406" s="353" t="s">
        <v>926</v>
      </c>
      <c r="H1406" s="353" t="s">
        <v>132</v>
      </c>
      <c r="I1406" s="357" t="s">
        <v>2736</v>
      </c>
      <c r="J1406" s="356" t="s">
        <v>928</v>
      </c>
      <c r="K1406" s="356" t="s">
        <v>704</v>
      </c>
      <c r="L1406" s="357" t="s">
        <v>428</v>
      </c>
      <c r="M1406" s="356">
        <v>19</v>
      </c>
      <c r="N1406" s="374">
        <v>44628</v>
      </c>
      <c r="O1406" s="70">
        <f t="shared" si="126"/>
        <v>3</v>
      </c>
      <c r="P1406" s="70">
        <f t="shared" si="127"/>
        <v>3</v>
      </c>
      <c r="Q1406" s="135" t="str">
        <f t="shared" si="128"/>
        <v>Gastos_Gerais</v>
      </c>
    </row>
    <row r="1407" spans="1:17" ht="25.5" hidden="1" x14ac:dyDescent="0.2">
      <c r="A1407" s="366">
        <f t="shared" si="129"/>
        <v>1404</v>
      </c>
      <c r="B1407" s="351">
        <v>44631</v>
      </c>
      <c r="C1407" s="375">
        <v>44621</v>
      </c>
      <c r="D1407" s="353" t="s">
        <v>115</v>
      </c>
      <c r="E1407" s="353" t="s">
        <v>238</v>
      </c>
      <c r="F1407" s="354">
        <v>772</v>
      </c>
      <c r="G1407" s="353" t="s">
        <v>921</v>
      </c>
      <c r="H1407" s="353" t="s">
        <v>132</v>
      </c>
      <c r="I1407" s="357" t="s">
        <v>2737</v>
      </c>
      <c r="J1407" s="356" t="s">
        <v>769</v>
      </c>
      <c r="K1407" s="356" t="s">
        <v>704</v>
      </c>
      <c r="L1407" s="357" t="s">
        <v>705</v>
      </c>
      <c r="M1407" s="356" t="s">
        <v>2738</v>
      </c>
      <c r="N1407" s="374">
        <v>44630</v>
      </c>
      <c r="O1407" s="70">
        <f t="shared" si="126"/>
        <v>3</v>
      </c>
      <c r="P1407" s="70">
        <f t="shared" si="127"/>
        <v>3</v>
      </c>
      <c r="Q1407" s="135" t="str">
        <f t="shared" si="128"/>
        <v>Gastos_Gerais</v>
      </c>
    </row>
    <row r="1408" spans="1:17" ht="25.5" hidden="1" x14ac:dyDescent="0.2">
      <c r="A1408" s="366">
        <f t="shared" si="129"/>
        <v>1405</v>
      </c>
      <c r="B1408" s="351">
        <v>44631</v>
      </c>
      <c r="C1408" s="375">
        <v>44621</v>
      </c>
      <c r="D1408" s="353" t="s">
        <v>115</v>
      </c>
      <c r="E1408" s="353" t="s">
        <v>238</v>
      </c>
      <c r="F1408" s="354">
        <v>771.99</v>
      </c>
      <c r="G1408" s="353" t="s">
        <v>921</v>
      </c>
      <c r="H1408" s="353" t="s">
        <v>134</v>
      </c>
      <c r="I1408" s="357" t="s">
        <v>2737</v>
      </c>
      <c r="J1408" s="356" t="s">
        <v>769</v>
      </c>
      <c r="K1408" s="356" t="s">
        <v>704</v>
      </c>
      <c r="L1408" s="357" t="s">
        <v>705</v>
      </c>
      <c r="M1408" s="356" t="s">
        <v>2739</v>
      </c>
      <c r="N1408" s="374">
        <v>44630</v>
      </c>
      <c r="O1408" s="70">
        <f t="shared" si="126"/>
        <v>3</v>
      </c>
      <c r="P1408" s="70">
        <f t="shared" si="127"/>
        <v>3</v>
      </c>
      <c r="Q1408" s="135" t="str">
        <f t="shared" si="128"/>
        <v>Gastos_Gerais</v>
      </c>
    </row>
    <row r="1409" spans="1:17" ht="25.5" hidden="1" x14ac:dyDescent="0.2">
      <c r="A1409" s="366">
        <f t="shared" si="129"/>
        <v>1406</v>
      </c>
      <c r="B1409" s="351">
        <v>44631</v>
      </c>
      <c r="C1409" s="375">
        <v>44621</v>
      </c>
      <c r="D1409" s="353" t="s">
        <v>115</v>
      </c>
      <c r="E1409" s="353" t="s">
        <v>238</v>
      </c>
      <c r="F1409" s="354">
        <v>771.99</v>
      </c>
      <c r="G1409" s="353" t="s">
        <v>921</v>
      </c>
      <c r="H1409" s="353" t="s">
        <v>129</v>
      </c>
      <c r="I1409" s="357" t="s">
        <v>2737</v>
      </c>
      <c r="J1409" s="356" t="s">
        <v>769</v>
      </c>
      <c r="K1409" s="356" t="s">
        <v>704</v>
      </c>
      <c r="L1409" s="357" t="s">
        <v>705</v>
      </c>
      <c r="M1409" s="356" t="s">
        <v>2740</v>
      </c>
      <c r="N1409" s="374">
        <v>44630</v>
      </c>
      <c r="O1409" s="70">
        <f t="shared" si="126"/>
        <v>3</v>
      </c>
      <c r="P1409" s="70">
        <f t="shared" si="127"/>
        <v>3</v>
      </c>
      <c r="Q1409" s="135" t="str">
        <f t="shared" si="128"/>
        <v>Gastos_Gerais</v>
      </c>
    </row>
    <row r="1410" spans="1:17" ht="25.5" hidden="1" x14ac:dyDescent="0.2">
      <c r="A1410" s="366">
        <f t="shared" si="129"/>
        <v>1407</v>
      </c>
      <c r="B1410" s="351">
        <v>44631</v>
      </c>
      <c r="C1410" s="375">
        <v>44621</v>
      </c>
      <c r="D1410" s="353" t="s">
        <v>115</v>
      </c>
      <c r="E1410" s="353" t="s">
        <v>238</v>
      </c>
      <c r="F1410" s="354">
        <v>771.99</v>
      </c>
      <c r="G1410" s="353" t="s">
        <v>921</v>
      </c>
      <c r="H1410" s="353" t="s">
        <v>138</v>
      </c>
      <c r="I1410" s="357" t="s">
        <v>2737</v>
      </c>
      <c r="J1410" s="356" t="s">
        <v>769</v>
      </c>
      <c r="K1410" s="356" t="s">
        <v>704</v>
      </c>
      <c r="L1410" s="357" t="s">
        <v>705</v>
      </c>
      <c r="M1410" s="356" t="s">
        <v>2741</v>
      </c>
      <c r="N1410" s="374">
        <v>44630</v>
      </c>
      <c r="O1410" s="70">
        <f t="shared" si="126"/>
        <v>3</v>
      </c>
      <c r="P1410" s="70">
        <f t="shared" si="127"/>
        <v>3</v>
      </c>
      <c r="Q1410" s="135" t="str">
        <f t="shared" si="128"/>
        <v>Gastos_Gerais</v>
      </c>
    </row>
    <row r="1411" spans="1:17" ht="25.5" hidden="1" x14ac:dyDescent="0.2">
      <c r="A1411" s="366">
        <f t="shared" si="129"/>
        <v>1408</v>
      </c>
      <c r="B1411" s="351">
        <v>44631</v>
      </c>
      <c r="C1411" s="375">
        <v>44621</v>
      </c>
      <c r="D1411" s="353" t="s">
        <v>115</v>
      </c>
      <c r="E1411" s="353" t="s">
        <v>238</v>
      </c>
      <c r="F1411" s="354">
        <v>771.99</v>
      </c>
      <c r="G1411" s="353" t="s">
        <v>921</v>
      </c>
      <c r="H1411" s="353" t="s">
        <v>136</v>
      </c>
      <c r="I1411" s="357" t="s">
        <v>2737</v>
      </c>
      <c r="J1411" s="356" t="s">
        <v>769</v>
      </c>
      <c r="K1411" s="356" t="s">
        <v>704</v>
      </c>
      <c r="L1411" s="357" t="s">
        <v>705</v>
      </c>
      <c r="M1411" s="356" t="s">
        <v>2742</v>
      </c>
      <c r="N1411" s="374">
        <v>44630</v>
      </c>
      <c r="O1411" s="70">
        <f t="shared" si="126"/>
        <v>3</v>
      </c>
      <c r="P1411" s="70">
        <f t="shared" si="127"/>
        <v>3</v>
      </c>
      <c r="Q1411" s="135" t="str">
        <f t="shared" si="128"/>
        <v>Gastos_Gerais</v>
      </c>
    </row>
    <row r="1412" spans="1:17" ht="25.5" hidden="1" x14ac:dyDescent="0.2">
      <c r="A1412" s="366">
        <f t="shared" si="129"/>
        <v>1409</v>
      </c>
      <c r="B1412" s="351">
        <v>44631</v>
      </c>
      <c r="C1412" s="375">
        <v>44621</v>
      </c>
      <c r="D1412" s="353" t="s">
        <v>115</v>
      </c>
      <c r="E1412" s="353" t="s">
        <v>238</v>
      </c>
      <c r="F1412" s="354">
        <v>771.99</v>
      </c>
      <c r="G1412" s="353" t="s">
        <v>921</v>
      </c>
      <c r="H1412" s="353" t="s">
        <v>135</v>
      </c>
      <c r="I1412" s="357" t="s">
        <v>2737</v>
      </c>
      <c r="J1412" s="356" t="s">
        <v>769</v>
      </c>
      <c r="K1412" s="356" t="s">
        <v>704</v>
      </c>
      <c r="L1412" s="357" t="s">
        <v>705</v>
      </c>
      <c r="M1412" s="356" t="s">
        <v>2743</v>
      </c>
      <c r="N1412" s="374">
        <v>44630</v>
      </c>
      <c r="O1412" s="70">
        <f t="shared" si="126"/>
        <v>3</v>
      </c>
      <c r="P1412" s="70">
        <f t="shared" si="127"/>
        <v>3</v>
      </c>
      <c r="Q1412" s="135" t="str">
        <f t="shared" si="128"/>
        <v>Gastos_Gerais</v>
      </c>
    </row>
    <row r="1413" spans="1:17" ht="36" hidden="1" x14ac:dyDescent="0.2">
      <c r="A1413" s="366">
        <f t="shared" si="129"/>
        <v>1410</v>
      </c>
      <c r="B1413" s="351">
        <v>44631</v>
      </c>
      <c r="C1413" s="375">
        <v>44621</v>
      </c>
      <c r="D1413" s="353" t="s">
        <v>115</v>
      </c>
      <c r="E1413" s="353" t="s">
        <v>405</v>
      </c>
      <c r="F1413" s="354">
        <v>2380.3000000000002</v>
      </c>
      <c r="G1413" s="353" t="s">
        <v>2744</v>
      </c>
      <c r="H1413" s="353" t="s">
        <v>136</v>
      </c>
      <c r="I1413" s="357" t="s">
        <v>2745</v>
      </c>
      <c r="J1413" s="356" t="s">
        <v>2746</v>
      </c>
      <c r="K1413" s="356" t="s">
        <v>704</v>
      </c>
      <c r="L1413" s="357" t="s">
        <v>428</v>
      </c>
      <c r="M1413" s="356">
        <v>9</v>
      </c>
      <c r="N1413" s="374">
        <v>44627</v>
      </c>
      <c r="O1413" s="70">
        <f t="shared" si="126"/>
        <v>3</v>
      </c>
      <c r="P1413" s="70">
        <f t="shared" si="127"/>
        <v>3</v>
      </c>
      <c r="Q1413" s="135" t="str">
        <f t="shared" si="128"/>
        <v>Gastos_Gerais</v>
      </c>
    </row>
    <row r="1414" spans="1:17" ht="25.5" hidden="1" x14ac:dyDescent="0.2">
      <c r="A1414" s="366">
        <f t="shared" si="129"/>
        <v>1411</v>
      </c>
      <c r="B1414" s="351">
        <v>44631</v>
      </c>
      <c r="C1414" s="375">
        <v>44621</v>
      </c>
      <c r="D1414" s="353" t="s">
        <v>115</v>
      </c>
      <c r="E1414" s="353" t="s">
        <v>368</v>
      </c>
      <c r="F1414" s="354">
        <v>1899.52</v>
      </c>
      <c r="G1414" s="353" t="s">
        <v>2747</v>
      </c>
      <c r="H1414" s="353" t="s">
        <v>136</v>
      </c>
      <c r="I1414" s="357" t="s">
        <v>2745</v>
      </c>
      <c r="J1414" s="356" t="s">
        <v>2746</v>
      </c>
      <c r="K1414" s="356" t="s">
        <v>704</v>
      </c>
      <c r="L1414" s="357" t="s">
        <v>428</v>
      </c>
      <c r="M1414" s="356">
        <v>8</v>
      </c>
      <c r="N1414" s="374">
        <v>44627</v>
      </c>
      <c r="O1414" s="70">
        <f t="shared" si="126"/>
        <v>3</v>
      </c>
      <c r="P1414" s="70">
        <f t="shared" si="127"/>
        <v>3</v>
      </c>
      <c r="Q1414" s="135" t="str">
        <f t="shared" si="128"/>
        <v>Gastos_Gerais</v>
      </c>
    </row>
    <row r="1415" spans="1:17" ht="25.5" hidden="1" x14ac:dyDescent="0.2">
      <c r="A1415" s="366">
        <f t="shared" si="129"/>
        <v>1412</v>
      </c>
      <c r="B1415" s="351">
        <v>44631</v>
      </c>
      <c r="C1415" s="375">
        <v>44621</v>
      </c>
      <c r="D1415" s="353" t="s">
        <v>115</v>
      </c>
      <c r="E1415" s="353" t="s">
        <v>362</v>
      </c>
      <c r="F1415" s="354">
        <v>11418</v>
      </c>
      <c r="G1415" s="353" t="s">
        <v>2623</v>
      </c>
      <c r="H1415" s="353" t="s">
        <v>129</v>
      </c>
      <c r="I1415" s="357" t="s">
        <v>2580</v>
      </c>
      <c r="J1415" s="356" t="s">
        <v>2581</v>
      </c>
      <c r="K1415" s="356" t="s">
        <v>704</v>
      </c>
      <c r="L1415" s="357" t="s">
        <v>428</v>
      </c>
      <c r="M1415" s="356">
        <v>981</v>
      </c>
      <c r="N1415" s="374">
        <v>44627</v>
      </c>
      <c r="O1415" s="70">
        <f t="shared" si="126"/>
        <v>3</v>
      </c>
      <c r="P1415" s="70">
        <f t="shared" si="127"/>
        <v>3</v>
      </c>
      <c r="Q1415" s="135" t="str">
        <f t="shared" si="128"/>
        <v>Gastos_Gerais</v>
      </c>
    </row>
    <row r="1416" spans="1:17" ht="25.5" hidden="1" x14ac:dyDescent="0.2">
      <c r="A1416" s="366">
        <f t="shared" si="129"/>
        <v>1413</v>
      </c>
      <c r="B1416" s="351">
        <v>44631</v>
      </c>
      <c r="C1416" s="375">
        <v>44621</v>
      </c>
      <c r="D1416" s="353" t="s">
        <v>115</v>
      </c>
      <c r="E1416" s="353" t="s">
        <v>298</v>
      </c>
      <c r="F1416" s="354">
        <v>3105.17</v>
      </c>
      <c r="G1416" s="353" t="s">
        <v>2006</v>
      </c>
      <c r="H1416" s="353" t="s">
        <v>131</v>
      </c>
      <c r="I1416" s="357" t="s">
        <v>574</v>
      </c>
      <c r="J1416" s="356" t="s">
        <v>1044</v>
      </c>
      <c r="K1416" s="356" t="s">
        <v>704</v>
      </c>
      <c r="L1416" s="357" t="s">
        <v>428</v>
      </c>
      <c r="M1416" s="356">
        <v>15477</v>
      </c>
      <c r="N1416" s="374">
        <v>44602</v>
      </c>
      <c r="O1416" s="70">
        <f t="shared" si="126"/>
        <v>3</v>
      </c>
      <c r="P1416" s="70">
        <f t="shared" si="127"/>
        <v>3</v>
      </c>
      <c r="Q1416" s="135" t="str">
        <f t="shared" si="128"/>
        <v>Gastos_Gerais</v>
      </c>
    </row>
    <row r="1417" spans="1:17" ht="25.5" hidden="1" x14ac:dyDescent="0.2">
      <c r="A1417" s="366">
        <f t="shared" si="129"/>
        <v>1414</v>
      </c>
      <c r="B1417" s="351">
        <v>44631</v>
      </c>
      <c r="C1417" s="375">
        <v>44621</v>
      </c>
      <c r="D1417" s="353" t="s">
        <v>115</v>
      </c>
      <c r="E1417" s="353" t="s">
        <v>298</v>
      </c>
      <c r="F1417" s="354">
        <v>2662.49</v>
      </c>
      <c r="G1417" s="353" t="s">
        <v>1827</v>
      </c>
      <c r="H1417" s="353" t="s">
        <v>135</v>
      </c>
      <c r="I1417" s="357" t="s">
        <v>574</v>
      </c>
      <c r="J1417" s="356" t="s">
        <v>1044</v>
      </c>
      <c r="K1417" s="356" t="s">
        <v>704</v>
      </c>
      <c r="L1417" s="357" t="s">
        <v>428</v>
      </c>
      <c r="M1417" s="356">
        <v>15478</v>
      </c>
      <c r="N1417" s="374">
        <v>44602</v>
      </c>
      <c r="O1417" s="70">
        <f t="shared" si="126"/>
        <v>3</v>
      </c>
      <c r="P1417" s="70">
        <f t="shared" si="127"/>
        <v>3</v>
      </c>
      <c r="Q1417" s="135" t="str">
        <f t="shared" si="128"/>
        <v>Gastos_Gerais</v>
      </c>
    </row>
    <row r="1418" spans="1:17" ht="25.5" hidden="1" x14ac:dyDescent="0.2">
      <c r="A1418" s="366">
        <f t="shared" si="129"/>
        <v>1415</v>
      </c>
      <c r="B1418" s="351">
        <v>44631</v>
      </c>
      <c r="C1418" s="375">
        <v>44621</v>
      </c>
      <c r="D1418" s="353" t="s">
        <v>115</v>
      </c>
      <c r="E1418" s="353" t="s">
        <v>298</v>
      </c>
      <c r="F1418" s="354">
        <v>1411.22</v>
      </c>
      <c r="G1418" s="353" t="s">
        <v>2748</v>
      </c>
      <c r="H1418" s="353" t="s">
        <v>138</v>
      </c>
      <c r="I1418" s="357" t="s">
        <v>574</v>
      </c>
      <c r="J1418" s="356" t="s">
        <v>1044</v>
      </c>
      <c r="K1418" s="356" t="s">
        <v>704</v>
      </c>
      <c r="L1418" s="357" t="s">
        <v>428</v>
      </c>
      <c r="M1418" s="356">
        <v>15495</v>
      </c>
      <c r="N1418" s="374">
        <v>44602</v>
      </c>
      <c r="O1418" s="70">
        <f t="shared" ref="O1418:O1481" si="130">IF(B1418=0,0,IF(YEAR(B1418)=$P$1,MONTH(B1418)-$O$1+1,(YEAR(B1418)-$P$1)*12-$O$1+1+MONTH(B1418)))</f>
        <v>3</v>
      </c>
      <c r="P1418" s="70">
        <f t="shared" ref="P1418:P1481" si="131">IF(C1418=0,0,IF(YEAR(C1418)=$P$1,MONTH(C1418)-$O$1+1,(YEAR(C1418)-$P$1)*12-$O$1+1+MONTH(C1418)))</f>
        <v>3</v>
      </c>
      <c r="Q1418" s="135" t="str">
        <f t="shared" ref="Q1418:Q1481" si="132">SUBSTITUTE(D1418," ","_")</f>
        <v>Gastos_Gerais</v>
      </c>
    </row>
    <row r="1419" spans="1:17" ht="25.5" hidden="1" x14ac:dyDescent="0.2">
      <c r="A1419" s="366">
        <f t="shared" si="129"/>
        <v>1416</v>
      </c>
      <c r="B1419" s="351">
        <v>44631</v>
      </c>
      <c r="C1419" s="375">
        <v>44621</v>
      </c>
      <c r="D1419" s="353" t="s">
        <v>115</v>
      </c>
      <c r="E1419" s="353" t="s">
        <v>364</v>
      </c>
      <c r="F1419" s="354">
        <v>991.81</v>
      </c>
      <c r="G1419" s="353" t="s">
        <v>1079</v>
      </c>
      <c r="H1419" s="353" t="s">
        <v>139</v>
      </c>
      <c r="I1419" s="357" t="s">
        <v>2749</v>
      </c>
      <c r="J1419" s="356" t="s">
        <v>2750</v>
      </c>
      <c r="K1419" s="356" t="s">
        <v>704</v>
      </c>
      <c r="L1419" s="357" t="s">
        <v>428</v>
      </c>
      <c r="M1419" s="356">
        <v>9593</v>
      </c>
      <c r="N1419" s="374">
        <v>44599</v>
      </c>
      <c r="O1419" s="70">
        <f t="shared" si="130"/>
        <v>3</v>
      </c>
      <c r="P1419" s="70">
        <f t="shared" si="131"/>
        <v>3</v>
      </c>
      <c r="Q1419" s="135" t="str">
        <f t="shared" si="132"/>
        <v>Gastos_Gerais</v>
      </c>
    </row>
    <row r="1420" spans="1:17" ht="25.5" hidden="1" x14ac:dyDescent="0.2">
      <c r="A1420" s="366">
        <f t="shared" si="129"/>
        <v>1417</v>
      </c>
      <c r="B1420" s="351">
        <v>44631</v>
      </c>
      <c r="C1420" s="375">
        <v>44621</v>
      </c>
      <c r="D1420" s="353" t="s">
        <v>115</v>
      </c>
      <c r="E1420" s="353" t="s">
        <v>378</v>
      </c>
      <c r="F1420" s="354">
        <v>176</v>
      </c>
      <c r="G1420" s="353" t="s">
        <v>2751</v>
      </c>
      <c r="H1420" s="353" t="s">
        <v>128</v>
      </c>
      <c r="I1420" s="357" t="s">
        <v>2752</v>
      </c>
      <c r="J1420" s="356" t="s">
        <v>876</v>
      </c>
      <c r="K1420" s="356" t="s">
        <v>704</v>
      </c>
      <c r="L1420" s="357" t="s">
        <v>428</v>
      </c>
      <c r="M1420" s="356">
        <v>22452</v>
      </c>
      <c r="N1420" s="374">
        <v>44624</v>
      </c>
      <c r="O1420" s="70">
        <f t="shared" si="130"/>
        <v>3</v>
      </c>
      <c r="P1420" s="70">
        <f t="shared" si="131"/>
        <v>3</v>
      </c>
      <c r="Q1420" s="135" t="str">
        <f t="shared" si="132"/>
        <v>Gastos_Gerais</v>
      </c>
    </row>
    <row r="1421" spans="1:17" ht="25.5" hidden="1" x14ac:dyDescent="0.2">
      <c r="A1421" s="366">
        <f t="shared" si="129"/>
        <v>1418</v>
      </c>
      <c r="B1421" s="351">
        <v>44631</v>
      </c>
      <c r="C1421" s="375">
        <v>44621</v>
      </c>
      <c r="D1421" s="353" t="s">
        <v>115</v>
      </c>
      <c r="E1421" s="353" t="s">
        <v>302</v>
      </c>
      <c r="F1421" s="354">
        <v>37151.26</v>
      </c>
      <c r="G1421" s="353" t="s">
        <v>1073</v>
      </c>
      <c r="H1421" s="353" t="s">
        <v>130</v>
      </c>
      <c r="I1421" s="357" t="s">
        <v>1074</v>
      </c>
      <c r="J1421" s="356" t="s">
        <v>1075</v>
      </c>
      <c r="K1421" s="356" t="s">
        <v>704</v>
      </c>
      <c r="L1421" s="357" t="s">
        <v>428</v>
      </c>
      <c r="M1421" s="356">
        <v>822</v>
      </c>
      <c r="N1421" s="374">
        <v>44627</v>
      </c>
      <c r="O1421" s="70">
        <f t="shared" si="130"/>
        <v>3</v>
      </c>
      <c r="P1421" s="70">
        <f t="shared" si="131"/>
        <v>3</v>
      </c>
      <c r="Q1421" s="135" t="str">
        <f t="shared" si="132"/>
        <v>Gastos_Gerais</v>
      </c>
    </row>
    <row r="1422" spans="1:17" ht="25.5" hidden="1" x14ac:dyDescent="0.2">
      <c r="A1422" s="366">
        <f t="shared" si="129"/>
        <v>1419</v>
      </c>
      <c r="B1422" s="351">
        <v>44631</v>
      </c>
      <c r="C1422" s="375">
        <v>44593</v>
      </c>
      <c r="D1422" s="353" t="s">
        <v>115</v>
      </c>
      <c r="E1422" s="353" t="s">
        <v>376</v>
      </c>
      <c r="F1422" s="354">
        <v>1094.47</v>
      </c>
      <c r="G1422" s="353" t="s">
        <v>2753</v>
      </c>
      <c r="H1422" s="353" t="s">
        <v>132</v>
      </c>
      <c r="I1422" s="357" t="s">
        <v>674</v>
      </c>
      <c r="J1422" s="356" t="s">
        <v>722</v>
      </c>
      <c r="K1422" s="356" t="s">
        <v>704</v>
      </c>
      <c r="L1422" s="357" t="s">
        <v>428</v>
      </c>
      <c r="M1422" s="356" t="s">
        <v>2754</v>
      </c>
      <c r="N1422" s="374">
        <v>44614</v>
      </c>
      <c r="O1422" s="70">
        <f t="shared" si="130"/>
        <v>3</v>
      </c>
      <c r="P1422" s="70">
        <f t="shared" si="131"/>
        <v>2</v>
      </c>
      <c r="Q1422" s="135" t="str">
        <f t="shared" si="132"/>
        <v>Gastos_Gerais</v>
      </c>
    </row>
    <row r="1423" spans="1:17" ht="25.5" hidden="1" x14ac:dyDescent="0.2">
      <c r="A1423" s="366">
        <f t="shared" si="129"/>
        <v>1420</v>
      </c>
      <c r="B1423" s="351">
        <v>44631</v>
      </c>
      <c r="C1423" s="375">
        <v>44621</v>
      </c>
      <c r="D1423" s="353" t="s">
        <v>115</v>
      </c>
      <c r="E1423" s="353" t="s">
        <v>298</v>
      </c>
      <c r="F1423" s="354">
        <v>998.9</v>
      </c>
      <c r="G1423" s="353" t="s">
        <v>803</v>
      </c>
      <c r="H1423" s="353" t="s">
        <v>132</v>
      </c>
      <c r="I1423" s="357" t="s">
        <v>2755</v>
      </c>
      <c r="J1423" s="356" t="s">
        <v>805</v>
      </c>
      <c r="K1423" s="356" t="s">
        <v>704</v>
      </c>
      <c r="L1423" s="357" t="s">
        <v>428</v>
      </c>
      <c r="M1423" s="356">
        <v>616462</v>
      </c>
      <c r="N1423" s="374">
        <v>44624</v>
      </c>
      <c r="O1423" s="70">
        <f t="shared" si="130"/>
        <v>3</v>
      </c>
      <c r="P1423" s="70">
        <f t="shared" si="131"/>
        <v>3</v>
      </c>
      <c r="Q1423" s="135" t="str">
        <f t="shared" si="132"/>
        <v>Gastos_Gerais</v>
      </c>
    </row>
    <row r="1424" spans="1:17" ht="25.5" hidden="1" x14ac:dyDescent="0.2">
      <c r="A1424" s="366">
        <f t="shared" si="129"/>
        <v>1421</v>
      </c>
      <c r="B1424" s="351">
        <v>44631</v>
      </c>
      <c r="C1424" s="375">
        <v>44621</v>
      </c>
      <c r="D1424" s="353" t="s">
        <v>115</v>
      </c>
      <c r="E1424" s="353" t="s">
        <v>364</v>
      </c>
      <c r="F1424" s="354">
        <v>1499.55</v>
      </c>
      <c r="G1424" s="353" t="s">
        <v>1079</v>
      </c>
      <c r="H1424" s="353" t="s">
        <v>130</v>
      </c>
      <c r="I1424" s="357" t="s">
        <v>2756</v>
      </c>
      <c r="J1424" s="356" t="s">
        <v>1116</v>
      </c>
      <c r="K1424" s="356" t="s">
        <v>704</v>
      </c>
      <c r="L1424" s="357" t="s">
        <v>428</v>
      </c>
      <c r="M1424" s="356">
        <v>165</v>
      </c>
      <c r="N1424" s="374">
        <v>44627</v>
      </c>
      <c r="O1424" s="70">
        <f t="shared" si="130"/>
        <v>3</v>
      </c>
      <c r="P1424" s="70">
        <f t="shared" si="131"/>
        <v>3</v>
      </c>
      <c r="Q1424" s="135" t="str">
        <f t="shared" si="132"/>
        <v>Gastos_Gerais</v>
      </c>
    </row>
    <row r="1425" spans="1:17" ht="48" hidden="1" x14ac:dyDescent="0.2">
      <c r="A1425" s="366">
        <f t="shared" si="129"/>
        <v>1422</v>
      </c>
      <c r="B1425" s="351">
        <v>44631</v>
      </c>
      <c r="C1425" s="375">
        <v>44621</v>
      </c>
      <c r="D1425" s="353" t="s">
        <v>115</v>
      </c>
      <c r="E1425" s="353" t="s">
        <v>342</v>
      </c>
      <c r="F1425" s="354">
        <v>360</v>
      </c>
      <c r="G1425" s="353" t="s">
        <v>2757</v>
      </c>
      <c r="H1425" s="353" t="s">
        <v>128</v>
      </c>
      <c r="I1425" s="357" t="s">
        <v>2758</v>
      </c>
      <c r="J1425" s="356" t="s">
        <v>841</v>
      </c>
      <c r="K1425" s="356" t="s">
        <v>732</v>
      </c>
      <c r="L1425" s="357" t="s">
        <v>1531</v>
      </c>
      <c r="M1425" s="356">
        <v>359893280</v>
      </c>
      <c r="N1425" s="374">
        <v>44631</v>
      </c>
      <c r="O1425" s="70">
        <f t="shared" si="130"/>
        <v>3</v>
      </c>
      <c r="P1425" s="70">
        <f t="shared" si="131"/>
        <v>3</v>
      </c>
      <c r="Q1425" s="135" t="str">
        <f t="shared" si="132"/>
        <v>Gastos_Gerais</v>
      </c>
    </row>
    <row r="1426" spans="1:17" ht="60" hidden="1" x14ac:dyDescent="0.2">
      <c r="A1426" s="366">
        <f t="shared" si="129"/>
        <v>1423</v>
      </c>
      <c r="B1426" s="351">
        <v>44631</v>
      </c>
      <c r="C1426" s="375">
        <v>44621</v>
      </c>
      <c r="D1426" s="353" t="s">
        <v>115</v>
      </c>
      <c r="E1426" s="353" t="s">
        <v>342</v>
      </c>
      <c r="F1426" s="354">
        <v>360</v>
      </c>
      <c r="G1426" s="353" t="s">
        <v>2759</v>
      </c>
      <c r="H1426" s="353" t="s">
        <v>128</v>
      </c>
      <c r="I1426" s="357" t="s">
        <v>2760</v>
      </c>
      <c r="J1426" s="356" t="s">
        <v>2761</v>
      </c>
      <c r="K1426" s="356" t="s">
        <v>732</v>
      </c>
      <c r="L1426" s="357" t="s">
        <v>1531</v>
      </c>
      <c r="M1426" s="356">
        <v>359893280</v>
      </c>
      <c r="N1426" s="374">
        <v>44631</v>
      </c>
      <c r="O1426" s="70">
        <f t="shared" si="130"/>
        <v>3</v>
      </c>
      <c r="P1426" s="70">
        <f t="shared" si="131"/>
        <v>3</v>
      </c>
      <c r="Q1426" s="135" t="str">
        <f t="shared" si="132"/>
        <v>Gastos_Gerais</v>
      </c>
    </row>
    <row r="1427" spans="1:17" ht="72" hidden="1" x14ac:dyDescent="0.2">
      <c r="A1427" s="366">
        <f t="shared" si="129"/>
        <v>1424</v>
      </c>
      <c r="B1427" s="351">
        <v>44631</v>
      </c>
      <c r="C1427" s="375">
        <v>44621</v>
      </c>
      <c r="D1427" s="353" t="s">
        <v>115</v>
      </c>
      <c r="E1427" s="353" t="s">
        <v>342</v>
      </c>
      <c r="F1427" s="354">
        <v>360</v>
      </c>
      <c r="G1427" s="353" t="s">
        <v>2762</v>
      </c>
      <c r="H1427" s="353" t="s">
        <v>128</v>
      </c>
      <c r="I1427" s="357" t="s">
        <v>2561</v>
      </c>
      <c r="J1427" s="356" t="s">
        <v>1631</v>
      </c>
      <c r="K1427" s="356" t="s">
        <v>732</v>
      </c>
      <c r="L1427" s="357" t="s">
        <v>1531</v>
      </c>
      <c r="M1427" s="356">
        <v>359893280</v>
      </c>
      <c r="N1427" s="374">
        <v>44631</v>
      </c>
      <c r="O1427" s="70">
        <f t="shared" si="130"/>
        <v>3</v>
      </c>
      <c r="P1427" s="70">
        <f t="shared" si="131"/>
        <v>3</v>
      </c>
      <c r="Q1427" s="135" t="str">
        <f t="shared" si="132"/>
        <v>Gastos_Gerais</v>
      </c>
    </row>
    <row r="1428" spans="1:17" ht="72" hidden="1" x14ac:dyDescent="0.2">
      <c r="A1428" s="366">
        <f t="shared" si="129"/>
        <v>1425</v>
      </c>
      <c r="B1428" s="351">
        <v>44631</v>
      </c>
      <c r="C1428" s="375">
        <v>44621</v>
      </c>
      <c r="D1428" s="353" t="s">
        <v>115</v>
      </c>
      <c r="E1428" s="353" t="s">
        <v>342</v>
      </c>
      <c r="F1428" s="354">
        <v>360</v>
      </c>
      <c r="G1428" s="353" t="s">
        <v>2763</v>
      </c>
      <c r="H1428" s="353" t="s">
        <v>128</v>
      </c>
      <c r="I1428" s="357" t="s">
        <v>1627</v>
      </c>
      <c r="J1428" s="356" t="s">
        <v>1628</v>
      </c>
      <c r="K1428" s="356" t="s">
        <v>732</v>
      </c>
      <c r="L1428" s="357" t="s">
        <v>1531</v>
      </c>
      <c r="M1428" s="356">
        <v>359893280</v>
      </c>
      <c r="N1428" s="374">
        <v>44631</v>
      </c>
      <c r="O1428" s="70">
        <f t="shared" si="130"/>
        <v>3</v>
      </c>
      <c r="P1428" s="70">
        <f t="shared" si="131"/>
        <v>3</v>
      </c>
      <c r="Q1428" s="135" t="str">
        <f t="shared" si="132"/>
        <v>Gastos_Gerais</v>
      </c>
    </row>
    <row r="1429" spans="1:17" ht="25.5" hidden="1" x14ac:dyDescent="0.2">
      <c r="A1429" s="366">
        <f t="shared" si="129"/>
        <v>1426</v>
      </c>
      <c r="B1429" s="351">
        <v>44631</v>
      </c>
      <c r="C1429" s="375">
        <v>44621</v>
      </c>
      <c r="D1429" s="353" t="s">
        <v>104</v>
      </c>
      <c r="E1429" s="353" t="s">
        <v>189</v>
      </c>
      <c r="F1429" s="354">
        <v>856.6</v>
      </c>
      <c r="G1429" s="353" t="s">
        <v>2764</v>
      </c>
      <c r="H1429" s="353" t="s">
        <v>135</v>
      </c>
      <c r="I1429" s="357" t="s">
        <v>2765</v>
      </c>
      <c r="J1429" s="356" t="s">
        <v>2766</v>
      </c>
      <c r="K1429" s="356" t="s">
        <v>732</v>
      </c>
      <c r="L1429" s="357" t="s">
        <v>1531</v>
      </c>
      <c r="M1429" s="356">
        <v>359911364</v>
      </c>
      <c r="N1429" s="374">
        <v>44631</v>
      </c>
      <c r="O1429" s="70">
        <f t="shared" si="130"/>
        <v>3</v>
      </c>
      <c r="P1429" s="70">
        <f t="shared" si="131"/>
        <v>3</v>
      </c>
      <c r="Q1429" s="135" t="str">
        <f t="shared" si="132"/>
        <v>Gastos_com_Pessoal</v>
      </c>
    </row>
    <row r="1430" spans="1:17" ht="25.5" hidden="1" x14ac:dyDescent="0.2">
      <c r="A1430" s="366">
        <f t="shared" si="129"/>
        <v>1427</v>
      </c>
      <c r="B1430" s="351">
        <v>44631</v>
      </c>
      <c r="C1430" s="375">
        <v>44621</v>
      </c>
      <c r="D1430" s="353" t="s">
        <v>104</v>
      </c>
      <c r="E1430" s="353" t="s">
        <v>191</v>
      </c>
      <c r="F1430" s="354">
        <v>2410.62</v>
      </c>
      <c r="G1430" s="353" t="s">
        <v>2767</v>
      </c>
      <c r="H1430" s="353" t="s">
        <v>135</v>
      </c>
      <c r="I1430" s="357" t="s">
        <v>2765</v>
      </c>
      <c r="J1430" s="356" t="s">
        <v>2766</v>
      </c>
      <c r="K1430" s="356" t="s">
        <v>732</v>
      </c>
      <c r="L1430" s="357" t="s">
        <v>1531</v>
      </c>
      <c r="M1430" s="356">
        <v>359911364</v>
      </c>
      <c r="N1430" s="374">
        <v>44631</v>
      </c>
      <c r="O1430" s="70">
        <f t="shared" si="130"/>
        <v>3</v>
      </c>
      <c r="P1430" s="70">
        <f t="shared" si="131"/>
        <v>3</v>
      </c>
      <c r="Q1430" s="135" t="str">
        <f t="shared" si="132"/>
        <v>Gastos_com_Pessoal</v>
      </c>
    </row>
    <row r="1431" spans="1:17" ht="25.5" hidden="1" x14ac:dyDescent="0.2">
      <c r="A1431" s="366">
        <f t="shared" si="129"/>
        <v>1428</v>
      </c>
      <c r="B1431" s="351">
        <v>44631</v>
      </c>
      <c r="C1431" s="375">
        <v>44621</v>
      </c>
      <c r="D1431" s="353" t="s">
        <v>104</v>
      </c>
      <c r="E1431" s="353" t="s">
        <v>189</v>
      </c>
      <c r="F1431" s="354">
        <v>860.78</v>
      </c>
      <c r="G1431" s="353" t="s">
        <v>2768</v>
      </c>
      <c r="H1431" s="353" t="s">
        <v>132</v>
      </c>
      <c r="I1431" s="357" t="s">
        <v>2769</v>
      </c>
      <c r="J1431" s="356" t="s">
        <v>2770</v>
      </c>
      <c r="K1431" s="356" t="s">
        <v>732</v>
      </c>
      <c r="L1431" s="357" t="s">
        <v>1531</v>
      </c>
      <c r="M1431" s="356">
        <v>359911364</v>
      </c>
      <c r="N1431" s="374">
        <v>44631</v>
      </c>
      <c r="O1431" s="70">
        <f t="shared" si="130"/>
        <v>3</v>
      </c>
      <c r="P1431" s="70">
        <f t="shared" si="131"/>
        <v>3</v>
      </c>
      <c r="Q1431" s="135" t="str">
        <f t="shared" si="132"/>
        <v>Gastos_com_Pessoal</v>
      </c>
    </row>
    <row r="1432" spans="1:17" ht="25.5" hidden="1" x14ac:dyDescent="0.2">
      <c r="A1432" s="366">
        <f t="shared" si="129"/>
        <v>1429</v>
      </c>
      <c r="B1432" s="351">
        <v>44631</v>
      </c>
      <c r="C1432" s="375">
        <v>44621</v>
      </c>
      <c r="D1432" s="353" t="s">
        <v>104</v>
      </c>
      <c r="E1432" s="353" t="s">
        <v>191</v>
      </c>
      <c r="F1432" s="354">
        <v>2420.5300000000002</v>
      </c>
      <c r="G1432" s="353" t="s">
        <v>2771</v>
      </c>
      <c r="H1432" s="353" t="s">
        <v>132</v>
      </c>
      <c r="I1432" s="357" t="s">
        <v>2769</v>
      </c>
      <c r="J1432" s="356" t="s">
        <v>2770</v>
      </c>
      <c r="K1432" s="356" t="s">
        <v>732</v>
      </c>
      <c r="L1432" s="357" t="s">
        <v>1531</v>
      </c>
      <c r="M1432" s="356">
        <v>359911364</v>
      </c>
      <c r="N1432" s="374">
        <v>44631</v>
      </c>
      <c r="O1432" s="70">
        <f t="shared" si="130"/>
        <v>3</v>
      </c>
      <c r="P1432" s="70">
        <f t="shared" si="131"/>
        <v>3</v>
      </c>
      <c r="Q1432" s="135" t="str">
        <f t="shared" si="132"/>
        <v>Gastos_com_Pessoal</v>
      </c>
    </row>
    <row r="1433" spans="1:17" ht="25.5" hidden="1" x14ac:dyDescent="0.2">
      <c r="A1433" s="366">
        <f t="shared" si="129"/>
        <v>1430</v>
      </c>
      <c r="B1433" s="351">
        <v>44631</v>
      </c>
      <c r="C1433" s="375">
        <v>44621</v>
      </c>
      <c r="D1433" s="353" t="s">
        <v>104</v>
      </c>
      <c r="E1433" s="353" t="s">
        <v>189</v>
      </c>
      <c r="F1433" s="354">
        <v>847.76</v>
      </c>
      <c r="G1433" s="353" t="s">
        <v>2772</v>
      </c>
      <c r="H1433" s="353" t="s">
        <v>132</v>
      </c>
      <c r="I1433" s="357" t="s">
        <v>2773</v>
      </c>
      <c r="J1433" s="356" t="s">
        <v>2774</v>
      </c>
      <c r="K1433" s="356" t="s">
        <v>732</v>
      </c>
      <c r="L1433" s="357" t="s">
        <v>1531</v>
      </c>
      <c r="M1433" s="356">
        <v>359911364</v>
      </c>
      <c r="N1433" s="374">
        <v>44631</v>
      </c>
      <c r="O1433" s="70">
        <f t="shared" si="130"/>
        <v>3</v>
      </c>
      <c r="P1433" s="70">
        <f t="shared" si="131"/>
        <v>3</v>
      </c>
      <c r="Q1433" s="135" t="str">
        <f t="shared" si="132"/>
        <v>Gastos_com_Pessoal</v>
      </c>
    </row>
    <row r="1434" spans="1:17" ht="25.5" hidden="1" x14ac:dyDescent="0.2">
      <c r="A1434" s="366">
        <f t="shared" si="129"/>
        <v>1431</v>
      </c>
      <c r="B1434" s="351">
        <v>44631</v>
      </c>
      <c r="C1434" s="375">
        <v>44621</v>
      </c>
      <c r="D1434" s="353" t="s">
        <v>104</v>
      </c>
      <c r="E1434" s="353" t="s">
        <v>191</v>
      </c>
      <c r="F1434" s="354">
        <v>2389.29</v>
      </c>
      <c r="G1434" s="353" t="s">
        <v>2775</v>
      </c>
      <c r="H1434" s="353" t="s">
        <v>132</v>
      </c>
      <c r="I1434" s="357" t="s">
        <v>2773</v>
      </c>
      <c r="J1434" s="356" t="s">
        <v>2774</v>
      </c>
      <c r="K1434" s="356" t="s">
        <v>732</v>
      </c>
      <c r="L1434" s="357" t="s">
        <v>1531</v>
      </c>
      <c r="M1434" s="356">
        <v>359911364</v>
      </c>
      <c r="N1434" s="374">
        <v>44631</v>
      </c>
      <c r="O1434" s="70">
        <f t="shared" si="130"/>
        <v>3</v>
      </c>
      <c r="P1434" s="70">
        <f t="shared" si="131"/>
        <v>3</v>
      </c>
      <c r="Q1434" s="135" t="str">
        <f t="shared" si="132"/>
        <v>Gastos_com_Pessoal</v>
      </c>
    </row>
    <row r="1435" spans="1:17" ht="25.5" hidden="1" x14ac:dyDescent="0.2">
      <c r="A1435" s="366">
        <f t="shared" si="129"/>
        <v>1432</v>
      </c>
      <c r="B1435" s="351">
        <v>44631</v>
      </c>
      <c r="C1435" s="375">
        <v>44621</v>
      </c>
      <c r="D1435" s="353" t="s">
        <v>104</v>
      </c>
      <c r="E1435" s="353" t="s">
        <v>187</v>
      </c>
      <c r="F1435" s="354">
        <v>459.84</v>
      </c>
      <c r="G1435" s="353" t="s">
        <v>1019</v>
      </c>
      <c r="H1435" s="353" t="s">
        <v>140</v>
      </c>
      <c r="I1435" s="357" t="s">
        <v>2776</v>
      </c>
      <c r="J1435" s="356" t="s">
        <v>2777</v>
      </c>
      <c r="K1435" s="356" t="s">
        <v>732</v>
      </c>
      <c r="L1435" s="357" t="s">
        <v>1531</v>
      </c>
      <c r="M1435" s="356" t="s">
        <v>666</v>
      </c>
      <c r="N1435" s="374">
        <v>44631</v>
      </c>
      <c r="O1435" s="70">
        <f t="shared" si="130"/>
        <v>3</v>
      </c>
      <c r="P1435" s="70">
        <f t="shared" si="131"/>
        <v>3</v>
      </c>
      <c r="Q1435" s="135" t="str">
        <f t="shared" si="132"/>
        <v>Gastos_com_Pessoal</v>
      </c>
    </row>
    <row r="1436" spans="1:17" ht="25.5" hidden="1" x14ac:dyDescent="0.2">
      <c r="A1436" s="366">
        <f t="shared" si="129"/>
        <v>1433</v>
      </c>
      <c r="B1436" s="351">
        <v>44631</v>
      </c>
      <c r="C1436" s="375">
        <v>44621</v>
      </c>
      <c r="D1436" s="353" t="s">
        <v>104</v>
      </c>
      <c r="E1436" s="353" t="s">
        <v>189</v>
      </c>
      <c r="F1436" s="354">
        <v>694.8</v>
      </c>
      <c r="G1436" s="353" t="s">
        <v>915</v>
      </c>
      <c r="H1436" s="353" t="s">
        <v>140</v>
      </c>
      <c r="I1436" s="357" t="s">
        <v>2776</v>
      </c>
      <c r="J1436" s="356" t="s">
        <v>2777</v>
      </c>
      <c r="K1436" s="356" t="s">
        <v>732</v>
      </c>
      <c r="L1436" s="357" t="s">
        <v>1531</v>
      </c>
      <c r="M1436" s="356" t="s">
        <v>666</v>
      </c>
      <c r="N1436" s="374">
        <v>44631</v>
      </c>
      <c r="O1436" s="70">
        <f t="shared" si="130"/>
        <v>3</v>
      </c>
      <c r="P1436" s="70">
        <f t="shared" si="131"/>
        <v>3</v>
      </c>
      <c r="Q1436" s="135" t="str">
        <f t="shared" si="132"/>
        <v>Gastos_com_Pessoal</v>
      </c>
    </row>
    <row r="1437" spans="1:17" ht="25.5" hidden="1" x14ac:dyDescent="0.2">
      <c r="A1437" s="366">
        <f t="shared" si="129"/>
        <v>1434</v>
      </c>
      <c r="B1437" s="351">
        <v>44631</v>
      </c>
      <c r="C1437" s="375">
        <v>44621</v>
      </c>
      <c r="D1437" s="353" t="s">
        <v>104</v>
      </c>
      <c r="E1437" s="353" t="s">
        <v>191</v>
      </c>
      <c r="F1437" s="354">
        <v>231.6</v>
      </c>
      <c r="G1437" s="353" t="s">
        <v>918</v>
      </c>
      <c r="H1437" s="353" t="s">
        <v>140</v>
      </c>
      <c r="I1437" s="357" t="s">
        <v>2776</v>
      </c>
      <c r="J1437" s="356" t="s">
        <v>2777</v>
      </c>
      <c r="K1437" s="356" t="s">
        <v>732</v>
      </c>
      <c r="L1437" s="357" t="s">
        <v>1531</v>
      </c>
      <c r="M1437" s="356" t="s">
        <v>666</v>
      </c>
      <c r="N1437" s="374">
        <v>44631</v>
      </c>
      <c r="O1437" s="70">
        <f t="shared" si="130"/>
        <v>3</v>
      </c>
      <c r="P1437" s="70">
        <f t="shared" si="131"/>
        <v>3</v>
      </c>
      <c r="Q1437" s="135" t="str">
        <f t="shared" si="132"/>
        <v>Gastos_com_Pessoal</v>
      </c>
    </row>
    <row r="1438" spans="1:17" ht="36" hidden="1" x14ac:dyDescent="0.2">
      <c r="A1438" s="366">
        <f t="shared" si="129"/>
        <v>1435</v>
      </c>
      <c r="B1438" s="351">
        <v>44631</v>
      </c>
      <c r="C1438" s="375">
        <v>44621</v>
      </c>
      <c r="D1438" s="353" t="s">
        <v>104</v>
      </c>
      <c r="E1438" s="353" t="s">
        <v>193</v>
      </c>
      <c r="F1438" s="354">
        <v>365.29</v>
      </c>
      <c r="G1438" s="353" t="s">
        <v>919</v>
      </c>
      <c r="H1438" s="353" t="s">
        <v>140</v>
      </c>
      <c r="I1438" s="357" t="s">
        <v>2776</v>
      </c>
      <c r="J1438" s="356" t="s">
        <v>2777</v>
      </c>
      <c r="K1438" s="356" t="s">
        <v>732</v>
      </c>
      <c r="L1438" s="357" t="s">
        <v>1531</v>
      </c>
      <c r="M1438" s="356" t="s">
        <v>666</v>
      </c>
      <c r="N1438" s="374">
        <v>44631</v>
      </c>
      <c r="O1438" s="70">
        <f t="shared" si="130"/>
        <v>3</v>
      </c>
      <c r="P1438" s="70">
        <f t="shared" si="131"/>
        <v>3</v>
      </c>
      <c r="Q1438" s="135" t="str">
        <f t="shared" si="132"/>
        <v>Gastos_com_Pessoal</v>
      </c>
    </row>
    <row r="1439" spans="1:17" ht="36" hidden="1" x14ac:dyDescent="0.2">
      <c r="A1439" s="366">
        <f t="shared" si="129"/>
        <v>1436</v>
      </c>
      <c r="B1439" s="351">
        <v>44631</v>
      </c>
      <c r="C1439" s="375">
        <v>44621</v>
      </c>
      <c r="D1439" s="353" t="s">
        <v>115</v>
      </c>
      <c r="E1439" s="353" t="s">
        <v>232</v>
      </c>
      <c r="F1439" s="354">
        <v>2608.21</v>
      </c>
      <c r="G1439" s="353" t="s">
        <v>2495</v>
      </c>
      <c r="H1439" s="353" t="s">
        <v>130</v>
      </c>
      <c r="I1439" s="357" t="s">
        <v>2778</v>
      </c>
      <c r="J1439" s="356" t="s">
        <v>1719</v>
      </c>
      <c r="K1439" s="356" t="s">
        <v>704</v>
      </c>
      <c r="L1439" s="357" t="s">
        <v>705</v>
      </c>
      <c r="M1439" s="356">
        <v>319724</v>
      </c>
      <c r="N1439" s="374">
        <v>44631</v>
      </c>
      <c r="O1439" s="70">
        <f t="shared" si="130"/>
        <v>3</v>
      </c>
      <c r="P1439" s="70">
        <f t="shared" si="131"/>
        <v>3</v>
      </c>
      <c r="Q1439" s="135" t="str">
        <f t="shared" si="132"/>
        <v>Gastos_Gerais</v>
      </c>
    </row>
    <row r="1440" spans="1:17" ht="25.5" hidden="1" x14ac:dyDescent="0.2">
      <c r="A1440" s="366">
        <f t="shared" si="129"/>
        <v>1437</v>
      </c>
      <c r="B1440" s="351">
        <v>44634</v>
      </c>
      <c r="C1440" s="375">
        <v>44621</v>
      </c>
      <c r="D1440" s="353" t="s">
        <v>115</v>
      </c>
      <c r="E1440" s="353" t="s">
        <v>236</v>
      </c>
      <c r="F1440" s="354">
        <v>3557.75</v>
      </c>
      <c r="G1440" s="353" t="s">
        <v>1092</v>
      </c>
      <c r="H1440" s="353" t="s">
        <v>127</v>
      </c>
      <c r="I1440" s="357" t="s">
        <v>2721</v>
      </c>
      <c r="J1440" s="356" t="s">
        <v>2779</v>
      </c>
      <c r="K1440" s="356" t="s">
        <v>704</v>
      </c>
      <c r="L1440" s="357" t="s">
        <v>705</v>
      </c>
      <c r="M1440" s="356">
        <v>4671429998</v>
      </c>
      <c r="N1440" s="374">
        <v>44631</v>
      </c>
      <c r="O1440" s="70">
        <f t="shared" si="130"/>
        <v>3</v>
      </c>
      <c r="P1440" s="70">
        <f t="shared" si="131"/>
        <v>3</v>
      </c>
      <c r="Q1440" s="135" t="str">
        <f t="shared" si="132"/>
        <v>Gastos_Gerais</v>
      </c>
    </row>
    <row r="1441" spans="1:17" ht="25.5" hidden="1" x14ac:dyDescent="0.2">
      <c r="A1441" s="366">
        <f t="shared" si="129"/>
        <v>1438</v>
      </c>
      <c r="B1441" s="351">
        <v>44634</v>
      </c>
      <c r="C1441" s="375">
        <v>44593</v>
      </c>
      <c r="D1441" s="353" t="s">
        <v>115</v>
      </c>
      <c r="E1441" s="353" t="s">
        <v>230</v>
      </c>
      <c r="F1441" s="354">
        <v>9633.85</v>
      </c>
      <c r="G1441" s="353" t="s">
        <v>758</v>
      </c>
      <c r="H1441" s="353" t="s">
        <v>131</v>
      </c>
      <c r="I1441" s="357" t="s">
        <v>2481</v>
      </c>
      <c r="J1441" s="356" t="s">
        <v>760</v>
      </c>
      <c r="K1441" s="356" t="s">
        <v>704</v>
      </c>
      <c r="L1441" s="357" t="s">
        <v>428</v>
      </c>
      <c r="M1441" s="356">
        <v>74146848</v>
      </c>
      <c r="N1441" s="374">
        <v>44631</v>
      </c>
      <c r="O1441" s="70">
        <f t="shared" si="130"/>
        <v>3</v>
      </c>
      <c r="P1441" s="70">
        <f t="shared" si="131"/>
        <v>2</v>
      </c>
      <c r="Q1441" s="135" t="str">
        <f t="shared" si="132"/>
        <v>Gastos_Gerais</v>
      </c>
    </row>
    <row r="1442" spans="1:17" ht="25.5" hidden="1" x14ac:dyDescent="0.2">
      <c r="A1442" s="366">
        <f t="shared" si="129"/>
        <v>1439</v>
      </c>
      <c r="B1442" s="351">
        <v>44634</v>
      </c>
      <c r="C1442" s="375">
        <v>44593</v>
      </c>
      <c r="D1442" s="353" t="s">
        <v>115</v>
      </c>
      <c r="E1442" s="353" t="s">
        <v>298</v>
      </c>
      <c r="F1442" s="354">
        <v>375.6</v>
      </c>
      <c r="G1442" s="353" t="s">
        <v>1359</v>
      </c>
      <c r="H1442" s="353" t="s">
        <v>130</v>
      </c>
      <c r="I1442" s="357" t="s">
        <v>2780</v>
      </c>
      <c r="J1442" s="356" t="s">
        <v>2781</v>
      </c>
      <c r="K1442" s="356" t="s">
        <v>704</v>
      </c>
      <c r="L1442" s="357" t="s">
        <v>428</v>
      </c>
      <c r="M1442" s="356">
        <v>273778</v>
      </c>
      <c r="N1442" s="374">
        <v>44607</v>
      </c>
      <c r="O1442" s="70">
        <f t="shared" si="130"/>
        <v>3</v>
      </c>
      <c r="P1442" s="70">
        <f t="shared" si="131"/>
        <v>2</v>
      </c>
      <c r="Q1442" s="135" t="str">
        <f t="shared" si="132"/>
        <v>Gastos_Gerais</v>
      </c>
    </row>
    <row r="1443" spans="1:17" ht="25.5" hidden="1" x14ac:dyDescent="0.2">
      <c r="A1443" s="366">
        <f t="shared" si="129"/>
        <v>1440</v>
      </c>
      <c r="B1443" s="351">
        <v>44634</v>
      </c>
      <c r="C1443" s="375">
        <v>44621</v>
      </c>
      <c r="D1443" s="353" t="s">
        <v>115</v>
      </c>
      <c r="E1443" s="353" t="s">
        <v>378</v>
      </c>
      <c r="F1443" s="354">
        <v>1350</v>
      </c>
      <c r="G1443" s="353" t="s">
        <v>1082</v>
      </c>
      <c r="H1443" s="353" t="s">
        <v>127</v>
      </c>
      <c r="I1443" s="357" t="s">
        <v>1083</v>
      </c>
      <c r="J1443" s="356" t="s">
        <v>1084</v>
      </c>
      <c r="K1443" s="356" t="s">
        <v>704</v>
      </c>
      <c r="L1443" s="357" t="s">
        <v>428</v>
      </c>
      <c r="M1443" s="356">
        <v>337988</v>
      </c>
      <c r="N1443" s="374">
        <v>44623</v>
      </c>
      <c r="O1443" s="70">
        <f t="shared" si="130"/>
        <v>3</v>
      </c>
      <c r="P1443" s="70">
        <f t="shared" si="131"/>
        <v>3</v>
      </c>
      <c r="Q1443" s="135" t="str">
        <f t="shared" si="132"/>
        <v>Gastos_Gerais</v>
      </c>
    </row>
    <row r="1444" spans="1:17" ht="25.5" hidden="1" x14ac:dyDescent="0.2">
      <c r="A1444" s="366">
        <f t="shared" si="129"/>
        <v>1441</v>
      </c>
      <c r="B1444" s="351">
        <v>44634</v>
      </c>
      <c r="C1444" s="375">
        <v>44621</v>
      </c>
      <c r="D1444" s="353" t="s">
        <v>115</v>
      </c>
      <c r="E1444" s="353" t="s">
        <v>328</v>
      </c>
      <c r="F1444" s="354">
        <v>1000</v>
      </c>
      <c r="G1444" s="353" t="s">
        <v>1139</v>
      </c>
      <c r="H1444" s="353" t="s">
        <v>136</v>
      </c>
      <c r="I1444" s="357" t="s">
        <v>2512</v>
      </c>
      <c r="J1444" s="356" t="s">
        <v>728</v>
      </c>
      <c r="K1444" s="356" t="s">
        <v>704</v>
      </c>
      <c r="L1444" s="357" t="s">
        <v>428</v>
      </c>
      <c r="M1444" s="356">
        <v>1855276</v>
      </c>
      <c r="N1444" s="374">
        <v>44635</v>
      </c>
      <c r="O1444" s="70">
        <f t="shared" si="130"/>
        <v>3</v>
      </c>
      <c r="P1444" s="70">
        <f t="shared" si="131"/>
        <v>3</v>
      </c>
      <c r="Q1444" s="135" t="str">
        <f t="shared" si="132"/>
        <v>Gastos_Gerais</v>
      </c>
    </row>
    <row r="1445" spans="1:17" ht="36" hidden="1" x14ac:dyDescent="0.2">
      <c r="A1445" s="366">
        <f t="shared" si="129"/>
        <v>1442</v>
      </c>
      <c r="B1445" s="351">
        <v>44634</v>
      </c>
      <c r="C1445" s="375">
        <v>44621</v>
      </c>
      <c r="D1445" s="353" t="s">
        <v>115</v>
      </c>
      <c r="E1445" s="353" t="s">
        <v>268</v>
      </c>
      <c r="F1445" s="354">
        <v>282.60000000000002</v>
      </c>
      <c r="G1445" s="353" t="s">
        <v>2782</v>
      </c>
      <c r="H1445" s="353" t="s">
        <v>130</v>
      </c>
      <c r="I1445" s="357" t="s">
        <v>956</v>
      </c>
      <c r="J1445" s="356" t="s">
        <v>957</v>
      </c>
      <c r="K1445" s="356" t="s">
        <v>704</v>
      </c>
      <c r="L1445" s="357" t="s">
        <v>428</v>
      </c>
      <c r="M1445" s="356">
        <v>202223</v>
      </c>
      <c r="N1445" s="374">
        <v>44629</v>
      </c>
      <c r="O1445" s="70">
        <f t="shared" si="130"/>
        <v>3</v>
      </c>
      <c r="P1445" s="70">
        <f t="shared" si="131"/>
        <v>3</v>
      </c>
      <c r="Q1445" s="135" t="str">
        <f t="shared" si="132"/>
        <v>Gastos_Gerais</v>
      </c>
    </row>
    <row r="1446" spans="1:17" ht="25.5" hidden="1" x14ac:dyDescent="0.2">
      <c r="A1446" s="366">
        <f t="shared" si="129"/>
        <v>1443</v>
      </c>
      <c r="B1446" s="351">
        <v>44634</v>
      </c>
      <c r="C1446" s="375">
        <v>44621</v>
      </c>
      <c r="D1446" s="353" t="s">
        <v>115</v>
      </c>
      <c r="E1446" s="353" t="s">
        <v>298</v>
      </c>
      <c r="F1446" s="354">
        <v>4240.82</v>
      </c>
      <c r="G1446" s="353" t="s">
        <v>2783</v>
      </c>
      <c r="H1446" s="353" t="s">
        <v>658</v>
      </c>
      <c r="I1446" s="357" t="s">
        <v>2784</v>
      </c>
      <c r="J1446" s="356" t="s">
        <v>1416</v>
      </c>
      <c r="K1446" s="356" t="s">
        <v>704</v>
      </c>
      <c r="L1446" s="357" t="s">
        <v>428</v>
      </c>
      <c r="M1446" s="356">
        <v>890</v>
      </c>
      <c r="N1446" s="374">
        <v>44627</v>
      </c>
      <c r="O1446" s="70">
        <f t="shared" si="130"/>
        <v>3</v>
      </c>
      <c r="P1446" s="70">
        <f t="shared" si="131"/>
        <v>3</v>
      </c>
      <c r="Q1446" s="135" t="str">
        <f t="shared" si="132"/>
        <v>Gastos_Gerais</v>
      </c>
    </row>
    <row r="1447" spans="1:17" ht="25.5" hidden="1" x14ac:dyDescent="0.2">
      <c r="A1447" s="366">
        <f t="shared" si="129"/>
        <v>1444</v>
      </c>
      <c r="B1447" s="351">
        <v>44634</v>
      </c>
      <c r="C1447" s="375">
        <v>44621</v>
      </c>
      <c r="D1447" s="353" t="s">
        <v>104</v>
      </c>
      <c r="E1447" s="353" t="s">
        <v>204</v>
      </c>
      <c r="F1447" s="354">
        <v>668.98</v>
      </c>
      <c r="G1447" s="353" t="s">
        <v>2785</v>
      </c>
      <c r="H1447" s="353" t="s">
        <v>127</v>
      </c>
      <c r="I1447" s="357" t="s">
        <v>2587</v>
      </c>
      <c r="J1447" s="356" t="s">
        <v>756</v>
      </c>
      <c r="K1447" s="356" t="s">
        <v>704</v>
      </c>
      <c r="L1447" s="357" t="s">
        <v>428</v>
      </c>
      <c r="M1447" s="356">
        <v>202262407</v>
      </c>
      <c r="N1447" s="374">
        <v>44636</v>
      </c>
      <c r="O1447" s="70">
        <f t="shared" si="130"/>
        <v>3</v>
      </c>
      <c r="P1447" s="70">
        <f t="shared" si="131"/>
        <v>3</v>
      </c>
      <c r="Q1447" s="135" t="str">
        <f t="shared" si="132"/>
        <v>Gastos_com_Pessoal</v>
      </c>
    </row>
    <row r="1448" spans="1:17" ht="25.5" hidden="1" x14ac:dyDescent="0.2">
      <c r="A1448" s="366">
        <f t="shared" si="129"/>
        <v>1445</v>
      </c>
      <c r="B1448" s="351">
        <v>44634</v>
      </c>
      <c r="C1448" s="375">
        <v>44621</v>
      </c>
      <c r="D1448" s="353" t="s">
        <v>115</v>
      </c>
      <c r="E1448" s="353" t="s">
        <v>328</v>
      </c>
      <c r="F1448" s="354">
        <v>1500</v>
      </c>
      <c r="G1448" s="353" t="s">
        <v>1010</v>
      </c>
      <c r="H1448" s="353" t="s">
        <v>131</v>
      </c>
      <c r="I1448" s="357" t="s">
        <v>2512</v>
      </c>
      <c r="J1448" s="356" t="s">
        <v>728</v>
      </c>
      <c r="K1448" s="356" t="s">
        <v>704</v>
      </c>
      <c r="L1448" s="357" t="s">
        <v>428</v>
      </c>
      <c r="M1448" s="356">
        <v>1855373</v>
      </c>
      <c r="N1448" s="374">
        <v>44635</v>
      </c>
      <c r="O1448" s="70">
        <f t="shared" si="130"/>
        <v>3</v>
      </c>
      <c r="P1448" s="70">
        <f t="shared" si="131"/>
        <v>3</v>
      </c>
      <c r="Q1448" s="135" t="str">
        <f t="shared" si="132"/>
        <v>Gastos_Gerais</v>
      </c>
    </row>
    <row r="1449" spans="1:17" ht="25.5" hidden="1" x14ac:dyDescent="0.2">
      <c r="A1449" s="366">
        <f t="shared" si="129"/>
        <v>1446</v>
      </c>
      <c r="B1449" s="351">
        <v>44634</v>
      </c>
      <c r="C1449" s="375">
        <v>44621</v>
      </c>
      <c r="D1449" s="353" t="s">
        <v>115</v>
      </c>
      <c r="E1449" s="353" t="s">
        <v>242</v>
      </c>
      <c r="F1449" s="354">
        <v>40800</v>
      </c>
      <c r="G1449" s="353" t="s">
        <v>646</v>
      </c>
      <c r="H1449" s="353" t="s">
        <v>128</v>
      </c>
      <c r="I1449" s="357" t="s">
        <v>645</v>
      </c>
      <c r="J1449" s="356" t="s">
        <v>1078</v>
      </c>
      <c r="K1449" s="356" t="s">
        <v>704</v>
      </c>
      <c r="L1449" s="357" t="s">
        <v>428</v>
      </c>
      <c r="M1449" s="356">
        <v>2022111</v>
      </c>
      <c r="N1449" s="374">
        <v>44627</v>
      </c>
      <c r="O1449" s="70">
        <f t="shared" si="130"/>
        <v>3</v>
      </c>
      <c r="P1449" s="70">
        <f t="shared" si="131"/>
        <v>3</v>
      </c>
      <c r="Q1449" s="135" t="str">
        <f t="shared" si="132"/>
        <v>Gastos_Gerais</v>
      </c>
    </row>
    <row r="1450" spans="1:17" ht="25.5" hidden="1" x14ac:dyDescent="0.2">
      <c r="A1450" s="366">
        <f t="shared" si="129"/>
        <v>1447</v>
      </c>
      <c r="B1450" s="351">
        <v>44634</v>
      </c>
      <c r="C1450" s="375">
        <v>44593</v>
      </c>
      <c r="D1450" s="353" t="s">
        <v>115</v>
      </c>
      <c r="E1450" s="353" t="s">
        <v>336</v>
      </c>
      <c r="F1450" s="354">
        <v>890</v>
      </c>
      <c r="G1450" s="353" t="s">
        <v>2615</v>
      </c>
      <c r="H1450" s="353" t="s">
        <v>139</v>
      </c>
      <c r="I1450" s="357" t="s">
        <v>2786</v>
      </c>
      <c r="J1450" s="356" t="s">
        <v>2787</v>
      </c>
      <c r="K1450" s="356" t="s">
        <v>704</v>
      </c>
      <c r="L1450" s="357" t="s">
        <v>428</v>
      </c>
      <c r="M1450" s="356">
        <v>6248</v>
      </c>
      <c r="N1450" s="374">
        <v>44607</v>
      </c>
      <c r="O1450" s="70">
        <f t="shared" si="130"/>
        <v>3</v>
      </c>
      <c r="P1450" s="70">
        <f t="shared" si="131"/>
        <v>2</v>
      </c>
      <c r="Q1450" s="135" t="str">
        <f t="shared" si="132"/>
        <v>Gastos_Gerais</v>
      </c>
    </row>
    <row r="1451" spans="1:17" ht="25.5" hidden="1" x14ac:dyDescent="0.2">
      <c r="A1451" s="366">
        <f t="shared" si="129"/>
        <v>1448</v>
      </c>
      <c r="B1451" s="351">
        <v>44634</v>
      </c>
      <c r="C1451" s="375">
        <v>44593</v>
      </c>
      <c r="D1451" s="353" t="s">
        <v>115</v>
      </c>
      <c r="E1451" s="353" t="s">
        <v>336</v>
      </c>
      <c r="F1451" s="354">
        <v>80</v>
      </c>
      <c r="G1451" s="353" t="s">
        <v>2615</v>
      </c>
      <c r="H1451" s="353" t="s">
        <v>139</v>
      </c>
      <c r="I1451" s="357" t="s">
        <v>2786</v>
      </c>
      <c r="J1451" s="356" t="s">
        <v>2787</v>
      </c>
      <c r="K1451" s="356" t="s">
        <v>704</v>
      </c>
      <c r="L1451" s="357" t="s">
        <v>428</v>
      </c>
      <c r="M1451" s="356">
        <v>4753</v>
      </c>
      <c r="N1451" s="374">
        <v>44616</v>
      </c>
      <c r="O1451" s="70">
        <f t="shared" si="130"/>
        <v>3</v>
      </c>
      <c r="P1451" s="70">
        <f t="shared" si="131"/>
        <v>2</v>
      </c>
      <c r="Q1451" s="135" t="str">
        <f t="shared" si="132"/>
        <v>Gastos_Gerais</v>
      </c>
    </row>
    <row r="1452" spans="1:17" ht="36" hidden="1" x14ac:dyDescent="0.2">
      <c r="A1452" s="366">
        <f t="shared" si="129"/>
        <v>1449</v>
      </c>
      <c r="B1452" s="351">
        <v>44634</v>
      </c>
      <c r="C1452" s="375">
        <v>44621</v>
      </c>
      <c r="D1452" s="353" t="s">
        <v>115</v>
      </c>
      <c r="E1452" s="353" t="s">
        <v>342</v>
      </c>
      <c r="F1452" s="354">
        <v>120</v>
      </c>
      <c r="G1452" s="353" t="s">
        <v>2788</v>
      </c>
      <c r="H1452" s="353" t="s">
        <v>135</v>
      </c>
      <c r="I1452" s="357" t="s">
        <v>2789</v>
      </c>
      <c r="J1452" s="356" t="s">
        <v>2790</v>
      </c>
      <c r="K1452" s="356" t="s">
        <v>732</v>
      </c>
      <c r="L1452" s="357" t="s">
        <v>1531</v>
      </c>
      <c r="M1452" s="356">
        <v>360208208</v>
      </c>
      <c r="N1452" s="374">
        <v>44634</v>
      </c>
      <c r="O1452" s="70">
        <f t="shared" si="130"/>
        <v>3</v>
      </c>
      <c r="P1452" s="70">
        <f t="shared" si="131"/>
        <v>3</v>
      </c>
      <c r="Q1452" s="135" t="str">
        <f t="shared" si="132"/>
        <v>Gastos_Gerais</v>
      </c>
    </row>
    <row r="1453" spans="1:17" ht="36" hidden="1" x14ac:dyDescent="0.2">
      <c r="A1453" s="366">
        <f t="shared" si="129"/>
        <v>1450</v>
      </c>
      <c r="B1453" s="351">
        <v>44634</v>
      </c>
      <c r="C1453" s="375">
        <v>44621</v>
      </c>
      <c r="D1453" s="353" t="s">
        <v>115</v>
      </c>
      <c r="E1453" s="353" t="s">
        <v>342</v>
      </c>
      <c r="F1453" s="354">
        <v>120</v>
      </c>
      <c r="G1453" s="353" t="s">
        <v>2791</v>
      </c>
      <c r="H1453" s="353" t="s">
        <v>135</v>
      </c>
      <c r="I1453" s="357" t="s">
        <v>2792</v>
      </c>
      <c r="J1453" s="356" t="s">
        <v>1887</v>
      </c>
      <c r="K1453" s="356" t="s">
        <v>732</v>
      </c>
      <c r="L1453" s="357" t="s">
        <v>1531</v>
      </c>
      <c r="M1453" s="356">
        <v>360208208</v>
      </c>
      <c r="N1453" s="374">
        <v>44634</v>
      </c>
      <c r="O1453" s="70">
        <f t="shared" si="130"/>
        <v>3</v>
      </c>
      <c r="P1453" s="70">
        <f t="shared" si="131"/>
        <v>3</v>
      </c>
      <c r="Q1453" s="135" t="str">
        <f t="shared" si="132"/>
        <v>Gastos_Gerais</v>
      </c>
    </row>
    <row r="1454" spans="1:17" ht="36" hidden="1" x14ac:dyDescent="0.2">
      <c r="A1454" s="366">
        <f t="shared" si="129"/>
        <v>1451</v>
      </c>
      <c r="B1454" s="351">
        <v>44634</v>
      </c>
      <c r="C1454" s="375">
        <v>44621</v>
      </c>
      <c r="D1454" s="353" t="s">
        <v>115</v>
      </c>
      <c r="E1454" s="353" t="s">
        <v>342</v>
      </c>
      <c r="F1454" s="354">
        <v>34.799999999999997</v>
      </c>
      <c r="G1454" s="353" t="s">
        <v>2793</v>
      </c>
      <c r="H1454" s="353" t="s">
        <v>135</v>
      </c>
      <c r="I1454" s="357" t="s">
        <v>2792</v>
      </c>
      <c r="J1454" s="356" t="s">
        <v>1887</v>
      </c>
      <c r="K1454" s="356" t="s">
        <v>732</v>
      </c>
      <c r="L1454" s="357" t="s">
        <v>1531</v>
      </c>
      <c r="M1454" s="356">
        <v>360208208</v>
      </c>
      <c r="N1454" s="374">
        <v>44634</v>
      </c>
      <c r="O1454" s="70">
        <f t="shared" si="130"/>
        <v>3</v>
      </c>
      <c r="P1454" s="70">
        <f t="shared" si="131"/>
        <v>3</v>
      </c>
      <c r="Q1454" s="135" t="str">
        <f t="shared" si="132"/>
        <v>Gastos_Gerais</v>
      </c>
    </row>
    <row r="1455" spans="1:17" ht="25.5" hidden="1" x14ac:dyDescent="0.2">
      <c r="A1455" s="366">
        <f t="shared" si="129"/>
        <v>1452</v>
      </c>
      <c r="B1455" s="351">
        <v>44634</v>
      </c>
      <c r="C1455" s="375">
        <v>44621</v>
      </c>
      <c r="D1455" s="353" t="s">
        <v>115</v>
      </c>
      <c r="E1455" s="353" t="s">
        <v>342</v>
      </c>
      <c r="F1455" s="354">
        <v>60</v>
      </c>
      <c r="G1455" s="353" t="s">
        <v>2794</v>
      </c>
      <c r="H1455" s="353" t="s">
        <v>132</v>
      </c>
      <c r="I1455" s="357" t="s">
        <v>2795</v>
      </c>
      <c r="J1455" s="356" t="s">
        <v>1480</v>
      </c>
      <c r="K1455" s="356" t="s">
        <v>732</v>
      </c>
      <c r="L1455" s="357" t="s">
        <v>1531</v>
      </c>
      <c r="M1455" s="356">
        <v>760182643</v>
      </c>
      <c r="N1455" s="374">
        <v>44634</v>
      </c>
      <c r="O1455" s="70">
        <f t="shared" si="130"/>
        <v>3</v>
      </c>
      <c r="P1455" s="70">
        <f t="shared" si="131"/>
        <v>3</v>
      </c>
      <c r="Q1455" s="135" t="str">
        <f t="shared" si="132"/>
        <v>Gastos_Gerais</v>
      </c>
    </row>
    <row r="1456" spans="1:17" ht="36" hidden="1" x14ac:dyDescent="0.2">
      <c r="A1456" s="366">
        <f t="shared" si="129"/>
        <v>1453</v>
      </c>
      <c r="B1456" s="351">
        <v>44634</v>
      </c>
      <c r="C1456" s="375">
        <v>44621</v>
      </c>
      <c r="D1456" s="353" t="s">
        <v>115</v>
      </c>
      <c r="E1456" s="353" t="s">
        <v>342</v>
      </c>
      <c r="F1456" s="354">
        <v>120</v>
      </c>
      <c r="G1456" s="353" t="s">
        <v>2796</v>
      </c>
      <c r="H1456" s="353" t="s">
        <v>139</v>
      </c>
      <c r="I1456" s="357" t="s">
        <v>2797</v>
      </c>
      <c r="J1456" s="356" t="s">
        <v>1760</v>
      </c>
      <c r="K1456" s="356" t="s">
        <v>732</v>
      </c>
      <c r="L1456" s="357" t="s">
        <v>1531</v>
      </c>
      <c r="M1456" s="356">
        <v>760182643</v>
      </c>
      <c r="N1456" s="374">
        <v>44634</v>
      </c>
      <c r="O1456" s="70">
        <f t="shared" si="130"/>
        <v>3</v>
      </c>
      <c r="P1456" s="70">
        <f t="shared" si="131"/>
        <v>3</v>
      </c>
      <c r="Q1456" s="135" t="str">
        <f t="shared" si="132"/>
        <v>Gastos_Gerais</v>
      </c>
    </row>
    <row r="1457" spans="1:17" ht="25.5" hidden="1" x14ac:dyDescent="0.2">
      <c r="A1457" s="366">
        <f t="shared" si="129"/>
        <v>1454</v>
      </c>
      <c r="B1457" s="351">
        <v>44634</v>
      </c>
      <c r="C1457" s="375">
        <v>44621</v>
      </c>
      <c r="D1457" s="353" t="s">
        <v>115</v>
      </c>
      <c r="E1457" s="353" t="s">
        <v>342</v>
      </c>
      <c r="F1457" s="354">
        <v>60</v>
      </c>
      <c r="G1457" s="353" t="s">
        <v>2798</v>
      </c>
      <c r="H1457" s="353" t="s">
        <v>132</v>
      </c>
      <c r="I1457" s="357" t="s">
        <v>1765</v>
      </c>
      <c r="J1457" s="356" t="s">
        <v>1766</v>
      </c>
      <c r="K1457" s="356" t="s">
        <v>732</v>
      </c>
      <c r="L1457" s="357" t="s">
        <v>1531</v>
      </c>
      <c r="M1457" s="356">
        <v>760182643</v>
      </c>
      <c r="N1457" s="374">
        <v>44634</v>
      </c>
      <c r="O1457" s="70">
        <f t="shared" si="130"/>
        <v>3</v>
      </c>
      <c r="P1457" s="70">
        <f t="shared" si="131"/>
        <v>3</v>
      </c>
      <c r="Q1457" s="135" t="str">
        <f t="shared" si="132"/>
        <v>Gastos_Gerais</v>
      </c>
    </row>
    <row r="1458" spans="1:17" ht="25.5" hidden="1" x14ac:dyDescent="0.2">
      <c r="A1458" s="366">
        <f t="shared" si="129"/>
        <v>1455</v>
      </c>
      <c r="B1458" s="351">
        <v>44634</v>
      </c>
      <c r="C1458" s="375">
        <v>44621</v>
      </c>
      <c r="D1458" s="353" t="s">
        <v>115</v>
      </c>
      <c r="E1458" s="353" t="s">
        <v>342</v>
      </c>
      <c r="F1458" s="354">
        <v>120</v>
      </c>
      <c r="G1458" s="353" t="s">
        <v>2799</v>
      </c>
      <c r="H1458" s="353" t="s">
        <v>139</v>
      </c>
      <c r="I1458" s="357" t="s">
        <v>1768</v>
      </c>
      <c r="J1458" s="356" t="s">
        <v>1769</v>
      </c>
      <c r="K1458" s="356" t="s">
        <v>732</v>
      </c>
      <c r="L1458" s="357" t="s">
        <v>1531</v>
      </c>
      <c r="M1458" s="356">
        <v>760182643</v>
      </c>
      <c r="N1458" s="374">
        <v>44634</v>
      </c>
      <c r="O1458" s="70">
        <f t="shared" si="130"/>
        <v>3</v>
      </c>
      <c r="P1458" s="70">
        <f t="shared" si="131"/>
        <v>3</v>
      </c>
      <c r="Q1458" s="135" t="str">
        <f t="shared" si="132"/>
        <v>Gastos_Gerais</v>
      </c>
    </row>
    <row r="1459" spans="1:17" ht="25.5" hidden="1" x14ac:dyDescent="0.2">
      <c r="A1459" s="366">
        <f t="shared" si="129"/>
        <v>1456</v>
      </c>
      <c r="B1459" s="351">
        <v>44634</v>
      </c>
      <c r="C1459" s="375">
        <v>44621</v>
      </c>
      <c r="D1459" s="353" t="s">
        <v>115</v>
      </c>
      <c r="E1459" s="353" t="s">
        <v>342</v>
      </c>
      <c r="F1459" s="354">
        <v>120</v>
      </c>
      <c r="G1459" s="353" t="s">
        <v>2800</v>
      </c>
      <c r="H1459" s="353" t="s">
        <v>139</v>
      </c>
      <c r="I1459" s="357" t="s">
        <v>1777</v>
      </c>
      <c r="J1459" s="356" t="s">
        <v>1778</v>
      </c>
      <c r="K1459" s="356" t="s">
        <v>732</v>
      </c>
      <c r="L1459" s="357" t="s">
        <v>1531</v>
      </c>
      <c r="M1459" s="356">
        <v>760182643</v>
      </c>
      <c r="N1459" s="374">
        <v>44634</v>
      </c>
      <c r="O1459" s="70">
        <f t="shared" si="130"/>
        <v>3</v>
      </c>
      <c r="P1459" s="70">
        <f t="shared" si="131"/>
        <v>3</v>
      </c>
      <c r="Q1459" s="135" t="str">
        <f t="shared" si="132"/>
        <v>Gastos_Gerais</v>
      </c>
    </row>
    <row r="1460" spans="1:17" ht="25.5" hidden="1" x14ac:dyDescent="0.2">
      <c r="A1460" s="366">
        <f t="shared" si="129"/>
        <v>1457</v>
      </c>
      <c r="B1460" s="351">
        <v>44634</v>
      </c>
      <c r="C1460" s="375">
        <v>44621</v>
      </c>
      <c r="D1460" s="353" t="s">
        <v>104</v>
      </c>
      <c r="E1460" s="353" t="s">
        <v>187</v>
      </c>
      <c r="F1460" s="354">
        <v>353.28</v>
      </c>
      <c r="G1460" s="353" t="s">
        <v>1019</v>
      </c>
      <c r="H1460" s="353" t="s">
        <v>658</v>
      </c>
      <c r="I1460" s="357" t="s">
        <v>2801</v>
      </c>
      <c r="J1460" s="356" t="s">
        <v>2802</v>
      </c>
      <c r="K1460" s="356" t="s">
        <v>732</v>
      </c>
      <c r="L1460" s="357" t="s">
        <v>1531</v>
      </c>
      <c r="M1460" s="356">
        <v>760182643</v>
      </c>
      <c r="N1460" s="374">
        <v>44634</v>
      </c>
      <c r="O1460" s="70">
        <f t="shared" si="130"/>
        <v>3</v>
      </c>
      <c r="P1460" s="70">
        <f t="shared" si="131"/>
        <v>3</v>
      </c>
      <c r="Q1460" s="135" t="str">
        <f t="shared" si="132"/>
        <v>Gastos_com_Pessoal</v>
      </c>
    </row>
    <row r="1461" spans="1:17" ht="25.5" hidden="1" x14ac:dyDescent="0.2">
      <c r="A1461" s="366">
        <f t="shared" si="129"/>
        <v>1458</v>
      </c>
      <c r="B1461" s="351">
        <v>44634</v>
      </c>
      <c r="C1461" s="375">
        <v>44621</v>
      </c>
      <c r="D1461" s="353" t="s">
        <v>104</v>
      </c>
      <c r="E1461" s="353" t="s">
        <v>189</v>
      </c>
      <c r="F1461" s="354">
        <v>519.4</v>
      </c>
      <c r="G1461" s="353" t="s">
        <v>915</v>
      </c>
      <c r="H1461" s="353" t="s">
        <v>658</v>
      </c>
      <c r="I1461" s="357" t="s">
        <v>2801</v>
      </c>
      <c r="J1461" s="356" t="s">
        <v>2802</v>
      </c>
      <c r="K1461" s="356" t="s">
        <v>732</v>
      </c>
      <c r="L1461" s="357" t="s">
        <v>1531</v>
      </c>
      <c r="M1461" s="356">
        <v>760182643</v>
      </c>
      <c r="N1461" s="374">
        <v>44634</v>
      </c>
      <c r="O1461" s="70">
        <f t="shared" si="130"/>
        <v>3</v>
      </c>
      <c r="P1461" s="70">
        <f t="shared" si="131"/>
        <v>3</v>
      </c>
      <c r="Q1461" s="135" t="str">
        <f t="shared" si="132"/>
        <v>Gastos_com_Pessoal</v>
      </c>
    </row>
    <row r="1462" spans="1:17" ht="25.5" hidden="1" x14ac:dyDescent="0.2">
      <c r="A1462" s="366">
        <f t="shared" si="129"/>
        <v>1459</v>
      </c>
      <c r="B1462" s="351">
        <v>44634</v>
      </c>
      <c r="C1462" s="375">
        <v>44621</v>
      </c>
      <c r="D1462" s="353" t="s">
        <v>104</v>
      </c>
      <c r="E1462" s="353" t="s">
        <v>191</v>
      </c>
      <c r="F1462" s="354">
        <v>173.13</v>
      </c>
      <c r="G1462" s="353" t="s">
        <v>918</v>
      </c>
      <c r="H1462" s="353" t="s">
        <v>658</v>
      </c>
      <c r="I1462" s="357" t="s">
        <v>2801</v>
      </c>
      <c r="J1462" s="356" t="s">
        <v>2802</v>
      </c>
      <c r="K1462" s="356" t="s">
        <v>732</v>
      </c>
      <c r="L1462" s="357" t="s">
        <v>1531</v>
      </c>
      <c r="M1462" s="356">
        <v>760182643</v>
      </c>
      <c r="N1462" s="374">
        <v>44634</v>
      </c>
      <c r="O1462" s="70">
        <f t="shared" si="130"/>
        <v>3</v>
      </c>
      <c r="P1462" s="70">
        <f t="shared" si="131"/>
        <v>3</v>
      </c>
      <c r="Q1462" s="135" t="str">
        <f t="shared" si="132"/>
        <v>Gastos_com_Pessoal</v>
      </c>
    </row>
    <row r="1463" spans="1:17" ht="36" hidden="1" x14ac:dyDescent="0.2">
      <c r="A1463" s="366">
        <f t="shared" si="129"/>
        <v>1460</v>
      </c>
      <c r="B1463" s="351">
        <v>44634</v>
      </c>
      <c r="C1463" s="375">
        <v>44621</v>
      </c>
      <c r="D1463" s="353" t="s">
        <v>104</v>
      </c>
      <c r="E1463" s="353" t="s">
        <v>193</v>
      </c>
      <c r="F1463" s="354">
        <v>352.71</v>
      </c>
      <c r="G1463" s="353" t="s">
        <v>919</v>
      </c>
      <c r="H1463" s="353" t="s">
        <v>658</v>
      </c>
      <c r="I1463" s="357" t="s">
        <v>2801</v>
      </c>
      <c r="J1463" s="356" t="s">
        <v>2802</v>
      </c>
      <c r="K1463" s="356" t="s">
        <v>732</v>
      </c>
      <c r="L1463" s="357" t="s">
        <v>1531</v>
      </c>
      <c r="M1463" s="356">
        <v>760182643</v>
      </c>
      <c r="N1463" s="374">
        <v>44634</v>
      </c>
      <c r="O1463" s="70">
        <f t="shared" si="130"/>
        <v>3</v>
      </c>
      <c r="P1463" s="70">
        <f t="shared" si="131"/>
        <v>3</v>
      </c>
      <c r="Q1463" s="135" t="str">
        <f t="shared" si="132"/>
        <v>Gastos_com_Pessoal</v>
      </c>
    </row>
    <row r="1464" spans="1:17" ht="25.5" hidden="1" x14ac:dyDescent="0.2">
      <c r="A1464" s="366">
        <f t="shared" si="129"/>
        <v>1461</v>
      </c>
      <c r="B1464" s="351">
        <v>44634</v>
      </c>
      <c r="C1464" s="375">
        <v>44621</v>
      </c>
      <c r="D1464" s="353" t="s">
        <v>104</v>
      </c>
      <c r="E1464" s="353" t="s">
        <v>185</v>
      </c>
      <c r="F1464" s="354">
        <v>71.430000000000007</v>
      </c>
      <c r="G1464" s="353" t="s">
        <v>2803</v>
      </c>
      <c r="H1464" s="353" t="s">
        <v>140</v>
      </c>
      <c r="I1464" s="357" t="s">
        <v>2776</v>
      </c>
      <c r="J1464" s="356" t="s">
        <v>2777</v>
      </c>
      <c r="K1464" s="356" t="s">
        <v>1016</v>
      </c>
      <c r="L1464" s="357" t="s">
        <v>1017</v>
      </c>
      <c r="M1464" s="356" t="s">
        <v>2804</v>
      </c>
      <c r="N1464" s="374">
        <v>44634</v>
      </c>
      <c r="O1464" s="70">
        <f t="shared" si="130"/>
        <v>3</v>
      </c>
      <c r="P1464" s="70">
        <f t="shared" si="131"/>
        <v>3</v>
      </c>
      <c r="Q1464" s="135" t="str">
        <f t="shared" si="132"/>
        <v>Gastos_com_Pessoal</v>
      </c>
    </row>
    <row r="1465" spans="1:17" ht="36" hidden="1" x14ac:dyDescent="0.2">
      <c r="A1465" s="366">
        <f t="shared" si="129"/>
        <v>1462</v>
      </c>
      <c r="B1465" s="351">
        <v>44634</v>
      </c>
      <c r="C1465" s="375">
        <v>44621</v>
      </c>
      <c r="D1465" s="353" t="s">
        <v>115</v>
      </c>
      <c r="E1465" s="353" t="s">
        <v>405</v>
      </c>
      <c r="F1465" s="354">
        <v>708</v>
      </c>
      <c r="G1465" s="353" t="s">
        <v>2805</v>
      </c>
      <c r="H1465" s="353" t="s">
        <v>765</v>
      </c>
      <c r="I1465" s="357" t="s">
        <v>2806</v>
      </c>
      <c r="J1465" s="356" t="s">
        <v>2807</v>
      </c>
      <c r="K1465" s="356" t="s">
        <v>1464</v>
      </c>
      <c r="L1465" s="357" t="s">
        <v>428</v>
      </c>
      <c r="M1465" s="356">
        <v>4581</v>
      </c>
      <c r="N1465" s="374">
        <v>44631</v>
      </c>
      <c r="O1465" s="70">
        <f t="shared" si="130"/>
        <v>3</v>
      </c>
      <c r="P1465" s="70">
        <f t="shared" si="131"/>
        <v>3</v>
      </c>
      <c r="Q1465" s="135" t="str">
        <f t="shared" si="132"/>
        <v>Gastos_Gerais</v>
      </c>
    </row>
    <row r="1466" spans="1:17" ht="25.5" hidden="1" x14ac:dyDescent="0.2">
      <c r="A1466" s="366">
        <f t="shared" si="129"/>
        <v>1463</v>
      </c>
      <c r="B1466" s="351">
        <v>44635</v>
      </c>
      <c r="C1466" s="375">
        <v>44621</v>
      </c>
      <c r="D1466" s="353" t="s">
        <v>115</v>
      </c>
      <c r="E1466" s="353" t="s">
        <v>354</v>
      </c>
      <c r="F1466" s="354">
        <v>24398.400000000001</v>
      </c>
      <c r="G1466" s="353" t="s">
        <v>2808</v>
      </c>
      <c r="H1466" s="353" t="s">
        <v>135</v>
      </c>
      <c r="I1466" s="357" t="s">
        <v>1246</v>
      </c>
      <c r="J1466" s="356" t="s">
        <v>1247</v>
      </c>
      <c r="K1466" s="356" t="s">
        <v>704</v>
      </c>
      <c r="L1466" s="357" t="s">
        <v>428</v>
      </c>
      <c r="M1466" s="356">
        <v>29</v>
      </c>
      <c r="N1466" s="374">
        <v>44630</v>
      </c>
      <c r="O1466" s="70">
        <f t="shared" si="130"/>
        <v>3</v>
      </c>
      <c r="P1466" s="70">
        <f t="shared" si="131"/>
        <v>3</v>
      </c>
      <c r="Q1466" s="135" t="str">
        <f t="shared" si="132"/>
        <v>Gastos_Gerais</v>
      </c>
    </row>
    <row r="1467" spans="1:17" ht="25.5" hidden="1" x14ac:dyDescent="0.2">
      <c r="A1467" s="366">
        <f t="shared" si="129"/>
        <v>1464</v>
      </c>
      <c r="B1467" s="351">
        <v>44635</v>
      </c>
      <c r="C1467" s="375">
        <v>44621</v>
      </c>
      <c r="D1467" s="353" t="s">
        <v>115</v>
      </c>
      <c r="E1467" s="353" t="s">
        <v>328</v>
      </c>
      <c r="F1467" s="354">
        <v>1000</v>
      </c>
      <c r="G1467" s="353" t="s">
        <v>1403</v>
      </c>
      <c r="H1467" s="353" t="s">
        <v>134</v>
      </c>
      <c r="I1467" s="357" t="s">
        <v>2512</v>
      </c>
      <c r="J1467" s="356" t="s">
        <v>728</v>
      </c>
      <c r="K1467" s="356" t="s">
        <v>704</v>
      </c>
      <c r="L1467" s="357" t="s">
        <v>428</v>
      </c>
      <c r="M1467" s="356">
        <v>1856418</v>
      </c>
      <c r="N1467" s="374">
        <v>44635</v>
      </c>
      <c r="O1467" s="70">
        <f t="shared" si="130"/>
        <v>3</v>
      </c>
      <c r="P1467" s="70">
        <f t="shared" si="131"/>
        <v>3</v>
      </c>
      <c r="Q1467" s="135" t="str">
        <f t="shared" si="132"/>
        <v>Gastos_Gerais</v>
      </c>
    </row>
    <row r="1468" spans="1:17" ht="25.5" hidden="1" x14ac:dyDescent="0.2">
      <c r="A1468" s="366">
        <f t="shared" si="129"/>
        <v>1465</v>
      </c>
      <c r="B1468" s="351">
        <v>44635</v>
      </c>
      <c r="C1468" s="375">
        <v>44621</v>
      </c>
      <c r="D1468" s="353" t="s">
        <v>115</v>
      </c>
      <c r="E1468" s="353" t="s">
        <v>306</v>
      </c>
      <c r="F1468" s="354">
        <v>109.9</v>
      </c>
      <c r="G1468" s="353" t="s">
        <v>2809</v>
      </c>
      <c r="H1468" s="353" t="s">
        <v>138</v>
      </c>
      <c r="I1468" s="357" t="s">
        <v>551</v>
      </c>
      <c r="J1468" s="356" t="s">
        <v>2125</v>
      </c>
      <c r="K1468" s="356" t="s">
        <v>704</v>
      </c>
      <c r="L1468" s="357" t="s">
        <v>428</v>
      </c>
      <c r="M1468" s="356">
        <v>461698</v>
      </c>
      <c r="N1468" s="374">
        <v>44635</v>
      </c>
      <c r="O1468" s="70">
        <f t="shared" si="130"/>
        <v>3</v>
      </c>
      <c r="P1468" s="70">
        <f t="shared" si="131"/>
        <v>3</v>
      </c>
      <c r="Q1468" s="135" t="str">
        <f t="shared" si="132"/>
        <v>Gastos_Gerais</v>
      </c>
    </row>
    <row r="1469" spans="1:17" ht="25.5" hidden="1" x14ac:dyDescent="0.2">
      <c r="A1469" s="366">
        <f t="shared" si="129"/>
        <v>1466</v>
      </c>
      <c r="B1469" s="351">
        <v>44635</v>
      </c>
      <c r="C1469" s="375">
        <v>44621</v>
      </c>
      <c r="D1469" s="353" t="s">
        <v>115</v>
      </c>
      <c r="E1469" s="353" t="s">
        <v>354</v>
      </c>
      <c r="F1469" s="354">
        <v>27404</v>
      </c>
      <c r="G1469" s="353" t="s">
        <v>2810</v>
      </c>
      <c r="H1469" s="353" t="s">
        <v>765</v>
      </c>
      <c r="I1469" s="357" t="s">
        <v>1246</v>
      </c>
      <c r="J1469" s="356" t="s">
        <v>1247</v>
      </c>
      <c r="K1469" s="356" t="s">
        <v>704</v>
      </c>
      <c r="L1469" s="357" t="s">
        <v>428</v>
      </c>
      <c r="M1469" s="356">
        <v>28</v>
      </c>
      <c r="N1469" s="374">
        <v>44630</v>
      </c>
      <c r="O1469" s="70">
        <f t="shared" si="130"/>
        <v>3</v>
      </c>
      <c r="P1469" s="70">
        <f t="shared" si="131"/>
        <v>3</v>
      </c>
      <c r="Q1469" s="135" t="str">
        <f t="shared" si="132"/>
        <v>Gastos_Gerais</v>
      </c>
    </row>
    <row r="1470" spans="1:17" ht="25.5" hidden="1" x14ac:dyDescent="0.2">
      <c r="A1470" s="366">
        <f t="shared" ref="A1470:A1530" si="133">IF(B1470="","",ROW()-ROW($A$3))</f>
        <v>1467</v>
      </c>
      <c r="B1470" s="351">
        <v>44635</v>
      </c>
      <c r="C1470" s="375">
        <v>44621</v>
      </c>
      <c r="D1470" s="353" t="s">
        <v>115</v>
      </c>
      <c r="E1470" s="353" t="s">
        <v>308</v>
      </c>
      <c r="F1470" s="354">
        <v>795</v>
      </c>
      <c r="G1470" s="353" t="s">
        <v>717</v>
      </c>
      <c r="H1470" s="353" t="s">
        <v>129</v>
      </c>
      <c r="I1470" s="357" t="s">
        <v>718</v>
      </c>
      <c r="J1470" s="356" t="s">
        <v>719</v>
      </c>
      <c r="K1470" s="356" t="s">
        <v>704</v>
      </c>
      <c r="L1470" s="357" t="s">
        <v>428</v>
      </c>
      <c r="M1470" s="356">
        <v>30854</v>
      </c>
      <c r="N1470" s="374">
        <v>44631</v>
      </c>
      <c r="O1470" s="70">
        <f t="shared" si="130"/>
        <v>3</v>
      </c>
      <c r="P1470" s="70">
        <f t="shared" si="131"/>
        <v>3</v>
      </c>
      <c r="Q1470" s="135" t="str">
        <f t="shared" si="132"/>
        <v>Gastos_Gerais</v>
      </c>
    </row>
    <row r="1471" spans="1:17" ht="25.5" hidden="1" x14ac:dyDescent="0.2">
      <c r="A1471" s="366">
        <f t="shared" si="133"/>
        <v>1468</v>
      </c>
      <c r="B1471" s="351">
        <v>44635</v>
      </c>
      <c r="C1471" s="375">
        <v>44621</v>
      </c>
      <c r="D1471" s="353" t="s">
        <v>115</v>
      </c>
      <c r="E1471" s="353" t="s">
        <v>232</v>
      </c>
      <c r="F1471" s="354">
        <v>22958.99</v>
      </c>
      <c r="G1471" s="353" t="s">
        <v>2495</v>
      </c>
      <c r="H1471" s="353" t="s">
        <v>136</v>
      </c>
      <c r="I1471" s="357" t="s">
        <v>1089</v>
      </c>
      <c r="J1471" s="356" t="s">
        <v>703</v>
      </c>
      <c r="K1471" s="356" t="s">
        <v>704</v>
      </c>
      <c r="L1471" s="357" t="s">
        <v>705</v>
      </c>
      <c r="M1471" s="356" t="s">
        <v>2811</v>
      </c>
      <c r="N1471" s="374">
        <v>44635</v>
      </c>
      <c r="O1471" s="70">
        <f t="shared" si="130"/>
        <v>3</v>
      </c>
      <c r="P1471" s="70">
        <f t="shared" si="131"/>
        <v>3</v>
      </c>
      <c r="Q1471" s="135" t="str">
        <f t="shared" si="132"/>
        <v>Gastos_Gerais</v>
      </c>
    </row>
    <row r="1472" spans="1:17" ht="25.5" hidden="1" x14ac:dyDescent="0.2">
      <c r="A1472" s="366">
        <f t="shared" si="133"/>
        <v>1469</v>
      </c>
      <c r="B1472" s="351">
        <v>44635</v>
      </c>
      <c r="C1472" s="375">
        <v>44621</v>
      </c>
      <c r="D1472" s="353" t="s">
        <v>115</v>
      </c>
      <c r="E1472" s="353" t="s">
        <v>342</v>
      </c>
      <c r="F1472" s="354">
        <v>120</v>
      </c>
      <c r="G1472" s="353" t="s">
        <v>2812</v>
      </c>
      <c r="H1472" s="353" t="s">
        <v>135</v>
      </c>
      <c r="I1472" s="357" t="s">
        <v>2813</v>
      </c>
      <c r="J1472" s="356" t="s">
        <v>1648</v>
      </c>
      <c r="K1472" s="356" t="s">
        <v>732</v>
      </c>
      <c r="L1472" s="357" t="s">
        <v>1531</v>
      </c>
      <c r="M1472" s="356">
        <v>160435225</v>
      </c>
      <c r="N1472" s="374">
        <v>44635</v>
      </c>
      <c r="O1472" s="70">
        <f t="shared" si="130"/>
        <v>3</v>
      </c>
      <c r="P1472" s="70">
        <f t="shared" si="131"/>
        <v>3</v>
      </c>
      <c r="Q1472" s="135" t="str">
        <f t="shared" si="132"/>
        <v>Gastos_Gerais</v>
      </c>
    </row>
    <row r="1473" spans="1:17" ht="25.5" hidden="1" x14ac:dyDescent="0.2">
      <c r="A1473" s="366">
        <f t="shared" si="133"/>
        <v>1470</v>
      </c>
      <c r="B1473" s="351">
        <v>44635</v>
      </c>
      <c r="C1473" s="375">
        <v>44621</v>
      </c>
      <c r="D1473" s="353" t="s">
        <v>115</v>
      </c>
      <c r="E1473" s="353" t="s">
        <v>342</v>
      </c>
      <c r="F1473" s="354">
        <v>120</v>
      </c>
      <c r="G1473" s="353" t="s">
        <v>2814</v>
      </c>
      <c r="H1473" s="353" t="s">
        <v>135</v>
      </c>
      <c r="I1473" s="357" t="s">
        <v>2815</v>
      </c>
      <c r="J1473" s="356" t="s">
        <v>2816</v>
      </c>
      <c r="K1473" s="356" t="s">
        <v>732</v>
      </c>
      <c r="L1473" s="357" t="s">
        <v>1531</v>
      </c>
      <c r="M1473" s="356">
        <v>160435225</v>
      </c>
      <c r="N1473" s="374">
        <v>44635</v>
      </c>
      <c r="O1473" s="70">
        <f t="shared" si="130"/>
        <v>3</v>
      </c>
      <c r="P1473" s="70">
        <f t="shared" si="131"/>
        <v>3</v>
      </c>
      <c r="Q1473" s="135" t="str">
        <f t="shared" si="132"/>
        <v>Gastos_Gerais</v>
      </c>
    </row>
    <row r="1474" spans="1:17" ht="25.5" hidden="1" x14ac:dyDescent="0.2">
      <c r="A1474" s="366">
        <f t="shared" si="133"/>
        <v>1471</v>
      </c>
      <c r="B1474" s="351">
        <v>44635</v>
      </c>
      <c r="C1474" s="375">
        <v>44621</v>
      </c>
      <c r="D1474" s="353" t="s">
        <v>115</v>
      </c>
      <c r="E1474" s="353" t="s">
        <v>342</v>
      </c>
      <c r="F1474" s="354">
        <v>34.799999999999997</v>
      </c>
      <c r="G1474" s="353" t="s">
        <v>2817</v>
      </c>
      <c r="H1474" s="353" t="s">
        <v>135</v>
      </c>
      <c r="I1474" s="357" t="s">
        <v>2815</v>
      </c>
      <c r="J1474" s="356" t="s">
        <v>2816</v>
      </c>
      <c r="K1474" s="356" t="s">
        <v>732</v>
      </c>
      <c r="L1474" s="357" t="s">
        <v>1531</v>
      </c>
      <c r="M1474" s="356">
        <v>160435225</v>
      </c>
      <c r="N1474" s="374">
        <v>44635</v>
      </c>
      <c r="O1474" s="70">
        <f t="shared" si="130"/>
        <v>3</v>
      </c>
      <c r="P1474" s="70">
        <f t="shared" si="131"/>
        <v>3</v>
      </c>
      <c r="Q1474" s="135" t="str">
        <f t="shared" si="132"/>
        <v>Gastos_Gerais</v>
      </c>
    </row>
    <row r="1475" spans="1:17" ht="25.5" hidden="1" x14ac:dyDescent="0.2">
      <c r="A1475" s="366">
        <f t="shared" si="133"/>
        <v>1472</v>
      </c>
      <c r="B1475" s="351">
        <v>44635</v>
      </c>
      <c r="C1475" s="375">
        <v>44621</v>
      </c>
      <c r="D1475" s="353" t="s">
        <v>104</v>
      </c>
      <c r="E1475" s="353" t="s">
        <v>187</v>
      </c>
      <c r="F1475" s="354">
        <v>308.16000000000003</v>
      </c>
      <c r="G1475" s="353" t="s">
        <v>1019</v>
      </c>
      <c r="H1475" s="353" t="s">
        <v>140</v>
      </c>
      <c r="I1475" s="357" t="s">
        <v>2595</v>
      </c>
      <c r="J1475" s="356" t="s">
        <v>909</v>
      </c>
      <c r="K1475" s="356" t="s">
        <v>732</v>
      </c>
      <c r="L1475" s="357" t="s">
        <v>1531</v>
      </c>
      <c r="M1475" s="356">
        <v>160435225</v>
      </c>
      <c r="N1475" s="374">
        <v>44635</v>
      </c>
      <c r="O1475" s="70">
        <f t="shared" si="130"/>
        <v>3</v>
      </c>
      <c r="P1475" s="70">
        <f t="shared" si="131"/>
        <v>3</v>
      </c>
      <c r="Q1475" s="135" t="str">
        <f t="shared" si="132"/>
        <v>Gastos_com_Pessoal</v>
      </c>
    </row>
    <row r="1476" spans="1:17" ht="25.5" hidden="1" x14ac:dyDescent="0.2">
      <c r="A1476" s="366">
        <f t="shared" si="133"/>
        <v>1473</v>
      </c>
      <c r="B1476" s="351">
        <v>44635</v>
      </c>
      <c r="C1476" s="375">
        <v>44621</v>
      </c>
      <c r="D1476" s="353" t="s">
        <v>104</v>
      </c>
      <c r="E1476" s="353" t="s">
        <v>189</v>
      </c>
      <c r="F1476" s="354">
        <v>770.39</v>
      </c>
      <c r="G1476" s="353" t="s">
        <v>915</v>
      </c>
      <c r="H1476" s="353" t="s">
        <v>140</v>
      </c>
      <c r="I1476" s="357" t="s">
        <v>2595</v>
      </c>
      <c r="J1476" s="356" t="s">
        <v>909</v>
      </c>
      <c r="K1476" s="356" t="s">
        <v>732</v>
      </c>
      <c r="L1476" s="357" t="s">
        <v>1531</v>
      </c>
      <c r="M1476" s="356">
        <v>160435225</v>
      </c>
      <c r="N1476" s="374">
        <v>44635</v>
      </c>
      <c r="O1476" s="70">
        <f t="shared" si="130"/>
        <v>3</v>
      </c>
      <c r="P1476" s="70">
        <f t="shared" si="131"/>
        <v>3</v>
      </c>
      <c r="Q1476" s="135" t="str">
        <f t="shared" si="132"/>
        <v>Gastos_com_Pessoal</v>
      </c>
    </row>
    <row r="1477" spans="1:17" ht="25.5" hidden="1" x14ac:dyDescent="0.2">
      <c r="A1477" s="366">
        <f t="shared" si="133"/>
        <v>1474</v>
      </c>
      <c r="B1477" s="351">
        <v>44635</v>
      </c>
      <c r="C1477" s="375">
        <v>44621</v>
      </c>
      <c r="D1477" s="353" t="s">
        <v>104</v>
      </c>
      <c r="E1477" s="353" t="s">
        <v>191</v>
      </c>
      <c r="F1477" s="354">
        <v>256.8</v>
      </c>
      <c r="G1477" s="353" t="s">
        <v>918</v>
      </c>
      <c r="H1477" s="353" t="s">
        <v>140</v>
      </c>
      <c r="I1477" s="357" t="s">
        <v>2595</v>
      </c>
      <c r="J1477" s="356" t="s">
        <v>909</v>
      </c>
      <c r="K1477" s="356" t="s">
        <v>732</v>
      </c>
      <c r="L1477" s="357" t="s">
        <v>1531</v>
      </c>
      <c r="M1477" s="356">
        <v>160435225</v>
      </c>
      <c r="N1477" s="374">
        <v>44635</v>
      </c>
      <c r="O1477" s="70">
        <f t="shared" si="130"/>
        <v>3</v>
      </c>
      <c r="P1477" s="70">
        <f t="shared" si="131"/>
        <v>3</v>
      </c>
      <c r="Q1477" s="135" t="str">
        <f t="shared" si="132"/>
        <v>Gastos_com_Pessoal</v>
      </c>
    </row>
    <row r="1478" spans="1:17" ht="36" hidden="1" x14ac:dyDescent="0.2">
      <c r="A1478" s="366">
        <f t="shared" si="133"/>
        <v>1475</v>
      </c>
      <c r="B1478" s="351">
        <v>44635</v>
      </c>
      <c r="C1478" s="375">
        <v>44621</v>
      </c>
      <c r="D1478" s="353" t="s">
        <v>104</v>
      </c>
      <c r="E1478" s="353" t="s">
        <v>193</v>
      </c>
      <c r="F1478" s="354">
        <v>251.76</v>
      </c>
      <c r="G1478" s="353" t="s">
        <v>919</v>
      </c>
      <c r="H1478" s="353" t="s">
        <v>140</v>
      </c>
      <c r="I1478" s="357" t="s">
        <v>2595</v>
      </c>
      <c r="J1478" s="356" t="s">
        <v>909</v>
      </c>
      <c r="K1478" s="356" t="s">
        <v>732</v>
      </c>
      <c r="L1478" s="357" t="s">
        <v>1531</v>
      </c>
      <c r="M1478" s="356">
        <v>160435225</v>
      </c>
      <c r="N1478" s="374">
        <v>44635</v>
      </c>
      <c r="O1478" s="70">
        <f t="shared" si="130"/>
        <v>3</v>
      </c>
      <c r="P1478" s="70">
        <f t="shared" si="131"/>
        <v>3</v>
      </c>
      <c r="Q1478" s="135" t="str">
        <f t="shared" si="132"/>
        <v>Gastos_com_Pessoal</v>
      </c>
    </row>
    <row r="1479" spans="1:17" ht="25.5" hidden="1" x14ac:dyDescent="0.2">
      <c r="A1479" s="366">
        <f t="shared" si="133"/>
        <v>1476</v>
      </c>
      <c r="B1479" s="351">
        <v>44635</v>
      </c>
      <c r="C1479" s="375">
        <v>44621</v>
      </c>
      <c r="D1479" s="353" t="s">
        <v>115</v>
      </c>
      <c r="E1479" s="353" t="s">
        <v>342</v>
      </c>
      <c r="F1479" s="354">
        <v>120</v>
      </c>
      <c r="G1479" s="353" t="s">
        <v>2800</v>
      </c>
      <c r="H1479" s="353" t="s">
        <v>139</v>
      </c>
      <c r="I1479" s="357" t="s">
        <v>1777</v>
      </c>
      <c r="J1479" s="356" t="s">
        <v>1778</v>
      </c>
      <c r="K1479" s="356" t="s">
        <v>732</v>
      </c>
      <c r="L1479" s="357" t="s">
        <v>1531</v>
      </c>
      <c r="M1479" s="356">
        <v>160435225</v>
      </c>
      <c r="N1479" s="374">
        <v>44635</v>
      </c>
      <c r="O1479" s="70">
        <f t="shared" si="130"/>
        <v>3</v>
      </c>
      <c r="P1479" s="70">
        <f t="shared" si="131"/>
        <v>3</v>
      </c>
      <c r="Q1479" s="135" t="str">
        <f t="shared" si="132"/>
        <v>Gastos_Gerais</v>
      </c>
    </row>
    <row r="1480" spans="1:17" ht="36" hidden="1" x14ac:dyDescent="0.2">
      <c r="A1480" s="366">
        <f t="shared" si="133"/>
        <v>1477</v>
      </c>
      <c r="B1480" s="351">
        <v>44635</v>
      </c>
      <c r="C1480" s="375">
        <v>44621</v>
      </c>
      <c r="D1480" s="353" t="s">
        <v>115</v>
      </c>
      <c r="E1480" s="353" t="s">
        <v>342</v>
      </c>
      <c r="F1480" s="354">
        <v>120</v>
      </c>
      <c r="G1480" s="353" t="s">
        <v>2818</v>
      </c>
      <c r="H1480" s="353" t="s">
        <v>139</v>
      </c>
      <c r="I1480" s="357" t="s">
        <v>2797</v>
      </c>
      <c r="J1480" s="356" t="s">
        <v>1760</v>
      </c>
      <c r="K1480" s="356" t="s">
        <v>732</v>
      </c>
      <c r="L1480" s="357" t="s">
        <v>1531</v>
      </c>
      <c r="M1480" s="356">
        <v>160435225</v>
      </c>
      <c r="N1480" s="374">
        <v>44635</v>
      </c>
      <c r="O1480" s="70">
        <f t="shared" si="130"/>
        <v>3</v>
      </c>
      <c r="P1480" s="70">
        <f t="shared" si="131"/>
        <v>3</v>
      </c>
      <c r="Q1480" s="135" t="str">
        <f t="shared" si="132"/>
        <v>Gastos_Gerais</v>
      </c>
    </row>
    <row r="1481" spans="1:17" ht="25.5" hidden="1" x14ac:dyDescent="0.2">
      <c r="A1481" s="366">
        <f t="shared" si="133"/>
        <v>1478</v>
      </c>
      <c r="B1481" s="351">
        <v>44635</v>
      </c>
      <c r="C1481" s="375">
        <v>44621</v>
      </c>
      <c r="D1481" s="353" t="s">
        <v>115</v>
      </c>
      <c r="E1481" s="353" t="s">
        <v>342</v>
      </c>
      <c r="F1481" s="354">
        <v>120</v>
      </c>
      <c r="G1481" s="353" t="s">
        <v>2799</v>
      </c>
      <c r="H1481" s="353" t="s">
        <v>139</v>
      </c>
      <c r="I1481" s="357" t="s">
        <v>1768</v>
      </c>
      <c r="J1481" s="356" t="s">
        <v>1769</v>
      </c>
      <c r="K1481" s="356" t="s">
        <v>732</v>
      </c>
      <c r="L1481" s="357" t="s">
        <v>1531</v>
      </c>
      <c r="M1481" s="356">
        <v>160435225</v>
      </c>
      <c r="N1481" s="374">
        <v>44635</v>
      </c>
      <c r="O1481" s="70">
        <f t="shared" si="130"/>
        <v>3</v>
      </c>
      <c r="P1481" s="70">
        <f t="shared" si="131"/>
        <v>3</v>
      </c>
      <c r="Q1481" s="135" t="str">
        <f t="shared" si="132"/>
        <v>Gastos_Gerais</v>
      </c>
    </row>
    <row r="1482" spans="1:17" ht="25.5" hidden="1" x14ac:dyDescent="0.2">
      <c r="A1482" s="366">
        <f t="shared" si="133"/>
        <v>1479</v>
      </c>
      <c r="B1482" s="351">
        <v>44635</v>
      </c>
      <c r="C1482" s="375">
        <v>44621</v>
      </c>
      <c r="D1482" s="353" t="s">
        <v>104</v>
      </c>
      <c r="E1482" s="353" t="s">
        <v>189</v>
      </c>
      <c r="F1482" s="354">
        <v>2645.17</v>
      </c>
      <c r="G1482" s="353" t="s">
        <v>2819</v>
      </c>
      <c r="H1482" s="353" t="s">
        <v>132</v>
      </c>
      <c r="I1482" s="357" t="s">
        <v>2820</v>
      </c>
      <c r="J1482" s="356" t="s">
        <v>2821</v>
      </c>
      <c r="K1482" s="356" t="s">
        <v>732</v>
      </c>
      <c r="L1482" s="357" t="s">
        <v>1531</v>
      </c>
      <c r="M1482" s="356">
        <v>160435225</v>
      </c>
      <c r="N1482" s="374">
        <v>44635</v>
      </c>
      <c r="O1482" s="70">
        <f t="shared" ref="O1482:O1540" si="134">IF(B1482=0,0,IF(YEAR(B1482)=$P$1,MONTH(B1482)-$O$1+1,(YEAR(B1482)-$P$1)*12-$O$1+1+MONTH(B1482)))</f>
        <v>3</v>
      </c>
      <c r="P1482" s="70">
        <f t="shared" ref="P1482:P1540" si="135">IF(C1482=0,0,IF(YEAR(C1482)=$P$1,MONTH(C1482)-$O$1+1,(YEAR(C1482)-$P$1)*12-$O$1+1+MONTH(C1482)))</f>
        <v>3</v>
      </c>
      <c r="Q1482" s="135" t="str">
        <f t="shared" ref="Q1482:Q1540" si="136">SUBSTITUTE(D1482," ","_")</f>
        <v>Gastos_com_Pessoal</v>
      </c>
    </row>
    <row r="1483" spans="1:17" ht="25.5" hidden="1" x14ac:dyDescent="0.2">
      <c r="A1483" s="366">
        <f t="shared" si="133"/>
        <v>1480</v>
      </c>
      <c r="B1483" s="351">
        <v>44635</v>
      </c>
      <c r="C1483" s="375">
        <v>44621</v>
      </c>
      <c r="D1483" s="353" t="s">
        <v>104</v>
      </c>
      <c r="E1483" s="353" t="s">
        <v>191</v>
      </c>
      <c r="F1483" s="354">
        <v>918.74</v>
      </c>
      <c r="G1483" s="353" t="s">
        <v>2822</v>
      </c>
      <c r="H1483" s="353" t="s">
        <v>132</v>
      </c>
      <c r="I1483" s="357" t="s">
        <v>2820</v>
      </c>
      <c r="J1483" s="356" t="s">
        <v>2821</v>
      </c>
      <c r="K1483" s="356" t="s">
        <v>732</v>
      </c>
      <c r="L1483" s="357" t="s">
        <v>1531</v>
      </c>
      <c r="M1483" s="356">
        <v>160435225</v>
      </c>
      <c r="N1483" s="374">
        <v>44635</v>
      </c>
      <c r="O1483" s="70">
        <f t="shared" si="134"/>
        <v>3</v>
      </c>
      <c r="P1483" s="70">
        <f t="shared" si="135"/>
        <v>3</v>
      </c>
      <c r="Q1483" s="135" t="str">
        <f t="shared" si="136"/>
        <v>Gastos_com_Pessoal</v>
      </c>
    </row>
    <row r="1484" spans="1:17" ht="25.5" hidden="1" x14ac:dyDescent="0.2">
      <c r="A1484" s="366">
        <f t="shared" si="133"/>
        <v>1481</v>
      </c>
      <c r="B1484" s="351">
        <v>44635</v>
      </c>
      <c r="C1484" s="375">
        <v>44621</v>
      </c>
      <c r="D1484" s="353" t="s">
        <v>104</v>
      </c>
      <c r="E1484" s="353" t="s">
        <v>189</v>
      </c>
      <c r="F1484" s="354">
        <v>2399.9499999999998</v>
      </c>
      <c r="G1484" s="353" t="s">
        <v>2823</v>
      </c>
      <c r="H1484" s="353" t="s">
        <v>658</v>
      </c>
      <c r="I1484" s="357" t="s">
        <v>2824</v>
      </c>
      <c r="J1484" s="356" t="s">
        <v>2825</v>
      </c>
      <c r="K1484" s="356" t="s">
        <v>732</v>
      </c>
      <c r="L1484" s="357" t="s">
        <v>1531</v>
      </c>
      <c r="M1484" s="356">
        <v>160435225</v>
      </c>
      <c r="N1484" s="374">
        <v>44635</v>
      </c>
      <c r="O1484" s="70">
        <f t="shared" si="134"/>
        <v>3</v>
      </c>
      <c r="P1484" s="70">
        <f t="shared" si="135"/>
        <v>3</v>
      </c>
      <c r="Q1484" s="135" t="str">
        <f t="shared" si="136"/>
        <v>Gastos_com_Pessoal</v>
      </c>
    </row>
    <row r="1485" spans="1:17" ht="25.5" hidden="1" x14ac:dyDescent="0.2">
      <c r="A1485" s="366">
        <f t="shared" si="133"/>
        <v>1482</v>
      </c>
      <c r="B1485" s="351">
        <v>44635</v>
      </c>
      <c r="C1485" s="375">
        <v>44621</v>
      </c>
      <c r="D1485" s="353" t="s">
        <v>104</v>
      </c>
      <c r="E1485" s="353" t="s">
        <v>191</v>
      </c>
      <c r="F1485" s="354">
        <v>852.11</v>
      </c>
      <c r="G1485" s="353" t="s">
        <v>2826</v>
      </c>
      <c r="H1485" s="353" t="s">
        <v>658</v>
      </c>
      <c r="I1485" s="357" t="s">
        <v>2824</v>
      </c>
      <c r="J1485" s="356" t="s">
        <v>2825</v>
      </c>
      <c r="K1485" s="356" t="s">
        <v>732</v>
      </c>
      <c r="L1485" s="357" t="s">
        <v>1531</v>
      </c>
      <c r="M1485" s="356">
        <v>160435225</v>
      </c>
      <c r="N1485" s="374">
        <v>44635</v>
      </c>
      <c r="O1485" s="70">
        <f t="shared" si="134"/>
        <v>3</v>
      </c>
      <c r="P1485" s="70">
        <f t="shared" si="135"/>
        <v>3</v>
      </c>
      <c r="Q1485" s="135" t="str">
        <f t="shared" si="136"/>
        <v>Gastos_com_Pessoal</v>
      </c>
    </row>
    <row r="1486" spans="1:17" ht="25.5" hidden="1" x14ac:dyDescent="0.2">
      <c r="A1486" s="366">
        <f t="shared" si="133"/>
        <v>1483</v>
      </c>
      <c r="B1486" s="351">
        <v>44635</v>
      </c>
      <c r="C1486" s="375">
        <v>44621</v>
      </c>
      <c r="D1486" s="353" t="s">
        <v>104</v>
      </c>
      <c r="E1486" s="353" t="s">
        <v>189</v>
      </c>
      <c r="F1486" s="354">
        <v>2399.9499999999998</v>
      </c>
      <c r="G1486" s="353" t="s">
        <v>2827</v>
      </c>
      <c r="H1486" s="353" t="s">
        <v>658</v>
      </c>
      <c r="I1486" s="357" t="s">
        <v>2828</v>
      </c>
      <c r="J1486" s="356" t="s">
        <v>2829</v>
      </c>
      <c r="K1486" s="356" t="s">
        <v>732</v>
      </c>
      <c r="L1486" s="357" t="s">
        <v>1531</v>
      </c>
      <c r="M1486" s="356">
        <v>160435225</v>
      </c>
      <c r="N1486" s="374">
        <v>44635</v>
      </c>
      <c r="O1486" s="70">
        <f t="shared" si="134"/>
        <v>3</v>
      </c>
      <c r="P1486" s="70">
        <f t="shared" si="135"/>
        <v>3</v>
      </c>
      <c r="Q1486" s="135" t="str">
        <f t="shared" si="136"/>
        <v>Gastos_com_Pessoal</v>
      </c>
    </row>
    <row r="1487" spans="1:17" ht="25.5" hidden="1" x14ac:dyDescent="0.2">
      <c r="A1487" s="366">
        <f t="shared" si="133"/>
        <v>1484</v>
      </c>
      <c r="B1487" s="351">
        <v>44635</v>
      </c>
      <c r="C1487" s="375">
        <v>44621</v>
      </c>
      <c r="D1487" s="353" t="s">
        <v>104</v>
      </c>
      <c r="E1487" s="353" t="s">
        <v>191</v>
      </c>
      <c r="F1487" s="354">
        <v>852.11</v>
      </c>
      <c r="G1487" s="353" t="s">
        <v>2830</v>
      </c>
      <c r="H1487" s="353" t="s">
        <v>658</v>
      </c>
      <c r="I1487" s="357" t="s">
        <v>2828</v>
      </c>
      <c r="J1487" s="356" t="s">
        <v>2829</v>
      </c>
      <c r="K1487" s="356" t="s">
        <v>732</v>
      </c>
      <c r="L1487" s="357" t="s">
        <v>1531</v>
      </c>
      <c r="M1487" s="356">
        <v>160435225</v>
      </c>
      <c r="N1487" s="374">
        <v>44635</v>
      </c>
      <c r="O1487" s="70">
        <f t="shared" si="134"/>
        <v>3</v>
      </c>
      <c r="P1487" s="70">
        <f t="shared" si="135"/>
        <v>3</v>
      </c>
      <c r="Q1487" s="135" t="str">
        <f t="shared" si="136"/>
        <v>Gastos_com_Pessoal</v>
      </c>
    </row>
    <row r="1488" spans="1:17" ht="25.5" hidden="1" x14ac:dyDescent="0.2">
      <c r="A1488" s="366">
        <f t="shared" si="133"/>
        <v>1485</v>
      </c>
      <c r="B1488" s="351">
        <v>44635</v>
      </c>
      <c r="C1488" s="375">
        <v>44621</v>
      </c>
      <c r="D1488" s="353" t="s">
        <v>104</v>
      </c>
      <c r="E1488" s="353" t="s">
        <v>189</v>
      </c>
      <c r="F1488" s="354">
        <v>2628.78</v>
      </c>
      <c r="G1488" s="353" t="s">
        <v>2831</v>
      </c>
      <c r="H1488" s="353" t="s">
        <v>132</v>
      </c>
      <c r="I1488" s="357" t="s">
        <v>2832</v>
      </c>
      <c r="J1488" s="356" t="s">
        <v>2833</v>
      </c>
      <c r="K1488" s="356" t="s">
        <v>732</v>
      </c>
      <c r="L1488" s="357" t="s">
        <v>1531</v>
      </c>
      <c r="M1488" s="356">
        <v>160435225</v>
      </c>
      <c r="N1488" s="374">
        <v>44635</v>
      </c>
      <c r="O1488" s="70">
        <f t="shared" si="134"/>
        <v>3</v>
      </c>
      <c r="P1488" s="70">
        <f t="shared" si="135"/>
        <v>3</v>
      </c>
      <c r="Q1488" s="135" t="str">
        <f t="shared" si="136"/>
        <v>Gastos_com_Pessoal</v>
      </c>
    </row>
    <row r="1489" spans="1:17" ht="25.5" hidden="1" x14ac:dyDescent="0.2">
      <c r="A1489" s="366">
        <f t="shared" si="133"/>
        <v>1486</v>
      </c>
      <c r="B1489" s="351">
        <v>44635</v>
      </c>
      <c r="C1489" s="375">
        <v>44621</v>
      </c>
      <c r="D1489" s="353" t="s">
        <v>104</v>
      </c>
      <c r="E1489" s="353" t="s">
        <v>191</v>
      </c>
      <c r="F1489" s="354">
        <v>923.79</v>
      </c>
      <c r="G1489" s="353" t="s">
        <v>2834</v>
      </c>
      <c r="H1489" s="353" t="s">
        <v>132</v>
      </c>
      <c r="I1489" s="357" t="s">
        <v>2832</v>
      </c>
      <c r="J1489" s="356" t="s">
        <v>2833</v>
      </c>
      <c r="K1489" s="356" t="s">
        <v>732</v>
      </c>
      <c r="L1489" s="357" t="s">
        <v>1531</v>
      </c>
      <c r="M1489" s="356">
        <v>160435225</v>
      </c>
      <c r="N1489" s="374">
        <v>44635</v>
      </c>
      <c r="O1489" s="70">
        <f t="shared" si="134"/>
        <v>3</v>
      </c>
      <c r="P1489" s="70">
        <f t="shared" si="135"/>
        <v>3</v>
      </c>
      <c r="Q1489" s="135" t="str">
        <f t="shared" si="136"/>
        <v>Gastos_com_Pessoal</v>
      </c>
    </row>
    <row r="1490" spans="1:17" ht="25.5" hidden="1" x14ac:dyDescent="0.2">
      <c r="A1490" s="366">
        <f t="shared" si="133"/>
        <v>1487</v>
      </c>
      <c r="B1490" s="351">
        <v>44635</v>
      </c>
      <c r="C1490" s="375">
        <v>44621</v>
      </c>
      <c r="D1490" s="353" t="s">
        <v>104</v>
      </c>
      <c r="E1490" s="353" t="s">
        <v>189</v>
      </c>
      <c r="F1490" s="354">
        <v>1523.38</v>
      </c>
      <c r="G1490" s="353" t="s">
        <v>2835</v>
      </c>
      <c r="H1490" s="353" t="s">
        <v>136</v>
      </c>
      <c r="I1490" s="357" t="s">
        <v>2836</v>
      </c>
      <c r="J1490" s="356" t="s">
        <v>2837</v>
      </c>
      <c r="K1490" s="356" t="s">
        <v>732</v>
      </c>
      <c r="L1490" s="357" t="s">
        <v>1531</v>
      </c>
      <c r="M1490" s="356">
        <v>160435225</v>
      </c>
      <c r="N1490" s="374">
        <v>44635</v>
      </c>
      <c r="O1490" s="70">
        <f t="shared" si="134"/>
        <v>3</v>
      </c>
      <c r="P1490" s="70">
        <f t="shared" si="135"/>
        <v>3</v>
      </c>
      <c r="Q1490" s="135" t="str">
        <f t="shared" si="136"/>
        <v>Gastos_com_Pessoal</v>
      </c>
    </row>
    <row r="1491" spans="1:17" ht="25.5" hidden="1" x14ac:dyDescent="0.2">
      <c r="A1491" s="366">
        <f t="shared" si="133"/>
        <v>1488</v>
      </c>
      <c r="B1491" s="351">
        <v>44635</v>
      </c>
      <c r="C1491" s="375">
        <v>44621</v>
      </c>
      <c r="D1491" s="353" t="s">
        <v>104</v>
      </c>
      <c r="E1491" s="353" t="s">
        <v>191</v>
      </c>
      <c r="F1491" s="354">
        <v>507.77</v>
      </c>
      <c r="G1491" s="353" t="s">
        <v>2838</v>
      </c>
      <c r="H1491" s="353" t="s">
        <v>136</v>
      </c>
      <c r="I1491" s="357" t="s">
        <v>2836</v>
      </c>
      <c r="J1491" s="356" t="s">
        <v>2837</v>
      </c>
      <c r="K1491" s="356" t="s">
        <v>732</v>
      </c>
      <c r="L1491" s="357" t="s">
        <v>1531</v>
      </c>
      <c r="M1491" s="356">
        <v>160435225</v>
      </c>
      <c r="N1491" s="374">
        <v>44635</v>
      </c>
      <c r="O1491" s="70">
        <f t="shared" si="134"/>
        <v>3</v>
      </c>
      <c r="P1491" s="70">
        <f t="shared" si="135"/>
        <v>3</v>
      </c>
      <c r="Q1491" s="135" t="str">
        <f t="shared" si="136"/>
        <v>Gastos_com_Pessoal</v>
      </c>
    </row>
    <row r="1492" spans="1:17" ht="25.5" hidden="1" x14ac:dyDescent="0.2">
      <c r="A1492" s="366">
        <f t="shared" si="133"/>
        <v>1489</v>
      </c>
      <c r="B1492" s="351">
        <v>44635</v>
      </c>
      <c r="C1492" s="375">
        <v>44621</v>
      </c>
      <c r="D1492" s="353" t="s">
        <v>104</v>
      </c>
      <c r="E1492" s="353" t="s">
        <v>189</v>
      </c>
      <c r="F1492" s="354">
        <v>2569.4299999999998</v>
      </c>
      <c r="G1492" s="353" t="s">
        <v>2839</v>
      </c>
      <c r="H1492" s="353" t="s">
        <v>134</v>
      </c>
      <c r="I1492" s="357" t="s">
        <v>2840</v>
      </c>
      <c r="J1492" s="356" t="s">
        <v>2841</v>
      </c>
      <c r="K1492" s="356" t="s">
        <v>732</v>
      </c>
      <c r="L1492" s="357" t="s">
        <v>1531</v>
      </c>
      <c r="M1492" s="356">
        <v>160435225</v>
      </c>
      <c r="N1492" s="374">
        <v>44635</v>
      </c>
      <c r="O1492" s="70">
        <f t="shared" si="134"/>
        <v>3</v>
      </c>
      <c r="P1492" s="70">
        <f t="shared" si="135"/>
        <v>3</v>
      </c>
      <c r="Q1492" s="135" t="str">
        <f t="shared" si="136"/>
        <v>Gastos_com_Pessoal</v>
      </c>
    </row>
    <row r="1493" spans="1:17" ht="25.5" hidden="1" x14ac:dyDescent="0.2">
      <c r="A1493" s="366">
        <f t="shared" si="133"/>
        <v>1490</v>
      </c>
      <c r="B1493" s="351">
        <v>44635</v>
      </c>
      <c r="C1493" s="375">
        <v>44621</v>
      </c>
      <c r="D1493" s="353" t="s">
        <v>104</v>
      </c>
      <c r="E1493" s="353" t="s">
        <v>191</v>
      </c>
      <c r="F1493" s="354">
        <v>922.69</v>
      </c>
      <c r="G1493" s="353" t="s">
        <v>2842</v>
      </c>
      <c r="H1493" s="353" t="s">
        <v>134</v>
      </c>
      <c r="I1493" s="357" t="s">
        <v>2840</v>
      </c>
      <c r="J1493" s="356" t="s">
        <v>2841</v>
      </c>
      <c r="K1493" s="356" t="s">
        <v>732</v>
      </c>
      <c r="L1493" s="357" t="s">
        <v>1531</v>
      </c>
      <c r="M1493" s="356">
        <v>160435225</v>
      </c>
      <c r="N1493" s="374">
        <v>44635</v>
      </c>
      <c r="O1493" s="70">
        <f t="shared" si="134"/>
        <v>3</v>
      </c>
      <c r="P1493" s="70">
        <f t="shared" si="135"/>
        <v>3</v>
      </c>
      <c r="Q1493" s="135" t="str">
        <f t="shared" si="136"/>
        <v>Gastos_com_Pessoal</v>
      </c>
    </row>
    <row r="1494" spans="1:17" ht="25.5" hidden="1" x14ac:dyDescent="0.2">
      <c r="A1494" s="366">
        <f t="shared" si="133"/>
        <v>1491</v>
      </c>
      <c r="B1494" s="351">
        <v>44635</v>
      </c>
      <c r="C1494" s="375">
        <v>44621</v>
      </c>
      <c r="D1494" s="353" t="s">
        <v>104</v>
      </c>
      <c r="E1494" s="353" t="s">
        <v>189</v>
      </c>
      <c r="F1494" s="354">
        <v>2316.63</v>
      </c>
      <c r="G1494" s="353" t="s">
        <v>2843</v>
      </c>
      <c r="H1494" s="353" t="s">
        <v>131</v>
      </c>
      <c r="I1494" s="357" t="s">
        <v>2844</v>
      </c>
      <c r="J1494" s="356" t="s">
        <v>2845</v>
      </c>
      <c r="K1494" s="356" t="s">
        <v>732</v>
      </c>
      <c r="L1494" s="357" t="s">
        <v>1531</v>
      </c>
      <c r="M1494" s="356">
        <v>160435225</v>
      </c>
      <c r="N1494" s="374">
        <v>44635</v>
      </c>
      <c r="O1494" s="70">
        <f t="shared" si="134"/>
        <v>3</v>
      </c>
      <c r="P1494" s="70">
        <f t="shared" si="135"/>
        <v>3</v>
      </c>
      <c r="Q1494" s="135" t="str">
        <f t="shared" si="136"/>
        <v>Gastos_com_Pessoal</v>
      </c>
    </row>
    <row r="1495" spans="1:17" ht="25.5" hidden="1" x14ac:dyDescent="0.2">
      <c r="A1495" s="366">
        <f t="shared" si="133"/>
        <v>1492</v>
      </c>
      <c r="B1495" s="351">
        <v>44635</v>
      </c>
      <c r="C1495" s="375">
        <v>44621</v>
      </c>
      <c r="D1495" s="353" t="s">
        <v>104</v>
      </c>
      <c r="E1495" s="353" t="s">
        <v>191</v>
      </c>
      <c r="F1495" s="354">
        <v>817.43</v>
      </c>
      <c r="G1495" s="353" t="s">
        <v>2846</v>
      </c>
      <c r="H1495" s="353" t="s">
        <v>131</v>
      </c>
      <c r="I1495" s="357" t="s">
        <v>2844</v>
      </c>
      <c r="J1495" s="356" t="s">
        <v>2845</v>
      </c>
      <c r="K1495" s="356" t="s">
        <v>732</v>
      </c>
      <c r="L1495" s="357" t="s">
        <v>1531</v>
      </c>
      <c r="M1495" s="356">
        <v>160435225</v>
      </c>
      <c r="N1495" s="374">
        <v>44635</v>
      </c>
      <c r="O1495" s="70">
        <f t="shared" si="134"/>
        <v>3</v>
      </c>
      <c r="P1495" s="70">
        <f t="shared" si="135"/>
        <v>3</v>
      </c>
      <c r="Q1495" s="135" t="str">
        <f t="shared" si="136"/>
        <v>Gastos_com_Pessoal</v>
      </c>
    </row>
    <row r="1496" spans="1:17" ht="25.5" hidden="1" x14ac:dyDescent="0.2">
      <c r="A1496" s="366">
        <f t="shared" si="133"/>
        <v>1493</v>
      </c>
      <c r="B1496" s="351">
        <v>44635</v>
      </c>
      <c r="C1496" s="375">
        <v>44621</v>
      </c>
      <c r="D1496" s="353" t="s">
        <v>104</v>
      </c>
      <c r="E1496" s="353" t="s">
        <v>189</v>
      </c>
      <c r="F1496" s="354">
        <v>2556.7399999999998</v>
      </c>
      <c r="G1496" s="353" t="s">
        <v>2847</v>
      </c>
      <c r="H1496" s="353" t="s">
        <v>131</v>
      </c>
      <c r="I1496" s="357" t="s">
        <v>2848</v>
      </c>
      <c r="J1496" s="356" t="s">
        <v>2849</v>
      </c>
      <c r="K1496" s="356" t="s">
        <v>732</v>
      </c>
      <c r="L1496" s="357" t="s">
        <v>1531</v>
      </c>
      <c r="M1496" s="356">
        <v>160435225</v>
      </c>
      <c r="N1496" s="374">
        <v>44635</v>
      </c>
      <c r="O1496" s="70">
        <f t="shared" si="134"/>
        <v>3</v>
      </c>
      <c r="P1496" s="70">
        <f t="shared" si="135"/>
        <v>3</v>
      </c>
      <c r="Q1496" s="135" t="str">
        <f t="shared" si="136"/>
        <v>Gastos_com_Pessoal</v>
      </c>
    </row>
    <row r="1497" spans="1:17" ht="25.5" hidden="1" x14ac:dyDescent="0.2">
      <c r="A1497" s="366">
        <f t="shared" si="133"/>
        <v>1494</v>
      </c>
      <c r="B1497" s="351">
        <v>44635</v>
      </c>
      <c r="C1497" s="375">
        <v>44621</v>
      </c>
      <c r="D1497" s="353" t="s">
        <v>104</v>
      </c>
      <c r="E1497" s="353" t="s">
        <v>191</v>
      </c>
      <c r="F1497" s="354">
        <v>917.49</v>
      </c>
      <c r="G1497" s="353" t="s">
        <v>2850</v>
      </c>
      <c r="H1497" s="353" t="s">
        <v>131</v>
      </c>
      <c r="I1497" s="357" t="s">
        <v>2848</v>
      </c>
      <c r="J1497" s="356" t="s">
        <v>2849</v>
      </c>
      <c r="K1497" s="356" t="s">
        <v>732</v>
      </c>
      <c r="L1497" s="357" t="s">
        <v>1531</v>
      </c>
      <c r="M1497" s="356">
        <v>160435225</v>
      </c>
      <c r="N1497" s="374">
        <v>44635</v>
      </c>
      <c r="O1497" s="70">
        <f t="shared" si="134"/>
        <v>3</v>
      </c>
      <c r="P1497" s="70">
        <f t="shared" si="135"/>
        <v>3</v>
      </c>
      <c r="Q1497" s="135" t="str">
        <f t="shared" si="136"/>
        <v>Gastos_com_Pessoal</v>
      </c>
    </row>
    <row r="1498" spans="1:17" ht="25.5" hidden="1" x14ac:dyDescent="0.2">
      <c r="A1498" s="366">
        <f t="shared" si="133"/>
        <v>1495</v>
      </c>
      <c r="B1498" s="351">
        <v>44635</v>
      </c>
      <c r="C1498" s="375">
        <v>44621</v>
      </c>
      <c r="D1498" s="353" t="s">
        <v>104</v>
      </c>
      <c r="E1498" s="353" t="s">
        <v>189</v>
      </c>
      <c r="F1498" s="354">
        <v>2399.9499999999998</v>
      </c>
      <c r="G1498" s="353" t="s">
        <v>2851</v>
      </c>
      <c r="H1498" s="353" t="s">
        <v>765</v>
      </c>
      <c r="I1498" s="357" t="s">
        <v>2852</v>
      </c>
      <c r="J1498" s="356" t="s">
        <v>2853</v>
      </c>
      <c r="K1498" s="356" t="s">
        <v>732</v>
      </c>
      <c r="L1498" s="357" t="s">
        <v>1531</v>
      </c>
      <c r="M1498" s="356">
        <v>160435225</v>
      </c>
      <c r="N1498" s="374">
        <v>44635</v>
      </c>
      <c r="O1498" s="70">
        <f t="shared" si="134"/>
        <v>3</v>
      </c>
      <c r="P1498" s="70">
        <f t="shared" si="135"/>
        <v>3</v>
      </c>
      <c r="Q1498" s="135" t="str">
        <f t="shared" si="136"/>
        <v>Gastos_com_Pessoal</v>
      </c>
    </row>
    <row r="1499" spans="1:17" ht="25.5" hidden="1" x14ac:dyDescent="0.2">
      <c r="A1499" s="366">
        <f t="shared" si="133"/>
        <v>1496</v>
      </c>
      <c r="B1499" s="351">
        <v>44635</v>
      </c>
      <c r="C1499" s="375">
        <v>44621</v>
      </c>
      <c r="D1499" s="353" t="s">
        <v>104</v>
      </c>
      <c r="E1499" s="353" t="s">
        <v>191</v>
      </c>
      <c r="F1499" s="354">
        <v>852.11</v>
      </c>
      <c r="G1499" s="353" t="s">
        <v>2851</v>
      </c>
      <c r="H1499" s="353" t="s">
        <v>765</v>
      </c>
      <c r="I1499" s="357" t="s">
        <v>2852</v>
      </c>
      <c r="J1499" s="356" t="s">
        <v>2853</v>
      </c>
      <c r="K1499" s="356" t="s">
        <v>732</v>
      </c>
      <c r="L1499" s="357" t="s">
        <v>1531</v>
      </c>
      <c r="M1499" s="356">
        <v>160435225</v>
      </c>
      <c r="N1499" s="374">
        <v>44635</v>
      </c>
      <c r="O1499" s="70">
        <f t="shared" si="134"/>
        <v>3</v>
      </c>
      <c r="P1499" s="70">
        <f t="shared" si="135"/>
        <v>3</v>
      </c>
      <c r="Q1499" s="135" t="str">
        <f t="shared" si="136"/>
        <v>Gastos_com_Pessoal</v>
      </c>
    </row>
    <row r="1500" spans="1:17" ht="25.5" hidden="1" x14ac:dyDescent="0.2">
      <c r="A1500" s="366">
        <f t="shared" si="133"/>
        <v>1497</v>
      </c>
      <c r="B1500" s="351">
        <v>44635</v>
      </c>
      <c r="C1500" s="375">
        <v>44621</v>
      </c>
      <c r="D1500" s="353" t="s">
        <v>104</v>
      </c>
      <c r="E1500" s="353" t="s">
        <v>189</v>
      </c>
      <c r="F1500" s="354">
        <v>2343.27</v>
      </c>
      <c r="G1500" s="353" t="s">
        <v>2854</v>
      </c>
      <c r="H1500" s="353" t="s">
        <v>135</v>
      </c>
      <c r="I1500" s="357" t="s">
        <v>2855</v>
      </c>
      <c r="J1500" s="356" t="s">
        <v>2856</v>
      </c>
      <c r="K1500" s="356" t="s">
        <v>732</v>
      </c>
      <c r="L1500" s="357" t="s">
        <v>1531</v>
      </c>
      <c r="M1500" s="356">
        <v>160435225</v>
      </c>
      <c r="N1500" s="374">
        <v>44635</v>
      </c>
      <c r="O1500" s="70">
        <f t="shared" si="134"/>
        <v>3</v>
      </c>
      <c r="P1500" s="70">
        <f t="shared" si="135"/>
        <v>3</v>
      </c>
      <c r="Q1500" s="135" t="str">
        <f t="shared" si="136"/>
        <v>Gastos_com_Pessoal</v>
      </c>
    </row>
    <row r="1501" spans="1:17" ht="25.5" hidden="1" x14ac:dyDescent="0.2">
      <c r="A1501" s="366">
        <f t="shared" si="133"/>
        <v>1498</v>
      </c>
      <c r="B1501" s="351">
        <v>44635</v>
      </c>
      <c r="C1501" s="375">
        <v>44621</v>
      </c>
      <c r="D1501" s="353" t="s">
        <v>104</v>
      </c>
      <c r="E1501" s="353" t="s">
        <v>191</v>
      </c>
      <c r="F1501" s="354">
        <v>816.65</v>
      </c>
      <c r="G1501" s="353" t="s">
        <v>2857</v>
      </c>
      <c r="H1501" s="353" t="s">
        <v>135</v>
      </c>
      <c r="I1501" s="357" t="s">
        <v>2855</v>
      </c>
      <c r="J1501" s="356" t="s">
        <v>2856</v>
      </c>
      <c r="K1501" s="356" t="s">
        <v>732</v>
      </c>
      <c r="L1501" s="357" t="s">
        <v>1531</v>
      </c>
      <c r="M1501" s="356">
        <v>160435225</v>
      </c>
      <c r="N1501" s="374">
        <v>44635</v>
      </c>
      <c r="O1501" s="70">
        <f t="shared" si="134"/>
        <v>3</v>
      </c>
      <c r="P1501" s="70">
        <f t="shared" si="135"/>
        <v>3</v>
      </c>
      <c r="Q1501" s="135" t="str">
        <f t="shared" si="136"/>
        <v>Gastos_com_Pessoal</v>
      </c>
    </row>
    <row r="1502" spans="1:17" ht="25.5" hidden="1" x14ac:dyDescent="0.2">
      <c r="A1502" s="366">
        <f t="shared" si="133"/>
        <v>1499</v>
      </c>
      <c r="B1502" s="351">
        <v>44635</v>
      </c>
      <c r="C1502" s="375">
        <v>44621</v>
      </c>
      <c r="D1502" s="353" t="s">
        <v>104</v>
      </c>
      <c r="E1502" s="353" t="s">
        <v>185</v>
      </c>
      <c r="F1502" s="354">
        <v>61.08</v>
      </c>
      <c r="G1502" s="353" t="s">
        <v>2803</v>
      </c>
      <c r="H1502" s="353" t="s">
        <v>658</v>
      </c>
      <c r="I1502" s="357" t="s">
        <v>2801</v>
      </c>
      <c r="J1502" s="356" t="s">
        <v>2802</v>
      </c>
      <c r="K1502" s="356" t="s">
        <v>1016</v>
      </c>
      <c r="L1502" s="357" t="s">
        <v>1017</v>
      </c>
      <c r="M1502" s="356" t="s">
        <v>2858</v>
      </c>
      <c r="N1502" s="374">
        <v>44635</v>
      </c>
      <c r="O1502" s="70">
        <f t="shared" si="134"/>
        <v>3</v>
      </c>
      <c r="P1502" s="70">
        <f t="shared" si="135"/>
        <v>3</v>
      </c>
      <c r="Q1502" s="135" t="str">
        <f t="shared" si="136"/>
        <v>Gastos_com_Pessoal</v>
      </c>
    </row>
    <row r="1503" spans="1:17" ht="25.5" hidden="1" x14ac:dyDescent="0.2">
      <c r="A1503" s="366">
        <f t="shared" si="133"/>
        <v>1500</v>
      </c>
      <c r="B1503" s="351">
        <v>44635</v>
      </c>
      <c r="C1503" s="375">
        <v>44621</v>
      </c>
      <c r="D1503" s="353" t="s">
        <v>115</v>
      </c>
      <c r="E1503" s="353" t="s">
        <v>328</v>
      </c>
      <c r="F1503" s="354">
        <v>189.88</v>
      </c>
      <c r="G1503" s="353" t="s">
        <v>2859</v>
      </c>
      <c r="H1503" s="353" t="s">
        <v>130</v>
      </c>
      <c r="I1503" s="357" t="s">
        <v>2860</v>
      </c>
      <c r="J1503" s="356" t="s">
        <v>2861</v>
      </c>
      <c r="K1503" s="356" t="s">
        <v>1464</v>
      </c>
      <c r="L1503" s="357" t="s">
        <v>428</v>
      </c>
      <c r="M1503" s="356">
        <v>520</v>
      </c>
      <c r="N1503" s="374">
        <v>44635</v>
      </c>
      <c r="O1503" s="70">
        <f t="shared" si="134"/>
        <v>3</v>
      </c>
      <c r="P1503" s="70">
        <f t="shared" si="135"/>
        <v>3</v>
      </c>
      <c r="Q1503" s="135" t="str">
        <f t="shared" si="136"/>
        <v>Gastos_Gerais</v>
      </c>
    </row>
    <row r="1504" spans="1:17" ht="24" hidden="1" x14ac:dyDescent="0.2">
      <c r="A1504" s="366">
        <f t="shared" si="133"/>
        <v>1501</v>
      </c>
      <c r="B1504" s="351">
        <v>44635</v>
      </c>
      <c r="C1504" s="375">
        <v>44621</v>
      </c>
      <c r="D1504" s="353" t="s">
        <v>93</v>
      </c>
      <c r="E1504" s="353" t="s">
        <v>95</v>
      </c>
      <c r="F1504" s="354">
        <v>16653018.199999999</v>
      </c>
      <c r="G1504" s="353" t="s">
        <v>2862</v>
      </c>
      <c r="H1504" s="353" t="s">
        <v>127</v>
      </c>
      <c r="I1504" s="357" t="s">
        <v>2863</v>
      </c>
      <c r="J1504" s="356" t="s">
        <v>811</v>
      </c>
      <c r="K1504" s="356" t="s">
        <v>1554</v>
      </c>
      <c r="L1504" s="357" t="s">
        <v>1066</v>
      </c>
      <c r="M1504" s="356" t="s">
        <v>666</v>
      </c>
      <c r="N1504" s="374">
        <v>44635</v>
      </c>
      <c r="O1504" s="70">
        <f t="shared" si="134"/>
        <v>3</v>
      </c>
      <c r="P1504" s="70">
        <f t="shared" si="135"/>
        <v>3</v>
      </c>
      <c r="Q1504" s="135" t="str">
        <f t="shared" si="136"/>
        <v>Receitas</v>
      </c>
    </row>
    <row r="1505" spans="1:17" ht="25.5" hidden="1" x14ac:dyDescent="0.2">
      <c r="A1505" s="366">
        <f t="shared" si="133"/>
        <v>1502</v>
      </c>
      <c r="B1505" s="351">
        <v>44636</v>
      </c>
      <c r="C1505" s="375">
        <v>44621</v>
      </c>
      <c r="D1505" s="353" t="s">
        <v>115</v>
      </c>
      <c r="E1505" s="353" t="s">
        <v>272</v>
      </c>
      <c r="F1505" s="354">
        <v>39172.75</v>
      </c>
      <c r="G1505" s="353" t="s">
        <v>2864</v>
      </c>
      <c r="H1505" s="353" t="s">
        <v>127</v>
      </c>
      <c r="I1505" s="357" t="s">
        <v>2865</v>
      </c>
      <c r="J1505" s="356" t="s">
        <v>2866</v>
      </c>
      <c r="K1505" s="356" t="s">
        <v>704</v>
      </c>
      <c r="L1505" s="357" t="s">
        <v>428</v>
      </c>
      <c r="M1505" s="356">
        <v>1043</v>
      </c>
      <c r="N1505" s="374">
        <v>44635</v>
      </c>
      <c r="O1505" s="70">
        <f t="shared" si="134"/>
        <v>3</v>
      </c>
      <c r="P1505" s="70">
        <f t="shared" si="135"/>
        <v>3</v>
      </c>
      <c r="Q1505" s="135" t="str">
        <f t="shared" si="136"/>
        <v>Gastos_Gerais</v>
      </c>
    </row>
    <row r="1506" spans="1:17" ht="25.5" hidden="1" x14ac:dyDescent="0.2">
      <c r="A1506" s="366">
        <f t="shared" si="133"/>
        <v>1503</v>
      </c>
      <c r="B1506" s="351">
        <v>44636</v>
      </c>
      <c r="C1506" s="375">
        <v>44621</v>
      </c>
      <c r="D1506" s="353" t="s">
        <v>115</v>
      </c>
      <c r="E1506" s="353" t="s">
        <v>304</v>
      </c>
      <c r="F1506" s="354">
        <v>9950</v>
      </c>
      <c r="G1506" s="353" t="s">
        <v>2867</v>
      </c>
      <c r="H1506" s="353" t="s">
        <v>127</v>
      </c>
      <c r="I1506" s="357" t="s">
        <v>2078</v>
      </c>
      <c r="J1506" s="356" t="s">
        <v>2079</v>
      </c>
      <c r="K1506" s="356" t="s">
        <v>704</v>
      </c>
      <c r="L1506" s="357" t="s">
        <v>428</v>
      </c>
      <c r="M1506" s="356">
        <v>21263</v>
      </c>
      <c r="N1506" s="374">
        <v>44634</v>
      </c>
      <c r="O1506" s="70">
        <f t="shared" si="134"/>
        <v>3</v>
      </c>
      <c r="P1506" s="70">
        <f t="shared" si="135"/>
        <v>3</v>
      </c>
      <c r="Q1506" s="135" t="str">
        <f t="shared" si="136"/>
        <v>Gastos_Gerais</v>
      </c>
    </row>
    <row r="1507" spans="1:17" ht="25.5" hidden="1" x14ac:dyDescent="0.2">
      <c r="A1507" s="366">
        <f t="shared" si="133"/>
        <v>1504</v>
      </c>
      <c r="B1507" s="351">
        <v>44636</v>
      </c>
      <c r="C1507" s="375">
        <v>44621</v>
      </c>
      <c r="D1507" s="353" t="s">
        <v>115</v>
      </c>
      <c r="E1507" s="353" t="s">
        <v>378</v>
      </c>
      <c r="F1507" s="354">
        <v>234.78</v>
      </c>
      <c r="G1507" s="353" t="s">
        <v>2868</v>
      </c>
      <c r="H1507" s="353" t="s">
        <v>136</v>
      </c>
      <c r="I1507" s="357" t="s">
        <v>682</v>
      </c>
      <c r="J1507" s="356" t="s">
        <v>666</v>
      </c>
      <c r="K1507" s="356" t="s">
        <v>704</v>
      </c>
      <c r="L1507" s="357" t="s">
        <v>1016</v>
      </c>
      <c r="M1507" s="356"/>
      <c r="N1507" s="374">
        <v>44636</v>
      </c>
      <c r="O1507" s="70">
        <f t="shared" si="134"/>
        <v>3</v>
      </c>
      <c r="P1507" s="70">
        <f t="shared" si="135"/>
        <v>3</v>
      </c>
      <c r="Q1507" s="135" t="str">
        <f t="shared" si="136"/>
        <v>Gastos_Gerais</v>
      </c>
    </row>
    <row r="1508" spans="1:17" ht="25.5" hidden="1" x14ac:dyDescent="0.2">
      <c r="A1508" s="366">
        <f t="shared" si="133"/>
        <v>1505</v>
      </c>
      <c r="B1508" s="351">
        <v>44636</v>
      </c>
      <c r="C1508" s="375">
        <v>44621</v>
      </c>
      <c r="D1508" s="353" t="s">
        <v>115</v>
      </c>
      <c r="E1508" s="353" t="s">
        <v>230</v>
      </c>
      <c r="F1508" s="354">
        <v>2008.35</v>
      </c>
      <c r="G1508" s="353" t="s">
        <v>758</v>
      </c>
      <c r="H1508" s="353" t="s">
        <v>765</v>
      </c>
      <c r="I1508" s="357" t="s">
        <v>2481</v>
      </c>
      <c r="J1508" s="356" t="s">
        <v>760</v>
      </c>
      <c r="K1508" s="356" t="s">
        <v>704</v>
      </c>
      <c r="L1508" s="357" t="s">
        <v>428</v>
      </c>
      <c r="M1508" s="356">
        <v>74759585</v>
      </c>
      <c r="N1508" s="374">
        <v>44636</v>
      </c>
      <c r="O1508" s="70">
        <f t="shared" si="134"/>
        <v>3</v>
      </c>
      <c r="P1508" s="70">
        <f t="shared" si="135"/>
        <v>3</v>
      </c>
      <c r="Q1508" s="135" t="str">
        <f t="shared" si="136"/>
        <v>Gastos_Gerais</v>
      </c>
    </row>
    <row r="1509" spans="1:17" ht="25.5" hidden="1" x14ac:dyDescent="0.2">
      <c r="A1509" s="366">
        <f t="shared" si="133"/>
        <v>1506</v>
      </c>
      <c r="B1509" s="351">
        <v>44636</v>
      </c>
      <c r="C1509" s="375">
        <v>44621</v>
      </c>
      <c r="D1509" s="353" t="s">
        <v>115</v>
      </c>
      <c r="E1509" s="353" t="s">
        <v>342</v>
      </c>
      <c r="F1509" s="354">
        <v>17.8</v>
      </c>
      <c r="G1509" s="353" t="s">
        <v>2869</v>
      </c>
      <c r="H1509" s="353" t="s">
        <v>132</v>
      </c>
      <c r="I1509" s="357" t="s">
        <v>1479</v>
      </c>
      <c r="J1509" s="356" t="s">
        <v>1480</v>
      </c>
      <c r="K1509" s="356" t="s">
        <v>732</v>
      </c>
      <c r="L1509" s="357" t="s">
        <v>1531</v>
      </c>
      <c r="M1509" s="356">
        <v>960611081</v>
      </c>
      <c r="N1509" s="374">
        <v>44636</v>
      </c>
      <c r="O1509" s="70">
        <f t="shared" si="134"/>
        <v>3</v>
      </c>
      <c r="P1509" s="70">
        <f t="shared" si="135"/>
        <v>3</v>
      </c>
      <c r="Q1509" s="135" t="str">
        <f t="shared" si="136"/>
        <v>Gastos_Gerais</v>
      </c>
    </row>
    <row r="1510" spans="1:17" ht="25.5" hidden="1" x14ac:dyDescent="0.2">
      <c r="A1510" s="366">
        <f t="shared" si="133"/>
        <v>1507</v>
      </c>
      <c r="B1510" s="351">
        <v>44636</v>
      </c>
      <c r="C1510" s="375">
        <v>44621</v>
      </c>
      <c r="D1510" s="353" t="s">
        <v>115</v>
      </c>
      <c r="E1510" s="353" t="s">
        <v>342</v>
      </c>
      <c r="F1510" s="354">
        <v>120</v>
      </c>
      <c r="G1510" s="353" t="s">
        <v>2870</v>
      </c>
      <c r="H1510" s="353" t="s">
        <v>136</v>
      </c>
      <c r="I1510" s="357" t="s">
        <v>2871</v>
      </c>
      <c r="J1510" s="356" t="s">
        <v>2872</v>
      </c>
      <c r="K1510" s="356" t="s">
        <v>732</v>
      </c>
      <c r="L1510" s="357" t="s">
        <v>1531</v>
      </c>
      <c r="M1510" s="356">
        <v>960611081</v>
      </c>
      <c r="N1510" s="374">
        <v>44636</v>
      </c>
      <c r="O1510" s="70">
        <f t="shared" si="134"/>
        <v>3</v>
      </c>
      <c r="P1510" s="70">
        <f t="shared" si="135"/>
        <v>3</v>
      </c>
      <c r="Q1510" s="135" t="str">
        <f t="shared" si="136"/>
        <v>Gastos_Gerais</v>
      </c>
    </row>
    <row r="1511" spans="1:17" ht="25.5" hidden="1" x14ac:dyDescent="0.2">
      <c r="A1511" s="366">
        <f t="shared" si="133"/>
        <v>1508</v>
      </c>
      <c r="B1511" s="351">
        <v>44636</v>
      </c>
      <c r="C1511" s="375">
        <v>44621</v>
      </c>
      <c r="D1511" s="353" t="s">
        <v>115</v>
      </c>
      <c r="E1511" s="353" t="s">
        <v>342</v>
      </c>
      <c r="F1511" s="354">
        <v>120</v>
      </c>
      <c r="G1511" s="353" t="s">
        <v>2873</v>
      </c>
      <c r="H1511" s="353" t="s">
        <v>136</v>
      </c>
      <c r="I1511" s="357" t="s">
        <v>2874</v>
      </c>
      <c r="J1511" s="356" t="s">
        <v>2875</v>
      </c>
      <c r="K1511" s="356" t="s">
        <v>732</v>
      </c>
      <c r="L1511" s="357" t="s">
        <v>1531</v>
      </c>
      <c r="M1511" s="356">
        <v>960611081</v>
      </c>
      <c r="N1511" s="374">
        <v>44636</v>
      </c>
      <c r="O1511" s="70">
        <f t="shared" si="134"/>
        <v>3</v>
      </c>
      <c r="P1511" s="70">
        <f t="shared" si="135"/>
        <v>3</v>
      </c>
      <c r="Q1511" s="135" t="str">
        <f t="shared" si="136"/>
        <v>Gastos_Gerais</v>
      </c>
    </row>
    <row r="1512" spans="1:17" ht="25.5" hidden="1" x14ac:dyDescent="0.2">
      <c r="A1512" s="366">
        <f t="shared" si="133"/>
        <v>1509</v>
      </c>
      <c r="B1512" s="351">
        <v>44636</v>
      </c>
      <c r="C1512" s="375">
        <v>44621</v>
      </c>
      <c r="D1512" s="353" t="s">
        <v>115</v>
      </c>
      <c r="E1512" s="353" t="s">
        <v>342</v>
      </c>
      <c r="F1512" s="354">
        <v>120</v>
      </c>
      <c r="G1512" s="353" t="s">
        <v>2873</v>
      </c>
      <c r="H1512" s="353" t="s">
        <v>136</v>
      </c>
      <c r="I1512" s="357" t="s">
        <v>1625</v>
      </c>
      <c r="J1512" s="356" t="s">
        <v>2876</v>
      </c>
      <c r="K1512" s="356" t="s">
        <v>732</v>
      </c>
      <c r="L1512" s="357" t="s">
        <v>1531</v>
      </c>
      <c r="M1512" s="356">
        <v>960611081</v>
      </c>
      <c r="N1512" s="374">
        <v>44636</v>
      </c>
      <c r="O1512" s="70">
        <f t="shared" si="134"/>
        <v>3</v>
      </c>
      <c r="P1512" s="70">
        <f t="shared" si="135"/>
        <v>3</v>
      </c>
      <c r="Q1512" s="135" t="str">
        <f t="shared" si="136"/>
        <v>Gastos_Gerais</v>
      </c>
    </row>
    <row r="1513" spans="1:17" ht="25.5" hidden="1" x14ac:dyDescent="0.2">
      <c r="A1513" s="366">
        <f t="shared" si="133"/>
        <v>1510</v>
      </c>
      <c r="B1513" s="351">
        <v>44636</v>
      </c>
      <c r="C1513" s="375">
        <v>44621</v>
      </c>
      <c r="D1513" s="353" t="s">
        <v>115</v>
      </c>
      <c r="E1513" s="353" t="s">
        <v>364</v>
      </c>
      <c r="F1513" s="354">
        <v>1499.32</v>
      </c>
      <c r="G1513" s="353" t="s">
        <v>1079</v>
      </c>
      <c r="H1513" s="353" t="s">
        <v>129</v>
      </c>
      <c r="I1513" s="357" t="s">
        <v>2877</v>
      </c>
      <c r="J1513" s="356" t="s">
        <v>2878</v>
      </c>
      <c r="K1513" s="356" t="s">
        <v>1464</v>
      </c>
      <c r="L1513" s="357" t="s">
        <v>428</v>
      </c>
      <c r="M1513" s="356">
        <v>10335</v>
      </c>
      <c r="N1513" s="374">
        <v>44628</v>
      </c>
      <c r="O1513" s="70">
        <f t="shared" si="134"/>
        <v>3</v>
      </c>
      <c r="P1513" s="70">
        <f t="shared" si="135"/>
        <v>3</v>
      </c>
      <c r="Q1513" s="135" t="str">
        <f t="shared" si="136"/>
        <v>Gastos_Gerais</v>
      </c>
    </row>
    <row r="1514" spans="1:17" ht="24" hidden="1" x14ac:dyDescent="0.2">
      <c r="A1514" s="366">
        <f t="shared" si="133"/>
        <v>1511</v>
      </c>
      <c r="B1514" s="351">
        <v>44636</v>
      </c>
      <c r="C1514" s="375">
        <v>44621</v>
      </c>
      <c r="D1514" s="353" t="s">
        <v>93</v>
      </c>
      <c r="E1514" s="353" t="s">
        <v>97</v>
      </c>
      <c r="F1514" s="354">
        <v>132.79</v>
      </c>
      <c r="G1514" s="353" t="s">
        <v>1553</v>
      </c>
      <c r="H1514" s="353" t="s">
        <v>128</v>
      </c>
      <c r="I1514" s="357" t="s">
        <v>664</v>
      </c>
      <c r="J1514" s="356" t="s">
        <v>811</v>
      </c>
      <c r="K1514" s="356" t="s">
        <v>1554</v>
      </c>
      <c r="L1514" s="357" t="s">
        <v>1066</v>
      </c>
      <c r="M1514" s="356" t="s">
        <v>666</v>
      </c>
      <c r="N1514" s="374">
        <v>44630</v>
      </c>
      <c r="O1514" s="70">
        <f t="shared" si="134"/>
        <v>3</v>
      </c>
      <c r="P1514" s="70">
        <f t="shared" si="135"/>
        <v>3</v>
      </c>
      <c r="Q1514" s="135" t="str">
        <f t="shared" si="136"/>
        <v>Receitas</v>
      </c>
    </row>
    <row r="1515" spans="1:17" ht="25.5" hidden="1" x14ac:dyDescent="0.2">
      <c r="A1515" s="366">
        <f t="shared" si="133"/>
        <v>1512</v>
      </c>
      <c r="B1515" s="351">
        <v>44637</v>
      </c>
      <c r="C1515" s="375">
        <v>44593</v>
      </c>
      <c r="D1515" s="353" t="s">
        <v>115</v>
      </c>
      <c r="E1515" s="353" t="s">
        <v>238</v>
      </c>
      <c r="F1515" s="354">
        <v>889</v>
      </c>
      <c r="G1515" s="353" t="s">
        <v>1663</v>
      </c>
      <c r="H1515" s="353" t="s">
        <v>140</v>
      </c>
      <c r="I1515" s="357" t="s">
        <v>662</v>
      </c>
      <c r="J1515" s="356" t="s">
        <v>1094</v>
      </c>
      <c r="K1515" s="356" t="s">
        <v>704</v>
      </c>
      <c r="L1515" s="357" t="s">
        <v>705</v>
      </c>
      <c r="M1515" s="356">
        <v>38317335</v>
      </c>
      <c r="N1515" s="374">
        <v>44636</v>
      </c>
      <c r="O1515" s="70">
        <f t="shared" si="134"/>
        <v>3</v>
      </c>
      <c r="P1515" s="70">
        <f t="shared" si="135"/>
        <v>2</v>
      </c>
      <c r="Q1515" s="135" t="str">
        <f t="shared" si="136"/>
        <v>Gastos_Gerais</v>
      </c>
    </row>
    <row r="1516" spans="1:17" ht="25.5" hidden="1" x14ac:dyDescent="0.2">
      <c r="A1516" s="366">
        <f t="shared" si="133"/>
        <v>1513</v>
      </c>
      <c r="B1516" s="351">
        <v>44637</v>
      </c>
      <c r="C1516" s="375">
        <v>44593</v>
      </c>
      <c r="D1516" s="353" t="s">
        <v>115</v>
      </c>
      <c r="E1516" s="353" t="s">
        <v>238</v>
      </c>
      <c r="F1516" s="354">
        <v>598.99</v>
      </c>
      <c r="G1516" s="353" t="s">
        <v>1663</v>
      </c>
      <c r="H1516" s="353" t="s">
        <v>130</v>
      </c>
      <c r="I1516" s="357" t="s">
        <v>662</v>
      </c>
      <c r="J1516" s="356" t="s">
        <v>1094</v>
      </c>
      <c r="K1516" s="356" t="s">
        <v>704</v>
      </c>
      <c r="L1516" s="357" t="s">
        <v>705</v>
      </c>
      <c r="M1516" s="356">
        <v>382875667</v>
      </c>
      <c r="N1516" s="374">
        <v>44636</v>
      </c>
      <c r="O1516" s="70">
        <f t="shared" si="134"/>
        <v>3</v>
      </c>
      <c r="P1516" s="70">
        <f t="shared" si="135"/>
        <v>2</v>
      </c>
      <c r="Q1516" s="135" t="str">
        <f t="shared" si="136"/>
        <v>Gastos_Gerais</v>
      </c>
    </row>
    <row r="1517" spans="1:17" ht="25.5" hidden="1" x14ac:dyDescent="0.2">
      <c r="A1517" s="366">
        <f t="shared" si="133"/>
        <v>1514</v>
      </c>
      <c r="B1517" s="351">
        <v>44637</v>
      </c>
      <c r="C1517" s="375">
        <v>44621</v>
      </c>
      <c r="D1517" s="353" t="s">
        <v>115</v>
      </c>
      <c r="E1517" s="353" t="s">
        <v>302</v>
      </c>
      <c r="F1517" s="354">
        <v>23828.2</v>
      </c>
      <c r="G1517" s="353" t="s">
        <v>1132</v>
      </c>
      <c r="H1517" s="353" t="s">
        <v>765</v>
      </c>
      <c r="I1517" s="357" t="s">
        <v>2879</v>
      </c>
      <c r="J1517" s="356" t="s">
        <v>1134</v>
      </c>
      <c r="K1517" s="356" t="s">
        <v>704</v>
      </c>
      <c r="L1517" s="357" t="s">
        <v>428</v>
      </c>
      <c r="M1517" s="356">
        <v>920</v>
      </c>
      <c r="N1517" s="374">
        <v>44630</v>
      </c>
      <c r="O1517" s="70">
        <f t="shared" si="134"/>
        <v>3</v>
      </c>
      <c r="P1517" s="70">
        <f t="shared" si="135"/>
        <v>3</v>
      </c>
      <c r="Q1517" s="135" t="str">
        <f t="shared" si="136"/>
        <v>Gastos_Gerais</v>
      </c>
    </row>
    <row r="1518" spans="1:17" ht="25.5" hidden="1" x14ac:dyDescent="0.2">
      <c r="A1518" s="366">
        <f t="shared" si="133"/>
        <v>1515</v>
      </c>
      <c r="B1518" s="351">
        <v>44637</v>
      </c>
      <c r="C1518" s="375">
        <v>44621</v>
      </c>
      <c r="D1518" s="353" t="s">
        <v>115</v>
      </c>
      <c r="E1518" s="353" t="s">
        <v>302</v>
      </c>
      <c r="F1518" s="354">
        <v>34525.81</v>
      </c>
      <c r="G1518" s="353" t="s">
        <v>1135</v>
      </c>
      <c r="H1518" s="353" t="s">
        <v>138</v>
      </c>
      <c r="I1518" s="357" t="s">
        <v>2879</v>
      </c>
      <c r="J1518" s="356" t="s">
        <v>1134</v>
      </c>
      <c r="K1518" s="356" t="s">
        <v>704</v>
      </c>
      <c r="L1518" s="357" t="s">
        <v>428</v>
      </c>
      <c r="M1518" s="356">
        <v>919</v>
      </c>
      <c r="N1518" s="374">
        <v>44630</v>
      </c>
      <c r="O1518" s="70">
        <f t="shared" si="134"/>
        <v>3</v>
      </c>
      <c r="P1518" s="70">
        <f t="shared" si="135"/>
        <v>3</v>
      </c>
      <c r="Q1518" s="135" t="str">
        <f t="shared" si="136"/>
        <v>Gastos_Gerais</v>
      </c>
    </row>
    <row r="1519" spans="1:17" ht="25.5" hidden="1" x14ac:dyDescent="0.2">
      <c r="A1519" s="366">
        <f t="shared" si="133"/>
        <v>1516</v>
      </c>
      <c r="B1519" s="351">
        <v>44637</v>
      </c>
      <c r="C1519" s="375">
        <v>44621</v>
      </c>
      <c r="D1519" s="353" t="s">
        <v>115</v>
      </c>
      <c r="E1519" s="353" t="s">
        <v>328</v>
      </c>
      <c r="F1519" s="354">
        <v>1000</v>
      </c>
      <c r="G1519" s="353" t="s">
        <v>1139</v>
      </c>
      <c r="H1519" s="353" t="s">
        <v>136</v>
      </c>
      <c r="I1519" s="357" t="s">
        <v>2512</v>
      </c>
      <c r="J1519" s="356" t="s">
        <v>728</v>
      </c>
      <c r="K1519" s="356" t="s">
        <v>704</v>
      </c>
      <c r="L1519" s="357" t="s">
        <v>428</v>
      </c>
      <c r="M1519" s="356">
        <v>1857344</v>
      </c>
      <c r="N1519" s="374">
        <v>44637</v>
      </c>
      <c r="O1519" s="70">
        <f t="shared" si="134"/>
        <v>3</v>
      </c>
      <c r="P1519" s="70">
        <f t="shared" si="135"/>
        <v>3</v>
      </c>
      <c r="Q1519" s="135" t="str">
        <f t="shared" si="136"/>
        <v>Gastos_Gerais</v>
      </c>
    </row>
    <row r="1520" spans="1:17" ht="25.5" hidden="1" x14ac:dyDescent="0.2">
      <c r="A1520" s="366">
        <f t="shared" si="133"/>
        <v>1517</v>
      </c>
      <c r="B1520" s="351">
        <v>44637</v>
      </c>
      <c r="C1520" s="375">
        <v>44621</v>
      </c>
      <c r="D1520" s="353" t="s">
        <v>115</v>
      </c>
      <c r="E1520" s="355" t="s">
        <v>272</v>
      </c>
      <c r="F1520" s="354">
        <v>799.5</v>
      </c>
      <c r="G1520" s="353" t="s">
        <v>2880</v>
      </c>
      <c r="H1520" s="353" t="s">
        <v>136</v>
      </c>
      <c r="I1520" s="357" t="s">
        <v>1831</v>
      </c>
      <c r="J1520" s="356" t="s">
        <v>1832</v>
      </c>
      <c r="K1520" s="356" t="s">
        <v>704</v>
      </c>
      <c r="L1520" s="357" t="s">
        <v>428</v>
      </c>
      <c r="M1520" s="356">
        <v>52310</v>
      </c>
      <c r="N1520" s="374">
        <v>44637</v>
      </c>
      <c r="O1520" s="70">
        <f t="shared" si="134"/>
        <v>3</v>
      </c>
      <c r="P1520" s="70">
        <f t="shared" si="135"/>
        <v>3</v>
      </c>
      <c r="Q1520" s="135" t="str">
        <f t="shared" si="136"/>
        <v>Gastos_Gerais</v>
      </c>
    </row>
    <row r="1521" spans="1:17" ht="38.25" x14ac:dyDescent="0.2">
      <c r="A1521" s="366">
        <f t="shared" si="133"/>
        <v>1518</v>
      </c>
      <c r="B1521" s="351">
        <v>44637</v>
      </c>
      <c r="C1521" s="375">
        <v>44621</v>
      </c>
      <c r="D1521" s="353" t="s">
        <v>117</v>
      </c>
      <c r="E1521" s="353" t="s">
        <v>393</v>
      </c>
      <c r="F1521" s="354">
        <v>16248.5</v>
      </c>
      <c r="G1521" s="353" t="s">
        <v>2881</v>
      </c>
      <c r="H1521" s="353" t="s">
        <v>765</v>
      </c>
      <c r="I1521" s="357" t="s">
        <v>2731</v>
      </c>
      <c r="J1521" s="356" t="s">
        <v>2732</v>
      </c>
      <c r="K1521" s="356" t="s">
        <v>704</v>
      </c>
      <c r="L1521" s="357" t="s">
        <v>428</v>
      </c>
      <c r="M1521" s="356">
        <v>30442</v>
      </c>
      <c r="N1521" s="374">
        <v>44631</v>
      </c>
      <c r="O1521" s="70">
        <f t="shared" si="134"/>
        <v>3</v>
      </c>
      <c r="P1521" s="70">
        <f t="shared" si="135"/>
        <v>3</v>
      </c>
      <c r="Q1521" s="135" t="str">
        <f t="shared" si="136"/>
        <v>Aquisição_de_Bens_Permanentes</v>
      </c>
    </row>
    <row r="1522" spans="1:17" ht="38.25" x14ac:dyDescent="0.2">
      <c r="A1522" s="366">
        <f t="shared" si="133"/>
        <v>1519</v>
      </c>
      <c r="B1522" s="351">
        <v>44637</v>
      </c>
      <c r="C1522" s="375">
        <v>44621</v>
      </c>
      <c r="D1522" s="353" t="s">
        <v>117</v>
      </c>
      <c r="E1522" s="353" t="s">
        <v>393</v>
      </c>
      <c r="F1522" s="354">
        <v>14010</v>
      </c>
      <c r="G1522" s="353" t="s">
        <v>2882</v>
      </c>
      <c r="H1522" s="353" t="s">
        <v>139</v>
      </c>
      <c r="I1522" s="357" t="s">
        <v>2731</v>
      </c>
      <c r="J1522" s="356" t="s">
        <v>2732</v>
      </c>
      <c r="K1522" s="356" t="s">
        <v>704</v>
      </c>
      <c r="L1522" s="357" t="s">
        <v>428</v>
      </c>
      <c r="M1522" s="356">
        <v>30367</v>
      </c>
      <c r="N1522" s="374">
        <v>44628</v>
      </c>
      <c r="O1522" s="70">
        <f t="shared" si="134"/>
        <v>3</v>
      </c>
      <c r="P1522" s="70">
        <f t="shared" si="135"/>
        <v>3</v>
      </c>
      <c r="Q1522" s="135" t="str">
        <f t="shared" si="136"/>
        <v>Aquisição_de_Bens_Permanentes</v>
      </c>
    </row>
    <row r="1523" spans="1:17" ht="25.5" hidden="1" x14ac:dyDescent="0.2">
      <c r="A1523" s="366">
        <f t="shared" si="133"/>
        <v>1520</v>
      </c>
      <c r="B1523" s="351">
        <v>44637</v>
      </c>
      <c r="C1523" s="375">
        <v>44621</v>
      </c>
      <c r="D1523" s="353" t="s">
        <v>115</v>
      </c>
      <c r="E1523" s="353" t="s">
        <v>378</v>
      </c>
      <c r="F1523" s="354">
        <v>5590</v>
      </c>
      <c r="G1523" s="353" t="s">
        <v>2882</v>
      </c>
      <c r="H1523" s="353" t="s">
        <v>139</v>
      </c>
      <c r="I1523" s="357" t="s">
        <v>2731</v>
      </c>
      <c r="J1523" s="356" t="s">
        <v>2732</v>
      </c>
      <c r="K1523" s="356" t="s">
        <v>704</v>
      </c>
      <c r="L1523" s="357" t="s">
        <v>428</v>
      </c>
      <c r="M1523" s="356">
        <v>30367</v>
      </c>
      <c r="N1523" s="374">
        <v>44628</v>
      </c>
      <c r="O1523" s="70">
        <f t="shared" si="134"/>
        <v>3</v>
      </c>
      <c r="P1523" s="70">
        <f t="shared" si="135"/>
        <v>3</v>
      </c>
      <c r="Q1523" s="135" t="str">
        <f t="shared" si="136"/>
        <v>Gastos_Gerais</v>
      </c>
    </row>
    <row r="1524" spans="1:17" ht="36" hidden="1" x14ac:dyDescent="0.2">
      <c r="A1524" s="366">
        <f t="shared" si="133"/>
        <v>1521</v>
      </c>
      <c r="B1524" s="351">
        <v>44637</v>
      </c>
      <c r="C1524" s="375">
        <v>44621</v>
      </c>
      <c r="D1524" s="353" t="s">
        <v>115</v>
      </c>
      <c r="E1524" s="353" t="s">
        <v>405</v>
      </c>
      <c r="F1524" s="354">
        <v>442.75</v>
      </c>
      <c r="G1524" s="353" t="s">
        <v>2883</v>
      </c>
      <c r="H1524" s="353" t="s">
        <v>134</v>
      </c>
      <c r="I1524" s="357" t="s">
        <v>2884</v>
      </c>
      <c r="J1524" s="356" t="s">
        <v>738</v>
      </c>
      <c r="K1524" s="356" t="s">
        <v>704</v>
      </c>
      <c r="L1524" s="357" t="s">
        <v>428</v>
      </c>
      <c r="M1524" s="356">
        <v>2450</v>
      </c>
      <c r="N1524" s="374">
        <v>44628</v>
      </c>
      <c r="O1524" s="70">
        <f t="shared" si="134"/>
        <v>3</v>
      </c>
      <c r="P1524" s="70">
        <f t="shared" si="135"/>
        <v>3</v>
      </c>
      <c r="Q1524" s="135" t="str">
        <f t="shared" si="136"/>
        <v>Gastos_Gerais</v>
      </c>
    </row>
    <row r="1525" spans="1:17" ht="36" hidden="1" x14ac:dyDescent="0.2">
      <c r="A1525" s="366">
        <f t="shared" si="133"/>
        <v>1522</v>
      </c>
      <c r="B1525" s="351">
        <v>44637</v>
      </c>
      <c r="C1525" s="375">
        <v>44621</v>
      </c>
      <c r="D1525" s="353" t="s">
        <v>115</v>
      </c>
      <c r="E1525" s="353" t="s">
        <v>405</v>
      </c>
      <c r="F1525" s="354">
        <v>1110.1400000000001</v>
      </c>
      <c r="G1525" s="353" t="s">
        <v>2885</v>
      </c>
      <c r="H1525" s="353" t="s">
        <v>136</v>
      </c>
      <c r="I1525" s="357" t="s">
        <v>2884</v>
      </c>
      <c r="J1525" s="356" t="s">
        <v>738</v>
      </c>
      <c r="K1525" s="356" t="s">
        <v>704</v>
      </c>
      <c r="L1525" s="357" t="s">
        <v>428</v>
      </c>
      <c r="M1525" s="356">
        <v>2453</v>
      </c>
      <c r="N1525" s="374">
        <v>44628</v>
      </c>
      <c r="O1525" s="70">
        <f t="shared" si="134"/>
        <v>3</v>
      </c>
      <c r="P1525" s="70">
        <f t="shared" si="135"/>
        <v>3</v>
      </c>
      <c r="Q1525" s="135" t="str">
        <f t="shared" si="136"/>
        <v>Gastos_Gerais</v>
      </c>
    </row>
    <row r="1526" spans="1:17" ht="36" hidden="1" x14ac:dyDescent="0.2">
      <c r="A1526" s="366">
        <f t="shared" si="133"/>
        <v>1523</v>
      </c>
      <c r="B1526" s="351">
        <v>44637</v>
      </c>
      <c r="C1526" s="375">
        <v>44621</v>
      </c>
      <c r="D1526" s="353" t="s">
        <v>115</v>
      </c>
      <c r="E1526" s="353" t="s">
        <v>405</v>
      </c>
      <c r="F1526" s="354">
        <v>1073.52</v>
      </c>
      <c r="G1526" s="353" t="s">
        <v>2886</v>
      </c>
      <c r="H1526" s="353" t="s">
        <v>135</v>
      </c>
      <c r="I1526" s="357" t="s">
        <v>2884</v>
      </c>
      <c r="J1526" s="356" t="s">
        <v>738</v>
      </c>
      <c r="K1526" s="356" t="s">
        <v>704</v>
      </c>
      <c r="L1526" s="357" t="s">
        <v>428</v>
      </c>
      <c r="M1526" s="356">
        <v>2451</v>
      </c>
      <c r="N1526" s="374">
        <v>44628</v>
      </c>
      <c r="O1526" s="70">
        <f t="shared" si="134"/>
        <v>3</v>
      </c>
      <c r="P1526" s="70">
        <f t="shared" si="135"/>
        <v>3</v>
      </c>
      <c r="Q1526" s="135" t="str">
        <f t="shared" si="136"/>
        <v>Gastos_Gerais</v>
      </c>
    </row>
    <row r="1527" spans="1:17" ht="36" hidden="1" x14ac:dyDescent="0.2">
      <c r="A1527" s="366">
        <f t="shared" si="133"/>
        <v>1524</v>
      </c>
      <c r="B1527" s="351">
        <v>44637</v>
      </c>
      <c r="C1527" s="375">
        <v>44621</v>
      </c>
      <c r="D1527" s="353" t="s">
        <v>115</v>
      </c>
      <c r="E1527" s="353" t="s">
        <v>405</v>
      </c>
      <c r="F1527" s="354">
        <v>567.12</v>
      </c>
      <c r="G1527" s="353" t="s">
        <v>2887</v>
      </c>
      <c r="H1527" s="353" t="s">
        <v>765</v>
      </c>
      <c r="I1527" s="357" t="s">
        <v>2884</v>
      </c>
      <c r="J1527" s="356" t="s">
        <v>738</v>
      </c>
      <c r="K1527" s="356" t="s">
        <v>704</v>
      </c>
      <c r="L1527" s="357" t="s">
        <v>428</v>
      </c>
      <c r="M1527" s="356">
        <v>2454</v>
      </c>
      <c r="N1527" s="374">
        <v>44628</v>
      </c>
      <c r="O1527" s="70">
        <f t="shared" si="134"/>
        <v>3</v>
      </c>
      <c r="P1527" s="70">
        <f t="shared" si="135"/>
        <v>3</v>
      </c>
      <c r="Q1527" s="135" t="str">
        <f t="shared" si="136"/>
        <v>Gastos_Gerais</v>
      </c>
    </row>
    <row r="1528" spans="1:17" ht="36" hidden="1" x14ac:dyDescent="0.2">
      <c r="A1528" s="366">
        <f t="shared" si="133"/>
        <v>1525</v>
      </c>
      <c r="B1528" s="351">
        <v>44637</v>
      </c>
      <c r="C1528" s="375">
        <v>44621</v>
      </c>
      <c r="D1528" s="353" t="s">
        <v>115</v>
      </c>
      <c r="E1528" s="353" t="s">
        <v>405</v>
      </c>
      <c r="F1528" s="354">
        <v>956.34</v>
      </c>
      <c r="G1528" s="353" t="s">
        <v>2888</v>
      </c>
      <c r="H1528" s="353" t="s">
        <v>131</v>
      </c>
      <c r="I1528" s="357" t="s">
        <v>2884</v>
      </c>
      <c r="J1528" s="356" t="s">
        <v>738</v>
      </c>
      <c r="K1528" s="356" t="s">
        <v>704</v>
      </c>
      <c r="L1528" s="357" t="s">
        <v>428</v>
      </c>
      <c r="M1528" s="356">
        <v>2455</v>
      </c>
      <c r="N1528" s="374">
        <v>44628</v>
      </c>
      <c r="O1528" s="70">
        <f t="shared" si="134"/>
        <v>3</v>
      </c>
      <c r="P1528" s="70">
        <f t="shared" si="135"/>
        <v>3</v>
      </c>
      <c r="Q1528" s="135" t="str">
        <f t="shared" si="136"/>
        <v>Gastos_Gerais</v>
      </c>
    </row>
    <row r="1529" spans="1:17" ht="36" hidden="1" x14ac:dyDescent="0.2">
      <c r="A1529" s="366">
        <f t="shared" si="133"/>
        <v>1526</v>
      </c>
      <c r="B1529" s="351">
        <v>44637</v>
      </c>
      <c r="C1529" s="375">
        <v>44621</v>
      </c>
      <c r="D1529" s="353" t="s">
        <v>115</v>
      </c>
      <c r="E1529" s="353" t="s">
        <v>405</v>
      </c>
      <c r="F1529" s="354">
        <v>597.08000000000004</v>
      </c>
      <c r="G1529" s="353" t="s">
        <v>2889</v>
      </c>
      <c r="H1529" s="353" t="s">
        <v>138</v>
      </c>
      <c r="I1529" s="357" t="s">
        <v>2884</v>
      </c>
      <c r="J1529" s="356" t="s">
        <v>738</v>
      </c>
      <c r="K1529" s="356" t="s">
        <v>704</v>
      </c>
      <c r="L1529" s="357" t="s">
        <v>428</v>
      </c>
      <c r="M1529" s="356">
        <v>2452</v>
      </c>
      <c r="N1529" s="374">
        <v>44628</v>
      </c>
      <c r="O1529" s="70">
        <f t="shared" si="134"/>
        <v>3</v>
      </c>
      <c r="P1529" s="70">
        <f t="shared" si="135"/>
        <v>3</v>
      </c>
      <c r="Q1529" s="135" t="str">
        <f t="shared" si="136"/>
        <v>Gastos_Gerais</v>
      </c>
    </row>
    <row r="1530" spans="1:17" ht="36" hidden="1" x14ac:dyDescent="0.2">
      <c r="A1530" s="366">
        <f t="shared" si="133"/>
        <v>1527</v>
      </c>
      <c r="B1530" s="351">
        <v>44637</v>
      </c>
      <c r="C1530" s="375">
        <v>44621</v>
      </c>
      <c r="D1530" s="353" t="s">
        <v>115</v>
      </c>
      <c r="E1530" s="353" t="s">
        <v>405</v>
      </c>
      <c r="F1530" s="354">
        <v>4521.1099999999997</v>
      </c>
      <c r="G1530" s="353" t="s">
        <v>2890</v>
      </c>
      <c r="H1530" s="353" t="s">
        <v>132</v>
      </c>
      <c r="I1530" s="357" t="s">
        <v>2884</v>
      </c>
      <c r="J1530" s="356" t="s">
        <v>738</v>
      </c>
      <c r="K1530" s="356" t="s">
        <v>704</v>
      </c>
      <c r="L1530" s="357" t="s">
        <v>428</v>
      </c>
      <c r="M1530" s="356">
        <v>2449</v>
      </c>
      <c r="N1530" s="374">
        <v>44628</v>
      </c>
      <c r="O1530" s="70">
        <f t="shared" si="134"/>
        <v>3</v>
      </c>
      <c r="P1530" s="70">
        <f t="shared" si="135"/>
        <v>3</v>
      </c>
      <c r="Q1530" s="135" t="str">
        <f t="shared" si="136"/>
        <v>Gastos_Gerais</v>
      </c>
    </row>
    <row r="1531" spans="1:17" ht="38.25" x14ac:dyDescent="0.2">
      <c r="A1531" s="366">
        <f t="shared" ref="A1531:A1592" si="137">IF(B1531="","",ROW()-ROW($A$3))</f>
        <v>1528</v>
      </c>
      <c r="B1531" s="351">
        <v>44637</v>
      </c>
      <c r="C1531" s="375">
        <v>44621</v>
      </c>
      <c r="D1531" s="353" t="s">
        <v>117</v>
      </c>
      <c r="E1531" s="353" t="s">
        <v>389</v>
      </c>
      <c r="F1531" s="354">
        <v>1185</v>
      </c>
      <c r="G1531" s="353" t="s">
        <v>2891</v>
      </c>
      <c r="H1531" s="353" t="s">
        <v>139</v>
      </c>
      <c r="I1531" s="357" t="s">
        <v>515</v>
      </c>
      <c r="J1531" s="356" t="s">
        <v>2892</v>
      </c>
      <c r="K1531" s="356" t="s">
        <v>704</v>
      </c>
      <c r="L1531" s="357" t="s">
        <v>428</v>
      </c>
      <c r="M1531" s="356">
        <v>8539</v>
      </c>
      <c r="N1531" s="374">
        <v>44630</v>
      </c>
      <c r="O1531" s="70">
        <f t="shared" si="134"/>
        <v>3</v>
      </c>
      <c r="P1531" s="70">
        <f t="shared" si="135"/>
        <v>3</v>
      </c>
      <c r="Q1531" s="135" t="str">
        <f t="shared" si="136"/>
        <v>Aquisição_de_Bens_Permanentes</v>
      </c>
    </row>
    <row r="1532" spans="1:17" ht="25.5" hidden="1" x14ac:dyDescent="0.2">
      <c r="A1532" s="366">
        <f t="shared" si="137"/>
        <v>1529</v>
      </c>
      <c r="B1532" s="351">
        <v>44637</v>
      </c>
      <c r="C1532" s="375">
        <v>44621</v>
      </c>
      <c r="D1532" s="353" t="s">
        <v>104</v>
      </c>
      <c r="E1532" s="353" t="s">
        <v>187</v>
      </c>
      <c r="F1532" s="354">
        <v>477.26</v>
      </c>
      <c r="G1532" s="353" t="s">
        <v>1019</v>
      </c>
      <c r="H1532" s="353" t="s">
        <v>658</v>
      </c>
      <c r="I1532" s="357" t="s">
        <v>2893</v>
      </c>
      <c r="J1532" s="356" t="s">
        <v>2894</v>
      </c>
      <c r="K1532" s="356" t="s">
        <v>732</v>
      </c>
      <c r="L1532" s="357" t="s">
        <v>1531</v>
      </c>
      <c r="M1532" s="356" t="s">
        <v>2895</v>
      </c>
      <c r="N1532" s="374">
        <v>44637</v>
      </c>
      <c r="O1532" s="70">
        <f t="shared" si="134"/>
        <v>3</v>
      </c>
      <c r="P1532" s="70">
        <f t="shared" si="135"/>
        <v>3</v>
      </c>
      <c r="Q1532" s="135" t="str">
        <f t="shared" si="136"/>
        <v>Gastos_com_Pessoal</v>
      </c>
    </row>
    <row r="1533" spans="1:17" ht="25.5" hidden="1" x14ac:dyDescent="0.2">
      <c r="A1533" s="366">
        <f t="shared" si="137"/>
        <v>1530</v>
      </c>
      <c r="B1533" s="351">
        <v>44637</v>
      </c>
      <c r="C1533" s="375">
        <v>44621</v>
      </c>
      <c r="D1533" s="353" t="s">
        <v>104</v>
      </c>
      <c r="E1533" s="353" t="s">
        <v>189</v>
      </c>
      <c r="F1533" s="354">
        <v>715.89</v>
      </c>
      <c r="G1533" s="353" t="s">
        <v>915</v>
      </c>
      <c r="H1533" s="353" t="s">
        <v>658</v>
      </c>
      <c r="I1533" s="357" t="s">
        <v>2893</v>
      </c>
      <c r="J1533" s="356" t="s">
        <v>2894</v>
      </c>
      <c r="K1533" s="356" t="s">
        <v>732</v>
      </c>
      <c r="L1533" s="357" t="s">
        <v>1531</v>
      </c>
      <c r="M1533" s="356" t="s">
        <v>2895</v>
      </c>
      <c r="N1533" s="374">
        <v>44637</v>
      </c>
      <c r="O1533" s="70">
        <f t="shared" si="134"/>
        <v>3</v>
      </c>
      <c r="P1533" s="70">
        <f t="shared" si="135"/>
        <v>3</v>
      </c>
      <c r="Q1533" s="135" t="str">
        <f t="shared" si="136"/>
        <v>Gastos_com_Pessoal</v>
      </c>
    </row>
    <row r="1534" spans="1:17" ht="25.5" hidden="1" x14ac:dyDescent="0.2">
      <c r="A1534" s="366">
        <f t="shared" si="137"/>
        <v>1531</v>
      </c>
      <c r="B1534" s="351">
        <v>44637</v>
      </c>
      <c r="C1534" s="375">
        <v>44621</v>
      </c>
      <c r="D1534" s="353" t="s">
        <v>104</v>
      </c>
      <c r="E1534" s="353" t="s">
        <v>191</v>
      </c>
      <c r="F1534" s="354">
        <v>238.63</v>
      </c>
      <c r="G1534" s="353" t="s">
        <v>918</v>
      </c>
      <c r="H1534" s="353" t="s">
        <v>658</v>
      </c>
      <c r="I1534" s="357" t="s">
        <v>2893</v>
      </c>
      <c r="J1534" s="356" t="s">
        <v>2894</v>
      </c>
      <c r="K1534" s="356" t="s">
        <v>732</v>
      </c>
      <c r="L1534" s="357" t="s">
        <v>1531</v>
      </c>
      <c r="M1534" s="356" t="s">
        <v>2895</v>
      </c>
      <c r="N1534" s="374">
        <v>44637</v>
      </c>
      <c r="O1534" s="70">
        <f t="shared" si="134"/>
        <v>3</v>
      </c>
      <c r="P1534" s="70">
        <f t="shared" si="135"/>
        <v>3</v>
      </c>
      <c r="Q1534" s="135" t="str">
        <f t="shared" si="136"/>
        <v>Gastos_com_Pessoal</v>
      </c>
    </row>
    <row r="1535" spans="1:17" ht="36" hidden="1" x14ac:dyDescent="0.2">
      <c r="A1535" s="366">
        <f t="shared" si="137"/>
        <v>1532</v>
      </c>
      <c r="B1535" s="351">
        <v>44637</v>
      </c>
      <c r="C1535" s="375">
        <v>44621</v>
      </c>
      <c r="D1535" s="353" t="s">
        <v>104</v>
      </c>
      <c r="E1535" s="353" t="s">
        <v>193</v>
      </c>
      <c r="F1535" s="354">
        <v>646.80999999999995</v>
      </c>
      <c r="G1535" s="353" t="s">
        <v>919</v>
      </c>
      <c r="H1535" s="353" t="s">
        <v>658</v>
      </c>
      <c r="I1535" s="357" t="s">
        <v>2893</v>
      </c>
      <c r="J1535" s="356" t="s">
        <v>2894</v>
      </c>
      <c r="K1535" s="356" t="s">
        <v>732</v>
      </c>
      <c r="L1535" s="357" t="s">
        <v>1531</v>
      </c>
      <c r="M1535" s="356" t="s">
        <v>2895</v>
      </c>
      <c r="N1535" s="374">
        <v>44637</v>
      </c>
      <c r="O1535" s="70">
        <f t="shared" si="134"/>
        <v>3</v>
      </c>
      <c r="P1535" s="70">
        <f t="shared" si="135"/>
        <v>3</v>
      </c>
      <c r="Q1535" s="135" t="str">
        <f t="shared" si="136"/>
        <v>Gastos_com_Pessoal</v>
      </c>
    </row>
    <row r="1536" spans="1:17" ht="25.5" hidden="1" x14ac:dyDescent="0.2">
      <c r="A1536" s="366">
        <f t="shared" si="137"/>
        <v>1533</v>
      </c>
      <c r="B1536" s="351">
        <v>44637</v>
      </c>
      <c r="C1536" s="375">
        <v>44621</v>
      </c>
      <c r="D1536" s="353" t="s">
        <v>104</v>
      </c>
      <c r="E1536" s="353" t="s">
        <v>187</v>
      </c>
      <c r="F1536" s="354">
        <v>1453.86</v>
      </c>
      <c r="G1536" s="353" t="s">
        <v>1019</v>
      </c>
      <c r="H1536" s="353" t="s">
        <v>140</v>
      </c>
      <c r="I1536" s="357" t="s">
        <v>2896</v>
      </c>
      <c r="J1536" s="356" t="s">
        <v>2897</v>
      </c>
      <c r="K1536" s="356" t="s">
        <v>732</v>
      </c>
      <c r="L1536" s="357" t="s">
        <v>1531</v>
      </c>
      <c r="M1536" s="356" t="s">
        <v>2895</v>
      </c>
      <c r="N1536" s="374">
        <v>44637</v>
      </c>
      <c r="O1536" s="70">
        <f t="shared" si="134"/>
        <v>3</v>
      </c>
      <c r="P1536" s="70">
        <f t="shared" si="135"/>
        <v>3</v>
      </c>
      <c r="Q1536" s="135" t="str">
        <f t="shared" si="136"/>
        <v>Gastos_com_Pessoal</v>
      </c>
    </row>
    <row r="1537" spans="1:17" ht="25.5" hidden="1" x14ac:dyDescent="0.2">
      <c r="A1537" s="366">
        <f t="shared" si="137"/>
        <v>1534</v>
      </c>
      <c r="B1537" s="351">
        <v>44637</v>
      </c>
      <c r="C1537" s="375">
        <v>44621</v>
      </c>
      <c r="D1537" s="353" t="s">
        <v>104</v>
      </c>
      <c r="E1537" s="353" t="s">
        <v>189</v>
      </c>
      <c r="F1537" s="354">
        <v>3392.35</v>
      </c>
      <c r="G1537" s="353" t="s">
        <v>915</v>
      </c>
      <c r="H1537" s="353" t="s">
        <v>140</v>
      </c>
      <c r="I1537" s="357" t="s">
        <v>2896</v>
      </c>
      <c r="J1537" s="356" t="s">
        <v>2897</v>
      </c>
      <c r="K1537" s="356" t="s">
        <v>732</v>
      </c>
      <c r="L1537" s="357" t="s">
        <v>1531</v>
      </c>
      <c r="M1537" s="356" t="s">
        <v>2895</v>
      </c>
      <c r="N1537" s="374">
        <v>44637</v>
      </c>
      <c r="O1537" s="70">
        <f t="shared" si="134"/>
        <v>3</v>
      </c>
      <c r="P1537" s="70">
        <f t="shared" si="135"/>
        <v>3</v>
      </c>
      <c r="Q1537" s="135" t="str">
        <f t="shared" si="136"/>
        <v>Gastos_com_Pessoal</v>
      </c>
    </row>
    <row r="1538" spans="1:17" ht="25.5" hidden="1" x14ac:dyDescent="0.2">
      <c r="A1538" s="366">
        <f t="shared" si="137"/>
        <v>1535</v>
      </c>
      <c r="B1538" s="351">
        <v>44637</v>
      </c>
      <c r="C1538" s="375">
        <v>44621</v>
      </c>
      <c r="D1538" s="353" t="s">
        <v>104</v>
      </c>
      <c r="E1538" s="353" t="s">
        <v>191</v>
      </c>
      <c r="F1538" s="354">
        <v>1130.78</v>
      </c>
      <c r="G1538" s="353" t="s">
        <v>918</v>
      </c>
      <c r="H1538" s="353" t="s">
        <v>140</v>
      </c>
      <c r="I1538" s="357" t="s">
        <v>2896</v>
      </c>
      <c r="J1538" s="356" t="s">
        <v>2897</v>
      </c>
      <c r="K1538" s="356" t="s">
        <v>732</v>
      </c>
      <c r="L1538" s="357" t="s">
        <v>1531</v>
      </c>
      <c r="M1538" s="356" t="s">
        <v>2895</v>
      </c>
      <c r="N1538" s="374">
        <v>44637</v>
      </c>
      <c r="O1538" s="70">
        <f t="shared" si="134"/>
        <v>3</v>
      </c>
      <c r="P1538" s="70">
        <f t="shared" si="135"/>
        <v>3</v>
      </c>
      <c r="Q1538" s="135" t="str">
        <f t="shared" si="136"/>
        <v>Gastos_com_Pessoal</v>
      </c>
    </row>
    <row r="1539" spans="1:17" ht="36" hidden="1" x14ac:dyDescent="0.2">
      <c r="A1539" s="366">
        <f t="shared" si="137"/>
        <v>1536</v>
      </c>
      <c r="B1539" s="351">
        <v>44637</v>
      </c>
      <c r="C1539" s="375">
        <v>44621</v>
      </c>
      <c r="D1539" s="353" t="s">
        <v>104</v>
      </c>
      <c r="E1539" s="353" t="s">
        <v>193</v>
      </c>
      <c r="F1539" s="354">
        <v>7598.28</v>
      </c>
      <c r="G1539" s="353" t="s">
        <v>919</v>
      </c>
      <c r="H1539" s="353" t="s">
        <v>140</v>
      </c>
      <c r="I1539" s="357" t="s">
        <v>2896</v>
      </c>
      <c r="J1539" s="356" t="s">
        <v>2897</v>
      </c>
      <c r="K1539" s="356" t="s">
        <v>732</v>
      </c>
      <c r="L1539" s="357" t="s">
        <v>1531</v>
      </c>
      <c r="M1539" s="356" t="s">
        <v>2895</v>
      </c>
      <c r="N1539" s="374">
        <v>44637</v>
      </c>
      <c r="O1539" s="70">
        <f t="shared" si="134"/>
        <v>3</v>
      </c>
      <c r="P1539" s="70">
        <f t="shared" si="135"/>
        <v>3</v>
      </c>
      <c r="Q1539" s="135" t="str">
        <f t="shared" si="136"/>
        <v>Gastos_com_Pessoal</v>
      </c>
    </row>
    <row r="1540" spans="1:17" ht="36" hidden="1" x14ac:dyDescent="0.2">
      <c r="A1540" s="366">
        <f t="shared" si="137"/>
        <v>1537</v>
      </c>
      <c r="B1540" s="351">
        <v>44637</v>
      </c>
      <c r="C1540" s="375">
        <v>44621</v>
      </c>
      <c r="D1540" s="353" t="s">
        <v>115</v>
      </c>
      <c r="E1540" s="353" t="s">
        <v>342</v>
      </c>
      <c r="F1540" s="354">
        <v>120</v>
      </c>
      <c r="G1540" s="353" t="s">
        <v>2898</v>
      </c>
      <c r="H1540" s="353" t="s">
        <v>139</v>
      </c>
      <c r="I1540" s="357" t="s">
        <v>1768</v>
      </c>
      <c r="J1540" s="356" t="s">
        <v>1769</v>
      </c>
      <c r="K1540" s="356" t="s">
        <v>732</v>
      </c>
      <c r="L1540" s="357" t="s">
        <v>1531</v>
      </c>
      <c r="M1540" s="356" t="s">
        <v>2895</v>
      </c>
      <c r="N1540" s="374">
        <v>44637</v>
      </c>
      <c r="O1540" s="70">
        <f t="shared" si="134"/>
        <v>3</v>
      </c>
      <c r="P1540" s="70">
        <f t="shared" si="135"/>
        <v>3</v>
      </c>
      <c r="Q1540" s="135" t="str">
        <f t="shared" si="136"/>
        <v>Gastos_Gerais</v>
      </c>
    </row>
    <row r="1541" spans="1:17" ht="36" hidden="1" x14ac:dyDescent="0.2">
      <c r="A1541" s="366">
        <f t="shared" si="137"/>
        <v>1538</v>
      </c>
      <c r="B1541" s="351">
        <v>44637</v>
      </c>
      <c r="C1541" s="375">
        <v>44621</v>
      </c>
      <c r="D1541" s="353" t="s">
        <v>115</v>
      </c>
      <c r="E1541" s="353" t="s">
        <v>342</v>
      </c>
      <c r="F1541" s="354">
        <v>120</v>
      </c>
      <c r="G1541" s="353" t="s">
        <v>2899</v>
      </c>
      <c r="H1541" s="353" t="s">
        <v>139</v>
      </c>
      <c r="I1541" s="357" t="s">
        <v>2797</v>
      </c>
      <c r="J1541" s="356" t="s">
        <v>1760</v>
      </c>
      <c r="K1541" s="356" t="s">
        <v>732</v>
      </c>
      <c r="L1541" s="357" t="s">
        <v>1531</v>
      </c>
      <c r="M1541" s="356" t="s">
        <v>2895</v>
      </c>
      <c r="N1541" s="374">
        <v>44637</v>
      </c>
      <c r="O1541" s="70">
        <f t="shared" ref="O1541:O1604" si="138">IF(B1541=0,0,IF(YEAR(B1541)=$P$1,MONTH(B1541)-$O$1+1,(YEAR(B1541)-$P$1)*12-$O$1+1+MONTH(B1541)))</f>
        <v>3</v>
      </c>
      <c r="P1541" s="70">
        <f t="shared" ref="P1541:P1604" si="139">IF(C1541=0,0,IF(YEAR(C1541)=$P$1,MONTH(C1541)-$O$1+1,(YEAR(C1541)-$P$1)*12-$O$1+1+MONTH(C1541)))</f>
        <v>3</v>
      </c>
      <c r="Q1541" s="135" t="str">
        <f t="shared" ref="Q1541:Q1604" si="140">SUBSTITUTE(D1541," ","_")</f>
        <v>Gastos_Gerais</v>
      </c>
    </row>
    <row r="1542" spans="1:17" ht="36" hidden="1" x14ac:dyDescent="0.2">
      <c r="A1542" s="366">
        <f t="shared" si="137"/>
        <v>1539</v>
      </c>
      <c r="B1542" s="351">
        <v>44637</v>
      </c>
      <c r="C1542" s="375">
        <v>44621</v>
      </c>
      <c r="D1542" s="353" t="s">
        <v>115</v>
      </c>
      <c r="E1542" s="353" t="s">
        <v>342</v>
      </c>
      <c r="F1542" s="354">
        <v>120</v>
      </c>
      <c r="G1542" s="353" t="s">
        <v>2900</v>
      </c>
      <c r="H1542" s="353" t="s">
        <v>139</v>
      </c>
      <c r="I1542" s="357" t="s">
        <v>1777</v>
      </c>
      <c r="J1542" s="356" t="s">
        <v>1778</v>
      </c>
      <c r="K1542" s="356" t="s">
        <v>732</v>
      </c>
      <c r="L1542" s="357" t="s">
        <v>1531</v>
      </c>
      <c r="M1542" s="356" t="s">
        <v>2895</v>
      </c>
      <c r="N1542" s="374">
        <v>44637</v>
      </c>
      <c r="O1542" s="70">
        <f t="shared" si="138"/>
        <v>3</v>
      </c>
      <c r="P1542" s="70">
        <f t="shared" si="139"/>
        <v>3</v>
      </c>
      <c r="Q1542" s="135" t="str">
        <f t="shared" si="140"/>
        <v>Gastos_Gerais</v>
      </c>
    </row>
    <row r="1543" spans="1:17" ht="25.5" hidden="1" x14ac:dyDescent="0.2">
      <c r="A1543" s="366">
        <f t="shared" si="137"/>
        <v>1540</v>
      </c>
      <c r="B1543" s="351">
        <v>44637</v>
      </c>
      <c r="C1543" s="375">
        <v>44621</v>
      </c>
      <c r="D1543" s="353" t="s">
        <v>115</v>
      </c>
      <c r="E1543" s="353" t="s">
        <v>342</v>
      </c>
      <c r="F1543" s="354">
        <v>17.600000000000001</v>
      </c>
      <c r="G1543" s="353" t="s">
        <v>2901</v>
      </c>
      <c r="H1543" s="353" t="s">
        <v>139</v>
      </c>
      <c r="I1543" s="357" t="s">
        <v>1768</v>
      </c>
      <c r="J1543" s="356" t="s">
        <v>1769</v>
      </c>
      <c r="K1543" s="356" t="s">
        <v>732</v>
      </c>
      <c r="L1543" s="357" t="s">
        <v>1531</v>
      </c>
      <c r="M1543" s="356" t="s">
        <v>2895</v>
      </c>
      <c r="N1543" s="374">
        <v>44637</v>
      </c>
      <c r="O1543" s="70">
        <f t="shared" si="138"/>
        <v>3</v>
      </c>
      <c r="P1543" s="70">
        <f t="shared" si="139"/>
        <v>3</v>
      </c>
      <c r="Q1543" s="135" t="str">
        <f t="shared" si="140"/>
        <v>Gastos_Gerais</v>
      </c>
    </row>
    <row r="1544" spans="1:17" ht="25.5" hidden="1" x14ac:dyDescent="0.2">
      <c r="A1544" s="366">
        <f t="shared" si="137"/>
        <v>1541</v>
      </c>
      <c r="B1544" s="351">
        <v>44637</v>
      </c>
      <c r="C1544" s="375">
        <v>44621</v>
      </c>
      <c r="D1544" s="353" t="s">
        <v>115</v>
      </c>
      <c r="E1544" s="353" t="s">
        <v>342</v>
      </c>
      <c r="F1544" s="354">
        <v>600</v>
      </c>
      <c r="G1544" s="353" t="s">
        <v>2902</v>
      </c>
      <c r="H1544" s="353" t="s">
        <v>658</v>
      </c>
      <c r="I1544" s="357" t="s">
        <v>2903</v>
      </c>
      <c r="J1544" s="356" t="s">
        <v>2904</v>
      </c>
      <c r="K1544" s="356" t="s">
        <v>732</v>
      </c>
      <c r="L1544" s="357" t="s">
        <v>1531</v>
      </c>
      <c r="M1544" s="356" t="s">
        <v>2895</v>
      </c>
      <c r="N1544" s="374">
        <v>44637</v>
      </c>
      <c r="O1544" s="70">
        <f t="shared" si="138"/>
        <v>3</v>
      </c>
      <c r="P1544" s="70">
        <f t="shared" si="139"/>
        <v>3</v>
      </c>
      <c r="Q1544" s="135" t="str">
        <f t="shared" si="140"/>
        <v>Gastos_Gerais</v>
      </c>
    </row>
    <row r="1545" spans="1:17" ht="36" hidden="1" x14ac:dyDescent="0.2">
      <c r="A1545" s="366">
        <f t="shared" si="137"/>
        <v>1542</v>
      </c>
      <c r="B1545" s="351">
        <v>44637</v>
      </c>
      <c r="C1545" s="375">
        <v>44621</v>
      </c>
      <c r="D1545" s="353" t="s">
        <v>115</v>
      </c>
      <c r="E1545" s="353" t="s">
        <v>342</v>
      </c>
      <c r="F1545" s="354">
        <v>540</v>
      </c>
      <c r="G1545" s="353" t="s">
        <v>2905</v>
      </c>
      <c r="H1545" s="353" t="s">
        <v>140</v>
      </c>
      <c r="I1545" s="357" t="s">
        <v>2906</v>
      </c>
      <c r="J1545" s="356" t="s">
        <v>2907</v>
      </c>
      <c r="K1545" s="356" t="s">
        <v>732</v>
      </c>
      <c r="L1545" s="357" t="s">
        <v>1531</v>
      </c>
      <c r="M1545" s="356" t="s">
        <v>2895</v>
      </c>
      <c r="N1545" s="374">
        <v>44637</v>
      </c>
      <c r="O1545" s="70">
        <f t="shared" si="138"/>
        <v>3</v>
      </c>
      <c r="P1545" s="70">
        <f t="shared" si="139"/>
        <v>3</v>
      </c>
      <c r="Q1545" s="135" t="str">
        <f t="shared" si="140"/>
        <v>Gastos_Gerais</v>
      </c>
    </row>
    <row r="1546" spans="1:17" ht="36" hidden="1" x14ac:dyDescent="0.2">
      <c r="A1546" s="366">
        <f t="shared" si="137"/>
        <v>1543</v>
      </c>
      <c r="B1546" s="351">
        <v>44637</v>
      </c>
      <c r="C1546" s="375">
        <v>44621</v>
      </c>
      <c r="D1546" s="353" t="s">
        <v>115</v>
      </c>
      <c r="E1546" s="353" t="s">
        <v>342</v>
      </c>
      <c r="F1546" s="354">
        <v>480</v>
      </c>
      <c r="G1546" s="353" t="s">
        <v>2905</v>
      </c>
      <c r="H1546" s="353" t="s">
        <v>139</v>
      </c>
      <c r="I1546" s="357" t="s">
        <v>2908</v>
      </c>
      <c r="J1546" s="356" t="s">
        <v>2909</v>
      </c>
      <c r="K1546" s="356" t="s">
        <v>732</v>
      </c>
      <c r="L1546" s="357" t="s">
        <v>1531</v>
      </c>
      <c r="M1546" s="356" t="s">
        <v>2895</v>
      </c>
      <c r="N1546" s="374">
        <v>44637</v>
      </c>
      <c r="O1546" s="70">
        <f t="shared" si="138"/>
        <v>3</v>
      </c>
      <c r="P1546" s="70">
        <f t="shared" si="139"/>
        <v>3</v>
      </c>
      <c r="Q1546" s="135" t="str">
        <f t="shared" si="140"/>
        <v>Gastos_Gerais</v>
      </c>
    </row>
    <row r="1547" spans="1:17" ht="25.5" hidden="1" x14ac:dyDescent="0.2">
      <c r="A1547" s="366">
        <f t="shared" si="137"/>
        <v>1544</v>
      </c>
      <c r="B1547" s="351">
        <v>44637</v>
      </c>
      <c r="C1547" s="375">
        <v>44621</v>
      </c>
      <c r="D1547" s="353" t="s">
        <v>115</v>
      </c>
      <c r="E1547" s="353" t="s">
        <v>342</v>
      </c>
      <c r="F1547" s="354">
        <v>540</v>
      </c>
      <c r="G1547" s="353" t="s">
        <v>2910</v>
      </c>
      <c r="H1547" s="353" t="s">
        <v>130</v>
      </c>
      <c r="I1547" s="357" t="s">
        <v>2911</v>
      </c>
      <c r="J1547" s="356" t="s">
        <v>2912</v>
      </c>
      <c r="K1547" s="356" t="s">
        <v>732</v>
      </c>
      <c r="L1547" s="357" t="s">
        <v>1531</v>
      </c>
      <c r="M1547" s="356" t="s">
        <v>2895</v>
      </c>
      <c r="N1547" s="374">
        <v>44637</v>
      </c>
      <c r="O1547" s="70">
        <f t="shared" si="138"/>
        <v>3</v>
      </c>
      <c r="P1547" s="70">
        <f t="shared" si="139"/>
        <v>3</v>
      </c>
      <c r="Q1547" s="135" t="str">
        <f t="shared" si="140"/>
        <v>Gastos_Gerais</v>
      </c>
    </row>
    <row r="1548" spans="1:17" ht="36" hidden="1" x14ac:dyDescent="0.2">
      <c r="A1548" s="366">
        <f t="shared" si="137"/>
        <v>1545</v>
      </c>
      <c r="B1548" s="351">
        <v>44637</v>
      </c>
      <c r="C1548" s="375">
        <v>44621</v>
      </c>
      <c r="D1548" s="353" t="s">
        <v>115</v>
      </c>
      <c r="E1548" s="353" t="s">
        <v>342</v>
      </c>
      <c r="F1548" s="354">
        <v>480</v>
      </c>
      <c r="G1548" s="353" t="s">
        <v>2913</v>
      </c>
      <c r="H1548" s="353" t="s">
        <v>129</v>
      </c>
      <c r="I1548" s="357" t="s">
        <v>2914</v>
      </c>
      <c r="J1548" s="356" t="s">
        <v>2915</v>
      </c>
      <c r="K1548" s="356" t="s">
        <v>732</v>
      </c>
      <c r="L1548" s="357" t="s">
        <v>1531</v>
      </c>
      <c r="M1548" s="356" t="s">
        <v>2895</v>
      </c>
      <c r="N1548" s="374">
        <v>44637</v>
      </c>
      <c r="O1548" s="70">
        <f t="shared" si="138"/>
        <v>3</v>
      </c>
      <c r="P1548" s="70">
        <f t="shared" si="139"/>
        <v>3</v>
      </c>
      <c r="Q1548" s="135" t="str">
        <f t="shared" si="140"/>
        <v>Gastos_Gerais</v>
      </c>
    </row>
    <row r="1549" spans="1:17" ht="36" hidden="1" x14ac:dyDescent="0.2">
      <c r="A1549" s="366">
        <f t="shared" si="137"/>
        <v>1546</v>
      </c>
      <c r="B1549" s="351">
        <v>44637</v>
      </c>
      <c r="C1549" s="375">
        <v>44621</v>
      </c>
      <c r="D1549" s="353" t="s">
        <v>115</v>
      </c>
      <c r="E1549" s="353" t="s">
        <v>342</v>
      </c>
      <c r="F1549" s="354">
        <v>240</v>
      </c>
      <c r="G1549" s="353" t="s">
        <v>2916</v>
      </c>
      <c r="H1549" s="353" t="s">
        <v>132</v>
      </c>
      <c r="I1549" s="357" t="s">
        <v>1990</v>
      </c>
      <c r="J1549" s="356" t="s">
        <v>1991</v>
      </c>
      <c r="K1549" s="356" t="s">
        <v>732</v>
      </c>
      <c r="L1549" s="357" t="s">
        <v>1531</v>
      </c>
      <c r="M1549" s="356" t="s">
        <v>2895</v>
      </c>
      <c r="N1549" s="374">
        <v>44637</v>
      </c>
      <c r="O1549" s="70">
        <f t="shared" si="138"/>
        <v>3</v>
      </c>
      <c r="P1549" s="70">
        <f t="shared" si="139"/>
        <v>3</v>
      </c>
      <c r="Q1549" s="135" t="str">
        <f t="shared" si="140"/>
        <v>Gastos_Gerais</v>
      </c>
    </row>
    <row r="1550" spans="1:17" ht="36" hidden="1" x14ac:dyDescent="0.2">
      <c r="A1550" s="366">
        <f t="shared" si="137"/>
        <v>1547</v>
      </c>
      <c r="B1550" s="351">
        <v>44637</v>
      </c>
      <c r="C1550" s="375">
        <v>44621</v>
      </c>
      <c r="D1550" s="353" t="s">
        <v>115</v>
      </c>
      <c r="E1550" s="353" t="s">
        <v>340</v>
      </c>
      <c r="F1550" s="354">
        <v>408.92</v>
      </c>
      <c r="G1550" s="353" t="s">
        <v>2917</v>
      </c>
      <c r="H1550" s="353" t="s">
        <v>658</v>
      </c>
      <c r="I1550" s="357" t="s">
        <v>2903</v>
      </c>
      <c r="J1550" s="356" t="s">
        <v>2904</v>
      </c>
      <c r="K1550" s="356" t="s">
        <v>732</v>
      </c>
      <c r="L1550" s="357" t="s">
        <v>1531</v>
      </c>
      <c r="M1550" s="356" t="s">
        <v>2895</v>
      </c>
      <c r="N1550" s="374">
        <v>44637</v>
      </c>
      <c r="O1550" s="70">
        <f t="shared" si="138"/>
        <v>3</v>
      </c>
      <c r="P1550" s="70">
        <f t="shared" si="139"/>
        <v>3</v>
      </c>
      <c r="Q1550" s="135" t="str">
        <f t="shared" si="140"/>
        <v>Gastos_Gerais</v>
      </c>
    </row>
    <row r="1551" spans="1:17" ht="36" hidden="1" x14ac:dyDescent="0.2">
      <c r="A1551" s="366">
        <f t="shared" si="137"/>
        <v>1548</v>
      </c>
      <c r="B1551" s="351">
        <v>44637</v>
      </c>
      <c r="C1551" s="375">
        <v>44621</v>
      </c>
      <c r="D1551" s="353" t="s">
        <v>115</v>
      </c>
      <c r="E1551" s="353" t="s">
        <v>340</v>
      </c>
      <c r="F1551" s="354">
        <v>212.01</v>
      </c>
      <c r="G1551" s="353" t="s">
        <v>2918</v>
      </c>
      <c r="H1551" s="353" t="s">
        <v>140</v>
      </c>
      <c r="I1551" s="357" t="s">
        <v>2906</v>
      </c>
      <c r="J1551" s="356" t="s">
        <v>2907</v>
      </c>
      <c r="K1551" s="356" t="s">
        <v>732</v>
      </c>
      <c r="L1551" s="357" t="s">
        <v>1531</v>
      </c>
      <c r="M1551" s="356" t="s">
        <v>2895</v>
      </c>
      <c r="N1551" s="374">
        <v>44637</v>
      </c>
      <c r="O1551" s="70">
        <f t="shared" si="138"/>
        <v>3</v>
      </c>
      <c r="P1551" s="70">
        <f t="shared" si="139"/>
        <v>3</v>
      </c>
      <c r="Q1551" s="135" t="str">
        <f t="shared" si="140"/>
        <v>Gastos_Gerais</v>
      </c>
    </row>
    <row r="1552" spans="1:17" ht="36" hidden="1" x14ac:dyDescent="0.2">
      <c r="A1552" s="366">
        <f t="shared" si="137"/>
        <v>1549</v>
      </c>
      <c r="B1552" s="351">
        <v>44637</v>
      </c>
      <c r="C1552" s="375">
        <v>44621</v>
      </c>
      <c r="D1552" s="353" t="s">
        <v>115</v>
      </c>
      <c r="E1552" s="353" t="s">
        <v>340</v>
      </c>
      <c r="F1552" s="354">
        <v>199.97</v>
      </c>
      <c r="G1552" s="353" t="s">
        <v>2919</v>
      </c>
      <c r="H1552" s="353" t="s">
        <v>130</v>
      </c>
      <c r="I1552" s="357" t="s">
        <v>2911</v>
      </c>
      <c r="J1552" s="356" t="s">
        <v>2912</v>
      </c>
      <c r="K1552" s="356" t="s">
        <v>732</v>
      </c>
      <c r="L1552" s="357" t="s">
        <v>1531</v>
      </c>
      <c r="M1552" s="356" t="s">
        <v>2895</v>
      </c>
      <c r="N1552" s="374">
        <v>44637</v>
      </c>
      <c r="O1552" s="70">
        <f t="shared" si="138"/>
        <v>3</v>
      </c>
      <c r="P1552" s="70">
        <f t="shared" si="139"/>
        <v>3</v>
      </c>
      <c r="Q1552" s="135" t="str">
        <f t="shared" si="140"/>
        <v>Gastos_Gerais</v>
      </c>
    </row>
    <row r="1553" spans="1:17" ht="36" hidden="1" x14ac:dyDescent="0.2">
      <c r="A1553" s="366">
        <f t="shared" si="137"/>
        <v>1550</v>
      </c>
      <c r="B1553" s="351">
        <v>44637</v>
      </c>
      <c r="C1553" s="375">
        <v>44621</v>
      </c>
      <c r="D1553" s="353" t="s">
        <v>115</v>
      </c>
      <c r="E1553" s="353" t="s">
        <v>340</v>
      </c>
      <c r="F1553" s="354">
        <v>174.5</v>
      </c>
      <c r="G1553" s="353" t="s">
        <v>2920</v>
      </c>
      <c r="H1553" s="353" t="s">
        <v>129</v>
      </c>
      <c r="I1553" s="357" t="s">
        <v>2914</v>
      </c>
      <c r="J1553" s="356" t="s">
        <v>2915</v>
      </c>
      <c r="K1553" s="356" t="s">
        <v>732</v>
      </c>
      <c r="L1553" s="357" t="s">
        <v>1531</v>
      </c>
      <c r="M1553" s="356" t="s">
        <v>2895</v>
      </c>
      <c r="N1553" s="374">
        <v>44637</v>
      </c>
      <c r="O1553" s="70">
        <f t="shared" si="138"/>
        <v>3</v>
      </c>
      <c r="P1553" s="70">
        <f t="shared" si="139"/>
        <v>3</v>
      </c>
      <c r="Q1553" s="135" t="str">
        <f t="shared" si="140"/>
        <v>Gastos_Gerais</v>
      </c>
    </row>
    <row r="1554" spans="1:17" ht="36" hidden="1" x14ac:dyDescent="0.2">
      <c r="A1554" s="366">
        <f t="shared" si="137"/>
        <v>1551</v>
      </c>
      <c r="B1554" s="351">
        <v>44637</v>
      </c>
      <c r="C1554" s="375">
        <v>44621</v>
      </c>
      <c r="D1554" s="353" t="s">
        <v>115</v>
      </c>
      <c r="E1554" s="353" t="s">
        <v>340</v>
      </c>
      <c r="F1554" s="354">
        <v>34.49</v>
      </c>
      <c r="G1554" s="353" t="s">
        <v>2921</v>
      </c>
      <c r="H1554" s="353" t="s">
        <v>132</v>
      </c>
      <c r="I1554" s="357" t="s">
        <v>1990</v>
      </c>
      <c r="J1554" s="356" t="s">
        <v>1991</v>
      </c>
      <c r="K1554" s="356" t="s">
        <v>732</v>
      </c>
      <c r="L1554" s="357" t="s">
        <v>1531</v>
      </c>
      <c r="M1554" s="356" t="s">
        <v>2895</v>
      </c>
      <c r="N1554" s="374">
        <v>44637</v>
      </c>
      <c r="O1554" s="70">
        <f t="shared" si="138"/>
        <v>3</v>
      </c>
      <c r="P1554" s="70">
        <f t="shared" si="139"/>
        <v>3</v>
      </c>
      <c r="Q1554" s="135" t="str">
        <f t="shared" si="140"/>
        <v>Gastos_Gerais</v>
      </c>
    </row>
    <row r="1555" spans="1:17" ht="36" hidden="1" x14ac:dyDescent="0.2">
      <c r="A1555" s="366">
        <f t="shared" si="137"/>
        <v>1552</v>
      </c>
      <c r="B1555" s="351">
        <v>44637</v>
      </c>
      <c r="C1555" s="375">
        <v>44621</v>
      </c>
      <c r="D1555" s="353" t="s">
        <v>115</v>
      </c>
      <c r="E1555" s="353" t="s">
        <v>340</v>
      </c>
      <c r="F1555" s="354">
        <v>159.97</v>
      </c>
      <c r="G1555" s="353" t="s">
        <v>2922</v>
      </c>
      <c r="H1555" s="353" t="s">
        <v>139</v>
      </c>
      <c r="I1555" s="357" t="s">
        <v>2908</v>
      </c>
      <c r="J1555" s="356" t="s">
        <v>2909</v>
      </c>
      <c r="K1555" s="356" t="s">
        <v>732</v>
      </c>
      <c r="L1555" s="357" t="s">
        <v>1531</v>
      </c>
      <c r="M1555" s="356" t="s">
        <v>2895</v>
      </c>
      <c r="N1555" s="374">
        <v>44637</v>
      </c>
      <c r="O1555" s="70">
        <f t="shared" si="138"/>
        <v>3</v>
      </c>
      <c r="P1555" s="70">
        <f t="shared" si="139"/>
        <v>3</v>
      </c>
      <c r="Q1555" s="135" t="str">
        <f t="shared" si="140"/>
        <v>Gastos_Gerais</v>
      </c>
    </row>
    <row r="1556" spans="1:17" ht="25.5" hidden="1" x14ac:dyDescent="0.2">
      <c r="A1556" s="366">
        <f t="shared" si="137"/>
        <v>1553</v>
      </c>
      <c r="B1556" s="351">
        <v>44637</v>
      </c>
      <c r="C1556" s="375">
        <v>44621</v>
      </c>
      <c r="D1556" s="353" t="s">
        <v>104</v>
      </c>
      <c r="E1556" s="353" t="s">
        <v>185</v>
      </c>
      <c r="F1556" s="354">
        <v>97.29</v>
      </c>
      <c r="G1556" s="353" t="s">
        <v>2803</v>
      </c>
      <c r="H1556" s="353" t="s">
        <v>658</v>
      </c>
      <c r="I1556" s="357" t="s">
        <v>2893</v>
      </c>
      <c r="J1556" s="356" t="s">
        <v>2894</v>
      </c>
      <c r="K1556" s="356" t="s">
        <v>1016</v>
      </c>
      <c r="L1556" s="357" t="s">
        <v>1017</v>
      </c>
      <c r="M1556" s="356" t="s">
        <v>666</v>
      </c>
      <c r="N1556" s="374">
        <v>44637</v>
      </c>
      <c r="O1556" s="70">
        <f t="shared" si="138"/>
        <v>3</v>
      </c>
      <c r="P1556" s="70">
        <f t="shared" si="139"/>
        <v>3</v>
      </c>
      <c r="Q1556" s="135" t="str">
        <f t="shared" si="140"/>
        <v>Gastos_com_Pessoal</v>
      </c>
    </row>
    <row r="1557" spans="1:17" ht="36" hidden="1" x14ac:dyDescent="0.2">
      <c r="A1557" s="366">
        <f t="shared" si="137"/>
        <v>1554</v>
      </c>
      <c r="B1557" s="351">
        <v>44637</v>
      </c>
      <c r="C1557" s="375">
        <v>44593</v>
      </c>
      <c r="D1557" s="353" t="s">
        <v>115</v>
      </c>
      <c r="E1557" s="353" t="s">
        <v>290</v>
      </c>
      <c r="F1557" s="354">
        <v>557.12</v>
      </c>
      <c r="G1557" s="353" t="s">
        <v>2923</v>
      </c>
      <c r="H1557" s="353" t="s">
        <v>127</v>
      </c>
      <c r="I1557" s="357" t="s">
        <v>1158</v>
      </c>
      <c r="J1557" s="356" t="s">
        <v>666</v>
      </c>
      <c r="K1557" s="356" t="s">
        <v>704</v>
      </c>
      <c r="L1557" s="357" t="s">
        <v>1159</v>
      </c>
      <c r="M1557" s="356">
        <v>5952</v>
      </c>
      <c r="N1557" s="374">
        <v>44637</v>
      </c>
      <c r="O1557" s="70">
        <f t="shared" si="138"/>
        <v>3</v>
      </c>
      <c r="P1557" s="70">
        <f t="shared" si="139"/>
        <v>2</v>
      </c>
      <c r="Q1557" s="135" t="str">
        <f t="shared" si="140"/>
        <v>Gastos_Gerais</v>
      </c>
    </row>
    <row r="1558" spans="1:17" ht="36" hidden="1" x14ac:dyDescent="0.2">
      <c r="A1558" s="366">
        <f t="shared" si="137"/>
        <v>1555</v>
      </c>
      <c r="B1558" s="351">
        <v>44637</v>
      </c>
      <c r="C1558" s="375">
        <v>44593</v>
      </c>
      <c r="D1558" s="353" t="s">
        <v>115</v>
      </c>
      <c r="E1558" s="353" t="s">
        <v>290</v>
      </c>
      <c r="F1558" s="354">
        <v>179.71</v>
      </c>
      <c r="G1558" s="353" t="s">
        <v>2924</v>
      </c>
      <c r="H1558" s="353" t="s">
        <v>127</v>
      </c>
      <c r="I1558" s="357" t="s">
        <v>1158</v>
      </c>
      <c r="J1558" s="356" t="s">
        <v>666</v>
      </c>
      <c r="K1558" s="356" t="s">
        <v>704</v>
      </c>
      <c r="L1558" s="357" t="s">
        <v>1159</v>
      </c>
      <c r="M1558" s="356">
        <v>1708</v>
      </c>
      <c r="N1558" s="374">
        <v>44546</v>
      </c>
      <c r="O1558" s="70">
        <f t="shared" si="138"/>
        <v>3</v>
      </c>
      <c r="P1558" s="70">
        <f t="shared" si="139"/>
        <v>2</v>
      </c>
      <c r="Q1558" s="135" t="str">
        <f t="shared" si="140"/>
        <v>Gastos_Gerais</v>
      </c>
    </row>
    <row r="1559" spans="1:17" ht="25.5" hidden="1" x14ac:dyDescent="0.2">
      <c r="A1559" s="366">
        <f t="shared" si="137"/>
        <v>1556</v>
      </c>
      <c r="B1559" s="351">
        <v>44637</v>
      </c>
      <c r="C1559" s="375">
        <v>44621</v>
      </c>
      <c r="D1559" s="353" t="s">
        <v>115</v>
      </c>
      <c r="E1559" s="353" t="s">
        <v>368</v>
      </c>
      <c r="F1559" s="354">
        <v>1973.85</v>
      </c>
      <c r="G1559" s="353" t="s">
        <v>2925</v>
      </c>
      <c r="H1559" s="353" t="s">
        <v>131</v>
      </c>
      <c r="I1559" s="357" t="s">
        <v>2926</v>
      </c>
      <c r="J1559" s="356" t="s">
        <v>2927</v>
      </c>
      <c r="K1559" s="356" t="s">
        <v>704</v>
      </c>
      <c r="L1559" s="357" t="s">
        <v>428</v>
      </c>
      <c r="M1559" s="356">
        <v>34</v>
      </c>
      <c r="N1559" s="374">
        <v>44636</v>
      </c>
      <c r="O1559" s="70">
        <f t="shared" si="138"/>
        <v>3</v>
      </c>
      <c r="P1559" s="70">
        <f t="shared" si="139"/>
        <v>3</v>
      </c>
      <c r="Q1559" s="135" t="str">
        <f t="shared" si="140"/>
        <v>Gastos_Gerais</v>
      </c>
    </row>
    <row r="1560" spans="1:17" ht="25.5" hidden="1" x14ac:dyDescent="0.2">
      <c r="A1560" s="366">
        <f t="shared" si="137"/>
        <v>1557</v>
      </c>
      <c r="B1560" s="351">
        <v>44637</v>
      </c>
      <c r="C1560" s="375">
        <v>44621</v>
      </c>
      <c r="D1560" s="353" t="s">
        <v>115</v>
      </c>
      <c r="E1560" s="353" t="s">
        <v>378</v>
      </c>
      <c r="F1560" s="354">
        <v>359.1</v>
      </c>
      <c r="G1560" s="353" t="s">
        <v>2928</v>
      </c>
      <c r="H1560" s="353" t="s">
        <v>135</v>
      </c>
      <c r="I1560" s="357" t="s">
        <v>2929</v>
      </c>
      <c r="J1560" s="356" t="s">
        <v>2930</v>
      </c>
      <c r="K1560" s="356" t="s">
        <v>704</v>
      </c>
      <c r="L1560" s="357" t="s">
        <v>428</v>
      </c>
      <c r="M1560" s="356">
        <v>12598</v>
      </c>
      <c r="N1560" s="374">
        <v>44629</v>
      </c>
      <c r="O1560" s="70">
        <f t="shared" si="138"/>
        <v>3</v>
      </c>
      <c r="P1560" s="70">
        <f t="shared" si="139"/>
        <v>3</v>
      </c>
      <c r="Q1560" s="135" t="str">
        <f t="shared" si="140"/>
        <v>Gastos_Gerais</v>
      </c>
    </row>
    <row r="1561" spans="1:17" ht="25.5" hidden="1" x14ac:dyDescent="0.2">
      <c r="A1561" s="366">
        <f t="shared" si="137"/>
        <v>1558</v>
      </c>
      <c r="B1561" s="351">
        <v>44637</v>
      </c>
      <c r="C1561" s="375">
        <v>44621</v>
      </c>
      <c r="D1561" s="353" t="s">
        <v>115</v>
      </c>
      <c r="E1561" s="353" t="s">
        <v>370</v>
      </c>
      <c r="F1561" s="354">
        <v>25</v>
      </c>
      <c r="G1561" s="353" t="s">
        <v>2931</v>
      </c>
      <c r="H1561" s="353" t="s">
        <v>138</v>
      </c>
      <c r="I1561" s="357" t="s">
        <v>2932</v>
      </c>
      <c r="J1561" s="356" t="s">
        <v>2933</v>
      </c>
      <c r="K1561" s="356" t="s">
        <v>1464</v>
      </c>
      <c r="L1561" s="357" t="s">
        <v>428</v>
      </c>
      <c r="M1561" s="356">
        <v>20226</v>
      </c>
      <c r="N1561" s="374">
        <v>44636</v>
      </c>
      <c r="O1561" s="70">
        <f t="shared" si="138"/>
        <v>3</v>
      </c>
      <c r="P1561" s="70">
        <f t="shared" si="139"/>
        <v>3</v>
      </c>
      <c r="Q1561" s="135" t="str">
        <f t="shared" si="140"/>
        <v>Gastos_Gerais</v>
      </c>
    </row>
    <row r="1562" spans="1:17" ht="25.5" hidden="1" x14ac:dyDescent="0.2">
      <c r="A1562" s="366">
        <f t="shared" si="137"/>
        <v>1559</v>
      </c>
      <c r="B1562" s="351">
        <v>44637</v>
      </c>
      <c r="C1562" s="375">
        <v>44621</v>
      </c>
      <c r="D1562" s="353" t="s">
        <v>104</v>
      </c>
      <c r="E1562" s="353" t="s">
        <v>191</v>
      </c>
      <c r="F1562" s="354">
        <v>585.5</v>
      </c>
      <c r="G1562" s="353" t="s">
        <v>2934</v>
      </c>
      <c r="H1562" s="353" t="s">
        <v>128</v>
      </c>
      <c r="I1562" s="357" t="s">
        <v>1538</v>
      </c>
      <c r="J1562" s="356" t="s">
        <v>1539</v>
      </c>
      <c r="K1562" s="356" t="s">
        <v>1464</v>
      </c>
      <c r="L1562" s="357" t="s">
        <v>792</v>
      </c>
      <c r="M1562" s="356"/>
      <c r="N1562" s="374">
        <v>44637</v>
      </c>
      <c r="O1562" s="70">
        <f t="shared" si="138"/>
        <v>3</v>
      </c>
      <c r="P1562" s="70">
        <f t="shared" si="139"/>
        <v>3</v>
      </c>
      <c r="Q1562" s="135" t="str">
        <f t="shared" si="140"/>
        <v>Gastos_com_Pessoal</v>
      </c>
    </row>
    <row r="1563" spans="1:17" ht="25.5" hidden="1" x14ac:dyDescent="0.2">
      <c r="A1563" s="366">
        <f t="shared" si="137"/>
        <v>1560</v>
      </c>
      <c r="B1563" s="351">
        <v>44637</v>
      </c>
      <c r="C1563" s="375">
        <v>44621</v>
      </c>
      <c r="D1563" s="353" t="s">
        <v>104</v>
      </c>
      <c r="E1563" s="353" t="s">
        <v>189</v>
      </c>
      <c r="F1563" s="354">
        <v>1723.6</v>
      </c>
      <c r="G1563" s="353" t="s">
        <v>2935</v>
      </c>
      <c r="H1563" s="353" t="s">
        <v>128</v>
      </c>
      <c r="I1563" s="357" t="s">
        <v>1538</v>
      </c>
      <c r="J1563" s="356" t="s">
        <v>1539</v>
      </c>
      <c r="K1563" s="356" t="s">
        <v>1464</v>
      </c>
      <c r="L1563" s="357" t="s">
        <v>792</v>
      </c>
      <c r="M1563" s="356"/>
      <c r="N1563" s="374">
        <v>44637</v>
      </c>
      <c r="O1563" s="70">
        <f t="shared" si="138"/>
        <v>3</v>
      </c>
      <c r="P1563" s="70">
        <f t="shared" si="139"/>
        <v>3</v>
      </c>
      <c r="Q1563" s="135" t="str">
        <f t="shared" si="140"/>
        <v>Gastos_com_Pessoal</v>
      </c>
    </row>
    <row r="1564" spans="1:17" ht="38.25" x14ac:dyDescent="0.2">
      <c r="A1564" s="366">
        <f t="shared" si="137"/>
        <v>1561</v>
      </c>
      <c r="B1564" s="351">
        <v>44637</v>
      </c>
      <c r="C1564" s="375">
        <v>44621</v>
      </c>
      <c r="D1564" s="353" t="s">
        <v>117</v>
      </c>
      <c r="E1564" s="353" t="s">
        <v>387</v>
      </c>
      <c r="F1564" s="354">
        <v>550</v>
      </c>
      <c r="G1564" s="353" t="s">
        <v>2936</v>
      </c>
      <c r="H1564" s="353" t="s">
        <v>131</v>
      </c>
      <c r="I1564" s="357" t="s">
        <v>2937</v>
      </c>
      <c r="J1564" s="356" t="s">
        <v>2938</v>
      </c>
      <c r="K1564" s="356" t="s">
        <v>704</v>
      </c>
      <c r="L1564" s="357" t="s">
        <v>428</v>
      </c>
      <c r="M1564" s="356">
        <v>3612</v>
      </c>
      <c r="N1564" s="374">
        <v>44636</v>
      </c>
      <c r="O1564" s="70">
        <f t="shared" si="138"/>
        <v>3</v>
      </c>
      <c r="P1564" s="70">
        <f t="shared" si="139"/>
        <v>3</v>
      </c>
      <c r="Q1564" s="135" t="str">
        <f t="shared" si="140"/>
        <v>Aquisição_de_Bens_Permanentes</v>
      </c>
    </row>
    <row r="1565" spans="1:17" ht="25.5" hidden="1" x14ac:dyDescent="0.2">
      <c r="A1565" s="366">
        <f t="shared" si="137"/>
        <v>1562</v>
      </c>
      <c r="B1565" s="351">
        <v>44637</v>
      </c>
      <c r="C1565" s="375">
        <v>44621</v>
      </c>
      <c r="D1565" s="353" t="s">
        <v>115</v>
      </c>
      <c r="E1565" s="353" t="s">
        <v>378</v>
      </c>
      <c r="F1565" s="354">
        <v>290</v>
      </c>
      <c r="G1565" s="353" t="s">
        <v>2939</v>
      </c>
      <c r="H1565" s="353" t="s">
        <v>131</v>
      </c>
      <c r="I1565" s="357" t="s">
        <v>2937</v>
      </c>
      <c r="J1565" s="356" t="s">
        <v>2938</v>
      </c>
      <c r="K1565" s="356" t="s">
        <v>704</v>
      </c>
      <c r="L1565" s="357" t="s">
        <v>428</v>
      </c>
      <c r="M1565" s="356">
        <v>3612</v>
      </c>
      <c r="N1565" s="374">
        <v>44636</v>
      </c>
      <c r="O1565" s="70">
        <f t="shared" si="138"/>
        <v>3</v>
      </c>
      <c r="P1565" s="70">
        <f t="shared" si="139"/>
        <v>3</v>
      </c>
      <c r="Q1565" s="135" t="str">
        <f t="shared" si="140"/>
        <v>Gastos_Gerais</v>
      </c>
    </row>
    <row r="1566" spans="1:17" ht="25.5" hidden="1" x14ac:dyDescent="0.2">
      <c r="A1566" s="366">
        <f t="shared" si="137"/>
        <v>1563</v>
      </c>
      <c r="B1566" s="351">
        <v>44637</v>
      </c>
      <c r="C1566" s="375">
        <v>44593</v>
      </c>
      <c r="D1566" s="353" t="s">
        <v>104</v>
      </c>
      <c r="E1566" s="353" t="s">
        <v>106</v>
      </c>
      <c r="F1566" s="354">
        <v>216782.14</v>
      </c>
      <c r="G1566" s="353" t="s">
        <v>2940</v>
      </c>
      <c r="H1566" s="353" t="s">
        <v>127</v>
      </c>
      <c r="I1566" s="357" t="s">
        <v>1181</v>
      </c>
      <c r="J1566" s="356" t="s">
        <v>666</v>
      </c>
      <c r="K1566" s="356" t="s">
        <v>732</v>
      </c>
      <c r="L1566" s="357" t="s">
        <v>792</v>
      </c>
      <c r="M1566" s="356" t="s">
        <v>2941</v>
      </c>
      <c r="N1566" s="374">
        <v>44637</v>
      </c>
      <c r="O1566" s="70">
        <f t="shared" si="138"/>
        <v>3</v>
      </c>
      <c r="P1566" s="70">
        <f t="shared" si="139"/>
        <v>2</v>
      </c>
      <c r="Q1566" s="135" t="str">
        <f t="shared" si="140"/>
        <v>Gastos_com_Pessoal</v>
      </c>
    </row>
    <row r="1567" spans="1:17" ht="25.5" hidden="1" x14ac:dyDescent="0.2">
      <c r="A1567" s="366">
        <f t="shared" si="137"/>
        <v>1564</v>
      </c>
      <c r="B1567" s="351">
        <v>44637</v>
      </c>
      <c r="C1567" s="375">
        <v>44593</v>
      </c>
      <c r="D1567" s="353" t="s">
        <v>104</v>
      </c>
      <c r="E1567" s="353" t="s">
        <v>106</v>
      </c>
      <c r="F1567" s="354">
        <v>64664.94</v>
      </c>
      <c r="G1567" s="353" t="s">
        <v>2942</v>
      </c>
      <c r="H1567" s="353" t="s">
        <v>127</v>
      </c>
      <c r="I1567" s="357" t="s">
        <v>636</v>
      </c>
      <c r="J1567" s="356" t="s">
        <v>666</v>
      </c>
      <c r="K1567" s="356" t="s">
        <v>1464</v>
      </c>
      <c r="L1567" s="357" t="s">
        <v>792</v>
      </c>
      <c r="M1567" s="356" t="s">
        <v>2943</v>
      </c>
      <c r="N1567" s="374">
        <v>44637</v>
      </c>
      <c r="O1567" s="70">
        <f t="shared" si="138"/>
        <v>3</v>
      </c>
      <c r="P1567" s="70">
        <f t="shared" si="139"/>
        <v>2</v>
      </c>
      <c r="Q1567" s="135" t="str">
        <f t="shared" si="140"/>
        <v>Gastos_com_Pessoal</v>
      </c>
    </row>
    <row r="1568" spans="1:17" ht="25.5" hidden="1" x14ac:dyDescent="0.2">
      <c r="A1568" s="366">
        <f t="shared" si="137"/>
        <v>1565</v>
      </c>
      <c r="B1568" s="351">
        <v>44637</v>
      </c>
      <c r="C1568" s="375">
        <v>44593</v>
      </c>
      <c r="D1568" s="353" t="s">
        <v>104</v>
      </c>
      <c r="E1568" s="353" t="s">
        <v>179</v>
      </c>
      <c r="F1568" s="354">
        <v>114981.32</v>
      </c>
      <c r="G1568" s="353" t="s">
        <v>2944</v>
      </c>
      <c r="H1568" s="353" t="s">
        <v>127</v>
      </c>
      <c r="I1568" s="357" t="s">
        <v>1181</v>
      </c>
      <c r="J1568" s="356" t="s">
        <v>666</v>
      </c>
      <c r="K1568" s="356" t="s">
        <v>732</v>
      </c>
      <c r="L1568" s="357" t="s">
        <v>792</v>
      </c>
      <c r="M1568" s="356" t="s">
        <v>2945</v>
      </c>
      <c r="N1568" s="374">
        <v>44637</v>
      </c>
      <c r="O1568" s="70">
        <f t="shared" si="138"/>
        <v>3</v>
      </c>
      <c r="P1568" s="70">
        <f t="shared" si="139"/>
        <v>2</v>
      </c>
      <c r="Q1568" s="135" t="str">
        <f t="shared" si="140"/>
        <v>Gastos_com_Pessoal</v>
      </c>
    </row>
    <row r="1569" spans="1:17" ht="25.5" hidden="1" x14ac:dyDescent="0.2">
      <c r="A1569" s="366">
        <f t="shared" si="137"/>
        <v>1566</v>
      </c>
      <c r="B1569" s="351">
        <v>44638</v>
      </c>
      <c r="C1569" s="375">
        <v>44621</v>
      </c>
      <c r="D1569" s="353" t="s">
        <v>115</v>
      </c>
      <c r="E1569" s="353" t="s">
        <v>328</v>
      </c>
      <c r="F1569" s="354">
        <v>1000</v>
      </c>
      <c r="G1569" s="353" t="s">
        <v>1085</v>
      </c>
      <c r="H1569" s="353" t="s">
        <v>138</v>
      </c>
      <c r="I1569" s="357" t="s">
        <v>2512</v>
      </c>
      <c r="J1569" s="356" t="s">
        <v>728</v>
      </c>
      <c r="K1569" s="356" t="s">
        <v>704</v>
      </c>
      <c r="L1569" s="357" t="s">
        <v>428</v>
      </c>
      <c r="M1569" s="356">
        <v>1858375</v>
      </c>
      <c r="N1569" s="374">
        <v>44638</v>
      </c>
      <c r="O1569" s="70">
        <f t="shared" si="138"/>
        <v>3</v>
      </c>
      <c r="P1569" s="70">
        <f t="shared" si="139"/>
        <v>3</v>
      </c>
      <c r="Q1569" s="135" t="str">
        <f t="shared" si="140"/>
        <v>Gastos_Gerais</v>
      </c>
    </row>
    <row r="1570" spans="1:17" ht="25.5" hidden="1" x14ac:dyDescent="0.2">
      <c r="A1570" s="366">
        <f t="shared" si="137"/>
        <v>1567</v>
      </c>
      <c r="B1570" s="351">
        <v>44638</v>
      </c>
      <c r="C1570" s="375">
        <v>44621</v>
      </c>
      <c r="D1570" s="353" t="s">
        <v>104</v>
      </c>
      <c r="E1570" s="353" t="s">
        <v>204</v>
      </c>
      <c r="F1570" s="354">
        <v>873.5</v>
      </c>
      <c r="G1570" s="353" t="s">
        <v>2946</v>
      </c>
      <c r="H1570" s="353" t="s">
        <v>128</v>
      </c>
      <c r="I1570" s="357" t="s">
        <v>2587</v>
      </c>
      <c r="J1570" s="356" t="s">
        <v>756</v>
      </c>
      <c r="K1570" s="356" t="s">
        <v>704</v>
      </c>
      <c r="L1570" s="357" t="s">
        <v>704</v>
      </c>
      <c r="M1570" s="356">
        <v>3358762</v>
      </c>
      <c r="N1570" s="374">
        <v>44637</v>
      </c>
      <c r="O1570" s="70">
        <f t="shared" si="138"/>
        <v>3</v>
      </c>
      <c r="P1570" s="70">
        <f t="shared" si="139"/>
        <v>3</v>
      </c>
      <c r="Q1570" s="135" t="str">
        <f t="shared" si="140"/>
        <v>Gastos_com_Pessoal</v>
      </c>
    </row>
    <row r="1571" spans="1:17" ht="36" hidden="1" x14ac:dyDescent="0.2">
      <c r="A1571" s="366">
        <f t="shared" si="137"/>
        <v>1568</v>
      </c>
      <c r="B1571" s="351">
        <v>44638</v>
      </c>
      <c r="C1571" s="375">
        <v>44621</v>
      </c>
      <c r="D1571" s="353" t="s">
        <v>115</v>
      </c>
      <c r="E1571" s="353" t="s">
        <v>374</v>
      </c>
      <c r="F1571" s="354">
        <v>1076.73</v>
      </c>
      <c r="G1571" s="353" t="s">
        <v>1190</v>
      </c>
      <c r="H1571" s="353" t="s">
        <v>134</v>
      </c>
      <c r="I1571" s="357" t="s">
        <v>1191</v>
      </c>
      <c r="J1571" s="356" t="s">
        <v>1192</v>
      </c>
      <c r="K1571" s="356" t="s">
        <v>704</v>
      </c>
      <c r="L1571" s="357" t="s">
        <v>428</v>
      </c>
      <c r="M1571" s="356">
        <v>1557</v>
      </c>
      <c r="N1571" s="374">
        <v>44622</v>
      </c>
      <c r="O1571" s="70">
        <f t="shared" si="138"/>
        <v>3</v>
      </c>
      <c r="P1571" s="70">
        <f t="shared" si="139"/>
        <v>3</v>
      </c>
      <c r="Q1571" s="135" t="str">
        <f t="shared" si="140"/>
        <v>Gastos_Gerais</v>
      </c>
    </row>
    <row r="1572" spans="1:17" ht="36" hidden="1" x14ac:dyDescent="0.2">
      <c r="A1572" s="366">
        <f t="shared" si="137"/>
        <v>1569</v>
      </c>
      <c r="B1572" s="351">
        <v>44638</v>
      </c>
      <c r="C1572" s="375">
        <v>44621</v>
      </c>
      <c r="D1572" s="353" t="s">
        <v>115</v>
      </c>
      <c r="E1572" s="353" t="s">
        <v>374</v>
      </c>
      <c r="F1572" s="354">
        <v>1139.3499999999999</v>
      </c>
      <c r="G1572" s="353" t="s">
        <v>1190</v>
      </c>
      <c r="H1572" s="353" t="s">
        <v>138</v>
      </c>
      <c r="I1572" s="357" t="s">
        <v>1191</v>
      </c>
      <c r="J1572" s="356" t="s">
        <v>1192</v>
      </c>
      <c r="K1572" s="356" t="s">
        <v>704</v>
      </c>
      <c r="L1572" s="357" t="s">
        <v>428</v>
      </c>
      <c r="M1572" s="356">
        <v>1558</v>
      </c>
      <c r="N1572" s="374">
        <v>44622</v>
      </c>
      <c r="O1572" s="70">
        <f t="shared" si="138"/>
        <v>3</v>
      </c>
      <c r="P1572" s="70">
        <f t="shared" si="139"/>
        <v>3</v>
      </c>
      <c r="Q1572" s="135" t="str">
        <f t="shared" si="140"/>
        <v>Gastos_Gerais</v>
      </c>
    </row>
    <row r="1573" spans="1:17" ht="36" hidden="1" x14ac:dyDescent="0.2">
      <c r="A1573" s="366">
        <f t="shared" si="137"/>
        <v>1570</v>
      </c>
      <c r="B1573" s="351">
        <v>44638</v>
      </c>
      <c r="C1573" s="375">
        <v>44621</v>
      </c>
      <c r="D1573" s="353" t="s">
        <v>115</v>
      </c>
      <c r="E1573" s="353" t="s">
        <v>374</v>
      </c>
      <c r="F1573" s="354">
        <v>1339.59</v>
      </c>
      <c r="G1573" s="353" t="s">
        <v>1190</v>
      </c>
      <c r="H1573" s="353" t="s">
        <v>135</v>
      </c>
      <c r="I1573" s="357" t="s">
        <v>1191</v>
      </c>
      <c r="J1573" s="356" t="s">
        <v>1192</v>
      </c>
      <c r="K1573" s="356" t="s">
        <v>704</v>
      </c>
      <c r="L1573" s="357" t="s">
        <v>428</v>
      </c>
      <c r="M1573" s="356" t="s">
        <v>2947</v>
      </c>
      <c r="N1573" s="374">
        <v>44622</v>
      </c>
      <c r="O1573" s="70">
        <f t="shared" si="138"/>
        <v>3</v>
      </c>
      <c r="P1573" s="70">
        <f t="shared" si="139"/>
        <v>3</v>
      </c>
      <c r="Q1573" s="135" t="str">
        <f t="shared" si="140"/>
        <v>Gastos_Gerais</v>
      </c>
    </row>
    <row r="1574" spans="1:17" ht="36" hidden="1" x14ac:dyDescent="0.2">
      <c r="A1574" s="366">
        <f t="shared" si="137"/>
        <v>1571</v>
      </c>
      <c r="B1574" s="351">
        <v>44638</v>
      </c>
      <c r="C1574" s="375">
        <v>44621</v>
      </c>
      <c r="D1574" s="353" t="s">
        <v>115</v>
      </c>
      <c r="E1574" s="353" t="s">
        <v>374</v>
      </c>
      <c r="F1574" s="354">
        <v>1032.56</v>
      </c>
      <c r="G1574" s="353" t="s">
        <v>1190</v>
      </c>
      <c r="H1574" s="353" t="s">
        <v>136</v>
      </c>
      <c r="I1574" s="357" t="s">
        <v>1191</v>
      </c>
      <c r="J1574" s="356" t="s">
        <v>1192</v>
      </c>
      <c r="K1574" s="356" t="s">
        <v>704</v>
      </c>
      <c r="L1574" s="357" t="s">
        <v>428</v>
      </c>
      <c r="M1574" s="356" t="s">
        <v>2948</v>
      </c>
      <c r="N1574" s="374">
        <v>44622</v>
      </c>
      <c r="O1574" s="70">
        <f t="shared" si="138"/>
        <v>3</v>
      </c>
      <c r="P1574" s="70">
        <f t="shared" si="139"/>
        <v>3</v>
      </c>
      <c r="Q1574" s="135" t="str">
        <f t="shared" si="140"/>
        <v>Gastos_Gerais</v>
      </c>
    </row>
    <row r="1575" spans="1:17" ht="36" hidden="1" x14ac:dyDescent="0.2">
      <c r="A1575" s="366">
        <f t="shared" si="137"/>
        <v>1572</v>
      </c>
      <c r="B1575" s="351">
        <v>44638</v>
      </c>
      <c r="C1575" s="375">
        <v>44621</v>
      </c>
      <c r="D1575" s="353" t="s">
        <v>115</v>
      </c>
      <c r="E1575" s="353" t="s">
        <v>374</v>
      </c>
      <c r="F1575" s="354">
        <v>948.81</v>
      </c>
      <c r="G1575" s="353" t="s">
        <v>1190</v>
      </c>
      <c r="H1575" s="353" t="s">
        <v>765</v>
      </c>
      <c r="I1575" s="357" t="s">
        <v>1191</v>
      </c>
      <c r="J1575" s="356" t="s">
        <v>1192</v>
      </c>
      <c r="K1575" s="356" t="s">
        <v>704</v>
      </c>
      <c r="L1575" s="357" t="s">
        <v>428</v>
      </c>
      <c r="M1575" s="356" t="s">
        <v>2949</v>
      </c>
      <c r="N1575" s="374">
        <v>44622</v>
      </c>
      <c r="O1575" s="70">
        <f t="shared" si="138"/>
        <v>3</v>
      </c>
      <c r="P1575" s="70">
        <f t="shared" si="139"/>
        <v>3</v>
      </c>
      <c r="Q1575" s="135" t="str">
        <f t="shared" si="140"/>
        <v>Gastos_Gerais</v>
      </c>
    </row>
    <row r="1576" spans="1:17" ht="36" hidden="1" x14ac:dyDescent="0.2">
      <c r="A1576" s="366">
        <f t="shared" si="137"/>
        <v>1573</v>
      </c>
      <c r="B1576" s="351">
        <v>44638</v>
      </c>
      <c r="C1576" s="375">
        <v>44621</v>
      </c>
      <c r="D1576" s="353" t="s">
        <v>115</v>
      </c>
      <c r="E1576" s="353" t="s">
        <v>374</v>
      </c>
      <c r="F1576" s="354">
        <v>1500.24</v>
      </c>
      <c r="G1576" s="353" t="s">
        <v>1190</v>
      </c>
      <c r="H1576" s="353" t="s">
        <v>765</v>
      </c>
      <c r="I1576" s="357" t="s">
        <v>1191</v>
      </c>
      <c r="J1576" s="356" t="s">
        <v>1192</v>
      </c>
      <c r="K1576" s="356" t="s">
        <v>704</v>
      </c>
      <c r="L1576" s="357" t="s">
        <v>428</v>
      </c>
      <c r="M1576" s="356">
        <v>1554</v>
      </c>
      <c r="N1576" s="374">
        <v>44622</v>
      </c>
      <c r="O1576" s="70">
        <f t="shared" si="138"/>
        <v>3</v>
      </c>
      <c r="P1576" s="70">
        <f t="shared" si="139"/>
        <v>3</v>
      </c>
      <c r="Q1576" s="135" t="str">
        <f t="shared" si="140"/>
        <v>Gastos_Gerais</v>
      </c>
    </row>
    <row r="1577" spans="1:17" ht="25.5" hidden="1" x14ac:dyDescent="0.2">
      <c r="A1577" s="366">
        <f t="shared" si="137"/>
        <v>1574</v>
      </c>
      <c r="B1577" s="351">
        <v>44638</v>
      </c>
      <c r="C1577" s="375">
        <v>44621</v>
      </c>
      <c r="D1577" s="353" t="s">
        <v>115</v>
      </c>
      <c r="E1577" s="353" t="s">
        <v>334</v>
      </c>
      <c r="F1577" s="354">
        <v>692.86</v>
      </c>
      <c r="G1577" s="353" t="s">
        <v>2950</v>
      </c>
      <c r="H1577" s="353" t="s">
        <v>128</v>
      </c>
      <c r="I1577" s="357" t="s">
        <v>2951</v>
      </c>
      <c r="J1577" s="356" t="s">
        <v>2952</v>
      </c>
      <c r="K1577" s="356" t="s">
        <v>704</v>
      </c>
      <c r="L1577" s="357" t="s">
        <v>704</v>
      </c>
      <c r="M1577" s="356">
        <v>9464419</v>
      </c>
      <c r="N1577" s="374">
        <v>44565</v>
      </c>
      <c r="O1577" s="70">
        <f t="shared" si="138"/>
        <v>3</v>
      </c>
      <c r="P1577" s="70">
        <f t="shared" si="139"/>
        <v>3</v>
      </c>
      <c r="Q1577" s="135" t="str">
        <f t="shared" si="140"/>
        <v>Gastos_Gerais</v>
      </c>
    </row>
    <row r="1578" spans="1:17" ht="38.25" x14ac:dyDescent="0.2">
      <c r="A1578" s="366">
        <f t="shared" si="137"/>
        <v>1575</v>
      </c>
      <c r="B1578" s="351">
        <v>44638</v>
      </c>
      <c r="C1578" s="375">
        <v>44621</v>
      </c>
      <c r="D1578" s="353" t="s">
        <v>117</v>
      </c>
      <c r="E1578" s="353" t="s">
        <v>409</v>
      </c>
      <c r="F1578" s="354">
        <v>270</v>
      </c>
      <c r="G1578" s="353" t="s">
        <v>2953</v>
      </c>
      <c r="H1578" s="353" t="s">
        <v>134</v>
      </c>
      <c r="I1578" s="357" t="s">
        <v>531</v>
      </c>
      <c r="J1578" s="356" t="s">
        <v>2954</v>
      </c>
      <c r="K1578" s="356" t="s">
        <v>704</v>
      </c>
      <c r="L1578" s="357" t="s">
        <v>428</v>
      </c>
      <c r="M1578" s="356">
        <v>41444</v>
      </c>
      <c r="N1578" s="374">
        <v>44630</v>
      </c>
      <c r="O1578" s="70">
        <f t="shared" si="138"/>
        <v>3</v>
      </c>
      <c r="P1578" s="70">
        <f t="shared" si="139"/>
        <v>3</v>
      </c>
      <c r="Q1578" s="135" t="str">
        <f t="shared" si="140"/>
        <v>Aquisição_de_Bens_Permanentes</v>
      </c>
    </row>
    <row r="1579" spans="1:17" ht="38.25" x14ac:dyDescent="0.2">
      <c r="A1579" s="366">
        <f t="shared" si="137"/>
        <v>1576</v>
      </c>
      <c r="B1579" s="351">
        <v>44638</v>
      </c>
      <c r="C1579" s="375">
        <v>44621</v>
      </c>
      <c r="D1579" s="353" t="s">
        <v>117</v>
      </c>
      <c r="E1579" s="353" t="s">
        <v>393</v>
      </c>
      <c r="F1579" s="354">
        <v>1200</v>
      </c>
      <c r="G1579" s="353" t="s">
        <v>2955</v>
      </c>
      <c r="H1579" s="353" t="s">
        <v>130</v>
      </c>
      <c r="I1579" s="357" t="s">
        <v>2956</v>
      </c>
      <c r="J1579" s="356" t="s">
        <v>2957</v>
      </c>
      <c r="K1579" s="356" t="s">
        <v>704</v>
      </c>
      <c r="L1579" s="357" t="s">
        <v>428</v>
      </c>
      <c r="M1579" s="356">
        <v>14146</v>
      </c>
      <c r="N1579" s="374">
        <v>44634</v>
      </c>
      <c r="O1579" s="70">
        <f t="shared" si="138"/>
        <v>3</v>
      </c>
      <c r="P1579" s="70">
        <f t="shared" si="139"/>
        <v>3</v>
      </c>
      <c r="Q1579" s="135" t="str">
        <f t="shared" si="140"/>
        <v>Aquisição_de_Bens_Permanentes</v>
      </c>
    </row>
    <row r="1580" spans="1:17" ht="48" hidden="1" x14ac:dyDescent="0.2">
      <c r="A1580" s="366">
        <f t="shared" si="137"/>
        <v>1577</v>
      </c>
      <c r="B1580" s="351">
        <v>44638</v>
      </c>
      <c r="C1580" s="375">
        <v>44621</v>
      </c>
      <c r="D1580" s="353" t="s">
        <v>104</v>
      </c>
      <c r="E1580" s="353" t="s">
        <v>195</v>
      </c>
      <c r="F1580" s="354">
        <v>5397.21</v>
      </c>
      <c r="G1580" s="353" t="s">
        <v>639</v>
      </c>
      <c r="H1580" s="353" t="s">
        <v>127</v>
      </c>
      <c r="I1580" s="357" t="s">
        <v>638</v>
      </c>
      <c r="J1580" s="356" t="s">
        <v>944</v>
      </c>
      <c r="K1580" s="356" t="s">
        <v>704</v>
      </c>
      <c r="L1580" s="357" t="s">
        <v>428</v>
      </c>
      <c r="M1580" s="356">
        <v>2022485</v>
      </c>
      <c r="N1580" s="374">
        <v>44630</v>
      </c>
      <c r="O1580" s="70">
        <f t="shared" si="138"/>
        <v>3</v>
      </c>
      <c r="P1580" s="70">
        <f t="shared" si="139"/>
        <v>3</v>
      </c>
      <c r="Q1580" s="135" t="str">
        <f t="shared" si="140"/>
        <v>Gastos_com_Pessoal</v>
      </c>
    </row>
    <row r="1581" spans="1:17" ht="25.5" hidden="1" x14ac:dyDescent="0.2">
      <c r="A1581" s="366">
        <f t="shared" si="137"/>
        <v>1578</v>
      </c>
      <c r="B1581" s="351">
        <v>44638</v>
      </c>
      <c r="C1581" s="375">
        <v>44621</v>
      </c>
      <c r="D1581" s="353" t="s">
        <v>104</v>
      </c>
      <c r="E1581" s="353" t="s">
        <v>212</v>
      </c>
      <c r="F1581" s="354">
        <v>18285.810000000001</v>
      </c>
      <c r="G1581" s="353" t="s">
        <v>2958</v>
      </c>
      <c r="H1581" s="353" t="s">
        <v>127</v>
      </c>
      <c r="I1581" s="357" t="s">
        <v>1152</v>
      </c>
      <c r="J1581" s="356" t="s">
        <v>1153</v>
      </c>
      <c r="K1581" s="356" t="s">
        <v>704</v>
      </c>
      <c r="L1581" s="357" t="s">
        <v>428</v>
      </c>
      <c r="M1581" s="356">
        <v>293734</v>
      </c>
      <c r="N1581" s="374">
        <v>44624</v>
      </c>
      <c r="O1581" s="70">
        <f t="shared" si="138"/>
        <v>3</v>
      </c>
      <c r="P1581" s="70">
        <f t="shared" si="139"/>
        <v>3</v>
      </c>
      <c r="Q1581" s="135" t="str">
        <f t="shared" si="140"/>
        <v>Gastos_com_Pessoal</v>
      </c>
    </row>
    <row r="1582" spans="1:17" ht="36" hidden="1" x14ac:dyDescent="0.2">
      <c r="A1582" s="366">
        <f t="shared" si="137"/>
        <v>1579</v>
      </c>
      <c r="B1582" s="351">
        <v>44638</v>
      </c>
      <c r="C1582" s="375">
        <v>44621</v>
      </c>
      <c r="D1582" s="353" t="s">
        <v>115</v>
      </c>
      <c r="E1582" s="353" t="s">
        <v>306</v>
      </c>
      <c r="F1582" s="354">
        <v>2366.3000000000002</v>
      </c>
      <c r="G1582" s="353" t="s">
        <v>2959</v>
      </c>
      <c r="H1582" s="353" t="s">
        <v>765</v>
      </c>
      <c r="I1582" s="357" t="s">
        <v>2960</v>
      </c>
      <c r="J1582" s="356" t="s">
        <v>2961</v>
      </c>
      <c r="K1582" s="356" t="s">
        <v>704</v>
      </c>
      <c r="L1582" s="357" t="s">
        <v>428</v>
      </c>
      <c r="M1582" s="356">
        <v>2101</v>
      </c>
      <c r="N1582" s="374">
        <v>44635</v>
      </c>
      <c r="O1582" s="70">
        <f t="shared" si="138"/>
        <v>3</v>
      </c>
      <c r="P1582" s="70">
        <f t="shared" si="139"/>
        <v>3</v>
      </c>
      <c r="Q1582" s="135" t="str">
        <f t="shared" si="140"/>
        <v>Gastos_Gerais</v>
      </c>
    </row>
    <row r="1583" spans="1:17" ht="25.5" hidden="1" x14ac:dyDescent="0.2">
      <c r="A1583" s="366">
        <f t="shared" si="137"/>
        <v>1580</v>
      </c>
      <c r="B1583" s="351">
        <v>44638</v>
      </c>
      <c r="C1583" s="375">
        <v>44593</v>
      </c>
      <c r="D1583" s="353" t="s">
        <v>115</v>
      </c>
      <c r="E1583" s="353" t="s">
        <v>232</v>
      </c>
      <c r="F1583" s="354">
        <v>30337.38</v>
      </c>
      <c r="G1583" s="353" t="s">
        <v>2495</v>
      </c>
      <c r="H1583" s="353" t="s">
        <v>658</v>
      </c>
      <c r="I1583" s="357" t="s">
        <v>2962</v>
      </c>
      <c r="J1583" s="356" t="s">
        <v>1161</v>
      </c>
      <c r="K1583" s="356" t="s">
        <v>704</v>
      </c>
      <c r="L1583" s="357" t="s">
        <v>705</v>
      </c>
      <c r="M1583" s="356" t="s">
        <v>2963</v>
      </c>
      <c r="N1583" s="374">
        <v>44638</v>
      </c>
      <c r="O1583" s="70">
        <f t="shared" si="138"/>
        <v>3</v>
      </c>
      <c r="P1583" s="70">
        <f t="shared" si="139"/>
        <v>2</v>
      </c>
      <c r="Q1583" s="135" t="str">
        <f t="shared" si="140"/>
        <v>Gastos_Gerais</v>
      </c>
    </row>
    <row r="1584" spans="1:17" ht="25.5" hidden="1" x14ac:dyDescent="0.2">
      <c r="A1584" s="366">
        <f t="shared" si="137"/>
        <v>1581</v>
      </c>
      <c r="B1584" s="351">
        <v>44638</v>
      </c>
      <c r="C1584" s="375">
        <v>44621</v>
      </c>
      <c r="D1584" s="353" t="s">
        <v>115</v>
      </c>
      <c r="E1584" s="353" t="s">
        <v>234</v>
      </c>
      <c r="F1584" s="354">
        <v>129.99</v>
      </c>
      <c r="G1584" s="353" t="s">
        <v>234</v>
      </c>
      <c r="H1584" s="353" t="s">
        <v>135</v>
      </c>
      <c r="I1584" s="357" t="s">
        <v>655</v>
      </c>
      <c r="J1584" s="356" t="s">
        <v>2964</v>
      </c>
      <c r="K1584" s="356" t="s">
        <v>704</v>
      </c>
      <c r="L1584" s="357" t="s">
        <v>705</v>
      </c>
      <c r="M1584" s="356" t="s">
        <v>2965</v>
      </c>
      <c r="N1584" s="374">
        <v>44638</v>
      </c>
      <c r="O1584" s="70">
        <f t="shared" si="138"/>
        <v>3</v>
      </c>
      <c r="P1584" s="70">
        <f t="shared" si="139"/>
        <v>3</v>
      </c>
      <c r="Q1584" s="135" t="str">
        <f t="shared" si="140"/>
        <v>Gastos_Gerais</v>
      </c>
    </row>
    <row r="1585" spans="1:17" ht="25.5" hidden="1" x14ac:dyDescent="0.2">
      <c r="A1585" s="366">
        <f t="shared" si="137"/>
        <v>1582</v>
      </c>
      <c r="B1585" s="351">
        <v>44638</v>
      </c>
      <c r="C1585" s="375">
        <v>44621</v>
      </c>
      <c r="D1585" s="353" t="s">
        <v>115</v>
      </c>
      <c r="E1585" s="353" t="s">
        <v>234</v>
      </c>
      <c r="F1585" s="354">
        <v>129.99</v>
      </c>
      <c r="G1585" s="353" t="s">
        <v>234</v>
      </c>
      <c r="H1585" s="353" t="s">
        <v>129</v>
      </c>
      <c r="I1585" s="357" t="s">
        <v>655</v>
      </c>
      <c r="J1585" s="356" t="s">
        <v>2964</v>
      </c>
      <c r="K1585" s="356" t="s">
        <v>704</v>
      </c>
      <c r="L1585" s="357" t="s">
        <v>705</v>
      </c>
      <c r="M1585" s="356" t="s">
        <v>2966</v>
      </c>
      <c r="N1585" s="374">
        <v>44638</v>
      </c>
      <c r="O1585" s="70">
        <f t="shared" si="138"/>
        <v>3</v>
      </c>
      <c r="P1585" s="70">
        <f t="shared" si="139"/>
        <v>3</v>
      </c>
      <c r="Q1585" s="135" t="str">
        <f t="shared" si="140"/>
        <v>Gastos_Gerais</v>
      </c>
    </row>
    <row r="1586" spans="1:17" ht="25.5" hidden="1" x14ac:dyDescent="0.2">
      <c r="A1586" s="366">
        <f t="shared" si="137"/>
        <v>1583</v>
      </c>
      <c r="B1586" s="351">
        <v>44638</v>
      </c>
      <c r="C1586" s="375">
        <v>44593</v>
      </c>
      <c r="D1586" s="353" t="s">
        <v>115</v>
      </c>
      <c r="E1586" s="353" t="s">
        <v>234</v>
      </c>
      <c r="F1586" s="354">
        <v>102.07</v>
      </c>
      <c r="G1586" s="353" t="s">
        <v>234</v>
      </c>
      <c r="H1586" s="353" t="s">
        <v>134</v>
      </c>
      <c r="I1586" s="357" t="s">
        <v>2737</v>
      </c>
      <c r="J1586" s="356" t="s">
        <v>769</v>
      </c>
      <c r="K1586" s="356" t="s">
        <v>704</v>
      </c>
      <c r="L1586" s="357" t="s">
        <v>705</v>
      </c>
      <c r="M1586" s="356" t="s">
        <v>2967</v>
      </c>
      <c r="N1586" s="374">
        <v>44638</v>
      </c>
      <c r="O1586" s="70">
        <f t="shared" si="138"/>
        <v>3</v>
      </c>
      <c r="P1586" s="70">
        <f t="shared" si="139"/>
        <v>2</v>
      </c>
      <c r="Q1586" s="135" t="str">
        <f t="shared" si="140"/>
        <v>Gastos_Gerais</v>
      </c>
    </row>
    <row r="1587" spans="1:17" ht="25.5" hidden="1" x14ac:dyDescent="0.2">
      <c r="A1587" s="366">
        <f t="shared" si="137"/>
        <v>1584</v>
      </c>
      <c r="B1587" s="351">
        <v>44638</v>
      </c>
      <c r="C1587" s="375">
        <v>44621</v>
      </c>
      <c r="D1587" s="353" t="s">
        <v>115</v>
      </c>
      <c r="E1587" s="353" t="s">
        <v>234</v>
      </c>
      <c r="F1587" s="354">
        <v>129.99</v>
      </c>
      <c r="G1587" s="353" t="s">
        <v>234</v>
      </c>
      <c r="H1587" s="353" t="s">
        <v>138</v>
      </c>
      <c r="I1587" s="357" t="s">
        <v>655</v>
      </c>
      <c r="J1587" s="356" t="s">
        <v>2964</v>
      </c>
      <c r="K1587" s="356" t="s">
        <v>704</v>
      </c>
      <c r="L1587" s="357" t="s">
        <v>705</v>
      </c>
      <c r="M1587" s="356" t="s">
        <v>2968</v>
      </c>
      <c r="N1587" s="374">
        <v>44638</v>
      </c>
      <c r="O1587" s="70">
        <f t="shared" si="138"/>
        <v>3</v>
      </c>
      <c r="P1587" s="70">
        <f t="shared" si="139"/>
        <v>3</v>
      </c>
      <c r="Q1587" s="135" t="str">
        <f t="shared" si="140"/>
        <v>Gastos_Gerais</v>
      </c>
    </row>
    <row r="1588" spans="1:17" ht="25.5" hidden="1" x14ac:dyDescent="0.2">
      <c r="A1588" s="366">
        <f t="shared" si="137"/>
        <v>1585</v>
      </c>
      <c r="B1588" s="351">
        <v>44638</v>
      </c>
      <c r="C1588" s="375">
        <v>44621</v>
      </c>
      <c r="D1588" s="353" t="s">
        <v>115</v>
      </c>
      <c r="E1588" s="353" t="s">
        <v>234</v>
      </c>
      <c r="F1588" s="354">
        <v>164.48</v>
      </c>
      <c r="G1588" s="353" t="s">
        <v>234</v>
      </c>
      <c r="H1588" s="353" t="s">
        <v>132</v>
      </c>
      <c r="I1588" s="357" t="s">
        <v>655</v>
      </c>
      <c r="J1588" s="356" t="s">
        <v>2964</v>
      </c>
      <c r="K1588" s="356" t="s">
        <v>704</v>
      </c>
      <c r="L1588" s="357" t="s">
        <v>705</v>
      </c>
      <c r="M1588" s="356" t="s">
        <v>2969</v>
      </c>
      <c r="N1588" s="374">
        <v>44638</v>
      </c>
      <c r="O1588" s="70">
        <f t="shared" si="138"/>
        <v>3</v>
      </c>
      <c r="P1588" s="70">
        <f t="shared" si="139"/>
        <v>3</v>
      </c>
      <c r="Q1588" s="135" t="str">
        <f t="shared" si="140"/>
        <v>Gastos_Gerais</v>
      </c>
    </row>
    <row r="1589" spans="1:17" ht="25.5" hidden="1" x14ac:dyDescent="0.2">
      <c r="A1589" s="366">
        <f t="shared" si="137"/>
        <v>1586</v>
      </c>
      <c r="B1589" s="351">
        <v>44638</v>
      </c>
      <c r="C1589" s="375">
        <v>44621</v>
      </c>
      <c r="D1589" s="353" t="s">
        <v>115</v>
      </c>
      <c r="E1589" s="353" t="s">
        <v>234</v>
      </c>
      <c r="F1589" s="354">
        <v>11.99</v>
      </c>
      <c r="G1589" s="353" t="s">
        <v>234</v>
      </c>
      <c r="H1589" s="353" t="s">
        <v>765</v>
      </c>
      <c r="I1589" s="357" t="s">
        <v>2737</v>
      </c>
      <c r="J1589" s="356" t="s">
        <v>769</v>
      </c>
      <c r="K1589" s="356" t="s">
        <v>704</v>
      </c>
      <c r="L1589" s="357" t="s">
        <v>705</v>
      </c>
      <c r="M1589" s="356" t="s">
        <v>2970</v>
      </c>
      <c r="N1589" s="374">
        <v>44638</v>
      </c>
      <c r="O1589" s="70">
        <f t="shared" si="138"/>
        <v>3</v>
      </c>
      <c r="P1589" s="70">
        <f t="shared" si="139"/>
        <v>3</v>
      </c>
      <c r="Q1589" s="135" t="str">
        <f t="shared" si="140"/>
        <v>Gastos_Gerais</v>
      </c>
    </row>
    <row r="1590" spans="1:17" ht="25.5" hidden="1" x14ac:dyDescent="0.2">
      <c r="A1590" s="366">
        <f t="shared" si="137"/>
        <v>1587</v>
      </c>
      <c r="B1590" s="351">
        <v>44638</v>
      </c>
      <c r="C1590" s="375">
        <v>44621</v>
      </c>
      <c r="D1590" s="353" t="s">
        <v>115</v>
      </c>
      <c r="E1590" s="353" t="s">
        <v>234</v>
      </c>
      <c r="F1590" s="354">
        <v>27.46</v>
      </c>
      <c r="G1590" s="353" t="s">
        <v>234</v>
      </c>
      <c r="H1590" s="353" t="s">
        <v>131</v>
      </c>
      <c r="I1590" s="357" t="s">
        <v>2737</v>
      </c>
      <c r="J1590" s="356" t="s">
        <v>769</v>
      </c>
      <c r="K1590" s="356" t="s">
        <v>704</v>
      </c>
      <c r="L1590" s="357" t="s">
        <v>705</v>
      </c>
      <c r="M1590" s="356" t="s">
        <v>2971</v>
      </c>
      <c r="N1590" s="374">
        <v>44638</v>
      </c>
      <c r="O1590" s="70">
        <f t="shared" si="138"/>
        <v>3</v>
      </c>
      <c r="P1590" s="70">
        <f t="shared" si="139"/>
        <v>3</v>
      </c>
      <c r="Q1590" s="135" t="str">
        <f t="shared" si="140"/>
        <v>Gastos_Gerais</v>
      </c>
    </row>
    <row r="1591" spans="1:17" ht="25.5" hidden="1" x14ac:dyDescent="0.2">
      <c r="A1591" s="366">
        <f t="shared" si="137"/>
        <v>1588</v>
      </c>
      <c r="B1591" s="351">
        <v>44638</v>
      </c>
      <c r="C1591" s="375">
        <v>44593</v>
      </c>
      <c r="D1591" s="353" t="s">
        <v>115</v>
      </c>
      <c r="E1591" s="353" t="s">
        <v>234</v>
      </c>
      <c r="F1591" s="354">
        <v>118.02</v>
      </c>
      <c r="G1591" s="353" t="s">
        <v>234</v>
      </c>
      <c r="H1591" s="353" t="s">
        <v>139</v>
      </c>
      <c r="I1591" s="357" t="s">
        <v>2737</v>
      </c>
      <c r="J1591" s="356" t="s">
        <v>769</v>
      </c>
      <c r="K1591" s="356" t="s">
        <v>704</v>
      </c>
      <c r="L1591" s="357" t="s">
        <v>705</v>
      </c>
      <c r="M1591" s="356" t="s">
        <v>2972</v>
      </c>
      <c r="N1591" s="374">
        <v>44638</v>
      </c>
      <c r="O1591" s="70">
        <f t="shared" si="138"/>
        <v>3</v>
      </c>
      <c r="P1591" s="70">
        <f t="shared" si="139"/>
        <v>2</v>
      </c>
      <c r="Q1591" s="135" t="str">
        <f t="shared" si="140"/>
        <v>Gastos_Gerais</v>
      </c>
    </row>
    <row r="1592" spans="1:17" ht="25.5" hidden="1" x14ac:dyDescent="0.2">
      <c r="A1592" s="366">
        <f t="shared" si="137"/>
        <v>1589</v>
      </c>
      <c r="B1592" s="351">
        <v>44638</v>
      </c>
      <c r="C1592" s="375">
        <v>44621</v>
      </c>
      <c r="D1592" s="353" t="s">
        <v>115</v>
      </c>
      <c r="E1592" s="353" t="s">
        <v>234</v>
      </c>
      <c r="F1592" s="354">
        <v>129.99</v>
      </c>
      <c r="G1592" s="353" t="s">
        <v>234</v>
      </c>
      <c r="H1592" s="353" t="s">
        <v>136</v>
      </c>
      <c r="I1592" s="357" t="s">
        <v>655</v>
      </c>
      <c r="J1592" s="356" t="s">
        <v>2964</v>
      </c>
      <c r="K1592" s="356" t="s">
        <v>704</v>
      </c>
      <c r="L1592" s="357" t="s">
        <v>705</v>
      </c>
      <c r="M1592" s="356" t="s">
        <v>2973</v>
      </c>
      <c r="N1592" s="374">
        <v>44638</v>
      </c>
      <c r="O1592" s="70">
        <f t="shared" si="138"/>
        <v>3</v>
      </c>
      <c r="P1592" s="70">
        <f t="shared" si="139"/>
        <v>3</v>
      </c>
      <c r="Q1592" s="135" t="str">
        <f t="shared" si="140"/>
        <v>Gastos_Gerais</v>
      </c>
    </row>
    <row r="1593" spans="1:17" ht="25.5" hidden="1" x14ac:dyDescent="0.2">
      <c r="A1593" s="366">
        <f t="shared" ref="A1593:A1652" si="141">IF(B1593="","",ROW()-ROW($A$3))</f>
        <v>1590</v>
      </c>
      <c r="B1593" s="351">
        <v>44638</v>
      </c>
      <c r="C1593" s="375">
        <v>44621</v>
      </c>
      <c r="D1593" s="353" t="s">
        <v>115</v>
      </c>
      <c r="E1593" s="353" t="s">
        <v>238</v>
      </c>
      <c r="F1593" s="354">
        <v>771.99</v>
      </c>
      <c r="G1593" s="353" t="s">
        <v>921</v>
      </c>
      <c r="H1593" s="353" t="s">
        <v>139</v>
      </c>
      <c r="I1593" s="357" t="s">
        <v>2737</v>
      </c>
      <c r="J1593" s="356" t="s">
        <v>769</v>
      </c>
      <c r="K1593" s="356" t="s">
        <v>704</v>
      </c>
      <c r="L1593" s="357" t="s">
        <v>705</v>
      </c>
      <c r="M1593" s="356" t="s">
        <v>2974</v>
      </c>
      <c r="N1593" s="374">
        <v>44638</v>
      </c>
      <c r="O1593" s="70">
        <f t="shared" si="138"/>
        <v>3</v>
      </c>
      <c r="P1593" s="70">
        <f t="shared" si="139"/>
        <v>3</v>
      </c>
      <c r="Q1593" s="135" t="str">
        <f t="shared" si="140"/>
        <v>Gastos_Gerais</v>
      </c>
    </row>
    <row r="1594" spans="1:17" ht="25.5" hidden="1" x14ac:dyDescent="0.2">
      <c r="A1594" s="366">
        <f t="shared" si="141"/>
        <v>1591</v>
      </c>
      <c r="B1594" s="351">
        <v>44638</v>
      </c>
      <c r="C1594" s="375">
        <v>44621</v>
      </c>
      <c r="D1594" s="353" t="s">
        <v>115</v>
      </c>
      <c r="E1594" s="353" t="s">
        <v>238</v>
      </c>
      <c r="F1594" s="354">
        <v>771.99</v>
      </c>
      <c r="G1594" s="353" t="s">
        <v>921</v>
      </c>
      <c r="H1594" s="353" t="s">
        <v>765</v>
      </c>
      <c r="I1594" s="357" t="s">
        <v>2737</v>
      </c>
      <c r="J1594" s="356" t="s">
        <v>769</v>
      </c>
      <c r="K1594" s="356" t="s">
        <v>704</v>
      </c>
      <c r="L1594" s="357" t="s">
        <v>705</v>
      </c>
      <c r="M1594" s="356" t="s">
        <v>2975</v>
      </c>
      <c r="N1594" s="374">
        <v>44638</v>
      </c>
      <c r="O1594" s="70">
        <f t="shared" si="138"/>
        <v>3</v>
      </c>
      <c r="P1594" s="70">
        <f t="shared" si="139"/>
        <v>3</v>
      </c>
      <c r="Q1594" s="135" t="str">
        <f t="shared" si="140"/>
        <v>Gastos_Gerais</v>
      </c>
    </row>
    <row r="1595" spans="1:17" ht="25.5" hidden="1" x14ac:dyDescent="0.2">
      <c r="A1595" s="366">
        <f t="shared" si="141"/>
        <v>1592</v>
      </c>
      <c r="B1595" s="351">
        <v>44638</v>
      </c>
      <c r="C1595" s="375">
        <v>44621</v>
      </c>
      <c r="D1595" s="353" t="s">
        <v>115</v>
      </c>
      <c r="E1595" s="353" t="s">
        <v>238</v>
      </c>
      <c r="F1595" s="354">
        <v>771.99</v>
      </c>
      <c r="G1595" s="353" t="s">
        <v>921</v>
      </c>
      <c r="H1595" s="353" t="s">
        <v>131</v>
      </c>
      <c r="I1595" s="357" t="s">
        <v>2737</v>
      </c>
      <c r="J1595" s="356" t="s">
        <v>769</v>
      </c>
      <c r="K1595" s="356" t="s">
        <v>704</v>
      </c>
      <c r="L1595" s="357" t="s">
        <v>705</v>
      </c>
      <c r="M1595" s="356" t="s">
        <v>2976</v>
      </c>
      <c r="N1595" s="374">
        <v>44638</v>
      </c>
      <c r="O1595" s="70">
        <f t="shared" si="138"/>
        <v>3</v>
      </c>
      <c r="P1595" s="70">
        <f t="shared" si="139"/>
        <v>3</v>
      </c>
      <c r="Q1595" s="135" t="str">
        <f t="shared" si="140"/>
        <v>Gastos_Gerais</v>
      </c>
    </row>
    <row r="1596" spans="1:17" ht="25.5" hidden="1" x14ac:dyDescent="0.2">
      <c r="A1596" s="366">
        <f t="shared" si="141"/>
        <v>1593</v>
      </c>
      <c r="B1596" s="351">
        <v>44638</v>
      </c>
      <c r="C1596" s="375">
        <v>44621</v>
      </c>
      <c r="D1596" s="353" t="s">
        <v>115</v>
      </c>
      <c r="E1596" s="353" t="s">
        <v>230</v>
      </c>
      <c r="F1596" s="354">
        <v>2405.25</v>
      </c>
      <c r="G1596" s="353" t="s">
        <v>758</v>
      </c>
      <c r="H1596" s="353" t="s">
        <v>138</v>
      </c>
      <c r="I1596" s="357" t="s">
        <v>2481</v>
      </c>
      <c r="J1596" s="356" t="s">
        <v>760</v>
      </c>
      <c r="K1596" s="356" t="s">
        <v>704</v>
      </c>
      <c r="L1596" s="357" t="s">
        <v>428</v>
      </c>
      <c r="M1596" s="356">
        <v>75006376</v>
      </c>
      <c r="N1596" s="374">
        <v>44638</v>
      </c>
      <c r="O1596" s="70">
        <f t="shared" si="138"/>
        <v>3</v>
      </c>
      <c r="P1596" s="70">
        <f t="shared" si="139"/>
        <v>3</v>
      </c>
      <c r="Q1596" s="135" t="str">
        <f t="shared" si="140"/>
        <v>Gastos_Gerais</v>
      </c>
    </row>
    <row r="1597" spans="1:17" ht="25.5" hidden="1" x14ac:dyDescent="0.2">
      <c r="A1597" s="366">
        <f t="shared" si="141"/>
        <v>1594</v>
      </c>
      <c r="B1597" s="351">
        <v>44638</v>
      </c>
      <c r="C1597" s="375">
        <v>44621</v>
      </c>
      <c r="D1597" s="353" t="s">
        <v>115</v>
      </c>
      <c r="E1597" s="353" t="s">
        <v>232</v>
      </c>
      <c r="F1597" s="354">
        <v>2387.3000000000002</v>
      </c>
      <c r="G1597" s="353" t="s">
        <v>2495</v>
      </c>
      <c r="H1597" s="353" t="s">
        <v>138</v>
      </c>
      <c r="I1597" s="357" t="s">
        <v>1089</v>
      </c>
      <c r="J1597" s="356" t="s">
        <v>703</v>
      </c>
      <c r="K1597" s="356" t="s">
        <v>704</v>
      </c>
      <c r="L1597" s="357" t="s">
        <v>705</v>
      </c>
      <c r="M1597" s="356" t="s">
        <v>2977</v>
      </c>
      <c r="N1597" s="374">
        <v>44638</v>
      </c>
      <c r="O1597" s="70">
        <f t="shared" si="138"/>
        <v>3</v>
      </c>
      <c r="P1597" s="70">
        <f t="shared" si="139"/>
        <v>3</v>
      </c>
      <c r="Q1597" s="135" t="str">
        <f t="shared" si="140"/>
        <v>Gastos_Gerais</v>
      </c>
    </row>
    <row r="1598" spans="1:17" ht="25.5" hidden="1" x14ac:dyDescent="0.2">
      <c r="A1598" s="366">
        <f t="shared" si="141"/>
        <v>1595</v>
      </c>
      <c r="B1598" s="351">
        <v>44638</v>
      </c>
      <c r="C1598" s="375">
        <v>44621</v>
      </c>
      <c r="D1598" s="353" t="s">
        <v>115</v>
      </c>
      <c r="E1598" s="353" t="s">
        <v>342</v>
      </c>
      <c r="F1598" s="354">
        <v>34.799999999999997</v>
      </c>
      <c r="G1598" s="353" t="s">
        <v>2978</v>
      </c>
      <c r="H1598" s="353" t="s">
        <v>136</v>
      </c>
      <c r="I1598" s="357" t="s">
        <v>2871</v>
      </c>
      <c r="J1598" s="356" t="s">
        <v>2872</v>
      </c>
      <c r="K1598" s="356" t="s">
        <v>732</v>
      </c>
      <c r="L1598" s="357" t="s">
        <v>792</v>
      </c>
      <c r="M1598" s="356" t="s">
        <v>2979</v>
      </c>
      <c r="N1598" s="374">
        <v>44638</v>
      </c>
      <c r="O1598" s="70">
        <f t="shared" si="138"/>
        <v>3</v>
      </c>
      <c r="P1598" s="70">
        <f t="shared" si="139"/>
        <v>3</v>
      </c>
      <c r="Q1598" s="135" t="str">
        <f t="shared" si="140"/>
        <v>Gastos_Gerais</v>
      </c>
    </row>
    <row r="1599" spans="1:17" ht="25.5" hidden="1" x14ac:dyDescent="0.2">
      <c r="A1599" s="366">
        <f t="shared" si="141"/>
        <v>1596</v>
      </c>
      <c r="B1599" s="351">
        <v>44638</v>
      </c>
      <c r="C1599" s="375">
        <v>44621</v>
      </c>
      <c r="D1599" s="353" t="s">
        <v>115</v>
      </c>
      <c r="E1599" s="353" t="s">
        <v>332</v>
      </c>
      <c r="F1599" s="354">
        <v>3071.01</v>
      </c>
      <c r="G1599" s="353" t="s">
        <v>2980</v>
      </c>
      <c r="H1599" s="353" t="s">
        <v>131</v>
      </c>
      <c r="I1599" s="357" t="s">
        <v>966</v>
      </c>
      <c r="J1599" s="356" t="s">
        <v>666</v>
      </c>
      <c r="K1599" s="356" t="s">
        <v>1016</v>
      </c>
      <c r="L1599" s="357" t="s">
        <v>1016</v>
      </c>
      <c r="M1599" s="356" t="s">
        <v>666</v>
      </c>
      <c r="N1599" s="374">
        <v>44638</v>
      </c>
      <c r="O1599" s="70">
        <f t="shared" si="138"/>
        <v>3</v>
      </c>
      <c r="P1599" s="70">
        <f t="shared" si="139"/>
        <v>3</v>
      </c>
      <c r="Q1599" s="135" t="str">
        <f t="shared" si="140"/>
        <v>Gastos_Gerais</v>
      </c>
    </row>
    <row r="1600" spans="1:17" ht="25.5" hidden="1" x14ac:dyDescent="0.2">
      <c r="A1600" s="366">
        <f t="shared" si="141"/>
        <v>1597</v>
      </c>
      <c r="B1600" s="351">
        <v>44638</v>
      </c>
      <c r="C1600" s="375">
        <v>44621</v>
      </c>
      <c r="D1600" s="353" t="s">
        <v>115</v>
      </c>
      <c r="E1600" s="353" t="s">
        <v>332</v>
      </c>
      <c r="F1600" s="354">
        <v>3071.01</v>
      </c>
      <c r="G1600" s="353" t="s">
        <v>2980</v>
      </c>
      <c r="H1600" s="353" t="s">
        <v>131</v>
      </c>
      <c r="I1600" s="357" t="s">
        <v>966</v>
      </c>
      <c r="J1600" s="356" t="s">
        <v>666</v>
      </c>
      <c r="K1600" s="356" t="s">
        <v>1016</v>
      </c>
      <c r="L1600" s="357" t="s">
        <v>1016</v>
      </c>
      <c r="M1600" s="356" t="s">
        <v>666</v>
      </c>
      <c r="N1600" s="374">
        <v>44638</v>
      </c>
      <c r="O1600" s="70">
        <f t="shared" si="138"/>
        <v>3</v>
      </c>
      <c r="P1600" s="70">
        <f t="shared" si="139"/>
        <v>3</v>
      </c>
      <c r="Q1600" s="135" t="str">
        <f t="shared" si="140"/>
        <v>Gastos_Gerais</v>
      </c>
    </row>
    <row r="1601" spans="1:17" ht="25.5" hidden="1" x14ac:dyDescent="0.2">
      <c r="A1601" s="366">
        <f t="shared" si="141"/>
        <v>1598</v>
      </c>
      <c r="B1601" s="351">
        <v>44638</v>
      </c>
      <c r="C1601" s="375">
        <v>44621</v>
      </c>
      <c r="D1601" s="353" t="s">
        <v>115</v>
      </c>
      <c r="E1601" s="353" t="s">
        <v>332</v>
      </c>
      <c r="F1601" s="354">
        <v>3071.01</v>
      </c>
      <c r="G1601" s="353" t="s">
        <v>2980</v>
      </c>
      <c r="H1601" s="353" t="s">
        <v>135</v>
      </c>
      <c r="I1601" s="357" t="s">
        <v>966</v>
      </c>
      <c r="J1601" s="356" t="s">
        <v>666</v>
      </c>
      <c r="K1601" s="356" t="s">
        <v>1016</v>
      </c>
      <c r="L1601" s="357" t="s">
        <v>1016</v>
      </c>
      <c r="M1601" s="356" t="s">
        <v>666</v>
      </c>
      <c r="N1601" s="374">
        <v>44638</v>
      </c>
      <c r="O1601" s="70">
        <f t="shared" si="138"/>
        <v>3</v>
      </c>
      <c r="P1601" s="70">
        <f t="shared" si="139"/>
        <v>3</v>
      </c>
      <c r="Q1601" s="135" t="str">
        <f t="shared" si="140"/>
        <v>Gastos_Gerais</v>
      </c>
    </row>
    <row r="1602" spans="1:17" ht="25.5" hidden="1" x14ac:dyDescent="0.2">
      <c r="A1602" s="366">
        <f t="shared" si="141"/>
        <v>1599</v>
      </c>
      <c r="B1602" s="351">
        <v>44638</v>
      </c>
      <c r="C1602" s="375">
        <v>44621</v>
      </c>
      <c r="D1602" s="353" t="s">
        <v>115</v>
      </c>
      <c r="E1602" s="353" t="s">
        <v>332</v>
      </c>
      <c r="F1602" s="354">
        <v>3071.01</v>
      </c>
      <c r="G1602" s="353" t="s">
        <v>2980</v>
      </c>
      <c r="H1602" s="353" t="s">
        <v>135</v>
      </c>
      <c r="I1602" s="357" t="s">
        <v>966</v>
      </c>
      <c r="J1602" s="356" t="s">
        <v>666</v>
      </c>
      <c r="K1602" s="356" t="s">
        <v>1016</v>
      </c>
      <c r="L1602" s="357" t="s">
        <v>1016</v>
      </c>
      <c r="M1602" s="356" t="s">
        <v>666</v>
      </c>
      <c r="N1602" s="374">
        <v>44638</v>
      </c>
      <c r="O1602" s="70">
        <f t="shared" si="138"/>
        <v>3</v>
      </c>
      <c r="P1602" s="70">
        <f t="shared" si="139"/>
        <v>3</v>
      </c>
      <c r="Q1602" s="135" t="str">
        <f t="shared" si="140"/>
        <v>Gastos_Gerais</v>
      </c>
    </row>
    <row r="1603" spans="1:17" ht="25.5" hidden="1" x14ac:dyDescent="0.2">
      <c r="A1603" s="366">
        <f t="shared" si="141"/>
        <v>1600</v>
      </c>
      <c r="B1603" s="351">
        <v>44638</v>
      </c>
      <c r="C1603" s="375">
        <v>44621</v>
      </c>
      <c r="D1603" s="353" t="s">
        <v>115</v>
      </c>
      <c r="E1603" s="353" t="s">
        <v>332</v>
      </c>
      <c r="F1603" s="354">
        <v>3071.01</v>
      </c>
      <c r="G1603" s="353" t="s">
        <v>2980</v>
      </c>
      <c r="H1603" s="353" t="s">
        <v>658</v>
      </c>
      <c r="I1603" s="357" t="s">
        <v>966</v>
      </c>
      <c r="J1603" s="356" t="s">
        <v>666</v>
      </c>
      <c r="K1603" s="356" t="s">
        <v>1016</v>
      </c>
      <c r="L1603" s="357" t="s">
        <v>1016</v>
      </c>
      <c r="M1603" s="356" t="s">
        <v>666</v>
      </c>
      <c r="N1603" s="374">
        <v>44638</v>
      </c>
      <c r="O1603" s="70">
        <f t="shared" si="138"/>
        <v>3</v>
      </c>
      <c r="P1603" s="70">
        <f t="shared" si="139"/>
        <v>3</v>
      </c>
      <c r="Q1603" s="135" t="str">
        <f t="shared" si="140"/>
        <v>Gastos_Gerais</v>
      </c>
    </row>
    <row r="1604" spans="1:17" ht="25.5" hidden="1" x14ac:dyDescent="0.2">
      <c r="A1604" s="366">
        <f t="shared" si="141"/>
        <v>1601</v>
      </c>
      <c r="B1604" s="351">
        <v>44638</v>
      </c>
      <c r="C1604" s="375">
        <v>44621</v>
      </c>
      <c r="D1604" s="353" t="s">
        <v>115</v>
      </c>
      <c r="E1604" s="353" t="s">
        <v>332</v>
      </c>
      <c r="F1604" s="354">
        <v>3071.01</v>
      </c>
      <c r="G1604" s="353" t="s">
        <v>2980</v>
      </c>
      <c r="H1604" s="353" t="s">
        <v>658</v>
      </c>
      <c r="I1604" s="357" t="s">
        <v>966</v>
      </c>
      <c r="J1604" s="356" t="s">
        <v>666</v>
      </c>
      <c r="K1604" s="356" t="s">
        <v>1016</v>
      </c>
      <c r="L1604" s="357" t="s">
        <v>1016</v>
      </c>
      <c r="M1604" s="356" t="s">
        <v>666</v>
      </c>
      <c r="N1604" s="374">
        <v>44638</v>
      </c>
      <c r="O1604" s="70">
        <f t="shared" si="138"/>
        <v>3</v>
      </c>
      <c r="P1604" s="70">
        <f t="shared" si="139"/>
        <v>3</v>
      </c>
      <c r="Q1604" s="135" t="str">
        <f t="shared" si="140"/>
        <v>Gastos_Gerais</v>
      </c>
    </row>
    <row r="1605" spans="1:17" ht="25.5" hidden="1" x14ac:dyDescent="0.2">
      <c r="A1605" s="366">
        <f t="shared" si="141"/>
        <v>1602</v>
      </c>
      <c r="B1605" s="351">
        <v>44638</v>
      </c>
      <c r="C1605" s="375">
        <v>44621</v>
      </c>
      <c r="D1605" s="353" t="s">
        <v>115</v>
      </c>
      <c r="E1605" s="353" t="s">
        <v>332</v>
      </c>
      <c r="F1605" s="354">
        <v>3071.01</v>
      </c>
      <c r="G1605" s="353" t="s">
        <v>2980</v>
      </c>
      <c r="H1605" s="353" t="s">
        <v>765</v>
      </c>
      <c r="I1605" s="357" t="s">
        <v>966</v>
      </c>
      <c r="J1605" s="356" t="s">
        <v>666</v>
      </c>
      <c r="K1605" s="356" t="s">
        <v>1016</v>
      </c>
      <c r="L1605" s="357" t="s">
        <v>1016</v>
      </c>
      <c r="M1605" s="356" t="s">
        <v>666</v>
      </c>
      <c r="N1605" s="374">
        <v>44638</v>
      </c>
      <c r="O1605" s="70">
        <f t="shared" ref="O1605:O1660" si="142">IF(B1605=0,0,IF(YEAR(B1605)=$P$1,MONTH(B1605)-$O$1+1,(YEAR(B1605)-$P$1)*12-$O$1+1+MONTH(B1605)))</f>
        <v>3</v>
      </c>
      <c r="P1605" s="70">
        <f t="shared" ref="P1605:P1660" si="143">IF(C1605=0,0,IF(YEAR(C1605)=$P$1,MONTH(C1605)-$O$1+1,(YEAR(C1605)-$P$1)*12-$O$1+1+MONTH(C1605)))</f>
        <v>3</v>
      </c>
      <c r="Q1605" s="135" t="str">
        <f t="shared" ref="Q1605:Q1660" si="144">SUBSTITUTE(D1605," ","_")</f>
        <v>Gastos_Gerais</v>
      </c>
    </row>
    <row r="1606" spans="1:17" ht="25.5" hidden="1" x14ac:dyDescent="0.2">
      <c r="A1606" s="366">
        <f t="shared" si="141"/>
        <v>1603</v>
      </c>
      <c r="B1606" s="351">
        <v>44638</v>
      </c>
      <c r="C1606" s="375">
        <v>44621</v>
      </c>
      <c r="D1606" s="353" t="s">
        <v>115</v>
      </c>
      <c r="E1606" s="353" t="s">
        <v>332</v>
      </c>
      <c r="F1606" s="354">
        <v>3071.01</v>
      </c>
      <c r="G1606" s="353" t="s">
        <v>2980</v>
      </c>
      <c r="H1606" s="353" t="s">
        <v>139</v>
      </c>
      <c r="I1606" s="357" t="s">
        <v>966</v>
      </c>
      <c r="J1606" s="356" t="s">
        <v>666</v>
      </c>
      <c r="K1606" s="356" t="s">
        <v>1016</v>
      </c>
      <c r="L1606" s="357" t="s">
        <v>1016</v>
      </c>
      <c r="M1606" s="356" t="s">
        <v>666</v>
      </c>
      <c r="N1606" s="374">
        <v>44638</v>
      </c>
      <c r="O1606" s="70">
        <f t="shared" si="142"/>
        <v>3</v>
      </c>
      <c r="P1606" s="70">
        <f t="shared" si="143"/>
        <v>3</v>
      </c>
      <c r="Q1606" s="135" t="str">
        <f t="shared" si="144"/>
        <v>Gastos_Gerais</v>
      </c>
    </row>
    <row r="1607" spans="1:17" ht="25.5" hidden="1" x14ac:dyDescent="0.2">
      <c r="A1607" s="366">
        <f t="shared" si="141"/>
        <v>1604</v>
      </c>
      <c r="B1607" s="351">
        <v>44638</v>
      </c>
      <c r="C1607" s="375">
        <v>44621</v>
      </c>
      <c r="D1607" s="353" t="s">
        <v>115</v>
      </c>
      <c r="E1607" s="353" t="s">
        <v>332</v>
      </c>
      <c r="F1607" s="354">
        <v>3071.01</v>
      </c>
      <c r="G1607" s="353" t="s">
        <v>2980</v>
      </c>
      <c r="H1607" s="353" t="s">
        <v>136</v>
      </c>
      <c r="I1607" s="357" t="s">
        <v>966</v>
      </c>
      <c r="J1607" s="356" t="s">
        <v>666</v>
      </c>
      <c r="K1607" s="356" t="s">
        <v>1016</v>
      </c>
      <c r="L1607" s="357" t="s">
        <v>1016</v>
      </c>
      <c r="M1607" s="356" t="s">
        <v>666</v>
      </c>
      <c r="N1607" s="374">
        <v>44638</v>
      </c>
      <c r="O1607" s="70">
        <f t="shared" si="142"/>
        <v>3</v>
      </c>
      <c r="P1607" s="70">
        <f t="shared" si="143"/>
        <v>3</v>
      </c>
      <c r="Q1607" s="135" t="str">
        <f t="shared" si="144"/>
        <v>Gastos_Gerais</v>
      </c>
    </row>
    <row r="1608" spans="1:17" ht="25.5" hidden="1" x14ac:dyDescent="0.2">
      <c r="A1608" s="366">
        <f t="shared" si="141"/>
        <v>1605</v>
      </c>
      <c r="B1608" s="351">
        <v>44638</v>
      </c>
      <c r="C1608" s="375">
        <v>44621</v>
      </c>
      <c r="D1608" s="353" t="s">
        <v>115</v>
      </c>
      <c r="E1608" s="353" t="s">
        <v>332</v>
      </c>
      <c r="F1608" s="354">
        <v>3071.01</v>
      </c>
      <c r="G1608" s="353" t="s">
        <v>2980</v>
      </c>
      <c r="H1608" s="353" t="s">
        <v>129</v>
      </c>
      <c r="I1608" s="357" t="s">
        <v>966</v>
      </c>
      <c r="J1608" s="356" t="s">
        <v>666</v>
      </c>
      <c r="K1608" s="356" t="s">
        <v>1016</v>
      </c>
      <c r="L1608" s="357" t="s">
        <v>1016</v>
      </c>
      <c r="M1608" s="356" t="s">
        <v>666</v>
      </c>
      <c r="N1608" s="374">
        <v>44638</v>
      </c>
      <c r="O1608" s="70">
        <f t="shared" si="142"/>
        <v>3</v>
      </c>
      <c r="P1608" s="70">
        <f t="shared" si="143"/>
        <v>3</v>
      </c>
      <c r="Q1608" s="135" t="str">
        <f t="shared" si="144"/>
        <v>Gastos_Gerais</v>
      </c>
    </row>
    <row r="1609" spans="1:17" ht="25.5" hidden="1" x14ac:dyDescent="0.2">
      <c r="A1609" s="366">
        <f t="shared" si="141"/>
        <v>1606</v>
      </c>
      <c r="B1609" s="351">
        <v>44638</v>
      </c>
      <c r="C1609" s="375">
        <v>44621</v>
      </c>
      <c r="D1609" s="353" t="s">
        <v>115</v>
      </c>
      <c r="E1609" s="353" t="s">
        <v>332</v>
      </c>
      <c r="F1609" s="354">
        <v>3071.01</v>
      </c>
      <c r="G1609" s="353" t="s">
        <v>2980</v>
      </c>
      <c r="H1609" s="353" t="s">
        <v>130</v>
      </c>
      <c r="I1609" s="357" t="s">
        <v>966</v>
      </c>
      <c r="J1609" s="356" t="s">
        <v>666</v>
      </c>
      <c r="K1609" s="356" t="s">
        <v>1016</v>
      </c>
      <c r="L1609" s="357" t="s">
        <v>1016</v>
      </c>
      <c r="M1609" s="356" t="s">
        <v>666</v>
      </c>
      <c r="N1609" s="374">
        <v>44638</v>
      </c>
      <c r="O1609" s="70">
        <f t="shared" si="142"/>
        <v>3</v>
      </c>
      <c r="P1609" s="70">
        <f t="shared" si="143"/>
        <v>3</v>
      </c>
      <c r="Q1609" s="135" t="str">
        <f t="shared" si="144"/>
        <v>Gastos_Gerais</v>
      </c>
    </row>
    <row r="1610" spans="1:17" ht="25.5" hidden="1" x14ac:dyDescent="0.2">
      <c r="A1610" s="366">
        <f t="shared" si="141"/>
        <v>1607</v>
      </c>
      <c r="B1610" s="351">
        <v>44638</v>
      </c>
      <c r="C1610" s="375">
        <v>44621</v>
      </c>
      <c r="D1610" s="353" t="s">
        <v>115</v>
      </c>
      <c r="E1610" s="353" t="s">
        <v>332</v>
      </c>
      <c r="F1610" s="354">
        <v>3071.01</v>
      </c>
      <c r="G1610" s="353" t="s">
        <v>2980</v>
      </c>
      <c r="H1610" s="353" t="s">
        <v>138</v>
      </c>
      <c r="I1610" s="357" t="s">
        <v>966</v>
      </c>
      <c r="J1610" s="356" t="s">
        <v>666</v>
      </c>
      <c r="K1610" s="356" t="s">
        <v>1016</v>
      </c>
      <c r="L1610" s="357" t="s">
        <v>1016</v>
      </c>
      <c r="M1610" s="356" t="s">
        <v>666</v>
      </c>
      <c r="N1610" s="374">
        <v>44638</v>
      </c>
      <c r="O1610" s="70">
        <f t="shared" si="142"/>
        <v>3</v>
      </c>
      <c r="P1610" s="70">
        <f t="shared" si="143"/>
        <v>3</v>
      </c>
      <c r="Q1610" s="135" t="str">
        <f t="shared" si="144"/>
        <v>Gastos_Gerais</v>
      </c>
    </row>
    <row r="1611" spans="1:17" ht="25.5" hidden="1" x14ac:dyDescent="0.2">
      <c r="A1611" s="366">
        <f t="shared" si="141"/>
        <v>1608</v>
      </c>
      <c r="B1611" s="351">
        <v>44638</v>
      </c>
      <c r="C1611" s="375">
        <v>44621</v>
      </c>
      <c r="D1611" s="353" t="s">
        <v>115</v>
      </c>
      <c r="E1611" s="353" t="s">
        <v>332</v>
      </c>
      <c r="F1611" s="354">
        <v>3071.01</v>
      </c>
      <c r="G1611" s="353" t="s">
        <v>2980</v>
      </c>
      <c r="H1611" s="353" t="s">
        <v>140</v>
      </c>
      <c r="I1611" s="357" t="s">
        <v>966</v>
      </c>
      <c r="J1611" s="356" t="s">
        <v>666</v>
      </c>
      <c r="K1611" s="356" t="s">
        <v>1016</v>
      </c>
      <c r="L1611" s="357" t="s">
        <v>1016</v>
      </c>
      <c r="M1611" s="356" t="s">
        <v>666</v>
      </c>
      <c r="N1611" s="374">
        <v>44638</v>
      </c>
      <c r="O1611" s="70">
        <f t="shared" si="142"/>
        <v>3</v>
      </c>
      <c r="P1611" s="70">
        <f t="shared" si="143"/>
        <v>3</v>
      </c>
      <c r="Q1611" s="135" t="str">
        <f t="shared" si="144"/>
        <v>Gastos_Gerais</v>
      </c>
    </row>
    <row r="1612" spans="1:17" ht="25.5" hidden="1" x14ac:dyDescent="0.2">
      <c r="A1612" s="366">
        <f t="shared" si="141"/>
        <v>1609</v>
      </c>
      <c r="B1612" s="351">
        <v>44638</v>
      </c>
      <c r="C1612" s="375">
        <v>44621</v>
      </c>
      <c r="D1612" s="353" t="s">
        <v>115</v>
      </c>
      <c r="E1612" s="353" t="s">
        <v>332</v>
      </c>
      <c r="F1612" s="354">
        <v>3071.01</v>
      </c>
      <c r="G1612" s="353" t="s">
        <v>2980</v>
      </c>
      <c r="H1612" s="353" t="s">
        <v>132</v>
      </c>
      <c r="I1612" s="357" t="s">
        <v>966</v>
      </c>
      <c r="J1612" s="356" t="s">
        <v>666</v>
      </c>
      <c r="K1612" s="356" t="s">
        <v>1016</v>
      </c>
      <c r="L1612" s="357" t="s">
        <v>1016</v>
      </c>
      <c r="M1612" s="356" t="s">
        <v>666</v>
      </c>
      <c r="N1612" s="374">
        <v>44638</v>
      </c>
      <c r="O1612" s="70">
        <f t="shared" si="142"/>
        <v>3</v>
      </c>
      <c r="P1612" s="70">
        <f t="shared" si="143"/>
        <v>3</v>
      </c>
      <c r="Q1612" s="135" t="str">
        <f t="shared" si="144"/>
        <v>Gastos_Gerais</v>
      </c>
    </row>
    <row r="1613" spans="1:17" ht="25.5" hidden="1" x14ac:dyDescent="0.2">
      <c r="A1613" s="366">
        <f t="shared" si="141"/>
        <v>1610</v>
      </c>
      <c r="B1613" s="351">
        <v>44638</v>
      </c>
      <c r="C1613" s="375">
        <v>44621</v>
      </c>
      <c r="D1613" s="353" t="s">
        <v>115</v>
      </c>
      <c r="E1613" s="353" t="s">
        <v>332</v>
      </c>
      <c r="F1613" s="354">
        <v>3071.01</v>
      </c>
      <c r="G1613" s="353" t="s">
        <v>2980</v>
      </c>
      <c r="H1613" s="353" t="s">
        <v>134</v>
      </c>
      <c r="I1613" s="357" t="s">
        <v>966</v>
      </c>
      <c r="J1613" s="356" t="s">
        <v>666</v>
      </c>
      <c r="K1613" s="356" t="s">
        <v>1016</v>
      </c>
      <c r="L1613" s="357" t="s">
        <v>1016</v>
      </c>
      <c r="M1613" s="356" t="s">
        <v>666</v>
      </c>
      <c r="N1613" s="374">
        <v>44638</v>
      </c>
      <c r="O1613" s="70">
        <f t="shared" si="142"/>
        <v>3</v>
      </c>
      <c r="P1613" s="70">
        <f t="shared" si="143"/>
        <v>3</v>
      </c>
      <c r="Q1613" s="135" t="str">
        <f t="shared" si="144"/>
        <v>Gastos_Gerais</v>
      </c>
    </row>
    <row r="1614" spans="1:17" ht="25.5" hidden="1" x14ac:dyDescent="0.2">
      <c r="A1614" s="366">
        <f t="shared" si="141"/>
        <v>1611</v>
      </c>
      <c r="B1614" s="351">
        <v>44638</v>
      </c>
      <c r="C1614" s="375">
        <v>44621</v>
      </c>
      <c r="D1614" s="353" t="s">
        <v>115</v>
      </c>
      <c r="E1614" s="353" t="s">
        <v>332</v>
      </c>
      <c r="F1614" s="354">
        <v>2406.7399999999998</v>
      </c>
      <c r="G1614" s="353" t="s">
        <v>2981</v>
      </c>
      <c r="H1614" s="353" t="s">
        <v>134</v>
      </c>
      <c r="I1614" s="357" t="s">
        <v>966</v>
      </c>
      <c r="J1614" s="356" t="s">
        <v>666</v>
      </c>
      <c r="K1614" s="356" t="s">
        <v>1016</v>
      </c>
      <c r="L1614" s="357" t="s">
        <v>1016</v>
      </c>
      <c r="M1614" s="356" t="s">
        <v>666</v>
      </c>
      <c r="N1614" s="374">
        <v>44638</v>
      </c>
      <c r="O1614" s="70">
        <f t="shared" si="142"/>
        <v>3</v>
      </c>
      <c r="P1614" s="70">
        <f t="shared" si="143"/>
        <v>3</v>
      </c>
      <c r="Q1614" s="135" t="str">
        <f t="shared" si="144"/>
        <v>Gastos_Gerais</v>
      </c>
    </row>
    <row r="1615" spans="1:17" ht="25.5" hidden="1" x14ac:dyDescent="0.2">
      <c r="A1615" s="366">
        <f t="shared" si="141"/>
        <v>1612</v>
      </c>
      <c r="B1615" s="351">
        <v>44638</v>
      </c>
      <c r="C1615" s="375">
        <v>44621</v>
      </c>
      <c r="D1615" s="353" t="s">
        <v>115</v>
      </c>
      <c r="E1615" s="353" t="s">
        <v>332</v>
      </c>
      <c r="F1615" s="354">
        <v>135.94999999999999</v>
      </c>
      <c r="G1615" s="353" t="s">
        <v>2982</v>
      </c>
      <c r="H1615" s="353" t="s">
        <v>134</v>
      </c>
      <c r="I1615" s="357" t="s">
        <v>966</v>
      </c>
      <c r="J1615" s="356" t="s">
        <v>666</v>
      </c>
      <c r="K1615" s="356" t="s">
        <v>1016</v>
      </c>
      <c r="L1615" s="357" t="s">
        <v>1016</v>
      </c>
      <c r="M1615" s="356" t="s">
        <v>666</v>
      </c>
      <c r="N1615" s="374">
        <v>44638</v>
      </c>
      <c r="O1615" s="70">
        <f t="shared" si="142"/>
        <v>3</v>
      </c>
      <c r="P1615" s="70">
        <f t="shared" si="143"/>
        <v>3</v>
      </c>
      <c r="Q1615" s="135" t="str">
        <f t="shared" si="144"/>
        <v>Gastos_Gerais</v>
      </c>
    </row>
    <row r="1616" spans="1:17" ht="25.5" hidden="1" x14ac:dyDescent="0.2">
      <c r="A1616" s="366">
        <f t="shared" si="141"/>
        <v>1613</v>
      </c>
      <c r="B1616" s="351">
        <v>44638</v>
      </c>
      <c r="C1616" s="375">
        <v>44621</v>
      </c>
      <c r="D1616" s="353" t="s">
        <v>115</v>
      </c>
      <c r="E1616" s="353" t="s">
        <v>332</v>
      </c>
      <c r="F1616" s="354">
        <v>2406.7399999999998</v>
      </c>
      <c r="G1616" s="353" t="s">
        <v>2981</v>
      </c>
      <c r="H1616" s="353" t="s">
        <v>139</v>
      </c>
      <c r="I1616" s="357" t="s">
        <v>966</v>
      </c>
      <c r="J1616" s="356" t="s">
        <v>666</v>
      </c>
      <c r="K1616" s="356" t="s">
        <v>1016</v>
      </c>
      <c r="L1616" s="357" t="s">
        <v>1016</v>
      </c>
      <c r="M1616" s="356" t="s">
        <v>666</v>
      </c>
      <c r="N1616" s="374">
        <v>44638</v>
      </c>
      <c r="O1616" s="70">
        <f t="shared" si="142"/>
        <v>3</v>
      </c>
      <c r="P1616" s="70">
        <f t="shared" si="143"/>
        <v>3</v>
      </c>
      <c r="Q1616" s="135" t="str">
        <f t="shared" si="144"/>
        <v>Gastos_Gerais</v>
      </c>
    </row>
    <row r="1617" spans="1:17" ht="25.5" hidden="1" x14ac:dyDescent="0.2">
      <c r="A1617" s="366">
        <f t="shared" si="141"/>
        <v>1614</v>
      </c>
      <c r="B1617" s="351">
        <v>44638</v>
      </c>
      <c r="C1617" s="375">
        <v>44621</v>
      </c>
      <c r="D1617" s="353" t="s">
        <v>115</v>
      </c>
      <c r="E1617" s="353" t="s">
        <v>332</v>
      </c>
      <c r="F1617" s="354">
        <v>135.94999999999999</v>
      </c>
      <c r="G1617" s="353" t="s">
        <v>2982</v>
      </c>
      <c r="H1617" s="353" t="s">
        <v>139</v>
      </c>
      <c r="I1617" s="357" t="s">
        <v>966</v>
      </c>
      <c r="J1617" s="356" t="s">
        <v>666</v>
      </c>
      <c r="K1617" s="356" t="s">
        <v>1016</v>
      </c>
      <c r="L1617" s="357" t="s">
        <v>1016</v>
      </c>
      <c r="M1617" s="356" t="s">
        <v>666</v>
      </c>
      <c r="N1617" s="374">
        <v>44638</v>
      </c>
      <c r="O1617" s="70">
        <f t="shared" si="142"/>
        <v>3</v>
      </c>
      <c r="P1617" s="70">
        <f t="shared" si="143"/>
        <v>3</v>
      </c>
      <c r="Q1617" s="135" t="str">
        <f t="shared" si="144"/>
        <v>Gastos_Gerais</v>
      </c>
    </row>
    <row r="1618" spans="1:17" ht="25.5" hidden="1" x14ac:dyDescent="0.2">
      <c r="A1618" s="366">
        <f t="shared" si="141"/>
        <v>1615</v>
      </c>
      <c r="B1618" s="351">
        <v>44638</v>
      </c>
      <c r="C1618" s="375">
        <v>44621</v>
      </c>
      <c r="D1618" s="353" t="s">
        <v>115</v>
      </c>
      <c r="E1618" s="353" t="s">
        <v>332</v>
      </c>
      <c r="F1618" s="354">
        <v>2406.7399999999998</v>
      </c>
      <c r="G1618" s="353" t="s">
        <v>2981</v>
      </c>
      <c r="H1618" s="353" t="s">
        <v>130</v>
      </c>
      <c r="I1618" s="357" t="s">
        <v>966</v>
      </c>
      <c r="J1618" s="356" t="s">
        <v>666</v>
      </c>
      <c r="K1618" s="356" t="s">
        <v>1016</v>
      </c>
      <c r="L1618" s="357" t="s">
        <v>1016</v>
      </c>
      <c r="M1618" s="356" t="s">
        <v>666</v>
      </c>
      <c r="N1618" s="374">
        <v>44638</v>
      </c>
      <c r="O1618" s="70">
        <f t="shared" si="142"/>
        <v>3</v>
      </c>
      <c r="P1618" s="70">
        <f t="shared" si="143"/>
        <v>3</v>
      </c>
      <c r="Q1618" s="135" t="str">
        <f t="shared" si="144"/>
        <v>Gastos_Gerais</v>
      </c>
    </row>
    <row r="1619" spans="1:17" ht="25.5" hidden="1" x14ac:dyDescent="0.2">
      <c r="A1619" s="366">
        <f t="shared" si="141"/>
        <v>1616</v>
      </c>
      <c r="B1619" s="351">
        <v>44638</v>
      </c>
      <c r="C1619" s="375">
        <v>44621</v>
      </c>
      <c r="D1619" s="353" t="s">
        <v>115</v>
      </c>
      <c r="E1619" s="353" t="s">
        <v>332</v>
      </c>
      <c r="F1619" s="354">
        <v>135.94999999999999</v>
      </c>
      <c r="G1619" s="353" t="s">
        <v>2982</v>
      </c>
      <c r="H1619" s="353" t="s">
        <v>130</v>
      </c>
      <c r="I1619" s="357" t="s">
        <v>966</v>
      </c>
      <c r="J1619" s="356" t="s">
        <v>666</v>
      </c>
      <c r="K1619" s="356" t="s">
        <v>1016</v>
      </c>
      <c r="L1619" s="357" t="s">
        <v>1016</v>
      </c>
      <c r="M1619" s="356" t="s">
        <v>666</v>
      </c>
      <c r="N1619" s="374">
        <v>44638</v>
      </c>
      <c r="O1619" s="70">
        <f t="shared" si="142"/>
        <v>3</v>
      </c>
      <c r="P1619" s="70">
        <f t="shared" si="143"/>
        <v>3</v>
      </c>
      <c r="Q1619" s="135" t="str">
        <f t="shared" si="144"/>
        <v>Gastos_Gerais</v>
      </c>
    </row>
    <row r="1620" spans="1:17" ht="25.5" hidden="1" x14ac:dyDescent="0.2">
      <c r="A1620" s="366">
        <f t="shared" si="141"/>
        <v>1617</v>
      </c>
      <c r="B1620" s="351">
        <v>44638</v>
      </c>
      <c r="C1620" s="375">
        <v>44621</v>
      </c>
      <c r="D1620" s="353" t="s">
        <v>115</v>
      </c>
      <c r="E1620" s="353" t="s">
        <v>332</v>
      </c>
      <c r="F1620" s="354">
        <v>2406.7399999999998</v>
      </c>
      <c r="G1620" s="353" t="s">
        <v>2981</v>
      </c>
      <c r="H1620" s="353" t="s">
        <v>132</v>
      </c>
      <c r="I1620" s="357" t="s">
        <v>966</v>
      </c>
      <c r="J1620" s="356" t="s">
        <v>666</v>
      </c>
      <c r="K1620" s="356" t="s">
        <v>1016</v>
      </c>
      <c r="L1620" s="357" t="s">
        <v>1016</v>
      </c>
      <c r="M1620" s="356" t="s">
        <v>666</v>
      </c>
      <c r="N1620" s="374">
        <v>44638</v>
      </c>
      <c r="O1620" s="70">
        <f t="shared" si="142"/>
        <v>3</v>
      </c>
      <c r="P1620" s="70">
        <f t="shared" si="143"/>
        <v>3</v>
      </c>
      <c r="Q1620" s="135" t="str">
        <f t="shared" si="144"/>
        <v>Gastos_Gerais</v>
      </c>
    </row>
    <row r="1621" spans="1:17" ht="25.5" hidden="1" x14ac:dyDescent="0.2">
      <c r="A1621" s="366">
        <f t="shared" si="141"/>
        <v>1618</v>
      </c>
      <c r="B1621" s="351">
        <v>44638</v>
      </c>
      <c r="C1621" s="375">
        <v>44621</v>
      </c>
      <c r="D1621" s="353" t="s">
        <v>115</v>
      </c>
      <c r="E1621" s="353" t="s">
        <v>332</v>
      </c>
      <c r="F1621" s="354">
        <v>135.94999999999999</v>
      </c>
      <c r="G1621" s="353" t="s">
        <v>2982</v>
      </c>
      <c r="H1621" s="353" t="s">
        <v>132</v>
      </c>
      <c r="I1621" s="357" t="s">
        <v>966</v>
      </c>
      <c r="J1621" s="356" t="s">
        <v>666</v>
      </c>
      <c r="K1621" s="356" t="s">
        <v>1016</v>
      </c>
      <c r="L1621" s="357" t="s">
        <v>1016</v>
      </c>
      <c r="M1621" s="356" t="s">
        <v>666</v>
      </c>
      <c r="N1621" s="374">
        <v>44638</v>
      </c>
      <c r="O1621" s="70">
        <f t="shared" si="142"/>
        <v>3</v>
      </c>
      <c r="P1621" s="70">
        <f t="shared" si="143"/>
        <v>3</v>
      </c>
      <c r="Q1621" s="135" t="str">
        <f t="shared" si="144"/>
        <v>Gastos_Gerais</v>
      </c>
    </row>
    <row r="1622" spans="1:17" ht="25.5" hidden="1" x14ac:dyDescent="0.2">
      <c r="A1622" s="366">
        <f t="shared" si="141"/>
        <v>1619</v>
      </c>
      <c r="B1622" s="351">
        <v>44638</v>
      </c>
      <c r="C1622" s="375">
        <v>44621</v>
      </c>
      <c r="D1622" s="353" t="s">
        <v>115</v>
      </c>
      <c r="E1622" s="353" t="s">
        <v>332</v>
      </c>
      <c r="F1622" s="354">
        <v>2406.7399999999998</v>
      </c>
      <c r="G1622" s="353" t="s">
        <v>2981</v>
      </c>
      <c r="H1622" s="353" t="s">
        <v>658</v>
      </c>
      <c r="I1622" s="357" t="s">
        <v>966</v>
      </c>
      <c r="J1622" s="356" t="s">
        <v>666</v>
      </c>
      <c r="K1622" s="356" t="s">
        <v>1016</v>
      </c>
      <c r="L1622" s="357" t="s">
        <v>1016</v>
      </c>
      <c r="M1622" s="356" t="s">
        <v>666</v>
      </c>
      <c r="N1622" s="374">
        <v>44638</v>
      </c>
      <c r="O1622" s="70">
        <f t="shared" si="142"/>
        <v>3</v>
      </c>
      <c r="P1622" s="70">
        <f t="shared" si="143"/>
        <v>3</v>
      </c>
      <c r="Q1622" s="135" t="str">
        <f t="shared" si="144"/>
        <v>Gastos_Gerais</v>
      </c>
    </row>
    <row r="1623" spans="1:17" ht="25.5" hidden="1" x14ac:dyDescent="0.2">
      <c r="A1623" s="366">
        <f t="shared" si="141"/>
        <v>1620</v>
      </c>
      <c r="B1623" s="351">
        <v>44638</v>
      </c>
      <c r="C1623" s="375">
        <v>44621</v>
      </c>
      <c r="D1623" s="353" t="s">
        <v>115</v>
      </c>
      <c r="E1623" s="353" t="s">
        <v>332</v>
      </c>
      <c r="F1623" s="354">
        <v>135.94999999999999</v>
      </c>
      <c r="G1623" s="353" t="s">
        <v>2982</v>
      </c>
      <c r="H1623" s="353" t="s">
        <v>658</v>
      </c>
      <c r="I1623" s="357" t="s">
        <v>966</v>
      </c>
      <c r="J1623" s="356" t="s">
        <v>666</v>
      </c>
      <c r="K1623" s="356" t="s">
        <v>1016</v>
      </c>
      <c r="L1623" s="357" t="s">
        <v>1016</v>
      </c>
      <c r="M1623" s="356" t="s">
        <v>666</v>
      </c>
      <c r="N1623" s="374">
        <v>44638</v>
      </c>
      <c r="O1623" s="70">
        <f t="shared" si="142"/>
        <v>3</v>
      </c>
      <c r="P1623" s="70">
        <f t="shared" si="143"/>
        <v>3</v>
      </c>
      <c r="Q1623" s="135" t="str">
        <f t="shared" si="144"/>
        <v>Gastos_Gerais</v>
      </c>
    </row>
    <row r="1624" spans="1:17" ht="25.5" hidden="1" x14ac:dyDescent="0.2">
      <c r="A1624" s="366">
        <f t="shared" si="141"/>
        <v>1621</v>
      </c>
      <c r="B1624" s="351">
        <v>44638</v>
      </c>
      <c r="C1624" s="375">
        <v>44621</v>
      </c>
      <c r="D1624" s="353" t="s">
        <v>115</v>
      </c>
      <c r="E1624" s="353" t="s">
        <v>332</v>
      </c>
      <c r="F1624" s="354">
        <v>2406.7399999999998</v>
      </c>
      <c r="G1624" s="353" t="s">
        <v>2981</v>
      </c>
      <c r="H1624" s="353" t="s">
        <v>136</v>
      </c>
      <c r="I1624" s="357" t="s">
        <v>966</v>
      </c>
      <c r="J1624" s="356" t="s">
        <v>666</v>
      </c>
      <c r="K1624" s="356" t="s">
        <v>1016</v>
      </c>
      <c r="L1624" s="357" t="s">
        <v>1016</v>
      </c>
      <c r="M1624" s="356" t="s">
        <v>666</v>
      </c>
      <c r="N1624" s="374">
        <v>44638</v>
      </c>
      <c r="O1624" s="70">
        <f t="shared" si="142"/>
        <v>3</v>
      </c>
      <c r="P1624" s="70">
        <f t="shared" si="143"/>
        <v>3</v>
      </c>
      <c r="Q1624" s="135" t="str">
        <f t="shared" si="144"/>
        <v>Gastos_Gerais</v>
      </c>
    </row>
    <row r="1625" spans="1:17" ht="25.5" hidden="1" x14ac:dyDescent="0.2">
      <c r="A1625" s="366">
        <f t="shared" si="141"/>
        <v>1622</v>
      </c>
      <c r="B1625" s="351">
        <v>44638</v>
      </c>
      <c r="C1625" s="375">
        <v>44621</v>
      </c>
      <c r="D1625" s="353" t="s">
        <v>115</v>
      </c>
      <c r="E1625" s="353" t="s">
        <v>332</v>
      </c>
      <c r="F1625" s="354">
        <v>135.94999999999999</v>
      </c>
      <c r="G1625" s="353" t="s">
        <v>2982</v>
      </c>
      <c r="H1625" s="353" t="s">
        <v>136</v>
      </c>
      <c r="I1625" s="357" t="s">
        <v>966</v>
      </c>
      <c r="J1625" s="356" t="s">
        <v>666</v>
      </c>
      <c r="K1625" s="356" t="s">
        <v>1016</v>
      </c>
      <c r="L1625" s="357" t="s">
        <v>1016</v>
      </c>
      <c r="M1625" s="356" t="s">
        <v>666</v>
      </c>
      <c r="N1625" s="374">
        <v>44638</v>
      </c>
      <c r="O1625" s="70">
        <f t="shared" si="142"/>
        <v>3</v>
      </c>
      <c r="P1625" s="70">
        <f t="shared" si="143"/>
        <v>3</v>
      </c>
      <c r="Q1625" s="135" t="str">
        <f t="shared" si="144"/>
        <v>Gastos_Gerais</v>
      </c>
    </row>
    <row r="1626" spans="1:17" ht="25.5" hidden="1" x14ac:dyDescent="0.2">
      <c r="A1626" s="366">
        <f t="shared" si="141"/>
        <v>1623</v>
      </c>
      <c r="B1626" s="351">
        <v>44638</v>
      </c>
      <c r="C1626" s="375">
        <v>44621</v>
      </c>
      <c r="D1626" s="353" t="s">
        <v>115</v>
      </c>
      <c r="E1626" s="353" t="s">
        <v>332</v>
      </c>
      <c r="F1626" s="354">
        <v>2406.7399999999998</v>
      </c>
      <c r="G1626" s="353" t="s">
        <v>2981</v>
      </c>
      <c r="H1626" s="353" t="s">
        <v>131</v>
      </c>
      <c r="I1626" s="357" t="s">
        <v>966</v>
      </c>
      <c r="J1626" s="356" t="s">
        <v>666</v>
      </c>
      <c r="K1626" s="356" t="s">
        <v>1016</v>
      </c>
      <c r="L1626" s="357" t="s">
        <v>1016</v>
      </c>
      <c r="M1626" s="356" t="s">
        <v>666</v>
      </c>
      <c r="N1626" s="374">
        <v>44638</v>
      </c>
      <c r="O1626" s="70">
        <f t="shared" si="142"/>
        <v>3</v>
      </c>
      <c r="P1626" s="70">
        <f t="shared" si="143"/>
        <v>3</v>
      </c>
      <c r="Q1626" s="135" t="str">
        <f t="shared" si="144"/>
        <v>Gastos_Gerais</v>
      </c>
    </row>
    <row r="1627" spans="1:17" ht="25.5" hidden="1" x14ac:dyDescent="0.2">
      <c r="A1627" s="366">
        <f t="shared" si="141"/>
        <v>1624</v>
      </c>
      <c r="B1627" s="351">
        <v>44638</v>
      </c>
      <c r="C1627" s="375">
        <v>44621</v>
      </c>
      <c r="D1627" s="353" t="s">
        <v>115</v>
      </c>
      <c r="E1627" s="353" t="s">
        <v>332</v>
      </c>
      <c r="F1627" s="354">
        <v>135.94999999999999</v>
      </c>
      <c r="G1627" s="353" t="s">
        <v>2982</v>
      </c>
      <c r="H1627" s="353" t="s">
        <v>131</v>
      </c>
      <c r="I1627" s="357" t="s">
        <v>966</v>
      </c>
      <c r="J1627" s="356" t="s">
        <v>666</v>
      </c>
      <c r="K1627" s="356" t="s">
        <v>1016</v>
      </c>
      <c r="L1627" s="357" t="s">
        <v>1016</v>
      </c>
      <c r="M1627" s="356" t="s">
        <v>666</v>
      </c>
      <c r="N1627" s="374">
        <v>44638</v>
      </c>
      <c r="O1627" s="70">
        <f t="shared" si="142"/>
        <v>3</v>
      </c>
      <c r="P1627" s="70">
        <f t="shared" si="143"/>
        <v>3</v>
      </c>
      <c r="Q1627" s="135" t="str">
        <f t="shared" si="144"/>
        <v>Gastos_Gerais</v>
      </c>
    </row>
    <row r="1628" spans="1:17" ht="25.5" hidden="1" x14ac:dyDescent="0.2">
      <c r="A1628" s="366">
        <f t="shared" si="141"/>
        <v>1625</v>
      </c>
      <c r="B1628" s="351">
        <v>44638</v>
      </c>
      <c r="C1628" s="375">
        <v>44621</v>
      </c>
      <c r="D1628" s="353" t="s">
        <v>115</v>
      </c>
      <c r="E1628" s="353" t="s">
        <v>332</v>
      </c>
      <c r="F1628" s="354">
        <v>2406.7399999999998</v>
      </c>
      <c r="G1628" s="353" t="s">
        <v>2981</v>
      </c>
      <c r="H1628" s="353" t="s">
        <v>140</v>
      </c>
      <c r="I1628" s="357" t="s">
        <v>966</v>
      </c>
      <c r="J1628" s="356" t="s">
        <v>666</v>
      </c>
      <c r="K1628" s="356" t="s">
        <v>1016</v>
      </c>
      <c r="L1628" s="357" t="s">
        <v>1016</v>
      </c>
      <c r="M1628" s="356" t="s">
        <v>666</v>
      </c>
      <c r="N1628" s="374">
        <v>44638</v>
      </c>
      <c r="O1628" s="70">
        <f t="shared" si="142"/>
        <v>3</v>
      </c>
      <c r="P1628" s="70">
        <f t="shared" si="143"/>
        <v>3</v>
      </c>
      <c r="Q1628" s="135" t="str">
        <f t="shared" si="144"/>
        <v>Gastos_Gerais</v>
      </c>
    </row>
    <row r="1629" spans="1:17" ht="25.5" hidden="1" x14ac:dyDescent="0.2">
      <c r="A1629" s="366">
        <f t="shared" si="141"/>
        <v>1626</v>
      </c>
      <c r="B1629" s="351">
        <v>44638</v>
      </c>
      <c r="C1629" s="375">
        <v>44621</v>
      </c>
      <c r="D1629" s="353" t="s">
        <v>115</v>
      </c>
      <c r="E1629" s="353" t="s">
        <v>332</v>
      </c>
      <c r="F1629" s="354">
        <v>135.94999999999999</v>
      </c>
      <c r="G1629" s="353" t="s">
        <v>2982</v>
      </c>
      <c r="H1629" s="353" t="s">
        <v>140</v>
      </c>
      <c r="I1629" s="357" t="s">
        <v>966</v>
      </c>
      <c r="J1629" s="356" t="s">
        <v>666</v>
      </c>
      <c r="K1629" s="356" t="s">
        <v>1016</v>
      </c>
      <c r="L1629" s="357" t="s">
        <v>1016</v>
      </c>
      <c r="M1629" s="356" t="s">
        <v>666</v>
      </c>
      <c r="N1629" s="374">
        <v>44638</v>
      </c>
      <c r="O1629" s="70">
        <f t="shared" si="142"/>
        <v>3</v>
      </c>
      <c r="P1629" s="70">
        <f t="shared" si="143"/>
        <v>3</v>
      </c>
      <c r="Q1629" s="135" t="str">
        <f t="shared" si="144"/>
        <v>Gastos_Gerais</v>
      </c>
    </row>
    <row r="1630" spans="1:17" ht="25.5" hidden="1" x14ac:dyDescent="0.2">
      <c r="A1630" s="366">
        <f t="shared" si="141"/>
        <v>1627</v>
      </c>
      <c r="B1630" s="351">
        <v>44638</v>
      </c>
      <c r="C1630" s="375">
        <v>44621</v>
      </c>
      <c r="D1630" s="353" t="s">
        <v>115</v>
      </c>
      <c r="E1630" s="353" t="s">
        <v>332</v>
      </c>
      <c r="F1630" s="354">
        <v>2406.7399999999998</v>
      </c>
      <c r="G1630" s="353" t="s">
        <v>2981</v>
      </c>
      <c r="H1630" s="353" t="s">
        <v>138</v>
      </c>
      <c r="I1630" s="357" t="s">
        <v>966</v>
      </c>
      <c r="J1630" s="356" t="s">
        <v>666</v>
      </c>
      <c r="K1630" s="356" t="s">
        <v>1016</v>
      </c>
      <c r="L1630" s="357" t="s">
        <v>1016</v>
      </c>
      <c r="M1630" s="356" t="s">
        <v>666</v>
      </c>
      <c r="N1630" s="374">
        <v>44638</v>
      </c>
      <c r="O1630" s="70">
        <f t="shared" si="142"/>
        <v>3</v>
      </c>
      <c r="P1630" s="70">
        <f t="shared" si="143"/>
        <v>3</v>
      </c>
      <c r="Q1630" s="135" t="str">
        <f t="shared" si="144"/>
        <v>Gastos_Gerais</v>
      </c>
    </row>
    <row r="1631" spans="1:17" ht="25.5" hidden="1" x14ac:dyDescent="0.2">
      <c r="A1631" s="366">
        <f t="shared" si="141"/>
        <v>1628</v>
      </c>
      <c r="B1631" s="351">
        <v>44638</v>
      </c>
      <c r="C1631" s="375">
        <v>44621</v>
      </c>
      <c r="D1631" s="353" t="s">
        <v>115</v>
      </c>
      <c r="E1631" s="353" t="s">
        <v>332</v>
      </c>
      <c r="F1631" s="354">
        <v>135.94999999999999</v>
      </c>
      <c r="G1631" s="353" t="s">
        <v>2982</v>
      </c>
      <c r="H1631" s="353" t="s">
        <v>138</v>
      </c>
      <c r="I1631" s="357" t="s">
        <v>966</v>
      </c>
      <c r="J1631" s="356" t="s">
        <v>666</v>
      </c>
      <c r="K1631" s="356" t="s">
        <v>1016</v>
      </c>
      <c r="L1631" s="357" t="s">
        <v>1016</v>
      </c>
      <c r="M1631" s="356" t="s">
        <v>666</v>
      </c>
      <c r="N1631" s="374">
        <v>44638</v>
      </c>
      <c r="O1631" s="70">
        <f t="shared" si="142"/>
        <v>3</v>
      </c>
      <c r="P1631" s="70">
        <f t="shared" si="143"/>
        <v>3</v>
      </c>
      <c r="Q1631" s="135" t="str">
        <f t="shared" si="144"/>
        <v>Gastos_Gerais</v>
      </c>
    </row>
    <row r="1632" spans="1:17" ht="25.5" hidden="1" x14ac:dyDescent="0.2">
      <c r="A1632" s="366">
        <f t="shared" si="141"/>
        <v>1629</v>
      </c>
      <c r="B1632" s="351">
        <v>44638</v>
      </c>
      <c r="C1632" s="375">
        <v>44621</v>
      </c>
      <c r="D1632" s="353" t="s">
        <v>115</v>
      </c>
      <c r="E1632" s="353" t="s">
        <v>332</v>
      </c>
      <c r="F1632" s="354">
        <v>2406.7399999999998</v>
      </c>
      <c r="G1632" s="353" t="s">
        <v>2981</v>
      </c>
      <c r="H1632" s="353" t="s">
        <v>765</v>
      </c>
      <c r="I1632" s="357" t="s">
        <v>966</v>
      </c>
      <c r="J1632" s="356" t="s">
        <v>666</v>
      </c>
      <c r="K1632" s="356" t="s">
        <v>1016</v>
      </c>
      <c r="L1632" s="357" t="s">
        <v>1016</v>
      </c>
      <c r="M1632" s="356" t="s">
        <v>666</v>
      </c>
      <c r="N1632" s="374">
        <v>44638</v>
      </c>
      <c r="O1632" s="70">
        <f t="shared" si="142"/>
        <v>3</v>
      </c>
      <c r="P1632" s="70">
        <f t="shared" si="143"/>
        <v>3</v>
      </c>
      <c r="Q1632" s="135" t="str">
        <f t="shared" si="144"/>
        <v>Gastos_Gerais</v>
      </c>
    </row>
    <row r="1633" spans="1:17" ht="25.5" hidden="1" x14ac:dyDescent="0.2">
      <c r="A1633" s="366">
        <f t="shared" si="141"/>
        <v>1630</v>
      </c>
      <c r="B1633" s="351">
        <v>44638</v>
      </c>
      <c r="C1633" s="375">
        <v>44621</v>
      </c>
      <c r="D1633" s="353" t="s">
        <v>115</v>
      </c>
      <c r="E1633" s="353" t="s">
        <v>332</v>
      </c>
      <c r="F1633" s="354">
        <v>135.94999999999999</v>
      </c>
      <c r="G1633" s="353" t="s">
        <v>2982</v>
      </c>
      <c r="H1633" s="353" t="s">
        <v>765</v>
      </c>
      <c r="I1633" s="357" t="s">
        <v>966</v>
      </c>
      <c r="J1633" s="356" t="s">
        <v>666</v>
      </c>
      <c r="K1633" s="356" t="s">
        <v>1016</v>
      </c>
      <c r="L1633" s="357" t="s">
        <v>1016</v>
      </c>
      <c r="M1633" s="356" t="s">
        <v>666</v>
      </c>
      <c r="N1633" s="374">
        <v>44638</v>
      </c>
      <c r="O1633" s="70">
        <f t="shared" si="142"/>
        <v>3</v>
      </c>
      <c r="P1633" s="70">
        <f t="shared" si="143"/>
        <v>3</v>
      </c>
      <c r="Q1633" s="135" t="str">
        <f t="shared" si="144"/>
        <v>Gastos_Gerais</v>
      </c>
    </row>
    <row r="1634" spans="1:17" ht="25.5" hidden="1" x14ac:dyDescent="0.2">
      <c r="A1634" s="366">
        <f t="shared" si="141"/>
        <v>1631</v>
      </c>
      <c r="B1634" s="351">
        <v>44638</v>
      </c>
      <c r="C1634" s="375">
        <v>44621</v>
      </c>
      <c r="D1634" s="353" t="s">
        <v>115</v>
      </c>
      <c r="E1634" s="353" t="s">
        <v>332</v>
      </c>
      <c r="F1634" s="354">
        <v>2406.7399999999998</v>
      </c>
      <c r="G1634" s="353" t="s">
        <v>2981</v>
      </c>
      <c r="H1634" s="353" t="s">
        <v>129</v>
      </c>
      <c r="I1634" s="357" t="s">
        <v>966</v>
      </c>
      <c r="J1634" s="356" t="s">
        <v>666</v>
      </c>
      <c r="K1634" s="356" t="s">
        <v>1016</v>
      </c>
      <c r="L1634" s="357" t="s">
        <v>1016</v>
      </c>
      <c r="M1634" s="356" t="s">
        <v>666</v>
      </c>
      <c r="N1634" s="374">
        <v>44638</v>
      </c>
      <c r="O1634" s="70">
        <f t="shared" si="142"/>
        <v>3</v>
      </c>
      <c r="P1634" s="70">
        <f t="shared" si="143"/>
        <v>3</v>
      </c>
      <c r="Q1634" s="135" t="str">
        <f t="shared" si="144"/>
        <v>Gastos_Gerais</v>
      </c>
    </row>
    <row r="1635" spans="1:17" ht="25.5" hidden="1" x14ac:dyDescent="0.2">
      <c r="A1635" s="366">
        <f t="shared" si="141"/>
        <v>1632</v>
      </c>
      <c r="B1635" s="351">
        <v>44638</v>
      </c>
      <c r="C1635" s="375">
        <v>44621</v>
      </c>
      <c r="D1635" s="353" t="s">
        <v>115</v>
      </c>
      <c r="E1635" s="353" t="s">
        <v>332</v>
      </c>
      <c r="F1635" s="354">
        <v>135.94999999999999</v>
      </c>
      <c r="G1635" s="353" t="s">
        <v>2982</v>
      </c>
      <c r="H1635" s="353" t="s">
        <v>129</v>
      </c>
      <c r="I1635" s="357" t="s">
        <v>966</v>
      </c>
      <c r="J1635" s="356" t="s">
        <v>666</v>
      </c>
      <c r="K1635" s="356" t="s">
        <v>1016</v>
      </c>
      <c r="L1635" s="357" t="s">
        <v>1016</v>
      </c>
      <c r="M1635" s="356" t="s">
        <v>666</v>
      </c>
      <c r="N1635" s="374">
        <v>44638</v>
      </c>
      <c r="O1635" s="70">
        <f t="shared" si="142"/>
        <v>3</v>
      </c>
      <c r="P1635" s="70">
        <f t="shared" si="143"/>
        <v>3</v>
      </c>
      <c r="Q1635" s="135" t="str">
        <f t="shared" si="144"/>
        <v>Gastos_Gerais</v>
      </c>
    </row>
    <row r="1636" spans="1:17" ht="25.5" hidden="1" x14ac:dyDescent="0.2">
      <c r="A1636" s="366">
        <f t="shared" si="141"/>
        <v>1633</v>
      </c>
      <c r="B1636" s="351">
        <v>44638</v>
      </c>
      <c r="C1636" s="375">
        <v>44621</v>
      </c>
      <c r="D1636" s="353" t="s">
        <v>115</v>
      </c>
      <c r="E1636" s="353" t="s">
        <v>332</v>
      </c>
      <c r="F1636" s="354">
        <v>2406.7399999999998</v>
      </c>
      <c r="G1636" s="353" t="s">
        <v>2981</v>
      </c>
      <c r="H1636" s="353" t="s">
        <v>135</v>
      </c>
      <c r="I1636" s="357" t="s">
        <v>966</v>
      </c>
      <c r="J1636" s="356" t="s">
        <v>666</v>
      </c>
      <c r="K1636" s="356" t="s">
        <v>1016</v>
      </c>
      <c r="L1636" s="357" t="s">
        <v>1016</v>
      </c>
      <c r="M1636" s="356" t="s">
        <v>666</v>
      </c>
      <c r="N1636" s="374">
        <v>44638</v>
      </c>
      <c r="O1636" s="70">
        <f t="shared" si="142"/>
        <v>3</v>
      </c>
      <c r="P1636" s="70">
        <f t="shared" si="143"/>
        <v>3</v>
      </c>
      <c r="Q1636" s="135" t="str">
        <f t="shared" si="144"/>
        <v>Gastos_Gerais</v>
      </c>
    </row>
    <row r="1637" spans="1:17" ht="25.5" hidden="1" x14ac:dyDescent="0.2">
      <c r="A1637" s="366">
        <f t="shared" si="141"/>
        <v>1634</v>
      </c>
      <c r="B1637" s="351">
        <v>44638</v>
      </c>
      <c r="C1637" s="375">
        <v>44621</v>
      </c>
      <c r="D1637" s="353" t="s">
        <v>115</v>
      </c>
      <c r="E1637" s="353" t="s">
        <v>332</v>
      </c>
      <c r="F1637" s="354">
        <v>135.94999999999999</v>
      </c>
      <c r="G1637" s="353" t="s">
        <v>2982</v>
      </c>
      <c r="H1637" s="353" t="s">
        <v>135</v>
      </c>
      <c r="I1637" s="357" t="s">
        <v>966</v>
      </c>
      <c r="J1637" s="356" t="s">
        <v>666</v>
      </c>
      <c r="K1637" s="356" t="s">
        <v>1016</v>
      </c>
      <c r="L1637" s="357" t="s">
        <v>1016</v>
      </c>
      <c r="M1637" s="356" t="s">
        <v>666</v>
      </c>
      <c r="N1637" s="374">
        <v>44638</v>
      </c>
      <c r="O1637" s="70">
        <f t="shared" si="142"/>
        <v>3</v>
      </c>
      <c r="P1637" s="70">
        <f t="shared" si="143"/>
        <v>3</v>
      </c>
      <c r="Q1637" s="135" t="str">
        <f t="shared" si="144"/>
        <v>Gastos_Gerais</v>
      </c>
    </row>
    <row r="1638" spans="1:17" ht="25.5" hidden="1" x14ac:dyDescent="0.2">
      <c r="A1638" s="366">
        <f t="shared" si="141"/>
        <v>1635</v>
      </c>
      <c r="B1638" s="351">
        <v>44638</v>
      </c>
      <c r="C1638" s="375">
        <v>44621</v>
      </c>
      <c r="D1638" s="353" t="s">
        <v>104</v>
      </c>
      <c r="E1638" s="353" t="s">
        <v>185</v>
      </c>
      <c r="F1638" s="354">
        <v>1823.29</v>
      </c>
      <c r="G1638" s="353" t="s">
        <v>2803</v>
      </c>
      <c r="H1638" s="353" t="s">
        <v>140</v>
      </c>
      <c r="I1638" s="357" t="s">
        <v>2896</v>
      </c>
      <c r="J1638" s="356" t="s">
        <v>2897</v>
      </c>
      <c r="K1638" s="356" t="s">
        <v>1016</v>
      </c>
      <c r="L1638" s="357" t="s">
        <v>1017</v>
      </c>
      <c r="M1638" s="356" t="s">
        <v>2983</v>
      </c>
      <c r="N1638" s="374">
        <v>44638</v>
      </c>
      <c r="O1638" s="70">
        <f t="shared" si="142"/>
        <v>3</v>
      </c>
      <c r="P1638" s="70">
        <f t="shared" si="143"/>
        <v>3</v>
      </c>
      <c r="Q1638" s="135" t="str">
        <f t="shared" si="144"/>
        <v>Gastos_com_Pessoal</v>
      </c>
    </row>
    <row r="1639" spans="1:17" ht="24" hidden="1" x14ac:dyDescent="0.2">
      <c r="A1639" s="366">
        <f t="shared" si="141"/>
        <v>1636</v>
      </c>
      <c r="B1639" s="351">
        <v>44638</v>
      </c>
      <c r="C1639" s="375">
        <v>44621</v>
      </c>
      <c r="D1639" s="353" t="s">
        <v>93</v>
      </c>
      <c r="E1639" s="353" t="s">
        <v>97</v>
      </c>
      <c r="F1639" s="354">
        <v>0.03</v>
      </c>
      <c r="G1639" s="353" t="s">
        <v>1553</v>
      </c>
      <c r="H1639" s="353" t="s">
        <v>128</v>
      </c>
      <c r="I1639" s="357" t="s">
        <v>664</v>
      </c>
      <c r="J1639" s="356" t="s">
        <v>811</v>
      </c>
      <c r="K1639" s="356" t="s">
        <v>1554</v>
      </c>
      <c r="L1639" s="357" t="s">
        <v>1066</v>
      </c>
      <c r="M1639" s="356" t="s">
        <v>666</v>
      </c>
      <c r="N1639" s="374">
        <v>44638</v>
      </c>
      <c r="O1639" s="70">
        <f t="shared" si="142"/>
        <v>3</v>
      </c>
      <c r="P1639" s="70">
        <f t="shared" si="143"/>
        <v>3</v>
      </c>
      <c r="Q1639" s="135" t="str">
        <f t="shared" si="144"/>
        <v>Receitas</v>
      </c>
    </row>
    <row r="1640" spans="1:17" ht="25.5" hidden="1" x14ac:dyDescent="0.2">
      <c r="A1640" s="366">
        <f t="shared" si="141"/>
        <v>1637</v>
      </c>
      <c r="B1640" s="351">
        <v>44641</v>
      </c>
      <c r="C1640" s="375">
        <v>44621</v>
      </c>
      <c r="D1640" s="353" t="s">
        <v>115</v>
      </c>
      <c r="E1640" s="353" t="s">
        <v>232</v>
      </c>
      <c r="F1640" s="354">
        <v>14800.38</v>
      </c>
      <c r="G1640" s="353" t="s">
        <v>2495</v>
      </c>
      <c r="H1640" s="353" t="s">
        <v>129</v>
      </c>
      <c r="I1640" s="357" t="s">
        <v>1089</v>
      </c>
      <c r="J1640" s="356" t="s">
        <v>703</v>
      </c>
      <c r="K1640" s="356" t="s">
        <v>704</v>
      </c>
      <c r="L1640" s="357" t="s">
        <v>705</v>
      </c>
      <c r="M1640" s="356" t="s">
        <v>2984</v>
      </c>
      <c r="N1640" s="374">
        <v>44638</v>
      </c>
      <c r="O1640" s="70">
        <f t="shared" si="142"/>
        <v>3</v>
      </c>
      <c r="P1640" s="70">
        <f t="shared" si="143"/>
        <v>3</v>
      </c>
      <c r="Q1640" s="135" t="str">
        <f t="shared" si="144"/>
        <v>Gastos_Gerais</v>
      </c>
    </row>
    <row r="1641" spans="1:17" ht="25.5" hidden="1" x14ac:dyDescent="0.2">
      <c r="A1641" s="366">
        <f t="shared" si="141"/>
        <v>1638</v>
      </c>
      <c r="B1641" s="351">
        <v>44641</v>
      </c>
      <c r="C1641" s="375">
        <v>44621</v>
      </c>
      <c r="D1641" s="353" t="s">
        <v>115</v>
      </c>
      <c r="E1641" s="353" t="s">
        <v>302</v>
      </c>
      <c r="F1641" s="354">
        <v>20479.59</v>
      </c>
      <c r="G1641" s="353" t="s">
        <v>814</v>
      </c>
      <c r="H1641" s="353" t="s">
        <v>140</v>
      </c>
      <c r="I1641" s="357" t="s">
        <v>810</v>
      </c>
      <c r="J1641" s="356" t="s">
        <v>1193</v>
      </c>
      <c r="K1641" s="356" t="s">
        <v>704</v>
      </c>
      <c r="L1641" s="357" t="s">
        <v>428</v>
      </c>
      <c r="M1641" s="356">
        <v>106</v>
      </c>
      <c r="N1641" s="374">
        <v>44637</v>
      </c>
      <c r="O1641" s="70">
        <f t="shared" si="142"/>
        <v>3</v>
      </c>
      <c r="P1641" s="70">
        <f t="shared" si="143"/>
        <v>3</v>
      </c>
      <c r="Q1641" s="135" t="str">
        <f t="shared" si="144"/>
        <v>Gastos_Gerais</v>
      </c>
    </row>
    <row r="1642" spans="1:17" ht="25.5" hidden="1" x14ac:dyDescent="0.2">
      <c r="A1642" s="366">
        <f t="shared" si="141"/>
        <v>1639</v>
      </c>
      <c r="B1642" s="351">
        <v>44641</v>
      </c>
      <c r="C1642" s="375">
        <v>44621</v>
      </c>
      <c r="D1642" s="353" t="s">
        <v>115</v>
      </c>
      <c r="E1642" s="353" t="s">
        <v>302</v>
      </c>
      <c r="F1642" s="354">
        <v>37251.15</v>
      </c>
      <c r="G1642" s="353" t="s">
        <v>1069</v>
      </c>
      <c r="H1642" s="353" t="s">
        <v>139</v>
      </c>
      <c r="I1642" s="357" t="s">
        <v>818</v>
      </c>
      <c r="J1642" s="356" t="s">
        <v>819</v>
      </c>
      <c r="K1642" s="356" t="s">
        <v>704</v>
      </c>
      <c r="L1642" s="357" t="s">
        <v>428</v>
      </c>
      <c r="M1642" s="356">
        <v>13</v>
      </c>
      <c r="N1642" s="374">
        <v>44636</v>
      </c>
      <c r="O1642" s="70">
        <f t="shared" si="142"/>
        <v>3</v>
      </c>
      <c r="P1642" s="70">
        <f t="shared" si="143"/>
        <v>3</v>
      </c>
      <c r="Q1642" s="135" t="str">
        <f t="shared" si="144"/>
        <v>Gastos_Gerais</v>
      </c>
    </row>
    <row r="1643" spans="1:17" ht="25.5" hidden="1" x14ac:dyDescent="0.2">
      <c r="A1643" s="366">
        <f t="shared" si="141"/>
        <v>1640</v>
      </c>
      <c r="B1643" s="351">
        <v>44641</v>
      </c>
      <c r="C1643" s="375">
        <v>44621</v>
      </c>
      <c r="D1643" s="353" t="s">
        <v>115</v>
      </c>
      <c r="E1643" s="353" t="s">
        <v>302</v>
      </c>
      <c r="F1643" s="354">
        <v>11746.96</v>
      </c>
      <c r="G1643" s="353" t="s">
        <v>817</v>
      </c>
      <c r="H1643" s="353" t="s">
        <v>129</v>
      </c>
      <c r="I1643" s="357" t="s">
        <v>818</v>
      </c>
      <c r="J1643" s="356" t="s">
        <v>819</v>
      </c>
      <c r="K1643" s="356" t="s">
        <v>704</v>
      </c>
      <c r="L1643" s="357" t="s">
        <v>428</v>
      </c>
      <c r="M1643" s="356">
        <v>14</v>
      </c>
      <c r="N1643" s="374">
        <v>44636</v>
      </c>
      <c r="O1643" s="70">
        <f t="shared" si="142"/>
        <v>3</v>
      </c>
      <c r="P1643" s="70">
        <f t="shared" si="143"/>
        <v>3</v>
      </c>
      <c r="Q1643" s="135" t="str">
        <f t="shared" si="144"/>
        <v>Gastos_Gerais</v>
      </c>
    </row>
    <row r="1644" spans="1:17" ht="25.5" hidden="1" x14ac:dyDescent="0.2">
      <c r="A1644" s="366">
        <f t="shared" si="141"/>
        <v>1641</v>
      </c>
      <c r="B1644" s="351">
        <v>44641</v>
      </c>
      <c r="C1644" s="375">
        <v>44621</v>
      </c>
      <c r="D1644" s="353" t="s">
        <v>115</v>
      </c>
      <c r="E1644" s="353" t="s">
        <v>302</v>
      </c>
      <c r="F1644" s="354">
        <v>33423.82</v>
      </c>
      <c r="G1644" s="353" t="s">
        <v>813</v>
      </c>
      <c r="H1644" s="353" t="s">
        <v>135</v>
      </c>
      <c r="I1644" s="357" t="s">
        <v>810</v>
      </c>
      <c r="J1644" s="356" t="s">
        <v>1193</v>
      </c>
      <c r="K1644" s="356" t="s">
        <v>704</v>
      </c>
      <c r="L1644" s="357" t="s">
        <v>428</v>
      </c>
      <c r="M1644" s="356">
        <v>104</v>
      </c>
      <c r="N1644" s="374">
        <v>44636</v>
      </c>
      <c r="O1644" s="70">
        <f t="shared" si="142"/>
        <v>3</v>
      </c>
      <c r="P1644" s="70">
        <f t="shared" si="143"/>
        <v>3</v>
      </c>
      <c r="Q1644" s="135" t="str">
        <f t="shared" si="144"/>
        <v>Gastos_Gerais</v>
      </c>
    </row>
    <row r="1645" spans="1:17" ht="25.5" hidden="1" x14ac:dyDescent="0.2">
      <c r="A1645" s="366">
        <f t="shared" si="141"/>
        <v>1642</v>
      </c>
      <c r="B1645" s="351">
        <v>44641</v>
      </c>
      <c r="C1645" s="375">
        <v>44621</v>
      </c>
      <c r="D1645" s="353" t="s">
        <v>115</v>
      </c>
      <c r="E1645" s="353" t="s">
        <v>302</v>
      </c>
      <c r="F1645" s="354">
        <v>48784.33</v>
      </c>
      <c r="G1645" s="353" t="s">
        <v>809</v>
      </c>
      <c r="H1645" s="353" t="s">
        <v>131</v>
      </c>
      <c r="I1645" s="357" t="s">
        <v>810</v>
      </c>
      <c r="J1645" s="356" t="s">
        <v>1193</v>
      </c>
      <c r="K1645" s="356" t="s">
        <v>704</v>
      </c>
      <c r="L1645" s="357" t="s">
        <v>428</v>
      </c>
      <c r="M1645" s="356">
        <v>102</v>
      </c>
      <c r="N1645" s="374">
        <v>44636</v>
      </c>
      <c r="O1645" s="70">
        <f t="shared" si="142"/>
        <v>3</v>
      </c>
      <c r="P1645" s="70">
        <f t="shared" si="143"/>
        <v>3</v>
      </c>
      <c r="Q1645" s="135" t="str">
        <f t="shared" si="144"/>
        <v>Gastos_Gerais</v>
      </c>
    </row>
    <row r="1646" spans="1:17" ht="25.5" hidden="1" x14ac:dyDescent="0.2">
      <c r="A1646" s="366">
        <f t="shared" si="141"/>
        <v>1643</v>
      </c>
      <c r="B1646" s="351">
        <v>44641</v>
      </c>
      <c r="C1646" s="375">
        <v>44621</v>
      </c>
      <c r="D1646" s="353" t="s">
        <v>115</v>
      </c>
      <c r="E1646" s="353" t="s">
        <v>302</v>
      </c>
      <c r="F1646" s="354">
        <v>23452.93</v>
      </c>
      <c r="G1646" s="353" t="s">
        <v>812</v>
      </c>
      <c r="H1646" s="353" t="s">
        <v>134</v>
      </c>
      <c r="I1646" s="357" t="s">
        <v>810</v>
      </c>
      <c r="J1646" s="356" t="s">
        <v>1193</v>
      </c>
      <c r="K1646" s="356" t="s">
        <v>704</v>
      </c>
      <c r="L1646" s="357" t="s">
        <v>428</v>
      </c>
      <c r="M1646" s="356">
        <v>103</v>
      </c>
      <c r="N1646" s="374">
        <v>44636</v>
      </c>
      <c r="O1646" s="70">
        <f t="shared" si="142"/>
        <v>3</v>
      </c>
      <c r="P1646" s="70">
        <f t="shared" si="143"/>
        <v>3</v>
      </c>
      <c r="Q1646" s="135" t="str">
        <f t="shared" si="144"/>
        <v>Gastos_Gerais</v>
      </c>
    </row>
    <row r="1647" spans="1:17" ht="25.5" hidden="1" x14ac:dyDescent="0.2">
      <c r="A1647" s="366">
        <f t="shared" si="141"/>
        <v>1644</v>
      </c>
      <c r="B1647" s="351">
        <v>44641</v>
      </c>
      <c r="C1647" s="375">
        <v>44621</v>
      </c>
      <c r="D1647" s="353" t="s">
        <v>104</v>
      </c>
      <c r="E1647" s="353" t="s">
        <v>206</v>
      </c>
      <c r="F1647" s="354">
        <v>330.65</v>
      </c>
      <c r="G1647" s="353" t="s">
        <v>1335</v>
      </c>
      <c r="H1647" s="353" t="s">
        <v>128</v>
      </c>
      <c r="I1647" s="357" t="s">
        <v>1336</v>
      </c>
      <c r="J1647" s="356" t="s">
        <v>1337</v>
      </c>
      <c r="K1647" s="356" t="s">
        <v>704</v>
      </c>
      <c r="L1647" s="357" t="s">
        <v>428</v>
      </c>
      <c r="M1647" s="356">
        <v>2589165</v>
      </c>
      <c r="N1647" s="374">
        <v>44643</v>
      </c>
      <c r="O1647" s="70">
        <f t="shared" si="142"/>
        <v>3</v>
      </c>
      <c r="P1647" s="70">
        <f t="shared" si="143"/>
        <v>3</v>
      </c>
      <c r="Q1647" s="135" t="str">
        <f t="shared" si="144"/>
        <v>Gastos_com_Pessoal</v>
      </c>
    </row>
    <row r="1648" spans="1:17" ht="25.5" hidden="1" x14ac:dyDescent="0.2">
      <c r="A1648" s="366">
        <f t="shared" si="141"/>
        <v>1645</v>
      </c>
      <c r="B1648" s="351">
        <v>44641</v>
      </c>
      <c r="C1648" s="375">
        <v>44621</v>
      </c>
      <c r="D1648" s="353" t="s">
        <v>115</v>
      </c>
      <c r="E1648" s="353" t="s">
        <v>378</v>
      </c>
      <c r="F1648" s="354">
        <v>404.14</v>
      </c>
      <c r="G1648" s="353" t="s">
        <v>2985</v>
      </c>
      <c r="H1648" s="353" t="s">
        <v>128</v>
      </c>
      <c r="I1648" s="357" t="s">
        <v>2986</v>
      </c>
      <c r="J1648" s="356" t="s">
        <v>2987</v>
      </c>
      <c r="K1648" s="356" t="s">
        <v>704</v>
      </c>
      <c r="L1648" s="357" t="s">
        <v>428</v>
      </c>
      <c r="M1648" s="356">
        <v>202240</v>
      </c>
      <c r="N1648" s="374">
        <v>44637</v>
      </c>
      <c r="O1648" s="70">
        <f t="shared" si="142"/>
        <v>3</v>
      </c>
      <c r="P1648" s="70">
        <f t="shared" si="143"/>
        <v>3</v>
      </c>
      <c r="Q1648" s="135" t="str">
        <f t="shared" si="144"/>
        <v>Gastos_Gerais</v>
      </c>
    </row>
    <row r="1649" spans="1:17" ht="25.5" hidden="1" x14ac:dyDescent="0.2">
      <c r="A1649" s="366">
        <f t="shared" si="141"/>
        <v>1646</v>
      </c>
      <c r="B1649" s="351">
        <v>44641</v>
      </c>
      <c r="C1649" s="375">
        <v>44621</v>
      </c>
      <c r="D1649" s="353" t="s">
        <v>115</v>
      </c>
      <c r="E1649" s="353" t="s">
        <v>378</v>
      </c>
      <c r="F1649" s="354">
        <v>204.14</v>
      </c>
      <c r="G1649" s="353" t="s">
        <v>2988</v>
      </c>
      <c r="H1649" s="353" t="s">
        <v>136</v>
      </c>
      <c r="I1649" s="357" t="s">
        <v>2986</v>
      </c>
      <c r="J1649" s="356" t="s">
        <v>2987</v>
      </c>
      <c r="K1649" s="356" t="s">
        <v>704</v>
      </c>
      <c r="L1649" s="357" t="s">
        <v>428</v>
      </c>
      <c r="M1649" s="356">
        <v>202240</v>
      </c>
      <c r="N1649" s="374">
        <v>44637</v>
      </c>
      <c r="O1649" s="70">
        <f t="shared" si="142"/>
        <v>3</v>
      </c>
      <c r="P1649" s="70">
        <f t="shared" si="143"/>
        <v>3</v>
      </c>
      <c r="Q1649" s="135" t="str">
        <f t="shared" si="144"/>
        <v>Gastos_Gerais</v>
      </c>
    </row>
    <row r="1650" spans="1:17" ht="25.5" hidden="1" x14ac:dyDescent="0.2">
      <c r="A1650" s="366">
        <f t="shared" si="141"/>
        <v>1647</v>
      </c>
      <c r="B1650" s="351">
        <v>44641</v>
      </c>
      <c r="C1650" s="375">
        <v>44621</v>
      </c>
      <c r="D1650" s="353" t="s">
        <v>115</v>
      </c>
      <c r="E1650" s="353" t="s">
        <v>354</v>
      </c>
      <c r="F1650" s="354">
        <v>150</v>
      </c>
      <c r="G1650" s="353" t="s">
        <v>2989</v>
      </c>
      <c r="H1650" s="353" t="s">
        <v>130</v>
      </c>
      <c r="I1650" s="357" t="s">
        <v>2990</v>
      </c>
      <c r="J1650" s="356" t="s">
        <v>2991</v>
      </c>
      <c r="K1650" s="356" t="s">
        <v>704</v>
      </c>
      <c r="L1650" s="357" t="s">
        <v>428</v>
      </c>
      <c r="M1650" s="356">
        <v>5578</v>
      </c>
      <c r="N1650" s="374">
        <v>44636</v>
      </c>
      <c r="O1650" s="70">
        <f t="shared" si="142"/>
        <v>3</v>
      </c>
      <c r="P1650" s="70">
        <f t="shared" si="143"/>
        <v>3</v>
      </c>
      <c r="Q1650" s="135" t="str">
        <f t="shared" si="144"/>
        <v>Gastos_Gerais</v>
      </c>
    </row>
    <row r="1651" spans="1:17" ht="25.5" hidden="1" x14ac:dyDescent="0.2">
      <c r="A1651" s="366">
        <f t="shared" si="141"/>
        <v>1648</v>
      </c>
      <c r="B1651" s="351">
        <v>44641</v>
      </c>
      <c r="C1651" s="375">
        <v>44621</v>
      </c>
      <c r="D1651" s="353" t="s">
        <v>115</v>
      </c>
      <c r="E1651" s="353" t="s">
        <v>302</v>
      </c>
      <c r="F1651" s="354">
        <v>1054.3399999999999</v>
      </c>
      <c r="G1651" s="353" t="s">
        <v>2992</v>
      </c>
      <c r="H1651" s="353" t="s">
        <v>129</v>
      </c>
      <c r="I1651" s="357" t="s">
        <v>2993</v>
      </c>
      <c r="J1651" s="356" t="s">
        <v>2994</v>
      </c>
      <c r="K1651" s="356" t="s">
        <v>704</v>
      </c>
      <c r="L1651" s="357" t="s">
        <v>428</v>
      </c>
      <c r="M1651" s="356">
        <v>26925</v>
      </c>
      <c r="N1651" s="374">
        <v>44636</v>
      </c>
      <c r="O1651" s="70">
        <f t="shared" si="142"/>
        <v>3</v>
      </c>
      <c r="P1651" s="70">
        <f t="shared" si="143"/>
        <v>3</v>
      </c>
      <c r="Q1651" s="135" t="str">
        <f t="shared" si="144"/>
        <v>Gastos_Gerais</v>
      </c>
    </row>
    <row r="1652" spans="1:17" ht="25.5" hidden="1" x14ac:dyDescent="0.2">
      <c r="A1652" s="366">
        <f t="shared" si="141"/>
        <v>1649</v>
      </c>
      <c r="B1652" s="351">
        <v>44641</v>
      </c>
      <c r="C1652" s="375">
        <v>44621</v>
      </c>
      <c r="D1652" s="353" t="s">
        <v>115</v>
      </c>
      <c r="E1652" s="353" t="s">
        <v>340</v>
      </c>
      <c r="F1652" s="386">
        <v>1550.96</v>
      </c>
      <c r="G1652" s="353" t="s">
        <v>2995</v>
      </c>
      <c r="H1652" s="353" t="s">
        <v>127</v>
      </c>
      <c r="I1652" s="357" t="s">
        <v>1257</v>
      </c>
      <c r="J1652" s="356" t="s">
        <v>1258</v>
      </c>
      <c r="K1652" s="356" t="s">
        <v>704</v>
      </c>
      <c r="L1652" s="357" t="s">
        <v>705</v>
      </c>
      <c r="M1652" s="356">
        <v>4</v>
      </c>
      <c r="N1652" s="374">
        <v>44644</v>
      </c>
      <c r="O1652" s="70">
        <f t="shared" si="142"/>
        <v>3</v>
      </c>
      <c r="P1652" s="70">
        <f t="shared" si="143"/>
        <v>3</v>
      </c>
      <c r="Q1652" s="135" t="str">
        <f t="shared" si="144"/>
        <v>Gastos_Gerais</v>
      </c>
    </row>
    <row r="1653" spans="1:17" ht="36" hidden="1" x14ac:dyDescent="0.2">
      <c r="A1653" s="366">
        <f t="shared" ref="A1653:A1712" si="145">IF(B1653="","",ROW()-ROW($A$3))</f>
        <v>1650</v>
      </c>
      <c r="B1653" s="351">
        <v>44641</v>
      </c>
      <c r="C1653" s="375">
        <v>44621</v>
      </c>
      <c r="D1653" s="353" t="s">
        <v>115</v>
      </c>
      <c r="E1653" s="353" t="s">
        <v>260</v>
      </c>
      <c r="F1653" s="354">
        <v>6264.7</v>
      </c>
      <c r="G1653" s="353" t="s">
        <v>2996</v>
      </c>
      <c r="H1653" s="353" t="s">
        <v>127</v>
      </c>
      <c r="I1653" s="357" t="s">
        <v>1197</v>
      </c>
      <c r="J1653" s="356" t="s">
        <v>1198</v>
      </c>
      <c r="K1653" s="356" t="s">
        <v>704</v>
      </c>
      <c r="L1653" s="357" t="s">
        <v>428</v>
      </c>
      <c r="M1653" s="356">
        <v>202243</v>
      </c>
      <c r="N1653" s="374">
        <v>44622</v>
      </c>
      <c r="O1653" s="70">
        <f t="shared" si="142"/>
        <v>3</v>
      </c>
      <c r="P1653" s="70">
        <f t="shared" si="143"/>
        <v>3</v>
      </c>
      <c r="Q1653" s="135" t="str">
        <f t="shared" si="144"/>
        <v>Gastos_Gerais</v>
      </c>
    </row>
    <row r="1654" spans="1:17" ht="36" hidden="1" x14ac:dyDescent="0.2">
      <c r="A1654" s="366">
        <f t="shared" si="145"/>
        <v>1651</v>
      </c>
      <c r="B1654" s="351">
        <v>44641</v>
      </c>
      <c r="C1654" s="375">
        <v>44593</v>
      </c>
      <c r="D1654" s="353" t="s">
        <v>115</v>
      </c>
      <c r="E1654" s="353" t="s">
        <v>260</v>
      </c>
      <c r="F1654" s="354">
        <v>150</v>
      </c>
      <c r="G1654" s="353" t="s">
        <v>2997</v>
      </c>
      <c r="H1654" s="353" t="s">
        <v>765</v>
      </c>
      <c r="I1654" s="357" t="s">
        <v>1197</v>
      </c>
      <c r="J1654" s="356" t="s">
        <v>1198</v>
      </c>
      <c r="K1654" s="356" t="s">
        <v>704</v>
      </c>
      <c r="L1654" s="357" t="s">
        <v>428</v>
      </c>
      <c r="M1654" s="356">
        <v>391</v>
      </c>
      <c r="N1654" s="374">
        <v>44595</v>
      </c>
      <c r="O1654" s="70">
        <f t="shared" si="142"/>
        <v>3</v>
      </c>
      <c r="P1654" s="70">
        <f t="shared" si="143"/>
        <v>2</v>
      </c>
      <c r="Q1654" s="135" t="str">
        <f t="shared" si="144"/>
        <v>Gastos_Gerais</v>
      </c>
    </row>
    <row r="1655" spans="1:17" ht="36" hidden="1" x14ac:dyDescent="0.2">
      <c r="A1655" s="366">
        <f t="shared" si="145"/>
        <v>1652</v>
      </c>
      <c r="B1655" s="351">
        <v>44641</v>
      </c>
      <c r="C1655" s="375">
        <v>44593</v>
      </c>
      <c r="D1655" s="353" t="s">
        <v>115</v>
      </c>
      <c r="E1655" s="353" t="s">
        <v>306</v>
      </c>
      <c r="F1655" s="354">
        <v>700</v>
      </c>
      <c r="G1655" s="353" t="s">
        <v>2998</v>
      </c>
      <c r="H1655" s="353" t="s">
        <v>131</v>
      </c>
      <c r="I1655" s="357" t="s">
        <v>1197</v>
      </c>
      <c r="J1655" s="356" t="s">
        <v>1198</v>
      </c>
      <c r="K1655" s="356" t="s">
        <v>704</v>
      </c>
      <c r="L1655" s="357" t="s">
        <v>428</v>
      </c>
      <c r="M1655" s="356">
        <v>392</v>
      </c>
      <c r="N1655" s="374">
        <v>44595</v>
      </c>
      <c r="O1655" s="70">
        <f t="shared" si="142"/>
        <v>3</v>
      </c>
      <c r="P1655" s="70">
        <f t="shared" si="143"/>
        <v>2</v>
      </c>
      <c r="Q1655" s="135" t="str">
        <f t="shared" si="144"/>
        <v>Gastos_Gerais</v>
      </c>
    </row>
    <row r="1656" spans="1:17" ht="25.5" hidden="1" x14ac:dyDescent="0.2">
      <c r="A1656" s="366">
        <f t="shared" si="145"/>
        <v>1653</v>
      </c>
      <c r="B1656" s="351">
        <v>44641</v>
      </c>
      <c r="C1656" s="375">
        <v>44621</v>
      </c>
      <c r="D1656" s="353" t="s">
        <v>115</v>
      </c>
      <c r="E1656" s="353" t="s">
        <v>302</v>
      </c>
      <c r="F1656" s="354">
        <v>36966.379999999997</v>
      </c>
      <c r="G1656" s="353" t="s">
        <v>2577</v>
      </c>
      <c r="H1656" s="353" t="s">
        <v>658</v>
      </c>
      <c r="I1656" s="357" t="s">
        <v>1037</v>
      </c>
      <c r="J1656" s="356" t="s">
        <v>1450</v>
      </c>
      <c r="K1656" s="356" t="s">
        <v>704</v>
      </c>
      <c r="L1656" s="357" t="s">
        <v>428</v>
      </c>
      <c r="M1656" s="356">
        <v>120</v>
      </c>
      <c r="N1656" s="374">
        <v>44636</v>
      </c>
      <c r="O1656" s="70">
        <f t="shared" si="142"/>
        <v>3</v>
      </c>
      <c r="P1656" s="70">
        <f t="shared" si="143"/>
        <v>3</v>
      </c>
      <c r="Q1656" s="135" t="str">
        <f t="shared" si="144"/>
        <v>Gastos_Gerais</v>
      </c>
    </row>
    <row r="1657" spans="1:17" ht="25.5" hidden="1" x14ac:dyDescent="0.2">
      <c r="A1657" s="366">
        <f t="shared" si="145"/>
        <v>1654</v>
      </c>
      <c r="B1657" s="351">
        <v>44641</v>
      </c>
      <c r="C1657" s="375">
        <v>44621</v>
      </c>
      <c r="D1657" s="353" t="s">
        <v>115</v>
      </c>
      <c r="E1657" s="353" t="s">
        <v>362</v>
      </c>
      <c r="F1657" s="354">
        <v>19621.599999999999</v>
      </c>
      <c r="G1657" s="353" t="s">
        <v>2999</v>
      </c>
      <c r="H1657" s="353" t="s">
        <v>136</v>
      </c>
      <c r="I1657" s="357" t="s">
        <v>2580</v>
      </c>
      <c r="J1657" s="356" t="s">
        <v>2581</v>
      </c>
      <c r="K1657" s="356" t="s">
        <v>704</v>
      </c>
      <c r="L1657" s="357" t="s">
        <v>428</v>
      </c>
      <c r="M1657" s="356">
        <v>983</v>
      </c>
      <c r="N1657" s="374">
        <v>44636</v>
      </c>
      <c r="O1657" s="70">
        <f t="shared" si="142"/>
        <v>3</v>
      </c>
      <c r="P1657" s="70">
        <f t="shared" si="143"/>
        <v>3</v>
      </c>
      <c r="Q1657" s="135" t="str">
        <f t="shared" si="144"/>
        <v>Gastos_Gerais</v>
      </c>
    </row>
    <row r="1658" spans="1:17" ht="25.5" hidden="1" x14ac:dyDescent="0.2">
      <c r="A1658" s="366">
        <f t="shared" si="145"/>
        <v>1655</v>
      </c>
      <c r="B1658" s="351">
        <v>44641</v>
      </c>
      <c r="C1658" s="375">
        <v>44621</v>
      </c>
      <c r="D1658" s="353" t="s">
        <v>115</v>
      </c>
      <c r="E1658" s="353" t="s">
        <v>362</v>
      </c>
      <c r="F1658" s="354">
        <v>13016</v>
      </c>
      <c r="G1658" s="353" t="s">
        <v>2999</v>
      </c>
      <c r="H1658" s="353" t="s">
        <v>135</v>
      </c>
      <c r="I1658" s="357" t="s">
        <v>2580</v>
      </c>
      <c r="J1658" s="356" t="s">
        <v>2581</v>
      </c>
      <c r="K1658" s="356" t="s">
        <v>704</v>
      </c>
      <c r="L1658" s="357" t="s">
        <v>428</v>
      </c>
      <c r="M1658" s="356">
        <v>984</v>
      </c>
      <c r="N1658" s="374">
        <v>44636</v>
      </c>
      <c r="O1658" s="70">
        <f t="shared" si="142"/>
        <v>3</v>
      </c>
      <c r="P1658" s="70">
        <f t="shared" si="143"/>
        <v>3</v>
      </c>
      <c r="Q1658" s="135" t="str">
        <f t="shared" si="144"/>
        <v>Gastos_Gerais</v>
      </c>
    </row>
    <row r="1659" spans="1:17" ht="25.5" hidden="1" x14ac:dyDescent="0.2">
      <c r="A1659" s="366">
        <f t="shared" si="145"/>
        <v>1656</v>
      </c>
      <c r="B1659" s="351">
        <v>44641</v>
      </c>
      <c r="C1659" s="375">
        <v>44621</v>
      </c>
      <c r="D1659" s="353" t="s">
        <v>115</v>
      </c>
      <c r="E1659" s="353" t="s">
        <v>334</v>
      </c>
      <c r="F1659" s="354">
        <v>1936.44</v>
      </c>
      <c r="G1659" s="353" t="s">
        <v>1289</v>
      </c>
      <c r="H1659" s="353" t="s">
        <v>127</v>
      </c>
      <c r="I1659" s="357" t="s">
        <v>1290</v>
      </c>
      <c r="J1659" s="356" t="s">
        <v>1291</v>
      </c>
      <c r="K1659" s="356" t="s">
        <v>704</v>
      </c>
      <c r="L1659" s="357" t="s">
        <v>704</v>
      </c>
      <c r="M1659" s="356" t="s">
        <v>1292</v>
      </c>
      <c r="N1659" s="374">
        <v>44641</v>
      </c>
      <c r="O1659" s="70">
        <f t="shared" si="142"/>
        <v>3</v>
      </c>
      <c r="P1659" s="70">
        <f t="shared" si="143"/>
        <v>3</v>
      </c>
      <c r="Q1659" s="135" t="str">
        <f t="shared" si="144"/>
        <v>Gastos_Gerais</v>
      </c>
    </row>
    <row r="1660" spans="1:17" ht="25.5" hidden="1" x14ac:dyDescent="0.2">
      <c r="A1660" s="366">
        <f t="shared" si="145"/>
        <v>1657</v>
      </c>
      <c r="B1660" s="351">
        <v>44641</v>
      </c>
      <c r="C1660" s="375">
        <v>44621</v>
      </c>
      <c r="D1660" s="353" t="s">
        <v>104</v>
      </c>
      <c r="E1660" s="353" t="s">
        <v>187</v>
      </c>
      <c r="F1660" s="354">
        <v>217.91</v>
      </c>
      <c r="G1660" s="353" t="s">
        <v>1019</v>
      </c>
      <c r="H1660" s="353" t="s">
        <v>131</v>
      </c>
      <c r="I1660" s="357" t="s">
        <v>3000</v>
      </c>
      <c r="J1660" s="356" t="s">
        <v>3001</v>
      </c>
      <c r="K1660" s="356" t="s">
        <v>732</v>
      </c>
      <c r="L1660" s="357" t="s">
        <v>1531</v>
      </c>
      <c r="M1660" s="356">
        <v>361392012</v>
      </c>
      <c r="N1660" s="374">
        <v>44641</v>
      </c>
      <c r="O1660" s="70">
        <f t="shared" si="142"/>
        <v>3</v>
      </c>
      <c r="P1660" s="70">
        <f t="shared" si="143"/>
        <v>3</v>
      </c>
      <c r="Q1660" s="135" t="str">
        <f t="shared" si="144"/>
        <v>Gastos_com_Pessoal</v>
      </c>
    </row>
    <row r="1661" spans="1:17" ht="25.5" hidden="1" x14ac:dyDescent="0.2">
      <c r="A1661" s="366">
        <f t="shared" si="145"/>
        <v>1658</v>
      </c>
      <c r="B1661" s="351">
        <v>44641</v>
      </c>
      <c r="C1661" s="375">
        <v>44621</v>
      </c>
      <c r="D1661" s="353" t="s">
        <v>104</v>
      </c>
      <c r="E1661" s="353" t="s">
        <v>189</v>
      </c>
      <c r="F1661" s="354">
        <v>980.59</v>
      </c>
      <c r="G1661" s="353" t="s">
        <v>915</v>
      </c>
      <c r="H1661" s="353" t="s">
        <v>131</v>
      </c>
      <c r="I1661" s="357" t="s">
        <v>3000</v>
      </c>
      <c r="J1661" s="356" t="s">
        <v>3001</v>
      </c>
      <c r="K1661" s="356" t="s">
        <v>732</v>
      </c>
      <c r="L1661" s="357" t="s">
        <v>1531</v>
      </c>
      <c r="M1661" s="356">
        <v>361392012</v>
      </c>
      <c r="N1661" s="374">
        <v>44641</v>
      </c>
      <c r="O1661" s="70">
        <f t="shared" ref="O1661:O1724" si="146">IF(B1661=0,0,IF(YEAR(B1661)=$P$1,MONTH(B1661)-$O$1+1,(YEAR(B1661)-$P$1)*12-$O$1+1+MONTH(B1661)))</f>
        <v>3</v>
      </c>
      <c r="P1661" s="70">
        <f t="shared" ref="P1661:P1724" si="147">IF(C1661=0,0,IF(YEAR(C1661)=$P$1,MONTH(C1661)-$O$1+1,(YEAR(C1661)-$P$1)*12-$O$1+1+MONTH(C1661)))</f>
        <v>3</v>
      </c>
      <c r="Q1661" s="135" t="str">
        <f t="shared" ref="Q1661:Q1724" si="148">SUBSTITUTE(D1661," ","_")</f>
        <v>Gastos_com_Pessoal</v>
      </c>
    </row>
    <row r="1662" spans="1:17" ht="25.5" hidden="1" x14ac:dyDescent="0.2">
      <c r="A1662" s="366">
        <f t="shared" si="145"/>
        <v>1659</v>
      </c>
      <c r="B1662" s="351">
        <v>44641</v>
      </c>
      <c r="C1662" s="375">
        <v>44621</v>
      </c>
      <c r="D1662" s="353" t="s">
        <v>104</v>
      </c>
      <c r="E1662" s="353" t="s">
        <v>191</v>
      </c>
      <c r="F1662" s="354">
        <v>326.86</v>
      </c>
      <c r="G1662" s="353" t="s">
        <v>918</v>
      </c>
      <c r="H1662" s="353" t="s">
        <v>131</v>
      </c>
      <c r="I1662" s="357" t="s">
        <v>3000</v>
      </c>
      <c r="J1662" s="356" t="s">
        <v>3001</v>
      </c>
      <c r="K1662" s="356" t="s">
        <v>732</v>
      </c>
      <c r="L1662" s="357" t="s">
        <v>1531</v>
      </c>
      <c r="M1662" s="356">
        <v>361392012</v>
      </c>
      <c r="N1662" s="374">
        <v>44641</v>
      </c>
      <c r="O1662" s="70">
        <f t="shared" si="146"/>
        <v>3</v>
      </c>
      <c r="P1662" s="70">
        <f t="shared" si="147"/>
        <v>3</v>
      </c>
      <c r="Q1662" s="135" t="str">
        <f t="shared" si="148"/>
        <v>Gastos_com_Pessoal</v>
      </c>
    </row>
    <row r="1663" spans="1:17" ht="36" hidden="1" x14ac:dyDescent="0.2">
      <c r="A1663" s="366">
        <f t="shared" si="145"/>
        <v>1660</v>
      </c>
      <c r="B1663" s="351">
        <v>44641</v>
      </c>
      <c r="C1663" s="375">
        <v>44621</v>
      </c>
      <c r="D1663" s="353" t="s">
        <v>104</v>
      </c>
      <c r="E1663" s="353" t="s">
        <v>193</v>
      </c>
      <c r="F1663" s="354">
        <v>189.84</v>
      </c>
      <c r="G1663" s="353" t="s">
        <v>919</v>
      </c>
      <c r="H1663" s="353" t="s">
        <v>131</v>
      </c>
      <c r="I1663" s="357" t="s">
        <v>3000</v>
      </c>
      <c r="J1663" s="356" t="s">
        <v>3001</v>
      </c>
      <c r="K1663" s="356" t="s">
        <v>732</v>
      </c>
      <c r="L1663" s="357" t="s">
        <v>1531</v>
      </c>
      <c r="M1663" s="356">
        <v>361392012</v>
      </c>
      <c r="N1663" s="374">
        <v>44641</v>
      </c>
      <c r="O1663" s="70">
        <f t="shared" si="146"/>
        <v>3</v>
      </c>
      <c r="P1663" s="70">
        <f t="shared" si="147"/>
        <v>3</v>
      </c>
      <c r="Q1663" s="135" t="str">
        <f t="shared" si="148"/>
        <v>Gastos_com_Pessoal</v>
      </c>
    </row>
    <row r="1664" spans="1:17" ht="25.5" hidden="1" x14ac:dyDescent="0.2">
      <c r="A1664" s="366">
        <f t="shared" si="145"/>
        <v>1661</v>
      </c>
      <c r="B1664" s="351">
        <v>44641</v>
      </c>
      <c r="C1664" s="375">
        <v>44621</v>
      </c>
      <c r="D1664" s="353" t="s">
        <v>104</v>
      </c>
      <c r="E1664" s="353" t="s">
        <v>191</v>
      </c>
      <c r="F1664" s="354">
        <v>803.2</v>
      </c>
      <c r="G1664" s="353" t="s">
        <v>3002</v>
      </c>
      <c r="H1664" s="353" t="s">
        <v>135</v>
      </c>
      <c r="I1664" s="357" t="s">
        <v>3003</v>
      </c>
      <c r="J1664" s="356" t="s">
        <v>3004</v>
      </c>
      <c r="K1664" s="356" t="s">
        <v>732</v>
      </c>
      <c r="L1664" s="357" t="s">
        <v>1531</v>
      </c>
      <c r="M1664" s="356">
        <v>361392012</v>
      </c>
      <c r="N1664" s="374">
        <v>44641</v>
      </c>
      <c r="O1664" s="70">
        <f t="shared" si="146"/>
        <v>3</v>
      </c>
      <c r="P1664" s="70">
        <f t="shared" si="147"/>
        <v>3</v>
      </c>
      <c r="Q1664" s="135" t="str">
        <f t="shared" si="148"/>
        <v>Gastos_com_Pessoal</v>
      </c>
    </row>
    <row r="1665" spans="1:17" ht="25.5" hidden="1" x14ac:dyDescent="0.2">
      <c r="A1665" s="366">
        <f t="shared" si="145"/>
        <v>1662</v>
      </c>
      <c r="B1665" s="351">
        <v>44641</v>
      </c>
      <c r="C1665" s="375">
        <v>44621</v>
      </c>
      <c r="D1665" s="353" t="s">
        <v>104</v>
      </c>
      <c r="E1665" s="353" t="s">
        <v>189</v>
      </c>
      <c r="F1665" s="354">
        <v>2310.7800000000002</v>
      </c>
      <c r="G1665" s="353" t="s">
        <v>3005</v>
      </c>
      <c r="H1665" s="353" t="s">
        <v>135</v>
      </c>
      <c r="I1665" s="357" t="s">
        <v>3003</v>
      </c>
      <c r="J1665" s="356" t="s">
        <v>3004</v>
      </c>
      <c r="K1665" s="356" t="s">
        <v>732</v>
      </c>
      <c r="L1665" s="357" t="s">
        <v>1531</v>
      </c>
      <c r="M1665" s="356">
        <v>361392012</v>
      </c>
      <c r="N1665" s="374">
        <v>44641</v>
      </c>
      <c r="O1665" s="70">
        <f t="shared" si="146"/>
        <v>3</v>
      </c>
      <c r="P1665" s="70">
        <f t="shared" si="147"/>
        <v>3</v>
      </c>
      <c r="Q1665" s="135" t="str">
        <f t="shared" si="148"/>
        <v>Gastos_com_Pessoal</v>
      </c>
    </row>
    <row r="1666" spans="1:17" ht="25.5" hidden="1" x14ac:dyDescent="0.2">
      <c r="A1666" s="366">
        <f t="shared" si="145"/>
        <v>1663</v>
      </c>
      <c r="B1666" s="351">
        <v>44641</v>
      </c>
      <c r="C1666" s="375">
        <v>44621</v>
      </c>
      <c r="D1666" s="353" t="s">
        <v>104</v>
      </c>
      <c r="E1666" s="353" t="s">
        <v>189</v>
      </c>
      <c r="F1666" s="354">
        <v>17.72</v>
      </c>
      <c r="G1666" s="353" t="s">
        <v>3006</v>
      </c>
      <c r="H1666" s="353" t="s">
        <v>658</v>
      </c>
      <c r="I1666" s="357" t="s">
        <v>2648</v>
      </c>
      <c r="J1666" s="356" t="s">
        <v>2649</v>
      </c>
      <c r="K1666" s="356" t="s">
        <v>732</v>
      </c>
      <c r="L1666" s="357" t="s">
        <v>1531</v>
      </c>
      <c r="M1666" s="356">
        <v>361392012</v>
      </c>
      <c r="N1666" s="374">
        <v>44641</v>
      </c>
      <c r="O1666" s="70">
        <f t="shared" si="146"/>
        <v>3</v>
      </c>
      <c r="P1666" s="70">
        <f t="shared" si="147"/>
        <v>3</v>
      </c>
      <c r="Q1666" s="135" t="str">
        <f t="shared" si="148"/>
        <v>Gastos_com_Pessoal</v>
      </c>
    </row>
    <row r="1667" spans="1:17" ht="25.5" hidden="1" x14ac:dyDescent="0.2">
      <c r="A1667" s="366">
        <f t="shared" si="145"/>
        <v>1664</v>
      </c>
      <c r="B1667" s="351">
        <v>44641</v>
      </c>
      <c r="C1667" s="375">
        <v>44621</v>
      </c>
      <c r="D1667" s="353" t="s">
        <v>104</v>
      </c>
      <c r="E1667" s="353" t="s">
        <v>191</v>
      </c>
      <c r="F1667" s="354">
        <v>695.22</v>
      </c>
      <c r="G1667" s="353" t="s">
        <v>3007</v>
      </c>
      <c r="H1667" s="353" t="s">
        <v>136</v>
      </c>
      <c r="I1667" s="357" t="s">
        <v>3008</v>
      </c>
      <c r="J1667" s="356" t="s">
        <v>3009</v>
      </c>
      <c r="K1667" s="356" t="s">
        <v>732</v>
      </c>
      <c r="L1667" s="357" t="s">
        <v>1531</v>
      </c>
      <c r="M1667" s="356">
        <v>361392012</v>
      </c>
      <c r="N1667" s="374">
        <v>44641</v>
      </c>
      <c r="O1667" s="70">
        <f t="shared" si="146"/>
        <v>3</v>
      </c>
      <c r="P1667" s="70">
        <f t="shared" si="147"/>
        <v>3</v>
      </c>
      <c r="Q1667" s="135" t="str">
        <f t="shared" si="148"/>
        <v>Gastos_com_Pessoal</v>
      </c>
    </row>
    <row r="1668" spans="1:17" ht="25.5" hidden="1" x14ac:dyDescent="0.2">
      <c r="A1668" s="366">
        <f t="shared" si="145"/>
        <v>1665</v>
      </c>
      <c r="B1668" s="351">
        <v>44641</v>
      </c>
      <c r="C1668" s="375">
        <v>44621</v>
      </c>
      <c r="D1668" s="353" t="s">
        <v>104</v>
      </c>
      <c r="E1668" s="353" t="s">
        <v>189</v>
      </c>
      <c r="F1668" s="354">
        <v>2019.83</v>
      </c>
      <c r="G1668" s="353" t="s">
        <v>3010</v>
      </c>
      <c r="H1668" s="353" t="s">
        <v>136</v>
      </c>
      <c r="I1668" s="357" t="s">
        <v>3008</v>
      </c>
      <c r="J1668" s="356" t="s">
        <v>3009</v>
      </c>
      <c r="K1668" s="356" t="s">
        <v>732</v>
      </c>
      <c r="L1668" s="357" t="s">
        <v>1531</v>
      </c>
      <c r="M1668" s="356">
        <v>361392012</v>
      </c>
      <c r="N1668" s="374">
        <v>44641</v>
      </c>
      <c r="O1668" s="70">
        <f t="shared" si="146"/>
        <v>3</v>
      </c>
      <c r="P1668" s="70">
        <f t="shared" si="147"/>
        <v>3</v>
      </c>
      <c r="Q1668" s="135" t="str">
        <f t="shared" si="148"/>
        <v>Gastos_com_Pessoal</v>
      </c>
    </row>
    <row r="1669" spans="1:17" ht="48" hidden="1" x14ac:dyDescent="0.2">
      <c r="A1669" s="366">
        <f t="shared" si="145"/>
        <v>1666</v>
      </c>
      <c r="B1669" s="351">
        <v>44641</v>
      </c>
      <c r="C1669" s="375">
        <v>44621</v>
      </c>
      <c r="D1669" s="353" t="s">
        <v>115</v>
      </c>
      <c r="E1669" s="353" t="s">
        <v>302</v>
      </c>
      <c r="F1669" s="354">
        <v>647.6</v>
      </c>
      <c r="G1669" s="353" t="s">
        <v>3011</v>
      </c>
      <c r="H1669" s="353" t="s">
        <v>131</v>
      </c>
      <c r="I1669" s="357" t="s">
        <v>3012</v>
      </c>
      <c r="J1669" s="356" t="s">
        <v>3013</v>
      </c>
      <c r="K1669" s="356" t="s">
        <v>732</v>
      </c>
      <c r="L1669" s="357" t="s">
        <v>428</v>
      </c>
      <c r="M1669" s="356">
        <v>1382</v>
      </c>
      <c r="N1669" s="374">
        <v>44637</v>
      </c>
      <c r="O1669" s="70">
        <f t="shared" si="146"/>
        <v>3</v>
      </c>
      <c r="P1669" s="70">
        <f t="shared" si="147"/>
        <v>3</v>
      </c>
      <c r="Q1669" s="135" t="str">
        <f t="shared" si="148"/>
        <v>Gastos_Gerais</v>
      </c>
    </row>
    <row r="1670" spans="1:17" ht="36" hidden="1" x14ac:dyDescent="0.2">
      <c r="A1670" s="366">
        <f t="shared" si="145"/>
        <v>1667</v>
      </c>
      <c r="B1670" s="351">
        <v>44641</v>
      </c>
      <c r="C1670" s="375">
        <v>44593</v>
      </c>
      <c r="D1670" s="353" t="s">
        <v>115</v>
      </c>
      <c r="E1670" s="353" t="s">
        <v>354</v>
      </c>
      <c r="F1670" s="354">
        <v>2000</v>
      </c>
      <c r="G1670" s="353" t="s">
        <v>3014</v>
      </c>
      <c r="H1670" s="353" t="s">
        <v>130</v>
      </c>
      <c r="I1670" s="357" t="s">
        <v>3015</v>
      </c>
      <c r="J1670" s="356" t="s">
        <v>3016</v>
      </c>
      <c r="K1670" s="356" t="s">
        <v>704</v>
      </c>
      <c r="L1670" s="357" t="s">
        <v>428</v>
      </c>
      <c r="M1670" s="356">
        <v>20223</v>
      </c>
      <c r="N1670" s="374">
        <v>44602</v>
      </c>
      <c r="O1670" s="70">
        <f t="shared" si="146"/>
        <v>3</v>
      </c>
      <c r="P1670" s="70">
        <f t="shared" si="147"/>
        <v>2</v>
      </c>
      <c r="Q1670" s="135" t="str">
        <f t="shared" si="148"/>
        <v>Gastos_Gerais</v>
      </c>
    </row>
    <row r="1671" spans="1:17" ht="36" hidden="1" x14ac:dyDescent="0.2">
      <c r="A1671" s="366">
        <f t="shared" si="145"/>
        <v>1668</v>
      </c>
      <c r="B1671" s="351">
        <v>44641</v>
      </c>
      <c r="C1671" s="375">
        <v>44621</v>
      </c>
      <c r="D1671" s="353" t="s">
        <v>93</v>
      </c>
      <c r="E1671" s="353" t="s">
        <v>97</v>
      </c>
      <c r="F1671" s="354">
        <v>600</v>
      </c>
      <c r="G1671" s="353" t="s">
        <v>3017</v>
      </c>
      <c r="H1671" s="353" t="s">
        <v>127</v>
      </c>
      <c r="I1671" s="357" t="s">
        <v>664</v>
      </c>
      <c r="J1671" s="356" t="s">
        <v>811</v>
      </c>
      <c r="K1671" s="356" t="s">
        <v>732</v>
      </c>
      <c r="L1671" s="357" t="s">
        <v>792</v>
      </c>
      <c r="M1671" s="356">
        <v>8850634</v>
      </c>
      <c r="N1671" s="374">
        <v>44641</v>
      </c>
      <c r="O1671" s="70">
        <f t="shared" si="146"/>
        <v>3</v>
      </c>
      <c r="P1671" s="70">
        <f t="shared" si="147"/>
        <v>3</v>
      </c>
      <c r="Q1671" s="135" t="str">
        <f t="shared" si="148"/>
        <v>Receitas</v>
      </c>
    </row>
    <row r="1672" spans="1:17" ht="36" hidden="1" x14ac:dyDescent="0.2">
      <c r="A1672" s="366">
        <f t="shared" si="145"/>
        <v>1669</v>
      </c>
      <c r="B1672" s="351">
        <v>44641</v>
      </c>
      <c r="C1672" s="375">
        <v>44621</v>
      </c>
      <c r="D1672" s="353" t="s">
        <v>93</v>
      </c>
      <c r="E1672" s="353" t="s">
        <v>97</v>
      </c>
      <c r="F1672" s="354">
        <v>450</v>
      </c>
      <c r="G1672" s="353" t="s">
        <v>3018</v>
      </c>
      <c r="H1672" s="353" t="s">
        <v>127</v>
      </c>
      <c r="I1672" s="357" t="s">
        <v>664</v>
      </c>
      <c r="J1672" s="356" t="s">
        <v>811</v>
      </c>
      <c r="K1672" s="356" t="s">
        <v>732</v>
      </c>
      <c r="L1672" s="357" t="s">
        <v>792</v>
      </c>
      <c r="M1672" s="356">
        <v>8850629</v>
      </c>
      <c r="N1672" s="374">
        <v>44641</v>
      </c>
      <c r="O1672" s="70">
        <f t="shared" si="146"/>
        <v>3</v>
      </c>
      <c r="P1672" s="70">
        <f t="shared" si="147"/>
        <v>3</v>
      </c>
      <c r="Q1672" s="135" t="str">
        <f t="shared" si="148"/>
        <v>Receitas</v>
      </c>
    </row>
    <row r="1673" spans="1:17" ht="36" hidden="1" x14ac:dyDescent="0.2">
      <c r="A1673" s="366">
        <f t="shared" si="145"/>
        <v>1670</v>
      </c>
      <c r="B1673" s="351">
        <v>44641</v>
      </c>
      <c r="C1673" s="375">
        <v>44621</v>
      </c>
      <c r="D1673" s="353" t="s">
        <v>93</v>
      </c>
      <c r="E1673" s="353" t="s">
        <v>97</v>
      </c>
      <c r="F1673" s="354">
        <v>450</v>
      </c>
      <c r="G1673" s="353" t="s">
        <v>3019</v>
      </c>
      <c r="H1673" s="353" t="s">
        <v>127</v>
      </c>
      <c r="I1673" s="357" t="s">
        <v>664</v>
      </c>
      <c r="J1673" s="356" t="s">
        <v>811</v>
      </c>
      <c r="K1673" s="356" t="s">
        <v>732</v>
      </c>
      <c r="L1673" s="357" t="s">
        <v>792</v>
      </c>
      <c r="M1673" s="356">
        <v>8850630</v>
      </c>
      <c r="N1673" s="374">
        <v>44641</v>
      </c>
      <c r="O1673" s="70">
        <f t="shared" si="146"/>
        <v>3</v>
      </c>
      <c r="P1673" s="70">
        <f t="shared" si="147"/>
        <v>3</v>
      </c>
      <c r="Q1673" s="135" t="str">
        <f t="shared" si="148"/>
        <v>Receitas</v>
      </c>
    </row>
    <row r="1674" spans="1:17" ht="36" hidden="1" x14ac:dyDescent="0.2">
      <c r="A1674" s="366">
        <f t="shared" si="145"/>
        <v>1671</v>
      </c>
      <c r="B1674" s="351">
        <v>44641</v>
      </c>
      <c r="C1674" s="375">
        <v>44621</v>
      </c>
      <c r="D1674" s="353" t="s">
        <v>93</v>
      </c>
      <c r="E1674" s="353" t="s">
        <v>97</v>
      </c>
      <c r="F1674" s="354">
        <v>450</v>
      </c>
      <c r="G1674" s="353" t="s">
        <v>3020</v>
      </c>
      <c r="H1674" s="353" t="s">
        <v>127</v>
      </c>
      <c r="I1674" s="357" t="s">
        <v>664</v>
      </c>
      <c r="J1674" s="356" t="s">
        <v>811</v>
      </c>
      <c r="K1674" s="356" t="s">
        <v>732</v>
      </c>
      <c r="L1674" s="357" t="s">
        <v>792</v>
      </c>
      <c r="M1674" s="356">
        <v>8850636</v>
      </c>
      <c r="N1674" s="374">
        <v>44641</v>
      </c>
      <c r="O1674" s="70">
        <f t="shared" si="146"/>
        <v>3</v>
      </c>
      <c r="P1674" s="70">
        <f t="shared" si="147"/>
        <v>3</v>
      </c>
      <c r="Q1674" s="135" t="str">
        <f t="shared" si="148"/>
        <v>Receitas</v>
      </c>
    </row>
    <row r="1675" spans="1:17" ht="25.5" hidden="1" x14ac:dyDescent="0.2">
      <c r="A1675" s="366">
        <f t="shared" si="145"/>
        <v>1672</v>
      </c>
      <c r="B1675" s="351">
        <v>44642</v>
      </c>
      <c r="C1675" s="375">
        <v>44621</v>
      </c>
      <c r="D1675" s="353" t="s">
        <v>115</v>
      </c>
      <c r="E1675" s="353" t="s">
        <v>328</v>
      </c>
      <c r="F1675" s="354">
        <v>1000</v>
      </c>
      <c r="G1675" s="353" t="s">
        <v>1137</v>
      </c>
      <c r="H1675" s="353" t="s">
        <v>135</v>
      </c>
      <c r="I1675" s="357" t="s">
        <v>2512</v>
      </c>
      <c r="J1675" s="356" t="s">
        <v>728</v>
      </c>
      <c r="K1675" s="356" t="s">
        <v>704</v>
      </c>
      <c r="L1675" s="357" t="s">
        <v>428</v>
      </c>
      <c r="M1675" s="356">
        <v>1859267</v>
      </c>
      <c r="N1675" s="374">
        <v>44642</v>
      </c>
      <c r="O1675" s="70">
        <f t="shared" si="146"/>
        <v>3</v>
      </c>
      <c r="P1675" s="70">
        <f t="shared" si="147"/>
        <v>3</v>
      </c>
      <c r="Q1675" s="135" t="str">
        <f t="shared" si="148"/>
        <v>Gastos_Gerais</v>
      </c>
    </row>
    <row r="1676" spans="1:17" ht="25.5" hidden="1" x14ac:dyDescent="0.2">
      <c r="A1676" s="366">
        <f t="shared" si="145"/>
        <v>1673</v>
      </c>
      <c r="B1676" s="351">
        <v>44642</v>
      </c>
      <c r="C1676" s="375">
        <v>44621</v>
      </c>
      <c r="D1676" s="353" t="s">
        <v>115</v>
      </c>
      <c r="E1676" s="353" t="s">
        <v>302</v>
      </c>
      <c r="F1676" s="354">
        <v>24010.23</v>
      </c>
      <c r="G1676" s="353" t="s">
        <v>3021</v>
      </c>
      <c r="H1676" s="353" t="s">
        <v>136</v>
      </c>
      <c r="I1676" s="357" t="s">
        <v>810</v>
      </c>
      <c r="J1676" s="356" t="s">
        <v>1193</v>
      </c>
      <c r="K1676" s="356" t="s">
        <v>704</v>
      </c>
      <c r="L1676" s="357" t="s">
        <v>428</v>
      </c>
      <c r="M1676" s="356">
        <v>105</v>
      </c>
      <c r="N1676" s="374">
        <v>44636</v>
      </c>
      <c r="O1676" s="70">
        <f t="shared" si="146"/>
        <v>3</v>
      </c>
      <c r="P1676" s="70">
        <f t="shared" si="147"/>
        <v>3</v>
      </c>
      <c r="Q1676" s="135" t="str">
        <f t="shared" si="148"/>
        <v>Gastos_Gerais</v>
      </c>
    </row>
    <row r="1677" spans="1:17" ht="25.5" hidden="1" x14ac:dyDescent="0.2">
      <c r="A1677" s="366">
        <f t="shared" si="145"/>
        <v>1674</v>
      </c>
      <c r="B1677" s="351">
        <v>44642</v>
      </c>
      <c r="C1677" s="375">
        <v>44621</v>
      </c>
      <c r="D1677" s="353" t="s">
        <v>115</v>
      </c>
      <c r="E1677" s="353" t="s">
        <v>342</v>
      </c>
      <c r="F1677" s="354">
        <v>11.6</v>
      </c>
      <c r="G1677" s="353" t="s">
        <v>3022</v>
      </c>
      <c r="H1677" s="353" t="s">
        <v>132</v>
      </c>
      <c r="I1677" s="357" t="s">
        <v>1765</v>
      </c>
      <c r="J1677" s="356" t="s">
        <v>1766</v>
      </c>
      <c r="K1677" s="356" t="s">
        <v>732</v>
      </c>
      <c r="L1677" s="357" t="s">
        <v>792</v>
      </c>
      <c r="M1677" s="356" t="s">
        <v>666</v>
      </c>
      <c r="N1677" s="374">
        <v>44636</v>
      </c>
      <c r="O1677" s="70">
        <f t="shared" si="146"/>
        <v>3</v>
      </c>
      <c r="P1677" s="70">
        <f t="shared" si="147"/>
        <v>3</v>
      </c>
      <c r="Q1677" s="135" t="str">
        <f t="shared" si="148"/>
        <v>Gastos_Gerais</v>
      </c>
    </row>
    <row r="1678" spans="1:17" ht="25.5" hidden="1" x14ac:dyDescent="0.2">
      <c r="A1678" s="366">
        <f t="shared" si="145"/>
        <v>1675</v>
      </c>
      <c r="B1678" s="351">
        <v>44642</v>
      </c>
      <c r="C1678" s="375">
        <v>44621</v>
      </c>
      <c r="D1678" s="353" t="s">
        <v>115</v>
      </c>
      <c r="E1678" s="353" t="s">
        <v>268</v>
      </c>
      <c r="F1678" s="354">
        <v>600</v>
      </c>
      <c r="G1678" s="353" t="s">
        <v>2151</v>
      </c>
      <c r="H1678" s="353" t="s">
        <v>129</v>
      </c>
      <c r="I1678" s="357" t="s">
        <v>1098</v>
      </c>
      <c r="J1678" s="356" t="s">
        <v>1099</v>
      </c>
      <c r="K1678" s="356" t="s">
        <v>732</v>
      </c>
      <c r="L1678" s="357" t="s">
        <v>428</v>
      </c>
      <c r="M1678" s="356">
        <v>202246</v>
      </c>
      <c r="N1678" s="374">
        <v>44636</v>
      </c>
      <c r="O1678" s="70">
        <f t="shared" si="146"/>
        <v>3</v>
      </c>
      <c r="P1678" s="70">
        <f t="shared" si="147"/>
        <v>3</v>
      </c>
      <c r="Q1678" s="135" t="str">
        <f t="shared" si="148"/>
        <v>Gastos_Gerais</v>
      </c>
    </row>
    <row r="1679" spans="1:17" ht="25.5" hidden="1" x14ac:dyDescent="0.2">
      <c r="A1679" s="366">
        <f t="shared" si="145"/>
        <v>1676</v>
      </c>
      <c r="B1679" s="351">
        <v>44642</v>
      </c>
      <c r="C1679" s="375">
        <v>44621</v>
      </c>
      <c r="D1679" s="353" t="s">
        <v>115</v>
      </c>
      <c r="E1679" s="353" t="s">
        <v>302</v>
      </c>
      <c r="F1679" s="354">
        <v>661</v>
      </c>
      <c r="G1679" s="353" t="s">
        <v>3023</v>
      </c>
      <c r="H1679" s="353" t="s">
        <v>135</v>
      </c>
      <c r="I1679" s="357" t="s">
        <v>3024</v>
      </c>
      <c r="J1679" s="356" t="s">
        <v>3025</v>
      </c>
      <c r="K1679" s="356" t="s">
        <v>732</v>
      </c>
      <c r="L1679" s="357" t="s">
        <v>428</v>
      </c>
      <c r="M1679" s="356">
        <v>423</v>
      </c>
      <c r="N1679" s="374">
        <v>44641</v>
      </c>
      <c r="O1679" s="70">
        <f t="shared" si="146"/>
        <v>3</v>
      </c>
      <c r="P1679" s="70">
        <f t="shared" si="147"/>
        <v>3</v>
      </c>
      <c r="Q1679" s="135" t="str">
        <f t="shared" si="148"/>
        <v>Gastos_Gerais</v>
      </c>
    </row>
    <row r="1680" spans="1:17" ht="24" hidden="1" x14ac:dyDescent="0.2">
      <c r="A1680" s="366">
        <f t="shared" si="145"/>
        <v>1677</v>
      </c>
      <c r="B1680" s="351">
        <v>44642</v>
      </c>
      <c r="C1680" s="375">
        <v>44621</v>
      </c>
      <c r="D1680" s="353" t="s">
        <v>93</v>
      </c>
      <c r="E1680" s="353" t="s">
        <v>97</v>
      </c>
      <c r="F1680" s="354">
        <v>0.47</v>
      </c>
      <c r="G1680" s="353" t="s">
        <v>1553</v>
      </c>
      <c r="H1680" s="353" t="s">
        <v>128</v>
      </c>
      <c r="I1680" s="357" t="s">
        <v>664</v>
      </c>
      <c r="J1680" s="356" t="s">
        <v>811</v>
      </c>
      <c r="K1680" s="356" t="s">
        <v>1554</v>
      </c>
      <c r="L1680" s="357" t="s">
        <v>1066</v>
      </c>
      <c r="M1680" s="356" t="s">
        <v>666</v>
      </c>
      <c r="N1680" s="374">
        <v>44642</v>
      </c>
      <c r="O1680" s="70">
        <f t="shared" si="146"/>
        <v>3</v>
      </c>
      <c r="P1680" s="70">
        <f t="shared" si="147"/>
        <v>3</v>
      </c>
      <c r="Q1680" s="135" t="str">
        <f t="shared" si="148"/>
        <v>Receitas</v>
      </c>
    </row>
    <row r="1681" spans="1:17" ht="25.5" hidden="1" x14ac:dyDescent="0.2">
      <c r="A1681" s="366">
        <f t="shared" si="145"/>
        <v>1678</v>
      </c>
      <c r="B1681" s="351">
        <v>44643</v>
      </c>
      <c r="C1681" s="375">
        <v>44562</v>
      </c>
      <c r="D1681" s="353" t="s">
        <v>115</v>
      </c>
      <c r="E1681" s="353" t="s">
        <v>232</v>
      </c>
      <c r="F1681" s="354">
        <v>3397.56</v>
      </c>
      <c r="G1681" s="353" t="s">
        <v>2495</v>
      </c>
      <c r="H1681" s="353" t="s">
        <v>134</v>
      </c>
      <c r="I1681" s="357" t="s">
        <v>1089</v>
      </c>
      <c r="J1681" s="356" t="s">
        <v>703</v>
      </c>
      <c r="K1681" s="356" t="s">
        <v>704</v>
      </c>
      <c r="L1681" s="357" t="s">
        <v>705</v>
      </c>
      <c r="M1681" s="356" t="s">
        <v>3026</v>
      </c>
      <c r="N1681" s="374">
        <v>44643</v>
      </c>
      <c r="O1681" s="70">
        <f t="shared" si="146"/>
        <v>3</v>
      </c>
      <c r="P1681" s="70">
        <f t="shared" si="147"/>
        <v>1</v>
      </c>
      <c r="Q1681" s="135" t="str">
        <f t="shared" si="148"/>
        <v>Gastos_Gerais</v>
      </c>
    </row>
    <row r="1682" spans="1:17" ht="25.5" hidden="1" x14ac:dyDescent="0.2">
      <c r="A1682" s="366">
        <f t="shared" si="145"/>
        <v>1679</v>
      </c>
      <c r="B1682" s="351">
        <v>44643</v>
      </c>
      <c r="C1682" s="375">
        <v>44531</v>
      </c>
      <c r="D1682" s="353" t="s">
        <v>115</v>
      </c>
      <c r="E1682" s="353" t="s">
        <v>232</v>
      </c>
      <c r="F1682" s="354">
        <v>3156.31</v>
      </c>
      <c r="G1682" s="353" t="s">
        <v>2495</v>
      </c>
      <c r="H1682" s="353" t="s">
        <v>134</v>
      </c>
      <c r="I1682" s="357" t="s">
        <v>1089</v>
      </c>
      <c r="J1682" s="356" t="s">
        <v>703</v>
      </c>
      <c r="K1682" s="356" t="s">
        <v>704</v>
      </c>
      <c r="L1682" s="357" t="s">
        <v>705</v>
      </c>
      <c r="M1682" s="356" t="s">
        <v>3027</v>
      </c>
      <c r="N1682" s="374">
        <v>44643</v>
      </c>
      <c r="O1682" s="70">
        <f t="shared" si="146"/>
        <v>3</v>
      </c>
      <c r="P1682" s="70">
        <f t="shared" si="147"/>
        <v>0</v>
      </c>
      <c r="Q1682" s="135" t="str">
        <f t="shared" si="148"/>
        <v>Gastos_Gerais</v>
      </c>
    </row>
    <row r="1683" spans="1:17" ht="25.5" hidden="1" x14ac:dyDescent="0.2">
      <c r="A1683" s="366">
        <f t="shared" si="145"/>
        <v>1680</v>
      </c>
      <c r="B1683" s="351">
        <v>44643</v>
      </c>
      <c r="C1683" s="375">
        <v>44621</v>
      </c>
      <c r="D1683" s="353" t="s">
        <v>115</v>
      </c>
      <c r="E1683" s="353" t="s">
        <v>230</v>
      </c>
      <c r="F1683" s="354">
        <v>4119.57</v>
      </c>
      <c r="G1683" s="353" t="s">
        <v>758</v>
      </c>
      <c r="H1683" s="353" t="s">
        <v>136</v>
      </c>
      <c r="I1683" s="357" t="s">
        <v>2481</v>
      </c>
      <c r="J1683" s="356" t="s">
        <v>760</v>
      </c>
      <c r="K1683" s="356" t="s">
        <v>704</v>
      </c>
      <c r="L1683" s="357" t="s">
        <v>428</v>
      </c>
      <c r="M1683" s="356">
        <v>74334363</v>
      </c>
      <c r="N1683" s="374">
        <v>44643</v>
      </c>
      <c r="O1683" s="70">
        <f t="shared" si="146"/>
        <v>3</v>
      </c>
      <c r="P1683" s="70">
        <f t="shared" si="147"/>
        <v>3</v>
      </c>
      <c r="Q1683" s="135" t="str">
        <f t="shared" si="148"/>
        <v>Gastos_Gerais</v>
      </c>
    </row>
    <row r="1684" spans="1:17" ht="38.25" x14ac:dyDescent="0.2">
      <c r="A1684" s="366">
        <f t="shared" si="145"/>
        <v>1681</v>
      </c>
      <c r="B1684" s="351">
        <v>44643</v>
      </c>
      <c r="C1684" s="375">
        <v>44593</v>
      </c>
      <c r="D1684" s="353" t="s">
        <v>117</v>
      </c>
      <c r="E1684" s="353" t="s">
        <v>389</v>
      </c>
      <c r="F1684" s="354">
        <v>1655</v>
      </c>
      <c r="G1684" s="353" t="s">
        <v>3028</v>
      </c>
      <c r="H1684" s="353" t="s">
        <v>765</v>
      </c>
      <c r="I1684" s="357" t="s">
        <v>3029</v>
      </c>
      <c r="J1684" s="356" t="s">
        <v>3030</v>
      </c>
      <c r="K1684" s="356" t="s">
        <v>704</v>
      </c>
      <c r="L1684" s="357" t="s">
        <v>428</v>
      </c>
      <c r="M1684" s="356">
        <v>2562</v>
      </c>
      <c r="N1684" s="374">
        <v>44616</v>
      </c>
      <c r="O1684" s="70">
        <f t="shared" si="146"/>
        <v>3</v>
      </c>
      <c r="P1684" s="70">
        <f t="shared" si="147"/>
        <v>2</v>
      </c>
      <c r="Q1684" s="135" t="str">
        <f t="shared" si="148"/>
        <v>Aquisição_de_Bens_Permanentes</v>
      </c>
    </row>
    <row r="1685" spans="1:17" ht="25.5" hidden="1" x14ac:dyDescent="0.2">
      <c r="A1685" s="366">
        <f t="shared" si="145"/>
        <v>1682</v>
      </c>
      <c r="B1685" s="351">
        <v>44643</v>
      </c>
      <c r="C1685" s="375">
        <v>44621</v>
      </c>
      <c r="D1685" s="353" t="s">
        <v>115</v>
      </c>
      <c r="E1685" s="353" t="s">
        <v>378</v>
      </c>
      <c r="F1685" s="354">
        <v>1224</v>
      </c>
      <c r="G1685" s="353" t="s">
        <v>3031</v>
      </c>
      <c r="H1685" s="353" t="s">
        <v>139</v>
      </c>
      <c r="I1685" s="357" t="s">
        <v>3032</v>
      </c>
      <c r="J1685" s="356" t="s">
        <v>3033</v>
      </c>
      <c r="K1685" s="356" t="s">
        <v>704</v>
      </c>
      <c r="L1685" s="357" t="s">
        <v>428</v>
      </c>
      <c r="M1685" s="356">
        <v>502</v>
      </c>
      <c r="N1685" s="374">
        <v>44638</v>
      </c>
      <c r="O1685" s="70">
        <f t="shared" si="146"/>
        <v>3</v>
      </c>
      <c r="P1685" s="70">
        <f t="shared" si="147"/>
        <v>3</v>
      </c>
      <c r="Q1685" s="135" t="str">
        <f t="shared" si="148"/>
        <v>Gastos_Gerais</v>
      </c>
    </row>
    <row r="1686" spans="1:17" ht="38.25" x14ac:dyDescent="0.2">
      <c r="A1686" s="366">
        <f t="shared" si="145"/>
        <v>1683</v>
      </c>
      <c r="B1686" s="351">
        <v>44643</v>
      </c>
      <c r="C1686" s="375">
        <v>44621</v>
      </c>
      <c r="D1686" s="353" t="s">
        <v>117</v>
      </c>
      <c r="E1686" s="353" t="s">
        <v>393</v>
      </c>
      <c r="F1686" s="354">
        <v>16248.5</v>
      </c>
      <c r="G1686" s="353" t="s">
        <v>3034</v>
      </c>
      <c r="H1686" s="353" t="s">
        <v>765</v>
      </c>
      <c r="I1686" s="357" t="s">
        <v>2731</v>
      </c>
      <c r="J1686" s="356" t="s">
        <v>2732</v>
      </c>
      <c r="K1686" s="356" t="s">
        <v>704</v>
      </c>
      <c r="L1686" s="357" t="s">
        <v>428</v>
      </c>
      <c r="M1686" s="356">
        <v>30442</v>
      </c>
      <c r="N1686" s="374">
        <v>44631</v>
      </c>
      <c r="O1686" s="70">
        <f t="shared" si="146"/>
        <v>3</v>
      </c>
      <c r="P1686" s="70">
        <f t="shared" si="147"/>
        <v>3</v>
      </c>
      <c r="Q1686" s="135" t="str">
        <f t="shared" si="148"/>
        <v>Aquisição_de_Bens_Permanentes</v>
      </c>
    </row>
    <row r="1687" spans="1:17" ht="25.5" hidden="1" x14ac:dyDescent="0.2">
      <c r="A1687" s="366">
        <f t="shared" si="145"/>
        <v>1684</v>
      </c>
      <c r="B1687" s="351">
        <v>44643</v>
      </c>
      <c r="C1687" s="375">
        <v>44621</v>
      </c>
      <c r="D1687" s="353" t="s">
        <v>115</v>
      </c>
      <c r="E1687" s="353" t="s">
        <v>376</v>
      </c>
      <c r="F1687" s="354">
        <v>436.81</v>
      </c>
      <c r="G1687" s="353" t="s">
        <v>2072</v>
      </c>
      <c r="H1687" s="353" t="s">
        <v>765</v>
      </c>
      <c r="I1687" s="357" t="s">
        <v>3035</v>
      </c>
      <c r="J1687" s="356" t="s">
        <v>1232</v>
      </c>
      <c r="K1687" s="356" t="s">
        <v>704</v>
      </c>
      <c r="L1687" s="357" t="s">
        <v>428</v>
      </c>
      <c r="M1687" s="356">
        <v>202289</v>
      </c>
      <c r="N1687" s="374">
        <v>44634</v>
      </c>
      <c r="O1687" s="70">
        <f t="shared" si="146"/>
        <v>3</v>
      </c>
      <c r="P1687" s="70">
        <f t="shared" si="147"/>
        <v>3</v>
      </c>
      <c r="Q1687" s="135" t="str">
        <f t="shared" si="148"/>
        <v>Gastos_Gerais</v>
      </c>
    </row>
    <row r="1688" spans="1:17" ht="25.5" hidden="1" x14ac:dyDescent="0.2">
      <c r="A1688" s="366">
        <f t="shared" si="145"/>
        <v>1685</v>
      </c>
      <c r="B1688" s="351">
        <v>44643</v>
      </c>
      <c r="C1688" s="375">
        <v>44621</v>
      </c>
      <c r="D1688" s="353" t="s">
        <v>115</v>
      </c>
      <c r="E1688" s="353" t="s">
        <v>376</v>
      </c>
      <c r="F1688" s="354">
        <v>504.78</v>
      </c>
      <c r="G1688" s="353" t="s">
        <v>2076</v>
      </c>
      <c r="H1688" s="353" t="s">
        <v>138</v>
      </c>
      <c r="I1688" s="357" t="s">
        <v>3035</v>
      </c>
      <c r="J1688" s="356" t="s">
        <v>1232</v>
      </c>
      <c r="K1688" s="356" t="s">
        <v>704</v>
      </c>
      <c r="L1688" s="357" t="s">
        <v>428</v>
      </c>
      <c r="M1688" s="356">
        <v>202291</v>
      </c>
      <c r="N1688" s="374">
        <v>44634</v>
      </c>
      <c r="O1688" s="70">
        <f t="shared" si="146"/>
        <v>3</v>
      </c>
      <c r="P1688" s="70">
        <f t="shared" si="147"/>
        <v>3</v>
      </c>
      <c r="Q1688" s="135" t="str">
        <f t="shared" si="148"/>
        <v>Gastos_Gerais</v>
      </c>
    </row>
    <row r="1689" spans="1:17" ht="25.5" hidden="1" x14ac:dyDescent="0.2">
      <c r="A1689" s="366">
        <f t="shared" si="145"/>
        <v>1686</v>
      </c>
      <c r="B1689" s="351">
        <v>44643</v>
      </c>
      <c r="C1689" s="375">
        <v>44621</v>
      </c>
      <c r="D1689" s="353" t="s">
        <v>115</v>
      </c>
      <c r="E1689" s="353" t="s">
        <v>268</v>
      </c>
      <c r="F1689" s="354">
        <v>420</v>
      </c>
      <c r="G1689" s="353" t="s">
        <v>3036</v>
      </c>
      <c r="H1689" s="353" t="s">
        <v>127</v>
      </c>
      <c r="I1689" s="357" t="s">
        <v>3037</v>
      </c>
      <c r="J1689" s="356" t="s">
        <v>3038</v>
      </c>
      <c r="K1689" s="356" t="s">
        <v>704</v>
      </c>
      <c r="L1689" s="357" t="s">
        <v>705</v>
      </c>
      <c r="M1689" s="356">
        <v>1395</v>
      </c>
      <c r="N1689" s="374">
        <v>44637</v>
      </c>
      <c r="O1689" s="70">
        <f t="shared" si="146"/>
        <v>3</v>
      </c>
      <c r="P1689" s="70">
        <f t="shared" si="147"/>
        <v>3</v>
      </c>
      <c r="Q1689" s="135" t="str">
        <f t="shared" si="148"/>
        <v>Gastos_Gerais</v>
      </c>
    </row>
    <row r="1690" spans="1:17" ht="25.5" hidden="1" x14ac:dyDescent="0.2">
      <c r="A1690" s="366">
        <f t="shared" si="145"/>
        <v>1687</v>
      </c>
      <c r="B1690" s="351">
        <v>44643</v>
      </c>
      <c r="C1690" s="375">
        <v>44621</v>
      </c>
      <c r="D1690" s="353" t="s">
        <v>115</v>
      </c>
      <c r="E1690" s="353" t="s">
        <v>328</v>
      </c>
      <c r="F1690" s="354">
        <v>1000</v>
      </c>
      <c r="G1690" s="353" t="s">
        <v>1400</v>
      </c>
      <c r="H1690" s="353" t="s">
        <v>129</v>
      </c>
      <c r="I1690" s="357" t="s">
        <v>2512</v>
      </c>
      <c r="J1690" s="356" t="s">
        <v>728</v>
      </c>
      <c r="K1690" s="356" t="s">
        <v>704</v>
      </c>
      <c r="L1690" s="357" t="s">
        <v>428</v>
      </c>
      <c r="M1690" s="356">
        <v>1859770</v>
      </c>
      <c r="N1690" s="374">
        <v>44642</v>
      </c>
      <c r="O1690" s="70">
        <f t="shared" si="146"/>
        <v>3</v>
      </c>
      <c r="P1690" s="70">
        <f t="shared" si="147"/>
        <v>3</v>
      </c>
      <c r="Q1690" s="135" t="str">
        <f t="shared" si="148"/>
        <v>Gastos_Gerais</v>
      </c>
    </row>
    <row r="1691" spans="1:17" ht="36" hidden="1" x14ac:dyDescent="0.2">
      <c r="A1691" s="366">
        <f t="shared" si="145"/>
        <v>1688</v>
      </c>
      <c r="B1691" s="351">
        <v>44643</v>
      </c>
      <c r="C1691" s="375">
        <v>44621</v>
      </c>
      <c r="D1691" s="353" t="s">
        <v>115</v>
      </c>
      <c r="E1691" s="353" t="s">
        <v>262</v>
      </c>
      <c r="F1691" s="354">
        <v>530</v>
      </c>
      <c r="G1691" s="353" t="s">
        <v>3039</v>
      </c>
      <c r="H1691" s="353" t="s">
        <v>130</v>
      </c>
      <c r="I1691" s="357" t="s">
        <v>3040</v>
      </c>
      <c r="J1691" s="356" t="s">
        <v>3041</v>
      </c>
      <c r="K1691" s="356" t="s">
        <v>704</v>
      </c>
      <c r="L1691" s="357" t="s">
        <v>428</v>
      </c>
      <c r="M1691" s="356">
        <v>12</v>
      </c>
      <c r="N1691" s="374">
        <v>44641</v>
      </c>
      <c r="O1691" s="70">
        <f t="shared" si="146"/>
        <v>3</v>
      </c>
      <c r="P1691" s="70">
        <f t="shared" si="147"/>
        <v>3</v>
      </c>
      <c r="Q1691" s="135" t="str">
        <f t="shared" si="148"/>
        <v>Gastos_Gerais</v>
      </c>
    </row>
    <row r="1692" spans="1:17" ht="25.5" hidden="1" x14ac:dyDescent="0.2">
      <c r="A1692" s="366">
        <f t="shared" si="145"/>
        <v>1689</v>
      </c>
      <c r="B1692" s="351">
        <v>44643</v>
      </c>
      <c r="C1692" s="375">
        <v>44621</v>
      </c>
      <c r="D1692" s="353" t="s">
        <v>104</v>
      </c>
      <c r="E1692" s="353" t="s">
        <v>204</v>
      </c>
      <c r="F1692" s="354">
        <v>44366.49</v>
      </c>
      <c r="G1692" s="353" t="s">
        <v>3042</v>
      </c>
      <c r="H1692" s="353" t="s">
        <v>127</v>
      </c>
      <c r="I1692" s="357" t="s">
        <v>2587</v>
      </c>
      <c r="J1692" s="356" t="s">
        <v>756</v>
      </c>
      <c r="K1692" s="356" t="s">
        <v>704</v>
      </c>
      <c r="L1692" s="357" t="s">
        <v>1333</v>
      </c>
      <c r="M1692" s="356" t="s">
        <v>3043</v>
      </c>
      <c r="N1692" s="374">
        <v>44644</v>
      </c>
      <c r="O1692" s="70">
        <f t="shared" si="146"/>
        <v>3</v>
      </c>
      <c r="P1692" s="70">
        <f t="shared" si="147"/>
        <v>3</v>
      </c>
      <c r="Q1692" s="135" t="str">
        <f t="shared" si="148"/>
        <v>Gastos_com_Pessoal</v>
      </c>
    </row>
    <row r="1693" spans="1:17" ht="25.5" hidden="1" x14ac:dyDescent="0.2">
      <c r="A1693" s="366">
        <f t="shared" si="145"/>
        <v>1690</v>
      </c>
      <c r="B1693" s="351">
        <v>44643</v>
      </c>
      <c r="C1693" s="375">
        <v>44621</v>
      </c>
      <c r="D1693" s="353" t="s">
        <v>115</v>
      </c>
      <c r="E1693" s="353" t="s">
        <v>318</v>
      </c>
      <c r="F1693" s="354">
        <v>1664.26</v>
      </c>
      <c r="G1693" s="353" t="s">
        <v>3044</v>
      </c>
      <c r="H1693" s="353" t="s">
        <v>765</v>
      </c>
      <c r="I1693" s="357" t="s">
        <v>3045</v>
      </c>
      <c r="J1693" s="356" t="s">
        <v>3046</v>
      </c>
      <c r="K1693" s="356" t="s">
        <v>704</v>
      </c>
      <c r="L1693" s="357" t="s">
        <v>428</v>
      </c>
      <c r="M1693" s="356">
        <v>4135</v>
      </c>
      <c r="N1693" s="374">
        <v>44634</v>
      </c>
      <c r="O1693" s="70">
        <f t="shared" si="146"/>
        <v>3</v>
      </c>
      <c r="P1693" s="70">
        <f t="shared" si="147"/>
        <v>3</v>
      </c>
      <c r="Q1693" s="135" t="str">
        <f t="shared" si="148"/>
        <v>Gastos_Gerais</v>
      </c>
    </row>
    <row r="1694" spans="1:17" ht="25.5" hidden="1" x14ac:dyDescent="0.2">
      <c r="A1694" s="366">
        <f t="shared" si="145"/>
        <v>1691</v>
      </c>
      <c r="B1694" s="351">
        <v>44643</v>
      </c>
      <c r="C1694" s="375">
        <v>44621</v>
      </c>
      <c r="D1694" s="353" t="s">
        <v>115</v>
      </c>
      <c r="E1694" s="353" t="s">
        <v>264</v>
      </c>
      <c r="F1694" s="354">
        <v>3500</v>
      </c>
      <c r="G1694" s="353" t="s">
        <v>2516</v>
      </c>
      <c r="H1694" s="353" t="s">
        <v>127</v>
      </c>
      <c r="I1694" s="357" t="s">
        <v>3047</v>
      </c>
      <c r="J1694" s="356" t="s">
        <v>1238</v>
      </c>
      <c r="K1694" s="356" t="s">
        <v>704</v>
      </c>
      <c r="L1694" s="357" t="s">
        <v>428</v>
      </c>
      <c r="M1694" s="356">
        <v>2186</v>
      </c>
      <c r="N1694" s="374">
        <v>44637</v>
      </c>
      <c r="O1694" s="70">
        <f t="shared" si="146"/>
        <v>3</v>
      </c>
      <c r="P1694" s="70">
        <f t="shared" si="147"/>
        <v>3</v>
      </c>
      <c r="Q1694" s="135" t="str">
        <f t="shared" si="148"/>
        <v>Gastos_Gerais</v>
      </c>
    </row>
    <row r="1695" spans="1:17" ht="25.5" hidden="1" x14ac:dyDescent="0.2">
      <c r="A1695" s="366">
        <f t="shared" si="145"/>
        <v>1692</v>
      </c>
      <c r="B1695" s="351">
        <v>44643</v>
      </c>
      <c r="C1695" s="375">
        <v>44621</v>
      </c>
      <c r="D1695" s="353" t="s">
        <v>115</v>
      </c>
      <c r="E1695" s="353" t="s">
        <v>376</v>
      </c>
      <c r="F1695" s="354">
        <v>2545.6799999999998</v>
      </c>
      <c r="G1695" s="353" t="s">
        <v>2075</v>
      </c>
      <c r="H1695" s="353" t="s">
        <v>136</v>
      </c>
      <c r="I1695" s="357" t="s">
        <v>3035</v>
      </c>
      <c r="J1695" s="356" t="s">
        <v>1232</v>
      </c>
      <c r="K1695" s="356" t="s">
        <v>704</v>
      </c>
      <c r="L1695" s="357" t="s">
        <v>428</v>
      </c>
      <c r="M1695" s="356">
        <v>202288</v>
      </c>
      <c r="N1695" s="374">
        <v>44634</v>
      </c>
      <c r="O1695" s="70">
        <f t="shared" si="146"/>
        <v>3</v>
      </c>
      <c r="P1695" s="70">
        <f t="shared" si="147"/>
        <v>3</v>
      </c>
      <c r="Q1695" s="135" t="str">
        <f t="shared" si="148"/>
        <v>Gastos_Gerais</v>
      </c>
    </row>
    <row r="1696" spans="1:17" ht="25.5" hidden="1" x14ac:dyDescent="0.2">
      <c r="A1696" s="366">
        <f t="shared" si="145"/>
        <v>1693</v>
      </c>
      <c r="B1696" s="351">
        <v>44643</v>
      </c>
      <c r="C1696" s="375">
        <v>44621</v>
      </c>
      <c r="D1696" s="353" t="s">
        <v>115</v>
      </c>
      <c r="E1696" s="353" t="s">
        <v>376</v>
      </c>
      <c r="F1696" s="354">
        <v>840.01</v>
      </c>
      <c r="G1696" s="353" t="s">
        <v>2068</v>
      </c>
      <c r="H1696" s="353" t="s">
        <v>135</v>
      </c>
      <c r="I1696" s="357" t="s">
        <v>3035</v>
      </c>
      <c r="J1696" s="356" t="s">
        <v>1232</v>
      </c>
      <c r="K1696" s="356" t="s">
        <v>704</v>
      </c>
      <c r="L1696" s="357" t="s">
        <v>428</v>
      </c>
      <c r="M1696" s="356">
        <v>202290</v>
      </c>
      <c r="N1696" s="374">
        <v>44634</v>
      </c>
      <c r="O1696" s="70">
        <f t="shared" si="146"/>
        <v>3</v>
      </c>
      <c r="P1696" s="70">
        <f t="shared" si="147"/>
        <v>3</v>
      </c>
      <c r="Q1696" s="135" t="str">
        <f t="shared" si="148"/>
        <v>Gastos_Gerais</v>
      </c>
    </row>
    <row r="1697" spans="1:17" ht="36" hidden="1" x14ac:dyDescent="0.2">
      <c r="A1697" s="366">
        <f t="shared" si="145"/>
        <v>1694</v>
      </c>
      <c r="B1697" s="351">
        <v>44643</v>
      </c>
      <c r="C1697" s="375">
        <v>44621</v>
      </c>
      <c r="D1697" s="353" t="s">
        <v>115</v>
      </c>
      <c r="E1697" s="353" t="s">
        <v>302</v>
      </c>
      <c r="F1697" s="354">
        <v>38</v>
      </c>
      <c r="G1697" s="353" t="s">
        <v>3048</v>
      </c>
      <c r="H1697" s="353" t="s">
        <v>136</v>
      </c>
      <c r="I1697" s="357" t="s">
        <v>3049</v>
      </c>
      <c r="J1697" s="356" t="s">
        <v>3050</v>
      </c>
      <c r="K1697" s="356" t="s">
        <v>732</v>
      </c>
      <c r="L1697" s="357" t="s">
        <v>1531</v>
      </c>
      <c r="M1697" s="356">
        <v>361756833</v>
      </c>
      <c r="N1697" s="374">
        <v>44643</v>
      </c>
      <c r="O1697" s="70">
        <f t="shared" si="146"/>
        <v>3</v>
      </c>
      <c r="P1697" s="70">
        <f t="shared" si="147"/>
        <v>3</v>
      </c>
      <c r="Q1697" s="135" t="str">
        <f t="shared" si="148"/>
        <v>Gastos_Gerais</v>
      </c>
    </row>
    <row r="1698" spans="1:17" ht="25.5" hidden="1" x14ac:dyDescent="0.2">
      <c r="A1698" s="366">
        <f t="shared" si="145"/>
        <v>1695</v>
      </c>
      <c r="B1698" s="351">
        <v>44643</v>
      </c>
      <c r="C1698" s="375">
        <v>44621</v>
      </c>
      <c r="D1698" s="353" t="s">
        <v>115</v>
      </c>
      <c r="E1698" s="353" t="s">
        <v>342</v>
      </c>
      <c r="F1698" s="354">
        <v>69.599999999999994</v>
      </c>
      <c r="G1698" s="353" t="s">
        <v>3051</v>
      </c>
      <c r="H1698" s="353" t="s">
        <v>128</v>
      </c>
      <c r="I1698" s="357" t="s">
        <v>2760</v>
      </c>
      <c r="J1698" s="356" t="s">
        <v>2761</v>
      </c>
      <c r="K1698" s="356" t="s">
        <v>732</v>
      </c>
      <c r="L1698" s="357" t="s">
        <v>1531</v>
      </c>
      <c r="M1698" s="356">
        <v>361756833</v>
      </c>
      <c r="N1698" s="374">
        <v>44643</v>
      </c>
      <c r="O1698" s="70">
        <f t="shared" si="146"/>
        <v>3</v>
      </c>
      <c r="P1698" s="70">
        <f t="shared" si="147"/>
        <v>3</v>
      </c>
      <c r="Q1698" s="135" t="str">
        <f t="shared" si="148"/>
        <v>Gastos_Gerais</v>
      </c>
    </row>
    <row r="1699" spans="1:17" ht="25.5" hidden="1" x14ac:dyDescent="0.2">
      <c r="A1699" s="366">
        <f t="shared" si="145"/>
        <v>1696</v>
      </c>
      <c r="B1699" s="351">
        <v>44643</v>
      </c>
      <c r="C1699" s="375">
        <v>44621</v>
      </c>
      <c r="D1699" s="353" t="s">
        <v>104</v>
      </c>
      <c r="E1699" s="353" t="s">
        <v>187</v>
      </c>
      <c r="F1699" s="354">
        <v>440.11</v>
      </c>
      <c r="G1699" s="353" t="s">
        <v>1019</v>
      </c>
      <c r="H1699" s="353" t="s">
        <v>140</v>
      </c>
      <c r="I1699" s="357" t="s">
        <v>3052</v>
      </c>
      <c r="J1699" s="356" t="s">
        <v>3053</v>
      </c>
      <c r="K1699" s="356" t="s">
        <v>732</v>
      </c>
      <c r="L1699" s="357" t="s">
        <v>1531</v>
      </c>
      <c r="M1699" s="356">
        <v>361756833</v>
      </c>
      <c r="N1699" s="374">
        <v>44643</v>
      </c>
      <c r="O1699" s="70">
        <f t="shared" si="146"/>
        <v>3</v>
      </c>
      <c r="P1699" s="70">
        <f t="shared" si="147"/>
        <v>3</v>
      </c>
      <c r="Q1699" s="135" t="str">
        <f t="shared" si="148"/>
        <v>Gastos_com_Pessoal</v>
      </c>
    </row>
    <row r="1700" spans="1:17" ht="25.5" hidden="1" x14ac:dyDescent="0.2">
      <c r="A1700" s="366">
        <f t="shared" si="145"/>
        <v>1697</v>
      </c>
      <c r="B1700" s="351">
        <v>44643</v>
      </c>
      <c r="C1700" s="375">
        <v>44621</v>
      </c>
      <c r="D1700" s="353" t="s">
        <v>104</v>
      </c>
      <c r="E1700" s="353" t="s">
        <v>189</v>
      </c>
      <c r="F1700" s="354">
        <v>440.11</v>
      </c>
      <c r="G1700" s="353" t="s">
        <v>915</v>
      </c>
      <c r="H1700" s="353" t="s">
        <v>140</v>
      </c>
      <c r="I1700" s="357" t="s">
        <v>3052</v>
      </c>
      <c r="J1700" s="356" t="s">
        <v>3053</v>
      </c>
      <c r="K1700" s="356" t="s">
        <v>732</v>
      </c>
      <c r="L1700" s="357" t="s">
        <v>1531</v>
      </c>
      <c r="M1700" s="356">
        <v>361756833</v>
      </c>
      <c r="N1700" s="374">
        <v>44643</v>
      </c>
      <c r="O1700" s="70">
        <f t="shared" si="146"/>
        <v>3</v>
      </c>
      <c r="P1700" s="70">
        <f t="shared" si="147"/>
        <v>3</v>
      </c>
      <c r="Q1700" s="135" t="str">
        <f t="shared" si="148"/>
        <v>Gastos_com_Pessoal</v>
      </c>
    </row>
    <row r="1701" spans="1:17" ht="25.5" hidden="1" x14ac:dyDescent="0.2">
      <c r="A1701" s="366">
        <f t="shared" si="145"/>
        <v>1698</v>
      </c>
      <c r="B1701" s="351">
        <v>44643</v>
      </c>
      <c r="C1701" s="375">
        <v>44621</v>
      </c>
      <c r="D1701" s="353" t="s">
        <v>104</v>
      </c>
      <c r="E1701" s="353" t="s">
        <v>191</v>
      </c>
      <c r="F1701" s="354">
        <v>146.69999999999999</v>
      </c>
      <c r="G1701" s="353" t="s">
        <v>918</v>
      </c>
      <c r="H1701" s="353" t="s">
        <v>140</v>
      </c>
      <c r="I1701" s="357" t="s">
        <v>3052</v>
      </c>
      <c r="J1701" s="356" t="s">
        <v>3053</v>
      </c>
      <c r="K1701" s="356" t="s">
        <v>732</v>
      </c>
      <c r="L1701" s="357" t="s">
        <v>1531</v>
      </c>
      <c r="M1701" s="356">
        <v>361756833</v>
      </c>
      <c r="N1701" s="374">
        <v>44643</v>
      </c>
      <c r="O1701" s="70">
        <f t="shared" si="146"/>
        <v>3</v>
      </c>
      <c r="P1701" s="70">
        <f t="shared" si="147"/>
        <v>3</v>
      </c>
      <c r="Q1701" s="135" t="str">
        <f t="shared" si="148"/>
        <v>Gastos_com_Pessoal</v>
      </c>
    </row>
    <row r="1702" spans="1:17" ht="36" hidden="1" x14ac:dyDescent="0.2">
      <c r="A1702" s="366">
        <f t="shared" si="145"/>
        <v>1699</v>
      </c>
      <c r="B1702" s="351">
        <v>44643</v>
      </c>
      <c r="C1702" s="375">
        <v>44621</v>
      </c>
      <c r="D1702" s="353" t="s">
        <v>104</v>
      </c>
      <c r="E1702" s="353" t="s">
        <v>193</v>
      </c>
      <c r="F1702" s="354">
        <v>1403.26</v>
      </c>
      <c r="G1702" s="353" t="s">
        <v>919</v>
      </c>
      <c r="H1702" s="353" t="s">
        <v>140</v>
      </c>
      <c r="I1702" s="357" t="s">
        <v>3052</v>
      </c>
      <c r="J1702" s="356" t="s">
        <v>3053</v>
      </c>
      <c r="K1702" s="356" t="s">
        <v>732</v>
      </c>
      <c r="L1702" s="357" t="s">
        <v>1531</v>
      </c>
      <c r="M1702" s="356">
        <v>361756833</v>
      </c>
      <c r="N1702" s="374">
        <v>44643</v>
      </c>
      <c r="O1702" s="70">
        <f t="shared" si="146"/>
        <v>3</v>
      </c>
      <c r="P1702" s="70">
        <f t="shared" si="147"/>
        <v>3</v>
      </c>
      <c r="Q1702" s="135" t="str">
        <f t="shared" si="148"/>
        <v>Gastos_com_Pessoal</v>
      </c>
    </row>
    <row r="1703" spans="1:17" ht="25.5" hidden="1" x14ac:dyDescent="0.2">
      <c r="A1703" s="366">
        <f t="shared" si="145"/>
        <v>1700</v>
      </c>
      <c r="B1703" s="351">
        <v>44643</v>
      </c>
      <c r="C1703" s="375">
        <v>44621</v>
      </c>
      <c r="D1703" s="353" t="s">
        <v>104</v>
      </c>
      <c r="E1703" s="353" t="s">
        <v>191</v>
      </c>
      <c r="F1703" s="354">
        <v>859.15</v>
      </c>
      <c r="G1703" s="353" t="s">
        <v>3054</v>
      </c>
      <c r="H1703" s="353" t="s">
        <v>136</v>
      </c>
      <c r="I1703" s="357" t="s">
        <v>3055</v>
      </c>
      <c r="J1703" s="356" t="s">
        <v>3056</v>
      </c>
      <c r="K1703" s="356" t="s">
        <v>732</v>
      </c>
      <c r="L1703" s="357" t="s">
        <v>1531</v>
      </c>
      <c r="M1703" s="356">
        <v>961740505</v>
      </c>
      <c r="N1703" s="374">
        <v>44643</v>
      </c>
      <c r="O1703" s="70">
        <f t="shared" si="146"/>
        <v>3</v>
      </c>
      <c r="P1703" s="70">
        <f t="shared" si="147"/>
        <v>3</v>
      </c>
      <c r="Q1703" s="135" t="str">
        <f t="shared" si="148"/>
        <v>Gastos_com_Pessoal</v>
      </c>
    </row>
    <row r="1704" spans="1:17" ht="25.5" hidden="1" x14ac:dyDescent="0.2">
      <c r="A1704" s="366">
        <f t="shared" si="145"/>
        <v>1701</v>
      </c>
      <c r="B1704" s="351">
        <v>44643</v>
      </c>
      <c r="C1704" s="375">
        <v>44621</v>
      </c>
      <c r="D1704" s="353" t="s">
        <v>104</v>
      </c>
      <c r="E1704" s="353" t="s">
        <v>189</v>
      </c>
      <c r="F1704" s="354">
        <v>2416.91</v>
      </c>
      <c r="G1704" s="353" t="s">
        <v>3057</v>
      </c>
      <c r="H1704" s="353" t="s">
        <v>136</v>
      </c>
      <c r="I1704" s="357" t="s">
        <v>3055</v>
      </c>
      <c r="J1704" s="356" t="s">
        <v>3056</v>
      </c>
      <c r="K1704" s="356" t="s">
        <v>732</v>
      </c>
      <c r="L1704" s="357" t="s">
        <v>1531</v>
      </c>
      <c r="M1704" s="356">
        <v>961740505</v>
      </c>
      <c r="N1704" s="374">
        <v>44643</v>
      </c>
      <c r="O1704" s="70">
        <f t="shared" si="146"/>
        <v>3</v>
      </c>
      <c r="P1704" s="70">
        <f t="shared" si="147"/>
        <v>3</v>
      </c>
      <c r="Q1704" s="135" t="str">
        <f t="shared" si="148"/>
        <v>Gastos_com_Pessoal</v>
      </c>
    </row>
    <row r="1705" spans="1:17" ht="25.5" hidden="1" x14ac:dyDescent="0.2">
      <c r="A1705" s="366">
        <f t="shared" si="145"/>
        <v>1702</v>
      </c>
      <c r="B1705" s="351">
        <v>44643</v>
      </c>
      <c r="C1705" s="375">
        <v>44621</v>
      </c>
      <c r="D1705" s="353" t="s">
        <v>104</v>
      </c>
      <c r="E1705" s="353" t="s">
        <v>191</v>
      </c>
      <c r="F1705" s="354">
        <v>835.9</v>
      </c>
      <c r="G1705" s="353" t="s">
        <v>3058</v>
      </c>
      <c r="H1705" s="353" t="s">
        <v>135</v>
      </c>
      <c r="I1705" s="357" t="s">
        <v>3059</v>
      </c>
      <c r="J1705" s="356" t="s">
        <v>3060</v>
      </c>
      <c r="K1705" s="356" t="s">
        <v>732</v>
      </c>
      <c r="L1705" s="357" t="s">
        <v>1531</v>
      </c>
      <c r="M1705" s="356">
        <v>961740505</v>
      </c>
      <c r="N1705" s="374">
        <v>44643</v>
      </c>
      <c r="O1705" s="70">
        <f t="shared" si="146"/>
        <v>3</v>
      </c>
      <c r="P1705" s="70">
        <f t="shared" si="147"/>
        <v>3</v>
      </c>
      <c r="Q1705" s="135" t="str">
        <f t="shared" si="148"/>
        <v>Gastos_com_Pessoal</v>
      </c>
    </row>
    <row r="1706" spans="1:17" ht="25.5" hidden="1" x14ac:dyDescent="0.2">
      <c r="A1706" s="366">
        <f t="shared" si="145"/>
        <v>1703</v>
      </c>
      <c r="B1706" s="351">
        <v>44643</v>
      </c>
      <c r="C1706" s="375">
        <v>44621</v>
      </c>
      <c r="D1706" s="353" t="s">
        <v>104</v>
      </c>
      <c r="E1706" s="353" t="s">
        <v>189</v>
      </c>
      <c r="F1706" s="354">
        <v>2654.24</v>
      </c>
      <c r="G1706" s="353" t="s">
        <v>3061</v>
      </c>
      <c r="H1706" s="353" t="s">
        <v>135</v>
      </c>
      <c r="I1706" s="357" t="s">
        <v>3059</v>
      </c>
      <c r="J1706" s="356" t="s">
        <v>3060</v>
      </c>
      <c r="K1706" s="356" t="s">
        <v>732</v>
      </c>
      <c r="L1706" s="357" t="s">
        <v>1531</v>
      </c>
      <c r="M1706" s="356">
        <v>961740505</v>
      </c>
      <c r="N1706" s="374">
        <v>44643</v>
      </c>
      <c r="O1706" s="70">
        <f t="shared" si="146"/>
        <v>3</v>
      </c>
      <c r="P1706" s="70">
        <f t="shared" si="147"/>
        <v>3</v>
      </c>
      <c r="Q1706" s="135" t="str">
        <f t="shared" si="148"/>
        <v>Gastos_com_Pessoal</v>
      </c>
    </row>
    <row r="1707" spans="1:17" ht="25.5" hidden="1" x14ac:dyDescent="0.2">
      <c r="A1707" s="366">
        <f t="shared" si="145"/>
        <v>1704</v>
      </c>
      <c r="B1707" s="351">
        <v>44643</v>
      </c>
      <c r="C1707" s="375">
        <v>44621</v>
      </c>
      <c r="D1707" s="353" t="s">
        <v>104</v>
      </c>
      <c r="E1707" s="353" t="s">
        <v>191</v>
      </c>
      <c r="F1707" s="354">
        <v>834.72</v>
      </c>
      <c r="G1707" s="353" t="s">
        <v>3062</v>
      </c>
      <c r="H1707" s="353" t="s">
        <v>135</v>
      </c>
      <c r="I1707" s="357" t="s">
        <v>3063</v>
      </c>
      <c r="J1707" s="356" t="s">
        <v>3064</v>
      </c>
      <c r="K1707" s="356" t="s">
        <v>732</v>
      </c>
      <c r="L1707" s="357" t="s">
        <v>1531</v>
      </c>
      <c r="M1707" s="356">
        <v>961740505</v>
      </c>
      <c r="N1707" s="374">
        <v>44643</v>
      </c>
      <c r="O1707" s="70">
        <f t="shared" si="146"/>
        <v>3</v>
      </c>
      <c r="P1707" s="70">
        <f t="shared" si="147"/>
        <v>3</v>
      </c>
      <c r="Q1707" s="135" t="str">
        <f t="shared" si="148"/>
        <v>Gastos_com_Pessoal</v>
      </c>
    </row>
    <row r="1708" spans="1:17" ht="25.5" hidden="1" x14ac:dyDescent="0.2">
      <c r="A1708" s="366">
        <f t="shared" si="145"/>
        <v>1705</v>
      </c>
      <c r="B1708" s="351">
        <v>44643</v>
      </c>
      <c r="C1708" s="375">
        <v>44621</v>
      </c>
      <c r="D1708" s="353" t="s">
        <v>104</v>
      </c>
      <c r="E1708" s="353" t="s">
        <v>189</v>
      </c>
      <c r="F1708" s="354">
        <v>2358.0300000000002</v>
      </c>
      <c r="G1708" s="353" t="s">
        <v>3065</v>
      </c>
      <c r="H1708" s="353" t="s">
        <v>135</v>
      </c>
      <c r="I1708" s="357" t="s">
        <v>3063</v>
      </c>
      <c r="J1708" s="356" t="s">
        <v>3064</v>
      </c>
      <c r="K1708" s="356" t="s">
        <v>732</v>
      </c>
      <c r="L1708" s="357" t="s">
        <v>1531</v>
      </c>
      <c r="M1708" s="356">
        <v>961740505</v>
      </c>
      <c r="N1708" s="374">
        <v>44643</v>
      </c>
      <c r="O1708" s="70">
        <f t="shared" si="146"/>
        <v>3</v>
      </c>
      <c r="P1708" s="70">
        <f t="shared" si="147"/>
        <v>3</v>
      </c>
      <c r="Q1708" s="135" t="str">
        <f t="shared" si="148"/>
        <v>Gastos_com_Pessoal</v>
      </c>
    </row>
    <row r="1709" spans="1:17" ht="36" hidden="1" x14ac:dyDescent="0.2">
      <c r="A1709" s="366">
        <f t="shared" si="145"/>
        <v>1706</v>
      </c>
      <c r="B1709" s="351">
        <v>44643</v>
      </c>
      <c r="C1709" s="375">
        <v>44621</v>
      </c>
      <c r="D1709" s="353" t="s">
        <v>115</v>
      </c>
      <c r="E1709" s="353" t="s">
        <v>342</v>
      </c>
      <c r="F1709" s="354">
        <v>120</v>
      </c>
      <c r="G1709" s="353" t="s">
        <v>3066</v>
      </c>
      <c r="H1709" s="353" t="s">
        <v>136</v>
      </c>
      <c r="I1709" s="357" t="s">
        <v>1625</v>
      </c>
      <c r="J1709" s="356" t="s">
        <v>795</v>
      </c>
      <c r="K1709" s="356" t="s">
        <v>732</v>
      </c>
      <c r="L1709" s="357" t="s">
        <v>1531</v>
      </c>
      <c r="M1709" s="356">
        <v>961740505</v>
      </c>
      <c r="N1709" s="374">
        <v>44643</v>
      </c>
      <c r="O1709" s="70">
        <f t="shared" si="146"/>
        <v>3</v>
      </c>
      <c r="P1709" s="70">
        <f t="shared" si="147"/>
        <v>3</v>
      </c>
      <c r="Q1709" s="135" t="str">
        <f t="shared" si="148"/>
        <v>Gastos_Gerais</v>
      </c>
    </row>
    <row r="1710" spans="1:17" ht="36" hidden="1" x14ac:dyDescent="0.2">
      <c r="A1710" s="366">
        <f t="shared" si="145"/>
        <v>1707</v>
      </c>
      <c r="B1710" s="351">
        <v>44643</v>
      </c>
      <c r="C1710" s="375">
        <v>44621</v>
      </c>
      <c r="D1710" s="353" t="s">
        <v>115</v>
      </c>
      <c r="E1710" s="353" t="s">
        <v>342</v>
      </c>
      <c r="F1710" s="354">
        <v>120</v>
      </c>
      <c r="G1710" s="353" t="s">
        <v>3067</v>
      </c>
      <c r="H1710" s="353" t="s">
        <v>136</v>
      </c>
      <c r="I1710" s="357" t="s">
        <v>3049</v>
      </c>
      <c r="J1710" s="356" t="s">
        <v>3068</v>
      </c>
      <c r="K1710" s="356" t="s">
        <v>732</v>
      </c>
      <c r="L1710" s="357" t="s">
        <v>1531</v>
      </c>
      <c r="M1710" s="356">
        <v>961740505</v>
      </c>
      <c r="N1710" s="374">
        <v>44643</v>
      </c>
      <c r="O1710" s="70">
        <f t="shared" si="146"/>
        <v>3</v>
      </c>
      <c r="P1710" s="70">
        <f t="shared" si="147"/>
        <v>3</v>
      </c>
      <c r="Q1710" s="135" t="str">
        <f t="shared" si="148"/>
        <v>Gastos_Gerais</v>
      </c>
    </row>
    <row r="1711" spans="1:17" ht="36" hidden="1" x14ac:dyDescent="0.2">
      <c r="A1711" s="366">
        <f t="shared" si="145"/>
        <v>1708</v>
      </c>
      <c r="B1711" s="351">
        <v>44643</v>
      </c>
      <c r="C1711" s="375">
        <v>44621</v>
      </c>
      <c r="D1711" s="353" t="s">
        <v>115</v>
      </c>
      <c r="E1711" s="353" t="s">
        <v>342</v>
      </c>
      <c r="F1711" s="354">
        <v>120</v>
      </c>
      <c r="G1711" s="353" t="s">
        <v>3069</v>
      </c>
      <c r="H1711" s="353" t="s">
        <v>140</v>
      </c>
      <c r="I1711" s="357" t="s">
        <v>837</v>
      </c>
      <c r="J1711" s="356" t="s">
        <v>838</v>
      </c>
      <c r="K1711" s="356" t="s">
        <v>732</v>
      </c>
      <c r="L1711" s="357" t="s">
        <v>1531</v>
      </c>
      <c r="M1711" s="356">
        <v>961740505</v>
      </c>
      <c r="N1711" s="374">
        <v>44643</v>
      </c>
      <c r="O1711" s="70">
        <f t="shared" si="146"/>
        <v>3</v>
      </c>
      <c r="P1711" s="70">
        <f t="shared" si="147"/>
        <v>3</v>
      </c>
      <c r="Q1711" s="135" t="str">
        <f t="shared" si="148"/>
        <v>Gastos_Gerais</v>
      </c>
    </row>
    <row r="1712" spans="1:17" ht="51" hidden="1" x14ac:dyDescent="0.2">
      <c r="A1712" s="366">
        <f t="shared" si="145"/>
        <v>1709</v>
      </c>
      <c r="B1712" s="351">
        <v>44643</v>
      </c>
      <c r="C1712" s="375">
        <v>44593</v>
      </c>
      <c r="D1712" s="353" t="s">
        <v>84</v>
      </c>
      <c r="E1712" s="353" t="s">
        <v>84</v>
      </c>
      <c r="F1712" s="354">
        <v>120989.16</v>
      </c>
      <c r="G1712" s="353" t="s">
        <v>3070</v>
      </c>
      <c r="H1712" s="353" t="s">
        <v>127</v>
      </c>
      <c r="I1712" s="357" t="s">
        <v>664</v>
      </c>
      <c r="J1712" s="356" t="s">
        <v>811</v>
      </c>
      <c r="K1712" s="356" t="s">
        <v>732</v>
      </c>
      <c r="L1712" s="357" t="s">
        <v>792</v>
      </c>
      <c r="M1712" s="356" t="s">
        <v>3071</v>
      </c>
      <c r="N1712" s="374">
        <v>44643</v>
      </c>
      <c r="O1712" s="70">
        <f t="shared" si="146"/>
        <v>3</v>
      </c>
      <c r="P1712" s="70">
        <f t="shared" si="147"/>
        <v>2</v>
      </c>
      <c r="Q1712" s="135" t="str">
        <f t="shared" si="148"/>
        <v>Transferência_para_Reserva_de_Recursos</v>
      </c>
    </row>
    <row r="1713" spans="1:17" ht="51" hidden="1" x14ac:dyDescent="0.2">
      <c r="A1713" s="366">
        <f t="shared" ref="A1713:A1776" si="149">IF(B1713="","",ROW()-ROW($A$3))</f>
        <v>1710</v>
      </c>
      <c r="B1713" s="351">
        <v>44643</v>
      </c>
      <c r="C1713" s="375">
        <v>44593</v>
      </c>
      <c r="D1713" s="353" t="s">
        <v>84</v>
      </c>
      <c r="E1713" s="353" t="s">
        <v>84</v>
      </c>
      <c r="F1713" s="354">
        <v>13474.27</v>
      </c>
      <c r="G1713" s="353" t="s">
        <v>3070</v>
      </c>
      <c r="H1713" s="353" t="s">
        <v>127</v>
      </c>
      <c r="I1713" s="357" t="s">
        <v>664</v>
      </c>
      <c r="J1713" s="356" t="s">
        <v>811</v>
      </c>
      <c r="K1713" s="356" t="s">
        <v>732</v>
      </c>
      <c r="L1713" s="357" t="s">
        <v>792</v>
      </c>
      <c r="M1713" s="356" t="s">
        <v>3072</v>
      </c>
      <c r="N1713" s="374">
        <v>44643</v>
      </c>
      <c r="O1713" s="70">
        <f t="shared" si="146"/>
        <v>3</v>
      </c>
      <c r="P1713" s="70">
        <f t="shared" si="147"/>
        <v>2</v>
      </c>
      <c r="Q1713" s="135" t="str">
        <f t="shared" si="148"/>
        <v>Transferência_para_Reserva_de_Recursos</v>
      </c>
    </row>
    <row r="1714" spans="1:17" ht="25.5" hidden="1" x14ac:dyDescent="0.2">
      <c r="A1714" s="366">
        <f t="shared" si="149"/>
        <v>1711</v>
      </c>
      <c r="B1714" s="351">
        <v>44643</v>
      </c>
      <c r="C1714" s="375">
        <v>44621</v>
      </c>
      <c r="D1714" s="353" t="s">
        <v>115</v>
      </c>
      <c r="E1714" s="353" t="s">
        <v>318</v>
      </c>
      <c r="F1714" s="354">
        <v>1188.6500000000001</v>
      </c>
      <c r="G1714" s="353" t="s">
        <v>3073</v>
      </c>
      <c r="H1714" s="353" t="s">
        <v>134</v>
      </c>
      <c r="I1714" s="357" t="s">
        <v>3074</v>
      </c>
      <c r="J1714" s="356" t="s">
        <v>3075</v>
      </c>
      <c r="K1714" s="356" t="s">
        <v>732</v>
      </c>
      <c r="L1714" s="357" t="s">
        <v>428</v>
      </c>
      <c r="M1714" s="356">
        <v>1699</v>
      </c>
      <c r="N1714" s="374">
        <v>44639</v>
      </c>
      <c r="O1714" s="70">
        <f t="shared" si="146"/>
        <v>3</v>
      </c>
      <c r="P1714" s="70">
        <f t="shared" si="147"/>
        <v>3</v>
      </c>
      <c r="Q1714" s="135" t="str">
        <f t="shared" si="148"/>
        <v>Gastos_Gerais</v>
      </c>
    </row>
    <row r="1715" spans="1:17" ht="25.5" hidden="1" x14ac:dyDescent="0.2">
      <c r="A1715" s="366">
        <f t="shared" si="149"/>
        <v>1712</v>
      </c>
      <c r="B1715" s="351">
        <v>44644</v>
      </c>
      <c r="C1715" s="375">
        <v>44621</v>
      </c>
      <c r="D1715" s="353" t="s">
        <v>104</v>
      </c>
      <c r="E1715" s="353" t="s">
        <v>204</v>
      </c>
      <c r="F1715" s="354">
        <v>107.46</v>
      </c>
      <c r="G1715" s="353" t="s">
        <v>3042</v>
      </c>
      <c r="H1715" s="353" t="s">
        <v>127</v>
      </c>
      <c r="I1715" s="357" t="s">
        <v>2186</v>
      </c>
      <c r="J1715" s="356" t="s">
        <v>1331</v>
      </c>
      <c r="K1715" s="356" t="s">
        <v>704</v>
      </c>
      <c r="L1715" s="357" t="s">
        <v>704</v>
      </c>
      <c r="M1715" s="356">
        <v>1000218710</v>
      </c>
      <c r="N1715" s="374">
        <v>44643</v>
      </c>
      <c r="O1715" s="70">
        <f t="shared" si="146"/>
        <v>3</v>
      </c>
      <c r="P1715" s="70">
        <f t="shared" si="147"/>
        <v>3</v>
      </c>
      <c r="Q1715" s="135" t="str">
        <f t="shared" si="148"/>
        <v>Gastos_com_Pessoal</v>
      </c>
    </row>
    <row r="1716" spans="1:17" ht="25.5" hidden="1" x14ac:dyDescent="0.2">
      <c r="A1716" s="366">
        <f t="shared" si="149"/>
        <v>1713</v>
      </c>
      <c r="B1716" s="351">
        <v>44644</v>
      </c>
      <c r="C1716" s="375">
        <v>44621</v>
      </c>
      <c r="D1716" s="353" t="s">
        <v>115</v>
      </c>
      <c r="E1716" s="353" t="s">
        <v>238</v>
      </c>
      <c r="F1716" s="354">
        <v>786</v>
      </c>
      <c r="G1716" s="353" t="s">
        <v>1663</v>
      </c>
      <c r="H1716" s="353" t="s">
        <v>128</v>
      </c>
      <c r="I1716" s="357" t="s">
        <v>662</v>
      </c>
      <c r="J1716" s="356" t="s">
        <v>1096</v>
      </c>
      <c r="K1716" s="356" t="s">
        <v>704</v>
      </c>
      <c r="L1716" s="357" t="s">
        <v>705</v>
      </c>
      <c r="M1716" s="356">
        <v>383086397</v>
      </c>
      <c r="N1716" s="374">
        <v>44643</v>
      </c>
      <c r="O1716" s="70">
        <f t="shared" si="146"/>
        <v>3</v>
      </c>
      <c r="P1716" s="70">
        <f t="shared" si="147"/>
        <v>3</v>
      </c>
      <c r="Q1716" s="135" t="str">
        <f t="shared" si="148"/>
        <v>Gastos_Gerais</v>
      </c>
    </row>
    <row r="1717" spans="1:17" ht="25.5" hidden="1" x14ac:dyDescent="0.2">
      <c r="A1717" s="366">
        <f t="shared" si="149"/>
        <v>1714</v>
      </c>
      <c r="B1717" s="351">
        <v>44644</v>
      </c>
      <c r="C1717" s="375">
        <v>44621</v>
      </c>
      <c r="D1717" s="353" t="s">
        <v>115</v>
      </c>
      <c r="E1717" s="353" t="s">
        <v>234</v>
      </c>
      <c r="F1717" s="354">
        <v>360</v>
      </c>
      <c r="G1717" s="353" t="s">
        <v>234</v>
      </c>
      <c r="H1717" s="353" t="s">
        <v>128</v>
      </c>
      <c r="I1717" s="357" t="s">
        <v>662</v>
      </c>
      <c r="J1717" s="356" t="s">
        <v>1096</v>
      </c>
      <c r="K1717" s="356" t="s">
        <v>704</v>
      </c>
      <c r="L1717" s="357" t="s">
        <v>705</v>
      </c>
      <c r="M1717" s="356">
        <v>383086397</v>
      </c>
      <c r="N1717" s="374">
        <v>44643</v>
      </c>
      <c r="O1717" s="70">
        <f t="shared" si="146"/>
        <v>3</v>
      </c>
      <c r="P1717" s="70">
        <f t="shared" si="147"/>
        <v>3</v>
      </c>
      <c r="Q1717" s="135" t="str">
        <f t="shared" si="148"/>
        <v>Gastos_Gerais</v>
      </c>
    </row>
    <row r="1718" spans="1:17" ht="36" hidden="1" x14ac:dyDescent="0.2">
      <c r="A1718" s="366">
        <f t="shared" si="149"/>
        <v>1715</v>
      </c>
      <c r="B1718" s="351">
        <v>44644</v>
      </c>
      <c r="C1718" s="375">
        <v>44621</v>
      </c>
      <c r="D1718" s="353" t="s">
        <v>115</v>
      </c>
      <c r="E1718" s="353" t="s">
        <v>378</v>
      </c>
      <c r="F1718" s="354">
        <v>1250</v>
      </c>
      <c r="G1718" s="353" t="s">
        <v>3076</v>
      </c>
      <c r="H1718" s="353" t="s">
        <v>135</v>
      </c>
      <c r="I1718" s="357" t="s">
        <v>3077</v>
      </c>
      <c r="J1718" s="356" t="s">
        <v>3078</v>
      </c>
      <c r="K1718" s="356" t="s">
        <v>704</v>
      </c>
      <c r="L1718" s="357" t="s">
        <v>428</v>
      </c>
      <c r="M1718" s="356">
        <v>202210084</v>
      </c>
      <c r="N1718" s="374">
        <v>44644</v>
      </c>
      <c r="O1718" s="70">
        <f t="shared" si="146"/>
        <v>3</v>
      </c>
      <c r="P1718" s="70">
        <f t="shared" si="147"/>
        <v>3</v>
      </c>
      <c r="Q1718" s="135" t="str">
        <f t="shared" si="148"/>
        <v>Gastos_Gerais</v>
      </c>
    </row>
    <row r="1719" spans="1:17" ht="25.5" hidden="1" x14ac:dyDescent="0.2">
      <c r="A1719" s="366">
        <f t="shared" si="149"/>
        <v>1716</v>
      </c>
      <c r="B1719" s="351">
        <v>44644</v>
      </c>
      <c r="C1719" s="375">
        <v>44621</v>
      </c>
      <c r="D1719" s="353" t="s">
        <v>115</v>
      </c>
      <c r="E1719" s="353" t="s">
        <v>318</v>
      </c>
      <c r="F1719" s="354">
        <v>339.6</v>
      </c>
      <c r="G1719" s="353" t="s">
        <v>3079</v>
      </c>
      <c r="H1719" s="353" t="s">
        <v>129</v>
      </c>
      <c r="I1719" s="357" t="s">
        <v>3080</v>
      </c>
      <c r="J1719" s="356" t="s">
        <v>1729</v>
      </c>
      <c r="K1719" s="356" t="s">
        <v>704</v>
      </c>
      <c r="L1719" s="357" t="s">
        <v>428</v>
      </c>
      <c r="M1719" s="356">
        <v>9</v>
      </c>
      <c r="N1719" s="374">
        <v>44644</v>
      </c>
      <c r="O1719" s="70">
        <f t="shared" si="146"/>
        <v>3</v>
      </c>
      <c r="P1719" s="70">
        <f t="shared" si="147"/>
        <v>3</v>
      </c>
      <c r="Q1719" s="135" t="str">
        <f t="shared" si="148"/>
        <v>Gastos_Gerais</v>
      </c>
    </row>
    <row r="1720" spans="1:17" ht="24" hidden="1" x14ac:dyDescent="0.2">
      <c r="A1720" s="366">
        <f t="shared" si="149"/>
        <v>1717</v>
      </c>
      <c r="B1720" s="351">
        <v>44644</v>
      </c>
      <c r="C1720" s="375">
        <v>44621</v>
      </c>
      <c r="D1720" s="353" t="s">
        <v>93</v>
      </c>
      <c r="E1720" s="353" t="s">
        <v>97</v>
      </c>
      <c r="F1720" s="354">
        <v>7.0000000000000007E-2</v>
      </c>
      <c r="G1720" s="353" t="s">
        <v>1553</v>
      </c>
      <c r="H1720" s="353" t="s">
        <v>128</v>
      </c>
      <c r="I1720" s="357" t="s">
        <v>664</v>
      </c>
      <c r="J1720" s="356" t="s">
        <v>811</v>
      </c>
      <c r="K1720" s="356" t="s">
        <v>1554</v>
      </c>
      <c r="L1720" s="357" t="s">
        <v>1066</v>
      </c>
      <c r="M1720" s="356" t="s">
        <v>666</v>
      </c>
      <c r="N1720" s="374">
        <v>44644</v>
      </c>
      <c r="O1720" s="70">
        <f t="shared" si="146"/>
        <v>3</v>
      </c>
      <c r="P1720" s="70">
        <f t="shared" si="147"/>
        <v>3</v>
      </c>
      <c r="Q1720" s="135" t="str">
        <f t="shared" si="148"/>
        <v>Receitas</v>
      </c>
    </row>
    <row r="1721" spans="1:17" ht="25.5" hidden="1" x14ac:dyDescent="0.2">
      <c r="A1721" s="366">
        <f t="shared" si="149"/>
        <v>1718</v>
      </c>
      <c r="B1721" s="351">
        <v>44645</v>
      </c>
      <c r="C1721" s="375">
        <v>44621</v>
      </c>
      <c r="D1721" s="353" t="s">
        <v>115</v>
      </c>
      <c r="E1721" s="353" t="s">
        <v>230</v>
      </c>
      <c r="F1721" s="354">
        <v>5679.74</v>
      </c>
      <c r="G1721" s="353" t="s">
        <v>758</v>
      </c>
      <c r="H1721" s="353" t="s">
        <v>140</v>
      </c>
      <c r="I1721" s="357" t="s">
        <v>2481</v>
      </c>
      <c r="J1721" s="356" t="s">
        <v>760</v>
      </c>
      <c r="K1721" s="356" t="s">
        <v>704</v>
      </c>
      <c r="L1721" s="357" t="s">
        <v>428</v>
      </c>
      <c r="M1721" s="356">
        <v>75343704</v>
      </c>
      <c r="N1721" s="374">
        <v>44645</v>
      </c>
      <c r="O1721" s="70">
        <f t="shared" si="146"/>
        <v>3</v>
      </c>
      <c r="P1721" s="70">
        <f t="shared" si="147"/>
        <v>3</v>
      </c>
      <c r="Q1721" s="135" t="str">
        <f t="shared" si="148"/>
        <v>Gastos_Gerais</v>
      </c>
    </row>
    <row r="1722" spans="1:17" ht="25.5" hidden="1" x14ac:dyDescent="0.2">
      <c r="A1722" s="366">
        <f t="shared" si="149"/>
        <v>1719</v>
      </c>
      <c r="B1722" s="351">
        <v>44645</v>
      </c>
      <c r="C1722" s="375">
        <v>44593</v>
      </c>
      <c r="D1722" s="353" t="s">
        <v>115</v>
      </c>
      <c r="E1722" s="353" t="s">
        <v>230</v>
      </c>
      <c r="F1722" s="354">
        <v>9170.93</v>
      </c>
      <c r="G1722" s="353" t="s">
        <v>758</v>
      </c>
      <c r="H1722" s="353" t="s">
        <v>658</v>
      </c>
      <c r="I1722" s="357" t="s">
        <v>2481</v>
      </c>
      <c r="J1722" s="356" t="s">
        <v>760</v>
      </c>
      <c r="K1722" s="356" t="s">
        <v>704</v>
      </c>
      <c r="L1722" s="357" t="s">
        <v>428</v>
      </c>
      <c r="M1722" s="356">
        <v>74146849</v>
      </c>
      <c r="N1722" s="374">
        <v>44645</v>
      </c>
      <c r="O1722" s="70">
        <f t="shared" si="146"/>
        <v>3</v>
      </c>
      <c r="P1722" s="70">
        <f t="shared" si="147"/>
        <v>2</v>
      </c>
      <c r="Q1722" s="135" t="str">
        <f t="shared" si="148"/>
        <v>Gastos_Gerais</v>
      </c>
    </row>
    <row r="1723" spans="1:17" ht="25.5" hidden="1" x14ac:dyDescent="0.2">
      <c r="A1723" s="366">
        <f t="shared" si="149"/>
        <v>1720</v>
      </c>
      <c r="B1723" s="351">
        <v>44645</v>
      </c>
      <c r="C1723" s="375">
        <v>44621</v>
      </c>
      <c r="D1723" s="353" t="s">
        <v>115</v>
      </c>
      <c r="E1723" s="353" t="s">
        <v>328</v>
      </c>
      <c r="F1723" s="354">
        <v>1000</v>
      </c>
      <c r="G1723" s="353" t="s">
        <v>1085</v>
      </c>
      <c r="H1723" s="353" t="s">
        <v>138</v>
      </c>
      <c r="I1723" s="357" t="s">
        <v>2512</v>
      </c>
      <c r="J1723" s="356" t="s">
        <v>728</v>
      </c>
      <c r="K1723" s="356" t="s">
        <v>704</v>
      </c>
      <c r="L1723" s="357" t="s">
        <v>428</v>
      </c>
      <c r="M1723" s="356">
        <v>1861039</v>
      </c>
      <c r="N1723" s="374">
        <v>44645</v>
      </c>
      <c r="O1723" s="70">
        <f t="shared" si="146"/>
        <v>3</v>
      </c>
      <c r="P1723" s="70">
        <f t="shared" si="147"/>
        <v>3</v>
      </c>
      <c r="Q1723" s="135" t="str">
        <f t="shared" si="148"/>
        <v>Gastos_Gerais</v>
      </c>
    </row>
    <row r="1724" spans="1:17" ht="25.5" hidden="1" x14ac:dyDescent="0.2">
      <c r="A1724" s="366">
        <f t="shared" si="149"/>
        <v>1721</v>
      </c>
      <c r="B1724" s="351">
        <v>44645</v>
      </c>
      <c r="C1724" s="375">
        <v>44621</v>
      </c>
      <c r="D1724" s="353" t="s">
        <v>115</v>
      </c>
      <c r="E1724" s="353" t="s">
        <v>328</v>
      </c>
      <c r="F1724" s="354">
        <v>1500</v>
      </c>
      <c r="G1724" s="353" t="s">
        <v>1010</v>
      </c>
      <c r="H1724" s="353" t="s">
        <v>131</v>
      </c>
      <c r="I1724" s="357" t="s">
        <v>2512</v>
      </c>
      <c r="J1724" s="356" t="s">
        <v>728</v>
      </c>
      <c r="K1724" s="356" t="s">
        <v>704</v>
      </c>
      <c r="L1724" s="357" t="s">
        <v>428</v>
      </c>
      <c r="M1724" s="356">
        <v>1861010</v>
      </c>
      <c r="N1724" s="374">
        <v>44645</v>
      </c>
      <c r="O1724" s="70">
        <f t="shared" si="146"/>
        <v>3</v>
      </c>
      <c r="P1724" s="70">
        <f t="shared" si="147"/>
        <v>3</v>
      </c>
      <c r="Q1724" s="135" t="str">
        <f t="shared" si="148"/>
        <v>Gastos_Gerais</v>
      </c>
    </row>
    <row r="1725" spans="1:17" ht="25.5" hidden="1" x14ac:dyDescent="0.2">
      <c r="A1725" s="366">
        <f t="shared" si="149"/>
        <v>1722</v>
      </c>
      <c r="B1725" s="351">
        <v>44645</v>
      </c>
      <c r="C1725" s="375">
        <v>44621</v>
      </c>
      <c r="D1725" s="353" t="s">
        <v>115</v>
      </c>
      <c r="E1725" s="353" t="s">
        <v>354</v>
      </c>
      <c r="F1725" s="354">
        <v>3781.21</v>
      </c>
      <c r="G1725" s="353" t="s">
        <v>3081</v>
      </c>
      <c r="H1725" s="353" t="s">
        <v>136</v>
      </c>
      <c r="I1725" s="357" t="s">
        <v>3082</v>
      </c>
      <c r="J1725" s="356" t="s">
        <v>2189</v>
      </c>
      <c r="K1725" s="356" t="s">
        <v>704</v>
      </c>
      <c r="L1725" s="357" t="s">
        <v>428</v>
      </c>
      <c r="M1725" s="356">
        <v>54</v>
      </c>
      <c r="N1725" s="374">
        <v>44641</v>
      </c>
      <c r="O1725" s="70">
        <f t="shared" ref="O1725:O1788" si="150">IF(B1725=0,0,IF(YEAR(B1725)=$P$1,MONTH(B1725)-$O$1+1,(YEAR(B1725)-$P$1)*12-$O$1+1+MONTH(B1725)))</f>
        <v>3</v>
      </c>
      <c r="P1725" s="70">
        <f t="shared" ref="P1725:P1788" si="151">IF(C1725=0,0,IF(YEAR(C1725)=$P$1,MONTH(C1725)-$O$1+1,(YEAR(C1725)-$P$1)*12-$O$1+1+MONTH(C1725)))</f>
        <v>3</v>
      </c>
      <c r="Q1725" s="135" t="str">
        <f t="shared" ref="Q1725:Q1788" si="152">SUBSTITUTE(D1725," ","_")</f>
        <v>Gastos_Gerais</v>
      </c>
    </row>
    <row r="1726" spans="1:17" ht="25.5" hidden="1" x14ac:dyDescent="0.2">
      <c r="A1726" s="366">
        <f t="shared" si="149"/>
        <v>1723</v>
      </c>
      <c r="B1726" s="351">
        <v>44645</v>
      </c>
      <c r="C1726" s="375">
        <v>44621</v>
      </c>
      <c r="D1726" s="353" t="s">
        <v>115</v>
      </c>
      <c r="E1726" s="353" t="s">
        <v>304</v>
      </c>
      <c r="F1726" s="354">
        <v>51</v>
      </c>
      <c r="G1726" s="353" t="s">
        <v>3083</v>
      </c>
      <c r="H1726" s="353" t="s">
        <v>129</v>
      </c>
      <c r="I1726" s="357" t="s">
        <v>3084</v>
      </c>
      <c r="J1726" s="356" t="s">
        <v>3085</v>
      </c>
      <c r="K1726" s="356" t="s">
        <v>704</v>
      </c>
      <c r="L1726" s="357" t="s">
        <v>428</v>
      </c>
      <c r="M1726" s="356">
        <v>202297</v>
      </c>
      <c r="N1726" s="374">
        <v>44637</v>
      </c>
      <c r="O1726" s="70">
        <f t="shared" si="150"/>
        <v>3</v>
      </c>
      <c r="P1726" s="70">
        <f t="shared" si="151"/>
        <v>3</v>
      </c>
      <c r="Q1726" s="135" t="str">
        <f t="shared" si="152"/>
        <v>Gastos_Gerais</v>
      </c>
    </row>
    <row r="1727" spans="1:17" ht="36" hidden="1" x14ac:dyDescent="0.2">
      <c r="A1727" s="366">
        <f t="shared" si="149"/>
        <v>1724</v>
      </c>
      <c r="B1727" s="351">
        <v>44645</v>
      </c>
      <c r="C1727" s="375">
        <v>44621</v>
      </c>
      <c r="D1727" s="353" t="s">
        <v>115</v>
      </c>
      <c r="E1727" s="353" t="s">
        <v>405</v>
      </c>
      <c r="F1727" s="354">
        <v>279.60000000000002</v>
      </c>
      <c r="G1727" s="353" t="s">
        <v>3086</v>
      </c>
      <c r="H1727" s="353" t="s">
        <v>139</v>
      </c>
      <c r="I1727" s="357" t="s">
        <v>2749</v>
      </c>
      <c r="J1727" s="356" t="s">
        <v>854</v>
      </c>
      <c r="K1727" s="356" t="s">
        <v>704</v>
      </c>
      <c r="L1727" s="357" t="s">
        <v>428</v>
      </c>
      <c r="M1727" s="356">
        <v>9830</v>
      </c>
      <c r="N1727" s="374">
        <v>44641</v>
      </c>
      <c r="O1727" s="70">
        <f t="shared" si="150"/>
        <v>3</v>
      </c>
      <c r="P1727" s="70">
        <f t="shared" si="151"/>
        <v>3</v>
      </c>
      <c r="Q1727" s="135" t="str">
        <f t="shared" si="152"/>
        <v>Gastos_Gerais</v>
      </c>
    </row>
    <row r="1728" spans="1:17" ht="25.5" hidden="1" x14ac:dyDescent="0.2">
      <c r="A1728" s="366">
        <f t="shared" si="149"/>
        <v>1725</v>
      </c>
      <c r="B1728" s="351">
        <v>44645</v>
      </c>
      <c r="C1728" s="375">
        <v>44621</v>
      </c>
      <c r="D1728" s="353" t="s">
        <v>115</v>
      </c>
      <c r="E1728" s="353" t="s">
        <v>318</v>
      </c>
      <c r="F1728" s="354">
        <v>545.99</v>
      </c>
      <c r="G1728" s="353" t="s">
        <v>3087</v>
      </c>
      <c r="H1728" s="353" t="s">
        <v>138</v>
      </c>
      <c r="I1728" s="357" t="s">
        <v>3088</v>
      </c>
      <c r="J1728" s="356" t="s">
        <v>3089</v>
      </c>
      <c r="K1728" s="356" t="s">
        <v>704</v>
      </c>
      <c r="L1728" s="357" t="s">
        <v>428</v>
      </c>
      <c r="M1728" s="356">
        <v>14118</v>
      </c>
      <c r="N1728" s="374">
        <v>44636</v>
      </c>
      <c r="O1728" s="70">
        <f t="shared" si="150"/>
        <v>3</v>
      </c>
      <c r="P1728" s="70">
        <f t="shared" si="151"/>
        <v>3</v>
      </c>
      <c r="Q1728" s="135" t="str">
        <f t="shared" si="152"/>
        <v>Gastos_Gerais</v>
      </c>
    </row>
    <row r="1729" spans="1:17" ht="25.5" hidden="1" x14ac:dyDescent="0.2">
      <c r="A1729" s="366">
        <f t="shared" si="149"/>
        <v>1726</v>
      </c>
      <c r="B1729" s="351">
        <v>44645</v>
      </c>
      <c r="C1729" s="375">
        <v>44621</v>
      </c>
      <c r="D1729" s="353" t="s">
        <v>115</v>
      </c>
      <c r="E1729" s="353" t="s">
        <v>336</v>
      </c>
      <c r="F1729" s="354">
        <v>715.07</v>
      </c>
      <c r="G1729" s="353" t="s">
        <v>3090</v>
      </c>
      <c r="H1729" s="353" t="s">
        <v>139</v>
      </c>
      <c r="I1729" s="357" t="s">
        <v>3091</v>
      </c>
      <c r="J1729" s="356" t="s">
        <v>3092</v>
      </c>
      <c r="K1729" s="356" t="s">
        <v>704</v>
      </c>
      <c r="L1729" s="357" t="s">
        <v>428</v>
      </c>
      <c r="M1729" s="356">
        <v>98953</v>
      </c>
      <c r="N1729" s="374">
        <v>44636</v>
      </c>
      <c r="O1729" s="70">
        <f t="shared" si="150"/>
        <v>3</v>
      </c>
      <c r="P1729" s="70">
        <f t="shared" si="151"/>
        <v>3</v>
      </c>
      <c r="Q1729" s="135" t="str">
        <f t="shared" si="152"/>
        <v>Gastos_Gerais</v>
      </c>
    </row>
    <row r="1730" spans="1:17" ht="25.5" hidden="1" x14ac:dyDescent="0.2">
      <c r="A1730" s="366">
        <f t="shared" si="149"/>
        <v>1727</v>
      </c>
      <c r="B1730" s="351">
        <v>44645</v>
      </c>
      <c r="C1730" s="375">
        <v>44621</v>
      </c>
      <c r="D1730" s="353" t="s">
        <v>115</v>
      </c>
      <c r="E1730" s="353" t="s">
        <v>336</v>
      </c>
      <c r="F1730" s="354">
        <v>490</v>
      </c>
      <c r="G1730" s="353" t="s">
        <v>3090</v>
      </c>
      <c r="H1730" s="353" t="s">
        <v>139</v>
      </c>
      <c r="I1730" s="357" t="s">
        <v>3091</v>
      </c>
      <c r="J1730" s="356" t="s">
        <v>3092</v>
      </c>
      <c r="K1730" s="356" t="s">
        <v>704</v>
      </c>
      <c r="L1730" s="357" t="s">
        <v>428</v>
      </c>
      <c r="M1730" s="356">
        <v>39051</v>
      </c>
      <c r="N1730" s="374">
        <v>44636</v>
      </c>
      <c r="O1730" s="70">
        <f t="shared" si="150"/>
        <v>3</v>
      </c>
      <c r="P1730" s="70">
        <f t="shared" si="151"/>
        <v>3</v>
      </c>
      <c r="Q1730" s="135" t="str">
        <f t="shared" si="152"/>
        <v>Gastos_Gerais</v>
      </c>
    </row>
    <row r="1731" spans="1:17" ht="25.5" hidden="1" x14ac:dyDescent="0.2">
      <c r="A1731" s="366">
        <f t="shared" si="149"/>
        <v>1728</v>
      </c>
      <c r="B1731" s="351">
        <v>44645</v>
      </c>
      <c r="C1731" s="375">
        <v>44621</v>
      </c>
      <c r="D1731" s="353" t="s">
        <v>115</v>
      </c>
      <c r="E1731" s="353" t="s">
        <v>378</v>
      </c>
      <c r="F1731" s="354">
        <v>167.89</v>
      </c>
      <c r="G1731" s="353" t="s">
        <v>3093</v>
      </c>
      <c r="H1731" s="353" t="s">
        <v>138</v>
      </c>
      <c r="I1731" s="357" t="s">
        <v>3094</v>
      </c>
      <c r="J1731" s="356" t="s">
        <v>3095</v>
      </c>
      <c r="K1731" s="356" t="s">
        <v>704</v>
      </c>
      <c r="L1731" s="357" t="s">
        <v>428</v>
      </c>
      <c r="M1731" s="356">
        <v>11223</v>
      </c>
      <c r="N1731" s="374">
        <v>44643</v>
      </c>
      <c r="O1731" s="70">
        <f t="shared" si="150"/>
        <v>3</v>
      </c>
      <c r="P1731" s="70">
        <f t="shared" si="151"/>
        <v>3</v>
      </c>
      <c r="Q1731" s="135" t="str">
        <f t="shared" si="152"/>
        <v>Gastos_Gerais</v>
      </c>
    </row>
    <row r="1732" spans="1:17" ht="36" hidden="1" x14ac:dyDescent="0.2">
      <c r="A1732" s="366">
        <f t="shared" si="149"/>
        <v>1729</v>
      </c>
      <c r="B1732" s="351">
        <v>44645</v>
      </c>
      <c r="C1732" s="375">
        <v>44621</v>
      </c>
      <c r="D1732" s="353" t="s">
        <v>115</v>
      </c>
      <c r="E1732" s="353" t="s">
        <v>342</v>
      </c>
      <c r="F1732" s="354">
        <v>120</v>
      </c>
      <c r="G1732" s="353" t="s">
        <v>3096</v>
      </c>
      <c r="H1732" s="353" t="s">
        <v>139</v>
      </c>
      <c r="I1732" s="357" t="s">
        <v>1768</v>
      </c>
      <c r="J1732" s="356" t="s">
        <v>1769</v>
      </c>
      <c r="K1732" s="356" t="s">
        <v>732</v>
      </c>
      <c r="L1732" s="357" t="s">
        <v>1531</v>
      </c>
      <c r="M1732" s="356">
        <v>962076806</v>
      </c>
      <c r="N1732" s="374">
        <v>44645</v>
      </c>
      <c r="O1732" s="70">
        <f t="shared" si="150"/>
        <v>3</v>
      </c>
      <c r="P1732" s="70">
        <f t="shared" si="151"/>
        <v>3</v>
      </c>
      <c r="Q1732" s="135" t="str">
        <f t="shared" si="152"/>
        <v>Gastos_Gerais</v>
      </c>
    </row>
    <row r="1733" spans="1:17" ht="25.5" hidden="1" x14ac:dyDescent="0.2">
      <c r="A1733" s="366">
        <f t="shared" si="149"/>
        <v>1730</v>
      </c>
      <c r="B1733" s="351">
        <v>44645</v>
      </c>
      <c r="C1733" s="375">
        <v>44621</v>
      </c>
      <c r="D1733" s="353" t="s">
        <v>104</v>
      </c>
      <c r="E1733" s="353" t="s">
        <v>191</v>
      </c>
      <c r="F1733" s="354">
        <v>870.88</v>
      </c>
      <c r="G1733" s="353" t="s">
        <v>3097</v>
      </c>
      <c r="H1733" s="353" t="s">
        <v>129</v>
      </c>
      <c r="I1733" s="357" t="s">
        <v>2914</v>
      </c>
      <c r="J1733" s="356" t="s">
        <v>2915</v>
      </c>
      <c r="K1733" s="356" t="s">
        <v>732</v>
      </c>
      <c r="L1733" s="357" t="s">
        <v>1531</v>
      </c>
      <c r="M1733" s="356">
        <v>962076806</v>
      </c>
      <c r="N1733" s="374">
        <v>44645</v>
      </c>
      <c r="O1733" s="70">
        <f t="shared" si="150"/>
        <v>3</v>
      </c>
      <c r="P1733" s="70">
        <f t="shared" si="151"/>
        <v>3</v>
      </c>
      <c r="Q1733" s="135" t="str">
        <f t="shared" si="152"/>
        <v>Gastos_com_Pessoal</v>
      </c>
    </row>
    <row r="1734" spans="1:17" ht="25.5" hidden="1" x14ac:dyDescent="0.2">
      <c r="A1734" s="366">
        <f t="shared" si="149"/>
        <v>1731</v>
      </c>
      <c r="B1734" s="351">
        <v>44645</v>
      </c>
      <c r="C1734" s="375">
        <v>44621</v>
      </c>
      <c r="D1734" s="353" t="s">
        <v>104</v>
      </c>
      <c r="E1734" s="353" t="s">
        <v>189</v>
      </c>
      <c r="F1734" s="354">
        <v>2445.0500000000002</v>
      </c>
      <c r="G1734" s="353" t="s">
        <v>3098</v>
      </c>
      <c r="H1734" s="353" t="s">
        <v>129</v>
      </c>
      <c r="I1734" s="357" t="s">
        <v>2914</v>
      </c>
      <c r="J1734" s="356" t="s">
        <v>2915</v>
      </c>
      <c r="K1734" s="356" t="s">
        <v>732</v>
      </c>
      <c r="L1734" s="357" t="s">
        <v>1531</v>
      </c>
      <c r="M1734" s="356">
        <v>962076806</v>
      </c>
      <c r="N1734" s="374">
        <v>44645</v>
      </c>
      <c r="O1734" s="70">
        <f t="shared" si="150"/>
        <v>3</v>
      </c>
      <c r="P1734" s="70">
        <f t="shared" si="151"/>
        <v>3</v>
      </c>
      <c r="Q1734" s="135" t="str">
        <f t="shared" si="152"/>
        <v>Gastos_com_Pessoal</v>
      </c>
    </row>
    <row r="1735" spans="1:17" ht="25.5" hidden="1" x14ac:dyDescent="0.2">
      <c r="A1735" s="366">
        <f t="shared" si="149"/>
        <v>1732</v>
      </c>
      <c r="B1735" s="351">
        <v>44645</v>
      </c>
      <c r="C1735" s="375">
        <v>44621</v>
      </c>
      <c r="D1735" s="353" t="s">
        <v>104</v>
      </c>
      <c r="E1735" s="353" t="s">
        <v>191</v>
      </c>
      <c r="F1735" s="354">
        <v>830.34</v>
      </c>
      <c r="G1735" s="353" t="s">
        <v>3099</v>
      </c>
      <c r="H1735" s="353" t="s">
        <v>136</v>
      </c>
      <c r="I1735" s="357" t="s">
        <v>3100</v>
      </c>
      <c r="J1735" s="356" t="s">
        <v>3101</v>
      </c>
      <c r="K1735" s="356" t="s">
        <v>732</v>
      </c>
      <c r="L1735" s="357" t="s">
        <v>1531</v>
      </c>
      <c r="M1735" s="356">
        <v>962076806</v>
      </c>
      <c r="N1735" s="374">
        <v>44645</v>
      </c>
      <c r="O1735" s="70">
        <f t="shared" si="150"/>
        <v>3</v>
      </c>
      <c r="P1735" s="70">
        <f t="shared" si="151"/>
        <v>3</v>
      </c>
      <c r="Q1735" s="135" t="str">
        <f t="shared" si="152"/>
        <v>Gastos_com_Pessoal</v>
      </c>
    </row>
    <row r="1736" spans="1:17" ht="25.5" hidden="1" x14ac:dyDescent="0.2">
      <c r="A1736" s="366">
        <f t="shared" si="149"/>
        <v>1733</v>
      </c>
      <c r="B1736" s="351">
        <v>44645</v>
      </c>
      <c r="C1736" s="375">
        <v>44621</v>
      </c>
      <c r="D1736" s="353" t="s">
        <v>104</v>
      </c>
      <c r="E1736" s="353" t="s">
        <v>189</v>
      </c>
      <c r="F1736" s="354">
        <v>2347.69</v>
      </c>
      <c r="G1736" s="353" t="s">
        <v>3102</v>
      </c>
      <c r="H1736" s="353" t="s">
        <v>136</v>
      </c>
      <c r="I1736" s="357" t="s">
        <v>3100</v>
      </c>
      <c r="J1736" s="356" t="s">
        <v>3101</v>
      </c>
      <c r="K1736" s="356" t="s">
        <v>732</v>
      </c>
      <c r="L1736" s="357" t="s">
        <v>1531</v>
      </c>
      <c r="M1736" s="356">
        <v>962076806</v>
      </c>
      <c r="N1736" s="374">
        <v>44645</v>
      </c>
      <c r="O1736" s="70">
        <f t="shared" si="150"/>
        <v>3</v>
      </c>
      <c r="P1736" s="70">
        <f t="shared" si="151"/>
        <v>3</v>
      </c>
      <c r="Q1736" s="135" t="str">
        <f t="shared" si="152"/>
        <v>Gastos_com_Pessoal</v>
      </c>
    </row>
    <row r="1737" spans="1:17" ht="25.5" hidden="1" x14ac:dyDescent="0.2">
      <c r="A1737" s="366">
        <f t="shared" si="149"/>
        <v>1734</v>
      </c>
      <c r="B1737" s="351">
        <v>44645</v>
      </c>
      <c r="C1737" s="375">
        <v>44621</v>
      </c>
      <c r="D1737" s="353" t="s">
        <v>104</v>
      </c>
      <c r="E1737" s="353" t="s">
        <v>191</v>
      </c>
      <c r="F1737" s="354">
        <v>1067.94</v>
      </c>
      <c r="G1737" s="353" t="s">
        <v>3103</v>
      </c>
      <c r="H1737" s="353" t="s">
        <v>131</v>
      </c>
      <c r="I1737" s="357" t="s">
        <v>1851</v>
      </c>
      <c r="J1737" s="356" t="s">
        <v>1852</v>
      </c>
      <c r="K1737" s="356" t="s">
        <v>732</v>
      </c>
      <c r="L1737" s="357" t="s">
        <v>1531</v>
      </c>
      <c r="M1737" s="356">
        <v>962076806</v>
      </c>
      <c r="N1737" s="374">
        <v>44645</v>
      </c>
      <c r="O1737" s="70">
        <f t="shared" si="150"/>
        <v>3</v>
      </c>
      <c r="P1737" s="70">
        <f t="shared" si="151"/>
        <v>3</v>
      </c>
      <c r="Q1737" s="135" t="str">
        <f t="shared" si="152"/>
        <v>Gastos_com_Pessoal</v>
      </c>
    </row>
    <row r="1738" spans="1:17" ht="25.5" hidden="1" x14ac:dyDescent="0.2">
      <c r="A1738" s="366">
        <f t="shared" si="149"/>
        <v>1735</v>
      </c>
      <c r="B1738" s="351">
        <v>44645</v>
      </c>
      <c r="C1738" s="375">
        <v>44621</v>
      </c>
      <c r="D1738" s="353" t="s">
        <v>104</v>
      </c>
      <c r="E1738" s="353" t="s">
        <v>189</v>
      </c>
      <c r="F1738" s="354">
        <v>2921.45</v>
      </c>
      <c r="G1738" s="353" t="s">
        <v>3104</v>
      </c>
      <c r="H1738" s="353" t="s">
        <v>131</v>
      </c>
      <c r="I1738" s="357" t="s">
        <v>1851</v>
      </c>
      <c r="J1738" s="356" t="s">
        <v>1852</v>
      </c>
      <c r="K1738" s="356" t="s">
        <v>732</v>
      </c>
      <c r="L1738" s="357" t="s">
        <v>1531</v>
      </c>
      <c r="M1738" s="356">
        <v>962076806</v>
      </c>
      <c r="N1738" s="374">
        <v>44645</v>
      </c>
      <c r="O1738" s="70">
        <f t="shared" si="150"/>
        <v>3</v>
      </c>
      <c r="P1738" s="70">
        <f t="shared" si="151"/>
        <v>3</v>
      </c>
      <c r="Q1738" s="135" t="str">
        <f t="shared" si="152"/>
        <v>Gastos_com_Pessoal</v>
      </c>
    </row>
    <row r="1739" spans="1:17" ht="25.5" hidden="1" x14ac:dyDescent="0.2">
      <c r="A1739" s="366">
        <f t="shared" si="149"/>
        <v>1736</v>
      </c>
      <c r="B1739" s="351">
        <v>44645</v>
      </c>
      <c r="C1739" s="375">
        <v>44621</v>
      </c>
      <c r="D1739" s="353" t="s">
        <v>104</v>
      </c>
      <c r="E1739" s="353" t="s">
        <v>185</v>
      </c>
      <c r="F1739" s="354">
        <v>159.91999999999999</v>
      </c>
      <c r="G1739" s="353" t="s">
        <v>2803</v>
      </c>
      <c r="H1739" s="353" t="s">
        <v>140</v>
      </c>
      <c r="I1739" s="357" t="s">
        <v>3052</v>
      </c>
      <c r="J1739" s="356" t="s">
        <v>3053</v>
      </c>
      <c r="K1739" s="356" t="s">
        <v>1016</v>
      </c>
      <c r="L1739" s="357" t="s">
        <v>1017</v>
      </c>
      <c r="M1739" s="356" t="s">
        <v>3105</v>
      </c>
      <c r="N1739" s="374">
        <v>44643</v>
      </c>
      <c r="O1739" s="70">
        <f t="shared" si="150"/>
        <v>3</v>
      </c>
      <c r="P1739" s="70">
        <f t="shared" si="151"/>
        <v>3</v>
      </c>
      <c r="Q1739" s="135" t="str">
        <f t="shared" si="152"/>
        <v>Gastos_com_Pessoal</v>
      </c>
    </row>
    <row r="1740" spans="1:17" ht="25.5" hidden="1" x14ac:dyDescent="0.2">
      <c r="A1740" s="366">
        <f t="shared" si="149"/>
        <v>1737</v>
      </c>
      <c r="B1740" s="351">
        <v>44645</v>
      </c>
      <c r="C1740" s="375">
        <v>44621</v>
      </c>
      <c r="D1740" s="353" t="s">
        <v>115</v>
      </c>
      <c r="E1740" s="353" t="s">
        <v>378</v>
      </c>
      <c r="F1740" s="354">
        <v>43</v>
      </c>
      <c r="G1740" s="353" t="s">
        <v>3106</v>
      </c>
      <c r="H1740" s="353" t="s">
        <v>130</v>
      </c>
      <c r="I1740" s="357" t="s">
        <v>3107</v>
      </c>
      <c r="J1740" s="356" t="s">
        <v>3108</v>
      </c>
      <c r="K1740" s="356" t="s">
        <v>704</v>
      </c>
      <c r="L1740" s="357" t="s">
        <v>428</v>
      </c>
      <c r="M1740" s="356">
        <v>202213</v>
      </c>
      <c r="N1740" s="374">
        <v>44645</v>
      </c>
      <c r="O1740" s="70">
        <f t="shared" si="150"/>
        <v>3</v>
      </c>
      <c r="P1740" s="70">
        <f t="shared" si="151"/>
        <v>3</v>
      </c>
      <c r="Q1740" s="135" t="str">
        <f t="shared" si="152"/>
        <v>Gastos_Gerais</v>
      </c>
    </row>
    <row r="1741" spans="1:17" ht="25.5" hidden="1" x14ac:dyDescent="0.2">
      <c r="A1741" s="366">
        <f t="shared" si="149"/>
        <v>1738</v>
      </c>
      <c r="B1741" s="351">
        <v>44645</v>
      </c>
      <c r="C1741" s="375">
        <v>44621</v>
      </c>
      <c r="D1741" s="353" t="s">
        <v>115</v>
      </c>
      <c r="E1741" s="353" t="s">
        <v>366</v>
      </c>
      <c r="F1741" s="354">
        <v>84.86</v>
      </c>
      <c r="G1741" s="353" t="s">
        <v>3109</v>
      </c>
      <c r="H1741" s="353" t="s">
        <v>134</v>
      </c>
      <c r="I1741" s="357" t="s">
        <v>3110</v>
      </c>
      <c r="J1741" s="356" t="s">
        <v>3111</v>
      </c>
      <c r="K1741" s="356" t="s">
        <v>732</v>
      </c>
      <c r="L1741" s="357" t="s">
        <v>428</v>
      </c>
      <c r="M1741" s="356">
        <v>2573</v>
      </c>
      <c r="N1741" s="374">
        <v>44645</v>
      </c>
      <c r="O1741" s="70">
        <f t="shared" si="150"/>
        <v>3</v>
      </c>
      <c r="P1741" s="70">
        <f t="shared" si="151"/>
        <v>3</v>
      </c>
      <c r="Q1741" s="135" t="str">
        <f t="shared" si="152"/>
        <v>Gastos_Gerais</v>
      </c>
    </row>
    <row r="1742" spans="1:17" ht="25.5" hidden="1" x14ac:dyDescent="0.2">
      <c r="A1742" s="366">
        <f t="shared" si="149"/>
        <v>1739</v>
      </c>
      <c r="B1742" s="351">
        <v>44645</v>
      </c>
      <c r="C1742" s="375">
        <v>44621</v>
      </c>
      <c r="D1742" s="353" t="s">
        <v>104</v>
      </c>
      <c r="E1742" s="353" t="s">
        <v>204</v>
      </c>
      <c r="F1742" s="354">
        <v>675</v>
      </c>
      <c r="G1742" s="353" t="s">
        <v>3112</v>
      </c>
      <c r="H1742" s="353" t="s">
        <v>127</v>
      </c>
      <c r="I1742" s="357" t="s">
        <v>3113</v>
      </c>
      <c r="J1742" s="356" t="s">
        <v>3114</v>
      </c>
      <c r="K1742" s="356" t="s">
        <v>732</v>
      </c>
      <c r="L1742" s="357" t="s">
        <v>792</v>
      </c>
      <c r="M1742" s="356" t="s">
        <v>3115</v>
      </c>
      <c r="N1742" s="374">
        <v>44645</v>
      </c>
      <c r="O1742" s="70">
        <f t="shared" si="150"/>
        <v>3</v>
      </c>
      <c r="P1742" s="70">
        <f t="shared" si="151"/>
        <v>3</v>
      </c>
      <c r="Q1742" s="135" t="str">
        <f t="shared" si="152"/>
        <v>Gastos_com_Pessoal</v>
      </c>
    </row>
    <row r="1743" spans="1:17" ht="24" hidden="1" x14ac:dyDescent="0.2">
      <c r="A1743" s="366">
        <f t="shared" si="149"/>
        <v>1740</v>
      </c>
      <c r="B1743" s="351">
        <v>44645</v>
      </c>
      <c r="C1743" s="375">
        <v>44621</v>
      </c>
      <c r="D1743" s="353" t="s">
        <v>93</v>
      </c>
      <c r="E1743" s="353" t="s">
        <v>97</v>
      </c>
      <c r="F1743" s="354">
        <v>0.16</v>
      </c>
      <c r="G1743" s="353" t="s">
        <v>1553</v>
      </c>
      <c r="H1743" s="353" t="s">
        <v>128</v>
      </c>
      <c r="I1743" s="357" t="s">
        <v>664</v>
      </c>
      <c r="J1743" s="356" t="s">
        <v>811</v>
      </c>
      <c r="K1743" s="356" t="s">
        <v>1554</v>
      </c>
      <c r="L1743" s="357" t="s">
        <v>1066</v>
      </c>
      <c r="M1743" s="356" t="s">
        <v>666</v>
      </c>
      <c r="N1743" s="374">
        <v>44645</v>
      </c>
      <c r="O1743" s="70">
        <f t="shared" si="150"/>
        <v>3</v>
      </c>
      <c r="P1743" s="70">
        <f t="shared" si="151"/>
        <v>3</v>
      </c>
      <c r="Q1743" s="135" t="str">
        <f t="shared" si="152"/>
        <v>Receitas</v>
      </c>
    </row>
    <row r="1744" spans="1:17" ht="25.5" hidden="1" x14ac:dyDescent="0.2">
      <c r="A1744" s="366">
        <f t="shared" si="149"/>
        <v>1741</v>
      </c>
      <c r="B1744" s="351">
        <v>44648</v>
      </c>
      <c r="C1744" s="375">
        <v>44652</v>
      </c>
      <c r="D1744" s="353" t="s">
        <v>104</v>
      </c>
      <c r="E1744" s="353" t="s">
        <v>204</v>
      </c>
      <c r="F1744" s="354">
        <v>2695</v>
      </c>
      <c r="G1744" s="353" t="s">
        <v>3116</v>
      </c>
      <c r="H1744" s="353" t="s">
        <v>132</v>
      </c>
      <c r="I1744" s="357" t="s">
        <v>3117</v>
      </c>
      <c r="J1744" s="356" t="s">
        <v>1345</v>
      </c>
      <c r="K1744" s="356" t="s">
        <v>732</v>
      </c>
      <c r="L1744" s="357" t="s">
        <v>705</v>
      </c>
      <c r="M1744" s="356" t="s">
        <v>3118</v>
      </c>
      <c r="N1744" s="374">
        <v>44648</v>
      </c>
      <c r="O1744" s="70">
        <f t="shared" si="150"/>
        <v>3</v>
      </c>
      <c r="P1744" s="70">
        <f t="shared" si="151"/>
        <v>4</v>
      </c>
      <c r="Q1744" s="135" t="str">
        <f t="shared" si="152"/>
        <v>Gastos_com_Pessoal</v>
      </c>
    </row>
    <row r="1745" spans="1:17" ht="25.5" hidden="1" x14ac:dyDescent="0.2">
      <c r="A1745" s="366">
        <f t="shared" si="149"/>
        <v>1742</v>
      </c>
      <c r="B1745" s="351">
        <v>44648</v>
      </c>
      <c r="C1745" s="375">
        <v>44652</v>
      </c>
      <c r="D1745" s="353" t="s">
        <v>104</v>
      </c>
      <c r="E1745" s="353" t="s">
        <v>204</v>
      </c>
      <c r="F1745" s="354">
        <v>353.4</v>
      </c>
      <c r="G1745" s="353" t="s">
        <v>3116</v>
      </c>
      <c r="H1745" s="353" t="s">
        <v>658</v>
      </c>
      <c r="I1745" s="357" t="s">
        <v>3119</v>
      </c>
      <c r="J1745" s="356" t="s">
        <v>1342</v>
      </c>
      <c r="K1745" s="356" t="s">
        <v>732</v>
      </c>
      <c r="L1745" s="357" t="s">
        <v>792</v>
      </c>
      <c r="M1745" s="356" t="s">
        <v>3120</v>
      </c>
      <c r="N1745" s="374">
        <v>44648</v>
      </c>
      <c r="O1745" s="70">
        <f t="shared" si="150"/>
        <v>3</v>
      </c>
      <c r="P1745" s="70">
        <f t="shared" si="151"/>
        <v>4</v>
      </c>
      <c r="Q1745" s="135" t="str">
        <f t="shared" si="152"/>
        <v>Gastos_com_Pessoal</v>
      </c>
    </row>
    <row r="1746" spans="1:17" ht="25.5" hidden="1" x14ac:dyDescent="0.2">
      <c r="A1746" s="366">
        <f t="shared" si="149"/>
        <v>1743</v>
      </c>
      <c r="B1746" s="351">
        <v>44648</v>
      </c>
      <c r="C1746" s="375">
        <v>44621</v>
      </c>
      <c r="D1746" s="353" t="s">
        <v>115</v>
      </c>
      <c r="E1746" s="353" t="s">
        <v>236</v>
      </c>
      <c r="F1746" s="354">
        <v>148.83000000000001</v>
      </c>
      <c r="G1746" s="353" t="s">
        <v>2293</v>
      </c>
      <c r="H1746" s="353" t="s">
        <v>658</v>
      </c>
      <c r="I1746" s="357" t="s">
        <v>655</v>
      </c>
      <c r="J1746" s="356" t="s">
        <v>3121</v>
      </c>
      <c r="K1746" s="356" t="s">
        <v>704</v>
      </c>
      <c r="L1746" s="357" t="s">
        <v>705</v>
      </c>
      <c r="M1746" s="356">
        <v>423809182</v>
      </c>
      <c r="N1746" s="374">
        <v>44648</v>
      </c>
      <c r="O1746" s="70">
        <f t="shared" si="150"/>
        <v>3</v>
      </c>
      <c r="P1746" s="70">
        <f t="shared" si="151"/>
        <v>3</v>
      </c>
      <c r="Q1746" s="135" t="str">
        <f t="shared" si="152"/>
        <v>Gastos_Gerais</v>
      </c>
    </row>
    <row r="1747" spans="1:17" ht="36" hidden="1" x14ac:dyDescent="0.2">
      <c r="A1747" s="366">
        <f t="shared" si="149"/>
        <v>1744</v>
      </c>
      <c r="B1747" s="351">
        <v>44648</v>
      </c>
      <c r="C1747" s="375">
        <v>44621</v>
      </c>
      <c r="D1747" s="353" t="s">
        <v>115</v>
      </c>
      <c r="E1747" s="353" t="s">
        <v>405</v>
      </c>
      <c r="F1747" s="354">
        <v>345.25</v>
      </c>
      <c r="G1747" s="353" t="s">
        <v>3122</v>
      </c>
      <c r="H1747" s="353" t="s">
        <v>132</v>
      </c>
      <c r="I1747" s="357" t="s">
        <v>3123</v>
      </c>
      <c r="J1747" s="356" t="s">
        <v>3124</v>
      </c>
      <c r="K1747" s="356" t="s">
        <v>704</v>
      </c>
      <c r="L1747" s="357" t="s">
        <v>428</v>
      </c>
      <c r="M1747" s="356">
        <v>153922</v>
      </c>
      <c r="N1747" s="374">
        <v>44644</v>
      </c>
      <c r="O1747" s="70">
        <f t="shared" si="150"/>
        <v>3</v>
      </c>
      <c r="P1747" s="70">
        <f t="shared" si="151"/>
        <v>3</v>
      </c>
      <c r="Q1747" s="135" t="str">
        <f t="shared" si="152"/>
        <v>Gastos_Gerais</v>
      </c>
    </row>
    <row r="1748" spans="1:17" ht="25.5" hidden="1" x14ac:dyDescent="0.2">
      <c r="A1748" s="366">
        <f t="shared" si="149"/>
        <v>1745</v>
      </c>
      <c r="B1748" s="351">
        <v>44648</v>
      </c>
      <c r="C1748" s="375">
        <v>44621</v>
      </c>
      <c r="D1748" s="353" t="s">
        <v>115</v>
      </c>
      <c r="E1748" s="353" t="s">
        <v>308</v>
      </c>
      <c r="F1748" s="354">
        <v>4429.54</v>
      </c>
      <c r="G1748" s="353" t="s">
        <v>3125</v>
      </c>
      <c r="H1748" s="353" t="s">
        <v>140</v>
      </c>
      <c r="I1748" s="357" t="s">
        <v>3126</v>
      </c>
      <c r="J1748" s="356" t="s">
        <v>3127</v>
      </c>
      <c r="K1748" s="356" t="s">
        <v>704</v>
      </c>
      <c r="L1748" s="357" t="s">
        <v>428</v>
      </c>
      <c r="M1748" s="356">
        <v>32364088</v>
      </c>
      <c r="N1748" s="374">
        <v>44644</v>
      </c>
      <c r="O1748" s="70">
        <f t="shared" si="150"/>
        <v>3</v>
      </c>
      <c r="P1748" s="70">
        <f t="shared" si="151"/>
        <v>3</v>
      </c>
      <c r="Q1748" s="135" t="str">
        <f t="shared" si="152"/>
        <v>Gastos_Gerais</v>
      </c>
    </row>
    <row r="1749" spans="1:17" ht="25.5" hidden="1" x14ac:dyDescent="0.2">
      <c r="A1749" s="366">
        <f t="shared" si="149"/>
        <v>1746</v>
      </c>
      <c r="B1749" s="351">
        <v>44648</v>
      </c>
      <c r="C1749" s="375">
        <v>44652</v>
      </c>
      <c r="D1749" s="353" t="s">
        <v>104</v>
      </c>
      <c r="E1749" s="353" t="s">
        <v>204</v>
      </c>
      <c r="F1749" s="354">
        <v>1657.8</v>
      </c>
      <c r="G1749" s="353" t="s">
        <v>3128</v>
      </c>
      <c r="H1749" s="353" t="s">
        <v>129</v>
      </c>
      <c r="I1749" s="357" t="s">
        <v>3129</v>
      </c>
      <c r="J1749" s="356" t="s">
        <v>2136</v>
      </c>
      <c r="K1749" s="356" t="s">
        <v>704</v>
      </c>
      <c r="L1749" s="357" t="s">
        <v>428</v>
      </c>
      <c r="M1749" s="356">
        <v>20225926</v>
      </c>
      <c r="N1749" s="374">
        <v>44651</v>
      </c>
      <c r="O1749" s="70">
        <f t="shared" si="150"/>
        <v>3</v>
      </c>
      <c r="P1749" s="70">
        <f t="shared" si="151"/>
        <v>4</v>
      </c>
      <c r="Q1749" s="135" t="str">
        <f t="shared" si="152"/>
        <v>Gastos_com_Pessoal</v>
      </c>
    </row>
    <row r="1750" spans="1:17" ht="25.5" hidden="1" x14ac:dyDescent="0.2">
      <c r="A1750" s="366">
        <f t="shared" si="149"/>
        <v>1747</v>
      </c>
      <c r="B1750" s="351">
        <v>44648</v>
      </c>
      <c r="C1750" s="375">
        <v>44652</v>
      </c>
      <c r="D1750" s="353" t="s">
        <v>104</v>
      </c>
      <c r="E1750" s="353" t="s">
        <v>204</v>
      </c>
      <c r="F1750" s="354">
        <v>2713</v>
      </c>
      <c r="G1750" s="353" t="s">
        <v>3128</v>
      </c>
      <c r="H1750" s="353" t="s">
        <v>129</v>
      </c>
      <c r="I1750" s="357" t="s">
        <v>3130</v>
      </c>
      <c r="J1750" s="356" t="s">
        <v>1327</v>
      </c>
      <c r="K1750" s="356" t="s">
        <v>704</v>
      </c>
      <c r="L1750" s="357" t="s">
        <v>774</v>
      </c>
      <c r="M1750" s="356">
        <v>1000079349</v>
      </c>
      <c r="N1750" s="374">
        <v>44649</v>
      </c>
      <c r="O1750" s="70">
        <f t="shared" si="150"/>
        <v>3</v>
      </c>
      <c r="P1750" s="70">
        <f t="shared" si="151"/>
        <v>4</v>
      </c>
      <c r="Q1750" s="135" t="str">
        <f t="shared" si="152"/>
        <v>Gastos_com_Pessoal</v>
      </c>
    </row>
    <row r="1751" spans="1:17" ht="25.5" hidden="1" x14ac:dyDescent="0.2">
      <c r="A1751" s="366">
        <f t="shared" si="149"/>
        <v>1748</v>
      </c>
      <c r="B1751" s="351">
        <v>44648</v>
      </c>
      <c r="C1751" s="375">
        <v>44621</v>
      </c>
      <c r="D1751" s="353" t="s">
        <v>115</v>
      </c>
      <c r="E1751" s="353" t="s">
        <v>354</v>
      </c>
      <c r="F1751" s="354">
        <v>436.1</v>
      </c>
      <c r="G1751" s="353" t="s">
        <v>3131</v>
      </c>
      <c r="H1751" s="353" t="s">
        <v>128</v>
      </c>
      <c r="I1751" s="357" t="s">
        <v>3132</v>
      </c>
      <c r="J1751" s="356" t="s">
        <v>1052</v>
      </c>
      <c r="K1751" s="356" t="s">
        <v>704</v>
      </c>
      <c r="L1751" s="357" t="s">
        <v>428</v>
      </c>
      <c r="M1751" s="356">
        <v>202244</v>
      </c>
      <c r="N1751" s="374">
        <v>44643</v>
      </c>
      <c r="O1751" s="70">
        <f t="shared" si="150"/>
        <v>3</v>
      </c>
      <c r="P1751" s="70">
        <f t="shared" si="151"/>
        <v>3</v>
      </c>
      <c r="Q1751" s="135" t="str">
        <f t="shared" si="152"/>
        <v>Gastos_Gerais</v>
      </c>
    </row>
    <row r="1752" spans="1:17" ht="36" hidden="1" x14ac:dyDescent="0.2">
      <c r="A1752" s="366">
        <f t="shared" si="149"/>
        <v>1749</v>
      </c>
      <c r="B1752" s="351">
        <v>44648</v>
      </c>
      <c r="C1752" s="375">
        <v>44652</v>
      </c>
      <c r="D1752" s="353" t="s">
        <v>104</v>
      </c>
      <c r="E1752" s="353" t="s">
        <v>204</v>
      </c>
      <c r="F1752" s="354">
        <v>47571.12</v>
      </c>
      <c r="G1752" s="353" t="s">
        <v>3133</v>
      </c>
      <c r="H1752" s="353" t="s">
        <v>128</v>
      </c>
      <c r="I1752" s="357" t="s">
        <v>3134</v>
      </c>
      <c r="J1752" s="356" t="s">
        <v>773</v>
      </c>
      <c r="K1752" s="356" t="s">
        <v>704</v>
      </c>
      <c r="L1752" s="357" t="s">
        <v>428</v>
      </c>
      <c r="M1752" s="356">
        <v>202285527</v>
      </c>
      <c r="N1752" s="374">
        <v>44650</v>
      </c>
      <c r="O1752" s="70">
        <f t="shared" si="150"/>
        <v>3</v>
      </c>
      <c r="P1752" s="70">
        <f t="shared" si="151"/>
        <v>4</v>
      </c>
      <c r="Q1752" s="135" t="str">
        <f t="shared" si="152"/>
        <v>Gastos_com_Pessoal</v>
      </c>
    </row>
    <row r="1753" spans="1:17" ht="25.5" hidden="1" x14ac:dyDescent="0.2">
      <c r="A1753" s="366">
        <f t="shared" si="149"/>
        <v>1750</v>
      </c>
      <c r="B1753" s="351">
        <v>44648</v>
      </c>
      <c r="C1753" s="375">
        <v>44621</v>
      </c>
      <c r="D1753" s="353" t="s">
        <v>115</v>
      </c>
      <c r="E1753" s="355" t="s">
        <v>272</v>
      </c>
      <c r="F1753" s="354">
        <v>636.79999999999995</v>
      </c>
      <c r="G1753" s="353" t="s">
        <v>3135</v>
      </c>
      <c r="H1753" s="353" t="s">
        <v>140</v>
      </c>
      <c r="I1753" s="357" t="s">
        <v>3136</v>
      </c>
      <c r="J1753" s="356" t="s">
        <v>3137</v>
      </c>
      <c r="K1753" s="356" t="s">
        <v>704</v>
      </c>
      <c r="L1753" s="357" t="s">
        <v>428</v>
      </c>
      <c r="M1753" s="356">
        <v>6</v>
      </c>
      <c r="N1753" s="374">
        <v>44642</v>
      </c>
      <c r="O1753" s="70">
        <f t="shared" si="150"/>
        <v>3</v>
      </c>
      <c r="P1753" s="70">
        <f t="shared" si="151"/>
        <v>3</v>
      </c>
      <c r="Q1753" s="135" t="str">
        <f t="shared" si="152"/>
        <v>Gastos_Gerais</v>
      </c>
    </row>
    <row r="1754" spans="1:17" ht="25.5" hidden="1" x14ac:dyDescent="0.2">
      <c r="A1754" s="366">
        <f t="shared" si="149"/>
        <v>1751</v>
      </c>
      <c r="B1754" s="351">
        <v>44648</v>
      </c>
      <c r="C1754" s="375">
        <v>44621</v>
      </c>
      <c r="D1754" s="353" t="s">
        <v>115</v>
      </c>
      <c r="E1754" s="353" t="s">
        <v>318</v>
      </c>
      <c r="F1754" s="354">
        <v>1227.6400000000001</v>
      </c>
      <c r="G1754" s="353" t="s">
        <v>3138</v>
      </c>
      <c r="H1754" s="353" t="s">
        <v>134</v>
      </c>
      <c r="I1754" s="357" t="s">
        <v>3139</v>
      </c>
      <c r="J1754" s="356" t="s">
        <v>3140</v>
      </c>
      <c r="K1754" s="356" t="s">
        <v>704</v>
      </c>
      <c r="L1754" s="357" t="s">
        <v>428</v>
      </c>
      <c r="M1754" s="356">
        <v>902</v>
      </c>
      <c r="N1754" s="374">
        <v>44641</v>
      </c>
      <c r="O1754" s="70">
        <f t="shared" si="150"/>
        <v>3</v>
      </c>
      <c r="P1754" s="70">
        <f t="shared" si="151"/>
        <v>3</v>
      </c>
      <c r="Q1754" s="135" t="str">
        <f t="shared" si="152"/>
        <v>Gastos_Gerais</v>
      </c>
    </row>
    <row r="1755" spans="1:17" ht="25.5" hidden="1" x14ac:dyDescent="0.2">
      <c r="A1755" s="366">
        <f t="shared" si="149"/>
        <v>1752</v>
      </c>
      <c r="B1755" s="351">
        <v>44648</v>
      </c>
      <c r="C1755" s="375">
        <v>44593</v>
      </c>
      <c r="D1755" s="353" t="s">
        <v>115</v>
      </c>
      <c r="E1755" s="353" t="s">
        <v>298</v>
      </c>
      <c r="F1755" s="354">
        <v>1266.3800000000001</v>
      </c>
      <c r="G1755" s="353" t="s">
        <v>1398</v>
      </c>
      <c r="H1755" s="353" t="s">
        <v>140</v>
      </c>
      <c r="I1755" s="357" t="s">
        <v>574</v>
      </c>
      <c r="J1755" s="356" t="s">
        <v>1044</v>
      </c>
      <c r="K1755" s="356" t="s">
        <v>704</v>
      </c>
      <c r="L1755" s="357" t="s">
        <v>428</v>
      </c>
      <c r="M1755" s="356">
        <v>16090</v>
      </c>
      <c r="N1755" s="374">
        <v>44620</v>
      </c>
      <c r="O1755" s="70">
        <f t="shared" si="150"/>
        <v>3</v>
      </c>
      <c r="P1755" s="70">
        <f t="shared" si="151"/>
        <v>2</v>
      </c>
      <c r="Q1755" s="135" t="str">
        <f t="shared" si="152"/>
        <v>Gastos_Gerais</v>
      </c>
    </row>
    <row r="1756" spans="1:17" ht="25.5" hidden="1" x14ac:dyDescent="0.2">
      <c r="A1756" s="366">
        <f t="shared" si="149"/>
        <v>1753</v>
      </c>
      <c r="B1756" s="351">
        <v>44648</v>
      </c>
      <c r="C1756" s="375">
        <v>44621</v>
      </c>
      <c r="D1756" s="353" t="s">
        <v>115</v>
      </c>
      <c r="E1756" s="353" t="s">
        <v>300</v>
      </c>
      <c r="F1756" s="354">
        <v>269</v>
      </c>
      <c r="G1756" s="353" t="s">
        <v>3141</v>
      </c>
      <c r="H1756" s="353" t="s">
        <v>130</v>
      </c>
      <c r="I1756" s="357" t="s">
        <v>3142</v>
      </c>
      <c r="J1756" s="356" t="s">
        <v>3143</v>
      </c>
      <c r="K1756" s="356" t="s">
        <v>704</v>
      </c>
      <c r="L1756" s="357" t="s">
        <v>428</v>
      </c>
      <c r="M1756" s="356">
        <v>404</v>
      </c>
      <c r="N1756" s="374">
        <v>44643</v>
      </c>
      <c r="O1756" s="70">
        <f t="shared" si="150"/>
        <v>3</v>
      </c>
      <c r="P1756" s="70">
        <f t="shared" si="151"/>
        <v>3</v>
      </c>
      <c r="Q1756" s="135" t="str">
        <f t="shared" si="152"/>
        <v>Gastos_Gerais</v>
      </c>
    </row>
    <row r="1757" spans="1:17" ht="25.5" hidden="1" x14ac:dyDescent="0.2">
      <c r="A1757" s="366">
        <f t="shared" si="149"/>
        <v>1754</v>
      </c>
      <c r="B1757" s="351">
        <v>44648</v>
      </c>
      <c r="C1757" s="375">
        <v>44621</v>
      </c>
      <c r="D1757" s="353" t="s">
        <v>115</v>
      </c>
      <c r="E1757" s="353" t="s">
        <v>242</v>
      </c>
      <c r="F1757" s="354">
        <v>4324.6499999999996</v>
      </c>
      <c r="G1757" s="353" t="s">
        <v>3144</v>
      </c>
      <c r="H1757" s="353" t="s">
        <v>128</v>
      </c>
      <c r="I1757" s="357" t="s">
        <v>645</v>
      </c>
      <c r="J1757" s="356" t="s">
        <v>1078</v>
      </c>
      <c r="K1757" s="356" t="s">
        <v>704</v>
      </c>
      <c r="L1757" s="357" t="s">
        <v>428</v>
      </c>
      <c r="M1757" s="356">
        <v>2022131</v>
      </c>
      <c r="N1757" s="374">
        <v>44644</v>
      </c>
      <c r="O1757" s="70">
        <f t="shared" si="150"/>
        <v>3</v>
      </c>
      <c r="P1757" s="70">
        <f t="shared" si="151"/>
        <v>3</v>
      </c>
      <c r="Q1757" s="135" t="str">
        <f t="shared" si="152"/>
        <v>Gastos_Gerais</v>
      </c>
    </row>
    <row r="1758" spans="1:17" ht="25.5" hidden="1" x14ac:dyDescent="0.2">
      <c r="A1758" s="366">
        <f t="shared" si="149"/>
        <v>1755</v>
      </c>
      <c r="B1758" s="351">
        <v>44648</v>
      </c>
      <c r="C1758" s="375">
        <v>44621</v>
      </c>
      <c r="D1758" s="353" t="s">
        <v>115</v>
      </c>
      <c r="E1758" s="353" t="s">
        <v>308</v>
      </c>
      <c r="F1758" s="354">
        <v>1035.03</v>
      </c>
      <c r="G1758" s="353" t="s">
        <v>3145</v>
      </c>
      <c r="H1758" s="353" t="s">
        <v>136</v>
      </c>
      <c r="I1758" s="357" t="s">
        <v>934</v>
      </c>
      <c r="J1758" s="356" t="s">
        <v>935</v>
      </c>
      <c r="K1758" s="356" t="s">
        <v>2619</v>
      </c>
      <c r="L1758" s="357" t="s">
        <v>428</v>
      </c>
      <c r="M1758" s="356">
        <v>142417</v>
      </c>
      <c r="N1758" s="374">
        <v>44628</v>
      </c>
      <c r="O1758" s="70">
        <f t="shared" si="150"/>
        <v>3</v>
      </c>
      <c r="P1758" s="70">
        <f t="shared" si="151"/>
        <v>3</v>
      </c>
      <c r="Q1758" s="135" t="str">
        <f t="shared" si="152"/>
        <v>Gastos_Gerais</v>
      </c>
    </row>
    <row r="1759" spans="1:17" ht="25.5" hidden="1" x14ac:dyDescent="0.2">
      <c r="A1759" s="366">
        <f t="shared" si="149"/>
        <v>1756</v>
      </c>
      <c r="B1759" s="351">
        <v>44648</v>
      </c>
      <c r="C1759" s="375">
        <v>44621</v>
      </c>
      <c r="D1759" s="353" t="s">
        <v>115</v>
      </c>
      <c r="E1759" s="353" t="s">
        <v>308</v>
      </c>
      <c r="F1759" s="354">
        <v>570.5</v>
      </c>
      <c r="G1759" s="353" t="s">
        <v>3146</v>
      </c>
      <c r="H1759" s="353" t="s">
        <v>138</v>
      </c>
      <c r="I1759" s="357" t="s">
        <v>934</v>
      </c>
      <c r="J1759" s="356" t="s">
        <v>935</v>
      </c>
      <c r="K1759" s="356" t="s">
        <v>2619</v>
      </c>
      <c r="L1759" s="357" t="s">
        <v>428</v>
      </c>
      <c r="M1759" s="356">
        <v>142382</v>
      </c>
      <c r="N1759" s="374">
        <v>44628</v>
      </c>
      <c r="O1759" s="70">
        <f t="shared" si="150"/>
        <v>3</v>
      </c>
      <c r="P1759" s="70">
        <f t="shared" si="151"/>
        <v>3</v>
      </c>
      <c r="Q1759" s="135" t="str">
        <f t="shared" si="152"/>
        <v>Gastos_Gerais</v>
      </c>
    </row>
    <row r="1760" spans="1:17" ht="25.5" hidden="1" x14ac:dyDescent="0.2">
      <c r="A1760" s="366">
        <f t="shared" si="149"/>
        <v>1757</v>
      </c>
      <c r="B1760" s="351">
        <v>44648</v>
      </c>
      <c r="C1760" s="375">
        <v>44621</v>
      </c>
      <c r="D1760" s="353" t="s">
        <v>115</v>
      </c>
      <c r="E1760" s="353" t="s">
        <v>308</v>
      </c>
      <c r="F1760" s="354">
        <v>1459.18</v>
      </c>
      <c r="G1760" s="353" t="s">
        <v>3147</v>
      </c>
      <c r="H1760" s="353" t="s">
        <v>131</v>
      </c>
      <c r="I1760" s="357" t="s">
        <v>934</v>
      </c>
      <c r="J1760" s="356" t="s">
        <v>935</v>
      </c>
      <c r="K1760" s="356" t="s">
        <v>2619</v>
      </c>
      <c r="L1760" s="357" t="s">
        <v>428</v>
      </c>
      <c r="M1760" s="356">
        <v>142414</v>
      </c>
      <c r="N1760" s="374">
        <v>44628</v>
      </c>
      <c r="O1760" s="70">
        <f t="shared" si="150"/>
        <v>3</v>
      </c>
      <c r="P1760" s="70">
        <f t="shared" si="151"/>
        <v>3</v>
      </c>
      <c r="Q1760" s="135" t="str">
        <f t="shared" si="152"/>
        <v>Gastos_Gerais</v>
      </c>
    </row>
    <row r="1761" spans="1:17" ht="25.5" hidden="1" x14ac:dyDescent="0.2">
      <c r="A1761" s="366">
        <f t="shared" si="149"/>
        <v>1758</v>
      </c>
      <c r="B1761" s="351">
        <v>44648</v>
      </c>
      <c r="C1761" s="375">
        <v>44621</v>
      </c>
      <c r="D1761" s="353" t="s">
        <v>115</v>
      </c>
      <c r="E1761" s="353" t="s">
        <v>308</v>
      </c>
      <c r="F1761" s="354">
        <v>963.85</v>
      </c>
      <c r="G1761" s="353" t="s">
        <v>3148</v>
      </c>
      <c r="H1761" s="353" t="s">
        <v>135</v>
      </c>
      <c r="I1761" s="357" t="s">
        <v>934</v>
      </c>
      <c r="J1761" s="356" t="s">
        <v>935</v>
      </c>
      <c r="K1761" s="356" t="s">
        <v>2619</v>
      </c>
      <c r="L1761" s="357" t="s">
        <v>428</v>
      </c>
      <c r="M1761" s="356">
        <v>142430</v>
      </c>
      <c r="N1761" s="374">
        <v>44628</v>
      </c>
      <c r="O1761" s="70">
        <f t="shared" si="150"/>
        <v>3</v>
      </c>
      <c r="P1761" s="70">
        <f t="shared" si="151"/>
        <v>3</v>
      </c>
      <c r="Q1761" s="135" t="str">
        <f t="shared" si="152"/>
        <v>Gastos_Gerais</v>
      </c>
    </row>
    <row r="1762" spans="1:17" ht="25.5" hidden="1" x14ac:dyDescent="0.2">
      <c r="A1762" s="366">
        <f t="shared" si="149"/>
        <v>1759</v>
      </c>
      <c r="B1762" s="351">
        <v>44648</v>
      </c>
      <c r="C1762" s="375">
        <v>44621</v>
      </c>
      <c r="D1762" s="353" t="s">
        <v>115</v>
      </c>
      <c r="E1762" s="353" t="s">
        <v>308</v>
      </c>
      <c r="F1762" s="354">
        <v>289.39999999999998</v>
      </c>
      <c r="G1762" s="353" t="s">
        <v>3149</v>
      </c>
      <c r="H1762" s="353" t="s">
        <v>134</v>
      </c>
      <c r="I1762" s="357" t="s">
        <v>934</v>
      </c>
      <c r="J1762" s="356" t="s">
        <v>935</v>
      </c>
      <c r="K1762" s="356" t="s">
        <v>2619</v>
      </c>
      <c r="L1762" s="357" t="s">
        <v>428</v>
      </c>
      <c r="M1762" s="356">
        <v>142419</v>
      </c>
      <c r="N1762" s="374">
        <v>44628</v>
      </c>
      <c r="O1762" s="70">
        <f t="shared" si="150"/>
        <v>3</v>
      </c>
      <c r="P1762" s="70">
        <f t="shared" si="151"/>
        <v>3</v>
      </c>
      <c r="Q1762" s="135" t="str">
        <f t="shared" si="152"/>
        <v>Gastos_Gerais</v>
      </c>
    </row>
    <row r="1763" spans="1:17" ht="25.5" hidden="1" x14ac:dyDescent="0.2">
      <c r="A1763" s="366">
        <f t="shared" si="149"/>
        <v>1760</v>
      </c>
      <c r="B1763" s="351">
        <v>44648</v>
      </c>
      <c r="C1763" s="375">
        <v>44621</v>
      </c>
      <c r="D1763" s="353" t="s">
        <v>115</v>
      </c>
      <c r="E1763" s="353" t="s">
        <v>308</v>
      </c>
      <c r="F1763" s="354">
        <v>749.59</v>
      </c>
      <c r="G1763" s="353" t="s">
        <v>3150</v>
      </c>
      <c r="H1763" s="353" t="s">
        <v>128</v>
      </c>
      <c r="I1763" s="357" t="s">
        <v>934</v>
      </c>
      <c r="J1763" s="356" t="s">
        <v>935</v>
      </c>
      <c r="K1763" s="356" t="s">
        <v>2619</v>
      </c>
      <c r="L1763" s="357" t="s">
        <v>428</v>
      </c>
      <c r="M1763" s="356">
        <v>142400</v>
      </c>
      <c r="N1763" s="374">
        <v>44628</v>
      </c>
      <c r="O1763" s="70">
        <f t="shared" si="150"/>
        <v>3</v>
      </c>
      <c r="P1763" s="70">
        <f t="shared" si="151"/>
        <v>3</v>
      </c>
      <c r="Q1763" s="135" t="str">
        <f t="shared" si="152"/>
        <v>Gastos_Gerais</v>
      </c>
    </row>
    <row r="1764" spans="1:17" ht="25.5" hidden="1" x14ac:dyDescent="0.2">
      <c r="A1764" s="366">
        <f t="shared" si="149"/>
        <v>1761</v>
      </c>
      <c r="B1764" s="351">
        <v>44648</v>
      </c>
      <c r="C1764" s="375">
        <v>44621</v>
      </c>
      <c r="D1764" s="353" t="s">
        <v>115</v>
      </c>
      <c r="E1764" s="353" t="s">
        <v>308</v>
      </c>
      <c r="F1764" s="354">
        <v>1322.73</v>
      </c>
      <c r="G1764" s="353" t="s">
        <v>3151</v>
      </c>
      <c r="H1764" s="353" t="s">
        <v>765</v>
      </c>
      <c r="I1764" s="357" t="s">
        <v>934</v>
      </c>
      <c r="J1764" s="356" t="s">
        <v>935</v>
      </c>
      <c r="K1764" s="356" t="s">
        <v>2619</v>
      </c>
      <c r="L1764" s="357" t="s">
        <v>428</v>
      </c>
      <c r="M1764" s="356">
        <v>142442</v>
      </c>
      <c r="N1764" s="374">
        <v>44628</v>
      </c>
      <c r="O1764" s="70">
        <f t="shared" si="150"/>
        <v>3</v>
      </c>
      <c r="P1764" s="70">
        <f t="shared" si="151"/>
        <v>3</v>
      </c>
      <c r="Q1764" s="135" t="str">
        <f t="shared" si="152"/>
        <v>Gastos_Gerais</v>
      </c>
    </row>
    <row r="1765" spans="1:17" ht="25.5" hidden="1" x14ac:dyDescent="0.2">
      <c r="A1765" s="366">
        <f t="shared" si="149"/>
        <v>1762</v>
      </c>
      <c r="B1765" s="351">
        <v>44648</v>
      </c>
      <c r="C1765" s="375">
        <v>44621</v>
      </c>
      <c r="D1765" s="353" t="s">
        <v>115</v>
      </c>
      <c r="E1765" s="353" t="s">
        <v>232</v>
      </c>
      <c r="F1765" s="354">
        <v>104.36</v>
      </c>
      <c r="G1765" s="353" t="s">
        <v>2495</v>
      </c>
      <c r="H1765" s="353" t="s">
        <v>139</v>
      </c>
      <c r="I1765" s="357" t="s">
        <v>1089</v>
      </c>
      <c r="J1765" s="356" t="s">
        <v>703</v>
      </c>
      <c r="K1765" s="356" t="s">
        <v>704</v>
      </c>
      <c r="L1765" s="357" t="s">
        <v>705</v>
      </c>
      <c r="M1765" s="356" t="s">
        <v>3152</v>
      </c>
      <c r="N1765" s="374">
        <v>44648</v>
      </c>
      <c r="O1765" s="70">
        <f t="shared" si="150"/>
        <v>3</v>
      </c>
      <c r="P1765" s="70">
        <f t="shared" si="151"/>
        <v>3</v>
      </c>
      <c r="Q1765" s="135" t="str">
        <f t="shared" si="152"/>
        <v>Gastos_Gerais</v>
      </c>
    </row>
    <row r="1766" spans="1:17" ht="25.5" hidden="1" x14ac:dyDescent="0.2">
      <c r="A1766" s="366">
        <f t="shared" si="149"/>
        <v>1763</v>
      </c>
      <c r="B1766" s="351">
        <v>44648</v>
      </c>
      <c r="C1766" s="375">
        <v>44621</v>
      </c>
      <c r="D1766" s="353" t="s">
        <v>115</v>
      </c>
      <c r="E1766" s="353" t="s">
        <v>232</v>
      </c>
      <c r="F1766" s="354">
        <v>1310.07</v>
      </c>
      <c r="G1766" s="353" t="s">
        <v>2495</v>
      </c>
      <c r="H1766" s="353" t="s">
        <v>139</v>
      </c>
      <c r="I1766" s="357" t="s">
        <v>1089</v>
      </c>
      <c r="J1766" s="356" t="s">
        <v>703</v>
      </c>
      <c r="K1766" s="356" t="s">
        <v>704</v>
      </c>
      <c r="L1766" s="357" t="s">
        <v>705</v>
      </c>
      <c r="M1766" s="356" t="s">
        <v>3153</v>
      </c>
      <c r="N1766" s="374">
        <v>44648</v>
      </c>
      <c r="O1766" s="70">
        <f t="shared" si="150"/>
        <v>3</v>
      </c>
      <c r="P1766" s="70">
        <f t="shared" si="151"/>
        <v>3</v>
      </c>
      <c r="Q1766" s="135" t="str">
        <f t="shared" si="152"/>
        <v>Gastos_Gerais</v>
      </c>
    </row>
    <row r="1767" spans="1:17" ht="25.5" hidden="1" x14ac:dyDescent="0.2">
      <c r="A1767" s="366">
        <f t="shared" si="149"/>
        <v>1764</v>
      </c>
      <c r="B1767" s="351">
        <v>44648</v>
      </c>
      <c r="C1767" s="375">
        <v>44621</v>
      </c>
      <c r="D1767" s="353" t="s">
        <v>115</v>
      </c>
      <c r="E1767" s="353" t="s">
        <v>232</v>
      </c>
      <c r="F1767" s="354">
        <v>1453.89</v>
      </c>
      <c r="G1767" s="353" t="s">
        <v>2495</v>
      </c>
      <c r="H1767" s="353" t="s">
        <v>765</v>
      </c>
      <c r="I1767" s="357" t="s">
        <v>1089</v>
      </c>
      <c r="J1767" s="356" t="s">
        <v>703</v>
      </c>
      <c r="K1767" s="356" t="s">
        <v>704</v>
      </c>
      <c r="L1767" s="357" t="s">
        <v>705</v>
      </c>
      <c r="M1767" s="356" t="s">
        <v>3154</v>
      </c>
      <c r="N1767" s="374">
        <v>44648</v>
      </c>
      <c r="O1767" s="70">
        <f t="shared" si="150"/>
        <v>3</v>
      </c>
      <c r="P1767" s="70">
        <f t="shared" si="151"/>
        <v>3</v>
      </c>
      <c r="Q1767" s="135" t="str">
        <f t="shared" si="152"/>
        <v>Gastos_Gerais</v>
      </c>
    </row>
    <row r="1768" spans="1:17" ht="25.5" hidden="1" x14ac:dyDescent="0.2">
      <c r="A1768" s="366">
        <f t="shared" si="149"/>
        <v>1765</v>
      </c>
      <c r="B1768" s="351">
        <v>44648</v>
      </c>
      <c r="C1768" s="375">
        <v>44652</v>
      </c>
      <c r="D1768" s="353" t="s">
        <v>104</v>
      </c>
      <c r="E1768" s="353" t="s">
        <v>204</v>
      </c>
      <c r="F1768" s="354">
        <v>126</v>
      </c>
      <c r="G1768" s="353" t="s">
        <v>3155</v>
      </c>
      <c r="H1768" s="353" t="s">
        <v>129</v>
      </c>
      <c r="I1768" s="357" t="s">
        <v>3129</v>
      </c>
      <c r="J1768" s="356" t="s">
        <v>2136</v>
      </c>
      <c r="K1768" s="356" t="s">
        <v>704</v>
      </c>
      <c r="L1768" s="357" t="s">
        <v>428</v>
      </c>
      <c r="M1768" s="356">
        <v>20225928</v>
      </c>
      <c r="N1768" s="374">
        <v>44651</v>
      </c>
      <c r="O1768" s="70">
        <f t="shared" si="150"/>
        <v>3</v>
      </c>
      <c r="P1768" s="70">
        <f t="shared" si="151"/>
        <v>4</v>
      </c>
      <c r="Q1768" s="135" t="str">
        <f t="shared" si="152"/>
        <v>Gastos_com_Pessoal</v>
      </c>
    </row>
    <row r="1769" spans="1:17" ht="25.5" hidden="1" x14ac:dyDescent="0.2">
      <c r="A1769" s="366">
        <f t="shared" si="149"/>
        <v>1766</v>
      </c>
      <c r="B1769" s="351">
        <v>44648</v>
      </c>
      <c r="C1769" s="375">
        <v>44652</v>
      </c>
      <c r="D1769" s="353" t="s">
        <v>104</v>
      </c>
      <c r="E1769" s="353" t="s">
        <v>206</v>
      </c>
      <c r="F1769" s="354">
        <v>11297.47</v>
      </c>
      <c r="G1769" s="353" t="s">
        <v>1335</v>
      </c>
      <c r="H1769" s="353" t="s">
        <v>128</v>
      </c>
      <c r="I1769" s="357" t="s">
        <v>1336</v>
      </c>
      <c r="J1769" s="356" t="s">
        <v>1337</v>
      </c>
      <c r="K1769" s="356" t="s">
        <v>704</v>
      </c>
      <c r="L1769" s="357" t="s">
        <v>428</v>
      </c>
      <c r="M1769" s="356">
        <v>2604988</v>
      </c>
      <c r="N1769" s="374">
        <v>44650</v>
      </c>
      <c r="O1769" s="70">
        <f t="shared" si="150"/>
        <v>3</v>
      </c>
      <c r="P1769" s="70">
        <f t="shared" si="151"/>
        <v>4</v>
      </c>
      <c r="Q1769" s="135" t="str">
        <f t="shared" si="152"/>
        <v>Gastos_com_Pessoal</v>
      </c>
    </row>
    <row r="1770" spans="1:17" ht="25.5" hidden="1" x14ac:dyDescent="0.2">
      <c r="A1770" s="366">
        <f t="shared" si="149"/>
        <v>1767</v>
      </c>
      <c r="B1770" s="351">
        <v>44648</v>
      </c>
      <c r="C1770" s="375">
        <v>44621</v>
      </c>
      <c r="D1770" s="353" t="s">
        <v>115</v>
      </c>
      <c r="E1770" s="353" t="s">
        <v>328</v>
      </c>
      <c r="F1770" s="354">
        <v>1500</v>
      </c>
      <c r="G1770" s="353" t="s">
        <v>1087</v>
      </c>
      <c r="H1770" s="353" t="s">
        <v>131</v>
      </c>
      <c r="I1770" s="357" t="s">
        <v>2512</v>
      </c>
      <c r="J1770" s="356" t="s">
        <v>728</v>
      </c>
      <c r="K1770" s="356" t="s">
        <v>704</v>
      </c>
      <c r="L1770" s="357" t="s">
        <v>428</v>
      </c>
      <c r="M1770" s="356">
        <v>1861545</v>
      </c>
      <c r="N1770" s="374">
        <v>44645</v>
      </c>
      <c r="O1770" s="70">
        <f t="shared" si="150"/>
        <v>3</v>
      </c>
      <c r="P1770" s="70">
        <f t="shared" si="151"/>
        <v>3</v>
      </c>
      <c r="Q1770" s="135" t="str">
        <f t="shared" si="152"/>
        <v>Gastos_Gerais</v>
      </c>
    </row>
    <row r="1771" spans="1:17" ht="25.5" hidden="1" x14ac:dyDescent="0.2">
      <c r="A1771" s="366">
        <f t="shared" si="149"/>
        <v>1768</v>
      </c>
      <c r="B1771" s="351">
        <v>44648</v>
      </c>
      <c r="C1771" s="375">
        <v>44621</v>
      </c>
      <c r="D1771" s="353" t="s">
        <v>115</v>
      </c>
      <c r="E1771" s="353" t="s">
        <v>328</v>
      </c>
      <c r="F1771" s="354">
        <v>1000</v>
      </c>
      <c r="G1771" s="353" t="s">
        <v>1404</v>
      </c>
      <c r="H1771" s="353" t="s">
        <v>131</v>
      </c>
      <c r="I1771" s="357" t="s">
        <v>2512</v>
      </c>
      <c r="J1771" s="356" t="s">
        <v>728</v>
      </c>
      <c r="K1771" s="356" t="s">
        <v>704</v>
      </c>
      <c r="L1771" s="357" t="s">
        <v>428</v>
      </c>
      <c r="M1771" s="356">
        <v>1861424</v>
      </c>
      <c r="N1771" s="374">
        <v>44645</v>
      </c>
      <c r="O1771" s="70">
        <f t="shared" si="150"/>
        <v>3</v>
      </c>
      <c r="P1771" s="70">
        <f t="shared" si="151"/>
        <v>3</v>
      </c>
      <c r="Q1771" s="135" t="str">
        <f t="shared" si="152"/>
        <v>Gastos_Gerais</v>
      </c>
    </row>
    <row r="1772" spans="1:17" ht="25.5" hidden="1" x14ac:dyDescent="0.2">
      <c r="A1772" s="366">
        <f t="shared" si="149"/>
        <v>1769</v>
      </c>
      <c r="B1772" s="351">
        <v>44648</v>
      </c>
      <c r="C1772" s="375">
        <v>44621</v>
      </c>
      <c r="D1772" s="353" t="s">
        <v>115</v>
      </c>
      <c r="E1772" s="353" t="s">
        <v>342</v>
      </c>
      <c r="F1772" s="354">
        <v>12.81</v>
      </c>
      <c r="G1772" s="353" t="s">
        <v>3156</v>
      </c>
      <c r="H1772" s="353" t="s">
        <v>132</v>
      </c>
      <c r="I1772" s="357" t="s">
        <v>1990</v>
      </c>
      <c r="J1772" s="356" t="s">
        <v>1991</v>
      </c>
      <c r="K1772" s="356" t="s">
        <v>732</v>
      </c>
      <c r="L1772" s="357" t="s">
        <v>792</v>
      </c>
      <c r="M1772" s="356" t="s">
        <v>3157</v>
      </c>
      <c r="N1772" s="374">
        <v>44645</v>
      </c>
      <c r="O1772" s="70">
        <f t="shared" si="150"/>
        <v>3</v>
      </c>
      <c r="P1772" s="70">
        <f t="shared" si="151"/>
        <v>3</v>
      </c>
      <c r="Q1772" s="135" t="str">
        <f t="shared" si="152"/>
        <v>Gastos_Gerais</v>
      </c>
    </row>
    <row r="1773" spans="1:17" ht="25.5" hidden="1" x14ac:dyDescent="0.2">
      <c r="A1773" s="366">
        <f t="shared" si="149"/>
        <v>1770</v>
      </c>
      <c r="B1773" s="351">
        <v>44648</v>
      </c>
      <c r="C1773" s="375">
        <v>44621</v>
      </c>
      <c r="D1773" s="353" t="s">
        <v>104</v>
      </c>
      <c r="E1773" s="353" t="s">
        <v>191</v>
      </c>
      <c r="F1773" s="354">
        <v>1159.49</v>
      </c>
      <c r="G1773" s="353" t="s">
        <v>3158</v>
      </c>
      <c r="H1773" s="353" t="s">
        <v>135</v>
      </c>
      <c r="I1773" s="357" t="s">
        <v>3159</v>
      </c>
      <c r="J1773" s="356" t="s">
        <v>3160</v>
      </c>
      <c r="K1773" s="356" t="s">
        <v>732</v>
      </c>
      <c r="L1773" s="357" t="s">
        <v>1531</v>
      </c>
      <c r="M1773" s="356">
        <v>962198172</v>
      </c>
      <c r="N1773" s="374">
        <v>44648</v>
      </c>
      <c r="O1773" s="70">
        <f t="shared" si="150"/>
        <v>3</v>
      </c>
      <c r="P1773" s="70">
        <f t="shared" si="151"/>
        <v>3</v>
      </c>
      <c r="Q1773" s="135" t="str">
        <f t="shared" si="152"/>
        <v>Gastos_com_Pessoal</v>
      </c>
    </row>
    <row r="1774" spans="1:17" ht="25.5" hidden="1" x14ac:dyDescent="0.2">
      <c r="A1774" s="366">
        <f t="shared" si="149"/>
        <v>1771</v>
      </c>
      <c r="B1774" s="351">
        <v>44648</v>
      </c>
      <c r="C1774" s="375">
        <v>44621</v>
      </c>
      <c r="D1774" s="353" t="s">
        <v>104</v>
      </c>
      <c r="E1774" s="353" t="s">
        <v>189</v>
      </c>
      <c r="F1774" s="354">
        <v>3071.04</v>
      </c>
      <c r="G1774" s="353" t="s">
        <v>3104</v>
      </c>
      <c r="H1774" s="353" t="s">
        <v>135</v>
      </c>
      <c r="I1774" s="357" t="s">
        <v>3159</v>
      </c>
      <c r="J1774" s="356" t="s">
        <v>3160</v>
      </c>
      <c r="K1774" s="356" t="s">
        <v>732</v>
      </c>
      <c r="L1774" s="357" t="s">
        <v>1531</v>
      </c>
      <c r="M1774" s="356">
        <v>962198172</v>
      </c>
      <c r="N1774" s="374">
        <v>44648</v>
      </c>
      <c r="O1774" s="70">
        <f t="shared" si="150"/>
        <v>3</v>
      </c>
      <c r="P1774" s="70">
        <f t="shared" si="151"/>
        <v>3</v>
      </c>
      <c r="Q1774" s="135" t="str">
        <f t="shared" si="152"/>
        <v>Gastos_com_Pessoal</v>
      </c>
    </row>
    <row r="1775" spans="1:17" ht="25.5" hidden="1" x14ac:dyDescent="0.2">
      <c r="A1775" s="366">
        <f t="shared" si="149"/>
        <v>1772</v>
      </c>
      <c r="B1775" s="351">
        <v>44648</v>
      </c>
      <c r="C1775" s="375">
        <v>44621</v>
      </c>
      <c r="D1775" s="353" t="s">
        <v>104</v>
      </c>
      <c r="E1775" s="353" t="s">
        <v>191</v>
      </c>
      <c r="F1775" s="354">
        <v>819.61</v>
      </c>
      <c r="G1775" s="353" t="s">
        <v>3161</v>
      </c>
      <c r="H1775" s="353" t="s">
        <v>136</v>
      </c>
      <c r="I1775" s="357" t="s">
        <v>3162</v>
      </c>
      <c r="J1775" s="356" t="s">
        <v>3163</v>
      </c>
      <c r="K1775" s="356" t="s">
        <v>732</v>
      </c>
      <c r="L1775" s="357" t="s">
        <v>1531</v>
      </c>
      <c r="M1775" s="356">
        <v>962198172</v>
      </c>
      <c r="N1775" s="374">
        <v>44648</v>
      </c>
      <c r="O1775" s="70">
        <f t="shared" si="150"/>
        <v>3</v>
      </c>
      <c r="P1775" s="70">
        <f t="shared" si="151"/>
        <v>3</v>
      </c>
      <c r="Q1775" s="135" t="str">
        <f t="shared" si="152"/>
        <v>Gastos_com_Pessoal</v>
      </c>
    </row>
    <row r="1776" spans="1:17" ht="25.5" hidden="1" x14ac:dyDescent="0.2">
      <c r="A1776" s="366">
        <f t="shared" si="149"/>
        <v>1773</v>
      </c>
      <c r="B1776" s="351">
        <v>44648</v>
      </c>
      <c r="C1776" s="375">
        <v>44621</v>
      </c>
      <c r="D1776" s="353" t="s">
        <v>104</v>
      </c>
      <c r="E1776" s="353" t="s">
        <v>189</v>
      </c>
      <c r="F1776" s="354">
        <v>2321.94</v>
      </c>
      <c r="G1776" s="353" t="s">
        <v>3164</v>
      </c>
      <c r="H1776" s="353" t="s">
        <v>136</v>
      </c>
      <c r="I1776" s="357" t="s">
        <v>3162</v>
      </c>
      <c r="J1776" s="356" t="s">
        <v>3163</v>
      </c>
      <c r="K1776" s="356" t="s">
        <v>732</v>
      </c>
      <c r="L1776" s="357" t="s">
        <v>1531</v>
      </c>
      <c r="M1776" s="356">
        <v>962198172</v>
      </c>
      <c r="N1776" s="374">
        <v>44648</v>
      </c>
      <c r="O1776" s="70">
        <f t="shared" si="150"/>
        <v>3</v>
      </c>
      <c r="P1776" s="70">
        <f t="shared" si="151"/>
        <v>3</v>
      </c>
      <c r="Q1776" s="135" t="str">
        <f t="shared" si="152"/>
        <v>Gastos_com_Pessoal</v>
      </c>
    </row>
    <row r="1777" spans="1:17" ht="36" hidden="1" x14ac:dyDescent="0.2">
      <c r="A1777" s="366">
        <f t="shared" ref="A1777:A1840" si="153">IF(B1777="","",ROW()-ROW($A$3))</f>
        <v>1774</v>
      </c>
      <c r="B1777" s="351">
        <v>44648</v>
      </c>
      <c r="C1777" s="375">
        <v>44652</v>
      </c>
      <c r="D1777" s="353" t="s">
        <v>104</v>
      </c>
      <c r="E1777" s="353" t="s">
        <v>204</v>
      </c>
      <c r="F1777" s="354">
        <v>1581</v>
      </c>
      <c r="G1777" s="353" t="s">
        <v>3165</v>
      </c>
      <c r="H1777" s="353" t="s">
        <v>127</v>
      </c>
      <c r="I1777" s="357" t="s">
        <v>3166</v>
      </c>
      <c r="J1777" s="356" t="s">
        <v>833</v>
      </c>
      <c r="K1777" s="356" t="s">
        <v>732</v>
      </c>
      <c r="L1777" s="357" t="s">
        <v>428</v>
      </c>
      <c r="M1777" s="356">
        <v>20223756</v>
      </c>
      <c r="N1777" s="374">
        <v>44649</v>
      </c>
      <c r="O1777" s="70">
        <f t="shared" si="150"/>
        <v>3</v>
      </c>
      <c r="P1777" s="70">
        <f t="shared" si="151"/>
        <v>4</v>
      </c>
      <c r="Q1777" s="135" t="str">
        <f t="shared" si="152"/>
        <v>Gastos_com_Pessoal</v>
      </c>
    </row>
    <row r="1778" spans="1:17" ht="36" hidden="1" x14ac:dyDescent="0.2">
      <c r="A1778" s="366">
        <f t="shared" si="153"/>
        <v>1775</v>
      </c>
      <c r="B1778" s="351">
        <v>44648</v>
      </c>
      <c r="C1778" s="375">
        <v>44652</v>
      </c>
      <c r="D1778" s="353" t="s">
        <v>104</v>
      </c>
      <c r="E1778" s="353" t="s">
        <v>204</v>
      </c>
      <c r="F1778" s="354">
        <v>1003.2</v>
      </c>
      <c r="G1778" s="353" t="s">
        <v>3167</v>
      </c>
      <c r="H1778" s="353" t="s">
        <v>132</v>
      </c>
      <c r="I1778" s="357" t="s">
        <v>3168</v>
      </c>
      <c r="J1778" s="356" t="s">
        <v>1354</v>
      </c>
      <c r="K1778" s="356" t="s">
        <v>732</v>
      </c>
      <c r="L1778" s="357" t="s">
        <v>428</v>
      </c>
      <c r="M1778" s="356">
        <v>180650</v>
      </c>
      <c r="N1778" s="374">
        <v>44649</v>
      </c>
      <c r="O1778" s="70">
        <f t="shared" si="150"/>
        <v>3</v>
      </c>
      <c r="P1778" s="70">
        <f t="shared" si="151"/>
        <v>4</v>
      </c>
      <c r="Q1778" s="135" t="str">
        <f t="shared" si="152"/>
        <v>Gastos_com_Pessoal</v>
      </c>
    </row>
    <row r="1779" spans="1:17" ht="25.5" hidden="1" x14ac:dyDescent="0.2">
      <c r="A1779" s="366">
        <f t="shared" si="153"/>
        <v>1776</v>
      </c>
      <c r="B1779" s="351">
        <v>44648</v>
      </c>
      <c r="C1779" s="375">
        <v>44652</v>
      </c>
      <c r="D1779" s="353" t="s">
        <v>104</v>
      </c>
      <c r="E1779" s="353" t="s">
        <v>204</v>
      </c>
      <c r="F1779" s="354">
        <v>1120</v>
      </c>
      <c r="G1779" s="353" t="s">
        <v>3169</v>
      </c>
      <c r="H1779" s="353" t="s">
        <v>139</v>
      </c>
      <c r="I1779" s="357" t="s">
        <v>1351</v>
      </c>
      <c r="J1779" s="356" t="s">
        <v>1352</v>
      </c>
      <c r="K1779" s="356" t="s">
        <v>732</v>
      </c>
      <c r="L1779" s="357" t="s">
        <v>428</v>
      </c>
      <c r="M1779" s="356">
        <v>59218</v>
      </c>
      <c r="N1779" s="374">
        <v>44649</v>
      </c>
      <c r="O1779" s="70">
        <f t="shared" si="150"/>
        <v>3</v>
      </c>
      <c r="P1779" s="70">
        <f t="shared" si="151"/>
        <v>4</v>
      </c>
      <c r="Q1779" s="135" t="str">
        <f t="shared" si="152"/>
        <v>Gastos_com_Pessoal</v>
      </c>
    </row>
    <row r="1780" spans="1:17" ht="24" hidden="1" x14ac:dyDescent="0.2">
      <c r="A1780" s="366">
        <f t="shared" si="153"/>
        <v>1777</v>
      </c>
      <c r="B1780" s="351">
        <v>44648</v>
      </c>
      <c r="C1780" s="375">
        <v>44621</v>
      </c>
      <c r="D1780" s="353" t="s">
        <v>93</v>
      </c>
      <c r="E1780" s="353" t="s">
        <v>97</v>
      </c>
      <c r="F1780" s="354">
        <v>0.01</v>
      </c>
      <c r="G1780" s="353" t="s">
        <v>1553</v>
      </c>
      <c r="H1780" s="353" t="s">
        <v>128</v>
      </c>
      <c r="I1780" s="357" t="s">
        <v>664</v>
      </c>
      <c r="J1780" s="356" t="s">
        <v>811</v>
      </c>
      <c r="K1780" s="356" t="s">
        <v>1554</v>
      </c>
      <c r="L1780" s="357" t="s">
        <v>1066</v>
      </c>
      <c r="M1780" s="356" t="s">
        <v>666</v>
      </c>
      <c r="N1780" s="374">
        <v>44648</v>
      </c>
      <c r="O1780" s="70">
        <f t="shared" si="150"/>
        <v>3</v>
      </c>
      <c r="P1780" s="70">
        <f t="shared" si="151"/>
        <v>3</v>
      </c>
      <c r="Q1780" s="135" t="str">
        <f t="shared" si="152"/>
        <v>Receitas</v>
      </c>
    </row>
    <row r="1781" spans="1:17" ht="25.5" hidden="1" x14ac:dyDescent="0.2">
      <c r="A1781" s="366">
        <f t="shared" si="153"/>
        <v>1778</v>
      </c>
      <c r="B1781" s="351">
        <v>44649</v>
      </c>
      <c r="C1781" s="375">
        <v>44621</v>
      </c>
      <c r="D1781" s="353" t="s">
        <v>115</v>
      </c>
      <c r="E1781" s="353" t="s">
        <v>364</v>
      </c>
      <c r="F1781" s="354">
        <v>212.1</v>
      </c>
      <c r="G1781" s="353" t="s">
        <v>1079</v>
      </c>
      <c r="H1781" s="353" t="s">
        <v>765</v>
      </c>
      <c r="I1781" s="357" t="s">
        <v>3170</v>
      </c>
      <c r="J1781" s="356" t="s">
        <v>1734</v>
      </c>
      <c r="K1781" s="356" t="s">
        <v>704</v>
      </c>
      <c r="L1781" s="357" t="s">
        <v>428</v>
      </c>
      <c r="M1781" s="356">
        <v>34263</v>
      </c>
      <c r="N1781" s="374">
        <v>44638</v>
      </c>
      <c r="O1781" s="70">
        <f t="shared" si="150"/>
        <v>3</v>
      </c>
      <c r="P1781" s="70">
        <f t="shared" si="151"/>
        <v>3</v>
      </c>
      <c r="Q1781" s="135" t="str">
        <f t="shared" si="152"/>
        <v>Gastos_Gerais</v>
      </c>
    </row>
    <row r="1782" spans="1:17" ht="25.5" hidden="1" x14ac:dyDescent="0.2">
      <c r="A1782" s="366">
        <f t="shared" si="153"/>
        <v>1779</v>
      </c>
      <c r="B1782" s="351">
        <v>44649</v>
      </c>
      <c r="C1782" s="375">
        <v>44621</v>
      </c>
      <c r="D1782" s="353" t="s">
        <v>115</v>
      </c>
      <c r="E1782" s="353" t="s">
        <v>364</v>
      </c>
      <c r="F1782" s="354">
        <v>1499.45</v>
      </c>
      <c r="G1782" s="353" t="s">
        <v>1079</v>
      </c>
      <c r="H1782" s="353" t="s">
        <v>136</v>
      </c>
      <c r="I1782" s="357" t="s">
        <v>3170</v>
      </c>
      <c r="J1782" s="356" t="s">
        <v>1734</v>
      </c>
      <c r="K1782" s="356" t="s">
        <v>704</v>
      </c>
      <c r="L1782" s="357" t="s">
        <v>428</v>
      </c>
      <c r="M1782" s="356">
        <v>34266</v>
      </c>
      <c r="N1782" s="374">
        <v>44638</v>
      </c>
      <c r="O1782" s="70">
        <f t="shared" si="150"/>
        <v>3</v>
      </c>
      <c r="P1782" s="70">
        <f t="shared" si="151"/>
        <v>3</v>
      </c>
      <c r="Q1782" s="135" t="str">
        <f t="shared" si="152"/>
        <v>Gastos_Gerais</v>
      </c>
    </row>
    <row r="1783" spans="1:17" ht="25.5" hidden="1" x14ac:dyDescent="0.2">
      <c r="A1783" s="366">
        <f t="shared" si="153"/>
        <v>1780</v>
      </c>
      <c r="B1783" s="351">
        <v>44649</v>
      </c>
      <c r="C1783" s="375">
        <v>44621</v>
      </c>
      <c r="D1783" s="353" t="s">
        <v>115</v>
      </c>
      <c r="E1783" s="353" t="s">
        <v>364</v>
      </c>
      <c r="F1783" s="354">
        <v>175</v>
      </c>
      <c r="G1783" s="353" t="s">
        <v>1079</v>
      </c>
      <c r="H1783" s="353" t="s">
        <v>134</v>
      </c>
      <c r="I1783" s="357" t="s">
        <v>3170</v>
      </c>
      <c r="J1783" s="356" t="s">
        <v>1734</v>
      </c>
      <c r="K1783" s="356" t="s">
        <v>704</v>
      </c>
      <c r="L1783" s="357" t="s">
        <v>428</v>
      </c>
      <c r="M1783" s="356">
        <v>34262</v>
      </c>
      <c r="N1783" s="374">
        <v>44638</v>
      </c>
      <c r="O1783" s="70">
        <f t="shared" si="150"/>
        <v>3</v>
      </c>
      <c r="P1783" s="70">
        <f t="shared" si="151"/>
        <v>3</v>
      </c>
      <c r="Q1783" s="135" t="str">
        <f t="shared" si="152"/>
        <v>Gastos_Gerais</v>
      </c>
    </row>
    <row r="1784" spans="1:17" ht="25.5" hidden="1" x14ac:dyDescent="0.2">
      <c r="A1784" s="366">
        <f t="shared" si="153"/>
        <v>1781</v>
      </c>
      <c r="B1784" s="351">
        <v>44649</v>
      </c>
      <c r="C1784" s="375">
        <v>44621</v>
      </c>
      <c r="D1784" s="353" t="s">
        <v>115</v>
      </c>
      <c r="E1784" s="353" t="s">
        <v>364</v>
      </c>
      <c r="F1784" s="354">
        <v>112.45</v>
      </c>
      <c r="G1784" s="353" t="s">
        <v>1079</v>
      </c>
      <c r="H1784" s="353" t="s">
        <v>135</v>
      </c>
      <c r="I1784" s="357" t="s">
        <v>3170</v>
      </c>
      <c r="J1784" s="356" t="s">
        <v>1734</v>
      </c>
      <c r="K1784" s="356" t="s">
        <v>704</v>
      </c>
      <c r="L1784" s="357" t="s">
        <v>428</v>
      </c>
      <c r="M1784" s="356">
        <v>34264</v>
      </c>
      <c r="N1784" s="374">
        <v>44638</v>
      </c>
      <c r="O1784" s="70">
        <f t="shared" si="150"/>
        <v>3</v>
      </c>
      <c r="P1784" s="70">
        <f t="shared" si="151"/>
        <v>3</v>
      </c>
      <c r="Q1784" s="135" t="str">
        <f t="shared" si="152"/>
        <v>Gastos_Gerais</v>
      </c>
    </row>
    <row r="1785" spans="1:17" ht="25.5" hidden="1" x14ac:dyDescent="0.2">
      <c r="A1785" s="366">
        <f t="shared" si="153"/>
        <v>1782</v>
      </c>
      <c r="B1785" s="351">
        <v>44649</v>
      </c>
      <c r="C1785" s="375">
        <v>44621</v>
      </c>
      <c r="D1785" s="353" t="s">
        <v>115</v>
      </c>
      <c r="E1785" s="353" t="s">
        <v>364</v>
      </c>
      <c r="F1785" s="354">
        <v>1258.75</v>
      </c>
      <c r="G1785" s="353" t="s">
        <v>1079</v>
      </c>
      <c r="H1785" s="353" t="s">
        <v>131</v>
      </c>
      <c r="I1785" s="357" t="s">
        <v>3170</v>
      </c>
      <c r="J1785" s="356" t="s">
        <v>1734</v>
      </c>
      <c r="K1785" s="356" t="s">
        <v>704</v>
      </c>
      <c r="L1785" s="357" t="s">
        <v>428</v>
      </c>
      <c r="M1785" s="356">
        <v>34265</v>
      </c>
      <c r="N1785" s="374">
        <v>44638</v>
      </c>
      <c r="O1785" s="70">
        <f t="shared" si="150"/>
        <v>3</v>
      </c>
      <c r="P1785" s="70">
        <f t="shared" si="151"/>
        <v>3</v>
      </c>
      <c r="Q1785" s="135" t="str">
        <f t="shared" si="152"/>
        <v>Gastos_Gerais</v>
      </c>
    </row>
    <row r="1786" spans="1:17" ht="25.5" hidden="1" x14ac:dyDescent="0.2">
      <c r="A1786" s="366">
        <f t="shared" si="153"/>
        <v>1783</v>
      </c>
      <c r="B1786" s="351">
        <v>44649</v>
      </c>
      <c r="C1786" s="375">
        <v>44621</v>
      </c>
      <c r="D1786" s="353" t="s">
        <v>115</v>
      </c>
      <c r="E1786" s="353" t="s">
        <v>306</v>
      </c>
      <c r="F1786" s="354">
        <v>1250</v>
      </c>
      <c r="G1786" s="353" t="s">
        <v>1679</v>
      </c>
      <c r="H1786" s="353" t="s">
        <v>140</v>
      </c>
      <c r="I1786" s="357" t="s">
        <v>3171</v>
      </c>
      <c r="J1786" s="356" t="s">
        <v>1946</v>
      </c>
      <c r="K1786" s="356" t="s">
        <v>704</v>
      </c>
      <c r="L1786" s="357" t="s">
        <v>428</v>
      </c>
      <c r="M1786" s="356">
        <v>32367841</v>
      </c>
      <c r="N1786" s="374">
        <v>44645</v>
      </c>
      <c r="O1786" s="70">
        <f t="shared" si="150"/>
        <v>3</v>
      </c>
      <c r="P1786" s="70">
        <f t="shared" si="151"/>
        <v>3</v>
      </c>
      <c r="Q1786" s="135" t="str">
        <f t="shared" si="152"/>
        <v>Gastos_Gerais</v>
      </c>
    </row>
    <row r="1787" spans="1:17" ht="36" hidden="1" x14ac:dyDescent="0.2">
      <c r="A1787" s="366">
        <f t="shared" si="153"/>
        <v>1784</v>
      </c>
      <c r="B1787" s="351">
        <v>44649</v>
      </c>
      <c r="C1787" s="375">
        <v>44621</v>
      </c>
      <c r="D1787" s="353" t="s">
        <v>115</v>
      </c>
      <c r="E1787" s="353" t="s">
        <v>354</v>
      </c>
      <c r="F1787" s="354">
        <v>3700</v>
      </c>
      <c r="G1787" s="353" t="s">
        <v>3172</v>
      </c>
      <c r="H1787" s="353" t="s">
        <v>658</v>
      </c>
      <c r="I1787" s="357" t="s">
        <v>3173</v>
      </c>
      <c r="J1787" s="356" t="s">
        <v>931</v>
      </c>
      <c r="K1787" s="356" t="s">
        <v>704</v>
      </c>
      <c r="L1787" s="357" t="s">
        <v>428</v>
      </c>
      <c r="M1787" s="356">
        <v>97</v>
      </c>
      <c r="N1787" s="374">
        <v>44645</v>
      </c>
      <c r="O1787" s="70">
        <f t="shared" si="150"/>
        <v>3</v>
      </c>
      <c r="P1787" s="70">
        <f t="shared" si="151"/>
        <v>3</v>
      </c>
      <c r="Q1787" s="135" t="str">
        <f t="shared" si="152"/>
        <v>Gastos_Gerais</v>
      </c>
    </row>
    <row r="1788" spans="1:17" ht="25.5" hidden="1" x14ac:dyDescent="0.2">
      <c r="A1788" s="366">
        <f t="shared" si="153"/>
        <v>1785</v>
      </c>
      <c r="B1788" s="351">
        <v>44649</v>
      </c>
      <c r="C1788" s="375">
        <v>44621</v>
      </c>
      <c r="D1788" s="353" t="s">
        <v>115</v>
      </c>
      <c r="E1788" s="353" t="s">
        <v>260</v>
      </c>
      <c r="F1788" s="354">
        <v>1257.49</v>
      </c>
      <c r="G1788" s="353" t="s">
        <v>3174</v>
      </c>
      <c r="H1788" s="353" t="s">
        <v>658</v>
      </c>
      <c r="I1788" s="357" t="s">
        <v>519</v>
      </c>
      <c r="J1788" s="356" t="s">
        <v>3175</v>
      </c>
      <c r="K1788" s="356" t="s">
        <v>704</v>
      </c>
      <c r="L1788" s="357" t="s">
        <v>428</v>
      </c>
      <c r="M1788" s="356">
        <v>6011</v>
      </c>
      <c r="N1788" s="374">
        <v>44642</v>
      </c>
      <c r="O1788" s="70">
        <f t="shared" si="150"/>
        <v>3</v>
      </c>
      <c r="P1788" s="70">
        <f t="shared" si="151"/>
        <v>3</v>
      </c>
      <c r="Q1788" s="135" t="str">
        <f t="shared" si="152"/>
        <v>Gastos_Gerais</v>
      </c>
    </row>
    <row r="1789" spans="1:17" ht="25.5" hidden="1" x14ac:dyDescent="0.2">
      <c r="A1789" s="366">
        <f t="shared" si="153"/>
        <v>1786</v>
      </c>
      <c r="B1789" s="351">
        <v>44649</v>
      </c>
      <c r="C1789" s="375">
        <v>44621</v>
      </c>
      <c r="D1789" s="353" t="s">
        <v>115</v>
      </c>
      <c r="E1789" s="353" t="s">
        <v>260</v>
      </c>
      <c r="F1789" s="354">
        <v>8700</v>
      </c>
      <c r="G1789" s="353" t="s">
        <v>3176</v>
      </c>
      <c r="H1789" s="353" t="s">
        <v>658</v>
      </c>
      <c r="I1789" s="357" t="s">
        <v>519</v>
      </c>
      <c r="J1789" s="356" t="s">
        <v>3175</v>
      </c>
      <c r="K1789" s="356" t="s">
        <v>704</v>
      </c>
      <c r="L1789" s="357" t="s">
        <v>428</v>
      </c>
      <c r="M1789" s="356">
        <v>1992</v>
      </c>
      <c r="N1789" s="374">
        <v>44645</v>
      </c>
      <c r="O1789" s="70">
        <f t="shared" ref="O1789:O1852" si="154">IF(B1789=0,0,IF(YEAR(B1789)=$P$1,MONTH(B1789)-$O$1+1,(YEAR(B1789)-$P$1)*12-$O$1+1+MONTH(B1789)))</f>
        <v>3</v>
      </c>
      <c r="P1789" s="70">
        <f t="shared" ref="P1789:P1852" si="155">IF(C1789=0,0,IF(YEAR(C1789)=$P$1,MONTH(C1789)-$O$1+1,(YEAR(C1789)-$P$1)*12-$O$1+1+MONTH(C1789)))</f>
        <v>3</v>
      </c>
      <c r="Q1789" s="135" t="str">
        <f t="shared" ref="Q1789:Q1852" si="156">SUBSTITUTE(D1789," ","_")</f>
        <v>Gastos_Gerais</v>
      </c>
    </row>
    <row r="1790" spans="1:17" ht="38.25" x14ac:dyDescent="0.2">
      <c r="A1790" s="366">
        <f t="shared" si="153"/>
        <v>1787</v>
      </c>
      <c r="B1790" s="351">
        <v>44649</v>
      </c>
      <c r="C1790" s="375">
        <v>44621</v>
      </c>
      <c r="D1790" s="353" t="s">
        <v>117</v>
      </c>
      <c r="E1790" s="353" t="s">
        <v>385</v>
      </c>
      <c r="F1790" s="354">
        <v>600</v>
      </c>
      <c r="G1790" s="353" t="s">
        <v>3177</v>
      </c>
      <c r="H1790" s="353" t="s">
        <v>658</v>
      </c>
      <c r="I1790" s="357" t="s">
        <v>519</v>
      </c>
      <c r="J1790" s="356" t="s">
        <v>3175</v>
      </c>
      <c r="K1790" s="356" t="s">
        <v>704</v>
      </c>
      <c r="L1790" s="357" t="s">
        <v>428</v>
      </c>
      <c r="M1790" s="356">
        <v>1992</v>
      </c>
      <c r="N1790" s="374">
        <v>44645</v>
      </c>
      <c r="O1790" s="70">
        <f t="shared" si="154"/>
        <v>3</v>
      </c>
      <c r="P1790" s="70">
        <f t="shared" si="155"/>
        <v>3</v>
      </c>
      <c r="Q1790" s="135" t="str">
        <f t="shared" si="156"/>
        <v>Aquisição_de_Bens_Permanentes</v>
      </c>
    </row>
    <row r="1791" spans="1:17" ht="25.5" hidden="1" x14ac:dyDescent="0.2">
      <c r="A1791" s="366">
        <f t="shared" si="153"/>
        <v>1788</v>
      </c>
      <c r="B1791" s="351">
        <v>44649</v>
      </c>
      <c r="C1791" s="375">
        <v>44621</v>
      </c>
      <c r="D1791" s="353" t="s">
        <v>115</v>
      </c>
      <c r="E1791" s="353" t="s">
        <v>328</v>
      </c>
      <c r="F1791" s="354">
        <v>1000</v>
      </c>
      <c r="G1791" s="353" t="s">
        <v>1833</v>
      </c>
      <c r="H1791" s="353" t="s">
        <v>128</v>
      </c>
      <c r="I1791" s="357" t="s">
        <v>2512</v>
      </c>
      <c r="J1791" s="356" t="s">
        <v>728</v>
      </c>
      <c r="K1791" s="356" t="s">
        <v>704</v>
      </c>
      <c r="L1791" s="357" t="s">
        <v>428</v>
      </c>
      <c r="M1791" s="356">
        <v>1861937</v>
      </c>
      <c r="N1791" s="374">
        <v>44649</v>
      </c>
      <c r="O1791" s="70">
        <f t="shared" si="154"/>
        <v>3</v>
      </c>
      <c r="P1791" s="70">
        <f t="shared" si="155"/>
        <v>3</v>
      </c>
      <c r="Q1791" s="135" t="str">
        <f t="shared" si="156"/>
        <v>Gastos_Gerais</v>
      </c>
    </row>
    <row r="1792" spans="1:17" ht="36" hidden="1" x14ac:dyDescent="0.2">
      <c r="A1792" s="366">
        <f t="shared" si="153"/>
        <v>1789</v>
      </c>
      <c r="B1792" s="351">
        <v>44649</v>
      </c>
      <c r="C1792" s="375">
        <v>44621</v>
      </c>
      <c r="D1792" s="353" t="s">
        <v>115</v>
      </c>
      <c r="E1792" s="353" t="s">
        <v>318</v>
      </c>
      <c r="F1792" s="354">
        <v>640.52</v>
      </c>
      <c r="G1792" s="353" t="s">
        <v>3178</v>
      </c>
      <c r="H1792" s="353" t="s">
        <v>138</v>
      </c>
      <c r="I1792" s="357" t="s">
        <v>3179</v>
      </c>
      <c r="J1792" s="356" t="s">
        <v>3180</v>
      </c>
      <c r="K1792" s="356" t="s">
        <v>704</v>
      </c>
      <c r="L1792" s="357" t="s">
        <v>428</v>
      </c>
      <c r="M1792" s="356">
        <v>82</v>
      </c>
      <c r="N1792" s="374">
        <v>44648</v>
      </c>
      <c r="O1792" s="70">
        <f t="shared" si="154"/>
        <v>3</v>
      </c>
      <c r="P1792" s="70">
        <f t="shared" si="155"/>
        <v>3</v>
      </c>
      <c r="Q1792" s="135" t="str">
        <f t="shared" si="156"/>
        <v>Gastos_Gerais</v>
      </c>
    </row>
    <row r="1793" spans="1:17" ht="25.5" hidden="1" x14ac:dyDescent="0.2">
      <c r="A1793" s="366">
        <f t="shared" si="153"/>
        <v>1790</v>
      </c>
      <c r="B1793" s="351">
        <v>44649</v>
      </c>
      <c r="C1793" s="375">
        <v>44621</v>
      </c>
      <c r="D1793" s="353" t="s">
        <v>104</v>
      </c>
      <c r="E1793" s="353" t="s">
        <v>191</v>
      </c>
      <c r="F1793" s="354">
        <v>841.23</v>
      </c>
      <c r="G1793" s="353" t="s">
        <v>3181</v>
      </c>
      <c r="H1793" s="353" t="s">
        <v>658</v>
      </c>
      <c r="I1793" s="357" t="s">
        <v>3182</v>
      </c>
      <c r="J1793" s="356" t="s">
        <v>3183</v>
      </c>
      <c r="K1793" s="356" t="s">
        <v>732</v>
      </c>
      <c r="L1793" s="357" t="s">
        <v>1531</v>
      </c>
      <c r="M1793" s="356">
        <v>562431436</v>
      </c>
      <c r="N1793" s="374">
        <v>44649</v>
      </c>
      <c r="O1793" s="70">
        <f t="shared" si="154"/>
        <v>3</v>
      </c>
      <c r="P1793" s="70">
        <f t="shared" si="155"/>
        <v>3</v>
      </c>
      <c r="Q1793" s="135" t="str">
        <f t="shared" si="156"/>
        <v>Gastos_com_Pessoal</v>
      </c>
    </row>
    <row r="1794" spans="1:17" ht="25.5" hidden="1" x14ac:dyDescent="0.2">
      <c r="A1794" s="366">
        <f t="shared" si="153"/>
        <v>1791</v>
      </c>
      <c r="B1794" s="351">
        <v>44649</v>
      </c>
      <c r="C1794" s="375">
        <v>44621</v>
      </c>
      <c r="D1794" s="353" t="s">
        <v>104</v>
      </c>
      <c r="E1794" s="353" t="s">
        <v>189</v>
      </c>
      <c r="F1794" s="354">
        <v>2402.2199999999998</v>
      </c>
      <c r="G1794" s="353" t="s">
        <v>3184</v>
      </c>
      <c r="H1794" s="353" t="s">
        <v>658</v>
      </c>
      <c r="I1794" s="357" t="s">
        <v>3182</v>
      </c>
      <c r="J1794" s="356" t="s">
        <v>3183</v>
      </c>
      <c r="K1794" s="356" t="s">
        <v>732</v>
      </c>
      <c r="L1794" s="357" t="s">
        <v>1531</v>
      </c>
      <c r="M1794" s="356">
        <v>562431436</v>
      </c>
      <c r="N1794" s="374">
        <v>44649</v>
      </c>
      <c r="O1794" s="70">
        <f t="shared" si="154"/>
        <v>3</v>
      </c>
      <c r="P1794" s="70">
        <f t="shared" si="155"/>
        <v>3</v>
      </c>
      <c r="Q1794" s="135" t="str">
        <f t="shared" si="156"/>
        <v>Gastos_com_Pessoal</v>
      </c>
    </row>
    <row r="1795" spans="1:17" ht="25.5" hidden="1" x14ac:dyDescent="0.2">
      <c r="A1795" s="366">
        <f t="shared" si="153"/>
        <v>1792</v>
      </c>
      <c r="B1795" s="351">
        <v>44649</v>
      </c>
      <c r="C1795" s="375">
        <v>44621</v>
      </c>
      <c r="D1795" s="353" t="s">
        <v>104</v>
      </c>
      <c r="E1795" s="353" t="s">
        <v>191</v>
      </c>
      <c r="F1795" s="354">
        <v>933.67</v>
      </c>
      <c r="G1795" s="353" t="s">
        <v>3185</v>
      </c>
      <c r="H1795" s="353" t="s">
        <v>136</v>
      </c>
      <c r="I1795" s="357" t="s">
        <v>3186</v>
      </c>
      <c r="J1795" s="356" t="s">
        <v>3187</v>
      </c>
      <c r="K1795" s="356" t="s">
        <v>732</v>
      </c>
      <c r="L1795" s="357" t="s">
        <v>1531</v>
      </c>
      <c r="M1795" s="356">
        <v>562431436</v>
      </c>
      <c r="N1795" s="374">
        <v>44649</v>
      </c>
      <c r="O1795" s="70">
        <f t="shared" si="154"/>
        <v>3</v>
      </c>
      <c r="P1795" s="70">
        <f t="shared" si="155"/>
        <v>3</v>
      </c>
      <c r="Q1795" s="135" t="str">
        <f t="shared" si="156"/>
        <v>Gastos_com_Pessoal</v>
      </c>
    </row>
    <row r="1796" spans="1:17" ht="25.5" hidden="1" x14ac:dyDescent="0.2">
      <c r="A1796" s="366">
        <f t="shared" si="153"/>
        <v>1793</v>
      </c>
      <c r="B1796" s="351">
        <v>44649</v>
      </c>
      <c r="C1796" s="375">
        <v>44621</v>
      </c>
      <c r="D1796" s="353" t="s">
        <v>104</v>
      </c>
      <c r="E1796" s="353" t="s">
        <v>189</v>
      </c>
      <c r="F1796" s="354">
        <v>2623.91</v>
      </c>
      <c r="G1796" s="353" t="s">
        <v>3188</v>
      </c>
      <c r="H1796" s="353" t="s">
        <v>136</v>
      </c>
      <c r="I1796" s="357" t="s">
        <v>3186</v>
      </c>
      <c r="J1796" s="356" t="s">
        <v>3187</v>
      </c>
      <c r="K1796" s="356" t="s">
        <v>732</v>
      </c>
      <c r="L1796" s="357" t="s">
        <v>1531</v>
      </c>
      <c r="M1796" s="356">
        <v>562431436</v>
      </c>
      <c r="N1796" s="374">
        <v>44649</v>
      </c>
      <c r="O1796" s="70">
        <f t="shared" si="154"/>
        <v>3</v>
      </c>
      <c r="P1796" s="70">
        <f t="shared" si="155"/>
        <v>3</v>
      </c>
      <c r="Q1796" s="135" t="str">
        <f t="shared" si="156"/>
        <v>Gastos_com_Pessoal</v>
      </c>
    </row>
    <row r="1797" spans="1:17" ht="25.5" hidden="1" x14ac:dyDescent="0.2">
      <c r="A1797" s="366">
        <f t="shared" si="153"/>
        <v>1794</v>
      </c>
      <c r="B1797" s="351">
        <v>44649</v>
      </c>
      <c r="C1797" s="375">
        <v>44621</v>
      </c>
      <c r="D1797" s="353" t="s">
        <v>104</v>
      </c>
      <c r="E1797" s="353" t="s">
        <v>191</v>
      </c>
      <c r="F1797" s="354">
        <v>841.61</v>
      </c>
      <c r="G1797" s="353" t="s">
        <v>3189</v>
      </c>
      <c r="H1797" s="353" t="s">
        <v>135</v>
      </c>
      <c r="I1797" s="357" t="s">
        <v>3190</v>
      </c>
      <c r="J1797" s="356" t="s">
        <v>3191</v>
      </c>
      <c r="K1797" s="356" t="s">
        <v>732</v>
      </c>
      <c r="L1797" s="357" t="s">
        <v>1531</v>
      </c>
      <c r="M1797" s="356">
        <v>562431436</v>
      </c>
      <c r="N1797" s="374">
        <v>44649</v>
      </c>
      <c r="O1797" s="70">
        <f t="shared" si="154"/>
        <v>3</v>
      </c>
      <c r="P1797" s="70">
        <f t="shared" si="155"/>
        <v>3</v>
      </c>
      <c r="Q1797" s="135" t="str">
        <f t="shared" si="156"/>
        <v>Gastos_com_Pessoal</v>
      </c>
    </row>
    <row r="1798" spans="1:17" ht="25.5" hidden="1" x14ac:dyDescent="0.2">
      <c r="A1798" s="366">
        <f t="shared" si="153"/>
        <v>1795</v>
      </c>
      <c r="B1798" s="351">
        <v>44649</v>
      </c>
      <c r="C1798" s="375">
        <v>44621</v>
      </c>
      <c r="D1798" s="353" t="s">
        <v>104</v>
      </c>
      <c r="E1798" s="353" t="s">
        <v>189</v>
      </c>
      <c r="F1798" s="354">
        <v>2457.7399999999998</v>
      </c>
      <c r="G1798" s="353" t="s">
        <v>3192</v>
      </c>
      <c r="H1798" s="353" t="s">
        <v>135</v>
      </c>
      <c r="I1798" s="357" t="s">
        <v>3190</v>
      </c>
      <c r="J1798" s="356" t="s">
        <v>3191</v>
      </c>
      <c r="K1798" s="356" t="s">
        <v>732</v>
      </c>
      <c r="L1798" s="357" t="s">
        <v>1531</v>
      </c>
      <c r="M1798" s="356">
        <v>562431436</v>
      </c>
      <c r="N1798" s="374">
        <v>44649</v>
      </c>
      <c r="O1798" s="70">
        <f t="shared" si="154"/>
        <v>3</v>
      </c>
      <c r="P1798" s="70">
        <f t="shared" si="155"/>
        <v>3</v>
      </c>
      <c r="Q1798" s="135" t="str">
        <f t="shared" si="156"/>
        <v>Gastos_com_Pessoal</v>
      </c>
    </row>
    <row r="1799" spans="1:17" ht="25.5" hidden="1" x14ac:dyDescent="0.2">
      <c r="A1799" s="366">
        <f t="shared" si="153"/>
        <v>1796</v>
      </c>
      <c r="B1799" s="351">
        <v>44649</v>
      </c>
      <c r="C1799" s="375">
        <v>44621</v>
      </c>
      <c r="D1799" s="353" t="s">
        <v>104</v>
      </c>
      <c r="E1799" s="353" t="s">
        <v>191</v>
      </c>
      <c r="F1799" s="354">
        <v>740.36</v>
      </c>
      <c r="G1799" s="353" t="s">
        <v>3193</v>
      </c>
      <c r="H1799" s="353" t="s">
        <v>765</v>
      </c>
      <c r="I1799" s="357" t="s">
        <v>3194</v>
      </c>
      <c r="J1799" s="356" t="s">
        <v>3195</v>
      </c>
      <c r="K1799" s="356" t="s">
        <v>732</v>
      </c>
      <c r="L1799" s="357" t="s">
        <v>1531</v>
      </c>
      <c r="M1799" s="356">
        <v>562431436</v>
      </c>
      <c r="N1799" s="374">
        <v>44649</v>
      </c>
      <c r="O1799" s="70">
        <f t="shared" si="154"/>
        <v>3</v>
      </c>
      <c r="P1799" s="70">
        <f t="shared" si="155"/>
        <v>3</v>
      </c>
      <c r="Q1799" s="135" t="str">
        <f t="shared" si="156"/>
        <v>Gastos_com_Pessoal</v>
      </c>
    </row>
    <row r="1800" spans="1:17" ht="25.5" hidden="1" x14ac:dyDescent="0.2">
      <c r="A1800" s="366">
        <f t="shared" si="153"/>
        <v>1797</v>
      </c>
      <c r="B1800" s="351">
        <v>44649</v>
      </c>
      <c r="C1800" s="375">
        <v>44621</v>
      </c>
      <c r="D1800" s="353" t="s">
        <v>104</v>
      </c>
      <c r="E1800" s="353" t="s">
        <v>189</v>
      </c>
      <c r="F1800" s="354">
        <v>2184.42</v>
      </c>
      <c r="G1800" s="353" t="s">
        <v>3196</v>
      </c>
      <c r="H1800" s="353" t="s">
        <v>765</v>
      </c>
      <c r="I1800" s="357" t="s">
        <v>3194</v>
      </c>
      <c r="J1800" s="356" t="s">
        <v>3195</v>
      </c>
      <c r="K1800" s="356" t="s">
        <v>732</v>
      </c>
      <c r="L1800" s="357" t="s">
        <v>1531</v>
      </c>
      <c r="M1800" s="356">
        <v>562431436</v>
      </c>
      <c r="N1800" s="374">
        <v>44649</v>
      </c>
      <c r="O1800" s="70">
        <f t="shared" si="154"/>
        <v>3</v>
      </c>
      <c r="P1800" s="70">
        <f t="shared" si="155"/>
        <v>3</v>
      </c>
      <c r="Q1800" s="135" t="str">
        <f t="shared" si="156"/>
        <v>Gastos_com_Pessoal</v>
      </c>
    </row>
    <row r="1801" spans="1:17" ht="25.5" hidden="1" x14ac:dyDescent="0.2">
      <c r="A1801" s="366">
        <f t="shared" si="153"/>
        <v>1798</v>
      </c>
      <c r="B1801" s="351">
        <v>44649</v>
      </c>
      <c r="C1801" s="375">
        <v>44621</v>
      </c>
      <c r="D1801" s="353" t="s">
        <v>104</v>
      </c>
      <c r="E1801" s="353" t="s">
        <v>191</v>
      </c>
      <c r="F1801" s="354">
        <v>748.62</v>
      </c>
      <c r="G1801" s="353" t="s">
        <v>3197</v>
      </c>
      <c r="H1801" s="353" t="s">
        <v>138</v>
      </c>
      <c r="I1801" s="357" t="s">
        <v>3198</v>
      </c>
      <c r="J1801" s="356" t="s">
        <v>3199</v>
      </c>
      <c r="K1801" s="356" t="s">
        <v>732</v>
      </c>
      <c r="L1801" s="357" t="s">
        <v>1531</v>
      </c>
      <c r="M1801" s="356">
        <v>562431436</v>
      </c>
      <c r="N1801" s="374">
        <v>44649</v>
      </c>
      <c r="O1801" s="70">
        <f t="shared" si="154"/>
        <v>3</v>
      </c>
      <c r="P1801" s="70">
        <f t="shared" si="155"/>
        <v>3</v>
      </c>
      <c r="Q1801" s="135" t="str">
        <f t="shared" si="156"/>
        <v>Gastos_com_Pessoal</v>
      </c>
    </row>
    <row r="1802" spans="1:17" ht="25.5" hidden="1" x14ac:dyDescent="0.2">
      <c r="A1802" s="366">
        <f t="shared" si="153"/>
        <v>1799</v>
      </c>
      <c r="B1802" s="351">
        <v>44649</v>
      </c>
      <c r="C1802" s="375">
        <v>44621</v>
      </c>
      <c r="D1802" s="353" t="s">
        <v>104</v>
      </c>
      <c r="E1802" s="353" t="s">
        <v>189</v>
      </c>
      <c r="F1802" s="354">
        <v>2151.4499999999998</v>
      </c>
      <c r="G1802" s="353" t="s">
        <v>3200</v>
      </c>
      <c r="H1802" s="353" t="s">
        <v>138</v>
      </c>
      <c r="I1802" s="357" t="s">
        <v>3198</v>
      </c>
      <c r="J1802" s="356" t="s">
        <v>3199</v>
      </c>
      <c r="K1802" s="356" t="s">
        <v>732</v>
      </c>
      <c r="L1802" s="357" t="s">
        <v>1531</v>
      </c>
      <c r="M1802" s="356">
        <v>562431436</v>
      </c>
      <c r="N1802" s="374">
        <v>44649</v>
      </c>
      <c r="O1802" s="70">
        <f t="shared" si="154"/>
        <v>3</v>
      </c>
      <c r="P1802" s="70">
        <f t="shared" si="155"/>
        <v>3</v>
      </c>
      <c r="Q1802" s="135" t="str">
        <f t="shared" si="156"/>
        <v>Gastos_com_Pessoal</v>
      </c>
    </row>
    <row r="1803" spans="1:17" ht="25.5" hidden="1" x14ac:dyDescent="0.2">
      <c r="A1803" s="366">
        <f t="shared" si="153"/>
        <v>1800</v>
      </c>
      <c r="B1803" s="351">
        <v>44649</v>
      </c>
      <c r="C1803" s="375">
        <v>44621</v>
      </c>
      <c r="D1803" s="353" t="s">
        <v>104</v>
      </c>
      <c r="E1803" s="353" t="s">
        <v>191</v>
      </c>
      <c r="F1803" s="354">
        <v>596.42999999999995</v>
      </c>
      <c r="G1803" s="353" t="s">
        <v>3201</v>
      </c>
      <c r="H1803" s="353" t="s">
        <v>658</v>
      </c>
      <c r="I1803" s="357" t="s">
        <v>3202</v>
      </c>
      <c r="J1803" s="356" t="s">
        <v>3203</v>
      </c>
      <c r="K1803" s="356" t="s">
        <v>732</v>
      </c>
      <c r="L1803" s="357" t="s">
        <v>1531</v>
      </c>
      <c r="M1803" s="356">
        <v>562431436</v>
      </c>
      <c r="N1803" s="374">
        <v>44649</v>
      </c>
      <c r="O1803" s="70">
        <f t="shared" si="154"/>
        <v>3</v>
      </c>
      <c r="P1803" s="70">
        <f t="shared" si="155"/>
        <v>3</v>
      </c>
      <c r="Q1803" s="135" t="str">
        <f t="shared" si="156"/>
        <v>Gastos_com_Pessoal</v>
      </c>
    </row>
    <row r="1804" spans="1:17" ht="25.5" hidden="1" x14ac:dyDescent="0.2">
      <c r="A1804" s="366">
        <f t="shared" si="153"/>
        <v>1801</v>
      </c>
      <c r="B1804" s="351">
        <v>44649</v>
      </c>
      <c r="C1804" s="375">
        <v>44621</v>
      </c>
      <c r="D1804" s="353" t="s">
        <v>104</v>
      </c>
      <c r="E1804" s="353" t="s">
        <v>189</v>
      </c>
      <c r="F1804" s="354">
        <v>1753.17</v>
      </c>
      <c r="G1804" s="353" t="s">
        <v>3204</v>
      </c>
      <c r="H1804" s="353" t="s">
        <v>658</v>
      </c>
      <c r="I1804" s="357" t="s">
        <v>3202</v>
      </c>
      <c r="J1804" s="356" t="s">
        <v>3203</v>
      </c>
      <c r="K1804" s="356" t="s">
        <v>732</v>
      </c>
      <c r="L1804" s="357" t="s">
        <v>1531</v>
      </c>
      <c r="M1804" s="356">
        <v>562431436</v>
      </c>
      <c r="N1804" s="374">
        <v>44649</v>
      </c>
      <c r="O1804" s="70">
        <f t="shared" si="154"/>
        <v>3</v>
      </c>
      <c r="P1804" s="70">
        <f t="shared" si="155"/>
        <v>3</v>
      </c>
      <c r="Q1804" s="135" t="str">
        <f t="shared" si="156"/>
        <v>Gastos_com_Pessoal</v>
      </c>
    </row>
    <row r="1805" spans="1:17" ht="25.5" hidden="1" x14ac:dyDescent="0.2">
      <c r="A1805" s="366">
        <f t="shared" si="153"/>
        <v>1802</v>
      </c>
      <c r="B1805" s="351">
        <v>44649</v>
      </c>
      <c r="C1805" s="375">
        <v>44621</v>
      </c>
      <c r="D1805" s="353" t="s">
        <v>104</v>
      </c>
      <c r="E1805" s="353" t="s">
        <v>191</v>
      </c>
      <c r="F1805" s="354">
        <v>884.02</v>
      </c>
      <c r="G1805" s="353" t="s">
        <v>3205</v>
      </c>
      <c r="H1805" s="353" t="s">
        <v>658</v>
      </c>
      <c r="I1805" s="357" t="s">
        <v>3206</v>
      </c>
      <c r="J1805" s="356" t="s">
        <v>3207</v>
      </c>
      <c r="K1805" s="356" t="s">
        <v>732</v>
      </c>
      <c r="L1805" s="357" t="s">
        <v>1531</v>
      </c>
      <c r="M1805" s="356">
        <v>562431436</v>
      </c>
      <c r="N1805" s="374">
        <v>44649</v>
      </c>
      <c r="O1805" s="70">
        <f t="shared" si="154"/>
        <v>3</v>
      </c>
      <c r="P1805" s="70">
        <f t="shared" si="155"/>
        <v>3</v>
      </c>
      <c r="Q1805" s="135" t="str">
        <f t="shared" si="156"/>
        <v>Gastos_com_Pessoal</v>
      </c>
    </row>
    <row r="1806" spans="1:17" ht="25.5" hidden="1" x14ac:dyDescent="0.2">
      <c r="A1806" s="366">
        <f t="shared" si="153"/>
        <v>1803</v>
      </c>
      <c r="B1806" s="351">
        <v>44649</v>
      </c>
      <c r="C1806" s="375">
        <v>44621</v>
      </c>
      <c r="D1806" s="353" t="s">
        <v>104</v>
      </c>
      <c r="E1806" s="353" t="s">
        <v>189</v>
      </c>
      <c r="F1806" s="354">
        <v>2476.37</v>
      </c>
      <c r="G1806" s="353" t="s">
        <v>3208</v>
      </c>
      <c r="H1806" s="353" t="s">
        <v>658</v>
      </c>
      <c r="I1806" s="357" t="s">
        <v>3206</v>
      </c>
      <c r="J1806" s="356" t="s">
        <v>3207</v>
      </c>
      <c r="K1806" s="356" t="s">
        <v>732</v>
      </c>
      <c r="L1806" s="357" t="s">
        <v>1531</v>
      </c>
      <c r="M1806" s="356">
        <v>562431436</v>
      </c>
      <c r="N1806" s="374">
        <v>44649</v>
      </c>
      <c r="O1806" s="70">
        <f t="shared" si="154"/>
        <v>3</v>
      </c>
      <c r="P1806" s="70">
        <f t="shared" si="155"/>
        <v>3</v>
      </c>
      <c r="Q1806" s="135" t="str">
        <f t="shared" si="156"/>
        <v>Gastos_com_Pessoal</v>
      </c>
    </row>
    <row r="1807" spans="1:17" ht="25.5" hidden="1" x14ac:dyDescent="0.2">
      <c r="A1807" s="366">
        <f t="shared" si="153"/>
        <v>1804</v>
      </c>
      <c r="B1807" s="351">
        <v>44649</v>
      </c>
      <c r="C1807" s="375">
        <v>44621</v>
      </c>
      <c r="D1807" s="353" t="s">
        <v>104</v>
      </c>
      <c r="E1807" s="353" t="s">
        <v>191</v>
      </c>
      <c r="F1807" s="354">
        <v>831.76</v>
      </c>
      <c r="G1807" s="353" t="s">
        <v>3209</v>
      </c>
      <c r="H1807" s="353" t="s">
        <v>658</v>
      </c>
      <c r="I1807" s="357" t="s">
        <v>3210</v>
      </c>
      <c r="J1807" s="356" t="s">
        <v>3211</v>
      </c>
      <c r="K1807" s="356" t="s">
        <v>732</v>
      </c>
      <c r="L1807" s="357" t="s">
        <v>1531</v>
      </c>
      <c r="M1807" s="356">
        <v>562431436</v>
      </c>
      <c r="N1807" s="374">
        <v>44649</v>
      </c>
      <c r="O1807" s="70">
        <f t="shared" si="154"/>
        <v>3</v>
      </c>
      <c r="P1807" s="70">
        <f t="shared" si="155"/>
        <v>3</v>
      </c>
      <c r="Q1807" s="135" t="str">
        <f t="shared" si="156"/>
        <v>Gastos_com_Pessoal</v>
      </c>
    </row>
    <row r="1808" spans="1:17" ht="25.5" hidden="1" x14ac:dyDescent="0.2">
      <c r="A1808" s="366">
        <f t="shared" si="153"/>
        <v>1805</v>
      </c>
      <c r="B1808" s="351">
        <v>44649</v>
      </c>
      <c r="C1808" s="375">
        <v>44621</v>
      </c>
      <c r="D1808" s="353" t="s">
        <v>104</v>
      </c>
      <c r="E1808" s="353" t="s">
        <v>189</v>
      </c>
      <c r="F1808" s="354">
        <v>2351.14</v>
      </c>
      <c r="G1808" s="353" t="s">
        <v>3212</v>
      </c>
      <c r="H1808" s="353" t="s">
        <v>658</v>
      </c>
      <c r="I1808" s="357" t="s">
        <v>3210</v>
      </c>
      <c r="J1808" s="356" t="s">
        <v>3211</v>
      </c>
      <c r="K1808" s="356" t="s">
        <v>732</v>
      </c>
      <c r="L1808" s="357" t="s">
        <v>1531</v>
      </c>
      <c r="M1808" s="356">
        <v>562431436</v>
      </c>
      <c r="N1808" s="374">
        <v>44649</v>
      </c>
      <c r="O1808" s="70">
        <f t="shared" si="154"/>
        <v>3</v>
      </c>
      <c r="P1808" s="70">
        <f t="shared" si="155"/>
        <v>3</v>
      </c>
      <c r="Q1808" s="135" t="str">
        <f t="shared" si="156"/>
        <v>Gastos_com_Pessoal</v>
      </c>
    </row>
    <row r="1809" spans="1:17" ht="25.5" hidden="1" x14ac:dyDescent="0.2">
      <c r="A1809" s="366">
        <f t="shared" si="153"/>
        <v>1806</v>
      </c>
      <c r="B1809" s="351">
        <v>44649</v>
      </c>
      <c r="C1809" s="375">
        <v>44621</v>
      </c>
      <c r="D1809" s="353" t="s">
        <v>104</v>
      </c>
      <c r="E1809" s="353" t="s">
        <v>191</v>
      </c>
      <c r="F1809" s="354">
        <v>818.14</v>
      </c>
      <c r="G1809" s="353" t="s">
        <v>3213</v>
      </c>
      <c r="H1809" s="353" t="s">
        <v>658</v>
      </c>
      <c r="I1809" s="357" t="s">
        <v>3214</v>
      </c>
      <c r="J1809" s="356" t="s">
        <v>3215</v>
      </c>
      <c r="K1809" s="356" t="s">
        <v>732</v>
      </c>
      <c r="L1809" s="357" t="s">
        <v>1531</v>
      </c>
      <c r="M1809" s="356">
        <v>562431436</v>
      </c>
      <c r="N1809" s="374">
        <v>44649</v>
      </c>
      <c r="O1809" s="70">
        <f t="shared" si="154"/>
        <v>3</v>
      </c>
      <c r="P1809" s="70">
        <f t="shared" si="155"/>
        <v>3</v>
      </c>
      <c r="Q1809" s="135" t="str">
        <f t="shared" si="156"/>
        <v>Gastos_com_Pessoal</v>
      </c>
    </row>
    <row r="1810" spans="1:17" ht="25.5" hidden="1" x14ac:dyDescent="0.2">
      <c r="A1810" s="366">
        <f t="shared" si="153"/>
        <v>1807</v>
      </c>
      <c r="B1810" s="351">
        <v>44649</v>
      </c>
      <c r="C1810" s="375">
        <v>44621</v>
      </c>
      <c r="D1810" s="353" t="s">
        <v>104</v>
      </c>
      <c r="E1810" s="353" t="s">
        <v>189</v>
      </c>
      <c r="F1810" s="354">
        <v>2318.23</v>
      </c>
      <c r="G1810" s="353" t="s">
        <v>3216</v>
      </c>
      <c r="H1810" s="353" t="s">
        <v>658</v>
      </c>
      <c r="I1810" s="357" t="s">
        <v>3214</v>
      </c>
      <c r="J1810" s="356" t="s">
        <v>3215</v>
      </c>
      <c r="K1810" s="356" t="s">
        <v>732</v>
      </c>
      <c r="L1810" s="357" t="s">
        <v>1531</v>
      </c>
      <c r="M1810" s="356">
        <v>562431436</v>
      </c>
      <c r="N1810" s="374">
        <v>44649</v>
      </c>
      <c r="O1810" s="70">
        <f t="shared" si="154"/>
        <v>3</v>
      </c>
      <c r="P1810" s="70">
        <f t="shared" si="155"/>
        <v>3</v>
      </c>
      <c r="Q1810" s="135" t="str">
        <f t="shared" si="156"/>
        <v>Gastos_com_Pessoal</v>
      </c>
    </row>
    <row r="1811" spans="1:17" ht="25.5" hidden="1" x14ac:dyDescent="0.2">
      <c r="A1811" s="366">
        <f t="shared" si="153"/>
        <v>1808</v>
      </c>
      <c r="B1811" s="351">
        <v>44649</v>
      </c>
      <c r="C1811" s="375">
        <v>44621</v>
      </c>
      <c r="D1811" s="353" t="s">
        <v>104</v>
      </c>
      <c r="E1811" s="353" t="s">
        <v>191</v>
      </c>
      <c r="F1811" s="354">
        <v>828.64</v>
      </c>
      <c r="G1811" s="353" t="s">
        <v>3217</v>
      </c>
      <c r="H1811" s="353" t="s">
        <v>658</v>
      </c>
      <c r="I1811" s="357" t="s">
        <v>3218</v>
      </c>
      <c r="J1811" s="356" t="s">
        <v>3219</v>
      </c>
      <c r="K1811" s="356" t="s">
        <v>732</v>
      </c>
      <c r="L1811" s="357" t="s">
        <v>1531</v>
      </c>
      <c r="M1811" s="356">
        <v>562431436</v>
      </c>
      <c r="N1811" s="374">
        <v>44649</v>
      </c>
      <c r="O1811" s="70">
        <f t="shared" si="154"/>
        <v>3</v>
      </c>
      <c r="P1811" s="70">
        <f t="shared" si="155"/>
        <v>3</v>
      </c>
      <c r="Q1811" s="135" t="str">
        <f t="shared" si="156"/>
        <v>Gastos_com_Pessoal</v>
      </c>
    </row>
    <row r="1812" spans="1:17" ht="25.5" hidden="1" x14ac:dyDescent="0.2">
      <c r="A1812" s="366">
        <f t="shared" si="153"/>
        <v>1809</v>
      </c>
      <c r="B1812" s="351">
        <v>44649</v>
      </c>
      <c r="C1812" s="375">
        <v>44621</v>
      </c>
      <c r="D1812" s="353" t="s">
        <v>104</v>
      </c>
      <c r="E1812" s="353" t="s">
        <v>189</v>
      </c>
      <c r="F1812" s="354">
        <v>2343.6</v>
      </c>
      <c r="G1812" s="353" t="s">
        <v>3220</v>
      </c>
      <c r="H1812" s="353" t="s">
        <v>658</v>
      </c>
      <c r="I1812" s="357" t="s">
        <v>3218</v>
      </c>
      <c r="J1812" s="356" t="s">
        <v>3219</v>
      </c>
      <c r="K1812" s="356" t="s">
        <v>732</v>
      </c>
      <c r="L1812" s="357" t="s">
        <v>1531</v>
      </c>
      <c r="M1812" s="356">
        <v>562431436</v>
      </c>
      <c r="N1812" s="374">
        <v>44649</v>
      </c>
      <c r="O1812" s="70">
        <f t="shared" si="154"/>
        <v>3</v>
      </c>
      <c r="P1812" s="70">
        <f t="shared" si="155"/>
        <v>3</v>
      </c>
      <c r="Q1812" s="135" t="str">
        <f t="shared" si="156"/>
        <v>Gastos_com_Pessoal</v>
      </c>
    </row>
    <row r="1813" spans="1:17" ht="25.5" hidden="1" x14ac:dyDescent="0.2">
      <c r="A1813" s="366">
        <f t="shared" si="153"/>
        <v>1810</v>
      </c>
      <c r="B1813" s="351">
        <v>44649</v>
      </c>
      <c r="C1813" s="375">
        <v>44621</v>
      </c>
      <c r="D1813" s="353" t="s">
        <v>104</v>
      </c>
      <c r="E1813" s="353" t="s">
        <v>191</v>
      </c>
      <c r="F1813" s="354">
        <v>844.34</v>
      </c>
      <c r="G1813" s="353" t="s">
        <v>3221</v>
      </c>
      <c r="H1813" s="353" t="s">
        <v>765</v>
      </c>
      <c r="I1813" s="357" t="s">
        <v>3222</v>
      </c>
      <c r="J1813" s="356" t="s">
        <v>3223</v>
      </c>
      <c r="K1813" s="356" t="s">
        <v>732</v>
      </c>
      <c r="L1813" s="357" t="s">
        <v>1531</v>
      </c>
      <c r="M1813" s="356">
        <v>562431436</v>
      </c>
      <c r="N1813" s="374">
        <v>44649</v>
      </c>
      <c r="O1813" s="70">
        <f t="shared" si="154"/>
        <v>3</v>
      </c>
      <c r="P1813" s="70">
        <f t="shared" si="155"/>
        <v>3</v>
      </c>
      <c r="Q1813" s="135" t="str">
        <f t="shared" si="156"/>
        <v>Gastos_com_Pessoal</v>
      </c>
    </row>
    <row r="1814" spans="1:17" ht="25.5" hidden="1" x14ac:dyDescent="0.2">
      <c r="A1814" s="366">
        <f t="shared" si="153"/>
        <v>1811</v>
      </c>
      <c r="B1814" s="351">
        <v>44649</v>
      </c>
      <c r="C1814" s="375">
        <v>44621</v>
      </c>
      <c r="D1814" s="353" t="s">
        <v>104</v>
      </c>
      <c r="E1814" s="353" t="s">
        <v>189</v>
      </c>
      <c r="F1814" s="354">
        <v>2381.33</v>
      </c>
      <c r="G1814" s="353" t="s">
        <v>3224</v>
      </c>
      <c r="H1814" s="353" t="s">
        <v>765</v>
      </c>
      <c r="I1814" s="357" t="s">
        <v>3222</v>
      </c>
      <c r="J1814" s="356" t="s">
        <v>3223</v>
      </c>
      <c r="K1814" s="356" t="s">
        <v>732</v>
      </c>
      <c r="L1814" s="357" t="s">
        <v>1531</v>
      </c>
      <c r="M1814" s="356">
        <v>562431436</v>
      </c>
      <c r="N1814" s="374">
        <v>44649</v>
      </c>
      <c r="O1814" s="70">
        <f t="shared" si="154"/>
        <v>3</v>
      </c>
      <c r="P1814" s="70">
        <f t="shared" si="155"/>
        <v>3</v>
      </c>
      <c r="Q1814" s="135" t="str">
        <f t="shared" si="156"/>
        <v>Gastos_com_Pessoal</v>
      </c>
    </row>
    <row r="1815" spans="1:17" ht="25.5" hidden="1" x14ac:dyDescent="0.2">
      <c r="A1815" s="366">
        <f t="shared" si="153"/>
        <v>1812</v>
      </c>
      <c r="B1815" s="351">
        <v>44649</v>
      </c>
      <c r="C1815" s="375">
        <v>44621</v>
      </c>
      <c r="D1815" s="353" t="s">
        <v>104</v>
      </c>
      <c r="E1815" s="353" t="s">
        <v>191</v>
      </c>
      <c r="F1815" s="354">
        <v>497.54</v>
      </c>
      <c r="G1815" s="353" t="s">
        <v>3225</v>
      </c>
      <c r="H1815" s="353" t="s">
        <v>136</v>
      </c>
      <c r="I1815" s="357" t="s">
        <v>3226</v>
      </c>
      <c r="J1815" s="356" t="s">
        <v>3227</v>
      </c>
      <c r="K1815" s="356" t="s">
        <v>732</v>
      </c>
      <c r="L1815" s="357" t="s">
        <v>1531</v>
      </c>
      <c r="M1815" s="356">
        <v>562431436</v>
      </c>
      <c r="N1815" s="374">
        <v>44649</v>
      </c>
      <c r="O1815" s="70">
        <f t="shared" si="154"/>
        <v>3</v>
      </c>
      <c r="P1815" s="70">
        <f t="shared" si="155"/>
        <v>3</v>
      </c>
      <c r="Q1815" s="135" t="str">
        <f t="shared" si="156"/>
        <v>Gastos_com_Pessoal</v>
      </c>
    </row>
    <row r="1816" spans="1:17" ht="25.5" hidden="1" x14ac:dyDescent="0.2">
      <c r="A1816" s="366">
        <f t="shared" si="153"/>
        <v>1813</v>
      </c>
      <c r="B1816" s="351">
        <v>44649</v>
      </c>
      <c r="C1816" s="375">
        <v>44621</v>
      </c>
      <c r="D1816" s="353" t="s">
        <v>104</v>
      </c>
      <c r="E1816" s="353" t="s">
        <v>189</v>
      </c>
      <c r="F1816" s="354">
        <v>1492.61</v>
      </c>
      <c r="G1816" s="353" t="s">
        <v>3228</v>
      </c>
      <c r="H1816" s="353" t="s">
        <v>136</v>
      </c>
      <c r="I1816" s="357" t="s">
        <v>3226</v>
      </c>
      <c r="J1816" s="356" t="s">
        <v>3227</v>
      </c>
      <c r="K1816" s="356" t="s">
        <v>732</v>
      </c>
      <c r="L1816" s="357" t="s">
        <v>1531</v>
      </c>
      <c r="M1816" s="356">
        <v>562431436</v>
      </c>
      <c r="N1816" s="374">
        <v>44649</v>
      </c>
      <c r="O1816" s="70">
        <f t="shared" si="154"/>
        <v>3</v>
      </c>
      <c r="P1816" s="70">
        <f t="shared" si="155"/>
        <v>3</v>
      </c>
      <c r="Q1816" s="135" t="str">
        <f t="shared" si="156"/>
        <v>Gastos_com_Pessoal</v>
      </c>
    </row>
    <row r="1817" spans="1:17" ht="25.5" hidden="1" x14ac:dyDescent="0.2">
      <c r="A1817" s="366">
        <f t="shared" si="153"/>
        <v>1814</v>
      </c>
      <c r="B1817" s="351">
        <v>44649</v>
      </c>
      <c r="C1817" s="375">
        <v>44621</v>
      </c>
      <c r="D1817" s="353" t="s">
        <v>104</v>
      </c>
      <c r="E1817" s="353" t="s">
        <v>191</v>
      </c>
      <c r="F1817" s="354">
        <v>874.87</v>
      </c>
      <c r="G1817" s="353" t="s">
        <v>3229</v>
      </c>
      <c r="H1817" s="353" t="s">
        <v>658</v>
      </c>
      <c r="I1817" s="357" t="s">
        <v>3230</v>
      </c>
      <c r="J1817" s="356" t="s">
        <v>3231</v>
      </c>
      <c r="K1817" s="356" t="s">
        <v>732</v>
      </c>
      <c r="L1817" s="357" t="s">
        <v>1531</v>
      </c>
      <c r="M1817" s="356">
        <v>562431436</v>
      </c>
      <c r="N1817" s="374">
        <v>44649</v>
      </c>
      <c r="O1817" s="70">
        <f t="shared" si="154"/>
        <v>3</v>
      </c>
      <c r="P1817" s="70">
        <f t="shared" si="155"/>
        <v>3</v>
      </c>
      <c r="Q1817" s="135" t="str">
        <f t="shared" si="156"/>
        <v>Gastos_com_Pessoal</v>
      </c>
    </row>
    <row r="1818" spans="1:17" ht="25.5" hidden="1" x14ac:dyDescent="0.2">
      <c r="A1818" s="366">
        <f t="shared" si="153"/>
        <v>1815</v>
      </c>
      <c r="B1818" s="351">
        <v>44649</v>
      </c>
      <c r="C1818" s="375">
        <v>44621</v>
      </c>
      <c r="D1818" s="353" t="s">
        <v>104</v>
      </c>
      <c r="E1818" s="353" t="s">
        <v>189</v>
      </c>
      <c r="F1818" s="354">
        <v>2454.62</v>
      </c>
      <c r="G1818" s="353" t="s">
        <v>3232</v>
      </c>
      <c r="H1818" s="353" t="s">
        <v>658</v>
      </c>
      <c r="I1818" s="357" t="s">
        <v>3230</v>
      </c>
      <c r="J1818" s="356" t="s">
        <v>3231</v>
      </c>
      <c r="K1818" s="356" t="s">
        <v>732</v>
      </c>
      <c r="L1818" s="357" t="s">
        <v>1531</v>
      </c>
      <c r="M1818" s="356">
        <v>562431436</v>
      </c>
      <c r="N1818" s="374">
        <v>44649</v>
      </c>
      <c r="O1818" s="70">
        <f t="shared" si="154"/>
        <v>3</v>
      </c>
      <c r="P1818" s="70">
        <f t="shared" si="155"/>
        <v>3</v>
      </c>
      <c r="Q1818" s="135" t="str">
        <f t="shared" si="156"/>
        <v>Gastos_com_Pessoal</v>
      </c>
    </row>
    <row r="1819" spans="1:17" ht="25.5" hidden="1" x14ac:dyDescent="0.2">
      <c r="A1819" s="366">
        <f t="shared" si="153"/>
        <v>1816</v>
      </c>
      <c r="B1819" s="351">
        <v>44649</v>
      </c>
      <c r="C1819" s="375">
        <v>44621</v>
      </c>
      <c r="D1819" s="353" t="s">
        <v>104</v>
      </c>
      <c r="E1819" s="353" t="s">
        <v>191</v>
      </c>
      <c r="F1819" s="354">
        <v>917.01</v>
      </c>
      <c r="G1819" s="353" t="s">
        <v>3233</v>
      </c>
      <c r="H1819" s="353" t="s">
        <v>658</v>
      </c>
      <c r="I1819" s="357" t="s">
        <v>3234</v>
      </c>
      <c r="J1819" s="356" t="s">
        <v>3235</v>
      </c>
      <c r="K1819" s="356" t="s">
        <v>732</v>
      </c>
      <c r="L1819" s="357" t="s">
        <v>1531</v>
      </c>
      <c r="M1819" s="356">
        <v>562431436</v>
      </c>
      <c r="N1819" s="374">
        <v>44649</v>
      </c>
      <c r="O1819" s="70">
        <f t="shared" si="154"/>
        <v>3</v>
      </c>
      <c r="P1819" s="70">
        <f t="shared" si="155"/>
        <v>3</v>
      </c>
      <c r="Q1819" s="135" t="str">
        <f t="shared" si="156"/>
        <v>Gastos_com_Pessoal</v>
      </c>
    </row>
    <row r="1820" spans="1:17" ht="25.5" hidden="1" x14ac:dyDescent="0.2">
      <c r="A1820" s="366">
        <f t="shared" si="153"/>
        <v>1817</v>
      </c>
      <c r="B1820" s="351">
        <v>44649</v>
      </c>
      <c r="C1820" s="375">
        <v>44621</v>
      </c>
      <c r="D1820" s="353" t="s">
        <v>104</v>
      </c>
      <c r="E1820" s="353" t="s">
        <v>189</v>
      </c>
      <c r="F1820" s="354">
        <v>2555.63</v>
      </c>
      <c r="G1820" s="353" t="s">
        <v>3236</v>
      </c>
      <c r="H1820" s="353" t="s">
        <v>658</v>
      </c>
      <c r="I1820" s="357" t="s">
        <v>3234</v>
      </c>
      <c r="J1820" s="356" t="s">
        <v>3235</v>
      </c>
      <c r="K1820" s="356" t="s">
        <v>732</v>
      </c>
      <c r="L1820" s="357" t="s">
        <v>1531</v>
      </c>
      <c r="M1820" s="356">
        <v>562431436</v>
      </c>
      <c r="N1820" s="374">
        <v>44649</v>
      </c>
      <c r="O1820" s="70">
        <f t="shared" si="154"/>
        <v>3</v>
      </c>
      <c r="P1820" s="70">
        <f t="shared" si="155"/>
        <v>3</v>
      </c>
      <c r="Q1820" s="135" t="str">
        <f t="shared" si="156"/>
        <v>Gastos_com_Pessoal</v>
      </c>
    </row>
    <row r="1821" spans="1:17" ht="25.5" hidden="1" x14ac:dyDescent="0.2">
      <c r="A1821" s="366">
        <f t="shared" si="153"/>
        <v>1818</v>
      </c>
      <c r="B1821" s="351">
        <v>44649</v>
      </c>
      <c r="C1821" s="375">
        <v>44621</v>
      </c>
      <c r="D1821" s="353" t="s">
        <v>104</v>
      </c>
      <c r="E1821" s="353" t="s">
        <v>191</v>
      </c>
      <c r="F1821" s="354">
        <v>592.33000000000004</v>
      </c>
      <c r="G1821" s="353" t="s">
        <v>3237</v>
      </c>
      <c r="H1821" s="353" t="s">
        <v>658</v>
      </c>
      <c r="I1821" s="357" t="s">
        <v>3238</v>
      </c>
      <c r="J1821" s="356" t="s">
        <v>3239</v>
      </c>
      <c r="K1821" s="356" t="s">
        <v>732</v>
      </c>
      <c r="L1821" s="357" t="s">
        <v>1531</v>
      </c>
      <c r="M1821" s="356">
        <v>562431436</v>
      </c>
      <c r="N1821" s="374">
        <v>44649</v>
      </c>
      <c r="O1821" s="70">
        <f t="shared" si="154"/>
        <v>3</v>
      </c>
      <c r="P1821" s="70">
        <f t="shared" si="155"/>
        <v>3</v>
      </c>
      <c r="Q1821" s="135" t="str">
        <f t="shared" si="156"/>
        <v>Gastos_com_Pessoal</v>
      </c>
    </row>
    <row r="1822" spans="1:17" ht="25.5" hidden="1" x14ac:dyDescent="0.2">
      <c r="A1822" s="366">
        <f t="shared" si="153"/>
        <v>1819</v>
      </c>
      <c r="B1822" s="351">
        <v>44649</v>
      </c>
      <c r="C1822" s="375">
        <v>44621</v>
      </c>
      <c r="D1822" s="353" t="s">
        <v>104</v>
      </c>
      <c r="E1822" s="353" t="s">
        <v>189</v>
      </c>
      <c r="F1822" s="354">
        <v>1742.19</v>
      </c>
      <c r="G1822" s="353" t="s">
        <v>3240</v>
      </c>
      <c r="H1822" s="353" t="s">
        <v>658</v>
      </c>
      <c r="I1822" s="357" t="s">
        <v>3238</v>
      </c>
      <c r="J1822" s="356" t="s">
        <v>3239</v>
      </c>
      <c r="K1822" s="356" t="s">
        <v>732</v>
      </c>
      <c r="L1822" s="357" t="s">
        <v>1531</v>
      </c>
      <c r="M1822" s="356">
        <v>562431436</v>
      </c>
      <c r="N1822" s="374">
        <v>44649</v>
      </c>
      <c r="O1822" s="70">
        <f t="shared" si="154"/>
        <v>3</v>
      </c>
      <c r="P1822" s="70">
        <f t="shared" si="155"/>
        <v>3</v>
      </c>
      <c r="Q1822" s="135" t="str">
        <f t="shared" si="156"/>
        <v>Gastos_com_Pessoal</v>
      </c>
    </row>
    <row r="1823" spans="1:17" ht="25.5" hidden="1" x14ac:dyDescent="0.2">
      <c r="A1823" s="366">
        <f t="shared" si="153"/>
        <v>1820</v>
      </c>
      <c r="B1823" s="351">
        <v>44649</v>
      </c>
      <c r="C1823" s="375">
        <v>44621</v>
      </c>
      <c r="D1823" s="353" t="s">
        <v>104</v>
      </c>
      <c r="E1823" s="353" t="s">
        <v>191</v>
      </c>
      <c r="F1823" s="354">
        <v>891.42</v>
      </c>
      <c r="G1823" s="353" t="s">
        <v>3241</v>
      </c>
      <c r="H1823" s="353" t="s">
        <v>658</v>
      </c>
      <c r="I1823" s="357" t="s">
        <v>3242</v>
      </c>
      <c r="J1823" s="356" t="s">
        <v>3243</v>
      </c>
      <c r="K1823" s="356" t="s">
        <v>732</v>
      </c>
      <c r="L1823" s="357" t="s">
        <v>1531</v>
      </c>
      <c r="M1823" s="356">
        <v>562431436</v>
      </c>
      <c r="N1823" s="374">
        <v>44649</v>
      </c>
      <c r="O1823" s="70">
        <f t="shared" si="154"/>
        <v>3</v>
      </c>
      <c r="P1823" s="70">
        <f t="shared" si="155"/>
        <v>3</v>
      </c>
      <c r="Q1823" s="135" t="str">
        <f t="shared" si="156"/>
        <v>Gastos_com_Pessoal</v>
      </c>
    </row>
    <row r="1824" spans="1:17" ht="25.5" hidden="1" x14ac:dyDescent="0.2">
      <c r="A1824" s="366">
        <f t="shared" si="153"/>
        <v>1821</v>
      </c>
      <c r="B1824" s="351">
        <v>44649</v>
      </c>
      <c r="C1824" s="375">
        <v>44621</v>
      </c>
      <c r="D1824" s="353" t="s">
        <v>104</v>
      </c>
      <c r="E1824" s="353" t="s">
        <v>189</v>
      </c>
      <c r="F1824" s="354">
        <v>2494.2600000000002</v>
      </c>
      <c r="G1824" s="353" t="s">
        <v>3244</v>
      </c>
      <c r="H1824" s="353" t="s">
        <v>658</v>
      </c>
      <c r="I1824" s="357" t="s">
        <v>3242</v>
      </c>
      <c r="J1824" s="356" t="s">
        <v>3243</v>
      </c>
      <c r="K1824" s="356" t="s">
        <v>732</v>
      </c>
      <c r="L1824" s="357" t="s">
        <v>1531</v>
      </c>
      <c r="M1824" s="356">
        <v>562431436</v>
      </c>
      <c r="N1824" s="374">
        <v>44649</v>
      </c>
      <c r="O1824" s="70">
        <f t="shared" si="154"/>
        <v>3</v>
      </c>
      <c r="P1824" s="70">
        <f t="shared" si="155"/>
        <v>3</v>
      </c>
      <c r="Q1824" s="135" t="str">
        <f t="shared" si="156"/>
        <v>Gastos_com_Pessoal</v>
      </c>
    </row>
    <row r="1825" spans="1:17" ht="25.5" hidden="1" x14ac:dyDescent="0.2">
      <c r="A1825" s="366">
        <f t="shared" si="153"/>
        <v>1822</v>
      </c>
      <c r="B1825" s="351">
        <v>44649</v>
      </c>
      <c r="C1825" s="375">
        <v>44621</v>
      </c>
      <c r="D1825" s="353" t="s">
        <v>104</v>
      </c>
      <c r="E1825" s="353" t="s">
        <v>191</v>
      </c>
      <c r="F1825" s="354">
        <v>996.25</v>
      </c>
      <c r="G1825" s="353" t="s">
        <v>3245</v>
      </c>
      <c r="H1825" s="353" t="s">
        <v>136</v>
      </c>
      <c r="I1825" s="357" t="s">
        <v>3246</v>
      </c>
      <c r="J1825" s="356" t="s">
        <v>3247</v>
      </c>
      <c r="K1825" s="356" t="s">
        <v>732</v>
      </c>
      <c r="L1825" s="357" t="s">
        <v>1531</v>
      </c>
      <c r="M1825" s="356">
        <v>562431436</v>
      </c>
      <c r="N1825" s="374">
        <v>44649</v>
      </c>
      <c r="O1825" s="70">
        <f t="shared" si="154"/>
        <v>3</v>
      </c>
      <c r="P1825" s="70">
        <f t="shared" si="155"/>
        <v>3</v>
      </c>
      <c r="Q1825" s="135" t="str">
        <f t="shared" si="156"/>
        <v>Gastos_com_Pessoal</v>
      </c>
    </row>
    <row r="1826" spans="1:17" ht="25.5" hidden="1" x14ac:dyDescent="0.2">
      <c r="A1826" s="366">
        <f t="shared" si="153"/>
        <v>1823</v>
      </c>
      <c r="B1826" s="351">
        <v>44649</v>
      </c>
      <c r="C1826" s="375">
        <v>44621</v>
      </c>
      <c r="D1826" s="353" t="s">
        <v>104</v>
      </c>
      <c r="E1826" s="353" t="s">
        <v>189</v>
      </c>
      <c r="F1826" s="354">
        <v>2728.15</v>
      </c>
      <c r="G1826" s="353" t="s">
        <v>3248</v>
      </c>
      <c r="H1826" s="353" t="s">
        <v>136</v>
      </c>
      <c r="I1826" s="357" t="s">
        <v>3246</v>
      </c>
      <c r="J1826" s="356" t="s">
        <v>3247</v>
      </c>
      <c r="K1826" s="356" t="s">
        <v>732</v>
      </c>
      <c r="L1826" s="357" t="s">
        <v>1531</v>
      </c>
      <c r="M1826" s="356">
        <v>562431436</v>
      </c>
      <c r="N1826" s="374">
        <v>44649</v>
      </c>
      <c r="O1826" s="70">
        <f t="shared" si="154"/>
        <v>3</v>
      </c>
      <c r="P1826" s="70">
        <f t="shared" si="155"/>
        <v>3</v>
      </c>
      <c r="Q1826" s="135" t="str">
        <f t="shared" si="156"/>
        <v>Gastos_com_Pessoal</v>
      </c>
    </row>
    <row r="1827" spans="1:17" ht="25.5" hidden="1" x14ac:dyDescent="0.2">
      <c r="A1827" s="366">
        <f t="shared" si="153"/>
        <v>1824</v>
      </c>
      <c r="B1827" s="351">
        <v>44649</v>
      </c>
      <c r="C1827" s="375">
        <v>44621</v>
      </c>
      <c r="D1827" s="353" t="s">
        <v>104</v>
      </c>
      <c r="E1827" s="353" t="s">
        <v>191</v>
      </c>
      <c r="F1827" s="354">
        <v>926.19</v>
      </c>
      <c r="G1827" s="353" t="s">
        <v>3249</v>
      </c>
      <c r="H1827" s="353" t="s">
        <v>658</v>
      </c>
      <c r="I1827" s="357" t="s">
        <v>3250</v>
      </c>
      <c r="J1827" s="356" t="s">
        <v>3251</v>
      </c>
      <c r="K1827" s="356" t="s">
        <v>732</v>
      </c>
      <c r="L1827" s="357" t="s">
        <v>1531</v>
      </c>
      <c r="M1827" s="356">
        <v>562431436</v>
      </c>
      <c r="N1827" s="374">
        <v>44649</v>
      </c>
      <c r="O1827" s="70">
        <f t="shared" si="154"/>
        <v>3</v>
      </c>
      <c r="P1827" s="70">
        <f t="shared" si="155"/>
        <v>3</v>
      </c>
      <c r="Q1827" s="135" t="str">
        <f t="shared" si="156"/>
        <v>Gastos_com_Pessoal</v>
      </c>
    </row>
    <row r="1828" spans="1:17" ht="25.5" hidden="1" x14ac:dyDescent="0.2">
      <c r="A1828" s="366">
        <f t="shared" si="153"/>
        <v>1825</v>
      </c>
      <c r="B1828" s="351">
        <v>44649</v>
      </c>
      <c r="C1828" s="375">
        <v>44621</v>
      </c>
      <c r="D1828" s="353" t="s">
        <v>104</v>
      </c>
      <c r="E1828" s="353" t="s">
        <v>189</v>
      </c>
      <c r="F1828" s="354">
        <v>2577.62</v>
      </c>
      <c r="G1828" s="353" t="s">
        <v>3252</v>
      </c>
      <c r="H1828" s="353" t="s">
        <v>658</v>
      </c>
      <c r="I1828" s="357" t="s">
        <v>3250</v>
      </c>
      <c r="J1828" s="356" t="s">
        <v>3251</v>
      </c>
      <c r="K1828" s="356" t="s">
        <v>732</v>
      </c>
      <c r="L1828" s="357" t="s">
        <v>1531</v>
      </c>
      <c r="M1828" s="356">
        <v>562431436</v>
      </c>
      <c r="N1828" s="374">
        <v>44649</v>
      </c>
      <c r="O1828" s="70">
        <f t="shared" si="154"/>
        <v>3</v>
      </c>
      <c r="P1828" s="70">
        <f t="shared" si="155"/>
        <v>3</v>
      </c>
      <c r="Q1828" s="135" t="str">
        <f t="shared" si="156"/>
        <v>Gastos_com_Pessoal</v>
      </c>
    </row>
    <row r="1829" spans="1:17" ht="25.5" hidden="1" x14ac:dyDescent="0.2">
      <c r="A1829" s="366">
        <f t="shared" si="153"/>
        <v>1826</v>
      </c>
      <c r="B1829" s="351">
        <v>44649</v>
      </c>
      <c r="C1829" s="375">
        <v>44621</v>
      </c>
      <c r="D1829" s="353" t="s">
        <v>104</v>
      </c>
      <c r="E1829" s="353" t="s">
        <v>191</v>
      </c>
      <c r="F1829" s="354">
        <v>859.15</v>
      </c>
      <c r="G1829" s="353" t="s">
        <v>3253</v>
      </c>
      <c r="H1829" s="353" t="s">
        <v>130</v>
      </c>
      <c r="I1829" s="357" t="s">
        <v>3254</v>
      </c>
      <c r="J1829" s="356" t="s">
        <v>3255</v>
      </c>
      <c r="K1829" s="356" t="s">
        <v>732</v>
      </c>
      <c r="L1829" s="357" t="s">
        <v>1531</v>
      </c>
      <c r="M1829" s="356">
        <v>562431436</v>
      </c>
      <c r="N1829" s="374">
        <v>44649</v>
      </c>
      <c r="O1829" s="70">
        <f t="shared" si="154"/>
        <v>3</v>
      </c>
      <c r="P1829" s="70">
        <f t="shared" si="155"/>
        <v>3</v>
      </c>
      <c r="Q1829" s="135" t="str">
        <f t="shared" si="156"/>
        <v>Gastos_com_Pessoal</v>
      </c>
    </row>
    <row r="1830" spans="1:17" ht="25.5" hidden="1" x14ac:dyDescent="0.2">
      <c r="A1830" s="366">
        <f t="shared" si="153"/>
        <v>1827</v>
      </c>
      <c r="B1830" s="351">
        <v>44649</v>
      </c>
      <c r="C1830" s="375">
        <v>44621</v>
      </c>
      <c r="D1830" s="353" t="s">
        <v>104</v>
      </c>
      <c r="E1830" s="353" t="s">
        <v>189</v>
      </c>
      <c r="F1830" s="354">
        <v>2416.91</v>
      </c>
      <c r="G1830" s="353" t="s">
        <v>3256</v>
      </c>
      <c r="H1830" s="353" t="s">
        <v>130</v>
      </c>
      <c r="I1830" s="357" t="s">
        <v>3254</v>
      </c>
      <c r="J1830" s="356" t="s">
        <v>3255</v>
      </c>
      <c r="K1830" s="356" t="s">
        <v>732</v>
      </c>
      <c r="L1830" s="357" t="s">
        <v>1531</v>
      </c>
      <c r="M1830" s="356">
        <v>562431436</v>
      </c>
      <c r="N1830" s="374">
        <v>44649</v>
      </c>
      <c r="O1830" s="70">
        <f t="shared" si="154"/>
        <v>3</v>
      </c>
      <c r="P1830" s="70">
        <f t="shared" si="155"/>
        <v>3</v>
      </c>
      <c r="Q1830" s="135" t="str">
        <f t="shared" si="156"/>
        <v>Gastos_com_Pessoal</v>
      </c>
    </row>
    <row r="1831" spans="1:17" ht="25.5" hidden="1" x14ac:dyDescent="0.2">
      <c r="A1831" s="366">
        <f t="shared" si="153"/>
        <v>1828</v>
      </c>
      <c r="B1831" s="351">
        <v>44649</v>
      </c>
      <c r="C1831" s="375">
        <v>44621</v>
      </c>
      <c r="D1831" s="353" t="s">
        <v>104</v>
      </c>
      <c r="E1831" s="353" t="s">
        <v>191</v>
      </c>
      <c r="F1831" s="354">
        <v>825.78</v>
      </c>
      <c r="G1831" s="353" t="s">
        <v>3257</v>
      </c>
      <c r="H1831" s="353" t="s">
        <v>131</v>
      </c>
      <c r="I1831" s="357" t="s">
        <v>3258</v>
      </c>
      <c r="J1831" s="356" t="s">
        <v>3259</v>
      </c>
      <c r="K1831" s="356" t="s">
        <v>732</v>
      </c>
      <c r="L1831" s="357" t="s">
        <v>1531</v>
      </c>
      <c r="M1831" s="356">
        <v>562431436</v>
      </c>
      <c r="N1831" s="374">
        <v>44649</v>
      </c>
      <c r="O1831" s="70">
        <f t="shared" si="154"/>
        <v>3</v>
      </c>
      <c r="P1831" s="70">
        <f t="shared" si="155"/>
        <v>3</v>
      </c>
      <c r="Q1831" s="135" t="str">
        <f t="shared" si="156"/>
        <v>Gastos_com_Pessoal</v>
      </c>
    </row>
    <row r="1832" spans="1:17" ht="25.5" hidden="1" x14ac:dyDescent="0.2">
      <c r="A1832" s="366">
        <f t="shared" si="153"/>
        <v>1829</v>
      </c>
      <c r="B1832" s="351">
        <v>44649</v>
      </c>
      <c r="C1832" s="375">
        <v>44621</v>
      </c>
      <c r="D1832" s="353" t="s">
        <v>104</v>
      </c>
      <c r="E1832" s="353" t="s">
        <v>189</v>
      </c>
      <c r="F1832" s="354">
        <v>2336.6</v>
      </c>
      <c r="G1832" s="353" t="s">
        <v>3260</v>
      </c>
      <c r="H1832" s="353" t="s">
        <v>131</v>
      </c>
      <c r="I1832" s="357" t="s">
        <v>3258</v>
      </c>
      <c r="J1832" s="356" t="s">
        <v>3259</v>
      </c>
      <c r="K1832" s="356" t="s">
        <v>732</v>
      </c>
      <c r="L1832" s="357" t="s">
        <v>1531</v>
      </c>
      <c r="M1832" s="356">
        <v>562431436</v>
      </c>
      <c r="N1832" s="374">
        <v>44649</v>
      </c>
      <c r="O1832" s="70">
        <f t="shared" si="154"/>
        <v>3</v>
      </c>
      <c r="P1832" s="70">
        <f t="shared" si="155"/>
        <v>3</v>
      </c>
      <c r="Q1832" s="135" t="str">
        <f t="shared" si="156"/>
        <v>Gastos_com_Pessoal</v>
      </c>
    </row>
    <row r="1833" spans="1:17" ht="25.5" hidden="1" x14ac:dyDescent="0.2">
      <c r="A1833" s="366">
        <f t="shared" si="153"/>
        <v>1830</v>
      </c>
      <c r="B1833" s="351">
        <v>44649</v>
      </c>
      <c r="C1833" s="375">
        <v>44621</v>
      </c>
      <c r="D1833" s="353" t="s">
        <v>104</v>
      </c>
      <c r="E1833" s="353" t="s">
        <v>191</v>
      </c>
      <c r="F1833" s="354">
        <v>399.87</v>
      </c>
      <c r="G1833" s="353" t="s">
        <v>3261</v>
      </c>
      <c r="H1833" s="353" t="s">
        <v>131</v>
      </c>
      <c r="I1833" s="357" t="s">
        <v>3262</v>
      </c>
      <c r="J1833" s="356" t="s">
        <v>3263</v>
      </c>
      <c r="K1833" s="356" t="s">
        <v>732</v>
      </c>
      <c r="L1833" s="357" t="s">
        <v>1531</v>
      </c>
      <c r="M1833" s="356">
        <v>562431436</v>
      </c>
      <c r="N1833" s="374">
        <v>44649</v>
      </c>
      <c r="O1833" s="70">
        <f t="shared" si="154"/>
        <v>3</v>
      </c>
      <c r="P1833" s="70">
        <f t="shared" si="155"/>
        <v>3</v>
      </c>
      <c r="Q1833" s="135" t="str">
        <f t="shared" si="156"/>
        <v>Gastos_com_Pessoal</v>
      </c>
    </row>
    <row r="1834" spans="1:17" ht="25.5" hidden="1" x14ac:dyDescent="0.2">
      <c r="A1834" s="366">
        <f t="shared" si="153"/>
        <v>1831</v>
      </c>
      <c r="B1834" s="351">
        <v>44649</v>
      </c>
      <c r="C1834" s="375">
        <v>44621</v>
      </c>
      <c r="D1834" s="353" t="s">
        <v>104</v>
      </c>
      <c r="E1834" s="353" t="s">
        <v>189</v>
      </c>
      <c r="F1834" s="354">
        <v>1199.57</v>
      </c>
      <c r="G1834" s="353" t="s">
        <v>3264</v>
      </c>
      <c r="H1834" s="353" t="s">
        <v>131</v>
      </c>
      <c r="I1834" s="357" t="s">
        <v>3262</v>
      </c>
      <c r="J1834" s="356" t="s">
        <v>3263</v>
      </c>
      <c r="K1834" s="356" t="s">
        <v>732</v>
      </c>
      <c r="L1834" s="357" t="s">
        <v>1531</v>
      </c>
      <c r="M1834" s="356">
        <v>562431436</v>
      </c>
      <c r="N1834" s="374">
        <v>44649</v>
      </c>
      <c r="O1834" s="70">
        <f t="shared" si="154"/>
        <v>3</v>
      </c>
      <c r="P1834" s="70">
        <f t="shared" si="155"/>
        <v>3</v>
      </c>
      <c r="Q1834" s="135" t="str">
        <f t="shared" si="156"/>
        <v>Gastos_com_Pessoal</v>
      </c>
    </row>
    <row r="1835" spans="1:17" ht="25.5" hidden="1" x14ac:dyDescent="0.2">
      <c r="A1835" s="366">
        <f t="shared" si="153"/>
        <v>1832</v>
      </c>
      <c r="B1835" s="351">
        <v>44649</v>
      </c>
      <c r="C1835" s="375">
        <v>44621</v>
      </c>
      <c r="D1835" s="353" t="s">
        <v>104</v>
      </c>
      <c r="E1835" s="353" t="s">
        <v>191</v>
      </c>
      <c r="F1835" s="354">
        <v>859.15</v>
      </c>
      <c r="G1835" s="353" t="s">
        <v>3265</v>
      </c>
      <c r="H1835" s="353" t="s">
        <v>138</v>
      </c>
      <c r="I1835" s="357" t="s">
        <v>3266</v>
      </c>
      <c r="J1835" s="356" t="s">
        <v>3267</v>
      </c>
      <c r="K1835" s="356" t="s">
        <v>732</v>
      </c>
      <c r="L1835" s="357" t="s">
        <v>1531</v>
      </c>
      <c r="M1835" s="356">
        <v>562431436</v>
      </c>
      <c r="N1835" s="374">
        <v>44649</v>
      </c>
      <c r="O1835" s="70">
        <f t="shared" si="154"/>
        <v>3</v>
      </c>
      <c r="P1835" s="70">
        <f t="shared" si="155"/>
        <v>3</v>
      </c>
      <c r="Q1835" s="135" t="str">
        <f t="shared" si="156"/>
        <v>Gastos_com_Pessoal</v>
      </c>
    </row>
    <row r="1836" spans="1:17" ht="25.5" hidden="1" x14ac:dyDescent="0.2">
      <c r="A1836" s="366">
        <f t="shared" si="153"/>
        <v>1833</v>
      </c>
      <c r="B1836" s="351">
        <v>44649</v>
      </c>
      <c r="C1836" s="375">
        <v>44621</v>
      </c>
      <c r="D1836" s="353" t="s">
        <v>104</v>
      </c>
      <c r="E1836" s="353" t="s">
        <v>189</v>
      </c>
      <c r="F1836" s="354">
        <v>2416.91</v>
      </c>
      <c r="G1836" s="353" t="s">
        <v>3268</v>
      </c>
      <c r="H1836" s="353" t="s">
        <v>138</v>
      </c>
      <c r="I1836" s="357" t="s">
        <v>3266</v>
      </c>
      <c r="J1836" s="356" t="s">
        <v>3267</v>
      </c>
      <c r="K1836" s="356" t="s">
        <v>732</v>
      </c>
      <c r="L1836" s="357" t="s">
        <v>1531</v>
      </c>
      <c r="M1836" s="356">
        <v>562431436</v>
      </c>
      <c r="N1836" s="374">
        <v>44649</v>
      </c>
      <c r="O1836" s="70">
        <f t="shared" si="154"/>
        <v>3</v>
      </c>
      <c r="P1836" s="70">
        <f t="shared" si="155"/>
        <v>3</v>
      </c>
      <c r="Q1836" s="135" t="str">
        <f t="shared" si="156"/>
        <v>Gastos_com_Pessoal</v>
      </c>
    </row>
    <row r="1837" spans="1:17" ht="25.5" hidden="1" x14ac:dyDescent="0.2">
      <c r="A1837" s="366">
        <f t="shared" si="153"/>
        <v>1834</v>
      </c>
      <c r="B1837" s="351">
        <v>44649</v>
      </c>
      <c r="C1837" s="375">
        <v>44621</v>
      </c>
      <c r="D1837" s="353" t="s">
        <v>104</v>
      </c>
      <c r="E1837" s="353" t="s">
        <v>191</v>
      </c>
      <c r="F1837" s="354">
        <v>840.88</v>
      </c>
      <c r="G1837" s="353" t="s">
        <v>3269</v>
      </c>
      <c r="H1837" s="353" t="s">
        <v>131</v>
      </c>
      <c r="I1837" s="357" t="s">
        <v>3270</v>
      </c>
      <c r="J1837" s="356" t="s">
        <v>3271</v>
      </c>
      <c r="K1837" s="356" t="s">
        <v>732</v>
      </c>
      <c r="L1837" s="357" t="s">
        <v>1531</v>
      </c>
      <c r="M1837" s="356">
        <v>562431436</v>
      </c>
      <c r="N1837" s="374">
        <v>44649</v>
      </c>
      <c r="O1837" s="70">
        <f t="shared" si="154"/>
        <v>3</v>
      </c>
      <c r="P1837" s="70">
        <f t="shared" si="155"/>
        <v>3</v>
      </c>
      <c r="Q1837" s="135" t="str">
        <f t="shared" si="156"/>
        <v>Gastos_com_Pessoal</v>
      </c>
    </row>
    <row r="1838" spans="1:17" ht="25.5" hidden="1" x14ac:dyDescent="0.2">
      <c r="A1838" s="366">
        <f t="shared" si="153"/>
        <v>1835</v>
      </c>
      <c r="B1838" s="351">
        <v>44649</v>
      </c>
      <c r="C1838" s="375">
        <v>44621</v>
      </c>
      <c r="D1838" s="353" t="s">
        <v>104</v>
      </c>
      <c r="E1838" s="353" t="s">
        <v>189</v>
      </c>
      <c r="F1838" s="354">
        <v>2373.02</v>
      </c>
      <c r="G1838" s="353" t="s">
        <v>3272</v>
      </c>
      <c r="H1838" s="353" t="s">
        <v>131</v>
      </c>
      <c r="I1838" s="357" t="s">
        <v>3270</v>
      </c>
      <c r="J1838" s="356" t="s">
        <v>3271</v>
      </c>
      <c r="K1838" s="356" t="s">
        <v>732</v>
      </c>
      <c r="L1838" s="357" t="s">
        <v>1531</v>
      </c>
      <c r="M1838" s="356">
        <v>562431436</v>
      </c>
      <c r="N1838" s="374">
        <v>44649</v>
      </c>
      <c r="O1838" s="70">
        <f t="shared" si="154"/>
        <v>3</v>
      </c>
      <c r="P1838" s="70">
        <f t="shared" si="155"/>
        <v>3</v>
      </c>
      <c r="Q1838" s="135" t="str">
        <f t="shared" si="156"/>
        <v>Gastos_com_Pessoal</v>
      </c>
    </row>
    <row r="1839" spans="1:17" ht="25.5" hidden="1" x14ac:dyDescent="0.2">
      <c r="A1839" s="366">
        <f t="shared" si="153"/>
        <v>1836</v>
      </c>
      <c r="B1839" s="351">
        <v>44649</v>
      </c>
      <c r="C1839" s="375">
        <v>44621</v>
      </c>
      <c r="D1839" s="353" t="s">
        <v>104</v>
      </c>
      <c r="E1839" s="353" t="s">
        <v>191</v>
      </c>
      <c r="F1839" s="354">
        <v>859.15</v>
      </c>
      <c r="G1839" s="353" t="s">
        <v>3273</v>
      </c>
      <c r="H1839" s="353" t="s">
        <v>135</v>
      </c>
      <c r="I1839" s="357" t="s">
        <v>3274</v>
      </c>
      <c r="J1839" s="356" t="s">
        <v>3275</v>
      </c>
      <c r="K1839" s="356" t="s">
        <v>732</v>
      </c>
      <c r="L1839" s="357" t="s">
        <v>1531</v>
      </c>
      <c r="M1839" s="356">
        <v>562431436</v>
      </c>
      <c r="N1839" s="374">
        <v>44649</v>
      </c>
      <c r="O1839" s="70">
        <f t="shared" si="154"/>
        <v>3</v>
      </c>
      <c r="P1839" s="70">
        <f t="shared" si="155"/>
        <v>3</v>
      </c>
      <c r="Q1839" s="135" t="str">
        <f t="shared" si="156"/>
        <v>Gastos_com_Pessoal</v>
      </c>
    </row>
    <row r="1840" spans="1:17" ht="25.5" hidden="1" x14ac:dyDescent="0.2">
      <c r="A1840" s="366">
        <f t="shared" si="153"/>
        <v>1837</v>
      </c>
      <c r="B1840" s="351">
        <v>44649</v>
      </c>
      <c r="C1840" s="375">
        <v>44621</v>
      </c>
      <c r="D1840" s="353" t="s">
        <v>104</v>
      </c>
      <c r="E1840" s="353" t="s">
        <v>189</v>
      </c>
      <c r="F1840" s="354">
        <v>2416.91</v>
      </c>
      <c r="G1840" s="353" t="s">
        <v>3276</v>
      </c>
      <c r="H1840" s="353" t="s">
        <v>135</v>
      </c>
      <c r="I1840" s="357" t="s">
        <v>3274</v>
      </c>
      <c r="J1840" s="356" t="s">
        <v>3275</v>
      </c>
      <c r="K1840" s="356" t="s">
        <v>732</v>
      </c>
      <c r="L1840" s="357" t="s">
        <v>1531</v>
      </c>
      <c r="M1840" s="356">
        <v>562431436</v>
      </c>
      <c r="N1840" s="374">
        <v>44649</v>
      </c>
      <c r="O1840" s="70">
        <f t="shared" si="154"/>
        <v>3</v>
      </c>
      <c r="P1840" s="70">
        <f t="shared" si="155"/>
        <v>3</v>
      </c>
      <c r="Q1840" s="135" t="str">
        <f t="shared" si="156"/>
        <v>Gastos_com_Pessoal</v>
      </c>
    </row>
    <row r="1841" spans="1:17" ht="25.5" hidden="1" x14ac:dyDescent="0.2">
      <c r="A1841" s="366">
        <f t="shared" ref="A1841:A1904" si="157">IF(B1841="","",ROW()-ROW($A$3))</f>
        <v>1838</v>
      </c>
      <c r="B1841" s="351">
        <v>44649</v>
      </c>
      <c r="C1841" s="375">
        <v>44621</v>
      </c>
      <c r="D1841" s="353" t="s">
        <v>104</v>
      </c>
      <c r="E1841" s="353" t="s">
        <v>191</v>
      </c>
      <c r="F1841" s="354">
        <v>772.9</v>
      </c>
      <c r="G1841" s="353" t="s">
        <v>3277</v>
      </c>
      <c r="H1841" s="353" t="s">
        <v>131</v>
      </c>
      <c r="I1841" s="357" t="s">
        <v>3278</v>
      </c>
      <c r="J1841" s="356" t="s">
        <v>3279</v>
      </c>
      <c r="K1841" s="356" t="s">
        <v>732</v>
      </c>
      <c r="L1841" s="357" t="s">
        <v>1531</v>
      </c>
      <c r="M1841" s="356">
        <v>562431436</v>
      </c>
      <c r="N1841" s="374">
        <v>44649</v>
      </c>
      <c r="O1841" s="70">
        <f t="shared" si="154"/>
        <v>3</v>
      </c>
      <c r="P1841" s="70">
        <f t="shared" si="155"/>
        <v>3</v>
      </c>
      <c r="Q1841" s="135" t="str">
        <f t="shared" si="156"/>
        <v>Gastos_com_Pessoal</v>
      </c>
    </row>
    <row r="1842" spans="1:17" ht="25.5" hidden="1" x14ac:dyDescent="0.2">
      <c r="A1842" s="366">
        <f t="shared" si="157"/>
        <v>1839</v>
      </c>
      <c r="B1842" s="351">
        <v>44649</v>
      </c>
      <c r="C1842" s="375">
        <v>44621</v>
      </c>
      <c r="D1842" s="353" t="s">
        <v>104</v>
      </c>
      <c r="E1842" s="353" t="s">
        <v>189</v>
      </c>
      <c r="F1842" s="354">
        <v>2209.73</v>
      </c>
      <c r="G1842" s="353" t="s">
        <v>3280</v>
      </c>
      <c r="H1842" s="353" t="s">
        <v>131</v>
      </c>
      <c r="I1842" s="357" t="s">
        <v>3278</v>
      </c>
      <c r="J1842" s="356" t="s">
        <v>3279</v>
      </c>
      <c r="K1842" s="356" t="s">
        <v>732</v>
      </c>
      <c r="L1842" s="357" t="s">
        <v>1531</v>
      </c>
      <c r="M1842" s="356">
        <v>562431436</v>
      </c>
      <c r="N1842" s="374">
        <v>44649</v>
      </c>
      <c r="O1842" s="70">
        <f t="shared" si="154"/>
        <v>3</v>
      </c>
      <c r="P1842" s="70">
        <f t="shared" si="155"/>
        <v>3</v>
      </c>
      <c r="Q1842" s="135" t="str">
        <f t="shared" si="156"/>
        <v>Gastos_com_Pessoal</v>
      </c>
    </row>
    <row r="1843" spans="1:17" ht="25.5" hidden="1" x14ac:dyDescent="0.2">
      <c r="A1843" s="366">
        <f t="shared" si="157"/>
        <v>1840</v>
      </c>
      <c r="B1843" s="351">
        <v>44649</v>
      </c>
      <c r="C1843" s="375">
        <v>44621</v>
      </c>
      <c r="D1843" s="353" t="s">
        <v>104</v>
      </c>
      <c r="E1843" s="353" t="s">
        <v>191</v>
      </c>
      <c r="F1843" s="354">
        <v>572.28</v>
      </c>
      <c r="G1843" s="353" t="s">
        <v>3281</v>
      </c>
      <c r="H1843" s="353" t="s">
        <v>765</v>
      </c>
      <c r="I1843" s="357" t="s">
        <v>3282</v>
      </c>
      <c r="J1843" s="356" t="s">
        <v>3283</v>
      </c>
      <c r="K1843" s="356" t="s">
        <v>732</v>
      </c>
      <c r="L1843" s="357" t="s">
        <v>1531</v>
      </c>
      <c r="M1843" s="356">
        <v>562431436</v>
      </c>
      <c r="N1843" s="374">
        <v>44649</v>
      </c>
      <c r="O1843" s="70">
        <f t="shared" si="154"/>
        <v>3</v>
      </c>
      <c r="P1843" s="70">
        <f t="shared" si="155"/>
        <v>3</v>
      </c>
      <c r="Q1843" s="135" t="str">
        <f t="shared" si="156"/>
        <v>Gastos_com_Pessoal</v>
      </c>
    </row>
    <row r="1844" spans="1:17" ht="25.5" hidden="1" x14ac:dyDescent="0.2">
      <c r="A1844" s="366">
        <f t="shared" si="157"/>
        <v>1841</v>
      </c>
      <c r="B1844" s="351">
        <v>44649</v>
      </c>
      <c r="C1844" s="375">
        <v>44621</v>
      </c>
      <c r="D1844" s="353" t="s">
        <v>104</v>
      </c>
      <c r="E1844" s="353" t="s">
        <v>189</v>
      </c>
      <c r="F1844" s="354">
        <v>1702.27</v>
      </c>
      <c r="G1844" s="353" t="s">
        <v>3284</v>
      </c>
      <c r="H1844" s="353" t="s">
        <v>765</v>
      </c>
      <c r="I1844" s="357" t="s">
        <v>3282</v>
      </c>
      <c r="J1844" s="356" t="s">
        <v>3283</v>
      </c>
      <c r="K1844" s="356" t="s">
        <v>732</v>
      </c>
      <c r="L1844" s="357" t="s">
        <v>1531</v>
      </c>
      <c r="M1844" s="356">
        <v>562431436</v>
      </c>
      <c r="N1844" s="374">
        <v>44649</v>
      </c>
      <c r="O1844" s="70">
        <f t="shared" si="154"/>
        <v>3</v>
      </c>
      <c r="P1844" s="70">
        <f t="shared" si="155"/>
        <v>3</v>
      </c>
      <c r="Q1844" s="135" t="str">
        <f t="shared" si="156"/>
        <v>Gastos_com_Pessoal</v>
      </c>
    </row>
    <row r="1845" spans="1:17" ht="25.5" hidden="1" x14ac:dyDescent="0.2">
      <c r="A1845" s="366">
        <f t="shared" si="157"/>
        <v>1842</v>
      </c>
      <c r="B1845" s="351">
        <v>44649</v>
      </c>
      <c r="C1845" s="375">
        <v>44621</v>
      </c>
      <c r="D1845" s="353" t="s">
        <v>104</v>
      </c>
      <c r="E1845" s="353" t="s">
        <v>191</v>
      </c>
      <c r="F1845" s="354">
        <v>861.31</v>
      </c>
      <c r="G1845" s="353" t="s">
        <v>3285</v>
      </c>
      <c r="H1845" s="353" t="s">
        <v>131</v>
      </c>
      <c r="I1845" s="357" t="s">
        <v>3286</v>
      </c>
      <c r="J1845" s="356" t="s">
        <v>3287</v>
      </c>
      <c r="K1845" s="356" t="s">
        <v>732</v>
      </c>
      <c r="L1845" s="357" t="s">
        <v>1531</v>
      </c>
      <c r="M1845" s="356">
        <v>562431436</v>
      </c>
      <c r="N1845" s="374">
        <v>44649</v>
      </c>
      <c r="O1845" s="70">
        <f t="shared" si="154"/>
        <v>3</v>
      </c>
      <c r="P1845" s="70">
        <f t="shared" si="155"/>
        <v>3</v>
      </c>
      <c r="Q1845" s="135" t="str">
        <f t="shared" si="156"/>
        <v>Gastos_com_Pessoal</v>
      </c>
    </row>
    <row r="1846" spans="1:17" ht="25.5" hidden="1" x14ac:dyDescent="0.2">
      <c r="A1846" s="366">
        <f t="shared" si="157"/>
        <v>1843</v>
      </c>
      <c r="B1846" s="351">
        <v>44649</v>
      </c>
      <c r="C1846" s="375">
        <v>44621</v>
      </c>
      <c r="D1846" s="353" t="s">
        <v>104</v>
      </c>
      <c r="E1846" s="353" t="s">
        <v>189</v>
      </c>
      <c r="F1846" s="354">
        <v>2507.37</v>
      </c>
      <c r="G1846" s="353" t="s">
        <v>3288</v>
      </c>
      <c r="H1846" s="353" t="s">
        <v>131</v>
      </c>
      <c r="I1846" s="357" t="s">
        <v>3286</v>
      </c>
      <c r="J1846" s="356" t="s">
        <v>3287</v>
      </c>
      <c r="K1846" s="356" t="s">
        <v>732</v>
      </c>
      <c r="L1846" s="357" t="s">
        <v>1531</v>
      </c>
      <c r="M1846" s="356">
        <v>562431436</v>
      </c>
      <c r="N1846" s="374">
        <v>44649</v>
      </c>
      <c r="O1846" s="70">
        <f t="shared" si="154"/>
        <v>3</v>
      </c>
      <c r="P1846" s="70">
        <f t="shared" si="155"/>
        <v>3</v>
      </c>
      <c r="Q1846" s="135" t="str">
        <f t="shared" si="156"/>
        <v>Gastos_com_Pessoal</v>
      </c>
    </row>
    <row r="1847" spans="1:17" ht="25.5" hidden="1" x14ac:dyDescent="0.2">
      <c r="A1847" s="366">
        <f t="shared" si="157"/>
        <v>1844</v>
      </c>
      <c r="B1847" s="351">
        <v>44649</v>
      </c>
      <c r="C1847" s="375">
        <v>44621</v>
      </c>
      <c r="D1847" s="353" t="s">
        <v>104</v>
      </c>
      <c r="E1847" s="353" t="s">
        <v>191</v>
      </c>
      <c r="F1847" s="354">
        <v>843.85</v>
      </c>
      <c r="G1847" s="353" t="s">
        <v>3289</v>
      </c>
      <c r="H1847" s="353" t="s">
        <v>131</v>
      </c>
      <c r="I1847" s="357" t="s">
        <v>3290</v>
      </c>
      <c r="J1847" s="356" t="s">
        <v>3291</v>
      </c>
      <c r="K1847" s="356" t="s">
        <v>732</v>
      </c>
      <c r="L1847" s="357" t="s">
        <v>1531</v>
      </c>
      <c r="M1847" s="356">
        <v>562431436</v>
      </c>
      <c r="N1847" s="374">
        <v>44649</v>
      </c>
      <c r="O1847" s="70">
        <f t="shared" si="154"/>
        <v>3</v>
      </c>
      <c r="P1847" s="70">
        <f t="shared" si="155"/>
        <v>3</v>
      </c>
      <c r="Q1847" s="135" t="str">
        <f t="shared" si="156"/>
        <v>Gastos_com_Pessoal</v>
      </c>
    </row>
    <row r="1848" spans="1:17" ht="25.5" hidden="1" x14ac:dyDescent="0.2">
      <c r="A1848" s="366">
        <f t="shared" si="157"/>
        <v>1845</v>
      </c>
      <c r="B1848" s="351">
        <v>44649</v>
      </c>
      <c r="C1848" s="375">
        <v>44621</v>
      </c>
      <c r="D1848" s="353" t="s">
        <v>104</v>
      </c>
      <c r="E1848" s="353" t="s">
        <v>189</v>
      </c>
      <c r="F1848" s="354">
        <v>2408.39</v>
      </c>
      <c r="G1848" s="353" t="s">
        <v>3292</v>
      </c>
      <c r="H1848" s="353" t="s">
        <v>131</v>
      </c>
      <c r="I1848" s="357" t="s">
        <v>3290</v>
      </c>
      <c r="J1848" s="356" t="s">
        <v>3291</v>
      </c>
      <c r="K1848" s="356" t="s">
        <v>732</v>
      </c>
      <c r="L1848" s="357" t="s">
        <v>1531</v>
      </c>
      <c r="M1848" s="356">
        <v>562431436</v>
      </c>
      <c r="N1848" s="374">
        <v>44649</v>
      </c>
      <c r="O1848" s="70">
        <f t="shared" si="154"/>
        <v>3</v>
      </c>
      <c r="P1848" s="70">
        <f t="shared" si="155"/>
        <v>3</v>
      </c>
      <c r="Q1848" s="135" t="str">
        <f t="shared" si="156"/>
        <v>Gastos_com_Pessoal</v>
      </c>
    </row>
    <row r="1849" spans="1:17" ht="25.5" hidden="1" x14ac:dyDescent="0.2">
      <c r="A1849" s="366">
        <f t="shared" si="157"/>
        <v>1846</v>
      </c>
      <c r="B1849" s="351">
        <v>44649</v>
      </c>
      <c r="C1849" s="375">
        <v>44621</v>
      </c>
      <c r="D1849" s="353" t="s">
        <v>104</v>
      </c>
      <c r="E1849" s="353" t="s">
        <v>191</v>
      </c>
      <c r="F1849" s="354">
        <v>560.04999999999995</v>
      </c>
      <c r="G1849" s="353" t="s">
        <v>3293</v>
      </c>
      <c r="H1849" s="353" t="s">
        <v>134</v>
      </c>
      <c r="I1849" s="357" t="s">
        <v>3294</v>
      </c>
      <c r="J1849" s="356" t="s">
        <v>3295</v>
      </c>
      <c r="K1849" s="356" t="s">
        <v>732</v>
      </c>
      <c r="L1849" s="357" t="s">
        <v>1531</v>
      </c>
      <c r="M1849" s="356">
        <v>562431436</v>
      </c>
      <c r="N1849" s="374">
        <v>44649</v>
      </c>
      <c r="O1849" s="70">
        <f t="shared" si="154"/>
        <v>3</v>
      </c>
      <c r="P1849" s="70">
        <f t="shared" si="155"/>
        <v>3</v>
      </c>
      <c r="Q1849" s="135" t="str">
        <f t="shared" si="156"/>
        <v>Gastos_com_Pessoal</v>
      </c>
    </row>
    <row r="1850" spans="1:17" ht="25.5" hidden="1" x14ac:dyDescent="0.2">
      <c r="A1850" s="366">
        <f t="shared" si="157"/>
        <v>1847</v>
      </c>
      <c r="B1850" s="351">
        <v>44649</v>
      </c>
      <c r="C1850" s="375">
        <v>44621</v>
      </c>
      <c r="D1850" s="353" t="s">
        <v>104</v>
      </c>
      <c r="E1850" s="353" t="s">
        <v>189</v>
      </c>
      <c r="F1850" s="354">
        <v>1654.84</v>
      </c>
      <c r="G1850" s="353" t="s">
        <v>3296</v>
      </c>
      <c r="H1850" s="353" t="s">
        <v>134</v>
      </c>
      <c r="I1850" s="357" t="s">
        <v>3294</v>
      </c>
      <c r="J1850" s="356" t="s">
        <v>3295</v>
      </c>
      <c r="K1850" s="356" t="s">
        <v>732</v>
      </c>
      <c r="L1850" s="357" t="s">
        <v>1531</v>
      </c>
      <c r="M1850" s="356">
        <v>562431436</v>
      </c>
      <c r="N1850" s="374">
        <v>44649</v>
      </c>
      <c r="O1850" s="70">
        <f t="shared" si="154"/>
        <v>3</v>
      </c>
      <c r="P1850" s="70">
        <f t="shared" si="155"/>
        <v>3</v>
      </c>
      <c r="Q1850" s="135" t="str">
        <f t="shared" si="156"/>
        <v>Gastos_com_Pessoal</v>
      </c>
    </row>
    <row r="1851" spans="1:17" ht="25.5" hidden="1" x14ac:dyDescent="0.2">
      <c r="A1851" s="366">
        <f t="shared" si="157"/>
        <v>1848</v>
      </c>
      <c r="B1851" s="351">
        <v>44649</v>
      </c>
      <c r="C1851" s="375">
        <v>44621</v>
      </c>
      <c r="D1851" s="353" t="s">
        <v>104</v>
      </c>
      <c r="E1851" s="353" t="s">
        <v>191</v>
      </c>
      <c r="F1851" s="354">
        <v>874.98</v>
      </c>
      <c r="G1851" s="353" t="s">
        <v>3297</v>
      </c>
      <c r="H1851" s="353" t="s">
        <v>131</v>
      </c>
      <c r="I1851" s="357" t="s">
        <v>3298</v>
      </c>
      <c r="J1851" s="356" t="s">
        <v>3299</v>
      </c>
      <c r="K1851" s="356" t="s">
        <v>732</v>
      </c>
      <c r="L1851" s="357" t="s">
        <v>1531</v>
      </c>
      <c r="M1851" s="356">
        <v>562431436</v>
      </c>
      <c r="N1851" s="374">
        <v>44649</v>
      </c>
      <c r="O1851" s="70">
        <f t="shared" si="154"/>
        <v>3</v>
      </c>
      <c r="P1851" s="70">
        <f t="shared" si="155"/>
        <v>3</v>
      </c>
      <c r="Q1851" s="135" t="str">
        <f t="shared" si="156"/>
        <v>Gastos_com_Pessoal</v>
      </c>
    </row>
    <row r="1852" spans="1:17" ht="25.5" hidden="1" x14ac:dyDescent="0.2">
      <c r="A1852" s="366">
        <f t="shared" si="157"/>
        <v>1849</v>
      </c>
      <c r="B1852" s="351">
        <v>44649</v>
      </c>
      <c r="C1852" s="375">
        <v>44621</v>
      </c>
      <c r="D1852" s="353" t="s">
        <v>104</v>
      </c>
      <c r="E1852" s="353" t="s">
        <v>189</v>
      </c>
      <c r="F1852" s="354">
        <v>2540.17</v>
      </c>
      <c r="G1852" s="353" t="s">
        <v>3300</v>
      </c>
      <c r="H1852" s="353" t="s">
        <v>131</v>
      </c>
      <c r="I1852" s="357" t="s">
        <v>3298</v>
      </c>
      <c r="J1852" s="356" t="s">
        <v>3299</v>
      </c>
      <c r="K1852" s="356" t="s">
        <v>732</v>
      </c>
      <c r="L1852" s="357" t="s">
        <v>1531</v>
      </c>
      <c r="M1852" s="356">
        <v>562431436</v>
      </c>
      <c r="N1852" s="374">
        <v>44649</v>
      </c>
      <c r="O1852" s="70">
        <f t="shared" si="154"/>
        <v>3</v>
      </c>
      <c r="P1852" s="70">
        <f t="shared" si="155"/>
        <v>3</v>
      </c>
      <c r="Q1852" s="135" t="str">
        <f t="shared" si="156"/>
        <v>Gastos_com_Pessoal</v>
      </c>
    </row>
    <row r="1853" spans="1:17" ht="25.5" hidden="1" x14ac:dyDescent="0.2">
      <c r="A1853" s="366">
        <f t="shared" si="157"/>
        <v>1850</v>
      </c>
      <c r="B1853" s="351">
        <v>44649</v>
      </c>
      <c r="C1853" s="375">
        <v>44621</v>
      </c>
      <c r="D1853" s="353" t="s">
        <v>104</v>
      </c>
      <c r="E1853" s="353" t="s">
        <v>191</v>
      </c>
      <c r="F1853" s="354">
        <v>850.88</v>
      </c>
      <c r="G1853" s="353" t="s">
        <v>3301</v>
      </c>
      <c r="H1853" s="353" t="s">
        <v>131</v>
      </c>
      <c r="I1853" s="357" t="s">
        <v>3302</v>
      </c>
      <c r="J1853" s="356" t="s">
        <v>3303</v>
      </c>
      <c r="K1853" s="356" t="s">
        <v>732</v>
      </c>
      <c r="L1853" s="357" t="s">
        <v>1531</v>
      </c>
      <c r="M1853" s="356">
        <v>562431436</v>
      </c>
      <c r="N1853" s="374">
        <v>44649</v>
      </c>
      <c r="O1853" s="70">
        <f t="shared" ref="O1853:O1916" si="158">IF(B1853=0,0,IF(YEAR(B1853)=$P$1,MONTH(B1853)-$O$1+1,(YEAR(B1853)-$P$1)*12-$O$1+1+MONTH(B1853)))</f>
        <v>3</v>
      </c>
      <c r="P1853" s="70">
        <f t="shared" ref="P1853:P1916" si="159">IF(C1853=0,0,IF(YEAR(C1853)=$P$1,MONTH(C1853)-$O$1+1,(YEAR(C1853)-$P$1)*12-$O$1+1+MONTH(C1853)))</f>
        <v>3</v>
      </c>
      <c r="Q1853" s="135" t="str">
        <f t="shared" ref="Q1853:Q1916" si="160">SUBSTITUTE(D1853," ","_")</f>
        <v>Gastos_com_Pessoal</v>
      </c>
    </row>
    <row r="1854" spans="1:17" ht="25.5" hidden="1" x14ac:dyDescent="0.2">
      <c r="A1854" s="366">
        <f t="shared" si="157"/>
        <v>1851</v>
      </c>
      <c r="B1854" s="351">
        <v>44649</v>
      </c>
      <c r="C1854" s="375">
        <v>44621</v>
      </c>
      <c r="D1854" s="353" t="s">
        <v>104</v>
      </c>
      <c r="E1854" s="353" t="s">
        <v>189</v>
      </c>
      <c r="F1854" s="354">
        <v>2482.1799999999998</v>
      </c>
      <c r="G1854" s="353" t="s">
        <v>3304</v>
      </c>
      <c r="H1854" s="353" t="s">
        <v>131</v>
      </c>
      <c r="I1854" s="357" t="s">
        <v>3302</v>
      </c>
      <c r="J1854" s="356" t="s">
        <v>3303</v>
      </c>
      <c r="K1854" s="356" t="s">
        <v>732</v>
      </c>
      <c r="L1854" s="357" t="s">
        <v>1531</v>
      </c>
      <c r="M1854" s="356">
        <v>562431436</v>
      </c>
      <c r="N1854" s="374">
        <v>44649</v>
      </c>
      <c r="O1854" s="70">
        <f t="shared" si="158"/>
        <v>3</v>
      </c>
      <c r="P1854" s="70">
        <f t="shared" si="159"/>
        <v>3</v>
      </c>
      <c r="Q1854" s="135" t="str">
        <f t="shared" si="160"/>
        <v>Gastos_com_Pessoal</v>
      </c>
    </row>
    <row r="1855" spans="1:17" ht="25.5" hidden="1" x14ac:dyDescent="0.2">
      <c r="A1855" s="366">
        <f t="shared" si="157"/>
        <v>1852</v>
      </c>
      <c r="B1855" s="351">
        <v>44649</v>
      </c>
      <c r="C1855" s="375">
        <v>44621</v>
      </c>
      <c r="D1855" s="353" t="s">
        <v>104</v>
      </c>
      <c r="E1855" s="353" t="s">
        <v>191</v>
      </c>
      <c r="F1855" s="354">
        <v>497.54</v>
      </c>
      <c r="G1855" s="353" t="s">
        <v>3305</v>
      </c>
      <c r="H1855" s="353" t="s">
        <v>129</v>
      </c>
      <c r="I1855" s="357" t="s">
        <v>3306</v>
      </c>
      <c r="J1855" s="356" t="s">
        <v>3307</v>
      </c>
      <c r="K1855" s="356" t="s">
        <v>732</v>
      </c>
      <c r="L1855" s="357" t="s">
        <v>1531</v>
      </c>
      <c r="M1855" s="356">
        <v>562431436</v>
      </c>
      <c r="N1855" s="374">
        <v>44649</v>
      </c>
      <c r="O1855" s="70">
        <f t="shared" si="158"/>
        <v>3</v>
      </c>
      <c r="P1855" s="70">
        <f t="shared" si="159"/>
        <v>3</v>
      </c>
      <c r="Q1855" s="135" t="str">
        <f t="shared" si="160"/>
        <v>Gastos_com_Pessoal</v>
      </c>
    </row>
    <row r="1856" spans="1:17" ht="25.5" hidden="1" x14ac:dyDescent="0.2">
      <c r="A1856" s="366">
        <f t="shared" si="157"/>
        <v>1853</v>
      </c>
      <c r="B1856" s="351">
        <v>44649</v>
      </c>
      <c r="C1856" s="375">
        <v>44621</v>
      </c>
      <c r="D1856" s="353" t="s">
        <v>104</v>
      </c>
      <c r="E1856" s="353" t="s">
        <v>189</v>
      </c>
      <c r="F1856" s="354">
        <v>1492.61</v>
      </c>
      <c r="G1856" s="353" t="s">
        <v>3308</v>
      </c>
      <c r="H1856" s="353" t="s">
        <v>129</v>
      </c>
      <c r="I1856" s="357" t="s">
        <v>3306</v>
      </c>
      <c r="J1856" s="356" t="s">
        <v>3307</v>
      </c>
      <c r="K1856" s="356" t="s">
        <v>732</v>
      </c>
      <c r="L1856" s="357" t="s">
        <v>1531</v>
      </c>
      <c r="M1856" s="356">
        <v>562431436</v>
      </c>
      <c r="N1856" s="374">
        <v>44649</v>
      </c>
      <c r="O1856" s="70">
        <f t="shared" si="158"/>
        <v>3</v>
      </c>
      <c r="P1856" s="70">
        <f t="shared" si="159"/>
        <v>3</v>
      </c>
      <c r="Q1856" s="135" t="str">
        <f t="shared" si="160"/>
        <v>Gastos_com_Pessoal</v>
      </c>
    </row>
    <row r="1857" spans="1:17" ht="25.5" hidden="1" x14ac:dyDescent="0.2">
      <c r="A1857" s="366">
        <f t="shared" si="157"/>
        <v>1854</v>
      </c>
      <c r="B1857" s="351">
        <v>44649</v>
      </c>
      <c r="C1857" s="375">
        <v>44621</v>
      </c>
      <c r="D1857" s="353" t="s">
        <v>104</v>
      </c>
      <c r="E1857" s="353" t="s">
        <v>191</v>
      </c>
      <c r="F1857" s="354">
        <v>925.71</v>
      </c>
      <c r="G1857" s="353" t="s">
        <v>3309</v>
      </c>
      <c r="H1857" s="353" t="s">
        <v>130</v>
      </c>
      <c r="I1857" s="357" t="s">
        <v>3310</v>
      </c>
      <c r="J1857" s="356" t="s">
        <v>3311</v>
      </c>
      <c r="K1857" s="356" t="s">
        <v>732</v>
      </c>
      <c r="L1857" s="357" t="s">
        <v>1531</v>
      </c>
      <c r="M1857" s="356">
        <v>562431436</v>
      </c>
      <c r="N1857" s="374">
        <v>44649</v>
      </c>
      <c r="O1857" s="70">
        <f t="shared" si="158"/>
        <v>3</v>
      </c>
      <c r="P1857" s="70">
        <f t="shared" si="159"/>
        <v>3</v>
      </c>
      <c r="Q1857" s="135" t="str">
        <f t="shared" si="160"/>
        <v>Gastos_com_Pessoal</v>
      </c>
    </row>
    <row r="1858" spans="1:17" ht="25.5" hidden="1" x14ac:dyDescent="0.2">
      <c r="A1858" s="366">
        <f t="shared" si="157"/>
        <v>1855</v>
      </c>
      <c r="B1858" s="351">
        <v>44649</v>
      </c>
      <c r="C1858" s="375">
        <v>44621</v>
      </c>
      <c r="D1858" s="353" t="s">
        <v>104</v>
      </c>
      <c r="E1858" s="353" t="s">
        <v>189</v>
      </c>
      <c r="F1858" s="354">
        <v>2661.84</v>
      </c>
      <c r="G1858" s="353" t="s">
        <v>3312</v>
      </c>
      <c r="H1858" s="353" t="s">
        <v>130</v>
      </c>
      <c r="I1858" s="357" t="s">
        <v>3310</v>
      </c>
      <c r="J1858" s="356" t="s">
        <v>3311</v>
      </c>
      <c r="K1858" s="356" t="s">
        <v>732</v>
      </c>
      <c r="L1858" s="357" t="s">
        <v>1531</v>
      </c>
      <c r="M1858" s="356">
        <v>562431436</v>
      </c>
      <c r="N1858" s="374">
        <v>44649</v>
      </c>
      <c r="O1858" s="70">
        <f t="shared" si="158"/>
        <v>3</v>
      </c>
      <c r="P1858" s="70">
        <f t="shared" si="159"/>
        <v>3</v>
      </c>
      <c r="Q1858" s="135" t="str">
        <f t="shared" si="160"/>
        <v>Gastos_com_Pessoal</v>
      </c>
    </row>
    <row r="1859" spans="1:17" ht="25.5" hidden="1" x14ac:dyDescent="0.2">
      <c r="A1859" s="366">
        <f t="shared" si="157"/>
        <v>1856</v>
      </c>
      <c r="B1859" s="351">
        <v>44649</v>
      </c>
      <c r="C1859" s="375">
        <v>44621</v>
      </c>
      <c r="D1859" s="353" t="s">
        <v>104</v>
      </c>
      <c r="E1859" s="353" t="s">
        <v>191</v>
      </c>
      <c r="F1859" s="354">
        <v>399.87</v>
      </c>
      <c r="G1859" s="353" t="s">
        <v>3313</v>
      </c>
      <c r="H1859" s="353" t="s">
        <v>132</v>
      </c>
      <c r="I1859" s="357" t="s">
        <v>3314</v>
      </c>
      <c r="J1859" s="356" t="s">
        <v>2467</v>
      </c>
      <c r="K1859" s="356" t="s">
        <v>732</v>
      </c>
      <c r="L1859" s="357" t="s">
        <v>1531</v>
      </c>
      <c r="M1859" s="356">
        <v>562431436</v>
      </c>
      <c r="N1859" s="374">
        <v>44649</v>
      </c>
      <c r="O1859" s="70">
        <f t="shared" si="158"/>
        <v>3</v>
      </c>
      <c r="P1859" s="70">
        <f t="shared" si="159"/>
        <v>3</v>
      </c>
      <c r="Q1859" s="135" t="str">
        <f t="shared" si="160"/>
        <v>Gastos_com_Pessoal</v>
      </c>
    </row>
    <row r="1860" spans="1:17" ht="25.5" hidden="1" x14ac:dyDescent="0.2">
      <c r="A1860" s="366">
        <f t="shared" si="157"/>
        <v>1857</v>
      </c>
      <c r="B1860" s="351">
        <v>44649</v>
      </c>
      <c r="C1860" s="375">
        <v>44621</v>
      </c>
      <c r="D1860" s="353" t="s">
        <v>104</v>
      </c>
      <c r="E1860" s="353" t="s">
        <v>189</v>
      </c>
      <c r="F1860" s="354">
        <v>1199.57</v>
      </c>
      <c r="G1860" s="353" t="s">
        <v>3315</v>
      </c>
      <c r="H1860" s="353" t="s">
        <v>132</v>
      </c>
      <c r="I1860" s="357" t="s">
        <v>3314</v>
      </c>
      <c r="J1860" s="356" t="s">
        <v>2467</v>
      </c>
      <c r="K1860" s="356" t="s">
        <v>732</v>
      </c>
      <c r="L1860" s="357" t="s">
        <v>1531</v>
      </c>
      <c r="M1860" s="356">
        <v>562431436</v>
      </c>
      <c r="N1860" s="374">
        <v>44649</v>
      </c>
      <c r="O1860" s="70">
        <f t="shared" si="158"/>
        <v>3</v>
      </c>
      <c r="P1860" s="70">
        <f t="shared" si="159"/>
        <v>3</v>
      </c>
      <c r="Q1860" s="135" t="str">
        <f t="shared" si="160"/>
        <v>Gastos_com_Pessoal</v>
      </c>
    </row>
    <row r="1861" spans="1:17" ht="25.5" hidden="1" x14ac:dyDescent="0.2">
      <c r="A1861" s="366">
        <f t="shared" si="157"/>
        <v>1858</v>
      </c>
      <c r="B1861" s="351">
        <v>44649</v>
      </c>
      <c r="C1861" s="375">
        <v>44621</v>
      </c>
      <c r="D1861" s="353" t="s">
        <v>104</v>
      </c>
      <c r="E1861" s="353" t="s">
        <v>191</v>
      </c>
      <c r="F1861" s="354">
        <v>932.58</v>
      </c>
      <c r="G1861" s="353" t="s">
        <v>3316</v>
      </c>
      <c r="H1861" s="353" t="s">
        <v>129</v>
      </c>
      <c r="I1861" s="357" t="s">
        <v>3317</v>
      </c>
      <c r="J1861" s="356" t="s">
        <v>3318</v>
      </c>
      <c r="K1861" s="356" t="s">
        <v>732</v>
      </c>
      <c r="L1861" s="357" t="s">
        <v>1531</v>
      </c>
      <c r="M1861" s="356">
        <v>562431436</v>
      </c>
      <c r="N1861" s="374">
        <v>44649</v>
      </c>
      <c r="O1861" s="70">
        <f t="shared" si="158"/>
        <v>3</v>
      </c>
      <c r="P1861" s="70">
        <f t="shared" si="159"/>
        <v>3</v>
      </c>
      <c r="Q1861" s="135" t="str">
        <f t="shared" si="160"/>
        <v>Gastos_com_Pessoal</v>
      </c>
    </row>
    <row r="1862" spans="1:17" ht="25.5" hidden="1" x14ac:dyDescent="0.2">
      <c r="A1862" s="366">
        <f t="shared" si="157"/>
        <v>1859</v>
      </c>
      <c r="B1862" s="351">
        <v>44649</v>
      </c>
      <c r="C1862" s="375">
        <v>44621</v>
      </c>
      <c r="D1862" s="353" t="s">
        <v>104</v>
      </c>
      <c r="E1862" s="353" t="s">
        <v>189</v>
      </c>
      <c r="F1862" s="354">
        <v>2593.0300000000002</v>
      </c>
      <c r="G1862" s="353" t="s">
        <v>3319</v>
      </c>
      <c r="H1862" s="353" t="s">
        <v>129</v>
      </c>
      <c r="I1862" s="357" t="s">
        <v>3317</v>
      </c>
      <c r="J1862" s="356" t="s">
        <v>3318</v>
      </c>
      <c r="K1862" s="356" t="s">
        <v>732</v>
      </c>
      <c r="L1862" s="357" t="s">
        <v>1531</v>
      </c>
      <c r="M1862" s="356">
        <v>562431436</v>
      </c>
      <c r="N1862" s="374">
        <v>44649</v>
      </c>
      <c r="O1862" s="70">
        <f t="shared" si="158"/>
        <v>3</v>
      </c>
      <c r="P1862" s="70">
        <f t="shared" si="159"/>
        <v>3</v>
      </c>
      <c r="Q1862" s="135" t="str">
        <f t="shared" si="160"/>
        <v>Gastos_com_Pessoal</v>
      </c>
    </row>
    <row r="1863" spans="1:17" ht="25.5" hidden="1" x14ac:dyDescent="0.2">
      <c r="A1863" s="366">
        <f t="shared" si="157"/>
        <v>1860</v>
      </c>
      <c r="B1863" s="351">
        <v>44649</v>
      </c>
      <c r="C1863" s="375">
        <v>44621</v>
      </c>
      <c r="D1863" s="353" t="s">
        <v>104</v>
      </c>
      <c r="E1863" s="353" t="s">
        <v>191</v>
      </c>
      <c r="F1863" s="354">
        <v>791.75</v>
      </c>
      <c r="G1863" s="353" t="s">
        <v>3320</v>
      </c>
      <c r="H1863" s="353" t="s">
        <v>130</v>
      </c>
      <c r="I1863" s="357" t="s">
        <v>3321</v>
      </c>
      <c r="J1863" s="356" t="s">
        <v>3322</v>
      </c>
      <c r="K1863" s="356" t="s">
        <v>732</v>
      </c>
      <c r="L1863" s="357" t="s">
        <v>1531</v>
      </c>
      <c r="M1863" s="356">
        <v>562431436</v>
      </c>
      <c r="N1863" s="374">
        <v>44649</v>
      </c>
      <c r="O1863" s="70">
        <f t="shared" si="158"/>
        <v>3</v>
      </c>
      <c r="P1863" s="70">
        <f t="shared" si="159"/>
        <v>3</v>
      </c>
      <c r="Q1863" s="135" t="str">
        <f t="shared" si="160"/>
        <v>Gastos_com_Pessoal</v>
      </c>
    </row>
    <row r="1864" spans="1:17" ht="25.5" hidden="1" x14ac:dyDescent="0.2">
      <c r="A1864" s="366">
        <f t="shared" si="157"/>
        <v>1861</v>
      </c>
      <c r="B1864" s="351">
        <v>44649</v>
      </c>
      <c r="C1864" s="375">
        <v>44621</v>
      </c>
      <c r="D1864" s="353" t="s">
        <v>104</v>
      </c>
      <c r="E1864" s="353" t="s">
        <v>189</v>
      </c>
      <c r="F1864" s="354">
        <v>2255.12</v>
      </c>
      <c r="G1864" s="353" t="s">
        <v>3323</v>
      </c>
      <c r="H1864" s="353" t="s">
        <v>130</v>
      </c>
      <c r="I1864" s="357" t="s">
        <v>3321</v>
      </c>
      <c r="J1864" s="356" t="s">
        <v>3322</v>
      </c>
      <c r="K1864" s="356" t="s">
        <v>732</v>
      </c>
      <c r="L1864" s="357" t="s">
        <v>1531</v>
      </c>
      <c r="M1864" s="356">
        <v>562431436</v>
      </c>
      <c r="N1864" s="374">
        <v>44649</v>
      </c>
      <c r="O1864" s="70">
        <f t="shared" si="158"/>
        <v>3</v>
      </c>
      <c r="P1864" s="70">
        <f t="shared" si="159"/>
        <v>3</v>
      </c>
      <c r="Q1864" s="135" t="str">
        <f t="shared" si="160"/>
        <v>Gastos_com_Pessoal</v>
      </c>
    </row>
    <row r="1865" spans="1:17" ht="25.5" hidden="1" x14ac:dyDescent="0.2">
      <c r="A1865" s="366">
        <f t="shared" si="157"/>
        <v>1862</v>
      </c>
      <c r="B1865" s="351">
        <v>44649</v>
      </c>
      <c r="C1865" s="375">
        <v>44621</v>
      </c>
      <c r="D1865" s="353" t="s">
        <v>104</v>
      </c>
      <c r="E1865" s="353" t="s">
        <v>191</v>
      </c>
      <c r="F1865" s="354">
        <v>1072.43</v>
      </c>
      <c r="G1865" s="353" t="s">
        <v>3324</v>
      </c>
      <c r="H1865" s="353" t="s">
        <v>139</v>
      </c>
      <c r="I1865" s="357" t="s">
        <v>3325</v>
      </c>
      <c r="J1865" s="356" t="s">
        <v>3326</v>
      </c>
      <c r="K1865" s="356" t="s">
        <v>732</v>
      </c>
      <c r="L1865" s="357" t="s">
        <v>1531</v>
      </c>
      <c r="M1865" s="356">
        <v>562431436</v>
      </c>
      <c r="N1865" s="374">
        <v>44649</v>
      </c>
      <c r="O1865" s="70">
        <f t="shared" si="158"/>
        <v>3</v>
      </c>
      <c r="P1865" s="70">
        <f t="shared" si="159"/>
        <v>3</v>
      </c>
      <c r="Q1865" s="135" t="str">
        <f t="shared" si="160"/>
        <v>Gastos_com_Pessoal</v>
      </c>
    </row>
    <row r="1866" spans="1:17" ht="25.5" hidden="1" x14ac:dyDescent="0.2">
      <c r="A1866" s="366">
        <f t="shared" si="157"/>
        <v>1863</v>
      </c>
      <c r="B1866" s="351">
        <v>44649</v>
      </c>
      <c r="C1866" s="375">
        <v>44621</v>
      </c>
      <c r="D1866" s="353" t="s">
        <v>104</v>
      </c>
      <c r="E1866" s="353" t="s">
        <v>189</v>
      </c>
      <c r="F1866" s="354">
        <v>2888.06</v>
      </c>
      <c r="G1866" s="353" t="s">
        <v>3327</v>
      </c>
      <c r="H1866" s="353" t="s">
        <v>139</v>
      </c>
      <c r="I1866" s="357" t="s">
        <v>3325</v>
      </c>
      <c r="J1866" s="356" t="s">
        <v>3326</v>
      </c>
      <c r="K1866" s="356" t="s">
        <v>732</v>
      </c>
      <c r="L1866" s="357" t="s">
        <v>1531</v>
      </c>
      <c r="M1866" s="356">
        <v>562431436</v>
      </c>
      <c r="N1866" s="374">
        <v>44649</v>
      </c>
      <c r="O1866" s="70">
        <f t="shared" si="158"/>
        <v>3</v>
      </c>
      <c r="P1866" s="70">
        <f t="shared" si="159"/>
        <v>3</v>
      </c>
      <c r="Q1866" s="135" t="str">
        <f t="shared" si="160"/>
        <v>Gastos_com_Pessoal</v>
      </c>
    </row>
    <row r="1867" spans="1:17" ht="25.5" hidden="1" x14ac:dyDescent="0.2">
      <c r="A1867" s="366">
        <f t="shared" si="157"/>
        <v>1864</v>
      </c>
      <c r="B1867" s="351">
        <v>44649</v>
      </c>
      <c r="C1867" s="375">
        <v>44621</v>
      </c>
      <c r="D1867" s="353" t="s">
        <v>104</v>
      </c>
      <c r="E1867" s="353" t="s">
        <v>191</v>
      </c>
      <c r="F1867" s="354">
        <v>826.91</v>
      </c>
      <c r="G1867" s="353" t="s">
        <v>3328</v>
      </c>
      <c r="H1867" s="353" t="s">
        <v>658</v>
      </c>
      <c r="I1867" s="357" t="s">
        <v>3329</v>
      </c>
      <c r="J1867" s="356" t="s">
        <v>3330</v>
      </c>
      <c r="K1867" s="356" t="s">
        <v>732</v>
      </c>
      <c r="L1867" s="357" t="s">
        <v>1531</v>
      </c>
      <c r="M1867" s="356">
        <v>562431436</v>
      </c>
      <c r="N1867" s="374">
        <v>44649</v>
      </c>
      <c r="O1867" s="70">
        <f t="shared" si="158"/>
        <v>3</v>
      </c>
      <c r="P1867" s="70">
        <f t="shared" si="159"/>
        <v>3</v>
      </c>
      <c r="Q1867" s="135" t="str">
        <f t="shared" si="160"/>
        <v>Gastos_com_Pessoal</v>
      </c>
    </row>
    <row r="1868" spans="1:17" ht="25.5" hidden="1" x14ac:dyDescent="0.2">
      <c r="A1868" s="366">
        <f t="shared" si="157"/>
        <v>1865</v>
      </c>
      <c r="B1868" s="351">
        <v>44649</v>
      </c>
      <c r="C1868" s="375">
        <v>44621</v>
      </c>
      <c r="D1868" s="353" t="s">
        <v>104</v>
      </c>
      <c r="E1868" s="353" t="s">
        <v>189</v>
      </c>
      <c r="F1868" s="354">
        <v>2367.88</v>
      </c>
      <c r="G1868" s="353" t="s">
        <v>3331</v>
      </c>
      <c r="H1868" s="353" t="s">
        <v>658</v>
      </c>
      <c r="I1868" s="357" t="s">
        <v>3329</v>
      </c>
      <c r="J1868" s="356" t="s">
        <v>3330</v>
      </c>
      <c r="K1868" s="356" t="s">
        <v>732</v>
      </c>
      <c r="L1868" s="357" t="s">
        <v>1531</v>
      </c>
      <c r="M1868" s="356">
        <v>562431436</v>
      </c>
      <c r="N1868" s="374">
        <v>44649</v>
      </c>
      <c r="O1868" s="70">
        <f t="shared" si="158"/>
        <v>3</v>
      </c>
      <c r="P1868" s="70">
        <f t="shared" si="159"/>
        <v>3</v>
      </c>
      <c r="Q1868" s="135" t="str">
        <f t="shared" si="160"/>
        <v>Gastos_com_Pessoal</v>
      </c>
    </row>
    <row r="1869" spans="1:17" ht="25.5" hidden="1" x14ac:dyDescent="0.2">
      <c r="A1869" s="366">
        <f t="shared" si="157"/>
        <v>1866</v>
      </c>
      <c r="B1869" s="351">
        <v>44649</v>
      </c>
      <c r="C1869" s="375">
        <v>44621</v>
      </c>
      <c r="D1869" s="353" t="s">
        <v>104</v>
      </c>
      <c r="E1869" s="353" t="s">
        <v>187</v>
      </c>
      <c r="F1869" s="354">
        <v>1938.48</v>
      </c>
      <c r="G1869" s="353" t="s">
        <v>1019</v>
      </c>
      <c r="H1869" s="353" t="s">
        <v>136</v>
      </c>
      <c r="I1869" s="357" t="s">
        <v>3332</v>
      </c>
      <c r="J1869" s="356" t="s">
        <v>3333</v>
      </c>
      <c r="K1869" s="356" t="s">
        <v>732</v>
      </c>
      <c r="L1869" s="357" t="s">
        <v>1531</v>
      </c>
      <c r="M1869" s="356">
        <v>762415807</v>
      </c>
      <c r="N1869" s="374">
        <v>44649</v>
      </c>
      <c r="O1869" s="70">
        <f t="shared" si="158"/>
        <v>3</v>
      </c>
      <c r="P1869" s="70">
        <f t="shared" si="159"/>
        <v>3</v>
      </c>
      <c r="Q1869" s="135" t="str">
        <f t="shared" si="160"/>
        <v>Gastos_com_Pessoal</v>
      </c>
    </row>
    <row r="1870" spans="1:17" ht="25.5" hidden="1" x14ac:dyDescent="0.2">
      <c r="A1870" s="366">
        <f t="shared" si="157"/>
        <v>1867</v>
      </c>
      <c r="B1870" s="351">
        <v>44649</v>
      </c>
      <c r="C1870" s="375">
        <v>44621</v>
      </c>
      <c r="D1870" s="353" t="s">
        <v>104</v>
      </c>
      <c r="E1870" s="353" t="s">
        <v>189</v>
      </c>
      <c r="F1870" s="354">
        <v>6784.69</v>
      </c>
      <c r="G1870" s="353" t="s">
        <v>915</v>
      </c>
      <c r="H1870" s="353" t="s">
        <v>136</v>
      </c>
      <c r="I1870" s="357" t="s">
        <v>3332</v>
      </c>
      <c r="J1870" s="356" t="s">
        <v>3333</v>
      </c>
      <c r="K1870" s="356" t="s">
        <v>732</v>
      </c>
      <c r="L1870" s="357" t="s">
        <v>1531</v>
      </c>
      <c r="M1870" s="356">
        <v>762415807</v>
      </c>
      <c r="N1870" s="374">
        <v>44649</v>
      </c>
      <c r="O1870" s="70">
        <f t="shared" si="158"/>
        <v>3</v>
      </c>
      <c r="P1870" s="70">
        <f t="shared" si="159"/>
        <v>3</v>
      </c>
      <c r="Q1870" s="135" t="str">
        <f t="shared" si="160"/>
        <v>Gastos_com_Pessoal</v>
      </c>
    </row>
    <row r="1871" spans="1:17" ht="25.5" hidden="1" x14ac:dyDescent="0.2">
      <c r="A1871" s="366">
        <f t="shared" si="157"/>
        <v>1868</v>
      </c>
      <c r="B1871" s="351">
        <v>44649</v>
      </c>
      <c r="C1871" s="375">
        <v>44621</v>
      </c>
      <c r="D1871" s="353" t="s">
        <v>104</v>
      </c>
      <c r="E1871" s="353" t="s">
        <v>191</v>
      </c>
      <c r="F1871" s="354">
        <v>2261.56</v>
      </c>
      <c r="G1871" s="353" t="s">
        <v>918</v>
      </c>
      <c r="H1871" s="353" t="s">
        <v>136</v>
      </c>
      <c r="I1871" s="357" t="s">
        <v>3332</v>
      </c>
      <c r="J1871" s="356" t="s">
        <v>3333</v>
      </c>
      <c r="K1871" s="356" t="s">
        <v>732</v>
      </c>
      <c r="L1871" s="357" t="s">
        <v>1531</v>
      </c>
      <c r="M1871" s="356">
        <v>762415807</v>
      </c>
      <c r="N1871" s="374">
        <v>44649</v>
      </c>
      <c r="O1871" s="70">
        <f t="shared" si="158"/>
        <v>3</v>
      </c>
      <c r="P1871" s="70">
        <f t="shared" si="159"/>
        <v>3</v>
      </c>
      <c r="Q1871" s="135" t="str">
        <f t="shared" si="160"/>
        <v>Gastos_com_Pessoal</v>
      </c>
    </row>
    <row r="1872" spans="1:17" ht="36" hidden="1" x14ac:dyDescent="0.2">
      <c r="A1872" s="366">
        <f t="shared" si="157"/>
        <v>1869</v>
      </c>
      <c r="B1872" s="351">
        <v>44649</v>
      </c>
      <c r="C1872" s="375">
        <v>44621</v>
      </c>
      <c r="D1872" s="353" t="s">
        <v>104</v>
      </c>
      <c r="E1872" s="353" t="s">
        <v>193</v>
      </c>
      <c r="F1872" s="354">
        <v>10154.26</v>
      </c>
      <c r="G1872" s="353" t="s">
        <v>919</v>
      </c>
      <c r="H1872" s="353" t="s">
        <v>136</v>
      </c>
      <c r="I1872" s="357" t="s">
        <v>3332</v>
      </c>
      <c r="J1872" s="356" t="s">
        <v>3333</v>
      </c>
      <c r="K1872" s="356" t="s">
        <v>732</v>
      </c>
      <c r="L1872" s="357" t="s">
        <v>1531</v>
      </c>
      <c r="M1872" s="356">
        <v>762415807</v>
      </c>
      <c r="N1872" s="374">
        <v>44649</v>
      </c>
      <c r="O1872" s="70">
        <f t="shared" si="158"/>
        <v>3</v>
      </c>
      <c r="P1872" s="70">
        <f t="shared" si="159"/>
        <v>3</v>
      </c>
      <c r="Q1872" s="135" t="str">
        <f t="shared" si="160"/>
        <v>Gastos_com_Pessoal</v>
      </c>
    </row>
    <row r="1873" spans="1:17" ht="25.5" hidden="1" x14ac:dyDescent="0.2">
      <c r="A1873" s="366">
        <f t="shared" si="157"/>
        <v>1870</v>
      </c>
      <c r="B1873" s="351">
        <v>44649</v>
      </c>
      <c r="C1873" s="375">
        <v>44621</v>
      </c>
      <c r="D1873" s="353" t="s">
        <v>104</v>
      </c>
      <c r="E1873" s="353" t="s">
        <v>187</v>
      </c>
      <c r="F1873" s="354">
        <v>297.27</v>
      </c>
      <c r="G1873" s="353" t="s">
        <v>1019</v>
      </c>
      <c r="H1873" s="353" t="s">
        <v>139</v>
      </c>
      <c r="I1873" s="357" t="s">
        <v>3334</v>
      </c>
      <c r="J1873" s="356" t="s">
        <v>3335</v>
      </c>
      <c r="K1873" s="356" t="s">
        <v>732</v>
      </c>
      <c r="L1873" s="357" t="s">
        <v>1531</v>
      </c>
      <c r="M1873" s="356">
        <v>762415807</v>
      </c>
      <c r="N1873" s="374">
        <v>44649</v>
      </c>
      <c r="O1873" s="70">
        <f t="shared" si="158"/>
        <v>3</v>
      </c>
      <c r="P1873" s="70">
        <f t="shared" si="159"/>
        <v>3</v>
      </c>
      <c r="Q1873" s="135" t="str">
        <f t="shared" si="160"/>
        <v>Gastos_com_Pessoal</v>
      </c>
    </row>
    <row r="1874" spans="1:17" ht="25.5" hidden="1" x14ac:dyDescent="0.2">
      <c r="A1874" s="366">
        <f t="shared" si="157"/>
        <v>1871</v>
      </c>
      <c r="B1874" s="351">
        <v>44649</v>
      </c>
      <c r="C1874" s="375">
        <v>44621</v>
      </c>
      <c r="D1874" s="353" t="s">
        <v>104</v>
      </c>
      <c r="E1874" s="353" t="s">
        <v>189</v>
      </c>
      <c r="F1874" s="354">
        <v>1120.3330000000001</v>
      </c>
      <c r="G1874" s="353" t="s">
        <v>915</v>
      </c>
      <c r="H1874" s="353" t="s">
        <v>139</v>
      </c>
      <c r="I1874" s="357" t="s">
        <v>3334</v>
      </c>
      <c r="J1874" s="356" t="s">
        <v>3335</v>
      </c>
      <c r="K1874" s="356" t="s">
        <v>732</v>
      </c>
      <c r="L1874" s="357" t="s">
        <v>1531</v>
      </c>
      <c r="M1874" s="356">
        <v>762415807</v>
      </c>
      <c r="N1874" s="374">
        <v>44649</v>
      </c>
      <c r="O1874" s="70">
        <f t="shared" si="158"/>
        <v>3</v>
      </c>
      <c r="P1874" s="70">
        <f t="shared" si="159"/>
        <v>3</v>
      </c>
      <c r="Q1874" s="135" t="str">
        <f t="shared" si="160"/>
        <v>Gastos_com_Pessoal</v>
      </c>
    </row>
    <row r="1875" spans="1:17" ht="25.5" hidden="1" x14ac:dyDescent="0.2">
      <c r="A1875" s="366">
        <f t="shared" si="157"/>
        <v>1872</v>
      </c>
      <c r="B1875" s="351">
        <v>44649</v>
      </c>
      <c r="C1875" s="375">
        <v>44621</v>
      </c>
      <c r="D1875" s="353" t="s">
        <v>104</v>
      </c>
      <c r="E1875" s="353" t="s">
        <v>191</v>
      </c>
      <c r="F1875" s="354">
        <v>373.45</v>
      </c>
      <c r="G1875" s="353" t="s">
        <v>918</v>
      </c>
      <c r="H1875" s="353" t="s">
        <v>139</v>
      </c>
      <c r="I1875" s="357" t="s">
        <v>3334</v>
      </c>
      <c r="J1875" s="356" t="s">
        <v>3335</v>
      </c>
      <c r="K1875" s="356" t="s">
        <v>732</v>
      </c>
      <c r="L1875" s="357" t="s">
        <v>1531</v>
      </c>
      <c r="M1875" s="356">
        <v>762415807</v>
      </c>
      <c r="N1875" s="374">
        <v>44649</v>
      </c>
      <c r="O1875" s="70">
        <f t="shared" si="158"/>
        <v>3</v>
      </c>
      <c r="P1875" s="70">
        <f t="shared" si="159"/>
        <v>3</v>
      </c>
      <c r="Q1875" s="135" t="str">
        <f t="shared" si="160"/>
        <v>Gastos_com_Pessoal</v>
      </c>
    </row>
    <row r="1876" spans="1:17" ht="36" hidden="1" x14ac:dyDescent="0.2">
      <c r="A1876" s="366">
        <f t="shared" si="157"/>
        <v>1873</v>
      </c>
      <c r="B1876" s="351">
        <v>44649</v>
      </c>
      <c r="C1876" s="375">
        <v>44621</v>
      </c>
      <c r="D1876" s="353" t="s">
        <v>104</v>
      </c>
      <c r="E1876" s="353" t="s">
        <v>193</v>
      </c>
      <c r="F1876" s="354">
        <v>882.84</v>
      </c>
      <c r="G1876" s="353" t="s">
        <v>919</v>
      </c>
      <c r="H1876" s="353" t="s">
        <v>139</v>
      </c>
      <c r="I1876" s="357" t="s">
        <v>3334</v>
      </c>
      <c r="J1876" s="356" t="s">
        <v>3335</v>
      </c>
      <c r="K1876" s="356" t="s">
        <v>732</v>
      </c>
      <c r="L1876" s="357" t="s">
        <v>1531</v>
      </c>
      <c r="M1876" s="356">
        <v>762415807</v>
      </c>
      <c r="N1876" s="374">
        <v>44649</v>
      </c>
      <c r="O1876" s="70">
        <f t="shared" si="158"/>
        <v>3</v>
      </c>
      <c r="P1876" s="70">
        <f t="shared" si="159"/>
        <v>3</v>
      </c>
      <c r="Q1876" s="135" t="str">
        <f t="shared" si="160"/>
        <v>Gastos_com_Pessoal</v>
      </c>
    </row>
    <row r="1877" spans="1:17" ht="36" hidden="1" x14ac:dyDescent="0.2">
      <c r="A1877" s="366">
        <f t="shared" si="157"/>
        <v>1874</v>
      </c>
      <c r="B1877" s="351">
        <v>44650</v>
      </c>
      <c r="C1877" s="375">
        <v>44652</v>
      </c>
      <c r="D1877" s="353" t="s">
        <v>104</v>
      </c>
      <c r="E1877" s="353" t="s">
        <v>204</v>
      </c>
      <c r="F1877" s="354">
        <v>258.94</v>
      </c>
      <c r="G1877" s="353" t="s">
        <v>3336</v>
      </c>
      <c r="H1877" s="353" t="s">
        <v>127</v>
      </c>
      <c r="I1877" s="357" t="s">
        <v>3134</v>
      </c>
      <c r="J1877" s="356" t="s">
        <v>773</v>
      </c>
      <c r="K1877" s="356" t="s">
        <v>704</v>
      </c>
      <c r="L1877" s="357" t="s">
        <v>704</v>
      </c>
      <c r="M1877" s="356" t="s">
        <v>3337</v>
      </c>
      <c r="N1877" s="374">
        <v>44649</v>
      </c>
      <c r="O1877" s="70">
        <f t="shared" si="158"/>
        <v>3</v>
      </c>
      <c r="P1877" s="70">
        <f t="shared" si="159"/>
        <v>4</v>
      </c>
      <c r="Q1877" s="135" t="str">
        <f t="shared" si="160"/>
        <v>Gastos_com_Pessoal</v>
      </c>
    </row>
    <row r="1878" spans="1:17" ht="25.5" hidden="1" x14ac:dyDescent="0.2">
      <c r="A1878" s="366">
        <f t="shared" si="157"/>
        <v>1875</v>
      </c>
      <c r="B1878" s="351">
        <v>44650</v>
      </c>
      <c r="C1878" s="375">
        <v>44652</v>
      </c>
      <c r="D1878" s="353" t="s">
        <v>104</v>
      </c>
      <c r="E1878" s="353" t="s">
        <v>204</v>
      </c>
      <c r="F1878" s="354">
        <v>394.5</v>
      </c>
      <c r="G1878" s="353" t="s">
        <v>3338</v>
      </c>
      <c r="H1878" s="353" t="s">
        <v>127</v>
      </c>
      <c r="I1878" s="357" t="s">
        <v>2587</v>
      </c>
      <c r="J1878" s="356" t="s">
        <v>756</v>
      </c>
      <c r="K1878" s="356" t="s">
        <v>704</v>
      </c>
      <c r="L1878" s="357" t="s">
        <v>1333</v>
      </c>
      <c r="M1878" s="356" t="s">
        <v>3339</v>
      </c>
      <c r="N1878" s="374">
        <v>44649</v>
      </c>
      <c r="O1878" s="70">
        <f t="shared" si="158"/>
        <v>3</v>
      </c>
      <c r="P1878" s="70">
        <f t="shared" si="159"/>
        <v>4</v>
      </c>
      <c r="Q1878" s="135" t="str">
        <f t="shared" si="160"/>
        <v>Gastos_com_Pessoal</v>
      </c>
    </row>
    <row r="1879" spans="1:17" ht="25.5" hidden="1" x14ac:dyDescent="0.2">
      <c r="A1879" s="366">
        <f t="shared" si="157"/>
        <v>1876</v>
      </c>
      <c r="B1879" s="351">
        <v>44650</v>
      </c>
      <c r="C1879" s="375">
        <v>44562</v>
      </c>
      <c r="D1879" s="353" t="s">
        <v>115</v>
      </c>
      <c r="E1879" s="353" t="s">
        <v>336</v>
      </c>
      <c r="F1879" s="354">
        <v>207.76</v>
      </c>
      <c r="G1879" s="353" t="s">
        <v>3340</v>
      </c>
      <c r="H1879" s="353" t="s">
        <v>136</v>
      </c>
      <c r="I1879" s="357" t="s">
        <v>3341</v>
      </c>
      <c r="J1879" s="356" t="s">
        <v>3342</v>
      </c>
      <c r="K1879" s="356" t="s">
        <v>704</v>
      </c>
      <c r="L1879" s="357" t="s">
        <v>428</v>
      </c>
      <c r="M1879" s="356">
        <v>1211431</v>
      </c>
      <c r="N1879" s="374">
        <v>44579</v>
      </c>
      <c r="O1879" s="70">
        <f t="shared" si="158"/>
        <v>3</v>
      </c>
      <c r="P1879" s="70">
        <f t="shared" si="159"/>
        <v>1</v>
      </c>
      <c r="Q1879" s="135" t="str">
        <f t="shared" si="160"/>
        <v>Gastos_Gerais</v>
      </c>
    </row>
    <row r="1880" spans="1:17" ht="25.5" hidden="1" x14ac:dyDescent="0.2">
      <c r="A1880" s="366">
        <f t="shared" si="157"/>
        <v>1877</v>
      </c>
      <c r="B1880" s="351">
        <v>44650</v>
      </c>
      <c r="C1880" s="375">
        <v>44562</v>
      </c>
      <c r="D1880" s="353" t="s">
        <v>115</v>
      </c>
      <c r="E1880" s="353" t="s">
        <v>336</v>
      </c>
      <c r="F1880" s="354">
        <v>228.24</v>
      </c>
      <c r="G1880" s="353" t="s">
        <v>2615</v>
      </c>
      <c r="H1880" s="353" t="s">
        <v>136</v>
      </c>
      <c r="I1880" s="357" t="s">
        <v>3341</v>
      </c>
      <c r="J1880" s="356" t="s">
        <v>3342</v>
      </c>
      <c r="K1880" s="356" t="s">
        <v>704</v>
      </c>
      <c r="L1880" s="357" t="s">
        <v>428</v>
      </c>
      <c r="M1880" s="356">
        <v>2022778</v>
      </c>
      <c r="N1880" s="374">
        <v>44579</v>
      </c>
      <c r="O1880" s="70">
        <f t="shared" si="158"/>
        <v>3</v>
      </c>
      <c r="P1880" s="70">
        <f t="shared" si="159"/>
        <v>1</v>
      </c>
      <c r="Q1880" s="135" t="str">
        <f t="shared" si="160"/>
        <v>Gastos_Gerais</v>
      </c>
    </row>
    <row r="1881" spans="1:17" ht="25.5" hidden="1" x14ac:dyDescent="0.2">
      <c r="A1881" s="366">
        <f t="shared" si="157"/>
        <v>1878</v>
      </c>
      <c r="B1881" s="351">
        <v>44650</v>
      </c>
      <c r="C1881" s="375">
        <v>44593</v>
      </c>
      <c r="D1881" s="353" t="s">
        <v>115</v>
      </c>
      <c r="E1881" s="353" t="s">
        <v>336</v>
      </c>
      <c r="F1881" s="354">
        <v>180</v>
      </c>
      <c r="G1881" s="353" t="s">
        <v>3343</v>
      </c>
      <c r="H1881" s="353" t="s">
        <v>136</v>
      </c>
      <c r="I1881" s="357" t="s">
        <v>3341</v>
      </c>
      <c r="J1881" s="356" t="s">
        <v>3342</v>
      </c>
      <c r="K1881" s="356" t="s">
        <v>704</v>
      </c>
      <c r="L1881" s="357" t="s">
        <v>428</v>
      </c>
      <c r="M1881" s="356">
        <v>1214221</v>
      </c>
      <c r="N1881" s="374">
        <v>44593</v>
      </c>
      <c r="O1881" s="70">
        <f t="shared" si="158"/>
        <v>3</v>
      </c>
      <c r="P1881" s="70">
        <f t="shared" si="159"/>
        <v>2</v>
      </c>
      <c r="Q1881" s="135" t="str">
        <f t="shared" si="160"/>
        <v>Gastos_Gerais</v>
      </c>
    </row>
    <row r="1882" spans="1:17" ht="25.5" hidden="1" x14ac:dyDescent="0.2">
      <c r="A1882" s="366">
        <f t="shared" si="157"/>
        <v>1879</v>
      </c>
      <c r="B1882" s="351">
        <v>44650</v>
      </c>
      <c r="C1882" s="375">
        <v>44621</v>
      </c>
      <c r="D1882" s="353" t="s">
        <v>115</v>
      </c>
      <c r="E1882" s="353" t="s">
        <v>328</v>
      </c>
      <c r="F1882" s="354">
        <v>500</v>
      </c>
      <c r="G1882" s="353" t="s">
        <v>1139</v>
      </c>
      <c r="H1882" s="353" t="s">
        <v>136</v>
      </c>
      <c r="I1882" s="357" t="s">
        <v>2512</v>
      </c>
      <c r="J1882" s="356" t="s">
        <v>728</v>
      </c>
      <c r="K1882" s="356" t="s">
        <v>704</v>
      </c>
      <c r="L1882" s="357" t="s">
        <v>428</v>
      </c>
      <c r="M1882" s="356">
        <v>1862790</v>
      </c>
      <c r="N1882" s="374">
        <v>44650</v>
      </c>
      <c r="O1882" s="70">
        <f t="shared" si="158"/>
        <v>3</v>
      </c>
      <c r="P1882" s="70">
        <f t="shared" si="159"/>
        <v>3</v>
      </c>
      <c r="Q1882" s="135" t="str">
        <f t="shared" si="160"/>
        <v>Gastos_Gerais</v>
      </c>
    </row>
    <row r="1883" spans="1:17" ht="48" hidden="1" x14ac:dyDescent="0.2">
      <c r="A1883" s="366">
        <f t="shared" si="157"/>
        <v>1880</v>
      </c>
      <c r="B1883" s="351">
        <v>44650</v>
      </c>
      <c r="C1883" s="375">
        <v>44621</v>
      </c>
      <c r="D1883" s="353" t="s">
        <v>104</v>
      </c>
      <c r="E1883" s="353" t="s">
        <v>195</v>
      </c>
      <c r="F1883" s="354">
        <v>4222.3599999999997</v>
      </c>
      <c r="G1883" s="353" t="s">
        <v>639</v>
      </c>
      <c r="H1883" s="353" t="s">
        <v>127</v>
      </c>
      <c r="I1883" s="357" t="s">
        <v>638</v>
      </c>
      <c r="J1883" s="356" t="s">
        <v>944</v>
      </c>
      <c r="K1883" s="356" t="s">
        <v>704</v>
      </c>
      <c r="L1883" s="357" t="s">
        <v>428</v>
      </c>
      <c r="M1883" s="356">
        <v>2022534</v>
      </c>
      <c r="N1883" s="374">
        <v>44649</v>
      </c>
      <c r="O1883" s="70">
        <f t="shared" si="158"/>
        <v>3</v>
      </c>
      <c r="P1883" s="70">
        <f t="shared" si="159"/>
        <v>3</v>
      </c>
      <c r="Q1883" s="135" t="str">
        <f t="shared" si="160"/>
        <v>Gastos_com_Pessoal</v>
      </c>
    </row>
    <row r="1884" spans="1:17" ht="48" hidden="1" x14ac:dyDescent="0.2">
      <c r="A1884" s="366">
        <f t="shared" si="157"/>
        <v>1881</v>
      </c>
      <c r="B1884" s="351">
        <v>44650</v>
      </c>
      <c r="C1884" s="375">
        <v>44621</v>
      </c>
      <c r="D1884" s="353" t="s">
        <v>104</v>
      </c>
      <c r="E1884" s="353" t="s">
        <v>195</v>
      </c>
      <c r="F1884" s="354">
        <v>4222.3599999999997</v>
      </c>
      <c r="G1884" s="353" t="s">
        <v>639</v>
      </c>
      <c r="H1884" s="353" t="s">
        <v>127</v>
      </c>
      <c r="I1884" s="357" t="s">
        <v>638</v>
      </c>
      <c r="J1884" s="356" t="s">
        <v>944</v>
      </c>
      <c r="K1884" s="356" t="s">
        <v>704</v>
      </c>
      <c r="L1884" s="357" t="s">
        <v>428</v>
      </c>
      <c r="M1884" s="356">
        <v>2022535</v>
      </c>
      <c r="N1884" s="374">
        <v>44649</v>
      </c>
      <c r="O1884" s="70">
        <f t="shared" si="158"/>
        <v>3</v>
      </c>
      <c r="P1884" s="70">
        <f t="shared" si="159"/>
        <v>3</v>
      </c>
      <c r="Q1884" s="135" t="str">
        <f t="shared" si="160"/>
        <v>Gastos_com_Pessoal</v>
      </c>
    </row>
    <row r="1885" spans="1:17" ht="48" hidden="1" x14ac:dyDescent="0.2">
      <c r="A1885" s="366">
        <f t="shared" si="157"/>
        <v>1882</v>
      </c>
      <c r="B1885" s="351">
        <v>44650</v>
      </c>
      <c r="C1885" s="375">
        <v>44621</v>
      </c>
      <c r="D1885" s="353" t="s">
        <v>104</v>
      </c>
      <c r="E1885" s="353" t="s">
        <v>195</v>
      </c>
      <c r="F1885" s="354">
        <v>2799.5</v>
      </c>
      <c r="G1885" s="353" t="s">
        <v>639</v>
      </c>
      <c r="H1885" s="353" t="s">
        <v>127</v>
      </c>
      <c r="I1885" s="357" t="s">
        <v>638</v>
      </c>
      <c r="J1885" s="356" t="s">
        <v>944</v>
      </c>
      <c r="K1885" s="356" t="s">
        <v>704</v>
      </c>
      <c r="L1885" s="357" t="s">
        <v>428</v>
      </c>
      <c r="M1885" s="356">
        <v>2022537</v>
      </c>
      <c r="N1885" s="374">
        <v>44649</v>
      </c>
      <c r="O1885" s="70">
        <f t="shared" si="158"/>
        <v>3</v>
      </c>
      <c r="P1885" s="70">
        <f t="shared" si="159"/>
        <v>3</v>
      </c>
      <c r="Q1885" s="135" t="str">
        <f t="shared" si="160"/>
        <v>Gastos_com_Pessoal</v>
      </c>
    </row>
    <row r="1886" spans="1:17" ht="48" hidden="1" x14ac:dyDescent="0.2">
      <c r="A1886" s="366">
        <f t="shared" si="157"/>
        <v>1883</v>
      </c>
      <c r="B1886" s="351">
        <v>44650</v>
      </c>
      <c r="C1886" s="375">
        <v>44621</v>
      </c>
      <c r="D1886" s="353" t="s">
        <v>104</v>
      </c>
      <c r="E1886" s="353" t="s">
        <v>195</v>
      </c>
      <c r="F1886" s="354">
        <v>2799.5</v>
      </c>
      <c r="G1886" s="353" t="s">
        <v>639</v>
      </c>
      <c r="H1886" s="353" t="s">
        <v>127</v>
      </c>
      <c r="I1886" s="357" t="s">
        <v>638</v>
      </c>
      <c r="J1886" s="356" t="s">
        <v>944</v>
      </c>
      <c r="K1886" s="356" t="s">
        <v>704</v>
      </c>
      <c r="L1886" s="357" t="s">
        <v>428</v>
      </c>
      <c r="M1886" s="356">
        <v>2022536</v>
      </c>
      <c r="N1886" s="374">
        <v>44649</v>
      </c>
      <c r="O1886" s="70">
        <f t="shared" si="158"/>
        <v>3</v>
      </c>
      <c r="P1886" s="70">
        <f t="shared" si="159"/>
        <v>3</v>
      </c>
      <c r="Q1886" s="135" t="str">
        <f t="shared" si="160"/>
        <v>Gastos_com_Pessoal</v>
      </c>
    </row>
    <row r="1887" spans="1:17" ht="36" hidden="1" x14ac:dyDescent="0.2">
      <c r="A1887" s="366">
        <f t="shared" si="157"/>
        <v>1884</v>
      </c>
      <c r="B1887" s="351">
        <v>44650</v>
      </c>
      <c r="C1887" s="375">
        <v>44621</v>
      </c>
      <c r="D1887" s="353" t="s">
        <v>115</v>
      </c>
      <c r="E1887" s="353" t="s">
        <v>342</v>
      </c>
      <c r="F1887" s="354">
        <v>60</v>
      </c>
      <c r="G1887" s="353" t="s">
        <v>2905</v>
      </c>
      <c r="H1887" s="353" t="s">
        <v>140</v>
      </c>
      <c r="I1887" s="357" t="s">
        <v>2906</v>
      </c>
      <c r="J1887" s="356" t="s">
        <v>2907</v>
      </c>
      <c r="K1887" s="356" t="s">
        <v>732</v>
      </c>
      <c r="L1887" s="357" t="s">
        <v>1531</v>
      </c>
      <c r="M1887" s="356">
        <v>362673824</v>
      </c>
      <c r="N1887" s="374">
        <v>44650</v>
      </c>
      <c r="O1887" s="70">
        <f t="shared" si="158"/>
        <v>3</v>
      </c>
      <c r="P1887" s="70">
        <f t="shared" si="159"/>
        <v>3</v>
      </c>
      <c r="Q1887" s="135" t="str">
        <f t="shared" si="160"/>
        <v>Gastos_Gerais</v>
      </c>
    </row>
    <row r="1888" spans="1:17" ht="36" hidden="1" x14ac:dyDescent="0.2">
      <c r="A1888" s="366">
        <f t="shared" si="157"/>
        <v>1885</v>
      </c>
      <c r="B1888" s="351">
        <v>44650</v>
      </c>
      <c r="C1888" s="375">
        <v>44621</v>
      </c>
      <c r="D1888" s="353" t="s">
        <v>115</v>
      </c>
      <c r="E1888" s="353" t="s">
        <v>342</v>
      </c>
      <c r="F1888" s="354">
        <v>60</v>
      </c>
      <c r="G1888" s="353" t="s">
        <v>2905</v>
      </c>
      <c r="H1888" s="353" t="s">
        <v>139</v>
      </c>
      <c r="I1888" s="357" t="s">
        <v>2908</v>
      </c>
      <c r="J1888" s="356" t="s">
        <v>2909</v>
      </c>
      <c r="K1888" s="356" t="s">
        <v>732</v>
      </c>
      <c r="L1888" s="357" t="s">
        <v>1531</v>
      </c>
      <c r="M1888" s="356">
        <v>362673824</v>
      </c>
      <c r="N1888" s="374">
        <v>44650</v>
      </c>
      <c r="O1888" s="70">
        <f t="shared" si="158"/>
        <v>3</v>
      </c>
      <c r="P1888" s="70">
        <f t="shared" si="159"/>
        <v>3</v>
      </c>
      <c r="Q1888" s="135" t="str">
        <f t="shared" si="160"/>
        <v>Gastos_Gerais</v>
      </c>
    </row>
    <row r="1889" spans="1:17" ht="36" hidden="1" x14ac:dyDescent="0.2">
      <c r="A1889" s="366">
        <f t="shared" si="157"/>
        <v>1886</v>
      </c>
      <c r="B1889" s="351">
        <v>44650</v>
      </c>
      <c r="C1889" s="375">
        <v>44621</v>
      </c>
      <c r="D1889" s="353" t="s">
        <v>115</v>
      </c>
      <c r="E1889" s="353" t="s">
        <v>340</v>
      </c>
      <c r="F1889" s="354">
        <v>71.7</v>
      </c>
      <c r="G1889" s="353" t="s">
        <v>2918</v>
      </c>
      <c r="H1889" s="353" t="s">
        <v>140</v>
      </c>
      <c r="I1889" s="357" t="s">
        <v>2906</v>
      </c>
      <c r="J1889" s="356" t="s">
        <v>2907</v>
      </c>
      <c r="K1889" s="356" t="s">
        <v>732</v>
      </c>
      <c r="L1889" s="357" t="s">
        <v>1531</v>
      </c>
      <c r="M1889" s="356">
        <v>362673824</v>
      </c>
      <c r="N1889" s="374">
        <v>44650</v>
      </c>
      <c r="O1889" s="70">
        <f t="shared" si="158"/>
        <v>3</v>
      </c>
      <c r="P1889" s="70">
        <f t="shared" si="159"/>
        <v>3</v>
      </c>
      <c r="Q1889" s="135" t="str">
        <f t="shared" si="160"/>
        <v>Gastos_Gerais</v>
      </c>
    </row>
    <row r="1890" spans="1:17" ht="36" hidden="1" x14ac:dyDescent="0.2">
      <c r="A1890" s="366">
        <f t="shared" si="157"/>
        <v>1887</v>
      </c>
      <c r="B1890" s="351">
        <v>44650</v>
      </c>
      <c r="C1890" s="375">
        <v>44621</v>
      </c>
      <c r="D1890" s="353" t="s">
        <v>115</v>
      </c>
      <c r="E1890" s="353" t="s">
        <v>340</v>
      </c>
      <c r="F1890" s="354">
        <v>13.46</v>
      </c>
      <c r="G1890" s="353" t="s">
        <v>2922</v>
      </c>
      <c r="H1890" s="353" t="s">
        <v>139</v>
      </c>
      <c r="I1890" s="357" t="s">
        <v>2908</v>
      </c>
      <c r="J1890" s="356" t="s">
        <v>2909</v>
      </c>
      <c r="K1890" s="356" t="s">
        <v>732</v>
      </c>
      <c r="L1890" s="357" t="s">
        <v>1531</v>
      </c>
      <c r="M1890" s="356">
        <v>362673824</v>
      </c>
      <c r="N1890" s="374">
        <v>44650</v>
      </c>
      <c r="O1890" s="70">
        <f t="shared" si="158"/>
        <v>3</v>
      </c>
      <c r="P1890" s="70">
        <f t="shared" si="159"/>
        <v>3</v>
      </c>
      <c r="Q1890" s="135" t="str">
        <f t="shared" si="160"/>
        <v>Gastos_Gerais</v>
      </c>
    </row>
    <row r="1891" spans="1:17" ht="25.5" hidden="1" x14ac:dyDescent="0.2">
      <c r="A1891" s="366">
        <f t="shared" si="157"/>
        <v>1888</v>
      </c>
      <c r="B1891" s="351">
        <v>44650</v>
      </c>
      <c r="C1891" s="375">
        <v>44621</v>
      </c>
      <c r="D1891" s="353" t="s">
        <v>115</v>
      </c>
      <c r="E1891" s="353" t="s">
        <v>366</v>
      </c>
      <c r="F1891" s="354">
        <v>109.63</v>
      </c>
      <c r="G1891" s="353" t="s">
        <v>2733</v>
      </c>
      <c r="H1891" s="353" t="s">
        <v>140</v>
      </c>
      <c r="I1891" s="357" t="s">
        <v>3344</v>
      </c>
      <c r="J1891" s="356" t="s">
        <v>830</v>
      </c>
      <c r="K1891" s="356" t="s">
        <v>704</v>
      </c>
      <c r="L1891" s="357" t="s">
        <v>428</v>
      </c>
      <c r="M1891" s="356">
        <v>9815</v>
      </c>
      <c r="N1891" s="374">
        <v>44649</v>
      </c>
      <c r="O1891" s="70">
        <f t="shared" si="158"/>
        <v>3</v>
      </c>
      <c r="P1891" s="70">
        <f t="shared" si="159"/>
        <v>3</v>
      </c>
      <c r="Q1891" s="135" t="str">
        <f t="shared" si="160"/>
        <v>Gastos_Gerais</v>
      </c>
    </row>
    <row r="1892" spans="1:17" ht="25.5" hidden="1" x14ac:dyDescent="0.2">
      <c r="A1892" s="366">
        <f t="shared" si="157"/>
        <v>1889</v>
      </c>
      <c r="B1892" s="351">
        <v>44650</v>
      </c>
      <c r="C1892" s="375">
        <v>44621</v>
      </c>
      <c r="D1892" s="353" t="s">
        <v>115</v>
      </c>
      <c r="E1892" s="353" t="s">
        <v>366</v>
      </c>
      <c r="F1892" s="354">
        <v>375.08</v>
      </c>
      <c r="G1892" s="353" t="s">
        <v>3109</v>
      </c>
      <c r="H1892" s="353" t="s">
        <v>129</v>
      </c>
      <c r="I1892" s="357" t="s">
        <v>834</v>
      </c>
      <c r="J1892" s="356" t="s">
        <v>835</v>
      </c>
      <c r="K1892" s="356" t="s">
        <v>704</v>
      </c>
      <c r="L1892" s="357" t="s">
        <v>428</v>
      </c>
      <c r="M1892" s="356">
        <v>57</v>
      </c>
      <c r="N1892" s="374">
        <v>44643</v>
      </c>
      <c r="O1892" s="70">
        <f t="shared" si="158"/>
        <v>3</v>
      </c>
      <c r="P1892" s="70">
        <f t="shared" si="159"/>
        <v>3</v>
      </c>
      <c r="Q1892" s="135" t="str">
        <f t="shared" si="160"/>
        <v>Gastos_Gerais</v>
      </c>
    </row>
    <row r="1893" spans="1:17" ht="25.5" hidden="1" x14ac:dyDescent="0.2">
      <c r="A1893" s="366">
        <f t="shared" si="157"/>
        <v>1890</v>
      </c>
      <c r="B1893" s="351">
        <v>44651</v>
      </c>
      <c r="C1893" s="375">
        <v>44621</v>
      </c>
      <c r="D1893" s="353" t="s">
        <v>115</v>
      </c>
      <c r="E1893" s="353" t="s">
        <v>366</v>
      </c>
      <c r="F1893" s="354">
        <v>395</v>
      </c>
      <c r="G1893" s="353" t="s">
        <v>3345</v>
      </c>
      <c r="H1893" s="353" t="s">
        <v>140</v>
      </c>
      <c r="I1893" s="357" t="s">
        <v>2403</v>
      </c>
      <c r="J1893" s="356" t="s">
        <v>2404</v>
      </c>
      <c r="K1893" s="356" t="s">
        <v>704</v>
      </c>
      <c r="L1893" s="357" t="s">
        <v>428</v>
      </c>
      <c r="M1893" s="356">
        <v>54291</v>
      </c>
      <c r="N1893" s="374">
        <v>44642</v>
      </c>
      <c r="O1893" s="70">
        <f t="shared" si="158"/>
        <v>3</v>
      </c>
      <c r="P1893" s="70">
        <f t="shared" si="159"/>
        <v>3</v>
      </c>
      <c r="Q1893" s="135" t="str">
        <f t="shared" si="160"/>
        <v>Gastos_Gerais</v>
      </c>
    </row>
    <row r="1894" spans="1:17" ht="25.5" hidden="1" x14ac:dyDescent="0.2">
      <c r="A1894" s="366">
        <f t="shared" si="157"/>
        <v>1891</v>
      </c>
      <c r="B1894" s="351">
        <v>44651</v>
      </c>
      <c r="C1894" s="375">
        <v>44621</v>
      </c>
      <c r="D1894" s="353" t="s">
        <v>115</v>
      </c>
      <c r="E1894" s="353" t="s">
        <v>298</v>
      </c>
      <c r="F1894" s="354">
        <v>1499.5</v>
      </c>
      <c r="G1894" s="353" t="s">
        <v>1359</v>
      </c>
      <c r="H1894" s="353" t="s">
        <v>130</v>
      </c>
      <c r="I1894" s="357" t="s">
        <v>1360</v>
      </c>
      <c r="J1894" s="356" t="s">
        <v>1361</v>
      </c>
      <c r="K1894" s="356" t="s">
        <v>704</v>
      </c>
      <c r="L1894" s="357" t="s">
        <v>428</v>
      </c>
      <c r="M1894" s="356">
        <v>41178</v>
      </c>
      <c r="N1894" s="374">
        <v>44624</v>
      </c>
      <c r="O1894" s="70">
        <f t="shared" si="158"/>
        <v>3</v>
      </c>
      <c r="P1894" s="70">
        <f t="shared" si="159"/>
        <v>3</v>
      </c>
      <c r="Q1894" s="135" t="str">
        <f t="shared" si="160"/>
        <v>Gastos_Gerais</v>
      </c>
    </row>
    <row r="1895" spans="1:17" ht="25.5" hidden="1" x14ac:dyDescent="0.2">
      <c r="A1895" s="366">
        <f t="shared" si="157"/>
        <v>1892</v>
      </c>
      <c r="B1895" s="351">
        <v>44651</v>
      </c>
      <c r="C1895" s="375">
        <v>44621</v>
      </c>
      <c r="D1895" s="353" t="s">
        <v>115</v>
      </c>
      <c r="E1895" s="353" t="s">
        <v>358</v>
      </c>
      <c r="F1895" s="354">
        <v>128</v>
      </c>
      <c r="G1895" s="353" t="s">
        <v>358</v>
      </c>
      <c r="H1895" s="353" t="s">
        <v>138</v>
      </c>
      <c r="I1895" s="357" t="s">
        <v>3346</v>
      </c>
      <c r="J1895" s="356" t="s">
        <v>3347</v>
      </c>
      <c r="K1895" s="356" t="s">
        <v>704</v>
      </c>
      <c r="L1895" s="357" t="s">
        <v>428</v>
      </c>
      <c r="M1895" s="356">
        <v>328</v>
      </c>
      <c r="N1895" s="374">
        <v>44651</v>
      </c>
      <c r="O1895" s="70">
        <f t="shared" si="158"/>
        <v>3</v>
      </c>
      <c r="P1895" s="70">
        <f t="shared" si="159"/>
        <v>3</v>
      </c>
      <c r="Q1895" s="135" t="str">
        <f t="shared" si="160"/>
        <v>Gastos_Gerais</v>
      </c>
    </row>
    <row r="1896" spans="1:17" ht="38.25" x14ac:dyDescent="0.2">
      <c r="A1896" s="366">
        <f t="shared" si="157"/>
        <v>1893</v>
      </c>
      <c r="B1896" s="351">
        <v>44651</v>
      </c>
      <c r="C1896" s="375">
        <v>44621</v>
      </c>
      <c r="D1896" s="353" t="s">
        <v>117</v>
      </c>
      <c r="E1896" s="353" t="s">
        <v>393</v>
      </c>
      <c r="F1896" s="354">
        <v>310</v>
      </c>
      <c r="G1896" s="353" t="s">
        <v>3348</v>
      </c>
      <c r="H1896" s="353" t="s">
        <v>134</v>
      </c>
      <c r="I1896" s="357" t="s">
        <v>533</v>
      </c>
      <c r="J1896" s="356" t="s">
        <v>3349</v>
      </c>
      <c r="K1896" s="356" t="s">
        <v>704</v>
      </c>
      <c r="L1896" s="357" t="s">
        <v>428</v>
      </c>
      <c r="M1896" s="356">
        <v>152392</v>
      </c>
      <c r="N1896" s="374">
        <v>44648</v>
      </c>
      <c r="O1896" s="70">
        <f t="shared" si="158"/>
        <v>3</v>
      </c>
      <c r="P1896" s="70">
        <f t="shared" si="159"/>
        <v>3</v>
      </c>
      <c r="Q1896" s="135" t="str">
        <f t="shared" si="160"/>
        <v>Aquisição_de_Bens_Permanentes</v>
      </c>
    </row>
    <row r="1897" spans="1:17" ht="36" hidden="1" x14ac:dyDescent="0.2">
      <c r="A1897" s="366">
        <f t="shared" si="157"/>
        <v>1894</v>
      </c>
      <c r="B1897" s="351">
        <v>44651</v>
      </c>
      <c r="C1897" s="375">
        <v>44621</v>
      </c>
      <c r="D1897" s="353" t="s">
        <v>115</v>
      </c>
      <c r="E1897" s="353" t="s">
        <v>342</v>
      </c>
      <c r="F1897" s="354">
        <v>600</v>
      </c>
      <c r="G1897" s="353" t="s">
        <v>3350</v>
      </c>
      <c r="H1897" s="353" t="s">
        <v>128</v>
      </c>
      <c r="I1897" s="357" t="s">
        <v>1627</v>
      </c>
      <c r="J1897" s="356" t="s">
        <v>1628</v>
      </c>
      <c r="K1897" s="356" t="s">
        <v>732</v>
      </c>
      <c r="L1897" s="357" t="s">
        <v>1531</v>
      </c>
      <c r="M1897" s="356">
        <v>562769253</v>
      </c>
      <c r="N1897" s="374">
        <v>44651</v>
      </c>
      <c r="O1897" s="70">
        <f t="shared" si="158"/>
        <v>3</v>
      </c>
      <c r="P1897" s="70">
        <f t="shared" si="159"/>
        <v>3</v>
      </c>
      <c r="Q1897" s="135" t="str">
        <f t="shared" si="160"/>
        <v>Gastos_Gerais</v>
      </c>
    </row>
    <row r="1898" spans="1:17" ht="36" hidden="1" x14ac:dyDescent="0.2">
      <c r="A1898" s="366">
        <f t="shared" si="157"/>
        <v>1895</v>
      </c>
      <c r="B1898" s="351">
        <v>44651</v>
      </c>
      <c r="C1898" s="375">
        <v>44621</v>
      </c>
      <c r="D1898" s="353" t="s">
        <v>115</v>
      </c>
      <c r="E1898" s="353" t="s">
        <v>342</v>
      </c>
      <c r="F1898" s="354">
        <v>600</v>
      </c>
      <c r="G1898" s="353" t="s">
        <v>3351</v>
      </c>
      <c r="H1898" s="353" t="s">
        <v>128</v>
      </c>
      <c r="I1898" s="357" t="s">
        <v>2561</v>
      </c>
      <c r="J1898" s="356" t="s">
        <v>1631</v>
      </c>
      <c r="K1898" s="356" t="s">
        <v>732</v>
      </c>
      <c r="L1898" s="357" t="s">
        <v>1531</v>
      </c>
      <c r="M1898" s="356">
        <v>562769253</v>
      </c>
      <c r="N1898" s="374">
        <v>44651</v>
      </c>
      <c r="O1898" s="70">
        <f t="shared" si="158"/>
        <v>3</v>
      </c>
      <c r="P1898" s="70">
        <f t="shared" si="159"/>
        <v>3</v>
      </c>
      <c r="Q1898" s="135" t="str">
        <f t="shared" si="160"/>
        <v>Gastos_Gerais</v>
      </c>
    </row>
    <row r="1899" spans="1:17" ht="25.5" hidden="1" x14ac:dyDescent="0.2">
      <c r="A1899" s="366">
        <f t="shared" si="157"/>
        <v>1896</v>
      </c>
      <c r="B1899" s="351">
        <v>44651</v>
      </c>
      <c r="C1899" s="375">
        <v>44621</v>
      </c>
      <c r="D1899" s="353" t="s">
        <v>104</v>
      </c>
      <c r="E1899" s="353" t="s">
        <v>187</v>
      </c>
      <c r="F1899" s="354">
        <v>261.31</v>
      </c>
      <c r="G1899" s="353" t="s">
        <v>1019</v>
      </c>
      <c r="H1899" s="353" t="s">
        <v>765</v>
      </c>
      <c r="I1899" s="357" t="s">
        <v>3352</v>
      </c>
      <c r="J1899" s="356" t="s">
        <v>3353</v>
      </c>
      <c r="K1899" s="356" t="s">
        <v>732</v>
      </c>
      <c r="L1899" s="357" t="s">
        <v>1531</v>
      </c>
      <c r="M1899" s="356">
        <v>562769253</v>
      </c>
      <c r="N1899" s="374">
        <v>44651</v>
      </c>
      <c r="O1899" s="70">
        <f t="shared" si="158"/>
        <v>3</v>
      </c>
      <c r="P1899" s="70">
        <f t="shared" si="159"/>
        <v>3</v>
      </c>
      <c r="Q1899" s="135" t="str">
        <f t="shared" si="160"/>
        <v>Gastos_com_Pessoal</v>
      </c>
    </row>
    <row r="1900" spans="1:17" ht="25.5" hidden="1" x14ac:dyDescent="0.2">
      <c r="A1900" s="366">
        <f t="shared" si="157"/>
        <v>1897</v>
      </c>
      <c r="B1900" s="351">
        <v>44651</v>
      </c>
      <c r="C1900" s="375">
        <v>44621</v>
      </c>
      <c r="D1900" s="353" t="s">
        <v>104</v>
      </c>
      <c r="E1900" s="353" t="s">
        <v>189</v>
      </c>
      <c r="F1900" s="354">
        <v>988.81</v>
      </c>
      <c r="G1900" s="353" t="s">
        <v>915</v>
      </c>
      <c r="H1900" s="353" t="s">
        <v>765</v>
      </c>
      <c r="I1900" s="357" t="s">
        <v>3352</v>
      </c>
      <c r="J1900" s="356" t="s">
        <v>3353</v>
      </c>
      <c r="K1900" s="356" t="s">
        <v>732</v>
      </c>
      <c r="L1900" s="357" t="s">
        <v>1531</v>
      </c>
      <c r="M1900" s="356">
        <v>562769253</v>
      </c>
      <c r="N1900" s="374">
        <v>44651</v>
      </c>
      <c r="O1900" s="70">
        <f t="shared" si="158"/>
        <v>3</v>
      </c>
      <c r="P1900" s="70">
        <f t="shared" si="159"/>
        <v>3</v>
      </c>
      <c r="Q1900" s="135" t="str">
        <f t="shared" si="160"/>
        <v>Gastos_com_Pessoal</v>
      </c>
    </row>
    <row r="1901" spans="1:17" ht="25.5" hidden="1" x14ac:dyDescent="0.2">
      <c r="A1901" s="366">
        <f t="shared" si="157"/>
        <v>1898</v>
      </c>
      <c r="B1901" s="351">
        <v>44651</v>
      </c>
      <c r="C1901" s="375">
        <v>44621</v>
      </c>
      <c r="D1901" s="353" t="s">
        <v>104</v>
      </c>
      <c r="E1901" s="353" t="s">
        <v>191</v>
      </c>
      <c r="F1901" s="354">
        <v>329.6</v>
      </c>
      <c r="G1901" s="353" t="s">
        <v>918</v>
      </c>
      <c r="H1901" s="353" t="s">
        <v>765</v>
      </c>
      <c r="I1901" s="357" t="s">
        <v>3352</v>
      </c>
      <c r="J1901" s="356" t="s">
        <v>3353</v>
      </c>
      <c r="K1901" s="356" t="s">
        <v>732</v>
      </c>
      <c r="L1901" s="357" t="s">
        <v>1531</v>
      </c>
      <c r="M1901" s="356">
        <v>562769253</v>
      </c>
      <c r="N1901" s="374">
        <v>44651</v>
      </c>
      <c r="O1901" s="70">
        <f t="shared" si="158"/>
        <v>3</v>
      </c>
      <c r="P1901" s="70">
        <f t="shared" si="159"/>
        <v>3</v>
      </c>
      <c r="Q1901" s="135" t="str">
        <f t="shared" si="160"/>
        <v>Gastos_com_Pessoal</v>
      </c>
    </row>
    <row r="1902" spans="1:17" ht="36" hidden="1" x14ac:dyDescent="0.2">
      <c r="A1902" s="366">
        <f t="shared" si="157"/>
        <v>1899</v>
      </c>
      <c r="B1902" s="351">
        <v>44651</v>
      </c>
      <c r="C1902" s="375">
        <v>44621</v>
      </c>
      <c r="D1902" s="353" t="s">
        <v>104</v>
      </c>
      <c r="E1902" s="353" t="s">
        <v>193</v>
      </c>
      <c r="F1902" s="354">
        <v>848.71</v>
      </c>
      <c r="G1902" s="353" t="s">
        <v>919</v>
      </c>
      <c r="H1902" s="353" t="s">
        <v>765</v>
      </c>
      <c r="I1902" s="357" t="s">
        <v>3352</v>
      </c>
      <c r="J1902" s="356" t="s">
        <v>3353</v>
      </c>
      <c r="K1902" s="356" t="s">
        <v>732</v>
      </c>
      <c r="L1902" s="357" t="s">
        <v>1531</v>
      </c>
      <c r="M1902" s="356">
        <v>562769253</v>
      </c>
      <c r="N1902" s="374">
        <v>44651</v>
      </c>
      <c r="O1902" s="70">
        <f t="shared" si="158"/>
        <v>3</v>
      </c>
      <c r="P1902" s="70">
        <f t="shared" si="159"/>
        <v>3</v>
      </c>
      <c r="Q1902" s="135" t="str">
        <f t="shared" si="160"/>
        <v>Gastos_com_Pessoal</v>
      </c>
    </row>
    <row r="1903" spans="1:17" ht="25.5" hidden="1" x14ac:dyDescent="0.2">
      <c r="A1903" s="366">
        <f t="shared" si="157"/>
        <v>1900</v>
      </c>
      <c r="B1903" s="351">
        <v>44651</v>
      </c>
      <c r="C1903" s="375">
        <v>44621</v>
      </c>
      <c r="D1903" s="353" t="s">
        <v>104</v>
      </c>
      <c r="E1903" s="353" t="s">
        <v>187</v>
      </c>
      <c r="F1903" s="354">
        <v>1077.0999999999999</v>
      </c>
      <c r="G1903" s="353" t="s">
        <v>1019</v>
      </c>
      <c r="H1903" s="353" t="s">
        <v>134</v>
      </c>
      <c r="I1903" s="357" t="s">
        <v>3354</v>
      </c>
      <c r="J1903" s="356" t="s">
        <v>3355</v>
      </c>
      <c r="K1903" s="356" t="s">
        <v>732</v>
      </c>
      <c r="L1903" s="357" t="s">
        <v>1531</v>
      </c>
      <c r="M1903" s="356">
        <v>562769253</v>
      </c>
      <c r="N1903" s="374">
        <v>44651</v>
      </c>
      <c r="O1903" s="70">
        <f t="shared" si="158"/>
        <v>3</v>
      </c>
      <c r="P1903" s="70">
        <f t="shared" si="159"/>
        <v>3</v>
      </c>
      <c r="Q1903" s="135" t="str">
        <f t="shared" si="160"/>
        <v>Gastos_com_Pessoal</v>
      </c>
    </row>
    <row r="1904" spans="1:17" ht="25.5" hidden="1" x14ac:dyDescent="0.2">
      <c r="A1904" s="366">
        <f t="shared" si="157"/>
        <v>1901</v>
      </c>
      <c r="B1904" s="351">
        <v>44651</v>
      </c>
      <c r="C1904" s="375">
        <v>44621</v>
      </c>
      <c r="D1904" s="353" t="s">
        <v>104</v>
      </c>
      <c r="E1904" s="353" t="s">
        <v>189</v>
      </c>
      <c r="F1904" s="354">
        <v>3536.09</v>
      </c>
      <c r="G1904" s="353" t="s">
        <v>915</v>
      </c>
      <c r="H1904" s="353" t="s">
        <v>134</v>
      </c>
      <c r="I1904" s="357" t="s">
        <v>3354</v>
      </c>
      <c r="J1904" s="356" t="s">
        <v>3355</v>
      </c>
      <c r="K1904" s="356" t="s">
        <v>732</v>
      </c>
      <c r="L1904" s="357" t="s">
        <v>1531</v>
      </c>
      <c r="M1904" s="356">
        <v>562769253</v>
      </c>
      <c r="N1904" s="374">
        <v>44651</v>
      </c>
      <c r="O1904" s="70">
        <f t="shared" si="158"/>
        <v>3</v>
      </c>
      <c r="P1904" s="70">
        <f t="shared" si="159"/>
        <v>3</v>
      </c>
      <c r="Q1904" s="135" t="str">
        <f t="shared" si="160"/>
        <v>Gastos_com_Pessoal</v>
      </c>
    </row>
    <row r="1905" spans="1:17" ht="25.5" hidden="1" x14ac:dyDescent="0.2">
      <c r="A1905" s="366">
        <f t="shared" ref="A1905:A1966" si="161">IF(B1905="","",ROW()-ROW($A$3))</f>
        <v>1902</v>
      </c>
      <c r="B1905" s="351">
        <v>44651</v>
      </c>
      <c r="C1905" s="375">
        <v>44621</v>
      </c>
      <c r="D1905" s="353" t="s">
        <v>104</v>
      </c>
      <c r="E1905" s="353" t="s">
        <v>191</v>
      </c>
      <c r="F1905" s="354">
        <v>1178.69</v>
      </c>
      <c r="G1905" s="353" t="s">
        <v>918</v>
      </c>
      <c r="H1905" s="353" t="s">
        <v>134</v>
      </c>
      <c r="I1905" s="357" t="s">
        <v>3354</v>
      </c>
      <c r="J1905" s="356" t="s">
        <v>3355</v>
      </c>
      <c r="K1905" s="356" t="s">
        <v>732</v>
      </c>
      <c r="L1905" s="357" t="s">
        <v>1531</v>
      </c>
      <c r="M1905" s="356">
        <v>562769253</v>
      </c>
      <c r="N1905" s="374">
        <v>44651</v>
      </c>
      <c r="O1905" s="70">
        <f t="shared" si="158"/>
        <v>3</v>
      </c>
      <c r="P1905" s="70">
        <f t="shared" si="159"/>
        <v>3</v>
      </c>
      <c r="Q1905" s="135" t="str">
        <f t="shared" si="160"/>
        <v>Gastos_com_Pessoal</v>
      </c>
    </row>
    <row r="1906" spans="1:17" ht="36" hidden="1" x14ac:dyDescent="0.2">
      <c r="A1906" s="366">
        <f t="shared" si="161"/>
        <v>1903</v>
      </c>
      <c r="B1906" s="351">
        <v>44651</v>
      </c>
      <c r="C1906" s="375">
        <v>44621</v>
      </c>
      <c r="D1906" s="353" t="s">
        <v>104</v>
      </c>
      <c r="E1906" s="353" t="s">
        <v>193</v>
      </c>
      <c r="F1906" s="354">
        <v>5609.69</v>
      </c>
      <c r="G1906" s="353" t="s">
        <v>919</v>
      </c>
      <c r="H1906" s="353" t="s">
        <v>134</v>
      </c>
      <c r="I1906" s="357" t="s">
        <v>3354</v>
      </c>
      <c r="J1906" s="356" t="s">
        <v>3355</v>
      </c>
      <c r="K1906" s="356" t="s">
        <v>732</v>
      </c>
      <c r="L1906" s="357" t="s">
        <v>1531</v>
      </c>
      <c r="M1906" s="356">
        <v>562769253</v>
      </c>
      <c r="N1906" s="374">
        <v>44651</v>
      </c>
      <c r="O1906" s="70">
        <f t="shared" si="158"/>
        <v>3</v>
      </c>
      <c r="P1906" s="70">
        <f t="shared" si="159"/>
        <v>3</v>
      </c>
      <c r="Q1906" s="135" t="str">
        <f t="shared" si="160"/>
        <v>Gastos_com_Pessoal</v>
      </c>
    </row>
    <row r="1907" spans="1:17" ht="25.5" hidden="1" x14ac:dyDescent="0.2">
      <c r="A1907" s="366">
        <f t="shared" si="161"/>
        <v>1904</v>
      </c>
      <c r="B1907" s="351">
        <v>44651</v>
      </c>
      <c r="C1907" s="375">
        <v>44621</v>
      </c>
      <c r="D1907" s="353" t="s">
        <v>104</v>
      </c>
      <c r="E1907" s="353" t="s">
        <v>187</v>
      </c>
      <c r="F1907" s="354">
        <v>2398.65</v>
      </c>
      <c r="G1907" s="353" t="s">
        <v>1019</v>
      </c>
      <c r="H1907" s="353" t="s">
        <v>136</v>
      </c>
      <c r="I1907" s="357" t="s">
        <v>3356</v>
      </c>
      <c r="J1907" s="356" t="s">
        <v>1987</v>
      </c>
      <c r="K1907" s="356" t="s">
        <v>732</v>
      </c>
      <c r="L1907" s="357" t="s">
        <v>1531</v>
      </c>
      <c r="M1907" s="356">
        <v>562769253</v>
      </c>
      <c r="N1907" s="374">
        <v>44651</v>
      </c>
      <c r="O1907" s="70">
        <f t="shared" si="158"/>
        <v>3</v>
      </c>
      <c r="P1907" s="70">
        <f t="shared" si="159"/>
        <v>3</v>
      </c>
      <c r="Q1907" s="135" t="str">
        <f t="shared" si="160"/>
        <v>Gastos_com_Pessoal</v>
      </c>
    </row>
    <row r="1908" spans="1:17" ht="25.5" hidden="1" x14ac:dyDescent="0.2">
      <c r="A1908" s="366">
        <f t="shared" si="161"/>
        <v>1905</v>
      </c>
      <c r="B1908" s="351">
        <v>44651</v>
      </c>
      <c r="C1908" s="375">
        <v>44621</v>
      </c>
      <c r="D1908" s="353" t="s">
        <v>104</v>
      </c>
      <c r="E1908" s="353" t="s">
        <v>189</v>
      </c>
      <c r="F1908" s="354">
        <v>4797.29</v>
      </c>
      <c r="G1908" s="353" t="s">
        <v>915</v>
      </c>
      <c r="H1908" s="353" t="s">
        <v>136</v>
      </c>
      <c r="I1908" s="357" t="s">
        <v>3356</v>
      </c>
      <c r="J1908" s="356" t="s">
        <v>1987</v>
      </c>
      <c r="K1908" s="356" t="s">
        <v>732</v>
      </c>
      <c r="L1908" s="357" t="s">
        <v>1531</v>
      </c>
      <c r="M1908" s="356">
        <v>562769253</v>
      </c>
      <c r="N1908" s="374">
        <v>44651</v>
      </c>
      <c r="O1908" s="70">
        <f t="shared" si="158"/>
        <v>3</v>
      </c>
      <c r="P1908" s="70">
        <f t="shared" si="159"/>
        <v>3</v>
      </c>
      <c r="Q1908" s="135" t="str">
        <f t="shared" si="160"/>
        <v>Gastos_com_Pessoal</v>
      </c>
    </row>
    <row r="1909" spans="1:17" ht="25.5" hidden="1" x14ac:dyDescent="0.2">
      <c r="A1909" s="366">
        <f t="shared" si="161"/>
        <v>1906</v>
      </c>
      <c r="B1909" s="351">
        <v>44651</v>
      </c>
      <c r="C1909" s="375">
        <v>44621</v>
      </c>
      <c r="D1909" s="353" t="s">
        <v>104</v>
      </c>
      <c r="E1909" s="353" t="s">
        <v>191</v>
      </c>
      <c r="F1909" s="354">
        <v>1599.1</v>
      </c>
      <c r="G1909" s="353" t="s">
        <v>918</v>
      </c>
      <c r="H1909" s="353" t="s">
        <v>136</v>
      </c>
      <c r="I1909" s="357" t="s">
        <v>3356</v>
      </c>
      <c r="J1909" s="356" t="s">
        <v>1987</v>
      </c>
      <c r="K1909" s="356" t="s">
        <v>732</v>
      </c>
      <c r="L1909" s="357" t="s">
        <v>1531</v>
      </c>
      <c r="M1909" s="356">
        <v>562769253</v>
      </c>
      <c r="N1909" s="374">
        <v>44651</v>
      </c>
      <c r="O1909" s="70">
        <f t="shared" si="158"/>
        <v>3</v>
      </c>
      <c r="P1909" s="70">
        <f t="shared" si="159"/>
        <v>3</v>
      </c>
      <c r="Q1909" s="135" t="str">
        <f t="shared" si="160"/>
        <v>Gastos_com_Pessoal</v>
      </c>
    </row>
    <row r="1910" spans="1:17" ht="36" hidden="1" x14ac:dyDescent="0.2">
      <c r="A1910" s="366">
        <f t="shared" si="161"/>
        <v>1907</v>
      </c>
      <c r="B1910" s="351">
        <v>44651</v>
      </c>
      <c r="C1910" s="375">
        <v>44621</v>
      </c>
      <c r="D1910" s="353" t="s">
        <v>104</v>
      </c>
      <c r="E1910" s="353" t="s">
        <v>193</v>
      </c>
      <c r="F1910" s="354">
        <v>11091.92</v>
      </c>
      <c r="G1910" s="353" t="s">
        <v>919</v>
      </c>
      <c r="H1910" s="353" t="s">
        <v>136</v>
      </c>
      <c r="I1910" s="357" t="s">
        <v>3356</v>
      </c>
      <c r="J1910" s="356" t="s">
        <v>1987</v>
      </c>
      <c r="K1910" s="356" t="s">
        <v>732</v>
      </c>
      <c r="L1910" s="357" t="s">
        <v>1531</v>
      </c>
      <c r="M1910" s="356">
        <v>562769253</v>
      </c>
      <c r="N1910" s="374">
        <v>44651</v>
      </c>
      <c r="O1910" s="70">
        <f t="shared" si="158"/>
        <v>3</v>
      </c>
      <c r="P1910" s="70">
        <f t="shared" si="159"/>
        <v>3</v>
      </c>
      <c r="Q1910" s="135" t="str">
        <f t="shared" si="160"/>
        <v>Gastos_com_Pessoal</v>
      </c>
    </row>
    <row r="1911" spans="1:17" ht="25.5" hidden="1" x14ac:dyDescent="0.2">
      <c r="A1911" s="366">
        <f t="shared" si="161"/>
        <v>1908</v>
      </c>
      <c r="B1911" s="351">
        <v>44651</v>
      </c>
      <c r="C1911" s="375">
        <v>44621</v>
      </c>
      <c r="D1911" s="353" t="s">
        <v>115</v>
      </c>
      <c r="E1911" s="353" t="s">
        <v>342</v>
      </c>
      <c r="F1911" s="354">
        <v>11.6</v>
      </c>
      <c r="G1911" s="353" t="s">
        <v>3357</v>
      </c>
      <c r="H1911" s="353" t="s">
        <v>132</v>
      </c>
      <c r="I1911" s="357" t="s">
        <v>3358</v>
      </c>
      <c r="J1911" s="356" t="s">
        <v>3359</v>
      </c>
      <c r="K1911" s="356" t="s">
        <v>732</v>
      </c>
      <c r="L1911" s="357" t="s">
        <v>1531</v>
      </c>
      <c r="M1911" s="356">
        <v>562834821</v>
      </c>
      <c r="N1911" s="374">
        <v>44651</v>
      </c>
      <c r="O1911" s="70">
        <f t="shared" si="158"/>
        <v>3</v>
      </c>
      <c r="P1911" s="70">
        <f t="shared" si="159"/>
        <v>3</v>
      </c>
      <c r="Q1911" s="135" t="str">
        <f t="shared" si="160"/>
        <v>Gastos_Gerais</v>
      </c>
    </row>
    <row r="1912" spans="1:17" ht="25.5" hidden="1" x14ac:dyDescent="0.2">
      <c r="A1912" s="366">
        <f t="shared" si="161"/>
        <v>1909</v>
      </c>
      <c r="B1912" s="351">
        <v>44651</v>
      </c>
      <c r="C1912" s="375">
        <v>44621</v>
      </c>
      <c r="D1912" s="353" t="s">
        <v>104</v>
      </c>
      <c r="E1912" s="353" t="s">
        <v>191</v>
      </c>
      <c r="F1912" s="354">
        <v>842.12</v>
      </c>
      <c r="G1912" s="353" t="s">
        <v>3360</v>
      </c>
      <c r="H1912" s="353" t="s">
        <v>138</v>
      </c>
      <c r="I1912" s="357" t="s">
        <v>3361</v>
      </c>
      <c r="J1912" s="356" t="s">
        <v>3362</v>
      </c>
      <c r="K1912" s="356" t="s">
        <v>732</v>
      </c>
      <c r="L1912" s="357" t="s">
        <v>1531</v>
      </c>
      <c r="M1912" s="356">
        <v>962762303</v>
      </c>
      <c r="N1912" s="374">
        <v>44651</v>
      </c>
      <c r="O1912" s="70">
        <f t="shared" si="158"/>
        <v>3</v>
      </c>
      <c r="P1912" s="70">
        <f t="shared" si="159"/>
        <v>3</v>
      </c>
      <c r="Q1912" s="135" t="str">
        <f t="shared" si="160"/>
        <v>Gastos_com_Pessoal</v>
      </c>
    </row>
    <row r="1913" spans="1:17" ht="25.5" hidden="1" x14ac:dyDescent="0.2">
      <c r="A1913" s="366">
        <f t="shared" si="161"/>
        <v>1910</v>
      </c>
      <c r="B1913" s="351">
        <v>44651</v>
      </c>
      <c r="C1913" s="375">
        <v>44621</v>
      </c>
      <c r="D1913" s="353" t="s">
        <v>104</v>
      </c>
      <c r="E1913" s="353" t="s">
        <v>189</v>
      </c>
      <c r="F1913" s="354">
        <v>2375.79</v>
      </c>
      <c r="G1913" s="353" t="s">
        <v>3363</v>
      </c>
      <c r="H1913" s="353" t="s">
        <v>138</v>
      </c>
      <c r="I1913" s="357" t="s">
        <v>3361</v>
      </c>
      <c r="J1913" s="356" t="s">
        <v>3362</v>
      </c>
      <c r="K1913" s="356" t="s">
        <v>732</v>
      </c>
      <c r="L1913" s="357" t="s">
        <v>1531</v>
      </c>
      <c r="M1913" s="356">
        <v>962762303</v>
      </c>
      <c r="N1913" s="374">
        <v>44651</v>
      </c>
      <c r="O1913" s="70">
        <f t="shared" si="158"/>
        <v>3</v>
      </c>
      <c r="P1913" s="70">
        <f t="shared" si="159"/>
        <v>3</v>
      </c>
      <c r="Q1913" s="135" t="str">
        <f t="shared" si="160"/>
        <v>Gastos_com_Pessoal</v>
      </c>
    </row>
    <row r="1914" spans="1:17" ht="25.5" hidden="1" x14ac:dyDescent="0.2">
      <c r="A1914" s="366">
        <f t="shared" si="161"/>
        <v>1911</v>
      </c>
      <c r="B1914" s="351">
        <v>44651</v>
      </c>
      <c r="C1914" s="375">
        <v>44621</v>
      </c>
      <c r="D1914" s="353" t="s">
        <v>104</v>
      </c>
      <c r="E1914" s="353" t="s">
        <v>191</v>
      </c>
      <c r="F1914" s="354">
        <v>793.21</v>
      </c>
      <c r="G1914" s="353" t="s">
        <v>3364</v>
      </c>
      <c r="H1914" s="353" t="s">
        <v>129</v>
      </c>
      <c r="I1914" s="357" t="s">
        <v>3365</v>
      </c>
      <c r="J1914" s="356" t="s">
        <v>3366</v>
      </c>
      <c r="K1914" s="356" t="s">
        <v>732</v>
      </c>
      <c r="L1914" s="357" t="s">
        <v>1531</v>
      </c>
      <c r="M1914" s="356">
        <v>962762303</v>
      </c>
      <c r="N1914" s="374">
        <v>44651</v>
      </c>
      <c r="O1914" s="70">
        <f t="shared" si="158"/>
        <v>3</v>
      </c>
      <c r="P1914" s="70">
        <f t="shared" si="159"/>
        <v>3</v>
      </c>
      <c r="Q1914" s="135" t="str">
        <f t="shared" si="160"/>
        <v>Gastos_com_Pessoal</v>
      </c>
    </row>
    <row r="1915" spans="1:17" ht="25.5" hidden="1" x14ac:dyDescent="0.2">
      <c r="A1915" s="366">
        <f t="shared" si="161"/>
        <v>1912</v>
      </c>
      <c r="B1915" s="351">
        <v>44651</v>
      </c>
      <c r="C1915" s="375">
        <v>44621</v>
      </c>
      <c r="D1915" s="353" t="s">
        <v>104</v>
      </c>
      <c r="E1915" s="353" t="s">
        <v>189</v>
      </c>
      <c r="F1915" s="354">
        <v>2286.9299999999998</v>
      </c>
      <c r="G1915" s="353" t="s">
        <v>3367</v>
      </c>
      <c r="H1915" s="353" t="s">
        <v>129</v>
      </c>
      <c r="I1915" s="357" t="s">
        <v>3365</v>
      </c>
      <c r="J1915" s="356" t="s">
        <v>3366</v>
      </c>
      <c r="K1915" s="356" t="s">
        <v>732</v>
      </c>
      <c r="L1915" s="357" t="s">
        <v>1531</v>
      </c>
      <c r="M1915" s="356">
        <v>962762303</v>
      </c>
      <c r="N1915" s="374">
        <v>44651</v>
      </c>
      <c r="O1915" s="70">
        <f t="shared" si="158"/>
        <v>3</v>
      </c>
      <c r="P1915" s="70">
        <f t="shared" si="159"/>
        <v>3</v>
      </c>
      <c r="Q1915" s="135" t="str">
        <f t="shared" si="160"/>
        <v>Gastos_com_Pessoal</v>
      </c>
    </row>
    <row r="1916" spans="1:17" ht="25.5" hidden="1" x14ac:dyDescent="0.2">
      <c r="A1916" s="366">
        <f t="shared" si="161"/>
        <v>1913</v>
      </c>
      <c r="B1916" s="351">
        <v>44651</v>
      </c>
      <c r="C1916" s="375">
        <v>44621</v>
      </c>
      <c r="D1916" s="353" t="s">
        <v>104</v>
      </c>
      <c r="E1916" s="353" t="s">
        <v>191</v>
      </c>
      <c r="F1916" s="354">
        <v>852.37</v>
      </c>
      <c r="G1916" s="353" t="s">
        <v>3368</v>
      </c>
      <c r="H1916" s="353" t="s">
        <v>136</v>
      </c>
      <c r="I1916" s="357" t="s">
        <v>3369</v>
      </c>
      <c r="J1916" s="356" t="s">
        <v>3370</v>
      </c>
      <c r="K1916" s="356" t="s">
        <v>732</v>
      </c>
      <c r="L1916" s="357" t="s">
        <v>1531</v>
      </c>
      <c r="M1916" s="356">
        <v>962762303</v>
      </c>
      <c r="N1916" s="374">
        <v>44651</v>
      </c>
      <c r="O1916" s="70">
        <f t="shared" si="158"/>
        <v>3</v>
      </c>
      <c r="P1916" s="70">
        <f t="shared" si="159"/>
        <v>3</v>
      </c>
      <c r="Q1916" s="135" t="str">
        <f t="shared" si="160"/>
        <v>Gastos_com_Pessoal</v>
      </c>
    </row>
    <row r="1917" spans="1:17" ht="25.5" hidden="1" x14ac:dyDescent="0.2">
      <c r="A1917" s="366">
        <f t="shared" si="161"/>
        <v>1914</v>
      </c>
      <c r="B1917" s="351">
        <v>44651</v>
      </c>
      <c r="C1917" s="375">
        <v>44621</v>
      </c>
      <c r="D1917" s="353" t="s">
        <v>104</v>
      </c>
      <c r="E1917" s="353" t="s">
        <v>189</v>
      </c>
      <c r="F1917" s="354">
        <v>1506.87</v>
      </c>
      <c r="G1917" s="353" t="s">
        <v>3371</v>
      </c>
      <c r="H1917" s="353" t="s">
        <v>136</v>
      </c>
      <c r="I1917" s="357" t="s">
        <v>3369</v>
      </c>
      <c r="J1917" s="356" t="s">
        <v>3370</v>
      </c>
      <c r="K1917" s="356" t="s">
        <v>732</v>
      </c>
      <c r="L1917" s="357" t="s">
        <v>1531</v>
      </c>
      <c r="M1917" s="356">
        <v>962762303</v>
      </c>
      <c r="N1917" s="374">
        <v>44651</v>
      </c>
      <c r="O1917" s="70">
        <f t="shared" ref="O1917:O1975" si="162">IF(B1917=0,0,IF(YEAR(B1917)=$P$1,MONTH(B1917)-$O$1+1,(YEAR(B1917)-$P$1)*12-$O$1+1+MONTH(B1917)))</f>
        <v>3</v>
      </c>
      <c r="P1917" s="70">
        <f t="shared" ref="P1917:P1975" si="163">IF(C1917=0,0,IF(YEAR(C1917)=$P$1,MONTH(C1917)-$O$1+1,(YEAR(C1917)-$P$1)*12-$O$1+1+MONTH(C1917)))</f>
        <v>3</v>
      </c>
      <c r="Q1917" s="135" t="str">
        <f t="shared" ref="Q1917:Q1975" si="164">SUBSTITUTE(D1917," ","_")</f>
        <v>Gastos_com_Pessoal</v>
      </c>
    </row>
    <row r="1918" spans="1:17" ht="25.5" hidden="1" x14ac:dyDescent="0.2">
      <c r="A1918" s="366">
        <f t="shared" si="161"/>
        <v>1915</v>
      </c>
      <c r="B1918" s="351">
        <v>44651</v>
      </c>
      <c r="C1918" s="375">
        <v>44621</v>
      </c>
      <c r="D1918" s="353" t="s">
        <v>104</v>
      </c>
      <c r="E1918" s="353" t="s">
        <v>191</v>
      </c>
      <c r="F1918" s="354">
        <v>923.48</v>
      </c>
      <c r="G1918" s="353" t="s">
        <v>3372</v>
      </c>
      <c r="H1918" s="353" t="s">
        <v>765</v>
      </c>
      <c r="I1918" s="357" t="s">
        <v>3373</v>
      </c>
      <c r="J1918" s="356" t="s">
        <v>3374</v>
      </c>
      <c r="K1918" s="356" t="s">
        <v>732</v>
      </c>
      <c r="L1918" s="357" t="s">
        <v>1531</v>
      </c>
      <c r="M1918" s="356">
        <v>962762303</v>
      </c>
      <c r="N1918" s="374">
        <v>44651</v>
      </c>
      <c r="O1918" s="70">
        <f t="shared" si="162"/>
        <v>3</v>
      </c>
      <c r="P1918" s="70">
        <f t="shared" si="163"/>
        <v>3</v>
      </c>
      <c r="Q1918" s="135" t="str">
        <f t="shared" si="164"/>
        <v>Gastos_com_Pessoal</v>
      </c>
    </row>
    <row r="1919" spans="1:17" ht="25.5" hidden="1" x14ac:dyDescent="0.2">
      <c r="A1919" s="366">
        <f t="shared" si="161"/>
        <v>1916</v>
      </c>
      <c r="B1919" s="351">
        <v>44651</v>
      </c>
      <c r="C1919" s="375">
        <v>44621</v>
      </c>
      <c r="D1919" s="353" t="s">
        <v>104</v>
      </c>
      <c r="E1919" s="353" t="s">
        <v>189</v>
      </c>
      <c r="F1919" s="354">
        <v>2571.17</v>
      </c>
      <c r="G1919" s="353" t="s">
        <v>3375</v>
      </c>
      <c r="H1919" s="353" t="s">
        <v>765</v>
      </c>
      <c r="I1919" s="357" t="s">
        <v>3373</v>
      </c>
      <c r="J1919" s="356" t="s">
        <v>3374</v>
      </c>
      <c r="K1919" s="356" t="s">
        <v>732</v>
      </c>
      <c r="L1919" s="357" t="s">
        <v>1531</v>
      </c>
      <c r="M1919" s="356">
        <v>962762303</v>
      </c>
      <c r="N1919" s="374">
        <v>44651</v>
      </c>
      <c r="O1919" s="70">
        <f t="shared" si="162"/>
        <v>3</v>
      </c>
      <c r="P1919" s="70">
        <f t="shared" si="163"/>
        <v>3</v>
      </c>
      <c r="Q1919" s="135" t="str">
        <f t="shared" si="164"/>
        <v>Gastos_com_Pessoal</v>
      </c>
    </row>
    <row r="1920" spans="1:17" ht="25.5" hidden="1" x14ac:dyDescent="0.2">
      <c r="A1920" s="366">
        <f t="shared" si="161"/>
        <v>1917</v>
      </c>
      <c r="B1920" s="351">
        <v>44651</v>
      </c>
      <c r="C1920" s="375">
        <v>44621</v>
      </c>
      <c r="D1920" s="353" t="s">
        <v>104</v>
      </c>
      <c r="E1920" s="353" t="s">
        <v>191</v>
      </c>
      <c r="F1920" s="354">
        <v>938.3</v>
      </c>
      <c r="G1920" s="353" t="s">
        <v>3376</v>
      </c>
      <c r="H1920" s="353" t="s">
        <v>138</v>
      </c>
      <c r="I1920" s="357" t="s">
        <v>3377</v>
      </c>
      <c r="J1920" s="356" t="s">
        <v>3378</v>
      </c>
      <c r="K1920" s="356" t="s">
        <v>732</v>
      </c>
      <c r="L1920" s="357" t="s">
        <v>1531</v>
      </c>
      <c r="M1920" s="356">
        <v>962762303</v>
      </c>
      <c r="N1920" s="374">
        <v>44651</v>
      </c>
      <c r="O1920" s="70">
        <f t="shared" si="162"/>
        <v>3</v>
      </c>
      <c r="P1920" s="70">
        <f t="shared" si="163"/>
        <v>3</v>
      </c>
      <c r="Q1920" s="135" t="str">
        <f t="shared" si="164"/>
        <v>Gastos_com_Pessoal</v>
      </c>
    </row>
    <row r="1921" spans="1:17" ht="25.5" hidden="1" x14ac:dyDescent="0.2">
      <c r="A1921" s="366">
        <f t="shared" si="161"/>
        <v>1918</v>
      </c>
      <c r="B1921" s="351">
        <v>44651</v>
      </c>
      <c r="C1921" s="375">
        <v>44621</v>
      </c>
      <c r="D1921" s="353" t="s">
        <v>104</v>
      </c>
      <c r="E1921" s="353" t="s">
        <v>189</v>
      </c>
      <c r="F1921" s="354">
        <v>2691.88</v>
      </c>
      <c r="G1921" s="353" t="s">
        <v>3379</v>
      </c>
      <c r="H1921" s="353" t="s">
        <v>138</v>
      </c>
      <c r="I1921" s="357" t="s">
        <v>3377</v>
      </c>
      <c r="J1921" s="356" t="s">
        <v>3378</v>
      </c>
      <c r="K1921" s="356" t="s">
        <v>732</v>
      </c>
      <c r="L1921" s="357" t="s">
        <v>1531</v>
      </c>
      <c r="M1921" s="356">
        <v>962762303</v>
      </c>
      <c r="N1921" s="374">
        <v>44651</v>
      </c>
      <c r="O1921" s="70">
        <f t="shared" si="162"/>
        <v>3</v>
      </c>
      <c r="P1921" s="70">
        <f t="shared" si="163"/>
        <v>3</v>
      </c>
      <c r="Q1921" s="135" t="str">
        <f t="shared" si="164"/>
        <v>Gastos_com_Pessoal</v>
      </c>
    </row>
    <row r="1922" spans="1:17" ht="25.5" hidden="1" x14ac:dyDescent="0.2">
      <c r="A1922" s="366">
        <f t="shared" si="161"/>
        <v>1919</v>
      </c>
      <c r="B1922" s="351">
        <v>44651</v>
      </c>
      <c r="C1922" s="375">
        <v>44621</v>
      </c>
      <c r="D1922" s="353" t="s">
        <v>104</v>
      </c>
      <c r="E1922" s="353" t="s">
        <v>191</v>
      </c>
      <c r="F1922" s="354">
        <v>787.5</v>
      </c>
      <c r="G1922" s="353" t="s">
        <v>3380</v>
      </c>
      <c r="H1922" s="353" t="s">
        <v>138</v>
      </c>
      <c r="I1922" s="357" t="s">
        <v>3381</v>
      </c>
      <c r="J1922" s="356" t="s">
        <v>3382</v>
      </c>
      <c r="K1922" s="356" t="s">
        <v>732</v>
      </c>
      <c r="L1922" s="357" t="s">
        <v>1531</v>
      </c>
      <c r="M1922" s="356">
        <v>962762303</v>
      </c>
      <c r="N1922" s="374">
        <v>44651</v>
      </c>
      <c r="O1922" s="70">
        <f t="shared" si="162"/>
        <v>3</v>
      </c>
      <c r="P1922" s="70">
        <f t="shared" si="163"/>
        <v>3</v>
      </c>
      <c r="Q1922" s="135" t="str">
        <f t="shared" si="164"/>
        <v>Gastos_com_Pessoal</v>
      </c>
    </row>
    <row r="1923" spans="1:17" ht="25.5" hidden="1" x14ac:dyDescent="0.2">
      <c r="A1923" s="366">
        <f t="shared" si="161"/>
        <v>1920</v>
      </c>
      <c r="B1923" s="351">
        <v>44651</v>
      </c>
      <c r="C1923" s="375">
        <v>44621</v>
      </c>
      <c r="D1923" s="353" t="s">
        <v>104</v>
      </c>
      <c r="E1923" s="353" t="s">
        <v>189</v>
      </c>
      <c r="F1923" s="354">
        <v>2244.7199999999998</v>
      </c>
      <c r="G1923" s="353" t="s">
        <v>3383</v>
      </c>
      <c r="H1923" s="353" t="s">
        <v>138</v>
      </c>
      <c r="I1923" s="357" t="s">
        <v>3381</v>
      </c>
      <c r="J1923" s="356" t="s">
        <v>3382</v>
      </c>
      <c r="K1923" s="356" t="s">
        <v>732</v>
      </c>
      <c r="L1923" s="357" t="s">
        <v>1531</v>
      </c>
      <c r="M1923" s="356">
        <v>962762303</v>
      </c>
      <c r="N1923" s="374">
        <v>44651</v>
      </c>
      <c r="O1923" s="70">
        <f t="shared" si="162"/>
        <v>3</v>
      </c>
      <c r="P1923" s="70">
        <f t="shared" si="163"/>
        <v>3</v>
      </c>
      <c r="Q1923" s="135" t="str">
        <f t="shared" si="164"/>
        <v>Gastos_com_Pessoal</v>
      </c>
    </row>
    <row r="1924" spans="1:17" ht="25.5" hidden="1" x14ac:dyDescent="0.2">
      <c r="A1924" s="366">
        <f t="shared" si="161"/>
        <v>1921</v>
      </c>
      <c r="B1924" s="351">
        <v>44651</v>
      </c>
      <c r="C1924" s="375">
        <v>44621</v>
      </c>
      <c r="D1924" s="353" t="s">
        <v>104</v>
      </c>
      <c r="E1924" s="353" t="s">
        <v>191</v>
      </c>
      <c r="F1924" s="354">
        <v>497</v>
      </c>
      <c r="G1924" s="353" t="s">
        <v>3384</v>
      </c>
      <c r="H1924" s="353" t="s">
        <v>131</v>
      </c>
      <c r="I1924" s="357" t="s">
        <v>3385</v>
      </c>
      <c r="J1924" s="356" t="s">
        <v>3386</v>
      </c>
      <c r="K1924" s="356" t="s">
        <v>732</v>
      </c>
      <c r="L1924" s="357" t="s">
        <v>1531</v>
      </c>
      <c r="M1924" s="356">
        <v>962762303</v>
      </c>
      <c r="N1924" s="374">
        <v>44651</v>
      </c>
      <c r="O1924" s="70">
        <f t="shared" si="162"/>
        <v>3</v>
      </c>
      <c r="P1924" s="70">
        <f t="shared" si="163"/>
        <v>3</v>
      </c>
      <c r="Q1924" s="135" t="str">
        <f t="shared" si="164"/>
        <v>Gastos_com_Pessoal</v>
      </c>
    </row>
    <row r="1925" spans="1:17" ht="25.5" hidden="1" x14ac:dyDescent="0.2">
      <c r="A1925" s="366">
        <f t="shared" si="161"/>
        <v>1922</v>
      </c>
      <c r="B1925" s="351">
        <v>44651</v>
      </c>
      <c r="C1925" s="375">
        <v>44621</v>
      </c>
      <c r="D1925" s="353" t="s">
        <v>104</v>
      </c>
      <c r="E1925" s="353" t="s">
        <v>189</v>
      </c>
      <c r="F1925" s="354">
        <v>1491.02</v>
      </c>
      <c r="G1925" s="353" t="s">
        <v>3387</v>
      </c>
      <c r="H1925" s="353" t="s">
        <v>131</v>
      </c>
      <c r="I1925" s="357" t="s">
        <v>3385</v>
      </c>
      <c r="J1925" s="356" t="s">
        <v>3386</v>
      </c>
      <c r="K1925" s="356" t="s">
        <v>732</v>
      </c>
      <c r="L1925" s="357" t="s">
        <v>1531</v>
      </c>
      <c r="M1925" s="356">
        <v>962762303</v>
      </c>
      <c r="N1925" s="374">
        <v>44651</v>
      </c>
      <c r="O1925" s="70">
        <f t="shared" si="162"/>
        <v>3</v>
      </c>
      <c r="P1925" s="70">
        <f t="shared" si="163"/>
        <v>3</v>
      </c>
      <c r="Q1925" s="135" t="str">
        <f t="shared" si="164"/>
        <v>Gastos_com_Pessoal</v>
      </c>
    </row>
    <row r="1926" spans="1:17" ht="25.5" hidden="1" x14ac:dyDescent="0.2">
      <c r="A1926" s="366">
        <f t="shared" si="161"/>
        <v>1923</v>
      </c>
      <c r="B1926" s="351">
        <v>44651</v>
      </c>
      <c r="C1926" s="375">
        <v>44621</v>
      </c>
      <c r="D1926" s="353" t="s">
        <v>104</v>
      </c>
      <c r="E1926" s="353" t="s">
        <v>191</v>
      </c>
      <c r="F1926" s="354">
        <v>591.35</v>
      </c>
      <c r="G1926" s="353" t="s">
        <v>3388</v>
      </c>
      <c r="H1926" s="353" t="s">
        <v>131</v>
      </c>
      <c r="I1926" s="357" t="s">
        <v>3389</v>
      </c>
      <c r="J1926" s="356" t="s">
        <v>3390</v>
      </c>
      <c r="K1926" s="356" t="s">
        <v>732</v>
      </c>
      <c r="L1926" s="357" t="s">
        <v>1531</v>
      </c>
      <c r="M1926" s="356">
        <v>962762303</v>
      </c>
      <c r="N1926" s="374">
        <v>44651</v>
      </c>
      <c r="O1926" s="70">
        <f t="shared" si="162"/>
        <v>3</v>
      </c>
      <c r="P1926" s="70">
        <f t="shared" si="163"/>
        <v>3</v>
      </c>
      <c r="Q1926" s="135" t="str">
        <f t="shared" si="164"/>
        <v>Gastos_com_Pessoal</v>
      </c>
    </row>
    <row r="1927" spans="1:17" ht="25.5" hidden="1" x14ac:dyDescent="0.2">
      <c r="A1927" s="366">
        <f t="shared" si="161"/>
        <v>1924</v>
      </c>
      <c r="B1927" s="351">
        <v>44651</v>
      </c>
      <c r="C1927" s="375">
        <v>44621</v>
      </c>
      <c r="D1927" s="353" t="s">
        <v>104</v>
      </c>
      <c r="E1927" s="353" t="s">
        <v>189</v>
      </c>
      <c r="F1927" s="354">
        <v>1739.48</v>
      </c>
      <c r="G1927" s="353" t="s">
        <v>3391</v>
      </c>
      <c r="H1927" s="353" t="s">
        <v>131</v>
      </c>
      <c r="I1927" s="357" t="s">
        <v>3389</v>
      </c>
      <c r="J1927" s="356" t="s">
        <v>3390</v>
      </c>
      <c r="K1927" s="356" t="s">
        <v>732</v>
      </c>
      <c r="L1927" s="357" t="s">
        <v>1531</v>
      </c>
      <c r="M1927" s="356">
        <v>962762303</v>
      </c>
      <c r="N1927" s="374">
        <v>44651</v>
      </c>
      <c r="O1927" s="70">
        <f t="shared" si="162"/>
        <v>3</v>
      </c>
      <c r="P1927" s="70">
        <f t="shared" si="163"/>
        <v>3</v>
      </c>
      <c r="Q1927" s="135" t="str">
        <f t="shared" si="164"/>
        <v>Gastos_com_Pessoal</v>
      </c>
    </row>
    <row r="1928" spans="1:17" ht="25.5" hidden="1" x14ac:dyDescent="0.2">
      <c r="A1928" s="366">
        <f t="shared" si="161"/>
        <v>1925</v>
      </c>
      <c r="B1928" s="351">
        <v>44651</v>
      </c>
      <c r="C1928" s="375">
        <v>44621</v>
      </c>
      <c r="D1928" s="353" t="s">
        <v>104</v>
      </c>
      <c r="E1928" s="353" t="s">
        <v>191</v>
      </c>
      <c r="F1928" s="354">
        <v>842.19</v>
      </c>
      <c r="G1928" s="353" t="s">
        <v>3392</v>
      </c>
      <c r="H1928" s="353" t="s">
        <v>134</v>
      </c>
      <c r="I1928" s="357" t="s">
        <v>3393</v>
      </c>
      <c r="J1928" s="356" t="s">
        <v>3394</v>
      </c>
      <c r="K1928" s="356" t="s">
        <v>732</v>
      </c>
      <c r="L1928" s="357" t="s">
        <v>1531</v>
      </c>
      <c r="M1928" s="356">
        <v>962762303</v>
      </c>
      <c r="N1928" s="374">
        <v>44651</v>
      </c>
      <c r="O1928" s="70">
        <f t="shared" si="162"/>
        <v>3</v>
      </c>
      <c r="P1928" s="70">
        <f t="shared" si="163"/>
        <v>3</v>
      </c>
      <c r="Q1928" s="135" t="str">
        <f t="shared" si="164"/>
        <v>Gastos_com_Pessoal</v>
      </c>
    </row>
    <row r="1929" spans="1:17" ht="25.5" hidden="1" x14ac:dyDescent="0.2">
      <c r="A1929" s="366">
        <f t="shared" si="161"/>
        <v>1926</v>
      </c>
      <c r="B1929" s="351">
        <v>44651</v>
      </c>
      <c r="C1929" s="375">
        <v>44621</v>
      </c>
      <c r="D1929" s="353" t="s">
        <v>104</v>
      </c>
      <c r="E1929" s="353" t="s">
        <v>189</v>
      </c>
      <c r="F1929" s="354">
        <v>2375.9499999999998</v>
      </c>
      <c r="G1929" s="353" t="s">
        <v>3395</v>
      </c>
      <c r="H1929" s="353" t="s">
        <v>134</v>
      </c>
      <c r="I1929" s="357" t="s">
        <v>3393</v>
      </c>
      <c r="J1929" s="356" t="s">
        <v>3394</v>
      </c>
      <c r="K1929" s="356" t="s">
        <v>732</v>
      </c>
      <c r="L1929" s="357" t="s">
        <v>1531</v>
      </c>
      <c r="M1929" s="356">
        <v>962762303</v>
      </c>
      <c r="N1929" s="374">
        <v>44651</v>
      </c>
      <c r="O1929" s="70">
        <f t="shared" si="162"/>
        <v>3</v>
      </c>
      <c r="P1929" s="70">
        <f t="shared" si="163"/>
        <v>3</v>
      </c>
      <c r="Q1929" s="135" t="str">
        <f t="shared" si="164"/>
        <v>Gastos_com_Pessoal</v>
      </c>
    </row>
    <row r="1930" spans="1:17" ht="25.5" hidden="1" x14ac:dyDescent="0.2">
      <c r="A1930" s="366">
        <f t="shared" si="161"/>
        <v>1927</v>
      </c>
      <c r="B1930" s="351">
        <v>44651</v>
      </c>
      <c r="C1930" s="375">
        <v>44621</v>
      </c>
      <c r="D1930" s="353" t="s">
        <v>104</v>
      </c>
      <c r="E1930" s="353" t="s">
        <v>191</v>
      </c>
      <c r="F1930" s="354">
        <v>480.16</v>
      </c>
      <c r="G1930" s="353" t="s">
        <v>3396</v>
      </c>
      <c r="H1930" s="353" t="s">
        <v>134</v>
      </c>
      <c r="I1930" s="357" t="s">
        <v>3397</v>
      </c>
      <c r="J1930" s="356" t="s">
        <v>3398</v>
      </c>
      <c r="K1930" s="356" t="s">
        <v>732</v>
      </c>
      <c r="L1930" s="357" t="s">
        <v>1531</v>
      </c>
      <c r="M1930" s="356">
        <v>962762303</v>
      </c>
      <c r="N1930" s="374">
        <v>44651</v>
      </c>
      <c r="O1930" s="70">
        <f t="shared" si="162"/>
        <v>3</v>
      </c>
      <c r="P1930" s="70">
        <f t="shared" si="163"/>
        <v>3</v>
      </c>
      <c r="Q1930" s="135" t="str">
        <f t="shared" si="164"/>
        <v>Gastos_com_Pessoal</v>
      </c>
    </row>
    <row r="1931" spans="1:17" ht="25.5" hidden="1" x14ac:dyDescent="0.2">
      <c r="A1931" s="366">
        <f t="shared" si="161"/>
        <v>1928</v>
      </c>
      <c r="B1931" s="351">
        <v>44651</v>
      </c>
      <c r="C1931" s="375">
        <v>44621</v>
      </c>
      <c r="D1931" s="353" t="s">
        <v>104</v>
      </c>
      <c r="E1931" s="353" t="s">
        <v>189</v>
      </c>
      <c r="F1931" s="354">
        <v>1440.46</v>
      </c>
      <c r="G1931" s="353" t="s">
        <v>3399</v>
      </c>
      <c r="H1931" s="353" t="s">
        <v>134</v>
      </c>
      <c r="I1931" s="357" t="s">
        <v>3397</v>
      </c>
      <c r="J1931" s="356" t="s">
        <v>3398</v>
      </c>
      <c r="K1931" s="356" t="s">
        <v>732</v>
      </c>
      <c r="L1931" s="357" t="s">
        <v>1531</v>
      </c>
      <c r="M1931" s="356">
        <v>962762303</v>
      </c>
      <c r="N1931" s="374">
        <v>44651</v>
      </c>
      <c r="O1931" s="70">
        <f t="shared" si="162"/>
        <v>3</v>
      </c>
      <c r="P1931" s="70">
        <f t="shared" si="163"/>
        <v>3</v>
      </c>
      <c r="Q1931" s="135" t="str">
        <f t="shared" si="164"/>
        <v>Gastos_com_Pessoal</v>
      </c>
    </row>
    <row r="1932" spans="1:17" ht="25.5" hidden="1" x14ac:dyDescent="0.2">
      <c r="A1932" s="366">
        <f t="shared" si="161"/>
        <v>1929</v>
      </c>
      <c r="B1932" s="351">
        <v>44651</v>
      </c>
      <c r="C1932" s="375">
        <v>44621</v>
      </c>
      <c r="D1932" s="353" t="s">
        <v>104</v>
      </c>
      <c r="E1932" s="353" t="s">
        <v>191</v>
      </c>
      <c r="F1932" s="354">
        <v>476.09</v>
      </c>
      <c r="G1932" s="353" t="s">
        <v>3400</v>
      </c>
      <c r="H1932" s="353" t="s">
        <v>129</v>
      </c>
      <c r="I1932" s="357" t="s">
        <v>3401</v>
      </c>
      <c r="J1932" s="356" t="s">
        <v>3402</v>
      </c>
      <c r="K1932" s="356" t="s">
        <v>732</v>
      </c>
      <c r="L1932" s="357" t="s">
        <v>1531</v>
      </c>
      <c r="M1932" s="356">
        <v>962762303</v>
      </c>
      <c r="N1932" s="374">
        <v>44651</v>
      </c>
      <c r="O1932" s="70">
        <f t="shared" si="162"/>
        <v>3</v>
      </c>
      <c r="P1932" s="70">
        <f t="shared" si="163"/>
        <v>3</v>
      </c>
      <c r="Q1932" s="135" t="str">
        <f t="shared" si="164"/>
        <v>Gastos_com_Pessoal</v>
      </c>
    </row>
    <row r="1933" spans="1:17" ht="25.5" hidden="1" x14ac:dyDescent="0.2">
      <c r="A1933" s="366">
        <f t="shared" si="161"/>
        <v>1930</v>
      </c>
      <c r="B1933" s="351">
        <v>44651</v>
      </c>
      <c r="C1933" s="375">
        <v>44621</v>
      </c>
      <c r="D1933" s="353" t="s">
        <v>104</v>
      </c>
      <c r="E1933" s="353" t="s">
        <v>189</v>
      </c>
      <c r="F1933" s="354">
        <v>1428.2</v>
      </c>
      <c r="G1933" s="353" t="s">
        <v>3403</v>
      </c>
      <c r="H1933" s="353" t="s">
        <v>129</v>
      </c>
      <c r="I1933" s="357" t="s">
        <v>3401</v>
      </c>
      <c r="J1933" s="356" t="s">
        <v>3402</v>
      </c>
      <c r="K1933" s="356" t="s">
        <v>732</v>
      </c>
      <c r="L1933" s="357" t="s">
        <v>1531</v>
      </c>
      <c r="M1933" s="356">
        <v>962762303</v>
      </c>
      <c r="N1933" s="374">
        <v>44651</v>
      </c>
      <c r="O1933" s="70">
        <f t="shared" si="162"/>
        <v>3</v>
      </c>
      <c r="P1933" s="70">
        <f t="shared" si="163"/>
        <v>3</v>
      </c>
      <c r="Q1933" s="135" t="str">
        <f t="shared" si="164"/>
        <v>Gastos_com_Pessoal</v>
      </c>
    </row>
    <row r="1934" spans="1:17" ht="25.5" hidden="1" x14ac:dyDescent="0.2">
      <c r="A1934" s="366">
        <f t="shared" si="161"/>
        <v>1931</v>
      </c>
      <c r="B1934" s="351">
        <v>44651</v>
      </c>
      <c r="C1934" s="375">
        <v>44621</v>
      </c>
      <c r="D1934" s="353" t="s">
        <v>104</v>
      </c>
      <c r="E1934" s="353" t="s">
        <v>191</v>
      </c>
      <c r="F1934" s="354">
        <v>827.84</v>
      </c>
      <c r="G1934" s="353" t="s">
        <v>3404</v>
      </c>
      <c r="H1934" s="353" t="s">
        <v>129</v>
      </c>
      <c r="I1934" s="357" t="s">
        <v>3405</v>
      </c>
      <c r="J1934" s="356" t="s">
        <v>3406</v>
      </c>
      <c r="K1934" s="356" t="s">
        <v>732</v>
      </c>
      <c r="L1934" s="357" t="s">
        <v>1531</v>
      </c>
      <c r="M1934" s="356">
        <v>962762303</v>
      </c>
      <c r="N1934" s="374">
        <v>44651</v>
      </c>
      <c r="O1934" s="70">
        <f t="shared" si="162"/>
        <v>3</v>
      </c>
      <c r="P1934" s="70">
        <f t="shared" si="163"/>
        <v>3</v>
      </c>
      <c r="Q1934" s="135" t="str">
        <f t="shared" si="164"/>
        <v>Gastos_com_Pessoal</v>
      </c>
    </row>
    <row r="1935" spans="1:17" ht="25.5" hidden="1" x14ac:dyDescent="0.2">
      <c r="A1935" s="366">
        <f t="shared" si="161"/>
        <v>1932</v>
      </c>
      <c r="B1935" s="351">
        <v>44651</v>
      </c>
      <c r="C1935" s="375">
        <v>44621</v>
      </c>
      <c r="D1935" s="353" t="s">
        <v>104</v>
      </c>
      <c r="E1935" s="353" t="s">
        <v>189</v>
      </c>
      <c r="F1935" s="354">
        <v>2341.5</v>
      </c>
      <c r="G1935" s="353" t="s">
        <v>3407</v>
      </c>
      <c r="H1935" s="353" t="s">
        <v>129</v>
      </c>
      <c r="I1935" s="357" t="s">
        <v>3405</v>
      </c>
      <c r="J1935" s="356" t="s">
        <v>3406</v>
      </c>
      <c r="K1935" s="356" t="s">
        <v>732</v>
      </c>
      <c r="L1935" s="357" t="s">
        <v>1531</v>
      </c>
      <c r="M1935" s="356">
        <v>962762303</v>
      </c>
      <c r="N1935" s="374">
        <v>44651</v>
      </c>
      <c r="O1935" s="70">
        <f t="shared" si="162"/>
        <v>3</v>
      </c>
      <c r="P1935" s="70">
        <f t="shared" si="163"/>
        <v>3</v>
      </c>
      <c r="Q1935" s="135" t="str">
        <f t="shared" si="164"/>
        <v>Gastos_com_Pessoal</v>
      </c>
    </row>
    <row r="1936" spans="1:17" ht="25.5" hidden="1" x14ac:dyDescent="0.2">
      <c r="A1936" s="366">
        <f t="shared" si="161"/>
        <v>1933</v>
      </c>
      <c r="B1936" s="351">
        <v>44651</v>
      </c>
      <c r="C1936" s="375">
        <v>44621</v>
      </c>
      <c r="D1936" s="353" t="s">
        <v>104</v>
      </c>
      <c r="E1936" s="353" t="s">
        <v>191</v>
      </c>
      <c r="F1936" s="354">
        <v>937.97</v>
      </c>
      <c r="G1936" s="353" t="s">
        <v>3408</v>
      </c>
      <c r="H1936" s="353" t="s">
        <v>131</v>
      </c>
      <c r="I1936" s="357" t="s">
        <v>3409</v>
      </c>
      <c r="J1936" s="356" t="s">
        <v>3410</v>
      </c>
      <c r="K1936" s="356" t="s">
        <v>732</v>
      </c>
      <c r="L1936" s="357" t="s">
        <v>1531</v>
      </c>
      <c r="M1936" s="356">
        <v>962762303</v>
      </c>
      <c r="N1936" s="374">
        <v>44651</v>
      </c>
      <c r="O1936" s="70">
        <f t="shared" si="162"/>
        <v>3</v>
      </c>
      <c r="P1936" s="70">
        <f t="shared" si="163"/>
        <v>3</v>
      </c>
      <c r="Q1936" s="135" t="str">
        <f t="shared" si="164"/>
        <v>Gastos_com_Pessoal</v>
      </c>
    </row>
    <row r="1937" spans="1:17" ht="25.5" hidden="1" x14ac:dyDescent="0.2">
      <c r="A1937" s="366">
        <f t="shared" si="161"/>
        <v>1934</v>
      </c>
      <c r="B1937" s="351">
        <v>44651</v>
      </c>
      <c r="C1937" s="375">
        <v>44621</v>
      </c>
      <c r="D1937" s="353" t="s">
        <v>104</v>
      </c>
      <c r="E1937" s="353" t="s">
        <v>189</v>
      </c>
      <c r="F1937" s="354">
        <v>2605.75</v>
      </c>
      <c r="G1937" s="353" t="s">
        <v>3411</v>
      </c>
      <c r="H1937" s="353" t="s">
        <v>131</v>
      </c>
      <c r="I1937" s="357" t="s">
        <v>3409</v>
      </c>
      <c r="J1937" s="356" t="s">
        <v>3410</v>
      </c>
      <c r="K1937" s="356" t="s">
        <v>732</v>
      </c>
      <c r="L1937" s="357" t="s">
        <v>1531</v>
      </c>
      <c r="M1937" s="356">
        <v>962762303</v>
      </c>
      <c r="N1937" s="374">
        <v>44651</v>
      </c>
      <c r="O1937" s="70">
        <f t="shared" si="162"/>
        <v>3</v>
      </c>
      <c r="P1937" s="70">
        <f t="shared" si="163"/>
        <v>3</v>
      </c>
      <c r="Q1937" s="135" t="str">
        <f t="shared" si="164"/>
        <v>Gastos_com_Pessoal</v>
      </c>
    </row>
    <row r="1938" spans="1:17" ht="25.5" hidden="1" x14ac:dyDescent="0.2">
      <c r="A1938" s="366">
        <f t="shared" si="161"/>
        <v>1935</v>
      </c>
      <c r="B1938" s="351">
        <v>44651</v>
      </c>
      <c r="C1938" s="375">
        <v>44621</v>
      </c>
      <c r="D1938" s="353" t="s">
        <v>104</v>
      </c>
      <c r="E1938" s="353" t="s">
        <v>191</v>
      </c>
      <c r="F1938" s="354">
        <v>848.9</v>
      </c>
      <c r="G1938" s="353" t="s">
        <v>3412</v>
      </c>
      <c r="H1938" s="353" t="s">
        <v>765</v>
      </c>
      <c r="I1938" s="357" t="s">
        <v>3413</v>
      </c>
      <c r="J1938" s="356" t="s">
        <v>3414</v>
      </c>
      <c r="K1938" s="356" t="s">
        <v>732</v>
      </c>
      <c r="L1938" s="357" t="s">
        <v>1531</v>
      </c>
      <c r="M1938" s="356">
        <v>962762303</v>
      </c>
      <c r="N1938" s="374">
        <v>44651</v>
      </c>
      <c r="O1938" s="70">
        <f t="shared" si="162"/>
        <v>3</v>
      </c>
      <c r="P1938" s="70">
        <f t="shared" si="163"/>
        <v>3</v>
      </c>
      <c r="Q1938" s="135" t="str">
        <f t="shared" si="164"/>
        <v>Gastos_com_Pessoal</v>
      </c>
    </row>
    <row r="1939" spans="1:17" ht="25.5" hidden="1" x14ac:dyDescent="0.2">
      <c r="A1939" s="366">
        <f t="shared" si="161"/>
        <v>1936</v>
      </c>
      <c r="B1939" s="351">
        <v>44651</v>
      </c>
      <c r="C1939" s="375">
        <v>44621</v>
      </c>
      <c r="D1939" s="353" t="s">
        <v>104</v>
      </c>
      <c r="E1939" s="353" t="s">
        <v>189</v>
      </c>
      <c r="F1939" s="354">
        <v>2420.58</v>
      </c>
      <c r="G1939" s="353" t="s">
        <v>3415</v>
      </c>
      <c r="H1939" s="353" t="s">
        <v>765</v>
      </c>
      <c r="I1939" s="357" t="s">
        <v>3413</v>
      </c>
      <c r="J1939" s="356" t="s">
        <v>3414</v>
      </c>
      <c r="K1939" s="356" t="s">
        <v>732</v>
      </c>
      <c r="L1939" s="357" t="s">
        <v>1531</v>
      </c>
      <c r="M1939" s="356">
        <v>962762303</v>
      </c>
      <c r="N1939" s="374">
        <v>44651</v>
      </c>
      <c r="O1939" s="70">
        <f t="shared" si="162"/>
        <v>3</v>
      </c>
      <c r="P1939" s="70">
        <f t="shared" si="163"/>
        <v>3</v>
      </c>
      <c r="Q1939" s="135" t="str">
        <f t="shared" si="164"/>
        <v>Gastos_com_Pessoal</v>
      </c>
    </row>
    <row r="1940" spans="1:17" ht="25.5" hidden="1" x14ac:dyDescent="0.2">
      <c r="A1940" s="366">
        <f t="shared" si="161"/>
        <v>1937</v>
      </c>
      <c r="B1940" s="351">
        <v>44651</v>
      </c>
      <c r="C1940" s="375">
        <v>44621</v>
      </c>
      <c r="D1940" s="353" t="s">
        <v>104</v>
      </c>
      <c r="E1940" s="353" t="s">
        <v>191</v>
      </c>
      <c r="F1940" s="354">
        <v>485.42</v>
      </c>
      <c r="G1940" s="353" t="s">
        <v>3416</v>
      </c>
      <c r="H1940" s="353" t="s">
        <v>765</v>
      </c>
      <c r="I1940" s="357" t="s">
        <v>3417</v>
      </c>
      <c r="J1940" s="356" t="s">
        <v>3418</v>
      </c>
      <c r="K1940" s="356" t="s">
        <v>732</v>
      </c>
      <c r="L1940" s="357" t="s">
        <v>1531</v>
      </c>
      <c r="M1940" s="356">
        <v>962762303</v>
      </c>
      <c r="N1940" s="374">
        <v>44651</v>
      </c>
      <c r="O1940" s="70">
        <f t="shared" si="162"/>
        <v>3</v>
      </c>
      <c r="P1940" s="70">
        <f t="shared" si="163"/>
        <v>3</v>
      </c>
      <c r="Q1940" s="135" t="str">
        <f t="shared" si="164"/>
        <v>Gastos_com_Pessoal</v>
      </c>
    </row>
    <row r="1941" spans="1:17" ht="25.5" hidden="1" x14ac:dyDescent="0.2">
      <c r="A1941" s="366">
        <f t="shared" si="161"/>
        <v>1938</v>
      </c>
      <c r="B1941" s="351">
        <v>44651</v>
      </c>
      <c r="C1941" s="375">
        <v>44621</v>
      </c>
      <c r="D1941" s="353" t="s">
        <v>104</v>
      </c>
      <c r="E1941" s="353" t="s">
        <v>189</v>
      </c>
      <c r="F1941" s="354">
        <v>1456.25</v>
      </c>
      <c r="G1941" s="353" t="s">
        <v>3419</v>
      </c>
      <c r="H1941" s="353" t="s">
        <v>765</v>
      </c>
      <c r="I1941" s="357" t="s">
        <v>3417</v>
      </c>
      <c r="J1941" s="356" t="s">
        <v>3418</v>
      </c>
      <c r="K1941" s="356" t="s">
        <v>732</v>
      </c>
      <c r="L1941" s="357" t="s">
        <v>1531</v>
      </c>
      <c r="M1941" s="356">
        <v>962762303</v>
      </c>
      <c r="N1941" s="374">
        <v>44651</v>
      </c>
      <c r="O1941" s="70">
        <f t="shared" si="162"/>
        <v>3</v>
      </c>
      <c r="P1941" s="70">
        <f t="shared" si="163"/>
        <v>3</v>
      </c>
      <c r="Q1941" s="135" t="str">
        <f t="shared" si="164"/>
        <v>Gastos_com_Pessoal</v>
      </c>
    </row>
    <row r="1942" spans="1:17" ht="25.5" hidden="1" x14ac:dyDescent="0.2">
      <c r="A1942" s="366">
        <f t="shared" si="161"/>
        <v>1939</v>
      </c>
      <c r="B1942" s="351">
        <v>44651</v>
      </c>
      <c r="C1942" s="375">
        <v>44621</v>
      </c>
      <c r="D1942" s="353" t="s">
        <v>104</v>
      </c>
      <c r="E1942" s="353" t="s">
        <v>191</v>
      </c>
      <c r="F1942" s="354">
        <v>933.95</v>
      </c>
      <c r="G1942" s="353" t="s">
        <v>3420</v>
      </c>
      <c r="H1942" s="353" t="s">
        <v>129</v>
      </c>
      <c r="I1942" s="357" t="s">
        <v>3421</v>
      </c>
      <c r="J1942" s="356" t="s">
        <v>3422</v>
      </c>
      <c r="K1942" s="356" t="s">
        <v>732</v>
      </c>
      <c r="L1942" s="357" t="s">
        <v>1531</v>
      </c>
      <c r="M1942" s="356">
        <v>962762303</v>
      </c>
      <c r="N1942" s="374">
        <v>44651</v>
      </c>
      <c r="O1942" s="70">
        <f t="shared" si="162"/>
        <v>3</v>
      </c>
      <c r="P1942" s="70">
        <f t="shared" si="163"/>
        <v>3</v>
      </c>
      <c r="Q1942" s="135" t="str">
        <f t="shared" si="164"/>
        <v>Gastos_com_Pessoal</v>
      </c>
    </row>
    <row r="1943" spans="1:17" ht="25.5" hidden="1" x14ac:dyDescent="0.2">
      <c r="A1943" s="366">
        <f t="shared" si="161"/>
        <v>1940</v>
      </c>
      <c r="B1943" s="351">
        <v>44651</v>
      </c>
      <c r="C1943" s="375">
        <v>44621</v>
      </c>
      <c r="D1943" s="353" t="s">
        <v>104</v>
      </c>
      <c r="E1943" s="353" t="s">
        <v>189</v>
      </c>
      <c r="F1943" s="354">
        <v>2596.44</v>
      </c>
      <c r="G1943" s="353" t="s">
        <v>3420</v>
      </c>
      <c r="H1943" s="353" t="s">
        <v>129</v>
      </c>
      <c r="I1943" s="357" t="s">
        <v>3421</v>
      </c>
      <c r="J1943" s="356" t="s">
        <v>3422</v>
      </c>
      <c r="K1943" s="356" t="s">
        <v>732</v>
      </c>
      <c r="L1943" s="357" t="s">
        <v>1531</v>
      </c>
      <c r="M1943" s="356">
        <v>962762303</v>
      </c>
      <c r="N1943" s="374">
        <v>44651</v>
      </c>
      <c r="O1943" s="70">
        <f t="shared" si="162"/>
        <v>3</v>
      </c>
      <c r="P1943" s="70">
        <f t="shared" si="163"/>
        <v>3</v>
      </c>
      <c r="Q1943" s="135" t="str">
        <f t="shared" si="164"/>
        <v>Gastos_com_Pessoal</v>
      </c>
    </row>
    <row r="1944" spans="1:17" ht="25.5" hidden="1" x14ac:dyDescent="0.2">
      <c r="A1944" s="366">
        <f t="shared" si="161"/>
        <v>1941</v>
      </c>
      <c r="B1944" s="351">
        <v>44651</v>
      </c>
      <c r="C1944" s="375">
        <v>44621</v>
      </c>
      <c r="D1944" s="353" t="s">
        <v>104</v>
      </c>
      <c r="E1944" s="353" t="s">
        <v>185</v>
      </c>
      <c r="F1944" s="354">
        <v>4741.28</v>
      </c>
      <c r="G1944" s="353" t="s">
        <v>2803</v>
      </c>
      <c r="H1944" s="353" t="s">
        <v>136</v>
      </c>
      <c r="I1944" s="357" t="s">
        <v>3356</v>
      </c>
      <c r="J1944" s="356" t="s">
        <v>1987</v>
      </c>
      <c r="K1944" s="356" t="s">
        <v>1016</v>
      </c>
      <c r="L1944" s="357" t="s">
        <v>1017</v>
      </c>
      <c r="M1944" s="356" t="s">
        <v>3423</v>
      </c>
      <c r="N1944" s="374">
        <v>44651</v>
      </c>
      <c r="O1944" s="70">
        <f t="shared" si="162"/>
        <v>3</v>
      </c>
      <c r="P1944" s="70">
        <f t="shared" si="163"/>
        <v>3</v>
      </c>
      <c r="Q1944" s="135" t="str">
        <f t="shared" si="164"/>
        <v>Gastos_com_Pessoal</v>
      </c>
    </row>
    <row r="1945" spans="1:17" ht="25.5" hidden="1" x14ac:dyDescent="0.2">
      <c r="A1945" s="366">
        <f t="shared" si="161"/>
        <v>1942</v>
      </c>
      <c r="B1945" s="351">
        <v>44651</v>
      </c>
      <c r="C1945" s="375">
        <v>44621</v>
      </c>
      <c r="D1945" s="353" t="s">
        <v>104</v>
      </c>
      <c r="E1945" s="353" t="s">
        <v>185</v>
      </c>
      <c r="F1945" s="354">
        <v>3711.86</v>
      </c>
      <c r="G1945" s="353" t="s">
        <v>2803</v>
      </c>
      <c r="H1945" s="353" t="s">
        <v>136</v>
      </c>
      <c r="I1945" s="357" t="s">
        <v>3332</v>
      </c>
      <c r="J1945" s="356" t="s">
        <v>3333</v>
      </c>
      <c r="K1945" s="356" t="s">
        <v>1016</v>
      </c>
      <c r="L1945" s="357" t="s">
        <v>1017</v>
      </c>
      <c r="M1945" s="356" t="s">
        <v>3424</v>
      </c>
      <c r="N1945" s="374">
        <v>44651</v>
      </c>
      <c r="O1945" s="70">
        <f t="shared" si="162"/>
        <v>3</v>
      </c>
      <c r="P1945" s="70">
        <f t="shared" si="163"/>
        <v>3</v>
      </c>
      <c r="Q1945" s="135" t="str">
        <f t="shared" si="164"/>
        <v>Gastos_com_Pessoal</v>
      </c>
    </row>
    <row r="1946" spans="1:17" ht="25.5" hidden="1" x14ac:dyDescent="0.2">
      <c r="A1946" s="366">
        <f t="shared" si="161"/>
        <v>1943</v>
      </c>
      <c r="B1946" s="351">
        <v>44651</v>
      </c>
      <c r="C1946" s="375">
        <v>44621</v>
      </c>
      <c r="D1946" s="353" t="s">
        <v>104</v>
      </c>
      <c r="E1946" s="353" t="s">
        <v>185</v>
      </c>
      <c r="F1946" s="354">
        <v>1931.49</v>
      </c>
      <c r="G1946" s="353" t="s">
        <v>2803</v>
      </c>
      <c r="H1946" s="353" t="s">
        <v>134</v>
      </c>
      <c r="I1946" s="357" t="s">
        <v>3354</v>
      </c>
      <c r="J1946" s="356" t="s">
        <v>3355</v>
      </c>
      <c r="K1946" s="356" t="s">
        <v>1016</v>
      </c>
      <c r="L1946" s="357" t="s">
        <v>1017</v>
      </c>
      <c r="M1946" s="356" t="s">
        <v>3425</v>
      </c>
      <c r="N1946" s="374">
        <v>44651</v>
      </c>
      <c r="O1946" s="70">
        <f t="shared" si="162"/>
        <v>3</v>
      </c>
      <c r="P1946" s="70">
        <f t="shared" si="163"/>
        <v>3</v>
      </c>
      <c r="Q1946" s="135" t="str">
        <f t="shared" si="164"/>
        <v>Gastos_com_Pessoal</v>
      </c>
    </row>
    <row r="1947" spans="1:17" ht="25.5" hidden="1" x14ac:dyDescent="0.2">
      <c r="A1947" s="366">
        <f t="shared" si="161"/>
        <v>1944</v>
      </c>
      <c r="B1947" s="351">
        <v>44651</v>
      </c>
      <c r="C1947" s="375">
        <v>44621</v>
      </c>
      <c r="D1947" s="353" t="s">
        <v>115</v>
      </c>
      <c r="E1947" s="353" t="s">
        <v>302</v>
      </c>
      <c r="F1947" s="354">
        <v>1595.26</v>
      </c>
      <c r="G1947" s="353" t="s">
        <v>3426</v>
      </c>
      <c r="H1947" s="353" t="s">
        <v>138</v>
      </c>
      <c r="I1947" s="357" t="s">
        <v>3427</v>
      </c>
      <c r="J1947" s="356" t="s">
        <v>2162</v>
      </c>
      <c r="K1947" s="356" t="s">
        <v>704</v>
      </c>
      <c r="L1947" s="357" t="s">
        <v>428</v>
      </c>
      <c r="M1947" s="356">
        <v>1943</v>
      </c>
      <c r="N1947" s="374">
        <v>44650</v>
      </c>
      <c r="O1947" s="70">
        <f t="shared" si="162"/>
        <v>3</v>
      </c>
      <c r="P1947" s="70">
        <f t="shared" si="163"/>
        <v>3</v>
      </c>
      <c r="Q1947" s="135" t="str">
        <f t="shared" si="164"/>
        <v>Gastos_Gerais</v>
      </c>
    </row>
    <row r="1948" spans="1:17" ht="38.25" x14ac:dyDescent="0.2">
      <c r="A1948" s="366">
        <f t="shared" si="161"/>
        <v>1945</v>
      </c>
      <c r="B1948" s="351">
        <v>44651</v>
      </c>
      <c r="C1948" s="375">
        <v>44621</v>
      </c>
      <c r="D1948" s="353" t="s">
        <v>117</v>
      </c>
      <c r="E1948" s="353" t="s">
        <v>387</v>
      </c>
      <c r="F1948" s="354">
        <v>980</v>
      </c>
      <c r="G1948" s="353" t="s">
        <v>3428</v>
      </c>
      <c r="H1948" s="353" t="s">
        <v>128</v>
      </c>
      <c r="I1948" s="357" t="s">
        <v>3429</v>
      </c>
      <c r="J1948" s="356" t="s">
        <v>3430</v>
      </c>
      <c r="K1948" s="356" t="s">
        <v>704</v>
      </c>
      <c r="L1948" s="357" t="s">
        <v>428</v>
      </c>
      <c r="M1948" s="356">
        <v>6197</v>
      </c>
      <c r="N1948" s="374">
        <v>44651</v>
      </c>
      <c r="O1948" s="70">
        <f t="shared" si="162"/>
        <v>3</v>
      </c>
      <c r="P1948" s="70">
        <f t="shared" si="163"/>
        <v>3</v>
      </c>
      <c r="Q1948" s="135" t="str">
        <f t="shared" si="164"/>
        <v>Aquisição_de_Bens_Permanentes</v>
      </c>
    </row>
    <row r="1949" spans="1:17" ht="38.25" hidden="1" x14ac:dyDescent="0.2">
      <c r="A1949" s="366">
        <f t="shared" si="161"/>
        <v>1946</v>
      </c>
      <c r="B1949" s="351">
        <v>44651</v>
      </c>
      <c r="C1949" s="375">
        <v>44621</v>
      </c>
      <c r="D1949" s="353" t="s">
        <v>101</v>
      </c>
      <c r="E1949" s="353" t="s">
        <v>101</v>
      </c>
      <c r="F1949" s="354">
        <v>191723.14</v>
      </c>
      <c r="G1949" s="353" t="s">
        <v>2477</v>
      </c>
      <c r="H1949" s="96" t="s">
        <v>127</v>
      </c>
      <c r="I1949" s="316" t="s">
        <v>664</v>
      </c>
      <c r="J1949" s="316" t="s">
        <v>811</v>
      </c>
      <c r="K1949" s="316" t="s">
        <v>666</v>
      </c>
      <c r="L1949" s="316" t="s">
        <v>1461</v>
      </c>
      <c r="M1949" s="356" t="s">
        <v>666</v>
      </c>
      <c r="N1949" s="374">
        <v>44651</v>
      </c>
      <c r="O1949" s="70">
        <f t="shared" si="162"/>
        <v>3</v>
      </c>
      <c r="P1949" s="70">
        <f t="shared" si="163"/>
        <v>3</v>
      </c>
      <c r="Q1949" s="135" t="str">
        <f t="shared" si="164"/>
        <v>Rendimentos_de_Aplicações_Fin.</v>
      </c>
    </row>
    <row r="1950" spans="1:17" hidden="1" x14ac:dyDescent="0.2">
      <c r="A1950" s="366" t="str">
        <f t="shared" si="161"/>
        <v/>
      </c>
      <c r="B1950" s="351"/>
      <c r="C1950" s="375"/>
      <c r="D1950" s="353"/>
      <c r="E1950" s="353"/>
      <c r="F1950" s="354"/>
      <c r="G1950" s="353"/>
      <c r="H1950" s="353"/>
      <c r="I1950" s="357"/>
      <c r="J1950" s="356"/>
      <c r="K1950" s="356"/>
      <c r="L1950" s="357"/>
      <c r="M1950" s="356"/>
      <c r="N1950" s="374"/>
      <c r="O1950" s="70">
        <f t="shared" si="162"/>
        <v>0</v>
      </c>
      <c r="P1950" s="70">
        <f t="shared" si="163"/>
        <v>0</v>
      </c>
      <c r="Q1950" s="135" t="str">
        <f t="shared" si="164"/>
        <v/>
      </c>
    </row>
    <row r="1951" spans="1:17" hidden="1" x14ac:dyDescent="0.2">
      <c r="A1951" s="366" t="str">
        <f t="shared" si="161"/>
        <v/>
      </c>
      <c r="B1951" s="351"/>
      <c r="C1951" s="375"/>
      <c r="D1951" s="353"/>
      <c r="E1951" s="353"/>
      <c r="F1951" s="354"/>
      <c r="G1951" s="353"/>
      <c r="H1951" s="353"/>
      <c r="I1951" s="357"/>
      <c r="J1951" s="356"/>
      <c r="K1951" s="356"/>
      <c r="L1951" s="357"/>
      <c r="M1951" s="356"/>
      <c r="N1951" s="374"/>
      <c r="O1951" s="70">
        <f t="shared" si="162"/>
        <v>0</v>
      </c>
      <c r="P1951" s="70">
        <f t="shared" si="163"/>
        <v>0</v>
      </c>
      <c r="Q1951" s="135" t="str">
        <f t="shared" si="164"/>
        <v/>
      </c>
    </row>
    <row r="1952" spans="1:17" hidden="1" x14ac:dyDescent="0.2">
      <c r="A1952" s="366" t="str">
        <f t="shared" si="161"/>
        <v/>
      </c>
      <c r="B1952" s="351"/>
      <c r="C1952" s="375"/>
      <c r="D1952" s="353"/>
      <c r="E1952" s="353"/>
      <c r="F1952" s="354"/>
      <c r="G1952" s="353"/>
      <c r="H1952" s="353"/>
      <c r="I1952" s="357"/>
      <c r="J1952" s="356"/>
      <c r="K1952" s="356"/>
      <c r="L1952" s="357"/>
      <c r="M1952" s="356"/>
      <c r="N1952" s="374"/>
      <c r="O1952" s="70">
        <f t="shared" si="162"/>
        <v>0</v>
      </c>
      <c r="P1952" s="70">
        <f t="shared" si="163"/>
        <v>0</v>
      </c>
      <c r="Q1952" s="135" t="str">
        <f t="shared" si="164"/>
        <v/>
      </c>
    </row>
    <row r="1953" spans="1:17" hidden="1" x14ac:dyDescent="0.2">
      <c r="A1953" s="366" t="str">
        <f t="shared" si="161"/>
        <v/>
      </c>
      <c r="B1953" s="351"/>
      <c r="C1953" s="375"/>
      <c r="D1953" s="353"/>
      <c r="E1953" s="353"/>
      <c r="F1953" s="354"/>
      <c r="G1953" s="353"/>
      <c r="H1953" s="353"/>
      <c r="I1953" s="357"/>
      <c r="J1953" s="356"/>
      <c r="K1953" s="356"/>
      <c r="L1953" s="357"/>
      <c r="M1953" s="356"/>
      <c r="N1953" s="374"/>
      <c r="O1953" s="70">
        <f t="shared" si="162"/>
        <v>0</v>
      </c>
      <c r="P1953" s="70">
        <f t="shared" si="163"/>
        <v>0</v>
      </c>
      <c r="Q1953" s="135" t="str">
        <f t="shared" si="164"/>
        <v/>
      </c>
    </row>
    <row r="1954" spans="1:17" hidden="1" x14ac:dyDescent="0.2">
      <c r="A1954" s="366" t="str">
        <f t="shared" si="161"/>
        <v/>
      </c>
      <c r="B1954" s="351"/>
      <c r="C1954" s="375"/>
      <c r="D1954" s="353"/>
      <c r="E1954" s="353"/>
      <c r="F1954" s="354"/>
      <c r="G1954" s="353"/>
      <c r="H1954" s="353"/>
      <c r="I1954" s="357"/>
      <c r="J1954" s="356"/>
      <c r="K1954" s="356"/>
      <c r="L1954" s="357"/>
      <c r="M1954" s="356"/>
      <c r="N1954" s="374"/>
      <c r="O1954" s="70">
        <f t="shared" si="162"/>
        <v>0</v>
      </c>
      <c r="P1954" s="70">
        <f t="shared" si="163"/>
        <v>0</v>
      </c>
      <c r="Q1954" s="135" t="str">
        <f t="shared" si="164"/>
        <v/>
      </c>
    </row>
    <row r="1955" spans="1:17" hidden="1" x14ac:dyDescent="0.2">
      <c r="A1955" s="366" t="str">
        <f t="shared" si="161"/>
        <v/>
      </c>
      <c r="B1955" s="351"/>
      <c r="C1955" s="375"/>
      <c r="D1955" s="353"/>
      <c r="E1955" s="353"/>
      <c r="F1955" s="354"/>
      <c r="G1955" s="353"/>
      <c r="H1955" s="353"/>
      <c r="I1955" s="357"/>
      <c r="J1955" s="356"/>
      <c r="K1955" s="356"/>
      <c r="L1955" s="357"/>
      <c r="M1955" s="356"/>
      <c r="N1955" s="374"/>
      <c r="O1955" s="70">
        <f t="shared" si="162"/>
        <v>0</v>
      </c>
      <c r="P1955" s="70">
        <f t="shared" si="163"/>
        <v>0</v>
      </c>
      <c r="Q1955" s="135" t="str">
        <f t="shared" si="164"/>
        <v/>
      </c>
    </row>
    <row r="1956" spans="1:17" hidden="1" x14ac:dyDescent="0.2">
      <c r="A1956" s="366" t="str">
        <f t="shared" si="161"/>
        <v/>
      </c>
      <c r="B1956" s="351"/>
      <c r="C1956" s="375"/>
      <c r="D1956" s="353"/>
      <c r="E1956" s="353"/>
      <c r="F1956" s="354"/>
      <c r="G1956" s="353"/>
      <c r="H1956" s="353"/>
      <c r="I1956" s="357"/>
      <c r="J1956" s="356"/>
      <c r="K1956" s="356"/>
      <c r="L1956" s="357"/>
      <c r="M1956" s="356"/>
      <c r="N1956" s="374"/>
      <c r="O1956" s="70">
        <f t="shared" si="162"/>
        <v>0</v>
      </c>
      <c r="P1956" s="70">
        <f t="shared" si="163"/>
        <v>0</v>
      </c>
      <c r="Q1956" s="135" t="str">
        <f t="shared" si="164"/>
        <v/>
      </c>
    </row>
    <row r="1957" spans="1:17" hidden="1" x14ac:dyDescent="0.2">
      <c r="A1957" s="366" t="str">
        <f t="shared" si="161"/>
        <v/>
      </c>
      <c r="B1957" s="351"/>
      <c r="C1957" s="375"/>
      <c r="D1957" s="353"/>
      <c r="E1957" s="353"/>
      <c r="F1957" s="354"/>
      <c r="G1957" s="353"/>
      <c r="H1957" s="353"/>
      <c r="I1957" s="357"/>
      <c r="J1957" s="356"/>
      <c r="K1957" s="356"/>
      <c r="L1957" s="357"/>
      <c r="M1957" s="356"/>
      <c r="N1957" s="374"/>
      <c r="O1957" s="70">
        <f t="shared" si="162"/>
        <v>0</v>
      </c>
      <c r="P1957" s="70">
        <f t="shared" si="163"/>
        <v>0</v>
      </c>
      <c r="Q1957" s="135" t="str">
        <f t="shared" si="164"/>
        <v/>
      </c>
    </row>
    <row r="1958" spans="1:17" hidden="1" x14ac:dyDescent="0.2">
      <c r="A1958" s="366" t="str">
        <f t="shared" si="161"/>
        <v/>
      </c>
      <c r="B1958" s="351"/>
      <c r="C1958" s="375"/>
      <c r="D1958" s="353"/>
      <c r="E1958" s="353"/>
      <c r="F1958" s="354"/>
      <c r="G1958" s="353"/>
      <c r="H1958" s="353"/>
      <c r="I1958" s="357"/>
      <c r="J1958" s="356"/>
      <c r="K1958" s="356"/>
      <c r="L1958" s="357"/>
      <c r="M1958" s="356"/>
      <c r="N1958" s="374"/>
      <c r="O1958" s="70">
        <f t="shared" si="162"/>
        <v>0</v>
      </c>
      <c r="P1958" s="70">
        <f t="shared" si="163"/>
        <v>0</v>
      </c>
      <c r="Q1958" s="135" t="str">
        <f t="shared" si="164"/>
        <v/>
      </c>
    </row>
    <row r="1959" spans="1:17" hidden="1" x14ac:dyDescent="0.2">
      <c r="A1959" s="366" t="str">
        <f t="shared" si="161"/>
        <v/>
      </c>
      <c r="B1959" s="351"/>
      <c r="C1959" s="375"/>
      <c r="D1959" s="353"/>
      <c r="E1959" s="353"/>
      <c r="F1959" s="354"/>
      <c r="G1959" s="353"/>
      <c r="H1959" s="353"/>
      <c r="I1959" s="357"/>
      <c r="J1959" s="356"/>
      <c r="K1959" s="356"/>
      <c r="L1959" s="357"/>
      <c r="M1959" s="356"/>
      <c r="N1959" s="374"/>
      <c r="O1959" s="70">
        <f t="shared" si="162"/>
        <v>0</v>
      </c>
      <c r="P1959" s="70">
        <f t="shared" si="163"/>
        <v>0</v>
      </c>
      <c r="Q1959" s="135" t="str">
        <f t="shared" si="164"/>
        <v/>
      </c>
    </row>
    <row r="1960" spans="1:17" hidden="1" x14ac:dyDescent="0.2">
      <c r="A1960" s="366" t="str">
        <f t="shared" si="161"/>
        <v/>
      </c>
      <c r="B1960" s="351"/>
      <c r="C1960" s="375"/>
      <c r="D1960" s="353"/>
      <c r="E1960" s="353"/>
      <c r="F1960" s="354"/>
      <c r="G1960" s="353"/>
      <c r="H1960" s="353"/>
      <c r="I1960" s="357"/>
      <c r="J1960" s="356"/>
      <c r="K1960" s="356"/>
      <c r="L1960" s="357"/>
      <c r="M1960" s="356"/>
      <c r="N1960" s="374"/>
      <c r="O1960" s="70">
        <f t="shared" si="162"/>
        <v>0</v>
      </c>
      <c r="P1960" s="70">
        <f t="shared" si="163"/>
        <v>0</v>
      </c>
      <c r="Q1960" s="135" t="str">
        <f t="shared" si="164"/>
        <v/>
      </c>
    </row>
    <row r="1961" spans="1:17" hidden="1" x14ac:dyDescent="0.2">
      <c r="A1961" s="366" t="str">
        <f t="shared" si="161"/>
        <v/>
      </c>
      <c r="B1961" s="351"/>
      <c r="C1961" s="375"/>
      <c r="D1961" s="353"/>
      <c r="E1961" s="353"/>
      <c r="F1961" s="354"/>
      <c r="G1961" s="353"/>
      <c r="H1961" s="353"/>
      <c r="I1961" s="357"/>
      <c r="J1961" s="356"/>
      <c r="K1961" s="356"/>
      <c r="L1961" s="357"/>
      <c r="M1961" s="356"/>
      <c r="N1961" s="374"/>
      <c r="O1961" s="70">
        <f t="shared" si="162"/>
        <v>0</v>
      </c>
      <c r="P1961" s="70">
        <f t="shared" si="163"/>
        <v>0</v>
      </c>
      <c r="Q1961" s="135" t="str">
        <f t="shared" si="164"/>
        <v/>
      </c>
    </row>
    <row r="1962" spans="1:17" hidden="1" x14ac:dyDescent="0.2">
      <c r="A1962" s="366" t="str">
        <f t="shared" si="161"/>
        <v/>
      </c>
      <c r="B1962" s="351"/>
      <c r="C1962" s="375"/>
      <c r="D1962" s="353"/>
      <c r="E1962" s="353"/>
      <c r="F1962" s="354"/>
      <c r="G1962" s="353"/>
      <c r="H1962" s="353"/>
      <c r="I1962" s="357"/>
      <c r="J1962" s="356"/>
      <c r="K1962" s="356"/>
      <c r="L1962" s="357"/>
      <c r="M1962" s="356"/>
      <c r="N1962" s="374"/>
      <c r="O1962" s="70">
        <f t="shared" si="162"/>
        <v>0</v>
      </c>
      <c r="P1962" s="70">
        <f t="shared" si="163"/>
        <v>0</v>
      </c>
      <c r="Q1962" s="135" t="str">
        <f t="shared" si="164"/>
        <v/>
      </c>
    </row>
    <row r="1963" spans="1:17" hidden="1" x14ac:dyDescent="0.2">
      <c r="A1963" s="366" t="str">
        <f t="shared" si="161"/>
        <v/>
      </c>
      <c r="B1963" s="351"/>
      <c r="C1963" s="375"/>
      <c r="D1963" s="353"/>
      <c r="E1963" s="353"/>
      <c r="F1963" s="354"/>
      <c r="G1963" s="353"/>
      <c r="H1963" s="353"/>
      <c r="I1963" s="357"/>
      <c r="J1963" s="356"/>
      <c r="K1963" s="356"/>
      <c r="L1963" s="357"/>
      <c r="M1963" s="356"/>
      <c r="N1963" s="374"/>
      <c r="O1963" s="70">
        <f t="shared" si="162"/>
        <v>0</v>
      </c>
      <c r="P1963" s="70">
        <f t="shared" si="163"/>
        <v>0</v>
      </c>
      <c r="Q1963" s="135" t="str">
        <f t="shared" si="164"/>
        <v/>
      </c>
    </row>
    <row r="1964" spans="1:17" hidden="1" x14ac:dyDescent="0.2">
      <c r="A1964" s="366" t="str">
        <f t="shared" si="161"/>
        <v/>
      </c>
      <c r="B1964" s="351"/>
      <c r="C1964" s="375"/>
      <c r="D1964" s="353"/>
      <c r="E1964" s="353"/>
      <c r="F1964" s="354"/>
      <c r="G1964" s="353"/>
      <c r="H1964" s="353"/>
      <c r="I1964" s="357"/>
      <c r="J1964" s="356"/>
      <c r="K1964" s="356"/>
      <c r="L1964" s="357"/>
      <c r="M1964" s="356"/>
      <c r="N1964" s="374"/>
      <c r="O1964" s="70">
        <f t="shared" si="162"/>
        <v>0</v>
      </c>
      <c r="P1964" s="70">
        <f t="shared" si="163"/>
        <v>0</v>
      </c>
      <c r="Q1964" s="135" t="str">
        <f t="shared" si="164"/>
        <v/>
      </c>
    </row>
    <row r="1965" spans="1:17" hidden="1" x14ac:dyDescent="0.2">
      <c r="A1965" s="366" t="str">
        <f t="shared" si="161"/>
        <v/>
      </c>
      <c r="B1965" s="351"/>
      <c r="C1965" s="375"/>
      <c r="D1965" s="353"/>
      <c r="E1965" s="353"/>
      <c r="F1965" s="354"/>
      <c r="G1965" s="353"/>
      <c r="H1965" s="353"/>
      <c r="I1965" s="357"/>
      <c r="J1965" s="356"/>
      <c r="K1965" s="356"/>
      <c r="L1965" s="357"/>
      <c r="M1965" s="356"/>
      <c r="N1965" s="374"/>
      <c r="O1965" s="70">
        <f t="shared" si="162"/>
        <v>0</v>
      </c>
      <c r="P1965" s="70">
        <f t="shared" si="163"/>
        <v>0</v>
      </c>
      <c r="Q1965" s="135" t="str">
        <f t="shared" si="164"/>
        <v/>
      </c>
    </row>
    <row r="1966" spans="1:17" hidden="1" x14ac:dyDescent="0.2">
      <c r="A1966" s="366" t="str">
        <f t="shared" si="161"/>
        <v/>
      </c>
      <c r="B1966" s="351"/>
      <c r="C1966" s="375"/>
      <c r="D1966" s="353"/>
      <c r="E1966" s="353"/>
      <c r="F1966" s="354"/>
      <c r="G1966" s="353"/>
      <c r="H1966" s="353"/>
      <c r="I1966" s="357"/>
      <c r="J1966" s="356"/>
      <c r="K1966" s="356"/>
      <c r="L1966" s="357"/>
      <c r="M1966" s="356"/>
      <c r="N1966" s="374"/>
      <c r="O1966" s="70">
        <f t="shared" si="162"/>
        <v>0</v>
      </c>
      <c r="P1966" s="70">
        <f t="shared" si="163"/>
        <v>0</v>
      </c>
      <c r="Q1966" s="135" t="str">
        <f t="shared" si="164"/>
        <v/>
      </c>
    </row>
    <row r="1967" spans="1:17" hidden="1" x14ac:dyDescent="0.2">
      <c r="A1967" s="366"/>
      <c r="B1967" s="351"/>
      <c r="C1967" s="375"/>
      <c r="D1967" s="353"/>
      <c r="E1967" s="353"/>
      <c r="F1967" s="354"/>
      <c r="G1967" s="353"/>
      <c r="H1967" s="353"/>
      <c r="I1967" s="357"/>
      <c r="J1967" s="356"/>
      <c r="K1967" s="356"/>
      <c r="L1967" s="357"/>
      <c r="M1967" s="356"/>
      <c r="N1967" s="374"/>
      <c r="O1967" s="70">
        <f t="shared" si="162"/>
        <v>0</v>
      </c>
      <c r="P1967" s="70">
        <f t="shared" si="163"/>
        <v>0</v>
      </c>
      <c r="Q1967" s="135" t="str">
        <f t="shared" si="164"/>
        <v/>
      </c>
    </row>
    <row r="1968" spans="1:17" hidden="1" x14ac:dyDescent="0.2">
      <c r="A1968" s="366"/>
      <c r="B1968" s="351"/>
      <c r="C1968" s="375"/>
      <c r="D1968" s="353"/>
      <c r="E1968" s="353"/>
      <c r="F1968" s="354"/>
      <c r="G1968" s="353"/>
      <c r="H1968" s="353"/>
      <c r="I1968" s="357"/>
      <c r="J1968" s="356"/>
      <c r="K1968" s="356"/>
      <c r="L1968" s="357"/>
      <c r="M1968" s="356"/>
      <c r="N1968" s="374"/>
      <c r="O1968" s="70">
        <f t="shared" si="162"/>
        <v>0</v>
      </c>
      <c r="P1968" s="70">
        <f t="shared" si="163"/>
        <v>0</v>
      </c>
      <c r="Q1968" s="135" t="str">
        <f t="shared" si="164"/>
        <v/>
      </c>
    </row>
    <row r="1969" spans="1:17" hidden="1" x14ac:dyDescent="0.2">
      <c r="A1969" s="366"/>
      <c r="B1969" s="351"/>
      <c r="C1969" s="375"/>
      <c r="D1969" s="353"/>
      <c r="E1969" s="353"/>
      <c r="F1969" s="354"/>
      <c r="G1969" s="353"/>
      <c r="H1969" s="353"/>
      <c r="I1969" s="357"/>
      <c r="J1969" s="356"/>
      <c r="K1969" s="356"/>
      <c r="L1969" s="357"/>
      <c r="M1969" s="356"/>
      <c r="N1969" s="374"/>
      <c r="O1969" s="70">
        <f t="shared" si="162"/>
        <v>0</v>
      </c>
      <c r="P1969" s="70">
        <f t="shared" si="163"/>
        <v>0</v>
      </c>
      <c r="Q1969" s="135" t="str">
        <f t="shared" si="164"/>
        <v/>
      </c>
    </row>
    <row r="1970" spans="1:17" hidden="1" x14ac:dyDescent="0.2">
      <c r="A1970" s="366"/>
      <c r="B1970" s="351"/>
      <c r="C1970" s="375"/>
      <c r="D1970" s="353"/>
      <c r="E1970" s="353"/>
      <c r="F1970" s="354"/>
      <c r="G1970" s="353"/>
      <c r="H1970" s="353"/>
      <c r="I1970" s="357"/>
      <c r="J1970" s="356"/>
      <c r="K1970" s="356"/>
      <c r="L1970" s="357"/>
      <c r="M1970" s="356"/>
      <c r="N1970" s="374"/>
      <c r="O1970" s="70">
        <f t="shared" si="162"/>
        <v>0</v>
      </c>
      <c r="P1970" s="70">
        <f t="shared" si="163"/>
        <v>0</v>
      </c>
      <c r="Q1970" s="135" t="str">
        <f t="shared" si="164"/>
        <v/>
      </c>
    </row>
    <row r="1971" spans="1:17" hidden="1" x14ac:dyDescent="0.2">
      <c r="A1971" s="366"/>
      <c r="B1971" s="351"/>
      <c r="C1971" s="375"/>
      <c r="D1971" s="353"/>
      <c r="E1971" s="353"/>
      <c r="F1971" s="354"/>
      <c r="G1971" s="353"/>
      <c r="H1971" s="353"/>
      <c r="I1971" s="357"/>
      <c r="J1971" s="356"/>
      <c r="K1971" s="356"/>
      <c r="L1971" s="357"/>
      <c r="M1971" s="356"/>
      <c r="N1971" s="374"/>
      <c r="O1971" s="70">
        <f t="shared" si="162"/>
        <v>0</v>
      </c>
      <c r="P1971" s="70">
        <f t="shared" si="163"/>
        <v>0</v>
      </c>
      <c r="Q1971" s="135" t="str">
        <f t="shared" si="164"/>
        <v/>
      </c>
    </row>
    <row r="1972" spans="1:17" hidden="1" x14ac:dyDescent="0.2">
      <c r="A1972" s="366"/>
      <c r="B1972" s="351"/>
      <c r="C1972" s="375"/>
      <c r="D1972" s="353"/>
      <c r="E1972" s="353"/>
      <c r="F1972" s="354"/>
      <c r="G1972" s="353"/>
      <c r="H1972" s="353"/>
      <c r="I1972" s="357"/>
      <c r="J1972" s="356"/>
      <c r="K1972" s="356"/>
      <c r="L1972" s="357"/>
      <c r="M1972" s="356"/>
      <c r="N1972" s="374"/>
      <c r="O1972" s="70">
        <f t="shared" si="162"/>
        <v>0</v>
      </c>
      <c r="P1972" s="70">
        <f t="shared" si="163"/>
        <v>0</v>
      </c>
      <c r="Q1972" s="135" t="str">
        <f t="shared" si="164"/>
        <v/>
      </c>
    </row>
    <row r="1973" spans="1:17" hidden="1" x14ac:dyDescent="0.2">
      <c r="A1973" s="366"/>
      <c r="B1973" s="351"/>
      <c r="C1973" s="375"/>
      <c r="D1973" s="353"/>
      <c r="E1973" s="353"/>
      <c r="F1973" s="354"/>
      <c r="G1973" s="353"/>
      <c r="H1973" s="353"/>
      <c r="I1973" s="357"/>
      <c r="J1973" s="356"/>
      <c r="K1973" s="356"/>
      <c r="L1973" s="357"/>
      <c r="M1973" s="356"/>
      <c r="N1973" s="374"/>
      <c r="O1973" s="70">
        <f t="shared" si="162"/>
        <v>0</v>
      </c>
      <c r="P1973" s="70">
        <f t="shared" si="163"/>
        <v>0</v>
      </c>
      <c r="Q1973" s="135" t="str">
        <f t="shared" si="164"/>
        <v/>
      </c>
    </row>
    <row r="1974" spans="1:17" hidden="1" x14ac:dyDescent="0.2">
      <c r="A1974" s="366"/>
      <c r="B1974" s="351"/>
      <c r="C1974" s="375"/>
      <c r="D1974" s="353"/>
      <c r="E1974" s="353"/>
      <c r="F1974" s="354"/>
      <c r="G1974" s="353"/>
      <c r="H1974" s="353"/>
      <c r="I1974" s="357"/>
      <c r="J1974" s="356"/>
      <c r="K1974" s="356"/>
      <c r="L1974" s="357"/>
      <c r="M1974" s="356"/>
      <c r="N1974" s="374"/>
      <c r="O1974" s="70">
        <f t="shared" si="162"/>
        <v>0</v>
      </c>
      <c r="P1974" s="70">
        <f t="shared" si="163"/>
        <v>0</v>
      </c>
      <c r="Q1974" s="135" t="str">
        <f t="shared" si="164"/>
        <v/>
      </c>
    </row>
    <row r="1975" spans="1:17" hidden="1" x14ac:dyDescent="0.2">
      <c r="A1975" s="366"/>
      <c r="B1975" s="351"/>
      <c r="C1975" s="375"/>
      <c r="D1975" s="353"/>
      <c r="E1975" s="353"/>
      <c r="F1975" s="354"/>
      <c r="G1975" s="353"/>
      <c r="H1975" s="353"/>
      <c r="I1975" s="357"/>
      <c r="J1975" s="356"/>
      <c r="K1975" s="356"/>
      <c r="L1975" s="357"/>
      <c r="M1975" s="356"/>
      <c r="N1975" s="374"/>
      <c r="O1975" s="70">
        <f t="shared" si="162"/>
        <v>0</v>
      </c>
      <c r="P1975" s="70">
        <f t="shared" si="163"/>
        <v>0</v>
      </c>
      <c r="Q1975" s="135" t="str">
        <f t="shared" si="164"/>
        <v/>
      </c>
    </row>
    <row r="1976" spans="1:17" hidden="1" x14ac:dyDescent="0.2">
      <c r="A1976" s="366"/>
      <c r="B1976" s="351"/>
      <c r="C1976" s="375"/>
      <c r="D1976" s="353"/>
      <c r="E1976" s="353"/>
      <c r="F1976" s="354"/>
      <c r="G1976" s="353"/>
      <c r="H1976" s="353"/>
      <c r="I1976" s="357"/>
      <c r="J1976" s="356"/>
      <c r="K1976" s="356"/>
      <c r="L1976" s="357"/>
      <c r="M1976" s="356"/>
      <c r="N1976" s="374"/>
      <c r="O1976" s="70">
        <f t="shared" ref="O1976" si="165">IF(B1976=0,0,IF(YEAR(B1976)=$P$1,MONTH(B1976)-$O$1+1,(YEAR(B1976)-$P$1)*12-$O$1+1+MONTH(B1976)))</f>
        <v>0</v>
      </c>
      <c r="P1976" s="70">
        <f t="shared" ref="P1976" si="166">IF(C1976=0,0,IF(YEAR(C1976)=$P$1,MONTH(C1976)-$O$1+1,(YEAR(C1976)-$P$1)*12-$O$1+1+MONTH(C1976)))</f>
        <v>0</v>
      </c>
      <c r="Q1976" s="135" t="str">
        <f t="shared" ref="Q1976" si="167">SUBSTITUTE(D1976," ","_")</f>
        <v/>
      </c>
    </row>
    <row r="1977" spans="1:17" hidden="1" x14ac:dyDescent="0.2">
      <c r="A1977" s="366"/>
      <c r="B1977" s="351"/>
      <c r="C1977" s="375"/>
      <c r="D1977" s="353"/>
      <c r="E1977" s="353"/>
      <c r="F1977" s="354"/>
      <c r="G1977" s="353"/>
      <c r="H1977" s="353"/>
      <c r="I1977" s="357"/>
      <c r="J1977" s="356"/>
      <c r="K1977" s="356"/>
      <c r="L1977" s="357"/>
      <c r="M1977" s="356"/>
      <c r="N1977" s="374"/>
      <c r="O1977" s="319"/>
      <c r="P1977" s="319"/>
      <c r="Q1977" s="320"/>
    </row>
    <row r="1978" spans="1:17" hidden="1" x14ac:dyDescent="0.2">
      <c r="A1978" s="366"/>
      <c r="B1978" s="351"/>
      <c r="C1978" s="375"/>
      <c r="D1978" s="353"/>
      <c r="E1978" s="353"/>
      <c r="F1978" s="354"/>
      <c r="G1978" s="353"/>
      <c r="H1978" s="353"/>
      <c r="I1978" s="357"/>
      <c r="J1978" s="356"/>
      <c r="K1978" s="356"/>
      <c r="L1978" s="357"/>
      <c r="M1978" s="356"/>
      <c r="N1978" s="374"/>
      <c r="O1978" s="319"/>
      <c r="P1978" s="319"/>
      <c r="Q1978" s="320"/>
    </row>
    <row r="1979" spans="1:17" hidden="1" x14ac:dyDescent="0.2">
      <c r="A1979" s="366"/>
      <c r="B1979" s="351"/>
      <c r="C1979" s="375"/>
      <c r="D1979" s="353"/>
      <c r="E1979" s="353"/>
      <c r="F1979" s="354"/>
      <c r="G1979" s="353"/>
      <c r="H1979" s="353"/>
      <c r="I1979" s="357"/>
      <c r="J1979" s="356"/>
      <c r="K1979" s="356"/>
      <c r="L1979" s="357"/>
      <c r="M1979" s="356"/>
      <c r="N1979" s="374"/>
      <c r="O1979" s="319"/>
      <c r="P1979" s="319"/>
      <c r="Q1979" s="320"/>
    </row>
    <row r="1980" spans="1:17" hidden="1" x14ac:dyDescent="0.2">
      <c r="A1980" s="366"/>
      <c r="B1980" s="351"/>
      <c r="C1980" s="375"/>
      <c r="D1980" s="353"/>
      <c r="E1980" s="353"/>
      <c r="F1980" s="354"/>
      <c r="G1980" s="353"/>
      <c r="H1980" s="353"/>
      <c r="I1980" s="357"/>
      <c r="J1980" s="356"/>
      <c r="K1980" s="356"/>
      <c r="L1980" s="357"/>
      <c r="M1980" s="356"/>
      <c r="N1980" s="374"/>
      <c r="O1980" s="319"/>
      <c r="P1980" s="319"/>
      <c r="Q1980" s="320"/>
    </row>
    <row r="1981" spans="1:17" hidden="1" x14ac:dyDescent="0.2">
      <c r="A1981" s="366"/>
      <c r="B1981" s="351"/>
      <c r="C1981" s="375"/>
      <c r="D1981" s="353"/>
      <c r="E1981" s="353"/>
      <c r="F1981" s="354"/>
      <c r="G1981" s="353"/>
      <c r="H1981" s="353"/>
      <c r="I1981" s="357"/>
      <c r="J1981" s="356"/>
      <c r="K1981" s="356"/>
      <c r="L1981" s="357"/>
      <c r="M1981" s="356"/>
      <c r="N1981" s="374"/>
      <c r="O1981" s="319"/>
      <c r="P1981" s="319"/>
      <c r="Q1981" s="320"/>
    </row>
    <row r="1982" spans="1:17" hidden="1" x14ac:dyDescent="0.2">
      <c r="A1982" s="366"/>
      <c r="B1982" s="351"/>
      <c r="C1982" s="375"/>
      <c r="D1982" s="353"/>
      <c r="E1982" s="353"/>
      <c r="F1982" s="354"/>
      <c r="G1982" s="353"/>
      <c r="H1982" s="353"/>
      <c r="I1982" s="357"/>
      <c r="J1982" s="356"/>
      <c r="K1982" s="356"/>
      <c r="L1982" s="357"/>
      <c r="M1982" s="356"/>
      <c r="N1982" s="374"/>
      <c r="O1982" s="319"/>
      <c r="P1982" s="319"/>
      <c r="Q1982" s="320"/>
    </row>
    <row r="1983" spans="1:17" hidden="1" x14ac:dyDescent="0.2">
      <c r="A1983" s="366"/>
      <c r="B1983" s="351"/>
      <c r="C1983" s="375"/>
      <c r="D1983" s="353"/>
      <c r="E1983" s="353"/>
      <c r="F1983" s="354"/>
      <c r="G1983" s="353"/>
      <c r="H1983" s="353"/>
      <c r="I1983" s="357"/>
      <c r="J1983" s="356"/>
      <c r="K1983" s="356"/>
      <c r="L1983" s="357"/>
      <c r="M1983" s="356"/>
      <c r="N1983" s="374"/>
      <c r="O1983" s="319"/>
      <c r="P1983" s="319"/>
      <c r="Q1983" s="320"/>
    </row>
    <row r="1984" spans="1:17" hidden="1" x14ac:dyDescent="0.2">
      <c r="A1984" s="366"/>
      <c r="B1984" s="351"/>
      <c r="C1984" s="375"/>
      <c r="D1984" s="353"/>
      <c r="E1984" s="353"/>
      <c r="F1984" s="354"/>
      <c r="G1984" s="353"/>
      <c r="H1984" s="353"/>
      <c r="I1984" s="357"/>
      <c r="J1984" s="356"/>
      <c r="K1984" s="356"/>
      <c r="L1984" s="357"/>
      <c r="M1984" s="356"/>
      <c r="N1984" s="374"/>
      <c r="O1984" s="319"/>
      <c r="P1984" s="319"/>
      <c r="Q1984" s="320"/>
    </row>
    <row r="1985" spans="1:17" hidden="1" x14ac:dyDescent="0.2">
      <c r="A1985" s="366"/>
      <c r="B1985" s="351"/>
      <c r="C1985" s="375"/>
      <c r="D1985" s="353"/>
      <c r="E1985" s="353"/>
      <c r="F1985" s="354"/>
      <c r="G1985" s="353"/>
      <c r="H1985" s="353"/>
      <c r="I1985" s="357"/>
      <c r="J1985" s="356"/>
      <c r="K1985" s="356"/>
      <c r="L1985" s="357"/>
      <c r="M1985" s="356"/>
      <c r="N1985" s="374"/>
      <c r="O1985" s="319"/>
      <c r="P1985" s="319"/>
      <c r="Q1985" s="320"/>
    </row>
    <row r="1986" spans="1:17" hidden="1" x14ac:dyDescent="0.2">
      <c r="A1986" s="366"/>
      <c r="B1986" s="351"/>
      <c r="C1986" s="375"/>
      <c r="D1986" s="353"/>
      <c r="E1986" s="353"/>
      <c r="F1986" s="354"/>
      <c r="G1986" s="353"/>
      <c r="H1986" s="353"/>
      <c r="I1986" s="357"/>
      <c r="J1986" s="356"/>
      <c r="K1986" s="356"/>
      <c r="L1986" s="357"/>
      <c r="M1986" s="356"/>
      <c r="N1986" s="374"/>
      <c r="O1986" s="319"/>
      <c r="P1986" s="319"/>
      <c r="Q1986" s="320"/>
    </row>
    <row r="1987" spans="1:17" hidden="1" x14ac:dyDescent="0.2">
      <c r="A1987" s="366"/>
      <c r="B1987" s="351"/>
      <c r="C1987" s="375"/>
      <c r="D1987" s="353"/>
      <c r="E1987" s="353"/>
      <c r="F1987" s="354"/>
      <c r="G1987" s="353"/>
      <c r="H1987" s="353"/>
      <c r="I1987" s="357"/>
      <c r="J1987" s="356"/>
      <c r="K1987" s="356"/>
      <c r="L1987" s="357"/>
      <c r="M1987" s="356"/>
      <c r="N1987" s="374"/>
      <c r="O1987" s="319"/>
      <c r="P1987" s="319"/>
      <c r="Q1987" s="320"/>
    </row>
    <row r="1988" spans="1:17" hidden="1" x14ac:dyDescent="0.2">
      <c r="A1988" s="366"/>
      <c r="B1988" s="351"/>
      <c r="C1988" s="375"/>
      <c r="D1988" s="353"/>
      <c r="E1988" s="353"/>
      <c r="F1988" s="354"/>
      <c r="G1988" s="353"/>
      <c r="H1988" s="353"/>
      <c r="I1988" s="357"/>
      <c r="J1988" s="356"/>
      <c r="K1988" s="356"/>
      <c r="L1988" s="357"/>
      <c r="M1988" s="356"/>
      <c r="N1988" s="374"/>
      <c r="O1988" s="319"/>
      <c r="P1988" s="319"/>
      <c r="Q1988" s="320"/>
    </row>
    <row r="1989" spans="1:17" hidden="1" x14ac:dyDescent="0.2">
      <c r="A1989" s="366"/>
      <c r="B1989" s="351"/>
      <c r="C1989" s="375"/>
      <c r="D1989" s="353"/>
      <c r="E1989" s="353"/>
      <c r="F1989" s="354"/>
      <c r="G1989" s="353"/>
      <c r="H1989" s="353"/>
      <c r="I1989" s="357"/>
      <c r="J1989" s="356"/>
      <c r="K1989" s="356"/>
      <c r="L1989" s="357"/>
      <c r="M1989" s="356"/>
      <c r="N1989" s="374"/>
      <c r="O1989" s="319"/>
      <c r="P1989" s="319"/>
      <c r="Q1989" s="320"/>
    </row>
    <row r="1990" spans="1:17" hidden="1" x14ac:dyDescent="0.2">
      <c r="A1990" s="366"/>
      <c r="B1990" s="351"/>
      <c r="C1990" s="375"/>
      <c r="D1990" s="353"/>
      <c r="E1990" s="353"/>
      <c r="F1990" s="354"/>
      <c r="G1990" s="353"/>
      <c r="H1990" s="353"/>
      <c r="I1990" s="357"/>
      <c r="J1990" s="356"/>
      <c r="K1990" s="356"/>
      <c r="L1990" s="357"/>
      <c r="M1990" s="356"/>
      <c r="N1990" s="374"/>
      <c r="O1990" s="319"/>
      <c r="P1990" s="319"/>
      <c r="Q1990" s="320"/>
    </row>
    <row r="1991" spans="1:17" hidden="1" x14ac:dyDescent="0.2">
      <c r="A1991" s="366"/>
      <c r="B1991" s="351"/>
      <c r="C1991" s="375"/>
      <c r="D1991" s="353"/>
      <c r="E1991" s="353"/>
      <c r="F1991" s="354"/>
      <c r="G1991" s="353"/>
      <c r="H1991" s="353"/>
      <c r="I1991" s="357"/>
      <c r="J1991" s="356"/>
      <c r="K1991" s="356"/>
      <c r="L1991" s="357"/>
      <c r="M1991" s="356"/>
      <c r="N1991" s="374"/>
      <c r="O1991" s="319"/>
      <c r="P1991" s="319"/>
      <c r="Q1991" s="320"/>
    </row>
    <row r="1992" spans="1:17" hidden="1" x14ac:dyDescent="0.2">
      <c r="A1992" s="366"/>
      <c r="B1992" s="351"/>
      <c r="C1992" s="375"/>
      <c r="D1992" s="353"/>
      <c r="E1992" s="353"/>
      <c r="F1992" s="354"/>
      <c r="G1992" s="353"/>
      <c r="H1992" s="353"/>
      <c r="I1992" s="357"/>
      <c r="J1992" s="356"/>
      <c r="K1992" s="356"/>
      <c r="L1992" s="357"/>
      <c r="M1992" s="356"/>
      <c r="N1992" s="374"/>
      <c r="O1992" s="319"/>
      <c r="P1992" s="319"/>
      <c r="Q1992" s="320"/>
    </row>
    <row r="1993" spans="1:17" hidden="1" x14ac:dyDescent="0.2">
      <c r="A1993" s="366"/>
      <c r="B1993" s="351"/>
      <c r="C1993" s="375"/>
      <c r="D1993" s="353"/>
      <c r="E1993" s="353"/>
      <c r="F1993" s="354"/>
      <c r="G1993" s="353"/>
      <c r="H1993" s="353"/>
      <c r="I1993" s="357"/>
      <c r="J1993" s="356"/>
      <c r="K1993" s="356"/>
      <c r="L1993" s="357"/>
      <c r="M1993" s="356"/>
      <c r="N1993" s="374"/>
      <c r="O1993" s="319"/>
      <c r="P1993" s="319"/>
      <c r="Q1993" s="320"/>
    </row>
    <row r="1994" spans="1:17" hidden="1" x14ac:dyDescent="0.2">
      <c r="A1994" s="366"/>
      <c r="B1994" s="351"/>
      <c r="C1994" s="375"/>
      <c r="D1994" s="353"/>
      <c r="E1994" s="353"/>
      <c r="F1994" s="354"/>
      <c r="G1994" s="353"/>
      <c r="H1994" s="353"/>
      <c r="I1994" s="357"/>
      <c r="J1994" s="356"/>
      <c r="K1994" s="356"/>
      <c r="L1994" s="357"/>
      <c r="M1994" s="356"/>
      <c r="N1994" s="374"/>
      <c r="O1994" s="319"/>
      <c r="P1994" s="319"/>
      <c r="Q1994" s="320"/>
    </row>
    <row r="1995" spans="1:17" hidden="1" x14ac:dyDescent="0.2">
      <c r="A1995" s="366"/>
      <c r="B1995" s="351"/>
      <c r="C1995" s="375"/>
      <c r="D1995" s="353"/>
      <c r="E1995" s="353"/>
      <c r="F1995" s="354"/>
      <c r="G1995" s="353"/>
      <c r="H1995" s="353"/>
      <c r="I1995" s="357"/>
      <c r="J1995" s="356"/>
      <c r="K1995" s="356"/>
      <c r="L1995" s="357"/>
      <c r="M1995" s="356"/>
      <c r="N1995" s="374"/>
      <c r="O1995" s="319"/>
      <c r="P1995" s="319"/>
      <c r="Q1995" s="320"/>
    </row>
    <row r="1996" spans="1:17" hidden="1" x14ac:dyDescent="0.2">
      <c r="A1996" s="366"/>
      <c r="B1996" s="351"/>
      <c r="C1996" s="375"/>
      <c r="D1996" s="353"/>
      <c r="E1996" s="353"/>
      <c r="F1996" s="354"/>
      <c r="G1996" s="353"/>
      <c r="H1996" s="353"/>
      <c r="I1996" s="357"/>
      <c r="J1996" s="356"/>
      <c r="K1996" s="356"/>
      <c r="L1996" s="357"/>
      <c r="M1996" s="356"/>
      <c r="N1996" s="374"/>
      <c r="O1996" s="319"/>
      <c r="P1996" s="319"/>
      <c r="Q1996" s="320"/>
    </row>
    <row r="1997" spans="1:17" hidden="1" x14ac:dyDescent="0.2">
      <c r="A1997" s="366"/>
      <c r="B1997" s="351"/>
      <c r="C1997" s="375"/>
      <c r="D1997" s="353"/>
      <c r="E1997" s="353"/>
      <c r="F1997" s="354"/>
      <c r="G1997" s="353"/>
      <c r="H1997" s="353"/>
      <c r="I1997" s="357"/>
      <c r="J1997" s="356"/>
      <c r="K1997" s="356"/>
      <c r="L1997" s="357"/>
      <c r="M1997" s="356"/>
      <c r="N1997" s="374"/>
      <c r="O1997" s="319"/>
      <c r="P1997" s="319"/>
      <c r="Q1997" s="320"/>
    </row>
    <row r="1998" spans="1:17" hidden="1" x14ac:dyDescent="0.2">
      <c r="A1998" s="366"/>
      <c r="B1998" s="351"/>
      <c r="C1998" s="375"/>
      <c r="D1998" s="353"/>
      <c r="E1998" s="353"/>
      <c r="F1998" s="354"/>
      <c r="G1998" s="353"/>
      <c r="H1998" s="353"/>
      <c r="I1998" s="357"/>
      <c r="J1998" s="356"/>
      <c r="K1998" s="356"/>
      <c r="L1998" s="357"/>
      <c r="M1998" s="356"/>
      <c r="N1998" s="374"/>
      <c r="O1998" s="319"/>
      <c r="P1998" s="319"/>
      <c r="Q1998" s="320"/>
    </row>
    <row r="1999" spans="1:17" hidden="1" x14ac:dyDescent="0.2">
      <c r="A1999" s="366"/>
      <c r="B1999" s="351"/>
      <c r="C1999" s="375"/>
      <c r="D1999" s="353"/>
      <c r="E1999" s="353"/>
      <c r="F1999" s="354"/>
      <c r="G1999" s="353"/>
      <c r="H1999" s="353"/>
      <c r="I1999" s="357"/>
      <c r="J1999" s="356"/>
      <c r="K1999" s="356"/>
      <c r="L1999" s="357"/>
      <c r="M1999" s="356"/>
      <c r="N1999" s="374"/>
      <c r="O1999" s="319"/>
      <c r="P1999" s="319"/>
      <c r="Q1999" s="320"/>
    </row>
    <row r="2000" spans="1:17" hidden="1" x14ac:dyDescent="0.2">
      <c r="A2000" s="366"/>
      <c r="B2000" s="351"/>
      <c r="C2000" s="375"/>
      <c r="D2000" s="353"/>
      <c r="E2000" s="353"/>
      <c r="F2000" s="354"/>
      <c r="G2000" s="353"/>
      <c r="H2000" s="353"/>
      <c r="I2000" s="357"/>
      <c r="J2000" s="356"/>
      <c r="K2000" s="356"/>
      <c r="L2000" s="357"/>
      <c r="M2000" s="356"/>
      <c r="N2000" s="374"/>
      <c r="O2000" s="319"/>
      <c r="P2000" s="319"/>
      <c r="Q2000" s="320"/>
    </row>
    <row r="2001" spans="1:17" hidden="1" x14ac:dyDescent="0.2">
      <c r="A2001" s="366"/>
      <c r="B2001" s="351"/>
      <c r="C2001" s="375"/>
      <c r="D2001" s="353"/>
      <c r="E2001" s="353"/>
      <c r="F2001" s="354"/>
      <c r="G2001" s="353"/>
      <c r="H2001" s="353"/>
      <c r="I2001" s="357"/>
      <c r="J2001" s="356"/>
      <c r="K2001" s="356"/>
      <c r="L2001" s="357"/>
      <c r="M2001" s="356"/>
      <c r="N2001" s="374"/>
      <c r="O2001" s="319"/>
      <c r="P2001" s="319"/>
      <c r="Q2001" s="320"/>
    </row>
    <row r="2002" spans="1:17" hidden="1" x14ac:dyDescent="0.2">
      <c r="A2002" s="366"/>
      <c r="B2002" s="351"/>
      <c r="C2002" s="375"/>
      <c r="D2002" s="353"/>
      <c r="E2002" s="353"/>
      <c r="F2002" s="354"/>
      <c r="G2002" s="353"/>
      <c r="H2002" s="353"/>
      <c r="I2002" s="357"/>
      <c r="J2002" s="356"/>
      <c r="K2002" s="356"/>
      <c r="L2002" s="357"/>
      <c r="M2002" s="356"/>
      <c r="N2002" s="374"/>
      <c r="O2002" s="319"/>
      <c r="P2002" s="319"/>
      <c r="Q2002" s="320"/>
    </row>
    <row r="2003" spans="1:17" hidden="1" x14ac:dyDescent="0.2">
      <c r="A2003" s="366"/>
      <c r="B2003" s="351"/>
      <c r="C2003" s="375"/>
      <c r="D2003" s="353"/>
      <c r="E2003" s="353"/>
      <c r="F2003" s="354"/>
      <c r="G2003" s="353"/>
      <c r="H2003" s="353"/>
      <c r="I2003" s="357"/>
      <c r="J2003" s="356"/>
      <c r="K2003" s="356"/>
      <c r="L2003" s="357"/>
      <c r="M2003" s="356"/>
      <c r="N2003" s="374"/>
      <c r="O2003" s="319"/>
      <c r="P2003" s="319"/>
      <c r="Q2003" s="320"/>
    </row>
    <row r="2004" spans="1:17" hidden="1" x14ac:dyDescent="0.2">
      <c r="A2004" s="366"/>
      <c r="B2004" s="351"/>
      <c r="C2004" s="375"/>
      <c r="D2004" s="353"/>
      <c r="E2004" s="353"/>
      <c r="F2004" s="354"/>
      <c r="G2004" s="353"/>
      <c r="H2004" s="353"/>
      <c r="I2004" s="357"/>
      <c r="J2004" s="356"/>
      <c r="K2004" s="356"/>
      <c r="L2004" s="357"/>
      <c r="M2004" s="356"/>
      <c r="N2004" s="374"/>
      <c r="O2004" s="319"/>
      <c r="P2004" s="319"/>
      <c r="Q2004" s="320"/>
    </row>
    <row r="2005" spans="1:17" hidden="1" x14ac:dyDescent="0.2">
      <c r="A2005" s="366"/>
      <c r="B2005" s="351"/>
      <c r="C2005" s="375"/>
      <c r="D2005" s="353"/>
      <c r="E2005" s="353"/>
      <c r="F2005" s="354"/>
      <c r="G2005" s="353"/>
      <c r="H2005" s="353"/>
      <c r="I2005" s="357"/>
      <c r="J2005" s="356"/>
      <c r="K2005" s="356"/>
      <c r="L2005" s="357"/>
      <c r="M2005" s="356"/>
      <c r="N2005" s="374"/>
      <c r="O2005" s="319"/>
      <c r="P2005" s="319"/>
      <c r="Q2005" s="320"/>
    </row>
    <row r="2006" spans="1:17" hidden="1" x14ac:dyDescent="0.2">
      <c r="A2006" s="366"/>
      <c r="B2006" s="351"/>
      <c r="C2006" s="375"/>
      <c r="D2006" s="353"/>
      <c r="E2006" s="353"/>
      <c r="F2006" s="354"/>
      <c r="G2006" s="353"/>
      <c r="H2006" s="353"/>
      <c r="I2006" s="357"/>
      <c r="J2006" s="356"/>
      <c r="K2006" s="356"/>
      <c r="L2006" s="357"/>
      <c r="M2006" s="356"/>
      <c r="N2006" s="374"/>
      <c r="O2006" s="319"/>
      <c r="P2006" s="319"/>
      <c r="Q2006" s="320"/>
    </row>
    <row r="2007" spans="1:17" hidden="1" x14ac:dyDescent="0.2">
      <c r="A2007" s="366"/>
      <c r="B2007" s="351"/>
      <c r="C2007" s="375"/>
      <c r="D2007" s="353"/>
      <c r="E2007" s="353"/>
      <c r="F2007" s="354"/>
      <c r="G2007" s="353"/>
      <c r="H2007" s="353"/>
      <c r="I2007" s="357"/>
      <c r="J2007" s="356"/>
      <c r="K2007" s="356"/>
      <c r="L2007" s="357"/>
      <c r="M2007" s="356"/>
      <c r="N2007" s="374"/>
      <c r="O2007" s="319"/>
      <c r="P2007" s="319"/>
      <c r="Q2007" s="320"/>
    </row>
    <row r="2008" spans="1:17" hidden="1" x14ac:dyDescent="0.2">
      <c r="A2008" s="366"/>
      <c r="B2008" s="351"/>
      <c r="C2008" s="375"/>
      <c r="D2008" s="353"/>
      <c r="E2008" s="353"/>
      <c r="F2008" s="354"/>
      <c r="G2008" s="353"/>
      <c r="H2008" s="353"/>
      <c r="I2008" s="357"/>
      <c r="J2008" s="356"/>
      <c r="K2008" s="356"/>
      <c r="L2008" s="357"/>
      <c r="M2008" s="356"/>
      <c r="N2008" s="374"/>
      <c r="O2008" s="319"/>
      <c r="P2008" s="319"/>
      <c r="Q2008" s="320"/>
    </row>
    <row r="2009" spans="1:17" hidden="1" x14ac:dyDescent="0.2">
      <c r="A2009" s="366"/>
      <c r="B2009" s="351"/>
      <c r="C2009" s="375"/>
      <c r="D2009" s="353"/>
      <c r="E2009" s="353"/>
      <c r="F2009" s="354"/>
      <c r="G2009" s="353"/>
      <c r="H2009" s="353"/>
      <c r="I2009" s="357"/>
      <c r="J2009" s="356"/>
      <c r="K2009" s="356"/>
      <c r="L2009" s="357"/>
      <c r="M2009" s="356"/>
      <c r="N2009" s="374"/>
      <c r="O2009" s="319"/>
      <c r="P2009" s="319"/>
      <c r="Q2009" s="320"/>
    </row>
    <row r="2010" spans="1:17" hidden="1" x14ac:dyDescent="0.2">
      <c r="A2010" s="366"/>
      <c r="B2010" s="351"/>
      <c r="C2010" s="375"/>
      <c r="D2010" s="353"/>
      <c r="E2010" s="353"/>
      <c r="F2010" s="354"/>
      <c r="G2010" s="353"/>
      <c r="H2010" s="353"/>
      <c r="I2010" s="357"/>
      <c r="J2010" s="356"/>
      <c r="K2010" s="356"/>
      <c r="L2010" s="357"/>
      <c r="M2010" s="356"/>
      <c r="N2010" s="374"/>
      <c r="O2010" s="319"/>
      <c r="P2010" s="319"/>
      <c r="Q2010" s="320"/>
    </row>
    <row r="2011" spans="1:17" hidden="1" x14ac:dyDescent="0.2">
      <c r="A2011" s="366"/>
      <c r="B2011" s="351"/>
      <c r="C2011" s="375"/>
      <c r="D2011" s="353"/>
      <c r="E2011" s="353"/>
      <c r="F2011" s="354"/>
      <c r="G2011" s="353"/>
      <c r="H2011" s="353"/>
      <c r="I2011" s="357"/>
      <c r="J2011" s="356"/>
      <c r="K2011" s="356"/>
      <c r="L2011" s="357"/>
      <c r="M2011" s="356"/>
      <c r="N2011" s="374"/>
      <c r="O2011" s="319"/>
      <c r="P2011" s="319"/>
      <c r="Q2011" s="320"/>
    </row>
    <row r="2012" spans="1:17" hidden="1" x14ac:dyDescent="0.2">
      <c r="A2012" s="366"/>
      <c r="B2012" s="351"/>
      <c r="C2012" s="375"/>
      <c r="D2012" s="353"/>
      <c r="E2012" s="353"/>
      <c r="F2012" s="354"/>
      <c r="G2012" s="353"/>
      <c r="H2012" s="353"/>
      <c r="I2012" s="357"/>
      <c r="J2012" s="356"/>
      <c r="K2012" s="356"/>
      <c r="L2012" s="357"/>
      <c r="M2012" s="356"/>
      <c r="N2012" s="374"/>
      <c r="O2012" s="319"/>
      <c r="P2012" s="319"/>
      <c r="Q2012" s="320"/>
    </row>
    <row r="2013" spans="1:17" hidden="1" x14ac:dyDescent="0.2">
      <c r="A2013" s="366"/>
      <c r="B2013" s="351"/>
      <c r="C2013" s="375"/>
      <c r="D2013" s="353"/>
      <c r="E2013" s="353"/>
      <c r="F2013" s="354"/>
      <c r="G2013" s="353"/>
      <c r="H2013" s="353"/>
      <c r="I2013" s="357"/>
      <c r="J2013" s="356"/>
      <c r="K2013" s="356"/>
      <c r="L2013" s="357"/>
      <c r="M2013" s="356"/>
      <c r="N2013" s="374"/>
      <c r="O2013" s="319"/>
      <c r="P2013" s="319"/>
      <c r="Q2013" s="320"/>
    </row>
    <row r="2014" spans="1:17" hidden="1" x14ac:dyDescent="0.2">
      <c r="A2014" s="366"/>
      <c r="B2014" s="351"/>
      <c r="C2014" s="375"/>
      <c r="D2014" s="353"/>
      <c r="E2014" s="353"/>
      <c r="F2014" s="354"/>
      <c r="G2014" s="353"/>
      <c r="H2014" s="353"/>
      <c r="I2014" s="357"/>
      <c r="J2014" s="356"/>
      <c r="K2014" s="356"/>
      <c r="L2014" s="357"/>
      <c r="M2014" s="356"/>
      <c r="N2014" s="374"/>
      <c r="O2014" s="319"/>
      <c r="P2014" s="319"/>
      <c r="Q2014" s="320"/>
    </row>
    <row r="2015" spans="1:17" hidden="1" x14ac:dyDescent="0.2">
      <c r="A2015" s="366"/>
      <c r="B2015" s="351"/>
      <c r="C2015" s="375"/>
      <c r="D2015" s="353"/>
      <c r="E2015" s="353"/>
      <c r="F2015" s="354"/>
      <c r="G2015" s="353"/>
      <c r="H2015" s="353"/>
      <c r="I2015" s="357"/>
      <c r="J2015" s="356"/>
      <c r="K2015" s="356"/>
      <c r="L2015" s="357"/>
      <c r="M2015" s="356"/>
      <c r="N2015" s="374"/>
      <c r="O2015" s="319"/>
      <c r="P2015" s="319"/>
      <c r="Q2015" s="320"/>
    </row>
    <row r="2016" spans="1:17" hidden="1" x14ac:dyDescent="0.2">
      <c r="A2016" s="366"/>
      <c r="B2016" s="351"/>
      <c r="C2016" s="375"/>
      <c r="D2016" s="353"/>
      <c r="E2016" s="353"/>
      <c r="F2016" s="354"/>
      <c r="G2016" s="353"/>
      <c r="H2016" s="353"/>
      <c r="I2016" s="357"/>
      <c r="J2016" s="356"/>
      <c r="K2016" s="356"/>
      <c r="L2016" s="357"/>
      <c r="M2016" s="356"/>
      <c r="N2016" s="374"/>
      <c r="O2016" s="319"/>
      <c r="P2016" s="319"/>
      <c r="Q2016" s="320"/>
    </row>
    <row r="2017" spans="1:17" hidden="1" x14ac:dyDescent="0.2">
      <c r="A2017" s="366"/>
      <c r="B2017" s="351"/>
      <c r="C2017" s="375"/>
      <c r="D2017" s="353"/>
      <c r="E2017" s="353"/>
      <c r="F2017" s="354"/>
      <c r="G2017" s="353"/>
      <c r="H2017" s="353"/>
      <c r="I2017" s="357"/>
      <c r="J2017" s="356"/>
      <c r="K2017" s="356"/>
      <c r="L2017" s="357"/>
      <c r="M2017" s="356"/>
      <c r="N2017" s="374"/>
      <c r="O2017" s="319"/>
      <c r="P2017" s="319"/>
      <c r="Q2017" s="320"/>
    </row>
    <row r="2018" spans="1:17" hidden="1" x14ac:dyDescent="0.2">
      <c r="A2018" s="366"/>
      <c r="B2018" s="351"/>
      <c r="C2018" s="375"/>
      <c r="D2018" s="353"/>
      <c r="E2018" s="353"/>
      <c r="F2018" s="354"/>
      <c r="G2018" s="353"/>
      <c r="H2018" s="353"/>
      <c r="I2018" s="357"/>
      <c r="J2018" s="356"/>
      <c r="K2018" s="356"/>
      <c r="L2018" s="357"/>
      <c r="M2018" s="356"/>
      <c r="N2018" s="374"/>
      <c r="O2018" s="319"/>
      <c r="P2018" s="319"/>
      <c r="Q2018" s="320"/>
    </row>
    <row r="2019" spans="1:17" hidden="1" x14ac:dyDescent="0.2">
      <c r="A2019" s="366"/>
      <c r="B2019" s="351"/>
      <c r="C2019" s="375"/>
      <c r="D2019" s="353"/>
      <c r="E2019" s="353"/>
      <c r="F2019" s="354"/>
      <c r="G2019" s="353"/>
      <c r="H2019" s="353"/>
      <c r="I2019" s="357"/>
      <c r="J2019" s="356"/>
      <c r="K2019" s="356"/>
      <c r="L2019" s="357"/>
      <c r="M2019" s="356"/>
      <c r="N2019" s="374"/>
      <c r="O2019" s="319"/>
      <c r="P2019" s="319"/>
      <c r="Q2019" s="320"/>
    </row>
    <row r="2020" spans="1:17" hidden="1" x14ac:dyDescent="0.2">
      <c r="A2020" s="366"/>
      <c r="B2020" s="351"/>
      <c r="C2020" s="375"/>
      <c r="D2020" s="353"/>
      <c r="E2020" s="353"/>
      <c r="F2020" s="354"/>
      <c r="G2020" s="353"/>
      <c r="H2020" s="353"/>
      <c r="I2020" s="357"/>
      <c r="J2020" s="356"/>
      <c r="K2020" s="356"/>
      <c r="L2020" s="357"/>
      <c r="M2020" s="356"/>
      <c r="N2020" s="374"/>
      <c r="O2020" s="319"/>
      <c r="P2020" s="319"/>
      <c r="Q2020" s="320"/>
    </row>
    <row r="2021" spans="1:17" hidden="1" x14ac:dyDescent="0.2">
      <c r="A2021" s="366"/>
      <c r="B2021" s="351"/>
      <c r="C2021" s="375"/>
      <c r="D2021" s="353"/>
      <c r="E2021" s="353"/>
      <c r="F2021" s="354"/>
      <c r="G2021" s="353"/>
      <c r="H2021" s="353"/>
      <c r="I2021" s="357"/>
      <c r="J2021" s="356"/>
      <c r="K2021" s="356"/>
      <c r="L2021" s="357"/>
      <c r="M2021" s="356"/>
      <c r="N2021" s="374"/>
      <c r="O2021" s="319"/>
      <c r="P2021" s="319"/>
      <c r="Q2021" s="320"/>
    </row>
    <row r="2022" spans="1:17" hidden="1" x14ac:dyDescent="0.2">
      <c r="A2022" s="366"/>
      <c r="B2022" s="351"/>
      <c r="C2022" s="375"/>
      <c r="D2022" s="353"/>
      <c r="E2022" s="353"/>
      <c r="F2022" s="354"/>
      <c r="G2022" s="353"/>
      <c r="H2022" s="353"/>
      <c r="I2022" s="357"/>
      <c r="J2022" s="356"/>
      <c r="K2022" s="356"/>
      <c r="L2022" s="357"/>
      <c r="M2022" s="356"/>
      <c r="N2022" s="374"/>
      <c r="O2022" s="319"/>
      <c r="P2022" s="319"/>
      <c r="Q2022" s="320"/>
    </row>
    <row r="2023" spans="1:17" hidden="1" x14ac:dyDescent="0.2">
      <c r="A2023" s="366"/>
      <c r="B2023" s="351"/>
      <c r="C2023" s="375"/>
      <c r="D2023" s="353"/>
      <c r="E2023" s="353"/>
      <c r="F2023" s="354"/>
      <c r="G2023" s="353"/>
      <c r="H2023" s="353"/>
      <c r="I2023" s="357"/>
      <c r="J2023" s="356"/>
      <c r="K2023" s="356"/>
      <c r="L2023" s="357"/>
      <c r="M2023" s="356"/>
      <c r="N2023" s="374"/>
      <c r="O2023" s="319"/>
      <c r="P2023" s="319"/>
      <c r="Q2023" s="320"/>
    </row>
    <row r="2024" spans="1:17" hidden="1" x14ac:dyDescent="0.2">
      <c r="A2024" s="366"/>
      <c r="B2024" s="351"/>
      <c r="C2024" s="375"/>
      <c r="D2024" s="353"/>
      <c r="E2024" s="353"/>
      <c r="F2024" s="354"/>
      <c r="G2024" s="353"/>
      <c r="H2024" s="353"/>
      <c r="I2024" s="357"/>
      <c r="J2024" s="356"/>
      <c r="K2024" s="356"/>
      <c r="L2024" s="357"/>
      <c r="M2024" s="356"/>
      <c r="N2024" s="374"/>
      <c r="O2024" s="319"/>
      <c r="P2024" s="319"/>
      <c r="Q2024" s="320"/>
    </row>
    <row r="2025" spans="1:17" hidden="1" x14ac:dyDescent="0.2">
      <c r="A2025" s="366"/>
      <c r="B2025" s="351"/>
      <c r="C2025" s="375"/>
      <c r="D2025" s="353"/>
      <c r="E2025" s="353"/>
      <c r="F2025" s="354"/>
      <c r="G2025" s="353"/>
      <c r="H2025" s="353"/>
      <c r="I2025" s="357"/>
      <c r="J2025" s="356"/>
      <c r="K2025" s="356"/>
      <c r="L2025" s="357"/>
      <c r="M2025" s="356"/>
      <c r="N2025" s="374"/>
      <c r="O2025" s="319"/>
      <c r="P2025" s="319"/>
      <c r="Q2025" s="320"/>
    </row>
    <row r="2026" spans="1:17" hidden="1" x14ac:dyDescent="0.2">
      <c r="A2026" s="366"/>
      <c r="B2026" s="351"/>
      <c r="C2026" s="375"/>
      <c r="D2026" s="353"/>
      <c r="E2026" s="353"/>
      <c r="F2026" s="354"/>
      <c r="G2026" s="353"/>
      <c r="H2026" s="353"/>
      <c r="I2026" s="357"/>
      <c r="J2026" s="356"/>
      <c r="K2026" s="356"/>
      <c r="L2026" s="357"/>
      <c r="M2026" s="356"/>
      <c r="N2026" s="374"/>
      <c r="O2026" s="319"/>
      <c r="P2026" s="319"/>
      <c r="Q2026" s="320"/>
    </row>
    <row r="2027" spans="1:17" hidden="1" x14ac:dyDescent="0.2">
      <c r="A2027" s="366"/>
      <c r="B2027" s="351"/>
      <c r="C2027" s="375"/>
      <c r="D2027" s="353"/>
      <c r="E2027" s="353"/>
      <c r="F2027" s="354"/>
      <c r="G2027" s="353"/>
      <c r="H2027" s="353"/>
      <c r="I2027" s="357"/>
      <c r="J2027" s="356"/>
      <c r="K2027" s="356"/>
      <c r="L2027" s="357"/>
      <c r="M2027" s="356"/>
      <c r="N2027" s="374"/>
      <c r="O2027" s="319"/>
      <c r="P2027" s="319"/>
      <c r="Q2027" s="320"/>
    </row>
    <row r="2028" spans="1:17" hidden="1" x14ac:dyDescent="0.2">
      <c r="A2028" s="366"/>
      <c r="B2028" s="351"/>
      <c r="C2028" s="375"/>
      <c r="D2028" s="353"/>
      <c r="E2028" s="353"/>
      <c r="F2028" s="354"/>
      <c r="G2028" s="353"/>
      <c r="H2028" s="353"/>
      <c r="I2028" s="357"/>
      <c r="J2028" s="356"/>
      <c r="K2028" s="356"/>
      <c r="L2028" s="357"/>
      <c r="M2028" s="356"/>
      <c r="N2028" s="374"/>
      <c r="O2028" s="319"/>
      <c r="P2028" s="319"/>
      <c r="Q2028" s="320"/>
    </row>
    <row r="2029" spans="1:17" hidden="1" x14ac:dyDescent="0.2">
      <c r="A2029" s="366"/>
      <c r="B2029" s="351"/>
      <c r="C2029" s="375"/>
      <c r="D2029" s="353"/>
      <c r="E2029" s="353"/>
      <c r="F2029" s="354"/>
      <c r="G2029" s="353"/>
      <c r="H2029" s="353"/>
      <c r="I2029" s="357"/>
      <c r="J2029" s="356"/>
      <c r="K2029" s="356"/>
      <c r="L2029" s="357"/>
      <c r="M2029" s="356"/>
      <c r="N2029" s="374"/>
      <c r="O2029" s="319"/>
      <c r="P2029" s="319"/>
      <c r="Q2029" s="320"/>
    </row>
    <row r="2030" spans="1:17" hidden="1" x14ac:dyDescent="0.2">
      <c r="A2030" s="366"/>
      <c r="B2030" s="351"/>
      <c r="C2030" s="375"/>
      <c r="D2030" s="353"/>
      <c r="E2030" s="353"/>
      <c r="F2030" s="354"/>
      <c r="G2030" s="353"/>
      <c r="H2030" s="353"/>
      <c r="I2030" s="357"/>
      <c r="J2030" s="356"/>
      <c r="K2030" s="356"/>
      <c r="L2030" s="357"/>
      <c r="M2030" s="356"/>
      <c r="N2030" s="374"/>
      <c r="O2030" s="319"/>
      <c r="P2030" s="319"/>
      <c r="Q2030" s="320"/>
    </row>
    <row r="2031" spans="1:17" hidden="1" x14ac:dyDescent="0.2">
      <c r="A2031" s="366"/>
      <c r="B2031" s="351"/>
      <c r="C2031" s="375"/>
      <c r="D2031" s="353"/>
      <c r="E2031" s="353"/>
      <c r="F2031" s="354"/>
      <c r="G2031" s="353"/>
      <c r="H2031" s="353"/>
      <c r="I2031" s="357"/>
      <c r="J2031" s="356"/>
      <c r="K2031" s="356"/>
      <c r="L2031" s="357"/>
      <c r="M2031" s="356"/>
      <c r="N2031" s="374"/>
      <c r="O2031" s="319"/>
      <c r="P2031" s="319"/>
      <c r="Q2031" s="320"/>
    </row>
    <row r="2032" spans="1:17" hidden="1" x14ac:dyDescent="0.2">
      <c r="A2032" s="366"/>
      <c r="B2032" s="351"/>
      <c r="C2032" s="375"/>
      <c r="D2032" s="353"/>
      <c r="E2032" s="353"/>
      <c r="F2032" s="354"/>
      <c r="G2032" s="353"/>
      <c r="H2032" s="353"/>
      <c r="I2032" s="357"/>
      <c r="J2032" s="356"/>
      <c r="K2032" s="356"/>
      <c r="L2032" s="357"/>
      <c r="M2032" s="356"/>
      <c r="N2032" s="374"/>
      <c r="O2032" s="319"/>
      <c r="P2032" s="319"/>
      <c r="Q2032" s="320"/>
    </row>
    <row r="2033" spans="1:17" hidden="1" x14ac:dyDescent="0.2">
      <c r="A2033" s="366"/>
      <c r="B2033" s="351"/>
      <c r="C2033" s="375"/>
      <c r="D2033" s="353"/>
      <c r="E2033" s="353"/>
      <c r="F2033" s="354"/>
      <c r="G2033" s="353"/>
      <c r="H2033" s="353"/>
      <c r="I2033" s="357"/>
      <c r="J2033" s="356"/>
      <c r="K2033" s="356"/>
      <c r="L2033" s="357"/>
      <c r="M2033" s="356"/>
      <c r="N2033" s="374"/>
      <c r="O2033" s="319"/>
      <c r="P2033" s="319"/>
      <c r="Q2033" s="320"/>
    </row>
    <row r="2034" spans="1:17" hidden="1" x14ac:dyDescent="0.2">
      <c r="A2034" s="366"/>
      <c r="B2034" s="351"/>
      <c r="C2034" s="375"/>
      <c r="D2034" s="353"/>
      <c r="E2034" s="353"/>
      <c r="F2034" s="354"/>
      <c r="G2034" s="353"/>
      <c r="H2034" s="353"/>
      <c r="I2034" s="357"/>
      <c r="J2034" s="356"/>
      <c r="K2034" s="356"/>
      <c r="L2034" s="357"/>
      <c r="M2034" s="356"/>
      <c r="N2034" s="374"/>
      <c r="O2034" s="319"/>
      <c r="P2034" s="319"/>
      <c r="Q2034" s="320"/>
    </row>
    <row r="2035" spans="1:17" hidden="1" x14ac:dyDescent="0.2">
      <c r="A2035" s="366"/>
      <c r="B2035" s="351"/>
      <c r="C2035" s="375"/>
      <c r="D2035" s="353"/>
      <c r="E2035" s="353"/>
      <c r="F2035" s="354"/>
      <c r="G2035" s="353"/>
      <c r="H2035" s="353"/>
      <c r="I2035" s="357"/>
      <c r="J2035" s="356"/>
      <c r="K2035" s="356"/>
      <c r="L2035" s="357"/>
      <c r="M2035" s="356"/>
      <c r="N2035" s="374"/>
      <c r="O2035" s="319"/>
      <c r="P2035" s="319"/>
      <c r="Q2035" s="320"/>
    </row>
    <row r="2036" spans="1:17" hidden="1" x14ac:dyDescent="0.2">
      <c r="A2036" s="366"/>
      <c r="B2036" s="351"/>
      <c r="C2036" s="375"/>
      <c r="D2036" s="353"/>
      <c r="E2036" s="353"/>
      <c r="F2036" s="354"/>
      <c r="G2036" s="353"/>
      <c r="H2036" s="353"/>
      <c r="I2036" s="357"/>
      <c r="J2036" s="356"/>
      <c r="K2036" s="356"/>
      <c r="L2036" s="357"/>
      <c r="M2036" s="356"/>
      <c r="N2036" s="374"/>
      <c r="O2036" s="319"/>
      <c r="P2036" s="319"/>
      <c r="Q2036" s="320"/>
    </row>
    <row r="2037" spans="1:17" hidden="1" x14ac:dyDescent="0.2">
      <c r="A2037" s="366"/>
      <c r="B2037" s="351"/>
      <c r="C2037" s="375"/>
      <c r="D2037" s="353"/>
      <c r="E2037" s="353"/>
      <c r="F2037" s="354"/>
      <c r="G2037" s="353"/>
      <c r="H2037" s="353"/>
      <c r="I2037" s="357"/>
      <c r="J2037" s="356"/>
      <c r="K2037" s="356"/>
      <c r="L2037" s="357"/>
      <c r="M2037" s="356"/>
      <c r="N2037" s="374"/>
      <c r="O2037" s="319"/>
      <c r="P2037" s="319"/>
      <c r="Q2037" s="320"/>
    </row>
    <row r="2038" spans="1:17" hidden="1" x14ac:dyDescent="0.2">
      <c r="A2038" s="366"/>
      <c r="B2038" s="351"/>
      <c r="C2038" s="375"/>
      <c r="D2038" s="353"/>
      <c r="E2038" s="353"/>
      <c r="F2038" s="354"/>
      <c r="G2038" s="353"/>
      <c r="H2038" s="353"/>
      <c r="I2038" s="357"/>
      <c r="J2038" s="356"/>
      <c r="K2038" s="356"/>
      <c r="L2038" s="357"/>
      <c r="M2038" s="356"/>
      <c r="N2038" s="374"/>
      <c r="O2038" s="319"/>
      <c r="P2038" s="319"/>
      <c r="Q2038" s="320"/>
    </row>
    <row r="2039" spans="1:17" hidden="1" x14ac:dyDescent="0.2">
      <c r="A2039" s="366"/>
      <c r="B2039" s="351"/>
      <c r="C2039" s="375"/>
      <c r="D2039" s="353"/>
      <c r="E2039" s="353"/>
      <c r="F2039" s="354"/>
      <c r="G2039" s="353"/>
      <c r="H2039" s="353"/>
      <c r="I2039" s="357"/>
      <c r="J2039" s="356"/>
      <c r="K2039" s="356"/>
      <c r="L2039" s="357"/>
      <c r="M2039" s="356"/>
      <c r="N2039" s="374"/>
      <c r="O2039" s="319"/>
      <c r="P2039" s="319"/>
      <c r="Q2039" s="320"/>
    </row>
    <row r="2040" spans="1:17" hidden="1" x14ac:dyDescent="0.2">
      <c r="A2040" s="366"/>
      <c r="B2040" s="351"/>
      <c r="C2040" s="375"/>
      <c r="D2040" s="353"/>
      <c r="E2040" s="353"/>
      <c r="F2040" s="354"/>
      <c r="G2040" s="353"/>
      <c r="H2040" s="353"/>
      <c r="I2040" s="357"/>
      <c r="J2040" s="356"/>
      <c r="K2040" s="356"/>
      <c r="L2040" s="357"/>
      <c r="M2040" s="356"/>
      <c r="N2040" s="374"/>
      <c r="O2040" s="319"/>
      <c r="P2040" s="319"/>
      <c r="Q2040" s="320"/>
    </row>
    <row r="2041" spans="1:17" hidden="1" x14ac:dyDescent="0.2">
      <c r="A2041" s="366"/>
      <c r="B2041" s="351"/>
      <c r="C2041" s="375"/>
      <c r="D2041" s="353"/>
      <c r="E2041" s="353"/>
      <c r="F2041" s="354"/>
      <c r="G2041" s="353"/>
      <c r="H2041" s="353"/>
      <c r="I2041" s="357"/>
      <c r="J2041" s="356"/>
      <c r="K2041" s="356"/>
      <c r="L2041" s="357"/>
      <c r="M2041" s="356"/>
      <c r="N2041" s="374"/>
      <c r="O2041" s="319"/>
      <c r="P2041" s="319"/>
      <c r="Q2041" s="320"/>
    </row>
    <row r="2042" spans="1:17" hidden="1" x14ac:dyDescent="0.2">
      <c r="A2042" s="366"/>
      <c r="B2042" s="351"/>
      <c r="C2042" s="375"/>
      <c r="D2042" s="353"/>
      <c r="E2042" s="353"/>
      <c r="F2042" s="354"/>
      <c r="G2042" s="353"/>
      <c r="H2042" s="353"/>
      <c r="I2042" s="357"/>
      <c r="J2042" s="356"/>
      <c r="K2042" s="356"/>
      <c r="L2042" s="357"/>
      <c r="M2042" s="356"/>
      <c r="N2042" s="374"/>
      <c r="O2042" s="319"/>
      <c r="P2042" s="319"/>
      <c r="Q2042" s="320"/>
    </row>
    <row r="2043" spans="1:17" hidden="1" x14ac:dyDescent="0.2">
      <c r="A2043" s="366"/>
      <c r="B2043" s="351"/>
      <c r="C2043" s="375"/>
      <c r="D2043" s="353"/>
      <c r="E2043" s="353"/>
      <c r="F2043" s="354"/>
      <c r="G2043" s="353"/>
      <c r="H2043" s="353"/>
      <c r="I2043" s="357"/>
      <c r="J2043" s="356"/>
      <c r="K2043" s="356"/>
      <c r="L2043" s="357"/>
      <c r="M2043" s="356"/>
      <c r="N2043" s="374"/>
      <c r="O2043" s="319"/>
      <c r="P2043" s="319"/>
      <c r="Q2043" s="320"/>
    </row>
    <row r="2044" spans="1:17" hidden="1" x14ac:dyDescent="0.2">
      <c r="A2044" s="366"/>
      <c r="B2044" s="351"/>
      <c r="C2044" s="375"/>
      <c r="D2044" s="353"/>
      <c r="E2044" s="353"/>
      <c r="F2044" s="354"/>
      <c r="G2044" s="353"/>
      <c r="H2044" s="353"/>
      <c r="I2044" s="357"/>
      <c r="J2044" s="356"/>
      <c r="K2044" s="356"/>
      <c r="L2044" s="357"/>
      <c r="M2044" s="356"/>
      <c r="N2044" s="374"/>
      <c r="O2044" s="319"/>
      <c r="P2044" s="319"/>
      <c r="Q2044" s="320"/>
    </row>
    <row r="2045" spans="1:17" hidden="1" x14ac:dyDescent="0.2">
      <c r="A2045" s="366"/>
      <c r="B2045" s="351"/>
      <c r="C2045" s="375"/>
      <c r="D2045" s="353"/>
      <c r="E2045" s="353"/>
      <c r="F2045" s="354"/>
      <c r="G2045" s="353"/>
      <c r="H2045" s="353"/>
      <c r="I2045" s="357"/>
      <c r="J2045" s="356"/>
      <c r="K2045" s="356"/>
      <c r="L2045" s="357"/>
      <c r="M2045" s="356"/>
      <c r="N2045" s="374"/>
      <c r="O2045" s="319"/>
      <c r="P2045" s="319"/>
      <c r="Q2045" s="320"/>
    </row>
    <row r="2046" spans="1:17" hidden="1" x14ac:dyDescent="0.2">
      <c r="A2046" s="366"/>
      <c r="B2046" s="351"/>
      <c r="C2046" s="375"/>
      <c r="D2046" s="353"/>
      <c r="E2046" s="353"/>
      <c r="F2046" s="354"/>
      <c r="G2046" s="353"/>
      <c r="H2046" s="353"/>
      <c r="I2046" s="357"/>
      <c r="J2046" s="356"/>
      <c r="K2046" s="356"/>
      <c r="L2046" s="357"/>
      <c r="M2046" s="356"/>
      <c r="N2046" s="374"/>
      <c r="O2046" s="319"/>
      <c r="P2046" s="319"/>
      <c r="Q2046" s="320"/>
    </row>
    <row r="2047" spans="1:17" hidden="1" x14ac:dyDescent="0.2">
      <c r="A2047" s="366"/>
      <c r="B2047" s="351"/>
      <c r="C2047" s="375"/>
      <c r="D2047" s="353"/>
      <c r="E2047" s="353"/>
      <c r="F2047" s="354"/>
      <c r="G2047" s="353"/>
      <c r="H2047" s="353"/>
      <c r="I2047" s="357"/>
      <c r="J2047" s="356"/>
      <c r="K2047" s="356"/>
      <c r="L2047" s="357"/>
      <c r="M2047" s="356"/>
      <c r="N2047" s="374"/>
      <c r="O2047" s="319"/>
      <c r="P2047" s="319"/>
      <c r="Q2047" s="320"/>
    </row>
    <row r="2048" spans="1:17" hidden="1" x14ac:dyDescent="0.2">
      <c r="A2048" s="366"/>
      <c r="B2048" s="351"/>
      <c r="C2048" s="375"/>
      <c r="D2048" s="353"/>
      <c r="E2048" s="353"/>
      <c r="F2048" s="354"/>
      <c r="G2048" s="353"/>
      <c r="H2048" s="353"/>
      <c r="I2048" s="357"/>
      <c r="J2048" s="356"/>
      <c r="K2048" s="356"/>
      <c r="L2048" s="357"/>
      <c r="M2048" s="356"/>
      <c r="N2048" s="374"/>
      <c r="O2048" s="319"/>
      <c r="P2048" s="319"/>
      <c r="Q2048" s="320"/>
    </row>
    <row r="2049" spans="1:17" hidden="1" x14ac:dyDescent="0.2">
      <c r="A2049" s="366"/>
      <c r="B2049" s="351"/>
      <c r="C2049" s="375"/>
      <c r="D2049" s="353"/>
      <c r="E2049" s="353"/>
      <c r="F2049" s="354"/>
      <c r="G2049" s="353"/>
      <c r="H2049" s="353"/>
      <c r="I2049" s="357"/>
      <c r="J2049" s="356"/>
      <c r="K2049" s="356"/>
      <c r="L2049" s="357"/>
      <c r="M2049" s="356"/>
      <c r="N2049" s="374"/>
      <c r="O2049" s="319"/>
      <c r="P2049" s="319"/>
      <c r="Q2049" s="320"/>
    </row>
    <row r="2050" spans="1:17" hidden="1" x14ac:dyDescent="0.2">
      <c r="A2050" s="366"/>
      <c r="B2050" s="351"/>
      <c r="C2050" s="375"/>
      <c r="D2050" s="353"/>
      <c r="E2050" s="353"/>
      <c r="F2050" s="354"/>
      <c r="G2050" s="353"/>
      <c r="H2050" s="353"/>
      <c r="I2050" s="357"/>
      <c r="J2050" s="356"/>
      <c r="K2050" s="356"/>
      <c r="L2050" s="357"/>
      <c r="M2050" s="356"/>
      <c r="N2050" s="374"/>
      <c r="O2050" s="319"/>
      <c r="P2050" s="319"/>
      <c r="Q2050" s="320"/>
    </row>
    <row r="2051" spans="1:17" hidden="1" x14ac:dyDescent="0.2">
      <c r="A2051" s="366"/>
      <c r="B2051" s="351"/>
      <c r="C2051" s="375"/>
      <c r="D2051" s="353"/>
      <c r="E2051" s="353"/>
      <c r="F2051" s="354"/>
      <c r="G2051" s="353"/>
      <c r="H2051" s="353"/>
      <c r="I2051" s="357"/>
      <c r="J2051" s="356"/>
      <c r="K2051" s="356"/>
      <c r="L2051" s="357"/>
      <c r="M2051" s="356"/>
      <c r="N2051" s="374"/>
      <c r="O2051" s="319"/>
      <c r="P2051" s="319"/>
      <c r="Q2051" s="320"/>
    </row>
    <row r="2052" spans="1:17" hidden="1" x14ac:dyDescent="0.2">
      <c r="A2052" s="366"/>
      <c r="B2052" s="351"/>
      <c r="C2052" s="375"/>
      <c r="D2052" s="353"/>
      <c r="E2052" s="353"/>
      <c r="F2052" s="354"/>
      <c r="G2052" s="353"/>
      <c r="H2052" s="353"/>
      <c r="I2052" s="357"/>
      <c r="J2052" s="356"/>
      <c r="K2052" s="356"/>
      <c r="L2052" s="357"/>
      <c r="M2052" s="356"/>
      <c r="N2052" s="374"/>
      <c r="O2052" s="319"/>
      <c r="P2052" s="319"/>
      <c r="Q2052" s="320"/>
    </row>
    <row r="2053" spans="1:17" hidden="1" x14ac:dyDescent="0.2">
      <c r="A2053" s="366"/>
      <c r="B2053" s="351"/>
      <c r="C2053" s="375"/>
      <c r="D2053" s="353"/>
      <c r="E2053" s="353"/>
      <c r="F2053" s="354"/>
      <c r="G2053" s="353"/>
      <c r="H2053" s="353"/>
      <c r="I2053" s="357"/>
      <c r="J2053" s="356"/>
      <c r="K2053" s="356"/>
      <c r="L2053" s="357"/>
      <c r="M2053" s="356"/>
      <c r="N2053" s="374"/>
      <c r="O2053" s="319"/>
      <c r="P2053" s="319"/>
      <c r="Q2053" s="320"/>
    </row>
    <row r="2054" spans="1:17" hidden="1" x14ac:dyDescent="0.2">
      <c r="A2054" s="366"/>
      <c r="B2054" s="351"/>
      <c r="C2054" s="375"/>
      <c r="D2054" s="353"/>
      <c r="E2054" s="353"/>
      <c r="F2054" s="354"/>
      <c r="G2054" s="353"/>
      <c r="H2054" s="353"/>
      <c r="I2054" s="357"/>
      <c r="J2054" s="356"/>
      <c r="K2054" s="356"/>
      <c r="L2054" s="357"/>
      <c r="M2054" s="356"/>
      <c r="N2054" s="374"/>
      <c r="O2054" s="319"/>
      <c r="P2054" s="319"/>
      <c r="Q2054" s="320"/>
    </row>
    <row r="2055" spans="1:17" hidden="1" x14ac:dyDescent="0.2">
      <c r="A2055" s="366"/>
      <c r="B2055" s="351"/>
      <c r="C2055" s="375"/>
      <c r="D2055" s="353"/>
      <c r="E2055" s="353"/>
      <c r="F2055" s="354"/>
      <c r="G2055" s="353"/>
      <c r="H2055" s="353"/>
      <c r="I2055" s="357"/>
      <c r="J2055" s="356"/>
      <c r="K2055" s="356"/>
      <c r="L2055" s="357"/>
      <c r="M2055" s="356"/>
      <c r="N2055" s="374"/>
      <c r="O2055" s="319"/>
      <c r="P2055" s="319"/>
      <c r="Q2055" s="320"/>
    </row>
    <row r="2056" spans="1:17" hidden="1" x14ac:dyDescent="0.2">
      <c r="A2056" s="366"/>
      <c r="B2056" s="351"/>
      <c r="C2056" s="375"/>
      <c r="D2056" s="353"/>
      <c r="E2056" s="353"/>
      <c r="F2056" s="354"/>
      <c r="G2056" s="353"/>
      <c r="H2056" s="353"/>
      <c r="I2056" s="357"/>
      <c r="J2056" s="356"/>
      <c r="K2056" s="356"/>
      <c r="L2056" s="357"/>
      <c r="M2056" s="356"/>
      <c r="N2056" s="374"/>
      <c r="O2056" s="319"/>
      <c r="P2056" s="319"/>
      <c r="Q2056" s="320"/>
    </row>
    <row r="2057" spans="1:17" hidden="1" x14ac:dyDescent="0.2">
      <c r="A2057" s="366"/>
      <c r="B2057" s="351"/>
      <c r="C2057" s="375"/>
      <c r="D2057" s="353"/>
      <c r="E2057" s="353"/>
      <c r="F2057" s="354"/>
      <c r="G2057" s="353"/>
      <c r="H2057" s="353"/>
      <c r="I2057" s="357"/>
      <c r="J2057" s="356"/>
      <c r="K2057" s="356"/>
      <c r="L2057" s="357"/>
      <c r="M2057" s="356"/>
      <c r="N2057" s="374"/>
      <c r="O2057" s="319"/>
      <c r="P2057" s="319"/>
      <c r="Q2057" s="320"/>
    </row>
    <row r="2058" spans="1:17" hidden="1" x14ac:dyDescent="0.2">
      <c r="A2058" s="366"/>
      <c r="B2058" s="351"/>
      <c r="C2058" s="375"/>
      <c r="D2058" s="353"/>
      <c r="E2058" s="353"/>
      <c r="F2058" s="354"/>
      <c r="G2058" s="353"/>
      <c r="H2058" s="353"/>
      <c r="I2058" s="357"/>
      <c r="J2058" s="356"/>
      <c r="K2058" s="356"/>
      <c r="L2058" s="357"/>
      <c r="M2058" s="356"/>
      <c r="N2058" s="374"/>
      <c r="O2058" s="319"/>
      <c r="P2058" s="319"/>
      <c r="Q2058" s="320"/>
    </row>
    <row r="2059" spans="1:17" hidden="1" x14ac:dyDescent="0.2">
      <c r="A2059" s="366"/>
      <c r="B2059" s="351"/>
      <c r="C2059" s="375"/>
      <c r="D2059" s="353"/>
      <c r="E2059" s="353"/>
      <c r="F2059" s="354"/>
      <c r="G2059" s="353"/>
      <c r="H2059" s="353"/>
      <c r="I2059" s="357"/>
      <c r="J2059" s="356"/>
      <c r="K2059" s="356"/>
      <c r="L2059" s="357"/>
      <c r="M2059" s="356"/>
      <c r="N2059" s="374"/>
      <c r="O2059" s="319"/>
      <c r="P2059" s="319"/>
      <c r="Q2059" s="320"/>
    </row>
    <row r="2060" spans="1:17" hidden="1" x14ac:dyDescent="0.2">
      <c r="A2060" s="366"/>
      <c r="B2060" s="351"/>
      <c r="C2060" s="375"/>
      <c r="D2060" s="353"/>
      <c r="E2060" s="353"/>
      <c r="F2060" s="354"/>
      <c r="G2060" s="353"/>
      <c r="H2060" s="353"/>
      <c r="I2060" s="357"/>
      <c r="J2060" s="356"/>
      <c r="K2060" s="356"/>
      <c r="L2060" s="357"/>
      <c r="M2060" s="356"/>
      <c r="N2060" s="374"/>
      <c r="O2060" s="319"/>
      <c r="P2060" s="319"/>
      <c r="Q2060" s="320"/>
    </row>
    <row r="2061" spans="1:17" hidden="1" x14ac:dyDescent="0.2">
      <c r="A2061" s="366"/>
      <c r="B2061" s="351"/>
      <c r="C2061" s="375"/>
      <c r="D2061" s="353"/>
      <c r="E2061" s="353"/>
      <c r="F2061" s="354"/>
      <c r="G2061" s="353"/>
      <c r="H2061" s="353"/>
      <c r="I2061" s="357"/>
      <c r="J2061" s="356"/>
      <c r="K2061" s="356"/>
      <c r="L2061" s="357"/>
      <c r="M2061" s="356"/>
      <c r="N2061" s="374"/>
      <c r="O2061" s="319"/>
      <c r="P2061" s="319"/>
      <c r="Q2061" s="320"/>
    </row>
    <row r="2062" spans="1:17" hidden="1" x14ac:dyDescent="0.2">
      <c r="A2062" s="366"/>
      <c r="B2062" s="351"/>
      <c r="C2062" s="375"/>
      <c r="D2062" s="353"/>
      <c r="E2062" s="353"/>
      <c r="F2062" s="354"/>
      <c r="G2062" s="353"/>
      <c r="H2062" s="353"/>
      <c r="I2062" s="357"/>
      <c r="J2062" s="356"/>
      <c r="K2062" s="356"/>
      <c r="L2062" s="357"/>
      <c r="M2062" s="356"/>
      <c r="N2062" s="374"/>
      <c r="O2062" s="319"/>
      <c r="P2062" s="319"/>
      <c r="Q2062" s="320"/>
    </row>
    <row r="2063" spans="1:17" hidden="1" x14ac:dyDescent="0.2">
      <c r="A2063" s="366"/>
      <c r="B2063" s="351"/>
      <c r="C2063" s="375"/>
      <c r="D2063" s="353"/>
      <c r="E2063" s="353"/>
      <c r="F2063" s="354"/>
      <c r="G2063" s="353"/>
      <c r="H2063" s="353"/>
      <c r="I2063" s="357"/>
      <c r="J2063" s="356"/>
      <c r="K2063" s="356"/>
      <c r="L2063" s="357"/>
      <c r="M2063" s="356"/>
      <c r="N2063" s="374"/>
      <c r="O2063" s="319"/>
      <c r="P2063" s="319"/>
      <c r="Q2063" s="320"/>
    </row>
    <row r="2064" spans="1:17" hidden="1" x14ac:dyDescent="0.2">
      <c r="A2064" s="366"/>
      <c r="B2064" s="351"/>
      <c r="C2064" s="375"/>
      <c r="D2064" s="353"/>
      <c r="E2064" s="353"/>
      <c r="F2064" s="354"/>
      <c r="G2064" s="353"/>
      <c r="H2064" s="353"/>
      <c r="I2064" s="357"/>
      <c r="J2064" s="356"/>
      <c r="K2064" s="356"/>
      <c r="L2064" s="357"/>
      <c r="M2064" s="356"/>
      <c r="N2064" s="374"/>
      <c r="O2064" s="319"/>
      <c r="P2064" s="319"/>
      <c r="Q2064" s="320"/>
    </row>
    <row r="2065" spans="1:17" hidden="1" x14ac:dyDescent="0.2">
      <c r="A2065" s="366"/>
      <c r="B2065" s="351"/>
      <c r="C2065" s="375"/>
      <c r="D2065" s="353"/>
      <c r="E2065" s="353"/>
      <c r="F2065" s="354"/>
      <c r="G2065" s="353"/>
      <c r="H2065" s="353"/>
      <c r="I2065" s="357"/>
      <c r="J2065" s="356"/>
      <c r="K2065" s="356"/>
      <c r="L2065" s="357"/>
      <c r="M2065" s="356"/>
      <c r="N2065" s="374"/>
      <c r="O2065" s="319"/>
      <c r="P2065" s="319"/>
      <c r="Q2065" s="320"/>
    </row>
    <row r="2066" spans="1:17" hidden="1" x14ac:dyDescent="0.2">
      <c r="A2066" s="366"/>
      <c r="B2066" s="351"/>
      <c r="C2066" s="375"/>
      <c r="D2066" s="353"/>
      <c r="E2066" s="353"/>
      <c r="F2066" s="354"/>
      <c r="G2066" s="353"/>
      <c r="H2066" s="353"/>
      <c r="I2066" s="357"/>
      <c r="J2066" s="356"/>
      <c r="K2066" s="356"/>
      <c r="L2066" s="357"/>
      <c r="M2066" s="356"/>
      <c r="N2066" s="374"/>
      <c r="O2066" s="319"/>
      <c r="P2066" s="319"/>
      <c r="Q2066" s="320"/>
    </row>
    <row r="2067" spans="1:17" hidden="1" x14ac:dyDescent="0.2">
      <c r="A2067" s="366"/>
      <c r="B2067" s="351"/>
      <c r="C2067" s="375"/>
      <c r="D2067" s="353"/>
      <c r="E2067" s="353"/>
      <c r="F2067" s="354"/>
      <c r="G2067" s="353"/>
      <c r="H2067" s="353"/>
      <c r="I2067" s="357"/>
      <c r="J2067" s="356"/>
      <c r="K2067" s="356"/>
      <c r="L2067" s="357"/>
      <c r="M2067" s="356"/>
      <c r="N2067" s="374"/>
      <c r="O2067" s="319"/>
      <c r="P2067" s="319"/>
      <c r="Q2067" s="320"/>
    </row>
    <row r="2068" spans="1:17" hidden="1" x14ac:dyDescent="0.2">
      <c r="A2068" s="366"/>
      <c r="B2068" s="351"/>
      <c r="C2068" s="375"/>
      <c r="D2068" s="353"/>
      <c r="E2068" s="353"/>
      <c r="F2068" s="354"/>
      <c r="G2068" s="353"/>
      <c r="H2068" s="353"/>
      <c r="I2068" s="357"/>
      <c r="J2068" s="356"/>
      <c r="K2068" s="356"/>
      <c r="L2068" s="357"/>
      <c r="M2068" s="356"/>
      <c r="N2068" s="374"/>
      <c r="O2068" s="319"/>
      <c r="P2068" s="319"/>
      <c r="Q2068" s="320"/>
    </row>
    <row r="2069" spans="1:17" hidden="1" x14ac:dyDescent="0.2">
      <c r="A2069" s="366"/>
      <c r="B2069" s="351"/>
      <c r="C2069" s="375"/>
      <c r="D2069" s="353"/>
      <c r="E2069" s="353"/>
      <c r="F2069" s="354"/>
      <c r="G2069" s="353"/>
      <c r="H2069" s="353"/>
      <c r="I2069" s="357"/>
      <c r="J2069" s="356"/>
      <c r="K2069" s="356"/>
      <c r="L2069" s="357"/>
      <c r="M2069" s="356"/>
      <c r="N2069" s="374"/>
      <c r="O2069" s="319"/>
      <c r="P2069" s="319"/>
      <c r="Q2069" s="320"/>
    </row>
    <row r="2070" spans="1:17" hidden="1" x14ac:dyDescent="0.2">
      <c r="A2070" s="366"/>
      <c r="B2070" s="351"/>
      <c r="C2070" s="375"/>
      <c r="D2070" s="353"/>
      <c r="E2070" s="353"/>
      <c r="F2070" s="354"/>
      <c r="G2070" s="353"/>
      <c r="H2070" s="353"/>
      <c r="I2070" s="357"/>
      <c r="J2070" s="356"/>
      <c r="K2070" s="356"/>
      <c r="L2070" s="357"/>
      <c r="M2070" s="356"/>
      <c r="N2070" s="374"/>
      <c r="O2070" s="319"/>
      <c r="P2070" s="319"/>
      <c r="Q2070" s="320"/>
    </row>
    <row r="2071" spans="1:17" hidden="1" x14ac:dyDescent="0.2">
      <c r="A2071" s="366"/>
      <c r="B2071" s="351"/>
      <c r="C2071" s="375"/>
      <c r="D2071" s="353"/>
      <c r="E2071" s="353"/>
      <c r="F2071" s="354"/>
      <c r="G2071" s="353"/>
      <c r="H2071" s="353"/>
      <c r="I2071" s="357"/>
      <c r="J2071" s="356"/>
      <c r="K2071" s="356"/>
      <c r="L2071" s="357"/>
      <c r="M2071" s="356"/>
      <c r="N2071" s="374"/>
      <c r="O2071" s="319"/>
      <c r="P2071" s="319"/>
      <c r="Q2071" s="320"/>
    </row>
    <row r="2072" spans="1:17" hidden="1" x14ac:dyDescent="0.2">
      <c r="A2072" s="366"/>
      <c r="B2072" s="351"/>
      <c r="C2072" s="375"/>
      <c r="D2072" s="353"/>
      <c r="E2072" s="353"/>
      <c r="F2072" s="354"/>
      <c r="G2072" s="353"/>
      <c r="H2072" s="353"/>
      <c r="I2072" s="357"/>
      <c r="J2072" s="356"/>
      <c r="K2072" s="356"/>
      <c r="L2072" s="357"/>
      <c r="M2072" s="356"/>
      <c r="N2072" s="374"/>
      <c r="O2072" s="319"/>
      <c r="P2072" s="319"/>
      <c r="Q2072" s="320"/>
    </row>
    <row r="2073" spans="1:17" hidden="1" x14ac:dyDescent="0.2">
      <c r="A2073" s="366"/>
      <c r="B2073" s="351"/>
      <c r="C2073" s="375"/>
      <c r="D2073" s="353"/>
      <c r="E2073" s="353"/>
      <c r="F2073" s="354"/>
      <c r="G2073" s="353"/>
      <c r="H2073" s="353"/>
      <c r="I2073" s="357"/>
      <c r="J2073" s="356"/>
      <c r="K2073" s="356"/>
      <c r="L2073" s="357"/>
      <c r="M2073" s="356"/>
      <c r="N2073" s="374"/>
      <c r="O2073" s="319"/>
      <c r="P2073" s="319"/>
      <c r="Q2073" s="320"/>
    </row>
    <row r="2074" spans="1:17" hidden="1" x14ac:dyDescent="0.2">
      <c r="A2074" s="366"/>
      <c r="B2074" s="351"/>
      <c r="C2074" s="375"/>
      <c r="D2074" s="353"/>
      <c r="E2074" s="353"/>
      <c r="F2074" s="354"/>
      <c r="G2074" s="353"/>
      <c r="H2074" s="353"/>
      <c r="I2074" s="357"/>
      <c r="J2074" s="356"/>
      <c r="K2074" s="356"/>
      <c r="L2074" s="357"/>
      <c r="M2074" s="356"/>
      <c r="N2074" s="374"/>
      <c r="O2074" s="319"/>
      <c r="P2074" s="319"/>
      <c r="Q2074" s="320"/>
    </row>
    <row r="2075" spans="1:17" hidden="1" x14ac:dyDescent="0.2">
      <c r="A2075" s="366"/>
      <c r="B2075" s="351"/>
      <c r="C2075" s="375"/>
      <c r="D2075" s="353"/>
      <c r="E2075" s="353"/>
      <c r="F2075" s="354"/>
      <c r="G2075" s="353"/>
      <c r="H2075" s="353"/>
      <c r="I2075" s="357"/>
      <c r="J2075" s="356"/>
      <c r="K2075" s="356"/>
      <c r="L2075" s="357"/>
      <c r="M2075" s="356"/>
      <c r="N2075" s="374"/>
      <c r="O2075" s="319"/>
      <c r="P2075" s="319"/>
      <c r="Q2075" s="320"/>
    </row>
    <row r="2076" spans="1:17" hidden="1" x14ac:dyDescent="0.2">
      <c r="A2076" s="366"/>
      <c r="B2076" s="351"/>
      <c r="C2076" s="375"/>
      <c r="D2076" s="353"/>
      <c r="E2076" s="353"/>
      <c r="F2076" s="354"/>
      <c r="G2076" s="353"/>
      <c r="H2076" s="353"/>
      <c r="I2076" s="357"/>
      <c r="J2076" s="356"/>
      <c r="K2076" s="356"/>
      <c r="L2076" s="357"/>
      <c r="M2076" s="356"/>
      <c r="N2076" s="374"/>
      <c r="O2076" s="319"/>
      <c r="P2076" s="319"/>
      <c r="Q2076" s="320"/>
    </row>
    <row r="2077" spans="1:17" hidden="1" x14ac:dyDescent="0.2">
      <c r="A2077" s="366"/>
      <c r="B2077" s="351"/>
      <c r="C2077" s="375"/>
      <c r="D2077" s="353"/>
      <c r="E2077" s="353"/>
      <c r="F2077" s="354"/>
      <c r="G2077" s="353"/>
      <c r="H2077" s="353"/>
      <c r="I2077" s="357"/>
      <c r="J2077" s="356"/>
      <c r="K2077" s="356"/>
      <c r="L2077" s="357"/>
      <c r="M2077" s="356"/>
      <c r="N2077" s="374"/>
      <c r="O2077" s="319"/>
      <c r="P2077" s="319"/>
      <c r="Q2077" s="320"/>
    </row>
    <row r="2078" spans="1:17" hidden="1" x14ac:dyDescent="0.2">
      <c r="A2078" s="366"/>
      <c r="B2078" s="351"/>
      <c r="C2078" s="375"/>
      <c r="D2078" s="353"/>
      <c r="E2078" s="353"/>
      <c r="F2078" s="354"/>
      <c r="G2078" s="353"/>
      <c r="H2078" s="353"/>
      <c r="I2078" s="357"/>
      <c r="J2078" s="356"/>
      <c r="K2078" s="356"/>
      <c r="L2078" s="357"/>
      <c r="M2078" s="356"/>
      <c r="N2078" s="374"/>
      <c r="O2078" s="319"/>
      <c r="P2078" s="319"/>
      <c r="Q2078" s="320"/>
    </row>
    <row r="2079" spans="1:17" hidden="1" x14ac:dyDescent="0.2">
      <c r="A2079" s="366"/>
      <c r="B2079" s="351"/>
      <c r="C2079" s="375"/>
      <c r="D2079" s="353"/>
      <c r="E2079" s="353"/>
      <c r="F2079" s="354"/>
      <c r="G2079" s="353"/>
      <c r="H2079" s="353"/>
      <c r="I2079" s="357"/>
      <c r="J2079" s="356"/>
      <c r="K2079" s="356"/>
      <c r="L2079" s="357"/>
      <c r="M2079" s="356"/>
      <c r="N2079" s="374"/>
      <c r="O2079" s="319"/>
      <c r="P2079" s="319"/>
      <c r="Q2079" s="320"/>
    </row>
    <row r="2080" spans="1:17" hidden="1" x14ac:dyDescent="0.2">
      <c r="A2080" s="366"/>
      <c r="B2080" s="351"/>
      <c r="C2080" s="375"/>
      <c r="D2080" s="353"/>
      <c r="E2080" s="353"/>
      <c r="F2080" s="354"/>
      <c r="G2080" s="353"/>
      <c r="H2080" s="353"/>
      <c r="I2080" s="357"/>
      <c r="J2080" s="356"/>
      <c r="K2080" s="356"/>
      <c r="L2080" s="357"/>
      <c r="M2080" s="356"/>
      <c r="N2080" s="374"/>
      <c r="O2080" s="319"/>
      <c r="P2080" s="319"/>
      <c r="Q2080" s="320"/>
    </row>
    <row r="2081" spans="1:17" hidden="1" x14ac:dyDescent="0.2">
      <c r="A2081" s="366"/>
      <c r="B2081" s="351"/>
      <c r="C2081" s="375"/>
      <c r="D2081" s="353"/>
      <c r="E2081" s="353"/>
      <c r="F2081" s="354"/>
      <c r="G2081" s="353"/>
      <c r="H2081" s="353"/>
      <c r="I2081" s="357"/>
      <c r="J2081" s="356"/>
      <c r="K2081" s="356"/>
      <c r="L2081" s="357"/>
      <c r="M2081" s="356"/>
      <c r="N2081" s="374"/>
      <c r="O2081" s="319"/>
      <c r="P2081" s="319"/>
      <c r="Q2081" s="320"/>
    </row>
    <row r="2082" spans="1:17" hidden="1" x14ac:dyDescent="0.2">
      <c r="A2082" s="366"/>
      <c r="B2082" s="351"/>
      <c r="C2082" s="375"/>
      <c r="D2082" s="353"/>
      <c r="E2082" s="353"/>
      <c r="F2082" s="354"/>
      <c r="G2082" s="353"/>
      <c r="H2082" s="353"/>
      <c r="I2082" s="357"/>
      <c r="J2082" s="356"/>
      <c r="K2082" s="356"/>
      <c r="L2082" s="357"/>
      <c r="M2082" s="356"/>
      <c r="N2082" s="374"/>
      <c r="O2082" s="319"/>
      <c r="P2082" s="319"/>
      <c r="Q2082" s="320"/>
    </row>
    <row r="2083" spans="1:17" hidden="1" x14ac:dyDescent="0.2">
      <c r="A2083" s="366"/>
      <c r="B2083" s="351"/>
      <c r="C2083" s="375"/>
      <c r="D2083" s="353"/>
      <c r="E2083" s="353"/>
      <c r="F2083" s="354"/>
      <c r="G2083" s="353"/>
      <c r="H2083" s="353"/>
      <c r="I2083" s="357"/>
      <c r="J2083" s="356"/>
      <c r="K2083" s="356"/>
      <c r="L2083" s="357"/>
      <c r="M2083" s="356"/>
      <c r="N2083" s="374"/>
      <c r="O2083" s="319"/>
      <c r="P2083" s="319"/>
      <c r="Q2083" s="320"/>
    </row>
    <row r="2084" spans="1:17" hidden="1" x14ac:dyDescent="0.2">
      <c r="A2084" s="366"/>
      <c r="B2084" s="351"/>
      <c r="C2084" s="375"/>
      <c r="D2084" s="353"/>
      <c r="E2084" s="353"/>
      <c r="F2084" s="354"/>
      <c r="G2084" s="353"/>
      <c r="H2084" s="353"/>
      <c r="I2084" s="357"/>
      <c r="J2084" s="356"/>
      <c r="K2084" s="356"/>
      <c r="L2084" s="357"/>
      <c r="M2084" s="356"/>
      <c r="N2084" s="374"/>
      <c r="O2084" s="319"/>
      <c r="P2084" s="319"/>
      <c r="Q2084" s="320"/>
    </row>
    <row r="2085" spans="1:17" hidden="1" x14ac:dyDescent="0.2">
      <c r="A2085" s="366"/>
      <c r="B2085" s="351"/>
      <c r="C2085" s="375"/>
      <c r="D2085" s="353"/>
      <c r="E2085" s="353"/>
      <c r="F2085" s="354"/>
      <c r="G2085" s="353"/>
      <c r="H2085" s="353"/>
      <c r="I2085" s="357"/>
      <c r="J2085" s="356"/>
      <c r="K2085" s="356"/>
      <c r="L2085" s="357"/>
      <c r="M2085" s="356"/>
      <c r="N2085" s="374"/>
      <c r="O2085" s="319"/>
      <c r="P2085" s="319"/>
      <c r="Q2085" s="320"/>
    </row>
    <row r="2086" spans="1:17" hidden="1" x14ac:dyDescent="0.2">
      <c r="A2086" s="366"/>
      <c r="B2086" s="351"/>
      <c r="C2086" s="375"/>
      <c r="D2086" s="353"/>
      <c r="E2086" s="353"/>
      <c r="F2086" s="354"/>
      <c r="G2086" s="353"/>
      <c r="H2086" s="353"/>
      <c r="I2086" s="357"/>
      <c r="J2086" s="356"/>
      <c r="K2086" s="356"/>
      <c r="L2086" s="357"/>
      <c r="M2086" s="356"/>
      <c r="N2086" s="374"/>
      <c r="O2086" s="319"/>
      <c r="P2086" s="319"/>
      <c r="Q2086" s="320"/>
    </row>
    <row r="2087" spans="1:17" hidden="1" x14ac:dyDescent="0.2">
      <c r="A2087" s="366"/>
      <c r="B2087" s="351"/>
      <c r="C2087" s="375"/>
      <c r="D2087" s="353"/>
      <c r="E2087" s="353"/>
      <c r="F2087" s="354"/>
      <c r="G2087" s="353"/>
      <c r="H2087" s="353"/>
      <c r="I2087" s="357"/>
      <c r="J2087" s="356"/>
      <c r="K2087" s="356"/>
      <c r="L2087" s="357"/>
      <c r="M2087" s="356"/>
      <c r="N2087" s="374"/>
      <c r="O2087" s="319"/>
      <c r="P2087" s="319"/>
      <c r="Q2087" s="320"/>
    </row>
    <row r="2088" spans="1:17" hidden="1" x14ac:dyDescent="0.2">
      <c r="A2088" s="366"/>
      <c r="B2088" s="351"/>
      <c r="C2088" s="375"/>
      <c r="D2088" s="353"/>
      <c r="E2088" s="353"/>
      <c r="F2088" s="354"/>
      <c r="G2088" s="353"/>
      <c r="H2088" s="353"/>
      <c r="I2088" s="357"/>
      <c r="J2088" s="356"/>
      <c r="K2088" s="356"/>
      <c r="L2088" s="357"/>
      <c r="M2088" s="356"/>
      <c r="N2088" s="374"/>
      <c r="O2088" s="319"/>
      <c r="P2088" s="319"/>
      <c r="Q2088" s="320"/>
    </row>
    <row r="2089" spans="1:17" hidden="1" x14ac:dyDescent="0.2">
      <c r="A2089" s="366"/>
      <c r="B2089" s="351"/>
      <c r="C2089" s="375"/>
      <c r="D2089" s="353"/>
      <c r="E2089" s="353"/>
      <c r="F2089" s="354"/>
      <c r="G2089" s="353"/>
      <c r="H2089" s="353"/>
      <c r="I2089" s="357"/>
      <c r="J2089" s="356"/>
      <c r="K2089" s="356"/>
      <c r="L2089" s="357"/>
      <c r="M2089" s="356"/>
      <c r="N2089" s="374"/>
      <c r="O2089" s="319"/>
      <c r="P2089" s="319"/>
      <c r="Q2089" s="320"/>
    </row>
    <row r="2090" spans="1:17" hidden="1" x14ac:dyDescent="0.2">
      <c r="A2090" s="366"/>
      <c r="B2090" s="351"/>
      <c r="C2090" s="375"/>
      <c r="D2090" s="353"/>
      <c r="E2090" s="353"/>
      <c r="F2090" s="354"/>
      <c r="G2090" s="353"/>
      <c r="H2090" s="353"/>
      <c r="I2090" s="357"/>
      <c r="J2090" s="356"/>
      <c r="K2090" s="356"/>
      <c r="L2090" s="357"/>
      <c r="M2090" s="356"/>
      <c r="N2090" s="374"/>
      <c r="O2090" s="319"/>
      <c r="P2090" s="319"/>
      <c r="Q2090" s="320"/>
    </row>
    <row r="2091" spans="1:17" hidden="1" x14ac:dyDescent="0.2">
      <c r="A2091" s="366"/>
      <c r="B2091" s="351"/>
      <c r="C2091" s="375"/>
      <c r="D2091" s="353"/>
      <c r="E2091" s="353"/>
      <c r="F2091" s="354"/>
      <c r="G2091" s="353"/>
      <c r="H2091" s="353"/>
      <c r="I2091" s="357"/>
      <c r="J2091" s="356"/>
      <c r="K2091" s="356"/>
      <c r="L2091" s="357"/>
      <c r="M2091" s="356"/>
      <c r="N2091" s="374"/>
      <c r="O2091" s="319"/>
      <c r="P2091" s="319"/>
      <c r="Q2091" s="320"/>
    </row>
    <row r="2092" spans="1:17" hidden="1" x14ac:dyDescent="0.2">
      <c r="A2092" s="366"/>
      <c r="B2092" s="351"/>
      <c r="C2092" s="375"/>
      <c r="D2092" s="353"/>
      <c r="E2092" s="353"/>
      <c r="F2092" s="354"/>
      <c r="G2092" s="353"/>
      <c r="H2092" s="353"/>
      <c r="I2092" s="357"/>
      <c r="J2092" s="356"/>
      <c r="K2092" s="356"/>
      <c r="L2092" s="357"/>
      <c r="M2092" s="356"/>
      <c r="N2092" s="374"/>
      <c r="O2092" s="319"/>
      <c r="P2092" s="319"/>
      <c r="Q2092" s="320"/>
    </row>
    <row r="2093" spans="1:17" hidden="1" x14ac:dyDescent="0.2">
      <c r="A2093" s="366"/>
      <c r="B2093" s="351"/>
      <c r="C2093" s="375"/>
      <c r="D2093" s="353"/>
      <c r="E2093" s="353"/>
      <c r="F2093" s="354"/>
      <c r="G2093" s="353"/>
      <c r="H2093" s="353"/>
      <c r="I2093" s="357"/>
      <c r="J2093" s="356"/>
      <c r="K2093" s="356"/>
      <c r="L2093" s="357"/>
      <c r="M2093" s="356"/>
      <c r="N2093" s="374"/>
      <c r="O2093" s="319"/>
      <c r="P2093" s="319"/>
      <c r="Q2093" s="320"/>
    </row>
    <row r="2094" spans="1:17" hidden="1" x14ac:dyDescent="0.2">
      <c r="A2094" s="366"/>
      <c r="B2094" s="351"/>
      <c r="C2094" s="375"/>
      <c r="D2094" s="353"/>
      <c r="E2094" s="353"/>
      <c r="F2094" s="354"/>
      <c r="G2094" s="353"/>
      <c r="H2094" s="353"/>
      <c r="I2094" s="357"/>
      <c r="J2094" s="356"/>
      <c r="K2094" s="356"/>
      <c r="L2094" s="357"/>
      <c r="M2094" s="356"/>
      <c r="N2094" s="374"/>
      <c r="O2094" s="319"/>
      <c r="P2094" s="319"/>
      <c r="Q2094" s="320"/>
    </row>
    <row r="2095" spans="1:17" hidden="1" x14ac:dyDescent="0.2">
      <c r="A2095" s="366"/>
      <c r="B2095" s="351"/>
      <c r="C2095" s="375"/>
      <c r="D2095" s="353"/>
      <c r="E2095" s="353"/>
      <c r="F2095" s="354"/>
      <c r="G2095" s="353"/>
      <c r="H2095" s="353"/>
      <c r="I2095" s="357"/>
      <c r="J2095" s="356"/>
      <c r="K2095" s="356"/>
      <c r="L2095" s="357"/>
      <c r="M2095" s="356"/>
      <c r="N2095" s="374"/>
      <c r="O2095" s="319"/>
      <c r="P2095" s="319"/>
      <c r="Q2095" s="320"/>
    </row>
    <row r="2096" spans="1:17" hidden="1" x14ac:dyDescent="0.2">
      <c r="A2096" s="366"/>
      <c r="B2096" s="351"/>
      <c r="C2096" s="375"/>
      <c r="D2096" s="353"/>
      <c r="E2096" s="353"/>
      <c r="F2096" s="354"/>
      <c r="G2096" s="353"/>
      <c r="H2096" s="353"/>
      <c r="I2096" s="357"/>
      <c r="J2096" s="356"/>
      <c r="K2096" s="356"/>
      <c r="L2096" s="357"/>
      <c r="M2096" s="356"/>
      <c r="N2096" s="374"/>
      <c r="O2096" s="319"/>
      <c r="P2096" s="319"/>
      <c r="Q2096" s="320"/>
    </row>
    <row r="2097" spans="1:17" hidden="1" x14ac:dyDescent="0.2">
      <c r="A2097" s="366"/>
      <c r="B2097" s="351"/>
      <c r="C2097" s="375"/>
      <c r="D2097" s="353"/>
      <c r="E2097" s="353"/>
      <c r="F2097" s="354"/>
      <c r="G2097" s="353"/>
      <c r="H2097" s="353"/>
      <c r="I2097" s="357"/>
      <c r="J2097" s="356"/>
      <c r="K2097" s="356"/>
      <c r="L2097" s="357"/>
      <c r="M2097" s="356"/>
      <c r="N2097" s="374"/>
      <c r="O2097" s="319"/>
      <c r="P2097" s="319"/>
      <c r="Q2097" s="320"/>
    </row>
    <row r="2098" spans="1:17" hidden="1" x14ac:dyDescent="0.2">
      <c r="A2098" s="366"/>
      <c r="B2098" s="351"/>
      <c r="C2098" s="375"/>
      <c r="D2098" s="353"/>
      <c r="E2098" s="353"/>
      <c r="F2098" s="354"/>
      <c r="G2098" s="353"/>
      <c r="H2098" s="353"/>
      <c r="I2098" s="357"/>
      <c r="J2098" s="356"/>
      <c r="K2098" s="356"/>
      <c r="L2098" s="357"/>
      <c r="M2098" s="356"/>
      <c r="N2098" s="374"/>
      <c r="O2098" s="319"/>
      <c r="P2098" s="319"/>
      <c r="Q2098" s="320"/>
    </row>
    <row r="2099" spans="1:17" hidden="1" x14ac:dyDescent="0.2">
      <c r="A2099" s="366"/>
      <c r="B2099" s="351"/>
      <c r="C2099" s="375"/>
      <c r="D2099" s="353"/>
      <c r="E2099" s="353"/>
      <c r="F2099" s="354"/>
      <c r="G2099" s="353"/>
      <c r="H2099" s="353"/>
      <c r="I2099" s="357"/>
      <c r="J2099" s="356"/>
      <c r="K2099" s="356"/>
      <c r="L2099" s="357"/>
      <c r="M2099" s="356"/>
      <c r="N2099" s="374"/>
      <c r="O2099" s="319"/>
      <c r="P2099" s="319"/>
      <c r="Q2099" s="320"/>
    </row>
    <row r="2100" spans="1:17" hidden="1" x14ac:dyDescent="0.2">
      <c r="A2100" s="366"/>
      <c r="B2100" s="351"/>
      <c r="C2100" s="375"/>
      <c r="D2100" s="353"/>
      <c r="E2100" s="353"/>
      <c r="F2100" s="354"/>
      <c r="G2100" s="353"/>
      <c r="H2100" s="353"/>
      <c r="I2100" s="357"/>
      <c r="J2100" s="356"/>
      <c r="K2100" s="356"/>
      <c r="L2100" s="357"/>
      <c r="M2100" s="356"/>
      <c r="N2100" s="374"/>
      <c r="O2100" s="319"/>
      <c r="P2100" s="319"/>
      <c r="Q2100" s="320"/>
    </row>
    <row r="2101" spans="1:17" hidden="1" x14ac:dyDescent="0.2">
      <c r="A2101" s="366"/>
      <c r="B2101" s="351"/>
      <c r="C2101" s="375"/>
      <c r="D2101" s="353"/>
      <c r="E2101" s="353"/>
      <c r="F2101" s="354"/>
      <c r="G2101" s="353"/>
      <c r="H2101" s="353"/>
      <c r="I2101" s="357"/>
      <c r="J2101" s="356"/>
      <c r="K2101" s="356"/>
      <c r="L2101" s="357"/>
      <c r="M2101" s="356"/>
      <c r="N2101" s="374"/>
      <c r="O2101" s="319"/>
      <c r="P2101" s="319"/>
      <c r="Q2101" s="320"/>
    </row>
    <row r="2102" spans="1:17" hidden="1" x14ac:dyDescent="0.2">
      <c r="A2102" s="366"/>
      <c r="B2102" s="351"/>
      <c r="C2102" s="375"/>
      <c r="D2102" s="353"/>
      <c r="E2102" s="353"/>
      <c r="F2102" s="354"/>
      <c r="G2102" s="353"/>
      <c r="H2102" s="353"/>
      <c r="I2102" s="357"/>
      <c r="J2102" s="356"/>
      <c r="K2102" s="356"/>
      <c r="L2102" s="357"/>
      <c r="M2102" s="356"/>
      <c r="N2102" s="374"/>
      <c r="O2102" s="319"/>
      <c r="P2102" s="319"/>
      <c r="Q2102" s="320"/>
    </row>
    <row r="2103" spans="1:17" hidden="1" x14ac:dyDescent="0.2">
      <c r="A2103" s="366"/>
      <c r="B2103" s="351"/>
      <c r="C2103" s="375"/>
      <c r="D2103" s="353"/>
      <c r="E2103" s="353"/>
      <c r="F2103" s="354"/>
      <c r="G2103" s="353"/>
      <c r="H2103" s="353"/>
      <c r="I2103" s="357"/>
      <c r="J2103" s="356"/>
      <c r="K2103" s="356"/>
      <c r="L2103" s="357"/>
      <c r="M2103" s="356"/>
      <c r="N2103" s="374"/>
      <c r="O2103" s="319"/>
      <c r="P2103" s="319"/>
      <c r="Q2103" s="320"/>
    </row>
    <row r="2104" spans="1:17" hidden="1" x14ac:dyDescent="0.2">
      <c r="A2104" s="366"/>
      <c r="B2104" s="351"/>
      <c r="C2104" s="375"/>
      <c r="D2104" s="353"/>
      <c r="E2104" s="353"/>
      <c r="F2104" s="354"/>
      <c r="G2104" s="353"/>
      <c r="H2104" s="353"/>
      <c r="I2104" s="357"/>
      <c r="J2104" s="356"/>
      <c r="K2104" s="356"/>
      <c r="L2104" s="357"/>
      <c r="M2104" s="356"/>
      <c r="N2104" s="374"/>
      <c r="O2104" s="319"/>
      <c r="P2104" s="319"/>
      <c r="Q2104" s="320"/>
    </row>
    <row r="2105" spans="1:17" hidden="1" x14ac:dyDescent="0.2">
      <c r="A2105" s="366"/>
      <c r="B2105" s="351"/>
      <c r="C2105" s="375"/>
      <c r="D2105" s="353"/>
      <c r="E2105" s="353"/>
      <c r="F2105" s="354"/>
      <c r="G2105" s="353"/>
      <c r="H2105" s="353"/>
      <c r="I2105" s="357"/>
      <c r="J2105" s="356"/>
      <c r="K2105" s="356"/>
      <c r="L2105" s="357"/>
      <c r="M2105" s="356"/>
      <c r="N2105" s="374"/>
      <c r="O2105" s="319"/>
      <c r="P2105" s="319"/>
      <c r="Q2105" s="320"/>
    </row>
    <row r="2106" spans="1:17" hidden="1" x14ac:dyDescent="0.2">
      <c r="A2106" s="366"/>
      <c r="B2106" s="351"/>
      <c r="C2106" s="375"/>
      <c r="D2106" s="353"/>
      <c r="E2106" s="353"/>
      <c r="F2106" s="354"/>
      <c r="G2106" s="353"/>
      <c r="H2106" s="353"/>
      <c r="I2106" s="357"/>
      <c r="J2106" s="356"/>
      <c r="K2106" s="356"/>
      <c r="L2106" s="357"/>
      <c r="M2106" s="356"/>
      <c r="N2106" s="374"/>
      <c r="O2106" s="319"/>
      <c r="P2106" s="319"/>
      <c r="Q2106" s="320"/>
    </row>
    <row r="2107" spans="1:17" hidden="1" x14ac:dyDescent="0.2">
      <c r="A2107" s="366"/>
      <c r="B2107" s="351"/>
      <c r="C2107" s="375"/>
      <c r="D2107" s="353"/>
      <c r="E2107" s="353"/>
      <c r="F2107" s="354"/>
      <c r="G2107" s="353"/>
      <c r="H2107" s="353"/>
      <c r="I2107" s="357"/>
      <c r="J2107" s="356"/>
      <c r="K2107" s="356"/>
      <c r="L2107" s="357"/>
      <c r="M2107" s="356"/>
      <c r="N2107" s="374"/>
      <c r="O2107" s="319"/>
      <c r="P2107" s="319"/>
      <c r="Q2107" s="320"/>
    </row>
    <row r="2108" spans="1:17" hidden="1" x14ac:dyDescent="0.2">
      <c r="A2108" s="366"/>
      <c r="B2108" s="351"/>
      <c r="C2108" s="375"/>
      <c r="D2108" s="353"/>
      <c r="E2108" s="353"/>
      <c r="F2108" s="354"/>
      <c r="G2108" s="353"/>
      <c r="H2108" s="353"/>
      <c r="I2108" s="357"/>
      <c r="J2108" s="356"/>
      <c r="K2108" s="356"/>
      <c r="L2108" s="357"/>
      <c r="M2108" s="356"/>
      <c r="N2108" s="374"/>
      <c r="O2108" s="319"/>
      <c r="P2108" s="319"/>
      <c r="Q2108" s="320"/>
    </row>
    <row r="2109" spans="1:17" hidden="1" x14ac:dyDescent="0.2">
      <c r="A2109" s="366"/>
      <c r="B2109" s="351"/>
      <c r="C2109" s="375"/>
      <c r="D2109" s="353"/>
      <c r="E2109" s="353"/>
      <c r="F2109" s="354"/>
      <c r="G2109" s="353"/>
      <c r="H2109" s="353"/>
      <c r="I2109" s="357"/>
      <c r="J2109" s="356"/>
      <c r="K2109" s="356"/>
      <c r="L2109" s="357"/>
      <c r="M2109" s="356"/>
      <c r="N2109" s="374"/>
      <c r="O2109" s="319"/>
      <c r="P2109" s="319"/>
      <c r="Q2109" s="320"/>
    </row>
    <row r="2110" spans="1:17" hidden="1" x14ac:dyDescent="0.2">
      <c r="A2110" s="366"/>
      <c r="B2110" s="351"/>
      <c r="C2110" s="375"/>
      <c r="D2110" s="353"/>
      <c r="E2110" s="353"/>
      <c r="F2110" s="354"/>
      <c r="G2110" s="353"/>
      <c r="H2110" s="353"/>
      <c r="I2110" s="357"/>
      <c r="J2110" s="356"/>
      <c r="K2110" s="356"/>
      <c r="L2110" s="357"/>
      <c r="M2110" s="356"/>
      <c r="N2110" s="374"/>
      <c r="O2110" s="319"/>
      <c r="P2110" s="319"/>
      <c r="Q2110" s="320"/>
    </row>
    <row r="2111" spans="1:17" hidden="1" x14ac:dyDescent="0.2">
      <c r="A2111" s="366"/>
      <c r="B2111" s="351"/>
      <c r="C2111" s="375"/>
      <c r="D2111" s="353"/>
      <c r="E2111" s="353"/>
      <c r="F2111" s="354"/>
      <c r="G2111" s="353"/>
      <c r="H2111" s="353"/>
      <c r="I2111" s="357"/>
      <c r="J2111" s="356"/>
      <c r="K2111" s="356"/>
      <c r="L2111" s="357"/>
      <c r="M2111" s="356"/>
      <c r="N2111" s="374"/>
      <c r="O2111" s="319"/>
      <c r="P2111" s="319"/>
      <c r="Q2111" s="320"/>
    </row>
    <row r="2112" spans="1:17" hidden="1" x14ac:dyDescent="0.2">
      <c r="A2112" s="366"/>
      <c r="B2112" s="351"/>
      <c r="C2112" s="375"/>
      <c r="D2112" s="353"/>
      <c r="E2112" s="353"/>
      <c r="F2112" s="354"/>
      <c r="G2112" s="353"/>
      <c r="H2112" s="353"/>
      <c r="I2112" s="357"/>
      <c r="J2112" s="356"/>
      <c r="K2112" s="356"/>
      <c r="L2112" s="357"/>
      <c r="M2112" s="356"/>
      <c r="N2112" s="374"/>
      <c r="O2112" s="319"/>
      <c r="P2112" s="319"/>
      <c r="Q2112" s="320"/>
    </row>
    <row r="2113" spans="1:17" hidden="1" x14ac:dyDescent="0.2">
      <c r="A2113" s="366"/>
      <c r="B2113" s="351"/>
      <c r="C2113" s="375"/>
      <c r="D2113" s="353"/>
      <c r="E2113" s="353"/>
      <c r="F2113" s="354"/>
      <c r="G2113" s="353"/>
      <c r="H2113" s="353"/>
      <c r="I2113" s="357"/>
      <c r="J2113" s="356"/>
      <c r="K2113" s="356"/>
      <c r="L2113" s="357"/>
      <c r="M2113" s="356"/>
      <c r="N2113" s="374"/>
      <c r="O2113" s="319"/>
      <c r="P2113" s="319"/>
      <c r="Q2113" s="320"/>
    </row>
    <row r="2114" spans="1:17" hidden="1" x14ac:dyDescent="0.2">
      <c r="A2114" s="366"/>
      <c r="B2114" s="351"/>
      <c r="C2114" s="375"/>
      <c r="D2114" s="353"/>
      <c r="E2114" s="353"/>
      <c r="F2114" s="354"/>
      <c r="G2114" s="353"/>
      <c r="H2114" s="353"/>
      <c r="I2114" s="357"/>
      <c r="J2114" s="356"/>
      <c r="K2114" s="356"/>
      <c r="L2114" s="357"/>
      <c r="M2114" s="356"/>
      <c r="N2114" s="374"/>
      <c r="O2114" s="319"/>
      <c r="P2114" s="319"/>
      <c r="Q2114" s="320"/>
    </row>
    <row r="2115" spans="1:17" hidden="1" x14ac:dyDescent="0.2">
      <c r="A2115" s="366"/>
      <c r="B2115" s="351"/>
      <c r="C2115" s="375"/>
      <c r="D2115" s="353"/>
      <c r="E2115" s="353"/>
      <c r="F2115" s="354"/>
      <c r="G2115" s="353"/>
      <c r="H2115" s="353"/>
      <c r="I2115" s="357"/>
      <c r="J2115" s="356"/>
      <c r="K2115" s="356"/>
      <c r="L2115" s="357"/>
      <c r="M2115" s="356"/>
      <c r="N2115" s="374"/>
      <c r="O2115" s="319"/>
      <c r="P2115" s="319"/>
      <c r="Q2115" s="320"/>
    </row>
    <row r="2116" spans="1:17" hidden="1" x14ac:dyDescent="0.2">
      <c r="A2116" s="366"/>
      <c r="B2116" s="351"/>
      <c r="C2116" s="375"/>
      <c r="D2116" s="353"/>
      <c r="E2116" s="353"/>
      <c r="F2116" s="354"/>
      <c r="G2116" s="353"/>
      <c r="H2116" s="353"/>
      <c r="I2116" s="357"/>
      <c r="J2116" s="356"/>
      <c r="K2116" s="356"/>
      <c r="L2116" s="357"/>
      <c r="M2116" s="356"/>
      <c r="N2116" s="374"/>
      <c r="O2116" s="319"/>
      <c r="P2116" s="319"/>
      <c r="Q2116" s="320"/>
    </row>
    <row r="2117" spans="1:17" hidden="1" x14ac:dyDescent="0.2">
      <c r="A2117" s="366"/>
      <c r="B2117" s="351"/>
      <c r="C2117" s="375"/>
      <c r="D2117" s="353"/>
      <c r="E2117" s="353"/>
      <c r="F2117" s="354"/>
      <c r="G2117" s="353"/>
      <c r="H2117" s="353"/>
      <c r="I2117" s="357"/>
      <c r="J2117" s="356"/>
      <c r="K2117" s="356"/>
      <c r="L2117" s="357"/>
      <c r="M2117" s="356"/>
      <c r="N2117" s="374"/>
      <c r="O2117" s="319"/>
      <c r="P2117" s="319"/>
      <c r="Q2117" s="320"/>
    </row>
    <row r="2118" spans="1:17" hidden="1" x14ac:dyDescent="0.2">
      <c r="A2118" s="366"/>
      <c r="B2118" s="351"/>
      <c r="C2118" s="375"/>
      <c r="D2118" s="353"/>
      <c r="E2118" s="353"/>
      <c r="F2118" s="354"/>
      <c r="G2118" s="353"/>
      <c r="H2118" s="353"/>
      <c r="I2118" s="357"/>
      <c r="J2118" s="356"/>
      <c r="K2118" s="356"/>
      <c r="L2118" s="357"/>
      <c r="M2118" s="356"/>
      <c r="N2118" s="374"/>
      <c r="O2118" s="319"/>
      <c r="P2118" s="319"/>
      <c r="Q2118" s="320"/>
    </row>
    <row r="2119" spans="1:17" hidden="1" x14ac:dyDescent="0.2">
      <c r="A2119" s="366"/>
      <c r="B2119" s="351"/>
      <c r="C2119" s="375"/>
      <c r="D2119" s="353"/>
      <c r="E2119" s="353"/>
      <c r="F2119" s="354"/>
      <c r="G2119" s="353"/>
      <c r="H2119" s="353"/>
      <c r="I2119" s="357"/>
      <c r="J2119" s="356"/>
      <c r="K2119" s="356"/>
      <c r="L2119" s="357"/>
      <c r="M2119" s="356"/>
      <c r="N2119" s="374"/>
      <c r="O2119" s="319"/>
      <c r="P2119" s="319"/>
      <c r="Q2119" s="320"/>
    </row>
    <row r="2120" spans="1:17" hidden="1" x14ac:dyDescent="0.2">
      <c r="A2120" s="366"/>
      <c r="B2120" s="351"/>
      <c r="C2120" s="375"/>
      <c r="D2120" s="353"/>
      <c r="E2120" s="353"/>
      <c r="F2120" s="354"/>
      <c r="G2120" s="353"/>
      <c r="H2120" s="353"/>
      <c r="I2120" s="357"/>
      <c r="J2120" s="356"/>
      <c r="K2120" s="356"/>
      <c r="L2120" s="357"/>
      <c r="M2120" s="356"/>
      <c r="N2120" s="374"/>
      <c r="O2120" s="319"/>
      <c r="P2120" s="319"/>
      <c r="Q2120" s="320"/>
    </row>
    <row r="2121" spans="1:17" hidden="1" x14ac:dyDescent="0.2">
      <c r="A2121" s="366"/>
      <c r="B2121" s="351"/>
      <c r="C2121" s="375"/>
      <c r="D2121" s="353"/>
      <c r="E2121" s="353"/>
      <c r="F2121" s="354"/>
      <c r="G2121" s="353"/>
      <c r="H2121" s="353"/>
      <c r="I2121" s="357"/>
      <c r="J2121" s="356"/>
      <c r="K2121" s="356"/>
      <c r="L2121" s="357"/>
      <c r="M2121" s="356"/>
      <c r="N2121" s="374"/>
      <c r="O2121" s="319"/>
      <c r="P2121" s="319"/>
      <c r="Q2121" s="320"/>
    </row>
    <row r="2122" spans="1:17" hidden="1" x14ac:dyDescent="0.2">
      <c r="A2122" s="366"/>
      <c r="B2122" s="351"/>
      <c r="C2122" s="375"/>
      <c r="D2122" s="353"/>
      <c r="E2122" s="353"/>
      <c r="F2122" s="354"/>
      <c r="G2122" s="353"/>
      <c r="H2122" s="353"/>
      <c r="I2122" s="357"/>
      <c r="J2122" s="356"/>
      <c r="K2122" s="356"/>
      <c r="L2122" s="357"/>
      <c r="M2122" s="356"/>
      <c r="N2122" s="374"/>
      <c r="O2122" s="319"/>
      <c r="P2122" s="319"/>
      <c r="Q2122" s="320"/>
    </row>
    <row r="2123" spans="1:17" hidden="1" x14ac:dyDescent="0.2">
      <c r="A2123" s="366"/>
      <c r="B2123" s="351"/>
      <c r="C2123" s="375"/>
      <c r="D2123" s="353"/>
      <c r="E2123" s="353"/>
      <c r="F2123" s="354"/>
      <c r="G2123" s="353"/>
      <c r="H2123" s="353"/>
      <c r="I2123" s="357"/>
      <c r="J2123" s="356"/>
      <c r="K2123" s="356"/>
      <c r="L2123" s="357"/>
      <c r="M2123" s="356"/>
      <c r="N2123" s="374"/>
      <c r="O2123" s="319"/>
      <c r="P2123" s="319"/>
      <c r="Q2123" s="320"/>
    </row>
    <row r="2124" spans="1:17" hidden="1" x14ac:dyDescent="0.2">
      <c r="A2124" s="366"/>
      <c r="B2124" s="351"/>
      <c r="C2124" s="375"/>
      <c r="D2124" s="353"/>
      <c r="E2124" s="353"/>
      <c r="F2124" s="354"/>
      <c r="G2124" s="353"/>
      <c r="H2124" s="353"/>
      <c r="I2124" s="357"/>
      <c r="J2124" s="356"/>
      <c r="K2124" s="356"/>
      <c r="L2124" s="357"/>
      <c r="M2124" s="356"/>
      <c r="N2124" s="374"/>
      <c r="O2124" s="319"/>
      <c r="P2124" s="319"/>
      <c r="Q2124" s="320"/>
    </row>
    <row r="2125" spans="1:17" hidden="1" x14ac:dyDescent="0.2">
      <c r="A2125" s="366"/>
      <c r="B2125" s="351"/>
      <c r="C2125" s="375"/>
      <c r="D2125" s="353"/>
      <c r="E2125" s="353"/>
      <c r="F2125" s="354"/>
      <c r="G2125" s="353"/>
      <c r="H2125" s="353"/>
      <c r="I2125" s="357"/>
      <c r="J2125" s="356"/>
      <c r="K2125" s="356"/>
      <c r="L2125" s="357"/>
      <c r="M2125" s="356"/>
      <c r="N2125" s="374"/>
      <c r="O2125" s="319"/>
      <c r="P2125" s="319"/>
      <c r="Q2125" s="320"/>
    </row>
    <row r="2126" spans="1:17" hidden="1" x14ac:dyDescent="0.2">
      <c r="A2126" s="366"/>
      <c r="B2126" s="351"/>
      <c r="C2126" s="375"/>
      <c r="D2126" s="353"/>
      <c r="E2126" s="353"/>
      <c r="F2126" s="354"/>
      <c r="G2126" s="353"/>
      <c r="H2126" s="353"/>
      <c r="I2126" s="357"/>
      <c r="J2126" s="356"/>
      <c r="K2126" s="356"/>
      <c r="L2126" s="357"/>
      <c r="M2126" s="356"/>
      <c r="N2126" s="374"/>
      <c r="O2126" s="319"/>
      <c r="P2126" s="319"/>
      <c r="Q2126" s="320"/>
    </row>
    <row r="2127" spans="1:17" hidden="1" x14ac:dyDescent="0.2">
      <c r="A2127" s="366"/>
      <c r="B2127" s="351"/>
      <c r="C2127" s="375"/>
      <c r="D2127" s="353"/>
      <c r="E2127" s="353"/>
      <c r="F2127" s="354"/>
      <c r="G2127" s="353"/>
      <c r="H2127" s="353"/>
      <c r="I2127" s="357"/>
      <c r="J2127" s="356"/>
      <c r="K2127" s="356"/>
      <c r="L2127" s="357"/>
      <c r="M2127" s="356"/>
      <c r="N2127" s="374"/>
      <c r="O2127" s="319"/>
      <c r="P2127" s="319"/>
      <c r="Q2127" s="320"/>
    </row>
    <row r="2128" spans="1:17" hidden="1" x14ac:dyDescent="0.2">
      <c r="A2128" s="366"/>
      <c r="B2128" s="351"/>
      <c r="C2128" s="375"/>
      <c r="D2128" s="353"/>
      <c r="E2128" s="353"/>
      <c r="F2128" s="354"/>
      <c r="G2128" s="353"/>
      <c r="H2128" s="353"/>
      <c r="I2128" s="357"/>
      <c r="J2128" s="356"/>
      <c r="K2128" s="356"/>
      <c r="L2128" s="357"/>
      <c r="M2128" s="356"/>
      <c r="N2128" s="374"/>
      <c r="O2128" s="319"/>
      <c r="P2128" s="319"/>
      <c r="Q2128" s="320"/>
    </row>
    <row r="2129" spans="1:17" hidden="1" x14ac:dyDescent="0.2">
      <c r="A2129" s="366"/>
      <c r="B2129" s="351"/>
      <c r="C2129" s="375"/>
      <c r="D2129" s="353"/>
      <c r="E2129" s="353"/>
      <c r="F2129" s="354"/>
      <c r="G2129" s="353"/>
      <c r="H2129" s="353"/>
      <c r="I2129" s="357"/>
      <c r="J2129" s="356"/>
      <c r="K2129" s="356"/>
      <c r="L2129" s="357"/>
      <c r="M2129" s="356"/>
      <c r="N2129" s="374"/>
      <c r="O2129" s="319"/>
      <c r="P2129" s="319"/>
      <c r="Q2129" s="320"/>
    </row>
    <row r="2130" spans="1:17" hidden="1" x14ac:dyDescent="0.2">
      <c r="A2130" s="366"/>
      <c r="B2130" s="351"/>
      <c r="C2130" s="375"/>
      <c r="D2130" s="353"/>
      <c r="E2130" s="353"/>
      <c r="F2130" s="354"/>
      <c r="G2130" s="353"/>
      <c r="H2130" s="353"/>
      <c r="I2130" s="357"/>
      <c r="J2130" s="356"/>
      <c r="K2130" s="356"/>
      <c r="L2130" s="357"/>
      <c r="M2130" s="356"/>
      <c r="N2130" s="374"/>
      <c r="O2130" s="319"/>
      <c r="P2130" s="319"/>
      <c r="Q2130" s="320"/>
    </row>
    <row r="2131" spans="1:17" hidden="1" x14ac:dyDescent="0.2">
      <c r="A2131" s="366"/>
      <c r="B2131" s="351"/>
      <c r="C2131" s="375"/>
      <c r="D2131" s="353"/>
      <c r="E2131" s="353"/>
      <c r="F2131" s="354"/>
      <c r="G2131" s="353"/>
      <c r="H2131" s="353"/>
      <c r="I2131" s="357"/>
      <c r="J2131" s="356"/>
      <c r="K2131" s="356"/>
      <c r="L2131" s="357"/>
      <c r="M2131" s="356"/>
      <c r="N2131" s="374"/>
      <c r="O2131" s="319"/>
      <c r="P2131" s="319"/>
      <c r="Q2131" s="320"/>
    </row>
    <row r="2132" spans="1:17" hidden="1" x14ac:dyDescent="0.2">
      <c r="A2132" s="366"/>
      <c r="B2132" s="351"/>
      <c r="C2132" s="375"/>
      <c r="D2132" s="353"/>
      <c r="E2132" s="353"/>
      <c r="F2132" s="354"/>
      <c r="G2132" s="353"/>
      <c r="H2132" s="353"/>
      <c r="I2132" s="357"/>
      <c r="J2132" s="356"/>
      <c r="K2132" s="356"/>
      <c r="L2132" s="357"/>
      <c r="M2132" s="356"/>
      <c r="N2132" s="374"/>
      <c r="O2132" s="319"/>
      <c r="P2132" s="319"/>
      <c r="Q2132" s="320"/>
    </row>
    <row r="2133" spans="1:17" hidden="1" x14ac:dyDescent="0.2">
      <c r="A2133" s="366"/>
      <c r="B2133" s="351"/>
      <c r="C2133" s="375"/>
      <c r="D2133" s="353"/>
      <c r="E2133" s="353"/>
      <c r="F2133" s="354"/>
      <c r="G2133" s="353"/>
      <c r="H2133" s="353"/>
      <c r="I2133" s="357"/>
      <c r="J2133" s="356"/>
      <c r="K2133" s="356"/>
      <c r="L2133" s="357"/>
      <c r="M2133" s="356"/>
      <c r="N2133" s="374"/>
      <c r="O2133" s="319"/>
      <c r="P2133" s="319"/>
      <c r="Q2133" s="320"/>
    </row>
    <row r="2134" spans="1:17" hidden="1" x14ac:dyDescent="0.2">
      <c r="A2134" s="366"/>
      <c r="B2134" s="351"/>
      <c r="C2134" s="375"/>
      <c r="D2134" s="353"/>
      <c r="E2134" s="353"/>
      <c r="F2134" s="354"/>
      <c r="G2134" s="353"/>
      <c r="H2134" s="353"/>
      <c r="I2134" s="357"/>
      <c r="J2134" s="356"/>
      <c r="K2134" s="356"/>
      <c r="L2134" s="357"/>
      <c r="M2134" s="356"/>
      <c r="N2134" s="374"/>
      <c r="O2134" s="319"/>
      <c r="P2134" s="319"/>
      <c r="Q2134" s="320"/>
    </row>
    <row r="2135" spans="1:17" hidden="1" x14ac:dyDescent="0.2">
      <c r="A2135" s="366"/>
      <c r="B2135" s="351"/>
      <c r="C2135" s="375"/>
      <c r="D2135" s="353"/>
      <c r="E2135" s="353"/>
      <c r="F2135" s="354"/>
      <c r="G2135" s="353"/>
      <c r="H2135" s="353"/>
      <c r="I2135" s="357"/>
      <c r="J2135" s="356"/>
      <c r="K2135" s="356"/>
      <c r="L2135" s="357"/>
      <c r="M2135" s="356"/>
      <c r="N2135" s="374"/>
      <c r="O2135" s="319"/>
      <c r="P2135" s="319"/>
      <c r="Q2135" s="320"/>
    </row>
    <row r="2136" spans="1:17" hidden="1" x14ac:dyDescent="0.2">
      <c r="A2136" s="366"/>
      <c r="B2136" s="351"/>
      <c r="C2136" s="375"/>
      <c r="D2136" s="353"/>
      <c r="E2136" s="353"/>
      <c r="F2136" s="354"/>
      <c r="G2136" s="353"/>
      <c r="H2136" s="353"/>
      <c r="I2136" s="357"/>
      <c r="J2136" s="356"/>
      <c r="K2136" s="356"/>
      <c r="L2136" s="357"/>
      <c r="M2136" s="356"/>
      <c r="N2136" s="374"/>
      <c r="O2136" s="319"/>
      <c r="P2136" s="319"/>
      <c r="Q2136" s="320"/>
    </row>
    <row r="2137" spans="1:17" hidden="1" x14ac:dyDescent="0.2">
      <c r="A2137" s="366"/>
      <c r="B2137" s="351"/>
      <c r="C2137" s="375"/>
      <c r="D2137" s="353"/>
      <c r="E2137" s="353"/>
      <c r="F2137" s="354"/>
      <c r="G2137" s="353"/>
      <c r="H2137" s="353"/>
      <c r="I2137" s="357"/>
      <c r="J2137" s="356"/>
      <c r="K2137" s="356"/>
      <c r="L2137" s="357"/>
      <c r="M2137" s="356"/>
      <c r="N2137" s="374"/>
      <c r="O2137" s="319"/>
      <c r="P2137" s="319"/>
      <c r="Q2137" s="320"/>
    </row>
    <row r="2138" spans="1:17" hidden="1" x14ac:dyDescent="0.2">
      <c r="A2138" s="366"/>
      <c r="B2138" s="351"/>
      <c r="C2138" s="375"/>
      <c r="D2138" s="353"/>
      <c r="E2138" s="353"/>
      <c r="F2138" s="354"/>
      <c r="G2138" s="353"/>
      <c r="H2138" s="353"/>
      <c r="I2138" s="357"/>
      <c r="J2138" s="356"/>
      <c r="K2138" s="356"/>
      <c r="L2138" s="357"/>
      <c r="M2138" s="356"/>
      <c r="N2138" s="374"/>
      <c r="O2138" s="319"/>
      <c r="P2138" s="319"/>
      <c r="Q2138" s="320"/>
    </row>
    <row r="2139" spans="1:17" hidden="1" x14ac:dyDescent="0.2">
      <c r="A2139" s="366"/>
      <c r="B2139" s="351"/>
      <c r="C2139" s="375"/>
      <c r="D2139" s="353"/>
      <c r="E2139" s="353"/>
      <c r="F2139" s="354"/>
      <c r="G2139" s="353"/>
      <c r="H2139" s="353"/>
      <c r="I2139" s="357"/>
      <c r="J2139" s="356"/>
      <c r="K2139" s="356"/>
      <c r="L2139" s="357"/>
      <c r="M2139" s="356"/>
      <c r="N2139" s="374"/>
      <c r="O2139" s="319"/>
      <c r="P2139" s="319"/>
      <c r="Q2139" s="320"/>
    </row>
    <row r="2140" spans="1:17" hidden="1" x14ac:dyDescent="0.2">
      <c r="A2140" s="366"/>
      <c r="B2140" s="351"/>
      <c r="C2140" s="375"/>
      <c r="D2140" s="353"/>
      <c r="E2140" s="353"/>
      <c r="F2140" s="354"/>
      <c r="G2140" s="353"/>
      <c r="H2140" s="353"/>
      <c r="I2140" s="357"/>
      <c r="J2140" s="356"/>
      <c r="K2140" s="356"/>
      <c r="L2140" s="357"/>
      <c r="M2140" s="356"/>
      <c r="N2140" s="374"/>
      <c r="O2140" s="319"/>
      <c r="P2140" s="319"/>
      <c r="Q2140" s="320"/>
    </row>
    <row r="2141" spans="1:17" hidden="1" x14ac:dyDescent="0.2">
      <c r="A2141" s="366"/>
      <c r="B2141" s="351"/>
      <c r="C2141" s="375"/>
      <c r="D2141" s="353"/>
      <c r="E2141" s="353"/>
      <c r="F2141" s="354"/>
      <c r="G2141" s="353"/>
      <c r="H2141" s="353"/>
      <c r="I2141" s="357"/>
      <c r="J2141" s="356"/>
      <c r="K2141" s="356"/>
      <c r="L2141" s="357"/>
      <c r="M2141" s="356"/>
      <c r="N2141" s="374"/>
      <c r="O2141" s="319"/>
      <c r="P2141" s="319"/>
      <c r="Q2141" s="320"/>
    </row>
    <row r="2142" spans="1:17" hidden="1" x14ac:dyDescent="0.2">
      <c r="A2142" s="366"/>
      <c r="B2142" s="351"/>
      <c r="C2142" s="375"/>
      <c r="D2142" s="353"/>
      <c r="E2142" s="353"/>
      <c r="F2142" s="354"/>
      <c r="G2142" s="353"/>
      <c r="H2142" s="353"/>
      <c r="I2142" s="357"/>
      <c r="J2142" s="356"/>
      <c r="K2142" s="356"/>
      <c r="L2142" s="357"/>
      <c r="M2142" s="356"/>
      <c r="N2142" s="374"/>
      <c r="O2142" s="319"/>
      <c r="P2142" s="319"/>
      <c r="Q2142" s="320"/>
    </row>
    <row r="2143" spans="1:17" hidden="1" x14ac:dyDescent="0.2">
      <c r="A2143" s="366"/>
      <c r="B2143" s="351"/>
      <c r="C2143" s="375"/>
      <c r="D2143" s="353"/>
      <c r="E2143" s="353"/>
      <c r="F2143" s="354"/>
      <c r="G2143" s="353"/>
      <c r="H2143" s="353"/>
      <c r="I2143" s="357"/>
      <c r="J2143" s="356"/>
      <c r="K2143" s="356"/>
      <c r="L2143" s="357"/>
      <c r="M2143" s="356"/>
      <c r="N2143" s="374"/>
      <c r="O2143" s="319"/>
      <c r="P2143" s="319"/>
      <c r="Q2143" s="320"/>
    </row>
    <row r="2144" spans="1:17" hidden="1" x14ac:dyDescent="0.2">
      <c r="A2144" s="366"/>
      <c r="B2144" s="351"/>
      <c r="C2144" s="375"/>
      <c r="D2144" s="353"/>
      <c r="E2144" s="353"/>
      <c r="F2144" s="354"/>
      <c r="G2144" s="353"/>
      <c r="H2144" s="353"/>
      <c r="I2144" s="357"/>
      <c r="J2144" s="356"/>
      <c r="K2144" s="356"/>
      <c r="L2144" s="357"/>
      <c r="M2144" s="356"/>
      <c r="N2144" s="374"/>
      <c r="O2144" s="319"/>
      <c r="P2144" s="319"/>
      <c r="Q2144" s="320"/>
    </row>
    <row r="2145" spans="1:17" hidden="1" x14ac:dyDescent="0.2">
      <c r="A2145" s="366"/>
      <c r="B2145" s="351"/>
      <c r="C2145" s="375"/>
      <c r="D2145" s="353"/>
      <c r="E2145" s="353"/>
      <c r="F2145" s="354"/>
      <c r="G2145" s="353"/>
      <c r="H2145" s="353"/>
      <c r="I2145" s="357"/>
      <c r="J2145" s="356"/>
      <c r="K2145" s="356"/>
      <c r="L2145" s="357"/>
      <c r="M2145" s="356"/>
      <c r="N2145" s="374"/>
      <c r="O2145" s="319"/>
      <c r="P2145" s="319"/>
      <c r="Q2145" s="320"/>
    </row>
    <row r="2146" spans="1:17" hidden="1" x14ac:dyDescent="0.2">
      <c r="A2146" s="366"/>
      <c r="B2146" s="351"/>
      <c r="C2146" s="375"/>
      <c r="D2146" s="353"/>
      <c r="E2146" s="353"/>
      <c r="F2146" s="354"/>
      <c r="G2146" s="353"/>
      <c r="H2146" s="353"/>
      <c r="I2146" s="357"/>
      <c r="J2146" s="356"/>
      <c r="K2146" s="356"/>
      <c r="L2146" s="357"/>
      <c r="M2146" s="356"/>
      <c r="N2146" s="374"/>
      <c r="O2146" s="319"/>
      <c r="P2146" s="319"/>
      <c r="Q2146" s="320"/>
    </row>
    <row r="2147" spans="1:17" hidden="1" x14ac:dyDescent="0.2">
      <c r="A2147" s="366"/>
      <c r="B2147" s="351"/>
      <c r="C2147" s="375"/>
      <c r="D2147" s="353"/>
      <c r="E2147" s="353"/>
      <c r="F2147" s="354"/>
      <c r="G2147" s="353"/>
      <c r="H2147" s="353"/>
      <c r="I2147" s="357"/>
      <c r="J2147" s="356"/>
      <c r="K2147" s="356"/>
      <c r="L2147" s="357"/>
      <c r="M2147" s="356"/>
      <c r="N2147" s="374"/>
      <c r="O2147" s="319"/>
      <c r="P2147" s="319"/>
      <c r="Q2147" s="320"/>
    </row>
    <row r="2148" spans="1:17" hidden="1" x14ac:dyDescent="0.2">
      <c r="A2148" s="366"/>
      <c r="B2148" s="351"/>
      <c r="C2148" s="375"/>
      <c r="D2148" s="353"/>
      <c r="E2148" s="353"/>
      <c r="F2148" s="354"/>
      <c r="G2148" s="353"/>
      <c r="H2148" s="353"/>
      <c r="I2148" s="357"/>
      <c r="J2148" s="356"/>
      <c r="K2148" s="356"/>
      <c r="L2148" s="357"/>
      <c r="M2148" s="356"/>
      <c r="N2148" s="374"/>
      <c r="O2148" s="319"/>
      <c r="P2148" s="319"/>
      <c r="Q2148" s="320"/>
    </row>
    <row r="2149" spans="1:17" hidden="1" x14ac:dyDescent="0.2">
      <c r="A2149" s="366"/>
      <c r="B2149" s="351"/>
      <c r="C2149" s="375"/>
      <c r="D2149" s="353"/>
      <c r="E2149" s="353"/>
      <c r="F2149" s="354"/>
      <c r="G2149" s="353"/>
      <c r="H2149" s="353"/>
      <c r="I2149" s="357"/>
      <c r="J2149" s="356"/>
      <c r="K2149" s="356"/>
      <c r="L2149" s="357"/>
      <c r="M2149" s="356"/>
      <c r="N2149" s="374"/>
      <c r="O2149" s="319"/>
      <c r="P2149" s="319"/>
      <c r="Q2149" s="320"/>
    </row>
    <row r="2150" spans="1:17" hidden="1" x14ac:dyDescent="0.2">
      <c r="A2150" s="366"/>
      <c r="B2150" s="351"/>
      <c r="C2150" s="375"/>
      <c r="D2150" s="353"/>
      <c r="E2150" s="353"/>
      <c r="F2150" s="354"/>
      <c r="G2150" s="353"/>
      <c r="H2150" s="353"/>
      <c r="I2150" s="357"/>
      <c r="J2150" s="356"/>
      <c r="K2150" s="356"/>
      <c r="L2150" s="357"/>
      <c r="M2150" s="356"/>
      <c r="N2150" s="374"/>
      <c r="O2150" s="319"/>
      <c r="P2150" s="319"/>
      <c r="Q2150" s="320"/>
    </row>
    <row r="2151" spans="1:17" hidden="1" x14ac:dyDescent="0.2">
      <c r="A2151" s="366"/>
      <c r="B2151" s="351"/>
      <c r="C2151" s="375"/>
      <c r="D2151" s="353"/>
      <c r="E2151" s="353"/>
      <c r="F2151" s="354"/>
      <c r="G2151" s="353"/>
      <c r="H2151" s="353"/>
      <c r="I2151" s="357"/>
      <c r="J2151" s="356"/>
      <c r="K2151" s="356"/>
      <c r="L2151" s="357"/>
      <c r="M2151" s="356"/>
      <c r="N2151" s="374"/>
      <c r="O2151" s="319"/>
      <c r="P2151" s="319"/>
      <c r="Q2151" s="320"/>
    </row>
    <row r="2152" spans="1:17" hidden="1" x14ac:dyDescent="0.2">
      <c r="A2152" s="366"/>
      <c r="B2152" s="351"/>
      <c r="C2152" s="375"/>
      <c r="D2152" s="353"/>
      <c r="E2152" s="353"/>
      <c r="F2152" s="354"/>
      <c r="G2152" s="353"/>
      <c r="H2152" s="353"/>
      <c r="I2152" s="357"/>
      <c r="J2152" s="356"/>
      <c r="K2152" s="356"/>
      <c r="L2152" s="357"/>
      <c r="M2152" s="356"/>
      <c r="N2152" s="374"/>
      <c r="O2152" s="319"/>
      <c r="P2152" s="319"/>
      <c r="Q2152" s="320"/>
    </row>
    <row r="2153" spans="1:17" hidden="1" x14ac:dyDescent="0.2">
      <c r="A2153" s="366"/>
      <c r="B2153" s="351"/>
      <c r="C2153" s="375"/>
      <c r="D2153" s="353"/>
      <c r="E2153" s="353"/>
      <c r="F2153" s="354"/>
      <c r="G2153" s="353"/>
      <c r="H2153" s="353"/>
      <c r="I2153" s="357"/>
      <c r="J2153" s="356"/>
      <c r="K2153" s="356"/>
      <c r="L2153" s="357"/>
      <c r="M2153" s="356"/>
      <c r="N2153" s="374"/>
      <c r="O2153" s="319"/>
      <c r="P2153" s="319"/>
      <c r="Q2153" s="320"/>
    </row>
    <row r="2154" spans="1:17" hidden="1" x14ac:dyDescent="0.2">
      <c r="A2154" s="366"/>
      <c r="B2154" s="351"/>
      <c r="C2154" s="375"/>
      <c r="D2154" s="353"/>
      <c r="E2154" s="353"/>
      <c r="F2154" s="354"/>
      <c r="G2154" s="353"/>
      <c r="H2154" s="353"/>
      <c r="I2154" s="357"/>
      <c r="J2154" s="356"/>
      <c r="K2154" s="356"/>
      <c r="L2154" s="357"/>
      <c r="M2154" s="356"/>
      <c r="N2154" s="374"/>
      <c r="O2154" s="319"/>
      <c r="P2154" s="319"/>
      <c r="Q2154" s="320"/>
    </row>
    <row r="2155" spans="1:17" hidden="1" x14ac:dyDescent="0.2">
      <c r="A2155" s="366"/>
      <c r="B2155" s="351"/>
      <c r="C2155" s="375"/>
      <c r="D2155" s="353"/>
      <c r="E2155" s="353"/>
      <c r="F2155" s="354"/>
      <c r="G2155" s="353"/>
      <c r="H2155" s="353"/>
      <c r="I2155" s="357"/>
      <c r="J2155" s="356"/>
      <c r="K2155" s="356"/>
      <c r="L2155" s="357"/>
      <c r="M2155" s="356"/>
      <c r="N2155" s="374"/>
      <c r="O2155" s="319"/>
      <c r="P2155" s="319"/>
      <c r="Q2155" s="320"/>
    </row>
    <row r="2156" spans="1:17" hidden="1" x14ac:dyDescent="0.2">
      <c r="A2156" s="366"/>
      <c r="B2156" s="351"/>
      <c r="C2156" s="375"/>
      <c r="D2156" s="353"/>
      <c r="E2156" s="353"/>
      <c r="F2156" s="354"/>
      <c r="G2156" s="353"/>
      <c r="H2156" s="353"/>
      <c r="I2156" s="357"/>
      <c r="J2156" s="356"/>
      <c r="K2156" s="356"/>
      <c r="L2156" s="357"/>
      <c r="M2156" s="356"/>
      <c r="N2156" s="374"/>
      <c r="O2156" s="319"/>
      <c r="P2156" s="319"/>
      <c r="Q2156" s="320"/>
    </row>
    <row r="2157" spans="1:17" hidden="1" x14ac:dyDescent="0.2">
      <c r="A2157" s="366"/>
      <c r="B2157" s="351"/>
      <c r="C2157" s="375"/>
      <c r="D2157" s="353"/>
      <c r="E2157" s="353"/>
      <c r="F2157" s="354"/>
      <c r="G2157" s="353"/>
      <c r="H2157" s="353"/>
      <c r="I2157" s="357"/>
      <c r="J2157" s="356"/>
      <c r="K2157" s="356"/>
      <c r="L2157" s="357"/>
      <c r="M2157" s="356"/>
      <c r="N2157" s="374"/>
      <c r="O2157" s="319"/>
      <c r="P2157" s="319"/>
      <c r="Q2157" s="320"/>
    </row>
    <row r="2158" spans="1:17" hidden="1" x14ac:dyDescent="0.2">
      <c r="A2158" s="366"/>
      <c r="B2158" s="351"/>
      <c r="C2158" s="375"/>
      <c r="D2158" s="353"/>
      <c r="E2158" s="353"/>
      <c r="F2158" s="354"/>
      <c r="G2158" s="353"/>
      <c r="H2158" s="353"/>
      <c r="I2158" s="357"/>
      <c r="J2158" s="356"/>
      <c r="K2158" s="356"/>
      <c r="L2158" s="357"/>
      <c r="M2158" s="356"/>
      <c r="N2158" s="374"/>
      <c r="O2158" s="319"/>
      <c r="P2158" s="319"/>
      <c r="Q2158" s="320"/>
    </row>
    <row r="2159" spans="1:17" hidden="1" x14ac:dyDescent="0.2">
      <c r="A2159" s="366"/>
      <c r="B2159" s="351"/>
      <c r="C2159" s="375"/>
      <c r="D2159" s="353"/>
      <c r="E2159" s="353"/>
      <c r="F2159" s="354"/>
      <c r="G2159" s="353"/>
      <c r="H2159" s="353"/>
      <c r="I2159" s="357"/>
      <c r="J2159" s="356"/>
      <c r="K2159" s="356"/>
      <c r="L2159" s="357"/>
      <c r="M2159" s="356"/>
      <c r="N2159" s="374"/>
      <c r="O2159" s="319"/>
      <c r="P2159" s="319"/>
      <c r="Q2159" s="320"/>
    </row>
    <row r="2160" spans="1:17" hidden="1" x14ac:dyDescent="0.2">
      <c r="A2160" s="366"/>
      <c r="B2160" s="351"/>
      <c r="C2160" s="375"/>
      <c r="D2160" s="353"/>
      <c r="E2160" s="353"/>
      <c r="F2160" s="354"/>
      <c r="G2160" s="353"/>
      <c r="H2160" s="353"/>
      <c r="I2160" s="357"/>
      <c r="J2160" s="356"/>
      <c r="K2160" s="356"/>
      <c r="L2160" s="357"/>
      <c r="M2160" s="356"/>
      <c r="N2160" s="374"/>
      <c r="O2160" s="319"/>
      <c r="P2160" s="319"/>
      <c r="Q2160" s="320"/>
    </row>
    <row r="2161" spans="1:17" hidden="1" x14ac:dyDescent="0.2">
      <c r="A2161" s="366"/>
      <c r="B2161" s="351"/>
      <c r="C2161" s="375"/>
      <c r="D2161" s="353"/>
      <c r="E2161" s="353"/>
      <c r="F2161" s="354"/>
      <c r="G2161" s="353"/>
      <c r="H2161" s="353"/>
      <c r="I2161" s="357"/>
      <c r="J2161" s="356"/>
      <c r="K2161" s="356"/>
      <c r="L2161" s="357"/>
      <c r="M2161" s="356"/>
      <c r="N2161" s="374"/>
      <c r="O2161" s="319"/>
      <c r="P2161" s="319"/>
      <c r="Q2161" s="320"/>
    </row>
    <row r="2162" spans="1:17" hidden="1" x14ac:dyDescent="0.2">
      <c r="A2162" s="366"/>
      <c r="B2162" s="351"/>
      <c r="C2162" s="375"/>
      <c r="D2162" s="353"/>
      <c r="E2162" s="353"/>
      <c r="F2162" s="354"/>
      <c r="G2162" s="353"/>
      <c r="H2162" s="353"/>
      <c r="I2162" s="357"/>
      <c r="J2162" s="356"/>
      <c r="K2162" s="356"/>
      <c r="L2162" s="357"/>
      <c r="M2162" s="356"/>
      <c r="N2162" s="374"/>
      <c r="O2162" s="319"/>
      <c r="P2162" s="319"/>
      <c r="Q2162" s="320"/>
    </row>
    <row r="2163" spans="1:17" hidden="1" x14ac:dyDescent="0.2">
      <c r="A2163" s="366"/>
      <c r="B2163" s="351"/>
      <c r="C2163" s="375"/>
      <c r="D2163" s="353"/>
      <c r="E2163" s="353"/>
      <c r="F2163" s="354"/>
      <c r="G2163" s="353"/>
      <c r="H2163" s="353"/>
      <c r="I2163" s="357"/>
      <c r="J2163" s="356"/>
      <c r="K2163" s="356"/>
      <c r="L2163" s="357"/>
      <c r="M2163" s="356"/>
      <c r="N2163" s="374"/>
      <c r="O2163" s="319"/>
      <c r="P2163" s="319"/>
      <c r="Q2163" s="320"/>
    </row>
    <row r="2164" spans="1:17" hidden="1" x14ac:dyDescent="0.2">
      <c r="A2164" s="366"/>
      <c r="B2164" s="351"/>
      <c r="C2164" s="375"/>
      <c r="D2164" s="353"/>
      <c r="E2164" s="353"/>
      <c r="F2164" s="354"/>
      <c r="G2164" s="353"/>
      <c r="H2164" s="353"/>
      <c r="I2164" s="357"/>
      <c r="J2164" s="356"/>
      <c r="K2164" s="356"/>
      <c r="L2164" s="357"/>
      <c r="M2164" s="356"/>
      <c r="N2164" s="374"/>
      <c r="O2164" s="319"/>
      <c r="P2164" s="319"/>
      <c r="Q2164" s="320"/>
    </row>
    <row r="2165" spans="1:17" hidden="1" x14ac:dyDescent="0.2">
      <c r="A2165" s="366"/>
      <c r="B2165" s="351"/>
      <c r="C2165" s="375"/>
      <c r="D2165" s="353"/>
      <c r="E2165" s="353"/>
      <c r="F2165" s="354"/>
      <c r="G2165" s="353"/>
      <c r="H2165" s="353"/>
      <c r="I2165" s="357"/>
      <c r="J2165" s="356"/>
      <c r="K2165" s="356"/>
      <c r="L2165" s="357"/>
      <c r="M2165" s="356"/>
      <c r="N2165" s="374"/>
      <c r="O2165" s="319"/>
      <c r="P2165" s="319"/>
      <c r="Q2165" s="320"/>
    </row>
    <row r="2166" spans="1:17" hidden="1" x14ac:dyDescent="0.2">
      <c r="A2166" s="366"/>
      <c r="B2166" s="351"/>
      <c r="C2166" s="375"/>
      <c r="D2166" s="353"/>
      <c r="E2166" s="353"/>
      <c r="F2166" s="354"/>
      <c r="G2166" s="353"/>
      <c r="H2166" s="353"/>
      <c r="I2166" s="357"/>
      <c r="J2166" s="356"/>
      <c r="K2166" s="356"/>
      <c r="L2166" s="357"/>
      <c r="M2166" s="356"/>
      <c r="N2166" s="374"/>
      <c r="O2166" s="319"/>
      <c r="P2166" s="319"/>
      <c r="Q2166" s="320"/>
    </row>
    <row r="2167" spans="1:17" hidden="1" x14ac:dyDescent="0.2">
      <c r="A2167" s="366"/>
      <c r="B2167" s="351"/>
      <c r="C2167" s="375"/>
      <c r="D2167" s="353"/>
      <c r="E2167" s="353"/>
      <c r="F2167" s="354"/>
      <c r="G2167" s="353"/>
      <c r="H2167" s="353"/>
      <c r="I2167" s="357"/>
      <c r="J2167" s="356"/>
      <c r="K2167" s="356"/>
      <c r="L2167" s="357"/>
      <c r="M2167" s="356"/>
      <c r="N2167" s="374"/>
      <c r="O2167" s="319"/>
      <c r="P2167" s="319"/>
      <c r="Q2167" s="320"/>
    </row>
    <row r="2168" spans="1:17" hidden="1" x14ac:dyDescent="0.2">
      <c r="A2168" s="366"/>
      <c r="B2168" s="351"/>
      <c r="C2168" s="375"/>
      <c r="D2168" s="353"/>
      <c r="E2168" s="353"/>
      <c r="F2168" s="354"/>
      <c r="G2168" s="353"/>
      <c r="H2168" s="353"/>
      <c r="I2168" s="357"/>
      <c r="J2168" s="356"/>
      <c r="K2168" s="356"/>
      <c r="L2168" s="357"/>
      <c r="M2168" s="356"/>
      <c r="N2168" s="374"/>
      <c r="O2168" s="319"/>
      <c r="P2168" s="319"/>
      <c r="Q2168" s="320"/>
    </row>
    <row r="2169" spans="1:17" hidden="1" x14ac:dyDescent="0.2">
      <c r="A2169" s="366"/>
      <c r="B2169" s="351"/>
      <c r="C2169" s="375"/>
      <c r="D2169" s="353"/>
      <c r="E2169" s="353"/>
      <c r="F2169" s="354"/>
      <c r="G2169" s="353"/>
      <c r="H2169" s="353"/>
      <c r="I2169" s="357"/>
      <c r="J2169" s="356"/>
      <c r="K2169" s="356"/>
      <c r="L2169" s="357"/>
      <c r="M2169" s="356"/>
      <c r="N2169" s="374"/>
      <c r="O2169" s="319"/>
      <c r="P2169" s="319"/>
      <c r="Q2169" s="320"/>
    </row>
    <row r="2170" spans="1:17" hidden="1" x14ac:dyDescent="0.2">
      <c r="A2170" s="366"/>
      <c r="B2170" s="351"/>
      <c r="C2170" s="375"/>
      <c r="D2170" s="353"/>
      <c r="E2170" s="353"/>
      <c r="F2170" s="354"/>
      <c r="G2170" s="353"/>
      <c r="H2170" s="353"/>
      <c r="I2170" s="357"/>
      <c r="J2170" s="356"/>
      <c r="K2170" s="356"/>
      <c r="L2170" s="357"/>
      <c r="M2170" s="356"/>
      <c r="N2170" s="374"/>
      <c r="O2170" s="319"/>
      <c r="P2170" s="319"/>
      <c r="Q2170" s="320"/>
    </row>
    <row r="2171" spans="1:17" hidden="1" x14ac:dyDescent="0.2">
      <c r="A2171" s="366"/>
      <c r="B2171" s="351"/>
      <c r="C2171" s="375"/>
      <c r="D2171" s="353"/>
      <c r="E2171" s="353"/>
      <c r="F2171" s="354"/>
      <c r="G2171" s="353"/>
      <c r="H2171" s="353"/>
      <c r="I2171" s="357"/>
      <c r="J2171" s="356"/>
      <c r="K2171" s="356"/>
      <c r="L2171" s="357"/>
      <c r="M2171" s="356"/>
      <c r="N2171" s="374"/>
      <c r="O2171" s="319"/>
      <c r="P2171" s="319"/>
      <c r="Q2171" s="320"/>
    </row>
    <row r="2172" spans="1:17" hidden="1" x14ac:dyDescent="0.2">
      <c r="A2172" s="366"/>
      <c r="B2172" s="351"/>
      <c r="C2172" s="375"/>
      <c r="D2172" s="353"/>
      <c r="E2172" s="353"/>
      <c r="F2172" s="354"/>
      <c r="G2172" s="353"/>
      <c r="H2172" s="353"/>
      <c r="I2172" s="357"/>
      <c r="J2172" s="356"/>
      <c r="K2172" s="356"/>
      <c r="L2172" s="357"/>
      <c r="M2172" s="356"/>
      <c r="N2172" s="374"/>
      <c r="O2172" s="319"/>
      <c r="P2172" s="319"/>
      <c r="Q2172" s="320"/>
    </row>
    <row r="2173" spans="1:17" hidden="1" x14ac:dyDescent="0.2">
      <c r="A2173" s="366"/>
      <c r="B2173" s="351"/>
      <c r="C2173" s="375"/>
      <c r="D2173" s="353"/>
      <c r="E2173" s="353"/>
      <c r="F2173" s="354"/>
      <c r="G2173" s="353"/>
      <c r="H2173" s="353"/>
      <c r="I2173" s="357"/>
      <c r="J2173" s="356"/>
      <c r="K2173" s="356"/>
      <c r="L2173" s="357"/>
      <c r="M2173" s="356"/>
      <c r="N2173" s="374"/>
      <c r="O2173" s="319"/>
      <c r="P2173" s="319"/>
      <c r="Q2173" s="320"/>
    </row>
    <row r="2174" spans="1:17" hidden="1" x14ac:dyDescent="0.2">
      <c r="A2174" s="366"/>
      <c r="B2174" s="351"/>
      <c r="C2174" s="375"/>
      <c r="D2174" s="353"/>
      <c r="E2174" s="353"/>
      <c r="F2174" s="354"/>
      <c r="G2174" s="353"/>
      <c r="H2174" s="353"/>
      <c r="I2174" s="357"/>
      <c r="J2174" s="356"/>
      <c r="K2174" s="356"/>
      <c r="L2174" s="357"/>
      <c r="M2174" s="356"/>
      <c r="N2174" s="374"/>
      <c r="O2174" s="319"/>
      <c r="P2174" s="319"/>
      <c r="Q2174" s="320"/>
    </row>
    <row r="2175" spans="1:17" hidden="1" x14ac:dyDescent="0.2">
      <c r="A2175" s="366"/>
      <c r="B2175" s="351"/>
      <c r="C2175" s="375"/>
      <c r="D2175" s="353"/>
      <c r="E2175" s="353"/>
      <c r="F2175" s="354"/>
      <c r="G2175" s="353"/>
      <c r="H2175" s="353"/>
      <c r="I2175" s="357"/>
      <c r="J2175" s="356"/>
      <c r="K2175" s="356"/>
      <c r="L2175" s="357"/>
      <c r="M2175" s="356"/>
      <c r="N2175" s="374"/>
      <c r="O2175" s="319"/>
      <c r="P2175" s="319"/>
      <c r="Q2175" s="320"/>
    </row>
    <row r="2176" spans="1:17" hidden="1" x14ac:dyDescent="0.2">
      <c r="A2176" s="366"/>
      <c r="B2176" s="351"/>
      <c r="C2176" s="375"/>
      <c r="D2176" s="353"/>
      <c r="E2176" s="353"/>
      <c r="F2176" s="354"/>
      <c r="G2176" s="353"/>
      <c r="H2176" s="353"/>
      <c r="I2176" s="357"/>
      <c r="J2176" s="356"/>
      <c r="K2176" s="356"/>
      <c r="L2176" s="357"/>
      <c r="M2176" s="356"/>
      <c r="N2176" s="374"/>
      <c r="O2176" s="319"/>
      <c r="P2176" s="319"/>
      <c r="Q2176" s="320"/>
    </row>
    <row r="2177" spans="1:17" hidden="1" x14ac:dyDescent="0.2">
      <c r="A2177" s="366"/>
      <c r="B2177" s="351"/>
      <c r="C2177" s="375"/>
      <c r="D2177" s="353"/>
      <c r="E2177" s="353"/>
      <c r="F2177" s="354"/>
      <c r="G2177" s="353"/>
      <c r="H2177" s="353"/>
      <c r="I2177" s="357"/>
      <c r="J2177" s="356"/>
      <c r="K2177" s="356"/>
      <c r="L2177" s="357"/>
      <c r="M2177" s="356"/>
      <c r="N2177" s="374"/>
      <c r="O2177" s="319"/>
      <c r="P2177" s="319"/>
      <c r="Q2177" s="320"/>
    </row>
    <row r="2178" spans="1:17" hidden="1" x14ac:dyDescent="0.2">
      <c r="A2178" s="366"/>
      <c r="B2178" s="351"/>
      <c r="C2178" s="375"/>
      <c r="D2178" s="353"/>
      <c r="E2178" s="353"/>
      <c r="F2178" s="354"/>
      <c r="G2178" s="353"/>
      <c r="H2178" s="353"/>
      <c r="I2178" s="357"/>
      <c r="J2178" s="356"/>
      <c r="K2178" s="356"/>
      <c r="L2178" s="357"/>
      <c r="M2178" s="356"/>
      <c r="N2178" s="374"/>
      <c r="O2178" s="319"/>
      <c r="P2178" s="319"/>
      <c r="Q2178" s="320"/>
    </row>
    <row r="2179" spans="1:17" hidden="1" x14ac:dyDescent="0.2">
      <c r="A2179" s="366"/>
      <c r="B2179" s="351"/>
      <c r="C2179" s="375"/>
      <c r="D2179" s="353"/>
      <c r="E2179" s="353"/>
      <c r="F2179" s="354"/>
      <c r="G2179" s="353"/>
      <c r="H2179" s="353"/>
      <c r="I2179" s="357"/>
      <c r="J2179" s="356"/>
      <c r="K2179" s="356"/>
      <c r="L2179" s="357"/>
      <c r="M2179" s="356"/>
      <c r="N2179" s="374"/>
      <c r="O2179" s="319"/>
      <c r="P2179" s="319"/>
      <c r="Q2179" s="320"/>
    </row>
    <row r="2180" spans="1:17" hidden="1" x14ac:dyDescent="0.2">
      <c r="A2180" s="366"/>
      <c r="B2180" s="351"/>
      <c r="C2180" s="375"/>
      <c r="D2180" s="353"/>
      <c r="E2180" s="353"/>
      <c r="F2180" s="354"/>
      <c r="G2180" s="353"/>
      <c r="H2180" s="353"/>
      <c r="I2180" s="357"/>
      <c r="J2180" s="356"/>
      <c r="K2180" s="356"/>
      <c r="L2180" s="357"/>
      <c r="M2180" s="356"/>
      <c r="N2180" s="374"/>
      <c r="O2180" s="319"/>
      <c r="P2180" s="319"/>
      <c r="Q2180" s="320"/>
    </row>
    <row r="2181" spans="1:17" hidden="1" x14ac:dyDescent="0.2">
      <c r="A2181" s="366"/>
      <c r="B2181" s="351"/>
      <c r="C2181" s="375"/>
      <c r="D2181" s="353"/>
      <c r="E2181" s="353"/>
      <c r="F2181" s="354"/>
      <c r="G2181" s="353"/>
      <c r="H2181" s="353"/>
      <c r="I2181" s="357"/>
      <c r="J2181" s="356"/>
      <c r="K2181" s="356"/>
      <c r="L2181" s="357"/>
      <c r="M2181" s="356"/>
      <c r="N2181" s="374"/>
      <c r="O2181" s="319"/>
      <c r="P2181" s="319"/>
      <c r="Q2181" s="320"/>
    </row>
    <row r="2182" spans="1:17" hidden="1" x14ac:dyDescent="0.2">
      <c r="A2182" s="366"/>
      <c r="B2182" s="351"/>
      <c r="C2182" s="375"/>
      <c r="D2182" s="353"/>
      <c r="E2182" s="353"/>
      <c r="F2182" s="354"/>
      <c r="G2182" s="353"/>
      <c r="H2182" s="353"/>
      <c r="I2182" s="357"/>
      <c r="J2182" s="356"/>
      <c r="K2182" s="356"/>
      <c r="L2182" s="357"/>
      <c r="M2182" s="356"/>
      <c r="N2182" s="374"/>
      <c r="O2182" s="319"/>
      <c r="P2182" s="319"/>
      <c r="Q2182" s="320"/>
    </row>
    <row r="2183" spans="1:17" hidden="1" x14ac:dyDescent="0.2">
      <c r="A2183" s="366"/>
      <c r="B2183" s="351"/>
      <c r="C2183" s="375"/>
      <c r="D2183" s="353"/>
      <c r="E2183" s="353"/>
      <c r="F2183" s="354"/>
      <c r="G2183" s="353"/>
      <c r="H2183" s="353"/>
      <c r="I2183" s="357"/>
      <c r="J2183" s="356"/>
      <c r="K2183" s="356"/>
      <c r="L2183" s="357"/>
      <c r="M2183" s="356"/>
      <c r="N2183" s="374"/>
      <c r="O2183" s="319"/>
      <c r="P2183" s="319"/>
      <c r="Q2183" s="320"/>
    </row>
    <row r="2184" spans="1:17" hidden="1" x14ac:dyDescent="0.2">
      <c r="A2184" s="366"/>
      <c r="B2184" s="351"/>
      <c r="C2184" s="375"/>
      <c r="D2184" s="353"/>
      <c r="E2184" s="353"/>
      <c r="F2184" s="354"/>
      <c r="G2184" s="353"/>
      <c r="H2184" s="353"/>
      <c r="I2184" s="357"/>
      <c r="J2184" s="356"/>
      <c r="K2184" s="356"/>
      <c r="L2184" s="357"/>
      <c r="M2184" s="356"/>
      <c r="N2184" s="374"/>
      <c r="O2184" s="319"/>
      <c r="P2184" s="319"/>
      <c r="Q2184" s="320"/>
    </row>
    <row r="2185" spans="1:17" hidden="1" x14ac:dyDescent="0.2">
      <c r="A2185" s="366"/>
      <c r="B2185" s="351"/>
      <c r="C2185" s="375"/>
      <c r="D2185" s="353"/>
      <c r="E2185" s="353"/>
      <c r="F2185" s="354"/>
      <c r="G2185" s="353"/>
      <c r="H2185" s="353"/>
      <c r="I2185" s="357"/>
      <c r="J2185" s="356"/>
      <c r="K2185" s="356"/>
      <c r="L2185" s="357"/>
      <c r="M2185" s="356"/>
      <c r="N2185" s="374"/>
      <c r="O2185" s="319"/>
      <c r="P2185" s="319"/>
      <c r="Q2185" s="320"/>
    </row>
    <row r="2186" spans="1:17" hidden="1" x14ac:dyDescent="0.2">
      <c r="A2186" s="366"/>
      <c r="B2186" s="351"/>
      <c r="C2186" s="375"/>
      <c r="D2186" s="353"/>
      <c r="E2186" s="353"/>
      <c r="F2186" s="354"/>
      <c r="G2186" s="353"/>
      <c r="H2186" s="353"/>
      <c r="I2186" s="357"/>
      <c r="J2186" s="356"/>
      <c r="K2186" s="356"/>
      <c r="L2186" s="357"/>
      <c r="M2186" s="356"/>
      <c r="N2186" s="374"/>
      <c r="O2186" s="319"/>
      <c r="P2186" s="319"/>
      <c r="Q2186" s="320"/>
    </row>
    <row r="2187" spans="1:17" hidden="1" x14ac:dyDescent="0.2">
      <c r="A2187" s="366"/>
      <c r="B2187" s="351"/>
      <c r="C2187" s="375"/>
      <c r="D2187" s="353"/>
      <c r="E2187" s="353"/>
      <c r="F2187" s="354"/>
      <c r="G2187" s="353"/>
      <c r="H2187" s="353"/>
      <c r="I2187" s="357"/>
      <c r="J2187" s="356"/>
      <c r="K2187" s="356"/>
      <c r="L2187" s="357"/>
      <c r="M2187" s="356"/>
      <c r="N2187" s="374"/>
      <c r="O2187" s="319"/>
      <c r="P2187" s="319"/>
      <c r="Q2187" s="320"/>
    </row>
    <row r="2188" spans="1:17" hidden="1" x14ac:dyDescent="0.2">
      <c r="A2188" s="366"/>
      <c r="B2188" s="351"/>
      <c r="C2188" s="375"/>
      <c r="D2188" s="353"/>
      <c r="E2188" s="353"/>
      <c r="F2188" s="354"/>
      <c r="G2188" s="353"/>
      <c r="H2188" s="353"/>
      <c r="I2188" s="357"/>
      <c r="J2188" s="356"/>
      <c r="K2188" s="356"/>
      <c r="L2188" s="357"/>
      <c r="M2188" s="356"/>
      <c r="N2188" s="374"/>
      <c r="O2188" s="319"/>
      <c r="P2188" s="319"/>
      <c r="Q2188" s="320"/>
    </row>
    <row r="2189" spans="1:17" hidden="1" x14ac:dyDescent="0.2">
      <c r="A2189" s="366"/>
      <c r="B2189" s="351"/>
      <c r="C2189" s="375"/>
      <c r="D2189" s="353"/>
      <c r="E2189" s="353"/>
      <c r="F2189" s="354"/>
      <c r="G2189" s="353"/>
      <c r="H2189" s="353"/>
      <c r="I2189" s="357"/>
      <c r="J2189" s="356"/>
      <c r="K2189" s="356"/>
      <c r="L2189" s="357"/>
      <c r="M2189" s="356"/>
      <c r="N2189" s="374"/>
      <c r="O2189" s="319"/>
      <c r="P2189" s="319"/>
      <c r="Q2189" s="320"/>
    </row>
    <row r="2190" spans="1:17" hidden="1" x14ac:dyDescent="0.2">
      <c r="A2190" s="366"/>
      <c r="B2190" s="351"/>
      <c r="C2190" s="375"/>
      <c r="D2190" s="353"/>
      <c r="E2190" s="353"/>
      <c r="F2190" s="354"/>
      <c r="G2190" s="353"/>
      <c r="H2190" s="353"/>
      <c r="I2190" s="357"/>
      <c r="J2190" s="356"/>
      <c r="K2190" s="356"/>
      <c r="L2190" s="357"/>
      <c r="M2190" s="356"/>
      <c r="N2190" s="374"/>
      <c r="O2190" s="319"/>
      <c r="P2190" s="319"/>
      <c r="Q2190" s="320"/>
    </row>
    <row r="2191" spans="1:17" hidden="1" x14ac:dyDescent="0.2">
      <c r="A2191" s="366"/>
      <c r="B2191" s="351"/>
      <c r="C2191" s="375"/>
      <c r="D2191" s="353"/>
      <c r="E2191" s="353"/>
      <c r="F2191" s="354"/>
      <c r="G2191" s="353"/>
      <c r="H2191" s="353"/>
      <c r="I2191" s="357"/>
      <c r="J2191" s="356"/>
      <c r="K2191" s="356"/>
      <c r="L2191" s="357"/>
      <c r="M2191" s="356"/>
      <c r="N2191" s="374"/>
      <c r="O2191" s="319"/>
      <c r="P2191" s="319"/>
      <c r="Q2191" s="320"/>
    </row>
    <row r="2192" spans="1:17" hidden="1" x14ac:dyDescent="0.2">
      <c r="A2192" s="366"/>
      <c r="B2192" s="351"/>
      <c r="C2192" s="375"/>
      <c r="D2192" s="353"/>
      <c r="E2192" s="353"/>
      <c r="F2192" s="354"/>
      <c r="G2192" s="353"/>
      <c r="H2192" s="353"/>
      <c r="I2192" s="357"/>
      <c r="J2192" s="356"/>
      <c r="K2192" s="356"/>
      <c r="L2192" s="357"/>
      <c r="M2192" s="356"/>
      <c r="N2192" s="374"/>
      <c r="O2192" s="319"/>
      <c r="P2192" s="319"/>
      <c r="Q2192" s="320"/>
    </row>
    <row r="2193" spans="1:17" hidden="1" x14ac:dyDescent="0.2">
      <c r="A2193" s="366"/>
      <c r="B2193" s="351"/>
      <c r="C2193" s="375"/>
      <c r="D2193" s="353"/>
      <c r="E2193" s="353"/>
      <c r="F2193" s="354"/>
      <c r="G2193" s="353"/>
      <c r="H2193" s="353"/>
      <c r="I2193" s="357"/>
      <c r="J2193" s="356"/>
      <c r="K2193" s="356"/>
      <c r="L2193" s="357"/>
      <c r="M2193" s="356"/>
      <c r="N2193" s="374"/>
      <c r="O2193" s="319"/>
      <c r="P2193" s="319"/>
      <c r="Q2193" s="320"/>
    </row>
    <row r="2194" spans="1:17" hidden="1" x14ac:dyDescent="0.2">
      <c r="A2194" s="366"/>
      <c r="B2194" s="351"/>
      <c r="C2194" s="375"/>
      <c r="D2194" s="353"/>
      <c r="E2194" s="353"/>
      <c r="F2194" s="354"/>
      <c r="G2194" s="353"/>
      <c r="H2194" s="353"/>
      <c r="I2194" s="357"/>
      <c r="J2194" s="356"/>
      <c r="K2194" s="356"/>
      <c r="L2194" s="357"/>
      <c r="M2194" s="356"/>
      <c r="N2194" s="374"/>
      <c r="O2194" s="319"/>
      <c r="P2194" s="319"/>
      <c r="Q2194" s="320"/>
    </row>
    <row r="2195" spans="1:17" hidden="1" x14ac:dyDescent="0.2">
      <c r="A2195" s="366"/>
      <c r="B2195" s="351"/>
      <c r="C2195" s="375"/>
      <c r="D2195" s="353"/>
      <c r="E2195" s="353"/>
      <c r="F2195" s="354"/>
      <c r="G2195" s="353"/>
      <c r="H2195" s="353"/>
      <c r="I2195" s="357"/>
      <c r="J2195" s="356"/>
      <c r="K2195" s="356"/>
      <c r="L2195" s="357"/>
      <c r="M2195" s="356"/>
      <c r="N2195" s="374"/>
      <c r="O2195" s="319"/>
      <c r="P2195" s="319"/>
      <c r="Q2195" s="320"/>
    </row>
    <row r="2196" spans="1:17" hidden="1" x14ac:dyDescent="0.2">
      <c r="A2196" s="366"/>
      <c r="B2196" s="351"/>
      <c r="C2196" s="375"/>
      <c r="D2196" s="353"/>
      <c r="E2196" s="353"/>
      <c r="F2196" s="354"/>
      <c r="G2196" s="353"/>
      <c r="H2196" s="353"/>
      <c r="I2196" s="357"/>
      <c r="J2196" s="356"/>
      <c r="K2196" s="356"/>
      <c r="L2196" s="357"/>
      <c r="M2196" s="356"/>
      <c r="N2196" s="374"/>
      <c r="O2196" s="319"/>
      <c r="P2196" s="319"/>
      <c r="Q2196" s="320"/>
    </row>
    <row r="2197" spans="1:17" hidden="1" x14ac:dyDescent="0.2">
      <c r="A2197" s="366"/>
      <c r="B2197" s="351"/>
      <c r="C2197" s="375"/>
      <c r="D2197" s="353"/>
      <c r="E2197" s="353"/>
      <c r="F2197" s="354"/>
      <c r="G2197" s="353"/>
      <c r="H2197" s="353"/>
      <c r="I2197" s="357"/>
      <c r="J2197" s="356"/>
      <c r="K2197" s="356"/>
      <c r="L2197" s="357"/>
      <c r="M2197" s="356"/>
      <c r="N2197" s="374"/>
      <c r="O2197" s="319"/>
      <c r="P2197" s="319"/>
      <c r="Q2197" s="320"/>
    </row>
    <row r="2198" spans="1:17" hidden="1" x14ac:dyDescent="0.2">
      <c r="A2198" s="366"/>
      <c r="B2198" s="351"/>
      <c r="C2198" s="375"/>
      <c r="D2198" s="353"/>
      <c r="E2198" s="353"/>
      <c r="F2198" s="354"/>
      <c r="G2198" s="353"/>
      <c r="H2198" s="353"/>
      <c r="I2198" s="357"/>
      <c r="J2198" s="356"/>
      <c r="K2198" s="356"/>
      <c r="L2198" s="357"/>
      <c r="M2198" s="356"/>
      <c r="N2198" s="374"/>
      <c r="O2198" s="319"/>
      <c r="P2198" s="319"/>
      <c r="Q2198" s="320"/>
    </row>
    <row r="2199" spans="1:17" hidden="1" x14ac:dyDescent="0.2">
      <c r="A2199" s="366"/>
      <c r="B2199" s="351"/>
      <c r="C2199" s="375"/>
      <c r="D2199" s="353"/>
      <c r="E2199" s="353"/>
      <c r="F2199" s="354"/>
      <c r="G2199" s="353"/>
      <c r="H2199" s="353"/>
      <c r="I2199" s="357"/>
      <c r="J2199" s="356"/>
      <c r="K2199" s="356"/>
      <c r="L2199" s="357"/>
      <c r="M2199" s="356"/>
      <c r="N2199" s="374"/>
      <c r="O2199" s="319"/>
      <c r="P2199" s="319"/>
      <c r="Q2199" s="320"/>
    </row>
    <row r="2200" spans="1:17" hidden="1" x14ac:dyDescent="0.2">
      <c r="A2200" s="366"/>
      <c r="B2200" s="351"/>
      <c r="C2200" s="375"/>
      <c r="D2200" s="353"/>
      <c r="E2200" s="353"/>
      <c r="F2200" s="354"/>
      <c r="G2200" s="353"/>
      <c r="H2200" s="353"/>
      <c r="I2200" s="357"/>
      <c r="J2200" s="356"/>
      <c r="K2200" s="356"/>
      <c r="L2200" s="357"/>
      <c r="M2200" s="356"/>
      <c r="N2200" s="374"/>
      <c r="O2200" s="319"/>
      <c r="P2200" s="319"/>
      <c r="Q2200" s="320"/>
    </row>
    <row r="2201" spans="1:17" hidden="1" x14ac:dyDescent="0.2">
      <c r="A2201" s="366"/>
      <c r="B2201" s="351"/>
      <c r="C2201" s="375"/>
      <c r="D2201" s="353"/>
      <c r="E2201" s="353"/>
      <c r="F2201" s="354"/>
      <c r="G2201" s="353"/>
      <c r="H2201" s="353"/>
      <c r="I2201" s="357"/>
      <c r="J2201" s="356"/>
      <c r="K2201" s="356"/>
      <c r="L2201" s="357"/>
      <c r="M2201" s="356"/>
      <c r="N2201" s="374"/>
      <c r="O2201" s="319"/>
      <c r="P2201" s="319"/>
      <c r="Q2201" s="320"/>
    </row>
    <row r="2202" spans="1:17" hidden="1" x14ac:dyDescent="0.2">
      <c r="A2202" s="366"/>
      <c r="B2202" s="351"/>
      <c r="C2202" s="375"/>
      <c r="D2202" s="353"/>
      <c r="E2202" s="353"/>
      <c r="F2202" s="354"/>
      <c r="G2202" s="353"/>
      <c r="H2202" s="353"/>
      <c r="I2202" s="357"/>
      <c r="J2202" s="356"/>
      <c r="K2202" s="356"/>
      <c r="L2202" s="357"/>
      <c r="M2202" s="356"/>
      <c r="N2202" s="374"/>
      <c r="O2202" s="319"/>
      <c r="P2202" s="319"/>
      <c r="Q2202" s="320"/>
    </row>
    <row r="2203" spans="1:17" hidden="1" x14ac:dyDescent="0.2">
      <c r="A2203" s="366"/>
      <c r="B2203" s="351"/>
      <c r="C2203" s="375"/>
      <c r="D2203" s="353"/>
      <c r="E2203" s="353"/>
      <c r="F2203" s="354"/>
      <c r="G2203" s="353"/>
      <c r="H2203" s="353"/>
      <c r="I2203" s="357"/>
      <c r="J2203" s="356"/>
      <c r="K2203" s="356"/>
      <c r="L2203" s="357"/>
      <c r="M2203" s="356"/>
      <c r="N2203" s="374"/>
      <c r="O2203" s="319"/>
      <c r="P2203" s="319"/>
      <c r="Q2203" s="320"/>
    </row>
    <row r="2204" spans="1:17" hidden="1" x14ac:dyDescent="0.2">
      <c r="A2204" s="366"/>
      <c r="B2204" s="351"/>
      <c r="C2204" s="375"/>
      <c r="D2204" s="353"/>
      <c r="E2204" s="353"/>
      <c r="F2204" s="354"/>
      <c r="G2204" s="353"/>
      <c r="H2204" s="353"/>
      <c r="I2204" s="357"/>
      <c r="J2204" s="356"/>
      <c r="K2204" s="356"/>
      <c r="L2204" s="357"/>
      <c r="M2204" s="356"/>
      <c r="N2204" s="374"/>
      <c r="O2204" s="319"/>
      <c r="P2204" s="319"/>
      <c r="Q2204" s="320"/>
    </row>
    <row r="2205" spans="1:17" hidden="1" x14ac:dyDescent="0.2">
      <c r="A2205" s="366"/>
      <c r="B2205" s="351"/>
      <c r="C2205" s="375"/>
      <c r="D2205" s="353"/>
      <c r="E2205" s="353"/>
      <c r="F2205" s="354"/>
      <c r="G2205" s="353"/>
      <c r="H2205" s="353"/>
      <c r="I2205" s="357"/>
      <c r="J2205" s="356"/>
      <c r="K2205" s="356"/>
      <c r="L2205" s="357"/>
      <c r="M2205" s="356"/>
      <c r="N2205" s="374"/>
      <c r="O2205" s="319"/>
      <c r="P2205" s="319"/>
      <c r="Q2205" s="320"/>
    </row>
    <row r="2206" spans="1:17" hidden="1" x14ac:dyDescent="0.2">
      <c r="A2206" s="366"/>
      <c r="B2206" s="351"/>
      <c r="C2206" s="375"/>
      <c r="D2206" s="353"/>
      <c r="E2206" s="353"/>
      <c r="F2206" s="354"/>
      <c r="G2206" s="353"/>
      <c r="H2206" s="353"/>
      <c r="I2206" s="357"/>
      <c r="J2206" s="356"/>
      <c r="K2206" s="356"/>
      <c r="L2206" s="357"/>
      <c r="M2206" s="356"/>
      <c r="N2206" s="374"/>
      <c r="O2206" s="319"/>
      <c r="P2206" s="319"/>
      <c r="Q2206" s="320"/>
    </row>
    <row r="2207" spans="1:17" hidden="1" x14ac:dyDescent="0.2">
      <c r="A2207" s="366"/>
      <c r="B2207" s="351"/>
      <c r="C2207" s="375"/>
      <c r="D2207" s="353"/>
      <c r="E2207" s="353"/>
      <c r="F2207" s="354"/>
      <c r="G2207" s="353"/>
      <c r="H2207" s="353"/>
      <c r="I2207" s="357"/>
      <c r="J2207" s="356"/>
      <c r="K2207" s="356"/>
      <c r="L2207" s="357"/>
      <c r="M2207" s="356"/>
      <c r="N2207" s="374"/>
      <c r="O2207" s="319"/>
      <c r="P2207" s="319"/>
      <c r="Q2207" s="320"/>
    </row>
    <row r="2208" spans="1:17" hidden="1" x14ac:dyDescent="0.2">
      <c r="A2208" s="366"/>
      <c r="B2208" s="351"/>
      <c r="C2208" s="375"/>
      <c r="D2208" s="353"/>
      <c r="E2208" s="353"/>
      <c r="F2208" s="354"/>
      <c r="G2208" s="353"/>
      <c r="H2208" s="353"/>
      <c r="I2208" s="357"/>
      <c r="J2208" s="356"/>
      <c r="K2208" s="356"/>
      <c r="L2208" s="357"/>
      <c r="M2208" s="356"/>
      <c r="N2208" s="374"/>
      <c r="O2208" s="319"/>
      <c r="P2208" s="319"/>
      <c r="Q2208" s="320"/>
    </row>
    <row r="2209" spans="1:17" hidden="1" x14ac:dyDescent="0.2">
      <c r="A2209" s="366"/>
      <c r="B2209" s="351"/>
      <c r="C2209" s="375"/>
      <c r="D2209" s="353"/>
      <c r="E2209" s="353"/>
      <c r="F2209" s="354"/>
      <c r="G2209" s="353"/>
      <c r="H2209" s="353"/>
      <c r="I2209" s="357"/>
      <c r="J2209" s="356"/>
      <c r="K2209" s="356"/>
      <c r="L2209" s="357"/>
      <c r="M2209" s="356"/>
      <c r="N2209" s="374"/>
      <c r="O2209" s="319"/>
      <c r="P2209" s="319"/>
      <c r="Q2209" s="320"/>
    </row>
    <row r="2210" spans="1:17" hidden="1" x14ac:dyDescent="0.2">
      <c r="A2210" s="366"/>
      <c r="B2210" s="351"/>
      <c r="C2210" s="375"/>
      <c r="D2210" s="353"/>
      <c r="E2210" s="353"/>
      <c r="F2210" s="354"/>
      <c r="G2210" s="353"/>
      <c r="H2210" s="353"/>
      <c r="I2210" s="357"/>
      <c r="J2210" s="356"/>
      <c r="K2210" s="356"/>
      <c r="L2210" s="357"/>
      <c r="M2210" s="356"/>
      <c r="N2210" s="374"/>
      <c r="O2210" s="319"/>
      <c r="P2210" s="319"/>
      <c r="Q2210" s="320"/>
    </row>
    <row r="2211" spans="1:17" hidden="1" x14ac:dyDescent="0.2">
      <c r="A2211" s="366"/>
      <c r="B2211" s="351"/>
      <c r="C2211" s="375"/>
      <c r="D2211" s="353"/>
      <c r="E2211" s="353"/>
      <c r="F2211" s="354"/>
      <c r="G2211" s="353"/>
      <c r="H2211" s="353"/>
      <c r="I2211" s="357"/>
      <c r="J2211" s="356"/>
      <c r="K2211" s="356"/>
      <c r="L2211" s="357"/>
      <c r="M2211" s="356"/>
      <c r="N2211" s="374"/>
      <c r="O2211" s="319"/>
      <c r="P2211" s="319"/>
      <c r="Q2211" s="320"/>
    </row>
    <row r="2212" spans="1:17" hidden="1" x14ac:dyDescent="0.2">
      <c r="A2212" s="366"/>
      <c r="B2212" s="351"/>
      <c r="C2212" s="375"/>
      <c r="D2212" s="353"/>
      <c r="E2212" s="353"/>
      <c r="F2212" s="354"/>
      <c r="G2212" s="353"/>
      <c r="H2212" s="353"/>
      <c r="I2212" s="357"/>
      <c r="J2212" s="356"/>
      <c r="K2212" s="356"/>
      <c r="L2212" s="357"/>
      <c r="M2212" s="356"/>
      <c r="N2212" s="374"/>
      <c r="O2212" s="319"/>
      <c r="P2212" s="319"/>
      <c r="Q2212" s="320"/>
    </row>
    <row r="2213" spans="1:17" hidden="1" x14ac:dyDescent="0.2">
      <c r="A2213" s="366"/>
      <c r="B2213" s="351"/>
      <c r="C2213" s="375"/>
      <c r="D2213" s="353"/>
      <c r="E2213" s="353"/>
      <c r="F2213" s="354"/>
      <c r="G2213" s="353"/>
      <c r="H2213" s="353"/>
      <c r="I2213" s="357"/>
      <c r="J2213" s="356"/>
      <c r="K2213" s="356"/>
      <c r="L2213" s="357"/>
      <c r="M2213" s="356"/>
      <c r="N2213" s="374"/>
      <c r="O2213" s="319"/>
      <c r="P2213" s="319"/>
      <c r="Q2213" s="320"/>
    </row>
    <row r="2214" spans="1:17" hidden="1" x14ac:dyDescent="0.2">
      <c r="A2214" s="366"/>
      <c r="B2214" s="351"/>
      <c r="C2214" s="375"/>
      <c r="D2214" s="353"/>
      <c r="E2214" s="353"/>
      <c r="F2214" s="354"/>
      <c r="G2214" s="353"/>
      <c r="H2214" s="353"/>
      <c r="I2214" s="357"/>
      <c r="J2214" s="356"/>
      <c r="K2214" s="356"/>
      <c r="L2214" s="357"/>
      <c r="M2214" s="356"/>
      <c r="N2214" s="374"/>
      <c r="O2214" s="319"/>
      <c r="P2214" s="319"/>
      <c r="Q2214" s="320"/>
    </row>
    <row r="2215" spans="1:17" hidden="1" x14ac:dyDescent="0.2">
      <c r="A2215" s="366"/>
      <c r="B2215" s="351"/>
      <c r="C2215" s="375"/>
      <c r="D2215" s="353"/>
      <c r="E2215" s="353"/>
      <c r="F2215" s="354"/>
      <c r="G2215" s="353"/>
      <c r="H2215" s="353"/>
      <c r="I2215" s="357"/>
      <c r="J2215" s="356"/>
      <c r="K2215" s="356"/>
      <c r="L2215" s="357"/>
      <c r="M2215" s="356"/>
      <c r="N2215" s="374"/>
      <c r="O2215" s="319"/>
      <c r="P2215" s="319"/>
      <c r="Q2215" s="320"/>
    </row>
    <row r="2216" spans="1:17" hidden="1" x14ac:dyDescent="0.2">
      <c r="A2216" s="366"/>
      <c r="B2216" s="351"/>
      <c r="C2216" s="375"/>
      <c r="D2216" s="353"/>
      <c r="E2216" s="353"/>
      <c r="F2216" s="354"/>
      <c r="G2216" s="353"/>
      <c r="H2216" s="353"/>
      <c r="I2216" s="357"/>
      <c r="J2216" s="356"/>
      <c r="K2216" s="356"/>
      <c r="L2216" s="357"/>
      <c r="M2216" s="356"/>
      <c r="N2216" s="374"/>
      <c r="O2216" s="319"/>
      <c r="P2216" s="319"/>
      <c r="Q2216" s="320"/>
    </row>
    <row r="2217" spans="1:17" hidden="1" x14ac:dyDescent="0.2">
      <c r="A2217" s="366"/>
      <c r="B2217" s="351"/>
      <c r="C2217" s="375"/>
      <c r="D2217" s="353"/>
      <c r="E2217" s="353"/>
      <c r="F2217" s="354"/>
      <c r="G2217" s="353"/>
      <c r="H2217" s="353"/>
      <c r="I2217" s="357"/>
      <c r="J2217" s="356"/>
      <c r="K2217" s="356"/>
      <c r="L2217" s="357"/>
      <c r="M2217" s="356"/>
      <c r="N2217" s="374"/>
      <c r="O2217" s="319"/>
      <c r="P2217" s="319"/>
      <c r="Q2217" s="320"/>
    </row>
    <row r="2218" spans="1:17" hidden="1" x14ac:dyDescent="0.2">
      <c r="A2218" s="366"/>
      <c r="B2218" s="351"/>
      <c r="C2218" s="375"/>
      <c r="D2218" s="353"/>
      <c r="E2218" s="353"/>
      <c r="F2218" s="354"/>
      <c r="G2218" s="353"/>
      <c r="H2218" s="353"/>
      <c r="I2218" s="357"/>
      <c r="J2218" s="356"/>
      <c r="K2218" s="356"/>
      <c r="L2218" s="357"/>
      <c r="M2218" s="356"/>
      <c r="N2218" s="374"/>
      <c r="O2218" s="319"/>
      <c r="P2218" s="319"/>
      <c r="Q2218" s="320"/>
    </row>
    <row r="2219" spans="1:17" hidden="1" x14ac:dyDescent="0.2">
      <c r="A2219" s="366"/>
      <c r="B2219" s="351"/>
      <c r="C2219" s="375"/>
      <c r="D2219" s="353"/>
      <c r="E2219" s="353"/>
      <c r="F2219" s="354"/>
      <c r="G2219" s="353"/>
      <c r="H2219" s="353"/>
      <c r="I2219" s="357"/>
      <c r="J2219" s="356"/>
      <c r="K2219" s="356"/>
      <c r="L2219" s="357"/>
      <c r="M2219" s="356"/>
      <c r="N2219" s="374"/>
      <c r="O2219" s="319"/>
      <c r="P2219" s="319"/>
      <c r="Q2219" s="320"/>
    </row>
    <row r="2220" spans="1:17" hidden="1" x14ac:dyDescent="0.2">
      <c r="A2220" s="366"/>
      <c r="B2220" s="351"/>
      <c r="C2220" s="375"/>
      <c r="D2220" s="353"/>
      <c r="E2220" s="353"/>
      <c r="F2220" s="354"/>
      <c r="G2220" s="353"/>
      <c r="H2220" s="353"/>
      <c r="I2220" s="357"/>
      <c r="J2220" s="356"/>
      <c r="K2220" s="356"/>
      <c r="L2220" s="357"/>
      <c r="M2220" s="356"/>
      <c r="N2220" s="374"/>
      <c r="O2220" s="319"/>
      <c r="P2220" s="319"/>
      <c r="Q2220" s="320"/>
    </row>
    <row r="2221" spans="1:17" hidden="1" x14ac:dyDescent="0.2">
      <c r="A2221" s="366"/>
      <c r="B2221" s="351"/>
      <c r="C2221" s="375"/>
      <c r="D2221" s="353"/>
      <c r="E2221" s="353"/>
      <c r="F2221" s="354"/>
      <c r="G2221" s="353"/>
      <c r="H2221" s="353"/>
      <c r="I2221" s="357"/>
      <c r="J2221" s="356"/>
      <c r="K2221" s="356"/>
      <c r="L2221" s="357"/>
      <c r="M2221" s="356"/>
      <c r="N2221" s="374"/>
      <c r="O2221" s="319"/>
      <c r="P2221" s="319"/>
      <c r="Q2221" s="320"/>
    </row>
    <row r="2222" spans="1:17" hidden="1" x14ac:dyDescent="0.2">
      <c r="A2222" s="366"/>
      <c r="B2222" s="351"/>
      <c r="C2222" s="375"/>
      <c r="D2222" s="353"/>
      <c r="E2222" s="353"/>
      <c r="F2222" s="354"/>
      <c r="G2222" s="353"/>
      <c r="H2222" s="353"/>
      <c r="I2222" s="357"/>
      <c r="J2222" s="356"/>
      <c r="K2222" s="356"/>
      <c r="L2222" s="357"/>
      <c r="M2222" s="356"/>
      <c r="N2222" s="374"/>
      <c r="O2222" s="319"/>
      <c r="P2222" s="319"/>
      <c r="Q2222" s="320"/>
    </row>
    <row r="2223" spans="1:17" hidden="1" x14ac:dyDescent="0.2">
      <c r="A2223" s="366"/>
      <c r="B2223" s="351"/>
      <c r="C2223" s="375"/>
      <c r="D2223" s="353"/>
      <c r="E2223" s="353"/>
      <c r="F2223" s="354"/>
      <c r="G2223" s="353"/>
      <c r="H2223" s="353"/>
      <c r="I2223" s="357"/>
      <c r="J2223" s="356"/>
      <c r="K2223" s="356"/>
      <c r="L2223" s="357"/>
      <c r="M2223" s="356"/>
      <c r="N2223" s="374"/>
      <c r="O2223" s="319"/>
      <c r="P2223" s="319"/>
      <c r="Q2223" s="320"/>
    </row>
    <row r="2224" spans="1:17" hidden="1" x14ac:dyDescent="0.2">
      <c r="A2224" s="366"/>
      <c r="B2224" s="351"/>
      <c r="C2224" s="375"/>
      <c r="D2224" s="353"/>
      <c r="E2224" s="353"/>
      <c r="F2224" s="354"/>
      <c r="G2224" s="353"/>
      <c r="H2224" s="353"/>
      <c r="I2224" s="357"/>
      <c r="J2224" s="356"/>
      <c r="K2224" s="356"/>
      <c r="L2224" s="357"/>
      <c r="M2224" s="356"/>
      <c r="N2224" s="374"/>
      <c r="O2224" s="319"/>
      <c r="P2224" s="319"/>
      <c r="Q2224" s="320"/>
    </row>
    <row r="2225" spans="1:17" hidden="1" x14ac:dyDescent="0.2">
      <c r="A2225" s="366"/>
      <c r="B2225" s="351"/>
      <c r="C2225" s="375"/>
      <c r="D2225" s="353"/>
      <c r="E2225" s="353"/>
      <c r="F2225" s="354"/>
      <c r="G2225" s="353"/>
      <c r="H2225" s="353"/>
      <c r="I2225" s="357"/>
      <c r="J2225" s="356"/>
      <c r="K2225" s="356"/>
      <c r="L2225" s="357"/>
      <c r="M2225" s="356"/>
      <c r="N2225" s="374"/>
      <c r="O2225" s="319"/>
      <c r="P2225" s="319"/>
      <c r="Q2225" s="320"/>
    </row>
    <row r="2226" spans="1:17" hidden="1" x14ac:dyDescent="0.2">
      <c r="A2226" s="366"/>
      <c r="B2226" s="351"/>
      <c r="C2226" s="375"/>
      <c r="D2226" s="353"/>
      <c r="E2226" s="353"/>
      <c r="F2226" s="354"/>
      <c r="G2226" s="353"/>
      <c r="H2226" s="353"/>
      <c r="I2226" s="357"/>
      <c r="J2226" s="356"/>
      <c r="K2226" s="356"/>
      <c r="L2226" s="357"/>
      <c r="M2226" s="356"/>
      <c r="N2226" s="374"/>
      <c r="O2226" s="319"/>
      <c r="P2226" s="319"/>
      <c r="Q2226" s="320"/>
    </row>
    <row r="2227" spans="1:17" hidden="1" x14ac:dyDescent="0.2">
      <c r="A2227" s="366"/>
      <c r="B2227" s="351"/>
      <c r="C2227" s="375"/>
      <c r="D2227" s="353"/>
      <c r="E2227" s="353"/>
      <c r="F2227" s="354"/>
      <c r="G2227" s="353"/>
      <c r="H2227" s="353"/>
      <c r="I2227" s="357"/>
      <c r="J2227" s="356"/>
      <c r="K2227" s="356"/>
      <c r="L2227" s="357"/>
      <c r="M2227" s="356"/>
      <c r="N2227" s="374"/>
      <c r="O2227" s="319"/>
      <c r="P2227" s="319"/>
      <c r="Q2227" s="320"/>
    </row>
    <row r="2228" spans="1:17" hidden="1" x14ac:dyDescent="0.2">
      <c r="A2228" s="366"/>
      <c r="B2228" s="351"/>
      <c r="C2228" s="375"/>
      <c r="D2228" s="353"/>
      <c r="E2228" s="353"/>
      <c r="F2228" s="354"/>
      <c r="G2228" s="353"/>
      <c r="H2228" s="353"/>
      <c r="I2228" s="357"/>
      <c r="J2228" s="356"/>
      <c r="K2228" s="356"/>
      <c r="L2228" s="357"/>
      <c r="M2228" s="356"/>
      <c r="N2228" s="374"/>
      <c r="O2228" s="319"/>
      <c r="P2228" s="319"/>
      <c r="Q2228" s="320"/>
    </row>
    <row r="2229" spans="1:17" hidden="1" x14ac:dyDescent="0.2">
      <c r="A2229" s="366"/>
      <c r="B2229" s="351"/>
      <c r="C2229" s="375"/>
      <c r="D2229" s="353"/>
      <c r="E2229" s="353"/>
      <c r="F2229" s="354"/>
      <c r="G2229" s="353"/>
      <c r="H2229" s="353"/>
      <c r="I2229" s="357"/>
      <c r="J2229" s="356"/>
      <c r="K2229" s="356"/>
      <c r="L2229" s="357"/>
      <c r="M2229" s="356"/>
      <c r="N2229" s="374"/>
      <c r="O2229" s="319"/>
      <c r="P2229" s="319"/>
      <c r="Q2229" s="320"/>
    </row>
    <row r="2230" spans="1:17" hidden="1" x14ac:dyDescent="0.2">
      <c r="A2230" s="366"/>
      <c r="B2230" s="351"/>
      <c r="C2230" s="375"/>
      <c r="D2230" s="353"/>
      <c r="E2230" s="353"/>
      <c r="F2230" s="354"/>
      <c r="G2230" s="353"/>
      <c r="H2230" s="353"/>
      <c r="I2230" s="357"/>
      <c r="J2230" s="356"/>
      <c r="K2230" s="356"/>
      <c r="L2230" s="357"/>
      <c r="M2230" s="356"/>
      <c r="N2230" s="374"/>
      <c r="O2230" s="319"/>
      <c r="P2230" s="319"/>
      <c r="Q2230" s="320"/>
    </row>
    <row r="2231" spans="1:17" hidden="1" x14ac:dyDescent="0.2">
      <c r="A2231" s="366"/>
      <c r="B2231" s="351"/>
      <c r="C2231" s="375"/>
      <c r="D2231" s="353"/>
      <c r="E2231" s="353"/>
      <c r="F2231" s="354"/>
      <c r="G2231" s="353"/>
      <c r="H2231" s="353"/>
      <c r="I2231" s="357"/>
      <c r="J2231" s="356"/>
      <c r="K2231" s="356"/>
      <c r="L2231" s="357"/>
      <c r="M2231" s="356"/>
      <c r="N2231" s="374"/>
      <c r="O2231" s="319"/>
      <c r="P2231" s="319"/>
      <c r="Q2231" s="320"/>
    </row>
    <row r="2232" spans="1:17" hidden="1" x14ac:dyDescent="0.2">
      <c r="A2232" s="366"/>
      <c r="B2232" s="351"/>
      <c r="C2232" s="375"/>
      <c r="D2232" s="353"/>
      <c r="E2232" s="353"/>
      <c r="F2232" s="354"/>
      <c r="G2232" s="353"/>
      <c r="H2232" s="353"/>
      <c r="I2232" s="357"/>
      <c r="J2232" s="356"/>
      <c r="K2232" s="356"/>
      <c r="L2232" s="357"/>
      <c r="M2232" s="356"/>
      <c r="N2232" s="374"/>
      <c r="O2232" s="319"/>
      <c r="P2232" s="319"/>
      <c r="Q2232" s="320"/>
    </row>
    <row r="2233" spans="1:17" hidden="1" x14ac:dyDescent="0.2">
      <c r="A2233" s="366"/>
      <c r="B2233" s="351"/>
      <c r="C2233" s="375"/>
      <c r="D2233" s="353"/>
      <c r="E2233" s="353"/>
      <c r="F2233" s="354"/>
      <c r="G2233" s="353"/>
      <c r="H2233" s="353"/>
      <c r="I2233" s="357"/>
      <c r="J2233" s="356"/>
      <c r="K2233" s="356"/>
      <c r="L2233" s="357"/>
      <c r="M2233" s="356"/>
      <c r="N2233" s="374"/>
      <c r="O2233" s="319"/>
      <c r="P2233" s="319"/>
      <c r="Q2233" s="320"/>
    </row>
    <row r="2234" spans="1:17" hidden="1" x14ac:dyDescent="0.2">
      <c r="A2234" s="366"/>
      <c r="B2234" s="351"/>
      <c r="C2234" s="375"/>
      <c r="D2234" s="353"/>
      <c r="E2234" s="353"/>
      <c r="F2234" s="354"/>
      <c r="G2234" s="353"/>
      <c r="H2234" s="353"/>
      <c r="I2234" s="357"/>
      <c r="J2234" s="356"/>
      <c r="K2234" s="356"/>
      <c r="L2234" s="357"/>
      <c r="M2234" s="356"/>
      <c r="N2234" s="374"/>
      <c r="O2234" s="319"/>
      <c r="P2234" s="319"/>
      <c r="Q2234" s="320"/>
    </row>
    <row r="2235" spans="1:17" hidden="1" x14ac:dyDescent="0.2">
      <c r="A2235" s="366"/>
      <c r="B2235" s="351"/>
      <c r="C2235" s="375"/>
      <c r="D2235" s="353"/>
      <c r="E2235" s="353"/>
      <c r="F2235" s="354"/>
      <c r="G2235" s="353"/>
      <c r="H2235" s="353"/>
      <c r="I2235" s="357"/>
      <c r="J2235" s="356"/>
      <c r="K2235" s="356"/>
      <c r="L2235" s="357"/>
      <c r="M2235" s="356"/>
      <c r="N2235" s="374"/>
      <c r="O2235" s="319"/>
      <c r="P2235" s="319"/>
      <c r="Q2235" s="320"/>
    </row>
    <row r="2236" spans="1:17" hidden="1" x14ac:dyDescent="0.2">
      <c r="A2236" s="366"/>
      <c r="B2236" s="351"/>
      <c r="C2236" s="375"/>
      <c r="D2236" s="353"/>
      <c r="E2236" s="353"/>
      <c r="F2236" s="354"/>
      <c r="G2236" s="353"/>
      <c r="H2236" s="353"/>
      <c r="I2236" s="357"/>
      <c r="J2236" s="356"/>
      <c r="K2236" s="356"/>
      <c r="L2236" s="357"/>
      <c r="M2236" s="356"/>
      <c r="N2236" s="374"/>
      <c r="O2236" s="319"/>
      <c r="P2236" s="319"/>
      <c r="Q2236" s="320"/>
    </row>
    <row r="2237" spans="1:17" hidden="1" x14ac:dyDescent="0.2">
      <c r="A2237" s="366"/>
      <c r="B2237" s="351"/>
      <c r="C2237" s="375"/>
      <c r="D2237" s="353"/>
      <c r="E2237" s="353"/>
      <c r="F2237" s="354"/>
      <c r="G2237" s="353"/>
      <c r="H2237" s="353"/>
      <c r="I2237" s="357"/>
      <c r="J2237" s="356"/>
      <c r="K2237" s="356"/>
      <c r="L2237" s="357"/>
      <c r="M2237" s="356"/>
      <c r="N2237" s="374"/>
      <c r="O2237" s="319"/>
      <c r="P2237" s="319"/>
      <c r="Q2237" s="320"/>
    </row>
    <row r="2238" spans="1:17" hidden="1" x14ac:dyDescent="0.2">
      <c r="A2238" s="366"/>
      <c r="B2238" s="351"/>
      <c r="C2238" s="375"/>
      <c r="D2238" s="353"/>
      <c r="E2238" s="353"/>
      <c r="F2238" s="354"/>
      <c r="G2238" s="353"/>
      <c r="H2238" s="353"/>
      <c r="I2238" s="357"/>
      <c r="J2238" s="356"/>
      <c r="K2238" s="356"/>
      <c r="L2238" s="357"/>
      <c r="M2238" s="356"/>
      <c r="N2238" s="374"/>
      <c r="O2238" s="319"/>
      <c r="P2238" s="319"/>
      <c r="Q2238" s="320"/>
    </row>
    <row r="2239" spans="1:17" hidden="1" x14ac:dyDescent="0.2">
      <c r="A2239" s="366"/>
      <c r="B2239" s="351"/>
      <c r="C2239" s="375"/>
      <c r="D2239" s="353"/>
      <c r="E2239" s="353"/>
      <c r="F2239" s="354"/>
      <c r="G2239" s="353"/>
      <c r="H2239" s="353"/>
      <c r="I2239" s="357"/>
      <c r="J2239" s="356"/>
      <c r="K2239" s="356"/>
      <c r="L2239" s="357"/>
      <c r="M2239" s="356"/>
      <c r="N2239" s="374"/>
      <c r="O2239" s="319"/>
      <c r="P2239" s="319"/>
      <c r="Q2239" s="320"/>
    </row>
    <row r="2240" spans="1:17" hidden="1" x14ac:dyDescent="0.2">
      <c r="A2240" s="366"/>
      <c r="B2240" s="351"/>
      <c r="C2240" s="375"/>
      <c r="D2240" s="353"/>
      <c r="E2240" s="353"/>
      <c r="F2240" s="354"/>
      <c r="G2240" s="353"/>
      <c r="H2240" s="353"/>
      <c r="I2240" s="357"/>
      <c r="J2240" s="356"/>
      <c r="K2240" s="356"/>
      <c r="L2240" s="357"/>
      <c r="M2240" s="356"/>
      <c r="N2240" s="374"/>
      <c r="O2240" s="319"/>
      <c r="P2240" s="319"/>
      <c r="Q2240" s="320"/>
    </row>
    <row r="2241" spans="1:17" hidden="1" x14ac:dyDescent="0.2">
      <c r="A2241" s="366"/>
      <c r="B2241" s="351"/>
      <c r="C2241" s="375"/>
      <c r="D2241" s="353"/>
      <c r="E2241" s="353"/>
      <c r="F2241" s="354"/>
      <c r="G2241" s="353"/>
      <c r="H2241" s="353"/>
      <c r="I2241" s="357"/>
      <c r="J2241" s="356"/>
      <c r="K2241" s="356"/>
      <c r="L2241" s="357"/>
      <c r="M2241" s="356"/>
      <c r="N2241" s="374"/>
      <c r="O2241" s="319"/>
      <c r="P2241" s="319"/>
      <c r="Q2241" s="320"/>
    </row>
    <row r="2242" spans="1:17" hidden="1" x14ac:dyDescent="0.2">
      <c r="A2242" s="366"/>
      <c r="B2242" s="351"/>
      <c r="C2242" s="375"/>
      <c r="D2242" s="353"/>
      <c r="E2242" s="353"/>
      <c r="F2242" s="354"/>
      <c r="G2242" s="353"/>
      <c r="H2242" s="353"/>
      <c r="I2242" s="357"/>
      <c r="J2242" s="356"/>
      <c r="K2242" s="356"/>
      <c r="L2242" s="357"/>
      <c r="M2242" s="356"/>
      <c r="N2242" s="374"/>
      <c r="O2242" s="319"/>
      <c r="P2242" s="319"/>
      <c r="Q2242" s="320"/>
    </row>
    <row r="2243" spans="1:17" hidden="1" x14ac:dyDescent="0.2">
      <c r="A2243" s="366"/>
      <c r="B2243" s="351"/>
      <c r="C2243" s="375"/>
      <c r="D2243" s="353"/>
      <c r="E2243" s="353"/>
      <c r="F2243" s="354"/>
      <c r="G2243" s="353"/>
      <c r="H2243" s="353"/>
      <c r="I2243" s="357"/>
      <c r="J2243" s="356"/>
      <c r="K2243" s="356"/>
      <c r="L2243" s="357"/>
      <c r="M2243" s="356"/>
      <c r="N2243" s="374"/>
      <c r="O2243" s="319"/>
      <c r="P2243" s="319"/>
      <c r="Q2243" s="320"/>
    </row>
    <row r="2244" spans="1:17" hidden="1" x14ac:dyDescent="0.2">
      <c r="A2244" s="366"/>
      <c r="B2244" s="351"/>
      <c r="C2244" s="375"/>
      <c r="D2244" s="353"/>
      <c r="E2244" s="353"/>
      <c r="F2244" s="354"/>
      <c r="G2244" s="353"/>
      <c r="H2244" s="353"/>
      <c r="I2244" s="357"/>
      <c r="J2244" s="356"/>
      <c r="K2244" s="356"/>
      <c r="L2244" s="357"/>
      <c r="M2244" s="356"/>
      <c r="N2244" s="374"/>
      <c r="O2244" s="319"/>
      <c r="P2244" s="319"/>
      <c r="Q2244" s="320"/>
    </row>
    <row r="2245" spans="1:17" hidden="1" x14ac:dyDescent="0.2">
      <c r="A2245" s="366"/>
      <c r="B2245" s="351"/>
      <c r="C2245" s="375"/>
      <c r="D2245" s="353"/>
      <c r="E2245" s="353"/>
      <c r="F2245" s="354"/>
      <c r="G2245" s="353"/>
      <c r="H2245" s="353"/>
      <c r="I2245" s="357"/>
      <c r="J2245" s="356"/>
      <c r="K2245" s="356"/>
      <c r="L2245" s="357"/>
      <c r="M2245" s="356"/>
      <c r="N2245" s="374"/>
      <c r="O2245" s="319"/>
      <c r="P2245" s="319"/>
      <c r="Q2245" s="320"/>
    </row>
    <row r="2246" spans="1:17" hidden="1" x14ac:dyDescent="0.2">
      <c r="A2246" s="366"/>
      <c r="B2246" s="351"/>
      <c r="C2246" s="375"/>
      <c r="D2246" s="353"/>
      <c r="E2246" s="353"/>
      <c r="F2246" s="354"/>
      <c r="G2246" s="353"/>
      <c r="H2246" s="353"/>
      <c r="I2246" s="357"/>
      <c r="J2246" s="356"/>
      <c r="K2246" s="356"/>
      <c r="L2246" s="357"/>
      <c r="M2246" s="356"/>
      <c r="N2246" s="374"/>
      <c r="O2246" s="319"/>
      <c r="P2246" s="319"/>
      <c r="Q2246" s="320"/>
    </row>
    <row r="2247" spans="1:17" hidden="1" x14ac:dyDescent="0.2">
      <c r="A2247" s="366"/>
      <c r="B2247" s="351"/>
      <c r="C2247" s="375"/>
      <c r="D2247" s="353"/>
      <c r="E2247" s="353"/>
      <c r="F2247" s="354"/>
      <c r="G2247" s="353"/>
      <c r="H2247" s="353"/>
      <c r="I2247" s="357"/>
      <c r="J2247" s="356"/>
      <c r="K2247" s="356"/>
      <c r="L2247" s="357"/>
      <c r="M2247" s="356"/>
      <c r="N2247" s="374"/>
      <c r="O2247" s="319"/>
      <c r="P2247" s="319"/>
      <c r="Q2247" s="320"/>
    </row>
    <row r="2248" spans="1:17" hidden="1" x14ac:dyDescent="0.2">
      <c r="A2248" s="366"/>
      <c r="B2248" s="351"/>
      <c r="C2248" s="375"/>
      <c r="D2248" s="353"/>
      <c r="E2248" s="353"/>
      <c r="F2248" s="354"/>
      <c r="G2248" s="353"/>
      <c r="H2248" s="353"/>
      <c r="I2248" s="357"/>
      <c r="J2248" s="356"/>
      <c r="K2248" s="356"/>
      <c r="L2248" s="357"/>
      <c r="M2248" s="356"/>
      <c r="N2248" s="374"/>
      <c r="O2248" s="319"/>
      <c r="P2248" s="319"/>
      <c r="Q2248" s="320"/>
    </row>
    <row r="2249" spans="1:17" hidden="1" x14ac:dyDescent="0.2">
      <c r="A2249" s="366"/>
      <c r="B2249" s="351"/>
      <c r="C2249" s="375"/>
      <c r="D2249" s="353"/>
      <c r="E2249" s="353"/>
      <c r="F2249" s="354"/>
      <c r="G2249" s="353"/>
      <c r="H2249" s="353"/>
      <c r="I2249" s="357"/>
      <c r="J2249" s="356"/>
      <c r="K2249" s="356"/>
      <c r="L2249" s="357"/>
      <c r="M2249" s="356"/>
      <c r="N2249" s="374"/>
      <c r="O2249" s="319"/>
      <c r="P2249" s="319"/>
      <c r="Q2249" s="320"/>
    </row>
    <row r="2250" spans="1:17" hidden="1" x14ac:dyDescent="0.2">
      <c r="A2250" s="366"/>
      <c r="B2250" s="351"/>
      <c r="C2250" s="375"/>
      <c r="D2250" s="353"/>
      <c r="E2250" s="353"/>
      <c r="F2250" s="354"/>
      <c r="G2250" s="353"/>
      <c r="H2250" s="353"/>
      <c r="I2250" s="357"/>
      <c r="J2250" s="356"/>
      <c r="K2250" s="356"/>
      <c r="L2250" s="357"/>
      <c r="M2250" s="356"/>
      <c r="N2250" s="374"/>
      <c r="O2250" s="319"/>
      <c r="P2250" s="319"/>
      <c r="Q2250" s="320"/>
    </row>
    <row r="2251" spans="1:17" hidden="1" x14ac:dyDescent="0.2">
      <c r="A2251" s="366"/>
      <c r="B2251" s="351"/>
      <c r="C2251" s="375"/>
      <c r="D2251" s="353"/>
      <c r="E2251" s="353"/>
      <c r="F2251" s="354"/>
      <c r="G2251" s="353"/>
      <c r="H2251" s="353"/>
      <c r="I2251" s="357"/>
      <c r="J2251" s="356"/>
      <c r="K2251" s="356"/>
      <c r="L2251" s="357"/>
      <c r="M2251" s="356"/>
      <c r="N2251" s="374"/>
      <c r="O2251" s="319"/>
      <c r="P2251" s="319"/>
      <c r="Q2251" s="320"/>
    </row>
    <row r="2252" spans="1:17" hidden="1" x14ac:dyDescent="0.2">
      <c r="A2252" s="366"/>
      <c r="B2252" s="351"/>
      <c r="C2252" s="375"/>
      <c r="D2252" s="353"/>
      <c r="E2252" s="353"/>
      <c r="F2252" s="354"/>
      <c r="G2252" s="353"/>
      <c r="H2252" s="353"/>
      <c r="I2252" s="357"/>
      <c r="J2252" s="356"/>
      <c r="K2252" s="356"/>
      <c r="L2252" s="357"/>
      <c r="M2252" s="356"/>
      <c r="N2252" s="374"/>
      <c r="O2252" s="319"/>
      <c r="P2252" s="319"/>
      <c r="Q2252" s="320"/>
    </row>
    <row r="2253" spans="1:17" hidden="1" x14ac:dyDescent="0.2">
      <c r="A2253" s="366"/>
      <c r="B2253" s="351"/>
      <c r="C2253" s="375"/>
      <c r="D2253" s="353"/>
      <c r="E2253" s="353"/>
      <c r="F2253" s="354"/>
      <c r="G2253" s="353"/>
      <c r="H2253" s="353"/>
      <c r="I2253" s="357"/>
      <c r="J2253" s="356"/>
      <c r="K2253" s="356"/>
      <c r="L2253" s="357"/>
      <c r="M2253" s="356"/>
      <c r="N2253" s="374"/>
      <c r="O2253" s="319"/>
      <c r="P2253" s="319"/>
      <c r="Q2253" s="320"/>
    </row>
    <row r="2254" spans="1:17" hidden="1" x14ac:dyDescent="0.2">
      <c r="A2254" s="366"/>
      <c r="B2254" s="351"/>
      <c r="C2254" s="375"/>
      <c r="D2254" s="353"/>
      <c r="E2254" s="353"/>
      <c r="F2254" s="354"/>
      <c r="G2254" s="353"/>
      <c r="H2254" s="353"/>
      <c r="I2254" s="357"/>
      <c r="J2254" s="356"/>
      <c r="K2254" s="356"/>
      <c r="L2254" s="357"/>
      <c r="M2254" s="356"/>
      <c r="N2254" s="374"/>
      <c r="O2254" s="319"/>
      <c r="P2254" s="319"/>
      <c r="Q2254" s="320"/>
    </row>
    <row r="2255" spans="1:17" hidden="1" x14ac:dyDescent="0.2">
      <c r="A2255" s="366"/>
      <c r="B2255" s="351"/>
      <c r="C2255" s="375"/>
      <c r="D2255" s="353"/>
      <c r="E2255" s="353"/>
      <c r="F2255" s="354"/>
      <c r="G2255" s="353"/>
      <c r="H2255" s="353"/>
      <c r="I2255" s="357"/>
      <c r="J2255" s="356"/>
      <c r="K2255" s="356"/>
      <c r="L2255" s="357"/>
      <c r="M2255" s="356"/>
      <c r="N2255" s="374"/>
      <c r="O2255" s="319"/>
      <c r="P2255" s="319"/>
      <c r="Q2255" s="320"/>
    </row>
    <row r="2256" spans="1:17" hidden="1" x14ac:dyDescent="0.2">
      <c r="A2256" s="366"/>
      <c r="B2256" s="351"/>
      <c r="C2256" s="375"/>
      <c r="D2256" s="353"/>
      <c r="E2256" s="353"/>
      <c r="F2256" s="354"/>
      <c r="G2256" s="353"/>
      <c r="H2256" s="353"/>
      <c r="I2256" s="357"/>
      <c r="J2256" s="356"/>
      <c r="K2256" s="356"/>
      <c r="L2256" s="357"/>
      <c r="M2256" s="356"/>
      <c r="N2256" s="374"/>
      <c r="O2256" s="319"/>
      <c r="P2256" s="319"/>
      <c r="Q2256" s="320"/>
    </row>
    <row r="2257" spans="1:17" hidden="1" x14ac:dyDescent="0.2">
      <c r="A2257" s="366"/>
      <c r="B2257" s="351"/>
      <c r="C2257" s="375"/>
      <c r="D2257" s="353"/>
      <c r="E2257" s="353"/>
      <c r="F2257" s="354"/>
      <c r="G2257" s="353"/>
      <c r="H2257" s="353"/>
      <c r="I2257" s="357"/>
      <c r="J2257" s="356"/>
      <c r="K2257" s="356"/>
      <c r="L2257" s="357"/>
      <c r="M2257" s="356"/>
      <c r="N2257" s="374"/>
      <c r="O2257" s="319"/>
      <c r="P2257" s="319"/>
      <c r="Q2257" s="320"/>
    </row>
    <row r="2258" spans="1:17" hidden="1" x14ac:dyDescent="0.2">
      <c r="A2258" s="366"/>
      <c r="B2258" s="351"/>
      <c r="C2258" s="375"/>
      <c r="D2258" s="353"/>
      <c r="E2258" s="353"/>
      <c r="F2258" s="354"/>
      <c r="G2258" s="353"/>
      <c r="H2258" s="353"/>
      <c r="I2258" s="357"/>
      <c r="J2258" s="356"/>
      <c r="K2258" s="356"/>
      <c r="L2258" s="357"/>
      <c r="M2258" s="356"/>
      <c r="N2258" s="374"/>
      <c r="O2258" s="319"/>
      <c r="P2258" s="319"/>
      <c r="Q2258" s="320"/>
    </row>
    <row r="2259" spans="1:17" hidden="1" x14ac:dyDescent="0.2">
      <c r="A2259" s="366"/>
      <c r="B2259" s="351"/>
      <c r="C2259" s="375"/>
      <c r="D2259" s="353"/>
      <c r="E2259" s="353"/>
      <c r="F2259" s="354"/>
      <c r="G2259" s="353"/>
      <c r="H2259" s="353"/>
      <c r="I2259" s="357"/>
      <c r="J2259" s="356"/>
      <c r="K2259" s="356"/>
      <c r="L2259" s="357"/>
      <c r="M2259" s="356"/>
      <c r="N2259" s="374"/>
      <c r="O2259" s="319"/>
      <c r="P2259" s="319"/>
      <c r="Q2259" s="320"/>
    </row>
    <row r="2260" spans="1:17" hidden="1" x14ac:dyDescent="0.2">
      <c r="A2260" s="366"/>
      <c r="B2260" s="351"/>
      <c r="C2260" s="375"/>
      <c r="D2260" s="353"/>
      <c r="E2260" s="353"/>
      <c r="F2260" s="354"/>
      <c r="G2260" s="353"/>
      <c r="H2260" s="353"/>
      <c r="I2260" s="357"/>
      <c r="J2260" s="356"/>
      <c r="K2260" s="356"/>
      <c r="L2260" s="357"/>
      <c r="M2260" s="356"/>
      <c r="N2260" s="374"/>
      <c r="O2260" s="319"/>
      <c r="P2260" s="319"/>
      <c r="Q2260" s="320"/>
    </row>
    <row r="2261" spans="1:17" hidden="1" x14ac:dyDescent="0.2">
      <c r="A2261" s="366"/>
      <c r="B2261" s="351"/>
      <c r="C2261" s="375"/>
      <c r="D2261" s="353"/>
      <c r="E2261" s="353"/>
      <c r="F2261" s="354"/>
      <c r="G2261" s="353"/>
      <c r="H2261" s="353"/>
      <c r="I2261" s="357"/>
      <c r="J2261" s="356"/>
      <c r="K2261" s="356"/>
      <c r="L2261" s="357"/>
      <c r="M2261" s="356"/>
      <c r="N2261" s="374"/>
      <c r="O2261" s="319"/>
      <c r="P2261" s="319"/>
      <c r="Q2261" s="320"/>
    </row>
    <row r="2262" spans="1:17" hidden="1" x14ac:dyDescent="0.2">
      <c r="A2262" s="366"/>
      <c r="B2262" s="351"/>
      <c r="C2262" s="375"/>
      <c r="D2262" s="353"/>
      <c r="E2262" s="353"/>
      <c r="F2262" s="354"/>
      <c r="G2262" s="353"/>
      <c r="H2262" s="353"/>
      <c r="I2262" s="357"/>
      <c r="J2262" s="356"/>
      <c r="K2262" s="356"/>
      <c r="L2262" s="357"/>
      <c r="M2262" s="356"/>
      <c r="N2262" s="374"/>
      <c r="O2262" s="319"/>
      <c r="P2262" s="319"/>
      <c r="Q2262" s="320"/>
    </row>
    <row r="2263" spans="1:17" hidden="1" x14ac:dyDescent="0.2">
      <c r="A2263" s="366"/>
      <c r="B2263" s="351"/>
      <c r="C2263" s="375"/>
      <c r="D2263" s="353"/>
      <c r="E2263" s="353"/>
      <c r="F2263" s="354"/>
      <c r="G2263" s="353"/>
      <c r="H2263" s="353"/>
      <c r="I2263" s="357"/>
      <c r="J2263" s="356"/>
      <c r="K2263" s="356"/>
      <c r="L2263" s="357"/>
      <c r="M2263" s="356"/>
      <c r="N2263" s="374"/>
      <c r="O2263" s="319"/>
      <c r="P2263" s="319"/>
      <c r="Q2263" s="320"/>
    </row>
    <row r="2264" spans="1:17" hidden="1" x14ac:dyDescent="0.2">
      <c r="A2264" s="366"/>
      <c r="B2264" s="351"/>
      <c r="C2264" s="375"/>
      <c r="D2264" s="353"/>
      <c r="E2264" s="353"/>
      <c r="F2264" s="354"/>
      <c r="G2264" s="353"/>
      <c r="H2264" s="353"/>
      <c r="I2264" s="357"/>
      <c r="J2264" s="356"/>
      <c r="K2264" s="356"/>
      <c r="L2264" s="357"/>
      <c r="M2264" s="356"/>
      <c r="N2264" s="374"/>
      <c r="O2264" s="319"/>
      <c r="P2264" s="319"/>
      <c r="Q2264" s="320"/>
    </row>
    <row r="2265" spans="1:17" hidden="1" x14ac:dyDescent="0.2">
      <c r="A2265" s="366"/>
      <c r="B2265" s="351"/>
      <c r="C2265" s="375"/>
      <c r="D2265" s="353"/>
      <c r="E2265" s="353"/>
      <c r="F2265" s="354"/>
      <c r="G2265" s="353"/>
      <c r="H2265" s="353"/>
      <c r="I2265" s="357"/>
      <c r="J2265" s="356"/>
      <c r="K2265" s="356"/>
      <c r="L2265" s="357"/>
      <c r="M2265" s="356"/>
      <c r="N2265" s="374"/>
      <c r="O2265" s="319"/>
      <c r="P2265" s="319"/>
      <c r="Q2265" s="320"/>
    </row>
    <row r="2266" spans="1:17" hidden="1" x14ac:dyDescent="0.2">
      <c r="A2266" s="366"/>
      <c r="B2266" s="351"/>
      <c r="C2266" s="375"/>
      <c r="D2266" s="353"/>
      <c r="E2266" s="353"/>
      <c r="F2266" s="354"/>
      <c r="G2266" s="353"/>
      <c r="H2266" s="353"/>
      <c r="I2266" s="357"/>
      <c r="J2266" s="356"/>
      <c r="K2266" s="356"/>
      <c r="L2266" s="357"/>
      <c r="M2266" s="356"/>
      <c r="N2266" s="374"/>
      <c r="O2266" s="319"/>
      <c r="P2266" s="319"/>
      <c r="Q2266" s="320"/>
    </row>
    <row r="2267" spans="1:17" hidden="1" x14ac:dyDescent="0.2">
      <c r="A2267" s="366"/>
      <c r="B2267" s="351"/>
      <c r="C2267" s="375"/>
      <c r="D2267" s="353"/>
      <c r="E2267" s="353"/>
      <c r="F2267" s="354"/>
      <c r="G2267" s="353"/>
      <c r="H2267" s="353"/>
      <c r="I2267" s="357"/>
      <c r="J2267" s="356"/>
      <c r="K2267" s="356"/>
      <c r="L2267" s="357"/>
      <c r="M2267" s="356"/>
      <c r="N2267" s="374"/>
      <c r="O2267" s="319"/>
      <c r="P2267" s="319"/>
      <c r="Q2267" s="320"/>
    </row>
    <row r="2268" spans="1:17" hidden="1" x14ac:dyDescent="0.2">
      <c r="A2268" s="366"/>
      <c r="B2268" s="351"/>
      <c r="C2268" s="375"/>
      <c r="D2268" s="353"/>
      <c r="E2268" s="353"/>
      <c r="F2268" s="354"/>
      <c r="G2268" s="353"/>
      <c r="H2268" s="353"/>
      <c r="I2268" s="357"/>
      <c r="J2268" s="356"/>
      <c r="K2268" s="356"/>
      <c r="L2268" s="357"/>
      <c r="M2268" s="356"/>
      <c r="N2268" s="374"/>
      <c r="O2268" s="319"/>
      <c r="P2268" s="319"/>
      <c r="Q2268" s="320"/>
    </row>
    <row r="2269" spans="1:17" hidden="1" x14ac:dyDescent="0.2">
      <c r="A2269" s="366"/>
      <c r="B2269" s="351"/>
      <c r="C2269" s="375"/>
      <c r="D2269" s="353"/>
      <c r="E2269" s="353"/>
      <c r="F2269" s="354"/>
      <c r="G2269" s="353"/>
      <c r="H2269" s="353"/>
      <c r="I2269" s="357"/>
      <c r="J2269" s="356"/>
      <c r="K2269" s="356"/>
      <c r="L2269" s="357"/>
      <c r="M2269" s="356"/>
      <c r="N2269" s="374"/>
      <c r="O2269" s="319"/>
      <c r="P2269" s="319"/>
      <c r="Q2269" s="320"/>
    </row>
    <row r="2270" spans="1:17" hidden="1" x14ac:dyDescent="0.2">
      <c r="A2270" s="366"/>
      <c r="B2270" s="351"/>
      <c r="C2270" s="375"/>
      <c r="D2270" s="353"/>
      <c r="E2270" s="353"/>
      <c r="F2270" s="354"/>
      <c r="G2270" s="353"/>
      <c r="H2270" s="353"/>
      <c r="I2270" s="357"/>
      <c r="J2270" s="356"/>
      <c r="K2270" s="356"/>
      <c r="L2270" s="357"/>
      <c r="M2270" s="356"/>
      <c r="N2270" s="374"/>
      <c r="O2270" s="319"/>
      <c r="P2270" s="319"/>
      <c r="Q2270" s="320"/>
    </row>
    <row r="2271" spans="1:17" hidden="1" x14ac:dyDescent="0.2">
      <c r="A2271" s="366"/>
      <c r="B2271" s="351"/>
      <c r="C2271" s="375"/>
      <c r="D2271" s="353"/>
      <c r="E2271" s="353"/>
      <c r="F2271" s="354"/>
      <c r="G2271" s="353"/>
      <c r="H2271" s="353"/>
      <c r="I2271" s="357"/>
      <c r="J2271" s="356"/>
      <c r="K2271" s="356"/>
      <c r="L2271" s="357"/>
      <c r="M2271" s="356"/>
      <c r="N2271" s="374"/>
      <c r="O2271" s="319"/>
      <c r="P2271" s="319"/>
      <c r="Q2271" s="320"/>
    </row>
    <row r="2272" spans="1:17" hidden="1" x14ac:dyDescent="0.2">
      <c r="A2272" s="366"/>
      <c r="B2272" s="351"/>
      <c r="C2272" s="375"/>
      <c r="D2272" s="353"/>
      <c r="E2272" s="353"/>
      <c r="F2272" s="354"/>
      <c r="G2272" s="353"/>
      <c r="H2272" s="353"/>
      <c r="I2272" s="357"/>
      <c r="J2272" s="356"/>
      <c r="K2272" s="356"/>
      <c r="L2272" s="357"/>
      <c r="M2272" s="356"/>
      <c r="N2272" s="374"/>
      <c r="O2272" s="319"/>
      <c r="P2272" s="319"/>
      <c r="Q2272" s="320"/>
    </row>
    <row r="2273" spans="1:17" hidden="1" x14ac:dyDescent="0.2">
      <c r="A2273" s="366"/>
      <c r="B2273" s="351"/>
      <c r="C2273" s="375"/>
      <c r="D2273" s="353"/>
      <c r="E2273" s="353"/>
      <c r="F2273" s="354"/>
      <c r="G2273" s="353"/>
      <c r="H2273" s="353"/>
      <c r="I2273" s="357"/>
      <c r="J2273" s="356"/>
      <c r="K2273" s="356"/>
      <c r="L2273" s="357"/>
      <c r="M2273" s="356"/>
      <c r="N2273" s="374"/>
      <c r="O2273" s="319"/>
      <c r="P2273" s="319"/>
      <c r="Q2273" s="320"/>
    </row>
    <row r="2274" spans="1:17" hidden="1" x14ac:dyDescent="0.2">
      <c r="A2274" s="366"/>
      <c r="B2274" s="351"/>
      <c r="C2274" s="375"/>
      <c r="D2274" s="353"/>
      <c r="E2274" s="353"/>
      <c r="F2274" s="354"/>
      <c r="G2274" s="353"/>
      <c r="H2274" s="353"/>
      <c r="I2274" s="357"/>
      <c r="J2274" s="356"/>
      <c r="K2274" s="356"/>
      <c r="L2274" s="357"/>
      <c r="M2274" s="356"/>
      <c r="N2274" s="374"/>
      <c r="O2274" s="319"/>
      <c r="P2274" s="319"/>
      <c r="Q2274" s="320"/>
    </row>
    <row r="2275" spans="1:17" hidden="1" x14ac:dyDescent="0.2">
      <c r="A2275" s="366"/>
      <c r="B2275" s="351"/>
      <c r="C2275" s="375"/>
      <c r="D2275" s="353"/>
      <c r="E2275" s="353"/>
      <c r="F2275" s="354"/>
      <c r="G2275" s="353"/>
      <c r="H2275" s="353"/>
      <c r="I2275" s="357"/>
      <c r="J2275" s="356"/>
      <c r="K2275" s="356"/>
      <c r="L2275" s="357"/>
      <c r="M2275" s="356"/>
      <c r="N2275" s="374"/>
      <c r="O2275" s="319"/>
      <c r="P2275" s="319"/>
      <c r="Q2275" s="320"/>
    </row>
    <row r="2276" spans="1:17" hidden="1" x14ac:dyDescent="0.2">
      <c r="A2276" s="366"/>
      <c r="B2276" s="351"/>
      <c r="C2276" s="375"/>
      <c r="D2276" s="353"/>
      <c r="E2276" s="353"/>
      <c r="F2276" s="354"/>
      <c r="G2276" s="353"/>
      <c r="H2276" s="353"/>
      <c r="I2276" s="357"/>
      <c r="J2276" s="356"/>
      <c r="K2276" s="356"/>
      <c r="L2276" s="357"/>
      <c r="M2276" s="356"/>
      <c r="N2276" s="374"/>
      <c r="O2276" s="319"/>
      <c r="P2276" s="319"/>
      <c r="Q2276" s="320"/>
    </row>
    <row r="2277" spans="1:17" hidden="1" x14ac:dyDescent="0.2">
      <c r="A2277" s="366"/>
      <c r="B2277" s="351"/>
      <c r="C2277" s="375"/>
      <c r="D2277" s="353"/>
      <c r="E2277" s="353"/>
      <c r="F2277" s="354"/>
      <c r="G2277" s="353"/>
      <c r="H2277" s="353"/>
      <c r="I2277" s="357"/>
      <c r="J2277" s="356"/>
      <c r="K2277" s="356"/>
      <c r="L2277" s="357"/>
      <c r="M2277" s="356"/>
      <c r="N2277" s="374"/>
      <c r="O2277" s="319"/>
      <c r="P2277" s="319"/>
      <c r="Q2277" s="320"/>
    </row>
    <row r="2278" spans="1:17" hidden="1" x14ac:dyDescent="0.2">
      <c r="A2278" s="366"/>
      <c r="B2278" s="351"/>
      <c r="C2278" s="375"/>
      <c r="D2278" s="353"/>
      <c r="E2278" s="353"/>
      <c r="F2278" s="354"/>
      <c r="G2278" s="353"/>
      <c r="H2278" s="353"/>
      <c r="I2278" s="357"/>
      <c r="J2278" s="356"/>
      <c r="K2278" s="356"/>
      <c r="L2278" s="357"/>
      <c r="M2278" s="356"/>
      <c r="N2278" s="374"/>
      <c r="O2278" s="319"/>
      <c r="P2278" s="319"/>
      <c r="Q2278" s="320"/>
    </row>
    <row r="2279" spans="1:17" hidden="1" x14ac:dyDescent="0.2">
      <c r="A2279" s="366"/>
      <c r="B2279" s="351"/>
      <c r="C2279" s="375"/>
      <c r="D2279" s="353"/>
      <c r="E2279" s="353"/>
      <c r="F2279" s="354"/>
      <c r="G2279" s="353"/>
      <c r="H2279" s="353"/>
      <c r="I2279" s="357"/>
      <c r="J2279" s="356"/>
      <c r="K2279" s="356"/>
      <c r="L2279" s="357"/>
      <c r="M2279" s="356"/>
      <c r="N2279" s="374"/>
      <c r="O2279" s="319"/>
      <c r="P2279" s="319"/>
      <c r="Q2279" s="320"/>
    </row>
    <row r="2280" spans="1:17" hidden="1" x14ac:dyDescent="0.2">
      <c r="A2280" s="366"/>
      <c r="B2280" s="351"/>
      <c r="C2280" s="375"/>
      <c r="D2280" s="353"/>
      <c r="E2280" s="353"/>
      <c r="F2280" s="354"/>
      <c r="G2280" s="353"/>
      <c r="H2280" s="353"/>
      <c r="I2280" s="357"/>
      <c r="J2280" s="356"/>
      <c r="K2280" s="356"/>
      <c r="L2280" s="357"/>
      <c r="M2280" s="356"/>
      <c r="N2280" s="374"/>
      <c r="O2280" s="319"/>
      <c r="P2280" s="319"/>
      <c r="Q2280" s="320"/>
    </row>
    <row r="2281" spans="1:17" hidden="1" x14ac:dyDescent="0.2">
      <c r="A2281" s="366"/>
      <c r="B2281" s="351"/>
      <c r="C2281" s="375"/>
      <c r="D2281" s="353"/>
      <c r="E2281" s="353"/>
      <c r="F2281" s="354"/>
      <c r="G2281" s="353"/>
      <c r="H2281" s="353"/>
      <c r="I2281" s="357"/>
      <c r="J2281" s="356"/>
      <c r="K2281" s="356"/>
      <c r="L2281" s="357"/>
      <c r="M2281" s="356"/>
      <c r="N2281" s="374"/>
      <c r="O2281" s="319"/>
      <c r="P2281" s="319"/>
      <c r="Q2281" s="320"/>
    </row>
    <row r="2282" spans="1:17" hidden="1" x14ac:dyDescent="0.2">
      <c r="A2282" s="366"/>
      <c r="B2282" s="351"/>
      <c r="C2282" s="375"/>
      <c r="D2282" s="353"/>
      <c r="E2282" s="353"/>
      <c r="F2282" s="354"/>
      <c r="G2282" s="353"/>
      <c r="H2282" s="353"/>
      <c r="I2282" s="357"/>
      <c r="J2282" s="356"/>
      <c r="K2282" s="356"/>
      <c r="L2282" s="357"/>
      <c r="M2282" s="356"/>
      <c r="N2282" s="374"/>
      <c r="O2282" s="319"/>
      <c r="P2282" s="319"/>
      <c r="Q2282" s="320"/>
    </row>
    <row r="2283" spans="1:17" hidden="1" x14ac:dyDescent="0.2">
      <c r="A2283" s="366"/>
      <c r="B2283" s="351"/>
      <c r="C2283" s="375"/>
      <c r="D2283" s="353"/>
      <c r="E2283" s="353"/>
      <c r="F2283" s="354"/>
      <c r="G2283" s="353"/>
      <c r="H2283" s="353"/>
      <c r="I2283" s="357"/>
      <c r="J2283" s="356"/>
      <c r="K2283" s="356"/>
      <c r="L2283" s="357"/>
      <c r="M2283" s="356"/>
      <c r="N2283" s="374"/>
      <c r="O2283" s="319"/>
      <c r="P2283" s="319"/>
      <c r="Q2283" s="320"/>
    </row>
    <row r="2284" spans="1:17" hidden="1" x14ac:dyDescent="0.2">
      <c r="A2284" s="366"/>
      <c r="B2284" s="351"/>
      <c r="C2284" s="375"/>
      <c r="D2284" s="353"/>
      <c r="E2284" s="353"/>
      <c r="F2284" s="354"/>
      <c r="G2284" s="353"/>
      <c r="H2284" s="353"/>
      <c r="I2284" s="357"/>
      <c r="J2284" s="356"/>
      <c r="K2284" s="356"/>
      <c r="L2284" s="357"/>
      <c r="M2284" s="356"/>
      <c r="N2284" s="374"/>
      <c r="O2284" s="319"/>
      <c r="P2284" s="319"/>
      <c r="Q2284" s="320"/>
    </row>
    <row r="2285" spans="1:17" hidden="1" x14ac:dyDescent="0.2">
      <c r="A2285" s="366"/>
      <c r="B2285" s="351"/>
      <c r="C2285" s="375"/>
      <c r="D2285" s="353"/>
      <c r="E2285" s="353"/>
      <c r="F2285" s="354"/>
      <c r="G2285" s="353"/>
      <c r="H2285" s="353"/>
      <c r="I2285" s="357"/>
      <c r="J2285" s="356"/>
      <c r="K2285" s="356"/>
      <c r="L2285" s="357"/>
      <c r="M2285" s="356"/>
      <c r="N2285" s="374"/>
      <c r="O2285" s="319"/>
      <c r="P2285" s="319"/>
      <c r="Q2285" s="320"/>
    </row>
    <row r="2286" spans="1:17" hidden="1" x14ac:dyDescent="0.2">
      <c r="A2286" s="366"/>
      <c r="B2286" s="351"/>
      <c r="C2286" s="375"/>
      <c r="D2286" s="353"/>
      <c r="E2286" s="353"/>
      <c r="F2286" s="354"/>
      <c r="G2286" s="353"/>
      <c r="H2286" s="353"/>
      <c r="I2286" s="357"/>
      <c r="J2286" s="356"/>
      <c r="K2286" s="356"/>
      <c r="L2286" s="357"/>
      <c r="M2286" s="356"/>
      <c r="N2286" s="374"/>
      <c r="O2286" s="319"/>
      <c r="P2286" s="319"/>
      <c r="Q2286" s="320"/>
    </row>
    <row r="2287" spans="1:17" hidden="1" x14ac:dyDescent="0.2">
      <c r="A2287" s="366"/>
      <c r="B2287" s="351"/>
      <c r="C2287" s="375"/>
      <c r="D2287" s="353"/>
      <c r="E2287" s="353"/>
      <c r="F2287" s="354"/>
      <c r="G2287" s="353"/>
      <c r="H2287" s="353"/>
      <c r="I2287" s="357"/>
      <c r="J2287" s="356"/>
      <c r="K2287" s="356"/>
      <c r="L2287" s="357"/>
      <c r="M2287" s="356"/>
      <c r="N2287" s="374"/>
      <c r="O2287" s="319"/>
      <c r="P2287" s="319"/>
      <c r="Q2287" s="320"/>
    </row>
    <row r="2288" spans="1:17" hidden="1" x14ac:dyDescent="0.2">
      <c r="A2288" s="366"/>
      <c r="B2288" s="351"/>
      <c r="C2288" s="375"/>
      <c r="D2288" s="353"/>
      <c r="E2288" s="353"/>
      <c r="F2288" s="354"/>
      <c r="G2288" s="353"/>
      <c r="H2288" s="353"/>
      <c r="I2288" s="357"/>
      <c r="J2288" s="356"/>
      <c r="K2288" s="356"/>
      <c r="L2288" s="357"/>
      <c r="M2288" s="356"/>
      <c r="N2288" s="374"/>
      <c r="O2288" s="319"/>
      <c r="P2288" s="319"/>
      <c r="Q2288" s="320"/>
    </row>
    <row r="2289" spans="1:17" hidden="1" x14ac:dyDescent="0.2">
      <c r="A2289" s="366"/>
      <c r="B2289" s="351"/>
      <c r="C2289" s="375"/>
      <c r="D2289" s="353"/>
      <c r="E2289" s="353"/>
      <c r="F2289" s="354"/>
      <c r="G2289" s="353"/>
      <c r="H2289" s="353"/>
      <c r="I2289" s="357"/>
      <c r="J2289" s="356"/>
      <c r="K2289" s="356"/>
      <c r="L2289" s="357"/>
      <c r="M2289" s="356"/>
      <c r="N2289" s="374"/>
      <c r="O2289" s="319"/>
      <c r="P2289" s="319"/>
      <c r="Q2289" s="320"/>
    </row>
    <row r="2290" spans="1:17" hidden="1" x14ac:dyDescent="0.2">
      <c r="A2290" s="366"/>
      <c r="B2290" s="351"/>
      <c r="C2290" s="375"/>
      <c r="D2290" s="353"/>
      <c r="E2290" s="353"/>
      <c r="F2290" s="354"/>
      <c r="G2290" s="353"/>
      <c r="H2290" s="353"/>
      <c r="I2290" s="357"/>
      <c r="J2290" s="356"/>
      <c r="K2290" s="356"/>
      <c r="L2290" s="357"/>
      <c r="M2290" s="356"/>
      <c r="N2290" s="374"/>
      <c r="O2290" s="319"/>
      <c r="P2290" s="319"/>
      <c r="Q2290" s="320"/>
    </row>
    <row r="2291" spans="1:17" hidden="1" x14ac:dyDescent="0.2">
      <c r="A2291" s="366"/>
      <c r="B2291" s="351"/>
      <c r="C2291" s="375"/>
      <c r="D2291" s="353"/>
      <c r="E2291" s="353"/>
      <c r="F2291" s="354"/>
      <c r="G2291" s="353"/>
      <c r="H2291" s="353"/>
      <c r="I2291" s="357"/>
      <c r="J2291" s="356"/>
      <c r="K2291" s="356"/>
      <c r="L2291" s="357"/>
      <c r="M2291" s="356"/>
      <c r="N2291" s="374"/>
      <c r="O2291" s="319"/>
      <c r="P2291" s="319"/>
      <c r="Q2291" s="320"/>
    </row>
    <row r="2292" spans="1:17" hidden="1" x14ac:dyDescent="0.2">
      <c r="A2292" s="366"/>
      <c r="B2292" s="351"/>
      <c r="C2292" s="375"/>
      <c r="D2292" s="353"/>
      <c r="E2292" s="353"/>
      <c r="F2292" s="354"/>
      <c r="G2292" s="353"/>
      <c r="H2292" s="353"/>
      <c r="I2292" s="357"/>
      <c r="J2292" s="356"/>
      <c r="K2292" s="356"/>
      <c r="L2292" s="357"/>
      <c r="M2292" s="356"/>
      <c r="N2292" s="374"/>
      <c r="O2292" s="319"/>
      <c r="P2292" s="319"/>
      <c r="Q2292" s="320"/>
    </row>
    <row r="2293" spans="1:17" hidden="1" x14ac:dyDescent="0.2">
      <c r="A2293" s="366"/>
      <c r="B2293" s="351"/>
      <c r="C2293" s="375"/>
      <c r="D2293" s="353"/>
      <c r="E2293" s="353"/>
      <c r="F2293" s="354"/>
      <c r="G2293" s="353"/>
      <c r="H2293" s="353"/>
      <c r="I2293" s="357"/>
      <c r="J2293" s="356"/>
      <c r="K2293" s="356"/>
      <c r="L2293" s="357"/>
      <c r="M2293" s="356"/>
      <c r="N2293" s="374"/>
      <c r="O2293" s="319"/>
      <c r="P2293" s="319"/>
      <c r="Q2293" s="320"/>
    </row>
    <row r="2294" spans="1:17" hidden="1" x14ac:dyDescent="0.2">
      <c r="A2294" s="366"/>
      <c r="B2294" s="351"/>
      <c r="C2294" s="375"/>
      <c r="D2294" s="353"/>
      <c r="E2294" s="353"/>
      <c r="F2294" s="354"/>
      <c r="G2294" s="353"/>
      <c r="H2294" s="353"/>
      <c r="I2294" s="357"/>
      <c r="J2294" s="356"/>
      <c r="K2294" s="356"/>
      <c r="L2294" s="357"/>
      <c r="M2294" s="356"/>
      <c r="N2294" s="374"/>
      <c r="O2294" s="319"/>
      <c r="P2294" s="319"/>
      <c r="Q2294" s="320"/>
    </row>
    <row r="2295" spans="1:17" hidden="1" x14ac:dyDescent="0.2">
      <c r="A2295" s="366"/>
      <c r="B2295" s="351"/>
      <c r="C2295" s="375"/>
      <c r="D2295" s="353"/>
      <c r="E2295" s="353"/>
      <c r="F2295" s="354"/>
      <c r="G2295" s="353"/>
      <c r="H2295" s="353"/>
      <c r="I2295" s="357"/>
      <c r="J2295" s="356"/>
      <c r="K2295" s="356"/>
      <c r="L2295" s="357"/>
      <c r="M2295" s="356"/>
      <c r="N2295" s="374"/>
      <c r="O2295" s="319"/>
      <c r="P2295" s="319"/>
      <c r="Q2295" s="320"/>
    </row>
    <row r="2296" spans="1:17" hidden="1" x14ac:dyDescent="0.2">
      <c r="A2296" s="366"/>
      <c r="B2296" s="351"/>
      <c r="C2296" s="375"/>
      <c r="D2296" s="353"/>
      <c r="E2296" s="353"/>
      <c r="F2296" s="354"/>
      <c r="G2296" s="353"/>
      <c r="H2296" s="353"/>
      <c r="I2296" s="357"/>
      <c r="J2296" s="356"/>
      <c r="K2296" s="356"/>
      <c r="L2296" s="357"/>
      <c r="M2296" s="356"/>
      <c r="N2296" s="374"/>
      <c r="O2296" s="319"/>
      <c r="P2296" s="319"/>
      <c r="Q2296" s="320"/>
    </row>
    <row r="2297" spans="1:17" hidden="1" x14ac:dyDescent="0.2">
      <c r="A2297" s="366"/>
      <c r="B2297" s="351"/>
      <c r="C2297" s="375"/>
      <c r="D2297" s="353"/>
      <c r="E2297" s="353"/>
      <c r="F2297" s="354"/>
      <c r="G2297" s="353"/>
      <c r="H2297" s="353"/>
      <c r="I2297" s="357"/>
      <c r="J2297" s="356"/>
      <c r="K2297" s="356"/>
      <c r="L2297" s="357"/>
      <c r="M2297" s="356"/>
      <c r="N2297" s="374"/>
      <c r="O2297" s="319"/>
      <c r="P2297" s="319"/>
      <c r="Q2297" s="320"/>
    </row>
    <row r="2298" spans="1:17" hidden="1" x14ac:dyDescent="0.2">
      <c r="A2298" s="366"/>
      <c r="B2298" s="351"/>
      <c r="C2298" s="375"/>
      <c r="D2298" s="353"/>
      <c r="E2298" s="353"/>
      <c r="F2298" s="354"/>
      <c r="G2298" s="353"/>
      <c r="H2298" s="353"/>
      <c r="I2298" s="357"/>
      <c r="J2298" s="356"/>
      <c r="K2298" s="356"/>
      <c r="L2298" s="357"/>
      <c r="M2298" s="356"/>
      <c r="N2298" s="374"/>
      <c r="O2298" s="319"/>
      <c r="P2298" s="319"/>
      <c r="Q2298" s="320"/>
    </row>
    <row r="2299" spans="1:17" hidden="1" x14ac:dyDescent="0.2">
      <c r="A2299" s="366"/>
      <c r="B2299" s="351"/>
      <c r="C2299" s="375"/>
      <c r="D2299" s="353"/>
      <c r="E2299" s="353"/>
      <c r="F2299" s="354"/>
      <c r="G2299" s="353"/>
      <c r="H2299" s="353"/>
      <c r="I2299" s="357"/>
      <c r="J2299" s="356"/>
      <c r="K2299" s="356"/>
      <c r="L2299" s="357"/>
      <c r="M2299" s="356"/>
      <c r="N2299" s="374"/>
      <c r="O2299" s="319"/>
      <c r="P2299" s="319"/>
      <c r="Q2299" s="320"/>
    </row>
    <row r="2300" spans="1:17" hidden="1" x14ac:dyDescent="0.2">
      <c r="A2300" s="366"/>
      <c r="B2300" s="351"/>
      <c r="C2300" s="375"/>
      <c r="D2300" s="353"/>
      <c r="E2300" s="353"/>
      <c r="F2300" s="354"/>
      <c r="G2300" s="353"/>
      <c r="H2300" s="353"/>
      <c r="I2300" s="357"/>
      <c r="J2300" s="356"/>
      <c r="K2300" s="356"/>
      <c r="L2300" s="357"/>
      <c r="M2300" s="356"/>
      <c r="N2300" s="374"/>
      <c r="O2300" s="319"/>
      <c r="P2300" s="319"/>
      <c r="Q2300" s="320"/>
    </row>
    <row r="2301" spans="1:17" hidden="1" x14ac:dyDescent="0.2">
      <c r="A2301" s="366"/>
      <c r="B2301" s="351"/>
      <c r="C2301" s="375"/>
      <c r="D2301" s="353"/>
      <c r="E2301" s="353"/>
      <c r="F2301" s="354"/>
      <c r="G2301" s="353"/>
      <c r="H2301" s="353"/>
      <c r="I2301" s="357"/>
      <c r="J2301" s="356"/>
      <c r="K2301" s="356"/>
      <c r="L2301" s="357"/>
      <c r="M2301" s="356"/>
      <c r="N2301" s="374"/>
      <c r="O2301" s="319"/>
      <c r="P2301" s="319"/>
      <c r="Q2301" s="320"/>
    </row>
    <row r="2302" spans="1:17" hidden="1" x14ac:dyDescent="0.2">
      <c r="A2302" s="366"/>
      <c r="B2302" s="351"/>
      <c r="C2302" s="375"/>
      <c r="D2302" s="353"/>
      <c r="E2302" s="353"/>
      <c r="F2302" s="354"/>
      <c r="G2302" s="353"/>
      <c r="H2302" s="353"/>
      <c r="I2302" s="357"/>
      <c r="J2302" s="356"/>
      <c r="K2302" s="356"/>
      <c r="L2302" s="357"/>
      <c r="M2302" s="356"/>
      <c r="N2302" s="374"/>
      <c r="O2302" s="319"/>
      <c r="P2302" s="319"/>
      <c r="Q2302" s="320"/>
    </row>
    <row r="2303" spans="1:17" hidden="1" x14ac:dyDescent="0.2">
      <c r="A2303" s="366"/>
      <c r="B2303" s="351"/>
      <c r="C2303" s="375"/>
      <c r="D2303" s="353"/>
      <c r="E2303" s="353"/>
      <c r="F2303" s="354"/>
      <c r="G2303" s="353"/>
      <c r="H2303" s="353"/>
      <c r="I2303" s="357"/>
      <c r="J2303" s="356"/>
      <c r="K2303" s="356"/>
      <c r="L2303" s="357"/>
      <c r="M2303" s="356"/>
      <c r="N2303" s="374"/>
      <c r="O2303" s="319"/>
      <c r="P2303" s="319"/>
      <c r="Q2303" s="320"/>
    </row>
    <row r="2304" spans="1:17" hidden="1" x14ac:dyDescent="0.2">
      <c r="A2304" s="366"/>
      <c r="B2304" s="351"/>
      <c r="C2304" s="375"/>
      <c r="D2304" s="353"/>
      <c r="E2304" s="353"/>
      <c r="F2304" s="354"/>
      <c r="G2304" s="353"/>
      <c r="H2304" s="353"/>
      <c r="I2304" s="357"/>
      <c r="J2304" s="356"/>
      <c r="K2304" s="356"/>
      <c r="L2304" s="357"/>
      <c r="M2304" s="356"/>
      <c r="N2304" s="374"/>
      <c r="O2304" s="319"/>
      <c r="P2304" s="319"/>
      <c r="Q2304" s="320"/>
    </row>
    <row r="2305" spans="1:17" hidden="1" x14ac:dyDescent="0.2">
      <c r="A2305" s="366"/>
      <c r="B2305" s="351"/>
      <c r="C2305" s="375"/>
      <c r="D2305" s="353"/>
      <c r="E2305" s="353"/>
      <c r="F2305" s="354"/>
      <c r="G2305" s="353"/>
      <c r="H2305" s="353"/>
      <c r="I2305" s="357"/>
      <c r="J2305" s="356"/>
      <c r="K2305" s="356"/>
      <c r="L2305" s="357"/>
      <c r="M2305" s="356"/>
      <c r="N2305" s="374"/>
      <c r="O2305" s="319"/>
      <c r="P2305" s="319"/>
      <c r="Q2305" s="320"/>
    </row>
    <row r="2306" spans="1:17" hidden="1" x14ac:dyDescent="0.2">
      <c r="A2306" s="366"/>
      <c r="B2306" s="351"/>
      <c r="C2306" s="375"/>
      <c r="D2306" s="353"/>
      <c r="E2306" s="353"/>
      <c r="F2306" s="354"/>
      <c r="G2306" s="353"/>
      <c r="H2306" s="353"/>
      <c r="I2306" s="357"/>
      <c r="J2306" s="356"/>
      <c r="K2306" s="356"/>
      <c r="L2306" s="357"/>
      <c r="M2306" s="356"/>
      <c r="N2306" s="374"/>
      <c r="O2306" s="319"/>
      <c r="P2306" s="319"/>
      <c r="Q2306" s="320"/>
    </row>
    <row r="2307" spans="1:17" hidden="1" x14ac:dyDescent="0.2">
      <c r="A2307" s="366"/>
      <c r="B2307" s="351"/>
      <c r="C2307" s="375"/>
      <c r="D2307" s="353"/>
      <c r="E2307" s="353"/>
      <c r="F2307" s="354"/>
      <c r="G2307" s="353"/>
      <c r="H2307" s="353"/>
      <c r="I2307" s="357"/>
      <c r="J2307" s="356"/>
      <c r="K2307" s="356"/>
      <c r="L2307" s="357"/>
      <c r="M2307" s="356"/>
      <c r="N2307" s="374"/>
      <c r="O2307" s="319"/>
      <c r="P2307" s="319"/>
      <c r="Q2307" s="320"/>
    </row>
    <row r="2308" spans="1:17" hidden="1" x14ac:dyDescent="0.2">
      <c r="A2308" s="366"/>
      <c r="B2308" s="351"/>
      <c r="C2308" s="375"/>
      <c r="D2308" s="353"/>
      <c r="E2308" s="353"/>
      <c r="F2308" s="354"/>
      <c r="G2308" s="353"/>
      <c r="H2308" s="353"/>
      <c r="I2308" s="357"/>
      <c r="J2308" s="356"/>
      <c r="K2308" s="356"/>
      <c r="L2308" s="357"/>
      <c r="M2308" s="356"/>
      <c r="N2308" s="374"/>
      <c r="O2308" s="319"/>
      <c r="P2308" s="319"/>
      <c r="Q2308" s="320"/>
    </row>
    <row r="2309" spans="1:17" hidden="1" x14ac:dyDescent="0.2">
      <c r="A2309" s="366"/>
      <c r="B2309" s="351"/>
      <c r="C2309" s="375"/>
      <c r="D2309" s="353"/>
      <c r="E2309" s="353"/>
      <c r="F2309" s="354"/>
      <c r="G2309" s="353"/>
      <c r="H2309" s="353"/>
      <c r="I2309" s="357"/>
      <c r="J2309" s="356"/>
      <c r="K2309" s="356"/>
      <c r="L2309" s="357"/>
      <c r="M2309" s="356"/>
      <c r="N2309" s="374"/>
      <c r="O2309" s="319"/>
      <c r="P2309" s="319"/>
      <c r="Q2309" s="320"/>
    </row>
    <row r="2310" spans="1:17" hidden="1" x14ac:dyDescent="0.2">
      <c r="A2310" s="366"/>
      <c r="B2310" s="351"/>
      <c r="C2310" s="375"/>
      <c r="D2310" s="353"/>
      <c r="E2310" s="353"/>
      <c r="F2310" s="354"/>
      <c r="G2310" s="353"/>
      <c r="H2310" s="353"/>
      <c r="I2310" s="357"/>
      <c r="J2310" s="356"/>
      <c r="K2310" s="356"/>
      <c r="L2310" s="357"/>
      <c r="M2310" s="356"/>
      <c r="N2310" s="374"/>
      <c r="O2310" s="319"/>
      <c r="P2310" s="319"/>
      <c r="Q2310" s="320"/>
    </row>
    <row r="2311" spans="1:17" hidden="1" x14ac:dyDescent="0.2">
      <c r="A2311" s="366"/>
      <c r="B2311" s="351"/>
      <c r="C2311" s="375"/>
      <c r="D2311" s="353"/>
      <c r="E2311" s="353"/>
      <c r="F2311" s="354"/>
      <c r="G2311" s="353"/>
      <c r="H2311" s="353"/>
      <c r="I2311" s="357"/>
      <c r="J2311" s="356"/>
      <c r="K2311" s="356"/>
      <c r="L2311" s="357"/>
      <c r="M2311" s="356"/>
      <c r="N2311" s="374"/>
      <c r="O2311" s="319"/>
      <c r="P2311" s="319"/>
      <c r="Q2311" s="320"/>
    </row>
    <row r="2312" spans="1:17" hidden="1" x14ac:dyDescent="0.2">
      <c r="A2312" s="366"/>
      <c r="B2312" s="351"/>
      <c r="C2312" s="375"/>
      <c r="D2312" s="353"/>
      <c r="E2312" s="353"/>
      <c r="F2312" s="354"/>
      <c r="G2312" s="353"/>
      <c r="H2312" s="353"/>
      <c r="I2312" s="357"/>
      <c r="J2312" s="356"/>
      <c r="K2312" s="356"/>
      <c r="L2312" s="357"/>
      <c r="M2312" s="356"/>
      <c r="N2312" s="374"/>
      <c r="O2312" s="319"/>
      <c r="P2312" s="319"/>
      <c r="Q2312" s="320"/>
    </row>
    <row r="2313" spans="1:17" hidden="1" x14ac:dyDescent="0.2">
      <c r="A2313" s="366"/>
      <c r="B2313" s="351"/>
      <c r="C2313" s="375"/>
      <c r="D2313" s="353"/>
      <c r="E2313" s="353"/>
      <c r="F2313" s="354"/>
      <c r="G2313" s="353"/>
      <c r="H2313" s="353"/>
      <c r="I2313" s="357"/>
      <c r="J2313" s="356"/>
      <c r="K2313" s="356"/>
      <c r="L2313" s="357"/>
      <c r="M2313" s="356"/>
      <c r="N2313" s="374"/>
      <c r="O2313" s="319"/>
      <c r="P2313" s="319"/>
      <c r="Q2313" s="320"/>
    </row>
    <row r="2314" spans="1:17" hidden="1" x14ac:dyDescent="0.2">
      <c r="A2314" s="366"/>
      <c r="B2314" s="351"/>
      <c r="C2314" s="375"/>
      <c r="D2314" s="353"/>
      <c r="E2314" s="353"/>
      <c r="F2314" s="354"/>
      <c r="G2314" s="353"/>
      <c r="H2314" s="353"/>
      <c r="I2314" s="357"/>
      <c r="J2314" s="356"/>
      <c r="K2314" s="356"/>
      <c r="L2314" s="357"/>
      <c r="M2314" s="356"/>
      <c r="N2314" s="374"/>
      <c r="O2314" s="319"/>
      <c r="P2314" s="319"/>
      <c r="Q2314" s="320"/>
    </row>
    <row r="2315" spans="1:17" hidden="1" x14ac:dyDescent="0.2">
      <c r="A2315" s="366"/>
      <c r="B2315" s="351"/>
      <c r="C2315" s="375"/>
      <c r="D2315" s="353"/>
      <c r="E2315" s="353"/>
      <c r="F2315" s="354"/>
      <c r="G2315" s="353"/>
      <c r="H2315" s="353"/>
      <c r="I2315" s="357"/>
      <c r="J2315" s="356"/>
      <c r="K2315" s="356"/>
      <c r="L2315" s="357"/>
      <c r="M2315" s="356"/>
      <c r="N2315" s="374"/>
      <c r="O2315" s="319"/>
      <c r="P2315" s="319"/>
      <c r="Q2315" s="320"/>
    </row>
    <row r="2316" spans="1:17" hidden="1" x14ac:dyDescent="0.2">
      <c r="A2316" s="366"/>
      <c r="B2316" s="351"/>
      <c r="C2316" s="375"/>
      <c r="D2316" s="353"/>
      <c r="E2316" s="353"/>
      <c r="F2316" s="354"/>
      <c r="G2316" s="353"/>
      <c r="H2316" s="353"/>
      <c r="I2316" s="357"/>
      <c r="J2316" s="356"/>
      <c r="K2316" s="356"/>
      <c r="L2316" s="357"/>
      <c r="M2316" s="356"/>
      <c r="N2316" s="374"/>
      <c r="O2316" s="319"/>
      <c r="P2316" s="319"/>
      <c r="Q2316" s="320"/>
    </row>
    <row r="2317" spans="1:17" hidden="1" x14ac:dyDescent="0.2">
      <c r="A2317" s="366"/>
      <c r="B2317" s="351"/>
      <c r="C2317" s="375"/>
      <c r="D2317" s="353"/>
      <c r="E2317" s="353"/>
      <c r="F2317" s="354"/>
      <c r="G2317" s="353"/>
      <c r="H2317" s="353"/>
      <c r="I2317" s="357"/>
      <c r="J2317" s="356"/>
      <c r="K2317" s="356"/>
      <c r="L2317" s="357"/>
      <c r="M2317" s="356"/>
      <c r="N2317" s="374"/>
      <c r="O2317" s="319"/>
      <c r="P2317" s="319"/>
      <c r="Q2317" s="320"/>
    </row>
    <row r="2318" spans="1:17" hidden="1" x14ac:dyDescent="0.2">
      <c r="A2318" s="366"/>
      <c r="B2318" s="351"/>
      <c r="C2318" s="375"/>
      <c r="D2318" s="353"/>
      <c r="E2318" s="353"/>
      <c r="F2318" s="354"/>
      <c r="G2318" s="353"/>
      <c r="H2318" s="353"/>
      <c r="I2318" s="357"/>
      <c r="J2318" s="356"/>
      <c r="K2318" s="356"/>
      <c r="L2318" s="357"/>
      <c r="M2318" s="356"/>
      <c r="N2318" s="374"/>
      <c r="O2318" s="319"/>
      <c r="P2318" s="319"/>
      <c r="Q2318" s="320"/>
    </row>
    <row r="2319" spans="1:17" hidden="1" x14ac:dyDescent="0.2">
      <c r="A2319" s="366"/>
      <c r="B2319" s="351"/>
      <c r="C2319" s="375"/>
      <c r="D2319" s="353"/>
      <c r="E2319" s="353"/>
      <c r="F2319" s="354"/>
      <c r="G2319" s="353"/>
      <c r="H2319" s="353"/>
      <c r="I2319" s="357"/>
      <c r="J2319" s="356"/>
      <c r="K2319" s="356"/>
      <c r="L2319" s="357"/>
      <c r="M2319" s="356"/>
      <c r="N2319" s="374"/>
      <c r="O2319" s="319"/>
      <c r="P2319" s="319"/>
      <c r="Q2319" s="320"/>
    </row>
    <row r="2320" spans="1:17" hidden="1" x14ac:dyDescent="0.2">
      <c r="A2320" s="366"/>
      <c r="B2320" s="351"/>
      <c r="C2320" s="375"/>
      <c r="D2320" s="353"/>
      <c r="E2320" s="353"/>
      <c r="F2320" s="354"/>
      <c r="G2320" s="353"/>
      <c r="H2320" s="353"/>
      <c r="I2320" s="357"/>
      <c r="J2320" s="356"/>
      <c r="K2320" s="356"/>
      <c r="L2320" s="357"/>
      <c r="M2320" s="356"/>
      <c r="N2320" s="374"/>
      <c r="O2320" s="319"/>
      <c r="P2320" s="319"/>
      <c r="Q2320" s="320"/>
    </row>
    <row r="2321" spans="1:17" hidden="1" x14ac:dyDescent="0.2">
      <c r="A2321" s="366"/>
      <c r="B2321" s="351"/>
      <c r="C2321" s="375"/>
      <c r="D2321" s="353"/>
      <c r="E2321" s="353"/>
      <c r="F2321" s="354"/>
      <c r="G2321" s="353"/>
      <c r="H2321" s="353"/>
      <c r="I2321" s="357"/>
      <c r="J2321" s="356"/>
      <c r="K2321" s="356"/>
      <c r="L2321" s="357"/>
      <c r="M2321" s="356"/>
      <c r="N2321" s="374"/>
      <c r="O2321" s="319"/>
      <c r="P2321" s="319"/>
      <c r="Q2321" s="320"/>
    </row>
    <row r="2322" spans="1:17" hidden="1" x14ac:dyDescent="0.2">
      <c r="A2322" s="366"/>
      <c r="B2322" s="351"/>
      <c r="C2322" s="375"/>
      <c r="D2322" s="353"/>
      <c r="E2322" s="353"/>
      <c r="F2322" s="354"/>
      <c r="G2322" s="353"/>
      <c r="H2322" s="353"/>
      <c r="I2322" s="357"/>
      <c r="J2322" s="356"/>
      <c r="K2322" s="356"/>
      <c r="L2322" s="357"/>
      <c r="M2322" s="356"/>
      <c r="N2322" s="374"/>
      <c r="O2322" s="319"/>
      <c r="P2322" s="319"/>
      <c r="Q2322" s="320"/>
    </row>
    <row r="2323" spans="1:17" hidden="1" x14ac:dyDescent="0.2">
      <c r="A2323" s="366"/>
      <c r="B2323" s="351"/>
      <c r="C2323" s="375"/>
      <c r="D2323" s="353"/>
      <c r="E2323" s="353"/>
      <c r="F2323" s="354"/>
      <c r="G2323" s="353"/>
      <c r="H2323" s="353"/>
      <c r="I2323" s="357"/>
      <c r="J2323" s="356"/>
      <c r="K2323" s="356"/>
      <c r="L2323" s="357"/>
      <c r="M2323" s="356"/>
      <c r="N2323" s="374"/>
      <c r="O2323" s="319"/>
      <c r="P2323" s="319"/>
      <c r="Q2323" s="320"/>
    </row>
    <row r="2324" spans="1:17" hidden="1" x14ac:dyDescent="0.2">
      <c r="A2324" s="366"/>
      <c r="B2324" s="351"/>
      <c r="C2324" s="375"/>
      <c r="D2324" s="353"/>
      <c r="E2324" s="353"/>
      <c r="F2324" s="354"/>
      <c r="G2324" s="353"/>
      <c r="H2324" s="353"/>
      <c r="I2324" s="357"/>
      <c r="J2324" s="356"/>
      <c r="K2324" s="356"/>
      <c r="L2324" s="357"/>
      <c r="M2324" s="356"/>
      <c r="N2324" s="374"/>
      <c r="O2324" s="319"/>
      <c r="P2324" s="319"/>
      <c r="Q2324" s="320"/>
    </row>
    <row r="2325" spans="1:17" hidden="1" x14ac:dyDescent="0.2">
      <c r="A2325" s="366"/>
      <c r="B2325" s="351"/>
      <c r="C2325" s="375"/>
      <c r="D2325" s="353"/>
      <c r="E2325" s="353"/>
      <c r="F2325" s="354"/>
      <c r="G2325" s="353"/>
      <c r="H2325" s="353"/>
      <c r="I2325" s="357"/>
      <c r="J2325" s="356"/>
      <c r="K2325" s="356"/>
      <c r="L2325" s="357"/>
      <c r="M2325" s="356"/>
      <c r="N2325" s="374"/>
      <c r="O2325" s="319"/>
      <c r="P2325" s="319"/>
      <c r="Q2325" s="320"/>
    </row>
    <row r="2326" spans="1:17" hidden="1" x14ac:dyDescent="0.2">
      <c r="A2326" s="366"/>
      <c r="B2326" s="351"/>
      <c r="C2326" s="375"/>
      <c r="D2326" s="353"/>
      <c r="E2326" s="353"/>
      <c r="F2326" s="354"/>
      <c r="G2326" s="353"/>
      <c r="H2326" s="353"/>
      <c r="I2326" s="357"/>
      <c r="J2326" s="356"/>
      <c r="K2326" s="356"/>
      <c r="L2326" s="357"/>
      <c r="M2326" s="356"/>
      <c r="N2326" s="374"/>
      <c r="O2326" s="319"/>
      <c r="P2326" s="319"/>
      <c r="Q2326" s="320"/>
    </row>
    <row r="2327" spans="1:17" hidden="1" x14ac:dyDescent="0.2">
      <c r="A2327" s="366"/>
      <c r="B2327" s="351"/>
      <c r="C2327" s="375"/>
      <c r="D2327" s="353"/>
      <c r="E2327" s="353"/>
      <c r="F2327" s="354"/>
      <c r="G2327" s="353"/>
      <c r="H2327" s="353"/>
      <c r="I2327" s="357"/>
      <c r="J2327" s="356"/>
      <c r="K2327" s="356"/>
      <c r="L2327" s="357"/>
      <c r="M2327" s="356"/>
      <c r="N2327" s="374"/>
      <c r="O2327" s="319"/>
      <c r="P2327" s="319"/>
      <c r="Q2327" s="320"/>
    </row>
    <row r="2328" spans="1:17" hidden="1" x14ac:dyDescent="0.2">
      <c r="A2328" s="366"/>
      <c r="B2328" s="351"/>
      <c r="C2328" s="375"/>
      <c r="D2328" s="353"/>
      <c r="E2328" s="353"/>
      <c r="F2328" s="354"/>
      <c r="G2328" s="353"/>
      <c r="H2328" s="353"/>
      <c r="I2328" s="357"/>
      <c r="J2328" s="356"/>
      <c r="K2328" s="356"/>
      <c r="L2328" s="357"/>
      <c r="M2328" s="356"/>
      <c r="N2328" s="374"/>
      <c r="O2328" s="319"/>
      <c r="P2328" s="319"/>
      <c r="Q2328" s="320"/>
    </row>
    <row r="2329" spans="1:17" hidden="1" x14ac:dyDescent="0.2">
      <c r="A2329" s="366"/>
      <c r="B2329" s="351"/>
      <c r="C2329" s="375"/>
      <c r="D2329" s="353"/>
      <c r="E2329" s="353"/>
      <c r="F2329" s="354"/>
      <c r="G2329" s="353"/>
      <c r="H2329" s="353"/>
      <c r="I2329" s="357"/>
      <c r="J2329" s="356"/>
      <c r="K2329" s="356"/>
      <c r="L2329" s="357"/>
      <c r="M2329" s="356"/>
      <c r="N2329" s="374"/>
      <c r="O2329" s="319"/>
      <c r="P2329" s="319"/>
      <c r="Q2329" s="320"/>
    </row>
    <row r="2330" spans="1:17" hidden="1" x14ac:dyDescent="0.2">
      <c r="A2330" s="366"/>
      <c r="B2330" s="351"/>
      <c r="C2330" s="375"/>
      <c r="D2330" s="353"/>
      <c r="E2330" s="353"/>
      <c r="F2330" s="354"/>
      <c r="G2330" s="353"/>
      <c r="H2330" s="353"/>
      <c r="I2330" s="357"/>
      <c r="J2330" s="356"/>
      <c r="K2330" s="356"/>
      <c r="L2330" s="357"/>
      <c r="M2330" s="356"/>
      <c r="N2330" s="374"/>
      <c r="O2330" s="319"/>
      <c r="P2330" s="319"/>
      <c r="Q2330" s="320"/>
    </row>
    <row r="2331" spans="1:17" hidden="1" x14ac:dyDescent="0.2">
      <c r="A2331" s="366"/>
      <c r="B2331" s="351"/>
      <c r="C2331" s="375"/>
      <c r="D2331" s="353"/>
      <c r="E2331" s="353"/>
      <c r="F2331" s="354"/>
      <c r="G2331" s="353"/>
      <c r="H2331" s="353"/>
      <c r="I2331" s="357"/>
      <c r="J2331" s="356"/>
      <c r="K2331" s="356"/>
      <c r="L2331" s="357"/>
      <c r="M2331" s="356"/>
      <c r="N2331" s="374"/>
      <c r="O2331" s="319"/>
      <c r="P2331" s="319"/>
      <c r="Q2331" s="320"/>
    </row>
    <row r="2332" spans="1:17" hidden="1" x14ac:dyDescent="0.2">
      <c r="A2332" s="366"/>
      <c r="B2332" s="351"/>
      <c r="C2332" s="375"/>
      <c r="D2332" s="353"/>
      <c r="E2332" s="353"/>
      <c r="F2332" s="354"/>
      <c r="G2332" s="353"/>
      <c r="H2332" s="353"/>
      <c r="I2332" s="357"/>
      <c r="J2332" s="356"/>
      <c r="K2332" s="356"/>
      <c r="L2332" s="357"/>
      <c r="M2332" s="356"/>
      <c r="N2332" s="374"/>
      <c r="O2332" s="319"/>
      <c r="P2332" s="319"/>
      <c r="Q2332" s="320"/>
    </row>
    <row r="2333" spans="1:17" hidden="1" x14ac:dyDescent="0.2">
      <c r="A2333" s="366"/>
      <c r="B2333" s="351"/>
      <c r="C2333" s="375"/>
      <c r="D2333" s="353"/>
      <c r="E2333" s="353"/>
      <c r="F2333" s="354"/>
      <c r="G2333" s="353"/>
      <c r="H2333" s="353"/>
      <c r="I2333" s="357"/>
      <c r="J2333" s="356"/>
      <c r="K2333" s="356"/>
      <c r="L2333" s="357"/>
      <c r="M2333" s="356"/>
      <c r="N2333" s="374"/>
      <c r="O2333" s="319"/>
      <c r="P2333" s="319"/>
      <c r="Q2333" s="320"/>
    </row>
    <row r="2334" spans="1:17" hidden="1" x14ac:dyDescent="0.2">
      <c r="A2334" s="366"/>
      <c r="B2334" s="351"/>
      <c r="C2334" s="375"/>
      <c r="D2334" s="353"/>
      <c r="E2334" s="353"/>
      <c r="F2334" s="354"/>
      <c r="G2334" s="353"/>
      <c r="H2334" s="353"/>
      <c r="I2334" s="357"/>
      <c r="J2334" s="356"/>
      <c r="K2334" s="356"/>
      <c r="L2334" s="357"/>
      <c r="M2334" s="356"/>
      <c r="N2334" s="374"/>
      <c r="O2334" s="319"/>
      <c r="P2334" s="319"/>
      <c r="Q2334" s="320"/>
    </row>
    <row r="2335" spans="1:17" hidden="1" x14ac:dyDescent="0.2">
      <c r="A2335" s="366"/>
      <c r="B2335" s="351"/>
      <c r="C2335" s="375"/>
      <c r="D2335" s="353"/>
      <c r="E2335" s="353"/>
      <c r="F2335" s="354"/>
      <c r="G2335" s="353"/>
      <c r="H2335" s="353"/>
      <c r="I2335" s="357"/>
      <c r="J2335" s="356"/>
      <c r="K2335" s="356"/>
      <c r="L2335" s="357"/>
      <c r="M2335" s="356"/>
      <c r="N2335" s="374"/>
      <c r="O2335" s="319"/>
      <c r="P2335" s="319"/>
      <c r="Q2335" s="320"/>
    </row>
    <row r="2336" spans="1:17" hidden="1" x14ac:dyDescent="0.2">
      <c r="A2336" s="366"/>
      <c r="B2336" s="351"/>
      <c r="C2336" s="375"/>
      <c r="D2336" s="353"/>
      <c r="E2336" s="353"/>
      <c r="F2336" s="354"/>
      <c r="G2336" s="353"/>
      <c r="H2336" s="353"/>
      <c r="I2336" s="357"/>
      <c r="J2336" s="356"/>
      <c r="K2336" s="356"/>
      <c r="L2336" s="357"/>
      <c r="M2336" s="356"/>
      <c r="N2336" s="374"/>
      <c r="O2336" s="319"/>
      <c r="P2336" s="319"/>
      <c r="Q2336" s="320"/>
    </row>
    <row r="2337" spans="1:17" hidden="1" x14ac:dyDescent="0.2">
      <c r="A2337" s="366"/>
      <c r="B2337" s="351"/>
      <c r="C2337" s="375"/>
      <c r="D2337" s="353"/>
      <c r="E2337" s="353"/>
      <c r="F2337" s="354"/>
      <c r="G2337" s="353"/>
      <c r="H2337" s="353"/>
      <c r="I2337" s="357"/>
      <c r="J2337" s="356"/>
      <c r="K2337" s="356"/>
      <c r="L2337" s="357"/>
      <c r="M2337" s="356"/>
      <c r="N2337" s="374"/>
      <c r="O2337" s="319"/>
      <c r="P2337" s="319"/>
      <c r="Q2337" s="320"/>
    </row>
    <row r="2338" spans="1:17" hidden="1" x14ac:dyDescent="0.2">
      <c r="A2338" s="366"/>
      <c r="B2338" s="351"/>
      <c r="C2338" s="375"/>
      <c r="D2338" s="353"/>
      <c r="E2338" s="353"/>
      <c r="F2338" s="354"/>
      <c r="G2338" s="353"/>
      <c r="H2338" s="353"/>
      <c r="I2338" s="357"/>
      <c r="J2338" s="356"/>
      <c r="K2338" s="356"/>
      <c r="L2338" s="357"/>
      <c r="M2338" s="356"/>
      <c r="N2338" s="374"/>
      <c r="O2338" s="319"/>
      <c r="P2338" s="319"/>
      <c r="Q2338" s="320"/>
    </row>
    <row r="2339" spans="1:17" hidden="1" x14ac:dyDescent="0.2">
      <c r="A2339" s="366"/>
      <c r="B2339" s="351"/>
      <c r="C2339" s="375"/>
      <c r="D2339" s="353"/>
      <c r="E2339" s="353"/>
      <c r="F2339" s="354"/>
      <c r="G2339" s="353"/>
      <c r="H2339" s="353"/>
      <c r="I2339" s="357"/>
      <c r="J2339" s="356"/>
      <c r="K2339" s="356"/>
      <c r="L2339" s="357"/>
      <c r="M2339" s="356"/>
      <c r="N2339" s="374"/>
      <c r="O2339" s="319"/>
      <c r="P2339" s="319"/>
      <c r="Q2339" s="320"/>
    </row>
    <row r="2340" spans="1:17" hidden="1" x14ac:dyDescent="0.2">
      <c r="A2340" s="366"/>
      <c r="B2340" s="351"/>
      <c r="C2340" s="375"/>
      <c r="D2340" s="353"/>
      <c r="E2340" s="353"/>
      <c r="F2340" s="354"/>
      <c r="G2340" s="353"/>
      <c r="H2340" s="353"/>
      <c r="I2340" s="357"/>
      <c r="J2340" s="356"/>
      <c r="K2340" s="356"/>
      <c r="L2340" s="357"/>
      <c r="M2340" s="356"/>
      <c r="N2340" s="374"/>
      <c r="O2340" s="319"/>
      <c r="P2340" s="319"/>
      <c r="Q2340" s="320"/>
    </row>
    <row r="2341" spans="1:17" hidden="1" x14ac:dyDescent="0.2">
      <c r="A2341" s="366"/>
      <c r="B2341" s="351"/>
      <c r="C2341" s="375"/>
      <c r="D2341" s="353"/>
      <c r="E2341" s="353"/>
      <c r="F2341" s="354"/>
      <c r="G2341" s="353"/>
      <c r="H2341" s="353"/>
      <c r="I2341" s="357"/>
      <c r="J2341" s="356"/>
      <c r="K2341" s="356"/>
      <c r="L2341" s="357"/>
      <c r="M2341" s="356"/>
      <c r="N2341" s="374"/>
      <c r="O2341" s="319"/>
      <c r="P2341" s="319"/>
      <c r="Q2341" s="320"/>
    </row>
    <row r="2342" spans="1:17" hidden="1" x14ac:dyDescent="0.2">
      <c r="A2342" s="366"/>
      <c r="B2342" s="351"/>
      <c r="C2342" s="375"/>
      <c r="D2342" s="353"/>
      <c r="E2342" s="353"/>
      <c r="F2342" s="354"/>
      <c r="G2342" s="353"/>
      <c r="H2342" s="353"/>
      <c r="I2342" s="357"/>
      <c r="J2342" s="356"/>
      <c r="K2342" s="356"/>
      <c r="L2342" s="357"/>
      <c r="M2342" s="356"/>
      <c r="N2342" s="374"/>
      <c r="O2342" s="319"/>
      <c r="P2342" s="319"/>
      <c r="Q2342" s="320"/>
    </row>
    <row r="2343" spans="1:17" hidden="1" x14ac:dyDescent="0.2">
      <c r="A2343" s="366"/>
      <c r="B2343" s="351"/>
      <c r="C2343" s="375"/>
      <c r="D2343" s="353"/>
      <c r="E2343" s="353"/>
      <c r="F2343" s="354"/>
      <c r="G2343" s="353"/>
      <c r="H2343" s="353"/>
      <c r="I2343" s="357"/>
      <c r="J2343" s="356"/>
      <c r="K2343" s="356"/>
      <c r="L2343" s="357"/>
      <c r="M2343" s="356"/>
      <c r="N2343" s="374"/>
      <c r="O2343" s="319"/>
      <c r="P2343" s="319"/>
      <c r="Q2343" s="320"/>
    </row>
    <row r="2344" spans="1:17" hidden="1" x14ac:dyDescent="0.2">
      <c r="A2344" s="366"/>
      <c r="B2344" s="351"/>
      <c r="C2344" s="375"/>
      <c r="D2344" s="353"/>
      <c r="E2344" s="353"/>
      <c r="F2344" s="354"/>
      <c r="G2344" s="353"/>
      <c r="H2344" s="353"/>
      <c r="I2344" s="357"/>
      <c r="J2344" s="356"/>
      <c r="K2344" s="356"/>
      <c r="L2344" s="357"/>
      <c r="M2344" s="356"/>
      <c r="N2344" s="374"/>
      <c r="O2344" s="319"/>
      <c r="P2344" s="319"/>
      <c r="Q2344" s="320"/>
    </row>
    <row r="2345" spans="1:17" hidden="1" x14ac:dyDescent="0.2">
      <c r="A2345" s="366"/>
      <c r="B2345" s="351"/>
      <c r="C2345" s="375"/>
      <c r="D2345" s="353"/>
      <c r="E2345" s="353"/>
      <c r="F2345" s="354"/>
      <c r="G2345" s="353"/>
      <c r="H2345" s="353"/>
      <c r="I2345" s="357"/>
      <c r="J2345" s="356"/>
      <c r="K2345" s="356"/>
      <c r="L2345" s="357"/>
      <c r="M2345" s="356"/>
      <c r="N2345" s="374"/>
      <c r="O2345" s="319"/>
      <c r="P2345" s="319"/>
      <c r="Q2345" s="320"/>
    </row>
    <row r="2346" spans="1:17" hidden="1" x14ac:dyDescent="0.2">
      <c r="A2346" s="366"/>
      <c r="B2346" s="351"/>
      <c r="C2346" s="375"/>
      <c r="D2346" s="353"/>
      <c r="E2346" s="353"/>
      <c r="F2346" s="354"/>
      <c r="G2346" s="353"/>
      <c r="H2346" s="353"/>
      <c r="I2346" s="357"/>
      <c r="J2346" s="356"/>
      <c r="K2346" s="356"/>
      <c r="L2346" s="357"/>
      <c r="M2346" s="356"/>
      <c r="N2346" s="374"/>
      <c r="O2346" s="319"/>
      <c r="P2346" s="319"/>
      <c r="Q2346" s="320"/>
    </row>
    <row r="2347" spans="1:17" hidden="1" x14ac:dyDescent="0.2">
      <c r="A2347" s="366"/>
      <c r="B2347" s="351"/>
      <c r="C2347" s="375"/>
      <c r="D2347" s="353"/>
      <c r="E2347" s="353"/>
      <c r="F2347" s="354"/>
      <c r="G2347" s="353"/>
      <c r="H2347" s="353"/>
      <c r="I2347" s="357"/>
      <c r="J2347" s="356"/>
      <c r="K2347" s="356"/>
      <c r="L2347" s="357"/>
      <c r="M2347" s="356"/>
      <c r="N2347" s="374"/>
      <c r="O2347" s="319"/>
      <c r="P2347" s="319"/>
      <c r="Q2347" s="320"/>
    </row>
    <row r="2348" spans="1:17" hidden="1" x14ac:dyDescent="0.2">
      <c r="A2348" s="366"/>
      <c r="B2348" s="351"/>
      <c r="C2348" s="375"/>
      <c r="D2348" s="353"/>
      <c r="E2348" s="353"/>
      <c r="F2348" s="354"/>
      <c r="G2348" s="353"/>
      <c r="H2348" s="353"/>
      <c r="I2348" s="357"/>
      <c r="J2348" s="356"/>
      <c r="K2348" s="356"/>
      <c r="L2348" s="357"/>
      <c r="M2348" s="356"/>
      <c r="N2348" s="374"/>
      <c r="O2348" s="319"/>
      <c r="P2348" s="319"/>
      <c r="Q2348" s="320"/>
    </row>
    <row r="2349" spans="1:17" hidden="1" x14ac:dyDescent="0.2">
      <c r="A2349" s="366"/>
      <c r="B2349" s="351"/>
      <c r="C2349" s="375"/>
      <c r="D2349" s="353"/>
      <c r="E2349" s="353"/>
      <c r="F2349" s="354"/>
      <c r="G2349" s="353"/>
      <c r="H2349" s="353"/>
      <c r="I2349" s="357"/>
      <c r="J2349" s="356"/>
      <c r="K2349" s="356"/>
      <c r="L2349" s="357"/>
      <c r="M2349" s="356"/>
      <c r="N2349" s="374"/>
      <c r="O2349" s="319"/>
      <c r="P2349" s="319"/>
      <c r="Q2349" s="320"/>
    </row>
    <row r="2350" spans="1:17" hidden="1" x14ac:dyDescent="0.2">
      <c r="A2350" s="366"/>
      <c r="B2350" s="351"/>
      <c r="C2350" s="375"/>
      <c r="D2350" s="353"/>
      <c r="E2350" s="353"/>
      <c r="F2350" s="354"/>
      <c r="G2350" s="353"/>
      <c r="H2350" s="353"/>
      <c r="I2350" s="357"/>
      <c r="J2350" s="356"/>
      <c r="K2350" s="356"/>
      <c r="L2350" s="357"/>
      <c r="M2350" s="356"/>
      <c r="N2350" s="374"/>
      <c r="O2350" s="319"/>
      <c r="P2350" s="319"/>
      <c r="Q2350" s="320"/>
    </row>
    <row r="2351" spans="1:17" hidden="1" x14ac:dyDescent="0.2">
      <c r="A2351" s="366"/>
      <c r="B2351" s="351"/>
      <c r="C2351" s="375"/>
      <c r="D2351" s="353"/>
      <c r="E2351" s="353"/>
      <c r="F2351" s="354"/>
      <c r="G2351" s="353"/>
      <c r="H2351" s="353"/>
      <c r="I2351" s="357"/>
      <c r="J2351" s="356"/>
      <c r="K2351" s="356"/>
      <c r="L2351" s="357"/>
      <c r="M2351" s="356"/>
      <c r="N2351" s="374"/>
      <c r="O2351" s="319"/>
      <c r="P2351" s="319"/>
      <c r="Q2351" s="320"/>
    </row>
    <row r="2352" spans="1:17" hidden="1" x14ac:dyDescent="0.2">
      <c r="A2352" s="366"/>
      <c r="B2352" s="351"/>
      <c r="C2352" s="375"/>
      <c r="D2352" s="353"/>
      <c r="E2352" s="353"/>
      <c r="F2352" s="354"/>
      <c r="G2352" s="353"/>
      <c r="H2352" s="353"/>
      <c r="I2352" s="357"/>
      <c r="J2352" s="356"/>
      <c r="K2352" s="356"/>
      <c r="L2352" s="357"/>
      <c r="M2352" s="356"/>
      <c r="N2352" s="374"/>
      <c r="O2352" s="319"/>
      <c r="P2352" s="319"/>
      <c r="Q2352" s="320"/>
    </row>
    <row r="2353" spans="1:17" hidden="1" x14ac:dyDescent="0.2">
      <c r="A2353" s="366"/>
      <c r="B2353" s="351"/>
      <c r="C2353" s="375"/>
      <c r="D2353" s="353"/>
      <c r="E2353" s="353"/>
      <c r="F2353" s="354"/>
      <c r="G2353" s="353"/>
      <c r="H2353" s="353"/>
      <c r="I2353" s="357"/>
      <c r="J2353" s="356"/>
      <c r="K2353" s="356"/>
      <c r="L2353" s="357"/>
      <c r="M2353" s="356"/>
      <c r="N2353" s="374"/>
      <c r="O2353" s="319"/>
      <c r="P2353" s="319"/>
      <c r="Q2353" s="320"/>
    </row>
    <row r="2354" spans="1:17" hidden="1" x14ac:dyDescent="0.2">
      <c r="A2354" s="366"/>
      <c r="B2354" s="351"/>
      <c r="C2354" s="375"/>
      <c r="D2354" s="353"/>
      <c r="E2354" s="353"/>
      <c r="F2354" s="354"/>
      <c r="G2354" s="353"/>
      <c r="H2354" s="353"/>
      <c r="I2354" s="357"/>
      <c r="J2354" s="356"/>
      <c r="K2354" s="356"/>
      <c r="L2354" s="357"/>
      <c r="M2354" s="356"/>
      <c r="N2354" s="374"/>
      <c r="O2354" s="319"/>
      <c r="P2354" s="319"/>
      <c r="Q2354" s="320"/>
    </row>
    <row r="2355" spans="1:17" hidden="1" x14ac:dyDescent="0.2">
      <c r="A2355" s="366"/>
      <c r="B2355" s="351"/>
      <c r="C2355" s="375"/>
      <c r="D2355" s="353"/>
      <c r="E2355" s="353"/>
      <c r="F2355" s="354"/>
      <c r="G2355" s="353"/>
      <c r="H2355" s="353"/>
      <c r="I2355" s="357"/>
      <c r="J2355" s="356"/>
      <c r="K2355" s="356"/>
      <c r="L2355" s="357"/>
      <c r="M2355" s="356"/>
      <c r="N2355" s="374"/>
      <c r="O2355" s="319"/>
      <c r="P2355" s="319"/>
      <c r="Q2355" s="320"/>
    </row>
    <row r="2356" spans="1:17" hidden="1" x14ac:dyDescent="0.2">
      <c r="A2356" s="366"/>
      <c r="B2356" s="351"/>
      <c r="C2356" s="375"/>
      <c r="D2356" s="353"/>
      <c r="E2356" s="353"/>
      <c r="F2356" s="354"/>
      <c r="G2356" s="353"/>
      <c r="H2356" s="353"/>
      <c r="I2356" s="357"/>
      <c r="J2356" s="356"/>
      <c r="K2356" s="356"/>
      <c r="L2356" s="357"/>
      <c r="M2356" s="356"/>
      <c r="N2356" s="374"/>
      <c r="O2356" s="319"/>
      <c r="P2356" s="319"/>
      <c r="Q2356" s="320"/>
    </row>
    <row r="2357" spans="1:17" hidden="1" x14ac:dyDescent="0.2">
      <c r="A2357" s="366"/>
      <c r="B2357" s="351"/>
      <c r="C2357" s="375"/>
      <c r="D2357" s="353"/>
      <c r="E2357" s="353"/>
      <c r="F2357" s="354"/>
      <c r="G2357" s="353"/>
      <c r="H2357" s="353"/>
      <c r="I2357" s="357"/>
      <c r="J2357" s="356"/>
      <c r="K2357" s="356"/>
      <c r="L2357" s="357"/>
      <c r="M2357" s="356"/>
      <c r="N2357" s="374"/>
      <c r="O2357" s="319"/>
      <c r="P2357" s="319"/>
      <c r="Q2357" s="320"/>
    </row>
    <row r="2358" spans="1:17" hidden="1" x14ac:dyDescent="0.2">
      <c r="A2358" s="366"/>
      <c r="B2358" s="351"/>
      <c r="C2358" s="375"/>
      <c r="D2358" s="353"/>
      <c r="E2358" s="353"/>
      <c r="F2358" s="354"/>
      <c r="G2358" s="353"/>
      <c r="H2358" s="353"/>
      <c r="I2358" s="357"/>
      <c r="J2358" s="356"/>
      <c r="K2358" s="356"/>
      <c r="L2358" s="357"/>
      <c r="M2358" s="356"/>
      <c r="N2358" s="374"/>
      <c r="O2358" s="319"/>
      <c r="P2358" s="319"/>
      <c r="Q2358" s="320"/>
    </row>
    <row r="2359" spans="1:17" hidden="1" x14ac:dyDescent="0.2">
      <c r="A2359" s="366"/>
      <c r="B2359" s="351"/>
      <c r="C2359" s="375"/>
      <c r="D2359" s="353"/>
      <c r="E2359" s="353"/>
      <c r="F2359" s="354"/>
      <c r="G2359" s="353"/>
      <c r="H2359" s="353"/>
      <c r="I2359" s="357"/>
      <c r="J2359" s="356"/>
      <c r="K2359" s="356"/>
      <c r="L2359" s="357"/>
      <c r="M2359" s="356"/>
      <c r="N2359" s="374"/>
      <c r="O2359" s="319"/>
      <c r="P2359" s="319"/>
      <c r="Q2359" s="320"/>
    </row>
    <row r="2360" spans="1:17" hidden="1" x14ac:dyDescent="0.2">
      <c r="A2360" s="366"/>
      <c r="B2360" s="351"/>
      <c r="C2360" s="375"/>
      <c r="D2360" s="353"/>
      <c r="E2360" s="353"/>
      <c r="F2360" s="354"/>
      <c r="G2360" s="353"/>
      <c r="H2360" s="353"/>
      <c r="I2360" s="357"/>
      <c r="J2360" s="356"/>
      <c r="K2360" s="356"/>
      <c r="L2360" s="357"/>
      <c r="M2360" s="356"/>
      <c r="N2360" s="374"/>
      <c r="O2360" s="319"/>
      <c r="P2360" s="319"/>
      <c r="Q2360" s="320"/>
    </row>
    <row r="2361" spans="1:17" hidden="1" x14ac:dyDescent="0.2">
      <c r="A2361" s="366"/>
      <c r="B2361" s="351"/>
      <c r="C2361" s="375"/>
      <c r="D2361" s="353"/>
      <c r="E2361" s="353"/>
      <c r="F2361" s="354"/>
      <c r="G2361" s="353"/>
      <c r="H2361" s="353"/>
      <c r="I2361" s="357"/>
      <c r="J2361" s="356"/>
      <c r="K2361" s="356"/>
      <c r="L2361" s="357"/>
      <c r="M2361" s="356"/>
      <c r="N2361" s="374"/>
      <c r="O2361" s="319"/>
      <c r="P2361" s="319"/>
      <c r="Q2361" s="320"/>
    </row>
    <row r="2362" spans="1:17" hidden="1" x14ac:dyDescent="0.2">
      <c r="A2362" s="366"/>
      <c r="B2362" s="351"/>
      <c r="C2362" s="375"/>
      <c r="D2362" s="353"/>
      <c r="E2362" s="353"/>
      <c r="F2362" s="354"/>
      <c r="G2362" s="353"/>
      <c r="H2362" s="353"/>
      <c r="I2362" s="357"/>
      <c r="J2362" s="356"/>
      <c r="K2362" s="356"/>
      <c r="L2362" s="357"/>
      <c r="M2362" s="356"/>
      <c r="N2362" s="374"/>
      <c r="O2362" s="319"/>
      <c r="P2362" s="319"/>
      <c r="Q2362" s="320"/>
    </row>
    <row r="2363" spans="1:17" hidden="1" x14ac:dyDescent="0.2">
      <c r="A2363" s="366"/>
      <c r="B2363" s="351"/>
      <c r="C2363" s="375"/>
      <c r="D2363" s="353"/>
      <c r="E2363" s="353"/>
      <c r="F2363" s="354"/>
      <c r="G2363" s="353"/>
      <c r="H2363" s="353"/>
      <c r="I2363" s="357"/>
      <c r="J2363" s="356"/>
      <c r="K2363" s="356"/>
      <c r="L2363" s="357"/>
      <c r="M2363" s="356"/>
      <c r="N2363" s="374"/>
      <c r="O2363" s="319"/>
      <c r="P2363" s="319"/>
      <c r="Q2363" s="320"/>
    </row>
    <row r="2364" spans="1:17" hidden="1" x14ac:dyDescent="0.2">
      <c r="A2364" s="366"/>
      <c r="B2364" s="351"/>
      <c r="C2364" s="375"/>
      <c r="D2364" s="353"/>
      <c r="E2364" s="353"/>
      <c r="F2364" s="354"/>
      <c r="G2364" s="353"/>
      <c r="H2364" s="353"/>
      <c r="I2364" s="357"/>
      <c r="J2364" s="356"/>
      <c r="K2364" s="356"/>
      <c r="L2364" s="357"/>
      <c r="M2364" s="356"/>
      <c r="N2364" s="374"/>
      <c r="O2364" s="319"/>
      <c r="P2364" s="319"/>
      <c r="Q2364" s="320"/>
    </row>
    <row r="2365" spans="1:17" hidden="1" x14ac:dyDescent="0.2">
      <c r="A2365" s="366"/>
      <c r="B2365" s="351"/>
      <c r="C2365" s="375"/>
      <c r="D2365" s="353"/>
      <c r="E2365" s="353"/>
      <c r="F2365" s="354"/>
      <c r="G2365" s="353"/>
      <c r="H2365" s="353"/>
      <c r="I2365" s="357"/>
      <c r="J2365" s="356"/>
      <c r="K2365" s="356"/>
      <c r="L2365" s="357"/>
      <c r="M2365" s="356"/>
      <c r="N2365" s="374"/>
      <c r="O2365" s="319"/>
      <c r="P2365" s="319"/>
      <c r="Q2365" s="320"/>
    </row>
    <row r="2366" spans="1:17" hidden="1" x14ac:dyDescent="0.2">
      <c r="A2366" s="366"/>
      <c r="B2366" s="351"/>
      <c r="C2366" s="375"/>
      <c r="D2366" s="353"/>
      <c r="E2366" s="353"/>
      <c r="F2366" s="354"/>
      <c r="G2366" s="353"/>
      <c r="H2366" s="353"/>
      <c r="I2366" s="357"/>
      <c r="J2366" s="356"/>
      <c r="K2366" s="356"/>
      <c r="L2366" s="357"/>
      <c r="M2366" s="356"/>
      <c r="N2366" s="374"/>
      <c r="O2366" s="319"/>
      <c r="P2366" s="319"/>
      <c r="Q2366" s="320"/>
    </row>
    <row r="2367" spans="1:17" hidden="1" x14ac:dyDescent="0.2">
      <c r="A2367" s="366"/>
      <c r="B2367" s="351"/>
      <c r="C2367" s="375"/>
      <c r="D2367" s="353"/>
      <c r="E2367" s="353"/>
      <c r="F2367" s="354"/>
      <c r="G2367" s="353"/>
      <c r="H2367" s="353"/>
      <c r="I2367" s="357"/>
      <c r="J2367" s="356"/>
      <c r="K2367" s="356"/>
      <c r="L2367" s="357"/>
      <c r="M2367" s="356"/>
      <c r="N2367" s="374"/>
      <c r="O2367" s="319"/>
      <c r="P2367" s="319"/>
      <c r="Q2367" s="320"/>
    </row>
    <row r="2368" spans="1:17" hidden="1" x14ac:dyDescent="0.2">
      <c r="A2368" s="366"/>
      <c r="B2368" s="351"/>
      <c r="C2368" s="375"/>
      <c r="D2368" s="353"/>
      <c r="E2368" s="353"/>
      <c r="F2368" s="354"/>
      <c r="G2368" s="353"/>
      <c r="H2368" s="353"/>
      <c r="I2368" s="357"/>
      <c r="J2368" s="356"/>
      <c r="K2368" s="356"/>
      <c r="L2368" s="357"/>
      <c r="M2368" s="356"/>
      <c r="N2368" s="374"/>
      <c r="O2368" s="319"/>
      <c r="P2368" s="319"/>
      <c r="Q2368" s="320"/>
    </row>
    <row r="2369" spans="1:17" hidden="1" x14ac:dyDescent="0.2">
      <c r="A2369" s="366"/>
      <c r="B2369" s="351"/>
      <c r="C2369" s="375"/>
      <c r="D2369" s="353"/>
      <c r="E2369" s="353"/>
      <c r="F2369" s="354"/>
      <c r="G2369" s="353"/>
      <c r="H2369" s="353"/>
      <c r="I2369" s="357"/>
      <c r="J2369" s="356"/>
      <c r="K2369" s="356"/>
      <c r="L2369" s="357"/>
      <c r="M2369" s="356"/>
      <c r="N2369" s="374"/>
      <c r="O2369" s="319"/>
      <c r="P2369" s="319"/>
      <c r="Q2369" s="320"/>
    </row>
    <row r="2370" spans="1:17" hidden="1" x14ac:dyDescent="0.2">
      <c r="A2370" s="366"/>
      <c r="B2370" s="351"/>
      <c r="C2370" s="375"/>
      <c r="D2370" s="353"/>
      <c r="E2370" s="353"/>
      <c r="F2370" s="354"/>
      <c r="G2370" s="353"/>
      <c r="H2370" s="353"/>
      <c r="I2370" s="357"/>
      <c r="J2370" s="356"/>
      <c r="K2370" s="356"/>
      <c r="L2370" s="357"/>
      <c r="M2370" s="356"/>
      <c r="N2370" s="374"/>
      <c r="O2370" s="319"/>
      <c r="P2370" s="319"/>
      <c r="Q2370" s="320"/>
    </row>
    <row r="2371" spans="1:17" hidden="1" x14ac:dyDescent="0.2">
      <c r="A2371" s="366"/>
      <c r="B2371" s="351"/>
      <c r="C2371" s="375"/>
      <c r="D2371" s="353"/>
      <c r="E2371" s="353"/>
      <c r="F2371" s="354"/>
      <c r="G2371" s="353"/>
      <c r="H2371" s="353"/>
      <c r="I2371" s="357"/>
      <c r="J2371" s="356"/>
      <c r="K2371" s="356"/>
      <c r="L2371" s="357"/>
      <c r="M2371" s="356"/>
      <c r="N2371" s="374"/>
      <c r="O2371" s="319"/>
      <c r="P2371" s="319"/>
      <c r="Q2371" s="320"/>
    </row>
    <row r="2372" spans="1:17" hidden="1" x14ac:dyDescent="0.2">
      <c r="A2372" s="366"/>
      <c r="B2372" s="351"/>
      <c r="C2372" s="375"/>
      <c r="D2372" s="353"/>
      <c r="E2372" s="353"/>
      <c r="F2372" s="354"/>
      <c r="G2372" s="353"/>
      <c r="H2372" s="353"/>
      <c r="I2372" s="357"/>
      <c r="J2372" s="356"/>
      <c r="K2372" s="356"/>
      <c r="L2372" s="357"/>
      <c r="M2372" s="356"/>
      <c r="N2372" s="374"/>
      <c r="O2372" s="319"/>
      <c r="P2372" s="319"/>
      <c r="Q2372" s="320"/>
    </row>
    <row r="2373" spans="1:17" hidden="1" x14ac:dyDescent="0.2">
      <c r="A2373" s="366"/>
      <c r="B2373" s="351"/>
      <c r="C2373" s="375"/>
      <c r="D2373" s="353"/>
      <c r="E2373" s="353"/>
      <c r="F2373" s="354"/>
      <c r="G2373" s="353"/>
      <c r="H2373" s="353"/>
      <c r="I2373" s="357"/>
      <c r="J2373" s="356"/>
      <c r="K2373" s="356"/>
      <c r="L2373" s="357"/>
      <c r="M2373" s="356"/>
      <c r="N2373" s="374"/>
      <c r="O2373" s="319"/>
      <c r="P2373" s="319"/>
      <c r="Q2373" s="320"/>
    </row>
    <row r="2374" spans="1:17" hidden="1" x14ac:dyDescent="0.2">
      <c r="A2374" s="366"/>
      <c r="B2374" s="351"/>
      <c r="C2374" s="375"/>
      <c r="D2374" s="353"/>
      <c r="E2374" s="353"/>
      <c r="F2374" s="354"/>
      <c r="G2374" s="353"/>
      <c r="H2374" s="353"/>
      <c r="I2374" s="357"/>
      <c r="J2374" s="356"/>
      <c r="K2374" s="356"/>
      <c r="L2374" s="357"/>
      <c r="M2374" s="356"/>
      <c r="N2374" s="374"/>
      <c r="O2374" s="319"/>
      <c r="P2374" s="319"/>
      <c r="Q2374" s="320"/>
    </row>
    <row r="2375" spans="1:17" hidden="1" x14ac:dyDescent="0.2">
      <c r="A2375" s="366"/>
      <c r="B2375" s="351"/>
      <c r="C2375" s="375"/>
      <c r="D2375" s="353"/>
      <c r="E2375" s="353"/>
      <c r="F2375" s="354"/>
      <c r="G2375" s="353"/>
      <c r="H2375" s="353"/>
      <c r="I2375" s="357"/>
      <c r="J2375" s="356"/>
      <c r="K2375" s="356"/>
      <c r="L2375" s="357"/>
      <c r="M2375" s="356"/>
      <c r="N2375" s="374"/>
      <c r="O2375" s="319"/>
      <c r="P2375" s="319"/>
      <c r="Q2375" s="320"/>
    </row>
    <row r="2376" spans="1:17" hidden="1" x14ac:dyDescent="0.2">
      <c r="A2376" s="366"/>
      <c r="B2376" s="351"/>
      <c r="C2376" s="375"/>
      <c r="D2376" s="353"/>
      <c r="E2376" s="353"/>
      <c r="F2376" s="354"/>
      <c r="G2376" s="353"/>
      <c r="H2376" s="353"/>
      <c r="I2376" s="357"/>
      <c r="J2376" s="356"/>
      <c r="K2376" s="356"/>
      <c r="L2376" s="357"/>
      <c r="M2376" s="356"/>
      <c r="N2376" s="374"/>
      <c r="O2376" s="319"/>
      <c r="P2376" s="319"/>
      <c r="Q2376" s="320"/>
    </row>
    <row r="2377" spans="1:17" hidden="1" x14ac:dyDescent="0.2">
      <c r="A2377" s="366"/>
      <c r="B2377" s="351"/>
      <c r="C2377" s="375"/>
      <c r="D2377" s="353"/>
      <c r="E2377" s="353"/>
      <c r="F2377" s="354"/>
      <c r="G2377" s="353"/>
      <c r="H2377" s="353"/>
      <c r="I2377" s="357"/>
      <c r="J2377" s="356"/>
      <c r="K2377" s="356"/>
      <c r="L2377" s="357"/>
      <c r="M2377" s="356"/>
      <c r="N2377" s="374"/>
      <c r="O2377" s="319"/>
      <c r="P2377" s="319"/>
      <c r="Q2377" s="320"/>
    </row>
    <row r="2378" spans="1:17" hidden="1" x14ac:dyDescent="0.2">
      <c r="A2378" s="366"/>
      <c r="B2378" s="351"/>
      <c r="C2378" s="375"/>
      <c r="D2378" s="353"/>
      <c r="E2378" s="353"/>
      <c r="F2378" s="354"/>
      <c r="G2378" s="353"/>
      <c r="H2378" s="353"/>
      <c r="I2378" s="357"/>
      <c r="J2378" s="356"/>
      <c r="K2378" s="356"/>
      <c r="L2378" s="357"/>
      <c r="M2378" s="356"/>
      <c r="N2378" s="374"/>
      <c r="O2378" s="319"/>
      <c r="P2378" s="319"/>
      <c r="Q2378" s="320"/>
    </row>
    <row r="2379" spans="1:17" hidden="1" x14ac:dyDescent="0.2">
      <c r="A2379" s="366"/>
      <c r="B2379" s="351"/>
      <c r="C2379" s="375"/>
      <c r="D2379" s="353"/>
      <c r="E2379" s="353"/>
      <c r="F2379" s="354"/>
      <c r="G2379" s="353"/>
      <c r="H2379" s="353"/>
      <c r="I2379" s="357"/>
      <c r="J2379" s="356"/>
      <c r="K2379" s="356"/>
      <c r="L2379" s="357"/>
      <c r="M2379" s="356"/>
      <c r="N2379" s="374"/>
      <c r="O2379" s="319"/>
      <c r="P2379" s="319"/>
      <c r="Q2379" s="320"/>
    </row>
    <row r="2380" spans="1:17" hidden="1" x14ac:dyDescent="0.2">
      <c r="A2380" s="366"/>
      <c r="B2380" s="351"/>
      <c r="C2380" s="375"/>
      <c r="D2380" s="353"/>
      <c r="E2380" s="353"/>
      <c r="F2380" s="354"/>
      <c r="G2380" s="353"/>
      <c r="H2380" s="353"/>
      <c r="I2380" s="357"/>
      <c r="J2380" s="356"/>
      <c r="K2380" s="356"/>
      <c r="L2380" s="357"/>
      <c r="M2380" s="356"/>
      <c r="N2380" s="374"/>
      <c r="O2380" s="319"/>
      <c r="P2380" s="319"/>
      <c r="Q2380" s="320"/>
    </row>
    <row r="2381" spans="1:17" hidden="1" x14ac:dyDescent="0.2">
      <c r="A2381" s="366"/>
      <c r="B2381" s="351"/>
      <c r="C2381" s="375"/>
      <c r="D2381" s="353"/>
      <c r="E2381" s="353"/>
      <c r="F2381" s="354"/>
      <c r="G2381" s="353"/>
      <c r="H2381" s="353"/>
      <c r="I2381" s="357"/>
      <c r="J2381" s="356"/>
      <c r="K2381" s="356"/>
      <c r="L2381" s="357"/>
      <c r="M2381" s="356"/>
      <c r="N2381" s="374"/>
      <c r="O2381" s="319"/>
      <c r="P2381" s="319"/>
      <c r="Q2381" s="320"/>
    </row>
    <row r="2382" spans="1:17" hidden="1" x14ac:dyDescent="0.2">
      <c r="A2382" s="366"/>
      <c r="B2382" s="351"/>
      <c r="C2382" s="375"/>
      <c r="D2382" s="353"/>
      <c r="E2382" s="353"/>
      <c r="F2382" s="354"/>
      <c r="G2382" s="353"/>
      <c r="H2382" s="353"/>
      <c r="I2382" s="357"/>
      <c r="J2382" s="356"/>
      <c r="K2382" s="356"/>
      <c r="L2382" s="357"/>
      <c r="M2382" s="356"/>
      <c r="N2382" s="374"/>
      <c r="O2382" s="319"/>
      <c r="P2382" s="319"/>
      <c r="Q2382" s="320"/>
    </row>
    <row r="2383" spans="1:17" hidden="1" x14ac:dyDescent="0.2">
      <c r="A2383" s="366"/>
      <c r="B2383" s="351"/>
      <c r="C2383" s="375"/>
      <c r="D2383" s="353"/>
      <c r="E2383" s="353"/>
      <c r="F2383" s="354"/>
      <c r="G2383" s="353"/>
      <c r="H2383" s="353"/>
      <c r="I2383" s="357"/>
      <c r="J2383" s="356"/>
      <c r="K2383" s="356"/>
      <c r="L2383" s="357"/>
      <c r="M2383" s="356"/>
      <c r="N2383" s="374"/>
      <c r="O2383" s="319"/>
      <c r="P2383" s="319"/>
      <c r="Q2383" s="320"/>
    </row>
    <row r="2384" spans="1:17" hidden="1" x14ac:dyDescent="0.2">
      <c r="A2384" s="366"/>
      <c r="B2384" s="351"/>
      <c r="C2384" s="375"/>
      <c r="D2384" s="353"/>
      <c r="E2384" s="353"/>
      <c r="F2384" s="354"/>
      <c r="G2384" s="353"/>
      <c r="H2384" s="353"/>
      <c r="I2384" s="357"/>
      <c r="J2384" s="356"/>
      <c r="K2384" s="356"/>
      <c r="L2384" s="357"/>
      <c r="M2384" s="356"/>
      <c r="N2384" s="374"/>
      <c r="O2384" s="319"/>
      <c r="P2384" s="319"/>
      <c r="Q2384" s="320"/>
    </row>
    <row r="2385" spans="1:17" hidden="1" x14ac:dyDescent="0.2">
      <c r="A2385" s="366"/>
      <c r="B2385" s="351"/>
      <c r="C2385" s="375"/>
      <c r="D2385" s="353"/>
      <c r="E2385" s="353"/>
      <c r="F2385" s="354"/>
      <c r="G2385" s="353"/>
      <c r="H2385" s="353"/>
      <c r="I2385" s="357"/>
      <c r="J2385" s="356"/>
      <c r="K2385" s="356"/>
      <c r="L2385" s="357"/>
      <c r="M2385" s="356"/>
      <c r="N2385" s="374"/>
      <c r="O2385" s="319"/>
      <c r="P2385" s="319"/>
      <c r="Q2385" s="320"/>
    </row>
    <row r="2386" spans="1:17" hidden="1" x14ac:dyDescent="0.2">
      <c r="A2386" s="366"/>
      <c r="B2386" s="351"/>
      <c r="C2386" s="375"/>
      <c r="D2386" s="353"/>
      <c r="E2386" s="353"/>
      <c r="F2386" s="354"/>
      <c r="G2386" s="353"/>
      <c r="H2386" s="353"/>
      <c r="I2386" s="357"/>
      <c r="J2386" s="356"/>
      <c r="K2386" s="356"/>
      <c r="L2386" s="357"/>
      <c r="M2386" s="356"/>
      <c r="N2386" s="374"/>
      <c r="O2386" s="319"/>
      <c r="P2386" s="319"/>
      <c r="Q2386" s="320"/>
    </row>
    <row r="2387" spans="1:17" hidden="1" x14ac:dyDescent="0.2">
      <c r="A2387" s="366"/>
      <c r="B2387" s="351"/>
      <c r="C2387" s="375"/>
      <c r="D2387" s="353"/>
      <c r="E2387" s="353"/>
      <c r="F2387" s="354"/>
      <c r="G2387" s="353"/>
      <c r="H2387" s="353"/>
      <c r="I2387" s="357"/>
      <c r="J2387" s="356"/>
      <c r="K2387" s="356"/>
      <c r="L2387" s="357"/>
      <c r="M2387" s="356"/>
      <c r="N2387" s="374"/>
      <c r="O2387" s="319"/>
      <c r="P2387" s="319"/>
      <c r="Q2387" s="320"/>
    </row>
    <row r="2388" spans="1:17" hidden="1" x14ac:dyDescent="0.2">
      <c r="A2388" s="366"/>
      <c r="B2388" s="351"/>
      <c r="C2388" s="375"/>
      <c r="D2388" s="353"/>
      <c r="E2388" s="353"/>
      <c r="F2388" s="354"/>
      <c r="G2388" s="353"/>
      <c r="H2388" s="353"/>
      <c r="I2388" s="357"/>
      <c r="J2388" s="356"/>
      <c r="K2388" s="356"/>
      <c r="L2388" s="357"/>
      <c r="M2388" s="356"/>
      <c r="N2388" s="374"/>
      <c r="O2388" s="319"/>
      <c r="P2388" s="319"/>
      <c r="Q2388" s="320"/>
    </row>
    <row r="2389" spans="1:17" hidden="1" x14ac:dyDescent="0.2">
      <c r="A2389" s="366"/>
      <c r="B2389" s="351"/>
      <c r="C2389" s="375"/>
      <c r="D2389" s="353"/>
      <c r="E2389" s="353"/>
      <c r="F2389" s="354"/>
      <c r="G2389" s="353"/>
      <c r="H2389" s="353"/>
      <c r="I2389" s="357"/>
      <c r="J2389" s="356"/>
      <c r="K2389" s="356"/>
      <c r="L2389" s="357"/>
      <c r="M2389" s="356"/>
      <c r="N2389" s="374"/>
      <c r="O2389" s="319"/>
      <c r="P2389" s="319"/>
      <c r="Q2389" s="320"/>
    </row>
    <row r="2390" spans="1:17" hidden="1" x14ac:dyDescent="0.2">
      <c r="A2390" s="366"/>
      <c r="B2390" s="351"/>
      <c r="C2390" s="375"/>
      <c r="D2390" s="353"/>
      <c r="E2390" s="353"/>
      <c r="F2390" s="354"/>
      <c r="G2390" s="353"/>
      <c r="H2390" s="353"/>
      <c r="I2390" s="357"/>
      <c r="J2390" s="356"/>
      <c r="K2390" s="356"/>
      <c r="L2390" s="357"/>
      <c r="M2390" s="356"/>
      <c r="N2390" s="374"/>
      <c r="O2390" s="319"/>
      <c r="P2390" s="319"/>
      <c r="Q2390" s="320"/>
    </row>
    <row r="2391" spans="1:17" hidden="1" x14ac:dyDescent="0.2">
      <c r="A2391" s="366"/>
      <c r="B2391" s="351"/>
      <c r="C2391" s="375"/>
      <c r="D2391" s="353"/>
      <c r="E2391" s="353"/>
      <c r="F2391" s="354"/>
      <c r="G2391" s="353"/>
      <c r="H2391" s="353"/>
      <c r="I2391" s="357"/>
      <c r="J2391" s="356"/>
      <c r="K2391" s="356"/>
      <c r="L2391" s="357"/>
      <c r="M2391" s="356"/>
      <c r="N2391" s="374"/>
      <c r="O2391" s="319"/>
      <c r="P2391" s="319"/>
      <c r="Q2391" s="320"/>
    </row>
    <row r="2392" spans="1:17" hidden="1" x14ac:dyDescent="0.2">
      <c r="A2392" s="366"/>
      <c r="B2392" s="351"/>
      <c r="C2392" s="375"/>
      <c r="D2392" s="353"/>
      <c r="E2392" s="353"/>
      <c r="F2392" s="354"/>
      <c r="G2392" s="353"/>
      <c r="H2392" s="353"/>
      <c r="I2392" s="357"/>
      <c r="J2392" s="356"/>
      <c r="K2392" s="356"/>
      <c r="L2392" s="357"/>
      <c r="M2392" s="356"/>
      <c r="N2392" s="374"/>
      <c r="O2392" s="319"/>
      <c r="P2392" s="319"/>
      <c r="Q2392" s="320"/>
    </row>
    <row r="2393" spans="1:17" hidden="1" x14ac:dyDescent="0.2">
      <c r="A2393" s="366"/>
      <c r="B2393" s="351"/>
      <c r="C2393" s="375"/>
      <c r="D2393" s="353"/>
      <c r="E2393" s="353"/>
      <c r="F2393" s="354"/>
      <c r="G2393" s="353"/>
      <c r="H2393" s="353"/>
      <c r="I2393" s="357"/>
      <c r="J2393" s="356"/>
      <c r="K2393" s="356"/>
      <c r="L2393" s="357"/>
      <c r="M2393" s="356"/>
      <c r="N2393" s="374"/>
      <c r="O2393" s="319"/>
      <c r="P2393" s="319"/>
      <c r="Q2393" s="320"/>
    </row>
    <row r="2394" spans="1:17" hidden="1" x14ac:dyDescent="0.2">
      <c r="A2394" s="366"/>
      <c r="B2394" s="351"/>
      <c r="C2394" s="375"/>
      <c r="D2394" s="353"/>
      <c r="E2394" s="353"/>
      <c r="F2394" s="354"/>
      <c r="G2394" s="353"/>
      <c r="H2394" s="353"/>
      <c r="I2394" s="357"/>
      <c r="J2394" s="356"/>
      <c r="K2394" s="356"/>
      <c r="L2394" s="357"/>
      <c r="M2394" s="356"/>
      <c r="N2394" s="374"/>
      <c r="O2394" s="319"/>
      <c r="P2394" s="319"/>
      <c r="Q2394" s="320"/>
    </row>
    <row r="2395" spans="1:17" hidden="1" x14ac:dyDescent="0.2">
      <c r="A2395" s="366"/>
      <c r="B2395" s="351"/>
      <c r="C2395" s="375"/>
      <c r="D2395" s="353"/>
      <c r="E2395" s="353"/>
      <c r="F2395" s="354"/>
      <c r="G2395" s="353"/>
      <c r="H2395" s="353"/>
      <c r="I2395" s="357"/>
      <c r="J2395" s="356"/>
      <c r="K2395" s="356"/>
      <c r="L2395" s="357"/>
      <c r="M2395" s="356"/>
      <c r="N2395" s="374"/>
      <c r="O2395" s="319"/>
      <c r="P2395" s="319"/>
      <c r="Q2395" s="320"/>
    </row>
    <row r="2396" spans="1:17" hidden="1" x14ac:dyDescent="0.2">
      <c r="A2396" s="366"/>
      <c r="B2396" s="351"/>
      <c r="C2396" s="375"/>
      <c r="D2396" s="353"/>
      <c r="E2396" s="353"/>
      <c r="F2396" s="354"/>
      <c r="G2396" s="353"/>
      <c r="H2396" s="353"/>
      <c r="I2396" s="357"/>
      <c r="J2396" s="356"/>
      <c r="K2396" s="356"/>
      <c r="L2396" s="357"/>
      <c r="M2396" s="356"/>
      <c r="N2396" s="374"/>
      <c r="O2396" s="319"/>
      <c r="P2396" s="319"/>
      <c r="Q2396" s="320"/>
    </row>
    <row r="2397" spans="1:17" hidden="1" x14ac:dyDescent="0.2">
      <c r="A2397" s="366"/>
      <c r="B2397" s="351"/>
      <c r="C2397" s="375"/>
      <c r="D2397" s="353"/>
      <c r="E2397" s="353"/>
      <c r="F2397" s="354"/>
      <c r="G2397" s="353"/>
      <c r="H2397" s="353"/>
      <c r="I2397" s="357"/>
      <c r="J2397" s="356"/>
      <c r="K2397" s="356"/>
      <c r="L2397" s="357"/>
      <c r="M2397" s="356"/>
      <c r="N2397" s="374"/>
      <c r="O2397" s="319"/>
      <c r="P2397" s="319"/>
      <c r="Q2397" s="320"/>
    </row>
    <row r="2398" spans="1:17" hidden="1" x14ac:dyDescent="0.2">
      <c r="A2398" s="366"/>
      <c r="B2398" s="351"/>
      <c r="C2398" s="375"/>
      <c r="D2398" s="353"/>
      <c r="E2398" s="353"/>
      <c r="F2398" s="354"/>
      <c r="G2398" s="353"/>
      <c r="H2398" s="353"/>
      <c r="I2398" s="357"/>
      <c r="J2398" s="356"/>
      <c r="K2398" s="356"/>
      <c r="L2398" s="357"/>
      <c r="M2398" s="356"/>
      <c r="N2398" s="374"/>
      <c r="O2398" s="319"/>
      <c r="P2398" s="319"/>
      <c r="Q2398" s="320"/>
    </row>
    <row r="2399" spans="1:17" hidden="1" x14ac:dyDescent="0.2">
      <c r="A2399" s="366"/>
      <c r="B2399" s="351"/>
      <c r="C2399" s="375"/>
      <c r="D2399" s="353"/>
      <c r="E2399" s="353"/>
      <c r="F2399" s="354"/>
      <c r="G2399" s="353"/>
      <c r="H2399" s="353"/>
      <c r="I2399" s="357"/>
      <c r="J2399" s="356"/>
      <c r="K2399" s="356"/>
      <c r="L2399" s="357"/>
      <c r="M2399" s="356"/>
      <c r="N2399" s="374"/>
      <c r="O2399" s="319"/>
      <c r="P2399" s="319"/>
      <c r="Q2399" s="320"/>
    </row>
    <row r="2400" spans="1:17" hidden="1" x14ac:dyDescent="0.2">
      <c r="A2400" s="366"/>
      <c r="B2400" s="351"/>
      <c r="C2400" s="375"/>
      <c r="D2400" s="353"/>
      <c r="E2400" s="353"/>
      <c r="F2400" s="354"/>
      <c r="G2400" s="353"/>
      <c r="H2400" s="353"/>
      <c r="I2400" s="357"/>
      <c r="J2400" s="356"/>
      <c r="K2400" s="356"/>
      <c r="L2400" s="357"/>
      <c r="M2400" s="356"/>
      <c r="N2400" s="374"/>
      <c r="O2400" s="319"/>
      <c r="P2400" s="319"/>
      <c r="Q2400" s="320"/>
    </row>
    <row r="2401" spans="1:17" hidden="1" x14ac:dyDescent="0.2">
      <c r="A2401" s="366"/>
      <c r="B2401" s="351"/>
      <c r="C2401" s="375"/>
      <c r="D2401" s="353"/>
      <c r="E2401" s="353"/>
      <c r="F2401" s="354"/>
      <c r="G2401" s="353"/>
      <c r="H2401" s="353"/>
      <c r="I2401" s="357"/>
      <c r="J2401" s="356"/>
      <c r="K2401" s="356"/>
      <c r="L2401" s="357"/>
      <c r="M2401" s="356"/>
      <c r="N2401" s="374"/>
      <c r="O2401" s="319"/>
      <c r="P2401" s="319"/>
      <c r="Q2401" s="320"/>
    </row>
    <row r="2402" spans="1:17" hidden="1" x14ac:dyDescent="0.2">
      <c r="A2402" s="366"/>
      <c r="B2402" s="351"/>
      <c r="C2402" s="375"/>
      <c r="D2402" s="353"/>
      <c r="E2402" s="353"/>
      <c r="F2402" s="354"/>
      <c r="G2402" s="353"/>
      <c r="H2402" s="353"/>
      <c r="I2402" s="357"/>
      <c r="J2402" s="356"/>
      <c r="K2402" s="356"/>
      <c r="L2402" s="357"/>
      <c r="M2402" s="356"/>
      <c r="N2402" s="374"/>
      <c r="O2402" s="319"/>
      <c r="P2402" s="319"/>
      <c r="Q2402" s="320"/>
    </row>
    <row r="2403" spans="1:17" hidden="1" x14ac:dyDescent="0.2">
      <c r="A2403" s="366"/>
      <c r="B2403" s="351"/>
      <c r="C2403" s="375"/>
      <c r="D2403" s="353"/>
      <c r="E2403" s="353"/>
      <c r="F2403" s="354"/>
      <c r="G2403" s="353"/>
      <c r="H2403" s="353"/>
      <c r="I2403" s="357"/>
      <c r="J2403" s="356"/>
      <c r="K2403" s="356"/>
      <c r="L2403" s="357"/>
      <c r="M2403" s="356"/>
      <c r="N2403" s="374"/>
      <c r="O2403" s="319"/>
      <c r="P2403" s="319"/>
      <c r="Q2403" s="320"/>
    </row>
    <row r="2404" spans="1:17" hidden="1" x14ac:dyDescent="0.2">
      <c r="A2404" s="366"/>
      <c r="B2404" s="351"/>
      <c r="C2404" s="375"/>
      <c r="D2404" s="353"/>
      <c r="E2404" s="353"/>
      <c r="F2404" s="354"/>
      <c r="G2404" s="353"/>
      <c r="H2404" s="353"/>
      <c r="I2404" s="357"/>
      <c r="J2404" s="356"/>
      <c r="K2404" s="356"/>
      <c r="L2404" s="357"/>
      <c r="M2404" s="356"/>
      <c r="N2404" s="374"/>
      <c r="O2404" s="319"/>
      <c r="P2404" s="319"/>
      <c r="Q2404" s="320"/>
    </row>
    <row r="2405" spans="1:17" hidden="1" x14ac:dyDescent="0.2">
      <c r="A2405" s="366"/>
      <c r="B2405" s="351"/>
      <c r="C2405" s="375"/>
      <c r="D2405" s="353"/>
      <c r="E2405" s="353"/>
      <c r="F2405" s="354"/>
      <c r="G2405" s="353"/>
      <c r="H2405" s="353"/>
      <c r="I2405" s="357"/>
      <c r="J2405" s="356"/>
      <c r="K2405" s="356"/>
      <c r="L2405" s="357"/>
      <c r="M2405" s="356"/>
      <c r="N2405" s="374"/>
      <c r="O2405" s="319"/>
      <c r="P2405" s="319"/>
      <c r="Q2405" s="320"/>
    </row>
    <row r="2406" spans="1:17" hidden="1" x14ac:dyDescent="0.2">
      <c r="A2406" s="366"/>
      <c r="B2406" s="351"/>
      <c r="C2406" s="375"/>
      <c r="D2406" s="353"/>
      <c r="E2406" s="353"/>
      <c r="F2406" s="354"/>
      <c r="G2406" s="353"/>
      <c r="H2406" s="353"/>
      <c r="I2406" s="357"/>
      <c r="J2406" s="356"/>
      <c r="K2406" s="356"/>
      <c r="L2406" s="357"/>
      <c r="M2406" s="356"/>
      <c r="N2406" s="374"/>
      <c r="O2406" s="319"/>
      <c r="P2406" s="319"/>
      <c r="Q2406" s="320"/>
    </row>
    <row r="2407" spans="1:17" hidden="1" x14ac:dyDescent="0.2">
      <c r="A2407" s="366"/>
      <c r="B2407" s="351"/>
      <c r="C2407" s="375"/>
      <c r="D2407" s="353"/>
      <c r="E2407" s="353"/>
      <c r="F2407" s="354"/>
      <c r="G2407" s="353"/>
      <c r="H2407" s="353"/>
      <c r="I2407" s="357"/>
      <c r="J2407" s="356"/>
      <c r="K2407" s="356"/>
      <c r="L2407" s="357"/>
      <c r="M2407" s="356"/>
      <c r="N2407" s="374"/>
      <c r="O2407" s="319"/>
      <c r="P2407" s="319"/>
      <c r="Q2407" s="320"/>
    </row>
    <row r="2408" spans="1:17" hidden="1" x14ac:dyDescent="0.2">
      <c r="A2408" s="366"/>
      <c r="B2408" s="351"/>
      <c r="C2408" s="375"/>
      <c r="D2408" s="353"/>
      <c r="E2408" s="353"/>
      <c r="F2408" s="354"/>
      <c r="G2408" s="353"/>
      <c r="H2408" s="353"/>
      <c r="I2408" s="357"/>
      <c r="J2408" s="356"/>
      <c r="K2408" s="356"/>
      <c r="L2408" s="357"/>
      <c r="M2408" s="356"/>
      <c r="N2408" s="374"/>
      <c r="O2408" s="319"/>
      <c r="P2408" s="319"/>
      <c r="Q2408" s="320"/>
    </row>
    <row r="2409" spans="1:17" hidden="1" x14ac:dyDescent="0.2">
      <c r="A2409" s="366"/>
      <c r="B2409" s="351"/>
      <c r="C2409" s="375"/>
      <c r="D2409" s="353"/>
      <c r="E2409" s="353"/>
      <c r="F2409" s="354"/>
      <c r="G2409" s="353"/>
      <c r="H2409" s="353"/>
      <c r="I2409" s="357"/>
      <c r="J2409" s="356"/>
      <c r="K2409" s="356"/>
      <c r="L2409" s="357"/>
      <c r="M2409" s="356"/>
      <c r="N2409" s="374"/>
      <c r="O2409" s="319"/>
      <c r="P2409" s="319"/>
      <c r="Q2409" s="320"/>
    </row>
    <row r="2410" spans="1:17" hidden="1" x14ac:dyDescent="0.2">
      <c r="A2410" s="366"/>
      <c r="B2410" s="351"/>
      <c r="C2410" s="375"/>
      <c r="D2410" s="353"/>
      <c r="E2410" s="353"/>
      <c r="F2410" s="354"/>
      <c r="G2410" s="353"/>
      <c r="H2410" s="353"/>
      <c r="I2410" s="357"/>
      <c r="J2410" s="356"/>
      <c r="K2410" s="356"/>
      <c r="L2410" s="357"/>
      <c r="M2410" s="356"/>
      <c r="N2410" s="374"/>
      <c r="O2410" s="319"/>
      <c r="P2410" s="319"/>
      <c r="Q2410" s="320"/>
    </row>
    <row r="2411" spans="1:17" hidden="1" x14ac:dyDescent="0.2">
      <c r="A2411" s="366"/>
      <c r="B2411" s="351"/>
      <c r="C2411" s="375"/>
      <c r="D2411" s="353"/>
      <c r="E2411" s="353"/>
      <c r="F2411" s="354"/>
      <c r="G2411" s="353"/>
      <c r="H2411" s="353"/>
      <c r="I2411" s="357"/>
      <c r="J2411" s="356"/>
      <c r="K2411" s="356"/>
      <c r="L2411" s="357"/>
      <c r="M2411" s="356"/>
      <c r="N2411" s="374"/>
      <c r="O2411" s="319"/>
      <c r="P2411" s="319"/>
      <c r="Q2411" s="320"/>
    </row>
    <row r="2412" spans="1:17" hidden="1" x14ac:dyDescent="0.2">
      <c r="A2412" s="366"/>
      <c r="B2412" s="351"/>
      <c r="C2412" s="375"/>
      <c r="D2412" s="353"/>
      <c r="E2412" s="353"/>
      <c r="F2412" s="354"/>
      <c r="G2412" s="353"/>
      <c r="H2412" s="353"/>
      <c r="I2412" s="357"/>
      <c r="J2412" s="356"/>
      <c r="K2412" s="356"/>
      <c r="L2412" s="357"/>
      <c r="M2412" s="356"/>
      <c r="N2412" s="374"/>
      <c r="O2412" s="319"/>
      <c r="P2412" s="319"/>
      <c r="Q2412" s="320"/>
    </row>
    <row r="2413" spans="1:17" hidden="1" x14ac:dyDescent="0.2">
      <c r="A2413" s="366"/>
      <c r="B2413" s="351"/>
      <c r="C2413" s="375"/>
      <c r="D2413" s="353"/>
      <c r="E2413" s="353"/>
      <c r="F2413" s="354"/>
      <c r="G2413" s="353"/>
      <c r="H2413" s="353"/>
      <c r="I2413" s="357"/>
      <c r="J2413" s="356"/>
      <c r="K2413" s="356"/>
      <c r="L2413" s="357"/>
      <c r="M2413" s="356"/>
      <c r="N2413" s="374"/>
      <c r="O2413" s="319"/>
      <c r="P2413" s="319"/>
      <c r="Q2413" s="320"/>
    </row>
    <row r="2414" spans="1:17" hidden="1" x14ac:dyDescent="0.2">
      <c r="A2414" s="366"/>
      <c r="B2414" s="351"/>
      <c r="C2414" s="375"/>
      <c r="D2414" s="353"/>
      <c r="E2414" s="353"/>
      <c r="F2414" s="354"/>
      <c r="G2414" s="353"/>
      <c r="H2414" s="353"/>
      <c r="I2414" s="357"/>
      <c r="J2414" s="356"/>
      <c r="K2414" s="356"/>
      <c r="L2414" s="357"/>
      <c r="M2414" s="356"/>
      <c r="N2414" s="374"/>
      <c r="O2414" s="319"/>
      <c r="P2414" s="319"/>
      <c r="Q2414" s="320"/>
    </row>
    <row r="2415" spans="1:17" hidden="1" x14ac:dyDescent="0.2">
      <c r="A2415" s="366"/>
      <c r="B2415" s="351"/>
      <c r="C2415" s="375"/>
      <c r="D2415" s="353"/>
      <c r="E2415" s="353"/>
      <c r="F2415" s="354"/>
      <c r="G2415" s="353"/>
      <c r="H2415" s="353"/>
      <c r="I2415" s="357"/>
      <c r="J2415" s="356"/>
      <c r="K2415" s="356"/>
      <c r="L2415" s="357"/>
      <c r="M2415" s="356"/>
      <c r="N2415" s="374"/>
      <c r="O2415" s="319"/>
      <c r="P2415" s="319"/>
      <c r="Q2415" s="320"/>
    </row>
    <row r="2416" spans="1:17" hidden="1" x14ac:dyDescent="0.2">
      <c r="A2416" s="366"/>
      <c r="B2416" s="351"/>
      <c r="C2416" s="375"/>
      <c r="D2416" s="353"/>
      <c r="E2416" s="353"/>
      <c r="F2416" s="354"/>
      <c r="G2416" s="353"/>
      <c r="H2416" s="353"/>
      <c r="I2416" s="357"/>
      <c r="J2416" s="356"/>
      <c r="K2416" s="356"/>
      <c r="L2416" s="357"/>
      <c r="M2416" s="356"/>
      <c r="N2416" s="374"/>
      <c r="O2416" s="319"/>
      <c r="P2416" s="319"/>
      <c r="Q2416" s="320"/>
    </row>
    <row r="2417" spans="1:17" hidden="1" x14ac:dyDescent="0.2">
      <c r="A2417" s="366"/>
      <c r="B2417" s="351"/>
      <c r="C2417" s="375"/>
      <c r="D2417" s="353"/>
      <c r="E2417" s="353"/>
      <c r="F2417" s="354"/>
      <c r="G2417" s="353"/>
      <c r="H2417" s="353"/>
      <c r="I2417" s="357"/>
      <c r="J2417" s="356"/>
      <c r="K2417" s="356"/>
      <c r="L2417" s="357"/>
      <c r="M2417" s="356"/>
      <c r="N2417" s="374"/>
      <c r="O2417" s="319"/>
      <c r="P2417" s="319"/>
      <c r="Q2417" s="320"/>
    </row>
    <row r="2418" spans="1:17" hidden="1" x14ac:dyDescent="0.2">
      <c r="A2418" s="366"/>
      <c r="B2418" s="351"/>
      <c r="C2418" s="375"/>
      <c r="D2418" s="353"/>
      <c r="E2418" s="353"/>
      <c r="F2418" s="354"/>
      <c r="G2418" s="353"/>
      <c r="H2418" s="353"/>
      <c r="I2418" s="357"/>
      <c r="J2418" s="356"/>
      <c r="K2418" s="356"/>
      <c r="L2418" s="357"/>
      <c r="M2418" s="356"/>
      <c r="N2418" s="374"/>
      <c r="O2418" s="319"/>
      <c r="P2418" s="319"/>
      <c r="Q2418" s="320"/>
    </row>
    <row r="2419" spans="1:17" hidden="1" x14ac:dyDescent="0.2">
      <c r="A2419" s="366"/>
      <c r="B2419" s="351"/>
      <c r="C2419" s="375"/>
      <c r="D2419" s="353"/>
      <c r="E2419" s="353"/>
      <c r="F2419" s="354"/>
      <c r="G2419" s="353"/>
      <c r="H2419" s="353"/>
      <c r="I2419" s="357"/>
      <c r="J2419" s="356"/>
      <c r="K2419" s="356"/>
      <c r="L2419" s="357"/>
      <c r="M2419" s="356"/>
      <c r="N2419" s="374"/>
      <c r="O2419" s="319"/>
      <c r="P2419" s="319"/>
      <c r="Q2419" s="320"/>
    </row>
    <row r="2420" spans="1:17" hidden="1" x14ac:dyDescent="0.2">
      <c r="A2420" s="366"/>
      <c r="B2420" s="351"/>
      <c r="C2420" s="375"/>
      <c r="D2420" s="353"/>
      <c r="E2420" s="353"/>
      <c r="F2420" s="354"/>
      <c r="G2420" s="353"/>
      <c r="H2420" s="353"/>
      <c r="I2420" s="357"/>
      <c r="J2420" s="356"/>
      <c r="K2420" s="356"/>
      <c r="L2420" s="357"/>
      <c r="M2420" s="356"/>
      <c r="N2420" s="374"/>
      <c r="O2420" s="319"/>
      <c r="P2420" s="319"/>
      <c r="Q2420" s="320"/>
    </row>
    <row r="2421" spans="1:17" hidden="1" x14ac:dyDescent="0.2">
      <c r="A2421" s="366"/>
      <c r="B2421" s="351"/>
      <c r="C2421" s="375"/>
      <c r="D2421" s="353"/>
      <c r="E2421" s="353"/>
      <c r="F2421" s="354"/>
      <c r="G2421" s="353"/>
      <c r="H2421" s="353"/>
      <c r="I2421" s="357"/>
      <c r="J2421" s="356"/>
      <c r="K2421" s="356"/>
      <c r="L2421" s="357"/>
      <c r="M2421" s="356"/>
      <c r="N2421" s="374"/>
      <c r="O2421" s="319"/>
      <c r="P2421" s="319"/>
      <c r="Q2421" s="320"/>
    </row>
    <row r="2422" spans="1:17" hidden="1" x14ac:dyDescent="0.2">
      <c r="A2422" s="366"/>
      <c r="B2422" s="351"/>
      <c r="C2422" s="375"/>
      <c r="D2422" s="353"/>
      <c r="E2422" s="353"/>
      <c r="F2422" s="354"/>
      <c r="G2422" s="353"/>
      <c r="H2422" s="353"/>
      <c r="I2422" s="357"/>
      <c r="J2422" s="356"/>
      <c r="K2422" s="356"/>
      <c r="L2422" s="357"/>
      <c r="M2422" s="356"/>
      <c r="N2422" s="374"/>
      <c r="O2422" s="319"/>
      <c r="P2422" s="319"/>
      <c r="Q2422" s="320"/>
    </row>
    <row r="2423" spans="1:17" hidden="1" x14ac:dyDescent="0.2">
      <c r="A2423" s="366"/>
      <c r="B2423" s="351"/>
      <c r="C2423" s="375"/>
      <c r="D2423" s="353"/>
      <c r="E2423" s="353"/>
      <c r="F2423" s="354"/>
      <c r="G2423" s="353"/>
      <c r="H2423" s="353"/>
      <c r="I2423" s="357"/>
      <c r="J2423" s="356"/>
      <c r="K2423" s="356"/>
      <c r="L2423" s="357"/>
      <c r="M2423" s="356"/>
      <c r="N2423" s="374"/>
      <c r="O2423" s="319"/>
      <c r="P2423" s="319"/>
      <c r="Q2423" s="320"/>
    </row>
    <row r="2424" spans="1:17" hidden="1" x14ac:dyDescent="0.2">
      <c r="A2424" s="366"/>
      <c r="B2424" s="351"/>
      <c r="C2424" s="375"/>
      <c r="D2424" s="353"/>
      <c r="E2424" s="353"/>
      <c r="F2424" s="354"/>
      <c r="G2424" s="353"/>
      <c r="H2424" s="353"/>
      <c r="I2424" s="357"/>
      <c r="J2424" s="356"/>
      <c r="K2424" s="356"/>
      <c r="L2424" s="357"/>
      <c r="M2424" s="356"/>
      <c r="N2424" s="374"/>
      <c r="O2424" s="319"/>
      <c r="P2424" s="319"/>
      <c r="Q2424" s="320"/>
    </row>
    <row r="2425" spans="1:17" hidden="1" x14ac:dyDescent="0.2">
      <c r="A2425" s="366"/>
      <c r="B2425" s="351"/>
      <c r="C2425" s="375"/>
      <c r="D2425" s="353"/>
      <c r="E2425" s="353"/>
      <c r="F2425" s="354"/>
      <c r="G2425" s="353"/>
      <c r="H2425" s="353"/>
      <c r="I2425" s="357"/>
      <c r="J2425" s="356"/>
      <c r="K2425" s="356"/>
      <c r="L2425" s="357"/>
      <c r="M2425" s="356"/>
      <c r="N2425" s="374"/>
      <c r="O2425" s="319"/>
      <c r="P2425" s="319"/>
      <c r="Q2425" s="320"/>
    </row>
    <row r="2426" spans="1:17" hidden="1" x14ac:dyDescent="0.2">
      <c r="A2426" s="366"/>
      <c r="B2426" s="351"/>
      <c r="C2426" s="375"/>
      <c r="D2426" s="353"/>
      <c r="E2426" s="353"/>
      <c r="F2426" s="354"/>
      <c r="G2426" s="353"/>
      <c r="H2426" s="353"/>
      <c r="I2426" s="357"/>
      <c r="J2426" s="356"/>
      <c r="K2426" s="356"/>
      <c r="L2426" s="357"/>
      <c r="M2426" s="356"/>
      <c r="N2426" s="374"/>
      <c r="O2426" s="319"/>
      <c r="P2426" s="319"/>
      <c r="Q2426" s="320"/>
    </row>
    <row r="2427" spans="1:17" hidden="1" x14ac:dyDescent="0.2">
      <c r="A2427" s="366"/>
      <c r="B2427" s="351"/>
      <c r="C2427" s="375"/>
      <c r="D2427" s="353"/>
      <c r="E2427" s="353"/>
      <c r="F2427" s="354"/>
      <c r="G2427" s="353"/>
      <c r="H2427" s="353"/>
      <c r="I2427" s="357"/>
      <c r="J2427" s="356"/>
      <c r="K2427" s="356"/>
      <c r="L2427" s="357"/>
      <c r="M2427" s="356"/>
      <c r="N2427" s="374"/>
      <c r="O2427" s="319"/>
      <c r="P2427" s="319"/>
      <c r="Q2427" s="320"/>
    </row>
    <row r="2428" spans="1:17" hidden="1" x14ac:dyDescent="0.2">
      <c r="A2428" s="366"/>
      <c r="B2428" s="351"/>
      <c r="C2428" s="375"/>
      <c r="D2428" s="353"/>
      <c r="E2428" s="353"/>
      <c r="F2428" s="354"/>
      <c r="G2428" s="353"/>
      <c r="H2428" s="353"/>
      <c r="I2428" s="357"/>
      <c r="J2428" s="356"/>
      <c r="K2428" s="356"/>
      <c r="L2428" s="357"/>
      <c r="M2428" s="356"/>
      <c r="N2428" s="374"/>
      <c r="O2428" s="319"/>
      <c r="P2428" s="319"/>
      <c r="Q2428" s="320"/>
    </row>
    <row r="2429" spans="1:17" hidden="1" x14ac:dyDescent="0.2">
      <c r="A2429" s="366"/>
      <c r="B2429" s="351"/>
      <c r="C2429" s="375"/>
      <c r="D2429" s="353"/>
      <c r="E2429" s="353"/>
      <c r="F2429" s="354"/>
      <c r="G2429" s="353"/>
      <c r="H2429" s="353"/>
      <c r="I2429" s="357"/>
      <c r="J2429" s="356"/>
      <c r="K2429" s="356"/>
      <c r="L2429" s="357"/>
      <c r="M2429" s="356"/>
      <c r="N2429" s="374"/>
      <c r="O2429" s="319"/>
      <c r="P2429" s="319"/>
      <c r="Q2429" s="320"/>
    </row>
    <row r="2430" spans="1:17" hidden="1" x14ac:dyDescent="0.2">
      <c r="A2430" s="366"/>
      <c r="B2430" s="351"/>
      <c r="C2430" s="375"/>
      <c r="D2430" s="353"/>
      <c r="E2430" s="353"/>
      <c r="F2430" s="354"/>
      <c r="G2430" s="353"/>
      <c r="H2430" s="353"/>
      <c r="I2430" s="357"/>
      <c r="J2430" s="356"/>
      <c r="K2430" s="356"/>
      <c r="L2430" s="357"/>
      <c r="M2430" s="356"/>
      <c r="N2430" s="374"/>
      <c r="O2430" s="319"/>
      <c r="P2430" s="319"/>
      <c r="Q2430" s="320"/>
    </row>
    <row r="2431" spans="1:17" hidden="1" x14ac:dyDescent="0.2">
      <c r="A2431" s="366"/>
      <c r="B2431" s="351"/>
      <c r="C2431" s="375"/>
      <c r="D2431" s="353"/>
      <c r="E2431" s="353"/>
      <c r="F2431" s="354"/>
      <c r="G2431" s="353"/>
      <c r="H2431" s="353"/>
      <c r="I2431" s="357"/>
      <c r="J2431" s="356"/>
      <c r="K2431" s="356"/>
      <c r="L2431" s="357"/>
      <c r="M2431" s="356"/>
      <c r="N2431" s="374"/>
      <c r="O2431" s="319"/>
      <c r="P2431" s="319"/>
      <c r="Q2431" s="320"/>
    </row>
    <row r="2432" spans="1:17" hidden="1" x14ac:dyDescent="0.2">
      <c r="A2432" s="366"/>
      <c r="B2432" s="351"/>
      <c r="C2432" s="375"/>
      <c r="D2432" s="353"/>
      <c r="E2432" s="353"/>
      <c r="F2432" s="354"/>
      <c r="G2432" s="353"/>
      <c r="H2432" s="353"/>
      <c r="I2432" s="357"/>
      <c r="J2432" s="356"/>
      <c r="K2432" s="356"/>
      <c r="L2432" s="357"/>
      <c r="M2432" s="356"/>
      <c r="N2432" s="374"/>
      <c r="O2432" s="319"/>
      <c r="P2432" s="319"/>
      <c r="Q2432" s="320"/>
    </row>
    <row r="2433" spans="1:17" hidden="1" x14ac:dyDescent="0.2">
      <c r="A2433" s="366"/>
      <c r="B2433" s="351"/>
      <c r="C2433" s="375"/>
      <c r="D2433" s="353"/>
      <c r="E2433" s="353"/>
      <c r="F2433" s="354"/>
      <c r="G2433" s="353"/>
      <c r="H2433" s="353"/>
      <c r="I2433" s="357"/>
      <c r="J2433" s="356"/>
      <c r="K2433" s="356"/>
      <c r="L2433" s="357"/>
      <c r="M2433" s="356"/>
      <c r="N2433" s="374"/>
      <c r="O2433" s="319"/>
      <c r="P2433" s="319"/>
      <c r="Q2433" s="320"/>
    </row>
    <row r="2434" spans="1:17" hidden="1" x14ac:dyDescent="0.2">
      <c r="A2434" s="366"/>
      <c r="B2434" s="351"/>
      <c r="C2434" s="375"/>
      <c r="D2434" s="353"/>
      <c r="E2434" s="353"/>
      <c r="F2434" s="354"/>
      <c r="G2434" s="353"/>
      <c r="H2434" s="353"/>
      <c r="I2434" s="357"/>
      <c r="J2434" s="356"/>
      <c r="K2434" s="356"/>
      <c r="L2434" s="357"/>
      <c r="M2434" s="356"/>
      <c r="N2434" s="374"/>
      <c r="O2434" s="319"/>
      <c r="P2434" s="319"/>
      <c r="Q2434" s="320"/>
    </row>
    <row r="2435" spans="1:17" hidden="1" x14ac:dyDescent="0.2">
      <c r="A2435" s="366"/>
      <c r="B2435" s="351"/>
      <c r="C2435" s="375"/>
      <c r="D2435" s="353"/>
      <c r="E2435" s="353"/>
      <c r="F2435" s="354"/>
      <c r="G2435" s="353"/>
      <c r="H2435" s="353"/>
      <c r="I2435" s="357"/>
      <c r="J2435" s="356"/>
      <c r="K2435" s="356"/>
      <c r="L2435" s="357"/>
      <c r="M2435" s="356"/>
      <c r="N2435" s="374"/>
      <c r="O2435" s="319"/>
      <c r="P2435" s="319"/>
      <c r="Q2435" s="320"/>
    </row>
    <row r="2436" spans="1:17" hidden="1" x14ac:dyDescent="0.2">
      <c r="A2436" s="366"/>
      <c r="B2436" s="351"/>
      <c r="C2436" s="375"/>
      <c r="D2436" s="353"/>
      <c r="E2436" s="353"/>
      <c r="F2436" s="354"/>
      <c r="G2436" s="353"/>
      <c r="H2436" s="353"/>
      <c r="I2436" s="357"/>
      <c r="J2436" s="356"/>
      <c r="K2436" s="356"/>
      <c r="L2436" s="357"/>
      <c r="M2436" s="356"/>
      <c r="N2436" s="374"/>
      <c r="O2436" s="319"/>
      <c r="P2436" s="319"/>
      <c r="Q2436" s="320"/>
    </row>
    <row r="2437" spans="1:17" hidden="1" x14ac:dyDescent="0.2">
      <c r="A2437" s="366"/>
      <c r="B2437" s="351"/>
      <c r="C2437" s="375"/>
      <c r="D2437" s="353"/>
      <c r="E2437" s="353"/>
      <c r="F2437" s="354"/>
      <c r="G2437" s="353"/>
      <c r="H2437" s="353"/>
      <c r="I2437" s="357"/>
      <c r="J2437" s="356"/>
      <c r="K2437" s="356"/>
      <c r="L2437" s="357"/>
      <c r="M2437" s="356"/>
      <c r="N2437" s="374"/>
      <c r="O2437" s="319"/>
      <c r="P2437" s="319"/>
      <c r="Q2437" s="320"/>
    </row>
    <row r="2438" spans="1:17" hidden="1" x14ac:dyDescent="0.2">
      <c r="A2438" s="366"/>
      <c r="B2438" s="351"/>
      <c r="C2438" s="375"/>
      <c r="D2438" s="353"/>
      <c r="E2438" s="353"/>
      <c r="F2438" s="354"/>
      <c r="G2438" s="353"/>
      <c r="H2438" s="353"/>
      <c r="I2438" s="357"/>
      <c r="J2438" s="356"/>
      <c r="K2438" s="356"/>
      <c r="L2438" s="357"/>
      <c r="M2438" s="356"/>
      <c r="N2438" s="374"/>
      <c r="O2438" s="319"/>
      <c r="P2438" s="319"/>
      <c r="Q2438" s="320"/>
    </row>
    <row r="2439" spans="1:17" hidden="1" x14ac:dyDescent="0.2">
      <c r="A2439" s="366"/>
      <c r="B2439" s="351"/>
      <c r="C2439" s="375"/>
      <c r="D2439" s="353"/>
      <c r="E2439" s="353"/>
      <c r="F2439" s="354"/>
      <c r="G2439" s="353"/>
      <c r="H2439" s="353"/>
      <c r="I2439" s="357"/>
      <c r="J2439" s="356"/>
      <c r="K2439" s="356"/>
      <c r="L2439" s="357"/>
      <c r="M2439" s="356"/>
      <c r="N2439" s="374"/>
      <c r="O2439" s="319"/>
      <c r="P2439" s="319"/>
      <c r="Q2439" s="320"/>
    </row>
    <row r="2440" spans="1:17" hidden="1" x14ac:dyDescent="0.2">
      <c r="A2440" s="366"/>
      <c r="B2440" s="351"/>
      <c r="C2440" s="375"/>
      <c r="D2440" s="353"/>
      <c r="E2440" s="353"/>
      <c r="F2440" s="354"/>
      <c r="G2440" s="353"/>
      <c r="H2440" s="353"/>
      <c r="I2440" s="357"/>
      <c r="J2440" s="356"/>
      <c r="K2440" s="356"/>
      <c r="L2440" s="357"/>
      <c r="M2440" s="356"/>
      <c r="N2440" s="374"/>
      <c r="O2440" s="319"/>
      <c r="P2440" s="319"/>
      <c r="Q2440" s="320"/>
    </row>
    <row r="2441" spans="1:17" hidden="1" x14ac:dyDescent="0.2">
      <c r="A2441" s="366"/>
      <c r="B2441" s="351"/>
      <c r="C2441" s="375"/>
      <c r="D2441" s="353"/>
      <c r="E2441" s="353"/>
      <c r="F2441" s="354"/>
      <c r="G2441" s="353"/>
      <c r="H2441" s="353"/>
      <c r="I2441" s="357"/>
      <c r="J2441" s="356"/>
      <c r="K2441" s="356"/>
      <c r="L2441" s="357"/>
      <c r="M2441" s="356"/>
      <c r="N2441" s="374"/>
      <c r="O2441" s="319"/>
      <c r="P2441" s="319"/>
      <c r="Q2441" s="320"/>
    </row>
    <row r="2442" spans="1:17" hidden="1" x14ac:dyDescent="0.2">
      <c r="A2442" s="366"/>
      <c r="B2442" s="351"/>
      <c r="C2442" s="375"/>
      <c r="D2442" s="353"/>
      <c r="E2442" s="353"/>
      <c r="F2442" s="354"/>
      <c r="G2442" s="353"/>
      <c r="H2442" s="353"/>
      <c r="I2442" s="357"/>
      <c r="J2442" s="356"/>
      <c r="K2442" s="356"/>
      <c r="L2442" s="357"/>
      <c r="M2442" s="356"/>
      <c r="N2442" s="374"/>
      <c r="O2442" s="319"/>
      <c r="P2442" s="319"/>
      <c r="Q2442" s="320"/>
    </row>
    <row r="2443" spans="1:17" hidden="1" x14ac:dyDescent="0.2">
      <c r="A2443" s="366"/>
      <c r="B2443" s="351"/>
      <c r="C2443" s="375"/>
      <c r="D2443" s="353"/>
      <c r="E2443" s="353"/>
      <c r="F2443" s="354"/>
      <c r="G2443" s="353"/>
      <c r="H2443" s="353"/>
      <c r="I2443" s="357"/>
      <c r="J2443" s="356"/>
      <c r="K2443" s="356"/>
      <c r="L2443" s="357"/>
      <c r="M2443" s="356"/>
      <c r="N2443" s="374"/>
      <c r="O2443" s="319"/>
      <c r="P2443" s="319"/>
      <c r="Q2443" s="320"/>
    </row>
    <row r="2444" spans="1:17" hidden="1" x14ac:dyDescent="0.2">
      <c r="A2444" s="366"/>
      <c r="B2444" s="351"/>
      <c r="C2444" s="375"/>
      <c r="D2444" s="353"/>
      <c r="E2444" s="353"/>
      <c r="F2444" s="354"/>
      <c r="G2444" s="353"/>
      <c r="H2444" s="353"/>
      <c r="I2444" s="357"/>
      <c r="J2444" s="356"/>
      <c r="K2444" s="356"/>
      <c r="L2444" s="357"/>
      <c r="M2444" s="356"/>
      <c r="N2444" s="374"/>
      <c r="O2444" s="319"/>
      <c r="P2444" s="319"/>
      <c r="Q2444" s="320"/>
    </row>
    <row r="2445" spans="1:17" hidden="1" x14ac:dyDescent="0.2">
      <c r="A2445" s="366"/>
      <c r="B2445" s="351"/>
      <c r="C2445" s="375"/>
      <c r="D2445" s="353"/>
      <c r="E2445" s="353"/>
      <c r="F2445" s="354"/>
      <c r="G2445" s="353"/>
      <c r="H2445" s="353"/>
      <c r="I2445" s="357"/>
      <c r="J2445" s="356"/>
      <c r="K2445" s="356"/>
      <c r="L2445" s="357"/>
      <c r="M2445" s="356"/>
      <c r="N2445" s="374"/>
      <c r="O2445" s="319"/>
      <c r="P2445" s="319"/>
      <c r="Q2445" s="320"/>
    </row>
    <row r="2446" spans="1:17" hidden="1" x14ac:dyDescent="0.2">
      <c r="A2446" s="366"/>
      <c r="B2446" s="351"/>
      <c r="C2446" s="375"/>
      <c r="D2446" s="353"/>
      <c r="E2446" s="353"/>
      <c r="F2446" s="354"/>
      <c r="G2446" s="353"/>
      <c r="H2446" s="353"/>
      <c r="I2446" s="357"/>
      <c r="J2446" s="356"/>
      <c r="K2446" s="356"/>
      <c r="L2446" s="357"/>
      <c r="M2446" s="356"/>
      <c r="N2446" s="374"/>
      <c r="O2446" s="319"/>
      <c r="P2446" s="319"/>
      <c r="Q2446" s="320"/>
    </row>
    <row r="2447" spans="1:17" hidden="1" x14ac:dyDescent="0.2">
      <c r="A2447" s="366"/>
      <c r="B2447" s="351"/>
      <c r="C2447" s="375"/>
      <c r="D2447" s="353"/>
      <c r="E2447" s="353"/>
      <c r="F2447" s="354"/>
      <c r="G2447" s="353"/>
      <c r="H2447" s="353"/>
      <c r="I2447" s="357"/>
      <c r="J2447" s="356"/>
      <c r="K2447" s="356"/>
      <c r="L2447" s="357"/>
      <c r="M2447" s="356"/>
      <c r="N2447" s="374"/>
      <c r="O2447" s="319"/>
      <c r="P2447" s="319"/>
      <c r="Q2447" s="320"/>
    </row>
    <row r="2448" spans="1:17" hidden="1" x14ac:dyDescent="0.2">
      <c r="A2448" s="366"/>
      <c r="B2448" s="351"/>
      <c r="C2448" s="375"/>
      <c r="D2448" s="353"/>
      <c r="E2448" s="353"/>
      <c r="F2448" s="354"/>
      <c r="G2448" s="353"/>
      <c r="H2448" s="353"/>
      <c r="I2448" s="357"/>
      <c r="J2448" s="356"/>
      <c r="K2448" s="356"/>
      <c r="L2448" s="357"/>
      <c r="M2448" s="356"/>
      <c r="N2448" s="374"/>
      <c r="O2448" s="319"/>
      <c r="P2448" s="319"/>
      <c r="Q2448" s="320"/>
    </row>
    <row r="2449" spans="1:17" hidden="1" x14ac:dyDescent="0.2">
      <c r="A2449" s="366"/>
      <c r="B2449" s="351"/>
      <c r="C2449" s="375"/>
      <c r="D2449" s="353"/>
      <c r="E2449" s="353"/>
      <c r="F2449" s="354"/>
      <c r="G2449" s="353"/>
      <c r="H2449" s="353"/>
      <c r="I2449" s="357"/>
      <c r="J2449" s="356"/>
      <c r="K2449" s="356"/>
      <c r="L2449" s="357"/>
      <c r="M2449" s="356"/>
      <c r="N2449" s="374"/>
      <c r="O2449" s="319"/>
      <c r="P2449" s="319"/>
      <c r="Q2449" s="320"/>
    </row>
    <row r="2450" spans="1:17" hidden="1" x14ac:dyDescent="0.2">
      <c r="A2450" s="366"/>
      <c r="B2450" s="351"/>
      <c r="C2450" s="375"/>
      <c r="D2450" s="353"/>
      <c r="E2450" s="353"/>
      <c r="F2450" s="354"/>
      <c r="G2450" s="353"/>
      <c r="H2450" s="353"/>
      <c r="I2450" s="357"/>
      <c r="J2450" s="356"/>
      <c r="K2450" s="356"/>
      <c r="L2450" s="357"/>
      <c r="M2450" s="356"/>
      <c r="N2450" s="374"/>
      <c r="O2450" s="319"/>
      <c r="P2450" s="319"/>
      <c r="Q2450" s="320"/>
    </row>
    <row r="2451" spans="1:17" hidden="1" x14ac:dyDescent="0.2">
      <c r="A2451" s="366"/>
      <c r="B2451" s="351"/>
      <c r="C2451" s="375"/>
      <c r="D2451" s="353"/>
      <c r="E2451" s="353"/>
      <c r="F2451" s="354"/>
      <c r="G2451" s="353"/>
      <c r="H2451" s="353"/>
      <c r="I2451" s="357"/>
      <c r="J2451" s="356"/>
      <c r="K2451" s="356"/>
      <c r="L2451" s="357"/>
      <c r="M2451" s="356"/>
      <c r="N2451" s="374"/>
      <c r="O2451" s="319"/>
      <c r="P2451" s="319"/>
      <c r="Q2451" s="320"/>
    </row>
    <row r="2452" spans="1:17" hidden="1" x14ac:dyDescent="0.2">
      <c r="A2452" s="366"/>
      <c r="B2452" s="351"/>
      <c r="C2452" s="375"/>
      <c r="D2452" s="353"/>
      <c r="E2452" s="353"/>
      <c r="F2452" s="354"/>
      <c r="G2452" s="353"/>
      <c r="H2452" s="353"/>
      <c r="I2452" s="357"/>
      <c r="J2452" s="356"/>
      <c r="K2452" s="356"/>
      <c r="L2452" s="357"/>
      <c r="M2452" s="356"/>
      <c r="N2452" s="374"/>
      <c r="O2452" s="319"/>
      <c r="P2452" s="319"/>
      <c r="Q2452" s="320"/>
    </row>
    <row r="2453" spans="1:17" hidden="1" x14ac:dyDescent="0.2">
      <c r="A2453" s="366"/>
      <c r="B2453" s="351"/>
      <c r="C2453" s="375"/>
      <c r="D2453" s="353"/>
      <c r="E2453" s="353"/>
      <c r="F2453" s="354"/>
      <c r="G2453" s="353"/>
      <c r="H2453" s="353"/>
      <c r="I2453" s="357"/>
      <c r="J2453" s="356"/>
      <c r="K2453" s="356"/>
      <c r="L2453" s="357"/>
      <c r="M2453" s="356"/>
      <c r="N2453" s="374"/>
      <c r="O2453" s="319"/>
      <c r="P2453" s="319"/>
      <c r="Q2453" s="320"/>
    </row>
    <row r="2454" spans="1:17" hidden="1" x14ac:dyDescent="0.2">
      <c r="A2454" s="366"/>
      <c r="B2454" s="351"/>
      <c r="C2454" s="375"/>
      <c r="D2454" s="353"/>
      <c r="E2454" s="353"/>
      <c r="F2454" s="354"/>
      <c r="G2454" s="353"/>
      <c r="H2454" s="353"/>
      <c r="I2454" s="357"/>
      <c r="J2454" s="356"/>
      <c r="K2454" s="356"/>
      <c r="L2454" s="357"/>
      <c r="M2454" s="356"/>
      <c r="N2454" s="374"/>
      <c r="O2454" s="319"/>
      <c r="P2454" s="319"/>
      <c r="Q2454" s="320"/>
    </row>
    <row r="2455" spans="1:17" hidden="1" x14ac:dyDescent="0.2">
      <c r="A2455" s="366"/>
      <c r="B2455" s="351"/>
      <c r="C2455" s="375"/>
      <c r="D2455" s="353"/>
      <c r="E2455" s="353"/>
      <c r="F2455" s="354"/>
      <c r="G2455" s="353"/>
      <c r="H2455" s="353"/>
      <c r="I2455" s="357"/>
      <c r="J2455" s="356"/>
      <c r="K2455" s="356"/>
      <c r="L2455" s="357"/>
      <c r="M2455" s="356"/>
      <c r="N2455" s="374"/>
      <c r="O2455" s="319"/>
      <c r="P2455" s="319"/>
      <c r="Q2455" s="320"/>
    </row>
    <row r="2456" spans="1:17" hidden="1" x14ac:dyDescent="0.2">
      <c r="A2456" s="366"/>
      <c r="B2456" s="351"/>
      <c r="C2456" s="375"/>
      <c r="D2456" s="353"/>
      <c r="E2456" s="353"/>
      <c r="F2456" s="354"/>
      <c r="G2456" s="353"/>
      <c r="H2456" s="353"/>
      <c r="I2456" s="357"/>
      <c r="J2456" s="356"/>
      <c r="K2456" s="356"/>
      <c r="L2456" s="357"/>
      <c r="M2456" s="356"/>
      <c r="N2456" s="374"/>
      <c r="O2456" s="319"/>
      <c r="P2456" s="319"/>
      <c r="Q2456" s="320"/>
    </row>
    <row r="2457" spans="1:17" hidden="1" x14ac:dyDescent="0.2">
      <c r="A2457" s="366"/>
      <c r="B2457" s="351"/>
      <c r="C2457" s="375"/>
      <c r="D2457" s="353"/>
      <c r="E2457" s="353"/>
      <c r="F2457" s="354"/>
      <c r="G2457" s="353"/>
      <c r="H2457" s="353"/>
      <c r="I2457" s="357"/>
      <c r="J2457" s="356"/>
      <c r="K2457" s="356"/>
      <c r="L2457" s="357"/>
      <c r="M2457" s="356"/>
      <c r="N2457" s="374"/>
      <c r="O2457" s="319"/>
      <c r="P2457" s="319"/>
      <c r="Q2457" s="320"/>
    </row>
    <row r="2458" spans="1:17" hidden="1" x14ac:dyDescent="0.2">
      <c r="A2458" s="366" t="str">
        <f t="shared" si="104"/>
        <v/>
      </c>
      <c r="B2458" s="351"/>
      <c r="C2458" s="375"/>
      <c r="D2458" s="353"/>
      <c r="E2458" s="353"/>
      <c r="F2458" s="354"/>
      <c r="G2458" s="353"/>
      <c r="H2458" s="353"/>
      <c r="I2458" s="357"/>
      <c r="J2458" s="356"/>
      <c r="K2458" s="356"/>
      <c r="L2458" s="357"/>
      <c r="M2458" s="356"/>
      <c r="N2458" s="374"/>
      <c r="O2458" s="70">
        <f t="shared" ref="O2458:O2476" si="168">IF(B2458=0,0,IF(YEAR(B2458)=$P$1,MONTH(B2458)-$O$1+1,(YEAR(B2458)-$P$1)*12-$O$1+1+MONTH(B2458)))</f>
        <v>0</v>
      </c>
      <c r="P2458" s="70">
        <f t="shared" ref="P2458:P2476" si="169">IF(C2458=0,0,IF(YEAR(C2458)=$P$1,MONTH(C2458)-$O$1+1,(YEAR(C2458)-$P$1)*12-$O$1+1+MONTH(C2458)))</f>
        <v>0</v>
      </c>
      <c r="Q2458" s="92" t="str">
        <f t="shared" ref="Q2458:Q2475" si="170">SUBSTITUTE(D2458," ","_")</f>
        <v/>
      </c>
    </row>
    <row r="2459" spans="1:17" hidden="1" x14ac:dyDescent="0.2">
      <c r="A2459" s="366" t="str">
        <f t="shared" si="104"/>
        <v/>
      </c>
      <c r="B2459" s="351"/>
      <c r="C2459" s="375"/>
      <c r="D2459" s="353"/>
      <c r="E2459" s="353"/>
      <c r="F2459" s="354"/>
      <c r="G2459" s="353"/>
      <c r="H2459" s="353"/>
      <c r="I2459" s="357"/>
      <c r="J2459" s="356"/>
      <c r="K2459" s="356"/>
      <c r="L2459" s="357"/>
      <c r="M2459" s="356"/>
      <c r="N2459" s="374"/>
      <c r="O2459" s="70">
        <f t="shared" si="168"/>
        <v>0</v>
      </c>
      <c r="P2459" s="70">
        <f t="shared" si="169"/>
        <v>0</v>
      </c>
      <c r="Q2459" s="92" t="str">
        <f t="shared" si="170"/>
        <v/>
      </c>
    </row>
    <row r="2460" spans="1:17" hidden="1" x14ac:dyDescent="0.2">
      <c r="A2460" s="366" t="str">
        <f t="shared" si="104"/>
        <v/>
      </c>
      <c r="B2460" s="351"/>
      <c r="C2460" s="375"/>
      <c r="D2460" s="353"/>
      <c r="E2460" s="353"/>
      <c r="F2460" s="354"/>
      <c r="G2460" s="353"/>
      <c r="H2460" s="353"/>
      <c r="I2460" s="357"/>
      <c r="J2460" s="356"/>
      <c r="K2460" s="356"/>
      <c r="L2460" s="357"/>
      <c r="M2460" s="356"/>
      <c r="N2460" s="374"/>
      <c r="O2460" s="70">
        <f t="shared" si="168"/>
        <v>0</v>
      </c>
      <c r="P2460" s="70">
        <f t="shared" si="169"/>
        <v>0</v>
      </c>
      <c r="Q2460" s="135" t="str">
        <f t="shared" si="170"/>
        <v/>
      </c>
    </row>
    <row r="2461" spans="1:17" hidden="1" x14ac:dyDescent="0.2">
      <c r="A2461" s="366" t="str">
        <f t="shared" si="104"/>
        <v/>
      </c>
      <c r="B2461" s="351"/>
      <c r="C2461" s="375"/>
      <c r="D2461" s="353"/>
      <c r="E2461" s="353"/>
      <c r="F2461" s="354"/>
      <c r="G2461" s="353"/>
      <c r="H2461" s="353"/>
      <c r="I2461" s="357"/>
      <c r="J2461" s="356"/>
      <c r="K2461" s="356"/>
      <c r="L2461" s="357"/>
      <c r="M2461" s="356"/>
      <c r="N2461" s="374"/>
      <c r="O2461" s="319">
        <f t="shared" si="168"/>
        <v>0</v>
      </c>
      <c r="P2461" s="319">
        <f t="shared" si="169"/>
        <v>0</v>
      </c>
      <c r="Q2461" s="320" t="str">
        <f t="shared" si="170"/>
        <v/>
      </c>
    </row>
    <row r="2462" spans="1:17" hidden="1" x14ac:dyDescent="0.2">
      <c r="A2462" s="366" t="str">
        <f t="shared" si="104"/>
        <v/>
      </c>
      <c r="B2462" s="351"/>
      <c r="C2462" s="375"/>
      <c r="D2462" s="353"/>
      <c r="E2462" s="353"/>
      <c r="F2462" s="354"/>
      <c r="G2462" s="353"/>
      <c r="H2462" s="353"/>
      <c r="I2462" s="357"/>
      <c r="J2462" s="356"/>
      <c r="K2462" s="356"/>
      <c r="L2462" s="357"/>
      <c r="M2462" s="356"/>
      <c r="N2462" s="374"/>
      <c r="O2462" s="70">
        <f t="shared" si="168"/>
        <v>0</v>
      </c>
      <c r="P2462" s="70">
        <f t="shared" si="169"/>
        <v>0</v>
      </c>
      <c r="Q2462" s="92" t="str">
        <f t="shared" si="170"/>
        <v/>
      </c>
    </row>
    <row r="2463" spans="1:17" hidden="1" x14ac:dyDescent="0.2">
      <c r="A2463" s="366" t="str">
        <f t="shared" si="104"/>
        <v/>
      </c>
      <c r="B2463" s="351"/>
      <c r="C2463" s="375"/>
      <c r="D2463" s="353"/>
      <c r="E2463" s="353"/>
      <c r="F2463" s="354"/>
      <c r="G2463" s="353"/>
      <c r="H2463" s="353"/>
      <c r="I2463" s="357"/>
      <c r="J2463" s="356"/>
      <c r="K2463" s="356"/>
      <c r="L2463" s="357"/>
      <c r="M2463" s="356"/>
      <c r="N2463" s="374"/>
      <c r="O2463" s="70">
        <f t="shared" si="168"/>
        <v>0</v>
      </c>
      <c r="P2463" s="70">
        <f t="shared" si="169"/>
        <v>0</v>
      </c>
      <c r="Q2463" s="92" t="str">
        <f t="shared" si="170"/>
        <v/>
      </c>
    </row>
    <row r="2464" spans="1:17" hidden="1" x14ac:dyDescent="0.2">
      <c r="A2464" s="366" t="str">
        <f t="shared" si="104"/>
        <v/>
      </c>
      <c r="B2464" s="351"/>
      <c r="C2464" s="375"/>
      <c r="D2464" s="353"/>
      <c r="E2464" s="353"/>
      <c r="F2464" s="354"/>
      <c r="G2464" s="353"/>
      <c r="H2464" s="353"/>
      <c r="I2464" s="357"/>
      <c r="J2464" s="356"/>
      <c r="K2464" s="356"/>
      <c r="L2464" s="357"/>
      <c r="M2464" s="356"/>
      <c r="N2464" s="374"/>
      <c r="O2464" s="70">
        <f t="shared" si="168"/>
        <v>0</v>
      </c>
      <c r="P2464" s="70">
        <f t="shared" si="169"/>
        <v>0</v>
      </c>
      <c r="Q2464" s="135" t="str">
        <f t="shared" si="170"/>
        <v/>
      </c>
    </row>
    <row r="2465" spans="1:17" hidden="1" x14ac:dyDescent="0.2">
      <c r="A2465" s="366" t="str">
        <f t="shared" si="104"/>
        <v/>
      </c>
      <c r="B2465" s="351"/>
      <c r="C2465" s="375"/>
      <c r="D2465" s="353"/>
      <c r="E2465" s="353"/>
      <c r="F2465" s="354"/>
      <c r="G2465" s="353"/>
      <c r="H2465" s="353"/>
      <c r="I2465" s="357"/>
      <c r="J2465" s="356"/>
      <c r="K2465" s="356"/>
      <c r="L2465" s="357"/>
      <c r="M2465" s="356"/>
      <c r="N2465" s="374"/>
      <c r="O2465" s="319">
        <f t="shared" si="168"/>
        <v>0</v>
      </c>
      <c r="P2465" s="319">
        <f t="shared" si="169"/>
        <v>0</v>
      </c>
      <c r="Q2465" s="320" t="str">
        <f t="shared" si="170"/>
        <v/>
      </c>
    </row>
    <row r="2466" spans="1:17" hidden="1" x14ac:dyDescent="0.2">
      <c r="A2466" s="366" t="str">
        <f t="shared" si="104"/>
        <v/>
      </c>
      <c r="B2466" s="351"/>
      <c r="C2466" s="375"/>
      <c r="D2466" s="353"/>
      <c r="E2466" s="353"/>
      <c r="F2466" s="354"/>
      <c r="G2466" s="353"/>
      <c r="H2466" s="353"/>
      <c r="I2466" s="357"/>
      <c r="J2466" s="356"/>
      <c r="K2466" s="356"/>
      <c r="L2466" s="357"/>
      <c r="M2466" s="356"/>
      <c r="N2466" s="374"/>
      <c r="O2466" s="70">
        <f t="shared" si="168"/>
        <v>0</v>
      </c>
      <c r="P2466" s="70">
        <f t="shared" si="169"/>
        <v>0</v>
      </c>
      <c r="Q2466" s="92" t="str">
        <f t="shared" si="170"/>
        <v/>
      </c>
    </row>
    <row r="2467" spans="1:17" s="327" customFormat="1" hidden="1" x14ac:dyDescent="0.2">
      <c r="A2467" s="366" t="str">
        <f t="shared" ref="A2467:A2530" si="171">IF(B2467="","",ROW()-ROW($A$3))</f>
        <v/>
      </c>
      <c r="B2467" s="362"/>
      <c r="C2467" s="363"/>
      <c r="D2467" s="355"/>
      <c r="E2467" s="355"/>
      <c r="F2467" s="364"/>
      <c r="G2467" s="355"/>
      <c r="H2467" s="355"/>
      <c r="I2467" s="357"/>
      <c r="J2467" s="357"/>
      <c r="K2467" s="357"/>
      <c r="L2467" s="357"/>
      <c r="M2467" s="357"/>
      <c r="N2467" s="365"/>
      <c r="O2467" s="70">
        <f t="shared" si="168"/>
        <v>0</v>
      </c>
      <c r="P2467" s="70">
        <f t="shared" si="169"/>
        <v>0</v>
      </c>
      <c r="Q2467" s="92" t="str">
        <f t="shared" si="170"/>
        <v/>
      </c>
    </row>
    <row r="2468" spans="1:17" hidden="1" x14ac:dyDescent="0.2">
      <c r="A2468" s="366" t="str">
        <f t="shared" si="171"/>
        <v/>
      </c>
      <c r="B2468" s="351"/>
      <c r="C2468" s="375"/>
      <c r="D2468" s="353"/>
      <c r="E2468" s="353"/>
      <c r="F2468" s="354"/>
      <c r="G2468" s="353"/>
      <c r="H2468" s="353"/>
      <c r="I2468" s="357"/>
      <c r="J2468" s="356"/>
      <c r="K2468" s="356"/>
      <c r="L2468" s="357"/>
      <c r="M2468" s="356"/>
      <c r="N2468" s="374"/>
      <c r="O2468" s="70">
        <f t="shared" si="168"/>
        <v>0</v>
      </c>
      <c r="P2468" s="70">
        <f t="shared" si="169"/>
        <v>0</v>
      </c>
      <c r="Q2468" s="135" t="str">
        <f t="shared" si="170"/>
        <v/>
      </c>
    </row>
    <row r="2469" spans="1:17" hidden="1" x14ac:dyDescent="0.2">
      <c r="A2469" s="366" t="str">
        <f t="shared" si="171"/>
        <v/>
      </c>
      <c r="B2469" s="351"/>
      <c r="C2469" s="375"/>
      <c r="D2469" s="353"/>
      <c r="E2469" s="353"/>
      <c r="F2469" s="354"/>
      <c r="G2469" s="353"/>
      <c r="H2469" s="353"/>
      <c r="I2469" s="357"/>
      <c r="J2469" s="356"/>
      <c r="K2469" s="356"/>
      <c r="L2469" s="357"/>
      <c r="M2469" s="356"/>
      <c r="N2469" s="374"/>
      <c r="O2469" s="319">
        <f t="shared" si="168"/>
        <v>0</v>
      </c>
      <c r="P2469" s="319">
        <f t="shared" si="169"/>
        <v>0</v>
      </c>
      <c r="Q2469" s="320" t="str">
        <f t="shared" si="170"/>
        <v/>
      </c>
    </row>
    <row r="2470" spans="1:17" hidden="1" x14ac:dyDescent="0.2">
      <c r="A2470" s="366" t="str">
        <f t="shared" si="171"/>
        <v/>
      </c>
      <c r="B2470" s="351"/>
      <c r="C2470" s="375"/>
      <c r="D2470" s="353"/>
      <c r="E2470" s="353"/>
      <c r="F2470" s="354"/>
      <c r="G2470" s="353"/>
      <c r="H2470" s="353"/>
      <c r="I2470" s="357"/>
      <c r="J2470" s="356"/>
      <c r="K2470" s="356"/>
      <c r="L2470" s="357"/>
      <c r="M2470" s="356"/>
      <c r="N2470" s="374"/>
      <c r="O2470" s="70">
        <f t="shared" si="168"/>
        <v>0</v>
      </c>
      <c r="P2470" s="70">
        <f t="shared" si="169"/>
        <v>0</v>
      </c>
      <c r="Q2470" s="92" t="str">
        <f t="shared" si="170"/>
        <v/>
      </c>
    </row>
    <row r="2471" spans="1:17" hidden="1" x14ac:dyDescent="0.2">
      <c r="A2471" s="366" t="str">
        <f t="shared" si="171"/>
        <v/>
      </c>
      <c r="B2471" s="351"/>
      <c r="C2471" s="375"/>
      <c r="D2471" s="353"/>
      <c r="E2471" s="353"/>
      <c r="F2471" s="354"/>
      <c r="G2471" s="353"/>
      <c r="H2471" s="353"/>
      <c r="I2471" s="357"/>
      <c r="J2471" s="356"/>
      <c r="K2471" s="356"/>
      <c r="L2471" s="357"/>
      <c r="M2471" s="356"/>
      <c r="N2471" s="374"/>
      <c r="O2471" s="70">
        <f t="shared" si="168"/>
        <v>0</v>
      </c>
      <c r="P2471" s="70">
        <f t="shared" si="169"/>
        <v>0</v>
      </c>
      <c r="Q2471" s="92" t="str">
        <f t="shared" si="170"/>
        <v/>
      </c>
    </row>
    <row r="2472" spans="1:17" hidden="1" x14ac:dyDescent="0.2">
      <c r="A2472" s="366" t="str">
        <f t="shared" si="171"/>
        <v/>
      </c>
      <c r="B2472" s="351"/>
      <c r="C2472" s="375"/>
      <c r="D2472" s="353"/>
      <c r="E2472" s="353"/>
      <c r="F2472" s="354"/>
      <c r="G2472" s="353"/>
      <c r="H2472" s="353"/>
      <c r="I2472" s="357"/>
      <c r="J2472" s="356"/>
      <c r="K2472" s="356"/>
      <c r="L2472" s="357"/>
      <c r="M2472" s="356"/>
      <c r="N2472" s="374"/>
      <c r="O2472" s="70">
        <f t="shared" si="168"/>
        <v>0</v>
      </c>
      <c r="P2472" s="70">
        <f t="shared" si="169"/>
        <v>0</v>
      </c>
      <c r="Q2472" s="135" t="str">
        <f t="shared" si="170"/>
        <v/>
      </c>
    </row>
    <row r="2473" spans="1:17" hidden="1" x14ac:dyDescent="0.2">
      <c r="A2473" s="366" t="str">
        <f t="shared" si="171"/>
        <v/>
      </c>
      <c r="B2473" s="351"/>
      <c r="C2473" s="375"/>
      <c r="D2473" s="353"/>
      <c r="E2473" s="353"/>
      <c r="F2473" s="354"/>
      <c r="G2473" s="353"/>
      <c r="H2473" s="353"/>
      <c r="I2473" s="357"/>
      <c r="J2473" s="356"/>
      <c r="K2473" s="356"/>
      <c r="L2473" s="357"/>
      <c r="M2473" s="356"/>
      <c r="N2473" s="374"/>
      <c r="O2473" s="319">
        <f t="shared" si="168"/>
        <v>0</v>
      </c>
      <c r="P2473" s="319">
        <f t="shared" si="169"/>
        <v>0</v>
      </c>
      <c r="Q2473" s="320" t="str">
        <f t="shared" si="170"/>
        <v/>
      </c>
    </row>
    <row r="2474" spans="1:17" hidden="1" x14ac:dyDescent="0.2">
      <c r="A2474" s="366" t="str">
        <f t="shared" si="171"/>
        <v/>
      </c>
      <c r="B2474" s="351"/>
      <c r="C2474" s="375"/>
      <c r="D2474" s="353"/>
      <c r="E2474" s="353"/>
      <c r="F2474" s="354"/>
      <c r="G2474" s="353"/>
      <c r="H2474" s="353"/>
      <c r="I2474" s="357"/>
      <c r="J2474" s="356"/>
      <c r="K2474" s="356"/>
      <c r="L2474" s="357"/>
      <c r="M2474" s="356"/>
      <c r="N2474" s="374"/>
      <c r="O2474" s="70">
        <f t="shared" si="168"/>
        <v>0</v>
      </c>
      <c r="P2474" s="70">
        <f t="shared" si="169"/>
        <v>0</v>
      </c>
      <c r="Q2474" s="92" t="str">
        <f t="shared" si="170"/>
        <v/>
      </c>
    </row>
    <row r="2475" spans="1:17" hidden="1" x14ac:dyDescent="0.2">
      <c r="A2475" s="366" t="str">
        <f t="shared" si="171"/>
        <v/>
      </c>
      <c r="B2475" s="351"/>
      <c r="C2475" s="375"/>
      <c r="D2475" s="353"/>
      <c r="E2475" s="353"/>
      <c r="F2475" s="354"/>
      <c r="G2475" s="353"/>
      <c r="H2475" s="353"/>
      <c r="I2475" s="357"/>
      <c r="J2475" s="356"/>
      <c r="K2475" s="356"/>
      <c r="L2475" s="357"/>
      <c r="M2475" s="356"/>
      <c r="N2475" s="374"/>
      <c r="O2475" s="70">
        <f t="shared" si="168"/>
        <v>0</v>
      </c>
      <c r="P2475" s="70">
        <f t="shared" si="169"/>
        <v>0</v>
      </c>
      <c r="Q2475" s="92" t="str">
        <f t="shared" si="170"/>
        <v/>
      </c>
    </row>
    <row r="2476" spans="1:17" hidden="1" x14ac:dyDescent="0.2">
      <c r="A2476" s="366" t="str">
        <f t="shared" si="171"/>
        <v/>
      </c>
      <c r="B2476" s="351"/>
      <c r="C2476" s="375"/>
      <c r="D2476" s="353"/>
      <c r="E2476" s="353"/>
      <c r="F2476" s="354"/>
      <c r="G2476" s="353"/>
      <c r="H2476" s="353"/>
      <c r="I2476" s="357"/>
      <c r="J2476" s="356"/>
      <c r="K2476" s="356"/>
      <c r="L2476" s="357"/>
      <c r="M2476" s="356"/>
      <c r="N2476" s="374"/>
      <c r="O2476" s="70">
        <f t="shared" si="168"/>
        <v>0</v>
      </c>
      <c r="P2476" s="70">
        <f t="shared" si="169"/>
        <v>0</v>
      </c>
      <c r="Q2476" s="135" t="str">
        <f t="shared" ref="Q2476:Q2539" si="172">SUBSTITUTE(D2476," ","_")</f>
        <v/>
      </c>
    </row>
    <row r="2477" spans="1:17" hidden="1" x14ac:dyDescent="0.2">
      <c r="A2477" s="366" t="str">
        <f t="shared" si="171"/>
        <v/>
      </c>
      <c r="B2477" s="351"/>
      <c r="C2477" s="375"/>
      <c r="D2477" s="353"/>
      <c r="E2477" s="353"/>
      <c r="F2477" s="354"/>
      <c r="G2477" s="353"/>
      <c r="H2477" s="353"/>
      <c r="I2477" s="357"/>
      <c r="J2477" s="356"/>
      <c r="K2477" s="356"/>
      <c r="L2477" s="357"/>
      <c r="M2477" s="356"/>
      <c r="N2477" s="374"/>
      <c r="O2477" s="319">
        <f t="shared" ref="O2477:O2540" si="173">IF(B2477=0,0,IF(YEAR(B2477)=$P$1,MONTH(B2477)-$O$1+1,(YEAR(B2477)-$P$1)*12-$O$1+1+MONTH(B2477)))</f>
        <v>0</v>
      </c>
      <c r="P2477" s="319">
        <f t="shared" ref="P2477:P2540" si="174">IF(C2477=0,0,IF(YEAR(C2477)=$P$1,MONTH(C2477)-$O$1+1,(YEAR(C2477)-$P$1)*12-$O$1+1+MONTH(C2477)))</f>
        <v>0</v>
      </c>
      <c r="Q2477" s="320" t="str">
        <f t="shared" si="172"/>
        <v/>
      </c>
    </row>
    <row r="2478" spans="1:17" hidden="1" x14ac:dyDescent="0.2">
      <c r="A2478" s="366" t="str">
        <f t="shared" si="171"/>
        <v/>
      </c>
      <c r="B2478" s="351"/>
      <c r="C2478" s="375"/>
      <c r="D2478" s="353"/>
      <c r="E2478" s="353"/>
      <c r="F2478" s="354"/>
      <c r="G2478" s="353"/>
      <c r="H2478" s="353"/>
      <c r="I2478" s="357"/>
      <c r="J2478" s="356"/>
      <c r="K2478" s="356"/>
      <c r="L2478" s="357"/>
      <c r="M2478" s="356"/>
      <c r="N2478" s="374"/>
      <c r="O2478" s="70">
        <f t="shared" si="173"/>
        <v>0</v>
      </c>
      <c r="P2478" s="70">
        <f t="shared" si="174"/>
        <v>0</v>
      </c>
      <c r="Q2478" s="92" t="str">
        <f t="shared" si="172"/>
        <v/>
      </c>
    </row>
    <row r="2479" spans="1:17" hidden="1" x14ac:dyDescent="0.2">
      <c r="A2479" s="366" t="str">
        <f t="shared" si="171"/>
        <v/>
      </c>
      <c r="B2479" s="351"/>
      <c r="C2479" s="375"/>
      <c r="D2479" s="353"/>
      <c r="E2479" s="353"/>
      <c r="F2479" s="354"/>
      <c r="G2479" s="353"/>
      <c r="H2479" s="353"/>
      <c r="I2479" s="357"/>
      <c r="J2479" s="356"/>
      <c r="K2479" s="356"/>
      <c r="L2479" s="357"/>
      <c r="M2479" s="356"/>
      <c r="N2479" s="374"/>
      <c r="O2479" s="70">
        <f t="shared" si="173"/>
        <v>0</v>
      </c>
      <c r="P2479" s="70">
        <f t="shared" si="174"/>
        <v>0</v>
      </c>
      <c r="Q2479" s="92" t="str">
        <f t="shared" si="172"/>
        <v/>
      </c>
    </row>
    <row r="2480" spans="1:17" hidden="1" x14ac:dyDescent="0.2">
      <c r="A2480" s="366" t="str">
        <f t="shared" si="171"/>
        <v/>
      </c>
      <c r="B2480" s="351"/>
      <c r="C2480" s="375"/>
      <c r="D2480" s="353"/>
      <c r="E2480" s="353"/>
      <c r="F2480" s="354"/>
      <c r="G2480" s="353"/>
      <c r="H2480" s="353"/>
      <c r="I2480" s="357"/>
      <c r="J2480" s="356"/>
      <c r="K2480" s="356"/>
      <c r="L2480" s="357"/>
      <c r="M2480" s="356"/>
      <c r="N2480" s="374"/>
      <c r="O2480" s="70">
        <f t="shared" si="173"/>
        <v>0</v>
      </c>
      <c r="P2480" s="70">
        <f t="shared" si="174"/>
        <v>0</v>
      </c>
      <c r="Q2480" s="135" t="str">
        <f t="shared" si="172"/>
        <v/>
      </c>
    </row>
    <row r="2481" spans="1:17" hidden="1" x14ac:dyDescent="0.2">
      <c r="A2481" s="366" t="str">
        <f t="shared" si="171"/>
        <v/>
      </c>
      <c r="B2481" s="351"/>
      <c r="C2481" s="375"/>
      <c r="D2481" s="353"/>
      <c r="E2481" s="353"/>
      <c r="F2481" s="354"/>
      <c r="G2481" s="353"/>
      <c r="H2481" s="353"/>
      <c r="I2481" s="357"/>
      <c r="J2481" s="356"/>
      <c r="K2481" s="356"/>
      <c r="L2481" s="357"/>
      <c r="M2481" s="356"/>
      <c r="N2481" s="374"/>
      <c r="O2481" s="319">
        <f t="shared" si="173"/>
        <v>0</v>
      </c>
      <c r="P2481" s="319">
        <f t="shared" si="174"/>
        <v>0</v>
      </c>
      <c r="Q2481" s="320" t="str">
        <f t="shared" si="172"/>
        <v/>
      </c>
    </row>
    <row r="2482" spans="1:17" hidden="1" x14ac:dyDescent="0.2">
      <c r="A2482" s="366" t="str">
        <f t="shared" si="171"/>
        <v/>
      </c>
      <c r="B2482" s="351"/>
      <c r="C2482" s="375"/>
      <c r="D2482" s="353"/>
      <c r="E2482" s="353"/>
      <c r="F2482" s="354"/>
      <c r="G2482" s="353"/>
      <c r="H2482" s="353"/>
      <c r="I2482" s="357"/>
      <c r="J2482" s="356"/>
      <c r="K2482" s="356"/>
      <c r="L2482" s="357"/>
      <c r="M2482" s="356"/>
      <c r="N2482" s="374"/>
      <c r="O2482" s="70">
        <f t="shared" si="173"/>
        <v>0</v>
      </c>
      <c r="P2482" s="70">
        <f t="shared" si="174"/>
        <v>0</v>
      </c>
      <c r="Q2482" s="92" t="str">
        <f t="shared" si="172"/>
        <v/>
      </c>
    </row>
    <row r="2483" spans="1:17" hidden="1" x14ac:dyDescent="0.2">
      <c r="A2483" s="366" t="str">
        <f t="shared" si="171"/>
        <v/>
      </c>
      <c r="B2483" s="351"/>
      <c r="C2483" s="375"/>
      <c r="D2483" s="353"/>
      <c r="E2483" s="353"/>
      <c r="F2483" s="354"/>
      <c r="G2483" s="353"/>
      <c r="H2483" s="353"/>
      <c r="I2483" s="357"/>
      <c r="J2483" s="356"/>
      <c r="K2483" s="356"/>
      <c r="L2483" s="357"/>
      <c r="M2483" s="356"/>
      <c r="N2483" s="374"/>
      <c r="O2483" s="70">
        <f t="shared" si="173"/>
        <v>0</v>
      </c>
      <c r="P2483" s="70">
        <f t="shared" si="174"/>
        <v>0</v>
      </c>
      <c r="Q2483" s="92" t="str">
        <f t="shared" si="172"/>
        <v/>
      </c>
    </row>
    <row r="2484" spans="1:17" hidden="1" x14ac:dyDescent="0.2">
      <c r="A2484" s="366" t="str">
        <f t="shared" si="171"/>
        <v/>
      </c>
      <c r="B2484" s="351"/>
      <c r="C2484" s="375"/>
      <c r="D2484" s="353"/>
      <c r="E2484" s="353"/>
      <c r="F2484" s="354"/>
      <c r="G2484" s="353"/>
      <c r="H2484" s="353"/>
      <c r="I2484" s="357"/>
      <c r="J2484" s="356"/>
      <c r="K2484" s="356"/>
      <c r="L2484" s="357"/>
      <c r="M2484" s="356"/>
      <c r="N2484" s="374"/>
      <c r="O2484" s="70">
        <f t="shared" si="173"/>
        <v>0</v>
      </c>
      <c r="P2484" s="70">
        <f t="shared" si="174"/>
        <v>0</v>
      </c>
      <c r="Q2484" s="135" t="str">
        <f t="shared" si="172"/>
        <v/>
      </c>
    </row>
    <row r="2485" spans="1:17" hidden="1" x14ac:dyDescent="0.2">
      <c r="A2485" s="366" t="str">
        <f t="shared" si="171"/>
        <v/>
      </c>
      <c r="B2485" s="351"/>
      <c r="C2485" s="375"/>
      <c r="D2485" s="353"/>
      <c r="E2485" s="353"/>
      <c r="F2485" s="354"/>
      <c r="G2485" s="353"/>
      <c r="H2485" s="353"/>
      <c r="I2485" s="357"/>
      <c r="J2485" s="356"/>
      <c r="K2485" s="356"/>
      <c r="L2485" s="357"/>
      <c r="M2485" s="356"/>
      <c r="N2485" s="374"/>
      <c r="O2485" s="319">
        <f t="shared" si="173"/>
        <v>0</v>
      </c>
      <c r="P2485" s="319">
        <f t="shared" si="174"/>
        <v>0</v>
      </c>
      <c r="Q2485" s="320" t="str">
        <f t="shared" si="172"/>
        <v/>
      </c>
    </row>
    <row r="2486" spans="1:17" hidden="1" x14ac:dyDescent="0.2">
      <c r="A2486" s="366" t="str">
        <f t="shared" si="171"/>
        <v/>
      </c>
      <c r="B2486" s="351"/>
      <c r="C2486" s="375"/>
      <c r="D2486" s="353"/>
      <c r="E2486" s="353"/>
      <c r="F2486" s="354"/>
      <c r="G2486" s="353"/>
      <c r="H2486" s="353"/>
      <c r="I2486" s="357"/>
      <c r="J2486" s="356"/>
      <c r="K2486" s="356"/>
      <c r="L2486" s="357"/>
      <c r="M2486" s="356"/>
      <c r="N2486" s="374"/>
      <c r="O2486" s="70">
        <f t="shared" si="173"/>
        <v>0</v>
      </c>
      <c r="P2486" s="70">
        <f t="shared" si="174"/>
        <v>0</v>
      </c>
      <c r="Q2486" s="92" t="str">
        <f t="shared" si="172"/>
        <v/>
      </c>
    </row>
    <row r="2487" spans="1:17" hidden="1" x14ac:dyDescent="0.2">
      <c r="A2487" s="366" t="str">
        <f t="shared" si="171"/>
        <v/>
      </c>
      <c r="B2487" s="351"/>
      <c r="C2487" s="375"/>
      <c r="D2487" s="353"/>
      <c r="E2487" s="353"/>
      <c r="F2487" s="354"/>
      <c r="G2487" s="353"/>
      <c r="H2487" s="353"/>
      <c r="I2487" s="357"/>
      <c r="J2487" s="356"/>
      <c r="K2487" s="356"/>
      <c r="L2487" s="357"/>
      <c r="M2487" s="356"/>
      <c r="N2487" s="374"/>
      <c r="O2487" s="70">
        <f t="shared" si="173"/>
        <v>0</v>
      </c>
      <c r="P2487" s="70">
        <f t="shared" si="174"/>
        <v>0</v>
      </c>
      <c r="Q2487" s="92" t="str">
        <f t="shared" si="172"/>
        <v/>
      </c>
    </row>
    <row r="2488" spans="1:17" hidden="1" x14ac:dyDescent="0.2">
      <c r="A2488" s="366" t="str">
        <f t="shared" si="171"/>
        <v/>
      </c>
      <c r="B2488" s="351"/>
      <c r="C2488" s="375"/>
      <c r="D2488" s="353"/>
      <c r="E2488" s="353"/>
      <c r="F2488" s="354"/>
      <c r="G2488" s="353"/>
      <c r="H2488" s="353"/>
      <c r="I2488" s="357"/>
      <c r="J2488" s="356"/>
      <c r="K2488" s="356"/>
      <c r="L2488" s="357"/>
      <c r="M2488" s="356"/>
      <c r="N2488" s="374"/>
      <c r="O2488" s="70">
        <f t="shared" si="173"/>
        <v>0</v>
      </c>
      <c r="P2488" s="70">
        <f t="shared" si="174"/>
        <v>0</v>
      </c>
      <c r="Q2488" s="135" t="str">
        <f t="shared" si="172"/>
        <v/>
      </c>
    </row>
    <row r="2489" spans="1:17" hidden="1" x14ac:dyDescent="0.2">
      <c r="A2489" s="366" t="str">
        <f t="shared" si="171"/>
        <v/>
      </c>
      <c r="B2489" s="351"/>
      <c r="C2489" s="375"/>
      <c r="D2489" s="353"/>
      <c r="E2489" s="353"/>
      <c r="F2489" s="354"/>
      <c r="G2489" s="353"/>
      <c r="H2489" s="353"/>
      <c r="I2489" s="357"/>
      <c r="J2489" s="356"/>
      <c r="K2489" s="356"/>
      <c r="L2489" s="357"/>
      <c r="M2489" s="356"/>
      <c r="N2489" s="374"/>
      <c r="O2489" s="319">
        <f t="shared" si="173"/>
        <v>0</v>
      </c>
      <c r="P2489" s="319">
        <f t="shared" si="174"/>
        <v>0</v>
      </c>
      <c r="Q2489" s="320" t="str">
        <f t="shared" si="172"/>
        <v/>
      </c>
    </row>
    <row r="2490" spans="1:17" hidden="1" x14ac:dyDescent="0.2">
      <c r="A2490" s="366" t="str">
        <f t="shared" si="171"/>
        <v/>
      </c>
      <c r="B2490" s="351"/>
      <c r="C2490" s="375"/>
      <c r="D2490" s="353"/>
      <c r="E2490" s="353"/>
      <c r="F2490" s="354"/>
      <c r="G2490" s="353"/>
      <c r="H2490" s="353"/>
      <c r="I2490" s="357"/>
      <c r="J2490" s="356"/>
      <c r="K2490" s="356"/>
      <c r="L2490" s="357"/>
      <c r="M2490" s="356"/>
      <c r="N2490" s="374"/>
      <c r="O2490" s="70">
        <f t="shared" si="173"/>
        <v>0</v>
      </c>
      <c r="P2490" s="70">
        <f t="shared" si="174"/>
        <v>0</v>
      </c>
      <c r="Q2490" s="92" t="str">
        <f t="shared" si="172"/>
        <v/>
      </c>
    </row>
    <row r="2491" spans="1:17" hidden="1" x14ac:dyDescent="0.2">
      <c r="A2491" s="366" t="str">
        <f t="shared" si="171"/>
        <v/>
      </c>
      <c r="B2491" s="351"/>
      <c r="C2491" s="375"/>
      <c r="D2491" s="353"/>
      <c r="E2491" s="353"/>
      <c r="F2491" s="354"/>
      <c r="G2491" s="353"/>
      <c r="H2491" s="353"/>
      <c r="I2491" s="357"/>
      <c r="J2491" s="356"/>
      <c r="K2491" s="356"/>
      <c r="L2491" s="357"/>
      <c r="M2491" s="356"/>
      <c r="N2491" s="374"/>
      <c r="O2491" s="70">
        <f t="shared" si="173"/>
        <v>0</v>
      </c>
      <c r="P2491" s="70">
        <f t="shared" si="174"/>
        <v>0</v>
      </c>
      <c r="Q2491" s="92" t="str">
        <f t="shared" si="172"/>
        <v/>
      </c>
    </row>
    <row r="2492" spans="1:17" hidden="1" x14ac:dyDescent="0.2">
      <c r="A2492" s="366" t="str">
        <f t="shared" si="171"/>
        <v/>
      </c>
      <c r="B2492" s="351"/>
      <c r="C2492" s="375"/>
      <c r="D2492" s="353"/>
      <c r="E2492" s="353"/>
      <c r="F2492" s="354"/>
      <c r="G2492" s="353"/>
      <c r="H2492" s="353"/>
      <c r="I2492" s="357"/>
      <c r="J2492" s="356"/>
      <c r="K2492" s="356"/>
      <c r="L2492" s="357"/>
      <c r="M2492" s="356"/>
      <c r="N2492" s="374"/>
      <c r="O2492" s="70">
        <f t="shared" si="173"/>
        <v>0</v>
      </c>
      <c r="P2492" s="70">
        <f t="shared" si="174"/>
        <v>0</v>
      </c>
      <c r="Q2492" s="135" t="str">
        <f t="shared" si="172"/>
        <v/>
      </c>
    </row>
    <row r="2493" spans="1:17" hidden="1" x14ac:dyDescent="0.2">
      <c r="A2493" s="366" t="str">
        <f t="shared" si="171"/>
        <v/>
      </c>
      <c r="B2493" s="351"/>
      <c r="C2493" s="375"/>
      <c r="D2493" s="353"/>
      <c r="E2493" s="353"/>
      <c r="F2493" s="354"/>
      <c r="G2493" s="353"/>
      <c r="H2493" s="353"/>
      <c r="I2493" s="357"/>
      <c r="J2493" s="356"/>
      <c r="K2493" s="356"/>
      <c r="L2493" s="357"/>
      <c r="M2493" s="356"/>
      <c r="N2493" s="374"/>
      <c r="O2493" s="319">
        <f t="shared" si="173"/>
        <v>0</v>
      </c>
      <c r="P2493" s="319">
        <f t="shared" si="174"/>
        <v>0</v>
      </c>
      <c r="Q2493" s="320" t="str">
        <f t="shared" si="172"/>
        <v/>
      </c>
    </row>
    <row r="2494" spans="1:17" hidden="1" x14ac:dyDescent="0.2">
      <c r="A2494" s="366" t="str">
        <f t="shared" si="171"/>
        <v/>
      </c>
      <c r="B2494" s="351"/>
      <c r="C2494" s="375"/>
      <c r="D2494" s="353"/>
      <c r="E2494" s="353"/>
      <c r="F2494" s="354"/>
      <c r="G2494" s="353"/>
      <c r="H2494" s="353"/>
      <c r="I2494" s="357"/>
      <c r="J2494" s="356"/>
      <c r="K2494" s="356"/>
      <c r="L2494" s="357"/>
      <c r="M2494" s="356"/>
      <c r="N2494" s="374"/>
      <c r="O2494" s="70">
        <f t="shared" si="173"/>
        <v>0</v>
      </c>
      <c r="P2494" s="70">
        <f t="shared" si="174"/>
        <v>0</v>
      </c>
      <c r="Q2494" s="92" t="str">
        <f t="shared" si="172"/>
        <v/>
      </c>
    </row>
    <row r="2495" spans="1:17" hidden="1" x14ac:dyDescent="0.2">
      <c r="A2495" s="366" t="str">
        <f t="shared" si="171"/>
        <v/>
      </c>
      <c r="B2495" s="351"/>
      <c r="C2495" s="375"/>
      <c r="D2495" s="353"/>
      <c r="E2495" s="353"/>
      <c r="F2495" s="354"/>
      <c r="G2495" s="353"/>
      <c r="H2495" s="353"/>
      <c r="I2495" s="357"/>
      <c r="J2495" s="356"/>
      <c r="K2495" s="356"/>
      <c r="L2495" s="357"/>
      <c r="M2495" s="356"/>
      <c r="N2495" s="374"/>
      <c r="O2495" s="70">
        <f t="shared" si="173"/>
        <v>0</v>
      </c>
      <c r="P2495" s="70">
        <f t="shared" si="174"/>
        <v>0</v>
      </c>
      <c r="Q2495" s="92" t="str">
        <f t="shared" si="172"/>
        <v/>
      </c>
    </row>
    <row r="2496" spans="1:17" hidden="1" x14ac:dyDescent="0.2">
      <c r="A2496" s="366" t="str">
        <f t="shared" si="171"/>
        <v/>
      </c>
      <c r="B2496" s="351"/>
      <c r="C2496" s="375"/>
      <c r="D2496" s="353"/>
      <c r="E2496" s="353"/>
      <c r="F2496" s="354"/>
      <c r="G2496" s="353"/>
      <c r="H2496" s="353"/>
      <c r="I2496" s="357"/>
      <c r="J2496" s="356"/>
      <c r="K2496" s="356"/>
      <c r="L2496" s="357"/>
      <c r="M2496" s="356"/>
      <c r="N2496" s="374"/>
      <c r="O2496" s="70">
        <f t="shared" si="173"/>
        <v>0</v>
      </c>
      <c r="P2496" s="70">
        <f t="shared" si="174"/>
        <v>0</v>
      </c>
      <c r="Q2496" s="135" t="str">
        <f t="shared" si="172"/>
        <v/>
      </c>
    </row>
    <row r="2497" spans="1:17" hidden="1" x14ac:dyDescent="0.2">
      <c r="A2497" s="366" t="str">
        <f t="shared" si="171"/>
        <v/>
      </c>
      <c r="B2497" s="351"/>
      <c r="C2497" s="375"/>
      <c r="D2497" s="353"/>
      <c r="E2497" s="353"/>
      <c r="F2497" s="354"/>
      <c r="G2497" s="353"/>
      <c r="H2497" s="353"/>
      <c r="I2497" s="357"/>
      <c r="J2497" s="356"/>
      <c r="K2497" s="356"/>
      <c r="L2497" s="357"/>
      <c r="M2497" s="356"/>
      <c r="N2497" s="374"/>
      <c r="O2497" s="319">
        <f t="shared" si="173"/>
        <v>0</v>
      </c>
      <c r="P2497" s="319">
        <f t="shared" si="174"/>
        <v>0</v>
      </c>
      <c r="Q2497" s="320" t="str">
        <f t="shared" si="172"/>
        <v/>
      </c>
    </row>
    <row r="2498" spans="1:17" hidden="1" x14ac:dyDescent="0.2">
      <c r="A2498" s="366" t="str">
        <f t="shared" si="171"/>
        <v/>
      </c>
      <c r="B2498" s="351"/>
      <c r="C2498" s="375"/>
      <c r="D2498" s="353"/>
      <c r="E2498" s="353"/>
      <c r="F2498" s="354"/>
      <c r="G2498" s="353"/>
      <c r="H2498" s="353"/>
      <c r="I2498" s="357"/>
      <c r="J2498" s="356"/>
      <c r="K2498" s="356"/>
      <c r="L2498" s="357"/>
      <c r="M2498" s="356"/>
      <c r="N2498" s="374"/>
      <c r="O2498" s="70">
        <f t="shared" si="173"/>
        <v>0</v>
      </c>
      <c r="P2498" s="70">
        <f t="shared" si="174"/>
        <v>0</v>
      </c>
      <c r="Q2498" s="92" t="str">
        <f t="shared" si="172"/>
        <v/>
      </c>
    </row>
    <row r="2499" spans="1:17" hidden="1" x14ac:dyDescent="0.2">
      <c r="A2499" s="366" t="str">
        <f t="shared" si="171"/>
        <v/>
      </c>
      <c r="B2499" s="351"/>
      <c r="C2499" s="375"/>
      <c r="D2499" s="353"/>
      <c r="E2499" s="353"/>
      <c r="F2499" s="354"/>
      <c r="G2499" s="353"/>
      <c r="H2499" s="353"/>
      <c r="I2499" s="357"/>
      <c r="J2499" s="356"/>
      <c r="K2499" s="356"/>
      <c r="L2499" s="357"/>
      <c r="M2499" s="356"/>
      <c r="N2499" s="374"/>
      <c r="O2499" s="70">
        <f t="shared" si="173"/>
        <v>0</v>
      </c>
      <c r="P2499" s="70">
        <f t="shared" si="174"/>
        <v>0</v>
      </c>
      <c r="Q2499" s="92" t="str">
        <f t="shared" si="172"/>
        <v/>
      </c>
    </row>
    <row r="2500" spans="1:17" hidden="1" x14ac:dyDescent="0.2">
      <c r="A2500" s="366" t="str">
        <f t="shared" si="171"/>
        <v/>
      </c>
      <c r="B2500" s="351"/>
      <c r="C2500" s="375"/>
      <c r="D2500" s="353"/>
      <c r="E2500" s="353"/>
      <c r="F2500" s="354"/>
      <c r="G2500" s="353"/>
      <c r="H2500" s="353"/>
      <c r="I2500" s="357"/>
      <c r="J2500" s="356"/>
      <c r="K2500" s="356"/>
      <c r="L2500" s="357"/>
      <c r="M2500" s="356"/>
      <c r="N2500" s="374"/>
      <c r="O2500" s="70">
        <f t="shared" si="173"/>
        <v>0</v>
      </c>
      <c r="P2500" s="70">
        <f t="shared" si="174"/>
        <v>0</v>
      </c>
      <c r="Q2500" s="135" t="str">
        <f t="shared" si="172"/>
        <v/>
      </c>
    </row>
    <row r="2501" spans="1:17" hidden="1" x14ac:dyDescent="0.2">
      <c r="A2501" s="366" t="str">
        <f t="shared" si="171"/>
        <v/>
      </c>
      <c r="B2501" s="351"/>
      <c r="C2501" s="375"/>
      <c r="D2501" s="353"/>
      <c r="E2501" s="353"/>
      <c r="F2501" s="354"/>
      <c r="G2501" s="353"/>
      <c r="H2501" s="353"/>
      <c r="I2501" s="357"/>
      <c r="J2501" s="356"/>
      <c r="K2501" s="356"/>
      <c r="L2501" s="357"/>
      <c r="M2501" s="356"/>
      <c r="N2501" s="374"/>
      <c r="O2501" s="319">
        <f t="shared" si="173"/>
        <v>0</v>
      </c>
      <c r="P2501" s="319">
        <f t="shared" si="174"/>
        <v>0</v>
      </c>
      <c r="Q2501" s="320" t="str">
        <f t="shared" si="172"/>
        <v/>
      </c>
    </row>
    <row r="2502" spans="1:17" hidden="1" x14ac:dyDescent="0.2">
      <c r="A2502" s="366" t="str">
        <f t="shared" si="171"/>
        <v/>
      </c>
      <c r="B2502" s="351"/>
      <c r="C2502" s="375"/>
      <c r="D2502" s="353"/>
      <c r="E2502" s="353"/>
      <c r="F2502" s="354"/>
      <c r="G2502" s="353"/>
      <c r="H2502" s="353"/>
      <c r="I2502" s="357"/>
      <c r="J2502" s="356"/>
      <c r="K2502" s="356"/>
      <c r="L2502" s="357"/>
      <c r="M2502" s="356"/>
      <c r="N2502" s="374"/>
      <c r="O2502" s="70">
        <f t="shared" si="173"/>
        <v>0</v>
      </c>
      <c r="P2502" s="70">
        <f t="shared" si="174"/>
        <v>0</v>
      </c>
      <c r="Q2502" s="92" t="str">
        <f t="shared" si="172"/>
        <v/>
      </c>
    </row>
    <row r="2503" spans="1:17" hidden="1" x14ac:dyDescent="0.2">
      <c r="A2503" s="366" t="str">
        <f t="shared" si="171"/>
        <v/>
      </c>
      <c r="B2503" s="351"/>
      <c r="C2503" s="375"/>
      <c r="D2503" s="353"/>
      <c r="E2503" s="353"/>
      <c r="F2503" s="354"/>
      <c r="G2503" s="353"/>
      <c r="H2503" s="353"/>
      <c r="I2503" s="357"/>
      <c r="J2503" s="356"/>
      <c r="K2503" s="356"/>
      <c r="L2503" s="357"/>
      <c r="M2503" s="356"/>
      <c r="N2503" s="374"/>
      <c r="O2503" s="70">
        <f t="shared" si="173"/>
        <v>0</v>
      </c>
      <c r="P2503" s="70">
        <f t="shared" si="174"/>
        <v>0</v>
      </c>
      <c r="Q2503" s="92" t="str">
        <f t="shared" si="172"/>
        <v/>
      </c>
    </row>
    <row r="2504" spans="1:17" hidden="1" x14ac:dyDescent="0.2">
      <c r="A2504" s="366" t="str">
        <f t="shared" si="171"/>
        <v/>
      </c>
      <c r="B2504" s="351"/>
      <c r="C2504" s="375"/>
      <c r="D2504" s="353"/>
      <c r="E2504" s="353"/>
      <c r="F2504" s="354"/>
      <c r="G2504" s="353"/>
      <c r="H2504" s="353"/>
      <c r="I2504" s="357"/>
      <c r="J2504" s="356"/>
      <c r="K2504" s="356"/>
      <c r="L2504" s="357"/>
      <c r="M2504" s="356"/>
      <c r="N2504" s="374"/>
      <c r="O2504" s="70">
        <f t="shared" si="173"/>
        <v>0</v>
      </c>
      <c r="P2504" s="70">
        <f t="shared" si="174"/>
        <v>0</v>
      </c>
      <c r="Q2504" s="135" t="str">
        <f t="shared" si="172"/>
        <v/>
      </c>
    </row>
    <row r="2505" spans="1:17" hidden="1" x14ac:dyDescent="0.2">
      <c r="A2505" s="366" t="str">
        <f t="shared" si="171"/>
        <v/>
      </c>
      <c r="B2505" s="351"/>
      <c r="C2505" s="375"/>
      <c r="D2505" s="353"/>
      <c r="E2505" s="353"/>
      <c r="F2505" s="354"/>
      <c r="G2505" s="353"/>
      <c r="H2505" s="353"/>
      <c r="I2505" s="357"/>
      <c r="J2505" s="356"/>
      <c r="K2505" s="356"/>
      <c r="L2505" s="357"/>
      <c r="M2505" s="356"/>
      <c r="N2505" s="374"/>
      <c r="O2505" s="319">
        <f t="shared" si="173"/>
        <v>0</v>
      </c>
      <c r="P2505" s="319">
        <f t="shared" si="174"/>
        <v>0</v>
      </c>
      <c r="Q2505" s="320" t="str">
        <f t="shared" si="172"/>
        <v/>
      </c>
    </row>
    <row r="2506" spans="1:17" hidden="1" x14ac:dyDescent="0.2">
      <c r="A2506" s="366" t="str">
        <f t="shared" si="171"/>
        <v/>
      </c>
      <c r="B2506" s="351"/>
      <c r="C2506" s="375"/>
      <c r="D2506" s="353"/>
      <c r="E2506" s="353"/>
      <c r="F2506" s="354"/>
      <c r="G2506" s="353"/>
      <c r="H2506" s="353"/>
      <c r="I2506" s="357"/>
      <c r="J2506" s="356"/>
      <c r="K2506" s="356"/>
      <c r="L2506" s="357"/>
      <c r="M2506" s="356"/>
      <c r="N2506" s="374"/>
      <c r="O2506" s="70">
        <f t="shared" si="173"/>
        <v>0</v>
      </c>
      <c r="P2506" s="70">
        <f t="shared" si="174"/>
        <v>0</v>
      </c>
      <c r="Q2506" s="92" t="str">
        <f t="shared" si="172"/>
        <v/>
      </c>
    </row>
    <row r="2507" spans="1:17" hidden="1" x14ac:dyDescent="0.2">
      <c r="A2507" s="366" t="str">
        <f t="shared" si="171"/>
        <v/>
      </c>
      <c r="B2507" s="351"/>
      <c r="C2507" s="375"/>
      <c r="D2507" s="353"/>
      <c r="E2507" s="353"/>
      <c r="F2507" s="354"/>
      <c r="G2507" s="353"/>
      <c r="H2507" s="353"/>
      <c r="I2507" s="357"/>
      <c r="J2507" s="356"/>
      <c r="K2507" s="356"/>
      <c r="L2507" s="357"/>
      <c r="M2507" s="356"/>
      <c r="N2507" s="374"/>
      <c r="O2507" s="70">
        <f t="shared" si="173"/>
        <v>0</v>
      </c>
      <c r="P2507" s="70">
        <f t="shared" si="174"/>
        <v>0</v>
      </c>
      <c r="Q2507" s="92" t="str">
        <f t="shared" si="172"/>
        <v/>
      </c>
    </row>
    <row r="2508" spans="1:17" hidden="1" x14ac:dyDescent="0.2">
      <c r="A2508" s="366" t="str">
        <f t="shared" si="171"/>
        <v/>
      </c>
      <c r="B2508" s="351"/>
      <c r="C2508" s="375"/>
      <c r="D2508" s="353"/>
      <c r="E2508" s="353"/>
      <c r="F2508" s="354"/>
      <c r="G2508" s="353"/>
      <c r="H2508" s="353"/>
      <c r="I2508" s="357"/>
      <c r="J2508" s="356"/>
      <c r="K2508" s="356"/>
      <c r="L2508" s="357"/>
      <c r="M2508" s="356"/>
      <c r="N2508" s="374"/>
      <c r="O2508" s="70">
        <f t="shared" si="173"/>
        <v>0</v>
      </c>
      <c r="P2508" s="70">
        <f t="shared" si="174"/>
        <v>0</v>
      </c>
      <c r="Q2508" s="135" t="str">
        <f t="shared" si="172"/>
        <v/>
      </c>
    </row>
    <row r="2509" spans="1:17" hidden="1" x14ac:dyDescent="0.2">
      <c r="A2509" s="366" t="str">
        <f t="shared" si="171"/>
        <v/>
      </c>
      <c r="B2509" s="351"/>
      <c r="C2509" s="375"/>
      <c r="D2509" s="353"/>
      <c r="E2509" s="353"/>
      <c r="F2509" s="354"/>
      <c r="G2509" s="353"/>
      <c r="H2509" s="353"/>
      <c r="I2509" s="357"/>
      <c r="J2509" s="356"/>
      <c r="K2509" s="356"/>
      <c r="L2509" s="357"/>
      <c r="M2509" s="356"/>
      <c r="N2509" s="374"/>
      <c r="O2509" s="319">
        <f t="shared" si="173"/>
        <v>0</v>
      </c>
      <c r="P2509" s="319">
        <f t="shared" si="174"/>
        <v>0</v>
      </c>
      <c r="Q2509" s="320" t="str">
        <f t="shared" si="172"/>
        <v/>
      </c>
    </row>
    <row r="2510" spans="1:17" hidden="1" x14ac:dyDescent="0.2">
      <c r="A2510" s="366" t="str">
        <f t="shared" si="171"/>
        <v/>
      </c>
      <c r="B2510" s="351"/>
      <c r="C2510" s="375"/>
      <c r="D2510" s="353"/>
      <c r="E2510" s="353"/>
      <c r="F2510" s="354"/>
      <c r="G2510" s="353"/>
      <c r="H2510" s="353"/>
      <c r="I2510" s="357"/>
      <c r="J2510" s="356"/>
      <c r="K2510" s="356"/>
      <c r="L2510" s="357"/>
      <c r="M2510" s="356"/>
      <c r="N2510" s="374"/>
      <c r="O2510" s="70">
        <f t="shared" si="173"/>
        <v>0</v>
      </c>
      <c r="P2510" s="70">
        <f t="shared" si="174"/>
        <v>0</v>
      </c>
      <c r="Q2510" s="92" t="str">
        <f t="shared" si="172"/>
        <v/>
      </c>
    </row>
    <row r="2511" spans="1:17" hidden="1" x14ac:dyDescent="0.2">
      <c r="A2511" s="366" t="str">
        <f t="shared" si="171"/>
        <v/>
      </c>
      <c r="B2511" s="351"/>
      <c r="C2511" s="375"/>
      <c r="D2511" s="353"/>
      <c r="E2511" s="353"/>
      <c r="F2511" s="354"/>
      <c r="G2511" s="353"/>
      <c r="H2511" s="353"/>
      <c r="I2511" s="357"/>
      <c r="J2511" s="356"/>
      <c r="K2511" s="356"/>
      <c r="L2511" s="357"/>
      <c r="M2511" s="356"/>
      <c r="N2511" s="374"/>
      <c r="O2511" s="70">
        <f t="shared" si="173"/>
        <v>0</v>
      </c>
      <c r="P2511" s="70">
        <f t="shared" si="174"/>
        <v>0</v>
      </c>
      <c r="Q2511" s="92" t="str">
        <f t="shared" si="172"/>
        <v/>
      </c>
    </row>
    <row r="2512" spans="1:17" hidden="1" x14ac:dyDescent="0.2">
      <c r="A2512" s="366" t="str">
        <f t="shared" si="171"/>
        <v/>
      </c>
      <c r="B2512" s="351"/>
      <c r="C2512" s="375"/>
      <c r="D2512" s="353"/>
      <c r="E2512" s="353"/>
      <c r="F2512" s="354"/>
      <c r="G2512" s="353"/>
      <c r="H2512" s="353"/>
      <c r="I2512" s="357"/>
      <c r="J2512" s="356"/>
      <c r="K2512" s="356"/>
      <c r="L2512" s="357"/>
      <c r="M2512" s="356"/>
      <c r="N2512" s="374"/>
      <c r="O2512" s="70">
        <f t="shared" si="173"/>
        <v>0</v>
      </c>
      <c r="P2512" s="70">
        <f t="shared" si="174"/>
        <v>0</v>
      </c>
      <c r="Q2512" s="135" t="str">
        <f t="shared" si="172"/>
        <v/>
      </c>
    </row>
    <row r="2513" spans="1:17" hidden="1" x14ac:dyDescent="0.2">
      <c r="A2513" s="366" t="str">
        <f t="shared" si="171"/>
        <v/>
      </c>
      <c r="B2513" s="351"/>
      <c r="C2513" s="375"/>
      <c r="D2513" s="353"/>
      <c r="E2513" s="353"/>
      <c r="F2513" s="354"/>
      <c r="G2513" s="353"/>
      <c r="H2513" s="353"/>
      <c r="I2513" s="357"/>
      <c r="J2513" s="356"/>
      <c r="K2513" s="356"/>
      <c r="L2513" s="357"/>
      <c r="M2513" s="356"/>
      <c r="N2513" s="374"/>
      <c r="O2513" s="319">
        <f t="shared" si="173"/>
        <v>0</v>
      </c>
      <c r="P2513" s="319">
        <f t="shared" si="174"/>
        <v>0</v>
      </c>
      <c r="Q2513" s="320" t="str">
        <f t="shared" si="172"/>
        <v/>
      </c>
    </row>
    <row r="2514" spans="1:17" hidden="1" x14ac:dyDescent="0.2">
      <c r="A2514" s="366" t="str">
        <f t="shared" si="171"/>
        <v/>
      </c>
      <c r="B2514" s="351"/>
      <c r="C2514" s="375"/>
      <c r="D2514" s="353"/>
      <c r="E2514" s="353"/>
      <c r="F2514" s="354"/>
      <c r="G2514" s="353"/>
      <c r="H2514" s="353"/>
      <c r="I2514" s="357"/>
      <c r="J2514" s="356"/>
      <c r="K2514" s="356"/>
      <c r="L2514" s="357"/>
      <c r="M2514" s="356"/>
      <c r="N2514" s="374"/>
      <c r="O2514" s="70">
        <f t="shared" si="173"/>
        <v>0</v>
      </c>
      <c r="P2514" s="70">
        <f t="shared" si="174"/>
        <v>0</v>
      </c>
      <c r="Q2514" s="92" t="str">
        <f t="shared" si="172"/>
        <v/>
      </c>
    </row>
    <row r="2515" spans="1:17" hidden="1" x14ac:dyDescent="0.2">
      <c r="A2515" s="366" t="str">
        <f t="shared" si="171"/>
        <v/>
      </c>
      <c r="B2515" s="351"/>
      <c r="C2515" s="375"/>
      <c r="D2515" s="353"/>
      <c r="E2515" s="353"/>
      <c r="F2515" s="354"/>
      <c r="G2515" s="353"/>
      <c r="H2515" s="353"/>
      <c r="I2515" s="357"/>
      <c r="J2515" s="356"/>
      <c r="K2515" s="356"/>
      <c r="L2515" s="357"/>
      <c r="M2515" s="356"/>
      <c r="N2515" s="374"/>
      <c r="O2515" s="70">
        <f t="shared" si="173"/>
        <v>0</v>
      </c>
      <c r="P2515" s="70">
        <f t="shared" si="174"/>
        <v>0</v>
      </c>
      <c r="Q2515" s="92" t="str">
        <f t="shared" si="172"/>
        <v/>
      </c>
    </row>
    <row r="2516" spans="1:17" hidden="1" x14ac:dyDescent="0.2">
      <c r="A2516" s="366" t="str">
        <f t="shared" si="171"/>
        <v/>
      </c>
      <c r="B2516" s="351"/>
      <c r="C2516" s="375"/>
      <c r="D2516" s="353"/>
      <c r="E2516" s="353"/>
      <c r="F2516" s="354"/>
      <c r="G2516" s="353"/>
      <c r="H2516" s="353"/>
      <c r="I2516" s="357"/>
      <c r="J2516" s="356"/>
      <c r="K2516" s="356"/>
      <c r="L2516" s="357"/>
      <c r="M2516" s="356"/>
      <c r="N2516" s="374"/>
      <c r="O2516" s="70">
        <f t="shared" si="173"/>
        <v>0</v>
      </c>
      <c r="P2516" s="70">
        <f t="shared" si="174"/>
        <v>0</v>
      </c>
      <c r="Q2516" s="135" t="str">
        <f t="shared" si="172"/>
        <v/>
      </c>
    </row>
    <row r="2517" spans="1:17" hidden="1" x14ac:dyDescent="0.2">
      <c r="A2517" s="366" t="str">
        <f t="shared" si="171"/>
        <v/>
      </c>
      <c r="B2517" s="351"/>
      <c r="C2517" s="375"/>
      <c r="D2517" s="353"/>
      <c r="E2517" s="353"/>
      <c r="F2517" s="354"/>
      <c r="G2517" s="353"/>
      <c r="H2517" s="353"/>
      <c r="I2517" s="357"/>
      <c r="J2517" s="356"/>
      <c r="K2517" s="356"/>
      <c r="L2517" s="357"/>
      <c r="M2517" s="356"/>
      <c r="N2517" s="374"/>
      <c r="O2517" s="319">
        <f t="shared" si="173"/>
        <v>0</v>
      </c>
      <c r="P2517" s="319">
        <f t="shared" si="174"/>
        <v>0</v>
      </c>
      <c r="Q2517" s="320" t="str">
        <f t="shared" si="172"/>
        <v/>
      </c>
    </row>
    <row r="2518" spans="1:17" hidden="1" x14ac:dyDescent="0.2">
      <c r="A2518" s="366" t="str">
        <f t="shared" si="171"/>
        <v/>
      </c>
      <c r="B2518" s="351"/>
      <c r="C2518" s="375"/>
      <c r="D2518" s="353"/>
      <c r="E2518" s="353"/>
      <c r="F2518" s="354"/>
      <c r="G2518" s="353"/>
      <c r="H2518" s="353"/>
      <c r="I2518" s="357"/>
      <c r="J2518" s="356"/>
      <c r="K2518" s="356"/>
      <c r="L2518" s="357"/>
      <c r="M2518" s="356"/>
      <c r="N2518" s="374"/>
      <c r="O2518" s="70">
        <f t="shared" si="173"/>
        <v>0</v>
      </c>
      <c r="P2518" s="70">
        <f t="shared" si="174"/>
        <v>0</v>
      </c>
      <c r="Q2518" s="92" t="str">
        <f t="shared" si="172"/>
        <v/>
      </c>
    </row>
    <row r="2519" spans="1:17" hidden="1" x14ac:dyDescent="0.2">
      <c r="A2519" s="366" t="str">
        <f t="shared" si="171"/>
        <v/>
      </c>
      <c r="B2519" s="351"/>
      <c r="C2519" s="375"/>
      <c r="D2519" s="353"/>
      <c r="E2519" s="353"/>
      <c r="F2519" s="354"/>
      <c r="G2519" s="353"/>
      <c r="H2519" s="353"/>
      <c r="I2519" s="357"/>
      <c r="J2519" s="356"/>
      <c r="K2519" s="356"/>
      <c r="L2519" s="357"/>
      <c r="M2519" s="356"/>
      <c r="N2519" s="374"/>
      <c r="O2519" s="70">
        <f t="shared" si="173"/>
        <v>0</v>
      </c>
      <c r="P2519" s="70">
        <f t="shared" si="174"/>
        <v>0</v>
      </c>
      <c r="Q2519" s="92" t="str">
        <f t="shared" si="172"/>
        <v/>
      </c>
    </row>
    <row r="2520" spans="1:17" hidden="1" x14ac:dyDescent="0.2">
      <c r="A2520" s="366" t="str">
        <f t="shared" si="171"/>
        <v/>
      </c>
      <c r="B2520" s="351"/>
      <c r="C2520" s="375"/>
      <c r="D2520" s="353"/>
      <c r="E2520" s="353"/>
      <c r="F2520" s="354"/>
      <c r="G2520" s="353"/>
      <c r="H2520" s="353"/>
      <c r="I2520" s="357"/>
      <c r="J2520" s="356"/>
      <c r="K2520" s="356"/>
      <c r="L2520" s="357"/>
      <c r="M2520" s="356"/>
      <c r="N2520" s="374"/>
      <c r="O2520" s="70">
        <f t="shared" si="173"/>
        <v>0</v>
      </c>
      <c r="P2520" s="70">
        <f t="shared" si="174"/>
        <v>0</v>
      </c>
      <c r="Q2520" s="135" t="str">
        <f t="shared" si="172"/>
        <v/>
      </c>
    </row>
    <row r="2521" spans="1:17" hidden="1" x14ac:dyDescent="0.2">
      <c r="A2521" s="366" t="str">
        <f t="shared" si="171"/>
        <v/>
      </c>
      <c r="B2521" s="351"/>
      <c r="C2521" s="375"/>
      <c r="D2521" s="353"/>
      <c r="E2521" s="353"/>
      <c r="F2521" s="354"/>
      <c r="G2521" s="353"/>
      <c r="H2521" s="353"/>
      <c r="I2521" s="357"/>
      <c r="J2521" s="356"/>
      <c r="K2521" s="356"/>
      <c r="L2521" s="357"/>
      <c r="M2521" s="356"/>
      <c r="N2521" s="374"/>
      <c r="O2521" s="319">
        <f t="shared" si="173"/>
        <v>0</v>
      </c>
      <c r="P2521" s="319">
        <f t="shared" si="174"/>
        <v>0</v>
      </c>
      <c r="Q2521" s="320" t="str">
        <f t="shared" si="172"/>
        <v/>
      </c>
    </row>
    <row r="2522" spans="1:17" hidden="1" x14ac:dyDescent="0.2">
      <c r="A2522" s="366" t="str">
        <f t="shared" si="171"/>
        <v/>
      </c>
      <c r="B2522" s="351"/>
      <c r="C2522" s="375"/>
      <c r="D2522" s="353"/>
      <c r="E2522" s="353"/>
      <c r="F2522" s="354"/>
      <c r="G2522" s="353"/>
      <c r="H2522" s="353"/>
      <c r="I2522" s="357"/>
      <c r="J2522" s="356"/>
      <c r="K2522" s="356"/>
      <c r="L2522" s="357"/>
      <c r="M2522" s="356"/>
      <c r="N2522" s="374"/>
      <c r="O2522" s="70">
        <f t="shared" si="173"/>
        <v>0</v>
      </c>
      <c r="P2522" s="70">
        <f t="shared" si="174"/>
        <v>0</v>
      </c>
      <c r="Q2522" s="92" t="str">
        <f t="shared" si="172"/>
        <v/>
      </c>
    </row>
    <row r="2523" spans="1:17" hidden="1" x14ac:dyDescent="0.2">
      <c r="A2523" s="366" t="str">
        <f t="shared" si="171"/>
        <v/>
      </c>
      <c r="B2523" s="351"/>
      <c r="C2523" s="375"/>
      <c r="D2523" s="353"/>
      <c r="E2523" s="353"/>
      <c r="F2523" s="354"/>
      <c r="G2523" s="353"/>
      <c r="H2523" s="353"/>
      <c r="I2523" s="357"/>
      <c r="J2523" s="356"/>
      <c r="K2523" s="356"/>
      <c r="L2523" s="357"/>
      <c r="M2523" s="356"/>
      <c r="N2523" s="374"/>
      <c r="O2523" s="70">
        <f t="shared" si="173"/>
        <v>0</v>
      </c>
      <c r="P2523" s="70">
        <f t="shared" si="174"/>
        <v>0</v>
      </c>
      <c r="Q2523" s="92" t="str">
        <f t="shared" si="172"/>
        <v/>
      </c>
    </row>
    <row r="2524" spans="1:17" hidden="1" x14ac:dyDescent="0.2">
      <c r="A2524" s="366" t="str">
        <f t="shared" si="171"/>
        <v/>
      </c>
      <c r="B2524" s="351"/>
      <c r="C2524" s="375"/>
      <c r="D2524" s="353"/>
      <c r="E2524" s="353"/>
      <c r="F2524" s="354"/>
      <c r="G2524" s="353"/>
      <c r="H2524" s="353"/>
      <c r="I2524" s="357"/>
      <c r="J2524" s="356"/>
      <c r="K2524" s="356"/>
      <c r="L2524" s="357"/>
      <c r="M2524" s="356"/>
      <c r="N2524" s="374"/>
      <c r="O2524" s="70">
        <f t="shared" si="173"/>
        <v>0</v>
      </c>
      <c r="P2524" s="70">
        <f t="shared" si="174"/>
        <v>0</v>
      </c>
      <c r="Q2524" s="135" t="str">
        <f t="shared" si="172"/>
        <v/>
      </c>
    </row>
    <row r="2525" spans="1:17" hidden="1" x14ac:dyDescent="0.2">
      <c r="A2525" s="366" t="str">
        <f t="shared" si="171"/>
        <v/>
      </c>
      <c r="B2525" s="351"/>
      <c r="C2525" s="375"/>
      <c r="D2525" s="353"/>
      <c r="E2525" s="353"/>
      <c r="F2525" s="354"/>
      <c r="G2525" s="353"/>
      <c r="H2525" s="353"/>
      <c r="I2525" s="357"/>
      <c r="J2525" s="356"/>
      <c r="K2525" s="356"/>
      <c r="L2525" s="357"/>
      <c r="M2525" s="356"/>
      <c r="N2525" s="374"/>
      <c r="O2525" s="319">
        <f t="shared" si="173"/>
        <v>0</v>
      </c>
      <c r="P2525" s="319">
        <f t="shared" si="174"/>
        <v>0</v>
      </c>
      <c r="Q2525" s="320" t="str">
        <f t="shared" si="172"/>
        <v/>
      </c>
    </row>
    <row r="2526" spans="1:17" hidden="1" x14ac:dyDescent="0.2">
      <c r="A2526" s="366" t="str">
        <f t="shared" si="171"/>
        <v/>
      </c>
      <c r="B2526" s="351"/>
      <c r="C2526" s="375"/>
      <c r="D2526" s="353"/>
      <c r="E2526" s="353"/>
      <c r="F2526" s="354"/>
      <c r="G2526" s="353"/>
      <c r="H2526" s="353"/>
      <c r="I2526" s="357"/>
      <c r="J2526" s="356"/>
      <c r="K2526" s="356"/>
      <c r="L2526" s="357"/>
      <c r="M2526" s="356"/>
      <c r="N2526" s="374"/>
      <c r="O2526" s="70">
        <f t="shared" si="173"/>
        <v>0</v>
      </c>
      <c r="P2526" s="70">
        <f t="shared" si="174"/>
        <v>0</v>
      </c>
      <c r="Q2526" s="92" t="str">
        <f t="shared" si="172"/>
        <v/>
      </c>
    </row>
    <row r="2527" spans="1:17" hidden="1" x14ac:dyDescent="0.2">
      <c r="A2527" s="366" t="str">
        <f t="shared" si="171"/>
        <v/>
      </c>
      <c r="B2527" s="351"/>
      <c r="C2527" s="375"/>
      <c r="D2527" s="353"/>
      <c r="E2527" s="353"/>
      <c r="F2527" s="354"/>
      <c r="G2527" s="353"/>
      <c r="H2527" s="353"/>
      <c r="I2527" s="357"/>
      <c r="J2527" s="356"/>
      <c r="K2527" s="356"/>
      <c r="L2527" s="357"/>
      <c r="M2527" s="356"/>
      <c r="N2527" s="374"/>
      <c r="O2527" s="70">
        <f t="shared" si="173"/>
        <v>0</v>
      </c>
      <c r="P2527" s="70">
        <f t="shared" si="174"/>
        <v>0</v>
      </c>
      <c r="Q2527" s="92" t="str">
        <f t="shared" si="172"/>
        <v/>
      </c>
    </row>
    <row r="2528" spans="1:17" hidden="1" x14ac:dyDescent="0.2">
      <c r="A2528" s="366" t="str">
        <f t="shared" si="171"/>
        <v/>
      </c>
      <c r="B2528" s="351"/>
      <c r="C2528" s="375"/>
      <c r="D2528" s="353"/>
      <c r="E2528" s="353"/>
      <c r="F2528" s="354"/>
      <c r="G2528" s="353"/>
      <c r="H2528" s="353"/>
      <c r="I2528" s="357"/>
      <c r="J2528" s="356"/>
      <c r="K2528" s="356"/>
      <c r="L2528" s="357"/>
      <c r="M2528" s="356"/>
      <c r="N2528" s="374"/>
      <c r="O2528" s="70">
        <f t="shared" si="173"/>
        <v>0</v>
      </c>
      <c r="P2528" s="70">
        <f t="shared" si="174"/>
        <v>0</v>
      </c>
      <c r="Q2528" s="135" t="str">
        <f t="shared" si="172"/>
        <v/>
      </c>
    </row>
    <row r="2529" spans="1:17" hidden="1" x14ac:dyDescent="0.2">
      <c r="A2529" s="366" t="str">
        <f t="shared" si="171"/>
        <v/>
      </c>
      <c r="B2529" s="351"/>
      <c r="C2529" s="375"/>
      <c r="D2529" s="353"/>
      <c r="E2529" s="353"/>
      <c r="F2529" s="354"/>
      <c r="G2529" s="353"/>
      <c r="H2529" s="353"/>
      <c r="I2529" s="357"/>
      <c r="J2529" s="356"/>
      <c r="K2529" s="356"/>
      <c r="L2529" s="357"/>
      <c r="M2529" s="356"/>
      <c r="N2529" s="374"/>
      <c r="O2529" s="319">
        <f t="shared" si="173"/>
        <v>0</v>
      </c>
      <c r="P2529" s="319">
        <f t="shared" si="174"/>
        <v>0</v>
      </c>
      <c r="Q2529" s="320" t="str">
        <f t="shared" si="172"/>
        <v/>
      </c>
    </row>
    <row r="2530" spans="1:17" hidden="1" x14ac:dyDescent="0.2">
      <c r="A2530" s="366" t="str">
        <f t="shared" si="171"/>
        <v/>
      </c>
      <c r="B2530" s="351"/>
      <c r="C2530" s="375"/>
      <c r="D2530" s="353"/>
      <c r="E2530" s="353"/>
      <c r="F2530" s="354"/>
      <c r="G2530" s="353"/>
      <c r="H2530" s="353"/>
      <c r="I2530" s="357"/>
      <c r="J2530" s="356"/>
      <c r="K2530" s="356"/>
      <c r="L2530" s="357"/>
      <c r="M2530" s="356"/>
      <c r="N2530" s="374"/>
      <c r="O2530" s="70">
        <f t="shared" si="173"/>
        <v>0</v>
      </c>
      <c r="P2530" s="70">
        <f t="shared" si="174"/>
        <v>0</v>
      </c>
      <c r="Q2530" s="92" t="str">
        <f t="shared" si="172"/>
        <v/>
      </c>
    </row>
    <row r="2531" spans="1:17" hidden="1" x14ac:dyDescent="0.2">
      <c r="A2531" s="366" t="str">
        <f t="shared" ref="A2531:A2594" si="175">IF(B2531="","",ROW()-ROW($A$3))</f>
        <v/>
      </c>
      <c r="B2531" s="351"/>
      <c r="C2531" s="375"/>
      <c r="D2531" s="353"/>
      <c r="E2531" s="353"/>
      <c r="F2531" s="354"/>
      <c r="G2531" s="353"/>
      <c r="H2531" s="353"/>
      <c r="I2531" s="357"/>
      <c r="J2531" s="356"/>
      <c r="K2531" s="356"/>
      <c r="L2531" s="357"/>
      <c r="M2531" s="356"/>
      <c r="N2531" s="374"/>
      <c r="O2531" s="70">
        <f t="shared" si="173"/>
        <v>0</v>
      </c>
      <c r="P2531" s="70">
        <f t="shared" si="174"/>
        <v>0</v>
      </c>
      <c r="Q2531" s="92" t="str">
        <f t="shared" si="172"/>
        <v/>
      </c>
    </row>
    <row r="2532" spans="1:17" hidden="1" x14ac:dyDescent="0.2">
      <c r="A2532" s="366" t="str">
        <f t="shared" si="175"/>
        <v/>
      </c>
      <c r="B2532" s="351"/>
      <c r="C2532" s="375"/>
      <c r="D2532" s="353"/>
      <c r="E2532" s="353"/>
      <c r="F2532" s="354"/>
      <c r="G2532" s="353"/>
      <c r="H2532" s="353"/>
      <c r="I2532" s="357"/>
      <c r="J2532" s="356"/>
      <c r="K2532" s="356"/>
      <c r="L2532" s="357"/>
      <c r="M2532" s="356"/>
      <c r="N2532" s="374"/>
      <c r="O2532" s="70">
        <f t="shared" si="173"/>
        <v>0</v>
      </c>
      <c r="P2532" s="70">
        <f t="shared" si="174"/>
        <v>0</v>
      </c>
      <c r="Q2532" s="135" t="str">
        <f t="shared" si="172"/>
        <v/>
      </c>
    </row>
    <row r="2533" spans="1:17" hidden="1" x14ac:dyDescent="0.2">
      <c r="A2533" s="366" t="str">
        <f t="shared" si="175"/>
        <v/>
      </c>
      <c r="B2533" s="351"/>
      <c r="C2533" s="375"/>
      <c r="D2533" s="353"/>
      <c r="E2533" s="353"/>
      <c r="F2533" s="354"/>
      <c r="G2533" s="353"/>
      <c r="H2533" s="353"/>
      <c r="I2533" s="357"/>
      <c r="J2533" s="356"/>
      <c r="K2533" s="356"/>
      <c r="L2533" s="357"/>
      <c r="M2533" s="356"/>
      <c r="N2533" s="374"/>
      <c r="O2533" s="319">
        <f t="shared" si="173"/>
        <v>0</v>
      </c>
      <c r="P2533" s="319">
        <f t="shared" si="174"/>
        <v>0</v>
      </c>
      <c r="Q2533" s="320" t="str">
        <f t="shared" si="172"/>
        <v/>
      </c>
    </row>
    <row r="2534" spans="1:17" hidden="1" x14ac:dyDescent="0.2">
      <c r="A2534" s="366" t="str">
        <f t="shared" si="175"/>
        <v/>
      </c>
      <c r="B2534" s="351"/>
      <c r="C2534" s="375"/>
      <c r="D2534" s="353"/>
      <c r="E2534" s="353"/>
      <c r="F2534" s="354"/>
      <c r="G2534" s="353"/>
      <c r="H2534" s="353"/>
      <c r="I2534" s="357"/>
      <c r="J2534" s="356"/>
      <c r="K2534" s="356"/>
      <c r="L2534" s="357"/>
      <c r="M2534" s="356"/>
      <c r="N2534" s="374"/>
      <c r="O2534" s="70">
        <f t="shared" si="173"/>
        <v>0</v>
      </c>
      <c r="P2534" s="70">
        <f t="shared" si="174"/>
        <v>0</v>
      </c>
      <c r="Q2534" s="92" t="str">
        <f t="shared" si="172"/>
        <v/>
      </c>
    </row>
    <row r="2535" spans="1:17" hidden="1" x14ac:dyDescent="0.2">
      <c r="A2535" s="366" t="str">
        <f t="shared" si="175"/>
        <v/>
      </c>
      <c r="B2535" s="351"/>
      <c r="C2535" s="375"/>
      <c r="D2535" s="353"/>
      <c r="E2535" s="353"/>
      <c r="F2535" s="354"/>
      <c r="G2535" s="353"/>
      <c r="H2535" s="353"/>
      <c r="I2535" s="357"/>
      <c r="J2535" s="356"/>
      <c r="K2535" s="356"/>
      <c r="L2535" s="357"/>
      <c r="M2535" s="356"/>
      <c r="N2535" s="374"/>
      <c r="O2535" s="70">
        <f t="shared" si="173"/>
        <v>0</v>
      </c>
      <c r="P2535" s="70">
        <f t="shared" si="174"/>
        <v>0</v>
      </c>
      <c r="Q2535" s="92" t="str">
        <f t="shared" si="172"/>
        <v/>
      </c>
    </row>
    <row r="2536" spans="1:17" hidden="1" x14ac:dyDescent="0.2">
      <c r="A2536" s="366" t="str">
        <f t="shared" si="175"/>
        <v/>
      </c>
      <c r="B2536" s="351"/>
      <c r="C2536" s="375"/>
      <c r="D2536" s="353"/>
      <c r="E2536" s="353"/>
      <c r="F2536" s="354"/>
      <c r="G2536" s="353"/>
      <c r="H2536" s="353"/>
      <c r="I2536" s="357"/>
      <c r="J2536" s="356"/>
      <c r="K2536" s="356"/>
      <c r="L2536" s="357"/>
      <c r="M2536" s="356"/>
      <c r="N2536" s="374"/>
      <c r="O2536" s="70">
        <f t="shared" si="173"/>
        <v>0</v>
      </c>
      <c r="P2536" s="70">
        <f t="shared" si="174"/>
        <v>0</v>
      </c>
      <c r="Q2536" s="135" t="str">
        <f t="shared" si="172"/>
        <v/>
      </c>
    </row>
    <row r="2537" spans="1:17" hidden="1" x14ac:dyDescent="0.2">
      <c r="A2537" s="366" t="str">
        <f t="shared" si="175"/>
        <v/>
      </c>
      <c r="B2537" s="351"/>
      <c r="C2537" s="375"/>
      <c r="D2537" s="353"/>
      <c r="E2537" s="353"/>
      <c r="F2537" s="354"/>
      <c r="G2537" s="353"/>
      <c r="H2537" s="353"/>
      <c r="I2537" s="357"/>
      <c r="J2537" s="356"/>
      <c r="K2537" s="356"/>
      <c r="L2537" s="357"/>
      <c r="M2537" s="356"/>
      <c r="N2537" s="374"/>
      <c r="O2537" s="319">
        <f t="shared" si="173"/>
        <v>0</v>
      </c>
      <c r="P2537" s="319">
        <f t="shared" si="174"/>
        <v>0</v>
      </c>
      <c r="Q2537" s="320" t="str">
        <f t="shared" si="172"/>
        <v/>
      </c>
    </row>
    <row r="2538" spans="1:17" hidden="1" x14ac:dyDescent="0.2">
      <c r="A2538" s="366" t="str">
        <f t="shared" si="175"/>
        <v/>
      </c>
      <c r="B2538" s="351"/>
      <c r="C2538" s="375"/>
      <c r="D2538" s="353"/>
      <c r="E2538" s="353"/>
      <c r="F2538" s="354"/>
      <c r="G2538" s="353"/>
      <c r="H2538" s="353"/>
      <c r="I2538" s="357"/>
      <c r="J2538" s="356"/>
      <c r="K2538" s="356"/>
      <c r="L2538" s="357"/>
      <c r="M2538" s="356"/>
      <c r="N2538" s="374"/>
      <c r="O2538" s="70">
        <f t="shared" si="173"/>
        <v>0</v>
      </c>
      <c r="P2538" s="70">
        <f t="shared" si="174"/>
        <v>0</v>
      </c>
      <c r="Q2538" s="92" t="str">
        <f t="shared" si="172"/>
        <v/>
      </c>
    </row>
    <row r="2539" spans="1:17" hidden="1" x14ac:dyDescent="0.2">
      <c r="A2539" s="366" t="str">
        <f t="shared" si="175"/>
        <v/>
      </c>
      <c r="B2539" s="351"/>
      <c r="C2539" s="375"/>
      <c r="D2539" s="353"/>
      <c r="E2539" s="353"/>
      <c r="F2539" s="354"/>
      <c r="G2539" s="353"/>
      <c r="H2539" s="353"/>
      <c r="I2539" s="357"/>
      <c r="J2539" s="356"/>
      <c r="K2539" s="356"/>
      <c r="L2539" s="357"/>
      <c r="M2539" s="356"/>
      <c r="N2539" s="374"/>
      <c r="O2539" s="70">
        <f t="shared" si="173"/>
        <v>0</v>
      </c>
      <c r="P2539" s="70">
        <f t="shared" si="174"/>
        <v>0</v>
      </c>
      <c r="Q2539" s="92" t="str">
        <f t="shared" si="172"/>
        <v/>
      </c>
    </row>
    <row r="2540" spans="1:17" hidden="1" x14ac:dyDescent="0.2">
      <c r="A2540" s="366" t="str">
        <f t="shared" si="175"/>
        <v/>
      </c>
      <c r="B2540" s="351"/>
      <c r="C2540" s="375"/>
      <c r="D2540" s="353"/>
      <c r="E2540" s="353"/>
      <c r="F2540" s="354"/>
      <c r="G2540" s="353"/>
      <c r="H2540" s="353"/>
      <c r="I2540" s="357"/>
      <c r="J2540" s="356"/>
      <c r="K2540" s="356"/>
      <c r="L2540" s="357"/>
      <c r="M2540" s="356"/>
      <c r="N2540" s="374"/>
      <c r="O2540" s="70">
        <f t="shared" si="173"/>
        <v>0</v>
      </c>
      <c r="P2540" s="70">
        <f t="shared" si="174"/>
        <v>0</v>
      </c>
      <c r="Q2540" s="135" t="str">
        <f t="shared" ref="Q2540:Q2603" si="176">SUBSTITUTE(D2540," ","_")</f>
        <v/>
      </c>
    </row>
    <row r="2541" spans="1:17" hidden="1" x14ac:dyDescent="0.2">
      <c r="A2541" s="366" t="str">
        <f t="shared" si="175"/>
        <v/>
      </c>
      <c r="B2541" s="351"/>
      <c r="C2541" s="375"/>
      <c r="D2541" s="353"/>
      <c r="E2541" s="353"/>
      <c r="F2541" s="354"/>
      <c r="G2541" s="353"/>
      <c r="H2541" s="353"/>
      <c r="I2541" s="357"/>
      <c r="J2541" s="356"/>
      <c r="K2541" s="356"/>
      <c r="L2541" s="357"/>
      <c r="M2541" s="356"/>
      <c r="N2541" s="374"/>
      <c r="O2541" s="319">
        <f t="shared" ref="O2541:O2604" si="177">IF(B2541=0,0,IF(YEAR(B2541)=$P$1,MONTH(B2541)-$O$1+1,(YEAR(B2541)-$P$1)*12-$O$1+1+MONTH(B2541)))</f>
        <v>0</v>
      </c>
      <c r="P2541" s="319">
        <f t="shared" ref="P2541:P2604" si="178">IF(C2541=0,0,IF(YEAR(C2541)=$P$1,MONTH(C2541)-$O$1+1,(YEAR(C2541)-$P$1)*12-$O$1+1+MONTH(C2541)))</f>
        <v>0</v>
      </c>
      <c r="Q2541" s="320" t="str">
        <f t="shared" si="176"/>
        <v/>
      </c>
    </row>
    <row r="2542" spans="1:17" hidden="1" x14ac:dyDescent="0.2">
      <c r="A2542" s="366" t="str">
        <f t="shared" si="175"/>
        <v/>
      </c>
      <c r="B2542" s="351"/>
      <c r="C2542" s="375"/>
      <c r="D2542" s="353"/>
      <c r="E2542" s="353"/>
      <c r="F2542" s="354"/>
      <c r="G2542" s="353"/>
      <c r="H2542" s="353"/>
      <c r="I2542" s="357"/>
      <c r="J2542" s="356"/>
      <c r="K2542" s="356"/>
      <c r="L2542" s="357"/>
      <c r="M2542" s="356"/>
      <c r="N2542" s="374"/>
      <c r="O2542" s="70">
        <f t="shared" si="177"/>
        <v>0</v>
      </c>
      <c r="P2542" s="70">
        <f t="shared" si="178"/>
        <v>0</v>
      </c>
      <c r="Q2542" s="92" t="str">
        <f t="shared" si="176"/>
        <v/>
      </c>
    </row>
    <row r="2543" spans="1:17" hidden="1" x14ac:dyDescent="0.2">
      <c r="A2543" s="366" t="str">
        <f t="shared" si="175"/>
        <v/>
      </c>
      <c r="B2543" s="351"/>
      <c r="C2543" s="375"/>
      <c r="D2543" s="353"/>
      <c r="E2543" s="353"/>
      <c r="F2543" s="354"/>
      <c r="G2543" s="353"/>
      <c r="H2543" s="353"/>
      <c r="I2543" s="357"/>
      <c r="J2543" s="356"/>
      <c r="K2543" s="356"/>
      <c r="L2543" s="357"/>
      <c r="M2543" s="356"/>
      <c r="N2543" s="374"/>
      <c r="O2543" s="70">
        <f t="shared" si="177"/>
        <v>0</v>
      </c>
      <c r="P2543" s="70">
        <f t="shared" si="178"/>
        <v>0</v>
      </c>
      <c r="Q2543" s="92" t="str">
        <f t="shared" si="176"/>
        <v/>
      </c>
    </row>
    <row r="2544" spans="1:17" hidden="1" x14ac:dyDescent="0.2">
      <c r="A2544" s="366" t="str">
        <f t="shared" si="175"/>
        <v/>
      </c>
      <c r="B2544" s="351"/>
      <c r="C2544" s="375"/>
      <c r="D2544" s="353"/>
      <c r="E2544" s="353"/>
      <c r="F2544" s="354"/>
      <c r="G2544" s="353"/>
      <c r="H2544" s="353"/>
      <c r="I2544" s="357"/>
      <c r="J2544" s="356"/>
      <c r="K2544" s="356"/>
      <c r="L2544" s="357"/>
      <c r="M2544" s="356"/>
      <c r="N2544" s="374"/>
      <c r="O2544" s="70">
        <f t="shared" si="177"/>
        <v>0</v>
      </c>
      <c r="P2544" s="70">
        <f t="shared" si="178"/>
        <v>0</v>
      </c>
      <c r="Q2544" s="135" t="str">
        <f t="shared" si="176"/>
        <v/>
      </c>
    </row>
    <row r="2545" spans="1:17" hidden="1" x14ac:dyDescent="0.2">
      <c r="A2545" s="366" t="str">
        <f t="shared" si="175"/>
        <v/>
      </c>
      <c r="B2545" s="351"/>
      <c r="C2545" s="375"/>
      <c r="D2545" s="353"/>
      <c r="E2545" s="353"/>
      <c r="F2545" s="354"/>
      <c r="G2545" s="353"/>
      <c r="H2545" s="353"/>
      <c r="I2545" s="357"/>
      <c r="J2545" s="356"/>
      <c r="K2545" s="356"/>
      <c r="L2545" s="357"/>
      <c r="M2545" s="356"/>
      <c r="N2545" s="374"/>
      <c r="O2545" s="319">
        <f t="shared" si="177"/>
        <v>0</v>
      </c>
      <c r="P2545" s="319">
        <f t="shared" si="178"/>
        <v>0</v>
      </c>
      <c r="Q2545" s="320" t="str">
        <f t="shared" si="176"/>
        <v/>
      </c>
    </row>
    <row r="2546" spans="1:17" hidden="1" x14ac:dyDescent="0.2">
      <c r="A2546" s="366" t="str">
        <f t="shared" si="175"/>
        <v/>
      </c>
      <c r="B2546" s="351"/>
      <c r="C2546" s="375"/>
      <c r="D2546" s="353"/>
      <c r="E2546" s="353"/>
      <c r="F2546" s="354"/>
      <c r="G2546" s="353"/>
      <c r="H2546" s="353"/>
      <c r="I2546" s="357"/>
      <c r="J2546" s="356"/>
      <c r="K2546" s="356"/>
      <c r="L2546" s="357"/>
      <c r="M2546" s="356"/>
      <c r="N2546" s="374"/>
      <c r="O2546" s="70">
        <f t="shared" si="177"/>
        <v>0</v>
      </c>
      <c r="P2546" s="70">
        <f t="shared" si="178"/>
        <v>0</v>
      </c>
      <c r="Q2546" s="92" t="str">
        <f t="shared" si="176"/>
        <v/>
      </c>
    </row>
    <row r="2547" spans="1:17" hidden="1" x14ac:dyDescent="0.2">
      <c r="A2547" s="366" t="str">
        <f t="shared" si="175"/>
        <v/>
      </c>
      <c r="B2547" s="351"/>
      <c r="C2547" s="375"/>
      <c r="D2547" s="353"/>
      <c r="E2547" s="353"/>
      <c r="F2547" s="354"/>
      <c r="G2547" s="353"/>
      <c r="H2547" s="353"/>
      <c r="I2547" s="357"/>
      <c r="J2547" s="356"/>
      <c r="K2547" s="356"/>
      <c r="L2547" s="357"/>
      <c r="M2547" s="356"/>
      <c r="N2547" s="374"/>
      <c r="O2547" s="70">
        <f t="shared" si="177"/>
        <v>0</v>
      </c>
      <c r="P2547" s="70">
        <f t="shared" si="178"/>
        <v>0</v>
      </c>
      <c r="Q2547" s="92" t="str">
        <f t="shared" si="176"/>
        <v/>
      </c>
    </row>
    <row r="2548" spans="1:17" hidden="1" x14ac:dyDescent="0.2">
      <c r="A2548" s="366" t="str">
        <f t="shared" si="175"/>
        <v/>
      </c>
      <c r="B2548" s="351"/>
      <c r="C2548" s="375"/>
      <c r="D2548" s="353"/>
      <c r="E2548" s="353"/>
      <c r="F2548" s="354"/>
      <c r="G2548" s="353"/>
      <c r="H2548" s="353"/>
      <c r="I2548" s="357"/>
      <c r="J2548" s="356"/>
      <c r="K2548" s="356"/>
      <c r="L2548" s="357"/>
      <c r="M2548" s="356"/>
      <c r="N2548" s="374"/>
      <c r="O2548" s="70">
        <f t="shared" si="177"/>
        <v>0</v>
      </c>
      <c r="P2548" s="70">
        <f t="shared" si="178"/>
        <v>0</v>
      </c>
      <c r="Q2548" s="135" t="str">
        <f t="shared" si="176"/>
        <v/>
      </c>
    </row>
    <row r="2549" spans="1:17" hidden="1" x14ac:dyDescent="0.2">
      <c r="A2549" s="366" t="str">
        <f t="shared" si="175"/>
        <v/>
      </c>
      <c r="B2549" s="351"/>
      <c r="C2549" s="375"/>
      <c r="D2549" s="353"/>
      <c r="E2549" s="353"/>
      <c r="F2549" s="354"/>
      <c r="G2549" s="353"/>
      <c r="H2549" s="353"/>
      <c r="I2549" s="357"/>
      <c r="J2549" s="356"/>
      <c r="K2549" s="356"/>
      <c r="L2549" s="357"/>
      <c r="M2549" s="356"/>
      <c r="N2549" s="374"/>
      <c r="O2549" s="319">
        <f t="shared" si="177"/>
        <v>0</v>
      </c>
      <c r="P2549" s="319">
        <f t="shared" si="178"/>
        <v>0</v>
      </c>
      <c r="Q2549" s="320" t="str">
        <f t="shared" si="176"/>
        <v/>
      </c>
    </row>
    <row r="2550" spans="1:17" hidden="1" x14ac:dyDescent="0.2">
      <c r="A2550" s="366" t="str">
        <f t="shared" si="175"/>
        <v/>
      </c>
      <c r="B2550" s="351"/>
      <c r="C2550" s="375"/>
      <c r="D2550" s="353"/>
      <c r="E2550" s="353"/>
      <c r="F2550" s="354"/>
      <c r="G2550" s="353"/>
      <c r="H2550" s="353"/>
      <c r="I2550" s="357"/>
      <c r="J2550" s="356"/>
      <c r="K2550" s="356"/>
      <c r="L2550" s="357"/>
      <c r="M2550" s="356"/>
      <c r="N2550" s="374"/>
      <c r="O2550" s="70">
        <f t="shared" si="177"/>
        <v>0</v>
      </c>
      <c r="P2550" s="70">
        <f t="shared" si="178"/>
        <v>0</v>
      </c>
      <c r="Q2550" s="92" t="str">
        <f t="shared" si="176"/>
        <v/>
      </c>
    </row>
    <row r="2551" spans="1:17" hidden="1" x14ac:dyDescent="0.2">
      <c r="A2551" s="366" t="str">
        <f t="shared" si="175"/>
        <v/>
      </c>
      <c r="B2551" s="351"/>
      <c r="C2551" s="375"/>
      <c r="D2551" s="353"/>
      <c r="E2551" s="353"/>
      <c r="F2551" s="354"/>
      <c r="G2551" s="353"/>
      <c r="H2551" s="353"/>
      <c r="I2551" s="357"/>
      <c r="J2551" s="356"/>
      <c r="K2551" s="356"/>
      <c r="L2551" s="357"/>
      <c r="M2551" s="356"/>
      <c r="N2551" s="374"/>
      <c r="O2551" s="70">
        <f t="shared" si="177"/>
        <v>0</v>
      </c>
      <c r="P2551" s="70">
        <f t="shared" si="178"/>
        <v>0</v>
      </c>
      <c r="Q2551" s="92" t="str">
        <f t="shared" si="176"/>
        <v/>
      </c>
    </row>
    <row r="2552" spans="1:17" hidden="1" x14ac:dyDescent="0.2">
      <c r="A2552" s="366" t="str">
        <f t="shared" si="175"/>
        <v/>
      </c>
      <c r="B2552" s="351"/>
      <c r="C2552" s="375"/>
      <c r="D2552" s="353"/>
      <c r="E2552" s="353"/>
      <c r="F2552" s="354"/>
      <c r="G2552" s="353"/>
      <c r="H2552" s="353"/>
      <c r="I2552" s="357"/>
      <c r="J2552" s="356"/>
      <c r="K2552" s="356"/>
      <c r="L2552" s="357"/>
      <c r="M2552" s="356"/>
      <c r="N2552" s="374"/>
      <c r="O2552" s="70">
        <f t="shared" si="177"/>
        <v>0</v>
      </c>
      <c r="P2552" s="70">
        <f t="shared" si="178"/>
        <v>0</v>
      </c>
      <c r="Q2552" s="135" t="str">
        <f t="shared" si="176"/>
        <v/>
      </c>
    </row>
    <row r="2553" spans="1:17" hidden="1" x14ac:dyDescent="0.2">
      <c r="A2553" s="366" t="str">
        <f t="shared" si="175"/>
        <v/>
      </c>
      <c r="B2553" s="351"/>
      <c r="C2553" s="375"/>
      <c r="D2553" s="353"/>
      <c r="E2553" s="353"/>
      <c r="F2553" s="354"/>
      <c r="G2553" s="353"/>
      <c r="H2553" s="353"/>
      <c r="I2553" s="357"/>
      <c r="J2553" s="356"/>
      <c r="K2553" s="356"/>
      <c r="L2553" s="357"/>
      <c r="M2553" s="356"/>
      <c r="N2553" s="374"/>
      <c r="O2553" s="319">
        <f t="shared" si="177"/>
        <v>0</v>
      </c>
      <c r="P2553" s="319">
        <f t="shared" si="178"/>
        <v>0</v>
      </c>
      <c r="Q2553" s="320" t="str">
        <f t="shared" si="176"/>
        <v/>
      </c>
    </row>
    <row r="2554" spans="1:17" hidden="1" x14ac:dyDescent="0.2">
      <c r="A2554" s="366" t="str">
        <f t="shared" si="175"/>
        <v/>
      </c>
      <c r="B2554" s="351"/>
      <c r="C2554" s="375"/>
      <c r="D2554" s="353"/>
      <c r="E2554" s="353"/>
      <c r="F2554" s="354"/>
      <c r="G2554" s="353"/>
      <c r="H2554" s="353"/>
      <c r="I2554" s="357"/>
      <c r="J2554" s="356"/>
      <c r="K2554" s="356"/>
      <c r="L2554" s="357"/>
      <c r="M2554" s="356"/>
      <c r="N2554" s="374"/>
      <c r="O2554" s="70">
        <f t="shared" si="177"/>
        <v>0</v>
      </c>
      <c r="P2554" s="70">
        <f t="shared" si="178"/>
        <v>0</v>
      </c>
      <c r="Q2554" s="92" t="str">
        <f t="shared" si="176"/>
        <v/>
      </c>
    </row>
    <row r="2555" spans="1:17" hidden="1" x14ac:dyDescent="0.2">
      <c r="A2555" s="366" t="str">
        <f t="shared" si="175"/>
        <v/>
      </c>
      <c r="B2555" s="351"/>
      <c r="C2555" s="375"/>
      <c r="D2555" s="353"/>
      <c r="E2555" s="353"/>
      <c r="F2555" s="354"/>
      <c r="G2555" s="353"/>
      <c r="H2555" s="353"/>
      <c r="I2555" s="357"/>
      <c r="J2555" s="356"/>
      <c r="K2555" s="356"/>
      <c r="L2555" s="357"/>
      <c r="M2555" s="356"/>
      <c r="N2555" s="374"/>
      <c r="O2555" s="70">
        <f t="shared" si="177"/>
        <v>0</v>
      </c>
      <c r="P2555" s="70">
        <f t="shared" si="178"/>
        <v>0</v>
      </c>
      <c r="Q2555" s="92" t="str">
        <f t="shared" si="176"/>
        <v/>
      </c>
    </row>
    <row r="2556" spans="1:17" hidden="1" x14ac:dyDescent="0.2">
      <c r="A2556" s="366" t="str">
        <f t="shared" si="175"/>
        <v/>
      </c>
      <c r="B2556" s="351"/>
      <c r="C2556" s="375"/>
      <c r="D2556" s="353"/>
      <c r="E2556" s="353"/>
      <c r="F2556" s="354"/>
      <c r="G2556" s="353"/>
      <c r="H2556" s="353"/>
      <c r="I2556" s="357"/>
      <c r="J2556" s="356"/>
      <c r="K2556" s="356"/>
      <c r="L2556" s="357"/>
      <c r="M2556" s="356"/>
      <c r="N2556" s="374"/>
      <c r="O2556" s="70">
        <f t="shared" si="177"/>
        <v>0</v>
      </c>
      <c r="P2556" s="70">
        <f t="shared" si="178"/>
        <v>0</v>
      </c>
      <c r="Q2556" s="135" t="str">
        <f t="shared" si="176"/>
        <v/>
      </c>
    </row>
    <row r="2557" spans="1:17" hidden="1" x14ac:dyDescent="0.2">
      <c r="A2557" s="366" t="str">
        <f t="shared" si="175"/>
        <v/>
      </c>
      <c r="B2557" s="351"/>
      <c r="C2557" s="375"/>
      <c r="D2557" s="353"/>
      <c r="E2557" s="353"/>
      <c r="F2557" s="354"/>
      <c r="G2557" s="353"/>
      <c r="H2557" s="353"/>
      <c r="I2557" s="357"/>
      <c r="J2557" s="356"/>
      <c r="K2557" s="356"/>
      <c r="L2557" s="357"/>
      <c r="M2557" s="356"/>
      <c r="N2557" s="374"/>
      <c r="O2557" s="319">
        <f t="shared" si="177"/>
        <v>0</v>
      </c>
      <c r="P2557" s="319">
        <f t="shared" si="178"/>
        <v>0</v>
      </c>
      <c r="Q2557" s="320" t="str">
        <f t="shared" si="176"/>
        <v/>
      </c>
    </row>
    <row r="2558" spans="1:17" hidden="1" x14ac:dyDescent="0.2">
      <c r="A2558" s="366" t="str">
        <f t="shared" si="175"/>
        <v/>
      </c>
      <c r="B2558" s="351"/>
      <c r="C2558" s="375"/>
      <c r="D2558" s="353"/>
      <c r="E2558" s="353"/>
      <c r="F2558" s="354"/>
      <c r="G2558" s="353"/>
      <c r="H2558" s="353"/>
      <c r="I2558" s="357"/>
      <c r="J2558" s="356"/>
      <c r="K2558" s="356"/>
      <c r="L2558" s="357"/>
      <c r="M2558" s="356"/>
      <c r="N2558" s="374"/>
      <c r="O2558" s="70">
        <f t="shared" si="177"/>
        <v>0</v>
      </c>
      <c r="P2558" s="70">
        <f t="shared" si="178"/>
        <v>0</v>
      </c>
      <c r="Q2558" s="92" t="str">
        <f t="shared" si="176"/>
        <v/>
      </c>
    </row>
    <row r="2559" spans="1:17" hidden="1" x14ac:dyDescent="0.2">
      <c r="A2559" s="366" t="str">
        <f t="shared" si="175"/>
        <v/>
      </c>
      <c r="B2559" s="351"/>
      <c r="C2559" s="375"/>
      <c r="D2559" s="353"/>
      <c r="E2559" s="353"/>
      <c r="F2559" s="354"/>
      <c r="G2559" s="353"/>
      <c r="H2559" s="353"/>
      <c r="I2559" s="357"/>
      <c r="J2559" s="356"/>
      <c r="K2559" s="356"/>
      <c r="L2559" s="357"/>
      <c r="M2559" s="356"/>
      <c r="N2559" s="374"/>
      <c r="O2559" s="70">
        <f t="shared" si="177"/>
        <v>0</v>
      </c>
      <c r="P2559" s="70">
        <f t="shared" si="178"/>
        <v>0</v>
      </c>
      <c r="Q2559" s="92" t="str">
        <f t="shared" si="176"/>
        <v/>
      </c>
    </row>
    <row r="2560" spans="1:17" hidden="1" x14ac:dyDescent="0.2">
      <c r="A2560" s="366" t="str">
        <f t="shared" si="175"/>
        <v/>
      </c>
      <c r="B2560" s="351"/>
      <c r="C2560" s="375"/>
      <c r="D2560" s="353"/>
      <c r="E2560" s="353"/>
      <c r="F2560" s="354"/>
      <c r="G2560" s="353"/>
      <c r="H2560" s="353"/>
      <c r="I2560" s="357"/>
      <c r="J2560" s="356"/>
      <c r="K2560" s="356"/>
      <c r="L2560" s="357"/>
      <c r="M2560" s="356"/>
      <c r="N2560" s="374"/>
      <c r="O2560" s="70">
        <f t="shared" si="177"/>
        <v>0</v>
      </c>
      <c r="P2560" s="70">
        <f t="shared" si="178"/>
        <v>0</v>
      </c>
      <c r="Q2560" s="135" t="str">
        <f t="shared" si="176"/>
        <v/>
      </c>
    </row>
    <row r="2561" spans="1:17" hidden="1" x14ac:dyDescent="0.2">
      <c r="A2561" s="366" t="str">
        <f t="shared" si="175"/>
        <v/>
      </c>
      <c r="B2561" s="351"/>
      <c r="C2561" s="375"/>
      <c r="D2561" s="353"/>
      <c r="E2561" s="353"/>
      <c r="F2561" s="354"/>
      <c r="G2561" s="353"/>
      <c r="H2561" s="353"/>
      <c r="I2561" s="357"/>
      <c r="J2561" s="356"/>
      <c r="K2561" s="356"/>
      <c r="L2561" s="357"/>
      <c r="M2561" s="356"/>
      <c r="N2561" s="374"/>
      <c r="O2561" s="319">
        <f t="shared" si="177"/>
        <v>0</v>
      </c>
      <c r="P2561" s="319">
        <f t="shared" si="178"/>
        <v>0</v>
      </c>
      <c r="Q2561" s="320" t="str">
        <f t="shared" si="176"/>
        <v/>
      </c>
    </row>
    <row r="2562" spans="1:17" hidden="1" x14ac:dyDescent="0.2">
      <c r="A2562" s="366" t="str">
        <f t="shared" si="175"/>
        <v/>
      </c>
      <c r="B2562" s="351"/>
      <c r="C2562" s="375"/>
      <c r="D2562" s="353"/>
      <c r="E2562" s="353"/>
      <c r="F2562" s="354"/>
      <c r="G2562" s="353"/>
      <c r="H2562" s="353"/>
      <c r="I2562" s="357"/>
      <c r="J2562" s="356"/>
      <c r="K2562" s="356"/>
      <c r="L2562" s="357"/>
      <c r="M2562" s="356"/>
      <c r="N2562" s="374"/>
      <c r="O2562" s="70">
        <f t="shared" si="177"/>
        <v>0</v>
      </c>
      <c r="P2562" s="70">
        <f t="shared" si="178"/>
        <v>0</v>
      </c>
      <c r="Q2562" s="92" t="str">
        <f t="shared" si="176"/>
        <v/>
      </c>
    </row>
    <row r="2563" spans="1:17" hidden="1" x14ac:dyDescent="0.2">
      <c r="A2563" s="366" t="str">
        <f t="shared" si="175"/>
        <v/>
      </c>
      <c r="B2563" s="351"/>
      <c r="C2563" s="375"/>
      <c r="D2563" s="353"/>
      <c r="E2563" s="353"/>
      <c r="F2563" s="354"/>
      <c r="G2563" s="353"/>
      <c r="H2563" s="353"/>
      <c r="I2563" s="357"/>
      <c r="J2563" s="356"/>
      <c r="K2563" s="356"/>
      <c r="L2563" s="357"/>
      <c r="M2563" s="356"/>
      <c r="N2563" s="374"/>
      <c r="O2563" s="70">
        <f t="shared" si="177"/>
        <v>0</v>
      </c>
      <c r="P2563" s="70">
        <f t="shared" si="178"/>
        <v>0</v>
      </c>
      <c r="Q2563" s="92" t="str">
        <f t="shared" si="176"/>
        <v/>
      </c>
    </row>
    <row r="2564" spans="1:17" hidden="1" x14ac:dyDescent="0.2">
      <c r="A2564" s="366" t="str">
        <f t="shared" si="175"/>
        <v/>
      </c>
      <c r="B2564" s="351"/>
      <c r="C2564" s="375"/>
      <c r="D2564" s="353"/>
      <c r="E2564" s="353"/>
      <c r="F2564" s="354"/>
      <c r="G2564" s="353"/>
      <c r="H2564" s="353"/>
      <c r="I2564" s="357"/>
      <c r="J2564" s="356"/>
      <c r="K2564" s="356"/>
      <c r="L2564" s="357"/>
      <c r="M2564" s="356"/>
      <c r="N2564" s="374"/>
      <c r="O2564" s="70">
        <f t="shared" si="177"/>
        <v>0</v>
      </c>
      <c r="P2564" s="70">
        <f t="shared" si="178"/>
        <v>0</v>
      </c>
      <c r="Q2564" s="135" t="str">
        <f t="shared" si="176"/>
        <v/>
      </c>
    </row>
    <row r="2565" spans="1:17" hidden="1" x14ac:dyDescent="0.2">
      <c r="A2565" s="366" t="str">
        <f t="shared" si="175"/>
        <v/>
      </c>
      <c r="B2565" s="351"/>
      <c r="C2565" s="375"/>
      <c r="D2565" s="353"/>
      <c r="E2565" s="353"/>
      <c r="F2565" s="354"/>
      <c r="G2565" s="353"/>
      <c r="H2565" s="353"/>
      <c r="I2565" s="357"/>
      <c r="J2565" s="356"/>
      <c r="K2565" s="356"/>
      <c r="L2565" s="357"/>
      <c r="M2565" s="356"/>
      <c r="N2565" s="374"/>
      <c r="O2565" s="319">
        <f t="shared" si="177"/>
        <v>0</v>
      </c>
      <c r="P2565" s="319">
        <f t="shared" si="178"/>
        <v>0</v>
      </c>
      <c r="Q2565" s="320" t="str">
        <f t="shared" si="176"/>
        <v/>
      </c>
    </row>
    <row r="2566" spans="1:17" hidden="1" x14ac:dyDescent="0.2">
      <c r="A2566" s="366" t="str">
        <f t="shared" si="175"/>
        <v/>
      </c>
      <c r="B2566" s="351"/>
      <c r="C2566" s="375"/>
      <c r="D2566" s="353"/>
      <c r="E2566" s="353"/>
      <c r="F2566" s="354"/>
      <c r="G2566" s="353"/>
      <c r="H2566" s="353"/>
      <c r="I2566" s="357"/>
      <c r="J2566" s="356"/>
      <c r="K2566" s="356"/>
      <c r="L2566" s="357"/>
      <c r="M2566" s="356"/>
      <c r="N2566" s="374"/>
      <c r="O2566" s="70">
        <f t="shared" si="177"/>
        <v>0</v>
      </c>
      <c r="P2566" s="70">
        <f t="shared" si="178"/>
        <v>0</v>
      </c>
      <c r="Q2566" s="92" t="str">
        <f t="shared" si="176"/>
        <v/>
      </c>
    </row>
    <row r="2567" spans="1:17" hidden="1" x14ac:dyDescent="0.2">
      <c r="A2567" s="366" t="str">
        <f t="shared" si="175"/>
        <v/>
      </c>
      <c r="B2567" s="351"/>
      <c r="C2567" s="375"/>
      <c r="D2567" s="353"/>
      <c r="E2567" s="353"/>
      <c r="F2567" s="354"/>
      <c r="G2567" s="353"/>
      <c r="H2567" s="353"/>
      <c r="I2567" s="357"/>
      <c r="J2567" s="356"/>
      <c r="K2567" s="356"/>
      <c r="L2567" s="357"/>
      <c r="M2567" s="356"/>
      <c r="N2567" s="374"/>
      <c r="O2567" s="70">
        <f t="shared" si="177"/>
        <v>0</v>
      </c>
      <c r="P2567" s="70">
        <f t="shared" si="178"/>
        <v>0</v>
      </c>
      <c r="Q2567" s="92" t="str">
        <f t="shared" si="176"/>
        <v/>
      </c>
    </row>
    <row r="2568" spans="1:17" hidden="1" x14ac:dyDescent="0.2">
      <c r="A2568" s="366" t="str">
        <f t="shared" si="175"/>
        <v/>
      </c>
      <c r="B2568" s="351"/>
      <c r="C2568" s="375"/>
      <c r="D2568" s="353"/>
      <c r="E2568" s="353"/>
      <c r="F2568" s="354"/>
      <c r="G2568" s="353"/>
      <c r="H2568" s="353"/>
      <c r="I2568" s="357"/>
      <c r="J2568" s="356"/>
      <c r="K2568" s="356"/>
      <c r="L2568" s="357"/>
      <c r="M2568" s="356"/>
      <c r="N2568" s="374"/>
      <c r="O2568" s="70">
        <f t="shared" si="177"/>
        <v>0</v>
      </c>
      <c r="P2568" s="70">
        <f t="shared" si="178"/>
        <v>0</v>
      </c>
      <c r="Q2568" s="135" t="str">
        <f t="shared" si="176"/>
        <v/>
      </c>
    </row>
    <row r="2569" spans="1:17" hidden="1" x14ac:dyDescent="0.2">
      <c r="A2569" s="366" t="str">
        <f t="shared" si="175"/>
        <v/>
      </c>
      <c r="B2569" s="351"/>
      <c r="C2569" s="375"/>
      <c r="D2569" s="353"/>
      <c r="E2569" s="353"/>
      <c r="F2569" s="354"/>
      <c r="G2569" s="353"/>
      <c r="H2569" s="353"/>
      <c r="I2569" s="357"/>
      <c r="J2569" s="356"/>
      <c r="K2569" s="356"/>
      <c r="L2569" s="357"/>
      <c r="M2569" s="356"/>
      <c r="N2569" s="374"/>
      <c r="O2569" s="319">
        <f t="shared" si="177"/>
        <v>0</v>
      </c>
      <c r="P2569" s="319">
        <f t="shared" si="178"/>
        <v>0</v>
      </c>
      <c r="Q2569" s="320" t="str">
        <f t="shared" si="176"/>
        <v/>
      </c>
    </row>
    <row r="2570" spans="1:17" hidden="1" x14ac:dyDescent="0.2">
      <c r="A2570" s="366" t="str">
        <f t="shared" si="175"/>
        <v/>
      </c>
      <c r="B2570" s="351"/>
      <c r="C2570" s="375"/>
      <c r="D2570" s="353"/>
      <c r="E2570" s="353"/>
      <c r="F2570" s="354"/>
      <c r="G2570" s="353"/>
      <c r="H2570" s="353"/>
      <c r="I2570" s="357"/>
      <c r="J2570" s="356"/>
      <c r="K2570" s="356"/>
      <c r="L2570" s="357"/>
      <c r="M2570" s="356"/>
      <c r="N2570" s="374"/>
      <c r="O2570" s="70">
        <f t="shared" si="177"/>
        <v>0</v>
      </c>
      <c r="P2570" s="70">
        <f t="shared" si="178"/>
        <v>0</v>
      </c>
      <c r="Q2570" s="92" t="str">
        <f t="shared" si="176"/>
        <v/>
      </c>
    </row>
    <row r="2571" spans="1:17" hidden="1" x14ac:dyDescent="0.2">
      <c r="A2571" s="366" t="str">
        <f t="shared" si="175"/>
        <v/>
      </c>
      <c r="B2571" s="351"/>
      <c r="C2571" s="375"/>
      <c r="D2571" s="353"/>
      <c r="E2571" s="353"/>
      <c r="F2571" s="354"/>
      <c r="G2571" s="353"/>
      <c r="H2571" s="353"/>
      <c r="I2571" s="357"/>
      <c r="J2571" s="356"/>
      <c r="K2571" s="356"/>
      <c r="L2571" s="357"/>
      <c r="M2571" s="356"/>
      <c r="N2571" s="374"/>
      <c r="O2571" s="70">
        <f t="shared" si="177"/>
        <v>0</v>
      </c>
      <c r="P2571" s="70">
        <f t="shared" si="178"/>
        <v>0</v>
      </c>
      <c r="Q2571" s="92" t="str">
        <f t="shared" si="176"/>
        <v/>
      </c>
    </row>
    <row r="2572" spans="1:17" hidden="1" x14ac:dyDescent="0.2">
      <c r="A2572" s="366" t="str">
        <f t="shared" si="175"/>
        <v/>
      </c>
      <c r="B2572" s="351"/>
      <c r="C2572" s="375"/>
      <c r="D2572" s="353"/>
      <c r="E2572" s="353"/>
      <c r="F2572" s="354"/>
      <c r="G2572" s="353"/>
      <c r="H2572" s="353"/>
      <c r="I2572" s="357"/>
      <c r="J2572" s="356"/>
      <c r="K2572" s="356"/>
      <c r="L2572" s="357"/>
      <c r="M2572" s="356"/>
      <c r="N2572" s="374"/>
      <c r="O2572" s="70">
        <f t="shared" si="177"/>
        <v>0</v>
      </c>
      <c r="P2572" s="70">
        <f t="shared" si="178"/>
        <v>0</v>
      </c>
      <c r="Q2572" s="135" t="str">
        <f t="shared" si="176"/>
        <v/>
      </c>
    </row>
    <row r="2573" spans="1:17" hidden="1" x14ac:dyDescent="0.2">
      <c r="A2573" s="366" t="str">
        <f t="shared" si="175"/>
        <v/>
      </c>
      <c r="B2573" s="351"/>
      <c r="C2573" s="375"/>
      <c r="D2573" s="353"/>
      <c r="E2573" s="353"/>
      <c r="F2573" s="354"/>
      <c r="G2573" s="353"/>
      <c r="H2573" s="353"/>
      <c r="I2573" s="357"/>
      <c r="J2573" s="356"/>
      <c r="K2573" s="356"/>
      <c r="L2573" s="357"/>
      <c r="M2573" s="356"/>
      <c r="N2573" s="374"/>
      <c r="O2573" s="319">
        <f t="shared" si="177"/>
        <v>0</v>
      </c>
      <c r="P2573" s="319">
        <f t="shared" si="178"/>
        <v>0</v>
      </c>
      <c r="Q2573" s="320" t="str">
        <f t="shared" si="176"/>
        <v/>
      </c>
    </row>
    <row r="2574" spans="1:17" hidden="1" x14ac:dyDescent="0.2">
      <c r="A2574" s="366" t="str">
        <f t="shared" si="175"/>
        <v/>
      </c>
      <c r="B2574" s="351"/>
      <c r="C2574" s="375"/>
      <c r="D2574" s="353"/>
      <c r="E2574" s="353"/>
      <c r="F2574" s="354"/>
      <c r="G2574" s="353"/>
      <c r="H2574" s="353"/>
      <c r="I2574" s="357"/>
      <c r="J2574" s="356"/>
      <c r="K2574" s="356"/>
      <c r="L2574" s="357"/>
      <c r="M2574" s="356"/>
      <c r="N2574" s="374"/>
      <c r="O2574" s="70">
        <f t="shared" si="177"/>
        <v>0</v>
      </c>
      <c r="P2574" s="70">
        <f t="shared" si="178"/>
        <v>0</v>
      </c>
      <c r="Q2574" s="92" t="str">
        <f t="shared" si="176"/>
        <v/>
      </c>
    </row>
    <row r="2575" spans="1:17" hidden="1" x14ac:dyDescent="0.2">
      <c r="A2575" s="366" t="str">
        <f t="shared" si="175"/>
        <v/>
      </c>
      <c r="B2575" s="351"/>
      <c r="C2575" s="375"/>
      <c r="D2575" s="353"/>
      <c r="E2575" s="353"/>
      <c r="F2575" s="354"/>
      <c r="G2575" s="353"/>
      <c r="H2575" s="353"/>
      <c r="I2575" s="357"/>
      <c r="J2575" s="356"/>
      <c r="K2575" s="356"/>
      <c r="L2575" s="357"/>
      <c r="M2575" s="356"/>
      <c r="N2575" s="374"/>
      <c r="O2575" s="70">
        <f t="shared" si="177"/>
        <v>0</v>
      </c>
      <c r="P2575" s="70">
        <f t="shared" si="178"/>
        <v>0</v>
      </c>
      <c r="Q2575" s="92" t="str">
        <f t="shared" si="176"/>
        <v/>
      </c>
    </row>
    <row r="2576" spans="1:17" hidden="1" x14ac:dyDescent="0.2">
      <c r="A2576" s="366" t="str">
        <f t="shared" si="175"/>
        <v/>
      </c>
      <c r="B2576" s="351"/>
      <c r="C2576" s="375"/>
      <c r="D2576" s="353"/>
      <c r="E2576" s="353"/>
      <c r="F2576" s="354"/>
      <c r="G2576" s="353"/>
      <c r="H2576" s="353"/>
      <c r="I2576" s="357"/>
      <c r="J2576" s="356"/>
      <c r="K2576" s="356"/>
      <c r="L2576" s="357"/>
      <c r="M2576" s="356"/>
      <c r="N2576" s="374"/>
      <c r="O2576" s="70">
        <f t="shared" si="177"/>
        <v>0</v>
      </c>
      <c r="P2576" s="70">
        <f t="shared" si="178"/>
        <v>0</v>
      </c>
      <c r="Q2576" s="135" t="str">
        <f t="shared" si="176"/>
        <v/>
      </c>
    </row>
    <row r="2577" spans="1:17" hidden="1" x14ac:dyDescent="0.2">
      <c r="A2577" s="366" t="str">
        <f t="shared" si="175"/>
        <v/>
      </c>
      <c r="B2577" s="351"/>
      <c r="C2577" s="375"/>
      <c r="D2577" s="353"/>
      <c r="E2577" s="353"/>
      <c r="F2577" s="354"/>
      <c r="G2577" s="353"/>
      <c r="H2577" s="353"/>
      <c r="I2577" s="357"/>
      <c r="J2577" s="356"/>
      <c r="K2577" s="356"/>
      <c r="L2577" s="357"/>
      <c r="M2577" s="356"/>
      <c r="N2577" s="374"/>
      <c r="O2577" s="319">
        <f t="shared" si="177"/>
        <v>0</v>
      </c>
      <c r="P2577" s="319">
        <f t="shared" si="178"/>
        <v>0</v>
      </c>
      <c r="Q2577" s="320" t="str">
        <f t="shared" si="176"/>
        <v/>
      </c>
    </row>
    <row r="2578" spans="1:17" hidden="1" x14ac:dyDescent="0.2">
      <c r="A2578" s="366" t="str">
        <f t="shared" si="175"/>
        <v/>
      </c>
      <c r="B2578" s="351"/>
      <c r="C2578" s="375"/>
      <c r="D2578" s="353"/>
      <c r="E2578" s="353"/>
      <c r="F2578" s="354"/>
      <c r="G2578" s="353"/>
      <c r="H2578" s="353"/>
      <c r="I2578" s="357"/>
      <c r="J2578" s="356"/>
      <c r="K2578" s="356"/>
      <c r="L2578" s="357"/>
      <c r="M2578" s="356"/>
      <c r="N2578" s="374"/>
      <c r="O2578" s="70">
        <f t="shared" si="177"/>
        <v>0</v>
      </c>
      <c r="P2578" s="70">
        <f t="shared" si="178"/>
        <v>0</v>
      </c>
      <c r="Q2578" s="92" t="str">
        <f t="shared" si="176"/>
        <v/>
      </c>
    </row>
    <row r="2579" spans="1:17" hidden="1" x14ac:dyDescent="0.2">
      <c r="A2579" s="366" t="str">
        <f t="shared" si="175"/>
        <v/>
      </c>
      <c r="B2579" s="351"/>
      <c r="C2579" s="375"/>
      <c r="D2579" s="353"/>
      <c r="E2579" s="353"/>
      <c r="F2579" s="354"/>
      <c r="G2579" s="353"/>
      <c r="H2579" s="353"/>
      <c r="I2579" s="357"/>
      <c r="J2579" s="356"/>
      <c r="K2579" s="356"/>
      <c r="L2579" s="357"/>
      <c r="M2579" s="356"/>
      <c r="N2579" s="374"/>
      <c r="O2579" s="70">
        <f t="shared" si="177"/>
        <v>0</v>
      </c>
      <c r="P2579" s="70">
        <f t="shared" si="178"/>
        <v>0</v>
      </c>
      <c r="Q2579" s="92" t="str">
        <f t="shared" si="176"/>
        <v/>
      </c>
    </row>
    <row r="2580" spans="1:17" hidden="1" x14ac:dyDescent="0.2">
      <c r="A2580" s="366" t="str">
        <f t="shared" si="175"/>
        <v/>
      </c>
      <c r="B2580" s="351"/>
      <c r="C2580" s="375"/>
      <c r="D2580" s="353"/>
      <c r="E2580" s="353"/>
      <c r="F2580" s="354"/>
      <c r="G2580" s="353"/>
      <c r="H2580" s="353"/>
      <c r="I2580" s="357"/>
      <c r="J2580" s="356"/>
      <c r="K2580" s="356"/>
      <c r="L2580" s="357"/>
      <c r="M2580" s="356"/>
      <c r="N2580" s="374"/>
      <c r="O2580" s="70">
        <f t="shared" si="177"/>
        <v>0</v>
      </c>
      <c r="P2580" s="70">
        <f t="shared" si="178"/>
        <v>0</v>
      </c>
      <c r="Q2580" s="135" t="str">
        <f t="shared" si="176"/>
        <v/>
      </c>
    </row>
    <row r="2581" spans="1:17" hidden="1" x14ac:dyDescent="0.2">
      <c r="A2581" s="366" t="str">
        <f t="shared" si="175"/>
        <v/>
      </c>
      <c r="B2581" s="351"/>
      <c r="C2581" s="375"/>
      <c r="D2581" s="353"/>
      <c r="E2581" s="353"/>
      <c r="F2581" s="354"/>
      <c r="G2581" s="353"/>
      <c r="H2581" s="353"/>
      <c r="I2581" s="357"/>
      <c r="J2581" s="356"/>
      <c r="K2581" s="356"/>
      <c r="L2581" s="357"/>
      <c r="M2581" s="356"/>
      <c r="N2581" s="374"/>
      <c r="O2581" s="319">
        <f t="shared" si="177"/>
        <v>0</v>
      </c>
      <c r="P2581" s="319">
        <f t="shared" si="178"/>
        <v>0</v>
      </c>
      <c r="Q2581" s="320" t="str">
        <f t="shared" si="176"/>
        <v/>
      </c>
    </row>
    <row r="2582" spans="1:17" hidden="1" x14ac:dyDescent="0.2">
      <c r="A2582" s="366" t="str">
        <f t="shared" si="175"/>
        <v/>
      </c>
      <c r="B2582" s="351"/>
      <c r="C2582" s="375"/>
      <c r="D2582" s="353"/>
      <c r="E2582" s="353"/>
      <c r="F2582" s="354"/>
      <c r="G2582" s="353"/>
      <c r="H2582" s="353"/>
      <c r="I2582" s="357"/>
      <c r="J2582" s="356"/>
      <c r="K2582" s="356"/>
      <c r="L2582" s="357"/>
      <c r="M2582" s="356"/>
      <c r="N2582" s="374"/>
      <c r="O2582" s="70">
        <f t="shared" si="177"/>
        <v>0</v>
      </c>
      <c r="P2582" s="70">
        <f t="shared" si="178"/>
        <v>0</v>
      </c>
      <c r="Q2582" s="92" t="str">
        <f t="shared" si="176"/>
        <v/>
      </c>
    </row>
    <row r="2583" spans="1:17" hidden="1" x14ac:dyDescent="0.2">
      <c r="A2583" s="366" t="str">
        <f t="shared" si="175"/>
        <v/>
      </c>
      <c r="B2583" s="351"/>
      <c r="C2583" s="375"/>
      <c r="D2583" s="353"/>
      <c r="E2583" s="353"/>
      <c r="F2583" s="354"/>
      <c r="G2583" s="353"/>
      <c r="H2583" s="353"/>
      <c r="I2583" s="357"/>
      <c r="J2583" s="356"/>
      <c r="K2583" s="356"/>
      <c r="L2583" s="357"/>
      <c r="M2583" s="356"/>
      <c r="N2583" s="374"/>
      <c r="O2583" s="70">
        <f t="shared" si="177"/>
        <v>0</v>
      </c>
      <c r="P2583" s="70">
        <f t="shared" si="178"/>
        <v>0</v>
      </c>
      <c r="Q2583" s="92" t="str">
        <f t="shared" si="176"/>
        <v/>
      </c>
    </row>
    <row r="2584" spans="1:17" hidden="1" x14ac:dyDescent="0.2">
      <c r="A2584" s="366" t="str">
        <f t="shared" si="175"/>
        <v/>
      </c>
      <c r="B2584" s="351"/>
      <c r="C2584" s="375"/>
      <c r="D2584" s="353"/>
      <c r="E2584" s="353"/>
      <c r="F2584" s="354"/>
      <c r="G2584" s="353"/>
      <c r="H2584" s="353"/>
      <c r="I2584" s="357"/>
      <c r="J2584" s="356"/>
      <c r="K2584" s="356"/>
      <c r="L2584" s="357"/>
      <c r="M2584" s="356"/>
      <c r="N2584" s="374"/>
      <c r="O2584" s="70">
        <f t="shared" si="177"/>
        <v>0</v>
      </c>
      <c r="P2584" s="70">
        <f t="shared" si="178"/>
        <v>0</v>
      </c>
      <c r="Q2584" s="135" t="str">
        <f t="shared" si="176"/>
        <v/>
      </c>
    </row>
    <row r="2585" spans="1:17" hidden="1" x14ac:dyDescent="0.2">
      <c r="A2585" s="366" t="str">
        <f t="shared" si="175"/>
        <v/>
      </c>
      <c r="B2585" s="351"/>
      <c r="C2585" s="375"/>
      <c r="D2585" s="353"/>
      <c r="E2585" s="353"/>
      <c r="F2585" s="354"/>
      <c r="G2585" s="353"/>
      <c r="H2585" s="353"/>
      <c r="I2585" s="357"/>
      <c r="J2585" s="356"/>
      <c r="K2585" s="356"/>
      <c r="L2585" s="357"/>
      <c r="M2585" s="356"/>
      <c r="N2585" s="374"/>
      <c r="O2585" s="319">
        <f t="shared" si="177"/>
        <v>0</v>
      </c>
      <c r="P2585" s="319">
        <f t="shared" si="178"/>
        <v>0</v>
      </c>
      <c r="Q2585" s="320" t="str">
        <f t="shared" si="176"/>
        <v/>
      </c>
    </row>
    <row r="2586" spans="1:17" hidden="1" x14ac:dyDescent="0.2">
      <c r="A2586" s="366" t="str">
        <f t="shared" si="175"/>
        <v/>
      </c>
      <c r="B2586" s="351"/>
      <c r="C2586" s="375"/>
      <c r="D2586" s="353"/>
      <c r="E2586" s="353"/>
      <c r="F2586" s="354"/>
      <c r="G2586" s="353"/>
      <c r="H2586" s="353"/>
      <c r="I2586" s="357"/>
      <c r="J2586" s="356"/>
      <c r="K2586" s="356"/>
      <c r="L2586" s="357"/>
      <c r="M2586" s="356"/>
      <c r="N2586" s="374"/>
      <c r="O2586" s="70">
        <f t="shared" si="177"/>
        <v>0</v>
      </c>
      <c r="P2586" s="70">
        <f t="shared" si="178"/>
        <v>0</v>
      </c>
      <c r="Q2586" s="92" t="str">
        <f t="shared" si="176"/>
        <v/>
      </c>
    </row>
    <row r="2587" spans="1:17" hidden="1" x14ac:dyDescent="0.2">
      <c r="A2587" s="366" t="str">
        <f t="shared" si="175"/>
        <v/>
      </c>
      <c r="B2587" s="351"/>
      <c r="C2587" s="375"/>
      <c r="D2587" s="353"/>
      <c r="E2587" s="353"/>
      <c r="F2587" s="354"/>
      <c r="G2587" s="353"/>
      <c r="H2587" s="353"/>
      <c r="I2587" s="357"/>
      <c r="J2587" s="356"/>
      <c r="K2587" s="356"/>
      <c r="L2587" s="357"/>
      <c r="M2587" s="356"/>
      <c r="N2587" s="374"/>
      <c r="O2587" s="70">
        <f t="shared" si="177"/>
        <v>0</v>
      </c>
      <c r="P2587" s="70">
        <f t="shared" si="178"/>
        <v>0</v>
      </c>
      <c r="Q2587" s="92" t="str">
        <f t="shared" si="176"/>
        <v/>
      </c>
    </row>
    <row r="2588" spans="1:17" hidden="1" x14ac:dyDescent="0.2">
      <c r="A2588" s="366" t="str">
        <f t="shared" si="175"/>
        <v/>
      </c>
      <c r="B2588" s="351"/>
      <c r="C2588" s="375"/>
      <c r="D2588" s="353"/>
      <c r="E2588" s="353"/>
      <c r="F2588" s="354"/>
      <c r="G2588" s="353"/>
      <c r="H2588" s="353"/>
      <c r="I2588" s="357"/>
      <c r="J2588" s="356"/>
      <c r="K2588" s="356"/>
      <c r="L2588" s="357"/>
      <c r="M2588" s="356"/>
      <c r="N2588" s="374"/>
      <c r="O2588" s="70">
        <f t="shared" si="177"/>
        <v>0</v>
      </c>
      <c r="P2588" s="70">
        <f t="shared" si="178"/>
        <v>0</v>
      </c>
      <c r="Q2588" s="135" t="str">
        <f t="shared" si="176"/>
        <v/>
      </c>
    </row>
    <row r="2589" spans="1:17" hidden="1" x14ac:dyDescent="0.2">
      <c r="A2589" s="366" t="str">
        <f t="shared" si="175"/>
        <v/>
      </c>
      <c r="B2589" s="351"/>
      <c r="C2589" s="375"/>
      <c r="D2589" s="353"/>
      <c r="E2589" s="353"/>
      <c r="F2589" s="354"/>
      <c r="G2589" s="353"/>
      <c r="H2589" s="353"/>
      <c r="I2589" s="357"/>
      <c r="J2589" s="356"/>
      <c r="K2589" s="356"/>
      <c r="L2589" s="357"/>
      <c r="M2589" s="356"/>
      <c r="N2589" s="374"/>
      <c r="O2589" s="319">
        <f t="shared" si="177"/>
        <v>0</v>
      </c>
      <c r="P2589" s="319">
        <f t="shared" si="178"/>
        <v>0</v>
      </c>
      <c r="Q2589" s="320" t="str">
        <f t="shared" si="176"/>
        <v/>
      </c>
    </row>
    <row r="2590" spans="1:17" hidden="1" x14ac:dyDescent="0.2">
      <c r="A2590" s="366" t="str">
        <f t="shared" si="175"/>
        <v/>
      </c>
      <c r="B2590" s="351"/>
      <c r="C2590" s="375"/>
      <c r="D2590" s="353"/>
      <c r="E2590" s="353"/>
      <c r="F2590" s="354"/>
      <c r="G2590" s="353"/>
      <c r="H2590" s="353"/>
      <c r="I2590" s="357"/>
      <c r="J2590" s="356"/>
      <c r="K2590" s="356"/>
      <c r="L2590" s="357"/>
      <c r="M2590" s="356"/>
      <c r="N2590" s="374"/>
      <c r="O2590" s="70">
        <f t="shared" si="177"/>
        <v>0</v>
      </c>
      <c r="P2590" s="70">
        <f t="shared" si="178"/>
        <v>0</v>
      </c>
      <c r="Q2590" s="92" t="str">
        <f t="shared" si="176"/>
        <v/>
      </c>
    </row>
    <row r="2591" spans="1:17" hidden="1" x14ac:dyDescent="0.2">
      <c r="A2591" s="366" t="str">
        <f t="shared" si="175"/>
        <v/>
      </c>
      <c r="B2591" s="351"/>
      <c r="C2591" s="375"/>
      <c r="D2591" s="353"/>
      <c r="E2591" s="353"/>
      <c r="F2591" s="354"/>
      <c r="G2591" s="353"/>
      <c r="H2591" s="353"/>
      <c r="I2591" s="357"/>
      <c r="J2591" s="356"/>
      <c r="K2591" s="356"/>
      <c r="L2591" s="357"/>
      <c r="M2591" s="356"/>
      <c r="N2591" s="374"/>
      <c r="O2591" s="70">
        <f t="shared" si="177"/>
        <v>0</v>
      </c>
      <c r="P2591" s="70">
        <f t="shared" si="178"/>
        <v>0</v>
      </c>
      <c r="Q2591" s="92" t="str">
        <f t="shared" si="176"/>
        <v/>
      </c>
    </row>
    <row r="2592" spans="1:17" hidden="1" x14ac:dyDescent="0.2">
      <c r="A2592" s="366" t="str">
        <f t="shared" si="175"/>
        <v/>
      </c>
      <c r="B2592" s="351"/>
      <c r="C2592" s="375"/>
      <c r="D2592" s="353"/>
      <c r="E2592" s="353"/>
      <c r="F2592" s="354"/>
      <c r="G2592" s="353"/>
      <c r="H2592" s="353"/>
      <c r="I2592" s="357"/>
      <c r="J2592" s="356"/>
      <c r="K2592" s="356"/>
      <c r="L2592" s="357"/>
      <c r="M2592" s="356"/>
      <c r="N2592" s="374"/>
      <c r="O2592" s="70">
        <f t="shared" si="177"/>
        <v>0</v>
      </c>
      <c r="P2592" s="70">
        <f t="shared" si="178"/>
        <v>0</v>
      </c>
      <c r="Q2592" s="135" t="str">
        <f t="shared" si="176"/>
        <v/>
      </c>
    </row>
    <row r="2593" spans="1:17" hidden="1" x14ac:dyDescent="0.2">
      <c r="A2593" s="366" t="str">
        <f t="shared" si="175"/>
        <v/>
      </c>
      <c r="B2593" s="351"/>
      <c r="C2593" s="375"/>
      <c r="D2593" s="353"/>
      <c r="E2593" s="353"/>
      <c r="F2593" s="354"/>
      <c r="G2593" s="353"/>
      <c r="H2593" s="353"/>
      <c r="I2593" s="357"/>
      <c r="J2593" s="356"/>
      <c r="K2593" s="356"/>
      <c r="L2593" s="357"/>
      <c r="M2593" s="356"/>
      <c r="N2593" s="374"/>
      <c r="O2593" s="319">
        <f t="shared" si="177"/>
        <v>0</v>
      </c>
      <c r="P2593" s="319">
        <f t="shared" si="178"/>
        <v>0</v>
      </c>
      <c r="Q2593" s="320" t="str">
        <f t="shared" si="176"/>
        <v/>
      </c>
    </row>
    <row r="2594" spans="1:17" hidden="1" x14ac:dyDescent="0.2">
      <c r="A2594" s="366" t="str">
        <f t="shared" si="175"/>
        <v/>
      </c>
      <c r="B2594" s="351"/>
      <c r="C2594" s="375"/>
      <c r="D2594" s="353"/>
      <c r="E2594" s="353"/>
      <c r="F2594" s="354"/>
      <c r="G2594" s="353"/>
      <c r="H2594" s="353"/>
      <c r="I2594" s="357"/>
      <c r="J2594" s="356"/>
      <c r="K2594" s="356"/>
      <c r="L2594" s="357"/>
      <c r="M2594" s="356"/>
      <c r="N2594" s="374"/>
      <c r="O2594" s="70">
        <f t="shared" si="177"/>
        <v>0</v>
      </c>
      <c r="P2594" s="70">
        <f t="shared" si="178"/>
        <v>0</v>
      </c>
      <c r="Q2594" s="92" t="str">
        <f t="shared" si="176"/>
        <v/>
      </c>
    </row>
    <row r="2595" spans="1:17" hidden="1" x14ac:dyDescent="0.2">
      <c r="A2595" s="366" t="str">
        <f t="shared" ref="A2595:A2658" si="179">IF(B2595="","",ROW()-ROW($A$3))</f>
        <v/>
      </c>
      <c r="B2595" s="351"/>
      <c r="C2595" s="375"/>
      <c r="D2595" s="353"/>
      <c r="E2595" s="353"/>
      <c r="F2595" s="354"/>
      <c r="G2595" s="353"/>
      <c r="H2595" s="353"/>
      <c r="I2595" s="357"/>
      <c r="J2595" s="356"/>
      <c r="K2595" s="356"/>
      <c r="L2595" s="357"/>
      <c r="M2595" s="356"/>
      <c r="N2595" s="374"/>
      <c r="O2595" s="70">
        <f t="shared" si="177"/>
        <v>0</v>
      </c>
      <c r="P2595" s="70">
        <f t="shared" si="178"/>
        <v>0</v>
      </c>
      <c r="Q2595" s="92" t="str">
        <f t="shared" si="176"/>
        <v/>
      </c>
    </row>
    <row r="2596" spans="1:17" hidden="1" x14ac:dyDescent="0.2">
      <c r="A2596" s="366" t="str">
        <f t="shared" si="179"/>
        <v/>
      </c>
      <c r="B2596" s="351"/>
      <c r="C2596" s="375"/>
      <c r="D2596" s="353"/>
      <c r="E2596" s="353"/>
      <c r="F2596" s="354"/>
      <c r="G2596" s="353"/>
      <c r="H2596" s="353"/>
      <c r="I2596" s="357"/>
      <c r="J2596" s="356"/>
      <c r="K2596" s="356"/>
      <c r="L2596" s="357"/>
      <c r="M2596" s="356"/>
      <c r="N2596" s="374"/>
      <c r="O2596" s="70">
        <f t="shared" si="177"/>
        <v>0</v>
      </c>
      <c r="P2596" s="70">
        <f t="shared" si="178"/>
        <v>0</v>
      </c>
      <c r="Q2596" s="135" t="str">
        <f t="shared" si="176"/>
        <v/>
      </c>
    </row>
    <row r="2597" spans="1:17" hidden="1" x14ac:dyDescent="0.2">
      <c r="A2597" s="366" t="str">
        <f t="shared" si="179"/>
        <v/>
      </c>
      <c r="B2597" s="351"/>
      <c r="C2597" s="375"/>
      <c r="D2597" s="353"/>
      <c r="E2597" s="353"/>
      <c r="F2597" s="354"/>
      <c r="G2597" s="353"/>
      <c r="H2597" s="353"/>
      <c r="I2597" s="357"/>
      <c r="J2597" s="356"/>
      <c r="K2597" s="356"/>
      <c r="L2597" s="357"/>
      <c r="M2597" s="356"/>
      <c r="N2597" s="374"/>
      <c r="O2597" s="319">
        <f t="shared" si="177"/>
        <v>0</v>
      </c>
      <c r="P2597" s="319">
        <f t="shared" si="178"/>
        <v>0</v>
      </c>
      <c r="Q2597" s="320" t="str">
        <f t="shared" si="176"/>
        <v/>
      </c>
    </row>
    <row r="2598" spans="1:17" hidden="1" x14ac:dyDescent="0.2">
      <c r="A2598" s="366" t="str">
        <f t="shared" si="179"/>
        <v/>
      </c>
      <c r="B2598" s="351"/>
      <c r="C2598" s="375"/>
      <c r="D2598" s="353"/>
      <c r="E2598" s="353"/>
      <c r="F2598" s="354"/>
      <c r="G2598" s="353"/>
      <c r="H2598" s="353"/>
      <c r="I2598" s="357"/>
      <c r="J2598" s="356"/>
      <c r="K2598" s="356"/>
      <c r="L2598" s="357"/>
      <c r="M2598" s="356"/>
      <c r="N2598" s="374"/>
      <c r="O2598" s="70">
        <f t="shared" si="177"/>
        <v>0</v>
      </c>
      <c r="P2598" s="70">
        <f t="shared" si="178"/>
        <v>0</v>
      </c>
      <c r="Q2598" s="92" t="str">
        <f t="shared" si="176"/>
        <v/>
      </c>
    </row>
    <row r="2599" spans="1:17" hidden="1" x14ac:dyDescent="0.2">
      <c r="A2599" s="366" t="str">
        <f t="shared" si="179"/>
        <v/>
      </c>
      <c r="B2599" s="351"/>
      <c r="C2599" s="375"/>
      <c r="D2599" s="353"/>
      <c r="E2599" s="353"/>
      <c r="F2599" s="354"/>
      <c r="G2599" s="353"/>
      <c r="H2599" s="353"/>
      <c r="I2599" s="357"/>
      <c r="J2599" s="356"/>
      <c r="K2599" s="356"/>
      <c r="L2599" s="357"/>
      <c r="M2599" s="356"/>
      <c r="N2599" s="374"/>
      <c r="O2599" s="70">
        <f t="shared" si="177"/>
        <v>0</v>
      </c>
      <c r="P2599" s="70">
        <f t="shared" si="178"/>
        <v>0</v>
      </c>
      <c r="Q2599" s="92" t="str">
        <f t="shared" si="176"/>
        <v/>
      </c>
    </row>
    <row r="2600" spans="1:17" hidden="1" x14ac:dyDescent="0.2">
      <c r="A2600" s="366" t="str">
        <f t="shared" si="179"/>
        <v/>
      </c>
      <c r="B2600" s="351"/>
      <c r="C2600" s="375"/>
      <c r="D2600" s="353"/>
      <c r="E2600" s="353"/>
      <c r="F2600" s="354"/>
      <c r="G2600" s="353"/>
      <c r="H2600" s="353"/>
      <c r="I2600" s="357"/>
      <c r="J2600" s="356"/>
      <c r="K2600" s="356"/>
      <c r="L2600" s="357"/>
      <c r="M2600" s="356"/>
      <c r="N2600" s="374"/>
      <c r="O2600" s="70">
        <f t="shared" si="177"/>
        <v>0</v>
      </c>
      <c r="P2600" s="70">
        <f t="shared" si="178"/>
        <v>0</v>
      </c>
      <c r="Q2600" s="135" t="str">
        <f t="shared" si="176"/>
        <v/>
      </c>
    </row>
    <row r="2601" spans="1:17" hidden="1" x14ac:dyDescent="0.2">
      <c r="A2601" s="366" t="str">
        <f t="shared" si="179"/>
        <v/>
      </c>
      <c r="B2601" s="351"/>
      <c r="C2601" s="375"/>
      <c r="D2601" s="353"/>
      <c r="E2601" s="353"/>
      <c r="F2601" s="354"/>
      <c r="G2601" s="353"/>
      <c r="H2601" s="353"/>
      <c r="I2601" s="357"/>
      <c r="J2601" s="356"/>
      <c r="K2601" s="356"/>
      <c r="L2601" s="357"/>
      <c r="M2601" s="356"/>
      <c r="N2601" s="374"/>
      <c r="O2601" s="319">
        <f t="shared" si="177"/>
        <v>0</v>
      </c>
      <c r="P2601" s="319">
        <f t="shared" si="178"/>
        <v>0</v>
      </c>
      <c r="Q2601" s="320" t="str">
        <f t="shared" si="176"/>
        <v/>
      </c>
    </row>
    <row r="2602" spans="1:17" hidden="1" x14ac:dyDescent="0.2">
      <c r="A2602" s="366" t="str">
        <f t="shared" si="179"/>
        <v/>
      </c>
      <c r="B2602" s="351"/>
      <c r="C2602" s="375"/>
      <c r="D2602" s="353"/>
      <c r="E2602" s="353"/>
      <c r="F2602" s="354"/>
      <c r="G2602" s="353"/>
      <c r="H2602" s="353"/>
      <c r="I2602" s="357"/>
      <c r="J2602" s="356"/>
      <c r="K2602" s="356"/>
      <c r="L2602" s="357"/>
      <c r="M2602" s="356"/>
      <c r="N2602" s="374"/>
      <c r="O2602" s="70">
        <f t="shared" si="177"/>
        <v>0</v>
      </c>
      <c r="P2602" s="70">
        <f t="shared" si="178"/>
        <v>0</v>
      </c>
      <c r="Q2602" s="92" t="str">
        <f t="shared" si="176"/>
        <v/>
      </c>
    </row>
    <row r="2603" spans="1:17" hidden="1" x14ac:dyDescent="0.2">
      <c r="A2603" s="366" t="str">
        <f t="shared" si="179"/>
        <v/>
      </c>
      <c r="B2603" s="351"/>
      <c r="C2603" s="375"/>
      <c r="D2603" s="353"/>
      <c r="E2603" s="353"/>
      <c r="F2603" s="354"/>
      <c r="G2603" s="353"/>
      <c r="H2603" s="353"/>
      <c r="I2603" s="357"/>
      <c r="J2603" s="356"/>
      <c r="K2603" s="356"/>
      <c r="L2603" s="357"/>
      <c r="M2603" s="356"/>
      <c r="N2603" s="374"/>
      <c r="O2603" s="70">
        <f t="shared" si="177"/>
        <v>0</v>
      </c>
      <c r="P2603" s="70">
        <f t="shared" si="178"/>
        <v>0</v>
      </c>
      <c r="Q2603" s="92" t="str">
        <f t="shared" si="176"/>
        <v/>
      </c>
    </row>
    <row r="2604" spans="1:17" hidden="1" x14ac:dyDescent="0.2">
      <c r="A2604" s="366" t="str">
        <f t="shared" si="179"/>
        <v/>
      </c>
      <c r="B2604" s="351"/>
      <c r="C2604" s="375"/>
      <c r="D2604" s="353"/>
      <c r="E2604" s="353"/>
      <c r="F2604" s="354"/>
      <c r="G2604" s="353"/>
      <c r="H2604" s="353"/>
      <c r="I2604" s="357"/>
      <c r="J2604" s="356"/>
      <c r="K2604" s="356"/>
      <c r="L2604" s="357"/>
      <c r="M2604" s="356"/>
      <c r="N2604" s="374"/>
      <c r="O2604" s="70">
        <f t="shared" si="177"/>
        <v>0</v>
      </c>
      <c r="P2604" s="70">
        <f t="shared" si="178"/>
        <v>0</v>
      </c>
      <c r="Q2604" s="135" t="str">
        <f t="shared" ref="Q2604:Q2667" si="180">SUBSTITUTE(D2604," ","_")</f>
        <v/>
      </c>
    </row>
    <row r="2605" spans="1:17" hidden="1" x14ac:dyDescent="0.2">
      <c r="A2605" s="366" t="str">
        <f t="shared" si="179"/>
        <v/>
      </c>
      <c r="B2605" s="351"/>
      <c r="C2605" s="375"/>
      <c r="D2605" s="353"/>
      <c r="E2605" s="353"/>
      <c r="F2605" s="354"/>
      <c r="G2605" s="353"/>
      <c r="H2605" s="353"/>
      <c r="I2605" s="357"/>
      <c r="J2605" s="356"/>
      <c r="K2605" s="356"/>
      <c r="L2605" s="357"/>
      <c r="M2605" s="356"/>
      <c r="N2605" s="374"/>
      <c r="O2605" s="319">
        <f t="shared" ref="O2605:O2668" si="181">IF(B2605=0,0,IF(YEAR(B2605)=$P$1,MONTH(B2605)-$O$1+1,(YEAR(B2605)-$P$1)*12-$O$1+1+MONTH(B2605)))</f>
        <v>0</v>
      </c>
      <c r="P2605" s="319">
        <f t="shared" ref="P2605:P2668" si="182">IF(C2605=0,0,IF(YEAR(C2605)=$P$1,MONTH(C2605)-$O$1+1,(YEAR(C2605)-$P$1)*12-$O$1+1+MONTH(C2605)))</f>
        <v>0</v>
      </c>
      <c r="Q2605" s="320" t="str">
        <f t="shared" si="180"/>
        <v/>
      </c>
    </row>
    <row r="2606" spans="1:17" hidden="1" x14ac:dyDescent="0.2">
      <c r="A2606" s="366" t="str">
        <f t="shared" si="179"/>
        <v/>
      </c>
      <c r="B2606" s="351"/>
      <c r="C2606" s="375"/>
      <c r="D2606" s="353"/>
      <c r="E2606" s="353"/>
      <c r="F2606" s="354"/>
      <c r="G2606" s="353"/>
      <c r="H2606" s="353"/>
      <c r="I2606" s="357"/>
      <c r="J2606" s="356"/>
      <c r="K2606" s="356"/>
      <c r="L2606" s="357"/>
      <c r="M2606" s="356"/>
      <c r="N2606" s="374"/>
      <c r="O2606" s="70">
        <f t="shared" si="181"/>
        <v>0</v>
      </c>
      <c r="P2606" s="70">
        <f t="shared" si="182"/>
        <v>0</v>
      </c>
      <c r="Q2606" s="92" t="str">
        <f t="shared" si="180"/>
        <v/>
      </c>
    </row>
    <row r="2607" spans="1:17" s="327" customFormat="1" hidden="1" x14ac:dyDescent="0.2">
      <c r="A2607" s="366" t="str">
        <f t="shared" si="179"/>
        <v/>
      </c>
      <c r="B2607" s="384"/>
      <c r="C2607" s="385"/>
      <c r="D2607" s="383"/>
      <c r="E2607" s="383"/>
      <c r="F2607" s="386"/>
      <c r="G2607" s="383"/>
      <c r="H2607" s="383"/>
      <c r="I2607" s="387"/>
      <c r="J2607" s="387"/>
      <c r="K2607" s="387"/>
      <c r="L2607" s="387"/>
      <c r="M2607" s="387"/>
      <c r="N2607" s="388"/>
      <c r="O2607" s="70">
        <f t="shared" si="181"/>
        <v>0</v>
      </c>
      <c r="P2607" s="70">
        <f t="shared" si="182"/>
        <v>0</v>
      </c>
      <c r="Q2607" s="92" t="str">
        <f t="shared" si="180"/>
        <v/>
      </c>
    </row>
    <row r="2608" spans="1:17" hidden="1" x14ac:dyDescent="0.2">
      <c r="A2608" s="366" t="str">
        <f t="shared" si="179"/>
        <v/>
      </c>
      <c r="B2608" s="351"/>
      <c r="C2608" s="375"/>
      <c r="D2608" s="353"/>
      <c r="E2608" s="353"/>
      <c r="F2608" s="354"/>
      <c r="G2608" s="353"/>
      <c r="H2608" s="353"/>
      <c r="I2608" s="357"/>
      <c r="J2608" s="356"/>
      <c r="K2608" s="356"/>
      <c r="L2608" s="357"/>
      <c r="M2608" s="356"/>
      <c r="N2608" s="374"/>
      <c r="O2608" s="70">
        <f t="shared" si="181"/>
        <v>0</v>
      </c>
      <c r="P2608" s="70">
        <f t="shared" si="182"/>
        <v>0</v>
      </c>
      <c r="Q2608" s="135" t="str">
        <f t="shared" si="180"/>
        <v/>
      </c>
    </row>
    <row r="2609" spans="1:17" hidden="1" x14ac:dyDescent="0.2">
      <c r="A2609" s="366" t="str">
        <f t="shared" si="179"/>
        <v/>
      </c>
      <c r="B2609" s="351"/>
      <c r="C2609" s="375"/>
      <c r="D2609" s="353"/>
      <c r="E2609" s="353"/>
      <c r="F2609" s="354"/>
      <c r="G2609" s="353"/>
      <c r="H2609" s="353"/>
      <c r="I2609" s="357"/>
      <c r="J2609" s="356"/>
      <c r="K2609" s="356"/>
      <c r="L2609" s="357"/>
      <c r="M2609" s="356"/>
      <c r="N2609" s="374"/>
      <c r="O2609" s="319">
        <f t="shared" si="181"/>
        <v>0</v>
      </c>
      <c r="P2609" s="319">
        <f t="shared" si="182"/>
        <v>0</v>
      </c>
      <c r="Q2609" s="320" t="str">
        <f t="shared" si="180"/>
        <v/>
      </c>
    </row>
    <row r="2610" spans="1:17" hidden="1" x14ac:dyDescent="0.2">
      <c r="A2610" s="366" t="str">
        <f t="shared" si="179"/>
        <v/>
      </c>
      <c r="B2610" s="351"/>
      <c r="C2610" s="375"/>
      <c r="D2610" s="353"/>
      <c r="E2610" s="353"/>
      <c r="F2610" s="354"/>
      <c r="G2610" s="353"/>
      <c r="H2610" s="353"/>
      <c r="I2610" s="357"/>
      <c r="J2610" s="356"/>
      <c r="K2610" s="356"/>
      <c r="L2610" s="357"/>
      <c r="M2610" s="356"/>
      <c r="N2610" s="374"/>
      <c r="O2610" s="70">
        <f t="shared" si="181"/>
        <v>0</v>
      </c>
      <c r="P2610" s="70">
        <f t="shared" si="182"/>
        <v>0</v>
      </c>
      <c r="Q2610" s="92" t="str">
        <f t="shared" si="180"/>
        <v/>
      </c>
    </row>
    <row r="2611" spans="1:17" hidden="1" x14ac:dyDescent="0.2">
      <c r="A2611" s="366" t="str">
        <f t="shared" si="179"/>
        <v/>
      </c>
      <c r="B2611" s="351"/>
      <c r="C2611" s="375"/>
      <c r="D2611" s="353"/>
      <c r="E2611" s="353"/>
      <c r="F2611" s="354"/>
      <c r="G2611" s="353"/>
      <c r="H2611" s="353"/>
      <c r="I2611" s="357"/>
      <c r="J2611" s="356"/>
      <c r="K2611" s="356"/>
      <c r="L2611" s="357"/>
      <c r="M2611" s="356"/>
      <c r="N2611" s="374"/>
      <c r="O2611" s="70">
        <f t="shared" si="181"/>
        <v>0</v>
      </c>
      <c r="P2611" s="70">
        <f t="shared" si="182"/>
        <v>0</v>
      </c>
      <c r="Q2611" s="92" t="str">
        <f t="shared" si="180"/>
        <v/>
      </c>
    </row>
    <row r="2612" spans="1:17" hidden="1" x14ac:dyDescent="0.2">
      <c r="A2612" s="366" t="str">
        <f t="shared" si="179"/>
        <v/>
      </c>
      <c r="B2612" s="351"/>
      <c r="C2612" s="375"/>
      <c r="D2612" s="353"/>
      <c r="E2612" s="353"/>
      <c r="F2612" s="354"/>
      <c r="G2612" s="353"/>
      <c r="H2612" s="353"/>
      <c r="I2612" s="357"/>
      <c r="J2612" s="356"/>
      <c r="K2612" s="356"/>
      <c r="L2612" s="357"/>
      <c r="M2612" s="356"/>
      <c r="N2612" s="374"/>
      <c r="O2612" s="70">
        <f t="shared" si="181"/>
        <v>0</v>
      </c>
      <c r="P2612" s="70">
        <f t="shared" si="182"/>
        <v>0</v>
      </c>
      <c r="Q2612" s="135" t="str">
        <f t="shared" si="180"/>
        <v/>
      </c>
    </row>
    <row r="2613" spans="1:17" hidden="1" x14ac:dyDescent="0.2">
      <c r="A2613" s="366" t="str">
        <f t="shared" si="179"/>
        <v/>
      </c>
      <c r="B2613" s="351"/>
      <c r="C2613" s="375"/>
      <c r="D2613" s="353"/>
      <c r="E2613" s="353"/>
      <c r="F2613" s="354"/>
      <c r="G2613" s="353"/>
      <c r="H2613" s="353"/>
      <c r="I2613" s="357"/>
      <c r="J2613" s="356"/>
      <c r="K2613" s="356"/>
      <c r="L2613" s="357"/>
      <c r="M2613" s="356"/>
      <c r="N2613" s="374"/>
      <c r="O2613" s="319">
        <f t="shared" si="181"/>
        <v>0</v>
      </c>
      <c r="P2613" s="319">
        <f t="shared" si="182"/>
        <v>0</v>
      </c>
      <c r="Q2613" s="320" t="str">
        <f t="shared" si="180"/>
        <v/>
      </c>
    </row>
    <row r="2614" spans="1:17" hidden="1" x14ac:dyDescent="0.2">
      <c r="A2614" s="366" t="str">
        <f t="shared" si="179"/>
        <v/>
      </c>
      <c r="B2614" s="351"/>
      <c r="C2614" s="375"/>
      <c r="D2614" s="353"/>
      <c r="E2614" s="353"/>
      <c r="F2614" s="354"/>
      <c r="G2614" s="353"/>
      <c r="H2614" s="353"/>
      <c r="I2614" s="357"/>
      <c r="J2614" s="356"/>
      <c r="K2614" s="356"/>
      <c r="L2614" s="357"/>
      <c r="M2614" s="356"/>
      <c r="N2614" s="374"/>
      <c r="O2614" s="70">
        <f t="shared" si="181"/>
        <v>0</v>
      </c>
      <c r="P2614" s="70">
        <f t="shared" si="182"/>
        <v>0</v>
      </c>
      <c r="Q2614" s="92" t="str">
        <f t="shared" si="180"/>
        <v/>
      </c>
    </row>
    <row r="2615" spans="1:17" hidden="1" x14ac:dyDescent="0.2">
      <c r="A2615" s="366" t="str">
        <f t="shared" si="179"/>
        <v/>
      </c>
      <c r="B2615" s="351"/>
      <c r="C2615" s="375"/>
      <c r="D2615" s="353"/>
      <c r="E2615" s="353"/>
      <c r="F2615" s="354"/>
      <c r="G2615" s="353"/>
      <c r="H2615" s="353"/>
      <c r="I2615" s="357"/>
      <c r="J2615" s="356"/>
      <c r="K2615" s="356"/>
      <c r="L2615" s="357"/>
      <c r="M2615" s="356"/>
      <c r="N2615" s="374"/>
      <c r="O2615" s="70">
        <f t="shared" si="181"/>
        <v>0</v>
      </c>
      <c r="P2615" s="70">
        <f t="shared" si="182"/>
        <v>0</v>
      </c>
      <c r="Q2615" s="92" t="str">
        <f t="shared" si="180"/>
        <v/>
      </c>
    </row>
    <row r="2616" spans="1:17" hidden="1" x14ac:dyDescent="0.2">
      <c r="A2616" s="366" t="str">
        <f t="shared" si="179"/>
        <v/>
      </c>
      <c r="B2616" s="351"/>
      <c r="C2616" s="375"/>
      <c r="D2616" s="353"/>
      <c r="E2616" s="353"/>
      <c r="F2616" s="354"/>
      <c r="G2616" s="353"/>
      <c r="H2616" s="353"/>
      <c r="I2616" s="357"/>
      <c r="J2616" s="356"/>
      <c r="K2616" s="356"/>
      <c r="L2616" s="357"/>
      <c r="M2616" s="356"/>
      <c r="N2616" s="374"/>
      <c r="O2616" s="70">
        <f t="shared" si="181"/>
        <v>0</v>
      </c>
      <c r="P2616" s="70">
        <f t="shared" si="182"/>
        <v>0</v>
      </c>
      <c r="Q2616" s="135" t="str">
        <f t="shared" si="180"/>
        <v/>
      </c>
    </row>
    <row r="2617" spans="1:17" hidden="1" x14ac:dyDescent="0.2">
      <c r="A2617" s="366" t="str">
        <f t="shared" si="179"/>
        <v/>
      </c>
      <c r="B2617" s="351"/>
      <c r="C2617" s="375"/>
      <c r="D2617" s="353"/>
      <c r="E2617" s="353"/>
      <c r="F2617" s="354"/>
      <c r="G2617" s="353"/>
      <c r="H2617" s="353"/>
      <c r="I2617" s="357"/>
      <c r="J2617" s="356"/>
      <c r="K2617" s="356"/>
      <c r="L2617" s="357"/>
      <c r="M2617" s="356"/>
      <c r="N2617" s="374"/>
      <c r="O2617" s="319">
        <f t="shared" si="181"/>
        <v>0</v>
      </c>
      <c r="P2617" s="319">
        <f t="shared" si="182"/>
        <v>0</v>
      </c>
      <c r="Q2617" s="320" t="str">
        <f t="shared" si="180"/>
        <v/>
      </c>
    </row>
    <row r="2618" spans="1:17" hidden="1" x14ac:dyDescent="0.2">
      <c r="A2618" s="366" t="str">
        <f t="shared" si="179"/>
        <v/>
      </c>
      <c r="B2618" s="351"/>
      <c r="C2618" s="375"/>
      <c r="D2618" s="353"/>
      <c r="E2618" s="353"/>
      <c r="F2618" s="354"/>
      <c r="G2618" s="353"/>
      <c r="H2618" s="353"/>
      <c r="I2618" s="357"/>
      <c r="J2618" s="356"/>
      <c r="K2618" s="356"/>
      <c r="L2618" s="357"/>
      <c r="M2618" s="356"/>
      <c r="N2618" s="374"/>
      <c r="O2618" s="70">
        <f t="shared" si="181"/>
        <v>0</v>
      </c>
      <c r="P2618" s="70">
        <f t="shared" si="182"/>
        <v>0</v>
      </c>
      <c r="Q2618" s="92" t="str">
        <f t="shared" si="180"/>
        <v/>
      </c>
    </row>
    <row r="2619" spans="1:17" hidden="1" x14ac:dyDescent="0.2">
      <c r="A2619" s="366" t="str">
        <f t="shared" si="179"/>
        <v/>
      </c>
      <c r="B2619" s="351"/>
      <c r="C2619" s="375"/>
      <c r="D2619" s="353"/>
      <c r="E2619" s="353"/>
      <c r="F2619" s="354"/>
      <c r="G2619" s="353"/>
      <c r="H2619" s="353"/>
      <c r="I2619" s="357"/>
      <c r="J2619" s="356"/>
      <c r="K2619" s="356"/>
      <c r="L2619" s="357"/>
      <c r="M2619" s="356"/>
      <c r="N2619" s="374"/>
      <c r="O2619" s="70">
        <f t="shared" si="181"/>
        <v>0</v>
      </c>
      <c r="P2619" s="70">
        <f t="shared" si="182"/>
        <v>0</v>
      </c>
      <c r="Q2619" s="92" t="str">
        <f t="shared" si="180"/>
        <v/>
      </c>
    </row>
    <row r="2620" spans="1:17" hidden="1" x14ac:dyDescent="0.2">
      <c r="A2620" s="366" t="str">
        <f t="shared" si="179"/>
        <v/>
      </c>
      <c r="B2620" s="351"/>
      <c r="C2620" s="375"/>
      <c r="D2620" s="353"/>
      <c r="E2620" s="353"/>
      <c r="F2620" s="354"/>
      <c r="G2620" s="353"/>
      <c r="H2620" s="353"/>
      <c r="I2620" s="357"/>
      <c r="J2620" s="356"/>
      <c r="K2620" s="356"/>
      <c r="L2620" s="357"/>
      <c r="M2620" s="356"/>
      <c r="N2620" s="374"/>
      <c r="O2620" s="70">
        <f t="shared" si="181"/>
        <v>0</v>
      </c>
      <c r="P2620" s="70">
        <f t="shared" si="182"/>
        <v>0</v>
      </c>
      <c r="Q2620" s="135" t="str">
        <f t="shared" si="180"/>
        <v/>
      </c>
    </row>
    <row r="2621" spans="1:17" hidden="1" x14ac:dyDescent="0.2">
      <c r="A2621" s="366" t="str">
        <f t="shared" si="179"/>
        <v/>
      </c>
      <c r="B2621" s="351"/>
      <c r="C2621" s="375"/>
      <c r="D2621" s="353"/>
      <c r="E2621" s="353"/>
      <c r="F2621" s="354"/>
      <c r="G2621" s="353"/>
      <c r="H2621" s="353"/>
      <c r="I2621" s="357"/>
      <c r="J2621" s="356"/>
      <c r="K2621" s="356"/>
      <c r="L2621" s="357"/>
      <c r="M2621" s="356"/>
      <c r="N2621" s="374"/>
      <c r="O2621" s="319">
        <f t="shared" si="181"/>
        <v>0</v>
      </c>
      <c r="P2621" s="319">
        <f t="shared" si="182"/>
        <v>0</v>
      </c>
      <c r="Q2621" s="320" t="str">
        <f t="shared" si="180"/>
        <v/>
      </c>
    </row>
    <row r="2622" spans="1:17" hidden="1" x14ac:dyDescent="0.2">
      <c r="A2622" s="366" t="str">
        <f t="shared" si="179"/>
        <v/>
      </c>
      <c r="B2622" s="351"/>
      <c r="C2622" s="375"/>
      <c r="D2622" s="353"/>
      <c r="E2622" s="353"/>
      <c r="F2622" s="354"/>
      <c r="G2622" s="353"/>
      <c r="H2622" s="353"/>
      <c r="I2622" s="357"/>
      <c r="J2622" s="356"/>
      <c r="K2622" s="356"/>
      <c r="L2622" s="357"/>
      <c r="M2622" s="356"/>
      <c r="N2622" s="374"/>
      <c r="O2622" s="70">
        <f t="shared" si="181"/>
        <v>0</v>
      </c>
      <c r="P2622" s="70">
        <f t="shared" si="182"/>
        <v>0</v>
      </c>
      <c r="Q2622" s="92" t="str">
        <f t="shared" si="180"/>
        <v/>
      </c>
    </row>
    <row r="2623" spans="1:17" hidden="1" x14ac:dyDescent="0.2">
      <c r="A2623" s="366" t="str">
        <f t="shared" si="179"/>
        <v/>
      </c>
      <c r="B2623" s="351"/>
      <c r="C2623" s="375"/>
      <c r="D2623" s="353"/>
      <c r="E2623" s="353"/>
      <c r="F2623" s="354"/>
      <c r="G2623" s="353"/>
      <c r="H2623" s="353"/>
      <c r="I2623" s="357"/>
      <c r="J2623" s="356"/>
      <c r="K2623" s="356"/>
      <c r="L2623" s="357"/>
      <c r="M2623" s="356"/>
      <c r="N2623" s="374"/>
      <c r="O2623" s="70">
        <f t="shared" si="181"/>
        <v>0</v>
      </c>
      <c r="P2623" s="70">
        <f t="shared" si="182"/>
        <v>0</v>
      </c>
      <c r="Q2623" s="92" t="str">
        <f t="shared" si="180"/>
        <v/>
      </c>
    </row>
    <row r="2624" spans="1:17" hidden="1" x14ac:dyDescent="0.2">
      <c r="A2624" s="366" t="str">
        <f t="shared" si="179"/>
        <v/>
      </c>
      <c r="B2624" s="351"/>
      <c r="C2624" s="375"/>
      <c r="D2624" s="353"/>
      <c r="E2624" s="353"/>
      <c r="F2624" s="354"/>
      <c r="G2624" s="353"/>
      <c r="H2624" s="353"/>
      <c r="I2624" s="357"/>
      <c r="J2624" s="356"/>
      <c r="K2624" s="356"/>
      <c r="L2624" s="357"/>
      <c r="M2624" s="356"/>
      <c r="N2624" s="374"/>
      <c r="O2624" s="70">
        <f t="shared" si="181"/>
        <v>0</v>
      </c>
      <c r="P2624" s="70">
        <f t="shared" si="182"/>
        <v>0</v>
      </c>
      <c r="Q2624" s="135" t="str">
        <f t="shared" si="180"/>
        <v/>
      </c>
    </row>
    <row r="2625" spans="1:17" s="321" customFormat="1" hidden="1" x14ac:dyDescent="0.2">
      <c r="A2625" s="366" t="str">
        <f t="shared" si="179"/>
        <v/>
      </c>
      <c r="B2625" s="384"/>
      <c r="C2625" s="385"/>
      <c r="D2625" s="383"/>
      <c r="E2625" s="383"/>
      <c r="F2625" s="386"/>
      <c r="G2625" s="383"/>
      <c r="H2625" s="383"/>
      <c r="I2625" s="387"/>
      <c r="J2625" s="387"/>
      <c r="K2625" s="387"/>
      <c r="L2625" s="387"/>
      <c r="M2625" s="387"/>
      <c r="N2625" s="388"/>
      <c r="O2625" s="319">
        <f t="shared" si="181"/>
        <v>0</v>
      </c>
      <c r="P2625" s="319">
        <f t="shared" si="182"/>
        <v>0</v>
      </c>
      <c r="Q2625" s="320" t="str">
        <f t="shared" si="180"/>
        <v/>
      </c>
    </row>
    <row r="2626" spans="1:17" hidden="1" x14ac:dyDescent="0.2">
      <c r="A2626" s="366" t="str">
        <f t="shared" si="179"/>
        <v/>
      </c>
      <c r="B2626" s="351"/>
      <c r="C2626" s="375"/>
      <c r="D2626" s="353"/>
      <c r="E2626" s="353"/>
      <c r="F2626" s="354"/>
      <c r="G2626" s="353"/>
      <c r="H2626" s="353"/>
      <c r="I2626" s="357"/>
      <c r="J2626" s="356"/>
      <c r="K2626" s="356"/>
      <c r="L2626" s="357"/>
      <c r="M2626" s="356"/>
      <c r="N2626" s="374"/>
      <c r="O2626" s="70">
        <f t="shared" si="181"/>
        <v>0</v>
      </c>
      <c r="P2626" s="70">
        <f t="shared" si="182"/>
        <v>0</v>
      </c>
      <c r="Q2626" s="92" t="str">
        <f t="shared" si="180"/>
        <v/>
      </c>
    </row>
    <row r="2627" spans="1:17" s="321" customFormat="1" hidden="1" x14ac:dyDescent="0.2">
      <c r="A2627" s="366" t="str">
        <f t="shared" si="179"/>
        <v/>
      </c>
      <c r="B2627" s="384"/>
      <c r="C2627" s="385"/>
      <c r="D2627" s="383"/>
      <c r="E2627" s="383"/>
      <c r="F2627" s="386"/>
      <c r="G2627" s="383"/>
      <c r="H2627" s="383"/>
      <c r="I2627" s="387"/>
      <c r="J2627" s="387"/>
      <c r="K2627" s="387"/>
      <c r="L2627" s="387"/>
      <c r="M2627" s="387"/>
      <c r="N2627" s="388"/>
      <c r="O2627" s="70">
        <f t="shared" si="181"/>
        <v>0</v>
      </c>
      <c r="P2627" s="70">
        <f t="shared" si="182"/>
        <v>0</v>
      </c>
      <c r="Q2627" s="92" t="str">
        <f t="shared" si="180"/>
        <v/>
      </c>
    </row>
    <row r="2628" spans="1:17" hidden="1" x14ac:dyDescent="0.2">
      <c r="A2628" s="366" t="str">
        <f t="shared" si="179"/>
        <v/>
      </c>
      <c r="B2628" s="351"/>
      <c r="C2628" s="375"/>
      <c r="D2628" s="353"/>
      <c r="E2628" s="353"/>
      <c r="F2628" s="354"/>
      <c r="G2628" s="353"/>
      <c r="H2628" s="353"/>
      <c r="I2628" s="357"/>
      <c r="J2628" s="356"/>
      <c r="K2628" s="356"/>
      <c r="L2628" s="357"/>
      <c r="M2628" s="356"/>
      <c r="N2628" s="374"/>
      <c r="O2628" s="70">
        <f t="shared" si="181"/>
        <v>0</v>
      </c>
      <c r="P2628" s="70">
        <f t="shared" si="182"/>
        <v>0</v>
      </c>
      <c r="Q2628" s="135" t="str">
        <f t="shared" si="180"/>
        <v/>
      </c>
    </row>
    <row r="2629" spans="1:17" hidden="1" x14ac:dyDescent="0.2">
      <c r="A2629" s="366" t="str">
        <f t="shared" si="179"/>
        <v/>
      </c>
      <c r="B2629" s="351"/>
      <c r="C2629" s="375"/>
      <c r="D2629" s="353"/>
      <c r="E2629" s="353"/>
      <c r="F2629" s="354"/>
      <c r="G2629" s="353"/>
      <c r="H2629" s="353"/>
      <c r="I2629" s="357"/>
      <c r="J2629" s="356"/>
      <c r="K2629" s="356"/>
      <c r="L2629" s="357"/>
      <c r="M2629" s="356"/>
      <c r="N2629" s="374"/>
      <c r="O2629" s="319">
        <f t="shared" si="181"/>
        <v>0</v>
      </c>
      <c r="P2629" s="319">
        <f t="shared" si="182"/>
        <v>0</v>
      </c>
      <c r="Q2629" s="320" t="str">
        <f t="shared" si="180"/>
        <v/>
      </c>
    </row>
    <row r="2630" spans="1:17" hidden="1" x14ac:dyDescent="0.2">
      <c r="A2630" s="366" t="str">
        <f t="shared" si="179"/>
        <v/>
      </c>
      <c r="B2630" s="351"/>
      <c r="C2630" s="375"/>
      <c r="D2630" s="353"/>
      <c r="E2630" s="353"/>
      <c r="F2630" s="354"/>
      <c r="G2630" s="353"/>
      <c r="H2630" s="353"/>
      <c r="I2630" s="357"/>
      <c r="J2630" s="356"/>
      <c r="K2630" s="356"/>
      <c r="L2630" s="357"/>
      <c r="M2630" s="356"/>
      <c r="N2630" s="374"/>
      <c r="O2630" s="70">
        <f t="shared" si="181"/>
        <v>0</v>
      </c>
      <c r="P2630" s="70">
        <f t="shared" si="182"/>
        <v>0</v>
      </c>
      <c r="Q2630" s="92" t="str">
        <f t="shared" si="180"/>
        <v/>
      </c>
    </row>
    <row r="2631" spans="1:17" hidden="1" x14ac:dyDescent="0.2">
      <c r="A2631" s="366" t="str">
        <f t="shared" si="179"/>
        <v/>
      </c>
      <c r="B2631" s="351"/>
      <c r="C2631" s="375"/>
      <c r="D2631" s="353"/>
      <c r="E2631" s="353"/>
      <c r="F2631" s="354"/>
      <c r="G2631" s="353"/>
      <c r="H2631" s="353"/>
      <c r="I2631" s="357"/>
      <c r="J2631" s="356"/>
      <c r="K2631" s="356"/>
      <c r="L2631" s="357"/>
      <c r="M2631" s="356"/>
      <c r="N2631" s="374"/>
      <c r="O2631" s="70">
        <f t="shared" si="181"/>
        <v>0</v>
      </c>
      <c r="P2631" s="70">
        <f t="shared" si="182"/>
        <v>0</v>
      </c>
      <c r="Q2631" s="92" t="str">
        <f t="shared" si="180"/>
        <v/>
      </c>
    </row>
    <row r="2632" spans="1:17" hidden="1" x14ac:dyDescent="0.2">
      <c r="A2632" s="366" t="str">
        <f t="shared" si="179"/>
        <v/>
      </c>
      <c r="B2632" s="351"/>
      <c r="C2632" s="375"/>
      <c r="D2632" s="353"/>
      <c r="E2632" s="353"/>
      <c r="F2632" s="354"/>
      <c r="G2632" s="353"/>
      <c r="H2632" s="353"/>
      <c r="I2632" s="357"/>
      <c r="J2632" s="356"/>
      <c r="K2632" s="356"/>
      <c r="L2632" s="357"/>
      <c r="M2632" s="356"/>
      <c r="N2632" s="374"/>
      <c r="O2632" s="70">
        <f t="shared" si="181"/>
        <v>0</v>
      </c>
      <c r="P2632" s="70">
        <f t="shared" si="182"/>
        <v>0</v>
      </c>
      <c r="Q2632" s="135" t="str">
        <f t="shared" si="180"/>
        <v/>
      </c>
    </row>
    <row r="2633" spans="1:17" hidden="1" x14ac:dyDescent="0.2">
      <c r="A2633" s="366" t="str">
        <f t="shared" si="179"/>
        <v/>
      </c>
      <c r="B2633" s="351"/>
      <c r="C2633" s="375"/>
      <c r="D2633" s="353"/>
      <c r="E2633" s="353"/>
      <c r="F2633" s="354"/>
      <c r="G2633" s="353"/>
      <c r="H2633" s="353"/>
      <c r="I2633" s="357"/>
      <c r="J2633" s="356"/>
      <c r="K2633" s="356"/>
      <c r="L2633" s="357"/>
      <c r="M2633" s="356"/>
      <c r="N2633" s="374"/>
      <c r="O2633" s="319">
        <f t="shared" si="181"/>
        <v>0</v>
      </c>
      <c r="P2633" s="319">
        <f t="shared" si="182"/>
        <v>0</v>
      </c>
      <c r="Q2633" s="320" t="str">
        <f t="shared" si="180"/>
        <v/>
      </c>
    </row>
    <row r="2634" spans="1:17" hidden="1" x14ac:dyDescent="0.2">
      <c r="A2634" s="366" t="str">
        <f t="shared" si="179"/>
        <v/>
      </c>
      <c r="B2634" s="351"/>
      <c r="C2634" s="375"/>
      <c r="D2634" s="353"/>
      <c r="E2634" s="353"/>
      <c r="F2634" s="354"/>
      <c r="G2634" s="353"/>
      <c r="H2634" s="353"/>
      <c r="I2634" s="357"/>
      <c r="J2634" s="356"/>
      <c r="K2634" s="356"/>
      <c r="L2634" s="357"/>
      <c r="M2634" s="356"/>
      <c r="N2634" s="374"/>
      <c r="O2634" s="70">
        <f t="shared" si="181"/>
        <v>0</v>
      </c>
      <c r="P2634" s="70">
        <f t="shared" si="182"/>
        <v>0</v>
      </c>
      <c r="Q2634" s="92" t="str">
        <f t="shared" si="180"/>
        <v/>
      </c>
    </row>
    <row r="2635" spans="1:17" hidden="1" x14ac:dyDescent="0.2">
      <c r="A2635" s="366" t="str">
        <f t="shared" si="179"/>
        <v/>
      </c>
      <c r="B2635" s="351"/>
      <c r="C2635" s="375"/>
      <c r="D2635" s="353"/>
      <c r="E2635" s="353"/>
      <c r="F2635" s="354"/>
      <c r="G2635" s="353"/>
      <c r="H2635" s="353"/>
      <c r="I2635" s="357"/>
      <c r="J2635" s="356"/>
      <c r="K2635" s="356"/>
      <c r="L2635" s="357"/>
      <c r="M2635" s="356"/>
      <c r="N2635" s="374"/>
      <c r="O2635" s="70">
        <f t="shared" si="181"/>
        <v>0</v>
      </c>
      <c r="P2635" s="70">
        <f t="shared" si="182"/>
        <v>0</v>
      </c>
      <c r="Q2635" s="92" t="str">
        <f t="shared" si="180"/>
        <v/>
      </c>
    </row>
    <row r="2636" spans="1:17" hidden="1" x14ac:dyDescent="0.2">
      <c r="A2636" s="366" t="str">
        <f t="shared" si="179"/>
        <v/>
      </c>
      <c r="B2636" s="351"/>
      <c r="C2636" s="375"/>
      <c r="D2636" s="353"/>
      <c r="E2636" s="353"/>
      <c r="F2636" s="354"/>
      <c r="G2636" s="353"/>
      <c r="H2636" s="353"/>
      <c r="I2636" s="357"/>
      <c r="J2636" s="356"/>
      <c r="K2636" s="356"/>
      <c r="L2636" s="357"/>
      <c r="M2636" s="356"/>
      <c r="N2636" s="374"/>
      <c r="O2636" s="70">
        <f t="shared" si="181"/>
        <v>0</v>
      </c>
      <c r="P2636" s="70">
        <f t="shared" si="182"/>
        <v>0</v>
      </c>
      <c r="Q2636" s="135" t="str">
        <f t="shared" si="180"/>
        <v/>
      </c>
    </row>
    <row r="2637" spans="1:17" hidden="1" x14ac:dyDescent="0.2">
      <c r="A2637" s="366" t="str">
        <f t="shared" si="179"/>
        <v/>
      </c>
      <c r="B2637" s="351"/>
      <c r="C2637" s="375"/>
      <c r="D2637" s="353"/>
      <c r="E2637" s="353"/>
      <c r="F2637" s="354"/>
      <c r="G2637" s="353"/>
      <c r="H2637" s="353"/>
      <c r="I2637" s="357"/>
      <c r="J2637" s="356"/>
      <c r="K2637" s="356"/>
      <c r="L2637" s="357"/>
      <c r="M2637" s="356"/>
      <c r="N2637" s="374"/>
      <c r="O2637" s="319">
        <f t="shared" si="181"/>
        <v>0</v>
      </c>
      <c r="P2637" s="319">
        <f t="shared" si="182"/>
        <v>0</v>
      </c>
      <c r="Q2637" s="320" t="str">
        <f t="shared" si="180"/>
        <v/>
      </c>
    </row>
    <row r="2638" spans="1:17" hidden="1" x14ac:dyDescent="0.2">
      <c r="A2638" s="366" t="str">
        <f t="shared" si="179"/>
        <v/>
      </c>
      <c r="B2638" s="351"/>
      <c r="C2638" s="375"/>
      <c r="D2638" s="353"/>
      <c r="E2638" s="353"/>
      <c r="F2638" s="354"/>
      <c r="G2638" s="353"/>
      <c r="H2638" s="353"/>
      <c r="I2638" s="357"/>
      <c r="J2638" s="356"/>
      <c r="K2638" s="356"/>
      <c r="L2638" s="357"/>
      <c r="M2638" s="356"/>
      <c r="N2638" s="374"/>
      <c r="O2638" s="70">
        <f t="shared" si="181"/>
        <v>0</v>
      </c>
      <c r="P2638" s="70">
        <f t="shared" si="182"/>
        <v>0</v>
      </c>
      <c r="Q2638" s="92" t="str">
        <f t="shared" si="180"/>
        <v/>
      </c>
    </row>
    <row r="2639" spans="1:17" hidden="1" x14ac:dyDescent="0.2">
      <c r="A2639" s="366" t="str">
        <f t="shared" si="179"/>
        <v/>
      </c>
      <c r="B2639" s="351"/>
      <c r="C2639" s="375"/>
      <c r="D2639" s="353"/>
      <c r="E2639" s="353"/>
      <c r="F2639" s="354"/>
      <c r="G2639" s="353"/>
      <c r="H2639" s="353"/>
      <c r="I2639" s="357"/>
      <c r="J2639" s="356"/>
      <c r="K2639" s="356"/>
      <c r="L2639" s="357"/>
      <c r="M2639" s="356"/>
      <c r="N2639" s="374"/>
      <c r="O2639" s="70">
        <f t="shared" si="181"/>
        <v>0</v>
      </c>
      <c r="P2639" s="70">
        <f t="shared" si="182"/>
        <v>0</v>
      </c>
      <c r="Q2639" s="92" t="str">
        <f t="shared" si="180"/>
        <v/>
      </c>
    </row>
    <row r="2640" spans="1:17" hidden="1" x14ac:dyDescent="0.2">
      <c r="A2640" s="366" t="str">
        <f t="shared" si="179"/>
        <v/>
      </c>
      <c r="B2640" s="351"/>
      <c r="C2640" s="375"/>
      <c r="D2640" s="353"/>
      <c r="E2640" s="353"/>
      <c r="F2640" s="354"/>
      <c r="G2640" s="353"/>
      <c r="H2640" s="353"/>
      <c r="I2640" s="357"/>
      <c r="J2640" s="356"/>
      <c r="K2640" s="356"/>
      <c r="L2640" s="357"/>
      <c r="M2640" s="356"/>
      <c r="N2640" s="374"/>
      <c r="O2640" s="70">
        <f t="shared" si="181"/>
        <v>0</v>
      </c>
      <c r="P2640" s="70">
        <f t="shared" si="182"/>
        <v>0</v>
      </c>
      <c r="Q2640" s="135" t="str">
        <f t="shared" si="180"/>
        <v/>
      </c>
    </row>
    <row r="2641" spans="1:17" hidden="1" x14ac:dyDescent="0.2">
      <c r="A2641" s="366" t="str">
        <f t="shared" si="179"/>
        <v/>
      </c>
      <c r="B2641" s="351"/>
      <c r="C2641" s="375"/>
      <c r="D2641" s="353"/>
      <c r="E2641" s="353"/>
      <c r="F2641" s="354"/>
      <c r="G2641" s="353"/>
      <c r="H2641" s="353"/>
      <c r="I2641" s="357"/>
      <c r="J2641" s="356"/>
      <c r="K2641" s="356"/>
      <c r="L2641" s="357"/>
      <c r="M2641" s="356"/>
      <c r="N2641" s="374"/>
      <c r="O2641" s="319">
        <f t="shared" si="181"/>
        <v>0</v>
      </c>
      <c r="P2641" s="319">
        <f t="shared" si="182"/>
        <v>0</v>
      </c>
      <c r="Q2641" s="320" t="str">
        <f t="shared" si="180"/>
        <v/>
      </c>
    </row>
    <row r="2642" spans="1:17" hidden="1" x14ac:dyDescent="0.2">
      <c r="A2642" s="366" t="str">
        <f t="shared" si="179"/>
        <v/>
      </c>
      <c r="B2642" s="351"/>
      <c r="C2642" s="375"/>
      <c r="D2642" s="353"/>
      <c r="E2642" s="353"/>
      <c r="F2642" s="354"/>
      <c r="G2642" s="353"/>
      <c r="H2642" s="353"/>
      <c r="I2642" s="357"/>
      <c r="J2642" s="356"/>
      <c r="K2642" s="356"/>
      <c r="L2642" s="357"/>
      <c r="M2642" s="356"/>
      <c r="N2642" s="374"/>
      <c r="O2642" s="70">
        <f t="shared" si="181"/>
        <v>0</v>
      </c>
      <c r="P2642" s="70">
        <f t="shared" si="182"/>
        <v>0</v>
      </c>
      <c r="Q2642" s="92" t="str">
        <f t="shared" si="180"/>
        <v/>
      </c>
    </row>
    <row r="2643" spans="1:17" hidden="1" x14ac:dyDescent="0.2">
      <c r="A2643" s="366" t="str">
        <f t="shared" si="179"/>
        <v/>
      </c>
      <c r="B2643" s="351"/>
      <c r="C2643" s="375"/>
      <c r="D2643" s="353"/>
      <c r="E2643" s="353"/>
      <c r="F2643" s="354"/>
      <c r="G2643" s="353"/>
      <c r="H2643" s="353"/>
      <c r="I2643" s="357"/>
      <c r="J2643" s="356"/>
      <c r="K2643" s="356"/>
      <c r="L2643" s="357"/>
      <c r="M2643" s="356"/>
      <c r="N2643" s="374"/>
      <c r="O2643" s="70">
        <f t="shared" si="181"/>
        <v>0</v>
      </c>
      <c r="P2643" s="70">
        <f t="shared" si="182"/>
        <v>0</v>
      </c>
      <c r="Q2643" s="92" t="str">
        <f t="shared" si="180"/>
        <v/>
      </c>
    </row>
    <row r="2644" spans="1:17" hidden="1" x14ac:dyDescent="0.2">
      <c r="A2644" s="366" t="str">
        <f t="shared" si="179"/>
        <v/>
      </c>
      <c r="B2644" s="351"/>
      <c r="C2644" s="375"/>
      <c r="D2644" s="353"/>
      <c r="E2644" s="353"/>
      <c r="F2644" s="354"/>
      <c r="G2644" s="353"/>
      <c r="H2644" s="353"/>
      <c r="I2644" s="357"/>
      <c r="J2644" s="356"/>
      <c r="K2644" s="356"/>
      <c r="L2644" s="357"/>
      <c r="M2644" s="356"/>
      <c r="N2644" s="374"/>
      <c r="O2644" s="70">
        <f t="shared" si="181"/>
        <v>0</v>
      </c>
      <c r="P2644" s="70">
        <f t="shared" si="182"/>
        <v>0</v>
      </c>
      <c r="Q2644" s="135" t="str">
        <f t="shared" si="180"/>
        <v/>
      </c>
    </row>
    <row r="2645" spans="1:17" hidden="1" x14ac:dyDescent="0.2">
      <c r="A2645" s="366" t="str">
        <f t="shared" si="179"/>
        <v/>
      </c>
      <c r="B2645" s="351"/>
      <c r="C2645" s="375"/>
      <c r="D2645" s="353"/>
      <c r="E2645" s="353"/>
      <c r="F2645" s="354"/>
      <c r="G2645" s="353"/>
      <c r="H2645" s="353"/>
      <c r="I2645" s="357"/>
      <c r="J2645" s="356"/>
      <c r="K2645" s="356"/>
      <c r="L2645" s="357"/>
      <c r="M2645" s="356"/>
      <c r="N2645" s="374"/>
      <c r="O2645" s="319">
        <f t="shared" si="181"/>
        <v>0</v>
      </c>
      <c r="P2645" s="319">
        <f t="shared" si="182"/>
        <v>0</v>
      </c>
      <c r="Q2645" s="320" t="str">
        <f t="shared" si="180"/>
        <v/>
      </c>
    </row>
    <row r="2646" spans="1:17" hidden="1" x14ac:dyDescent="0.2">
      <c r="A2646" s="366" t="str">
        <f t="shared" si="179"/>
        <v/>
      </c>
      <c r="B2646" s="351"/>
      <c r="C2646" s="375"/>
      <c r="D2646" s="353"/>
      <c r="E2646" s="353"/>
      <c r="F2646" s="354"/>
      <c r="G2646" s="353"/>
      <c r="H2646" s="353"/>
      <c r="I2646" s="357"/>
      <c r="J2646" s="356"/>
      <c r="K2646" s="356"/>
      <c r="L2646" s="357"/>
      <c r="M2646" s="356"/>
      <c r="N2646" s="374"/>
      <c r="O2646" s="70">
        <f t="shared" si="181"/>
        <v>0</v>
      </c>
      <c r="P2646" s="70">
        <f t="shared" si="182"/>
        <v>0</v>
      </c>
      <c r="Q2646" s="92" t="str">
        <f t="shared" si="180"/>
        <v/>
      </c>
    </row>
    <row r="2647" spans="1:17" hidden="1" x14ac:dyDescent="0.2">
      <c r="A2647" s="366" t="str">
        <f t="shared" si="179"/>
        <v/>
      </c>
      <c r="B2647" s="351"/>
      <c r="C2647" s="375"/>
      <c r="D2647" s="353"/>
      <c r="E2647" s="353"/>
      <c r="F2647" s="354"/>
      <c r="G2647" s="353"/>
      <c r="H2647" s="353"/>
      <c r="I2647" s="357"/>
      <c r="J2647" s="356"/>
      <c r="K2647" s="356"/>
      <c r="L2647" s="357"/>
      <c r="M2647" s="356"/>
      <c r="N2647" s="374"/>
      <c r="O2647" s="70">
        <f t="shared" si="181"/>
        <v>0</v>
      </c>
      <c r="P2647" s="70">
        <f t="shared" si="182"/>
        <v>0</v>
      </c>
      <c r="Q2647" s="92" t="str">
        <f t="shared" si="180"/>
        <v/>
      </c>
    </row>
    <row r="2648" spans="1:17" hidden="1" x14ac:dyDescent="0.2">
      <c r="A2648" s="366" t="str">
        <f t="shared" si="179"/>
        <v/>
      </c>
      <c r="B2648" s="351"/>
      <c r="C2648" s="375"/>
      <c r="D2648" s="353"/>
      <c r="E2648" s="353"/>
      <c r="F2648" s="354"/>
      <c r="G2648" s="353"/>
      <c r="H2648" s="353"/>
      <c r="I2648" s="357"/>
      <c r="J2648" s="356"/>
      <c r="K2648" s="356"/>
      <c r="L2648" s="357"/>
      <c r="M2648" s="356"/>
      <c r="N2648" s="374"/>
      <c r="O2648" s="70">
        <f t="shared" si="181"/>
        <v>0</v>
      </c>
      <c r="P2648" s="70">
        <f t="shared" si="182"/>
        <v>0</v>
      </c>
      <c r="Q2648" s="135" t="str">
        <f t="shared" si="180"/>
        <v/>
      </c>
    </row>
    <row r="2649" spans="1:17" hidden="1" x14ac:dyDescent="0.2">
      <c r="A2649" s="366" t="str">
        <f t="shared" si="179"/>
        <v/>
      </c>
      <c r="B2649" s="351"/>
      <c r="C2649" s="375"/>
      <c r="D2649" s="353"/>
      <c r="E2649" s="353"/>
      <c r="F2649" s="354"/>
      <c r="G2649" s="353"/>
      <c r="H2649" s="353"/>
      <c r="I2649" s="357"/>
      <c r="J2649" s="356"/>
      <c r="K2649" s="356"/>
      <c r="L2649" s="357"/>
      <c r="M2649" s="356"/>
      <c r="N2649" s="374"/>
      <c r="O2649" s="319">
        <f t="shared" si="181"/>
        <v>0</v>
      </c>
      <c r="P2649" s="319">
        <f t="shared" si="182"/>
        <v>0</v>
      </c>
      <c r="Q2649" s="320" t="str">
        <f t="shared" si="180"/>
        <v/>
      </c>
    </row>
    <row r="2650" spans="1:17" hidden="1" x14ac:dyDescent="0.2">
      <c r="A2650" s="366" t="str">
        <f t="shared" si="179"/>
        <v/>
      </c>
      <c r="B2650" s="351"/>
      <c r="C2650" s="375"/>
      <c r="D2650" s="353"/>
      <c r="E2650" s="353"/>
      <c r="F2650" s="354"/>
      <c r="G2650" s="353"/>
      <c r="H2650" s="353"/>
      <c r="I2650" s="357"/>
      <c r="J2650" s="356"/>
      <c r="K2650" s="356"/>
      <c r="L2650" s="357"/>
      <c r="M2650" s="356"/>
      <c r="N2650" s="374"/>
      <c r="O2650" s="70">
        <f t="shared" si="181"/>
        <v>0</v>
      </c>
      <c r="P2650" s="70">
        <f t="shared" si="182"/>
        <v>0</v>
      </c>
      <c r="Q2650" s="92" t="str">
        <f t="shared" si="180"/>
        <v/>
      </c>
    </row>
    <row r="2651" spans="1:17" s="328" customFormat="1" hidden="1" x14ac:dyDescent="0.2">
      <c r="A2651" s="366" t="str">
        <f t="shared" si="179"/>
        <v/>
      </c>
      <c r="B2651" s="362"/>
      <c r="C2651" s="363"/>
      <c r="D2651" s="355"/>
      <c r="E2651" s="355"/>
      <c r="F2651" s="364"/>
      <c r="G2651" s="355"/>
      <c r="H2651" s="355"/>
      <c r="I2651" s="357"/>
      <c r="J2651" s="357"/>
      <c r="K2651" s="357"/>
      <c r="L2651" s="357"/>
      <c r="M2651" s="357"/>
      <c r="N2651" s="365"/>
      <c r="O2651" s="70">
        <f t="shared" si="181"/>
        <v>0</v>
      </c>
      <c r="P2651" s="70">
        <f t="shared" si="182"/>
        <v>0</v>
      </c>
      <c r="Q2651" s="92" t="str">
        <f t="shared" si="180"/>
        <v/>
      </c>
    </row>
    <row r="2652" spans="1:17" s="328" customFormat="1" hidden="1" x14ac:dyDescent="0.2">
      <c r="A2652" s="366" t="str">
        <f t="shared" si="179"/>
        <v/>
      </c>
      <c r="B2652" s="384"/>
      <c r="C2652" s="385"/>
      <c r="D2652" s="383"/>
      <c r="E2652" s="383"/>
      <c r="F2652" s="386"/>
      <c r="G2652" s="383"/>
      <c r="H2652" s="383"/>
      <c r="I2652" s="387"/>
      <c r="J2652" s="387"/>
      <c r="K2652" s="387"/>
      <c r="L2652" s="387"/>
      <c r="M2652" s="393"/>
      <c r="N2652" s="388"/>
      <c r="O2652" s="70">
        <f t="shared" si="181"/>
        <v>0</v>
      </c>
      <c r="P2652" s="70">
        <f t="shared" si="182"/>
        <v>0</v>
      </c>
      <c r="Q2652" s="135" t="str">
        <f t="shared" si="180"/>
        <v/>
      </c>
    </row>
    <row r="2653" spans="1:17" hidden="1" x14ac:dyDescent="0.2">
      <c r="A2653" s="366" t="str">
        <f t="shared" si="179"/>
        <v/>
      </c>
      <c r="B2653" s="351"/>
      <c r="C2653" s="375"/>
      <c r="D2653" s="353"/>
      <c r="E2653" s="353"/>
      <c r="F2653" s="354"/>
      <c r="G2653" s="353"/>
      <c r="H2653" s="353"/>
      <c r="I2653" s="357"/>
      <c r="J2653" s="356"/>
      <c r="K2653" s="356"/>
      <c r="L2653" s="357"/>
      <c r="M2653" s="356"/>
      <c r="N2653" s="374"/>
      <c r="O2653" s="319">
        <f t="shared" si="181"/>
        <v>0</v>
      </c>
      <c r="P2653" s="319">
        <f t="shared" si="182"/>
        <v>0</v>
      </c>
      <c r="Q2653" s="320" t="str">
        <f t="shared" si="180"/>
        <v/>
      </c>
    </row>
    <row r="2654" spans="1:17" hidden="1" x14ac:dyDescent="0.2">
      <c r="A2654" s="366" t="str">
        <f t="shared" si="179"/>
        <v/>
      </c>
      <c r="B2654" s="351"/>
      <c r="C2654" s="375"/>
      <c r="D2654" s="353"/>
      <c r="E2654" s="353"/>
      <c r="F2654" s="354"/>
      <c r="G2654" s="353"/>
      <c r="H2654" s="353"/>
      <c r="I2654" s="357"/>
      <c r="J2654" s="356"/>
      <c r="K2654" s="356"/>
      <c r="L2654" s="357"/>
      <c r="M2654" s="356"/>
      <c r="N2654" s="374"/>
      <c r="O2654" s="70">
        <f t="shared" si="181"/>
        <v>0</v>
      </c>
      <c r="P2654" s="70">
        <f t="shared" si="182"/>
        <v>0</v>
      </c>
      <c r="Q2654" s="92" t="str">
        <f t="shared" si="180"/>
        <v/>
      </c>
    </row>
    <row r="2655" spans="1:17" s="321" customFormat="1" hidden="1" x14ac:dyDescent="0.2">
      <c r="A2655" s="366" t="str">
        <f t="shared" si="179"/>
        <v/>
      </c>
      <c r="B2655" s="390"/>
      <c r="C2655" s="391"/>
      <c r="D2655" s="371"/>
      <c r="E2655" s="371"/>
      <c r="F2655" s="376"/>
      <c r="G2655" s="355"/>
      <c r="H2655" s="371"/>
      <c r="I2655" s="357"/>
      <c r="J2655" s="357"/>
      <c r="K2655" s="373"/>
      <c r="L2655" s="373"/>
      <c r="M2655" s="373"/>
      <c r="N2655" s="392"/>
      <c r="O2655" s="70">
        <f t="shared" si="181"/>
        <v>0</v>
      </c>
      <c r="P2655" s="70">
        <f t="shared" si="182"/>
        <v>0</v>
      </c>
      <c r="Q2655" s="92" t="str">
        <f t="shared" si="180"/>
        <v/>
      </c>
    </row>
    <row r="2656" spans="1:17" hidden="1" x14ac:dyDescent="0.2">
      <c r="A2656" s="366" t="str">
        <f t="shared" si="179"/>
        <v/>
      </c>
      <c r="B2656" s="351"/>
      <c r="C2656" s="375"/>
      <c r="D2656" s="353"/>
      <c r="E2656" s="353"/>
      <c r="F2656" s="354"/>
      <c r="G2656" s="353"/>
      <c r="H2656" s="353"/>
      <c r="I2656" s="357"/>
      <c r="J2656" s="356"/>
      <c r="K2656" s="356"/>
      <c r="L2656" s="357"/>
      <c r="M2656" s="356"/>
      <c r="N2656" s="374"/>
      <c r="O2656" s="70">
        <f t="shared" si="181"/>
        <v>0</v>
      </c>
      <c r="P2656" s="70">
        <f t="shared" si="182"/>
        <v>0</v>
      </c>
      <c r="Q2656" s="135" t="str">
        <f t="shared" si="180"/>
        <v/>
      </c>
    </row>
    <row r="2657" spans="1:17" hidden="1" x14ac:dyDescent="0.2">
      <c r="A2657" s="366" t="str">
        <f t="shared" si="179"/>
        <v/>
      </c>
      <c r="B2657" s="351"/>
      <c r="C2657" s="375"/>
      <c r="D2657" s="353"/>
      <c r="E2657" s="353"/>
      <c r="F2657" s="354"/>
      <c r="G2657" s="353"/>
      <c r="H2657" s="353"/>
      <c r="I2657" s="357"/>
      <c r="J2657" s="356"/>
      <c r="K2657" s="356"/>
      <c r="L2657" s="357"/>
      <c r="M2657" s="356"/>
      <c r="N2657" s="374"/>
      <c r="O2657" s="319">
        <f t="shared" si="181"/>
        <v>0</v>
      </c>
      <c r="P2657" s="319">
        <f t="shared" si="182"/>
        <v>0</v>
      </c>
      <c r="Q2657" s="320" t="str">
        <f t="shared" si="180"/>
        <v/>
      </c>
    </row>
    <row r="2658" spans="1:17" hidden="1" x14ac:dyDescent="0.2">
      <c r="A2658" s="366" t="str">
        <f t="shared" si="179"/>
        <v/>
      </c>
      <c r="B2658" s="351"/>
      <c r="C2658" s="375"/>
      <c r="D2658" s="353"/>
      <c r="E2658" s="353"/>
      <c r="F2658" s="354"/>
      <c r="G2658" s="353"/>
      <c r="H2658" s="353"/>
      <c r="I2658" s="357"/>
      <c r="J2658" s="356"/>
      <c r="K2658" s="356"/>
      <c r="L2658" s="357"/>
      <c r="M2658" s="356"/>
      <c r="N2658" s="374"/>
      <c r="O2658" s="70">
        <f t="shared" si="181"/>
        <v>0</v>
      </c>
      <c r="P2658" s="70">
        <f t="shared" si="182"/>
        <v>0</v>
      </c>
      <c r="Q2658" s="92" t="str">
        <f t="shared" si="180"/>
        <v/>
      </c>
    </row>
    <row r="2659" spans="1:17" hidden="1" x14ac:dyDescent="0.2">
      <c r="A2659" s="366" t="str">
        <f t="shared" ref="A2659:A2722" si="183">IF(B2659="","",ROW()-ROW($A$3))</f>
        <v/>
      </c>
      <c r="B2659" s="351"/>
      <c r="C2659" s="375"/>
      <c r="D2659" s="353"/>
      <c r="E2659" s="353"/>
      <c r="F2659" s="354"/>
      <c r="G2659" s="353"/>
      <c r="H2659" s="353"/>
      <c r="I2659" s="357"/>
      <c r="J2659" s="356"/>
      <c r="K2659" s="356"/>
      <c r="L2659" s="357"/>
      <c r="M2659" s="356"/>
      <c r="N2659" s="374"/>
      <c r="O2659" s="70">
        <f t="shared" si="181"/>
        <v>0</v>
      </c>
      <c r="P2659" s="70">
        <f t="shared" si="182"/>
        <v>0</v>
      </c>
      <c r="Q2659" s="92" t="str">
        <f t="shared" si="180"/>
        <v/>
      </c>
    </row>
    <row r="2660" spans="1:17" hidden="1" x14ac:dyDescent="0.2">
      <c r="A2660" s="366" t="str">
        <f t="shared" si="183"/>
        <v/>
      </c>
      <c r="B2660" s="351"/>
      <c r="C2660" s="375"/>
      <c r="D2660" s="353"/>
      <c r="E2660" s="353"/>
      <c r="F2660" s="354"/>
      <c r="G2660" s="353"/>
      <c r="H2660" s="353"/>
      <c r="I2660" s="357"/>
      <c r="J2660" s="356"/>
      <c r="K2660" s="356"/>
      <c r="L2660" s="357"/>
      <c r="M2660" s="356"/>
      <c r="N2660" s="374"/>
      <c r="O2660" s="70">
        <f t="shared" si="181"/>
        <v>0</v>
      </c>
      <c r="P2660" s="70">
        <f t="shared" si="182"/>
        <v>0</v>
      </c>
      <c r="Q2660" s="135" t="str">
        <f t="shared" si="180"/>
        <v/>
      </c>
    </row>
    <row r="2661" spans="1:17" hidden="1" x14ac:dyDescent="0.2">
      <c r="A2661" s="366" t="str">
        <f t="shared" si="183"/>
        <v/>
      </c>
      <c r="B2661" s="351"/>
      <c r="C2661" s="375"/>
      <c r="D2661" s="353"/>
      <c r="E2661" s="353"/>
      <c r="F2661" s="354"/>
      <c r="G2661" s="353"/>
      <c r="H2661" s="353"/>
      <c r="I2661" s="357"/>
      <c r="J2661" s="356"/>
      <c r="K2661" s="356"/>
      <c r="L2661" s="357"/>
      <c r="M2661" s="356"/>
      <c r="N2661" s="374"/>
      <c r="O2661" s="319">
        <f t="shared" si="181"/>
        <v>0</v>
      </c>
      <c r="P2661" s="319">
        <f t="shared" si="182"/>
        <v>0</v>
      </c>
      <c r="Q2661" s="320" t="str">
        <f t="shared" si="180"/>
        <v/>
      </c>
    </row>
    <row r="2662" spans="1:17" hidden="1" x14ac:dyDescent="0.2">
      <c r="A2662" s="366" t="str">
        <f t="shared" si="183"/>
        <v/>
      </c>
      <c r="B2662" s="351"/>
      <c r="C2662" s="375"/>
      <c r="D2662" s="353"/>
      <c r="E2662" s="353"/>
      <c r="F2662" s="354"/>
      <c r="G2662" s="353"/>
      <c r="H2662" s="353"/>
      <c r="I2662" s="357"/>
      <c r="J2662" s="356"/>
      <c r="K2662" s="356"/>
      <c r="L2662" s="357"/>
      <c r="M2662" s="356"/>
      <c r="N2662" s="374"/>
      <c r="O2662" s="70">
        <f t="shared" si="181"/>
        <v>0</v>
      </c>
      <c r="P2662" s="70">
        <f t="shared" si="182"/>
        <v>0</v>
      </c>
      <c r="Q2662" s="92" t="str">
        <f t="shared" si="180"/>
        <v/>
      </c>
    </row>
    <row r="2663" spans="1:17" hidden="1" x14ac:dyDescent="0.2">
      <c r="A2663" s="366" t="str">
        <f t="shared" si="183"/>
        <v/>
      </c>
      <c r="B2663" s="351"/>
      <c r="C2663" s="375"/>
      <c r="D2663" s="353"/>
      <c r="E2663" s="353"/>
      <c r="F2663" s="354"/>
      <c r="G2663" s="353"/>
      <c r="H2663" s="353"/>
      <c r="I2663" s="357"/>
      <c r="J2663" s="356"/>
      <c r="K2663" s="356"/>
      <c r="L2663" s="357"/>
      <c r="M2663" s="356"/>
      <c r="N2663" s="374"/>
      <c r="O2663" s="70">
        <f t="shared" si="181"/>
        <v>0</v>
      </c>
      <c r="P2663" s="70">
        <f t="shared" si="182"/>
        <v>0</v>
      </c>
      <c r="Q2663" s="92" t="str">
        <f t="shared" si="180"/>
        <v/>
      </c>
    </row>
    <row r="2664" spans="1:17" hidden="1" x14ac:dyDescent="0.2">
      <c r="A2664" s="366" t="str">
        <f t="shared" si="183"/>
        <v/>
      </c>
      <c r="B2664" s="351"/>
      <c r="C2664" s="375"/>
      <c r="D2664" s="353"/>
      <c r="E2664" s="353"/>
      <c r="F2664" s="354"/>
      <c r="G2664" s="353"/>
      <c r="H2664" s="353"/>
      <c r="I2664" s="357"/>
      <c r="J2664" s="356"/>
      <c r="K2664" s="356"/>
      <c r="L2664" s="357"/>
      <c r="M2664" s="356"/>
      <c r="N2664" s="374"/>
      <c r="O2664" s="70">
        <f t="shared" si="181"/>
        <v>0</v>
      </c>
      <c r="P2664" s="70">
        <f t="shared" si="182"/>
        <v>0</v>
      </c>
      <c r="Q2664" s="135" t="str">
        <f t="shared" si="180"/>
        <v/>
      </c>
    </row>
    <row r="2665" spans="1:17" hidden="1" x14ac:dyDescent="0.2">
      <c r="A2665" s="366" t="str">
        <f t="shared" si="183"/>
        <v/>
      </c>
      <c r="B2665" s="351"/>
      <c r="C2665" s="375"/>
      <c r="D2665" s="353"/>
      <c r="E2665" s="353"/>
      <c r="F2665" s="354"/>
      <c r="G2665" s="353"/>
      <c r="H2665" s="353"/>
      <c r="I2665" s="357"/>
      <c r="J2665" s="356"/>
      <c r="K2665" s="356"/>
      <c r="L2665" s="357"/>
      <c r="M2665" s="356"/>
      <c r="N2665" s="374"/>
      <c r="O2665" s="319">
        <f t="shared" si="181"/>
        <v>0</v>
      </c>
      <c r="P2665" s="319">
        <f t="shared" si="182"/>
        <v>0</v>
      </c>
      <c r="Q2665" s="320" t="str">
        <f t="shared" si="180"/>
        <v/>
      </c>
    </row>
    <row r="2666" spans="1:17" hidden="1" x14ac:dyDescent="0.2">
      <c r="A2666" s="366" t="str">
        <f t="shared" si="183"/>
        <v/>
      </c>
      <c r="B2666" s="351"/>
      <c r="C2666" s="375"/>
      <c r="D2666" s="353"/>
      <c r="E2666" s="353"/>
      <c r="F2666" s="354"/>
      <c r="G2666" s="353"/>
      <c r="H2666" s="353"/>
      <c r="I2666" s="357"/>
      <c r="J2666" s="356"/>
      <c r="K2666" s="356"/>
      <c r="L2666" s="357"/>
      <c r="M2666" s="356"/>
      <c r="N2666" s="374"/>
      <c r="O2666" s="70">
        <f t="shared" si="181"/>
        <v>0</v>
      </c>
      <c r="P2666" s="70">
        <f t="shared" si="182"/>
        <v>0</v>
      </c>
      <c r="Q2666" s="92" t="str">
        <f t="shared" si="180"/>
        <v/>
      </c>
    </row>
    <row r="2667" spans="1:17" hidden="1" x14ac:dyDescent="0.2">
      <c r="A2667" s="366" t="str">
        <f t="shared" si="183"/>
        <v/>
      </c>
      <c r="B2667" s="351"/>
      <c r="C2667" s="375"/>
      <c r="D2667" s="353"/>
      <c r="E2667" s="353"/>
      <c r="F2667" s="354"/>
      <c r="G2667" s="353"/>
      <c r="H2667" s="353"/>
      <c r="I2667" s="357"/>
      <c r="J2667" s="356"/>
      <c r="K2667" s="356"/>
      <c r="L2667" s="357"/>
      <c r="M2667" s="356"/>
      <c r="N2667" s="374"/>
      <c r="O2667" s="70">
        <f t="shared" si="181"/>
        <v>0</v>
      </c>
      <c r="P2667" s="70">
        <f t="shared" si="182"/>
        <v>0</v>
      </c>
      <c r="Q2667" s="92" t="str">
        <f t="shared" si="180"/>
        <v/>
      </c>
    </row>
    <row r="2668" spans="1:17" hidden="1" x14ac:dyDescent="0.2">
      <c r="A2668" s="366" t="str">
        <f t="shared" si="183"/>
        <v/>
      </c>
      <c r="B2668" s="351"/>
      <c r="C2668" s="375"/>
      <c r="D2668" s="353"/>
      <c r="E2668" s="353"/>
      <c r="F2668" s="354"/>
      <c r="G2668" s="353"/>
      <c r="H2668" s="353"/>
      <c r="I2668" s="357"/>
      <c r="J2668" s="356"/>
      <c r="K2668" s="356"/>
      <c r="L2668" s="357"/>
      <c r="M2668" s="356"/>
      <c r="N2668" s="374"/>
      <c r="O2668" s="70">
        <f t="shared" si="181"/>
        <v>0</v>
      </c>
      <c r="P2668" s="70">
        <f t="shared" si="182"/>
        <v>0</v>
      </c>
      <c r="Q2668" s="135" t="str">
        <f t="shared" ref="Q2668:Q2731" si="184">SUBSTITUTE(D2668," ","_")</f>
        <v/>
      </c>
    </row>
    <row r="2669" spans="1:17" hidden="1" x14ac:dyDescent="0.2">
      <c r="A2669" s="366" t="str">
        <f t="shared" si="183"/>
        <v/>
      </c>
      <c r="B2669" s="351"/>
      <c r="C2669" s="375"/>
      <c r="D2669" s="353"/>
      <c r="E2669" s="353"/>
      <c r="F2669" s="354"/>
      <c r="G2669" s="353"/>
      <c r="H2669" s="353"/>
      <c r="I2669" s="357"/>
      <c r="J2669" s="356"/>
      <c r="K2669" s="356"/>
      <c r="L2669" s="357"/>
      <c r="M2669" s="356"/>
      <c r="N2669" s="374"/>
      <c r="O2669" s="319">
        <f t="shared" ref="O2669:O2732" si="185">IF(B2669=0,0,IF(YEAR(B2669)=$P$1,MONTH(B2669)-$O$1+1,(YEAR(B2669)-$P$1)*12-$O$1+1+MONTH(B2669)))</f>
        <v>0</v>
      </c>
      <c r="P2669" s="319">
        <f t="shared" ref="P2669:P2732" si="186">IF(C2669=0,0,IF(YEAR(C2669)=$P$1,MONTH(C2669)-$O$1+1,(YEAR(C2669)-$P$1)*12-$O$1+1+MONTH(C2669)))</f>
        <v>0</v>
      </c>
      <c r="Q2669" s="320" t="str">
        <f t="shared" si="184"/>
        <v/>
      </c>
    </row>
    <row r="2670" spans="1:17" s="328" customFormat="1" hidden="1" x14ac:dyDescent="0.2">
      <c r="A2670" s="366" t="str">
        <f t="shared" si="183"/>
        <v/>
      </c>
      <c r="B2670" s="362"/>
      <c r="C2670" s="363"/>
      <c r="D2670" s="355"/>
      <c r="E2670" s="355"/>
      <c r="F2670" s="364"/>
      <c r="G2670" s="355"/>
      <c r="H2670" s="355"/>
      <c r="I2670" s="357"/>
      <c r="J2670" s="357"/>
      <c r="K2670" s="357"/>
      <c r="L2670" s="357"/>
      <c r="M2670" s="357"/>
      <c r="N2670" s="365"/>
      <c r="O2670" s="70">
        <f t="shared" si="185"/>
        <v>0</v>
      </c>
      <c r="P2670" s="70">
        <f t="shared" si="186"/>
        <v>0</v>
      </c>
      <c r="Q2670" s="92" t="str">
        <f t="shared" si="184"/>
        <v/>
      </c>
    </row>
    <row r="2671" spans="1:17" hidden="1" x14ac:dyDescent="0.2">
      <c r="A2671" s="366" t="str">
        <f t="shared" si="183"/>
        <v/>
      </c>
      <c r="B2671" s="351"/>
      <c r="C2671" s="375"/>
      <c r="D2671" s="353"/>
      <c r="E2671" s="353"/>
      <c r="F2671" s="354"/>
      <c r="G2671" s="353"/>
      <c r="H2671" s="353"/>
      <c r="I2671" s="357"/>
      <c r="J2671" s="356"/>
      <c r="K2671" s="356"/>
      <c r="L2671" s="357"/>
      <c r="M2671" s="356"/>
      <c r="N2671" s="374"/>
      <c r="O2671" s="70">
        <f t="shared" si="185"/>
        <v>0</v>
      </c>
      <c r="P2671" s="70">
        <f t="shared" si="186"/>
        <v>0</v>
      </c>
      <c r="Q2671" s="92" t="str">
        <f t="shared" si="184"/>
        <v/>
      </c>
    </row>
    <row r="2672" spans="1:17" hidden="1" x14ac:dyDescent="0.2">
      <c r="A2672" s="366" t="str">
        <f t="shared" si="183"/>
        <v/>
      </c>
      <c r="B2672" s="351"/>
      <c r="C2672" s="375"/>
      <c r="D2672" s="353"/>
      <c r="E2672" s="353"/>
      <c r="F2672" s="354"/>
      <c r="G2672" s="353"/>
      <c r="H2672" s="353"/>
      <c r="I2672" s="357"/>
      <c r="J2672" s="356"/>
      <c r="K2672" s="356"/>
      <c r="L2672" s="357"/>
      <c r="M2672" s="356"/>
      <c r="N2672" s="374"/>
      <c r="O2672" s="70">
        <f t="shared" si="185"/>
        <v>0</v>
      </c>
      <c r="P2672" s="70">
        <f t="shared" si="186"/>
        <v>0</v>
      </c>
      <c r="Q2672" s="135" t="str">
        <f t="shared" si="184"/>
        <v/>
      </c>
    </row>
    <row r="2673" spans="1:17" hidden="1" x14ac:dyDescent="0.2">
      <c r="A2673" s="366" t="str">
        <f t="shared" si="183"/>
        <v/>
      </c>
      <c r="B2673" s="351"/>
      <c r="C2673" s="375"/>
      <c r="D2673" s="353"/>
      <c r="E2673" s="353"/>
      <c r="F2673" s="354"/>
      <c r="G2673" s="353"/>
      <c r="H2673" s="353"/>
      <c r="I2673" s="357"/>
      <c r="J2673" s="356"/>
      <c r="K2673" s="356"/>
      <c r="L2673" s="357"/>
      <c r="M2673" s="356"/>
      <c r="N2673" s="374"/>
      <c r="O2673" s="319">
        <f t="shared" si="185"/>
        <v>0</v>
      </c>
      <c r="P2673" s="319">
        <f t="shared" si="186"/>
        <v>0</v>
      </c>
      <c r="Q2673" s="320" t="str">
        <f t="shared" si="184"/>
        <v/>
      </c>
    </row>
    <row r="2674" spans="1:17" hidden="1" x14ac:dyDescent="0.2">
      <c r="A2674" s="366" t="str">
        <f t="shared" si="183"/>
        <v/>
      </c>
      <c r="B2674" s="351"/>
      <c r="C2674" s="375"/>
      <c r="D2674" s="353"/>
      <c r="E2674" s="353"/>
      <c r="F2674" s="354"/>
      <c r="G2674" s="353"/>
      <c r="H2674" s="353"/>
      <c r="I2674" s="357"/>
      <c r="J2674" s="356"/>
      <c r="K2674" s="356"/>
      <c r="L2674" s="357"/>
      <c r="M2674" s="356"/>
      <c r="N2674" s="374"/>
      <c r="O2674" s="70">
        <f t="shared" si="185"/>
        <v>0</v>
      </c>
      <c r="P2674" s="70">
        <f t="shared" si="186"/>
        <v>0</v>
      </c>
      <c r="Q2674" s="92" t="str">
        <f t="shared" si="184"/>
        <v/>
      </c>
    </row>
    <row r="2675" spans="1:17" hidden="1" x14ac:dyDescent="0.2">
      <c r="A2675" s="366" t="str">
        <f t="shared" si="183"/>
        <v/>
      </c>
      <c r="B2675" s="351"/>
      <c r="C2675" s="375"/>
      <c r="D2675" s="353"/>
      <c r="E2675" s="353"/>
      <c r="F2675" s="354"/>
      <c r="G2675" s="353"/>
      <c r="H2675" s="353"/>
      <c r="I2675" s="357"/>
      <c r="J2675" s="356"/>
      <c r="K2675" s="356"/>
      <c r="L2675" s="357"/>
      <c r="M2675" s="356"/>
      <c r="N2675" s="374"/>
      <c r="O2675" s="70">
        <f t="shared" si="185"/>
        <v>0</v>
      </c>
      <c r="P2675" s="70">
        <f t="shared" si="186"/>
        <v>0</v>
      </c>
      <c r="Q2675" s="92" t="str">
        <f t="shared" si="184"/>
        <v/>
      </c>
    </row>
    <row r="2676" spans="1:17" hidden="1" x14ac:dyDescent="0.2">
      <c r="A2676" s="366" t="str">
        <f t="shared" si="183"/>
        <v/>
      </c>
      <c r="B2676" s="351"/>
      <c r="C2676" s="375"/>
      <c r="D2676" s="353"/>
      <c r="E2676" s="353"/>
      <c r="F2676" s="354"/>
      <c r="G2676" s="353"/>
      <c r="H2676" s="353"/>
      <c r="I2676" s="357"/>
      <c r="J2676" s="356"/>
      <c r="K2676" s="356"/>
      <c r="L2676" s="357"/>
      <c r="M2676" s="356"/>
      <c r="N2676" s="374"/>
      <c r="O2676" s="70">
        <f t="shared" si="185"/>
        <v>0</v>
      </c>
      <c r="P2676" s="70">
        <f t="shared" si="186"/>
        <v>0</v>
      </c>
      <c r="Q2676" s="135" t="str">
        <f t="shared" si="184"/>
        <v/>
      </c>
    </row>
    <row r="2677" spans="1:17" hidden="1" x14ac:dyDescent="0.2">
      <c r="A2677" s="366" t="str">
        <f t="shared" si="183"/>
        <v/>
      </c>
      <c r="B2677" s="351"/>
      <c r="C2677" s="375"/>
      <c r="D2677" s="353"/>
      <c r="E2677" s="353"/>
      <c r="F2677" s="354"/>
      <c r="G2677" s="353"/>
      <c r="H2677" s="353"/>
      <c r="I2677" s="357"/>
      <c r="J2677" s="356"/>
      <c r="K2677" s="356"/>
      <c r="L2677" s="357"/>
      <c r="M2677" s="356"/>
      <c r="N2677" s="374"/>
      <c r="O2677" s="319">
        <f t="shared" si="185"/>
        <v>0</v>
      </c>
      <c r="P2677" s="319">
        <f t="shared" si="186"/>
        <v>0</v>
      </c>
      <c r="Q2677" s="320" t="str">
        <f t="shared" si="184"/>
        <v/>
      </c>
    </row>
    <row r="2678" spans="1:17" hidden="1" x14ac:dyDescent="0.2">
      <c r="A2678" s="366" t="str">
        <f t="shared" si="183"/>
        <v/>
      </c>
      <c r="B2678" s="351"/>
      <c r="C2678" s="375"/>
      <c r="D2678" s="353"/>
      <c r="E2678" s="353"/>
      <c r="F2678" s="354"/>
      <c r="G2678" s="353"/>
      <c r="H2678" s="353"/>
      <c r="I2678" s="357"/>
      <c r="J2678" s="356"/>
      <c r="K2678" s="356"/>
      <c r="L2678" s="357"/>
      <c r="M2678" s="356"/>
      <c r="N2678" s="374"/>
      <c r="O2678" s="70">
        <f t="shared" si="185"/>
        <v>0</v>
      </c>
      <c r="P2678" s="70">
        <f t="shared" si="186"/>
        <v>0</v>
      </c>
      <c r="Q2678" s="92" t="str">
        <f t="shared" si="184"/>
        <v/>
      </c>
    </row>
    <row r="2679" spans="1:17" hidden="1" x14ac:dyDescent="0.2">
      <c r="A2679" s="366" t="str">
        <f t="shared" si="183"/>
        <v/>
      </c>
      <c r="B2679" s="351"/>
      <c r="C2679" s="375"/>
      <c r="D2679" s="353"/>
      <c r="E2679" s="353"/>
      <c r="F2679" s="354"/>
      <c r="G2679" s="353"/>
      <c r="H2679" s="353"/>
      <c r="I2679" s="357"/>
      <c r="J2679" s="356"/>
      <c r="K2679" s="356"/>
      <c r="L2679" s="357"/>
      <c r="M2679" s="356"/>
      <c r="N2679" s="374"/>
      <c r="O2679" s="70">
        <f t="shared" si="185"/>
        <v>0</v>
      </c>
      <c r="P2679" s="70">
        <f t="shared" si="186"/>
        <v>0</v>
      </c>
      <c r="Q2679" s="92" t="str">
        <f t="shared" si="184"/>
        <v/>
      </c>
    </row>
    <row r="2680" spans="1:17" hidden="1" x14ac:dyDescent="0.2">
      <c r="A2680" s="366" t="str">
        <f t="shared" si="183"/>
        <v/>
      </c>
      <c r="B2680" s="351"/>
      <c r="C2680" s="375"/>
      <c r="D2680" s="353"/>
      <c r="E2680" s="353"/>
      <c r="F2680" s="370"/>
      <c r="G2680" s="353"/>
      <c r="H2680" s="353"/>
      <c r="I2680" s="357"/>
      <c r="J2680" s="357"/>
      <c r="K2680" s="357"/>
      <c r="L2680" s="357"/>
      <c r="M2680" s="357"/>
      <c r="N2680" s="365"/>
      <c r="O2680" s="70">
        <f t="shared" si="185"/>
        <v>0</v>
      </c>
      <c r="P2680" s="70">
        <f t="shared" si="186"/>
        <v>0</v>
      </c>
      <c r="Q2680" s="135" t="str">
        <f t="shared" si="184"/>
        <v/>
      </c>
    </row>
    <row r="2681" spans="1:17" hidden="1" x14ac:dyDescent="0.2">
      <c r="A2681" s="366" t="str">
        <f t="shared" si="183"/>
        <v/>
      </c>
      <c r="B2681" s="351"/>
      <c r="C2681" s="375"/>
      <c r="D2681" s="353"/>
      <c r="E2681" s="353"/>
      <c r="F2681" s="354"/>
      <c r="G2681" s="353"/>
      <c r="H2681" s="353"/>
      <c r="I2681" s="357"/>
      <c r="J2681" s="356"/>
      <c r="K2681" s="356"/>
      <c r="L2681" s="357"/>
      <c r="M2681" s="356"/>
      <c r="N2681" s="374"/>
      <c r="O2681" s="319">
        <f t="shared" si="185"/>
        <v>0</v>
      </c>
      <c r="P2681" s="319">
        <f t="shared" si="186"/>
        <v>0</v>
      </c>
      <c r="Q2681" s="320" t="str">
        <f t="shared" si="184"/>
        <v/>
      </c>
    </row>
    <row r="2682" spans="1:17" hidden="1" x14ac:dyDescent="0.2">
      <c r="A2682" s="366" t="str">
        <f t="shared" si="183"/>
        <v/>
      </c>
      <c r="B2682" s="351"/>
      <c r="C2682" s="375"/>
      <c r="D2682" s="353"/>
      <c r="E2682" s="353"/>
      <c r="F2682" s="354"/>
      <c r="G2682" s="353"/>
      <c r="H2682" s="353"/>
      <c r="I2682" s="357"/>
      <c r="J2682" s="356"/>
      <c r="K2682" s="356"/>
      <c r="L2682" s="357"/>
      <c r="M2682" s="356"/>
      <c r="N2682" s="374"/>
      <c r="O2682" s="70">
        <f t="shared" si="185"/>
        <v>0</v>
      </c>
      <c r="P2682" s="70">
        <f t="shared" si="186"/>
        <v>0</v>
      </c>
      <c r="Q2682" s="92" t="str">
        <f t="shared" si="184"/>
        <v/>
      </c>
    </row>
    <row r="2683" spans="1:17" hidden="1" x14ac:dyDescent="0.2">
      <c r="A2683" s="366" t="str">
        <f t="shared" si="183"/>
        <v/>
      </c>
      <c r="B2683" s="351"/>
      <c r="C2683" s="375"/>
      <c r="D2683" s="353"/>
      <c r="E2683" s="353"/>
      <c r="F2683" s="354"/>
      <c r="G2683" s="353"/>
      <c r="H2683" s="353"/>
      <c r="I2683" s="357"/>
      <c r="J2683" s="356"/>
      <c r="K2683" s="356"/>
      <c r="L2683" s="357"/>
      <c r="M2683" s="356"/>
      <c r="N2683" s="374"/>
      <c r="O2683" s="70">
        <f t="shared" si="185"/>
        <v>0</v>
      </c>
      <c r="P2683" s="70">
        <f t="shared" si="186"/>
        <v>0</v>
      </c>
      <c r="Q2683" s="92" t="str">
        <f t="shared" si="184"/>
        <v/>
      </c>
    </row>
    <row r="2684" spans="1:17" hidden="1" x14ac:dyDescent="0.2">
      <c r="A2684" s="366" t="str">
        <f t="shared" si="183"/>
        <v/>
      </c>
      <c r="B2684" s="351"/>
      <c r="C2684" s="375"/>
      <c r="D2684" s="353"/>
      <c r="E2684" s="353"/>
      <c r="F2684" s="354"/>
      <c r="G2684" s="353"/>
      <c r="H2684" s="353"/>
      <c r="I2684" s="357"/>
      <c r="J2684" s="356"/>
      <c r="K2684" s="356"/>
      <c r="L2684" s="357"/>
      <c r="M2684" s="356"/>
      <c r="N2684" s="374"/>
      <c r="O2684" s="70">
        <f t="shared" si="185"/>
        <v>0</v>
      </c>
      <c r="P2684" s="70">
        <f t="shared" si="186"/>
        <v>0</v>
      </c>
      <c r="Q2684" s="135" t="str">
        <f t="shared" si="184"/>
        <v/>
      </c>
    </row>
    <row r="2685" spans="1:17" hidden="1" x14ac:dyDescent="0.2">
      <c r="A2685" s="366" t="str">
        <f t="shared" si="183"/>
        <v/>
      </c>
      <c r="B2685" s="351"/>
      <c r="C2685" s="375"/>
      <c r="D2685" s="353"/>
      <c r="E2685" s="353"/>
      <c r="F2685" s="354"/>
      <c r="G2685" s="353"/>
      <c r="H2685" s="353"/>
      <c r="I2685" s="357"/>
      <c r="J2685" s="356"/>
      <c r="K2685" s="356"/>
      <c r="L2685" s="357"/>
      <c r="M2685" s="356"/>
      <c r="N2685" s="374"/>
      <c r="O2685" s="319">
        <f t="shared" si="185"/>
        <v>0</v>
      </c>
      <c r="P2685" s="319">
        <f t="shared" si="186"/>
        <v>0</v>
      </c>
      <c r="Q2685" s="320" t="str">
        <f t="shared" si="184"/>
        <v/>
      </c>
    </row>
    <row r="2686" spans="1:17" hidden="1" x14ac:dyDescent="0.2">
      <c r="A2686" s="366" t="str">
        <f t="shared" si="183"/>
        <v/>
      </c>
      <c r="B2686" s="351"/>
      <c r="C2686" s="375"/>
      <c r="D2686" s="353"/>
      <c r="E2686" s="353"/>
      <c r="F2686" s="354"/>
      <c r="G2686" s="353"/>
      <c r="H2686" s="353"/>
      <c r="I2686" s="357"/>
      <c r="J2686" s="356"/>
      <c r="K2686" s="356"/>
      <c r="L2686" s="357"/>
      <c r="M2686" s="356"/>
      <c r="N2686" s="374"/>
      <c r="O2686" s="70">
        <f t="shared" si="185"/>
        <v>0</v>
      </c>
      <c r="P2686" s="70">
        <f t="shared" si="186"/>
        <v>0</v>
      </c>
      <c r="Q2686" s="92" t="str">
        <f t="shared" si="184"/>
        <v/>
      </c>
    </row>
    <row r="2687" spans="1:17" hidden="1" x14ac:dyDescent="0.2">
      <c r="A2687" s="366" t="str">
        <f t="shared" si="183"/>
        <v/>
      </c>
      <c r="B2687" s="351"/>
      <c r="C2687" s="375"/>
      <c r="D2687" s="353"/>
      <c r="E2687" s="353"/>
      <c r="F2687" s="354"/>
      <c r="G2687" s="353"/>
      <c r="H2687" s="353"/>
      <c r="I2687" s="357"/>
      <c r="J2687" s="356"/>
      <c r="K2687" s="356"/>
      <c r="L2687" s="357"/>
      <c r="M2687" s="356"/>
      <c r="N2687" s="374"/>
      <c r="O2687" s="70">
        <f t="shared" si="185"/>
        <v>0</v>
      </c>
      <c r="P2687" s="70">
        <f t="shared" si="186"/>
        <v>0</v>
      </c>
      <c r="Q2687" s="92" t="str">
        <f t="shared" si="184"/>
        <v/>
      </c>
    </row>
    <row r="2688" spans="1:17" hidden="1" x14ac:dyDescent="0.2">
      <c r="A2688" s="366" t="str">
        <f t="shared" si="183"/>
        <v/>
      </c>
      <c r="B2688" s="351"/>
      <c r="C2688" s="375"/>
      <c r="D2688" s="353"/>
      <c r="E2688" s="353"/>
      <c r="F2688" s="354"/>
      <c r="G2688" s="353"/>
      <c r="H2688" s="353"/>
      <c r="I2688" s="357"/>
      <c r="J2688" s="356"/>
      <c r="K2688" s="356"/>
      <c r="L2688" s="357"/>
      <c r="M2688" s="356"/>
      <c r="N2688" s="374"/>
      <c r="O2688" s="70">
        <f t="shared" si="185"/>
        <v>0</v>
      </c>
      <c r="P2688" s="70">
        <f t="shared" si="186"/>
        <v>0</v>
      </c>
      <c r="Q2688" s="135" t="str">
        <f t="shared" si="184"/>
        <v/>
      </c>
    </row>
    <row r="2689" spans="1:17" hidden="1" x14ac:dyDescent="0.2">
      <c r="A2689" s="366" t="str">
        <f t="shared" si="183"/>
        <v/>
      </c>
      <c r="B2689" s="351"/>
      <c r="C2689" s="375"/>
      <c r="D2689" s="353"/>
      <c r="E2689" s="353"/>
      <c r="F2689" s="354"/>
      <c r="G2689" s="353"/>
      <c r="H2689" s="353"/>
      <c r="I2689" s="357"/>
      <c r="J2689" s="356"/>
      <c r="K2689" s="356"/>
      <c r="L2689" s="357"/>
      <c r="M2689" s="356"/>
      <c r="N2689" s="374"/>
      <c r="O2689" s="319">
        <f t="shared" si="185"/>
        <v>0</v>
      </c>
      <c r="P2689" s="319">
        <f t="shared" si="186"/>
        <v>0</v>
      </c>
      <c r="Q2689" s="320" t="str">
        <f t="shared" si="184"/>
        <v/>
      </c>
    </row>
    <row r="2690" spans="1:17" hidden="1" x14ac:dyDescent="0.2">
      <c r="A2690" s="366" t="str">
        <f t="shared" si="183"/>
        <v/>
      </c>
      <c r="B2690" s="351"/>
      <c r="C2690" s="375"/>
      <c r="D2690" s="353"/>
      <c r="E2690" s="353"/>
      <c r="F2690" s="354"/>
      <c r="G2690" s="353"/>
      <c r="H2690" s="353"/>
      <c r="I2690" s="357"/>
      <c r="J2690" s="356"/>
      <c r="K2690" s="356"/>
      <c r="L2690" s="357"/>
      <c r="M2690" s="356"/>
      <c r="N2690" s="374"/>
      <c r="O2690" s="70">
        <f t="shared" si="185"/>
        <v>0</v>
      </c>
      <c r="P2690" s="70">
        <f t="shared" si="186"/>
        <v>0</v>
      </c>
      <c r="Q2690" s="92" t="str">
        <f t="shared" si="184"/>
        <v/>
      </c>
    </row>
    <row r="2691" spans="1:17" hidden="1" x14ac:dyDescent="0.2">
      <c r="A2691" s="366" t="str">
        <f t="shared" si="183"/>
        <v/>
      </c>
      <c r="B2691" s="351"/>
      <c r="C2691" s="375"/>
      <c r="D2691" s="353"/>
      <c r="E2691" s="353"/>
      <c r="F2691" s="354"/>
      <c r="G2691" s="353"/>
      <c r="H2691" s="353"/>
      <c r="I2691" s="357"/>
      <c r="J2691" s="356"/>
      <c r="K2691" s="356"/>
      <c r="L2691" s="357"/>
      <c r="M2691" s="356"/>
      <c r="N2691" s="374"/>
      <c r="O2691" s="70">
        <f t="shared" si="185"/>
        <v>0</v>
      </c>
      <c r="P2691" s="70">
        <f t="shared" si="186"/>
        <v>0</v>
      </c>
      <c r="Q2691" s="92" t="str">
        <f t="shared" si="184"/>
        <v/>
      </c>
    </row>
    <row r="2692" spans="1:17" hidden="1" x14ac:dyDescent="0.2">
      <c r="A2692" s="366" t="str">
        <f t="shared" si="183"/>
        <v/>
      </c>
      <c r="B2692" s="351"/>
      <c r="C2692" s="375"/>
      <c r="D2692" s="353"/>
      <c r="E2692" s="353"/>
      <c r="F2692" s="354"/>
      <c r="G2692" s="353"/>
      <c r="H2692" s="353"/>
      <c r="I2692" s="357"/>
      <c r="J2692" s="356"/>
      <c r="K2692" s="356"/>
      <c r="L2692" s="357"/>
      <c r="M2692" s="356"/>
      <c r="N2692" s="374"/>
      <c r="O2692" s="70">
        <f t="shared" si="185"/>
        <v>0</v>
      </c>
      <c r="P2692" s="70">
        <f t="shared" si="186"/>
        <v>0</v>
      </c>
      <c r="Q2692" s="135" t="str">
        <f t="shared" si="184"/>
        <v/>
      </c>
    </row>
    <row r="2693" spans="1:17" hidden="1" x14ac:dyDescent="0.2">
      <c r="A2693" s="366" t="str">
        <f t="shared" si="183"/>
        <v/>
      </c>
      <c r="B2693" s="351"/>
      <c r="C2693" s="375"/>
      <c r="D2693" s="353"/>
      <c r="E2693" s="353"/>
      <c r="F2693" s="354"/>
      <c r="G2693" s="353"/>
      <c r="H2693" s="353"/>
      <c r="I2693" s="357"/>
      <c r="J2693" s="356"/>
      <c r="K2693" s="356"/>
      <c r="L2693" s="357"/>
      <c r="M2693" s="356"/>
      <c r="N2693" s="374"/>
      <c r="O2693" s="319">
        <f t="shared" si="185"/>
        <v>0</v>
      </c>
      <c r="P2693" s="319">
        <f t="shared" si="186"/>
        <v>0</v>
      </c>
      <c r="Q2693" s="320" t="str">
        <f t="shared" si="184"/>
        <v/>
      </c>
    </row>
    <row r="2694" spans="1:17" hidden="1" x14ac:dyDescent="0.2">
      <c r="A2694" s="366" t="str">
        <f t="shared" si="183"/>
        <v/>
      </c>
      <c r="B2694" s="351"/>
      <c r="C2694" s="375"/>
      <c r="D2694" s="353"/>
      <c r="E2694" s="353"/>
      <c r="F2694" s="354"/>
      <c r="G2694" s="353"/>
      <c r="H2694" s="353"/>
      <c r="I2694" s="357"/>
      <c r="J2694" s="356"/>
      <c r="K2694" s="356"/>
      <c r="L2694" s="357"/>
      <c r="M2694" s="356"/>
      <c r="N2694" s="374"/>
      <c r="O2694" s="70">
        <f t="shared" si="185"/>
        <v>0</v>
      </c>
      <c r="P2694" s="70">
        <f t="shared" si="186"/>
        <v>0</v>
      </c>
      <c r="Q2694" s="92" t="str">
        <f t="shared" si="184"/>
        <v/>
      </c>
    </row>
    <row r="2695" spans="1:17" hidden="1" x14ac:dyDescent="0.2">
      <c r="A2695" s="366" t="str">
        <f t="shared" si="183"/>
        <v/>
      </c>
      <c r="B2695" s="351"/>
      <c r="C2695" s="375"/>
      <c r="D2695" s="353"/>
      <c r="E2695" s="353"/>
      <c r="F2695" s="354"/>
      <c r="G2695" s="353"/>
      <c r="H2695" s="353"/>
      <c r="I2695" s="357"/>
      <c r="J2695" s="356"/>
      <c r="K2695" s="356"/>
      <c r="L2695" s="357"/>
      <c r="M2695" s="356"/>
      <c r="N2695" s="374"/>
      <c r="O2695" s="70">
        <f t="shared" si="185"/>
        <v>0</v>
      </c>
      <c r="P2695" s="70">
        <f t="shared" si="186"/>
        <v>0</v>
      </c>
      <c r="Q2695" s="92" t="str">
        <f t="shared" si="184"/>
        <v/>
      </c>
    </row>
    <row r="2696" spans="1:17" hidden="1" x14ac:dyDescent="0.2">
      <c r="A2696" s="366" t="str">
        <f t="shared" si="183"/>
        <v/>
      </c>
      <c r="B2696" s="351"/>
      <c r="C2696" s="375"/>
      <c r="D2696" s="353"/>
      <c r="E2696" s="353"/>
      <c r="F2696" s="354"/>
      <c r="G2696" s="353"/>
      <c r="H2696" s="353"/>
      <c r="I2696" s="357"/>
      <c r="J2696" s="356"/>
      <c r="K2696" s="356"/>
      <c r="L2696" s="357"/>
      <c r="M2696" s="356"/>
      <c r="N2696" s="374"/>
      <c r="O2696" s="70">
        <f t="shared" si="185"/>
        <v>0</v>
      </c>
      <c r="P2696" s="70">
        <f t="shared" si="186"/>
        <v>0</v>
      </c>
      <c r="Q2696" s="135" t="str">
        <f t="shared" si="184"/>
        <v/>
      </c>
    </row>
    <row r="2697" spans="1:17" hidden="1" x14ac:dyDescent="0.2">
      <c r="A2697" s="366" t="str">
        <f t="shared" si="183"/>
        <v/>
      </c>
      <c r="B2697" s="351"/>
      <c r="C2697" s="375"/>
      <c r="D2697" s="353"/>
      <c r="E2697" s="353"/>
      <c r="F2697" s="354"/>
      <c r="G2697" s="353"/>
      <c r="H2697" s="353"/>
      <c r="I2697" s="357"/>
      <c r="J2697" s="356"/>
      <c r="K2697" s="356"/>
      <c r="L2697" s="357"/>
      <c r="M2697" s="356"/>
      <c r="N2697" s="374"/>
      <c r="O2697" s="319">
        <f t="shared" si="185"/>
        <v>0</v>
      </c>
      <c r="P2697" s="319">
        <f t="shared" si="186"/>
        <v>0</v>
      </c>
      <c r="Q2697" s="320" t="str">
        <f t="shared" si="184"/>
        <v/>
      </c>
    </row>
    <row r="2698" spans="1:17" hidden="1" x14ac:dyDescent="0.2">
      <c r="A2698" s="366" t="str">
        <f t="shared" si="183"/>
        <v/>
      </c>
      <c r="B2698" s="351"/>
      <c r="C2698" s="375"/>
      <c r="D2698" s="353"/>
      <c r="E2698" s="353"/>
      <c r="F2698" s="354"/>
      <c r="G2698" s="353"/>
      <c r="H2698" s="353"/>
      <c r="I2698" s="357"/>
      <c r="J2698" s="356"/>
      <c r="K2698" s="356"/>
      <c r="L2698" s="357"/>
      <c r="M2698" s="356"/>
      <c r="N2698" s="374"/>
      <c r="O2698" s="70">
        <f t="shared" si="185"/>
        <v>0</v>
      </c>
      <c r="P2698" s="70">
        <f t="shared" si="186"/>
        <v>0</v>
      </c>
      <c r="Q2698" s="92" t="str">
        <f t="shared" si="184"/>
        <v/>
      </c>
    </row>
    <row r="2699" spans="1:17" hidden="1" x14ac:dyDescent="0.2">
      <c r="A2699" s="366" t="str">
        <f t="shared" si="183"/>
        <v/>
      </c>
      <c r="B2699" s="351"/>
      <c r="C2699" s="375"/>
      <c r="D2699" s="353"/>
      <c r="E2699" s="353"/>
      <c r="F2699" s="354"/>
      <c r="G2699" s="353"/>
      <c r="H2699" s="353"/>
      <c r="I2699" s="357"/>
      <c r="J2699" s="356"/>
      <c r="K2699" s="356"/>
      <c r="L2699" s="357"/>
      <c r="M2699" s="356"/>
      <c r="N2699" s="374"/>
      <c r="O2699" s="70">
        <f t="shared" si="185"/>
        <v>0</v>
      </c>
      <c r="P2699" s="70">
        <f t="shared" si="186"/>
        <v>0</v>
      </c>
      <c r="Q2699" s="92" t="str">
        <f t="shared" si="184"/>
        <v/>
      </c>
    </row>
    <row r="2700" spans="1:17" hidden="1" x14ac:dyDescent="0.2">
      <c r="A2700" s="366" t="str">
        <f t="shared" si="183"/>
        <v/>
      </c>
      <c r="B2700" s="351"/>
      <c r="C2700" s="375"/>
      <c r="D2700" s="353"/>
      <c r="E2700" s="353"/>
      <c r="F2700" s="354"/>
      <c r="G2700" s="353"/>
      <c r="H2700" s="353"/>
      <c r="I2700" s="357"/>
      <c r="J2700" s="356"/>
      <c r="K2700" s="356"/>
      <c r="L2700" s="357"/>
      <c r="M2700" s="356"/>
      <c r="N2700" s="374"/>
      <c r="O2700" s="70">
        <f t="shared" si="185"/>
        <v>0</v>
      </c>
      <c r="P2700" s="70">
        <f t="shared" si="186"/>
        <v>0</v>
      </c>
      <c r="Q2700" s="135" t="str">
        <f t="shared" si="184"/>
        <v/>
      </c>
    </row>
    <row r="2701" spans="1:17" s="321" customFormat="1" hidden="1" x14ac:dyDescent="0.2">
      <c r="A2701" s="366" t="str">
        <f t="shared" si="183"/>
        <v/>
      </c>
      <c r="B2701" s="390"/>
      <c r="C2701" s="391"/>
      <c r="D2701" s="371"/>
      <c r="E2701" s="371"/>
      <c r="F2701" s="376"/>
      <c r="G2701" s="355"/>
      <c r="H2701" s="371"/>
      <c r="I2701" s="357"/>
      <c r="J2701" s="357"/>
      <c r="K2701" s="373"/>
      <c r="L2701" s="373"/>
      <c r="M2701" s="373"/>
      <c r="N2701" s="392"/>
      <c r="O2701" s="319">
        <f t="shared" si="185"/>
        <v>0</v>
      </c>
      <c r="P2701" s="319">
        <f t="shared" si="186"/>
        <v>0</v>
      </c>
      <c r="Q2701" s="320" t="str">
        <f t="shared" si="184"/>
        <v/>
      </c>
    </row>
    <row r="2702" spans="1:17" hidden="1" x14ac:dyDescent="0.2">
      <c r="A2702" s="366" t="str">
        <f t="shared" si="183"/>
        <v/>
      </c>
      <c r="B2702" s="351"/>
      <c r="C2702" s="375"/>
      <c r="D2702" s="353"/>
      <c r="E2702" s="353"/>
      <c r="F2702" s="354"/>
      <c r="G2702" s="353"/>
      <c r="H2702" s="353"/>
      <c r="I2702" s="357"/>
      <c r="J2702" s="356"/>
      <c r="K2702" s="356"/>
      <c r="L2702" s="357"/>
      <c r="M2702" s="356"/>
      <c r="N2702" s="374"/>
      <c r="O2702" s="70">
        <f t="shared" si="185"/>
        <v>0</v>
      </c>
      <c r="P2702" s="70">
        <f t="shared" si="186"/>
        <v>0</v>
      </c>
      <c r="Q2702" s="92" t="str">
        <f t="shared" si="184"/>
        <v/>
      </c>
    </row>
    <row r="2703" spans="1:17" hidden="1" x14ac:dyDescent="0.2">
      <c r="A2703" s="366" t="str">
        <f t="shared" si="183"/>
        <v/>
      </c>
      <c r="B2703" s="351"/>
      <c r="C2703" s="375"/>
      <c r="D2703" s="353"/>
      <c r="E2703" s="353"/>
      <c r="F2703" s="354"/>
      <c r="G2703" s="353"/>
      <c r="H2703" s="353"/>
      <c r="I2703" s="357"/>
      <c r="J2703" s="356"/>
      <c r="K2703" s="356"/>
      <c r="L2703" s="357"/>
      <c r="M2703" s="356"/>
      <c r="N2703" s="374"/>
      <c r="O2703" s="70">
        <f t="shared" si="185"/>
        <v>0</v>
      </c>
      <c r="P2703" s="70">
        <f t="shared" si="186"/>
        <v>0</v>
      </c>
      <c r="Q2703" s="92" t="str">
        <f t="shared" si="184"/>
        <v/>
      </c>
    </row>
    <row r="2704" spans="1:17" hidden="1" x14ac:dyDescent="0.2">
      <c r="A2704" s="366" t="str">
        <f t="shared" si="183"/>
        <v/>
      </c>
      <c r="B2704" s="351"/>
      <c r="C2704" s="375"/>
      <c r="D2704" s="353"/>
      <c r="E2704" s="353"/>
      <c r="F2704" s="354"/>
      <c r="G2704" s="353"/>
      <c r="H2704" s="353"/>
      <c r="I2704" s="357"/>
      <c r="J2704" s="356"/>
      <c r="K2704" s="356"/>
      <c r="L2704" s="357"/>
      <c r="M2704" s="356"/>
      <c r="N2704" s="374"/>
      <c r="O2704" s="70">
        <f t="shared" si="185"/>
        <v>0</v>
      </c>
      <c r="P2704" s="70">
        <f t="shared" si="186"/>
        <v>0</v>
      </c>
      <c r="Q2704" s="135" t="str">
        <f t="shared" si="184"/>
        <v/>
      </c>
    </row>
    <row r="2705" spans="1:17" hidden="1" x14ac:dyDescent="0.2">
      <c r="A2705" s="366" t="str">
        <f t="shared" si="183"/>
        <v/>
      </c>
      <c r="B2705" s="351"/>
      <c r="C2705" s="375"/>
      <c r="D2705" s="353"/>
      <c r="E2705" s="353"/>
      <c r="F2705" s="354"/>
      <c r="G2705" s="353"/>
      <c r="H2705" s="353"/>
      <c r="I2705" s="357"/>
      <c r="J2705" s="356"/>
      <c r="K2705" s="356"/>
      <c r="L2705" s="357"/>
      <c r="M2705" s="356"/>
      <c r="N2705" s="374"/>
      <c r="O2705" s="319">
        <f t="shared" si="185"/>
        <v>0</v>
      </c>
      <c r="P2705" s="319">
        <f t="shared" si="186"/>
        <v>0</v>
      </c>
      <c r="Q2705" s="320" t="str">
        <f t="shared" si="184"/>
        <v/>
      </c>
    </row>
    <row r="2706" spans="1:17" hidden="1" x14ac:dyDescent="0.2">
      <c r="A2706" s="366" t="str">
        <f t="shared" si="183"/>
        <v/>
      </c>
      <c r="B2706" s="351"/>
      <c r="C2706" s="375"/>
      <c r="D2706" s="353"/>
      <c r="E2706" s="353"/>
      <c r="F2706" s="354"/>
      <c r="G2706" s="353"/>
      <c r="H2706" s="353"/>
      <c r="I2706" s="357"/>
      <c r="J2706" s="356"/>
      <c r="K2706" s="356"/>
      <c r="L2706" s="357"/>
      <c r="M2706" s="356"/>
      <c r="N2706" s="374"/>
      <c r="O2706" s="70">
        <f t="shared" si="185"/>
        <v>0</v>
      </c>
      <c r="P2706" s="70">
        <f t="shared" si="186"/>
        <v>0</v>
      </c>
      <c r="Q2706" s="92" t="str">
        <f t="shared" si="184"/>
        <v/>
      </c>
    </row>
    <row r="2707" spans="1:17" hidden="1" x14ac:dyDescent="0.2">
      <c r="A2707" s="366" t="str">
        <f t="shared" si="183"/>
        <v/>
      </c>
      <c r="B2707" s="351"/>
      <c r="C2707" s="375"/>
      <c r="D2707" s="353"/>
      <c r="E2707" s="353"/>
      <c r="F2707" s="354"/>
      <c r="G2707" s="353"/>
      <c r="H2707" s="353"/>
      <c r="I2707" s="357"/>
      <c r="J2707" s="356"/>
      <c r="K2707" s="356"/>
      <c r="L2707" s="357"/>
      <c r="M2707" s="356"/>
      <c r="N2707" s="374"/>
      <c r="O2707" s="70">
        <f t="shared" si="185"/>
        <v>0</v>
      </c>
      <c r="P2707" s="70">
        <f t="shared" si="186"/>
        <v>0</v>
      </c>
      <c r="Q2707" s="92" t="str">
        <f t="shared" si="184"/>
        <v/>
      </c>
    </row>
    <row r="2708" spans="1:17" hidden="1" x14ac:dyDescent="0.2">
      <c r="A2708" s="366" t="str">
        <f t="shared" si="183"/>
        <v/>
      </c>
      <c r="B2708" s="351"/>
      <c r="C2708" s="375"/>
      <c r="D2708" s="353"/>
      <c r="E2708" s="353"/>
      <c r="F2708" s="354"/>
      <c r="G2708" s="353"/>
      <c r="H2708" s="353"/>
      <c r="I2708" s="357"/>
      <c r="J2708" s="356"/>
      <c r="K2708" s="356"/>
      <c r="L2708" s="357"/>
      <c r="M2708" s="356"/>
      <c r="N2708" s="374"/>
      <c r="O2708" s="70">
        <f t="shared" si="185"/>
        <v>0</v>
      </c>
      <c r="P2708" s="70">
        <f t="shared" si="186"/>
        <v>0</v>
      </c>
      <c r="Q2708" s="135" t="str">
        <f t="shared" si="184"/>
        <v/>
      </c>
    </row>
    <row r="2709" spans="1:17" hidden="1" x14ac:dyDescent="0.2">
      <c r="A2709" s="366" t="str">
        <f t="shared" si="183"/>
        <v/>
      </c>
      <c r="B2709" s="351"/>
      <c r="C2709" s="375"/>
      <c r="D2709" s="353"/>
      <c r="E2709" s="353"/>
      <c r="F2709" s="354"/>
      <c r="G2709" s="353"/>
      <c r="H2709" s="353"/>
      <c r="I2709" s="357"/>
      <c r="J2709" s="356"/>
      <c r="K2709" s="356"/>
      <c r="L2709" s="357"/>
      <c r="M2709" s="356"/>
      <c r="N2709" s="374"/>
      <c r="O2709" s="319">
        <f t="shared" si="185"/>
        <v>0</v>
      </c>
      <c r="P2709" s="319">
        <f t="shared" si="186"/>
        <v>0</v>
      </c>
      <c r="Q2709" s="320" t="str">
        <f t="shared" si="184"/>
        <v/>
      </c>
    </row>
    <row r="2710" spans="1:17" hidden="1" x14ac:dyDescent="0.2">
      <c r="A2710" s="366" t="str">
        <f t="shared" si="183"/>
        <v/>
      </c>
      <c r="B2710" s="351"/>
      <c r="C2710" s="375"/>
      <c r="D2710" s="353"/>
      <c r="E2710" s="353"/>
      <c r="F2710" s="354"/>
      <c r="G2710" s="353"/>
      <c r="H2710" s="353"/>
      <c r="I2710" s="357"/>
      <c r="J2710" s="356"/>
      <c r="K2710" s="356"/>
      <c r="L2710" s="357"/>
      <c r="M2710" s="356"/>
      <c r="N2710" s="374"/>
      <c r="O2710" s="70">
        <f t="shared" si="185"/>
        <v>0</v>
      </c>
      <c r="P2710" s="70">
        <f t="shared" si="186"/>
        <v>0</v>
      </c>
      <c r="Q2710" s="92" t="str">
        <f t="shared" si="184"/>
        <v/>
      </c>
    </row>
    <row r="2711" spans="1:17" hidden="1" x14ac:dyDescent="0.2">
      <c r="A2711" s="366" t="str">
        <f t="shared" si="183"/>
        <v/>
      </c>
      <c r="B2711" s="351"/>
      <c r="C2711" s="375"/>
      <c r="D2711" s="353"/>
      <c r="E2711" s="353"/>
      <c r="F2711" s="354"/>
      <c r="G2711" s="353"/>
      <c r="H2711" s="353"/>
      <c r="I2711" s="357"/>
      <c r="J2711" s="356"/>
      <c r="K2711" s="356"/>
      <c r="L2711" s="357"/>
      <c r="M2711" s="356"/>
      <c r="N2711" s="374"/>
      <c r="O2711" s="70">
        <f t="shared" si="185"/>
        <v>0</v>
      </c>
      <c r="P2711" s="70">
        <f t="shared" si="186"/>
        <v>0</v>
      </c>
      <c r="Q2711" s="92" t="str">
        <f t="shared" si="184"/>
        <v/>
      </c>
    </row>
    <row r="2712" spans="1:17" hidden="1" x14ac:dyDescent="0.2">
      <c r="A2712" s="366" t="str">
        <f t="shared" si="183"/>
        <v/>
      </c>
      <c r="B2712" s="351"/>
      <c r="C2712" s="375"/>
      <c r="D2712" s="353"/>
      <c r="E2712" s="353"/>
      <c r="F2712" s="354"/>
      <c r="G2712" s="353"/>
      <c r="H2712" s="353"/>
      <c r="I2712" s="357"/>
      <c r="J2712" s="356"/>
      <c r="K2712" s="356"/>
      <c r="L2712" s="357"/>
      <c r="M2712" s="356"/>
      <c r="N2712" s="374"/>
      <c r="O2712" s="70">
        <f t="shared" si="185"/>
        <v>0</v>
      </c>
      <c r="P2712" s="70">
        <f t="shared" si="186"/>
        <v>0</v>
      </c>
      <c r="Q2712" s="135" t="str">
        <f t="shared" si="184"/>
        <v/>
      </c>
    </row>
    <row r="2713" spans="1:17" hidden="1" x14ac:dyDescent="0.2">
      <c r="A2713" s="366" t="str">
        <f t="shared" si="183"/>
        <v/>
      </c>
      <c r="B2713" s="351"/>
      <c r="C2713" s="375"/>
      <c r="D2713" s="353"/>
      <c r="E2713" s="353"/>
      <c r="F2713" s="354"/>
      <c r="G2713" s="353"/>
      <c r="H2713" s="353"/>
      <c r="I2713" s="357"/>
      <c r="J2713" s="356"/>
      <c r="K2713" s="356"/>
      <c r="L2713" s="357"/>
      <c r="M2713" s="356"/>
      <c r="N2713" s="374"/>
      <c r="O2713" s="319">
        <f t="shared" si="185"/>
        <v>0</v>
      </c>
      <c r="P2713" s="319">
        <f t="shared" si="186"/>
        <v>0</v>
      </c>
      <c r="Q2713" s="320" t="str">
        <f t="shared" si="184"/>
        <v/>
      </c>
    </row>
    <row r="2714" spans="1:17" hidden="1" x14ac:dyDescent="0.2">
      <c r="A2714" s="366" t="str">
        <f t="shared" si="183"/>
        <v/>
      </c>
      <c r="B2714" s="351"/>
      <c r="C2714" s="375"/>
      <c r="D2714" s="353"/>
      <c r="E2714" s="353"/>
      <c r="F2714" s="354"/>
      <c r="G2714" s="353"/>
      <c r="H2714" s="353"/>
      <c r="I2714" s="357"/>
      <c r="J2714" s="356"/>
      <c r="K2714" s="356"/>
      <c r="L2714" s="357"/>
      <c r="M2714" s="356"/>
      <c r="N2714" s="374"/>
      <c r="O2714" s="70">
        <f t="shared" si="185"/>
        <v>0</v>
      </c>
      <c r="P2714" s="70">
        <f t="shared" si="186"/>
        <v>0</v>
      </c>
      <c r="Q2714" s="92" t="str">
        <f t="shared" si="184"/>
        <v/>
      </c>
    </row>
    <row r="2715" spans="1:17" hidden="1" x14ac:dyDescent="0.2">
      <c r="A2715" s="366" t="str">
        <f t="shared" si="183"/>
        <v/>
      </c>
      <c r="B2715" s="351"/>
      <c r="C2715" s="375"/>
      <c r="D2715" s="353"/>
      <c r="E2715" s="353"/>
      <c r="F2715" s="354"/>
      <c r="G2715" s="353"/>
      <c r="H2715" s="353"/>
      <c r="I2715" s="357"/>
      <c r="J2715" s="356"/>
      <c r="K2715" s="356"/>
      <c r="L2715" s="357"/>
      <c r="M2715" s="356"/>
      <c r="N2715" s="374"/>
      <c r="O2715" s="70">
        <f t="shared" si="185"/>
        <v>0</v>
      </c>
      <c r="P2715" s="70">
        <f t="shared" si="186"/>
        <v>0</v>
      </c>
      <c r="Q2715" s="92" t="str">
        <f t="shared" si="184"/>
        <v/>
      </c>
    </row>
    <row r="2716" spans="1:17" hidden="1" x14ac:dyDescent="0.2">
      <c r="A2716" s="366" t="str">
        <f t="shared" si="183"/>
        <v/>
      </c>
      <c r="B2716" s="351"/>
      <c r="C2716" s="375"/>
      <c r="D2716" s="353"/>
      <c r="E2716" s="353"/>
      <c r="F2716" s="354"/>
      <c r="G2716" s="353"/>
      <c r="H2716" s="353"/>
      <c r="I2716" s="357"/>
      <c r="J2716" s="356"/>
      <c r="K2716" s="356"/>
      <c r="L2716" s="357"/>
      <c r="M2716" s="356"/>
      <c r="N2716" s="374"/>
      <c r="O2716" s="70">
        <f t="shared" si="185"/>
        <v>0</v>
      </c>
      <c r="P2716" s="70">
        <f t="shared" si="186"/>
        <v>0</v>
      </c>
      <c r="Q2716" s="135" t="str">
        <f t="shared" si="184"/>
        <v/>
      </c>
    </row>
    <row r="2717" spans="1:17" hidden="1" x14ac:dyDescent="0.2">
      <c r="A2717" s="366" t="str">
        <f t="shared" si="183"/>
        <v/>
      </c>
      <c r="B2717" s="351"/>
      <c r="C2717" s="375"/>
      <c r="D2717" s="353"/>
      <c r="E2717" s="353"/>
      <c r="F2717" s="354"/>
      <c r="G2717" s="353"/>
      <c r="H2717" s="353"/>
      <c r="I2717" s="357"/>
      <c r="J2717" s="356"/>
      <c r="K2717" s="356"/>
      <c r="L2717" s="357"/>
      <c r="M2717" s="356"/>
      <c r="N2717" s="374"/>
      <c r="O2717" s="319">
        <f t="shared" si="185"/>
        <v>0</v>
      </c>
      <c r="P2717" s="319">
        <f t="shared" si="186"/>
        <v>0</v>
      </c>
      <c r="Q2717" s="320" t="str">
        <f t="shared" si="184"/>
        <v/>
      </c>
    </row>
    <row r="2718" spans="1:17" hidden="1" x14ac:dyDescent="0.2">
      <c r="A2718" s="366" t="str">
        <f t="shared" si="183"/>
        <v/>
      </c>
      <c r="B2718" s="351"/>
      <c r="C2718" s="375"/>
      <c r="D2718" s="353"/>
      <c r="E2718" s="353"/>
      <c r="F2718" s="354"/>
      <c r="G2718" s="353"/>
      <c r="H2718" s="353"/>
      <c r="I2718" s="357"/>
      <c r="J2718" s="356"/>
      <c r="K2718" s="356"/>
      <c r="L2718" s="357"/>
      <c r="M2718" s="356"/>
      <c r="N2718" s="374"/>
      <c r="O2718" s="70">
        <f t="shared" si="185"/>
        <v>0</v>
      </c>
      <c r="P2718" s="70">
        <f t="shared" si="186"/>
        <v>0</v>
      </c>
      <c r="Q2718" s="92" t="str">
        <f t="shared" si="184"/>
        <v/>
      </c>
    </row>
    <row r="2719" spans="1:17" hidden="1" x14ac:dyDescent="0.2">
      <c r="A2719" s="366" t="str">
        <f t="shared" si="183"/>
        <v/>
      </c>
      <c r="B2719" s="351"/>
      <c r="C2719" s="375"/>
      <c r="D2719" s="353"/>
      <c r="E2719" s="353"/>
      <c r="F2719" s="354"/>
      <c r="G2719" s="353"/>
      <c r="H2719" s="353"/>
      <c r="I2719" s="357"/>
      <c r="J2719" s="356"/>
      <c r="K2719" s="356"/>
      <c r="L2719" s="357"/>
      <c r="M2719" s="356"/>
      <c r="N2719" s="374"/>
      <c r="O2719" s="70">
        <f t="shared" si="185"/>
        <v>0</v>
      </c>
      <c r="P2719" s="70">
        <f t="shared" si="186"/>
        <v>0</v>
      </c>
      <c r="Q2719" s="92" t="str">
        <f t="shared" si="184"/>
        <v/>
      </c>
    </row>
    <row r="2720" spans="1:17" hidden="1" x14ac:dyDescent="0.2">
      <c r="A2720" s="366" t="str">
        <f t="shared" si="183"/>
        <v/>
      </c>
      <c r="B2720" s="351"/>
      <c r="C2720" s="375"/>
      <c r="D2720" s="353"/>
      <c r="E2720" s="353"/>
      <c r="F2720" s="354"/>
      <c r="G2720" s="353"/>
      <c r="H2720" s="353"/>
      <c r="I2720" s="357"/>
      <c r="J2720" s="356"/>
      <c r="K2720" s="356"/>
      <c r="L2720" s="357"/>
      <c r="M2720" s="356"/>
      <c r="N2720" s="374"/>
      <c r="O2720" s="70">
        <f t="shared" si="185"/>
        <v>0</v>
      </c>
      <c r="P2720" s="70">
        <f t="shared" si="186"/>
        <v>0</v>
      </c>
      <c r="Q2720" s="135" t="str">
        <f t="shared" si="184"/>
        <v/>
      </c>
    </row>
    <row r="2721" spans="1:17" hidden="1" x14ac:dyDescent="0.2">
      <c r="A2721" s="366" t="str">
        <f t="shared" si="183"/>
        <v/>
      </c>
      <c r="B2721" s="351"/>
      <c r="C2721" s="375"/>
      <c r="D2721" s="353"/>
      <c r="E2721" s="353"/>
      <c r="F2721" s="354"/>
      <c r="G2721" s="353"/>
      <c r="H2721" s="353"/>
      <c r="I2721" s="357"/>
      <c r="J2721" s="356"/>
      <c r="K2721" s="356"/>
      <c r="L2721" s="357"/>
      <c r="M2721" s="356"/>
      <c r="N2721" s="374"/>
      <c r="O2721" s="319">
        <f t="shared" si="185"/>
        <v>0</v>
      </c>
      <c r="P2721" s="319">
        <f t="shared" si="186"/>
        <v>0</v>
      </c>
      <c r="Q2721" s="320" t="str">
        <f t="shared" si="184"/>
        <v/>
      </c>
    </row>
    <row r="2722" spans="1:17" hidden="1" x14ac:dyDescent="0.2">
      <c r="A2722" s="366" t="str">
        <f t="shared" si="183"/>
        <v/>
      </c>
      <c r="B2722" s="351"/>
      <c r="C2722" s="375"/>
      <c r="D2722" s="353"/>
      <c r="E2722" s="353"/>
      <c r="F2722" s="354"/>
      <c r="G2722" s="353"/>
      <c r="H2722" s="353"/>
      <c r="I2722" s="357"/>
      <c r="J2722" s="356"/>
      <c r="K2722" s="356"/>
      <c r="L2722" s="357"/>
      <c r="M2722" s="356"/>
      <c r="N2722" s="374"/>
      <c r="O2722" s="70">
        <f t="shared" si="185"/>
        <v>0</v>
      </c>
      <c r="P2722" s="70">
        <f t="shared" si="186"/>
        <v>0</v>
      </c>
      <c r="Q2722" s="92" t="str">
        <f t="shared" si="184"/>
        <v/>
      </c>
    </row>
    <row r="2723" spans="1:17" hidden="1" x14ac:dyDescent="0.2">
      <c r="A2723" s="366" t="str">
        <f t="shared" ref="A2723:A2786" si="187">IF(B2723="","",ROW()-ROW($A$3))</f>
        <v/>
      </c>
      <c r="B2723" s="351"/>
      <c r="C2723" s="375"/>
      <c r="D2723" s="353"/>
      <c r="E2723" s="353"/>
      <c r="F2723" s="354"/>
      <c r="G2723" s="353"/>
      <c r="H2723" s="353"/>
      <c r="I2723" s="357"/>
      <c r="J2723" s="356"/>
      <c r="K2723" s="356"/>
      <c r="L2723" s="357"/>
      <c r="M2723" s="356"/>
      <c r="N2723" s="374"/>
      <c r="O2723" s="70">
        <f t="shared" si="185"/>
        <v>0</v>
      </c>
      <c r="P2723" s="70">
        <f t="shared" si="186"/>
        <v>0</v>
      </c>
      <c r="Q2723" s="92" t="str">
        <f t="shared" si="184"/>
        <v/>
      </c>
    </row>
    <row r="2724" spans="1:17" hidden="1" x14ac:dyDescent="0.2">
      <c r="A2724" s="366" t="str">
        <f t="shared" si="187"/>
        <v/>
      </c>
      <c r="B2724" s="351"/>
      <c r="C2724" s="375"/>
      <c r="D2724" s="353"/>
      <c r="E2724" s="353"/>
      <c r="F2724" s="354"/>
      <c r="G2724" s="353"/>
      <c r="H2724" s="353"/>
      <c r="I2724" s="357"/>
      <c r="J2724" s="356"/>
      <c r="K2724" s="356"/>
      <c r="L2724" s="357"/>
      <c r="M2724" s="356"/>
      <c r="N2724" s="374"/>
      <c r="O2724" s="70">
        <f t="shared" si="185"/>
        <v>0</v>
      </c>
      <c r="P2724" s="70">
        <f t="shared" si="186"/>
        <v>0</v>
      </c>
      <c r="Q2724" s="135" t="str">
        <f t="shared" si="184"/>
        <v/>
      </c>
    </row>
    <row r="2725" spans="1:17" hidden="1" x14ac:dyDescent="0.2">
      <c r="A2725" s="366" t="str">
        <f t="shared" si="187"/>
        <v/>
      </c>
      <c r="B2725" s="351"/>
      <c r="C2725" s="375"/>
      <c r="D2725" s="353"/>
      <c r="E2725" s="353"/>
      <c r="F2725" s="354"/>
      <c r="G2725" s="353"/>
      <c r="H2725" s="353"/>
      <c r="I2725" s="357"/>
      <c r="J2725" s="356"/>
      <c r="K2725" s="356"/>
      <c r="L2725" s="357"/>
      <c r="M2725" s="356"/>
      <c r="N2725" s="374"/>
      <c r="O2725" s="319">
        <f t="shared" si="185"/>
        <v>0</v>
      </c>
      <c r="P2725" s="319">
        <f t="shared" si="186"/>
        <v>0</v>
      </c>
      <c r="Q2725" s="320" t="str">
        <f t="shared" si="184"/>
        <v/>
      </c>
    </row>
    <row r="2726" spans="1:17" hidden="1" x14ac:dyDescent="0.2">
      <c r="A2726" s="366" t="str">
        <f t="shared" si="187"/>
        <v/>
      </c>
      <c r="B2726" s="351"/>
      <c r="C2726" s="375"/>
      <c r="D2726" s="353"/>
      <c r="E2726" s="353"/>
      <c r="F2726" s="354"/>
      <c r="G2726" s="353"/>
      <c r="H2726" s="353"/>
      <c r="I2726" s="357"/>
      <c r="J2726" s="356"/>
      <c r="K2726" s="356"/>
      <c r="L2726" s="357"/>
      <c r="M2726" s="356"/>
      <c r="N2726" s="374"/>
      <c r="O2726" s="70">
        <f t="shared" si="185"/>
        <v>0</v>
      </c>
      <c r="P2726" s="70">
        <f t="shared" si="186"/>
        <v>0</v>
      </c>
      <c r="Q2726" s="92" t="str">
        <f t="shared" si="184"/>
        <v/>
      </c>
    </row>
    <row r="2727" spans="1:17" hidden="1" x14ac:dyDescent="0.2">
      <c r="A2727" s="366" t="str">
        <f t="shared" si="187"/>
        <v/>
      </c>
      <c r="B2727" s="351"/>
      <c r="C2727" s="375"/>
      <c r="D2727" s="353"/>
      <c r="E2727" s="353"/>
      <c r="F2727" s="354"/>
      <c r="G2727" s="353"/>
      <c r="H2727" s="353"/>
      <c r="I2727" s="357"/>
      <c r="J2727" s="356"/>
      <c r="K2727" s="356"/>
      <c r="L2727" s="357"/>
      <c r="M2727" s="356"/>
      <c r="N2727" s="374"/>
      <c r="O2727" s="70">
        <f t="shared" si="185"/>
        <v>0</v>
      </c>
      <c r="P2727" s="70">
        <f t="shared" si="186"/>
        <v>0</v>
      </c>
      <c r="Q2727" s="92" t="str">
        <f t="shared" si="184"/>
        <v/>
      </c>
    </row>
    <row r="2728" spans="1:17" hidden="1" x14ac:dyDescent="0.2">
      <c r="A2728" s="366" t="str">
        <f t="shared" si="187"/>
        <v/>
      </c>
      <c r="B2728" s="351"/>
      <c r="C2728" s="375"/>
      <c r="D2728" s="353"/>
      <c r="E2728" s="353"/>
      <c r="F2728" s="354"/>
      <c r="G2728" s="353"/>
      <c r="H2728" s="353"/>
      <c r="I2728" s="357"/>
      <c r="J2728" s="356"/>
      <c r="K2728" s="356"/>
      <c r="L2728" s="357"/>
      <c r="M2728" s="356"/>
      <c r="N2728" s="374"/>
      <c r="O2728" s="70">
        <f t="shared" si="185"/>
        <v>0</v>
      </c>
      <c r="P2728" s="70">
        <f t="shared" si="186"/>
        <v>0</v>
      </c>
      <c r="Q2728" s="135" t="str">
        <f t="shared" si="184"/>
        <v/>
      </c>
    </row>
    <row r="2729" spans="1:17" hidden="1" x14ac:dyDescent="0.2">
      <c r="A2729" s="366" t="str">
        <f t="shared" si="187"/>
        <v/>
      </c>
      <c r="B2729" s="351"/>
      <c r="C2729" s="375"/>
      <c r="D2729" s="353"/>
      <c r="E2729" s="353"/>
      <c r="F2729" s="354"/>
      <c r="G2729" s="353"/>
      <c r="H2729" s="353"/>
      <c r="I2729" s="357"/>
      <c r="J2729" s="356"/>
      <c r="K2729" s="356"/>
      <c r="L2729" s="357"/>
      <c r="M2729" s="356"/>
      <c r="N2729" s="374"/>
      <c r="O2729" s="319">
        <f t="shared" si="185"/>
        <v>0</v>
      </c>
      <c r="P2729" s="319">
        <f t="shared" si="186"/>
        <v>0</v>
      </c>
      <c r="Q2729" s="320" t="str">
        <f t="shared" si="184"/>
        <v/>
      </c>
    </row>
    <row r="2730" spans="1:17" hidden="1" x14ac:dyDescent="0.2">
      <c r="A2730" s="366" t="str">
        <f t="shared" si="187"/>
        <v/>
      </c>
      <c r="B2730" s="351"/>
      <c r="C2730" s="375"/>
      <c r="D2730" s="353"/>
      <c r="E2730" s="353"/>
      <c r="F2730" s="354"/>
      <c r="G2730" s="353"/>
      <c r="H2730" s="353"/>
      <c r="I2730" s="357"/>
      <c r="J2730" s="356"/>
      <c r="K2730" s="356"/>
      <c r="L2730" s="357"/>
      <c r="M2730" s="356"/>
      <c r="N2730" s="374"/>
      <c r="O2730" s="70">
        <f t="shared" si="185"/>
        <v>0</v>
      </c>
      <c r="P2730" s="70">
        <f t="shared" si="186"/>
        <v>0</v>
      </c>
      <c r="Q2730" s="92" t="str">
        <f t="shared" si="184"/>
        <v/>
      </c>
    </row>
    <row r="2731" spans="1:17" hidden="1" x14ac:dyDescent="0.2">
      <c r="A2731" s="366" t="str">
        <f t="shared" si="187"/>
        <v/>
      </c>
      <c r="B2731" s="351"/>
      <c r="C2731" s="375"/>
      <c r="D2731" s="353"/>
      <c r="E2731" s="353"/>
      <c r="F2731" s="354"/>
      <c r="G2731" s="353"/>
      <c r="H2731" s="353"/>
      <c r="I2731" s="357"/>
      <c r="J2731" s="356"/>
      <c r="K2731" s="356"/>
      <c r="L2731" s="357"/>
      <c r="M2731" s="356"/>
      <c r="N2731" s="374"/>
      <c r="O2731" s="70">
        <f t="shared" si="185"/>
        <v>0</v>
      </c>
      <c r="P2731" s="70">
        <f t="shared" si="186"/>
        <v>0</v>
      </c>
      <c r="Q2731" s="92" t="str">
        <f t="shared" si="184"/>
        <v/>
      </c>
    </row>
    <row r="2732" spans="1:17" hidden="1" x14ac:dyDescent="0.2">
      <c r="A2732" s="366" t="str">
        <f t="shared" si="187"/>
        <v/>
      </c>
      <c r="B2732" s="351"/>
      <c r="C2732" s="375"/>
      <c r="D2732" s="353"/>
      <c r="E2732" s="353"/>
      <c r="F2732" s="354"/>
      <c r="G2732" s="353"/>
      <c r="H2732" s="353"/>
      <c r="I2732" s="357"/>
      <c r="J2732" s="356"/>
      <c r="K2732" s="356"/>
      <c r="L2732" s="357"/>
      <c r="M2732" s="356"/>
      <c r="N2732" s="374"/>
      <c r="O2732" s="70">
        <f t="shared" si="185"/>
        <v>0</v>
      </c>
      <c r="P2732" s="70">
        <f t="shared" si="186"/>
        <v>0</v>
      </c>
      <c r="Q2732" s="135" t="str">
        <f t="shared" ref="Q2732:Q2795" si="188">SUBSTITUTE(D2732," ","_")</f>
        <v/>
      </c>
    </row>
    <row r="2733" spans="1:17" hidden="1" x14ac:dyDescent="0.2">
      <c r="A2733" s="366" t="str">
        <f t="shared" si="187"/>
        <v/>
      </c>
      <c r="B2733" s="351"/>
      <c r="C2733" s="375"/>
      <c r="D2733" s="353"/>
      <c r="E2733" s="353"/>
      <c r="F2733" s="354"/>
      <c r="G2733" s="353"/>
      <c r="H2733" s="353"/>
      <c r="I2733" s="357"/>
      <c r="J2733" s="356"/>
      <c r="K2733" s="356"/>
      <c r="L2733" s="357"/>
      <c r="M2733" s="356"/>
      <c r="N2733" s="374"/>
      <c r="O2733" s="319">
        <f t="shared" ref="O2733:O2796" si="189">IF(B2733=0,0,IF(YEAR(B2733)=$P$1,MONTH(B2733)-$O$1+1,(YEAR(B2733)-$P$1)*12-$O$1+1+MONTH(B2733)))</f>
        <v>0</v>
      </c>
      <c r="P2733" s="319">
        <f t="shared" ref="P2733:P2796" si="190">IF(C2733=0,0,IF(YEAR(C2733)=$P$1,MONTH(C2733)-$O$1+1,(YEAR(C2733)-$P$1)*12-$O$1+1+MONTH(C2733)))</f>
        <v>0</v>
      </c>
      <c r="Q2733" s="320" t="str">
        <f t="shared" si="188"/>
        <v/>
      </c>
    </row>
    <row r="2734" spans="1:17" hidden="1" x14ac:dyDescent="0.2">
      <c r="A2734" s="366" t="str">
        <f t="shared" si="187"/>
        <v/>
      </c>
      <c r="B2734" s="351"/>
      <c r="C2734" s="375"/>
      <c r="D2734" s="353"/>
      <c r="E2734" s="353"/>
      <c r="F2734" s="354"/>
      <c r="G2734" s="353"/>
      <c r="H2734" s="353"/>
      <c r="I2734" s="357"/>
      <c r="J2734" s="356"/>
      <c r="K2734" s="356"/>
      <c r="L2734" s="357"/>
      <c r="M2734" s="356"/>
      <c r="N2734" s="374"/>
      <c r="O2734" s="70">
        <f t="shared" si="189"/>
        <v>0</v>
      </c>
      <c r="P2734" s="70">
        <f t="shared" si="190"/>
        <v>0</v>
      </c>
      <c r="Q2734" s="92" t="str">
        <f t="shared" si="188"/>
        <v/>
      </c>
    </row>
    <row r="2735" spans="1:17" hidden="1" x14ac:dyDescent="0.2">
      <c r="A2735" s="366" t="str">
        <f t="shared" si="187"/>
        <v/>
      </c>
      <c r="B2735" s="351"/>
      <c r="C2735" s="375"/>
      <c r="D2735" s="353"/>
      <c r="E2735" s="353"/>
      <c r="F2735" s="354"/>
      <c r="G2735" s="353"/>
      <c r="H2735" s="353"/>
      <c r="I2735" s="357"/>
      <c r="J2735" s="356"/>
      <c r="K2735" s="356"/>
      <c r="L2735" s="357"/>
      <c r="M2735" s="356"/>
      <c r="N2735" s="374"/>
      <c r="O2735" s="70">
        <f t="shared" si="189"/>
        <v>0</v>
      </c>
      <c r="P2735" s="70">
        <f t="shared" si="190"/>
        <v>0</v>
      </c>
      <c r="Q2735" s="92" t="str">
        <f t="shared" si="188"/>
        <v/>
      </c>
    </row>
    <row r="2736" spans="1:17" hidden="1" x14ac:dyDescent="0.2">
      <c r="A2736" s="366" t="str">
        <f t="shared" si="187"/>
        <v/>
      </c>
      <c r="B2736" s="351"/>
      <c r="C2736" s="375"/>
      <c r="D2736" s="353"/>
      <c r="E2736" s="353"/>
      <c r="F2736" s="354"/>
      <c r="G2736" s="353"/>
      <c r="H2736" s="353"/>
      <c r="I2736" s="357"/>
      <c r="J2736" s="356"/>
      <c r="K2736" s="356"/>
      <c r="L2736" s="357"/>
      <c r="M2736" s="356"/>
      <c r="N2736" s="374"/>
      <c r="O2736" s="70">
        <f t="shared" si="189"/>
        <v>0</v>
      </c>
      <c r="P2736" s="70">
        <f t="shared" si="190"/>
        <v>0</v>
      </c>
      <c r="Q2736" s="135" t="str">
        <f t="shared" si="188"/>
        <v/>
      </c>
    </row>
    <row r="2737" spans="1:17" hidden="1" x14ac:dyDescent="0.2">
      <c r="A2737" s="366" t="str">
        <f t="shared" si="187"/>
        <v/>
      </c>
      <c r="B2737" s="351"/>
      <c r="C2737" s="375"/>
      <c r="D2737" s="353"/>
      <c r="E2737" s="353"/>
      <c r="F2737" s="354"/>
      <c r="G2737" s="353"/>
      <c r="H2737" s="353"/>
      <c r="I2737" s="357"/>
      <c r="J2737" s="356"/>
      <c r="K2737" s="356"/>
      <c r="L2737" s="357"/>
      <c r="M2737" s="356"/>
      <c r="N2737" s="374"/>
      <c r="O2737" s="319">
        <f t="shared" si="189"/>
        <v>0</v>
      </c>
      <c r="P2737" s="319">
        <f t="shared" si="190"/>
        <v>0</v>
      </c>
      <c r="Q2737" s="320" t="str">
        <f t="shared" si="188"/>
        <v/>
      </c>
    </row>
    <row r="2738" spans="1:17" hidden="1" x14ac:dyDescent="0.2">
      <c r="A2738" s="366" t="str">
        <f t="shared" si="187"/>
        <v/>
      </c>
      <c r="B2738" s="351"/>
      <c r="C2738" s="375"/>
      <c r="D2738" s="353"/>
      <c r="E2738" s="353"/>
      <c r="F2738" s="354"/>
      <c r="G2738" s="353"/>
      <c r="H2738" s="353"/>
      <c r="I2738" s="357"/>
      <c r="J2738" s="356"/>
      <c r="K2738" s="356"/>
      <c r="L2738" s="357"/>
      <c r="M2738" s="356"/>
      <c r="N2738" s="374"/>
      <c r="O2738" s="70">
        <f t="shared" si="189"/>
        <v>0</v>
      </c>
      <c r="P2738" s="70">
        <f t="shared" si="190"/>
        <v>0</v>
      </c>
      <c r="Q2738" s="92" t="str">
        <f t="shared" si="188"/>
        <v/>
      </c>
    </row>
    <row r="2739" spans="1:17" hidden="1" x14ac:dyDescent="0.2">
      <c r="A2739" s="366" t="str">
        <f t="shared" si="187"/>
        <v/>
      </c>
      <c r="B2739" s="351"/>
      <c r="C2739" s="375"/>
      <c r="D2739" s="353"/>
      <c r="E2739" s="353"/>
      <c r="F2739" s="354"/>
      <c r="G2739" s="353"/>
      <c r="H2739" s="353"/>
      <c r="I2739" s="357"/>
      <c r="J2739" s="356"/>
      <c r="K2739" s="356"/>
      <c r="L2739" s="357"/>
      <c r="M2739" s="356"/>
      <c r="N2739" s="374"/>
      <c r="O2739" s="70">
        <f t="shared" si="189"/>
        <v>0</v>
      </c>
      <c r="P2739" s="70">
        <f t="shared" si="190"/>
        <v>0</v>
      </c>
      <c r="Q2739" s="92" t="str">
        <f t="shared" si="188"/>
        <v/>
      </c>
    </row>
    <row r="2740" spans="1:17" hidden="1" x14ac:dyDescent="0.2">
      <c r="A2740" s="366" t="str">
        <f t="shared" si="187"/>
        <v/>
      </c>
      <c r="B2740" s="351"/>
      <c r="C2740" s="375"/>
      <c r="D2740" s="353"/>
      <c r="E2740" s="353"/>
      <c r="F2740" s="354"/>
      <c r="G2740" s="353"/>
      <c r="H2740" s="353"/>
      <c r="I2740" s="357"/>
      <c r="J2740" s="356"/>
      <c r="K2740" s="356"/>
      <c r="L2740" s="357"/>
      <c r="M2740" s="356"/>
      <c r="N2740" s="374"/>
      <c r="O2740" s="70">
        <f t="shared" si="189"/>
        <v>0</v>
      </c>
      <c r="P2740" s="70">
        <f t="shared" si="190"/>
        <v>0</v>
      </c>
      <c r="Q2740" s="135" t="str">
        <f t="shared" si="188"/>
        <v/>
      </c>
    </row>
    <row r="2741" spans="1:17" hidden="1" x14ac:dyDescent="0.2">
      <c r="A2741" s="366" t="str">
        <f t="shared" si="187"/>
        <v/>
      </c>
      <c r="B2741" s="351"/>
      <c r="C2741" s="375"/>
      <c r="D2741" s="353"/>
      <c r="E2741" s="353"/>
      <c r="F2741" s="354"/>
      <c r="G2741" s="353"/>
      <c r="H2741" s="353"/>
      <c r="I2741" s="357"/>
      <c r="J2741" s="356"/>
      <c r="K2741" s="356"/>
      <c r="L2741" s="357"/>
      <c r="M2741" s="356"/>
      <c r="N2741" s="374"/>
      <c r="O2741" s="319">
        <f t="shared" si="189"/>
        <v>0</v>
      </c>
      <c r="P2741" s="319">
        <f t="shared" si="190"/>
        <v>0</v>
      </c>
      <c r="Q2741" s="320" t="str">
        <f t="shared" si="188"/>
        <v/>
      </c>
    </row>
    <row r="2742" spans="1:17" hidden="1" x14ac:dyDescent="0.2">
      <c r="A2742" s="366" t="str">
        <f t="shared" si="187"/>
        <v/>
      </c>
      <c r="B2742" s="351"/>
      <c r="C2742" s="375"/>
      <c r="D2742" s="353"/>
      <c r="E2742" s="353"/>
      <c r="F2742" s="354"/>
      <c r="G2742" s="353"/>
      <c r="H2742" s="353"/>
      <c r="I2742" s="357"/>
      <c r="J2742" s="356"/>
      <c r="K2742" s="356"/>
      <c r="L2742" s="357"/>
      <c r="M2742" s="356"/>
      <c r="N2742" s="374"/>
      <c r="O2742" s="70">
        <f t="shared" si="189"/>
        <v>0</v>
      </c>
      <c r="P2742" s="70">
        <f t="shared" si="190"/>
        <v>0</v>
      </c>
      <c r="Q2742" s="92" t="str">
        <f t="shared" si="188"/>
        <v/>
      </c>
    </row>
    <row r="2743" spans="1:17" hidden="1" x14ac:dyDescent="0.2">
      <c r="A2743" s="366" t="str">
        <f t="shared" si="187"/>
        <v/>
      </c>
      <c r="B2743" s="351"/>
      <c r="C2743" s="375"/>
      <c r="D2743" s="353"/>
      <c r="E2743" s="353"/>
      <c r="F2743" s="354"/>
      <c r="G2743" s="353"/>
      <c r="H2743" s="353"/>
      <c r="I2743" s="357"/>
      <c r="J2743" s="356"/>
      <c r="K2743" s="356"/>
      <c r="L2743" s="357"/>
      <c r="M2743" s="356"/>
      <c r="N2743" s="374"/>
      <c r="O2743" s="70">
        <f t="shared" si="189"/>
        <v>0</v>
      </c>
      <c r="P2743" s="70">
        <f t="shared" si="190"/>
        <v>0</v>
      </c>
      <c r="Q2743" s="92" t="str">
        <f t="shared" si="188"/>
        <v/>
      </c>
    </row>
    <row r="2744" spans="1:17" hidden="1" x14ac:dyDescent="0.2">
      <c r="A2744" s="366" t="str">
        <f t="shared" si="187"/>
        <v/>
      </c>
      <c r="B2744" s="351"/>
      <c r="C2744" s="375"/>
      <c r="D2744" s="353"/>
      <c r="E2744" s="353"/>
      <c r="F2744" s="354"/>
      <c r="G2744" s="353"/>
      <c r="H2744" s="353"/>
      <c r="I2744" s="357"/>
      <c r="J2744" s="356"/>
      <c r="K2744" s="356"/>
      <c r="L2744" s="357"/>
      <c r="M2744" s="356"/>
      <c r="N2744" s="374"/>
      <c r="O2744" s="70">
        <f t="shared" si="189"/>
        <v>0</v>
      </c>
      <c r="P2744" s="70">
        <f t="shared" si="190"/>
        <v>0</v>
      </c>
      <c r="Q2744" s="135" t="str">
        <f t="shared" si="188"/>
        <v/>
      </c>
    </row>
    <row r="2745" spans="1:17" hidden="1" x14ac:dyDescent="0.2">
      <c r="A2745" s="366" t="str">
        <f t="shared" si="187"/>
        <v/>
      </c>
      <c r="B2745" s="351"/>
      <c r="C2745" s="375"/>
      <c r="D2745" s="353"/>
      <c r="E2745" s="353"/>
      <c r="F2745" s="354"/>
      <c r="G2745" s="353"/>
      <c r="H2745" s="353"/>
      <c r="I2745" s="357"/>
      <c r="J2745" s="356"/>
      <c r="K2745" s="356"/>
      <c r="L2745" s="357"/>
      <c r="M2745" s="356"/>
      <c r="N2745" s="374"/>
      <c r="O2745" s="319">
        <f t="shared" si="189"/>
        <v>0</v>
      </c>
      <c r="P2745" s="319">
        <f t="shared" si="190"/>
        <v>0</v>
      </c>
      <c r="Q2745" s="320" t="str">
        <f t="shared" si="188"/>
        <v/>
      </c>
    </row>
    <row r="2746" spans="1:17" hidden="1" x14ac:dyDescent="0.2">
      <c r="A2746" s="366" t="str">
        <f t="shared" si="187"/>
        <v/>
      </c>
      <c r="B2746" s="351"/>
      <c r="C2746" s="375"/>
      <c r="D2746" s="353"/>
      <c r="E2746" s="353"/>
      <c r="F2746" s="354"/>
      <c r="G2746" s="353"/>
      <c r="H2746" s="353"/>
      <c r="I2746" s="357"/>
      <c r="J2746" s="356"/>
      <c r="K2746" s="356"/>
      <c r="L2746" s="357"/>
      <c r="M2746" s="356"/>
      <c r="N2746" s="374"/>
      <c r="O2746" s="70">
        <f t="shared" si="189"/>
        <v>0</v>
      </c>
      <c r="P2746" s="70">
        <f t="shared" si="190"/>
        <v>0</v>
      </c>
      <c r="Q2746" s="92" t="str">
        <f t="shared" si="188"/>
        <v/>
      </c>
    </row>
    <row r="2747" spans="1:17" hidden="1" x14ac:dyDescent="0.2">
      <c r="A2747" s="366" t="str">
        <f t="shared" si="187"/>
        <v/>
      </c>
      <c r="B2747" s="351"/>
      <c r="C2747" s="375"/>
      <c r="D2747" s="353"/>
      <c r="E2747" s="353"/>
      <c r="F2747" s="354"/>
      <c r="G2747" s="353"/>
      <c r="H2747" s="353"/>
      <c r="I2747" s="357"/>
      <c r="J2747" s="356"/>
      <c r="K2747" s="356"/>
      <c r="L2747" s="357"/>
      <c r="M2747" s="356"/>
      <c r="N2747" s="374"/>
      <c r="O2747" s="70">
        <f t="shared" si="189"/>
        <v>0</v>
      </c>
      <c r="P2747" s="70">
        <f t="shared" si="190"/>
        <v>0</v>
      </c>
      <c r="Q2747" s="92" t="str">
        <f t="shared" si="188"/>
        <v/>
      </c>
    </row>
    <row r="2748" spans="1:17" hidden="1" x14ac:dyDescent="0.2">
      <c r="A2748" s="366" t="str">
        <f t="shared" si="187"/>
        <v/>
      </c>
      <c r="B2748" s="351"/>
      <c r="C2748" s="375"/>
      <c r="D2748" s="353"/>
      <c r="E2748" s="353"/>
      <c r="F2748" s="354"/>
      <c r="G2748" s="353"/>
      <c r="H2748" s="353"/>
      <c r="I2748" s="357"/>
      <c r="J2748" s="356"/>
      <c r="K2748" s="356"/>
      <c r="L2748" s="357"/>
      <c r="M2748" s="356"/>
      <c r="N2748" s="374"/>
      <c r="O2748" s="70">
        <f t="shared" si="189"/>
        <v>0</v>
      </c>
      <c r="P2748" s="70">
        <f t="shared" si="190"/>
        <v>0</v>
      </c>
      <c r="Q2748" s="135" t="str">
        <f t="shared" si="188"/>
        <v/>
      </c>
    </row>
    <row r="2749" spans="1:17" hidden="1" x14ac:dyDescent="0.2">
      <c r="A2749" s="366" t="str">
        <f t="shared" si="187"/>
        <v/>
      </c>
      <c r="B2749" s="351"/>
      <c r="C2749" s="375"/>
      <c r="D2749" s="353"/>
      <c r="E2749" s="353"/>
      <c r="F2749" s="354"/>
      <c r="G2749" s="353"/>
      <c r="H2749" s="353"/>
      <c r="I2749" s="357"/>
      <c r="J2749" s="356"/>
      <c r="K2749" s="356"/>
      <c r="L2749" s="357"/>
      <c r="M2749" s="356"/>
      <c r="N2749" s="374"/>
      <c r="O2749" s="319">
        <f t="shared" si="189"/>
        <v>0</v>
      </c>
      <c r="P2749" s="319">
        <f t="shared" si="190"/>
        <v>0</v>
      </c>
      <c r="Q2749" s="320" t="str">
        <f t="shared" si="188"/>
        <v/>
      </c>
    </row>
    <row r="2750" spans="1:17" hidden="1" x14ac:dyDescent="0.2">
      <c r="A2750" s="366" t="str">
        <f t="shared" si="187"/>
        <v/>
      </c>
      <c r="B2750" s="351"/>
      <c r="C2750" s="375"/>
      <c r="D2750" s="353"/>
      <c r="E2750" s="353"/>
      <c r="F2750" s="354"/>
      <c r="G2750" s="353"/>
      <c r="H2750" s="353"/>
      <c r="I2750" s="357"/>
      <c r="J2750" s="356"/>
      <c r="K2750" s="356"/>
      <c r="L2750" s="357"/>
      <c r="M2750" s="356"/>
      <c r="N2750" s="374"/>
      <c r="O2750" s="70">
        <f t="shared" si="189"/>
        <v>0</v>
      </c>
      <c r="P2750" s="70">
        <f t="shared" si="190"/>
        <v>0</v>
      </c>
      <c r="Q2750" s="92" t="str">
        <f t="shared" si="188"/>
        <v/>
      </c>
    </row>
    <row r="2751" spans="1:17" hidden="1" x14ac:dyDescent="0.2">
      <c r="A2751" s="366" t="str">
        <f t="shared" si="187"/>
        <v/>
      </c>
      <c r="B2751" s="351"/>
      <c r="C2751" s="375"/>
      <c r="D2751" s="353"/>
      <c r="E2751" s="353"/>
      <c r="F2751" s="354"/>
      <c r="G2751" s="353"/>
      <c r="H2751" s="353"/>
      <c r="I2751" s="357"/>
      <c r="J2751" s="356"/>
      <c r="K2751" s="356"/>
      <c r="L2751" s="357"/>
      <c r="M2751" s="356"/>
      <c r="N2751" s="374"/>
      <c r="O2751" s="70">
        <f t="shared" si="189"/>
        <v>0</v>
      </c>
      <c r="P2751" s="70">
        <f t="shared" si="190"/>
        <v>0</v>
      </c>
      <c r="Q2751" s="92" t="str">
        <f t="shared" si="188"/>
        <v/>
      </c>
    </row>
    <row r="2752" spans="1:17" hidden="1" x14ac:dyDescent="0.2">
      <c r="A2752" s="366" t="str">
        <f t="shared" si="187"/>
        <v/>
      </c>
      <c r="B2752" s="351"/>
      <c r="C2752" s="375"/>
      <c r="D2752" s="353"/>
      <c r="E2752" s="353"/>
      <c r="F2752" s="354"/>
      <c r="G2752" s="353"/>
      <c r="H2752" s="353"/>
      <c r="I2752" s="357"/>
      <c r="J2752" s="356"/>
      <c r="K2752" s="356"/>
      <c r="L2752" s="357"/>
      <c r="M2752" s="356"/>
      <c r="N2752" s="374"/>
      <c r="O2752" s="70">
        <f t="shared" si="189"/>
        <v>0</v>
      </c>
      <c r="P2752" s="70">
        <f t="shared" si="190"/>
        <v>0</v>
      </c>
      <c r="Q2752" s="135" t="str">
        <f t="shared" si="188"/>
        <v/>
      </c>
    </row>
    <row r="2753" spans="1:17" hidden="1" x14ac:dyDescent="0.2">
      <c r="A2753" s="366" t="str">
        <f t="shared" si="187"/>
        <v/>
      </c>
      <c r="B2753" s="351"/>
      <c r="C2753" s="375"/>
      <c r="D2753" s="353"/>
      <c r="E2753" s="353"/>
      <c r="F2753" s="354"/>
      <c r="G2753" s="353"/>
      <c r="H2753" s="353"/>
      <c r="I2753" s="357"/>
      <c r="J2753" s="356"/>
      <c r="K2753" s="356"/>
      <c r="L2753" s="357"/>
      <c r="M2753" s="356"/>
      <c r="N2753" s="374"/>
      <c r="O2753" s="319">
        <f t="shared" si="189"/>
        <v>0</v>
      </c>
      <c r="P2753" s="319">
        <f t="shared" si="190"/>
        <v>0</v>
      </c>
      <c r="Q2753" s="320" t="str">
        <f t="shared" si="188"/>
        <v/>
      </c>
    </row>
    <row r="2754" spans="1:17" hidden="1" x14ac:dyDescent="0.2">
      <c r="A2754" s="366" t="str">
        <f t="shared" si="187"/>
        <v/>
      </c>
      <c r="B2754" s="351"/>
      <c r="C2754" s="375"/>
      <c r="D2754" s="353"/>
      <c r="E2754" s="353"/>
      <c r="F2754" s="354"/>
      <c r="G2754" s="353"/>
      <c r="H2754" s="353"/>
      <c r="I2754" s="357"/>
      <c r="J2754" s="356"/>
      <c r="K2754" s="356"/>
      <c r="L2754" s="357"/>
      <c r="M2754" s="356"/>
      <c r="N2754" s="374"/>
      <c r="O2754" s="70">
        <f t="shared" si="189"/>
        <v>0</v>
      </c>
      <c r="P2754" s="70">
        <f t="shared" si="190"/>
        <v>0</v>
      </c>
      <c r="Q2754" s="92" t="str">
        <f t="shared" si="188"/>
        <v/>
      </c>
    </row>
    <row r="2755" spans="1:17" hidden="1" x14ac:dyDescent="0.2">
      <c r="A2755" s="366" t="str">
        <f t="shared" si="187"/>
        <v/>
      </c>
      <c r="B2755" s="351"/>
      <c r="C2755" s="375"/>
      <c r="D2755" s="353"/>
      <c r="E2755" s="353"/>
      <c r="F2755" s="354"/>
      <c r="G2755" s="353"/>
      <c r="H2755" s="353"/>
      <c r="I2755" s="357"/>
      <c r="J2755" s="356"/>
      <c r="K2755" s="356"/>
      <c r="L2755" s="357"/>
      <c r="M2755" s="356"/>
      <c r="N2755" s="374"/>
      <c r="O2755" s="70">
        <f t="shared" si="189"/>
        <v>0</v>
      </c>
      <c r="P2755" s="70">
        <f t="shared" si="190"/>
        <v>0</v>
      </c>
      <c r="Q2755" s="92" t="str">
        <f t="shared" si="188"/>
        <v/>
      </c>
    </row>
    <row r="2756" spans="1:17" hidden="1" x14ac:dyDescent="0.2">
      <c r="A2756" s="366" t="str">
        <f t="shared" si="187"/>
        <v/>
      </c>
      <c r="B2756" s="351"/>
      <c r="C2756" s="375"/>
      <c r="D2756" s="353"/>
      <c r="E2756" s="353"/>
      <c r="F2756" s="354"/>
      <c r="G2756" s="353"/>
      <c r="H2756" s="353"/>
      <c r="I2756" s="357"/>
      <c r="J2756" s="356"/>
      <c r="K2756" s="356"/>
      <c r="L2756" s="357"/>
      <c r="M2756" s="356"/>
      <c r="N2756" s="374"/>
      <c r="O2756" s="70">
        <f t="shared" si="189"/>
        <v>0</v>
      </c>
      <c r="P2756" s="70">
        <f t="shared" si="190"/>
        <v>0</v>
      </c>
      <c r="Q2756" s="135" t="str">
        <f t="shared" si="188"/>
        <v/>
      </c>
    </row>
    <row r="2757" spans="1:17" hidden="1" x14ac:dyDescent="0.2">
      <c r="A2757" s="366" t="str">
        <f t="shared" si="187"/>
        <v/>
      </c>
      <c r="B2757" s="351"/>
      <c r="C2757" s="375"/>
      <c r="D2757" s="353"/>
      <c r="E2757" s="353"/>
      <c r="F2757" s="354"/>
      <c r="G2757" s="353"/>
      <c r="H2757" s="353"/>
      <c r="I2757" s="357"/>
      <c r="J2757" s="356"/>
      <c r="K2757" s="356"/>
      <c r="L2757" s="357"/>
      <c r="M2757" s="356"/>
      <c r="N2757" s="374"/>
      <c r="O2757" s="319">
        <f t="shared" si="189"/>
        <v>0</v>
      </c>
      <c r="P2757" s="319">
        <f t="shared" si="190"/>
        <v>0</v>
      </c>
      <c r="Q2757" s="320" t="str">
        <f t="shared" si="188"/>
        <v/>
      </c>
    </row>
    <row r="2758" spans="1:17" hidden="1" x14ac:dyDescent="0.2">
      <c r="A2758" s="366" t="str">
        <f t="shared" si="187"/>
        <v/>
      </c>
      <c r="B2758" s="351"/>
      <c r="C2758" s="375"/>
      <c r="D2758" s="353"/>
      <c r="E2758" s="353"/>
      <c r="F2758" s="354"/>
      <c r="G2758" s="353"/>
      <c r="H2758" s="353"/>
      <c r="I2758" s="357"/>
      <c r="J2758" s="356"/>
      <c r="K2758" s="356"/>
      <c r="L2758" s="357"/>
      <c r="M2758" s="356"/>
      <c r="N2758" s="374"/>
      <c r="O2758" s="70">
        <f t="shared" si="189"/>
        <v>0</v>
      </c>
      <c r="P2758" s="70">
        <f t="shared" si="190"/>
        <v>0</v>
      </c>
      <c r="Q2758" s="92" t="str">
        <f t="shared" si="188"/>
        <v/>
      </c>
    </row>
    <row r="2759" spans="1:17" hidden="1" x14ac:dyDescent="0.2">
      <c r="A2759" s="366" t="str">
        <f t="shared" si="187"/>
        <v/>
      </c>
      <c r="B2759" s="351"/>
      <c r="C2759" s="375"/>
      <c r="D2759" s="353"/>
      <c r="E2759" s="353"/>
      <c r="F2759" s="354"/>
      <c r="G2759" s="353"/>
      <c r="H2759" s="353"/>
      <c r="I2759" s="357"/>
      <c r="J2759" s="356"/>
      <c r="K2759" s="356"/>
      <c r="L2759" s="357"/>
      <c r="M2759" s="356"/>
      <c r="N2759" s="374"/>
      <c r="O2759" s="70">
        <f t="shared" si="189"/>
        <v>0</v>
      </c>
      <c r="P2759" s="70">
        <f t="shared" si="190"/>
        <v>0</v>
      </c>
      <c r="Q2759" s="92" t="str">
        <f t="shared" si="188"/>
        <v/>
      </c>
    </row>
    <row r="2760" spans="1:17" hidden="1" x14ac:dyDescent="0.2">
      <c r="A2760" s="366" t="str">
        <f t="shared" si="187"/>
        <v/>
      </c>
      <c r="B2760" s="351"/>
      <c r="C2760" s="375"/>
      <c r="D2760" s="353"/>
      <c r="E2760" s="353"/>
      <c r="F2760" s="354"/>
      <c r="G2760" s="353"/>
      <c r="H2760" s="353"/>
      <c r="I2760" s="357"/>
      <c r="J2760" s="356"/>
      <c r="K2760" s="356"/>
      <c r="L2760" s="357"/>
      <c r="M2760" s="356"/>
      <c r="N2760" s="374"/>
      <c r="O2760" s="70">
        <f t="shared" si="189"/>
        <v>0</v>
      </c>
      <c r="P2760" s="70">
        <f t="shared" si="190"/>
        <v>0</v>
      </c>
      <c r="Q2760" s="135" t="str">
        <f t="shared" si="188"/>
        <v/>
      </c>
    </row>
    <row r="2761" spans="1:17" hidden="1" x14ac:dyDescent="0.2">
      <c r="A2761" s="366" t="str">
        <f t="shared" si="187"/>
        <v/>
      </c>
      <c r="B2761" s="351"/>
      <c r="C2761" s="375"/>
      <c r="D2761" s="353"/>
      <c r="E2761" s="353"/>
      <c r="F2761" s="354"/>
      <c r="G2761" s="353"/>
      <c r="H2761" s="353"/>
      <c r="I2761" s="357"/>
      <c r="J2761" s="356"/>
      <c r="K2761" s="356"/>
      <c r="L2761" s="357"/>
      <c r="M2761" s="356"/>
      <c r="N2761" s="374"/>
      <c r="O2761" s="319">
        <f t="shared" si="189"/>
        <v>0</v>
      </c>
      <c r="P2761" s="319">
        <f t="shared" si="190"/>
        <v>0</v>
      </c>
      <c r="Q2761" s="320" t="str">
        <f t="shared" si="188"/>
        <v/>
      </c>
    </row>
    <row r="2762" spans="1:17" hidden="1" x14ac:dyDescent="0.2">
      <c r="A2762" s="366" t="str">
        <f t="shared" si="187"/>
        <v/>
      </c>
      <c r="B2762" s="351"/>
      <c r="C2762" s="375"/>
      <c r="D2762" s="353"/>
      <c r="E2762" s="353"/>
      <c r="F2762" s="354"/>
      <c r="G2762" s="353"/>
      <c r="H2762" s="353"/>
      <c r="I2762" s="357"/>
      <c r="J2762" s="356"/>
      <c r="K2762" s="356"/>
      <c r="L2762" s="357"/>
      <c r="M2762" s="356"/>
      <c r="N2762" s="374"/>
      <c r="O2762" s="70">
        <f t="shared" si="189"/>
        <v>0</v>
      </c>
      <c r="P2762" s="70">
        <f t="shared" si="190"/>
        <v>0</v>
      </c>
      <c r="Q2762" s="92" t="str">
        <f t="shared" si="188"/>
        <v/>
      </c>
    </row>
    <row r="2763" spans="1:17" hidden="1" x14ac:dyDescent="0.2">
      <c r="A2763" s="366" t="str">
        <f t="shared" si="187"/>
        <v/>
      </c>
      <c r="B2763" s="351"/>
      <c r="C2763" s="375"/>
      <c r="D2763" s="353"/>
      <c r="E2763" s="353"/>
      <c r="F2763" s="354"/>
      <c r="G2763" s="353"/>
      <c r="H2763" s="353"/>
      <c r="I2763" s="357"/>
      <c r="J2763" s="356"/>
      <c r="K2763" s="356"/>
      <c r="L2763" s="357"/>
      <c r="M2763" s="356"/>
      <c r="N2763" s="374"/>
      <c r="O2763" s="70">
        <f t="shared" si="189"/>
        <v>0</v>
      </c>
      <c r="P2763" s="70">
        <f t="shared" si="190"/>
        <v>0</v>
      </c>
      <c r="Q2763" s="92" t="str">
        <f t="shared" si="188"/>
        <v/>
      </c>
    </row>
    <row r="2764" spans="1:17" hidden="1" x14ac:dyDescent="0.2">
      <c r="A2764" s="366" t="str">
        <f t="shared" si="187"/>
        <v/>
      </c>
      <c r="B2764" s="351"/>
      <c r="C2764" s="375"/>
      <c r="D2764" s="353"/>
      <c r="E2764" s="353"/>
      <c r="F2764" s="354"/>
      <c r="G2764" s="353"/>
      <c r="H2764" s="353"/>
      <c r="I2764" s="357"/>
      <c r="J2764" s="356"/>
      <c r="K2764" s="356"/>
      <c r="L2764" s="357"/>
      <c r="M2764" s="356"/>
      <c r="N2764" s="374"/>
      <c r="O2764" s="70">
        <f t="shared" si="189"/>
        <v>0</v>
      </c>
      <c r="P2764" s="70">
        <f t="shared" si="190"/>
        <v>0</v>
      </c>
      <c r="Q2764" s="135" t="str">
        <f t="shared" si="188"/>
        <v/>
      </c>
    </row>
    <row r="2765" spans="1:17" hidden="1" x14ac:dyDescent="0.2">
      <c r="A2765" s="366" t="str">
        <f t="shared" si="187"/>
        <v/>
      </c>
      <c r="B2765" s="351"/>
      <c r="C2765" s="375"/>
      <c r="D2765" s="353"/>
      <c r="E2765" s="353"/>
      <c r="F2765" s="354"/>
      <c r="G2765" s="353"/>
      <c r="H2765" s="353"/>
      <c r="I2765" s="357"/>
      <c r="J2765" s="356"/>
      <c r="K2765" s="356"/>
      <c r="L2765" s="357"/>
      <c r="M2765" s="356"/>
      <c r="N2765" s="374"/>
      <c r="O2765" s="319">
        <f t="shared" si="189"/>
        <v>0</v>
      </c>
      <c r="P2765" s="319">
        <f t="shared" si="190"/>
        <v>0</v>
      </c>
      <c r="Q2765" s="320" t="str">
        <f t="shared" si="188"/>
        <v/>
      </c>
    </row>
    <row r="2766" spans="1:17" hidden="1" x14ac:dyDescent="0.2">
      <c r="A2766" s="366" t="str">
        <f t="shared" si="187"/>
        <v/>
      </c>
      <c r="B2766" s="351"/>
      <c r="C2766" s="375"/>
      <c r="D2766" s="353"/>
      <c r="E2766" s="353"/>
      <c r="F2766" s="354"/>
      <c r="G2766" s="353"/>
      <c r="H2766" s="353"/>
      <c r="I2766" s="357"/>
      <c r="J2766" s="356"/>
      <c r="K2766" s="356"/>
      <c r="L2766" s="357"/>
      <c r="M2766" s="356"/>
      <c r="N2766" s="374"/>
      <c r="O2766" s="70">
        <f t="shared" si="189"/>
        <v>0</v>
      </c>
      <c r="P2766" s="70">
        <f t="shared" si="190"/>
        <v>0</v>
      </c>
      <c r="Q2766" s="92" t="str">
        <f t="shared" si="188"/>
        <v/>
      </c>
    </row>
    <row r="2767" spans="1:17" hidden="1" x14ac:dyDescent="0.2">
      <c r="A2767" s="366" t="str">
        <f t="shared" si="187"/>
        <v/>
      </c>
      <c r="B2767" s="351"/>
      <c r="C2767" s="375"/>
      <c r="D2767" s="353"/>
      <c r="E2767" s="353"/>
      <c r="F2767" s="354"/>
      <c r="G2767" s="353"/>
      <c r="H2767" s="353"/>
      <c r="I2767" s="357"/>
      <c r="J2767" s="356"/>
      <c r="K2767" s="356"/>
      <c r="L2767" s="357"/>
      <c r="M2767" s="356"/>
      <c r="N2767" s="374"/>
      <c r="O2767" s="70">
        <f t="shared" si="189"/>
        <v>0</v>
      </c>
      <c r="P2767" s="70">
        <f t="shared" si="190"/>
        <v>0</v>
      </c>
      <c r="Q2767" s="92" t="str">
        <f t="shared" si="188"/>
        <v/>
      </c>
    </row>
    <row r="2768" spans="1:17" hidden="1" x14ac:dyDescent="0.2">
      <c r="A2768" s="366" t="str">
        <f t="shared" si="187"/>
        <v/>
      </c>
      <c r="B2768" s="351"/>
      <c r="C2768" s="375"/>
      <c r="D2768" s="353"/>
      <c r="E2768" s="353"/>
      <c r="F2768" s="354"/>
      <c r="G2768" s="353"/>
      <c r="H2768" s="353"/>
      <c r="I2768" s="357"/>
      <c r="J2768" s="356"/>
      <c r="K2768" s="356"/>
      <c r="L2768" s="357"/>
      <c r="M2768" s="356"/>
      <c r="N2768" s="374"/>
      <c r="O2768" s="70">
        <f t="shared" si="189"/>
        <v>0</v>
      </c>
      <c r="P2768" s="70">
        <f t="shared" si="190"/>
        <v>0</v>
      </c>
      <c r="Q2768" s="135" t="str">
        <f t="shared" si="188"/>
        <v/>
      </c>
    </row>
    <row r="2769" spans="1:17" hidden="1" x14ac:dyDescent="0.2">
      <c r="A2769" s="366" t="str">
        <f t="shared" si="187"/>
        <v/>
      </c>
      <c r="B2769" s="351"/>
      <c r="C2769" s="375"/>
      <c r="D2769" s="353"/>
      <c r="E2769" s="353"/>
      <c r="F2769" s="354"/>
      <c r="G2769" s="353"/>
      <c r="H2769" s="353"/>
      <c r="I2769" s="357"/>
      <c r="J2769" s="356"/>
      <c r="K2769" s="356"/>
      <c r="L2769" s="357"/>
      <c r="M2769" s="356"/>
      <c r="N2769" s="374"/>
      <c r="O2769" s="319">
        <f t="shared" si="189"/>
        <v>0</v>
      </c>
      <c r="P2769" s="319">
        <f t="shared" si="190"/>
        <v>0</v>
      </c>
      <c r="Q2769" s="320" t="str">
        <f t="shared" si="188"/>
        <v/>
      </c>
    </row>
    <row r="2770" spans="1:17" hidden="1" x14ac:dyDescent="0.2">
      <c r="A2770" s="366" t="str">
        <f t="shared" si="187"/>
        <v/>
      </c>
      <c r="B2770" s="351"/>
      <c r="C2770" s="375"/>
      <c r="D2770" s="353"/>
      <c r="E2770" s="353"/>
      <c r="F2770" s="354"/>
      <c r="G2770" s="353"/>
      <c r="H2770" s="353"/>
      <c r="I2770" s="357"/>
      <c r="J2770" s="356"/>
      <c r="K2770" s="356"/>
      <c r="L2770" s="357"/>
      <c r="M2770" s="356"/>
      <c r="N2770" s="374"/>
      <c r="O2770" s="70">
        <f t="shared" si="189"/>
        <v>0</v>
      </c>
      <c r="P2770" s="70">
        <f t="shared" si="190"/>
        <v>0</v>
      </c>
      <c r="Q2770" s="92" t="str">
        <f t="shared" si="188"/>
        <v/>
      </c>
    </row>
    <row r="2771" spans="1:17" hidden="1" x14ac:dyDescent="0.2">
      <c r="A2771" s="366" t="str">
        <f t="shared" si="187"/>
        <v/>
      </c>
      <c r="B2771" s="351"/>
      <c r="C2771" s="375"/>
      <c r="D2771" s="353"/>
      <c r="E2771" s="353"/>
      <c r="F2771" s="354"/>
      <c r="G2771" s="353"/>
      <c r="H2771" s="353"/>
      <c r="I2771" s="357"/>
      <c r="J2771" s="356"/>
      <c r="K2771" s="356"/>
      <c r="L2771" s="357"/>
      <c r="M2771" s="356"/>
      <c r="N2771" s="374"/>
      <c r="O2771" s="70">
        <f t="shared" si="189"/>
        <v>0</v>
      </c>
      <c r="P2771" s="70">
        <f t="shared" si="190"/>
        <v>0</v>
      </c>
      <c r="Q2771" s="92" t="str">
        <f t="shared" si="188"/>
        <v/>
      </c>
    </row>
    <row r="2772" spans="1:17" hidden="1" x14ac:dyDescent="0.2">
      <c r="A2772" s="366" t="str">
        <f t="shared" si="187"/>
        <v/>
      </c>
      <c r="B2772" s="351"/>
      <c r="C2772" s="375"/>
      <c r="D2772" s="353"/>
      <c r="E2772" s="353"/>
      <c r="F2772" s="354"/>
      <c r="G2772" s="353"/>
      <c r="H2772" s="353"/>
      <c r="I2772" s="357"/>
      <c r="J2772" s="356"/>
      <c r="K2772" s="356"/>
      <c r="L2772" s="357"/>
      <c r="M2772" s="356"/>
      <c r="N2772" s="374"/>
      <c r="O2772" s="70">
        <f t="shared" si="189"/>
        <v>0</v>
      </c>
      <c r="P2772" s="70">
        <f t="shared" si="190"/>
        <v>0</v>
      </c>
      <c r="Q2772" s="135" t="str">
        <f t="shared" si="188"/>
        <v/>
      </c>
    </row>
    <row r="2773" spans="1:17" hidden="1" x14ac:dyDescent="0.2">
      <c r="A2773" s="366" t="str">
        <f t="shared" si="187"/>
        <v/>
      </c>
      <c r="B2773" s="351"/>
      <c r="C2773" s="375"/>
      <c r="D2773" s="353"/>
      <c r="E2773" s="353"/>
      <c r="F2773" s="354"/>
      <c r="G2773" s="353"/>
      <c r="H2773" s="353"/>
      <c r="I2773" s="357"/>
      <c r="J2773" s="356"/>
      <c r="K2773" s="356"/>
      <c r="L2773" s="357"/>
      <c r="M2773" s="356"/>
      <c r="N2773" s="374"/>
      <c r="O2773" s="319">
        <f t="shared" si="189"/>
        <v>0</v>
      </c>
      <c r="P2773" s="319">
        <f t="shared" si="190"/>
        <v>0</v>
      </c>
      <c r="Q2773" s="320" t="str">
        <f t="shared" si="188"/>
        <v/>
      </c>
    </row>
    <row r="2774" spans="1:17" hidden="1" x14ac:dyDescent="0.2">
      <c r="A2774" s="366" t="str">
        <f t="shared" si="187"/>
        <v/>
      </c>
      <c r="B2774" s="351"/>
      <c r="C2774" s="375"/>
      <c r="D2774" s="353"/>
      <c r="E2774" s="353"/>
      <c r="F2774" s="354"/>
      <c r="G2774" s="353"/>
      <c r="H2774" s="353"/>
      <c r="I2774" s="357"/>
      <c r="J2774" s="356"/>
      <c r="K2774" s="356"/>
      <c r="L2774" s="357"/>
      <c r="M2774" s="356"/>
      <c r="N2774" s="374"/>
      <c r="O2774" s="70">
        <f t="shared" si="189"/>
        <v>0</v>
      </c>
      <c r="P2774" s="70">
        <f t="shared" si="190"/>
        <v>0</v>
      </c>
      <c r="Q2774" s="92" t="str">
        <f t="shared" si="188"/>
        <v/>
      </c>
    </row>
    <row r="2775" spans="1:17" hidden="1" x14ac:dyDescent="0.2">
      <c r="A2775" s="366" t="str">
        <f t="shared" si="187"/>
        <v/>
      </c>
      <c r="B2775" s="351"/>
      <c r="C2775" s="375"/>
      <c r="D2775" s="353"/>
      <c r="E2775" s="353"/>
      <c r="F2775" s="354"/>
      <c r="G2775" s="353"/>
      <c r="H2775" s="353"/>
      <c r="I2775" s="357"/>
      <c r="J2775" s="356"/>
      <c r="K2775" s="356"/>
      <c r="L2775" s="357"/>
      <c r="M2775" s="356"/>
      <c r="N2775" s="374"/>
      <c r="O2775" s="70">
        <f t="shared" si="189"/>
        <v>0</v>
      </c>
      <c r="P2775" s="70">
        <f t="shared" si="190"/>
        <v>0</v>
      </c>
      <c r="Q2775" s="92" t="str">
        <f t="shared" si="188"/>
        <v/>
      </c>
    </row>
    <row r="2776" spans="1:17" hidden="1" x14ac:dyDescent="0.2">
      <c r="A2776" s="366" t="str">
        <f t="shared" si="187"/>
        <v/>
      </c>
      <c r="B2776" s="351"/>
      <c r="C2776" s="375"/>
      <c r="D2776" s="353"/>
      <c r="E2776" s="353"/>
      <c r="F2776" s="354"/>
      <c r="G2776" s="353"/>
      <c r="H2776" s="353"/>
      <c r="I2776" s="357"/>
      <c r="J2776" s="356"/>
      <c r="K2776" s="356"/>
      <c r="L2776" s="357"/>
      <c r="M2776" s="356"/>
      <c r="N2776" s="374"/>
      <c r="O2776" s="70">
        <f t="shared" si="189"/>
        <v>0</v>
      </c>
      <c r="P2776" s="70">
        <f t="shared" si="190"/>
        <v>0</v>
      </c>
      <c r="Q2776" s="135" t="str">
        <f t="shared" si="188"/>
        <v/>
      </c>
    </row>
    <row r="2777" spans="1:17" hidden="1" x14ac:dyDescent="0.2">
      <c r="A2777" s="366" t="str">
        <f t="shared" si="187"/>
        <v/>
      </c>
      <c r="B2777" s="351"/>
      <c r="C2777" s="375"/>
      <c r="D2777" s="353"/>
      <c r="E2777" s="353"/>
      <c r="F2777" s="354"/>
      <c r="G2777" s="353"/>
      <c r="H2777" s="353"/>
      <c r="I2777" s="357"/>
      <c r="J2777" s="356"/>
      <c r="K2777" s="356"/>
      <c r="L2777" s="357"/>
      <c r="M2777" s="356"/>
      <c r="N2777" s="374"/>
      <c r="O2777" s="319">
        <f t="shared" si="189"/>
        <v>0</v>
      </c>
      <c r="P2777" s="319">
        <f t="shared" si="190"/>
        <v>0</v>
      </c>
      <c r="Q2777" s="320" t="str">
        <f t="shared" si="188"/>
        <v/>
      </c>
    </row>
    <row r="2778" spans="1:17" hidden="1" x14ac:dyDescent="0.2">
      <c r="A2778" s="366" t="str">
        <f t="shared" si="187"/>
        <v/>
      </c>
      <c r="B2778" s="351"/>
      <c r="C2778" s="375"/>
      <c r="D2778" s="353"/>
      <c r="E2778" s="353"/>
      <c r="F2778" s="354"/>
      <c r="G2778" s="353"/>
      <c r="H2778" s="353"/>
      <c r="I2778" s="357"/>
      <c r="J2778" s="356"/>
      <c r="K2778" s="356"/>
      <c r="L2778" s="357"/>
      <c r="M2778" s="356"/>
      <c r="N2778" s="374"/>
      <c r="O2778" s="70">
        <f t="shared" si="189"/>
        <v>0</v>
      </c>
      <c r="P2778" s="70">
        <f t="shared" si="190"/>
        <v>0</v>
      </c>
      <c r="Q2778" s="92" t="str">
        <f t="shared" si="188"/>
        <v/>
      </c>
    </row>
    <row r="2779" spans="1:17" hidden="1" x14ac:dyDescent="0.2">
      <c r="A2779" s="366" t="str">
        <f t="shared" si="187"/>
        <v/>
      </c>
      <c r="B2779" s="351"/>
      <c r="C2779" s="375"/>
      <c r="D2779" s="353"/>
      <c r="E2779" s="353"/>
      <c r="F2779" s="354"/>
      <c r="G2779" s="353"/>
      <c r="H2779" s="353"/>
      <c r="I2779" s="357"/>
      <c r="J2779" s="356"/>
      <c r="K2779" s="356"/>
      <c r="L2779" s="357"/>
      <c r="M2779" s="356"/>
      <c r="N2779" s="374"/>
      <c r="O2779" s="70">
        <f t="shared" si="189"/>
        <v>0</v>
      </c>
      <c r="P2779" s="70">
        <f t="shared" si="190"/>
        <v>0</v>
      </c>
      <c r="Q2779" s="92" t="str">
        <f t="shared" si="188"/>
        <v/>
      </c>
    </row>
    <row r="2780" spans="1:17" hidden="1" x14ac:dyDescent="0.2">
      <c r="A2780" s="366" t="str">
        <f t="shared" si="187"/>
        <v/>
      </c>
      <c r="B2780" s="351"/>
      <c r="C2780" s="375"/>
      <c r="D2780" s="353"/>
      <c r="E2780" s="353"/>
      <c r="F2780" s="354"/>
      <c r="G2780" s="353"/>
      <c r="H2780" s="353"/>
      <c r="I2780" s="357"/>
      <c r="J2780" s="356"/>
      <c r="K2780" s="356"/>
      <c r="L2780" s="357"/>
      <c r="M2780" s="356"/>
      <c r="N2780" s="374"/>
      <c r="O2780" s="70">
        <f t="shared" si="189"/>
        <v>0</v>
      </c>
      <c r="P2780" s="70">
        <f t="shared" si="190"/>
        <v>0</v>
      </c>
      <c r="Q2780" s="135" t="str">
        <f t="shared" si="188"/>
        <v/>
      </c>
    </row>
    <row r="2781" spans="1:17" hidden="1" x14ac:dyDescent="0.2">
      <c r="A2781" s="366" t="str">
        <f t="shared" si="187"/>
        <v/>
      </c>
      <c r="B2781" s="351"/>
      <c r="C2781" s="375"/>
      <c r="D2781" s="353"/>
      <c r="E2781" s="353"/>
      <c r="F2781" s="354"/>
      <c r="G2781" s="353"/>
      <c r="H2781" s="353"/>
      <c r="I2781" s="357"/>
      <c r="J2781" s="356"/>
      <c r="K2781" s="356"/>
      <c r="L2781" s="357"/>
      <c r="M2781" s="356"/>
      <c r="N2781" s="374"/>
      <c r="O2781" s="319">
        <f t="shared" si="189"/>
        <v>0</v>
      </c>
      <c r="P2781" s="319">
        <f t="shared" si="190"/>
        <v>0</v>
      </c>
      <c r="Q2781" s="320" t="str">
        <f t="shared" si="188"/>
        <v/>
      </c>
    </row>
    <row r="2782" spans="1:17" hidden="1" x14ac:dyDescent="0.2">
      <c r="A2782" s="366" t="str">
        <f t="shared" si="187"/>
        <v/>
      </c>
      <c r="B2782" s="351"/>
      <c r="C2782" s="375"/>
      <c r="D2782" s="353"/>
      <c r="E2782" s="353"/>
      <c r="F2782" s="354"/>
      <c r="G2782" s="353"/>
      <c r="H2782" s="353"/>
      <c r="I2782" s="357"/>
      <c r="J2782" s="356"/>
      <c r="K2782" s="356"/>
      <c r="L2782" s="357"/>
      <c r="M2782" s="356"/>
      <c r="N2782" s="374"/>
      <c r="O2782" s="70">
        <f t="shared" si="189"/>
        <v>0</v>
      </c>
      <c r="P2782" s="70">
        <f t="shared" si="190"/>
        <v>0</v>
      </c>
      <c r="Q2782" s="92" t="str">
        <f t="shared" si="188"/>
        <v/>
      </c>
    </row>
    <row r="2783" spans="1:17" hidden="1" x14ac:dyDescent="0.2">
      <c r="A2783" s="366" t="str">
        <f t="shared" si="187"/>
        <v/>
      </c>
      <c r="B2783" s="351"/>
      <c r="C2783" s="375"/>
      <c r="D2783" s="353"/>
      <c r="E2783" s="353"/>
      <c r="F2783" s="354"/>
      <c r="G2783" s="353"/>
      <c r="H2783" s="353"/>
      <c r="I2783" s="357"/>
      <c r="J2783" s="356"/>
      <c r="K2783" s="356"/>
      <c r="L2783" s="357"/>
      <c r="M2783" s="356"/>
      <c r="N2783" s="374"/>
      <c r="O2783" s="70">
        <f t="shared" si="189"/>
        <v>0</v>
      </c>
      <c r="P2783" s="70">
        <f t="shared" si="190"/>
        <v>0</v>
      </c>
      <c r="Q2783" s="92" t="str">
        <f t="shared" si="188"/>
        <v/>
      </c>
    </row>
    <row r="2784" spans="1:17" hidden="1" x14ac:dyDescent="0.2">
      <c r="A2784" s="366" t="str">
        <f t="shared" si="187"/>
        <v/>
      </c>
      <c r="B2784" s="351"/>
      <c r="C2784" s="375"/>
      <c r="D2784" s="353"/>
      <c r="E2784" s="353"/>
      <c r="F2784" s="354"/>
      <c r="G2784" s="353"/>
      <c r="H2784" s="353"/>
      <c r="I2784" s="357"/>
      <c r="J2784" s="356"/>
      <c r="K2784" s="356"/>
      <c r="L2784" s="357"/>
      <c r="M2784" s="356"/>
      <c r="N2784" s="374"/>
      <c r="O2784" s="70">
        <f t="shared" si="189"/>
        <v>0</v>
      </c>
      <c r="P2784" s="70">
        <f t="shared" si="190"/>
        <v>0</v>
      </c>
      <c r="Q2784" s="135" t="str">
        <f t="shared" si="188"/>
        <v/>
      </c>
    </row>
    <row r="2785" spans="1:17" hidden="1" x14ac:dyDescent="0.2">
      <c r="A2785" s="366" t="str">
        <f t="shared" si="187"/>
        <v/>
      </c>
      <c r="B2785" s="351"/>
      <c r="C2785" s="375"/>
      <c r="D2785" s="353"/>
      <c r="E2785" s="353"/>
      <c r="F2785" s="354"/>
      <c r="G2785" s="353"/>
      <c r="H2785" s="353"/>
      <c r="I2785" s="357"/>
      <c r="J2785" s="356"/>
      <c r="K2785" s="356"/>
      <c r="L2785" s="357"/>
      <c r="M2785" s="356"/>
      <c r="N2785" s="374"/>
      <c r="O2785" s="319">
        <f t="shared" si="189"/>
        <v>0</v>
      </c>
      <c r="P2785" s="319">
        <f t="shared" si="190"/>
        <v>0</v>
      </c>
      <c r="Q2785" s="320" t="str">
        <f t="shared" si="188"/>
        <v/>
      </c>
    </row>
    <row r="2786" spans="1:17" hidden="1" x14ac:dyDescent="0.2">
      <c r="A2786" s="366" t="str">
        <f t="shared" si="187"/>
        <v/>
      </c>
      <c r="B2786" s="351"/>
      <c r="C2786" s="375"/>
      <c r="D2786" s="353"/>
      <c r="E2786" s="353"/>
      <c r="F2786" s="354"/>
      <c r="G2786" s="353"/>
      <c r="H2786" s="353"/>
      <c r="I2786" s="357"/>
      <c r="J2786" s="356"/>
      <c r="K2786" s="356"/>
      <c r="L2786" s="357"/>
      <c r="M2786" s="356"/>
      <c r="N2786" s="374"/>
      <c r="O2786" s="70">
        <f t="shared" si="189"/>
        <v>0</v>
      </c>
      <c r="P2786" s="70">
        <f t="shared" si="190"/>
        <v>0</v>
      </c>
      <c r="Q2786" s="92" t="str">
        <f t="shared" si="188"/>
        <v/>
      </c>
    </row>
    <row r="2787" spans="1:17" hidden="1" x14ac:dyDescent="0.2">
      <c r="A2787" s="366" t="str">
        <f t="shared" ref="A2787:A2850" si="191">IF(B2787="","",ROW()-ROW($A$3))</f>
        <v/>
      </c>
      <c r="B2787" s="351"/>
      <c r="C2787" s="375"/>
      <c r="D2787" s="353"/>
      <c r="E2787" s="353"/>
      <c r="F2787" s="354"/>
      <c r="G2787" s="353"/>
      <c r="H2787" s="353"/>
      <c r="I2787" s="357"/>
      <c r="J2787" s="356"/>
      <c r="K2787" s="356"/>
      <c r="L2787" s="357"/>
      <c r="M2787" s="356"/>
      <c r="N2787" s="374"/>
      <c r="O2787" s="70">
        <f t="shared" si="189"/>
        <v>0</v>
      </c>
      <c r="P2787" s="70">
        <f t="shared" si="190"/>
        <v>0</v>
      </c>
      <c r="Q2787" s="92" t="str">
        <f t="shared" si="188"/>
        <v/>
      </c>
    </row>
    <row r="2788" spans="1:17" hidden="1" x14ac:dyDescent="0.2">
      <c r="A2788" s="366" t="str">
        <f t="shared" si="191"/>
        <v/>
      </c>
      <c r="B2788" s="351"/>
      <c r="C2788" s="375"/>
      <c r="D2788" s="353"/>
      <c r="E2788" s="353"/>
      <c r="F2788" s="354"/>
      <c r="G2788" s="353"/>
      <c r="H2788" s="353"/>
      <c r="I2788" s="357"/>
      <c r="J2788" s="356"/>
      <c r="K2788" s="356"/>
      <c r="L2788" s="357"/>
      <c r="M2788" s="356"/>
      <c r="N2788" s="374"/>
      <c r="O2788" s="70">
        <f t="shared" si="189"/>
        <v>0</v>
      </c>
      <c r="P2788" s="70">
        <f t="shared" si="190"/>
        <v>0</v>
      </c>
      <c r="Q2788" s="135" t="str">
        <f t="shared" si="188"/>
        <v/>
      </c>
    </row>
    <row r="2789" spans="1:17" hidden="1" x14ac:dyDescent="0.2">
      <c r="A2789" s="366" t="str">
        <f t="shared" si="191"/>
        <v/>
      </c>
      <c r="B2789" s="351"/>
      <c r="C2789" s="375"/>
      <c r="D2789" s="353"/>
      <c r="E2789" s="353"/>
      <c r="F2789" s="354"/>
      <c r="G2789" s="353"/>
      <c r="H2789" s="353"/>
      <c r="I2789" s="357"/>
      <c r="J2789" s="356"/>
      <c r="K2789" s="356"/>
      <c r="L2789" s="357"/>
      <c r="M2789" s="356"/>
      <c r="N2789" s="374"/>
      <c r="O2789" s="319">
        <f t="shared" si="189"/>
        <v>0</v>
      </c>
      <c r="P2789" s="319">
        <f t="shared" si="190"/>
        <v>0</v>
      </c>
      <c r="Q2789" s="320" t="str">
        <f t="shared" si="188"/>
        <v/>
      </c>
    </row>
    <row r="2790" spans="1:17" hidden="1" x14ac:dyDescent="0.2">
      <c r="A2790" s="366" t="str">
        <f t="shared" si="191"/>
        <v/>
      </c>
      <c r="B2790" s="351"/>
      <c r="C2790" s="375"/>
      <c r="D2790" s="353"/>
      <c r="E2790" s="353"/>
      <c r="F2790" s="354"/>
      <c r="G2790" s="353"/>
      <c r="H2790" s="353"/>
      <c r="I2790" s="357"/>
      <c r="J2790" s="356"/>
      <c r="K2790" s="356"/>
      <c r="L2790" s="357"/>
      <c r="M2790" s="356"/>
      <c r="N2790" s="374"/>
      <c r="O2790" s="70">
        <f t="shared" si="189"/>
        <v>0</v>
      </c>
      <c r="P2790" s="70">
        <f t="shared" si="190"/>
        <v>0</v>
      </c>
      <c r="Q2790" s="92" t="str">
        <f t="shared" si="188"/>
        <v/>
      </c>
    </row>
    <row r="2791" spans="1:17" hidden="1" x14ac:dyDescent="0.2">
      <c r="A2791" s="366" t="str">
        <f t="shared" si="191"/>
        <v/>
      </c>
      <c r="B2791" s="351"/>
      <c r="C2791" s="375"/>
      <c r="D2791" s="353"/>
      <c r="E2791" s="353"/>
      <c r="F2791" s="354"/>
      <c r="G2791" s="353"/>
      <c r="H2791" s="353"/>
      <c r="I2791" s="357"/>
      <c r="J2791" s="356"/>
      <c r="K2791" s="356"/>
      <c r="L2791" s="357"/>
      <c r="M2791" s="356"/>
      <c r="N2791" s="374"/>
      <c r="O2791" s="70">
        <f t="shared" si="189"/>
        <v>0</v>
      </c>
      <c r="P2791" s="70">
        <f t="shared" si="190"/>
        <v>0</v>
      </c>
      <c r="Q2791" s="92" t="str">
        <f t="shared" si="188"/>
        <v/>
      </c>
    </row>
    <row r="2792" spans="1:17" hidden="1" x14ac:dyDescent="0.2">
      <c r="A2792" s="366" t="str">
        <f t="shared" si="191"/>
        <v/>
      </c>
      <c r="B2792" s="351"/>
      <c r="C2792" s="375"/>
      <c r="D2792" s="353"/>
      <c r="E2792" s="353"/>
      <c r="F2792" s="354"/>
      <c r="G2792" s="353"/>
      <c r="H2792" s="353"/>
      <c r="I2792" s="357"/>
      <c r="J2792" s="356"/>
      <c r="K2792" s="356"/>
      <c r="L2792" s="357"/>
      <c r="M2792" s="356"/>
      <c r="N2792" s="374"/>
      <c r="O2792" s="70">
        <f t="shared" si="189"/>
        <v>0</v>
      </c>
      <c r="P2792" s="70">
        <f t="shared" si="190"/>
        <v>0</v>
      </c>
      <c r="Q2792" s="135" t="str">
        <f t="shared" si="188"/>
        <v/>
      </c>
    </row>
    <row r="2793" spans="1:17" hidden="1" x14ac:dyDescent="0.2">
      <c r="A2793" s="366" t="str">
        <f t="shared" si="191"/>
        <v/>
      </c>
      <c r="B2793" s="351"/>
      <c r="C2793" s="375"/>
      <c r="D2793" s="353"/>
      <c r="E2793" s="353"/>
      <c r="F2793" s="354"/>
      <c r="G2793" s="353"/>
      <c r="H2793" s="353"/>
      <c r="I2793" s="357"/>
      <c r="J2793" s="356"/>
      <c r="K2793" s="356"/>
      <c r="L2793" s="357"/>
      <c r="M2793" s="356"/>
      <c r="N2793" s="374"/>
      <c r="O2793" s="319">
        <f t="shared" si="189"/>
        <v>0</v>
      </c>
      <c r="P2793" s="319">
        <f t="shared" si="190"/>
        <v>0</v>
      </c>
      <c r="Q2793" s="320" t="str">
        <f t="shared" si="188"/>
        <v/>
      </c>
    </row>
    <row r="2794" spans="1:17" hidden="1" x14ac:dyDescent="0.2">
      <c r="A2794" s="366" t="str">
        <f t="shared" si="191"/>
        <v/>
      </c>
      <c r="B2794" s="351"/>
      <c r="C2794" s="375"/>
      <c r="D2794" s="353"/>
      <c r="E2794" s="353"/>
      <c r="F2794" s="354"/>
      <c r="G2794" s="353"/>
      <c r="H2794" s="353"/>
      <c r="I2794" s="357"/>
      <c r="J2794" s="356"/>
      <c r="K2794" s="356"/>
      <c r="L2794" s="357"/>
      <c r="M2794" s="356"/>
      <c r="N2794" s="374"/>
      <c r="O2794" s="70">
        <f t="shared" si="189"/>
        <v>0</v>
      </c>
      <c r="P2794" s="70">
        <f t="shared" si="190"/>
        <v>0</v>
      </c>
      <c r="Q2794" s="92" t="str">
        <f t="shared" si="188"/>
        <v/>
      </c>
    </row>
    <row r="2795" spans="1:17" hidden="1" x14ac:dyDescent="0.2">
      <c r="A2795" s="366" t="str">
        <f t="shared" si="191"/>
        <v/>
      </c>
      <c r="B2795" s="351"/>
      <c r="C2795" s="375"/>
      <c r="D2795" s="353"/>
      <c r="E2795" s="353"/>
      <c r="F2795" s="354"/>
      <c r="G2795" s="353"/>
      <c r="H2795" s="353"/>
      <c r="I2795" s="357"/>
      <c r="J2795" s="356"/>
      <c r="K2795" s="356"/>
      <c r="L2795" s="357"/>
      <c r="M2795" s="356"/>
      <c r="N2795" s="374"/>
      <c r="O2795" s="70">
        <f t="shared" si="189"/>
        <v>0</v>
      </c>
      <c r="P2795" s="70">
        <f t="shared" si="190"/>
        <v>0</v>
      </c>
      <c r="Q2795" s="92" t="str">
        <f t="shared" si="188"/>
        <v/>
      </c>
    </row>
    <row r="2796" spans="1:17" hidden="1" x14ac:dyDescent="0.2">
      <c r="A2796" s="366" t="str">
        <f t="shared" si="191"/>
        <v/>
      </c>
      <c r="B2796" s="351"/>
      <c r="C2796" s="375"/>
      <c r="D2796" s="353"/>
      <c r="E2796" s="353"/>
      <c r="F2796" s="354"/>
      <c r="G2796" s="353"/>
      <c r="H2796" s="353"/>
      <c r="I2796" s="357"/>
      <c r="J2796" s="356"/>
      <c r="K2796" s="356"/>
      <c r="L2796" s="357"/>
      <c r="M2796" s="356"/>
      <c r="N2796" s="374"/>
      <c r="O2796" s="70">
        <f t="shared" si="189"/>
        <v>0</v>
      </c>
      <c r="P2796" s="70">
        <f t="shared" si="190"/>
        <v>0</v>
      </c>
      <c r="Q2796" s="135" t="str">
        <f t="shared" ref="Q2796:Q2859" si="192">SUBSTITUTE(D2796," ","_")</f>
        <v/>
      </c>
    </row>
    <row r="2797" spans="1:17" hidden="1" x14ac:dyDescent="0.2">
      <c r="A2797" s="366" t="str">
        <f t="shared" si="191"/>
        <v/>
      </c>
      <c r="B2797" s="351"/>
      <c r="C2797" s="375"/>
      <c r="D2797" s="353"/>
      <c r="E2797" s="353"/>
      <c r="F2797" s="354"/>
      <c r="G2797" s="353"/>
      <c r="H2797" s="353"/>
      <c r="I2797" s="357"/>
      <c r="J2797" s="356"/>
      <c r="K2797" s="356"/>
      <c r="L2797" s="357"/>
      <c r="M2797" s="356"/>
      <c r="N2797" s="374"/>
      <c r="O2797" s="319">
        <f t="shared" ref="O2797:O2860" si="193">IF(B2797=0,0,IF(YEAR(B2797)=$P$1,MONTH(B2797)-$O$1+1,(YEAR(B2797)-$P$1)*12-$O$1+1+MONTH(B2797)))</f>
        <v>0</v>
      </c>
      <c r="P2797" s="319">
        <f t="shared" ref="P2797:P2860" si="194">IF(C2797=0,0,IF(YEAR(C2797)=$P$1,MONTH(C2797)-$O$1+1,(YEAR(C2797)-$P$1)*12-$O$1+1+MONTH(C2797)))</f>
        <v>0</v>
      </c>
      <c r="Q2797" s="320" t="str">
        <f t="shared" si="192"/>
        <v/>
      </c>
    </row>
    <row r="2798" spans="1:17" hidden="1" x14ac:dyDescent="0.2">
      <c r="A2798" s="366" t="str">
        <f t="shared" si="191"/>
        <v/>
      </c>
      <c r="B2798" s="351"/>
      <c r="C2798" s="375"/>
      <c r="D2798" s="353"/>
      <c r="E2798" s="353"/>
      <c r="F2798" s="354"/>
      <c r="G2798" s="353"/>
      <c r="H2798" s="353"/>
      <c r="I2798" s="357"/>
      <c r="J2798" s="356"/>
      <c r="K2798" s="356"/>
      <c r="L2798" s="357"/>
      <c r="M2798" s="356"/>
      <c r="N2798" s="374"/>
      <c r="O2798" s="70">
        <f t="shared" si="193"/>
        <v>0</v>
      </c>
      <c r="P2798" s="70">
        <f t="shared" si="194"/>
        <v>0</v>
      </c>
      <c r="Q2798" s="92" t="str">
        <f t="shared" si="192"/>
        <v/>
      </c>
    </row>
    <row r="2799" spans="1:17" hidden="1" x14ac:dyDescent="0.2">
      <c r="A2799" s="366" t="str">
        <f t="shared" si="191"/>
        <v/>
      </c>
      <c r="B2799" s="351"/>
      <c r="C2799" s="375"/>
      <c r="D2799" s="353"/>
      <c r="E2799" s="353"/>
      <c r="F2799" s="354"/>
      <c r="G2799" s="353"/>
      <c r="H2799" s="353"/>
      <c r="I2799" s="357"/>
      <c r="J2799" s="356"/>
      <c r="K2799" s="356"/>
      <c r="L2799" s="357"/>
      <c r="M2799" s="356"/>
      <c r="N2799" s="374"/>
      <c r="O2799" s="70">
        <f t="shared" si="193"/>
        <v>0</v>
      </c>
      <c r="P2799" s="70">
        <f t="shared" si="194"/>
        <v>0</v>
      </c>
      <c r="Q2799" s="92" t="str">
        <f t="shared" si="192"/>
        <v/>
      </c>
    </row>
    <row r="2800" spans="1:17" hidden="1" x14ac:dyDescent="0.2">
      <c r="A2800" s="366" t="str">
        <f t="shared" si="191"/>
        <v/>
      </c>
      <c r="B2800" s="351"/>
      <c r="C2800" s="375"/>
      <c r="D2800" s="353"/>
      <c r="E2800" s="353"/>
      <c r="F2800" s="354"/>
      <c r="G2800" s="353"/>
      <c r="H2800" s="353"/>
      <c r="I2800" s="357"/>
      <c r="J2800" s="356"/>
      <c r="K2800" s="356"/>
      <c r="L2800" s="357"/>
      <c r="M2800" s="356"/>
      <c r="N2800" s="374"/>
      <c r="O2800" s="70">
        <f t="shared" si="193"/>
        <v>0</v>
      </c>
      <c r="P2800" s="70">
        <f t="shared" si="194"/>
        <v>0</v>
      </c>
      <c r="Q2800" s="135" t="str">
        <f t="shared" si="192"/>
        <v/>
      </c>
    </row>
    <row r="2801" spans="1:17" hidden="1" x14ac:dyDescent="0.2">
      <c r="A2801" s="366" t="str">
        <f t="shared" si="191"/>
        <v/>
      </c>
      <c r="B2801" s="351"/>
      <c r="C2801" s="375"/>
      <c r="D2801" s="353"/>
      <c r="E2801" s="353"/>
      <c r="F2801" s="354"/>
      <c r="G2801" s="353"/>
      <c r="H2801" s="353"/>
      <c r="I2801" s="357"/>
      <c r="J2801" s="356"/>
      <c r="K2801" s="356"/>
      <c r="L2801" s="357"/>
      <c r="M2801" s="356"/>
      <c r="N2801" s="374"/>
      <c r="O2801" s="319">
        <f t="shared" si="193"/>
        <v>0</v>
      </c>
      <c r="P2801" s="319">
        <f t="shared" si="194"/>
        <v>0</v>
      </c>
      <c r="Q2801" s="320" t="str">
        <f t="shared" si="192"/>
        <v/>
      </c>
    </row>
    <row r="2802" spans="1:17" hidden="1" x14ac:dyDescent="0.2">
      <c r="A2802" s="366" t="str">
        <f t="shared" si="191"/>
        <v/>
      </c>
      <c r="B2802" s="351"/>
      <c r="C2802" s="375"/>
      <c r="D2802" s="353"/>
      <c r="E2802" s="353"/>
      <c r="F2802" s="354"/>
      <c r="G2802" s="353"/>
      <c r="H2802" s="353"/>
      <c r="I2802" s="357"/>
      <c r="J2802" s="356"/>
      <c r="K2802" s="356"/>
      <c r="L2802" s="357"/>
      <c r="M2802" s="356"/>
      <c r="N2802" s="374"/>
      <c r="O2802" s="70">
        <f t="shared" si="193"/>
        <v>0</v>
      </c>
      <c r="P2802" s="70">
        <f t="shared" si="194"/>
        <v>0</v>
      </c>
      <c r="Q2802" s="92" t="str">
        <f t="shared" si="192"/>
        <v/>
      </c>
    </row>
    <row r="2803" spans="1:17" hidden="1" x14ac:dyDescent="0.2">
      <c r="A2803" s="366" t="str">
        <f t="shared" si="191"/>
        <v/>
      </c>
      <c r="B2803" s="351"/>
      <c r="C2803" s="375"/>
      <c r="D2803" s="353"/>
      <c r="E2803" s="353"/>
      <c r="F2803" s="354"/>
      <c r="G2803" s="353"/>
      <c r="H2803" s="353"/>
      <c r="I2803" s="357"/>
      <c r="J2803" s="356"/>
      <c r="K2803" s="356"/>
      <c r="L2803" s="357"/>
      <c r="M2803" s="356"/>
      <c r="N2803" s="374"/>
      <c r="O2803" s="70">
        <f t="shared" si="193"/>
        <v>0</v>
      </c>
      <c r="P2803" s="70">
        <f t="shared" si="194"/>
        <v>0</v>
      </c>
      <c r="Q2803" s="92" t="str">
        <f t="shared" si="192"/>
        <v/>
      </c>
    </row>
    <row r="2804" spans="1:17" hidden="1" x14ac:dyDescent="0.2">
      <c r="A2804" s="366" t="str">
        <f t="shared" si="191"/>
        <v/>
      </c>
      <c r="B2804" s="351"/>
      <c r="C2804" s="375"/>
      <c r="D2804" s="353"/>
      <c r="E2804" s="353"/>
      <c r="F2804" s="354"/>
      <c r="G2804" s="353"/>
      <c r="H2804" s="353"/>
      <c r="I2804" s="357"/>
      <c r="J2804" s="356"/>
      <c r="K2804" s="356"/>
      <c r="L2804" s="357"/>
      <c r="M2804" s="356"/>
      <c r="N2804" s="374"/>
      <c r="O2804" s="70">
        <f t="shared" si="193"/>
        <v>0</v>
      </c>
      <c r="P2804" s="70">
        <f t="shared" si="194"/>
        <v>0</v>
      </c>
      <c r="Q2804" s="135" t="str">
        <f t="shared" si="192"/>
        <v/>
      </c>
    </row>
    <row r="2805" spans="1:17" hidden="1" x14ac:dyDescent="0.2">
      <c r="A2805" s="366" t="str">
        <f t="shared" si="191"/>
        <v/>
      </c>
      <c r="B2805" s="351"/>
      <c r="C2805" s="375"/>
      <c r="D2805" s="353"/>
      <c r="E2805" s="353"/>
      <c r="F2805" s="354"/>
      <c r="G2805" s="353"/>
      <c r="H2805" s="353"/>
      <c r="I2805" s="357"/>
      <c r="J2805" s="356"/>
      <c r="K2805" s="356"/>
      <c r="L2805" s="357"/>
      <c r="M2805" s="356"/>
      <c r="N2805" s="374"/>
      <c r="O2805" s="319">
        <f t="shared" si="193"/>
        <v>0</v>
      </c>
      <c r="P2805" s="319">
        <f t="shared" si="194"/>
        <v>0</v>
      </c>
      <c r="Q2805" s="320" t="str">
        <f t="shared" si="192"/>
        <v/>
      </c>
    </row>
    <row r="2806" spans="1:17" hidden="1" x14ac:dyDescent="0.2">
      <c r="A2806" s="366" t="str">
        <f t="shared" si="191"/>
        <v/>
      </c>
      <c r="B2806" s="351"/>
      <c r="C2806" s="375"/>
      <c r="D2806" s="353"/>
      <c r="E2806" s="353"/>
      <c r="F2806" s="354"/>
      <c r="G2806" s="353"/>
      <c r="H2806" s="353"/>
      <c r="I2806" s="357"/>
      <c r="J2806" s="356"/>
      <c r="K2806" s="356"/>
      <c r="L2806" s="357"/>
      <c r="M2806" s="356"/>
      <c r="N2806" s="374"/>
      <c r="O2806" s="70">
        <f t="shared" si="193"/>
        <v>0</v>
      </c>
      <c r="P2806" s="70">
        <f t="shared" si="194"/>
        <v>0</v>
      </c>
      <c r="Q2806" s="92" t="str">
        <f t="shared" si="192"/>
        <v/>
      </c>
    </row>
    <row r="2807" spans="1:17" hidden="1" x14ac:dyDescent="0.2">
      <c r="A2807" s="366" t="str">
        <f t="shared" si="191"/>
        <v/>
      </c>
      <c r="B2807" s="351"/>
      <c r="C2807" s="375"/>
      <c r="D2807" s="353"/>
      <c r="E2807" s="353"/>
      <c r="F2807" s="354"/>
      <c r="G2807" s="353"/>
      <c r="H2807" s="353"/>
      <c r="I2807" s="357"/>
      <c r="J2807" s="356"/>
      <c r="K2807" s="356"/>
      <c r="L2807" s="357"/>
      <c r="M2807" s="356"/>
      <c r="N2807" s="374"/>
      <c r="O2807" s="70">
        <f t="shared" si="193"/>
        <v>0</v>
      </c>
      <c r="P2807" s="70">
        <f t="shared" si="194"/>
        <v>0</v>
      </c>
      <c r="Q2807" s="92" t="str">
        <f t="shared" si="192"/>
        <v/>
      </c>
    </row>
    <row r="2808" spans="1:17" hidden="1" x14ac:dyDescent="0.2">
      <c r="A2808" s="366" t="str">
        <f t="shared" si="191"/>
        <v/>
      </c>
      <c r="B2808" s="351"/>
      <c r="C2808" s="375"/>
      <c r="D2808" s="353"/>
      <c r="E2808" s="353"/>
      <c r="F2808" s="354"/>
      <c r="G2808" s="353"/>
      <c r="H2808" s="353"/>
      <c r="I2808" s="357"/>
      <c r="J2808" s="356"/>
      <c r="K2808" s="356"/>
      <c r="L2808" s="357"/>
      <c r="M2808" s="356"/>
      <c r="N2808" s="374"/>
      <c r="O2808" s="70">
        <f t="shared" si="193"/>
        <v>0</v>
      </c>
      <c r="P2808" s="70">
        <f t="shared" si="194"/>
        <v>0</v>
      </c>
      <c r="Q2808" s="135" t="str">
        <f t="shared" si="192"/>
        <v/>
      </c>
    </row>
    <row r="2809" spans="1:17" hidden="1" x14ac:dyDescent="0.2">
      <c r="A2809" s="366" t="str">
        <f t="shared" si="191"/>
        <v/>
      </c>
      <c r="B2809" s="351"/>
      <c r="C2809" s="375"/>
      <c r="D2809" s="353"/>
      <c r="E2809" s="353"/>
      <c r="F2809" s="354"/>
      <c r="G2809" s="353"/>
      <c r="H2809" s="353"/>
      <c r="I2809" s="357"/>
      <c r="J2809" s="356"/>
      <c r="K2809" s="356"/>
      <c r="L2809" s="357"/>
      <c r="M2809" s="356"/>
      <c r="N2809" s="374"/>
      <c r="O2809" s="319">
        <f t="shared" si="193"/>
        <v>0</v>
      </c>
      <c r="P2809" s="319">
        <f t="shared" si="194"/>
        <v>0</v>
      </c>
      <c r="Q2809" s="320" t="str">
        <f t="shared" si="192"/>
        <v/>
      </c>
    </row>
    <row r="2810" spans="1:17" hidden="1" x14ac:dyDescent="0.2">
      <c r="A2810" s="366" t="str">
        <f t="shared" si="191"/>
        <v/>
      </c>
      <c r="B2810" s="351"/>
      <c r="C2810" s="375"/>
      <c r="D2810" s="353"/>
      <c r="E2810" s="353"/>
      <c r="F2810" s="354"/>
      <c r="G2810" s="353"/>
      <c r="H2810" s="353"/>
      <c r="I2810" s="357"/>
      <c r="J2810" s="356"/>
      <c r="K2810" s="356"/>
      <c r="L2810" s="357"/>
      <c r="M2810" s="356"/>
      <c r="N2810" s="374"/>
      <c r="O2810" s="70">
        <f t="shared" si="193"/>
        <v>0</v>
      </c>
      <c r="P2810" s="70">
        <f t="shared" si="194"/>
        <v>0</v>
      </c>
      <c r="Q2810" s="92" t="str">
        <f t="shared" si="192"/>
        <v/>
      </c>
    </row>
    <row r="2811" spans="1:17" hidden="1" x14ac:dyDescent="0.2">
      <c r="A2811" s="366" t="str">
        <f t="shared" si="191"/>
        <v/>
      </c>
      <c r="B2811" s="351"/>
      <c r="C2811" s="375"/>
      <c r="D2811" s="353"/>
      <c r="E2811" s="353"/>
      <c r="F2811" s="354"/>
      <c r="G2811" s="353"/>
      <c r="H2811" s="353"/>
      <c r="I2811" s="357"/>
      <c r="J2811" s="356"/>
      <c r="K2811" s="356"/>
      <c r="L2811" s="357"/>
      <c r="M2811" s="356"/>
      <c r="N2811" s="374"/>
      <c r="O2811" s="70">
        <f t="shared" si="193"/>
        <v>0</v>
      </c>
      <c r="P2811" s="70">
        <f t="shared" si="194"/>
        <v>0</v>
      </c>
      <c r="Q2811" s="92" t="str">
        <f t="shared" si="192"/>
        <v/>
      </c>
    </row>
    <row r="2812" spans="1:17" hidden="1" x14ac:dyDescent="0.2">
      <c r="A2812" s="366" t="str">
        <f t="shared" si="191"/>
        <v/>
      </c>
      <c r="B2812" s="351"/>
      <c r="C2812" s="375"/>
      <c r="D2812" s="353"/>
      <c r="E2812" s="353"/>
      <c r="F2812" s="354"/>
      <c r="G2812" s="353"/>
      <c r="H2812" s="353"/>
      <c r="I2812" s="357"/>
      <c r="J2812" s="356"/>
      <c r="K2812" s="356"/>
      <c r="L2812" s="357"/>
      <c r="M2812" s="356"/>
      <c r="N2812" s="374"/>
      <c r="O2812" s="70">
        <f t="shared" si="193"/>
        <v>0</v>
      </c>
      <c r="P2812" s="70">
        <f t="shared" si="194"/>
        <v>0</v>
      </c>
      <c r="Q2812" s="135" t="str">
        <f t="shared" si="192"/>
        <v/>
      </c>
    </row>
    <row r="2813" spans="1:17" hidden="1" x14ac:dyDescent="0.2">
      <c r="A2813" s="366" t="str">
        <f t="shared" si="191"/>
        <v/>
      </c>
      <c r="B2813" s="351"/>
      <c r="C2813" s="375"/>
      <c r="D2813" s="353"/>
      <c r="E2813" s="353"/>
      <c r="F2813" s="354"/>
      <c r="G2813" s="353"/>
      <c r="H2813" s="353"/>
      <c r="I2813" s="357"/>
      <c r="J2813" s="356"/>
      <c r="K2813" s="356"/>
      <c r="L2813" s="357"/>
      <c r="M2813" s="356"/>
      <c r="N2813" s="374"/>
      <c r="O2813" s="319">
        <f t="shared" si="193"/>
        <v>0</v>
      </c>
      <c r="P2813" s="319">
        <f t="shared" si="194"/>
        <v>0</v>
      </c>
      <c r="Q2813" s="320" t="str">
        <f t="shared" si="192"/>
        <v/>
      </c>
    </row>
    <row r="2814" spans="1:17" hidden="1" x14ac:dyDescent="0.2">
      <c r="A2814" s="366" t="str">
        <f t="shared" si="191"/>
        <v/>
      </c>
      <c r="B2814" s="351"/>
      <c r="C2814" s="375"/>
      <c r="D2814" s="353"/>
      <c r="E2814" s="353"/>
      <c r="F2814" s="354"/>
      <c r="G2814" s="353"/>
      <c r="H2814" s="353"/>
      <c r="I2814" s="357"/>
      <c r="J2814" s="356"/>
      <c r="K2814" s="356"/>
      <c r="L2814" s="357"/>
      <c r="M2814" s="356"/>
      <c r="N2814" s="374"/>
      <c r="O2814" s="70">
        <f t="shared" si="193"/>
        <v>0</v>
      </c>
      <c r="P2814" s="70">
        <f t="shared" si="194"/>
        <v>0</v>
      </c>
      <c r="Q2814" s="92" t="str">
        <f t="shared" si="192"/>
        <v/>
      </c>
    </row>
    <row r="2815" spans="1:17" hidden="1" x14ac:dyDescent="0.2">
      <c r="A2815" s="366" t="str">
        <f t="shared" si="191"/>
        <v/>
      </c>
      <c r="B2815" s="351"/>
      <c r="C2815" s="375"/>
      <c r="D2815" s="353"/>
      <c r="E2815" s="353"/>
      <c r="F2815" s="354"/>
      <c r="G2815" s="353"/>
      <c r="H2815" s="353"/>
      <c r="I2815" s="357"/>
      <c r="J2815" s="356"/>
      <c r="K2815" s="356"/>
      <c r="L2815" s="357"/>
      <c r="M2815" s="356"/>
      <c r="N2815" s="374"/>
      <c r="O2815" s="70">
        <f t="shared" si="193"/>
        <v>0</v>
      </c>
      <c r="P2815" s="70">
        <f t="shared" si="194"/>
        <v>0</v>
      </c>
      <c r="Q2815" s="92" t="str">
        <f t="shared" si="192"/>
        <v/>
      </c>
    </row>
    <row r="2816" spans="1:17" hidden="1" x14ac:dyDescent="0.2">
      <c r="A2816" s="366" t="str">
        <f t="shared" si="191"/>
        <v/>
      </c>
      <c r="B2816" s="351"/>
      <c r="C2816" s="375"/>
      <c r="D2816" s="353"/>
      <c r="E2816" s="353"/>
      <c r="F2816" s="354"/>
      <c r="G2816" s="353"/>
      <c r="H2816" s="353"/>
      <c r="I2816" s="357"/>
      <c r="J2816" s="356"/>
      <c r="K2816" s="356"/>
      <c r="L2816" s="357"/>
      <c r="M2816" s="356"/>
      <c r="N2816" s="374"/>
      <c r="O2816" s="70">
        <f t="shared" si="193"/>
        <v>0</v>
      </c>
      <c r="P2816" s="70">
        <f t="shared" si="194"/>
        <v>0</v>
      </c>
      <c r="Q2816" s="135" t="str">
        <f t="shared" si="192"/>
        <v/>
      </c>
    </row>
    <row r="2817" spans="1:17" hidden="1" x14ac:dyDescent="0.2">
      <c r="A2817" s="366" t="str">
        <f t="shared" si="191"/>
        <v/>
      </c>
      <c r="B2817" s="351"/>
      <c r="C2817" s="375"/>
      <c r="D2817" s="353"/>
      <c r="E2817" s="353"/>
      <c r="F2817" s="354"/>
      <c r="G2817" s="353"/>
      <c r="H2817" s="353"/>
      <c r="I2817" s="357"/>
      <c r="J2817" s="356"/>
      <c r="K2817" s="356"/>
      <c r="L2817" s="357"/>
      <c r="M2817" s="356"/>
      <c r="N2817" s="374"/>
      <c r="O2817" s="319">
        <f t="shared" si="193"/>
        <v>0</v>
      </c>
      <c r="P2817" s="319">
        <f t="shared" si="194"/>
        <v>0</v>
      </c>
      <c r="Q2817" s="320" t="str">
        <f t="shared" si="192"/>
        <v/>
      </c>
    </row>
    <row r="2818" spans="1:17" hidden="1" x14ac:dyDescent="0.2">
      <c r="A2818" s="366" t="str">
        <f t="shared" si="191"/>
        <v/>
      </c>
      <c r="B2818" s="351"/>
      <c r="C2818" s="375"/>
      <c r="D2818" s="353"/>
      <c r="E2818" s="353"/>
      <c r="F2818" s="354"/>
      <c r="G2818" s="353"/>
      <c r="H2818" s="353"/>
      <c r="I2818" s="357"/>
      <c r="J2818" s="356"/>
      <c r="K2818" s="356"/>
      <c r="L2818" s="357"/>
      <c r="M2818" s="356"/>
      <c r="N2818" s="374"/>
      <c r="O2818" s="70">
        <f t="shared" si="193"/>
        <v>0</v>
      </c>
      <c r="P2818" s="70">
        <f t="shared" si="194"/>
        <v>0</v>
      </c>
      <c r="Q2818" s="92" t="str">
        <f t="shared" si="192"/>
        <v/>
      </c>
    </row>
    <row r="2819" spans="1:17" hidden="1" x14ac:dyDescent="0.2">
      <c r="A2819" s="366" t="str">
        <f t="shared" si="191"/>
        <v/>
      </c>
      <c r="B2819" s="351"/>
      <c r="C2819" s="375"/>
      <c r="D2819" s="353"/>
      <c r="E2819" s="353"/>
      <c r="F2819" s="354"/>
      <c r="G2819" s="353"/>
      <c r="H2819" s="353"/>
      <c r="I2819" s="357"/>
      <c r="J2819" s="356"/>
      <c r="K2819" s="356"/>
      <c r="L2819" s="357"/>
      <c r="M2819" s="356"/>
      <c r="N2819" s="374"/>
      <c r="O2819" s="70">
        <f t="shared" si="193"/>
        <v>0</v>
      </c>
      <c r="P2819" s="70">
        <f t="shared" si="194"/>
        <v>0</v>
      </c>
      <c r="Q2819" s="92" t="str">
        <f t="shared" si="192"/>
        <v/>
      </c>
    </row>
    <row r="2820" spans="1:17" hidden="1" x14ac:dyDescent="0.2">
      <c r="A2820" s="366" t="str">
        <f t="shared" si="191"/>
        <v/>
      </c>
      <c r="B2820" s="351"/>
      <c r="C2820" s="375"/>
      <c r="D2820" s="353"/>
      <c r="E2820" s="353"/>
      <c r="F2820" s="354"/>
      <c r="G2820" s="353"/>
      <c r="H2820" s="353"/>
      <c r="I2820" s="357"/>
      <c r="J2820" s="356"/>
      <c r="K2820" s="356"/>
      <c r="L2820" s="357"/>
      <c r="M2820" s="356"/>
      <c r="N2820" s="374"/>
      <c r="O2820" s="70">
        <f t="shared" si="193"/>
        <v>0</v>
      </c>
      <c r="P2820" s="70">
        <f t="shared" si="194"/>
        <v>0</v>
      </c>
      <c r="Q2820" s="135" t="str">
        <f t="shared" si="192"/>
        <v/>
      </c>
    </row>
    <row r="2821" spans="1:17" hidden="1" x14ac:dyDescent="0.2">
      <c r="A2821" s="366" t="str">
        <f t="shared" si="191"/>
        <v/>
      </c>
      <c r="B2821" s="351"/>
      <c r="C2821" s="375"/>
      <c r="D2821" s="353"/>
      <c r="E2821" s="353"/>
      <c r="F2821" s="354"/>
      <c r="G2821" s="353"/>
      <c r="H2821" s="353"/>
      <c r="I2821" s="357"/>
      <c r="J2821" s="356"/>
      <c r="K2821" s="356"/>
      <c r="L2821" s="357"/>
      <c r="M2821" s="356"/>
      <c r="N2821" s="374"/>
      <c r="O2821" s="319">
        <f t="shared" si="193"/>
        <v>0</v>
      </c>
      <c r="P2821" s="319">
        <f t="shared" si="194"/>
        <v>0</v>
      </c>
      <c r="Q2821" s="320" t="str">
        <f t="shared" si="192"/>
        <v/>
      </c>
    </row>
    <row r="2822" spans="1:17" hidden="1" x14ac:dyDescent="0.2">
      <c r="A2822" s="366" t="str">
        <f t="shared" si="191"/>
        <v/>
      </c>
      <c r="B2822" s="351"/>
      <c r="C2822" s="375"/>
      <c r="D2822" s="353"/>
      <c r="E2822" s="353"/>
      <c r="F2822" s="354"/>
      <c r="G2822" s="353"/>
      <c r="H2822" s="353"/>
      <c r="I2822" s="357"/>
      <c r="J2822" s="356"/>
      <c r="K2822" s="356"/>
      <c r="L2822" s="357"/>
      <c r="M2822" s="356"/>
      <c r="N2822" s="374"/>
      <c r="O2822" s="70">
        <f t="shared" si="193"/>
        <v>0</v>
      </c>
      <c r="P2822" s="70">
        <f t="shared" si="194"/>
        <v>0</v>
      </c>
      <c r="Q2822" s="92" t="str">
        <f t="shared" si="192"/>
        <v/>
      </c>
    </row>
    <row r="2823" spans="1:17" hidden="1" x14ac:dyDescent="0.2">
      <c r="A2823" s="366" t="str">
        <f t="shared" si="191"/>
        <v/>
      </c>
      <c r="B2823" s="351"/>
      <c r="C2823" s="375"/>
      <c r="D2823" s="353"/>
      <c r="E2823" s="353"/>
      <c r="F2823" s="354"/>
      <c r="G2823" s="353"/>
      <c r="H2823" s="353"/>
      <c r="I2823" s="357"/>
      <c r="J2823" s="356"/>
      <c r="K2823" s="356"/>
      <c r="L2823" s="357"/>
      <c r="M2823" s="356"/>
      <c r="N2823" s="374"/>
      <c r="O2823" s="70">
        <f t="shared" si="193"/>
        <v>0</v>
      </c>
      <c r="P2823" s="70">
        <f t="shared" si="194"/>
        <v>0</v>
      </c>
      <c r="Q2823" s="92" t="str">
        <f t="shared" si="192"/>
        <v/>
      </c>
    </row>
    <row r="2824" spans="1:17" hidden="1" x14ac:dyDescent="0.2">
      <c r="A2824" s="366" t="str">
        <f t="shared" si="191"/>
        <v/>
      </c>
      <c r="B2824" s="351"/>
      <c r="C2824" s="375"/>
      <c r="D2824" s="353"/>
      <c r="E2824" s="353"/>
      <c r="F2824" s="354"/>
      <c r="G2824" s="353"/>
      <c r="H2824" s="353"/>
      <c r="I2824" s="357"/>
      <c r="J2824" s="356"/>
      <c r="K2824" s="356"/>
      <c r="L2824" s="357"/>
      <c r="M2824" s="356"/>
      <c r="N2824" s="374"/>
      <c r="O2824" s="70">
        <f t="shared" si="193"/>
        <v>0</v>
      </c>
      <c r="P2824" s="70">
        <f t="shared" si="194"/>
        <v>0</v>
      </c>
      <c r="Q2824" s="135" t="str">
        <f t="shared" si="192"/>
        <v/>
      </c>
    </row>
    <row r="2825" spans="1:17" hidden="1" x14ac:dyDescent="0.2">
      <c r="A2825" s="366" t="str">
        <f t="shared" si="191"/>
        <v/>
      </c>
      <c r="B2825" s="351"/>
      <c r="C2825" s="375"/>
      <c r="D2825" s="353"/>
      <c r="E2825" s="353"/>
      <c r="F2825" s="354"/>
      <c r="G2825" s="353"/>
      <c r="H2825" s="353"/>
      <c r="I2825" s="357"/>
      <c r="J2825" s="356"/>
      <c r="K2825" s="356"/>
      <c r="L2825" s="357"/>
      <c r="M2825" s="356"/>
      <c r="N2825" s="374"/>
      <c r="O2825" s="319">
        <f t="shared" si="193"/>
        <v>0</v>
      </c>
      <c r="P2825" s="319">
        <f t="shared" si="194"/>
        <v>0</v>
      </c>
      <c r="Q2825" s="320" t="str">
        <f t="shared" si="192"/>
        <v/>
      </c>
    </row>
    <row r="2826" spans="1:17" hidden="1" x14ac:dyDescent="0.2">
      <c r="A2826" s="366" t="str">
        <f t="shared" si="191"/>
        <v/>
      </c>
      <c r="B2826" s="351"/>
      <c r="C2826" s="375"/>
      <c r="D2826" s="353"/>
      <c r="E2826" s="353"/>
      <c r="F2826" s="354"/>
      <c r="G2826" s="353"/>
      <c r="H2826" s="353"/>
      <c r="I2826" s="357"/>
      <c r="J2826" s="356"/>
      <c r="K2826" s="356"/>
      <c r="L2826" s="357"/>
      <c r="M2826" s="356"/>
      <c r="N2826" s="374"/>
      <c r="O2826" s="70">
        <f t="shared" si="193"/>
        <v>0</v>
      </c>
      <c r="P2826" s="70">
        <f t="shared" si="194"/>
        <v>0</v>
      </c>
      <c r="Q2826" s="92" t="str">
        <f t="shared" si="192"/>
        <v/>
      </c>
    </row>
    <row r="2827" spans="1:17" hidden="1" x14ac:dyDescent="0.2">
      <c r="A2827" s="366" t="str">
        <f t="shared" si="191"/>
        <v/>
      </c>
      <c r="B2827" s="351"/>
      <c r="C2827" s="375"/>
      <c r="D2827" s="353"/>
      <c r="E2827" s="353"/>
      <c r="F2827" s="354"/>
      <c r="G2827" s="353"/>
      <c r="H2827" s="353"/>
      <c r="I2827" s="357"/>
      <c r="J2827" s="356"/>
      <c r="K2827" s="356"/>
      <c r="L2827" s="357"/>
      <c r="M2827" s="356"/>
      <c r="N2827" s="374"/>
      <c r="O2827" s="70">
        <f t="shared" si="193"/>
        <v>0</v>
      </c>
      <c r="P2827" s="70">
        <f t="shared" si="194"/>
        <v>0</v>
      </c>
      <c r="Q2827" s="92" t="str">
        <f t="shared" si="192"/>
        <v/>
      </c>
    </row>
    <row r="2828" spans="1:17" hidden="1" x14ac:dyDescent="0.2">
      <c r="A2828" s="366" t="str">
        <f t="shared" si="191"/>
        <v/>
      </c>
      <c r="B2828" s="351"/>
      <c r="C2828" s="375"/>
      <c r="D2828" s="353"/>
      <c r="E2828" s="353"/>
      <c r="F2828" s="354"/>
      <c r="G2828" s="353"/>
      <c r="H2828" s="353"/>
      <c r="I2828" s="357"/>
      <c r="J2828" s="356"/>
      <c r="K2828" s="356"/>
      <c r="L2828" s="357"/>
      <c r="M2828" s="356"/>
      <c r="N2828" s="374"/>
      <c r="O2828" s="70">
        <f t="shared" si="193"/>
        <v>0</v>
      </c>
      <c r="P2828" s="70">
        <f t="shared" si="194"/>
        <v>0</v>
      </c>
      <c r="Q2828" s="135" t="str">
        <f t="shared" si="192"/>
        <v/>
      </c>
    </row>
    <row r="2829" spans="1:17" hidden="1" x14ac:dyDescent="0.2">
      <c r="A2829" s="366" t="str">
        <f t="shared" si="191"/>
        <v/>
      </c>
      <c r="B2829" s="351"/>
      <c r="C2829" s="375"/>
      <c r="D2829" s="353"/>
      <c r="E2829" s="353"/>
      <c r="F2829" s="354"/>
      <c r="G2829" s="353"/>
      <c r="H2829" s="353"/>
      <c r="I2829" s="357"/>
      <c r="J2829" s="356"/>
      <c r="K2829" s="356"/>
      <c r="L2829" s="357"/>
      <c r="M2829" s="356"/>
      <c r="N2829" s="374"/>
      <c r="O2829" s="319">
        <f t="shared" si="193"/>
        <v>0</v>
      </c>
      <c r="P2829" s="319">
        <f t="shared" si="194"/>
        <v>0</v>
      </c>
      <c r="Q2829" s="320" t="str">
        <f t="shared" si="192"/>
        <v/>
      </c>
    </row>
    <row r="2830" spans="1:17" hidden="1" x14ac:dyDescent="0.2">
      <c r="A2830" s="366" t="str">
        <f t="shared" si="191"/>
        <v/>
      </c>
      <c r="B2830" s="351"/>
      <c r="C2830" s="375"/>
      <c r="D2830" s="353"/>
      <c r="E2830" s="353"/>
      <c r="F2830" s="354"/>
      <c r="G2830" s="353"/>
      <c r="H2830" s="353"/>
      <c r="I2830" s="357"/>
      <c r="J2830" s="356"/>
      <c r="K2830" s="356"/>
      <c r="L2830" s="357"/>
      <c r="M2830" s="356"/>
      <c r="N2830" s="374"/>
      <c r="O2830" s="70">
        <f t="shared" si="193"/>
        <v>0</v>
      </c>
      <c r="P2830" s="70">
        <f t="shared" si="194"/>
        <v>0</v>
      </c>
      <c r="Q2830" s="92" t="str">
        <f t="shared" si="192"/>
        <v/>
      </c>
    </row>
    <row r="2831" spans="1:17" hidden="1" x14ac:dyDescent="0.2">
      <c r="A2831" s="366" t="str">
        <f t="shared" si="191"/>
        <v/>
      </c>
      <c r="B2831" s="351"/>
      <c r="C2831" s="375"/>
      <c r="D2831" s="353"/>
      <c r="E2831" s="353"/>
      <c r="F2831" s="354"/>
      <c r="G2831" s="353"/>
      <c r="H2831" s="353"/>
      <c r="I2831" s="357"/>
      <c r="J2831" s="356"/>
      <c r="K2831" s="356"/>
      <c r="L2831" s="357"/>
      <c r="M2831" s="356"/>
      <c r="N2831" s="374"/>
      <c r="O2831" s="70">
        <f t="shared" si="193"/>
        <v>0</v>
      </c>
      <c r="P2831" s="70">
        <f t="shared" si="194"/>
        <v>0</v>
      </c>
      <c r="Q2831" s="92" t="str">
        <f t="shared" si="192"/>
        <v/>
      </c>
    </row>
    <row r="2832" spans="1:17" hidden="1" x14ac:dyDescent="0.2">
      <c r="A2832" s="366" t="str">
        <f t="shared" si="191"/>
        <v/>
      </c>
      <c r="B2832" s="351"/>
      <c r="C2832" s="375"/>
      <c r="D2832" s="353"/>
      <c r="E2832" s="353"/>
      <c r="F2832" s="354"/>
      <c r="G2832" s="353"/>
      <c r="H2832" s="353"/>
      <c r="I2832" s="357"/>
      <c r="J2832" s="356"/>
      <c r="K2832" s="356"/>
      <c r="L2832" s="357"/>
      <c r="M2832" s="356"/>
      <c r="N2832" s="374"/>
      <c r="O2832" s="70">
        <f t="shared" si="193"/>
        <v>0</v>
      </c>
      <c r="P2832" s="70">
        <f t="shared" si="194"/>
        <v>0</v>
      </c>
      <c r="Q2832" s="135" t="str">
        <f t="shared" si="192"/>
        <v/>
      </c>
    </row>
    <row r="2833" spans="1:17" hidden="1" x14ac:dyDescent="0.2">
      <c r="A2833" s="366" t="str">
        <f t="shared" si="191"/>
        <v/>
      </c>
      <c r="B2833" s="351"/>
      <c r="C2833" s="375"/>
      <c r="D2833" s="353"/>
      <c r="E2833" s="353"/>
      <c r="F2833" s="354"/>
      <c r="G2833" s="353"/>
      <c r="H2833" s="353"/>
      <c r="I2833" s="357"/>
      <c r="J2833" s="356"/>
      <c r="K2833" s="356"/>
      <c r="L2833" s="357"/>
      <c r="M2833" s="356"/>
      <c r="N2833" s="374"/>
      <c r="O2833" s="319">
        <f t="shared" si="193"/>
        <v>0</v>
      </c>
      <c r="P2833" s="319">
        <f t="shared" si="194"/>
        <v>0</v>
      </c>
      <c r="Q2833" s="320" t="str">
        <f t="shared" si="192"/>
        <v/>
      </c>
    </row>
    <row r="2834" spans="1:17" hidden="1" x14ac:dyDescent="0.2">
      <c r="A2834" s="366" t="str">
        <f t="shared" si="191"/>
        <v/>
      </c>
      <c r="B2834" s="351"/>
      <c r="C2834" s="375"/>
      <c r="D2834" s="353"/>
      <c r="E2834" s="353"/>
      <c r="F2834" s="354"/>
      <c r="G2834" s="353"/>
      <c r="H2834" s="353"/>
      <c r="I2834" s="357"/>
      <c r="J2834" s="356"/>
      <c r="K2834" s="356"/>
      <c r="L2834" s="357"/>
      <c r="M2834" s="356"/>
      <c r="N2834" s="374"/>
      <c r="O2834" s="70">
        <f t="shared" si="193"/>
        <v>0</v>
      </c>
      <c r="P2834" s="70">
        <f t="shared" si="194"/>
        <v>0</v>
      </c>
      <c r="Q2834" s="92" t="str">
        <f t="shared" si="192"/>
        <v/>
      </c>
    </row>
    <row r="2835" spans="1:17" hidden="1" x14ac:dyDescent="0.2">
      <c r="A2835" s="366" t="str">
        <f t="shared" si="191"/>
        <v/>
      </c>
      <c r="B2835" s="351"/>
      <c r="C2835" s="375"/>
      <c r="D2835" s="353"/>
      <c r="E2835" s="353"/>
      <c r="F2835" s="354"/>
      <c r="G2835" s="353"/>
      <c r="H2835" s="353"/>
      <c r="I2835" s="357"/>
      <c r="J2835" s="356"/>
      <c r="K2835" s="356"/>
      <c r="L2835" s="357"/>
      <c r="M2835" s="356"/>
      <c r="N2835" s="374"/>
      <c r="O2835" s="70">
        <f t="shared" si="193"/>
        <v>0</v>
      </c>
      <c r="P2835" s="70">
        <f t="shared" si="194"/>
        <v>0</v>
      </c>
      <c r="Q2835" s="92" t="str">
        <f t="shared" si="192"/>
        <v/>
      </c>
    </row>
    <row r="2836" spans="1:17" hidden="1" x14ac:dyDescent="0.2">
      <c r="A2836" s="366" t="str">
        <f t="shared" si="191"/>
        <v/>
      </c>
      <c r="B2836" s="351"/>
      <c r="C2836" s="375"/>
      <c r="D2836" s="353"/>
      <c r="E2836" s="353"/>
      <c r="F2836" s="354"/>
      <c r="G2836" s="353"/>
      <c r="H2836" s="353"/>
      <c r="I2836" s="357"/>
      <c r="J2836" s="356"/>
      <c r="K2836" s="356"/>
      <c r="L2836" s="357"/>
      <c r="M2836" s="356"/>
      <c r="N2836" s="374"/>
      <c r="O2836" s="70">
        <f t="shared" si="193"/>
        <v>0</v>
      </c>
      <c r="P2836" s="70">
        <f t="shared" si="194"/>
        <v>0</v>
      </c>
      <c r="Q2836" s="135" t="str">
        <f t="shared" si="192"/>
        <v/>
      </c>
    </row>
    <row r="2837" spans="1:17" hidden="1" x14ac:dyDescent="0.2">
      <c r="A2837" s="366" t="str">
        <f t="shared" si="191"/>
        <v/>
      </c>
      <c r="B2837" s="351"/>
      <c r="C2837" s="375"/>
      <c r="D2837" s="353"/>
      <c r="E2837" s="353"/>
      <c r="F2837" s="354"/>
      <c r="G2837" s="353"/>
      <c r="H2837" s="353"/>
      <c r="I2837" s="357"/>
      <c r="J2837" s="356"/>
      <c r="K2837" s="356"/>
      <c r="L2837" s="357"/>
      <c r="M2837" s="356"/>
      <c r="N2837" s="374"/>
      <c r="O2837" s="319">
        <f t="shared" si="193"/>
        <v>0</v>
      </c>
      <c r="P2837" s="319">
        <f t="shared" si="194"/>
        <v>0</v>
      </c>
      <c r="Q2837" s="320" t="str">
        <f t="shared" si="192"/>
        <v/>
      </c>
    </row>
    <row r="2838" spans="1:17" hidden="1" x14ac:dyDescent="0.2">
      <c r="A2838" s="366" t="str">
        <f t="shared" si="191"/>
        <v/>
      </c>
      <c r="B2838" s="351"/>
      <c r="C2838" s="375"/>
      <c r="D2838" s="353"/>
      <c r="E2838" s="353"/>
      <c r="F2838" s="354"/>
      <c r="G2838" s="353"/>
      <c r="H2838" s="353"/>
      <c r="I2838" s="357"/>
      <c r="J2838" s="356"/>
      <c r="K2838" s="356"/>
      <c r="L2838" s="357"/>
      <c r="M2838" s="356"/>
      <c r="N2838" s="374"/>
      <c r="O2838" s="70">
        <f t="shared" si="193"/>
        <v>0</v>
      </c>
      <c r="P2838" s="70">
        <f t="shared" si="194"/>
        <v>0</v>
      </c>
      <c r="Q2838" s="92" t="str">
        <f t="shared" si="192"/>
        <v/>
      </c>
    </row>
    <row r="2839" spans="1:17" hidden="1" x14ac:dyDescent="0.2">
      <c r="A2839" s="366" t="str">
        <f t="shared" si="191"/>
        <v/>
      </c>
      <c r="B2839" s="351"/>
      <c r="C2839" s="375"/>
      <c r="D2839" s="353"/>
      <c r="E2839" s="353"/>
      <c r="F2839" s="354"/>
      <c r="G2839" s="353"/>
      <c r="H2839" s="353"/>
      <c r="I2839" s="357"/>
      <c r="J2839" s="356"/>
      <c r="K2839" s="356"/>
      <c r="L2839" s="357"/>
      <c r="M2839" s="356"/>
      <c r="N2839" s="374"/>
      <c r="O2839" s="70">
        <f t="shared" si="193"/>
        <v>0</v>
      </c>
      <c r="P2839" s="70">
        <f t="shared" si="194"/>
        <v>0</v>
      </c>
      <c r="Q2839" s="92" t="str">
        <f t="shared" si="192"/>
        <v/>
      </c>
    </row>
    <row r="2840" spans="1:17" hidden="1" x14ac:dyDescent="0.2">
      <c r="A2840" s="366" t="str">
        <f t="shared" si="191"/>
        <v/>
      </c>
      <c r="B2840" s="351"/>
      <c r="C2840" s="375"/>
      <c r="D2840" s="353"/>
      <c r="E2840" s="353"/>
      <c r="F2840" s="354"/>
      <c r="G2840" s="353"/>
      <c r="H2840" s="353"/>
      <c r="I2840" s="357"/>
      <c r="J2840" s="356"/>
      <c r="K2840" s="356"/>
      <c r="L2840" s="357"/>
      <c r="M2840" s="356"/>
      <c r="N2840" s="374"/>
      <c r="O2840" s="70">
        <f t="shared" si="193"/>
        <v>0</v>
      </c>
      <c r="P2840" s="70">
        <f t="shared" si="194"/>
        <v>0</v>
      </c>
      <c r="Q2840" s="135" t="str">
        <f t="shared" si="192"/>
        <v/>
      </c>
    </row>
    <row r="2841" spans="1:17" hidden="1" x14ac:dyDescent="0.2">
      <c r="A2841" s="366" t="str">
        <f t="shared" si="191"/>
        <v/>
      </c>
      <c r="B2841" s="351"/>
      <c r="C2841" s="375"/>
      <c r="D2841" s="353"/>
      <c r="E2841" s="353"/>
      <c r="F2841" s="354"/>
      <c r="G2841" s="353"/>
      <c r="H2841" s="353"/>
      <c r="I2841" s="357"/>
      <c r="J2841" s="356"/>
      <c r="K2841" s="356"/>
      <c r="L2841" s="357"/>
      <c r="M2841" s="356"/>
      <c r="N2841" s="374"/>
      <c r="O2841" s="319">
        <f t="shared" si="193"/>
        <v>0</v>
      </c>
      <c r="P2841" s="319">
        <f t="shared" si="194"/>
        <v>0</v>
      </c>
      <c r="Q2841" s="320" t="str">
        <f t="shared" si="192"/>
        <v/>
      </c>
    </row>
    <row r="2842" spans="1:17" hidden="1" x14ac:dyDescent="0.2">
      <c r="A2842" s="366" t="str">
        <f t="shared" si="191"/>
        <v/>
      </c>
      <c r="B2842" s="351"/>
      <c r="C2842" s="375"/>
      <c r="D2842" s="353"/>
      <c r="E2842" s="353"/>
      <c r="F2842" s="354"/>
      <c r="G2842" s="353"/>
      <c r="H2842" s="353"/>
      <c r="I2842" s="357"/>
      <c r="J2842" s="356"/>
      <c r="K2842" s="356"/>
      <c r="L2842" s="357"/>
      <c r="M2842" s="356"/>
      <c r="N2842" s="374"/>
      <c r="O2842" s="70">
        <f t="shared" si="193"/>
        <v>0</v>
      </c>
      <c r="P2842" s="70">
        <f t="shared" si="194"/>
        <v>0</v>
      </c>
      <c r="Q2842" s="92" t="str">
        <f t="shared" si="192"/>
        <v/>
      </c>
    </row>
    <row r="2843" spans="1:17" hidden="1" x14ac:dyDescent="0.2">
      <c r="A2843" s="366" t="str">
        <f t="shared" si="191"/>
        <v/>
      </c>
      <c r="B2843" s="351"/>
      <c r="C2843" s="375"/>
      <c r="D2843" s="353"/>
      <c r="E2843" s="353"/>
      <c r="F2843" s="354"/>
      <c r="G2843" s="353"/>
      <c r="H2843" s="353"/>
      <c r="I2843" s="357"/>
      <c r="J2843" s="356"/>
      <c r="K2843" s="356"/>
      <c r="L2843" s="357"/>
      <c r="M2843" s="356"/>
      <c r="N2843" s="374"/>
      <c r="O2843" s="70">
        <f t="shared" si="193"/>
        <v>0</v>
      </c>
      <c r="P2843" s="70">
        <f t="shared" si="194"/>
        <v>0</v>
      </c>
      <c r="Q2843" s="92" t="str">
        <f t="shared" si="192"/>
        <v/>
      </c>
    </row>
    <row r="2844" spans="1:17" hidden="1" x14ac:dyDescent="0.2">
      <c r="A2844" s="366" t="str">
        <f t="shared" si="191"/>
        <v/>
      </c>
      <c r="B2844" s="351"/>
      <c r="C2844" s="375"/>
      <c r="D2844" s="353"/>
      <c r="E2844" s="353"/>
      <c r="F2844" s="354"/>
      <c r="G2844" s="353"/>
      <c r="H2844" s="353"/>
      <c r="I2844" s="357"/>
      <c r="J2844" s="356"/>
      <c r="K2844" s="356"/>
      <c r="L2844" s="357"/>
      <c r="M2844" s="356"/>
      <c r="N2844" s="374"/>
      <c r="O2844" s="70">
        <f t="shared" si="193"/>
        <v>0</v>
      </c>
      <c r="P2844" s="70">
        <f t="shared" si="194"/>
        <v>0</v>
      </c>
      <c r="Q2844" s="135" t="str">
        <f t="shared" si="192"/>
        <v/>
      </c>
    </row>
    <row r="2845" spans="1:17" hidden="1" x14ac:dyDescent="0.2">
      <c r="A2845" s="366" t="str">
        <f t="shared" si="191"/>
        <v/>
      </c>
      <c r="B2845" s="351"/>
      <c r="C2845" s="375"/>
      <c r="D2845" s="353"/>
      <c r="E2845" s="353"/>
      <c r="F2845" s="354"/>
      <c r="G2845" s="353"/>
      <c r="H2845" s="353"/>
      <c r="I2845" s="357"/>
      <c r="J2845" s="356"/>
      <c r="K2845" s="356"/>
      <c r="L2845" s="357"/>
      <c r="M2845" s="356"/>
      <c r="N2845" s="374"/>
      <c r="O2845" s="319">
        <f t="shared" si="193"/>
        <v>0</v>
      </c>
      <c r="P2845" s="319">
        <f t="shared" si="194"/>
        <v>0</v>
      </c>
      <c r="Q2845" s="320" t="str">
        <f t="shared" si="192"/>
        <v/>
      </c>
    </row>
    <row r="2846" spans="1:17" hidden="1" x14ac:dyDescent="0.2">
      <c r="A2846" s="366" t="str">
        <f t="shared" si="191"/>
        <v/>
      </c>
      <c r="B2846" s="351"/>
      <c r="C2846" s="375"/>
      <c r="D2846" s="353"/>
      <c r="E2846" s="353"/>
      <c r="F2846" s="354"/>
      <c r="G2846" s="353"/>
      <c r="H2846" s="353"/>
      <c r="I2846" s="357"/>
      <c r="J2846" s="356"/>
      <c r="K2846" s="356"/>
      <c r="L2846" s="357"/>
      <c r="M2846" s="356"/>
      <c r="N2846" s="374"/>
      <c r="O2846" s="70">
        <f t="shared" si="193"/>
        <v>0</v>
      </c>
      <c r="P2846" s="70">
        <f t="shared" si="194"/>
        <v>0</v>
      </c>
      <c r="Q2846" s="92" t="str">
        <f t="shared" si="192"/>
        <v/>
      </c>
    </row>
    <row r="2847" spans="1:17" hidden="1" x14ac:dyDescent="0.2">
      <c r="A2847" s="366" t="str">
        <f t="shared" si="191"/>
        <v/>
      </c>
      <c r="B2847" s="351"/>
      <c r="C2847" s="375"/>
      <c r="D2847" s="353"/>
      <c r="E2847" s="353"/>
      <c r="F2847" s="354"/>
      <c r="G2847" s="353"/>
      <c r="H2847" s="353"/>
      <c r="I2847" s="357"/>
      <c r="J2847" s="356"/>
      <c r="K2847" s="356"/>
      <c r="L2847" s="357"/>
      <c r="M2847" s="356"/>
      <c r="N2847" s="374"/>
      <c r="O2847" s="70">
        <f t="shared" si="193"/>
        <v>0</v>
      </c>
      <c r="P2847" s="70">
        <f t="shared" si="194"/>
        <v>0</v>
      </c>
      <c r="Q2847" s="92" t="str">
        <f t="shared" si="192"/>
        <v/>
      </c>
    </row>
    <row r="2848" spans="1:17" hidden="1" x14ac:dyDescent="0.2">
      <c r="A2848" s="366" t="str">
        <f t="shared" si="191"/>
        <v/>
      </c>
      <c r="B2848" s="351"/>
      <c r="C2848" s="375"/>
      <c r="D2848" s="353"/>
      <c r="E2848" s="353"/>
      <c r="F2848" s="354"/>
      <c r="G2848" s="353"/>
      <c r="H2848" s="353"/>
      <c r="I2848" s="357"/>
      <c r="J2848" s="356"/>
      <c r="K2848" s="356"/>
      <c r="L2848" s="357"/>
      <c r="M2848" s="356"/>
      <c r="N2848" s="374"/>
      <c r="O2848" s="70">
        <f t="shared" si="193"/>
        <v>0</v>
      </c>
      <c r="P2848" s="70">
        <f t="shared" si="194"/>
        <v>0</v>
      </c>
      <c r="Q2848" s="135" t="str">
        <f t="shared" si="192"/>
        <v/>
      </c>
    </row>
    <row r="2849" spans="1:17" hidden="1" x14ac:dyDescent="0.2">
      <c r="A2849" s="366" t="str">
        <f t="shared" si="191"/>
        <v/>
      </c>
      <c r="B2849" s="351"/>
      <c r="C2849" s="375"/>
      <c r="D2849" s="353"/>
      <c r="E2849" s="353"/>
      <c r="F2849" s="354"/>
      <c r="G2849" s="353"/>
      <c r="H2849" s="353"/>
      <c r="I2849" s="357"/>
      <c r="J2849" s="356"/>
      <c r="K2849" s="356"/>
      <c r="L2849" s="357"/>
      <c r="M2849" s="356"/>
      <c r="N2849" s="374"/>
      <c r="O2849" s="319">
        <f t="shared" si="193"/>
        <v>0</v>
      </c>
      <c r="P2849" s="319">
        <f t="shared" si="194"/>
        <v>0</v>
      </c>
      <c r="Q2849" s="320" t="str">
        <f t="shared" si="192"/>
        <v/>
      </c>
    </row>
    <row r="2850" spans="1:17" hidden="1" x14ac:dyDescent="0.2">
      <c r="A2850" s="366" t="str">
        <f t="shared" si="191"/>
        <v/>
      </c>
      <c r="B2850" s="351"/>
      <c r="C2850" s="375"/>
      <c r="D2850" s="353"/>
      <c r="E2850" s="353"/>
      <c r="F2850" s="354"/>
      <c r="G2850" s="353"/>
      <c r="H2850" s="353"/>
      <c r="I2850" s="357"/>
      <c r="J2850" s="356"/>
      <c r="K2850" s="356"/>
      <c r="L2850" s="357"/>
      <c r="M2850" s="356"/>
      <c r="N2850" s="374"/>
      <c r="O2850" s="70">
        <f t="shared" si="193"/>
        <v>0</v>
      </c>
      <c r="P2850" s="70">
        <f t="shared" si="194"/>
        <v>0</v>
      </c>
      <c r="Q2850" s="92" t="str">
        <f t="shared" si="192"/>
        <v/>
      </c>
    </row>
    <row r="2851" spans="1:17" hidden="1" x14ac:dyDescent="0.2">
      <c r="A2851" s="366" t="str">
        <f t="shared" ref="A2851:A3004" si="195">IF(B2851="","",ROW()-ROW($A$3))</f>
        <v/>
      </c>
      <c r="B2851" s="351"/>
      <c r="C2851" s="375"/>
      <c r="D2851" s="353"/>
      <c r="E2851" s="353"/>
      <c r="F2851" s="354"/>
      <c r="G2851" s="353"/>
      <c r="H2851" s="353"/>
      <c r="I2851" s="357"/>
      <c r="J2851" s="356"/>
      <c r="K2851" s="356"/>
      <c r="L2851" s="357"/>
      <c r="M2851" s="356"/>
      <c r="N2851" s="374"/>
      <c r="O2851" s="70">
        <f t="shared" si="193"/>
        <v>0</v>
      </c>
      <c r="P2851" s="70">
        <f t="shared" si="194"/>
        <v>0</v>
      </c>
      <c r="Q2851" s="92" t="str">
        <f t="shared" si="192"/>
        <v/>
      </c>
    </row>
    <row r="2852" spans="1:17" hidden="1" x14ac:dyDescent="0.2">
      <c r="A2852" s="366" t="str">
        <f t="shared" si="195"/>
        <v/>
      </c>
      <c r="B2852" s="351"/>
      <c r="C2852" s="375"/>
      <c r="D2852" s="353"/>
      <c r="E2852" s="353"/>
      <c r="F2852" s="354"/>
      <c r="G2852" s="353"/>
      <c r="H2852" s="353"/>
      <c r="I2852" s="357"/>
      <c r="J2852" s="356"/>
      <c r="K2852" s="356"/>
      <c r="L2852" s="357"/>
      <c r="M2852" s="356"/>
      <c r="N2852" s="374"/>
      <c r="O2852" s="70">
        <f t="shared" si="193"/>
        <v>0</v>
      </c>
      <c r="P2852" s="70">
        <f t="shared" si="194"/>
        <v>0</v>
      </c>
      <c r="Q2852" s="135" t="str">
        <f t="shared" si="192"/>
        <v/>
      </c>
    </row>
    <row r="2853" spans="1:17" hidden="1" x14ac:dyDescent="0.2">
      <c r="A2853" s="366" t="str">
        <f t="shared" si="195"/>
        <v/>
      </c>
      <c r="B2853" s="351"/>
      <c r="C2853" s="375"/>
      <c r="D2853" s="353"/>
      <c r="E2853" s="353"/>
      <c r="F2853" s="354"/>
      <c r="G2853" s="353"/>
      <c r="H2853" s="353"/>
      <c r="I2853" s="357"/>
      <c r="J2853" s="356"/>
      <c r="K2853" s="356"/>
      <c r="L2853" s="357"/>
      <c r="M2853" s="356"/>
      <c r="N2853" s="374"/>
      <c r="O2853" s="319">
        <f t="shared" si="193"/>
        <v>0</v>
      </c>
      <c r="P2853" s="319">
        <f t="shared" si="194"/>
        <v>0</v>
      </c>
      <c r="Q2853" s="320" t="str">
        <f t="shared" si="192"/>
        <v/>
      </c>
    </row>
    <row r="2854" spans="1:17" hidden="1" x14ac:dyDescent="0.2">
      <c r="A2854" s="366" t="str">
        <f t="shared" si="195"/>
        <v/>
      </c>
      <c r="B2854" s="351"/>
      <c r="C2854" s="375"/>
      <c r="D2854" s="353"/>
      <c r="E2854" s="353"/>
      <c r="F2854" s="354"/>
      <c r="G2854" s="353"/>
      <c r="H2854" s="353"/>
      <c r="I2854" s="357"/>
      <c r="J2854" s="356"/>
      <c r="K2854" s="356"/>
      <c r="L2854" s="357"/>
      <c r="M2854" s="356"/>
      <c r="N2854" s="374"/>
      <c r="O2854" s="70">
        <f t="shared" si="193"/>
        <v>0</v>
      </c>
      <c r="P2854" s="70">
        <f t="shared" si="194"/>
        <v>0</v>
      </c>
      <c r="Q2854" s="92" t="str">
        <f t="shared" si="192"/>
        <v/>
      </c>
    </row>
    <row r="2855" spans="1:17" hidden="1" x14ac:dyDescent="0.2">
      <c r="A2855" s="366" t="str">
        <f t="shared" si="195"/>
        <v/>
      </c>
      <c r="B2855" s="351"/>
      <c r="C2855" s="375"/>
      <c r="D2855" s="353"/>
      <c r="E2855" s="353"/>
      <c r="F2855" s="354"/>
      <c r="G2855" s="353"/>
      <c r="H2855" s="353"/>
      <c r="I2855" s="357"/>
      <c r="J2855" s="356"/>
      <c r="K2855" s="356"/>
      <c r="L2855" s="357"/>
      <c r="M2855" s="356"/>
      <c r="N2855" s="374"/>
      <c r="O2855" s="70">
        <f t="shared" si="193"/>
        <v>0</v>
      </c>
      <c r="P2855" s="70">
        <f t="shared" si="194"/>
        <v>0</v>
      </c>
      <c r="Q2855" s="92" t="str">
        <f t="shared" si="192"/>
        <v/>
      </c>
    </row>
    <row r="2856" spans="1:17" hidden="1" x14ac:dyDescent="0.2">
      <c r="A2856" s="366" t="str">
        <f t="shared" si="195"/>
        <v/>
      </c>
      <c r="B2856" s="351"/>
      <c r="C2856" s="375"/>
      <c r="D2856" s="353"/>
      <c r="E2856" s="353"/>
      <c r="F2856" s="354"/>
      <c r="G2856" s="353"/>
      <c r="H2856" s="353"/>
      <c r="I2856" s="357"/>
      <c r="J2856" s="356"/>
      <c r="K2856" s="356"/>
      <c r="L2856" s="357"/>
      <c r="M2856" s="356"/>
      <c r="N2856" s="374"/>
      <c r="O2856" s="70">
        <f t="shared" si="193"/>
        <v>0</v>
      </c>
      <c r="P2856" s="70">
        <f t="shared" si="194"/>
        <v>0</v>
      </c>
      <c r="Q2856" s="135" t="str">
        <f t="shared" si="192"/>
        <v/>
      </c>
    </row>
    <row r="2857" spans="1:17" hidden="1" x14ac:dyDescent="0.2">
      <c r="A2857" s="366" t="str">
        <f t="shared" si="195"/>
        <v/>
      </c>
      <c r="B2857" s="351"/>
      <c r="C2857" s="375"/>
      <c r="D2857" s="353"/>
      <c r="E2857" s="353"/>
      <c r="F2857" s="354"/>
      <c r="G2857" s="353"/>
      <c r="H2857" s="353"/>
      <c r="I2857" s="357"/>
      <c r="J2857" s="356"/>
      <c r="K2857" s="356"/>
      <c r="L2857" s="357"/>
      <c r="M2857" s="356"/>
      <c r="N2857" s="374"/>
      <c r="O2857" s="319">
        <f t="shared" si="193"/>
        <v>0</v>
      </c>
      <c r="P2857" s="319">
        <f t="shared" si="194"/>
        <v>0</v>
      </c>
      <c r="Q2857" s="320" t="str">
        <f t="shared" si="192"/>
        <v/>
      </c>
    </row>
    <row r="2858" spans="1:17" hidden="1" x14ac:dyDescent="0.2">
      <c r="A2858" s="366" t="str">
        <f t="shared" si="195"/>
        <v/>
      </c>
      <c r="B2858" s="351"/>
      <c r="C2858" s="375"/>
      <c r="D2858" s="353"/>
      <c r="E2858" s="353"/>
      <c r="F2858" s="354"/>
      <c r="G2858" s="353"/>
      <c r="H2858" s="353"/>
      <c r="I2858" s="357"/>
      <c r="J2858" s="356"/>
      <c r="K2858" s="356"/>
      <c r="L2858" s="357"/>
      <c r="M2858" s="356"/>
      <c r="N2858" s="374"/>
      <c r="O2858" s="70">
        <f t="shared" si="193"/>
        <v>0</v>
      </c>
      <c r="P2858" s="70">
        <f t="shared" si="194"/>
        <v>0</v>
      </c>
      <c r="Q2858" s="92" t="str">
        <f t="shared" si="192"/>
        <v/>
      </c>
    </row>
    <row r="2859" spans="1:17" hidden="1" x14ac:dyDescent="0.2">
      <c r="A2859" s="366" t="str">
        <f t="shared" si="195"/>
        <v/>
      </c>
      <c r="B2859" s="351"/>
      <c r="C2859" s="375"/>
      <c r="D2859" s="353"/>
      <c r="E2859" s="353"/>
      <c r="F2859" s="354"/>
      <c r="G2859" s="353"/>
      <c r="H2859" s="353"/>
      <c r="I2859" s="357"/>
      <c r="J2859" s="356"/>
      <c r="K2859" s="356"/>
      <c r="L2859" s="357"/>
      <c r="M2859" s="356"/>
      <c r="N2859" s="374"/>
      <c r="O2859" s="70">
        <f t="shared" si="193"/>
        <v>0</v>
      </c>
      <c r="P2859" s="70">
        <f t="shared" si="194"/>
        <v>0</v>
      </c>
      <c r="Q2859" s="92" t="str">
        <f t="shared" si="192"/>
        <v/>
      </c>
    </row>
    <row r="2860" spans="1:17" hidden="1" x14ac:dyDescent="0.2">
      <c r="A2860" s="366" t="str">
        <f t="shared" si="195"/>
        <v/>
      </c>
      <c r="B2860" s="351"/>
      <c r="C2860" s="375"/>
      <c r="D2860" s="353"/>
      <c r="E2860" s="353"/>
      <c r="F2860" s="354"/>
      <c r="G2860" s="353"/>
      <c r="H2860" s="353"/>
      <c r="I2860" s="357"/>
      <c r="J2860" s="356"/>
      <c r="K2860" s="356"/>
      <c r="L2860" s="357"/>
      <c r="M2860" s="356"/>
      <c r="N2860" s="374"/>
      <c r="O2860" s="70">
        <f t="shared" si="193"/>
        <v>0</v>
      </c>
      <c r="P2860" s="70">
        <f t="shared" si="194"/>
        <v>0</v>
      </c>
      <c r="Q2860" s="135" t="str">
        <f t="shared" ref="Q2860:Q3211" si="196">SUBSTITUTE(D2860," ","_")</f>
        <v/>
      </c>
    </row>
    <row r="2861" spans="1:17" hidden="1" x14ac:dyDescent="0.2">
      <c r="A2861" s="366" t="str">
        <f t="shared" si="195"/>
        <v/>
      </c>
      <c r="B2861" s="351"/>
      <c r="C2861" s="375"/>
      <c r="D2861" s="353"/>
      <c r="E2861" s="353"/>
      <c r="F2861" s="354"/>
      <c r="G2861" s="353"/>
      <c r="H2861" s="353"/>
      <c r="I2861" s="357"/>
      <c r="J2861" s="356"/>
      <c r="K2861" s="356"/>
      <c r="L2861" s="357"/>
      <c r="M2861" s="356"/>
      <c r="N2861" s="374"/>
      <c r="O2861" s="319">
        <f t="shared" ref="O2861:O3212" si="197">IF(B2861=0,0,IF(YEAR(B2861)=$P$1,MONTH(B2861)-$O$1+1,(YEAR(B2861)-$P$1)*12-$O$1+1+MONTH(B2861)))</f>
        <v>0</v>
      </c>
      <c r="P2861" s="319">
        <f t="shared" ref="P2861:P3212" si="198">IF(C2861=0,0,IF(YEAR(C2861)=$P$1,MONTH(C2861)-$O$1+1,(YEAR(C2861)-$P$1)*12-$O$1+1+MONTH(C2861)))</f>
        <v>0</v>
      </c>
      <c r="Q2861" s="320" t="str">
        <f t="shared" si="196"/>
        <v/>
      </c>
    </row>
    <row r="2862" spans="1:17" hidden="1" x14ac:dyDescent="0.2">
      <c r="A2862" s="366" t="str">
        <f t="shared" si="195"/>
        <v/>
      </c>
      <c r="B2862" s="351"/>
      <c r="C2862" s="375"/>
      <c r="D2862" s="353"/>
      <c r="E2862" s="353"/>
      <c r="F2862" s="354"/>
      <c r="G2862" s="353"/>
      <c r="H2862" s="353"/>
      <c r="I2862" s="357"/>
      <c r="J2862" s="356"/>
      <c r="K2862" s="356"/>
      <c r="L2862" s="357"/>
      <c r="M2862" s="356"/>
      <c r="N2862" s="374"/>
      <c r="O2862" s="70">
        <f t="shared" si="197"/>
        <v>0</v>
      </c>
      <c r="P2862" s="70">
        <f t="shared" si="198"/>
        <v>0</v>
      </c>
      <c r="Q2862" s="92" t="str">
        <f t="shared" si="196"/>
        <v/>
      </c>
    </row>
    <row r="2863" spans="1:17" hidden="1" x14ac:dyDescent="0.2">
      <c r="A2863" s="366" t="str">
        <f t="shared" si="195"/>
        <v/>
      </c>
      <c r="B2863" s="351"/>
      <c r="C2863" s="375"/>
      <c r="D2863" s="353"/>
      <c r="E2863" s="353"/>
      <c r="F2863" s="354"/>
      <c r="G2863" s="353"/>
      <c r="H2863" s="353"/>
      <c r="I2863" s="357"/>
      <c r="J2863" s="356"/>
      <c r="K2863" s="356"/>
      <c r="L2863" s="357"/>
      <c r="M2863" s="356"/>
      <c r="N2863" s="374"/>
      <c r="O2863" s="70">
        <f t="shared" si="197"/>
        <v>0</v>
      </c>
      <c r="P2863" s="70">
        <f t="shared" si="198"/>
        <v>0</v>
      </c>
      <c r="Q2863" s="92" t="str">
        <f t="shared" si="196"/>
        <v/>
      </c>
    </row>
    <row r="2864" spans="1:17" hidden="1" x14ac:dyDescent="0.2">
      <c r="A2864" s="366" t="str">
        <f t="shared" si="195"/>
        <v/>
      </c>
      <c r="B2864" s="351"/>
      <c r="C2864" s="375"/>
      <c r="D2864" s="353"/>
      <c r="E2864" s="353"/>
      <c r="F2864" s="354"/>
      <c r="G2864" s="353"/>
      <c r="H2864" s="353"/>
      <c r="I2864" s="357"/>
      <c r="J2864" s="356"/>
      <c r="K2864" s="356"/>
      <c r="L2864" s="357"/>
      <c r="M2864" s="356"/>
      <c r="N2864" s="374"/>
      <c r="O2864" s="70">
        <f t="shared" si="197"/>
        <v>0</v>
      </c>
      <c r="P2864" s="70">
        <f t="shared" si="198"/>
        <v>0</v>
      </c>
      <c r="Q2864" s="135" t="str">
        <f t="shared" si="196"/>
        <v/>
      </c>
    </row>
    <row r="2865" spans="1:17" hidden="1" x14ac:dyDescent="0.2">
      <c r="A2865" s="366" t="str">
        <f t="shared" si="195"/>
        <v/>
      </c>
      <c r="B2865" s="351"/>
      <c r="C2865" s="375"/>
      <c r="D2865" s="353"/>
      <c r="E2865" s="353"/>
      <c r="F2865" s="354"/>
      <c r="G2865" s="353"/>
      <c r="H2865" s="353"/>
      <c r="I2865" s="357"/>
      <c r="J2865" s="356"/>
      <c r="K2865" s="356"/>
      <c r="L2865" s="357"/>
      <c r="M2865" s="356"/>
      <c r="N2865" s="374"/>
      <c r="O2865" s="319">
        <f t="shared" si="197"/>
        <v>0</v>
      </c>
      <c r="P2865" s="319">
        <f t="shared" si="198"/>
        <v>0</v>
      </c>
      <c r="Q2865" s="320" t="str">
        <f t="shared" si="196"/>
        <v/>
      </c>
    </row>
    <row r="2866" spans="1:17" hidden="1" x14ac:dyDescent="0.2">
      <c r="A2866" s="366" t="str">
        <f t="shared" si="195"/>
        <v/>
      </c>
      <c r="B2866" s="351"/>
      <c r="C2866" s="375"/>
      <c r="D2866" s="353"/>
      <c r="E2866" s="353"/>
      <c r="F2866" s="354"/>
      <c r="G2866" s="353"/>
      <c r="H2866" s="353"/>
      <c r="I2866" s="357"/>
      <c r="J2866" s="356"/>
      <c r="K2866" s="356"/>
      <c r="L2866" s="357"/>
      <c r="M2866" s="356"/>
      <c r="N2866" s="374"/>
      <c r="O2866" s="70">
        <f t="shared" si="197"/>
        <v>0</v>
      </c>
      <c r="P2866" s="70">
        <f t="shared" si="198"/>
        <v>0</v>
      </c>
      <c r="Q2866" s="92" t="str">
        <f t="shared" si="196"/>
        <v/>
      </c>
    </row>
    <row r="2867" spans="1:17" hidden="1" x14ac:dyDescent="0.2">
      <c r="A2867" s="366" t="str">
        <f t="shared" si="195"/>
        <v/>
      </c>
      <c r="B2867" s="351"/>
      <c r="C2867" s="375"/>
      <c r="D2867" s="353"/>
      <c r="E2867" s="353"/>
      <c r="F2867" s="354"/>
      <c r="G2867" s="353"/>
      <c r="H2867" s="353"/>
      <c r="I2867" s="357"/>
      <c r="J2867" s="356"/>
      <c r="K2867" s="356"/>
      <c r="L2867" s="357"/>
      <c r="M2867" s="356"/>
      <c r="N2867" s="374"/>
      <c r="O2867" s="70">
        <f t="shared" si="197"/>
        <v>0</v>
      </c>
      <c r="P2867" s="70">
        <f t="shared" si="198"/>
        <v>0</v>
      </c>
      <c r="Q2867" s="92" t="str">
        <f t="shared" si="196"/>
        <v/>
      </c>
    </row>
    <row r="2868" spans="1:17" hidden="1" x14ac:dyDescent="0.2">
      <c r="A2868" s="366" t="str">
        <f t="shared" si="195"/>
        <v/>
      </c>
      <c r="B2868" s="351"/>
      <c r="C2868" s="375"/>
      <c r="D2868" s="353"/>
      <c r="E2868" s="353"/>
      <c r="F2868" s="354"/>
      <c r="G2868" s="353"/>
      <c r="H2868" s="353"/>
      <c r="I2868" s="357"/>
      <c r="J2868" s="356"/>
      <c r="K2868" s="356"/>
      <c r="L2868" s="357"/>
      <c r="M2868" s="356"/>
      <c r="N2868" s="374"/>
      <c r="O2868" s="70">
        <f t="shared" si="197"/>
        <v>0</v>
      </c>
      <c r="P2868" s="70">
        <f t="shared" si="198"/>
        <v>0</v>
      </c>
      <c r="Q2868" s="135" t="str">
        <f t="shared" si="196"/>
        <v/>
      </c>
    </row>
    <row r="2869" spans="1:17" hidden="1" x14ac:dyDescent="0.2">
      <c r="A2869" s="366" t="str">
        <f t="shared" si="195"/>
        <v/>
      </c>
      <c r="B2869" s="351"/>
      <c r="C2869" s="375"/>
      <c r="D2869" s="353"/>
      <c r="E2869" s="353"/>
      <c r="F2869" s="354"/>
      <c r="G2869" s="353"/>
      <c r="H2869" s="353"/>
      <c r="I2869" s="357"/>
      <c r="J2869" s="356"/>
      <c r="K2869" s="356"/>
      <c r="L2869" s="357"/>
      <c r="M2869" s="356"/>
      <c r="N2869" s="374"/>
      <c r="O2869" s="319">
        <f t="shared" si="197"/>
        <v>0</v>
      </c>
      <c r="P2869" s="319">
        <f t="shared" si="198"/>
        <v>0</v>
      </c>
      <c r="Q2869" s="320" t="str">
        <f t="shared" si="196"/>
        <v/>
      </c>
    </row>
    <row r="2870" spans="1:17" hidden="1" x14ac:dyDescent="0.2">
      <c r="A2870" s="366" t="str">
        <f t="shared" si="195"/>
        <v/>
      </c>
      <c r="B2870" s="351"/>
      <c r="C2870" s="375"/>
      <c r="D2870" s="353"/>
      <c r="E2870" s="353"/>
      <c r="F2870" s="354"/>
      <c r="G2870" s="353"/>
      <c r="H2870" s="353"/>
      <c r="I2870" s="357"/>
      <c r="J2870" s="356"/>
      <c r="K2870" s="356"/>
      <c r="L2870" s="357"/>
      <c r="M2870" s="356"/>
      <c r="N2870" s="374"/>
      <c r="O2870" s="70">
        <f t="shared" si="197"/>
        <v>0</v>
      </c>
      <c r="P2870" s="70">
        <f t="shared" si="198"/>
        <v>0</v>
      </c>
      <c r="Q2870" s="92" t="str">
        <f t="shared" si="196"/>
        <v/>
      </c>
    </row>
    <row r="2871" spans="1:17" hidden="1" x14ac:dyDescent="0.2">
      <c r="A2871" s="366" t="str">
        <f t="shared" si="195"/>
        <v/>
      </c>
      <c r="B2871" s="351"/>
      <c r="C2871" s="375"/>
      <c r="D2871" s="353"/>
      <c r="E2871" s="353"/>
      <c r="F2871" s="354"/>
      <c r="G2871" s="353"/>
      <c r="H2871" s="353"/>
      <c r="I2871" s="357"/>
      <c r="J2871" s="356"/>
      <c r="K2871" s="356"/>
      <c r="L2871" s="357"/>
      <c r="M2871" s="356"/>
      <c r="N2871" s="374"/>
      <c r="O2871" s="70">
        <f t="shared" si="197"/>
        <v>0</v>
      </c>
      <c r="P2871" s="70">
        <f t="shared" si="198"/>
        <v>0</v>
      </c>
      <c r="Q2871" s="92" t="str">
        <f t="shared" si="196"/>
        <v/>
      </c>
    </row>
    <row r="2872" spans="1:17" hidden="1" x14ac:dyDescent="0.2">
      <c r="A2872" s="366" t="str">
        <f t="shared" si="195"/>
        <v/>
      </c>
      <c r="B2872" s="351"/>
      <c r="C2872" s="375"/>
      <c r="D2872" s="353"/>
      <c r="E2872" s="353"/>
      <c r="F2872" s="354"/>
      <c r="G2872" s="353"/>
      <c r="H2872" s="353"/>
      <c r="I2872" s="357"/>
      <c r="J2872" s="356"/>
      <c r="K2872" s="356"/>
      <c r="L2872" s="357"/>
      <c r="M2872" s="356"/>
      <c r="N2872" s="374"/>
      <c r="O2872" s="70">
        <f t="shared" si="197"/>
        <v>0</v>
      </c>
      <c r="P2872" s="70">
        <f t="shared" si="198"/>
        <v>0</v>
      </c>
      <c r="Q2872" s="135" t="str">
        <f t="shared" si="196"/>
        <v/>
      </c>
    </row>
    <row r="2873" spans="1:17" hidden="1" x14ac:dyDescent="0.2">
      <c r="A2873" s="366" t="str">
        <f t="shared" si="195"/>
        <v/>
      </c>
      <c r="B2873" s="351"/>
      <c r="C2873" s="375"/>
      <c r="D2873" s="353"/>
      <c r="E2873" s="353"/>
      <c r="F2873" s="354"/>
      <c r="G2873" s="353"/>
      <c r="H2873" s="353"/>
      <c r="I2873" s="357"/>
      <c r="J2873" s="356"/>
      <c r="K2873" s="356"/>
      <c r="L2873" s="357"/>
      <c r="M2873" s="356"/>
      <c r="N2873" s="374"/>
      <c r="O2873" s="319">
        <f t="shared" si="197"/>
        <v>0</v>
      </c>
      <c r="P2873" s="319">
        <f t="shared" si="198"/>
        <v>0</v>
      </c>
      <c r="Q2873" s="320" t="str">
        <f t="shared" si="196"/>
        <v/>
      </c>
    </row>
    <row r="2874" spans="1:17" hidden="1" x14ac:dyDescent="0.2">
      <c r="A2874" s="366" t="str">
        <f t="shared" si="195"/>
        <v/>
      </c>
      <c r="B2874" s="351"/>
      <c r="C2874" s="375"/>
      <c r="D2874" s="353"/>
      <c r="E2874" s="353"/>
      <c r="F2874" s="354"/>
      <c r="G2874" s="353"/>
      <c r="H2874" s="353"/>
      <c r="I2874" s="357"/>
      <c r="J2874" s="356"/>
      <c r="K2874" s="356"/>
      <c r="L2874" s="357"/>
      <c r="M2874" s="356"/>
      <c r="N2874" s="374"/>
      <c r="O2874" s="70">
        <f t="shared" si="197"/>
        <v>0</v>
      </c>
      <c r="P2874" s="70">
        <f t="shared" si="198"/>
        <v>0</v>
      </c>
      <c r="Q2874" s="92" t="str">
        <f t="shared" si="196"/>
        <v/>
      </c>
    </row>
    <row r="2875" spans="1:17" hidden="1" x14ac:dyDescent="0.2">
      <c r="A2875" s="366" t="str">
        <f t="shared" si="195"/>
        <v/>
      </c>
      <c r="B2875" s="351"/>
      <c r="C2875" s="375"/>
      <c r="D2875" s="353"/>
      <c r="E2875" s="353"/>
      <c r="F2875" s="354"/>
      <c r="G2875" s="353"/>
      <c r="H2875" s="353"/>
      <c r="I2875" s="357"/>
      <c r="J2875" s="356"/>
      <c r="K2875" s="356"/>
      <c r="L2875" s="357"/>
      <c r="M2875" s="356"/>
      <c r="N2875" s="374"/>
      <c r="O2875" s="70">
        <f t="shared" si="197"/>
        <v>0</v>
      </c>
      <c r="P2875" s="70">
        <f t="shared" si="198"/>
        <v>0</v>
      </c>
      <c r="Q2875" s="92" t="str">
        <f t="shared" si="196"/>
        <v/>
      </c>
    </row>
    <row r="2876" spans="1:17" hidden="1" x14ac:dyDescent="0.2">
      <c r="A2876" s="366" t="str">
        <f t="shared" si="195"/>
        <v/>
      </c>
      <c r="B2876" s="351"/>
      <c r="C2876" s="375"/>
      <c r="D2876" s="353"/>
      <c r="E2876" s="353"/>
      <c r="F2876" s="354"/>
      <c r="G2876" s="353"/>
      <c r="H2876" s="353"/>
      <c r="I2876" s="357"/>
      <c r="J2876" s="356"/>
      <c r="K2876" s="356"/>
      <c r="L2876" s="357"/>
      <c r="M2876" s="356"/>
      <c r="N2876" s="374"/>
      <c r="O2876" s="70">
        <f t="shared" si="197"/>
        <v>0</v>
      </c>
      <c r="P2876" s="70">
        <f t="shared" si="198"/>
        <v>0</v>
      </c>
      <c r="Q2876" s="135" t="str">
        <f t="shared" si="196"/>
        <v/>
      </c>
    </row>
    <row r="2877" spans="1:17" hidden="1" x14ac:dyDescent="0.2">
      <c r="A2877" s="366" t="str">
        <f t="shared" si="195"/>
        <v/>
      </c>
      <c r="B2877" s="351"/>
      <c r="C2877" s="375"/>
      <c r="D2877" s="353"/>
      <c r="E2877" s="353"/>
      <c r="F2877" s="354"/>
      <c r="G2877" s="353"/>
      <c r="H2877" s="353"/>
      <c r="I2877" s="357"/>
      <c r="J2877" s="356"/>
      <c r="K2877" s="356"/>
      <c r="L2877" s="357"/>
      <c r="M2877" s="356"/>
      <c r="N2877" s="374"/>
      <c r="O2877" s="319">
        <f t="shared" si="197"/>
        <v>0</v>
      </c>
      <c r="P2877" s="319">
        <f t="shared" si="198"/>
        <v>0</v>
      </c>
      <c r="Q2877" s="320" t="str">
        <f t="shared" si="196"/>
        <v/>
      </c>
    </row>
    <row r="2878" spans="1:17" hidden="1" x14ac:dyDescent="0.2">
      <c r="A2878" s="366" t="str">
        <f t="shared" si="195"/>
        <v/>
      </c>
      <c r="B2878" s="351"/>
      <c r="C2878" s="375"/>
      <c r="D2878" s="353"/>
      <c r="E2878" s="353"/>
      <c r="F2878" s="354"/>
      <c r="G2878" s="353"/>
      <c r="H2878" s="353"/>
      <c r="I2878" s="357"/>
      <c r="J2878" s="356"/>
      <c r="K2878" s="356"/>
      <c r="L2878" s="357"/>
      <c r="M2878" s="356"/>
      <c r="N2878" s="374"/>
      <c r="O2878" s="70">
        <f t="shared" si="197"/>
        <v>0</v>
      </c>
      <c r="P2878" s="70">
        <f t="shared" si="198"/>
        <v>0</v>
      </c>
      <c r="Q2878" s="92" t="str">
        <f t="shared" si="196"/>
        <v/>
      </c>
    </row>
    <row r="2879" spans="1:17" hidden="1" x14ac:dyDescent="0.2">
      <c r="A2879" s="366" t="str">
        <f t="shared" si="195"/>
        <v/>
      </c>
      <c r="B2879" s="351"/>
      <c r="C2879" s="375"/>
      <c r="D2879" s="353"/>
      <c r="E2879" s="353"/>
      <c r="F2879" s="354"/>
      <c r="G2879" s="353"/>
      <c r="H2879" s="353"/>
      <c r="I2879" s="357"/>
      <c r="J2879" s="356"/>
      <c r="K2879" s="356"/>
      <c r="L2879" s="357"/>
      <c r="M2879" s="356"/>
      <c r="N2879" s="374"/>
      <c r="O2879" s="70">
        <f t="shared" si="197"/>
        <v>0</v>
      </c>
      <c r="P2879" s="70">
        <f t="shared" si="198"/>
        <v>0</v>
      </c>
      <c r="Q2879" s="92" t="str">
        <f t="shared" si="196"/>
        <v/>
      </c>
    </row>
    <row r="2880" spans="1:17" hidden="1" x14ac:dyDescent="0.2">
      <c r="A2880" s="366" t="str">
        <f t="shared" si="195"/>
        <v/>
      </c>
      <c r="B2880" s="351"/>
      <c r="C2880" s="375"/>
      <c r="D2880" s="353"/>
      <c r="E2880" s="353"/>
      <c r="F2880" s="354"/>
      <c r="G2880" s="353"/>
      <c r="H2880" s="353"/>
      <c r="I2880" s="357"/>
      <c r="J2880" s="356"/>
      <c r="K2880" s="356"/>
      <c r="L2880" s="357"/>
      <c r="M2880" s="356"/>
      <c r="N2880" s="374"/>
      <c r="O2880" s="70">
        <f t="shared" si="197"/>
        <v>0</v>
      </c>
      <c r="P2880" s="70">
        <f t="shared" si="198"/>
        <v>0</v>
      </c>
      <c r="Q2880" s="135" t="str">
        <f t="shared" si="196"/>
        <v/>
      </c>
    </row>
    <row r="2881" spans="1:17" hidden="1" x14ac:dyDescent="0.2">
      <c r="A2881" s="366" t="str">
        <f t="shared" si="195"/>
        <v/>
      </c>
      <c r="B2881" s="351"/>
      <c r="C2881" s="375"/>
      <c r="D2881" s="353"/>
      <c r="E2881" s="353"/>
      <c r="F2881" s="354"/>
      <c r="G2881" s="353"/>
      <c r="H2881" s="353"/>
      <c r="I2881" s="357"/>
      <c r="J2881" s="356"/>
      <c r="K2881" s="356"/>
      <c r="L2881" s="357"/>
      <c r="M2881" s="356"/>
      <c r="N2881" s="374"/>
      <c r="O2881" s="319">
        <f t="shared" si="197"/>
        <v>0</v>
      </c>
      <c r="P2881" s="319">
        <f t="shared" si="198"/>
        <v>0</v>
      </c>
      <c r="Q2881" s="320" t="str">
        <f t="shared" si="196"/>
        <v/>
      </c>
    </row>
    <row r="2882" spans="1:17" hidden="1" x14ac:dyDescent="0.2">
      <c r="A2882" s="366" t="str">
        <f t="shared" si="195"/>
        <v/>
      </c>
      <c r="B2882" s="351"/>
      <c r="C2882" s="375"/>
      <c r="D2882" s="353"/>
      <c r="E2882" s="353"/>
      <c r="F2882" s="354"/>
      <c r="G2882" s="353"/>
      <c r="H2882" s="353"/>
      <c r="I2882" s="357"/>
      <c r="J2882" s="356"/>
      <c r="K2882" s="356"/>
      <c r="L2882" s="357"/>
      <c r="M2882" s="356"/>
      <c r="N2882" s="374"/>
      <c r="O2882" s="70">
        <f t="shared" si="197"/>
        <v>0</v>
      </c>
      <c r="P2882" s="70">
        <f t="shared" si="198"/>
        <v>0</v>
      </c>
      <c r="Q2882" s="92" t="str">
        <f t="shared" si="196"/>
        <v/>
      </c>
    </row>
    <row r="2883" spans="1:17" hidden="1" x14ac:dyDescent="0.2">
      <c r="A2883" s="366" t="str">
        <f t="shared" si="195"/>
        <v/>
      </c>
      <c r="B2883" s="351"/>
      <c r="C2883" s="375"/>
      <c r="D2883" s="353"/>
      <c r="E2883" s="353"/>
      <c r="F2883" s="354"/>
      <c r="G2883" s="353"/>
      <c r="H2883" s="353"/>
      <c r="I2883" s="357"/>
      <c r="J2883" s="356"/>
      <c r="K2883" s="356"/>
      <c r="L2883" s="357"/>
      <c r="M2883" s="356"/>
      <c r="N2883" s="374"/>
      <c r="O2883" s="70">
        <f t="shared" si="197"/>
        <v>0</v>
      </c>
      <c r="P2883" s="70">
        <f t="shared" si="198"/>
        <v>0</v>
      </c>
      <c r="Q2883" s="92" t="str">
        <f t="shared" si="196"/>
        <v/>
      </c>
    </row>
    <row r="2884" spans="1:17" hidden="1" x14ac:dyDescent="0.2">
      <c r="A2884" s="366" t="str">
        <f t="shared" si="195"/>
        <v/>
      </c>
      <c r="B2884" s="351"/>
      <c r="C2884" s="375"/>
      <c r="D2884" s="353"/>
      <c r="E2884" s="353"/>
      <c r="F2884" s="354"/>
      <c r="G2884" s="353"/>
      <c r="H2884" s="353"/>
      <c r="I2884" s="357"/>
      <c r="J2884" s="356"/>
      <c r="K2884" s="356"/>
      <c r="L2884" s="357"/>
      <c r="M2884" s="356"/>
      <c r="N2884" s="374"/>
      <c r="O2884" s="70">
        <f t="shared" si="197"/>
        <v>0</v>
      </c>
      <c r="P2884" s="70">
        <f t="shared" si="198"/>
        <v>0</v>
      </c>
      <c r="Q2884" s="135" t="str">
        <f t="shared" si="196"/>
        <v/>
      </c>
    </row>
    <row r="2885" spans="1:17" hidden="1" x14ac:dyDescent="0.2">
      <c r="A2885" s="366" t="str">
        <f t="shared" si="195"/>
        <v/>
      </c>
      <c r="B2885" s="351"/>
      <c r="C2885" s="375"/>
      <c r="D2885" s="353"/>
      <c r="E2885" s="353"/>
      <c r="F2885" s="354"/>
      <c r="G2885" s="353"/>
      <c r="H2885" s="353"/>
      <c r="I2885" s="357"/>
      <c r="J2885" s="356"/>
      <c r="K2885" s="356"/>
      <c r="L2885" s="357"/>
      <c r="M2885" s="356"/>
      <c r="N2885" s="374"/>
      <c r="O2885" s="319">
        <f t="shared" si="197"/>
        <v>0</v>
      </c>
      <c r="P2885" s="319">
        <f t="shared" si="198"/>
        <v>0</v>
      </c>
      <c r="Q2885" s="320" t="str">
        <f t="shared" si="196"/>
        <v/>
      </c>
    </row>
    <row r="2886" spans="1:17" hidden="1" x14ac:dyDescent="0.2">
      <c r="A2886" s="366" t="str">
        <f t="shared" si="195"/>
        <v/>
      </c>
      <c r="B2886" s="351"/>
      <c r="C2886" s="375"/>
      <c r="D2886" s="353"/>
      <c r="E2886" s="353"/>
      <c r="F2886" s="354"/>
      <c r="G2886" s="353"/>
      <c r="H2886" s="353"/>
      <c r="I2886" s="357"/>
      <c r="J2886" s="356"/>
      <c r="K2886" s="356"/>
      <c r="L2886" s="357"/>
      <c r="M2886" s="356"/>
      <c r="N2886" s="374"/>
      <c r="O2886" s="70">
        <f t="shared" si="197"/>
        <v>0</v>
      </c>
      <c r="P2886" s="70">
        <f t="shared" si="198"/>
        <v>0</v>
      </c>
      <c r="Q2886" s="92" t="str">
        <f t="shared" si="196"/>
        <v/>
      </c>
    </row>
    <row r="2887" spans="1:17" hidden="1" x14ac:dyDescent="0.2">
      <c r="A2887" s="366" t="str">
        <f t="shared" si="195"/>
        <v/>
      </c>
      <c r="B2887" s="351"/>
      <c r="C2887" s="375"/>
      <c r="D2887" s="353"/>
      <c r="E2887" s="353"/>
      <c r="F2887" s="354"/>
      <c r="G2887" s="353"/>
      <c r="H2887" s="353"/>
      <c r="I2887" s="357"/>
      <c r="J2887" s="356"/>
      <c r="K2887" s="356"/>
      <c r="L2887" s="357"/>
      <c r="M2887" s="356"/>
      <c r="N2887" s="374"/>
      <c r="O2887" s="70">
        <f t="shared" si="197"/>
        <v>0</v>
      </c>
      <c r="P2887" s="70">
        <f t="shared" si="198"/>
        <v>0</v>
      </c>
      <c r="Q2887" s="92" t="str">
        <f t="shared" si="196"/>
        <v/>
      </c>
    </row>
    <row r="2888" spans="1:17" hidden="1" x14ac:dyDescent="0.2">
      <c r="A2888" s="366" t="str">
        <f t="shared" si="195"/>
        <v/>
      </c>
      <c r="B2888" s="351"/>
      <c r="C2888" s="375"/>
      <c r="D2888" s="353"/>
      <c r="E2888" s="353"/>
      <c r="F2888" s="354"/>
      <c r="G2888" s="353"/>
      <c r="H2888" s="353"/>
      <c r="I2888" s="357"/>
      <c r="J2888" s="356"/>
      <c r="K2888" s="356"/>
      <c r="L2888" s="357"/>
      <c r="M2888" s="356"/>
      <c r="N2888" s="374"/>
      <c r="O2888" s="70">
        <f t="shared" si="197"/>
        <v>0</v>
      </c>
      <c r="P2888" s="70">
        <f t="shared" si="198"/>
        <v>0</v>
      </c>
      <c r="Q2888" s="135" t="str">
        <f t="shared" si="196"/>
        <v/>
      </c>
    </row>
    <row r="2889" spans="1:17" hidden="1" x14ac:dyDescent="0.2">
      <c r="A2889" s="366" t="str">
        <f t="shared" si="195"/>
        <v/>
      </c>
      <c r="B2889" s="351"/>
      <c r="C2889" s="375"/>
      <c r="D2889" s="353"/>
      <c r="E2889" s="353"/>
      <c r="F2889" s="354"/>
      <c r="G2889" s="353"/>
      <c r="H2889" s="353"/>
      <c r="I2889" s="357"/>
      <c r="J2889" s="356"/>
      <c r="K2889" s="356"/>
      <c r="L2889" s="357"/>
      <c r="M2889" s="356"/>
      <c r="N2889" s="374"/>
      <c r="O2889" s="319">
        <f t="shared" si="197"/>
        <v>0</v>
      </c>
      <c r="P2889" s="319">
        <f t="shared" si="198"/>
        <v>0</v>
      </c>
      <c r="Q2889" s="320" t="str">
        <f t="shared" si="196"/>
        <v/>
      </c>
    </row>
    <row r="2890" spans="1:17" hidden="1" x14ac:dyDescent="0.2">
      <c r="A2890" s="366" t="str">
        <f t="shared" si="195"/>
        <v/>
      </c>
      <c r="B2890" s="351"/>
      <c r="C2890" s="375"/>
      <c r="D2890" s="353"/>
      <c r="E2890" s="353"/>
      <c r="F2890" s="354"/>
      <c r="G2890" s="353"/>
      <c r="H2890" s="353"/>
      <c r="I2890" s="357"/>
      <c r="J2890" s="356"/>
      <c r="K2890" s="356"/>
      <c r="L2890" s="357"/>
      <c r="M2890" s="356"/>
      <c r="N2890" s="374"/>
      <c r="O2890" s="70">
        <f t="shared" si="197"/>
        <v>0</v>
      </c>
      <c r="P2890" s="70">
        <f t="shared" si="198"/>
        <v>0</v>
      </c>
      <c r="Q2890" s="92" t="str">
        <f t="shared" si="196"/>
        <v/>
      </c>
    </row>
    <row r="2891" spans="1:17" hidden="1" x14ac:dyDescent="0.2">
      <c r="A2891" s="366" t="str">
        <f t="shared" si="195"/>
        <v/>
      </c>
      <c r="B2891" s="351"/>
      <c r="C2891" s="375"/>
      <c r="D2891" s="353"/>
      <c r="E2891" s="353"/>
      <c r="F2891" s="354"/>
      <c r="G2891" s="353"/>
      <c r="H2891" s="353"/>
      <c r="I2891" s="357"/>
      <c r="J2891" s="356"/>
      <c r="K2891" s="356"/>
      <c r="L2891" s="357"/>
      <c r="M2891" s="356"/>
      <c r="N2891" s="374"/>
      <c r="O2891" s="70">
        <f t="shared" si="197"/>
        <v>0</v>
      </c>
      <c r="P2891" s="70">
        <f t="shared" si="198"/>
        <v>0</v>
      </c>
      <c r="Q2891" s="92" t="str">
        <f t="shared" si="196"/>
        <v/>
      </c>
    </row>
    <row r="2892" spans="1:17" hidden="1" x14ac:dyDescent="0.2">
      <c r="A2892" s="366" t="str">
        <f t="shared" si="195"/>
        <v/>
      </c>
      <c r="B2892" s="351"/>
      <c r="C2892" s="375"/>
      <c r="D2892" s="353"/>
      <c r="E2892" s="353"/>
      <c r="F2892" s="354"/>
      <c r="G2892" s="353"/>
      <c r="H2892" s="353"/>
      <c r="I2892" s="357"/>
      <c r="J2892" s="356"/>
      <c r="K2892" s="356"/>
      <c r="L2892" s="357"/>
      <c r="M2892" s="356"/>
      <c r="N2892" s="374"/>
      <c r="O2892" s="70">
        <f t="shared" si="197"/>
        <v>0</v>
      </c>
      <c r="P2892" s="70">
        <f t="shared" si="198"/>
        <v>0</v>
      </c>
      <c r="Q2892" s="135" t="str">
        <f t="shared" si="196"/>
        <v/>
      </c>
    </row>
    <row r="2893" spans="1:17" hidden="1" x14ac:dyDescent="0.2">
      <c r="A2893" s="366" t="str">
        <f t="shared" si="195"/>
        <v/>
      </c>
      <c r="B2893" s="351"/>
      <c r="C2893" s="375"/>
      <c r="D2893" s="353"/>
      <c r="E2893" s="353"/>
      <c r="F2893" s="354"/>
      <c r="G2893" s="353"/>
      <c r="H2893" s="353"/>
      <c r="I2893" s="357"/>
      <c r="J2893" s="356"/>
      <c r="K2893" s="356"/>
      <c r="L2893" s="357"/>
      <c r="M2893" s="356"/>
      <c r="N2893" s="374"/>
      <c r="O2893" s="319">
        <f t="shared" si="197"/>
        <v>0</v>
      </c>
      <c r="P2893" s="319">
        <f t="shared" si="198"/>
        <v>0</v>
      </c>
      <c r="Q2893" s="320" t="str">
        <f t="shared" si="196"/>
        <v/>
      </c>
    </row>
    <row r="2894" spans="1:17" hidden="1" x14ac:dyDescent="0.2">
      <c r="A2894" s="366" t="str">
        <f t="shared" si="195"/>
        <v/>
      </c>
      <c r="B2894" s="351"/>
      <c r="C2894" s="375"/>
      <c r="D2894" s="353"/>
      <c r="E2894" s="353"/>
      <c r="F2894" s="354"/>
      <c r="G2894" s="353"/>
      <c r="H2894" s="353"/>
      <c r="I2894" s="357"/>
      <c r="J2894" s="356"/>
      <c r="K2894" s="356"/>
      <c r="L2894" s="357"/>
      <c r="M2894" s="356"/>
      <c r="N2894" s="374"/>
      <c r="O2894" s="70">
        <f t="shared" si="197"/>
        <v>0</v>
      </c>
      <c r="P2894" s="70">
        <f t="shared" si="198"/>
        <v>0</v>
      </c>
      <c r="Q2894" s="92" t="str">
        <f t="shared" si="196"/>
        <v/>
      </c>
    </row>
    <row r="2895" spans="1:17" hidden="1" x14ac:dyDescent="0.2">
      <c r="A2895" s="366" t="str">
        <f t="shared" si="195"/>
        <v/>
      </c>
      <c r="B2895" s="351"/>
      <c r="C2895" s="375"/>
      <c r="D2895" s="353"/>
      <c r="E2895" s="353"/>
      <c r="F2895" s="354"/>
      <c r="G2895" s="353"/>
      <c r="H2895" s="353"/>
      <c r="I2895" s="357"/>
      <c r="J2895" s="356"/>
      <c r="K2895" s="356"/>
      <c r="L2895" s="357"/>
      <c r="M2895" s="356"/>
      <c r="N2895" s="374"/>
      <c r="O2895" s="70">
        <f t="shared" si="197"/>
        <v>0</v>
      </c>
      <c r="P2895" s="70">
        <f t="shared" si="198"/>
        <v>0</v>
      </c>
      <c r="Q2895" s="92" t="str">
        <f t="shared" si="196"/>
        <v/>
      </c>
    </row>
    <row r="2896" spans="1:17" hidden="1" x14ac:dyDescent="0.2">
      <c r="A2896" s="366" t="str">
        <f t="shared" si="195"/>
        <v/>
      </c>
      <c r="B2896" s="351"/>
      <c r="C2896" s="375"/>
      <c r="D2896" s="353"/>
      <c r="E2896" s="353"/>
      <c r="F2896" s="354"/>
      <c r="G2896" s="353"/>
      <c r="H2896" s="353"/>
      <c r="I2896" s="357"/>
      <c r="J2896" s="356"/>
      <c r="K2896" s="356"/>
      <c r="L2896" s="357"/>
      <c r="M2896" s="356"/>
      <c r="N2896" s="374"/>
      <c r="O2896" s="70">
        <f t="shared" si="197"/>
        <v>0</v>
      </c>
      <c r="P2896" s="70">
        <f t="shared" si="198"/>
        <v>0</v>
      </c>
      <c r="Q2896" s="135" t="str">
        <f t="shared" si="196"/>
        <v/>
      </c>
    </row>
    <row r="2897" spans="1:17" hidden="1" x14ac:dyDescent="0.2">
      <c r="A2897" s="366" t="str">
        <f t="shared" si="195"/>
        <v/>
      </c>
      <c r="B2897" s="351"/>
      <c r="C2897" s="375"/>
      <c r="D2897" s="353"/>
      <c r="E2897" s="353"/>
      <c r="F2897" s="354"/>
      <c r="G2897" s="353"/>
      <c r="H2897" s="353"/>
      <c r="I2897" s="357"/>
      <c r="J2897" s="356"/>
      <c r="K2897" s="356"/>
      <c r="L2897" s="357"/>
      <c r="M2897" s="356"/>
      <c r="N2897" s="374"/>
      <c r="O2897" s="319">
        <f t="shared" si="197"/>
        <v>0</v>
      </c>
      <c r="P2897" s="319">
        <f t="shared" si="198"/>
        <v>0</v>
      </c>
      <c r="Q2897" s="320" t="str">
        <f t="shared" si="196"/>
        <v/>
      </c>
    </row>
    <row r="2898" spans="1:17" hidden="1" x14ac:dyDescent="0.2">
      <c r="A2898" s="366" t="str">
        <f t="shared" si="195"/>
        <v/>
      </c>
      <c r="B2898" s="351"/>
      <c r="C2898" s="375"/>
      <c r="D2898" s="353"/>
      <c r="E2898" s="353"/>
      <c r="F2898" s="354"/>
      <c r="G2898" s="353"/>
      <c r="H2898" s="353"/>
      <c r="I2898" s="357"/>
      <c r="J2898" s="356"/>
      <c r="K2898" s="356"/>
      <c r="L2898" s="357"/>
      <c r="M2898" s="356"/>
      <c r="N2898" s="374"/>
      <c r="O2898" s="70">
        <f t="shared" si="197"/>
        <v>0</v>
      </c>
      <c r="P2898" s="70">
        <f t="shared" si="198"/>
        <v>0</v>
      </c>
      <c r="Q2898" s="92" t="str">
        <f t="shared" si="196"/>
        <v/>
      </c>
    </row>
    <row r="2899" spans="1:17" hidden="1" x14ac:dyDescent="0.2">
      <c r="A2899" s="366" t="str">
        <f t="shared" si="195"/>
        <v/>
      </c>
      <c r="B2899" s="351"/>
      <c r="C2899" s="375"/>
      <c r="D2899" s="353"/>
      <c r="E2899" s="353"/>
      <c r="F2899" s="354"/>
      <c r="G2899" s="353"/>
      <c r="H2899" s="353"/>
      <c r="I2899" s="357"/>
      <c r="J2899" s="356"/>
      <c r="K2899" s="356"/>
      <c r="L2899" s="357"/>
      <c r="M2899" s="356"/>
      <c r="N2899" s="374"/>
      <c r="O2899" s="70">
        <f t="shared" si="197"/>
        <v>0</v>
      </c>
      <c r="P2899" s="70">
        <f t="shared" si="198"/>
        <v>0</v>
      </c>
      <c r="Q2899" s="92" t="str">
        <f t="shared" si="196"/>
        <v/>
      </c>
    </row>
    <row r="2900" spans="1:17" hidden="1" x14ac:dyDescent="0.2">
      <c r="A2900" s="366" t="str">
        <f t="shared" si="195"/>
        <v/>
      </c>
      <c r="B2900" s="351"/>
      <c r="C2900" s="375"/>
      <c r="D2900" s="353"/>
      <c r="E2900" s="353"/>
      <c r="F2900" s="354"/>
      <c r="G2900" s="353"/>
      <c r="H2900" s="353"/>
      <c r="I2900" s="357"/>
      <c r="J2900" s="356"/>
      <c r="K2900" s="356"/>
      <c r="L2900" s="357"/>
      <c r="M2900" s="356"/>
      <c r="N2900" s="374"/>
      <c r="O2900" s="70">
        <f t="shared" si="197"/>
        <v>0</v>
      </c>
      <c r="P2900" s="70">
        <f t="shared" si="198"/>
        <v>0</v>
      </c>
      <c r="Q2900" s="135" t="str">
        <f t="shared" si="196"/>
        <v/>
      </c>
    </row>
    <row r="2901" spans="1:17" hidden="1" x14ac:dyDescent="0.2">
      <c r="A2901" s="366" t="str">
        <f t="shared" si="195"/>
        <v/>
      </c>
      <c r="B2901" s="351"/>
      <c r="C2901" s="375"/>
      <c r="D2901" s="353"/>
      <c r="E2901" s="353"/>
      <c r="F2901" s="354"/>
      <c r="G2901" s="353"/>
      <c r="H2901" s="353"/>
      <c r="I2901" s="357"/>
      <c r="J2901" s="356"/>
      <c r="K2901" s="356"/>
      <c r="L2901" s="357"/>
      <c r="M2901" s="356"/>
      <c r="N2901" s="374"/>
      <c r="O2901" s="319">
        <f t="shared" si="197"/>
        <v>0</v>
      </c>
      <c r="P2901" s="319">
        <f t="shared" si="198"/>
        <v>0</v>
      </c>
      <c r="Q2901" s="320" t="str">
        <f t="shared" si="196"/>
        <v/>
      </c>
    </row>
    <row r="2902" spans="1:17" hidden="1" x14ac:dyDescent="0.2">
      <c r="A2902" s="366" t="str">
        <f t="shared" si="195"/>
        <v/>
      </c>
      <c r="B2902" s="351"/>
      <c r="C2902" s="375"/>
      <c r="D2902" s="353"/>
      <c r="E2902" s="353"/>
      <c r="F2902" s="354"/>
      <c r="G2902" s="353"/>
      <c r="H2902" s="353"/>
      <c r="I2902" s="357"/>
      <c r="J2902" s="356"/>
      <c r="K2902" s="356"/>
      <c r="L2902" s="357"/>
      <c r="M2902" s="356"/>
      <c r="N2902" s="374"/>
      <c r="O2902" s="70">
        <f t="shared" si="197"/>
        <v>0</v>
      </c>
      <c r="P2902" s="70">
        <f t="shared" si="198"/>
        <v>0</v>
      </c>
      <c r="Q2902" s="92" t="str">
        <f t="shared" si="196"/>
        <v/>
      </c>
    </row>
    <row r="2903" spans="1:17" hidden="1" x14ac:dyDescent="0.2">
      <c r="A2903" s="366" t="str">
        <f t="shared" si="195"/>
        <v/>
      </c>
      <c r="B2903" s="351"/>
      <c r="C2903" s="375"/>
      <c r="D2903" s="353"/>
      <c r="E2903" s="353"/>
      <c r="F2903" s="354"/>
      <c r="G2903" s="353"/>
      <c r="H2903" s="353"/>
      <c r="I2903" s="357"/>
      <c r="J2903" s="356"/>
      <c r="K2903" s="356"/>
      <c r="L2903" s="357"/>
      <c r="M2903" s="356"/>
      <c r="N2903" s="374"/>
      <c r="O2903" s="70">
        <f t="shared" si="197"/>
        <v>0</v>
      </c>
      <c r="P2903" s="70">
        <f t="shared" si="198"/>
        <v>0</v>
      </c>
      <c r="Q2903" s="92" t="str">
        <f t="shared" si="196"/>
        <v/>
      </c>
    </row>
    <row r="2904" spans="1:17" hidden="1" x14ac:dyDescent="0.2">
      <c r="A2904" s="366" t="str">
        <f t="shared" si="195"/>
        <v/>
      </c>
      <c r="B2904" s="351"/>
      <c r="C2904" s="375"/>
      <c r="D2904" s="353"/>
      <c r="E2904" s="353"/>
      <c r="F2904" s="354"/>
      <c r="G2904" s="353"/>
      <c r="H2904" s="353"/>
      <c r="I2904" s="357"/>
      <c r="J2904" s="356"/>
      <c r="K2904" s="356"/>
      <c r="L2904" s="357"/>
      <c r="M2904" s="356"/>
      <c r="N2904" s="374"/>
      <c r="O2904" s="70">
        <f t="shared" si="197"/>
        <v>0</v>
      </c>
      <c r="P2904" s="70">
        <f t="shared" si="198"/>
        <v>0</v>
      </c>
      <c r="Q2904" s="135" t="str">
        <f t="shared" si="196"/>
        <v/>
      </c>
    </row>
    <row r="2905" spans="1:17" hidden="1" x14ac:dyDescent="0.2">
      <c r="A2905" s="366" t="str">
        <f t="shared" si="195"/>
        <v/>
      </c>
      <c r="B2905" s="351"/>
      <c r="C2905" s="375"/>
      <c r="D2905" s="353"/>
      <c r="E2905" s="353"/>
      <c r="F2905" s="354"/>
      <c r="G2905" s="353"/>
      <c r="H2905" s="353"/>
      <c r="I2905" s="357"/>
      <c r="J2905" s="356"/>
      <c r="K2905" s="356"/>
      <c r="L2905" s="357"/>
      <c r="M2905" s="356"/>
      <c r="N2905" s="374"/>
      <c r="O2905" s="319">
        <f t="shared" si="197"/>
        <v>0</v>
      </c>
      <c r="P2905" s="319">
        <f t="shared" si="198"/>
        <v>0</v>
      </c>
      <c r="Q2905" s="320" t="str">
        <f t="shared" si="196"/>
        <v/>
      </c>
    </row>
    <row r="2906" spans="1:17" hidden="1" x14ac:dyDescent="0.2">
      <c r="A2906" s="366" t="str">
        <f t="shared" si="195"/>
        <v/>
      </c>
      <c r="B2906" s="351"/>
      <c r="C2906" s="375"/>
      <c r="D2906" s="353"/>
      <c r="E2906" s="353"/>
      <c r="F2906" s="354"/>
      <c r="G2906" s="353"/>
      <c r="H2906" s="353"/>
      <c r="I2906" s="357"/>
      <c r="J2906" s="356"/>
      <c r="K2906" s="356"/>
      <c r="L2906" s="357"/>
      <c r="M2906" s="356"/>
      <c r="N2906" s="374"/>
      <c r="O2906" s="70">
        <f t="shared" si="197"/>
        <v>0</v>
      </c>
      <c r="P2906" s="70">
        <f t="shared" si="198"/>
        <v>0</v>
      </c>
      <c r="Q2906" s="92" t="str">
        <f t="shared" si="196"/>
        <v/>
      </c>
    </row>
    <row r="2907" spans="1:17" hidden="1" x14ac:dyDescent="0.2">
      <c r="A2907" s="366" t="str">
        <f t="shared" si="195"/>
        <v/>
      </c>
      <c r="B2907" s="351"/>
      <c r="C2907" s="375"/>
      <c r="D2907" s="353"/>
      <c r="E2907" s="353"/>
      <c r="F2907" s="354"/>
      <c r="G2907" s="353"/>
      <c r="H2907" s="353"/>
      <c r="I2907" s="357"/>
      <c r="J2907" s="356"/>
      <c r="K2907" s="356"/>
      <c r="L2907" s="357"/>
      <c r="M2907" s="356"/>
      <c r="N2907" s="374"/>
      <c r="O2907" s="70">
        <f t="shared" si="197"/>
        <v>0</v>
      </c>
      <c r="P2907" s="70">
        <f t="shared" si="198"/>
        <v>0</v>
      </c>
      <c r="Q2907" s="92" t="str">
        <f t="shared" si="196"/>
        <v/>
      </c>
    </row>
    <row r="2908" spans="1:17" hidden="1" x14ac:dyDescent="0.2">
      <c r="A2908" s="366" t="str">
        <f t="shared" si="195"/>
        <v/>
      </c>
      <c r="B2908" s="351"/>
      <c r="C2908" s="375"/>
      <c r="D2908" s="353"/>
      <c r="E2908" s="353"/>
      <c r="F2908" s="354"/>
      <c r="G2908" s="353"/>
      <c r="H2908" s="353"/>
      <c r="I2908" s="357"/>
      <c r="J2908" s="356"/>
      <c r="K2908" s="356"/>
      <c r="L2908" s="357"/>
      <c r="M2908" s="356"/>
      <c r="N2908" s="374"/>
      <c r="O2908" s="70">
        <f t="shared" si="197"/>
        <v>0</v>
      </c>
      <c r="P2908" s="70">
        <f t="shared" si="198"/>
        <v>0</v>
      </c>
      <c r="Q2908" s="135" t="str">
        <f t="shared" si="196"/>
        <v/>
      </c>
    </row>
    <row r="2909" spans="1:17" hidden="1" x14ac:dyDescent="0.2">
      <c r="A2909" s="366" t="str">
        <f t="shared" si="195"/>
        <v/>
      </c>
      <c r="B2909" s="351"/>
      <c r="C2909" s="375"/>
      <c r="D2909" s="353"/>
      <c r="E2909" s="353"/>
      <c r="F2909" s="354"/>
      <c r="G2909" s="353"/>
      <c r="H2909" s="353"/>
      <c r="I2909" s="357"/>
      <c r="J2909" s="356"/>
      <c r="K2909" s="356"/>
      <c r="L2909" s="357"/>
      <c r="M2909" s="356"/>
      <c r="N2909" s="374"/>
      <c r="O2909" s="319">
        <f t="shared" si="197"/>
        <v>0</v>
      </c>
      <c r="P2909" s="319">
        <f t="shared" si="198"/>
        <v>0</v>
      </c>
      <c r="Q2909" s="320" t="str">
        <f t="shared" si="196"/>
        <v/>
      </c>
    </row>
    <row r="2910" spans="1:17" hidden="1" x14ac:dyDescent="0.2">
      <c r="A2910" s="366"/>
      <c r="B2910" s="351"/>
      <c r="C2910" s="375"/>
      <c r="D2910" s="353"/>
      <c r="E2910" s="353"/>
      <c r="F2910" s="354"/>
      <c r="G2910" s="353"/>
      <c r="H2910" s="353"/>
      <c r="I2910" s="357"/>
      <c r="J2910" s="356"/>
      <c r="K2910" s="356"/>
      <c r="L2910" s="357"/>
      <c r="M2910" s="356"/>
      <c r="N2910" s="374"/>
      <c r="O2910" s="319"/>
      <c r="P2910" s="319"/>
      <c r="Q2910" s="320"/>
    </row>
    <row r="2911" spans="1:17" hidden="1" x14ac:dyDescent="0.2">
      <c r="A2911" s="366"/>
      <c r="B2911" s="351"/>
      <c r="C2911" s="375"/>
      <c r="D2911" s="353"/>
      <c r="E2911" s="353"/>
      <c r="F2911" s="354"/>
      <c r="G2911" s="353"/>
      <c r="H2911" s="353"/>
      <c r="I2911" s="357"/>
      <c r="J2911" s="356"/>
      <c r="K2911" s="356"/>
      <c r="L2911" s="357"/>
      <c r="M2911" s="356"/>
      <c r="N2911" s="374"/>
      <c r="O2911" s="319"/>
      <c r="P2911" s="319"/>
      <c r="Q2911" s="320"/>
    </row>
    <row r="2912" spans="1:17" hidden="1" x14ac:dyDescent="0.2">
      <c r="A2912" s="366"/>
      <c r="B2912" s="351"/>
      <c r="C2912" s="375"/>
      <c r="D2912" s="353"/>
      <c r="E2912" s="353"/>
      <c r="F2912" s="354"/>
      <c r="G2912" s="353"/>
      <c r="H2912" s="353"/>
      <c r="I2912" s="357"/>
      <c r="J2912" s="356"/>
      <c r="K2912" s="356"/>
      <c r="L2912" s="357"/>
      <c r="M2912" s="356"/>
      <c r="N2912" s="374"/>
      <c r="O2912" s="319"/>
      <c r="P2912" s="319"/>
      <c r="Q2912" s="320"/>
    </row>
    <row r="2913" spans="1:17" hidden="1" x14ac:dyDescent="0.2">
      <c r="A2913" s="366"/>
      <c r="B2913" s="351"/>
      <c r="C2913" s="375"/>
      <c r="D2913" s="353"/>
      <c r="E2913" s="353"/>
      <c r="F2913" s="354"/>
      <c r="G2913" s="353"/>
      <c r="H2913" s="353"/>
      <c r="I2913" s="357"/>
      <c r="J2913" s="356"/>
      <c r="K2913" s="356"/>
      <c r="L2913" s="357"/>
      <c r="M2913" s="356"/>
      <c r="N2913" s="374"/>
      <c r="O2913" s="319"/>
      <c r="P2913" s="319"/>
      <c r="Q2913" s="320"/>
    </row>
    <row r="2914" spans="1:17" hidden="1" x14ac:dyDescent="0.2">
      <c r="A2914" s="366"/>
      <c r="B2914" s="351"/>
      <c r="C2914" s="375"/>
      <c r="D2914" s="353"/>
      <c r="E2914" s="353"/>
      <c r="F2914" s="354"/>
      <c r="G2914" s="353"/>
      <c r="H2914" s="353"/>
      <c r="I2914" s="357"/>
      <c r="J2914" s="356"/>
      <c r="K2914" s="356"/>
      <c r="L2914" s="357"/>
      <c r="M2914" s="356"/>
      <c r="N2914" s="374"/>
      <c r="O2914" s="319"/>
      <c r="P2914" s="319"/>
      <c r="Q2914" s="320"/>
    </row>
    <row r="2915" spans="1:17" hidden="1" x14ac:dyDescent="0.2">
      <c r="A2915" s="366"/>
      <c r="B2915" s="351"/>
      <c r="C2915" s="375"/>
      <c r="D2915" s="353"/>
      <c r="E2915" s="353"/>
      <c r="F2915" s="354"/>
      <c r="G2915" s="353"/>
      <c r="H2915" s="353"/>
      <c r="I2915" s="357"/>
      <c r="J2915" s="356"/>
      <c r="K2915" s="356"/>
      <c r="L2915" s="357"/>
      <c r="M2915" s="356"/>
      <c r="N2915" s="374"/>
      <c r="O2915" s="319"/>
      <c r="P2915" s="319"/>
      <c r="Q2915" s="320"/>
    </row>
    <row r="2916" spans="1:17" hidden="1" x14ac:dyDescent="0.2">
      <c r="A2916" s="366"/>
      <c r="B2916" s="351"/>
      <c r="C2916" s="375"/>
      <c r="D2916" s="353"/>
      <c r="E2916" s="353"/>
      <c r="F2916" s="354"/>
      <c r="G2916" s="353"/>
      <c r="H2916" s="353"/>
      <c r="I2916" s="357"/>
      <c r="J2916" s="356"/>
      <c r="K2916" s="356"/>
      <c r="L2916" s="357"/>
      <c r="M2916" s="356"/>
      <c r="N2916" s="374"/>
      <c r="O2916" s="319"/>
      <c r="P2916" s="319"/>
      <c r="Q2916" s="320"/>
    </row>
    <row r="2917" spans="1:17" hidden="1" x14ac:dyDescent="0.2">
      <c r="A2917" s="366"/>
      <c r="B2917" s="351"/>
      <c r="C2917" s="375"/>
      <c r="D2917" s="353"/>
      <c r="E2917" s="353"/>
      <c r="F2917" s="354"/>
      <c r="G2917" s="353"/>
      <c r="H2917" s="353"/>
      <c r="I2917" s="357"/>
      <c r="J2917" s="356"/>
      <c r="K2917" s="356"/>
      <c r="L2917" s="357"/>
      <c r="M2917" s="356"/>
      <c r="N2917" s="374"/>
      <c r="O2917" s="319"/>
      <c r="P2917" s="319"/>
      <c r="Q2917" s="320"/>
    </row>
    <row r="2918" spans="1:17" hidden="1" x14ac:dyDescent="0.2">
      <c r="A2918" s="366"/>
      <c r="B2918" s="351"/>
      <c r="C2918" s="375"/>
      <c r="D2918" s="353"/>
      <c r="E2918" s="353"/>
      <c r="F2918" s="354"/>
      <c r="G2918" s="353"/>
      <c r="H2918" s="353"/>
      <c r="I2918" s="357"/>
      <c r="J2918" s="356"/>
      <c r="K2918" s="356"/>
      <c r="L2918" s="357"/>
      <c r="M2918" s="356"/>
      <c r="N2918" s="374"/>
      <c r="O2918" s="319"/>
      <c r="P2918" s="319"/>
      <c r="Q2918" s="320"/>
    </row>
    <row r="2919" spans="1:17" hidden="1" x14ac:dyDescent="0.2">
      <c r="A2919" s="366"/>
      <c r="B2919" s="351"/>
      <c r="C2919" s="375"/>
      <c r="D2919" s="353"/>
      <c r="E2919" s="353"/>
      <c r="F2919" s="354"/>
      <c r="G2919" s="353"/>
      <c r="H2919" s="353"/>
      <c r="I2919" s="357"/>
      <c r="J2919" s="356"/>
      <c r="K2919" s="356"/>
      <c r="L2919" s="357"/>
      <c r="M2919" s="356"/>
      <c r="N2919" s="374"/>
      <c r="O2919" s="319"/>
      <c r="P2919" s="319"/>
      <c r="Q2919" s="320"/>
    </row>
    <row r="2920" spans="1:17" hidden="1" x14ac:dyDescent="0.2">
      <c r="A2920" s="366"/>
      <c r="B2920" s="351"/>
      <c r="C2920" s="375"/>
      <c r="D2920" s="353"/>
      <c r="E2920" s="353"/>
      <c r="F2920" s="354"/>
      <c r="G2920" s="353"/>
      <c r="H2920" s="353"/>
      <c r="I2920" s="357"/>
      <c r="J2920" s="356"/>
      <c r="K2920" s="356"/>
      <c r="L2920" s="357"/>
      <c r="M2920" s="356"/>
      <c r="N2920" s="374"/>
      <c r="O2920" s="319"/>
      <c r="P2920" s="319"/>
      <c r="Q2920" s="320"/>
    </row>
    <row r="2921" spans="1:17" hidden="1" x14ac:dyDescent="0.2">
      <c r="A2921" s="366"/>
      <c r="B2921" s="351"/>
      <c r="C2921" s="375"/>
      <c r="D2921" s="353"/>
      <c r="E2921" s="353"/>
      <c r="F2921" s="354"/>
      <c r="G2921" s="353"/>
      <c r="H2921" s="353"/>
      <c r="I2921" s="357"/>
      <c r="J2921" s="356"/>
      <c r="K2921" s="356"/>
      <c r="L2921" s="357"/>
      <c r="M2921" s="356"/>
      <c r="N2921" s="374"/>
      <c r="O2921" s="319"/>
      <c r="P2921" s="319"/>
      <c r="Q2921" s="320"/>
    </row>
    <row r="2922" spans="1:17" hidden="1" x14ac:dyDescent="0.2">
      <c r="A2922" s="366"/>
      <c r="B2922" s="351"/>
      <c r="C2922" s="375"/>
      <c r="D2922" s="353"/>
      <c r="E2922" s="353"/>
      <c r="F2922" s="354"/>
      <c r="G2922" s="353"/>
      <c r="H2922" s="353"/>
      <c r="I2922" s="357"/>
      <c r="J2922" s="356"/>
      <c r="K2922" s="356"/>
      <c r="L2922" s="357"/>
      <c r="M2922" s="356"/>
      <c r="N2922" s="374"/>
      <c r="O2922" s="319"/>
      <c r="P2922" s="319"/>
      <c r="Q2922" s="320"/>
    </row>
    <row r="2923" spans="1:17" hidden="1" x14ac:dyDescent="0.2">
      <c r="A2923" s="366"/>
      <c r="B2923" s="351"/>
      <c r="C2923" s="375"/>
      <c r="D2923" s="353"/>
      <c r="E2923" s="353"/>
      <c r="F2923" s="354"/>
      <c r="G2923" s="353"/>
      <c r="H2923" s="353"/>
      <c r="I2923" s="357"/>
      <c r="J2923" s="356"/>
      <c r="K2923" s="356"/>
      <c r="L2923" s="357"/>
      <c r="M2923" s="356"/>
      <c r="N2923" s="374"/>
      <c r="O2923" s="319"/>
      <c r="P2923" s="319"/>
      <c r="Q2923" s="320"/>
    </row>
    <row r="2924" spans="1:17" hidden="1" x14ac:dyDescent="0.2">
      <c r="A2924" s="366"/>
      <c r="B2924" s="351"/>
      <c r="C2924" s="375"/>
      <c r="D2924" s="353"/>
      <c r="E2924" s="353"/>
      <c r="F2924" s="354"/>
      <c r="G2924" s="353"/>
      <c r="H2924" s="353"/>
      <c r="I2924" s="357"/>
      <c r="J2924" s="356"/>
      <c r="K2924" s="356"/>
      <c r="L2924" s="357"/>
      <c r="M2924" s="356"/>
      <c r="N2924" s="374"/>
      <c r="O2924" s="319"/>
      <c r="P2924" s="319"/>
      <c r="Q2924" s="320"/>
    </row>
    <row r="2925" spans="1:17" hidden="1" x14ac:dyDescent="0.2">
      <c r="A2925" s="366"/>
      <c r="B2925" s="351"/>
      <c r="C2925" s="375"/>
      <c r="D2925" s="353"/>
      <c r="E2925" s="353"/>
      <c r="F2925" s="354"/>
      <c r="G2925" s="353"/>
      <c r="H2925" s="353"/>
      <c r="I2925" s="357"/>
      <c r="J2925" s="356"/>
      <c r="K2925" s="356"/>
      <c r="L2925" s="357"/>
      <c r="M2925" s="356"/>
      <c r="N2925" s="374"/>
      <c r="O2925" s="319"/>
      <c r="P2925" s="319"/>
      <c r="Q2925" s="320"/>
    </row>
    <row r="2926" spans="1:17" hidden="1" x14ac:dyDescent="0.2">
      <c r="A2926" s="366"/>
      <c r="B2926" s="351"/>
      <c r="C2926" s="375"/>
      <c r="D2926" s="353"/>
      <c r="E2926" s="353"/>
      <c r="F2926" s="354"/>
      <c r="G2926" s="353"/>
      <c r="H2926" s="353"/>
      <c r="I2926" s="357"/>
      <c r="J2926" s="356"/>
      <c r="K2926" s="356"/>
      <c r="L2926" s="357"/>
      <c r="M2926" s="356"/>
      <c r="N2926" s="374"/>
      <c r="O2926" s="319"/>
      <c r="P2926" s="319"/>
      <c r="Q2926" s="320"/>
    </row>
    <row r="2927" spans="1:17" hidden="1" x14ac:dyDescent="0.2">
      <c r="A2927" s="366"/>
      <c r="B2927" s="351"/>
      <c r="C2927" s="375"/>
      <c r="D2927" s="353"/>
      <c r="E2927" s="353"/>
      <c r="F2927" s="354"/>
      <c r="G2927" s="353"/>
      <c r="H2927" s="353"/>
      <c r="I2927" s="357"/>
      <c r="J2927" s="356"/>
      <c r="K2927" s="356"/>
      <c r="L2927" s="357"/>
      <c r="M2927" s="356"/>
      <c r="N2927" s="374"/>
      <c r="O2927" s="319"/>
      <c r="P2927" s="319"/>
      <c r="Q2927" s="320"/>
    </row>
    <row r="2928" spans="1:17" hidden="1" x14ac:dyDescent="0.2">
      <c r="A2928" s="366"/>
      <c r="B2928" s="351"/>
      <c r="C2928" s="375"/>
      <c r="D2928" s="353"/>
      <c r="E2928" s="353"/>
      <c r="F2928" s="354"/>
      <c r="G2928" s="353"/>
      <c r="H2928" s="353"/>
      <c r="I2928" s="357"/>
      <c r="J2928" s="356"/>
      <c r="K2928" s="356"/>
      <c r="L2928" s="357"/>
      <c r="M2928" s="356"/>
      <c r="N2928" s="374"/>
      <c r="O2928" s="319"/>
      <c r="P2928" s="319"/>
      <c r="Q2928" s="320"/>
    </row>
    <row r="2929" spans="1:17" hidden="1" x14ac:dyDescent="0.2">
      <c r="A2929" s="366"/>
      <c r="B2929" s="351"/>
      <c r="C2929" s="375"/>
      <c r="D2929" s="353"/>
      <c r="E2929" s="353"/>
      <c r="F2929" s="354"/>
      <c r="G2929" s="353"/>
      <c r="H2929" s="353"/>
      <c r="I2929" s="357"/>
      <c r="J2929" s="356"/>
      <c r="K2929" s="356"/>
      <c r="L2929" s="357"/>
      <c r="M2929" s="356"/>
      <c r="N2929" s="374"/>
      <c r="O2929" s="319"/>
      <c r="P2929" s="319"/>
      <c r="Q2929" s="320"/>
    </row>
    <row r="2930" spans="1:17" hidden="1" x14ac:dyDescent="0.2">
      <c r="A2930" s="366"/>
      <c r="B2930" s="351"/>
      <c r="C2930" s="375"/>
      <c r="D2930" s="353"/>
      <c r="E2930" s="353"/>
      <c r="F2930" s="354"/>
      <c r="G2930" s="353"/>
      <c r="H2930" s="353"/>
      <c r="I2930" s="357"/>
      <c r="J2930" s="356"/>
      <c r="K2930" s="356"/>
      <c r="L2930" s="357"/>
      <c r="M2930" s="356"/>
      <c r="N2930" s="374"/>
      <c r="O2930" s="319"/>
      <c r="P2930" s="319"/>
      <c r="Q2930" s="320"/>
    </row>
    <row r="2931" spans="1:17" hidden="1" x14ac:dyDescent="0.2">
      <c r="A2931" s="366"/>
      <c r="B2931" s="351"/>
      <c r="C2931" s="375"/>
      <c r="D2931" s="353"/>
      <c r="E2931" s="353"/>
      <c r="F2931" s="354"/>
      <c r="G2931" s="353"/>
      <c r="H2931" s="353"/>
      <c r="I2931" s="357"/>
      <c r="J2931" s="356"/>
      <c r="K2931" s="356"/>
      <c r="L2931" s="357"/>
      <c r="M2931" s="356"/>
      <c r="N2931" s="374"/>
      <c r="O2931" s="319"/>
      <c r="P2931" s="319"/>
      <c r="Q2931" s="320"/>
    </row>
    <row r="2932" spans="1:17" hidden="1" x14ac:dyDescent="0.2">
      <c r="A2932" s="366"/>
      <c r="B2932" s="351"/>
      <c r="C2932" s="375"/>
      <c r="D2932" s="353"/>
      <c r="E2932" s="353"/>
      <c r="F2932" s="354"/>
      <c r="G2932" s="353"/>
      <c r="H2932" s="353"/>
      <c r="I2932" s="357"/>
      <c r="J2932" s="356"/>
      <c r="K2932" s="356"/>
      <c r="L2932" s="357"/>
      <c r="M2932" s="356"/>
      <c r="N2932" s="374"/>
      <c r="O2932" s="319"/>
      <c r="P2932" s="319"/>
      <c r="Q2932" s="320"/>
    </row>
    <row r="2933" spans="1:17" hidden="1" x14ac:dyDescent="0.2">
      <c r="A2933" s="366"/>
      <c r="B2933" s="351"/>
      <c r="C2933" s="375"/>
      <c r="D2933" s="353"/>
      <c r="E2933" s="353"/>
      <c r="F2933" s="354"/>
      <c r="G2933" s="353"/>
      <c r="H2933" s="353"/>
      <c r="I2933" s="357"/>
      <c r="J2933" s="356"/>
      <c r="K2933" s="356"/>
      <c r="L2933" s="357"/>
      <c r="M2933" s="356"/>
      <c r="N2933" s="374"/>
      <c r="O2933" s="319"/>
      <c r="P2933" s="319"/>
      <c r="Q2933" s="320"/>
    </row>
    <row r="2934" spans="1:17" hidden="1" x14ac:dyDescent="0.2">
      <c r="A2934" s="366"/>
      <c r="B2934" s="351"/>
      <c r="C2934" s="375"/>
      <c r="D2934" s="353"/>
      <c r="E2934" s="353"/>
      <c r="F2934" s="354"/>
      <c r="G2934" s="353"/>
      <c r="H2934" s="353"/>
      <c r="I2934" s="357"/>
      <c r="J2934" s="356"/>
      <c r="K2934" s="356"/>
      <c r="L2934" s="357"/>
      <c r="M2934" s="356"/>
      <c r="N2934" s="374"/>
      <c r="O2934" s="319"/>
      <c r="P2934" s="319"/>
      <c r="Q2934" s="320"/>
    </row>
    <row r="2935" spans="1:17" hidden="1" x14ac:dyDescent="0.2">
      <c r="A2935" s="366"/>
      <c r="B2935" s="351"/>
      <c r="C2935" s="375"/>
      <c r="D2935" s="353"/>
      <c r="E2935" s="353"/>
      <c r="F2935" s="354"/>
      <c r="G2935" s="353"/>
      <c r="H2935" s="353"/>
      <c r="I2935" s="357"/>
      <c r="J2935" s="356"/>
      <c r="K2935" s="356"/>
      <c r="L2935" s="357"/>
      <c r="M2935" s="356"/>
      <c r="N2935" s="374"/>
      <c r="O2935" s="319"/>
      <c r="P2935" s="319"/>
      <c r="Q2935" s="320"/>
    </row>
    <row r="2936" spans="1:17" hidden="1" x14ac:dyDescent="0.2">
      <c r="A2936" s="366"/>
      <c r="B2936" s="351"/>
      <c r="C2936" s="375"/>
      <c r="D2936" s="353"/>
      <c r="E2936" s="353"/>
      <c r="F2936" s="354"/>
      <c r="G2936" s="353"/>
      <c r="H2936" s="353"/>
      <c r="I2936" s="357"/>
      <c r="J2936" s="356"/>
      <c r="K2936" s="356"/>
      <c r="L2936" s="357"/>
      <c r="M2936" s="356"/>
      <c r="N2936" s="374"/>
      <c r="O2936" s="319"/>
      <c r="P2936" s="319"/>
      <c r="Q2936" s="320"/>
    </row>
    <row r="2937" spans="1:17" hidden="1" x14ac:dyDescent="0.2">
      <c r="A2937" s="366"/>
      <c r="B2937" s="351"/>
      <c r="C2937" s="375"/>
      <c r="D2937" s="353"/>
      <c r="E2937" s="353"/>
      <c r="F2937" s="354"/>
      <c r="G2937" s="353"/>
      <c r="H2937" s="353"/>
      <c r="I2937" s="357"/>
      <c r="J2937" s="356"/>
      <c r="K2937" s="356"/>
      <c r="L2937" s="357"/>
      <c r="M2937" s="356"/>
      <c r="N2937" s="374"/>
      <c r="O2937" s="319"/>
      <c r="P2937" s="319"/>
      <c r="Q2937" s="320"/>
    </row>
    <row r="2938" spans="1:17" hidden="1" x14ac:dyDescent="0.2">
      <c r="A2938" s="366"/>
      <c r="B2938" s="351"/>
      <c r="C2938" s="375"/>
      <c r="D2938" s="353"/>
      <c r="E2938" s="353"/>
      <c r="F2938" s="354"/>
      <c r="G2938" s="353"/>
      <c r="H2938" s="353"/>
      <c r="I2938" s="357"/>
      <c r="J2938" s="356"/>
      <c r="K2938" s="356"/>
      <c r="L2938" s="357"/>
      <c r="M2938" s="356"/>
      <c r="N2938" s="374"/>
      <c r="O2938" s="319"/>
      <c r="P2938" s="319"/>
      <c r="Q2938" s="320"/>
    </row>
    <row r="2939" spans="1:17" hidden="1" x14ac:dyDescent="0.2">
      <c r="A2939" s="366"/>
      <c r="B2939" s="351"/>
      <c r="C2939" s="375"/>
      <c r="D2939" s="353"/>
      <c r="E2939" s="353"/>
      <c r="F2939" s="354"/>
      <c r="G2939" s="353"/>
      <c r="H2939" s="353"/>
      <c r="I2939" s="357"/>
      <c r="J2939" s="356"/>
      <c r="K2939" s="356"/>
      <c r="L2939" s="357"/>
      <c r="M2939" s="356"/>
      <c r="N2939" s="374"/>
      <c r="O2939" s="319"/>
      <c r="P2939" s="319"/>
      <c r="Q2939" s="320"/>
    </row>
    <row r="2940" spans="1:17" hidden="1" x14ac:dyDescent="0.2">
      <c r="A2940" s="366"/>
      <c r="B2940" s="351"/>
      <c r="C2940" s="375"/>
      <c r="D2940" s="353"/>
      <c r="E2940" s="353"/>
      <c r="F2940" s="354"/>
      <c r="G2940" s="353"/>
      <c r="H2940" s="353"/>
      <c r="I2940" s="357"/>
      <c r="J2940" s="356"/>
      <c r="K2940" s="356"/>
      <c r="L2940" s="357"/>
      <c r="M2940" s="356"/>
      <c r="N2940" s="374"/>
      <c r="O2940" s="319"/>
      <c r="P2940" s="319"/>
      <c r="Q2940" s="320"/>
    </row>
    <row r="2941" spans="1:17" hidden="1" x14ac:dyDescent="0.2">
      <c r="A2941" s="366"/>
      <c r="B2941" s="351"/>
      <c r="C2941" s="375"/>
      <c r="D2941" s="353"/>
      <c r="E2941" s="353"/>
      <c r="F2941" s="354"/>
      <c r="G2941" s="353"/>
      <c r="H2941" s="353"/>
      <c r="I2941" s="357"/>
      <c r="J2941" s="356"/>
      <c r="K2941" s="356"/>
      <c r="L2941" s="357"/>
      <c r="M2941" s="356"/>
      <c r="N2941" s="374"/>
      <c r="O2941" s="319"/>
      <c r="P2941" s="319"/>
      <c r="Q2941" s="320"/>
    </row>
    <row r="2942" spans="1:17" hidden="1" x14ac:dyDescent="0.2">
      <c r="A2942" s="366"/>
      <c r="B2942" s="351"/>
      <c r="C2942" s="375"/>
      <c r="D2942" s="353"/>
      <c r="E2942" s="353"/>
      <c r="F2942" s="354"/>
      <c r="G2942" s="353"/>
      <c r="H2942" s="353"/>
      <c r="I2942" s="357"/>
      <c r="J2942" s="356"/>
      <c r="K2942" s="356"/>
      <c r="L2942" s="357"/>
      <c r="M2942" s="356"/>
      <c r="N2942" s="374"/>
      <c r="O2942" s="319"/>
      <c r="P2942" s="319"/>
      <c r="Q2942" s="320"/>
    </row>
    <row r="2943" spans="1:17" hidden="1" x14ac:dyDescent="0.2">
      <c r="A2943" s="366"/>
      <c r="B2943" s="351"/>
      <c r="C2943" s="375"/>
      <c r="D2943" s="353"/>
      <c r="E2943" s="353"/>
      <c r="F2943" s="354"/>
      <c r="G2943" s="353"/>
      <c r="H2943" s="353"/>
      <c r="I2943" s="357"/>
      <c r="J2943" s="356"/>
      <c r="K2943" s="356"/>
      <c r="L2943" s="357"/>
      <c r="M2943" s="356"/>
      <c r="N2943" s="374"/>
      <c r="O2943" s="319"/>
      <c r="P2943" s="319"/>
      <c r="Q2943" s="320"/>
    </row>
    <row r="2944" spans="1:17" hidden="1" x14ac:dyDescent="0.2">
      <c r="A2944" s="366"/>
      <c r="B2944" s="351"/>
      <c r="C2944" s="375"/>
      <c r="D2944" s="353"/>
      <c r="E2944" s="353"/>
      <c r="F2944" s="354"/>
      <c r="G2944" s="353"/>
      <c r="H2944" s="353"/>
      <c r="I2944" s="357"/>
      <c r="J2944" s="356"/>
      <c r="K2944" s="356"/>
      <c r="L2944" s="357"/>
      <c r="M2944" s="356"/>
      <c r="N2944" s="374"/>
      <c r="O2944" s="319"/>
      <c r="P2944" s="319"/>
      <c r="Q2944" s="320"/>
    </row>
    <row r="2945" spans="1:17" hidden="1" x14ac:dyDescent="0.2">
      <c r="A2945" s="366"/>
      <c r="B2945" s="351"/>
      <c r="C2945" s="375"/>
      <c r="D2945" s="353"/>
      <c r="E2945" s="353"/>
      <c r="F2945" s="354"/>
      <c r="G2945" s="353"/>
      <c r="H2945" s="353"/>
      <c r="I2945" s="357"/>
      <c r="J2945" s="356"/>
      <c r="K2945" s="356"/>
      <c r="L2945" s="357"/>
      <c r="M2945" s="356"/>
      <c r="N2945" s="374"/>
      <c r="O2945" s="319"/>
      <c r="P2945" s="319"/>
      <c r="Q2945" s="320"/>
    </row>
    <row r="2946" spans="1:17" hidden="1" x14ac:dyDescent="0.2">
      <c r="A2946" s="366"/>
      <c r="B2946" s="351"/>
      <c r="C2946" s="375"/>
      <c r="D2946" s="353"/>
      <c r="E2946" s="353"/>
      <c r="F2946" s="354"/>
      <c r="G2946" s="353"/>
      <c r="H2946" s="353"/>
      <c r="I2946" s="357"/>
      <c r="J2946" s="356"/>
      <c r="K2946" s="356"/>
      <c r="L2946" s="357"/>
      <c r="M2946" s="356"/>
      <c r="N2946" s="374"/>
      <c r="O2946" s="319"/>
      <c r="P2946" s="319"/>
      <c r="Q2946" s="320"/>
    </row>
    <row r="2947" spans="1:17" hidden="1" x14ac:dyDescent="0.2">
      <c r="A2947" s="366"/>
      <c r="B2947" s="351"/>
      <c r="C2947" s="375"/>
      <c r="D2947" s="353"/>
      <c r="E2947" s="353"/>
      <c r="F2947" s="354"/>
      <c r="G2947" s="353"/>
      <c r="H2947" s="353"/>
      <c r="I2947" s="357"/>
      <c r="J2947" s="356"/>
      <c r="K2947" s="356"/>
      <c r="L2947" s="357"/>
      <c r="M2947" s="356"/>
      <c r="N2947" s="374"/>
      <c r="O2947" s="319"/>
      <c r="P2947" s="319"/>
      <c r="Q2947" s="320"/>
    </row>
    <row r="2948" spans="1:17" hidden="1" x14ac:dyDescent="0.2">
      <c r="A2948" s="366"/>
      <c r="B2948" s="351"/>
      <c r="C2948" s="375"/>
      <c r="D2948" s="353"/>
      <c r="E2948" s="353"/>
      <c r="F2948" s="354"/>
      <c r="G2948" s="353"/>
      <c r="H2948" s="353"/>
      <c r="I2948" s="357"/>
      <c r="J2948" s="356"/>
      <c r="K2948" s="356"/>
      <c r="L2948" s="357"/>
      <c r="M2948" s="356"/>
      <c r="N2948" s="374"/>
      <c r="O2948" s="319"/>
      <c r="P2948" s="319"/>
      <c r="Q2948" s="320"/>
    </row>
    <row r="2949" spans="1:17" hidden="1" x14ac:dyDescent="0.2">
      <c r="A2949" s="366"/>
      <c r="B2949" s="351"/>
      <c r="C2949" s="375"/>
      <c r="D2949" s="353"/>
      <c r="E2949" s="353"/>
      <c r="F2949" s="354"/>
      <c r="G2949" s="353"/>
      <c r="H2949" s="353"/>
      <c r="I2949" s="357"/>
      <c r="J2949" s="356"/>
      <c r="K2949" s="356"/>
      <c r="L2949" s="357"/>
      <c r="M2949" s="356"/>
      <c r="N2949" s="374"/>
      <c r="O2949" s="319"/>
      <c r="P2949" s="319"/>
      <c r="Q2949" s="320"/>
    </row>
    <row r="2950" spans="1:17" hidden="1" x14ac:dyDescent="0.2">
      <c r="A2950" s="366"/>
      <c r="B2950" s="351"/>
      <c r="C2950" s="375"/>
      <c r="D2950" s="353"/>
      <c r="E2950" s="353"/>
      <c r="F2950" s="354"/>
      <c r="G2950" s="353"/>
      <c r="H2950" s="353"/>
      <c r="I2950" s="357"/>
      <c r="J2950" s="356"/>
      <c r="K2950" s="356"/>
      <c r="L2950" s="357"/>
      <c r="M2950" s="356"/>
      <c r="N2950" s="374"/>
      <c r="O2950" s="319"/>
      <c r="P2950" s="319"/>
      <c r="Q2950" s="320"/>
    </row>
    <row r="2951" spans="1:17" hidden="1" x14ac:dyDescent="0.2">
      <c r="A2951" s="366"/>
      <c r="B2951" s="351"/>
      <c r="C2951" s="375"/>
      <c r="D2951" s="353"/>
      <c r="E2951" s="353"/>
      <c r="F2951" s="354"/>
      <c r="G2951" s="353"/>
      <c r="H2951" s="353"/>
      <c r="I2951" s="357"/>
      <c r="J2951" s="356"/>
      <c r="K2951" s="356"/>
      <c r="L2951" s="357"/>
      <c r="M2951" s="356"/>
      <c r="N2951" s="374"/>
      <c r="O2951" s="319"/>
      <c r="P2951" s="319"/>
      <c r="Q2951" s="320"/>
    </row>
    <row r="2952" spans="1:17" hidden="1" x14ac:dyDescent="0.2">
      <c r="A2952" s="366"/>
      <c r="B2952" s="351"/>
      <c r="C2952" s="375"/>
      <c r="D2952" s="353"/>
      <c r="E2952" s="353"/>
      <c r="F2952" s="354"/>
      <c r="G2952" s="353"/>
      <c r="H2952" s="353"/>
      <c r="I2952" s="357"/>
      <c r="J2952" s="356"/>
      <c r="K2952" s="356"/>
      <c r="L2952" s="357"/>
      <c r="M2952" s="356"/>
      <c r="N2952" s="374"/>
      <c r="O2952" s="319"/>
      <c r="P2952" s="319"/>
      <c r="Q2952" s="320"/>
    </row>
    <row r="2953" spans="1:17" hidden="1" x14ac:dyDescent="0.2">
      <c r="A2953" s="366"/>
      <c r="B2953" s="351"/>
      <c r="C2953" s="375"/>
      <c r="D2953" s="353"/>
      <c r="E2953" s="353"/>
      <c r="F2953" s="354"/>
      <c r="G2953" s="353"/>
      <c r="H2953" s="353"/>
      <c r="I2953" s="357"/>
      <c r="J2953" s="356"/>
      <c r="K2953" s="356"/>
      <c r="L2953" s="357"/>
      <c r="M2953" s="356"/>
      <c r="N2953" s="374"/>
      <c r="O2953" s="319"/>
      <c r="P2953" s="319"/>
      <c r="Q2953" s="320"/>
    </row>
    <row r="2954" spans="1:17" hidden="1" x14ac:dyDescent="0.2">
      <c r="A2954" s="366"/>
      <c r="B2954" s="351"/>
      <c r="C2954" s="375"/>
      <c r="D2954" s="353"/>
      <c r="E2954" s="353"/>
      <c r="F2954" s="354"/>
      <c r="G2954" s="353"/>
      <c r="H2954" s="353"/>
      <c r="I2954" s="357"/>
      <c r="J2954" s="356"/>
      <c r="K2954" s="356"/>
      <c r="L2954" s="357"/>
      <c r="M2954" s="356"/>
      <c r="N2954" s="374"/>
      <c r="O2954" s="319"/>
      <c r="P2954" s="319"/>
      <c r="Q2954" s="320"/>
    </row>
    <row r="2955" spans="1:17" hidden="1" x14ac:dyDescent="0.2">
      <c r="A2955" s="366"/>
      <c r="B2955" s="351"/>
      <c r="C2955" s="375"/>
      <c r="D2955" s="353"/>
      <c r="E2955" s="353"/>
      <c r="F2955" s="354"/>
      <c r="G2955" s="353"/>
      <c r="H2955" s="353"/>
      <c r="I2955" s="357"/>
      <c r="J2955" s="356"/>
      <c r="K2955" s="356"/>
      <c r="L2955" s="357"/>
      <c r="M2955" s="356"/>
      <c r="N2955" s="374"/>
      <c r="O2955" s="319"/>
      <c r="P2955" s="319"/>
      <c r="Q2955" s="320"/>
    </row>
    <row r="2956" spans="1:17" hidden="1" x14ac:dyDescent="0.2">
      <c r="A2956" s="366"/>
      <c r="B2956" s="351"/>
      <c r="C2956" s="375"/>
      <c r="D2956" s="353"/>
      <c r="E2956" s="353"/>
      <c r="F2956" s="354"/>
      <c r="G2956" s="353"/>
      <c r="H2956" s="353"/>
      <c r="I2956" s="357"/>
      <c r="J2956" s="356"/>
      <c r="K2956" s="356"/>
      <c r="L2956" s="357"/>
      <c r="M2956" s="356"/>
      <c r="N2956" s="374"/>
      <c r="O2956" s="319"/>
      <c r="P2956" s="319"/>
      <c r="Q2956" s="320"/>
    </row>
    <row r="2957" spans="1:17" hidden="1" x14ac:dyDescent="0.2">
      <c r="A2957" s="366"/>
      <c r="B2957" s="351"/>
      <c r="C2957" s="375"/>
      <c r="D2957" s="353"/>
      <c r="E2957" s="353"/>
      <c r="F2957" s="354"/>
      <c r="G2957" s="353"/>
      <c r="H2957" s="353"/>
      <c r="I2957" s="357"/>
      <c r="J2957" s="356"/>
      <c r="K2957" s="356"/>
      <c r="L2957" s="357"/>
      <c r="M2957" s="356"/>
      <c r="N2957" s="374"/>
      <c r="O2957" s="319"/>
      <c r="P2957" s="319"/>
      <c r="Q2957" s="320"/>
    </row>
    <row r="2958" spans="1:17" hidden="1" x14ac:dyDescent="0.2">
      <c r="A2958" s="366"/>
      <c r="B2958" s="351"/>
      <c r="C2958" s="375"/>
      <c r="D2958" s="353"/>
      <c r="E2958" s="353"/>
      <c r="F2958" s="354"/>
      <c r="G2958" s="353"/>
      <c r="H2958" s="353"/>
      <c r="I2958" s="357"/>
      <c r="J2958" s="356"/>
      <c r="K2958" s="356"/>
      <c r="L2958" s="357"/>
      <c r="M2958" s="356"/>
      <c r="N2958" s="374"/>
      <c r="O2958" s="319"/>
      <c r="P2958" s="319"/>
      <c r="Q2958" s="320"/>
    </row>
    <row r="2959" spans="1:17" hidden="1" x14ac:dyDescent="0.2">
      <c r="A2959" s="366"/>
      <c r="B2959" s="351"/>
      <c r="C2959" s="375"/>
      <c r="D2959" s="353"/>
      <c r="E2959" s="353"/>
      <c r="F2959" s="354"/>
      <c r="G2959" s="353"/>
      <c r="H2959" s="353"/>
      <c r="I2959" s="357"/>
      <c r="J2959" s="356"/>
      <c r="K2959" s="356"/>
      <c r="L2959" s="357"/>
      <c r="M2959" s="356"/>
      <c r="N2959" s="374"/>
      <c r="O2959" s="319"/>
      <c r="P2959" s="319"/>
      <c r="Q2959" s="320"/>
    </row>
    <row r="2960" spans="1:17" hidden="1" x14ac:dyDescent="0.2">
      <c r="A2960" s="366"/>
      <c r="B2960" s="351"/>
      <c r="C2960" s="375"/>
      <c r="D2960" s="353"/>
      <c r="E2960" s="353"/>
      <c r="F2960" s="354"/>
      <c r="G2960" s="353"/>
      <c r="H2960" s="353"/>
      <c r="I2960" s="357"/>
      <c r="J2960" s="356"/>
      <c r="K2960" s="356"/>
      <c r="L2960" s="357"/>
      <c r="M2960" s="356"/>
      <c r="N2960" s="374"/>
      <c r="O2960" s="319"/>
      <c r="P2960" s="319"/>
      <c r="Q2960" s="320"/>
    </row>
    <row r="2961" spans="1:17" hidden="1" x14ac:dyDescent="0.2">
      <c r="A2961" s="366"/>
      <c r="B2961" s="351"/>
      <c r="C2961" s="375"/>
      <c r="D2961" s="353"/>
      <c r="E2961" s="353"/>
      <c r="F2961" s="354"/>
      <c r="G2961" s="353"/>
      <c r="H2961" s="353"/>
      <c r="I2961" s="357"/>
      <c r="J2961" s="356"/>
      <c r="K2961" s="356"/>
      <c r="L2961" s="357"/>
      <c r="M2961" s="356"/>
      <c r="N2961" s="374"/>
      <c r="O2961" s="319"/>
      <c r="P2961" s="319"/>
      <c r="Q2961" s="320"/>
    </row>
    <row r="2962" spans="1:17" hidden="1" x14ac:dyDescent="0.2">
      <c r="A2962" s="366"/>
      <c r="B2962" s="351"/>
      <c r="C2962" s="375"/>
      <c r="D2962" s="353"/>
      <c r="E2962" s="353"/>
      <c r="F2962" s="354"/>
      <c r="G2962" s="353"/>
      <c r="H2962" s="353"/>
      <c r="I2962" s="357"/>
      <c r="J2962" s="356"/>
      <c r="K2962" s="356"/>
      <c r="L2962" s="357"/>
      <c r="M2962" s="356"/>
      <c r="N2962" s="374"/>
      <c r="O2962" s="319"/>
      <c r="P2962" s="319"/>
      <c r="Q2962" s="320"/>
    </row>
    <row r="2963" spans="1:17" hidden="1" x14ac:dyDescent="0.2">
      <c r="A2963" s="366"/>
      <c r="B2963" s="351"/>
      <c r="C2963" s="375"/>
      <c r="D2963" s="353"/>
      <c r="E2963" s="353"/>
      <c r="F2963" s="354"/>
      <c r="G2963" s="353"/>
      <c r="H2963" s="353"/>
      <c r="I2963" s="357"/>
      <c r="J2963" s="356"/>
      <c r="K2963" s="356"/>
      <c r="L2963" s="357"/>
      <c r="M2963" s="356"/>
      <c r="N2963" s="374"/>
      <c r="O2963" s="319"/>
      <c r="P2963" s="319"/>
      <c r="Q2963" s="320"/>
    </row>
    <row r="2964" spans="1:17" hidden="1" x14ac:dyDescent="0.2">
      <c r="A2964" s="366"/>
      <c r="B2964" s="351"/>
      <c r="C2964" s="375"/>
      <c r="D2964" s="353"/>
      <c r="E2964" s="353"/>
      <c r="F2964" s="354"/>
      <c r="G2964" s="353"/>
      <c r="H2964" s="353"/>
      <c r="I2964" s="357"/>
      <c r="J2964" s="356"/>
      <c r="K2964" s="356"/>
      <c r="L2964" s="357"/>
      <c r="M2964" s="356"/>
      <c r="N2964" s="374"/>
      <c r="O2964" s="319"/>
      <c r="P2964" s="319"/>
      <c r="Q2964" s="320"/>
    </row>
    <row r="2965" spans="1:17" hidden="1" x14ac:dyDescent="0.2">
      <c r="A2965" s="366"/>
      <c r="B2965" s="351"/>
      <c r="C2965" s="375"/>
      <c r="D2965" s="353"/>
      <c r="E2965" s="353"/>
      <c r="F2965" s="354"/>
      <c r="G2965" s="353"/>
      <c r="H2965" s="353"/>
      <c r="I2965" s="357"/>
      <c r="J2965" s="356"/>
      <c r="K2965" s="356"/>
      <c r="L2965" s="357"/>
      <c r="M2965" s="356"/>
      <c r="N2965" s="374"/>
      <c r="O2965" s="319"/>
      <c r="P2965" s="319"/>
      <c r="Q2965" s="320"/>
    </row>
    <row r="2966" spans="1:17" hidden="1" x14ac:dyDescent="0.2">
      <c r="A2966" s="366"/>
      <c r="B2966" s="351"/>
      <c r="C2966" s="375"/>
      <c r="D2966" s="353"/>
      <c r="E2966" s="353"/>
      <c r="F2966" s="354"/>
      <c r="G2966" s="353"/>
      <c r="H2966" s="353"/>
      <c r="I2966" s="357"/>
      <c r="J2966" s="356"/>
      <c r="K2966" s="356"/>
      <c r="L2966" s="357"/>
      <c r="M2966" s="356"/>
      <c r="N2966" s="374"/>
      <c r="O2966" s="319"/>
      <c r="P2966" s="319"/>
      <c r="Q2966" s="320"/>
    </row>
    <row r="2967" spans="1:17" hidden="1" x14ac:dyDescent="0.2">
      <c r="A2967" s="366"/>
      <c r="B2967" s="351"/>
      <c r="C2967" s="375"/>
      <c r="D2967" s="353"/>
      <c r="E2967" s="353"/>
      <c r="F2967" s="354"/>
      <c r="G2967" s="353"/>
      <c r="H2967" s="353"/>
      <c r="I2967" s="357"/>
      <c r="J2967" s="356"/>
      <c r="K2967" s="356"/>
      <c r="L2967" s="357"/>
      <c r="M2967" s="356"/>
      <c r="N2967" s="374"/>
      <c r="O2967" s="319"/>
      <c r="P2967" s="319"/>
      <c r="Q2967" s="320"/>
    </row>
    <row r="2968" spans="1:17" hidden="1" x14ac:dyDescent="0.2">
      <c r="A2968" s="366"/>
      <c r="B2968" s="351"/>
      <c r="C2968" s="375"/>
      <c r="D2968" s="353"/>
      <c r="E2968" s="353"/>
      <c r="F2968" s="354"/>
      <c r="G2968" s="353"/>
      <c r="H2968" s="353"/>
      <c r="I2968" s="357"/>
      <c r="J2968" s="356"/>
      <c r="K2968" s="356"/>
      <c r="L2968" s="357"/>
      <c r="M2968" s="356"/>
      <c r="N2968" s="374"/>
      <c r="O2968" s="319"/>
      <c r="P2968" s="319"/>
      <c r="Q2968" s="320"/>
    </row>
    <row r="2969" spans="1:17" hidden="1" x14ac:dyDescent="0.2">
      <c r="A2969" s="366"/>
      <c r="B2969" s="351"/>
      <c r="C2969" s="375"/>
      <c r="D2969" s="353"/>
      <c r="E2969" s="353"/>
      <c r="F2969" s="354"/>
      <c r="G2969" s="353"/>
      <c r="H2969" s="353"/>
      <c r="I2969" s="357"/>
      <c r="J2969" s="356"/>
      <c r="K2969" s="356"/>
      <c r="L2969" s="357"/>
      <c r="M2969" s="356"/>
      <c r="N2969" s="374"/>
      <c r="O2969" s="319"/>
      <c r="P2969" s="319"/>
      <c r="Q2969" s="320"/>
    </row>
    <row r="2970" spans="1:17" hidden="1" x14ac:dyDescent="0.2">
      <c r="A2970" s="366"/>
      <c r="B2970" s="351"/>
      <c r="C2970" s="375"/>
      <c r="D2970" s="353"/>
      <c r="E2970" s="353"/>
      <c r="F2970" s="354"/>
      <c r="G2970" s="353"/>
      <c r="H2970" s="353"/>
      <c r="I2970" s="357"/>
      <c r="J2970" s="356"/>
      <c r="K2970" s="356"/>
      <c r="L2970" s="357"/>
      <c r="M2970" s="356"/>
      <c r="N2970" s="374"/>
      <c r="O2970" s="319"/>
      <c r="P2970" s="319"/>
      <c r="Q2970" s="320"/>
    </row>
    <row r="2971" spans="1:17" hidden="1" x14ac:dyDescent="0.2">
      <c r="A2971" s="366"/>
      <c r="B2971" s="351"/>
      <c r="C2971" s="375"/>
      <c r="D2971" s="353"/>
      <c r="E2971" s="353"/>
      <c r="F2971" s="354"/>
      <c r="G2971" s="353"/>
      <c r="H2971" s="353"/>
      <c r="I2971" s="357"/>
      <c r="J2971" s="356"/>
      <c r="K2971" s="356"/>
      <c r="L2971" s="357"/>
      <c r="M2971" s="356"/>
      <c r="N2971" s="374"/>
      <c r="O2971" s="319"/>
      <c r="P2971" s="319"/>
      <c r="Q2971" s="320"/>
    </row>
    <row r="2972" spans="1:17" hidden="1" x14ac:dyDescent="0.2">
      <c r="A2972" s="366"/>
      <c r="B2972" s="351"/>
      <c r="C2972" s="375"/>
      <c r="D2972" s="353"/>
      <c r="E2972" s="353"/>
      <c r="F2972" s="354"/>
      <c r="G2972" s="353"/>
      <c r="H2972" s="353"/>
      <c r="I2972" s="357"/>
      <c r="J2972" s="356"/>
      <c r="K2972" s="356"/>
      <c r="L2972" s="357"/>
      <c r="M2972" s="356"/>
      <c r="N2972" s="374"/>
      <c r="O2972" s="319"/>
      <c r="P2972" s="319"/>
      <c r="Q2972" s="320"/>
    </row>
    <row r="2973" spans="1:17" hidden="1" x14ac:dyDescent="0.2">
      <c r="A2973" s="366"/>
      <c r="B2973" s="351"/>
      <c r="C2973" s="375"/>
      <c r="D2973" s="353"/>
      <c r="E2973" s="353"/>
      <c r="F2973" s="354"/>
      <c r="G2973" s="353"/>
      <c r="H2973" s="353"/>
      <c r="I2973" s="357"/>
      <c r="J2973" s="356"/>
      <c r="K2973" s="356"/>
      <c r="L2973" s="357"/>
      <c r="M2973" s="356"/>
      <c r="N2973" s="374"/>
      <c r="O2973" s="319"/>
      <c r="P2973" s="319"/>
      <c r="Q2973" s="320"/>
    </row>
    <row r="2974" spans="1:17" hidden="1" x14ac:dyDescent="0.2">
      <c r="A2974" s="366"/>
      <c r="B2974" s="351"/>
      <c r="C2974" s="375"/>
      <c r="D2974" s="353"/>
      <c r="E2974" s="353"/>
      <c r="F2974" s="354"/>
      <c r="G2974" s="353"/>
      <c r="H2974" s="353"/>
      <c r="I2974" s="357"/>
      <c r="J2974" s="356"/>
      <c r="K2974" s="356"/>
      <c r="L2974" s="357"/>
      <c r="M2974" s="356"/>
      <c r="N2974" s="374"/>
      <c r="O2974" s="319"/>
      <c r="P2974" s="319"/>
      <c r="Q2974" s="320"/>
    </row>
    <row r="2975" spans="1:17" hidden="1" x14ac:dyDescent="0.2">
      <c r="A2975" s="366"/>
      <c r="B2975" s="351"/>
      <c r="C2975" s="375"/>
      <c r="D2975" s="353"/>
      <c r="E2975" s="353"/>
      <c r="F2975" s="354"/>
      <c r="G2975" s="353"/>
      <c r="H2975" s="353"/>
      <c r="I2975" s="357"/>
      <c r="J2975" s="356"/>
      <c r="K2975" s="356"/>
      <c r="L2975" s="357"/>
      <c r="M2975" s="356"/>
      <c r="N2975" s="374"/>
      <c r="O2975" s="319"/>
      <c r="P2975" s="319"/>
      <c r="Q2975" s="320"/>
    </row>
    <row r="2976" spans="1:17" hidden="1" x14ac:dyDescent="0.2">
      <c r="A2976" s="366"/>
      <c r="B2976" s="351"/>
      <c r="C2976" s="375"/>
      <c r="D2976" s="353"/>
      <c r="E2976" s="353"/>
      <c r="F2976" s="354"/>
      <c r="G2976" s="353"/>
      <c r="H2976" s="353"/>
      <c r="I2976" s="357"/>
      <c r="J2976" s="356"/>
      <c r="K2976" s="356"/>
      <c r="L2976" s="357"/>
      <c r="M2976" s="356"/>
      <c r="N2976" s="374"/>
      <c r="O2976" s="319"/>
      <c r="P2976" s="319"/>
      <c r="Q2976" s="320"/>
    </row>
    <row r="2977" spans="1:17" hidden="1" x14ac:dyDescent="0.2">
      <c r="A2977" s="366"/>
      <c r="B2977" s="351"/>
      <c r="C2977" s="375"/>
      <c r="D2977" s="353"/>
      <c r="E2977" s="353"/>
      <c r="F2977" s="354"/>
      <c r="G2977" s="353"/>
      <c r="H2977" s="353"/>
      <c r="I2977" s="357"/>
      <c r="J2977" s="356"/>
      <c r="K2977" s="356"/>
      <c r="L2977" s="357"/>
      <c r="M2977" s="356"/>
      <c r="N2977" s="374"/>
      <c r="O2977" s="319"/>
      <c r="P2977" s="319"/>
      <c r="Q2977" s="320"/>
    </row>
    <row r="2978" spans="1:17" hidden="1" x14ac:dyDescent="0.2">
      <c r="A2978" s="366"/>
      <c r="B2978" s="351"/>
      <c r="C2978" s="375"/>
      <c r="D2978" s="353"/>
      <c r="E2978" s="353"/>
      <c r="F2978" s="354"/>
      <c r="G2978" s="353"/>
      <c r="H2978" s="353"/>
      <c r="I2978" s="357"/>
      <c r="J2978" s="356"/>
      <c r="K2978" s="356"/>
      <c r="L2978" s="357"/>
      <c r="M2978" s="356"/>
      <c r="N2978" s="374"/>
      <c r="O2978" s="319"/>
      <c r="P2978" s="319"/>
      <c r="Q2978" s="320"/>
    </row>
    <row r="2979" spans="1:17" hidden="1" x14ac:dyDescent="0.2">
      <c r="A2979" s="366"/>
      <c r="B2979" s="351"/>
      <c r="C2979" s="375"/>
      <c r="D2979" s="353"/>
      <c r="E2979" s="353"/>
      <c r="F2979" s="354"/>
      <c r="G2979" s="353"/>
      <c r="H2979" s="353"/>
      <c r="I2979" s="357"/>
      <c r="J2979" s="356"/>
      <c r="K2979" s="356"/>
      <c r="L2979" s="357"/>
      <c r="M2979" s="356"/>
      <c r="N2979" s="374"/>
      <c r="O2979" s="319"/>
      <c r="P2979" s="319"/>
      <c r="Q2979" s="320"/>
    </row>
    <row r="2980" spans="1:17" hidden="1" x14ac:dyDescent="0.2">
      <c r="A2980" s="366"/>
      <c r="B2980" s="351"/>
      <c r="C2980" s="375"/>
      <c r="D2980" s="353"/>
      <c r="E2980" s="353"/>
      <c r="F2980" s="354"/>
      <c r="G2980" s="353"/>
      <c r="H2980" s="353"/>
      <c r="I2980" s="357"/>
      <c r="J2980" s="356"/>
      <c r="K2980" s="356"/>
      <c r="L2980" s="357"/>
      <c r="M2980" s="356"/>
      <c r="N2980" s="374"/>
      <c r="O2980" s="319"/>
      <c r="P2980" s="319"/>
      <c r="Q2980" s="320"/>
    </row>
    <row r="2981" spans="1:17" hidden="1" x14ac:dyDescent="0.2">
      <c r="A2981" s="366"/>
      <c r="B2981" s="351"/>
      <c r="C2981" s="375"/>
      <c r="D2981" s="353"/>
      <c r="E2981" s="353"/>
      <c r="F2981" s="354"/>
      <c r="G2981" s="353"/>
      <c r="H2981" s="353"/>
      <c r="I2981" s="357"/>
      <c r="J2981" s="356"/>
      <c r="K2981" s="356"/>
      <c r="L2981" s="357"/>
      <c r="M2981" s="356"/>
      <c r="N2981" s="374"/>
      <c r="O2981" s="319"/>
      <c r="P2981" s="319"/>
      <c r="Q2981" s="320"/>
    </row>
    <row r="2982" spans="1:17" hidden="1" x14ac:dyDescent="0.2">
      <c r="A2982" s="366"/>
      <c r="B2982" s="351"/>
      <c r="C2982" s="375"/>
      <c r="D2982" s="353"/>
      <c r="E2982" s="353"/>
      <c r="F2982" s="354"/>
      <c r="G2982" s="353"/>
      <c r="H2982" s="353"/>
      <c r="I2982" s="357"/>
      <c r="J2982" s="356"/>
      <c r="K2982" s="356"/>
      <c r="L2982" s="357"/>
      <c r="M2982" s="356"/>
      <c r="N2982" s="374"/>
      <c r="O2982" s="319"/>
      <c r="P2982" s="319"/>
      <c r="Q2982" s="320"/>
    </row>
    <row r="2983" spans="1:17" hidden="1" x14ac:dyDescent="0.2">
      <c r="A2983" s="366"/>
      <c r="B2983" s="351"/>
      <c r="C2983" s="375"/>
      <c r="D2983" s="353"/>
      <c r="E2983" s="353"/>
      <c r="F2983" s="354"/>
      <c r="G2983" s="353"/>
      <c r="H2983" s="353"/>
      <c r="I2983" s="357"/>
      <c r="J2983" s="356"/>
      <c r="K2983" s="356"/>
      <c r="L2983" s="357"/>
      <c r="M2983" s="356"/>
      <c r="N2983" s="374"/>
      <c r="O2983" s="319"/>
      <c r="P2983" s="319"/>
      <c r="Q2983" s="320"/>
    </row>
    <row r="2984" spans="1:17" hidden="1" x14ac:dyDescent="0.2">
      <c r="A2984" s="366"/>
      <c r="B2984" s="351"/>
      <c r="C2984" s="375"/>
      <c r="D2984" s="353"/>
      <c r="E2984" s="353"/>
      <c r="F2984" s="354"/>
      <c r="G2984" s="353"/>
      <c r="H2984" s="353"/>
      <c r="I2984" s="357"/>
      <c r="J2984" s="356"/>
      <c r="K2984" s="356"/>
      <c r="L2984" s="357"/>
      <c r="M2984" s="356"/>
      <c r="N2984" s="374"/>
      <c r="O2984" s="319"/>
      <c r="P2984" s="319"/>
      <c r="Q2984" s="320"/>
    </row>
    <row r="2985" spans="1:17" hidden="1" x14ac:dyDescent="0.2">
      <c r="A2985" s="366"/>
      <c r="B2985" s="351"/>
      <c r="C2985" s="375"/>
      <c r="D2985" s="353"/>
      <c r="E2985" s="353"/>
      <c r="F2985" s="354"/>
      <c r="G2985" s="353"/>
      <c r="H2985" s="353"/>
      <c r="I2985" s="357"/>
      <c r="J2985" s="356"/>
      <c r="K2985" s="356"/>
      <c r="L2985" s="357"/>
      <c r="M2985" s="356"/>
      <c r="N2985" s="374"/>
      <c r="O2985" s="319"/>
      <c r="P2985" s="319"/>
      <c r="Q2985" s="320"/>
    </row>
    <row r="2986" spans="1:17" hidden="1" x14ac:dyDescent="0.2">
      <c r="A2986" s="366"/>
      <c r="B2986" s="351"/>
      <c r="C2986" s="375"/>
      <c r="D2986" s="353"/>
      <c r="E2986" s="353"/>
      <c r="F2986" s="354"/>
      <c r="G2986" s="353"/>
      <c r="H2986" s="353"/>
      <c r="I2986" s="357"/>
      <c r="J2986" s="356"/>
      <c r="K2986" s="356"/>
      <c r="L2986" s="357"/>
      <c r="M2986" s="356"/>
      <c r="N2986" s="374"/>
      <c r="O2986" s="319"/>
      <c r="P2986" s="319"/>
      <c r="Q2986" s="320"/>
    </row>
    <row r="2987" spans="1:17" hidden="1" x14ac:dyDescent="0.2">
      <c r="A2987" s="366"/>
      <c r="B2987" s="351"/>
      <c r="C2987" s="375"/>
      <c r="D2987" s="353"/>
      <c r="E2987" s="353"/>
      <c r="F2987" s="354"/>
      <c r="G2987" s="353"/>
      <c r="H2987" s="353"/>
      <c r="I2987" s="357"/>
      <c r="J2987" s="356"/>
      <c r="K2987" s="356"/>
      <c r="L2987" s="357"/>
      <c r="M2987" s="356"/>
      <c r="N2987" s="374"/>
      <c r="O2987" s="319"/>
      <c r="P2987" s="319"/>
      <c r="Q2987" s="320"/>
    </row>
    <row r="2988" spans="1:17" hidden="1" x14ac:dyDescent="0.2">
      <c r="A2988" s="366"/>
      <c r="B2988" s="351"/>
      <c r="C2988" s="375"/>
      <c r="D2988" s="353"/>
      <c r="E2988" s="353"/>
      <c r="F2988" s="354"/>
      <c r="G2988" s="353"/>
      <c r="H2988" s="353"/>
      <c r="I2988" s="357"/>
      <c r="J2988" s="356"/>
      <c r="K2988" s="356"/>
      <c r="L2988" s="357"/>
      <c r="M2988" s="356"/>
      <c r="N2988" s="374"/>
      <c r="O2988" s="319"/>
      <c r="P2988" s="319"/>
      <c r="Q2988" s="320"/>
    </row>
    <row r="2989" spans="1:17" hidden="1" x14ac:dyDescent="0.2">
      <c r="A2989" s="366"/>
      <c r="B2989" s="351"/>
      <c r="C2989" s="375"/>
      <c r="D2989" s="353"/>
      <c r="E2989" s="353"/>
      <c r="F2989" s="354"/>
      <c r="G2989" s="353"/>
      <c r="H2989" s="353"/>
      <c r="I2989" s="357"/>
      <c r="J2989" s="356"/>
      <c r="K2989" s="356"/>
      <c r="L2989" s="357"/>
      <c r="M2989" s="356"/>
      <c r="N2989" s="374"/>
      <c r="O2989" s="319"/>
      <c r="P2989" s="319"/>
      <c r="Q2989" s="320"/>
    </row>
    <row r="2990" spans="1:17" hidden="1" x14ac:dyDescent="0.2">
      <c r="A2990" s="366"/>
      <c r="B2990" s="351"/>
      <c r="C2990" s="375"/>
      <c r="D2990" s="353"/>
      <c r="E2990" s="353"/>
      <c r="F2990" s="354"/>
      <c r="G2990" s="353"/>
      <c r="H2990" s="353"/>
      <c r="I2990" s="357"/>
      <c r="J2990" s="356"/>
      <c r="K2990" s="356"/>
      <c r="L2990" s="357"/>
      <c r="M2990" s="356"/>
      <c r="N2990" s="374"/>
      <c r="O2990" s="319"/>
      <c r="P2990" s="319"/>
      <c r="Q2990" s="320"/>
    </row>
    <row r="2991" spans="1:17" hidden="1" x14ac:dyDescent="0.2">
      <c r="A2991" s="366"/>
      <c r="B2991" s="351"/>
      <c r="C2991" s="375"/>
      <c r="D2991" s="353"/>
      <c r="E2991" s="353"/>
      <c r="F2991" s="354"/>
      <c r="G2991" s="353"/>
      <c r="H2991" s="353"/>
      <c r="I2991" s="357"/>
      <c r="J2991" s="356"/>
      <c r="K2991" s="356"/>
      <c r="L2991" s="357"/>
      <c r="M2991" s="356"/>
      <c r="N2991" s="374"/>
      <c r="O2991" s="319"/>
      <c r="P2991" s="319"/>
      <c r="Q2991" s="320"/>
    </row>
    <row r="2992" spans="1:17" hidden="1" x14ac:dyDescent="0.2">
      <c r="A2992" s="366"/>
      <c r="B2992" s="351"/>
      <c r="C2992" s="375"/>
      <c r="D2992" s="353"/>
      <c r="E2992" s="353"/>
      <c r="F2992" s="354"/>
      <c r="G2992" s="353"/>
      <c r="H2992" s="353"/>
      <c r="I2992" s="357"/>
      <c r="J2992" s="356"/>
      <c r="K2992" s="356"/>
      <c r="L2992" s="357"/>
      <c r="M2992" s="356"/>
      <c r="N2992" s="374"/>
      <c r="O2992" s="319"/>
      <c r="P2992" s="319"/>
      <c r="Q2992" s="320"/>
    </row>
    <row r="2993" spans="1:17" hidden="1" x14ac:dyDescent="0.2">
      <c r="A2993" s="366"/>
      <c r="B2993" s="351"/>
      <c r="C2993" s="375"/>
      <c r="D2993" s="353"/>
      <c r="E2993" s="353"/>
      <c r="F2993" s="354"/>
      <c r="G2993" s="353"/>
      <c r="H2993" s="353"/>
      <c r="I2993" s="357"/>
      <c r="J2993" s="356"/>
      <c r="K2993" s="356"/>
      <c r="L2993" s="357"/>
      <c r="M2993" s="356"/>
      <c r="N2993" s="374"/>
      <c r="O2993" s="319"/>
      <c r="P2993" s="319"/>
      <c r="Q2993" s="320"/>
    </row>
    <row r="2994" spans="1:17" hidden="1" x14ac:dyDescent="0.2">
      <c r="A2994" s="366"/>
      <c r="B2994" s="351"/>
      <c r="C2994" s="375"/>
      <c r="D2994" s="353"/>
      <c r="E2994" s="353"/>
      <c r="F2994" s="354"/>
      <c r="G2994" s="353"/>
      <c r="H2994" s="353"/>
      <c r="I2994" s="357"/>
      <c r="J2994" s="356"/>
      <c r="K2994" s="356"/>
      <c r="L2994" s="357"/>
      <c r="M2994" s="356"/>
      <c r="N2994" s="374"/>
      <c r="O2994" s="319"/>
      <c r="P2994" s="319"/>
      <c r="Q2994" s="320"/>
    </row>
    <row r="2995" spans="1:17" hidden="1" x14ac:dyDescent="0.2">
      <c r="A2995" s="366"/>
      <c r="B2995" s="351"/>
      <c r="C2995" s="375"/>
      <c r="D2995" s="353"/>
      <c r="E2995" s="353"/>
      <c r="F2995" s="354"/>
      <c r="G2995" s="353"/>
      <c r="H2995" s="353"/>
      <c r="I2995" s="357"/>
      <c r="J2995" s="356"/>
      <c r="K2995" s="356"/>
      <c r="L2995" s="357"/>
      <c r="M2995" s="356"/>
      <c r="N2995" s="374"/>
      <c r="O2995" s="319"/>
      <c r="P2995" s="319"/>
      <c r="Q2995" s="320"/>
    </row>
    <row r="2996" spans="1:17" hidden="1" x14ac:dyDescent="0.2">
      <c r="A2996" s="366"/>
      <c r="B2996" s="351"/>
      <c r="C2996" s="375"/>
      <c r="D2996" s="353"/>
      <c r="E2996" s="353"/>
      <c r="F2996" s="354"/>
      <c r="G2996" s="353"/>
      <c r="H2996" s="353"/>
      <c r="I2996" s="357"/>
      <c r="J2996" s="356"/>
      <c r="K2996" s="356"/>
      <c r="L2996" s="357"/>
      <c r="M2996" s="356"/>
      <c r="N2996" s="374"/>
      <c r="O2996" s="319"/>
      <c r="P2996" s="319"/>
      <c r="Q2996" s="320"/>
    </row>
    <row r="2997" spans="1:17" hidden="1" x14ac:dyDescent="0.2">
      <c r="A2997" s="366"/>
      <c r="B2997" s="351"/>
      <c r="C2997" s="375"/>
      <c r="D2997" s="353"/>
      <c r="E2997" s="353"/>
      <c r="F2997" s="354"/>
      <c r="G2997" s="353"/>
      <c r="H2997" s="353"/>
      <c r="I2997" s="357"/>
      <c r="J2997" s="356"/>
      <c r="K2997" s="356"/>
      <c r="L2997" s="357"/>
      <c r="M2997" s="356"/>
      <c r="N2997" s="374"/>
      <c r="O2997" s="319"/>
      <c r="P2997" s="319"/>
      <c r="Q2997" s="320"/>
    </row>
    <row r="2998" spans="1:17" hidden="1" x14ac:dyDescent="0.2">
      <c r="A2998" s="366"/>
      <c r="B2998" s="351"/>
      <c r="C2998" s="375"/>
      <c r="D2998" s="353"/>
      <c r="E2998" s="353"/>
      <c r="F2998" s="354"/>
      <c r="G2998" s="353"/>
      <c r="H2998" s="353"/>
      <c r="I2998" s="357"/>
      <c r="J2998" s="356"/>
      <c r="K2998" s="356"/>
      <c r="L2998" s="357"/>
      <c r="M2998" s="356"/>
      <c r="N2998" s="374"/>
      <c r="O2998" s="319"/>
      <c r="P2998" s="319"/>
      <c r="Q2998" s="320"/>
    </row>
    <row r="2999" spans="1:17" hidden="1" x14ac:dyDescent="0.2">
      <c r="A2999" s="366"/>
      <c r="B2999" s="351"/>
      <c r="C2999" s="375"/>
      <c r="D2999" s="353"/>
      <c r="E2999" s="353"/>
      <c r="F2999" s="354"/>
      <c r="G2999" s="353"/>
      <c r="H2999" s="353"/>
      <c r="I2999" s="357"/>
      <c r="J2999" s="356"/>
      <c r="K2999" s="356"/>
      <c r="L2999" s="357"/>
      <c r="M2999" s="356"/>
      <c r="N2999" s="374"/>
      <c r="O2999" s="319"/>
      <c r="P2999" s="319"/>
      <c r="Q2999" s="320"/>
    </row>
    <row r="3000" spans="1:17" hidden="1" x14ac:dyDescent="0.2">
      <c r="A3000" s="366" t="str">
        <f t="shared" si="195"/>
        <v/>
      </c>
      <c r="B3000" s="351"/>
      <c r="C3000" s="375"/>
      <c r="D3000" s="353"/>
      <c r="E3000" s="353"/>
      <c r="F3000" s="354"/>
      <c r="G3000" s="353"/>
      <c r="H3000" s="353"/>
      <c r="I3000" s="357"/>
      <c r="J3000" s="356"/>
      <c r="K3000" s="356"/>
      <c r="L3000" s="357"/>
      <c r="M3000" s="356"/>
      <c r="N3000" s="374"/>
      <c r="O3000" s="70">
        <f t="shared" si="197"/>
        <v>0</v>
      </c>
      <c r="P3000" s="70">
        <f t="shared" si="198"/>
        <v>0</v>
      </c>
      <c r="Q3000" s="92" t="str">
        <f t="shared" si="196"/>
        <v/>
      </c>
    </row>
    <row r="3001" spans="1:17" hidden="1" x14ac:dyDescent="0.2">
      <c r="A3001" s="366" t="str">
        <f t="shared" si="195"/>
        <v/>
      </c>
      <c r="B3001" s="351"/>
      <c r="C3001" s="375"/>
      <c r="D3001" s="353"/>
      <c r="E3001" s="353"/>
      <c r="F3001" s="354"/>
      <c r="G3001" s="353"/>
      <c r="H3001" s="353"/>
      <c r="I3001" s="357"/>
      <c r="J3001" s="356"/>
      <c r="K3001" s="356"/>
      <c r="L3001" s="357"/>
      <c r="M3001" s="356"/>
      <c r="N3001" s="374"/>
      <c r="O3001" s="70">
        <f t="shared" si="197"/>
        <v>0</v>
      </c>
      <c r="P3001" s="70">
        <f t="shared" si="198"/>
        <v>0</v>
      </c>
      <c r="Q3001" s="92" t="str">
        <f t="shared" si="196"/>
        <v/>
      </c>
    </row>
    <row r="3002" spans="1:17" hidden="1" x14ac:dyDescent="0.2">
      <c r="A3002" s="366" t="str">
        <f t="shared" si="195"/>
        <v/>
      </c>
      <c r="B3002" s="351"/>
      <c r="C3002" s="375"/>
      <c r="D3002" s="353"/>
      <c r="E3002" s="353"/>
      <c r="F3002" s="354"/>
      <c r="G3002" s="353"/>
      <c r="H3002" s="353"/>
      <c r="I3002" s="357"/>
      <c r="J3002" s="356"/>
      <c r="K3002" s="356"/>
      <c r="L3002" s="357"/>
      <c r="M3002" s="356"/>
      <c r="N3002" s="374"/>
      <c r="O3002" s="70">
        <f t="shared" si="197"/>
        <v>0</v>
      </c>
      <c r="P3002" s="70">
        <f t="shared" si="198"/>
        <v>0</v>
      </c>
      <c r="Q3002" s="135" t="str">
        <f t="shared" si="196"/>
        <v/>
      </c>
    </row>
    <row r="3003" spans="1:17" hidden="1" x14ac:dyDescent="0.2">
      <c r="A3003" s="366" t="str">
        <f t="shared" si="195"/>
        <v/>
      </c>
      <c r="B3003" s="351"/>
      <c r="C3003" s="375"/>
      <c r="D3003" s="353"/>
      <c r="E3003" s="353"/>
      <c r="F3003" s="354"/>
      <c r="G3003" s="353"/>
      <c r="H3003" s="353"/>
      <c r="I3003" s="357"/>
      <c r="J3003" s="356"/>
      <c r="K3003" s="356"/>
      <c r="L3003" s="357"/>
      <c r="M3003" s="356"/>
      <c r="N3003" s="374"/>
      <c r="O3003" s="319">
        <f t="shared" si="197"/>
        <v>0</v>
      </c>
      <c r="P3003" s="319">
        <f t="shared" si="198"/>
        <v>0</v>
      </c>
      <c r="Q3003" s="320" t="str">
        <f t="shared" si="196"/>
        <v/>
      </c>
    </row>
    <row r="3004" spans="1:17" hidden="1" x14ac:dyDescent="0.2">
      <c r="A3004" s="366" t="str">
        <f t="shared" si="195"/>
        <v/>
      </c>
      <c r="B3004" s="351"/>
      <c r="C3004" s="375"/>
      <c r="D3004" s="353"/>
      <c r="E3004" s="353"/>
      <c r="F3004" s="354"/>
      <c r="G3004" s="353"/>
      <c r="H3004" s="353"/>
      <c r="I3004" s="357"/>
      <c r="J3004" s="356"/>
      <c r="K3004" s="356"/>
      <c r="L3004" s="357"/>
      <c r="M3004" s="356"/>
      <c r="N3004" s="374"/>
      <c r="O3004" s="70">
        <f t="shared" si="197"/>
        <v>0</v>
      </c>
      <c r="P3004" s="70">
        <f t="shared" si="198"/>
        <v>0</v>
      </c>
      <c r="Q3004" s="92" t="str">
        <f t="shared" si="196"/>
        <v/>
      </c>
    </row>
    <row r="3005" spans="1:17" hidden="1" x14ac:dyDescent="0.2">
      <c r="A3005" s="366" t="str">
        <f t="shared" ref="A3005:A4230" si="199">IF(B3005="","",ROW()-ROW($A$3))</f>
        <v/>
      </c>
      <c r="B3005" s="351"/>
      <c r="C3005" s="375"/>
      <c r="D3005" s="353"/>
      <c r="E3005" s="353"/>
      <c r="F3005" s="354"/>
      <c r="G3005" s="353"/>
      <c r="H3005" s="353"/>
      <c r="I3005" s="357"/>
      <c r="J3005" s="356"/>
      <c r="K3005" s="356"/>
      <c r="L3005" s="357"/>
      <c r="M3005" s="356"/>
      <c r="N3005" s="374"/>
      <c r="O3005" s="70">
        <f t="shared" si="197"/>
        <v>0</v>
      </c>
      <c r="P3005" s="70">
        <f t="shared" si="198"/>
        <v>0</v>
      </c>
      <c r="Q3005" s="92" t="str">
        <f t="shared" si="196"/>
        <v/>
      </c>
    </row>
    <row r="3006" spans="1:17" hidden="1" x14ac:dyDescent="0.2">
      <c r="A3006" s="366" t="str">
        <f t="shared" si="199"/>
        <v/>
      </c>
      <c r="B3006" s="351"/>
      <c r="C3006" s="375"/>
      <c r="D3006" s="353"/>
      <c r="E3006" s="353"/>
      <c r="F3006" s="354"/>
      <c r="G3006" s="353"/>
      <c r="H3006" s="353"/>
      <c r="I3006" s="357"/>
      <c r="J3006" s="356"/>
      <c r="K3006" s="356"/>
      <c r="L3006" s="357"/>
      <c r="M3006" s="356"/>
      <c r="N3006" s="374"/>
      <c r="O3006" s="70">
        <f t="shared" si="197"/>
        <v>0</v>
      </c>
      <c r="P3006" s="70">
        <f t="shared" si="198"/>
        <v>0</v>
      </c>
      <c r="Q3006" s="135" t="str">
        <f t="shared" si="196"/>
        <v/>
      </c>
    </row>
    <row r="3007" spans="1:17" hidden="1" x14ac:dyDescent="0.2">
      <c r="A3007" s="366" t="str">
        <f t="shared" si="199"/>
        <v/>
      </c>
      <c r="B3007" s="351"/>
      <c r="C3007" s="375"/>
      <c r="D3007" s="353"/>
      <c r="E3007" s="353"/>
      <c r="F3007" s="354"/>
      <c r="G3007" s="353"/>
      <c r="H3007" s="353"/>
      <c r="I3007" s="357"/>
      <c r="J3007" s="356"/>
      <c r="K3007" s="356"/>
      <c r="L3007" s="357"/>
      <c r="M3007" s="356"/>
      <c r="N3007" s="374"/>
      <c r="O3007" s="319">
        <f t="shared" si="197"/>
        <v>0</v>
      </c>
      <c r="P3007" s="319">
        <f t="shared" si="198"/>
        <v>0</v>
      </c>
      <c r="Q3007" s="320" t="str">
        <f t="shared" si="196"/>
        <v/>
      </c>
    </row>
    <row r="3008" spans="1:17" hidden="1" x14ac:dyDescent="0.2">
      <c r="A3008" s="366" t="str">
        <f t="shared" si="199"/>
        <v/>
      </c>
      <c r="B3008" s="351"/>
      <c r="C3008" s="375"/>
      <c r="D3008" s="353"/>
      <c r="E3008" s="353"/>
      <c r="F3008" s="354"/>
      <c r="G3008" s="353"/>
      <c r="H3008" s="353"/>
      <c r="I3008" s="357"/>
      <c r="J3008" s="356"/>
      <c r="K3008" s="356"/>
      <c r="L3008" s="357"/>
      <c r="M3008" s="356"/>
      <c r="N3008" s="374"/>
      <c r="O3008" s="70">
        <f t="shared" si="197"/>
        <v>0</v>
      </c>
      <c r="P3008" s="70">
        <f t="shared" si="198"/>
        <v>0</v>
      </c>
      <c r="Q3008" s="92" t="str">
        <f t="shared" si="196"/>
        <v/>
      </c>
    </row>
    <row r="3009" spans="1:17" hidden="1" x14ac:dyDescent="0.2">
      <c r="A3009" s="366"/>
      <c r="B3009" s="351"/>
      <c r="C3009" s="375"/>
      <c r="D3009" s="353"/>
      <c r="E3009" s="353"/>
      <c r="F3009" s="354"/>
      <c r="G3009" s="353"/>
      <c r="H3009" s="353"/>
      <c r="I3009" s="357"/>
      <c r="J3009" s="356"/>
      <c r="K3009" s="356"/>
      <c r="L3009" s="357"/>
      <c r="M3009" s="356"/>
      <c r="N3009" s="374"/>
      <c r="O3009" s="70"/>
      <c r="P3009" s="70"/>
      <c r="Q3009" s="92"/>
    </row>
    <row r="3010" spans="1:17" hidden="1" x14ac:dyDescent="0.2">
      <c r="A3010" s="366"/>
      <c r="B3010" s="351"/>
      <c r="C3010" s="375"/>
      <c r="D3010" s="353"/>
      <c r="E3010" s="353"/>
      <c r="F3010" s="354"/>
      <c r="G3010" s="353"/>
      <c r="H3010" s="353"/>
      <c r="I3010" s="357"/>
      <c r="J3010" s="356"/>
      <c r="K3010" s="356"/>
      <c r="L3010" s="357"/>
      <c r="M3010" s="356"/>
      <c r="N3010" s="374"/>
      <c r="O3010" s="70"/>
      <c r="P3010" s="70"/>
      <c r="Q3010" s="92"/>
    </row>
    <row r="3011" spans="1:17" hidden="1" x14ac:dyDescent="0.2">
      <c r="A3011" s="366"/>
      <c r="B3011" s="351"/>
      <c r="C3011" s="375"/>
      <c r="D3011" s="353"/>
      <c r="E3011" s="353"/>
      <c r="F3011" s="354"/>
      <c r="G3011" s="353"/>
      <c r="H3011" s="353"/>
      <c r="I3011" s="357"/>
      <c r="J3011" s="356"/>
      <c r="K3011" s="356"/>
      <c r="L3011" s="357"/>
      <c r="M3011" s="356"/>
      <c r="N3011" s="374"/>
      <c r="O3011" s="70"/>
      <c r="P3011" s="70"/>
      <c r="Q3011" s="92"/>
    </row>
    <row r="3012" spans="1:17" hidden="1" x14ac:dyDescent="0.2">
      <c r="A3012" s="366"/>
      <c r="B3012" s="351"/>
      <c r="C3012" s="375"/>
      <c r="D3012" s="353"/>
      <c r="E3012" s="353"/>
      <c r="F3012" s="354"/>
      <c r="G3012" s="353"/>
      <c r="H3012" s="353"/>
      <c r="I3012" s="357"/>
      <c r="J3012" s="356"/>
      <c r="K3012" s="356"/>
      <c r="L3012" s="357"/>
      <c r="M3012" s="356"/>
      <c r="N3012" s="374"/>
      <c r="O3012" s="70"/>
      <c r="P3012" s="70"/>
      <c r="Q3012" s="92"/>
    </row>
    <row r="3013" spans="1:17" hidden="1" x14ac:dyDescent="0.2">
      <c r="A3013" s="366"/>
      <c r="B3013" s="351"/>
      <c r="C3013" s="375"/>
      <c r="D3013" s="353"/>
      <c r="E3013" s="353"/>
      <c r="F3013" s="354"/>
      <c r="G3013" s="353"/>
      <c r="H3013" s="353"/>
      <c r="I3013" s="357"/>
      <c r="J3013" s="356"/>
      <c r="K3013" s="356"/>
      <c r="L3013" s="357"/>
      <c r="M3013" s="356"/>
      <c r="N3013" s="374"/>
      <c r="O3013" s="70"/>
      <c r="P3013" s="70"/>
      <c r="Q3013" s="92"/>
    </row>
    <row r="3014" spans="1:17" hidden="1" x14ac:dyDescent="0.2">
      <c r="A3014" s="366"/>
      <c r="B3014" s="351"/>
      <c r="C3014" s="375"/>
      <c r="D3014" s="353"/>
      <c r="E3014" s="353"/>
      <c r="F3014" s="354"/>
      <c r="G3014" s="353"/>
      <c r="H3014" s="353"/>
      <c r="I3014" s="357"/>
      <c r="J3014" s="356"/>
      <c r="K3014" s="356"/>
      <c r="L3014" s="357"/>
      <c r="M3014" s="356"/>
      <c r="N3014" s="374"/>
      <c r="O3014" s="70"/>
      <c r="P3014" s="70"/>
      <c r="Q3014" s="92"/>
    </row>
    <row r="3015" spans="1:17" hidden="1" x14ac:dyDescent="0.2">
      <c r="A3015" s="366"/>
      <c r="B3015" s="351"/>
      <c r="C3015" s="375"/>
      <c r="D3015" s="353"/>
      <c r="E3015" s="353"/>
      <c r="F3015" s="354"/>
      <c r="G3015" s="353"/>
      <c r="H3015" s="353"/>
      <c r="I3015" s="357"/>
      <c r="J3015" s="356"/>
      <c r="K3015" s="356"/>
      <c r="L3015" s="357"/>
      <c r="M3015" s="356"/>
      <c r="N3015" s="374"/>
      <c r="O3015" s="70"/>
      <c r="P3015" s="70"/>
      <c r="Q3015" s="92"/>
    </row>
    <row r="3016" spans="1:17" hidden="1" x14ac:dyDescent="0.2">
      <c r="A3016" s="366"/>
      <c r="B3016" s="351"/>
      <c r="C3016" s="375"/>
      <c r="D3016" s="353"/>
      <c r="E3016" s="353"/>
      <c r="F3016" s="354"/>
      <c r="G3016" s="353"/>
      <c r="H3016" s="353"/>
      <c r="I3016" s="357"/>
      <c r="J3016" s="356"/>
      <c r="K3016" s="356"/>
      <c r="L3016" s="357"/>
      <c r="M3016" s="356"/>
      <c r="N3016" s="374"/>
      <c r="O3016" s="70"/>
      <c r="P3016" s="70"/>
      <c r="Q3016" s="92"/>
    </row>
    <row r="3017" spans="1:17" hidden="1" x14ac:dyDescent="0.2">
      <c r="A3017" s="366"/>
      <c r="B3017" s="351"/>
      <c r="C3017" s="375"/>
      <c r="D3017" s="353"/>
      <c r="E3017" s="353"/>
      <c r="F3017" s="354"/>
      <c r="G3017" s="353"/>
      <c r="H3017" s="353"/>
      <c r="I3017" s="357"/>
      <c r="J3017" s="356"/>
      <c r="K3017" s="356"/>
      <c r="L3017" s="357"/>
      <c r="M3017" s="356"/>
      <c r="N3017" s="374"/>
      <c r="O3017" s="70"/>
      <c r="P3017" s="70"/>
      <c r="Q3017" s="92"/>
    </row>
    <row r="3018" spans="1:17" hidden="1" x14ac:dyDescent="0.2">
      <c r="A3018" s="366"/>
      <c r="B3018" s="351"/>
      <c r="C3018" s="375"/>
      <c r="D3018" s="353"/>
      <c r="E3018" s="353"/>
      <c r="F3018" s="354"/>
      <c r="G3018" s="353"/>
      <c r="H3018" s="353"/>
      <c r="I3018" s="357"/>
      <c r="J3018" s="356"/>
      <c r="K3018" s="356"/>
      <c r="L3018" s="357"/>
      <c r="M3018" s="356"/>
      <c r="N3018" s="374"/>
      <c r="O3018" s="70"/>
      <c r="P3018" s="70"/>
      <c r="Q3018" s="92"/>
    </row>
    <row r="3019" spans="1:17" hidden="1" x14ac:dyDescent="0.2">
      <c r="A3019" s="366"/>
      <c r="B3019" s="351"/>
      <c r="C3019" s="375"/>
      <c r="D3019" s="353"/>
      <c r="E3019" s="353"/>
      <c r="F3019" s="354"/>
      <c r="G3019" s="353"/>
      <c r="H3019" s="353"/>
      <c r="I3019" s="357"/>
      <c r="J3019" s="356"/>
      <c r="K3019" s="356"/>
      <c r="L3019" s="357"/>
      <c r="M3019" s="356"/>
      <c r="N3019" s="374"/>
      <c r="O3019" s="70"/>
      <c r="P3019" s="70"/>
      <c r="Q3019" s="92"/>
    </row>
    <row r="3020" spans="1:17" hidden="1" x14ac:dyDescent="0.2">
      <c r="A3020" s="366"/>
      <c r="B3020" s="351"/>
      <c r="C3020" s="375"/>
      <c r="D3020" s="353"/>
      <c r="E3020" s="353"/>
      <c r="F3020" s="354"/>
      <c r="G3020" s="353"/>
      <c r="H3020" s="353"/>
      <c r="I3020" s="357"/>
      <c r="J3020" s="356"/>
      <c r="K3020" s="356"/>
      <c r="L3020" s="357"/>
      <c r="M3020" s="356"/>
      <c r="N3020" s="374"/>
      <c r="O3020" s="70"/>
      <c r="P3020" s="70"/>
      <c r="Q3020" s="92"/>
    </row>
    <row r="3021" spans="1:17" hidden="1" x14ac:dyDescent="0.2">
      <c r="A3021" s="366"/>
      <c r="B3021" s="351"/>
      <c r="C3021" s="375"/>
      <c r="D3021" s="353"/>
      <c r="E3021" s="353"/>
      <c r="F3021" s="354"/>
      <c r="G3021" s="353"/>
      <c r="H3021" s="353"/>
      <c r="I3021" s="357"/>
      <c r="J3021" s="356"/>
      <c r="K3021" s="356"/>
      <c r="L3021" s="357"/>
      <c r="M3021" s="356"/>
      <c r="N3021" s="374"/>
      <c r="O3021" s="70"/>
      <c r="P3021" s="70"/>
      <c r="Q3021" s="92"/>
    </row>
    <row r="3022" spans="1:17" hidden="1" x14ac:dyDescent="0.2">
      <c r="A3022" s="366"/>
      <c r="B3022" s="351"/>
      <c r="C3022" s="375"/>
      <c r="D3022" s="353"/>
      <c r="E3022" s="353"/>
      <c r="F3022" s="354"/>
      <c r="G3022" s="353"/>
      <c r="H3022" s="353"/>
      <c r="I3022" s="357"/>
      <c r="J3022" s="356"/>
      <c r="K3022" s="356"/>
      <c r="L3022" s="357"/>
      <c r="M3022" s="356"/>
      <c r="N3022" s="374"/>
      <c r="O3022" s="70"/>
      <c r="P3022" s="70"/>
      <c r="Q3022" s="92"/>
    </row>
    <row r="3023" spans="1:17" hidden="1" x14ac:dyDescent="0.2">
      <c r="A3023" s="366"/>
      <c r="B3023" s="351"/>
      <c r="C3023" s="375"/>
      <c r="D3023" s="353"/>
      <c r="E3023" s="353"/>
      <c r="F3023" s="354"/>
      <c r="G3023" s="353"/>
      <c r="H3023" s="353"/>
      <c r="I3023" s="357"/>
      <c r="J3023" s="356"/>
      <c r="K3023" s="356"/>
      <c r="L3023" s="357"/>
      <c r="M3023" s="356"/>
      <c r="N3023" s="374"/>
      <c r="O3023" s="70"/>
      <c r="P3023" s="70"/>
      <c r="Q3023" s="92"/>
    </row>
    <row r="3024" spans="1:17" hidden="1" x14ac:dyDescent="0.2">
      <c r="A3024" s="366"/>
      <c r="B3024" s="351"/>
      <c r="C3024" s="375"/>
      <c r="D3024" s="353"/>
      <c r="E3024" s="353"/>
      <c r="F3024" s="354"/>
      <c r="G3024" s="353"/>
      <c r="H3024" s="353"/>
      <c r="I3024" s="357"/>
      <c r="J3024" s="356"/>
      <c r="K3024" s="356"/>
      <c r="L3024" s="357"/>
      <c r="M3024" s="356"/>
      <c r="N3024" s="374"/>
      <c r="O3024" s="70"/>
      <c r="P3024" s="70"/>
      <c r="Q3024" s="92"/>
    </row>
    <row r="3025" spans="1:17" hidden="1" x14ac:dyDescent="0.2">
      <c r="A3025" s="366"/>
      <c r="B3025" s="351"/>
      <c r="C3025" s="375"/>
      <c r="D3025" s="353"/>
      <c r="E3025" s="353"/>
      <c r="F3025" s="354"/>
      <c r="G3025" s="353"/>
      <c r="H3025" s="353"/>
      <c r="I3025" s="357"/>
      <c r="J3025" s="356"/>
      <c r="K3025" s="356"/>
      <c r="L3025" s="357"/>
      <c r="M3025" s="356"/>
      <c r="N3025" s="374"/>
      <c r="O3025" s="70"/>
      <c r="P3025" s="70"/>
      <c r="Q3025" s="92"/>
    </row>
    <row r="3026" spans="1:17" hidden="1" x14ac:dyDescent="0.2">
      <c r="A3026" s="366"/>
      <c r="B3026" s="351"/>
      <c r="C3026" s="375"/>
      <c r="D3026" s="353"/>
      <c r="E3026" s="353"/>
      <c r="F3026" s="354"/>
      <c r="G3026" s="353"/>
      <c r="H3026" s="353"/>
      <c r="I3026" s="357"/>
      <c r="J3026" s="356"/>
      <c r="K3026" s="356"/>
      <c r="L3026" s="357"/>
      <c r="M3026" s="356"/>
      <c r="N3026" s="374"/>
      <c r="O3026" s="70"/>
      <c r="P3026" s="70"/>
      <c r="Q3026" s="92"/>
    </row>
    <row r="3027" spans="1:17" hidden="1" x14ac:dyDescent="0.2">
      <c r="A3027" s="366"/>
      <c r="B3027" s="351"/>
      <c r="C3027" s="375"/>
      <c r="D3027" s="353"/>
      <c r="E3027" s="353"/>
      <c r="F3027" s="354"/>
      <c r="G3027" s="353"/>
      <c r="H3027" s="353"/>
      <c r="I3027" s="357"/>
      <c r="J3027" s="356"/>
      <c r="K3027" s="356"/>
      <c r="L3027" s="357"/>
      <c r="M3027" s="356"/>
      <c r="N3027" s="374"/>
      <c r="O3027" s="70"/>
      <c r="P3027" s="70"/>
      <c r="Q3027" s="92"/>
    </row>
    <row r="3028" spans="1:17" hidden="1" x14ac:dyDescent="0.2">
      <c r="A3028" s="366"/>
      <c r="B3028" s="351"/>
      <c r="C3028" s="375"/>
      <c r="D3028" s="353"/>
      <c r="E3028" s="353"/>
      <c r="F3028" s="354"/>
      <c r="G3028" s="353"/>
      <c r="H3028" s="353"/>
      <c r="I3028" s="357"/>
      <c r="J3028" s="356"/>
      <c r="K3028" s="356"/>
      <c r="L3028" s="357"/>
      <c r="M3028" s="356"/>
      <c r="N3028" s="374"/>
      <c r="O3028" s="70"/>
      <c r="P3028" s="70"/>
      <c r="Q3028" s="92"/>
    </row>
    <row r="3029" spans="1:17" hidden="1" x14ac:dyDescent="0.2">
      <c r="A3029" s="366"/>
      <c r="B3029" s="351"/>
      <c r="C3029" s="375"/>
      <c r="D3029" s="353"/>
      <c r="E3029" s="353"/>
      <c r="F3029" s="354"/>
      <c r="G3029" s="353"/>
      <c r="H3029" s="353"/>
      <c r="I3029" s="357"/>
      <c r="J3029" s="356"/>
      <c r="K3029" s="356"/>
      <c r="L3029" s="357"/>
      <c r="M3029" s="356"/>
      <c r="N3029" s="374"/>
      <c r="O3029" s="70"/>
      <c r="P3029" s="70"/>
      <c r="Q3029" s="92"/>
    </row>
    <row r="3030" spans="1:17" hidden="1" x14ac:dyDescent="0.2">
      <c r="A3030" s="366"/>
      <c r="B3030" s="351"/>
      <c r="C3030" s="375"/>
      <c r="D3030" s="353"/>
      <c r="E3030" s="353"/>
      <c r="F3030" s="354"/>
      <c r="G3030" s="353"/>
      <c r="H3030" s="353"/>
      <c r="I3030" s="357"/>
      <c r="J3030" s="356"/>
      <c r="K3030" s="356"/>
      <c r="L3030" s="357"/>
      <c r="M3030" s="356"/>
      <c r="N3030" s="374"/>
      <c r="O3030" s="70"/>
      <c r="P3030" s="70"/>
      <c r="Q3030" s="92"/>
    </row>
    <row r="3031" spans="1:17" hidden="1" x14ac:dyDescent="0.2">
      <c r="A3031" s="366"/>
      <c r="B3031" s="351"/>
      <c r="C3031" s="375"/>
      <c r="D3031" s="353"/>
      <c r="E3031" s="353"/>
      <c r="F3031" s="354"/>
      <c r="G3031" s="353"/>
      <c r="H3031" s="353"/>
      <c r="I3031" s="357"/>
      <c r="J3031" s="356"/>
      <c r="K3031" s="356"/>
      <c r="L3031" s="357"/>
      <c r="M3031" s="356"/>
      <c r="N3031" s="374"/>
      <c r="O3031" s="70"/>
      <c r="P3031" s="70"/>
      <c r="Q3031" s="92"/>
    </row>
    <row r="3032" spans="1:17" hidden="1" x14ac:dyDescent="0.2">
      <c r="A3032" s="366"/>
      <c r="B3032" s="351"/>
      <c r="C3032" s="375"/>
      <c r="D3032" s="353"/>
      <c r="E3032" s="353"/>
      <c r="F3032" s="354"/>
      <c r="G3032" s="353"/>
      <c r="H3032" s="353"/>
      <c r="I3032" s="357"/>
      <c r="J3032" s="356"/>
      <c r="K3032" s="356"/>
      <c r="L3032" s="357"/>
      <c r="M3032" s="356"/>
      <c r="N3032" s="374"/>
      <c r="O3032" s="70"/>
      <c r="P3032" s="70"/>
      <c r="Q3032" s="92"/>
    </row>
    <row r="3033" spans="1:17" hidden="1" x14ac:dyDescent="0.2">
      <c r="A3033" s="366"/>
      <c r="B3033" s="351"/>
      <c r="C3033" s="375"/>
      <c r="D3033" s="353"/>
      <c r="E3033" s="353"/>
      <c r="F3033" s="354"/>
      <c r="G3033" s="353"/>
      <c r="H3033" s="353"/>
      <c r="I3033" s="357"/>
      <c r="J3033" s="356"/>
      <c r="K3033" s="356"/>
      <c r="L3033" s="357"/>
      <c r="M3033" s="356"/>
      <c r="N3033" s="374"/>
      <c r="O3033" s="70"/>
      <c r="P3033" s="70"/>
      <c r="Q3033" s="92"/>
    </row>
    <row r="3034" spans="1:17" hidden="1" x14ac:dyDescent="0.2">
      <c r="A3034" s="366"/>
      <c r="B3034" s="351"/>
      <c r="C3034" s="375"/>
      <c r="D3034" s="353"/>
      <c r="E3034" s="353"/>
      <c r="F3034" s="354"/>
      <c r="G3034" s="353"/>
      <c r="H3034" s="353"/>
      <c r="I3034" s="357"/>
      <c r="J3034" s="356"/>
      <c r="K3034" s="356"/>
      <c r="L3034" s="357"/>
      <c r="M3034" s="356"/>
      <c r="N3034" s="374"/>
      <c r="O3034" s="70"/>
      <c r="P3034" s="70"/>
      <c r="Q3034" s="92"/>
    </row>
    <row r="3035" spans="1:17" hidden="1" x14ac:dyDescent="0.2">
      <c r="A3035" s="366"/>
      <c r="B3035" s="351"/>
      <c r="C3035" s="375"/>
      <c r="D3035" s="353"/>
      <c r="E3035" s="353"/>
      <c r="F3035" s="354"/>
      <c r="G3035" s="353"/>
      <c r="H3035" s="353"/>
      <c r="I3035" s="357"/>
      <c r="J3035" s="356"/>
      <c r="K3035" s="356"/>
      <c r="L3035" s="357"/>
      <c r="M3035" s="356"/>
      <c r="N3035" s="374"/>
      <c r="O3035" s="70"/>
      <c r="P3035" s="70"/>
      <c r="Q3035" s="92"/>
    </row>
    <row r="3036" spans="1:17" hidden="1" x14ac:dyDescent="0.2">
      <c r="A3036" s="366"/>
      <c r="B3036" s="351"/>
      <c r="C3036" s="375"/>
      <c r="D3036" s="353"/>
      <c r="E3036" s="353"/>
      <c r="F3036" s="354"/>
      <c r="G3036" s="353"/>
      <c r="H3036" s="353"/>
      <c r="I3036" s="357"/>
      <c r="J3036" s="356"/>
      <c r="K3036" s="356"/>
      <c r="L3036" s="357"/>
      <c r="M3036" s="356"/>
      <c r="N3036" s="374"/>
      <c r="O3036" s="70"/>
      <c r="P3036" s="70"/>
      <c r="Q3036" s="92"/>
    </row>
    <row r="3037" spans="1:17" hidden="1" x14ac:dyDescent="0.2">
      <c r="A3037" s="366"/>
      <c r="B3037" s="351"/>
      <c r="C3037" s="375"/>
      <c r="D3037" s="353"/>
      <c r="E3037" s="353"/>
      <c r="F3037" s="354"/>
      <c r="G3037" s="353"/>
      <c r="H3037" s="353"/>
      <c r="I3037" s="357"/>
      <c r="J3037" s="356"/>
      <c r="K3037" s="356"/>
      <c r="L3037" s="357"/>
      <c r="M3037" s="356"/>
      <c r="N3037" s="374"/>
      <c r="O3037" s="70"/>
      <c r="P3037" s="70"/>
      <c r="Q3037" s="92"/>
    </row>
    <row r="3038" spans="1:17" hidden="1" x14ac:dyDescent="0.2">
      <c r="A3038" s="366"/>
      <c r="B3038" s="351"/>
      <c r="C3038" s="375"/>
      <c r="D3038" s="353"/>
      <c r="E3038" s="353"/>
      <c r="F3038" s="354"/>
      <c r="G3038" s="353"/>
      <c r="H3038" s="353"/>
      <c r="I3038" s="357"/>
      <c r="J3038" s="356"/>
      <c r="K3038" s="356"/>
      <c r="L3038" s="357"/>
      <c r="M3038" s="356"/>
      <c r="N3038" s="374"/>
      <c r="O3038" s="70"/>
      <c r="P3038" s="70"/>
      <c r="Q3038" s="92"/>
    </row>
    <row r="3039" spans="1:17" hidden="1" x14ac:dyDescent="0.2">
      <c r="A3039" s="366"/>
      <c r="B3039" s="351"/>
      <c r="C3039" s="375"/>
      <c r="D3039" s="353"/>
      <c r="E3039" s="353"/>
      <c r="F3039" s="354"/>
      <c r="G3039" s="353"/>
      <c r="H3039" s="353"/>
      <c r="I3039" s="357"/>
      <c r="J3039" s="356"/>
      <c r="K3039" s="356"/>
      <c r="L3039" s="357"/>
      <c r="M3039" s="356"/>
      <c r="N3039" s="374"/>
      <c r="O3039" s="70"/>
      <c r="P3039" s="70"/>
      <c r="Q3039" s="92"/>
    </row>
    <row r="3040" spans="1:17" hidden="1" x14ac:dyDescent="0.2">
      <c r="A3040" s="366"/>
      <c r="B3040" s="351"/>
      <c r="C3040" s="375"/>
      <c r="D3040" s="353"/>
      <c r="E3040" s="353"/>
      <c r="F3040" s="354"/>
      <c r="G3040" s="353"/>
      <c r="H3040" s="353"/>
      <c r="I3040" s="357"/>
      <c r="J3040" s="356"/>
      <c r="K3040" s="356"/>
      <c r="L3040" s="357"/>
      <c r="M3040" s="356"/>
      <c r="N3040" s="374"/>
      <c r="O3040" s="70"/>
      <c r="P3040" s="70"/>
      <c r="Q3040" s="92"/>
    </row>
    <row r="3041" spans="1:17" hidden="1" x14ac:dyDescent="0.2">
      <c r="A3041" s="366"/>
      <c r="B3041" s="351"/>
      <c r="C3041" s="375"/>
      <c r="D3041" s="353"/>
      <c r="E3041" s="353"/>
      <c r="F3041" s="354"/>
      <c r="G3041" s="353"/>
      <c r="H3041" s="353"/>
      <c r="I3041" s="357"/>
      <c r="J3041" s="356"/>
      <c r="K3041" s="356"/>
      <c r="L3041" s="357"/>
      <c r="M3041" s="356"/>
      <c r="N3041" s="374"/>
      <c r="O3041" s="70"/>
      <c r="P3041" s="70"/>
      <c r="Q3041" s="92"/>
    </row>
    <row r="3042" spans="1:17" hidden="1" x14ac:dyDescent="0.2">
      <c r="A3042" s="366"/>
      <c r="B3042" s="351"/>
      <c r="C3042" s="375"/>
      <c r="D3042" s="353"/>
      <c r="E3042" s="353"/>
      <c r="F3042" s="354"/>
      <c r="G3042" s="353"/>
      <c r="H3042" s="353"/>
      <c r="I3042" s="357"/>
      <c r="J3042" s="356"/>
      <c r="K3042" s="356"/>
      <c r="L3042" s="357"/>
      <c r="M3042" s="356"/>
      <c r="N3042" s="374"/>
      <c r="O3042" s="70"/>
      <c r="P3042" s="70"/>
      <c r="Q3042" s="92"/>
    </row>
    <row r="3043" spans="1:17" hidden="1" x14ac:dyDescent="0.2">
      <c r="A3043" s="366"/>
      <c r="B3043" s="351"/>
      <c r="C3043" s="375"/>
      <c r="D3043" s="353"/>
      <c r="E3043" s="353"/>
      <c r="F3043" s="354"/>
      <c r="G3043" s="353"/>
      <c r="H3043" s="353"/>
      <c r="I3043" s="357"/>
      <c r="J3043" s="356"/>
      <c r="K3043" s="356"/>
      <c r="L3043" s="357"/>
      <c r="M3043" s="356"/>
      <c r="N3043" s="374"/>
      <c r="O3043" s="70"/>
      <c r="P3043" s="70"/>
      <c r="Q3043" s="92"/>
    </row>
    <row r="3044" spans="1:17" hidden="1" x14ac:dyDescent="0.2">
      <c r="A3044" s="366"/>
      <c r="B3044" s="351"/>
      <c r="C3044" s="375"/>
      <c r="D3044" s="353"/>
      <c r="E3044" s="353"/>
      <c r="F3044" s="354"/>
      <c r="G3044" s="353"/>
      <c r="H3044" s="353"/>
      <c r="I3044" s="357"/>
      <c r="J3044" s="356"/>
      <c r="K3044" s="356"/>
      <c r="L3044" s="357"/>
      <c r="M3044" s="356"/>
      <c r="N3044" s="374"/>
      <c r="O3044" s="70"/>
      <c r="P3044" s="70"/>
      <c r="Q3044" s="92"/>
    </row>
    <row r="3045" spans="1:17" hidden="1" x14ac:dyDescent="0.2">
      <c r="A3045" s="366"/>
      <c r="B3045" s="351"/>
      <c r="C3045" s="375"/>
      <c r="D3045" s="353"/>
      <c r="E3045" s="353"/>
      <c r="F3045" s="354"/>
      <c r="G3045" s="353"/>
      <c r="H3045" s="353"/>
      <c r="I3045" s="357"/>
      <c r="J3045" s="356"/>
      <c r="K3045" s="356"/>
      <c r="L3045" s="357"/>
      <c r="M3045" s="356"/>
      <c r="N3045" s="374"/>
      <c r="O3045" s="70"/>
      <c r="P3045" s="70"/>
      <c r="Q3045" s="92"/>
    </row>
    <row r="3046" spans="1:17" hidden="1" x14ac:dyDescent="0.2">
      <c r="A3046" s="366"/>
      <c r="B3046" s="351"/>
      <c r="C3046" s="375"/>
      <c r="D3046" s="353"/>
      <c r="E3046" s="353"/>
      <c r="F3046" s="354"/>
      <c r="G3046" s="353"/>
      <c r="H3046" s="353"/>
      <c r="I3046" s="357"/>
      <c r="J3046" s="356"/>
      <c r="K3046" s="356"/>
      <c r="L3046" s="357"/>
      <c r="M3046" s="356"/>
      <c r="N3046" s="374"/>
      <c r="O3046" s="70"/>
      <c r="P3046" s="70"/>
      <c r="Q3046" s="92"/>
    </row>
    <row r="3047" spans="1:17" hidden="1" x14ac:dyDescent="0.2">
      <c r="A3047" s="366"/>
      <c r="B3047" s="351"/>
      <c r="C3047" s="375"/>
      <c r="D3047" s="353"/>
      <c r="E3047" s="353"/>
      <c r="F3047" s="354"/>
      <c r="G3047" s="353"/>
      <c r="H3047" s="353"/>
      <c r="I3047" s="357"/>
      <c r="J3047" s="356"/>
      <c r="K3047" s="356"/>
      <c r="L3047" s="357"/>
      <c r="M3047" s="356"/>
      <c r="N3047" s="374"/>
      <c r="O3047" s="70"/>
      <c r="P3047" s="70"/>
      <c r="Q3047" s="92"/>
    </row>
    <row r="3048" spans="1:17" hidden="1" x14ac:dyDescent="0.2">
      <c r="A3048" s="366"/>
      <c r="B3048" s="351"/>
      <c r="C3048" s="375"/>
      <c r="D3048" s="353"/>
      <c r="E3048" s="353"/>
      <c r="F3048" s="354"/>
      <c r="G3048" s="353"/>
      <c r="H3048" s="353"/>
      <c r="I3048" s="357"/>
      <c r="J3048" s="356"/>
      <c r="K3048" s="356"/>
      <c r="L3048" s="357"/>
      <c r="M3048" s="356"/>
      <c r="N3048" s="374"/>
      <c r="O3048" s="70"/>
      <c r="P3048" s="70"/>
      <c r="Q3048" s="92"/>
    </row>
    <row r="3049" spans="1:17" hidden="1" x14ac:dyDescent="0.2">
      <c r="A3049" s="366"/>
      <c r="B3049" s="351"/>
      <c r="C3049" s="375"/>
      <c r="D3049" s="353"/>
      <c r="E3049" s="353"/>
      <c r="F3049" s="354"/>
      <c r="G3049" s="353"/>
      <c r="H3049" s="353"/>
      <c r="I3049" s="357"/>
      <c r="J3049" s="356"/>
      <c r="K3049" s="356"/>
      <c r="L3049" s="357"/>
      <c r="M3049" s="356"/>
      <c r="N3049" s="374"/>
      <c r="O3049" s="70"/>
      <c r="P3049" s="70"/>
      <c r="Q3049" s="92"/>
    </row>
    <row r="3050" spans="1:17" hidden="1" x14ac:dyDescent="0.2">
      <c r="A3050" s="366"/>
      <c r="B3050" s="351"/>
      <c r="C3050" s="375"/>
      <c r="D3050" s="353"/>
      <c r="E3050" s="353"/>
      <c r="F3050" s="354"/>
      <c r="G3050" s="353"/>
      <c r="H3050" s="353"/>
      <c r="I3050" s="357"/>
      <c r="J3050" s="356"/>
      <c r="K3050" s="356"/>
      <c r="L3050" s="357"/>
      <c r="M3050" s="356"/>
      <c r="N3050" s="374"/>
      <c r="O3050" s="70"/>
      <c r="P3050" s="70"/>
      <c r="Q3050" s="92"/>
    </row>
    <row r="3051" spans="1:17" hidden="1" x14ac:dyDescent="0.2">
      <c r="A3051" s="366"/>
      <c r="B3051" s="351"/>
      <c r="C3051" s="375"/>
      <c r="D3051" s="353"/>
      <c r="E3051" s="353"/>
      <c r="F3051" s="354"/>
      <c r="G3051" s="353"/>
      <c r="H3051" s="353"/>
      <c r="I3051" s="357"/>
      <c r="J3051" s="356"/>
      <c r="K3051" s="356"/>
      <c r="L3051" s="357"/>
      <c r="M3051" s="356"/>
      <c r="N3051" s="374"/>
      <c r="O3051" s="70"/>
      <c r="P3051" s="70"/>
      <c r="Q3051" s="92"/>
    </row>
    <row r="3052" spans="1:17" hidden="1" x14ac:dyDescent="0.2">
      <c r="A3052" s="366"/>
      <c r="B3052" s="351"/>
      <c r="C3052" s="375"/>
      <c r="D3052" s="353"/>
      <c r="E3052" s="353"/>
      <c r="F3052" s="354"/>
      <c r="G3052" s="353"/>
      <c r="H3052" s="353"/>
      <c r="I3052" s="357"/>
      <c r="J3052" s="356"/>
      <c r="K3052" s="356"/>
      <c r="L3052" s="357"/>
      <c r="M3052" s="356"/>
      <c r="N3052" s="374"/>
      <c r="O3052" s="70"/>
      <c r="P3052" s="70"/>
      <c r="Q3052" s="92"/>
    </row>
    <row r="3053" spans="1:17" hidden="1" x14ac:dyDescent="0.2">
      <c r="A3053" s="366"/>
      <c r="B3053" s="351"/>
      <c r="C3053" s="375"/>
      <c r="D3053" s="353"/>
      <c r="E3053" s="353"/>
      <c r="F3053" s="354"/>
      <c r="G3053" s="353"/>
      <c r="H3053" s="353"/>
      <c r="I3053" s="357"/>
      <c r="J3053" s="356"/>
      <c r="K3053" s="356"/>
      <c r="L3053" s="357"/>
      <c r="M3053" s="356"/>
      <c r="N3053" s="374"/>
      <c r="O3053" s="70"/>
      <c r="P3053" s="70"/>
      <c r="Q3053" s="92"/>
    </row>
    <row r="3054" spans="1:17" hidden="1" x14ac:dyDescent="0.2">
      <c r="A3054" s="366"/>
      <c r="B3054" s="351"/>
      <c r="C3054" s="375"/>
      <c r="D3054" s="353"/>
      <c r="E3054" s="353"/>
      <c r="F3054" s="354"/>
      <c r="G3054" s="353"/>
      <c r="H3054" s="353"/>
      <c r="I3054" s="357"/>
      <c r="J3054" s="356"/>
      <c r="K3054" s="356"/>
      <c r="L3054" s="357"/>
      <c r="M3054" s="356"/>
      <c r="N3054" s="374"/>
      <c r="O3054" s="70"/>
      <c r="P3054" s="70"/>
      <c r="Q3054" s="92"/>
    </row>
    <row r="3055" spans="1:17" hidden="1" x14ac:dyDescent="0.2">
      <c r="A3055" s="366"/>
      <c r="B3055" s="351"/>
      <c r="C3055" s="375"/>
      <c r="D3055" s="353"/>
      <c r="E3055" s="353"/>
      <c r="F3055" s="354"/>
      <c r="G3055" s="353"/>
      <c r="H3055" s="353"/>
      <c r="I3055" s="357"/>
      <c r="J3055" s="356"/>
      <c r="K3055" s="356"/>
      <c r="L3055" s="357"/>
      <c r="M3055" s="356"/>
      <c r="N3055" s="374"/>
      <c r="O3055" s="70"/>
      <c r="P3055" s="70"/>
      <c r="Q3055" s="92"/>
    </row>
    <row r="3056" spans="1:17" hidden="1" x14ac:dyDescent="0.2">
      <c r="A3056" s="366"/>
      <c r="B3056" s="351"/>
      <c r="C3056" s="375"/>
      <c r="D3056" s="353"/>
      <c r="E3056" s="353"/>
      <c r="F3056" s="354"/>
      <c r="G3056" s="353"/>
      <c r="H3056" s="353"/>
      <c r="I3056" s="357"/>
      <c r="J3056" s="356"/>
      <c r="K3056" s="356"/>
      <c r="L3056" s="357"/>
      <c r="M3056" s="356"/>
      <c r="N3056" s="374"/>
      <c r="O3056" s="70"/>
      <c r="P3056" s="70"/>
      <c r="Q3056" s="92"/>
    </row>
    <row r="3057" spans="1:17" hidden="1" x14ac:dyDescent="0.2">
      <c r="A3057" s="366"/>
      <c r="B3057" s="351"/>
      <c r="C3057" s="375"/>
      <c r="D3057" s="353"/>
      <c r="E3057" s="353"/>
      <c r="F3057" s="354"/>
      <c r="G3057" s="353"/>
      <c r="H3057" s="353"/>
      <c r="I3057" s="357"/>
      <c r="J3057" s="356"/>
      <c r="K3057" s="356"/>
      <c r="L3057" s="357"/>
      <c r="M3057" s="356"/>
      <c r="N3057" s="374"/>
      <c r="O3057" s="70"/>
      <c r="P3057" s="70"/>
      <c r="Q3057" s="92"/>
    </row>
    <row r="3058" spans="1:17" hidden="1" x14ac:dyDescent="0.2">
      <c r="A3058" s="366"/>
      <c r="B3058" s="351"/>
      <c r="C3058" s="375"/>
      <c r="D3058" s="353"/>
      <c r="E3058" s="353"/>
      <c r="F3058" s="354"/>
      <c r="G3058" s="353"/>
      <c r="H3058" s="353"/>
      <c r="I3058" s="357"/>
      <c r="J3058" s="356"/>
      <c r="K3058" s="356"/>
      <c r="L3058" s="357"/>
      <c r="M3058" s="356"/>
      <c r="N3058" s="374"/>
      <c r="O3058" s="70"/>
      <c r="P3058" s="70"/>
      <c r="Q3058" s="92"/>
    </row>
    <row r="3059" spans="1:17" hidden="1" x14ac:dyDescent="0.2">
      <c r="A3059" s="366"/>
      <c r="B3059" s="351"/>
      <c r="C3059" s="375"/>
      <c r="D3059" s="353"/>
      <c r="E3059" s="353"/>
      <c r="F3059" s="354"/>
      <c r="G3059" s="353"/>
      <c r="H3059" s="353"/>
      <c r="I3059" s="357"/>
      <c r="J3059" s="356"/>
      <c r="K3059" s="356"/>
      <c r="L3059" s="357"/>
      <c r="M3059" s="356"/>
      <c r="N3059" s="374"/>
      <c r="O3059" s="70"/>
      <c r="P3059" s="70"/>
      <c r="Q3059" s="92"/>
    </row>
    <row r="3060" spans="1:17" hidden="1" x14ac:dyDescent="0.2">
      <c r="A3060" s="366"/>
      <c r="B3060" s="351"/>
      <c r="C3060" s="375"/>
      <c r="D3060" s="353"/>
      <c r="E3060" s="353"/>
      <c r="F3060" s="354"/>
      <c r="G3060" s="353"/>
      <c r="H3060" s="353"/>
      <c r="I3060" s="357"/>
      <c r="J3060" s="356"/>
      <c r="K3060" s="356"/>
      <c r="L3060" s="357"/>
      <c r="M3060" s="356"/>
      <c r="N3060" s="374"/>
      <c r="O3060" s="70"/>
      <c r="P3060" s="70"/>
      <c r="Q3060" s="92"/>
    </row>
    <row r="3061" spans="1:17" hidden="1" x14ac:dyDescent="0.2">
      <c r="A3061" s="366"/>
      <c r="B3061" s="351"/>
      <c r="C3061" s="375"/>
      <c r="D3061" s="353"/>
      <c r="E3061" s="353"/>
      <c r="F3061" s="354"/>
      <c r="G3061" s="353"/>
      <c r="H3061" s="353"/>
      <c r="I3061" s="357"/>
      <c r="J3061" s="356"/>
      <c r="K3061" s="356"/>
      <c r="L3061" s="357"/>
      <c r="M3061" s="356"/>
      <c r="N3061" s="374"/>
      <c r="O3061" s="70"/>
      <c r="P3061" s="70"/>
      <c r="Q3061" s="92"/>
    </row>
    <row r="3062" spans="1:17" hidden="1" x14ac:dyDescent="0.2">
      <c r="A3062" s="366"/>
      <c r="B3062" s="351"/>
      <c r="C3062" s="375"/>
      <c r="D3062" s="353"/>
      <c r="E3062" s="353"/>
      <c r="F3062" s="354"/>
      <c r="G3062" s="353"/>
      <c r="H3062" s="353"/>
      <c r="I3062" s="357"/>
      <c r="J3062" s="356"/>
      <c r="K3062" s="356"/>
      <c r="L3062" s="357"/>
      <c r="M3062" s="356"/>
      <c r="N3062" s="374"/>
      <c r="O3062" s="70"/>
      <c r="P3062" s="70"/>
      <c r="Q3062" s="92"/>
    </row>
    <row r="3063" spans="1:17" hidden="1" x14ac:dyDescent="0.2">
      <c r="A3063" s="366"/>
      <c r="B3063" s="351"/>
      <c r="C3063" s="375"/>
      <c r="D3063" s="353"/>
      <c r="E3063" s="353"/>
      <c r="F3063" s="354"/>
      <c r="G3063" s="353"/>
      <c r="H3063" s="353"/>
      <c r="I3063" s="357"/>
      <c r="J3063" s="356"/>
      <c r="K3063" s="356"/>
      <c r="L3063" s="357"/>
      <c r="M3063" s="356"/>
      <c r="N3063" s="374"/>
      <c r="O3063" s="70"/>
      <c r="P3063" s="70"/>
      <c r="Q3063" s="92"/>
    </row>
    <row r="3064" spans="1:17" hidden="1" x14ac:dyDescent="0.2">
      <c r="A3064" s="366"/>
      <c r="B3064" s="351"/>
      <c r="C3064" s="375"/>
      <c r="D3064" s="353"/>
      <c r="E3064" s="353"/>
      <c r="F3064" s="354"/>
      <c r="G3064" s="353"/>
      <c r="H3064" s="353"/>
      <c r="I3064" s="357"/>
      <c r="J3064" s="356"/>
      <c r="K3064" s="356"/>
      <c r="L3064" s="357"/>
      <c r="M3064" s="356"/>
      <c r="N3064" s="374"/>
      <c r="O3064" s="70"/>
      <c r="P3064" s="70"/>
      <c r="Q3064" s="92"/>
    </row>
    <row r="3065" spans="1:17" hidden="1" x14ac:dyDescent="0.2">
      <c r="A3065" s="366"/>
      <c r="B3065" s="351"/>
      <c r="C3065" s="375"/>
      <c r="D3065" s="353"/>
      <c r="E3065" s="353"/>
      <c r="F3065" s="354"/>
      <c r="G3065" s="353"/>
      <c r="H3065" s="353"/>
      <c r="I3065" s="357"/>
      <c r="J3065" s="356"/>
      <c r="K3065" s="356"/>
      <c r="L3065" s="357"/>
      <c r="M3065" s="356"/>
      <c r="N3065" s="374"/>
      <c r="O3065" s="70"/>
      <c r="P3065" s="70"/>
      <c r="Q3065" s="92"/>
    </row>
    <row r="3066" spans="1:17" hidden="1" x14ac:dyDescent="0.2">
      <c r="A3066" s="366"/>
      <c r="B3066" s="351"/>
      <c r="C3066" s="375"/>
      <c r="D3066" s="353"/>
      <c r="E3066" s="353"/>
      <c r="F3066" s="354"/>
      <c r="G3066" s="353"/>
      <c r="H3066" s="353"/>
      <c r="I3066" s="357"/>
      <c r="J3066" s="356"/>
      <c r="K3066" s="356"/>
      <c r="L3066" s="357"/>
      <c r="M3066" s="356"/>
      <c r="N3066" s="374"/>
      <c r="O3066" s="70"/>
      <c r="P3066" s="70"/>
      <c r="Q3066" s="92"/>
    </row>
    <row r="3067" spans="1:17" hidden="1" x14ac:dyDescent="0.2">
      <c r="A3067" s="366"/>
      <c r="B3067" s="351"/>
      <c r="C3067" s="375"/>
      <c r="D3067" s="353"/>
      <c r="E3067" s="353"/>
      <c r="F3067" s="354"/>
      <c r="G3067" s="353"/>
      <c r="H3067" s="353"/>
      <c r="I3067" s="357"/>
      <c r="J3067" s="356"/>
      <c r="K3067" s="356"/>
      <c r="L3067" s="357"/>
      <c r="M3067" s="356"/>
      <c r="N3067" s="374"/>
      <c r="O3067" s="70"/>
      <c r="P3067" s="70"/>
      <c r="Q3067" s="92"/>
    </row>
    <row r="3068" spans="1:17" hidden="1" x14ac:dyDescent="0.2">
      <c r="A3068" s="366"/>
      <c r="B3068" s="351"/>
      <c r="C3068" s="375"/>
      <c r="D3068" s="353"/>
      <c r="E3068" s="353"/>
      <c r="F3068" s="354"/>
      <c r="G3068" s="353"/>
      <c r="H3068" s="353"/>
      <c r="I3068" s="357"/>
      <c r="J3068" s="356"/>
      <c r="K3068" s="356"/>
      <c r="L3068" s="357"/>
      <c r="M3068" s="356"/>
      <c r="N3068" s="374"/>
      <c r="O3068" s="70"/>
      <c r="P3068" s="70"/>
      <c r="Q3068" s="92"/>
    </row>
    <row r="3069" spans="1:17" hidden="1" x14ac:dyDescent="0.2">
      <c r="A3069" s="366"/>
      <c r="B3069" s="351"/>
      <c r="C3069" s="375"/>
      <c r="D3069" s="353"/>
      <c r="E3069" s="353"/>
      <c r="F3069" s="354"/>
      <c r="G3069" s="353"/>
      <c r="H3069" s="353"/>
      <c r="I3069" s="357"/>
      <c r="J3069" s="356"/>
      <c r="K3069" s="356"/>
      <c r="L3069" s="357"/>
      <c r="M3069" s="356"/>
      <c r="N3069" s="374"/>
      <c r="O3069" s="70"/>
      <c r="P3069" s="70"/>
      <c r="Q3069" s="92"/>
    </row>
    <row r="3070" spans="1:17" hidden="1" x14ac:dyDescent="0.2">
      <c r="A3070" s="366"/>
      <c r="B3070" s="351"/>
      <c r="C3070" s="375"/>
      <c r="D3070" s="353"/>
      <c r="E3070" s="353"/>
      <c r="F3070" s="354"/>
      <c r="G3070" s="353"/>
      <c r="H3070" s="353"/>
      <c r="I3070" s="357"/>
      <c r="J3070" s="356"/>
      <c r="K3070" s="356"/>
      <c r="L3070" s="357"/>
      <c r="M3070" s="356"/>
      <c r="N3070" s="374"/>
      <c r="O3070" s="70"/>
      <c r="P3070" s="70"/>
      <c r="Q3070" s="92"/>
    </row>
    <row r="3071" spans="1:17" hidden="1" x14ac:dyDescent="0.2">
      <c r="A3071" s="366"/>
      <c r="B3071" s="351"/>
      <c r="C3071" s="375"/>
      <c r="D3071" s="353"/>
      <c r="E3071" s="353"/>
      <c r="F3071" s="354"/>
      <c r="G3071" s="353"/>
      <c r="H3071" s="353"/>
      <c r="I3071" s="357"/>
      <c r="J3071" s="356"/>
      <c r="K3071" s="356"/>
      <c r="L3071" s="357"/>
      <c r="M3071" s="356"/>
      <c r="N3071" s="374"/>
      <c r="O3071" s="70"/>
      <c r="P3071" s="70"/>
      <c r="Q3071" s="92"/>
    </row>
    <row r="3072" spans="1:17" hidden="1" x14ac:dyDescent="0.2">
      <c r="A3072" s="366"/>
      <c r="B3072" s="351"/>
      <c r="C3072" s="375"/>
      <c r="D3072" s="353"/>
      <c r="E3072" s="353"/>
      <c r="F3072" s="354"/>
      <c r="G3072" s="353"/>
      <c r="H3072" s="353"/>
      <c r="I3072" s="357"/>
      <c r="J3072" s="356"/>
      <c r="K3072" s="356"/>
      <c r="L3072" s="357"/>
      <c r="M3072" s="356"/>
      <c r="N3072" s="374"/>
      <c r="O3072" s="70"/>
      <c r="P3072" s="70"/>
      <c r="Q3072" s="92"/>
    </row>
    <row r="3073" spans="1:17" hidden="1" x14ac:dyDescent="0.2">
      <c r="A3073" s="366"/>
      <c r="B3073" s="351"/>
      <c r="C3073" s="375"/>
      <c r="D3073" s="353"/>
      <c r="E3073" s="353"/>
      <c r="F3073" s="354"/>
      <c r="G3073" s="353"/>
      <c r="H3073" s="353"/>
      <c r="I3073" s="357"/>
      <c r="J3073" s="356"/>
      <c r="K3073" s="356"/>
      <c r="L3073" s="357"/>
      <c r="M3073" s="356"/>
      <c r="N3073" s="374"/>
      <c r="O3073" s="70"/>
      <c r="P3073" s="70"/>
      <c r="Q3073" s="92"/>
    </row>
    <row r="3074" spans="1:17" hidden="1" x14ac:dyDescent="0.2">
      <c r="A3074" s="366"/>
      <c r="B3074" s="351"/>
      <c r="C3074" s="375"/>
      <c r="D3074" s="353"/>
      <c r="E3074" s="353"/>
      <c r="F3074" s="354"/>
      <c r="G3074" s="353"/>
      <c r="H3074" s="353"/>
      <c r="I3074" s="357"/>
      <c r="J3074" s="356"/>
      <c r="K3074" s="356"/>
      <c r="L3074" s="357"/>
      <c r="M3074" s="356"/>
      <c r="N3074" s="374"/>
      <c r="O3074" s="70"/>
      <c r="P3074" s="70"/>
      <c r="Q3074" s="92"/>
    </row>
    <row r="3075" spans="1:17" hidden="1" x14ac:dyDescent="0.2">
      <c r="A3075" s="366"/>
      <c r="B3075" s="351"/>
      <c r="C3075" s="375"/>
      <c r="D3075" s="353"/>
      <c r="E3075" s="353"/>
      <c r="F3075" s="354"/>
      <c r="G3075" s="353"/>
      <c r="H3075" s="353"/>
      <c r="I3075" s="357"/>
      <c r="J3075" s="356"/>
      <c r="K3075" s="356"/>
      <c r="L3075" s="357"/>
      <c r="M3075" s="356"/>
      <c r="N3075" s="374"/>
      <c r="O3075" s="70"/>
      <c r="P3075" s="70"/>
      <c r="Q3075" s="92"/>
    </row>
    <row r="3076" spans="1:17" hidden="1" x14ac:dyDescent="0.2">
      <c r="A3076" s="366"/>
      <c r="B3076" s="351"/>
      <c r="C3076" s="375"/>
      <c r="D3076" s="353"/>
      <c r="E3076" s="353"/>
      <c r="F3076" s="354"/>
      <c r="G3076" s="353"/>
      <c r="H3076" s="353"/>
      <c r="I3076" s="357"/>
      <c r="J3076" s="356"/>
      <c r="K3076" s="356"/>
      <c r="L3076" s="357"/>
      <c r="M3076" s="356"/>
      <c r="N3076" s="374"/>
      <c r="O3076" s="70"/>
      <c r="P3076" s="70"/>
      <c r="Q3076" s="92"/>
    </row>
    <row r="3077" spans="1:17" hidden="1" x14ac:dyDescent="0.2">
      <c r="A3077" s="366"/>
      <c r="B3077" s="351"/>
      <c r="C3077" s="375"/>
      <c r="D3077" s="353"/>
      <c r="E3077" s="353"/>
      <c r="F3077" s="354"/>
      <c r="G3077" s="353"/>
      <c r="H3077" s="353"/>
      <c r="I3077" s="357"/>
      <c r="J3077" s="356"/>
      <c r="K3077" s="356"/>
      <c r="L3077" s="357"/>
      <c r="M3077" s="356"/>
      <c r="N3077" s="374"/>
      <c r="O3077" s="70"/>
      <c r="P3077" s="70"/>
      <c r="Q3077" s="92"/>
    </row>
    <row r="3078" spans="1:17" hidden="1" x14ac:dyDescent="0.2">
      <c r="A3078" s="366"/>
      <c r="B3078" s="351"/>
      <c r="C3078" s="375"/>
      <c r="D3078" s="353"/>
      <c r="E3078" s="353"/>
      <c r="F3078" s="354"/>
      <c r="G3078" s="353"/>
      <c r="H3078" s="353"/>
      <c r="I3078" s="357"/>
      <c r="J3078" s="356"/>
      <c r="K3078" s="356"/>
      <c r="L3078" s="357"/>
      <c r="M3078" s="356"/>
      <c r="N3078" s="374"/>
      <c r="O3078" s="70"/>
      <c r="P3078" s="70"/>
      <c r="Q3078" s="92"/>
    </row>
    <row r="3079" spans="1:17" hidden="1" x14ac:dyDescent="0.2">
      <c r="A3079" s="366"/>
      <c r="B3079" s="351"/>
      <c r="C3079" s="375"/>
      <c r="D3079" s="353"/>
      <c r="E3079" s="353"/>
      <c r="F3079" s="354"/>
      <c r="G3079" s="353"/>
      <c r="H3079" s="353"/>
      <c r="I3079" s="357"/>
      <c r="J3079" s="356"/>
      <c r="K3079" s="356"/>
      <c r="L3079" s="357"/>
      <c r="M3079" s="356"/>
      <c r="N3079" s="374"/>
      <c r="O3079" s="70"/>
      <c r="P3079" s="70"/>
      <c r="Q3079" s="92"/>
    </row>
    <row r="3080" spans="1:17" hidden="1" x14ac:dyDescent="0.2">
      <c r="A3080" s="366"/>
      <c r="B3080" s="351"/>
      <c r="C3080" s="375"/>
      <c r="D3080" s="353"/>
      <c r="E3080" s="353"/>
      <c r="F3080" s="354"/>
      <c r="G3080" s="353"/>
      <c r="H3080" s="353"/>
      <c r="I3080" s="357"/>
      <c r="J3080" s="356"/>
      <c r="K3080" s="356"/>
      <c r="L3080" s="357"/>
      <c r="M3080" s="356"/>
      <c r="N3080" s="374"/>
      <c r="O3080" s="70"/>
      <c r="P3080" s="70"/>
      <c r="Q3080" s="92"/>
    </row>
    <row r="3081" spans="1:17" hidden="1" x14ac:dyDescent="0.2">
      <c r="A3081" s="366"/>
      <c r="B3081" s="351"/>
      <c r="C3081" s="375"/>
      <c r="D3081" s="353"/>
      <c r="E3081" s="353"/>
      <c r="F3081" s="354"/>
      <c r="G3081" s="353"/>
      <c r="H3081" s="353"/>
      <c r="I3081" s="357"/>
      <c r="J3081" s="356"/>
      <c r="K3081" s="356"/>
      <c r="L3081" s="357"/>
      <c r="M3081" s="356"/>
      <c r="N3081" s="374"/>
      <c r="O3081" s="70"/>
      <c r="P3081" s="70"/>
      <c r="Q3081" s="92"/>
    </row>
    <row r="3082" spans="1:17" hidden="1" x14ac:dyDescent="0.2">
      <c r="A3082" s="366"/>
      <c r="B3082" s="351"/>
      <c r="C3082" s="375"/>
      <c r="D3082" s="353"/>
      <c r="E3082" s="353"/>
      <c r="F3082" s="354"/>
      <c r="G3082" s="353"/>
      <c r="H3082" s="353"/>
      <c r="I3082" s="357"/>
      <c r="J3082" s="356"/>
      <c r="K3082" s="356"/>
      <c r="L3082" s="357"/>
      <c r="M3082" s="356"/>
      <c r="N3082" s="374"/>
      <c r="O3082" s="70"/>
      <c r="P3082" s="70"/>
      <c r="Q3082" s="92"/>
    </row>
    <row r="3083" spans="1:17" hidden="1" x14ac:dyDescent="0.2">
      <c r="A3083" s="366"/>
      <c r="B3083" s="351"/>
      <c r="C3083" s="375"/>
      <c r="D3083" s="353"/>
      <c r="E3083" s="353"/>
      <c r="F3083" s="354"/>
      <c r="G3083" s="353"/>
      <c r="H3083" s="353"/>
      <c r="I3083" s="357"/>
      <c r="J3083" s="356"/>
      <c r="K3083" s="356"/>
      <c r="L3083" s="357"/>
      <c r="M3083" s="356"/>
      <c r="N3083" s="374"/>
      <c r="O3083" s="70"/>
      <c r="P3083" s="70"/>
      <c r="Q3083" s="92"/>
    </row>
    <row r="3084" spans="1:17" hidden="1" x14ac:dyDescent="0.2">
      <c r="A3084" s="366"/>
      <c r="B3084" s="351"/>
      <c r="C3084" s="375"/>
      <c r="D3084" s="353"/>
      <c r="E3084" s="353"/>
      <c r="F3084" s="354"/>
      <c r="G3084" s="353"/>
      <c r="H3084" s="353"/>
      <c r="I3084" s="357"/>
      <c r="J3084" s="356"/>
      <c r="K3084" s="356"/>
      <c r="L3084" s="357"/>
      <c r="M3084" s="356"/>
      <c r="N3084" s="374"/>
      <c r="O3084" s="70"/>
      <c r="P3084" s="70"/>
      <c r="Q3084" s="92"/>
    </row>
    <row r="3085" spans="1:17" hidden="1" x14ac:dyDescent="0.2">
      <c r="A3085" s="366"/>
      <c r="B3085" s="351"/>
      <c r="C3085" s="375"/>
      <c r="D3085" s="353"/>
      <c r="E3085" s="353"/>
      <c r="F3085" s="354"/>
      <c r="G3085" s="353"/>
      <c r="H3085" s="353"/>
      <c r="I3085" s="357"/>
      <c r="J3085" s="356"/>
      <c r="K3085" s="356"/>
      <c r="L3085" s="357"/>
      <c r="M3085" s="356"/>
      <c r="N3085" s="374"/>
      <c r="O3085" s="70"/>
      <c r="P3085" s="70"/>
      <c r="Q3085" s="92"/>
    </row>
    <row r="3086" spans="1:17" hidden="1" x14ac:dyDescent="0.2">
      <c r="A3086" s="366"/>
      <c r="B3086" s="351"/>
      <c r="C3086" s="375"/>
      <c r="D3086" s="353"/>
      <c r="E3086" s="353"/>
      <c r="F3086" s="354"/>
      <c r="G3086" s="353"/>
      <c r="H3086" s="353"/>
      <c r="I3086" s="357"/>
      <c r="J3086" s="356"/>
      <c r="K3086" s="356"/>
      <c r="L3086" s="357"/>
      <c r="M3086" s="356"/>
      <c r="N3086" s="374"/>
      <c r="O3086" s="70"/>
      <c r="P3086" s="70"/>
      <c r="Q3086" s="92"/>
    </row>
    <row r="3087" spans="1:17" hidden="1" x14ac:dyDescent="0.2">
      <c r="A3087" s="366"/>
      <c r="B3087" s="351"/>
      <c r="C3087" s="375"/>
      <c r="D3087" s="353"/>
      <c r="E3087" s="353"/>
      <c r="F3087" s="354"/>
      <c r="G3087" s="353"/>
      <c r="H3087" s="353"/>
      <c r="I3087" s="357"/>
      <c r="J3087" s="356"/>
      <c r="K3087" s="356"/>
      <c r="L3087" s="357"/>
      <c r="M3087" s="356"/>
      <c r="N3087" s="374"/>
      <c r="O3087" s="70"/>
      <c r="P3087" s="70"/>
      <c r="Q3087" s="92"/>
    </row>
    <row r="3088" spans="1:17" hidden="1" x14ac:dyDescent="0.2">
      <c r="A3088" s="366"/>
      <c r="B3088" s="351"/>
      <c r="C3088" s="375"/>
      <c r="D3088" s="353"/>
      <c r="E3088" s="353"/>
      <c r="F3088" s="354"/>
      <c r="G3088" s="353"/>
      <c r="H3088" s="353"/>
      <c r="I3088" s="357"/>
      <c r="J3088" s="356"/>
      <c r="K3088" s="356"/>
      <c r="L3088" s="357"/>
      <c r="M3088" s="356"/>
      <c r="N3088" s="374"/>
      <c r="O3088" s="70"/>
      <c r="P3088" s="70"/>
      <c r="Q3088" s="92"/>
    </row>
    <row r="3089" spans="1:17" hidden="1" x14ac:dyDescent="0.2">
      <c r="A3089" s="366"/>
      <c r="B3089" s="351"/>
      <c r="C3089" s="375"/>
      <c r="D3089" s="353"/>
      <c r="E3089" s="353"/>
      <c r="F3089" s="354"/>
      <c r="G3089" s="353"/>
      <c r="H3089" s="353"/>
      <c r="I3089" s="357"/>
      <c r="J3089" s="356"/>
      <c r="K3089" s="356"/>
      <c r="L3089" s="357"/>
      <c r="M3089" s="356"/>
      <c r="N3089" s="374"/>
      <c r="O3089" s="70"/>
      <c r="P3089" s="70"/>
      <c r="Q3089" s="92"/>
    </row>
    <row r="3090" spans="1:17" hidden="1" x14ac:dyDescent="0.2">
      <c r="A3090" s="366"/>
      <c r="B3090" s="351"/>
      <c r="C3090" s="375"/>
      <c r="D3090" s="353"/>
      <c r="E3090" s="353"/>
      <c r="F3090" s="354"/>
      <c r="G3090" s="353"/>
      <c r="H3090" s="353"/>
      <c r="I3090" s="357"/>
      <c r="J3090" s="356"/>
      <c r="K3090" s="356"/>
      <c r="L3090" s="357"/>
      <c r="M3090" s="356"/>
      <c r="N3090" s="374"/>
      <c r="O3090" s="70"/>
      <c r="P3090" s="70"/>
      <c r="Q3090" s="92"/>
    </row>
    <row r="3091" spans="1:17" hidden="1" x14ac:dyDescent="0.2">
      <c r="A3091" s="366"/>
      <c r="B3091" s="351"/>
      <c r="C3091" s="375"/>
      <c r="D3091" s="353"/>
      <c r="E3091" s="353"/>
      <c r="F3091" s="354"/>
      <c r="G3091" s="353"/>
      <c r="H3091" s="353"/>
      <c r="I3091" s="357"/>
      <c r="J3091" s="356"/>
      <c r="K3091" s="356"/>
      <c r="L3091" s="357"/>
      <c r="M3091" s="356"/>
      <c r="N3091" s="374"/>
      <c r="O3091" s="70"/>
      <c r="P3091" s="70"/>
      <c r="Q3091" s="92"/>
    </row>
    <row r="3092" spans="1:17" hidden="1" x14ac:dyDescent="0.2">
      <c r="A3092" s="366"/>
      <c r="B3092" s="351"/>
      <c r="C3092" s="375"/>
      <c r="D3092" s="353"/>
      <c r="E3092" s="353"/>
      <c r="F3092" s="354"/>
      <c r="G3092" s="353"/>
      <c r="H3092" s="353"/>
      <c r="I3092" s="357"/>
      <c r="J3092" s="356"/>
      <c r="K3092" s="356"/>
      <c r="L3092" s="357"/>
      <c r="M3092" s="356"/>
      <c r="N3092" s="374"/>
      <c r="O3092" s="70"/>
      <c r="P3092" s="70"/>
      <c r="Q3092" s="92"/>
    </row>
    <row r="3093" spans="1:17" hidden="1" x14ac:dyDescent="0.2">
      <c r="A3093" s="366"/>
      <c r="B3093" s="351"/>
      <c r="C3093" s="375"/>
      <c r="D3093" s="353"/>
      <c r="E3093" s="353"/>
      <c r="F3093" s="354"/>
      <c r="G3093" s="353"/>
      <c r="H3093" s="353"/>
      <c r="I3093" s="357"/>
      <c r="J3093" s="356"/>
      <c r="K3093" s="356"/>
      <c r="L3093" s="357"/>
      <c r="M3093" s="356"/>
      <c r="N3093" s="374"/>
      <c r="O3093" s="70"/>
      <c r="P3093" s="70"/>
      <c r="Q3093" s="92"/>
    </row>
    <row r="3094" spans="1:17" hidden="1" x14ac:dyDescent="0.2">
      <c r="A3094" s="366"/>
      <c r="B3094" s="351"/>
      <c r="C3094" s="375"/>
      <c r="D3094" s="353"/>
      <c r="E3094" s="353"/>
      <c r="F3094" s="354"/>
      <c r="G3094" s="353"/>
      <c r="H3094" s="353"/>
      <c r="I3094" s="357"/>
      <c r="J3094" s="356"/>
      <c r="K3094" s="356"/>
      <c r="L3094" s="357"/>
      <c r="M3094" s="356"/>
      <c r="N3094" s="374"/>
      <c r="O3094" s="70"/>
      <c r="P3094" s="70"/>
      <c r="Q3094" s="92"/>
    </row>
    <row r="3095" spans="1:17" hidden="1" x14ac:dyDescent="0.2">
      <c r="A3095" s="366"/>
      <c r="B3095" s="351"/>
      <c r="C3095" s="375"/>
      <c r="D3095" s="353"/>
      <c r="E3095" s="353"/>
      <c r="F3095" s="354"/>
      <c r="G3095" s="353"/>
      <c r="H3095" s="353"/>
      <c r="I3095" s="357"/>
      <c r="J3095" s="356"/>
      <c r="K3095" s="356"/>
      <c r="L3095" s="357"/>
      <c r="M3095" s="356"/>
      <c r="N3095" s="374"/>
      <c r="O3095" s="70"/>
      <c r="P3095" s="70"/>
      <c r="Q3095" s="92"/>
    </row>
    <row r="3096" spans="1:17" hidden="1" x14ac:dyDescent="0.2">
      <c r="A3096" s="366"/>
      <c r="B3096" s="351"/>
      <c r="C3096" s="375"/>
      <c r="D3096" s="353"/>
      <c r="E3096" s="353"/>
      <c r="F3096" s="354"/>
      <c r="G3096" s="353"/>
      <c r="H3096" s="353"/>
      <c r="I3096" s="357"/>
      <c r="J3096" s="356"/>
      <c r="K3096" s="356"/>
      <c r="L3096" s="357"/>
      <c r="M3096" s="356"/>
      <c r="N3096" s="374"/>
      <c r="O3096" s="70"/>
      <c r="P3096" s="70"/>
      <c r="Q3096" s="92"/>
    </row>
    <row r="3097" spans="1:17" hidden="1" x14ac:dyDescent="0.2">
      <c r="A3097" s="366"/>
      <c r="B3097" s="351"/>
      <c r="C3097" s="375"/>
      <c r="D3097" s="353"/>
      <c r="E3097" s="353"/>
      <c r="F3097" s="354"/>
      <c r="G3097" s="353"/>
      <c r="H3097" s="353"/>
      <c r="I3097" s="357"/>
      <c r="J3097" s="356"/>
      <c r="K3097" s="356"/>
      <c r="L3097" s="357"/>
      <c r="M3097" s="356"/>
      <c r="N3097" s="374"/>
      <c r="O3097" s="70"/>
      <c r="P3097" s="70"/>
      <c r="Q3097" s="92"/>
    </row>
    <row r="3098" spans="1:17" hidden="1" x14ac:dyDescent="0.2">
      <c r="A3098" s="366"/>
      <c r="B3098" s="351"/>
      <c r="C3098" s="375"/>
      <c r="D3098" s="353"/>
      <c r="E3098" s="353"/>
      <c r="F3098" s="354"/>
      <c r="G3098" s="353"/>
      <c r="H3098" s="353"/>
      <c r="I3098" s="357"/>
      <c r="J3098" s="356"/>
      <c r="K3098" s="356"/>
      <c r="L3098" s="357"/>
      <c r="M3098" s="356"/>
      <c r="N3098" s="374"/>
      <c r="O3098" s="70"/>
      <c r="P3098" s="70"/>
      <c r="Q3098" s="92"/>
    </row>
    <row r="3099" spans="1:17" hidden="1" x14ac:dyDescent="0.2">
      <c r="A3099" s="366"/>
      <c r="B3099" s="351"/>
      <c r="C3099" s="375"/>
      <c r="D3099" s="353"/>
      <c r="E3099" s="353"/>
      <c r="F3099" s="354"/>
      <c r="G3099" s="353"/>
      <c r="H3099" s="353"/>
      <c r="I3099" s="357"/>
      <c r="J3099" s="356"/>
      <c r="K3099" s="356"/>
      <c r="L3099" s="357"/>
      <c r="M3099" s="356"/>
      <c r="N3099" s="374"/>
      <c r="O3099" s="70"/>
      <c r="P3099" s="70"/>
      <c r="Q3099" s="92"/>
    </row>
    <row r="3100" spans="1:17" hidden="1" x14ac:dyDescent="0.2">
      <c r="A3100" s="366"/>
      <c r="B3100" s="351"/>
      <c r="C3100" s="375"/>
      <c r="D3100" s="353"/>
      <c r="E3100" s="353"/>
      <c r="F3100" s="354"/>
      <c r="G3100" s="353"/>
      <c r="H3100" s="353"/>
      <c r="I3100" s="357"/>
      <c r="J3100" s="356"/>
      <c r="K3100" s="356"/>
      <c r="L3100" s="357"/>
      <c r="M3100" s="356"/>
      <c r="N3100" s="374"/>
      <c r="O3100" s="70"/>
      <c r="P3100" s="70"/>
      <c r="Q3100" s="92"/>
    </row>
    <row r="3101" spans="1:17" hidden="1" x14ac:dyDescent="0.2">
      <c r="A3101" s="366"/>
      <c r="B3101" s="351"/>
      <c r="C3101" s="375"/>
      <c r="D3101" s="353"/>
      <c r="E3101" s="353"/>
      <c r="F3101" s="354"/>
      <c r="G3101" s="353"/>
      <c r="H3101" s="353"/>
      <c r="I3101" s="357"/>
      <c r="J3101" s="356"/>
      <c r="K3101" s="356"/>
      <c r="L3101" s="357"/>
      <c r="M3101" s="356"/>
      <c r="N3101" s="374"/>
      <c r="O3101" s="70"/>
      <c r="P3101" s="70"/>
      <c r="Q3101" s="92"/>
    </row>
    <row r="3102" spans="1:17" hidden="1" x14ac:dyDescent="0.2">
      <c r="A3102" s="366"/>
      <c r="B3102" s="351"/>
      <c r="C3102" s="375"/>
      <c r="D3102" s="353"/>
      <c r="E3102" s="353"/>
      <c r="F3102" s="354"/>
      <c r="G3102" s="353"/>
      <c r="H3102" s="353"/>
      <c r="I3102" s="357"/>
      <c r="J3102" s="356"/>
      <c r="K3102" s="356"/>
      <c r="L3102" s="357"/>
      <c r="M3102" s="356"/>
      <c r="N3102" s="374"/>
      <c r="O3102" s="70"/>
      <c r="P3102" s="70"/>
      <c r="Q3102" s="92"/>
    </row>
    <row r="3103" spans="1:17" hidden="1" x14ac:dyDescent="0.2">
      <c r="A3103" s="366"/>
      <c r="B3103" s="351"/>
      <c r="C3103" s="375"/>
      <c r="D3103" s="353"/>
      <c r="E3103" s="353"/>
      <c r="F3103" s="354"/>
      <c r="G3103" s="353"/>
      <c r="H3103" s="353"/>
      <c r="I3103" s="357"/>
      <c r="J3103" s="356"/>
      <c r="K3103" s="356"/>
      <c r="L3103" s="357"/>
      <c r="M3103" s="356"/>
      <c r="N3103" s="374"/>
      <c r="O3103" s="70"/>
      <c r="P3103" s="70"/>
      <c r="Q3103" s="92"/>
    </row>
    <row r="3104" spans="1:17" hidden="1" x14ac:dyDescent="0.2">
      <c r="A3104" s="366"/>
      <c r="B3104" s="351"/>
      <c r="C3104" s="375"/>
      <c r="D3104" s="353"/>
      <c r="E3104" s="353"/>
      <c r="F3104" s="354"/>
      <c r="G3104" s="353"/>
      <c r="H3104" s="353"/>
      <c r="I3104" s="357"/>
      <c r="J3104" s="356"/>
      <c r="K3104" s="356"/>
      <c r="L3104" s="357"/>
      <c r="M3104" s="356"/>
      <c r="N3104" s="374"/>
      <c r="O3104" s="70"/>
      <c r="P3104" s="70"/>
      <c r="Q3104" s="92"/>
    </row>
    <row r="3105" spans="1:17" hidden="1" x14ac:dyDescent="0.2">
      <c r="A3105" s="366"/>
      <c r="B3105" s="351"/>
      <c r="C3105" s="375"/>
      <c r="D3105" s="353"/>
      <c r="E3105" s="353"/>
      <c r="F3105" s="354"/>
      <c r="G3105" s="353"/>
      <c r="H3105" s="353"/>
      <c r="I3105" s="357"/>
      <c r="J3105" s="356"/>
      <c r="K3105" s="356"/>
      <c r="L3105" s="357"/>
      <c r="M3105" s="356"/>
      <c r="N3105" s="374"/>
      <c r="O3105" s="70"/>
      <c r="P3105" s="70"/>
      <c r="Q3105" s="92"/>
    </row>
    <row r="3106" spans="1:17" hidden="1" x14ac:dyDescent="0.2">
      <c r="A3106" s="366"/>
      <c r="B3106" s="351"/>
      <c r="C3106" s="375"/>
      <c r="D3106" s="353"/>
      <c r="E3106" s="353"/>
      <c r="F3106" s="354"/>
      <c r="G3106" s="353"/>
      <c r="H3106" s="353"/>
      <c r="I3106" s="357"/>
      <c r="J3106" s="356"/>
      <c r="K3106" s="356"/>
      <c r="L3106" s="357"/>
      <c r="M3106" s="356"/>
      <c r="N3106" s="374"/>
      <c r="O3106" s="70"/>
      <c r="P3106" s="70"/>
      <c r="Q3106" s="92"/>
    </row>
    <row r="3107" spans="1:17" hidden="1" x14ac:dyDescent="0.2">
      <c r="A3107" s="366"/>
      <c r="B3107" s="351"/>
      <c r="C3107" s="375"/>
      <c r="D3107" s="353"/>
      <c r="E3107" s="353"/>
      <c r="F3107" s="354"/>
      <c r="G3107" s="353"/>
      <c r="H3107" s="353"/>
      <c r="I3107" s="357"/>
      <c r="J3107" s="356"/>
      <c r="K3107" s="356"/>
      <c r="L3107" s="357"/>
      <c r="M3107" s="356"/>
      <c r="N3107" s="374"/>
      <c r="O3107" s="70"/>
      <c r="P3107" s="70"/>
      <c r="Q3107" s="92"/>
    </row>
    <row r="3108" spans="1:17" hidden="1" x14ac:dyDescent="0.2">
      <c r="A3108" s="366"/>
      <c r="B3108" s="351"/>
      <c r="C3108" s="375"/>
      <c r="D3108" s="353"/>
      <c r="E3108" s="353"/>
      <c r="F3108" s="354"/>
      <c r="G3108" s="353"/>
      <c r="H3108" s="353"/>
      <c r="I3108" s="357"/>
      <c r="J3108" s="356"/>
      <c r="K3108" s="356"/>
      <c r="L3108" s="357"/>
      <c r="M3108" s="356"/>
      <c r="N3108" s="374"/>
      <c r="O3108" s="70"/>
      <c r="P3108" s="70"/>
      <c r="Q3108" s="92"/>
    </row>
    <row r="3109" spans="1:17" hidden="1" x14ac:dyDescent="0.2">
      <c r="A3109" s="366"/>
      <c r="B3109" s="351"/>
      <c r="C3109" s="375"/>
      <c r="D3109" s="353"/>
      <c r="E3109" s="353"/>
      <c r="F3109" s="354"/>
      <c r="G3109" s="353"/>
      <c r="H3109" s="353"/>
      <c r="I3109" s="357"/>
      <c r="J3109" s="356"/>
      <c r="K3109" s="356"/>
      <c r="L3109" s="357"/>
      <c r="M3109" s="356"/>
      <c r="N3109" s="374"/>
      <c r="O3109" s="70"/>
      <c r="P3109" s="70"/>
      <c r="Q3109" s="92"/>
    </row>
    <row r="3110" spans="1:17" hidden="1" x14ac:dyDescent="0.2">
      <c r="A3110" s="366"/>
      <c r="B3110" s="351"/>
      <c r="C3110" s="375"/>
      <c r="D3110" s="353"/>
      <c r="E3110" s="353"/>
      <c r="F3110" s="354"/>
      <c r="G3110" s="353"/>
      <c r="H3110" s="353"/>
      <c r="I3110" s="357"/>
      <c r="J3110" s="356"/>
      <c r="K3110" s="356"/>
      <c r="L3110" s="357"/>
      <c r="M3110" s="356"/>
      <c r="N3110" s="374"/>
      <c r="O3110" s="70"/>
      <c r="P3110" s="70"/>
      <c r="Q3110" s="92"/>
    </row>
    <row r="3111" spans="1:17" hidden="1" x14ac:dyDescent="0.2">
      <c r="A3111" s="366"/>
      <c r="B3111" s="351"/>
      <c r="C3111" s="375"/>
      <c r="D3111" s="353"/>
      <c r="E3111" s="353"/>
      <c r="F3111" s="354"/>
      <c r="G3111" s="353"/>
      <c r="H3111" s="353"/>
      <c r="I3111" s="357"/>
      <c r="J3111" s="356"/>
      <c r="K3111" s="356"/>
      <c r="L3111" s="357"/>
      <c r="M3111" s="356"/>
      <c r="N3111" s="374"/>
      <c r="O3111" s="70"/>
      <c r="P3111" s="70"/>
      <c r="Q3111" s="92"/>
    </row>
    <row r="3112" spans="1:17" hidden="1" x14ac:dyDescent="0.2">
      <c r="A3112" s="366"/>
      <c r="B3112" s="351"/>
      <c r="C3112" s="375"/>
      <c r="D3112" s="353"/>
      <c r="E3112" s="353"/>
      <c r="F3112" s="354"/>
      <c r="G3112" s="353"/>
      <c r="H3112" s="353"/>
      <c r="I3112" s="357"/>
      <c r="J3112" s="356"/>
      <c r="K3112" s="356"/>
      <c r="L3112" s="357"/>
      <c r="M3112" s="356"/>
      <c r="N3112" s="374"/>
      <c r="O3112" s="70"/>
      <c r="P3112" s="70"/>
      <c r="Q3112" s="92"/>
    </row>
    <row r="3113" spans="1:17" hidden="1" x14ac:dyDescent="0.2">
      <c r="A3113" s="366"/>
      <c r="B3113" s="351"/>
      <c r="C3113" s="375"/>
      <c r="D3113" s="353"/>
      <c r="E3113" s="353"/>
      <c r="F3113" s="354"/>
      <c r="G3113" s="353"/>
      <c r="H3113" s="353"/>
      <c r="I3113" s="357"/>
      <c r="J3113" s="356"/>
      <c r="K3113" s="356"/>
      <c r="L3113" s="357"/>
      <c r="M3113" s="356"/>
      <c r="N3113" s="374"/>
      <c r="O3113" s="70"/>
      <c r="P3113" s="70"/>
      <c r="Q3113" s="92"/>
    </row>
    <row r="3114" spans="1:17" hidden="1" x14ac:dyDescent="0.2">
      <c r="A3114" s="366"/>
      <c r="B3114" s="351"/>
      <c r="C3114" s="375"/>
      <c r="D3114" s="353"/>
      <c r="E3114" s="353"/>
      <c r="F3114" s="354"/>
      <c r="G3114" s="353"/>
      <c r="H3114" s="353"/>
      <c r="I3114" s="357"/>
      <c r="J3114" s="356"/>
      <c r="K3114" s="356"/>
      <c r="L3114" s="357"/>
      <c r="M3114" s="356"/>
      <c r="N3114" s="374"/>
      <c r="O3114" s="70"/>
      <c r="P3114" s="70"/>
      <c r="Q3114" s="92"/>
    </row>
    <row r="3115" spans="1:17" hidden="1" x14ac:dyDescent="0.2">
      <c r="A3115" s="366"/>
      <c r="B3115" s="351"/>
      <c r="C3115" s="375"/>
      <c r="D3115" s="353"/>
      <c r="E3115" s="353"/>
      <c r="F3115" s="354"/>
      <c r="G3115" s="353"/>
      <c r="H3115" s="353"/>
      <c r="I3115" s="357"/>
      <c r="J3115" s="356"/>
      <c r="K3115" s="356"/>
      <c r="L3115" s="357"/>
      <c r="M3115" s="356"/>
      <c r="N3115" s="374"/>
      <c r="O3115" s="70"/>
      <c r="P3115" s="70"/>
      <c r="Q3115" s="92"/>
    </row>
    <row r="3116" spans="1:17" hidden="1" x14ac:dyDescent="0.2">
      <c r="A3116" s="366"/>
      <c r="B3116" s="351"/>
      <c r="C3116" s="375"/>
      <c r="D3116" s="353"/>
      <c r="E3116" s="353"/>
      <c r="F3116" s="354"/>
      <c r="G3116" s="353"/>
      <c r="H3116" s="353"/>
      <c r="I3116" s="357"/>
      <c r="J3116" s="356"/>
      <c r="K3116" s="356"/>
      <c r="L3116" s="357"/>
      <c r="M3116" s="356"/>
      <c r="N3116" s="374"/>
      <c r="O3116" s="70"/>
      <c r="P3116" s="70"/>
      <c r="Q3116" s="92"/>
    </row>
    <row r="3117" spans="1:17" hidden="1" x14ac:dyDescent="0.2">
      <c r="A3117" s="366"/>
      <c r="B3117" s="351"/>
      <c r="C3117" s="375"/>
      <c r="D3117" s="353"/>
      <c r="E3117" s="353"/>
      <c r="F3117" s="354"/>
      <c r="G3117" s="353"/>
      <c r="H3117" s="353"/>
      <c r="I3117" s="357"/>
      <c r="J3117" s="356"/>
      <c r="K3117" s="356"/>
      <c r="L3117" s="357"/>
      <c r="M3117" s="356"/>
      <c r="N3117" s="374"/>
      <c r="O3117" s="70"/>
      <c r="P3117" s="70"/>
      <c r="Q3117" s="92"/>
    </row>
    <row r="3118" spans="1:17" hidden="1" x14ac:dyDescent="0.2">
      <c r="A3118" s="366"/>
      <c r="B3118" s="351"/>
      <c r="C3118" s="375"/>
      <c r="D3118" s="353"/>
      <c r="E3118" s="353"/>
      <c r="F3118" s="354"/>
      <c r="G3118" s="353"/>
      <c r="H3118" s="353"/>
      <c r="I3118" s="357"/>
      <c r="J3118" s="356"/>
      <c r="K3118" s="356"/>
      <c r="L3118" s="357"/>
      <c r="M3118" s="356"/>
      <c r="N3118" s="374"/>
      <c r="O3118" s="70"/>
      <c r="P3118" s="70"/>
      <c r="Q3118" s="92"/>
    </row>
    <row r="3119" spans="1:17" hidden="1" x14ac:dyDescent="0.2">
      <c r="A3119" s="366"/>
      <c r="B3119" s="351"/>
      <c r="C3119" s="375"/>
      <c r="D3119" s="353"/>
      <c r="E3119" s="353"/>
      <c r="F3119" s="354"/>
      <c r="G3119" s="353"/>
      <c r="H3119" s="353"/>
      <c r="I3119" s="357"/>
      <c r="J3119" s="356"/>
      <c r="K3119" s="356"/>
      <c r="L3119" s="357"/>
      <c r="M3119" s="356"/>
      <c r="N3119" s="374"/>
      <c r="O3119" s="70"/>
      <c r="P3119" s="70"/>
      <c r="Q3119" s="92"/>
    </row>
    <row r="3120" spans="1:17" hidden="1" x14ac:dyDescent="0.2">
      <c r="A3120" s="366"/>
      <c r="B3120" s="351"/>
      <c r="C3120" s="375"/>
      <c r="D3120" s="353"/>
      <c r="E3120" s="353"/>
      <c r="F3120" s="354"/>
      <c r="G3120" s="353"/>
      <c r="H3120" s="353"/>
      <c r="I3120" s="357"/>
      <c r="J3120" s="356"/>
      <c r="K3120" s="356"/>
      <c r="L3120" s="357"/>
      <c r="M3120" s="356"/>
      <c r="N3120" s="374"/>
      <c r="O3120" s="70"/>
      <c r="P3120" s="70"/>
      <c r="Q3120" s="92"/>
    </row>
    <row r="3121" spans="1:17" hidden="1" x14ac:dyDescent="0.2">
      <c r="A3121" s="366"/>
      <c r="B3121" s="351"/>
      <c r="C3121" s="375"/>
      <c r="D3121" s="353"/>
      <c r="E3121" s="353"/>
      <c r="F3121" s="354"/>
      <c r="G3121" s="353"/>
      <c r="H3121" s="353"/>
      <c r="I3121" s="357"/>
      <c r="J3121" s="356"/>
      <c r="K3121" s="356"/>
      <c r="L3121" s="357"/>
      <c r="M3121" s="356"/>
      <c r="N3121" s="374"/>
      <c r="O3121" s="70"/>
      <c r="P3121" s="70"/>
      <c r="Q3121" s="92"/>
    </row>
    <row r="3122" spans="1:17" hidden="1" x14ac:dyDescent="0.2">
      <c r="A3122" s="366"/>
      <c r="B3122" s="351"/>
      <c r="C3122" s="375"/>
      <c r="D3122" s="353"/>
      <c r="E3122" s="353"/>
      <c r="F3122" s="354"/>
      <c r="G3122" s="353"/>
      <c r="H3122" s="353"/>
      <c r="I3122" s="357"/>
      <c r="J3122" s="356"/>
      <c r="K3122" s="356"/>
      <c r="L3122" s="357"/>
      <c r="M3122" s="356"/>
      <c r="N3122" s="374"/>
      <c r="O3122" s="70"/>
      <c r="P3122" s="70"/>
      <c r="Q3122" s="92"/>
    </row>
    <row r="3123" spans="1:17" hidden="1" x14ac:dyDescent="0.2">
      <c r="A3123" s="366"/>
      <c r="B3123" s="351"/>
      <c r="C3123" s="375"/>
      <c r="D3123" s="353"/>
      <c r="E3123" s="353"/>
      <c r="F3123" s="354"/>
      <c r="G3123" s="353"/>
      <c r="H3123" s="353"/>
      <c r="I3123" s="357"/>
      <c r="J3123" s="356"/>
      <c r="K3123" s="356"/>
      <c r="L3123" s="357"/>
      <c r="M3123" s="356"/>
      <c r="N3123" s="374"/>
      <c r="O3123" s="70"/>
      <c r="P3123" s="70"/>
      <c r="Q3123" s="92"/>
    </row>
    <row r="3124" spans="1:17" hidden="1" x14ac:dyDescent="0.2">
      <c r="A3124" s="366"/>
      <c r="B3124" s="351"/>
      <c r="C3124" s="375"/>
      <c r="D3124" s="353"/>
      <c r="E3124" s="353"/>
      <c r="F3124" s="354"/>
      <c r="G3124" s="353"/>
      <c r="H3124" s="353"/>
      <c r="I3124" s="357"/>
      <c r="J3124" s="356"/>
      <c r="K3124" s="356"/>
      <c r="L3124" s="357"/>
      <c r="M3124" s="356"/>
      <c r="N3124" s="374"/>
      <c r="O3124" s="70"/>
      <c r="P3124" s="70"/>
      <c r="Q3124" s="92"/>
    </row>
    <row r="3125" spans="1:17" hidden="1" x14ac:dyDescent="0.2">
      <c r="A3125" s="366"/>
      <c r="B3125" s="351"/>
      <c r="C3125" s="375"/>
      <c r="D3125" s="353"/>
      <c r="E3125" s="353"/>
      <c r="F3125" s="354"/>
      <c r="G3125" s="353"/>
      <c r="H3125" s="353"/>
      <c r="I3125" s="357"/>
      <c r="J3125" s="356"/>
      <c r="K3125" s="356"/>
      <c r="L3125" s="357"/>
      <c r="M3125" s="356"/>
      <c r="N3125" s="374"/>
      <c r="O3125" s="70"/>
      <c r="P3125" s="70"/>
      <c r="Q3125" s="92"/>
    </row>
    <row r="3126" spans="1:17" hidden="1" x14ac:dyDescent="0.2">
      <c r="A3126" s="366"/>
      <c r="B3126" s="351"/>
      <c r="C3126" s="375"/>
      <c r="D3126" s="353"/>
      <c r="E3126" s="353"/>
      <c r="F3126" s="354"/>
      <c r="G3126" s="353"/>
      <c r="H3126" s="353"/>
      <c r="I3126" s="357"/>
      <c r="J3126" s="356"/>
      <c r="K3126" s="356"/>
      <c r="L3126" s="357"/>
      <c r="M3126" s="356"/>
      <c r="N3126" s="374"/>
      <c r="O3126" s="70"/>
      <c r="P3126" s="70"/>
      <c r="Q3126" s="92"/>
    </row>
    <row r="3127" spans="1:17" hidden="1" x14ac:dyDescent="0.2">
      <c r="A3127" s="366"/>
      <c r="B3127" s="351"/>
      <c r="C3127" s="375"/>
      <c r="D3127" s="353"/>
      <c r="E3127" s="353"/>
      <c r="F3127" s="354"/>
      <c r="G3127" s="353"/>
      <c r="H3127" s="353"/>
      <c r="I3127" s="357"/>
      <c r="J3127" s="356"/>
      <c r="K3127" s="356"/>
      <c r="L3127" s="357"/>
      <c r="M3127" s="356"/>
      <c r="N3127" s="374"/>
      <c r="O3127" s="70"/>
      <c r="P3127" s="70"/>
      <c r="Q3127" s="92"/>
    </row>
    <row r="3128" spans="1:17" hidden="1" x14ac:dyDescent="0.2">
      <c r="A3128" s="366"/>
      <c r="B3128" s="351"/>
      <c r="C3128" s="375"/>
      <c r="D3128" s="353"/>
      <c r="E3128" s="353"/>
      <c r="F3128" s="354"/>
      <c r="G3128" s="353"/>
      <c r="H3128" s="353"/>
      <c r="I3128" s="357"/>
      <c r="J3128" s="356"/>
      <c r="K3128" s="356"/>
      <c r="L3128" s="357"/>
      <c r="M3128" s="356"/>
      <c r="N3128" s="374"/>
      <c r="O3128" s="70"/>
      <c r="P3128" s="70"/>
      <c r="Q3128" s="92"/>
    </row>
    <row r="3129" spans="1:17" hidden="1" x14ac:dyDescent="0.2">
      <c r="A3129" s="366"/>
      <c r="B3129" s="351"/>
      <c r="C3129" s="375"/>
      <c r="D3129" s="353"/>
      <c r="E3129" s="353"/>
      <c r="F3129" s="354"/>
      <c r="G3129" s="353"/>
      <c r="H3129" s="353"/>
      <c r="I3129" s="357"/>
      <c r="J3129" s="356"/>
      <c r="K3129" s="356"/>
      <c r="L3129" s="357"/>
      <c r="M3129" s="356"/>
      <c r="N3129" s="374"/>
      <c r="O3129" s="70"/>
      <c r="P3129" s="70"/>
      <c r="Q3129" s="92"/>
    </row>
    <row r="3130" spans="1:17" hidden="1" x14ac:dyDescent="0.2">
      <c r="A3130" s="366"/>
      <c r="B3130" s="351"/>
      <c r="C3130" s="375"/>
      <c r="D3130" s="353"/>
      <c r="E3130" s="353"/>
      <c r="F3130" s="354"/>
      <c r="G3130" s="353"/>
      <c r="H3130" s="353"/>
      <c r="I3130" s="357"/>
      <c r="J3130" s="356"/>
      <c r="K3130" s="356"/>
      <c r="L3130" s="357"/>
      <c r="M3130" s="356"/>
      <c r="N3130" s="374"/>
      <c r="O3130" s="70"/>
      <c r="P3130" s="70"/>
      <c r="Q3130" s="92"/>
    </row>
    <row r="3131" spans="1:17" hidden="1" x14ac:dyDescent="0.2">
      <c r="A3131" s="366"/>
      <c r="B3131" s="351"/>
      <c r="C3131" s="375"/>
      <c r="D3131" s="353"/>
      <c r="E3131" s="353"/>
      <c r="F3131" s="354"/>
      <c r="G3131" s="353"/>
      <c r="H3131" s="353"/>
      <c r="I3131" s="357"/>
      <c r="J3131" s="356"/>
      <c r="K3131" s="356"/>
      <c r="L3131" s="357"/>
      <c r="M3131" s="356"/>
      <c r="N3131" s="374"/>
      <c r="O3131" s="70"/>
      <c r="P3131" s="70"/>
      <c r="Q3131" s="92"/>
    </row>
    <row r="3132" spans="1:17" hidden="1" x14ac:dyDescent="0.2">
      <c r="A3132" s="366"/>
      <c r="B3132" s="351"/>
      <c r="C3132" s="375"/>
      <c r="D3132" s="353"/>
      <c r="E3132" s="353"/>
      <c r="F3132" s="354"/>
      <c r="G3132" s="353"/>
      <c r="H3132" s="353"/>
      <c r="I3132" s="357"/>
      <c r="J3132" s="356"/>
      <c r="K3132" s="356"/>
      <c r="L3132" s="357"/>
      <c r="M3132" s="356"/>
      <c r="N3132" s="374"/>
      <c r="O3132" s="70"/>
      <c r="P3132" s="70"/>
      <c r="Q3132" s="92"/>
    </row>
    <row r="3133" spans="1:17" hidden="1" x14ac:dyDescent="0.2">
      <c r="A3133" s="366"/>
      <c r="B3133" s="351"/>
      <c r="C3133" s="375"/>
      <c r="D3133" s="353"/>
      <c r="E3133" s="353"/>
      <c r="F3133" s="354"/>
      <c r="G3133" s="353"/>
      <c r="H3133" s="353"/>
      <c r="I3133" s="357"/>
      <c r="J3133" s="356"/>
      <c r="K3133" s="356"/>
      <c r="L3133" s="357"/>
      <c r="M3133" s="356"/>
      <c r="N3133" s="374"/>
      <c r="O3133" s="70"/>
      <c r="P3133" s="70"/>
      <c r="Q3133" s="92"/>
    </row>
    <row r="3134" spans="1:17" hidden="1" x14ac:dyDescent="0.2">
      <c r="A3134" s="366"/>
      <c r="B3134" s="351"/>
      <c r="C3134" s="375"/>
      <c r="D3134" s="353"/>
      <c r="E3134" s="353"/>
      <c r="F3134" s="354"/>
      <c r="G3134" s="353"/>
      <c r="H3134" s="353"/>
      <c r="I3134" s="357"/>
      <c r="J3134" s="356"/>
      <c r="K3134" s="356"/>
      <c r="L3134" s="357"/>
      <c r="M3134" s="356"/>
      <c r="N3134" s="374"/>
      <c r="O3134" s="70"/>
      <c r="P3134" s="70"/>
      <c r="Q3134" s="92"/>
    </row>
    <row r="3135" spans="1:17" hidden="1" x14ac:dyDescent="0.2">
      <c r="A3135" s="366"/>
      <c r="B3135" s="351"/>
      <c r="C3135" s="375"/>
      <c r="D3135" s="353"/>
      <c r="E3135" s="353"/>
      <c r="F3135" s="354"/>
      <c r="G3135" s="353"/>
      <c r="H3135" s="353"/>
      <c r="I3135" s="357"/>
      <c r="J3135" s="356"/>
      <c r="K3135" s="356"/>
      <c r="L3135" s="357"/>
      <c r="M3135" s="356"/>
      <c r="N3135" s="374"/>
      <c r="O3135" s="70"/>
      <c r="P3135" s="70"/>
      <c r="Q3135" s="92"/>
    </row>
    <row r="3136" spans="1:17" hidden="1" x14ac:dyDescent="0.2">
      <c r="A3136" s="366"/>
      <c r="B3136" s="351"/>
      <c r="C3136" s="375"/>
      <c r="D3136" s="353"/>
      <c r="E3136" s="353"/>
      <c r="F3136" s="354"/>
      <c r="G3136" s="353"/>
      <c r="H3136" s="353"/>
      <c r="I3136" s="357"/>
      <c r="J3136" s="356"/>
      <c r="K3136" s="356"/>
      <c r="L3136" s="357"/>
      <c r="M3136" s="356"/>
      <c r="N3136" s="374"/>
      <c r="O3136" s="70"/>
      <c r="P3136" s="70"/>
      <c r="Q3136" s="92"/>
    </row>
    <row r="3137" spans="1:17" hidden="1" x14ac:dyDescent="0.2">
      <c r="A3137" s="366"/>
      <c r="B3137" s="351"/>
      <c r="C3137" s="375"/>
      <c r="D3137" s="353"/>
      <c r="E3137" s="353"/>
      <c r="F3137" s="354"/>
      <c r="G3137" s="353"/>
      <c r="H3137" s="353"/>
      <c r="I3137" s="357"/>
      <c r="J3137" s="356"/>
      <c r="K3137" s="356"/>
      <c r="L3137" s="357"/>
      <c r="M3137" s="356"/>
      <c r="N3137" s="374"/>
      <c r="O3137" s="70"/>
      <c r="P3137" s="70"/>
      <c r="Q3137" s="92"/>
    </row>
    <row r="3138" spans="1:17" hidden="1" x14ac:dyDescent="0.2">
      <c r="A3138" s="366"/>
      <c r="B3138" s="351"/>
      <c r="C3138" s="375"/>
      <c r="D3138" s="353"/>
      <c r="E3138" s="353"/>
      <c r="F3138" s="354"/>
      <c r="G3138" s="353"/>
      <c r="H3138" s="353"/>
      <c r="I3138" s="357"/>
      <c r="J3138" s="356"/>
      <c r="K3138" s="356"/>
      <c r="L3138" s="357"/>
      <c r="M3138" s="356"/>
      <c r="N3138" s="374"/>
      <c r="O3138" s="70"/>
      <c r="P3138" s="70"/>
      <c r="Q3138" s="92"/>
    </row>
    <row r="3139" spans="1:17" hidden="1" x14ac:dyDescent="0.2">
      <c r="A3139" s="366"/>
      <c r="B3139" s="351"/>
      <c r="C3139" s="375"/>
      <c r="D3139" s="353"/>
      <c r="E3139" s="353"/>
      <c r="F3139" s="354"/>
      <c r="G3139" s="353"/>
      <c r="H3139" s="353"/>
      <c r="I3139" s="357"/>
      <c r="J3139" s="356"/>
      <c r="K3139" s="356"/>
      <c r="L3139" s="357"/>
      <c r="M3139" s="356"/>
      <c r="N3139" s="374"/>
      <c r="O3139" s="70"/>
      <c r="P3139" s="70"/>
      <c r="Q3139" s="92"/>
    </row>
    <row r="3140" spans="1:17" hidden="1" x14ac:dyDescent="0.2">
      <c r="A3140" s="366"/>
      <c r="B3140" s="351"/>
      <c r="C3140" s="375"/>
      <c r="D3140" s="353"/>
      <c r="E3140" s="353"/>
      <c r="F3140" s="354"/>
      <c r="G3140" s="353"/>
      <c r="H3140" s="353"/>
      <c r="I3140" s="357"/>
      <c r="J3140" s="356"/>
      <c r="K3140" s="356"/>
      <c r="L3140" s="357"/>
      <c r="M3140" s="356"/>
      <c r="N3140" s="374"/>
      <c r="O3140" s="70"/>
      <c r="P3140" s="70"/>
      <c r="Q3140" s="92"/>
    </row>
    <row r="3141" spans="1:17" hidden="1" x14ac:dyDescent="0.2">
      <c r="A3141" s="366"/>
      <c r="B3141" s="351"/>
      <c r="C3141" s="375"/>
      <c r="D3141" s="353"/>
      <c r="E3141" s="353"/>
      <c r="F3141" s="354"/>
      <c r="G3141" s="353"/>
      <c r="H3141" s="353"/>
      <c r="I3141" s="357"/>
      <c r="J3141" s="356"/>
      <c r="K3141" s="356"/>
      <c r="L3141" s="357"/>
      <c r="M3141" s="356"/>
      <c r="N3141" s="374"/>
      <c r="O3141" s="70"/>
      <c r="P3141" s="70"/>
      <c r="Q3141" s="92"/>
    </row>
    <row r="3142" spans="1:17" hidden="1" x14ac:dyDescent="0.2">
      <c r="A3142" s="366"/>
      <c r="B3142" s="351"/>
      <c r="C3142" s="375"/>
      <c r="D3142" s="353"/>
      <c r="E3142" s="353"/>
      <c r="F3142" s="354"/>
      <c r="G3142" s="353"/>
      <c r="H3142" s="353"/>
      <c r="I3142" s="357"/>
      <c r="J3142" s="356"/>
      <c r="K3142" s="356"/>
      <c r="L3142" s="357"/>
      <c r="M3142" s="356"/>
      <c r="N3142" s="374"/>
      <c r="O3142" s="70"/>
      <c r="P3142" s="70"/>
      <c r="Q3142" s="92"/>
    </row>
    <row r="3143" spans="1:17" hidden="1" x14ac:dyDescent="0.2">
      <c r="A3143" s="366"/>
      <c r="B3143" s="351"/>
      <c r="C3143" s="375"/>
      <c r="D3143" s="353"/>
      <c r="E3143" s="353"/>
      <c r="F3143" s="354"/>
      <c r="G3143" s="353"/>
      <c r="H3143" s="353"/>
      <c r="I3143" s="357"/>
      <c r="J3143" s="356"/>
      <c r="K3143" s="356"/>
      <c r="L3143" s="357"/>
      <c r="M3143" s="356"/>
      <c r="N3143" s="374"/>
      <c r="O3143" s="70"/>
      <c r="P3143" s="70"/>
      <c r="Q3143" s="92"/>
    </row>
    <row r="3144" spans="1:17" hidden="1" x14ac:dyDescent="0.2">
      <c r="A3144" s="366"/>
      <c r="B3144" s="351"/>
      <c r="C3144" s="375"/>
      <c r="D3144" s="353"/>
      <c r="E3144" s="353"/>
      <c r="F3144" s="354"/>
      <c r="G3144" s="353"/>
      <c r="H3144" s="353"/>
      <c r="I3144" s="357"/>
      <c r="J3144" s="356"/>
      <c r="K3144" s="356"/>
      <c r="L3144" s="357"/>
      <c r="M3144" s="356"/>
      <c r="N3144" s="374"/>
      <c r="O3144" s="70"/>
      <c r="P3144" s="70"/>
      <c r="Q3144" s="92"/>
    </row>
    <row r="3145" spans="1:17" hidden="1" x14ac:dyDescent="0.2">
      <c r="A3145" s="366"/>
      <c r="B3145" s="351"/>
      <c r="C3145" s="375"/>
      <c r="D3145" s="353"/>
      <c r="E3145" s="353"/>
      <c r="F3145" s="354"/>
      <c r="G3145" s="353"/>
      <c r="H3145" s="353"/>
      <c r="I3145" s="357"/>
      <c r="J3145" s="356"/>
      <c r="K3145" s="356"/>
      <c r="L3145" s="357"/>
      <c r="M3145" s="356"/>
      <c r="N3145" s="374"/>
      <c r="O3145" s="70"/>
      <c r="P3145" s="70"/>
      <c r="Q3145" s="92"/>
    </row>
    <row r="3146" spans="1:17" hidden="1" x14ac:dyDescent="0.2">
      <c r="A3146" s="366"/>
      <c r="B3146" s="351"/>
      <c r="C3146" s="375"/>
      <c r="D3146" s="353"/>
      <c r="E3146" s="353"/>
      <c r="F3146" s="354"/>
      <c r="G3146" s="353"/>
      <c r="H3146" s="353"/>
      <c r="I3146" s="357"/>
      <c r="J3146" s="356"/>
      <c r="K3146" s="356"/>
      <c r="L3146" s="357"/>
      <c r="M3146" s="356"/>
      <c r="N3146" s="374"/>
      <c r="O3146" s="70"/>
      <c r="P3146" s="70"/>
      <c r="Q3146" s="92"/>
    </row>
    <row r="3147" spans="1:17" hidden="1" x14ac:dyDescent="0.2">
      <c r="A3147" s="366"/>
      <c r="B3147" s="351"/>
      <c r="C3147" s="375"/>
      <c r="D3147" s="353"/>
      <c r="E3147" s="353"/>
      <c r="F3147" s="354"/>
      <c r="G3147" s="353"/>
      <c r="H3147" s="353"/>
      <c r="I3147" s="357"/>
      <c r="J3147" s="356"/>
      <c r="K3147" s="356"/>
      <c r="L3147" s="357"/>
      <c r="M3147" s="356"/>
      <c r="N3147" s="374"/>
      <c r="O3147" s="70"/>
      <c r="P3147" s="70"/>
      <c r="Q3147" s="92"/>
    </row>
    <row r="3148" spans="1:17" hidden="1" x14ac:dyDescent="0.2">
      <c r="A3148" s="366"/>
      <c r="B3148" s="351"/>
      <c r="C3148" s="375"/>
      <c r="D3148" s="353"/>
      <c r="E3148" s="353"/>
      <c r="F3148" s="354"/>
      <c r="G3148" s="353"/>
      <c r="H3148" s="353"/>
      <c r="I3148" s="357"/>
      <c r="J3148" s="356"/>
      <c r="K3148" s="356"/>
      <c r="L3148" s="357"/>
      <c r="M3148" s="356"/>
      <c r="N3148" s="374"/>
      <c r="O3148" s="70"/>
      <c r="P3148" s="70"/>
      <c r="Q3148" s="92"/>
    </row>
    <row r="3149" spans="1:17" hidden="1" x14ac:dyDescent="0.2">
      <c r="A3149" s="366"/>
      <c r="B3149" s="351"/>
      <c r="C3149" s="375"/>
      <c r="D3149" s="353"/>
      <c r="E3149" s="353"/>
      <c r="F3149" s="354"/>
      <c r="G3149" s="353"/>
      <c r="H3149" s="353"/>
      <c r="I3149" s="357"/>
      <c r="J3149" s="356"/>
      <c r="K3149" s="356"/>
      <c r="L3149" s="357"/>
      <c r="M3149" s="356"/>
      <c r="N3149" s="374"/>
      <c r="O3149" s="70"/>
      <c r="P3149" s="70"/>
      <c r="Q3149" s="92"/>
    </row>
    <row r="3150" spans="1:17" hidden="1" x14ac:dyDescent="0.2">
      <c r="A3150" s="366"/>
      <c r="B3150" s="351"/>
      <c r="C3150" s="375"/>
      <c r="D3150" s="353"/>
      <c r="E3150" s="353"/>
      <c r="F3150" s="354"/>
      <c r="G3150" s="353"/>
      <c r="H3150" s="353"/>
      <c r="I3150" s="357"/>
      <c r="J3150" s="356"/>
      <c r="K3150" s="356"/>
      <c r="L3150" s="357"/>
      <c r="M3150" s="356"/>
      <c r="N3150" s="374"/>
      <c r="O3150" s="70"/>
      <c r="P3150" s="70"/>
      <c r="Q3150" s="92"/>
    </row>
    <row r="3151" spans="1:17" hidden="1" x14ac:dyDescent="0.2">
      <c r="A3151" s="366"/>
      <c r="B3151" s="351"/>
      <c r="C3151" s="375"/>
      <c r="D3151" s="353"/>
      <c r="E3151" s="353"/>
      <c r="F3151" s="354"/>
      <c r="G3151" s="353"/>
      <c r="H3151" s="353"/>
      <c r="I3151" s="357"/>
      <c r="J3151" s="356"/>
      <c r="K3151" s="356"/>
      <c r="L3151" s="357"/>
      <c r="M3151" s="356"/>
      <c r="N3151" s="374"/>
      <c r="O3151" s="70"/>
      <c r="P3151" s="70"/>
      <c r="Q3151" s="92"/>
    </row>
    <row r="3152" spans="1:17" hidden="1" x14ac:dyDescent="0.2">
      <c r="A3152" s="366"/>
      <c r="B3152" s="351"/>
      <c r="C3152" s="375"/>
      <c r="D3152" s="353"/>
      <c r="E3152" s="353"/>
      <c r="F3152" s="354"/>
      <c r="G3152" s="353"/>
      <c r="H3152" s="353"/>
      <c r="I3152" s="357"/>
      <c r="J3152" s="356"/>
      <c r="K3152" s="356"/>
      <c r="L3152" s="357"/>
      <c r="M3152" s="356"/>
      <c r="N3152" s="374"/>
      <c r="O3152" s="70"/>
      <c r="P3152" s="70"/>
      <c r="Q3152" s="92"/>
    </row>
    <row r="3153" spans="1:17" hidden="1" x14ac:dyDescent="0.2">
      <c r="A3153" s="366"/>
      <c r="B3153" s="351"/>
      <c r="C3153" s="375"/>
      <c r="D3153" s="353"/>
      <c r="E3153" s="353"/>
      <c r="F3153" s="354"/>
      <c r="G3153" s="353"/>
      <c r="H3153" s="353"/>
      <c r="I3153" s="357"/>
      <c r="J3153" s="356"/>
      <c r="K3153" s="356"/>
      <c r="L3153" s="357"/>
      <c r="M3153" s="356"/>
      <c r="N3153" s="374"/>
      <c r="O3153" s="70"/>
      <c r="P3153" s="70"/>
      <c r="Q3153" s="92"/>
    </row>
    <row r="3154" spans="1:17" hidden="1" x14ac:dyDescent="0.2">
      <c r="A3154" s="366"/>
      <c r="B3154" s="351"/>
      <c r="C3154" s="375"/>
      <c r="D3154" s="353"/>
      <c r="E3154" s="353"/>
      <c r="F3154" s="354"/>
      <c r="G3154" s="353"/>
      <c r="H3154" s="353"/>
      <c r="I3154" s="357"/>
      <c r="J3154" s="356"/>
      <c r="K3154" s="356"/>
      <c r="L3154" s="357"/>
      <c r="M3154" s="356"/>
      <c r="N3154" s="374"/>
      <c r="O3154" s="70"/>
      <c r="P3154" s="70"/>
      <c r="Q3154" s="92"/>
    </row>
    <row r="3155" spans="1:17" hidden="1" x14ac:dyDescent="0.2">
      <c r="A3155" s="366"/>
      <c r="B3155" s="351"/>
      <c r="C3155" s="375"/>
      <c r="D3155" s="353"/>
      <c r="E3155" s="353"/>
      <c r="F3155" s="354"/>
      <c r="G3155" s="353"/>
      <c r="H3155" s="353"/>
      <c r="I3155" s="357"/>
      <c r="J3155" s="356"/>
      <c r="K3155" s="356"/>
      <c r="L3155" s="357"/>
      <c r="M3155" s="356"/>
      <c r="N3155" s="374"/>
      <c r="O3155" s="70"/>
      <c r="P3155" s="70"/>
      <c r="Q3155" s="92"/>
    </row>
    <row r="3156" spans="1:17" hidden="1" x14ac:dyDescent="0.2">
      <c r="A3156" s="366"/>
      <c r="B3156" s="351"/>
      <c r="C3156" s="375"/>
      <c r="D3156" s="353"/>
      <c r="E3156" s="353"/>
      <c r="F3156" s="354"/>
      <c r="G3156" s="353"/>
      <c r="H3156" s="353"/>
      <c r="I3156" s="357"/>
      <c r="J3156" s="356"/>
      <c r="K3156" s="356"/>
      <c r="L3156" s="357"/>
      <c r="M3156" s="356"/>
      <c r="N3156" s="374"/>
      <c r="O3156" s="70"/>
      <c r="P3156" s="70"/>
      <c r="Q3156" s="92"/>
    </row>
    <row r="3157" spans="1:17" hidden="1" x14ac:dyDescent="0.2">
      <c r="A3157" s="366"/>
      <c r="B3157" s="351"/>
      <c r="C3157" s="375"/>
      <c r="D3157" s="353"/>
      <c r="E3157" s="353"/>
      <c r="F3157" s="354"/>
      <c r="G3157" s="353"/>
      <c r="H3157" s="353"/>
      <c r="I3157" s="357"/>
      <c r="J3157" s="356"/>
      <c r="K3157" s="356"/>
      <c r="L3157" s="357"/>
      <c r="M3157" s="356"/>
      <c r="N3157" s="374"/>
      <c r="O3157" s="70"/>
      <c r="P3157" s="70"/>
      <c r="Q3157" s="92"/>
    </row>
    <row r="3158" spans="1:17" hidden="1" x14ac:dyDescent="0.2">
      <c r="A3158" s="366"/>
      <c r="B3158" s="351"/>
      <c r="C3158" s="375"/>
      <c r="D3158" s="353"/>
      <c r="E3158" s="353"/>
      <c r="F3158" s="354"/>
      <c r="G3158" s="353"/>
      <c r="H3158" s="353"/>
      <c r="I3158" s="357"/>
      <c r="J3158" s="356"/>
      <c r="K3158" s="356"/>
      <c r="L3158" s="357"/>
      <c r="M3158" s="356"/>
      <c r="N3158" s="374"/>
      <c r="O3158" s="70"/>
      <c r="P3158" s="70"/>
      <c r="Q3158" s="92"/>
    </row>
    <row r="3159" spans="1:17" hidden="1" x14ac:dyDescent="0.2">
      <c r="A3159" s="366"/>
      <c r="B3159" s="351"/>
      <c r="C3159" s="375"/>
      <c r="D3159" s="353"/>
      <c r="E3159" s="353"/>
      <c r="F3159" s="354"/>
      <c r="G3159" s="353"/>
      <c r="H3159" s="353"/>
      <c r="I3159" s="357"/>
      <c r="J3159" s="356"/>
      <c r="K3159" s="356"/>
      <c r="L3159" s="357"/>
      <c r="M3159" s="356"/>
      <c r="N3159" s="374"/>
      <c r="O3159" s="70"/>
      <c r="P3159" s="70"/>
      <c r="Q3159" s="92"/>
    </row>
    <row r="3160" spans="1:17" hidden="1" x14ac:dyDescent="0.2">
      <c r="A3160" s="366"/>
      <c r="B3160" s="351"/>
      <c r="C3160" s="375"/>
      <c r="D3160" s="353"/>
      <c r="E3160" s="353"/>
      <c r="F3160" s="354"/>
      <c r="G3160" s="353"/>
      <c r="H3160" s="353"/>
      <c r="I3160" s="357"/>
      <c r="J3160" s="356"/>
      <c r="K3160" s="356"/>
      <c r="L3160" s="357"/>
      <c r="M3160" s="356"/>
      <c r="N3160" s="374"/>
      <c r="O3160" s="70"/>
      <c r="P3160" s="70"/>
      <c r="Q3160" s="92"/>
    </row>
    <row r="3161" spans="1:17" hidden="1" x14ac:dyDescent="0.2">
      <c r="A3161" s="366"/>
      <c r="B3161" s="351"/>
      <c r="C3161" s="375"/>
      <c r="D3161" s="353"/>
      <c r="E3161" s="353"/>
      <c r="F3161" s="354"/>
      <c r="G3161" s="353"/>
      <c r="H3161" s="353"/>
      <c r="I3161" s="357"/>
      <c r="J3161" s="356"/>
      <c r="K3161" s="356"/>
      <c r="L3161" s="357"/>
      <c r="M3161" s="356"/>
      <c r="N3161" s="374"/>
      <c r="O3161" s="70"/>
      <c r="P3161" s="70"/>
      <c r="Q3161" s="92"/>
    </row>
    <row r="3162" spans="1:17" hidden="1" x14ac:dyDescent="0.2">
      <c r="A3162" s="366"/>
      <c r="B3162" s="351"/>
      <c r="C3162" s="375"/>
      <c r="D3162" s="353"/>
      <c r="E3162" s="353"/>
      <c r="F3162" s="354"/>
      <c r="G3162" s="353"/>
      <c r="H3162" s="353"/>
      <c r="I3162" s="357"/>
      <c r="J3162" s="356"/>
      <c r="K3162" s="356"/>
      <c r="L3162" s="357"/>
      <c r="M3162" s="356"/>
      <c r="N3162" s="374"/>
      <c r="O3162" s="70"/>
      <c r="P3162" s="70"/>
      <c r="Q3162" s="92"/>
    </row>
    <row r="3163" spans="1:17" hidden="1" x14ac:dyDescent="0.2">
      <c r="A3163" s="366"/>
      <c r="B3163" s="351"/>
      <c r="C3163" s="375"/>
      <c r="D3163" s="353"/>
      <c r="E3163" s="353"/>
      <c r="F3163" s="354"/>
      <c r="G3163" s="353"/>
      <c r="H3163" s="353"/>
      <c r="I3163" s="357"/>
      <c r="J3163" s="356"/>
      <c r="K3163" s="356"/>
      <c r="L3163" s="357"/>
      <c r="M3163" s="356"/>
      <c r="N3163" s="374"/>
      <c r="O3163" s="70"/>
      <c r="P3163" s="70"/>
      <c r="Q3163" s="92"/>
    </row>
    <row r="3164" spans="1:17" hidden="1" x14ac:dyDescent="0.2">
      <c r="A3164" s="366"/>
      <c r="B3164" s="351"/>
      <c r="C3164" s="375"/>
      <c r="D3164" s="353"/>
      <c r="E3164" s="353"/>
      <c r="F3164" s="354"/>
      <c r="G3164" s="353"/>
      <c r="H3164" s="353"/>
      <c r="I3164" s="357"/>
      <c r="J3164" s="356"/>
      <c r="K3164" s="356"/>
      <c r="L3164" s="357"/>
      <c r="M3164" s="356"/>
      <c r="N3164" s="374"/>
      <c r="O3164" s="70"/>
      <c r="P3164" s="70"/>
      <c r="Q3164" s="92"/>
    </row>
    <row r="3165" spans="1:17" hidden="1" x14ac:dyDescent="0.2">
      <c r="A3165" s="366"/>
      <c r="B3165" s="351"/>
      <c r="C3165" s="375"/>
      <c r="D3165" s="353"/>
      <c r="E3165" s="353"/>
      <c r="F3165" s="354"/>
      <c r="G3165" s="353"/>
      <c r="H3165" s="353"/>
      <c r="I3165" s="357"/>
      <c r="J3165" s="356"/>
      <c r="K3165" s="356"/>
      <c r="L3165" s="357"/>
      <c r="M3165" s="356"/>
      <c r="N3165" s="374"/>
      <c r="O3165" s="70"/>
      <c r="P3165" s="70"/>
      <c r="Q3165" s="92"/>
    </row>
    <row r="3166" spans="1:17" hidden="1" x14ac:dyDescent="0.2">
      <c r="A3166" s="366"/>
      <c r="B3166" s="351"/>
      <c r="C3166" s="375"/>
      <c r="D3166" s="353"/>
      <c r="E3166" s="353"/>
      <c r="F3166" s="354"/>
      <c r="G3166" s="353"/>
      <c r="H3166" s="353"/>
      <c r="I3166" s="357"/>
      <c r="J3166" s="356"/>
      <c r="K3166" s="356"/>
      <c r="L3166" s="357"/>
      <c r="M3166" s="356"/>
      <c r="N3166" s="374"/>
      <c r="O3166" s="70"/>
      <c r="P3166" s="70"/>
      <c r="Q3166" s="92"/>
    </row>
    <row r="3167" spans="1:17" hidden="1" x14ac:dyDescent="0.2">
      <c r="A3167" s="366"/>
      <c r="B3167" s="351"/>
      <c r="C3167" s="375"/>
      <c r="D3167" s="353"/>
      <c r="E3167" s="353"/>
      <c r="F3167" s="354"/>
      <c r="G3167" s="353"/>
      <c r="H3167" s="353"/>
      <c r="I3167" s="357"/>
      <c r="J3167" s="356"/>
      <c r="K3167" s="356"/>
      <c r="L3167" s="357"/>
      <c r="M3167" s="356"/>
      <c r="N3167" s="374"/>
      <c r="O3167" s="70"/>
      <c r="P3167" s="70"/>
      <c r="Q3167" s="92"/>
    </row>
    <row r="3168" spans="1:17" hidden="1" x14ac:dyDescent="0.2">
      <c r="A3168" s="366"/>
      <c r="B3168" s="351"/>
      <c r="C3168" s="375"/>
      <c r="D3168" s="353"/>
      <c r="E3168" s="353"/>
      <c r="F3168" s="354"/>
      <c r="G3168" s="353"/>
      <c r="H3168" s="353"/>
      <c r="I3168" s="357"/>
      <c r="J3168" s="356"/>
      <c r="K3168" s="356"/>
      <c r="L3168" s="357"/>
      <c r="M3168" s="356"/>
      <c r="N3168" s="374"/>
      <c r="O3168" s="70"/>
      <c r="P3168" s="70"/>
      <c r="Q3168" s="92"/>
    </row>
    <row r="3169" spans="1:17" hidden="1" x14ac:dyDescent="0.2">
      <c r="A3169" s="366"/>
      <c r="B3169" s="351"/>
      <c r="C3169" s="375"/>
      <c r="D3169" s="353"/>
      <c r="E3169" s="353"/>
      <c r="F3169" s="354"/>
      <c r="G3169" s="353"/>
      <c r="H3169" s="353"/>
      <c r="I3169" s="357"/>
      <c r="J3169" s="356"/>
      <c r="K3169" s="356"/>
      <c r="L3169" s="357"/>
      <c r="M3169" s="356"/>
      <c r="N3169" s="374"/>
      <c r="O3169" s="70"/>
      <c r="P3169" s="70"/>
      <c r="Q3169" s="92"/>
    </row>
    <row r="3170" spans="1:17" hidden="1" x14ac:dyDescent="0.2">
      <c r="A3170" s="366"/>
      <c r="B3170" s="351"/>
      <c r="C3170" s="375"/>
      <c r="D3170" s="353"/>
      <c r="E3170" s="353"/>
      <c r="F3170" s="354"/>
      <c r="G3170" s="353"/>
      <c r="H3170" s="353"/>
      <c r="I3170" s="357"/>
      <c r="J3170" s="356"/>
      <c r="K3170" s="356"/>
      <c r="L3170" s="357"/>
      <c r="M3170" s="356"/>
      <c r="N3170" s="374"/>
      <c r="O3170" s="70"/>
      <c r="P3170" s="70"/>
      <c r="Q3170" s="92"/>
    </row>
    <row r="3171" spans="1:17" hidden="1" x14ac:dyDescent="0.2">
      <c r="A3171" s="366"/>
      <c r="B3171" s="351"/>
      <c r="C3171" s="375"/>
      <c r="D3171" s="353"/>
      <c r="E3171" s="353"/>
      <c r="F3171" s="354"/>
      <c r="G3171" s="353"/>
      <c r="H3171" s="353"/>
      <c r="I3171" s="357"/>
      <c r="J3171" s="356"/>
      <c r="K3171" s="356"/>
      <c r="L3171" s="357"/>
      <c r="M3171" s="356"/>
      <c r="N3171" s="374"/>
      <c r="O3171" s="70"/>
      <c r="P3171" s="70"/>
      <c r="Q3171" s="92"/>
    </row>
    <row r="3172" spans="1:17" hidden="1" x14ac:dyDescent="0.2">
      <c r="A3172" s="366"/>
      <c r="B3172" s="351"/>
      <c r="C3172" s="375"/>
      <c r="D3172" s="353"/>
      <c r="E3172" s="353"/>
      <c r="F3172" s="354"/>
      <c r="G3172" s="353"/>
      <c r="H3172" s="353"/>
      <c r="I3172" s="357"/>
      <c r="J3172" s="356"/>
      <c r="K3172" s="356"/>
      <c r="L3172" s="357"/>
      <c r="M3172" s="356"/>
      <c r="N3172" s="374"/>
      <c r="O3172" s="70"/>
      <c r="P3172" s="70"/>
      <c r="Q3172" s="92"/>
    </row>
    <row r="3173" spans="1:17" hidden="1" x14ac:dyDescent="0.2">
      <c r="A3173" s="366"/>
      <c r="B3173" s="351"/>
      <c r="C3173" s="375"/>
      <c r="D3173" s="353"/>
      <c r="E3173" s="353"/>
      <c r="F3173" s="354"/>
      <c r="G3173" s="353"/>
      <c r="H3173" s="353"/>
      <c r="I3173" s="357"/>
      <c r="J3173" s="356"/>
      <c r="K3173" s="356"/>
      <c r="L3173" s="357"/>
      <c r="M3173" s="356"/>
      <c r="N3173" s="374"/>
      <c r="O3173" s="70"/>
      <c r="P3173" s="70"/>
      <c r="Q3173" s="92"/>
    </row>
    <row r="3174" spans="1:17" hidden="1" x14ac:dyDescent="0.2">
      <c r="A3174" s="366"/>
      <c r="B3174" s="351"/>
      <c r="C3174" s="375"/>
      <c r="D3174" s="353"/>
      <c r="E3174" s="353"/>
      <c r="F3174" s="354"/>
      <c r="G3174" s="353"/>
      <c r="H3174" s="353"/>
      <c r="I3174" s="357"/>
      <c r="J3174" s="356"/>
      <c r="K3174" s="356"/>
      <c r="L3174" s="357"/>
      <c r="M3174" s="356"/>
      <c r="N3174" s="374"/>
      <c r="O3174" s="70"/>
      <c r="P3174" s="70"/>
      <c r="Q3174" s="92"/>
    </row>
    <row r="3175" spans="1:17" hidden="1" x14ac:dyDescent="0.2">
      <c r="A3175" s="366"/>
      <c r="B3175" s="351"/>
      <c r="C3175" s="375"/>
      <c r="D3175" s="353"/>
      <c r="E3175" s="353"/>
      <c r="F3175" s="354"/>
      <c r="G3175" s="353"/>
      <c r="H3175" s="353"/>
      <c r="I3175" s="357"/>
      <c r="J3175" s="356"/>
      <c r="K3175" s="356"/>
      <c r="L3175" s="357"/>
      <c r="M3175" s="356"/>
      <c r="N3175" s="374"/>
      <c r="O3175" s="70"/>
      <c r="P3175" s="70"/>
      <c r="Q3175" s="92"/>
    </row>
    <row r="3176" spans="1:17" hidden="1" x14ac:dyDescent="0.2">
      <c r="A3176" s="366"/>
      <c r="B3176" s="351"/>
      <c r="C3176" s="375"/>
      <c r="D3176" s="353"/>
      <c r="E3176" s="353"/>
      <c r="F3176" s="354"/>
      <c r="G3176" s="353"/>
      <c r="H3176" s="353"/>
      <c r="I3176" s="357"/>
      <c r="J3176" s="356"/>
      <c r="K3176" s="356"/>
      <c r="L3176" s="357"/>
      <c r="M3176" s="356"/>
      <c r="N3176" s="374"/>
      <c r="O3176" s="70"/>
      <c r="P3176" s="70"/>
      <c r="Q3176" s="92"/>
    </row>
    <row r="3177" spans="1:17" hidden="1" x14ac:dyDescent="0.2">
      <c r="A3177" s="366"/>
      <c r="B3177" s="351"/>
      <c r="C3177" s="375"/>
      <c r="D3177" s="353"/>
      <c r="E3177" s="353"/>
      <c r="F3177" s="354"/>
      <c r="G3177" s="353"/>
      <c r="H3177" s="353"/>
      <c r="I3177" s="357"/>
      <c r="J3177" s="356"/>
      <c r="K3177" s="356"/>
      <c r="L3177" s="357"/>
      <c r="M3177" s="356"/>
      <c r="N3177" s="374"/>
      <c r="O3177" s="70"/>
      <c r="P3177" s="70"/>
      <c r="Q3177" s="92"/>
    </row>
    <row r="3178" spans="1:17" hidden="1" x14ac:dyDescent="0.2">
      <c r="A3178" s="366"/>
      <c r="B3178" s="351"/>
      <c r="C3178" s="375"/>
      <c r="D3178" s="353"/>
      <c r="E3178" s="353"/>
      <c r="F3178" s="354"/>
      <c r="G3178" s="353"/>
      <c r="H3178" s="353"/>
      <c r="I3178" s="357"/>
      <c r="J3178" s="356"/>
      <c r="K3178" s="356"/>
      <c r="L3178" s="357"/>
      <c r="M3178" s="356"/>
      <c r="N3178" s="374"/>
      <c r="O3178" s="70"/>
      <c r="P3178" s="70"/>
      <c r="Q3178" s="92"/>
    </row>
    <row r="3179" spans="1:17" hidden="1" x14ac:dyDescent="0.2">
      <c r="A3179" s="366"/>
      <c r="B3179" s="351"/>
      <c r="C3179" s="375"/>
      <c r="D3179" s="353"/>
      <c r="E3179" s="353"/>
      <c r="F3179" s="354"/>
      <c r="G3179" s="353"/>
      <c r="H3179" s="353"/>
      <c r="I3179" s="357"/>
      <c r="J3179" s="356"/>
      <c r="K3179" s="356"/>
      <c r="L3179" s="357"/>
      <c r="M3179" s="356"/>
      <c r="N3179" s="374"/>
      <c r="O3179" s="70"/>
      <c r="P3179" s="70"/>
      <c r="Q3179" s="92"/>
    </row>
    <row r="3180" spans="1:17" hidden="1" x14ac:dyDescent="0.2">
      <c r="A3180" s="366"/>
      <c r="B3180" s="351"/>
      <c r="C3180" s="375"/>
      <c r="D3180" s="353"/>
      <c r="E3180" s="353"/>
      <c r="F3180" s="354"/>
      <c r="G3180" s="353"/>
      <c r="H3180" s="353"/>
      <c r="I3180" s="357"/>
      <c r="J3180" s="356"/>
      <c r="K3180" s="356"/>
      <c r="L3180" s="357"/>
      <c r="M3180" s="356"/>
      <c r="N3180" s="374"/>
      <c r="O3180" s="70"/>
      <c r="P3180" s="70"/>
      <c r="Q3180" s="92"/>
    </row>
    <row r="3181" spans="1:17" hidden="1" x14ac:dyDescent="0.2">
      <c r="A3181" s="366"/>
      <c r="B3181" s="351"/>
      <c r="C3181" s="375"/>
      <c r="D3181" s="353"/>
      <c r="E3181" s="353"/>
      <c r="F3181" s="354"/>
      <c r="G3181" s="353"/>
      <c r="H3181" s="353"/>
      <c r="I3181" s="357"/>
      <c r="J3181" s="356"/>
      <c r="K3181" s="356"/>
      <c r="L3181" s="357"/>
      <c r="M3181" s="356"/>
      <c r="N3181" s="374"/>
      <c r="O3181" s="70"/>
      <c r="P3181" s="70"/>
      <c r="Q3181" s="92"/>
    </row>
    <row r="3182" spans="1:17" hidden="1" x14ac:dyDescent="0.2">
      <c r="A3182" s="366"/>
      <c r="B3182" s="351"/>
      <c r="C3182" s="375"/>
      <c r="D3182" s="353"/>
      <c r="E3182" s="353"/>
      <c r="F3182" s="354"/>
      <c r="G3182" s="353"/>
      <c r="H3182" s="353"/>
      <c r="I3182" s="357"/>
      <c r="J3182" s="356"/>
      <c r="K3182" s="356"/>
      <c r="L3182" s="357"/>
      <c r="M3182" s="356"/>
      <c r="N3182" s="374"/>
      <c r="O3182" s="70"/>
      <c r="P3182" s="70"/>
      <c r="Q3182" s="92"/>
    </row>
    <row r="3183" spans="1:17" hidden="1" x14ac:dyDescent="0.2">
      <c r="A3183" s="366"/>
      <c r="B3183" s="351"/>
      <c r="C3183" s="375"/>
      <c r="D3183" s="353"/>
      <c r="E3183" s="353"/>
      <c r="F3183" s="354"/>
      <c r="G3183" s="353"/>
      <c r="H3183" s="353"/>
      <c r="I3183" s="357"/>
      <c r="J3183" s="356"/>
      <c r="K3183" s="356"/>
      <c r="L3183" s="357"/>
      <c r="M3183" s="356"/>
      <c r="N3183" s="374"/>
      <c r="O3183" s="70"/>
      <c r="P3183" s="70"/>
      <c r="Q3183" s="92"/>
    </row>
    <row r="3184" spans="1:17" hidden="1" x14ac:dyDescent="0.2">
      <c r="A3184" s="366"/>
      <c r="B3184" s="351"/>
      <c r="C3184" s="375"/>
      <c r="D3184" s="353"/>
      <c r="E3184" s="353"/>
      <c r="F3184" s="354"/>
      <c r="G3184" s="353"/>
      <c r="H3184" s="353"/>
      <c r="I3184" s="357"/>
      <c r="J3184" s="356"/>
      <c r="K3184" s="356"/>
      <c r="L3184" s="357"/>
      <c r="M3184" s="356"/>
      <c r="N3184" s="374"/>
      <c r="O3184" s="70"/>
      <c r="P3184" s="70"/>
      <c r="Q3184" s="92"/>
    </row>
    <row r="3185" spans="1:17" hidden="1" x14ac:dyDescent="0.2">
      <c r="A3185" s="366"/>
      <c r="B3185" s="351"/>
      <c r="C3185" s="375"/>
      <c r="D3185" s="353"/>
      <c r="E3185" s="353"/>
      <c r="F3185" s="354"/>
      <c r="G3185" s="353"/>
      <c r="H3185" s="353"/>
      <c r="I3185" s="357"/>
      <c r="J3185" s="356"/>
      <c r="K3185" s="356"/>
      <c r="L3185" s="357"/>
      <c r="M3185" s="356"/>
      <c r="N3185" s="374"/>
      <c r="O3185" s="70"/>
      <c r="P3185" s="70"/>
      <c r="Q3185" s="92"/>
    </row>
    <row r="3186" spans="1:17" hidden="1" x14ac:dyDescent="0.2">
      <c r="A3186" s="366"/>
      <c r="B3186" s="351"/>
      <c r="C3186" s="375"/>
      <c r="D3186" s="353"/>
      <c r="E3186" s="353"/>
      <c r="F3186" s="354"/>
      <c r="G3186" s="353"/>
      <c r="H3186" s="353"/>
      <c r="I3186" s="357"/>
      <c r="J3186" s="356"/>
      <c r="K3186" s="356"/>
      <c r="L3186" s="357"/>
      <c r="M3186" s="356"/>
      <c r="N3186" s="374"/>
      <c r="O3186" s="70"/>
      <c r="P3186" s="70"/>
      <c r="Q3186" s="92"/>
    </row>
    <row r="3187" spans="1:17" hidden="1" x14ac:dyDescent="0.2">
      <c r="A3187" s="366"/>
      <c r="B3187" s="351"/>
      <c r="C3187" s="375"/>
      <c r="D3187" s="353"/>
      <c r="E3187" s="353"/>
      <c r="F3187" s="354"/>
      <c r="G3187" s="353"/>
      <c r="H3187" s="353"/>
      <c r="I3187" s="357"/>
      <c r="J3187" s="356"/>
      <c r="K3187" s="356"/>
      <c r="L3187" s="357"/>
      <c r="M3187" s="356"/>
      <c r="N3187" s="374"/>
      <c r="O3187" s="70"/>
      <c r="P3187" s="70"/>
      <c r="Q3187" s="92"/>
    </row>
    <row r="3188" spans="1:17" hidden="1" x14ac:dyDescent="0.2">
      <c r="A3188" s="366"/>
      <c r="B3188" s="351"/>
      <c r="C3188" s="375"/>
      <c r="D3188" s="353"/>
      <c r="E3188" s="353"/>
      <c r="F3188" s="354"/>
      <c r="G3188" s="353"/>
      <c r="H3188" s="353"/>
      <c r="I3188" s="357"/>
      <c r="J3188" s="356"/>
      <c r="K3188" s="356"/>
      <c r="L3188" s="357"/>
      <c r="M3188" s="356"/>
      <c r="N3188" s="374"/>
      <c r="O3188" s="70"/>
      <c r="P3188" s="70"/>
      <c r="Q3188" s="92"/>
    </row>
    <row r="3189" spans="1:17" hidden="1" x14ac:dyDescent="0.2">
      <c r="A3189" s="366"/>
      <c r="B3189" s="351"/>
      <c r="C3189" s="375"/>
      <c r="D3189" s="353"/>
      <c r="E3189" s="353"/>
      <c r="F3189" s="354"/>
      <c r="G3189" s="353"/>
      <c r="H3189" s="353"/>
      <c r="I3189" s="357"/>
      <c r="J3189" s="356"/>
      <c r="K3189" s="356"/>
      <c r="L3189" s="357"/>
      <c r="M3189" s="356"/>
      <c r="N3189" s="374"/>
      <c r="O3189" s="70"/>
      <c r="P3189" s="70"/>
      <c r="Q3189" s="92"/>
    </row>
    <row r="3190" spans="1:17" hidden="1" x14ac:dyDescent="0.2">
      <c r="A3190" s="366"/>
      <c r="B3190" s="351"/>
      <c r="C3190" s="375"/>
      <c r="D3190" s="353"/>
      <c r="E3190" s="353"/>
      <c r="F3190" s="354"/>
      <c r="G3190" s="353"/>
      <c r="H3190" s="353"/>
      <c r="I3190" s="357"/>
      <c r="J3190" s="356"/>
      <c r="K3190" s="356"/>
      <c r="L3190" s="357"/>
      <c r="M3190" s="356"/>
      <c r="N3190" s="374"/>
      <c r="O3190" s="70"/>
      <c r="P3190" s="70"/>
      <c r="Q3190" s="92"/>
    </row>
    <row r="3191" spans="1:17" hidden="1" x14ac:dyDescent="0.2">
      <c r="A3191" s="366"/>
      <c r="B3191" s="351"/>
      <c r="C3191" s="375"/>
      <c r="D3191" s="353"/>
      <c r="E3191" s="353"/>
      <c r="F3191" s="354"/>
      <c r="G3191" s="353"/>
      <c r="H3191" s="353"/>
      <c r="I3191" s="357"/>
      <c r="J3191" s="356"/>
      <c r="K3191" s="356"/>
      <c r="L3191" s="357"/>
      <c r="M3191" s="356"/>
      <c r="N3191" s="374"/>
      <c r="O3191" s="70"/>
      <c r="P3191" s="70"/>
      <c r="Q3191" s="92"/>
    </row>
    <row r="3192" spans="1:17" hidden="1" x14ac:dyDescent="0.2">
      <c r="A3192" s="366"/>
      <c r="B3192" s="351"/>
      <c r="C3192" s="375"/>
      <c r="D3192" s="353"/>
      <c r="E3192" s="353"/>
      <c r="F3192" s="354"/>
      <c r="G3192" s="353"/>
      <c r="H3192" s="353"/>
      <c r="I3192" s="357"/>
      <c r="J3192" s="356"/>
      <c r="K3192" s="356"/>
      <c r="L3192" s="357"/>
      <c r="M3192" s="356"/>
      <c r="N3192" s="374"/>
      <c r="O3192" s="70"/>
      <c r="P3192" s="70"/>
      <c r="Q3192" s="92"/>
    </row>
    <row r="3193" spans="1:17" hidden="1" x14ac:dyDescent="0.2">
      <c r="A3193" s="366"/>
      <c r="B3193" s="351"/>
      <c r="C3193" s="375"/>
      <c r="D3193" s="353"/>
      <c r="E3193" s="353"/>
      <c r="F3193" s="354"/>
      <c r="G3193" s="353"/>
      <c r="H3193" s="353"/>
      <c r="I3193" s="357"/>
      <c r="J3193" s="356"/>
      <c r="K3193" s="356"/>
      <c r="L3193" s="357"/>
      <c r="M3193" s="356"/>
      <c r="N3193" s="374"/>
      <c r="O3193" s="70"/>
      <c r="P3193" s="70"/>
      <c r="Q3193" s="92"/>
    </row>
    <row r="3194" spans="1:17" hidden="1" x14ac:dyDescent="0.2">
      <c r="A3194" s="366"/>
      <c r="B3194" s="351"/>
      <c r="C3194" s="375"/>
      <c r="D3194" s="353"/>
      <c r="E3194" s="353"/>
      <c r="F3194" s="354"/>
      <c r="G3194" s="353"/>
      <c r="H3194" s="353"/>
      <c r="I3194" s="357"/>
      <c r="J3194" s="356"/>
      <c r="K3194" s="356"/>
      <c r="L3194" s="357"/>
      <c r="M3194" s="356"/>
      <c r="N3194" s="374"/>
      <c r="O3194" s="70"/>
      <c r="P3194" s="70"/>
      <c r="Q3194" s="92"/>
    </row>
    <row r="3195" spans="1:17" hidden="1" x14ac:dyDescent="0.2">
      <c r="A3195" s="366"/>
      <c r="B3195" s="351"/>
      <c r="C3195" s="375"/>
      <c r="D3195" s="353"/>
      <c r="E3195" s="353"/>
      <c r="F3195" s="354"/>
      <c r="G3195" s="353"/>
      <c r="H3195" s="353"/>
      <c r="I3195" s="357"/>
      <c r="J3195" s="356"/>
      <c r="K3195" s="356"/>
      <c r="L3195" s="357"/>
      <c r="M3195" s="356"/>
      <c r="N3195" s="374"/>
      <c r="O3195" s="70"/>
      <c r="P3195" s="70"/>
      <c r="Q3195" s="92"/>
    </row>
    <row r="3196" spans="1:17" hidden="1" x14ac:dyDescent="0.2">
      <c r="A3196" s="366"/>
      <c r="B3196" s="351"/>
      <c r="C3196" s="375"/>
      <c r="D3196" s="353"/>
      <c r="E3196" s="353"/>
      <c r="F3196" s="354"/>
      <c r="G3196" s="353"/>
      <c r="H3196" s="353"/>
      <c r="I3196" s="357"/>
      <c r="J3196" s="356"/>
      <c r="K3196" s="356"/>
      <c r="L3196" s="357"/>
      <c r="M3196" s="356"/>
      <c r="N3196" s="374"/>
      <c r="O3196" s="70"/>
      <c r="P3196" s="70"/>
      <c r="Q3196" s="92"/>
    </row>
    <row r="3197" spans="1:17" hidden="1" x14ac:dyDescent="0.2">
      <c r="A3197" s="366"/>
      <c r="B3197" s="351"/>
      <c r="C3197" s="375"/>
      <c r="D3197" s="353"/>
      <c r="E3197" s="353"/>
      <c r="F3197" s="354"/>
      <c r="G3197" s="353"/>
      <c r="H3197" s="353"/>
      <c r="I3197" s="357"/>
      <c r="J3197" s="356"/>
      <c r="K3197" s="356"/>
      <c r="L3197" s="357"/>
      <c r="M3197" s="356"/>
      <c r="N3197" s="374"/>
      <c r="O3197" s="70"/>
      <c r="P3197" s="70"/>
      <c r="Q3197" s="92"/>
    </row>
    <row r="3198" spans="1:17" hidden="1" x14ac:dyDescent="0.2">
      <c r="A3198" s="366"/>
      <c r="B3198" s="351"/>
      <c r="C3198" s="375"/>
      <c r="D3198" s="353"/>
      <c r="E3198" s="353"/>
      <c r="F3198" s="354"/>
      <c r="G3198" s="353"/>
      <c r="H3198" s="353"/>
      <c r="I3198" s="357"/>
      <c r="J3198" s="356"/>
      <c r="K3198" s="356"/>
      <c r="L3198" s="357"/>
      <c r="M3198" s="356"/>
      <c r="N3198" s="374"/>
      <c r="O3198" s="70"/>
      <c r="P3198" s="70"/>
      <c r="Q3198" s="92"/>
    </row>
    <row r="3199" spans="1:17" hidden="1" x14ac:dyDescent="0.2">
      <c r="A3199" s="366"/>
      <c r="B3199" s="351"/>
      <c r="C3199" s="375"/>
      <c r="D3199" s="353"/>
      <c r="E3199" s="353"/>
      <c r="F3199" s="354"/>
      <c r="G3199" s="353"/>
      <c r="H3199" s="353"/>
      <c r="I3199" s="357"/>
      <c r="J3199" s="356"/>
      <c r="K3199" s="356"/>
      <c r="L3199" s="357"/>
      <c r="M3199" s="356"/>
      <c r="N3199" s="374"/>
      <c r="O3199" s="70"/>
      <c r="P3199" s="70"/>
      <c r="Q3199" s="92"/>
    </row>
    <row r="3200" spans="1:17" hidden="1" x14ac:dyDescent="0.2">
      <c r="A3200" s="366"/>
      <c r="B3200" s="351"/>
      <c r="C3200" s="375"/>
      <c r="D3200" s="353"/>
      <c r="E3200" s="353"/>
      <c r="F3200" s="354"/>
      <c r="G3200" s="353"/>
      <c r="H3200" s="353"/>
      <c r="I3200" s="357"/>
      <c r="J3200" s="356"/>
      <c r="K3200" s="356"/>
      <c r="L3200" s="357"/>
      <c r="M3200" s="356"/>
      <c r="N3200" s="374"/>
      <c r="O3200" s="70"/>
      <c r="P3200" s="70"/>
      <c r="Q3200" s="92"/>
    </row>
    <row r="3201" spans="1:17" hidden="1" x14ac:dyDescent="0.2">
      <c r="A3201" s="366"/>
      <c r="B3201" s="351"/>
      <c r="C3201" s="375"/>
      <c r="D3201" s="353"/>
      <c r="E3201" s="353"/>
      <c r="F3201" s="354"/>
      <c r="G3201" s="353"/>
      <c r="H3201" s="353"/>
      <c r="I3201" s="357"/>
      <c r="J3201" s="356"/>
      <c r="K3201" s="356"/>
      <c r="L3201" s="357"/>
      <c r="M3201" s="356"/>
      <c r="N3201" s="374"/>
      <c r="O3201" s="70"/>
      <c r="P3201" s="70"/>
      <c r="Q3201" s="92"/>
    </row>
    <row r="3202" spans="1:17" hidden="1" x14ac:dyDescent="0.2">
      <c r="A3202" s="366"/>
      <c r="B3202" s="351"/>
      <c r="C3202" s="375"/>
      <c r="D3202" s="353"/>
      <c r="E3202" s="353"/>
      <c r="F3202" s="354"/>
      <c r="G3202" s="353"/>
      <c r="H3202" s="353"/>
      <c r="I3202" s="357"/>
      <c r="J3202" s="356"/>
      <c r="K3202" s="356"/>
      <c r="L3202" s="357"/>
      <c r="M3202" s="356"/>
      <c r="N3202" s="374"/>
      <c r="O3202" s="70"/>
      <c r="P3202" s="70"/>
      <c r="Q3202" s="92"/>
    </row>
    <row r="3203" spans="1:17" hidden="1" x14ac:dyDescent="0.2">
      <c r="A3203" s="366"/>
      <c r="B3203" s="351"/>
      <c r="C3203" s="375"/>
      <c r="D3203" s="353"/>
      <c r="E3203" s="353"/>
      <c r="F3203" s="354"/>
      <c r="G3203" s="353"/>
      <c r="H3203" s="353"/>
      <c r="I3203" s="357"/>
      <c r="J3203" s="356"/>
      <c r="K3203" s="356"/>
      <c r="L3203" s="357"/>
      <c r="M3203" s="356"/>
      <c r="N3203" s="374"/>
      <c r="O3203" s="70"/>
      <c r="P3203" s="70"/>
      <c r="Q3203" s="92"/>
    </row>
    <row r="3204" spans="1:17" hidden="1" x14ac:dyDescent="0.2">
      <c r="A3204" s="366"/>
      <c r="B3204" s="351"/>
      <c r="C3204" s="375"/>
      <c r="D3204" s="353"/>
      <c r="E3204" s="353"/>
      <c r="F3204" s="354"/>
      <c r="G3204" s="353"/>
      <c r="H3204" s="353"/>
      <c r="I3204" s="357"/>
      <c r="J3204" s="356"/>
      <c r="K3204" s="356"/>
      <c r="L3204" s="357"/>
      <c r="M3204" s="356"/>
      <c r="N3204" s="374"/>
      <c r="O3204" s="70"/>
      <c r="P3204" s="70"/>
      <c r="Q3204" s="92"/>
    </row>
    <row r="3205" spans="1:17" hidden="1" x14ac:dyDescent="0.2">
      <c r="A3205" s="366"/>
      <c r="B3205" s="351"/>
      <c r="C3205" s="375"/>
      <c r="D3205" s="353"/>
      <c r="E3205" s="353"/>
      <c r="F3205" s="354"/>
      <c r="G3205" s="353"/>
      <c r="H3205" s="353"/>
      <c r="I3205" s="357"/>
      <c r="J3205" s="356"/>
      <c r="K3205" s="356"/>
      <c r="L3205" s="357"/>
      <c r="M3205" s="356"/>
      <c r="N3205" s="374"/>
      <c r="O3205" s="70"/>
      <c r="P3205" s="70"/>
      <c r="Q3205" s="92"/>
    </row>
    <row r="3206" spans="1:17" hidden="1" x14ac:dyDescent="0.2">
      <c r="A3206" s="366"/>
      <c r="B3206" s="351"/>
      <c r="C3206" s="375"/>
      <c r="D3206" s="353"/>
      <c r="E3206" s="353"/>
      <c r="F3206" s="354"/>
      <c r="G3206" s="353"/>
      <c r="H3206" s="353"/>
      <c r="I3206" s="357"/>
      <c r="J3206" s="356"/>
      <c r="K3206" s="356"/>
      <c r="L3206" s="357"/>
      <c r="M3206" s="356"/>
      <c r="N3206" s="374"/>
      <c r="O3206" s="70"/>
      <c r="P3206" s="70"/>
      <c r="Q3206" s="92"/>
    </row>
    <row r="3207" spans="1:17" hidden="1" x14ac:dyDescent="0.2">
      <c r="A3207" s="366" t="str">
        <f t="shared" si="199"/>
        <v/>
      </c>
      <c r="B3207" s="351"/>
      <c r="C3207" s="375"/>
      <c r="D3207" s="353"/>
      <c r="E3207" s="353"/>
      <c r="F3207" s="354"/>
      <c r="G3207" s="353"/>
      <c r="H3207" s="353"/>
      <c r="I3207" s="357"/>
      <c r="J3207" s="356"/>
      <c r="K3207" s="356"/>
      <c r="L3207" s="357"/>
      <c r="M3207" s="356"/>
      <c r="N3207" s="374"/>
      <c r="O3207" s="70">
        <f t="shared" si="197"/>
        <v>0</v>
      </c>
      <c r="P3207" s="70">
        <f t="shared" si="198"/>
        <v>0</v>
      </c>
      <c r="Q3207" s="92" t="str">
        <f t="shared" si="196"/>
        <v/>
      </c>
    </row>
    <row r="3208" spans="1:17" hidden="1" x14ac:dyDescent="0.2">
      <c r="A3208" s="366" t="str">
        <f t="shared" si="199"/>
        <v/>
      </c>
      <c r="B3208" s="351"/>
      <c r="C3208" s="375"/>
      <c r="D3208" s="353"/>
      <c r="E3208" s="353"/>
      <c r="F3208" s="354"/>
      <c r="G3208" s="353"/>
      <c r="H3208" s="353"/>
      <c r="I3208" s="357"/>
      <c r="J3208" s="356"/>
      <c r="K3208" s="356"/>
      <c r="L3208" s="357"/>
      <c r="M3208" s="356"/>
      <c r="N3208" s="374"/>
      <c r="O3208" s="70">
        <f t="shared" si="197"/>
        <v>0</v>
      </c>
      <c r="P3208" s="70">
        <f t="shared" si="198"/>
        <v>0</v>
      </c>
      <c r="Q3208" s="135" t="str">
        <f t="shared" si="196"/>
        <v/>
      </c>
    </row>
    <row r="3209" spans="1:17" hidden="1" x14ac:dyDescent="0.2">
      <c r="A3209" s="366" t="str">
        <f t="shared" si="199"/>
        <v/>
      </c>
      <c r="B3209" s="351"/>
      <c r="C3209" s="375"/>
      <c r="D3209" s="353"/>
      <c r="E3209" s="353"/>
      <c r="F3209" s="354"/>
      <c r="G3209" s="353"/>
      <c r="H3209" s="353"/>
      <c r="I3209" s="357"/>
      <c r="J3209" s="356"/>
      <c r="K3209" s="356"/>
      <c r="L3209" s="357"/>
      <c r="M3209" s="356"/>
      <c r="N3209" s="374"/>
      <c r="O3209" s="319">
        <f t="shared" si="197"/>
        <v>0</v>
      </c>
      <c r="P3209" s="319">
        <f t="shared" si="198"/>
        <v>0</v>
      </c>
      <c r="Q3209" s="320" t="str">
        <f t="shared" si="196"/>
        <v/>
      </c>
    </row>
    <row r="3210" spans="1:17" hidden="1" x14ac:dyDescent="0.2">
      <c r="A3210" s="366" t="str">
        <f t="shared" si="199"/>
        <v/>
      </c>
      <c r="B3210" s="351"/>
      <c r="C3210" s="375"/>
      <c r="D3210" s="353"/>
      <c r="E3210" s="353"/>
      <c r="F3210" s="354"/>
      <c r="G3210" s="353"/>
      <c r="H3210" s="353"/>
      <c r="I3210" s="357"/>
      <c r="J3210" s="356"/>
      <c r="K3210" s="356"/>
      <c r="L3210" s="357"/>
      <c r="M3210" s="356"/>
      <c r="N3210" s="374"/>
      <c r="O3210" s="70">
        <f t="shared" si="197"/>
        <v>0</v>
      </c>
      <c r="P3210" s="70">
        <f t="shared" si="198"/>
        <v>0</v>
      </c>
      <c r="Q3210" s="92" t="str">
        <f t="shared" si="196"/>
        <v/>
      </c>
    </row>
    <row r="3211" spans="1:17" hidden="1" x14ac:dyDescent="0.2">
      <c r="A3211" s="366" t="str">
        <f t="shared" si="199"/>
        <v/>
      </c>
      <c r="B3211" s="351"/>
      <c r="C3211" s="375"/>
      <c r="D3211" s="353"/>
      <c r="E3211" s="353"/>
      <c r="F3211" s="354"/>
      <c r="G3211" s="353"/>
      <c r="H3211" s="353"/>
      <c r="I3211" s="357"/>
      <c r="J3211" s="356"/>
      <c r="K3211" s="356"/>
      <c r="L3211" s="357"/>
      <c r="M3211" s="356"/>
      <c r="N3211" s="374"/>
      <c r="O3211" s="70">
        <f t="shared" si="197"/>
        <v>0</v>
      </c>
      <c r="P3211" s="70">
        <f t="shared" si="198"/>
        <v>0</v>
      </c>
      <c r="Q3211" s="92" t="str">
        <f t="shared" si="196"/>
        <v/>
      </c>
    </row>
    <row r="3212" spans="1:17" hidden="1" x14ac:dyDescent="0.2">
      <c r="A3212" s="366" t="str">
        <f t="shared" si="199"/>
        <v/>
      </c>
      <c r="B3212" s="351"/>
      <c r="C3212" s="375"/>
      <c r="D3212" s="353"/>
      <c r="E3212" s="353"/>
      <c r="F3212" s="354"/>
      <c r="G3212" s="353"/>
      <c r="H3212" s="353"/>
      <c r="I3212" s="357"/>
      <c r="J3212" s="356"/>
      <c r="K3212" s="356"/>
      <c r="L3212" s="357"/>
      <c r="M3212" s="356"/>
      <c r="N3212" s="374"/>
      <c r="O3212" s="70">
        <f t="shared" si="197"/>
        <v>0</v>
      </c>
      <c r="P3212" s="70">
        <f t="shared" si="198"/>
        <v>0</v>
      </c>
      <c r="Q3212" s="135" t="str">
        <f t="shared" ref="Q3212:Q4239" si="200">SUBSTITUTE(D3212," ","_")</f>
        <v/>
      </c>
    </row>
    <row r="3213" spans="1:17" hidden="1" x14ac:dyDescent="0.2">
      <c r="A3213" s="366" t="str">
        <f t="shared" si="199"/>
        <v/>
      </c>
      <c r="B3213" s="351"/>
      <c r="C3213" s="375"/>
      <c r="D3213" s="353"/>
      <c r="E3213" s="353"/>
      <c r="F3213" s="354"/>
      <c r="G3213" s="353"/>
      <c r="H3213" s="353"/>
      <c r="I3213" s="357"/>
      <c r="J3213" s="356"/>
      <c r="K3213" s="356"/>
      <c r="L3213" s="357"/>
      <c r="M3213" s="356"/>
      <c r="N3213" s="374"/>
      <c r="O3213" s="319">
        <f t="shared" ref="O3213:O4240" si="201">IF(B3213=0,0,IF(YEAR(B3213)=$P$1,MONTH(B3213)-$O$1+1,(YEAR(B3213)-$P$1)*12-$O$1+1+MONTH(B3213)))</f>
        <v>0</v>
      </c>
      <c r="P3213" s="319">
        <f t="shared" ref="P3213:P4240" si="202">IF(C3213=0,0,IF(YEAR(C3213)=$P$1,MONTH(C3213)-$O$1+1,(YEAR(C3213)-$P$1)*12-$O$1+1+MONTH(C3213)))</f>
        <v>0</v>
      </c>
      <c r="Q3213" s="320" t="str">
        <f t="shared" si="200"/>
        <v/>
      </c>
    </row>
    <row r="3214" spans="1:17" hidden="1" x14ac:dyDescent="0.2">
      <c r="A3214" s="366" t="str">
        <f t="shared" si="199"/>
        <v/>
      </c>
      <c r="B3214" s="351"/>
      <c r="C3214" s="375"/>
      <c r="D3214" s="353"/>
      <c r="E3214" s="353"/>
      <c r="F3214" s="354"/>
      <c r="G3214" s="353"/>
      <c r="H3214" s="353"/>
      <c r="I3214" s="357"/>
      <c r="J3214" s="356"/>
      <c r="K3214" s="356"/>
      <c r="L3214" s="357"/>
      <c r="M3214" s="356"/>
      <c r="N3214" s="374"/>
      <c r="O3214" s="70">
        <f t="shared" si="201"/>
        <v>0</v>
      </c>
      <c r="P3214" s="70">
        <f t="shared" si="202"/>
        <v>0</v>
      </c>
      <c r="Q3214" s="92" t="str">
        <f t="shared" si="200"/>
        <v/>
      </c>
    </row>
    <row r="3215" spans="1:17" hidden="1" x14ac:dyDescent="0.2">
      <c r="A3215" s="366" t="str">
        <f t="shared" si="199"/>
        <v/>
      </c>
      <c r="B3215" s="351"/>
      <c r="C3215" s="375"/>
      <c r="D3215" s="353"/>
      <c r="E3215" s="353"/>
      <c r="F3215" s="354"/>
      <c r="G3215" s="353"/>
      <c r="H3215" s="353"/>
      <c r="I3215" s="357"/>
      <c r="J3215" s="356"/>
      <c r="K3215" s="356"/>
      <c r="L3215" s="357"/>
      <c r="M3215" s="356"/>
      <c r="N3215" s="374"/>
      <c r="O3215" s="70">
        <f t="shared" si="201"/>
        <v>0</v>
      </c>
      <c r="P3215" s="70">
        <f t="shared" si="202"/>
        <v>0</v>
      </c>
      <c r="Q3215" s="92" t="str">
        <f t="shared" si="200"/>
        <v/>
      </c>
    </row>
    <row r="3216" spans="1:17" hidden="1" x14ac:dyDescent="0.2">
      <c r="A3216" s="366" t="str">
        <f t="shared" si="199"/>
        <v/>
      </c>
      <c r="B3216" s="351"/>
      <c r="C3216" s="375"/>
      <c r="D3216" s="353"/>
      <c r="E3216" s="353"/>
      <c r="F3216" s="354"/>
      <c r="G3216" s="353"/>
      <c r="H3216" s="353"/>
      <c r="I3216" s="357"/>
      <c r="J3216" s="356"/>
      <c r="K3216" s="356"/>
      <c r="L3216" s="357"/>
      <c r="M3216" s="356"/>
      <c r="N3216" s="374"/>
      <c r="O3216" s="70">
        <f t="shared" si="201"/>
        <v>0</v>
      </c>
      <c r="P3216" s="70">
        <f t="shared" si="202"/>
        <v>0</v>
      </c>
      <c r="Q3216" s="135" t="str">
        <f t="shared" si="200"/>
        <v/>
      </c>
    </row>
    <row r="3217" spans="1:17" hidden="1" x14ac:dyDescent="0.2">
      <c r="A3217" s="366" t="str">
        <f t="shared" si="199"/>
        <v/>
      </c>
      <c r="B3217" s="351"/>
      <c r="C3217" s="375"/>
      <c r="D3217" s="353"/>
      <c r="E3217" s="353"/>
      <c r="F3217" s="354"/>
      <c r="G3217" s="353"/>
      <c r="H3217" s="353"/>
      <c r="I3217" s="357"/>
      <c r="J3217" s="356"/>
      <c r="K3217" s="356"/>
      <c r="L3217" s="357"/>
      <c r="M3217" s="356"/>
      <c r="N3217" s="374"/>
      <c r="O3217" s="319">
        <f t="shared" si="201"/>
        <v>0</v>
      </c>
      <c r="P3217" s="319">
        <f t="shared" si="202"/>
        <v>0</v>
      </c>
      <c r="Q3217" s="320" t="str">
        <f t="shared" si="200"/>
        <v/>
      </c>
    </row>
    <row r="3218" spans="1:17" hidden="1" x14ac:dyDescent="0.2">
      <c r="A3218" s="366" t="str">
        <f t="shared" si="199"/>
        <v/>
      </c>
      <c r="B3218" s="351"/>
      <c r="C3218" s="375"/>
      <c r="D3218" s="353"/>
      <c r="E3218" s="353"/>
      <c r="F3218" s="354"/>
      <c r="G3218" s="353"/>
      <c r="H3218" s="353"/>
      <c r="I3218" s="357"/>
      <c r="J3218" s="356"/>
      <c r="K3218" s="356"/>
      <c r="L3218" s="357"/>
      <c r="M3218" s="356"/>
      <c r="N3218" s="374"/>
      <c r="O3218" s="70">
        <f t="shared" si="201"/>
        <v>0</v>
      </c>
      <c r="P3218" s="70">
        <f t="shared" si="202"/>
        <v>0</v>
      </c>
      <c r="Q3218" s="92" t="str">
        <f t="shared" si="200"/>
        <v/>
      </c>
    </row>
    <row r="3219" spans="1:17" hidden="1" x14ac:dyDescent="0.2">
      <c r="A3219" s="366" t="str">
        <f t="shared" si="199"/>
        <v/>
      </c>
      <c r="B3219" s="351"/>
      <c r="C3219" s="375"/>
      <c r="D3219" s="353"/>
      <c r="E3219" s="353"/>
      <c r="F3219" s="354"/>
      <c r="G3219" s="353"/>
      <c r="H3219" s="353"/>
      <c r="I3219" s="357"/>
      <c r="J3219" s="356"/>
      <c r="K3219" s="356"/>
      <c r="L3219" s="357"/>
      <c r="M3219" s="356"/>
      <c r="N3219" s="374"/>
      <c r="O3219" s="70">
        <f t="shared" si="201"/>
        <v>0</v>
      </c>
      <c r="P3219" s="70">
        <f t="shared" si="202"/>
        <v>0</v>
      </c>
      <c r="Q3219" s="92" t="str">
        <f t="shared" si="200"/>
        <v/>
      </c>
    </row>
    <row r="3220" spans="1:17" hidden="1" x14ac:dyDescent="0.2">
      <c r="A3220" s="366" t="str">
        <f t="shared" si="199"/>
        <v/>
      </c>
      <c r="B3220" s="351"/>
      <c r="C3220" s="375"/>
      <c r="D3220" s="353"/>
      <c r="E3220" s="353"/>
      <c r="F3220" s="354"/>
      <c r="G3220" s="353"/>
      <c r="H3220" s="353"/>
      <c r="I3220" s="357"/>
      <c r="J3220" s="356"/>
      <c r="K3220" s="356"/>
      <c r="L3220" s="357"/>
      <c r="M3220" s="356"/>
      <c r="N3220" s="374"/>
      <c r="O3220" s="70">
        <f t="shared" si="201"/>
        <v>0</v>
      </c>
      <c r="P3220" s="70">
        <f t="shared" si="202"/>
        <v>0</v>
      </c>
      <c r="Q3220" s="135" t="str">
        <f t="shared" si="200"/>
        <v/>
      </c>
    </row>
    <row r="3221" spans="1:17" hidden="1" x14ac:dyDescent="0.2">
      <c r="A3221" s="366" t="str">
        <f t="shared" si="199"/>
        <v/>
      </c>
      <c r="B3221" s="351"/>
      <c r="C3221" s="375"/>
      <c r="D3221" s="353"/>
      <c r="E3221" s="353"/>
      <c r="F3221" s="354"/>
      <c r="G3221" s="353"/>
      <c r="H3221" s="353"/>
      <c r="I3221" s="357"/>
      <c r="J3221" s="356"/>
      <c r="K3221" s="356"/>
      <c r="L3221" s="357"/>
      <c r="M3221" s="356"/>
      <c r="N3221" s="374"/>
      <c r="O3221" s="319">
        <f t="shared" si="201"/>
        <v>0</v>
      </c>
      <c r="P3221" s="319">
        <f t="shared" si="202"/>
        <v>0</v>
      </c>
      <c r="Q3221" s="320" t="str">
        <f t="shared" si="200"/>
        <v/>
      </c>
    </row>
    <row r="3222" spans="1:17" hidden="1" x14ac:dyDescent="0.2">
      <c r="A3222" s="366" t="str">
        <f t="shared" si="199"/>
        <v/>
      </c>
      <c r="B3222" s="351"/>
      <c r="C3222" s="375"/>
      <c r="D3222" s="353"/>
      <c r="E3222" s="353"/>
      <c r="F3222" s="354"/>
      <c r="G3222" s="353"/>
      <c r="H3222" s="353"/>
      <c r="I3222" s="357"/>
      <c r="J3222" s="356"/>
      <c r="K3222" s="356"/>
      <c r="L3222" s="357"/>
      <c r="M3222" s="356"/>
      <c r="N3222" s="374"/>
      <c r="O3222" s="70">
        <f t="shared" si="201"/>
        <v>0</v>
      </c>
      <c r="P3222" s="70">
        <f t="shared" si="202"/>
        <v>0</v>
      </c>
      <c r="Q3222" s="92" t="str">
        <f t="shared" si="200"/>
        <v/>
      </c>
    </row>
    <row r="3223" spans="1:17" hidden="1" x14ac:dyDescent="0.2">
      <c r="A3223" s="366" t="str">
        <f t="shared" si="199"/>
        <v/>
      </c>
      <c r="B3223" s="351"/>
      <c r="C3223" s="375"/>
      <c r="D3223" s="353"/>
      <c r="E3223" s="353"/>
      <c r="F3223" s="354"/>
      <c r="G3223" s="353"/>
      <c r="H3223" s="353"/>
      <c r="I3223" s="357"/>
      <c r="J3223" s="356"/>
      <c r="K3223" s="356"/>
      <c r="L3223" s="357"/>
      <c r="M3223" s="356"/>
      <c r="N3223" s="374"/>
      <c r="O3223" s="70">
        <f t="shared" si="201"/>
        <v>0</v>
      </c>
      <c r="P3223" s="70">
        <f t="shared" si="202"/>
        <v>0</v>
      </c>
      <c r="Q3223" s="92" t="str">
        <f t="shared" si="200"/>
        <v/>
      </c>
    </row>
    <row r="3224" spans="1:17" hidden="1" x14ac:dyDescent="0.2">
      <c r="A3224" s="366" t="str">
        <f t="shared" si="199"/>
        <v/>
      </c>
      <c r="B3224" s="351"/>
      <c r="C3224" s="375"/>
      <c r="D3224" s="353"/>
      <c r="E3224" s="353"/>
      <c r="F3224" s="354"/>
      <c r="G3224" s="353"/>
      <c r="H3224" s="353"/>
      <c r="I3224" s="357"/>
      <c r="J3224" s="356"/>
      <c r="K3224" s="356"/>
      <c r="L3224" s="357"/>
      <c r="M3224" s="356"/>
      <c r="N3224" s="374"/>
      <c r="O3224" s="70">
        <f t="shared" si="201"/>
        <v>0</v>
      </c>
      <c r="P3224" s="70">
        <f t="shared" si="202"/>
        <v>0</v>
      </c>
      <c r="Q3224" s="135" t="str">
        <f t="shared" si="200"/>
        <v/>
      </c>
    </row>
    <row r="3225" spans="1:17" hidden="1" x14ac:dyDescent="0.2">
      <c r="A3225" s="366" t="str">
        <f t="shared" si="199"/>
        <v/>
      </c>
      <c r="B3225" s="351"/>
      <c r="C3225" s="375"/>
      <c r="D3225" s="353"/>
      <c r="E3225" s="353"/>
      <c r="F3225" s="354"/>
      <c r="G3225" s="353"/>
      <c r="H3225" s="353"/>
      <c r="I3225" s="357"/>
      <c r="J3225" s="356"/>
      <c r="K3225" s="356"/>
      <c r="L3225" s="357"/>
      <c r="M3225" s="356"/>
      <c r="N3225" s="374"/>
      <c r="O3225" s="319">
        <f t="shared" si="201"/>
        <v>0</v>
      </c>
      <c r="P3225" s="319">
        <f t="shared" si="202"/>
        <v>0</v>
      </c>
      <c r="Q3225" s="320" t="str">
        <f t="shared" si="200"/>
        <v/>
      </c>
    </row>
    <row r="3226" spans="1:17" hidden="1" x14ac:dyDescent="0.2">
      <c r="A3226" s="366" t="str">
        <f t="shared" si="199"/>
        <v/>
      </c>
      <c r="B3226" s="351"/>
      <c r="C3226" s="375"/>
      <c r="D3226" s="353"/>
      <c r="E3226" s="353"/>
      <c r="F3226" s="354"/>
      <c r="G3226" s="353"/>
      <c r="H3226" s="353"/>
      <c r="I3226" s="357"/>
      <c r="J3226" s="356"/>
      <c r="K3226" s="356"/>
      <c r="L3226" s="357"/>
      <c r="M3226" s="356"/>
      <c r="N3226" s="374"/>
      <c r="O3226" s="70">
        <f t="shared" si="201"/>
        <v>0</v>
      </c>
      <c r="P3226" s="70">
        <f t="shared" si="202"/>
        <v>0</v>
      </c>
      <c r="Q3226" s="92" t="str">
        <f t="shared" si="200"/>
        <v/>
      </c>
    </row>
    <row r="3227" spans="1:17" hidden="1" x14ac:dyDescent="0.2">
      <c r="A3227" s="366" t="str">
        <f t="shared" si="199"/>
        <v/>
      </c>
      <c r="B3227" s="351"/>
      <c r="C3227" s="375"/>
      <c r="D3227" s="353"/>
      <c r="E3227" s="353"/>
      <c r="F3227" s="354"/>
      <c r="G3227" s="353"/>
      <c r="H3227" s="353"/>
      <c r="I3227" s="357"/>
      <c r="J3227" s="356"/>
      <c r="K3227" s="356"/>
      <c r="L3227" s="357"/>
      <c r="M3227" s="356"/>
      <c r="N3227" s="374"/>
      <c r="O3227" s="70">
        <f t="shared" si="201"/>
        <v>0</v>
      </c>
      <c r="P3227" s="70">
        <f t="shared" si="202"/>
        <v>0</v>
      </c>
      <c r="Q3227" s="92" t="str">
        <f t="shared" si="200"/>
        <v/>
      </c>
    </row>
    <row r="3228" spans="1:17" hidden="1" x14ac:dyDescent="0.2">
      <c r="A3228" s="366" t="str">
        <f t="shared" si="199"/>
        <v/>
      </c>
      <c r="B3228" s="351"/>
      <c r="C3228" s="375"/>
      <c r="D3228" s="353"/>
      <c r="E3228" s="353"/>
      <c r="F3228" s="354"/>
      <c r="G3228" s="353"/>
      <c r="H3228" s="353"/>
      <c r="I3228" s="357"/>
      <c r="J3228" s="356"/>
      <c r="K3228" s="356"/>
      <c r="L3228" s="357"/>
      <c r="M3228" s="356"/>
      <c r="N3228" s="374"/>
      <c r="O3228" s="70">
        <f t="shared" si="201"/>
        <v>0</v>
      </c>
      <c r="P3228" s="70">
        <f t="shared" si="202"/>
        <v>0</v>
      </c>
      <c r="Q3228" s="135" t="str">
        <f t="shared" si="200"/>
        <v/>
      </c>
    </row>
    <row r="3229" spans="1:17" hidden="1" x14ac:dyDescent="0.2">
      <c r="A3229" s="366" t="str">
        <f t="shared" si="199"/>
        <v/>
      </c>
      <c r="B3229" s="351"/>
      <c r="C3229" s="375"/>
      <c r="D3229" s="353"/>
      <c r="E3229" s="353"/>
      <c r="F3229" s="354"/>
      <c r="G3229" s="353"/>
      <c r="H3229" s="353"/>
      <c r="I3229" s="357"/>
      <c r="J3229" s="356"/>
      <c r="K3229" s="356"/>
      <c r="L3229" s="357"/>
      <c r="M3229" s="356"/>
      <c r="N3229" s="374"/>
      <c r="O3229" s="319">
        <f t="shared" si="201"/>
        <v>0</v>
      </c>
      <c r="P3229" s="319">
        <f t="shared" si="202"/>
        <v>0</v>
      </c>
      <c r="Q3229" s="320" t="str">
        <f t="shared" si="200"/>
        <v/>
      </c>
    </row>
    <row r="3230" spans="1:17" hidden="1" x14ac:dyDescent="0.2">
      <c r="A3230" s="366" t="str">
        <f t="shared" si="199"/>
        <v/>
      </c>
      <c r="B3230" s="351"/>
      <c r="C3230" s="375"/>
      <c r="D3230" s="353"/>
      <c r="E3230" s="353"/>
      <c r="F3230" s="354"/>
      <c r="G3230" s="353"/>
      <c r="H3230" s="353"/>
      <c r="I3230" s="357"/>
      <c r="J3230" s="356"/>
      <c r="K3230" s="356"/>
      <c r="L3230" s="357"/>
      <c r="M3230" s="356"/>
      <c r="N3230" s="374"/>
      <c r="O3230" s="70">
        <f t="shared" si="201"/>
        <v>0</v>
      </c>
      <c r="P3230" s="70">
        <f t="shared" si="202"/>
        <v>0</v>
      </c>
      <c r="Q3230" s="92" t="str">
        <f t="shared" si="200"/>
        <v/>
      </c>
    </row>
    <row r="3231" spans="1:17" hidden="1" x14ac:dyDescent="0.2">
      <c r="A3231" s="366" t="str">
        <f t="shared" si="199"/>
        <v/>
      </c>
      <c r="B3231" s="351"/>
      <c r="C3231" s="375"/>
      <c r="D3231" s="353"/>
      <c r="E3231" s="353"/>
      <c r="F3231" s="354"/>
      <c r="G3231" s="353"/>
      <c r="H3231" s="353"/>
      <c r="I3231" s="357"/>
      <c r="J3231" s="356"/>
      <c r="K3231" s="356"/>
      <c r="L3231" s="357"/>
      <c r="M3231" s="356"/>
      <c r="N3231" s="374"/>
      <c r="O3231" s="70">
        <f t="shared" si="201"/>
        <v>0</v>
      </c>
      <c r="P3231" s="70">
        <f t="shared" si="202"/>
        <v>0</v>
      </c>
      <c r="Q3231" s="92" t="str">
        <f t="shared" si="200"/>
        <v/>
      </c>
    </row>
    <row r="3232" spans="1:17" hidden="1" x14ac:dyDescent="0.2">
      <c r="A3232" s="366" t="str">
        <f t="shared" si="199"/>
        <v/>
      </c>
      <c r="B3232" s="351"/>
      <c r="C3232" s="375"/>
      <c r="D3232" s="353"/>
      <c r="E3232" s="353"/>
      <c r="F3232" s="354"/>
      <c r="G3232" s="353"/>
      <c r="H3232" s="353"/>
      <c r="I3232" s="357"/>
      <c r="J3232" s="356"/>
      <c r="K3232" s="356"/>
      <c r="L3232" s="357"/>
      <c r="M3232" s="356"/>
      <c r="N3232" s="374"/>
      <c r="O3232" s="70">
        <f t="shared" si="201"/>
        <v>0</v>
      </c>
      <c r="P3232" s="70">
        <f t="shared" si="202"/>
        <v>0</v>
      </c>
      <c r="Q3232" s="135" t="str">
        <f t="shared" si="200"/>
        <v/>
      </c>
    </row>
    <row r="3233" spans="1:17" hidden="1" x14ac:dyDescent="0.2">
      <c r="A3233" s="366" t="str">
        <f t="shared" si="199"/>
        <v/>
      </c>
      <c r="B3233" s="351"/>
      <c r="C3233" s="375"/>
      <c r="D3233" s="353"/>
      <c r="E3233" s="353"/>
      <c r="F3233" s="354"/>
      <c r="G3233" s="353"/>
      <c r="H3233" s="353"/>
      <c r="I3233" s="357"/>
      <c r="J3233" s="356"/>
      <c r="K3233" s="356"/>
      <c r="L3233" s="357"/>
      <c r="M3233" s="356"/>
      <c r="N3233" s="374"/>
      <c r="O3233" s="319">
        <f t="shared" si="201"/>
        <v>0</v>
      </c>
      <c r="P3233" s="319">
        <f t="shared" si="202"/>
        <v>0</v>
      </c>
      <c r="Q3233" s="320" t="str">
        <f t="shared" si="200"/>
        <v/>
      </c>
    </row>
    <row r="3234" spans="1:17" hidden="1" x14ac:dyDescent="0.2">
      <c r="A3234" s="366" t="str">
        <f t="shared" si="199"/>
        <v/>
      </c>
      <c r="B3234" s="351"/>
      <c r="C3234" s="375"/>
      <c r="D3234" s="353"/>
      <c r="E3234" s="353"/>
      <c r="F3234" s="354"/>
      <c r="G3234" s="353"/>
      <c r="H3234" s="353"/>
      <c r="I3234" s="357"/>
      <c r="J3234" s="356"/>
      <c r="K3234" s="356"/>
      <c r="L3234" s="357"/>
      <c r="M3234" s="356"/>
      <c r="N3234" s="374"/>
      <c r="O3234" s="70">
        <f t="shared" si="201"/>
        <v>0</v>
      </c>
      <c r="P3234" s="70">
        <f t="shared" si="202"/>
        <v>0</v>
      </c>
      <c r="Q3234" s="92" t="str">
        <f t="shared" si="200"/>
        <v/>
      </c>
    </row>
    <row r="3235" spans="1:17" hidden="1" x14ac:dyDescent="0.2">
      <c r="A3235" s="366" t="str">
        <f t="shared" si="199"/>
        <v/>
      </c>
      <c r="B3235" s="351"/>
      <c r="C3235" s="375"/>
      <c r="D3235" s="353"/>
      <c r="E3235" s="353"/>
      <c r="F3235" s="354"/>
      <c r="G3235" s="353"/>
      <c r="H3235" s="353"/>
      <c r="I3235" s="357"/>
      <c r="J3235" s="356"/>
      <c r="K3235" s="356"/>
      <c r="L3235" s="357"/>
      <c r="M3235" s="356"/>
      <c r="N3235" s="374"/>
      <c r="O3235" s="70">
        <f t="shared" si="201"/>
        <v>0</v>
      </c>
      <c r="P3235" s="70">
        <f t="shared" si="202"/>
        <v>0</v>
      </c>
      <c r="Q3235" s="92" t="str">
        <f t="shared" si="200"/>
        <v/>
      </c>
    </row>
    <row r="3236" spans="1:17" hidden="1" x14ac:dyDescent="0.2">
      <c r="A3236" s="366" t="str">
        <f t="shared" si="199"/>
        <v/>
      </c>
      <c r="B3236" s="351"/>
      <c r="C3236" s="375"/>
      <c r="D3236" s="353"/>
      <c r="E3236" s="353"/>
      <c r="F3236" s="354"/>
      <c r="G3236" s="353"/>
      <c r="H3236" s="353"/>
      <c r="I3236" s="357"/>
      <c r="J3236" s="356"/>
      <c r="K3236" s="356"/>
      <c r="L3236" s="357"/>
      <c r="M3236" s="356"/>
      <c r="N3236" s="374"/>
      <c r="O3236" s="70">
        <f t="shared" si="201"/>
        <v>0</v>
      </c>
      <c r="P3236" s="70">
        <f t="shared" si="202"/>
        <v>0</v>
      </c>
      <c r="Q3236" s="135" t="str">
        <f t="shared" si="200"/>
        <v/>
      </c>
    </row>
    <row r="3237" spans="1:17" hidden="1" x14ac:dyDescent="0.2">
      <c r="A3237" s="366" t="str">
        <f t="shared" si="199"/>
        <v/>
      </c>
      <c r="B3237" s="351"/>
      <c r="C3237" s="375"/>
      <c r="D3237" s="353"/>
      <c r="E3237" s="353"/>
      <c r="F3237" s="354"/>
      <c r="G3237" s="353"/>
      <c r="H3237" s="353"/>
      <c r="I3237" s="357"/>
      <c r="J3237" s="356"/>
      <c r="K3237" s="356"/>
      <c r="L3237" s="357"/>
      <c r="M3237" s="356"/>
      <c r="N3237" s="374"/>
      <c r="O3237" s="319">
        <f t="shared" si="201"/>
        <v>0</v>
      </c>
      <c r="P3237" s="319">
        <f t="shared" si="202"/>
        <v>0</v>
      </c>
      <c r="Q3237" s="320" t="str">
        <f t="shared" si="200"/>
        <v/>
      </c>
    </row>
    <row r="3238" spans="1:17" hidden="1" x14ac:dyDescent="0.2">
      <c r="A3238" s="366"/>
      <c r="B3238" s="351"/>
      <c r="C3238" s="375"/>
      <c r="D3238" s="353"/>
      <c r="E3238" s="353"/>
      <c r="F3238" s="354"/>
      <c r="G3238" s="353"/>
      <c r="H3238" s="353"/>
      <c r="I3238" s="357"/>
      <c r="J3238" s="356"/>
      <c r="K3238" s="356"/>
      <c r="L3238" s="357"/>
      <c r="M3238" s="356"/>
      <c r="N3238" s="374"/>
      <c r="O3238" s="319"/>
      <c r="P3238" s="319"/>
      <c r="Q3238" s="320"/>
    </row>
    <row r="3239" spans="1:17" hidden="1" x14ac:dyDescent="0.2">
      <c r="A3239" s="366"/>
      <c r="B3239" s="351"/>
      <c r="C3239" s="375"/>
      <c r="D3239" s="353"/>
      <c r="E3239" s="353"/>
      <c r="F3239" s="354"/>
      <c r="G3239" s="353"/>
      <c r="H3239" s="353"/>
      <c r="I3239" s="357"/>
      <c r="J3239" s="356"/>
      <c r="K3239" s="356"/>
      <c r="L3239" s="357"/>
      <c r="M3239" s="356"/>
      <c r="N3239" s="374"/>
      <c r="O3239" s="319"/>
      <c r="P3239" s="319"/>
      <c r="Q3239" s="320"/>
    </row>
    <row r="3240" spans="1:17" hidden="1" x14ac:dyDescent="0.2">
      <c r="A3240" s="366"/>
      <c r="B3240" s="351"/>
      <c r="C3240" s="375"/>
      <c r="D3240" s="353"/>
      <c r="E3240" s="353"/>
      <c r="F3240" s="354"/>
      <c r="G3240" s="353"/>
      <c r="H3240" s="353"/>
      <c r="I3240" s="357"/>
      <c r="J3240" s="356"/>
      <c r="K3240" s="356"/>
      <c r="L3240" s="357"/>
      <c r="M3240" s="356"/>
      <c r="N3240" s="374"/>
      <c r="O3240" s="319"/>
      <c r="P3240" s="319"/>
      <c r="Q3240" s="320"/>
    </row>
    <row r="3241" spans="1:17" hidden="1" x14ac:dyDescent="0.2">
      <c r="A3241" s="366"/>
      <c r="B3241" s="351"/>
      <c r="C3241" s="375"/>
      <c r="D3241" s="353"/>
      <c r="E3241" s="353"/>
      <c r="F3241" s="354"/>
      <c r="G3241" s="353"/>
      <c r="H3241" s="353"/>
      <c r="I3241" s="357"/>
      <c r="J3241" s="356"/>
      <c r="K3241" s="356"/>
      <c r="L3241" s="357"/>
      <c r="M3241" s="356"/>
      <c r="N3241" s="374"/>
      <c r="O3241" s="319"/>
      <c r="P3241" s="319"/>
      <c r="Q3241" s="320"/>
    </row>
    <row r="3242" spans="1:17" hidden="1" x14ac:dyDescent="0.2">
      <c r="A3242" s="366"/>
      <c r="B3242" s="351"/>
      <c r="C3242" s="375"/>
      <c r="D3242" s="353"/>
      <c r="E3242" s="353"/>
      <c r="F3242" s="354"/>
      <c r="G3242" s="353"/>
      <c r="H3242" s="353"/>
      <c r="I3242" s="357"/>
      <c r="J3242" s="356"/>
      <c r="K3242" s="356"/>
      <c r="L3242" s="357"/>
      <c r="M3242" s="356"/>
      <c r="N3242" s="374"/>
      <c r="O3242" s="319"/>
      <c r="P3242" s="319"/>
      <c r="Q3242" s="320"/>
    </row>
    <row r="3243" spans="1:17" hidden="1" x14ac:dyDescent="0.2">
      <c r="A3243" s="366"/>
      <c r="B3243" s="351"/>
      <c r="C3243" s="375"/>
      <c r="D3243" s="353"/>
      <c r="E3243" s="353"/>
      <c r="F3243" s="354"/>
      <c r="G3243" s="353"/>
      <c r="H3243" s="353"/>
      <c r="I3243" s="357"/>
      <c r="J3243" s="356"/>
      <c r="K3243" s="356"/>
      <c r="L3243" s="357"/>
      <c r="M3243" s="356"/>
      <c r="N3243" s="374"/>
      <c r="O3243" s="319"/>
      <c r="P3243" s="319"/>
      <c r="Q3243" s="320"/>
    </row>
    <row r="3244" spans="1:17" hidden="1" x14ac:dyDescent="0.2">
      <c r="A3244" s="366"/>
      <c r="B3244" s="351"/>
      <c r="C3244" s="375"/>
      <c r="D3244" s="353"/>
      <c r="E3244" s="353"/>
      <c r="F3244" s="354"/>
      <c r="G3244" s="353"/>
      <c r="H3244" s="353"/>
      <c r="I3244" s="357"/>
      <c r="J3244" s="356"/>
      <c r="K3244" s="356"/>
      <c r="L3244" s="357"/>
      <c r="M3244" s="356"/>
      <c r="N3244" s="374"/>
      <c r="O3244" s="319"/>
      <c r="P3244" s="319"/>
      <c r="Q3244" s="320"/>
    </row>
    <row r="3245" spans="1:17" hidden="1" x14ac:dyDescent="0.2">
      <c r="A3245" s="366"/>
      <c r="B3245" s="351"/>
      <c r="C3245" s="375"/>
      <c r="D3245" s="353"/>
      <c r="E3245" s="353"/>
      <c r="F3245" s="354"/>
      <c r="G3245" s="353"/>
      <c r="H3245" s="353"/>
      <c r="I3245" s="357"/>
      <c r="J3245" s="356"/>
      <c r="K3245" s="356"/>
      <c r="L3245" s="357"/>
      <c r="M3245" s="356"/>
      <c r="N3245" s="374"/>
      <c r="O3245" s="319"/>
      <c r="P3245" s="319"/>
      <c r="Q3245" s="320"/>
    </row>
    <row r="3246" spans="1:17" hidden="1" x14ac:dyDescent="0.2">
      <c r="A3246" s="366"/>
      <c r="B3246" s="351"/>
      <c r="C3246" s="375"/>
      <c r="D3246" s="353"/>
      <c r="E3246" s="353"/>
      <c r="F3246" s="354"/>
      <c r="G3246" s="353"/>
      <c r="H3246" s="353"/>
      <c r="I3246" s="357"/>
      <c r="J3246" s="356"/>
      <c r="K3246" s="356"/>
      <c r="L3246" s="357"/>
      <c r="M3246" s="356"/>
      <c r="N3246" s="374"/>
      <c r="O3246" s="319"/>
      <c r="P3246" s="319"/>
      <c r="Q3246" s="320"/>
    </row>
    <row r="3247" spans="1:17" hidden="1" x14ac:dyDescent="0.2">
      <c r="A3247" s="366"/>
      <c r="B3247" s="351"/>
      <c r="C3247" s="375"/>
      <c r="D3247" s="353"/>
      <c r="E3247" s="353"/>
      <c r="F3247" s="354"/>
      <c r="G3247" s="353"/>
      <c r="H3247" s="353"/>
      <c r="I3247" s="357"/>
      <c r="J3247" s="356"/>
      <c r="K3247" s="356"/>
      <c r="L3247" s="357"/>
      <c r="M3247" s="356"/>
      <c r="N3247" s="374"/>
      <c r="O3247" s="319"/>
      <c r="P3247" s="319"/>
      <c r="Q3247" s="320"/>
    </row>
    <row r="3248" spans="1:17" hidden="1" x14ac:dyDescent="0.2">
      <c r="A3248" s="366"/>
      <c r="B3248" s="351"/>
      <c r="C3248" s="375"/>
      <c r="D3248" s="353"/>
      <c r="E3248" s="353"/>
      <c r="F3248" s="354"/>
      <c r="G3248" s="353"/>
      <c r="H3248" s="353"/>
      <c r="I3248" s="357"/>
      <c r="J3248" s="356"/>
      <c r="K3248" s="356"/>
      <c r="L3248" s="357"/>
      <c r="M3248" s="356"/>
      <c r="N3248" s="374"/>
      <c r="O3248" s="319"/>
      <c r="P3248" s="319"/>
      <c r="Q3248" s="320"/>
    </row>
    <row r="3249" spans="1:17" hidden="1" x14ac:dyDescent="0.2">
      <c r="A3249" s="366"/>
      <c r="B3249" s="351"/>
      <c r="C3249" s="375"/>
      <c r="D3249" s="353"/>
      <c r="E3249" s="353"/>
      <c r="F3249" s="354"/>
      <c r="G3249" s="353"/>
      <c r="H3249" s="353"/>
      <c r="I3249" s="357"/>
      <c r="J3249" s="356"/>
      <c r="K3249" s="356"/>
      <c r="L3249" s="357"/>
      <c r="M3249" s="356"/>
      <c r="N3249" s="374"/>
      <c r="O3249" s="319"/>
      <c r="P3249" s="319"/>
      <c r="Q3249" s="320"/>
    </row>
    <row r="3250" spans="1:17" hidden="1" x14ac:dyDescent="0.2">
      <c r="A3250" s="366"/>
      <c r="B3250" s="351"/>
      <c r="C3250" s="375"/>
      <c r="D3250" s="353"/>
      <c r="E3250" s="353"/>
      <c r="F3250" s="354"/>
      <c r="G3250" s="353"/>
      <c r="H3250" s="353"/>
      <c r="I3250" s="357"/>
      <c r="J3250" s="356"/>
      <c r="K3250" s="356"/>
      <c r="L3250" s="357"/>
      <c r="M3250" s="356"/>
      <c r="N3250" s="374"/>
      <c r="O3250" s="319"/>
      <c r="P3250" s="319"/>
      <c r="Q3250" s="320"/>
    </row>
    <row r="3251" spans="1:17" hidden="1" x14ac:dyDescent="0.2">
      <c r="A3251" s="366"/>
      <c r="B3251" s="351"/>
      <c r="C3251" s="375"/>
      <c r="D3251" s="353"/>
      <c r="E3251" s="353"/>
      <c r="F3251" s="354"/>
      <c r="G3251" s="353"/>
      <c r="H3251" s="353"/>
      <c r="I3251" s="357"/>
      <c r="J3251" s="356"/>
      <c r="K3251" s="356"/>
      <c r="L3251" s="357"/>
      <c r="M3251" s="356"/>
      <c r="N3251" s="374"/>
      <c r="O3251" s="319"/>
      <c r="P3251" s="319"/>
      <c r="Q3251" s="320"/>
    </row>
    <row r="3252" spans="1:17" hidden="1" x14ac:dyDescent="0.2">
      <c r="A3252" s="366"/>
      <c r="B3252" s="351"/>
      <c r="C3252" s="375"/>
      <c r="D3252" s="353"/>
      <c r="E3252" s="353"/>
      <c r="F3252" s="354"/>
      <c r="G3252" s="353"/>
      <c r="H3252" s="353"/>
      <c r="I3252" s="357"/>
      <c r="J3252" s="356"/>
      <c r="K3252" s="356"/>
      <c r="L3252" s="357"/>
      <c r="M3252" s="356"/>
      <c r="N3252" s="374"/>
      <c r="O3252" s="319"/>
      <c r="P3252" s="319"/>
      <c r="Q3252" s="320"/>
    </row>
    <row r="3253" spans="1:17" hidden="1" x14ac:dyDescent="0.2">
      <c r="A3253" s="366"/>
      <c r="B3253" s="351"/>
      <c r="C3253" s="375"/>
      <c r="D3253" s="353"/>
      <c r="E3253" s="353"/>
      <c r="F3253" s="354"/>
      <c r="G3253" s="353"/>
      <c r="H3253" s="353"/>
      <c r="I3253" s="357"/>
      <c r="J3253" s="356"/>
      <c r="K3253" s="356"/>
      <c r="L3253" s="357"/>
      <c r="M3253" s="356"/>
      <c r="N3253" s="374"/>
      <c r="O3253" s="319"/>
      <c r="P3253" s="319"/>
      <c r="Q3253" s="320"/>
    </row>
    <row r="3254" spans="1:17" hidden="1" x14ac:dyDescent="0.2">
      <c r="A3254" s="366"/>
      <c r="B3254" s="351"/>
      <c r="C3254" s="375"/>
      <c r="D3254" s="353"/>
      <c r="E3254" s="353"/>
      <c r="F3254" s="354"/>
      <c r="G3254" s="353"/>
      <c r="H3254" s="353"/>
      <c r="I3254" s="357"/>
      <c r="J3254" s="356"/>
      <c r="K3254" s="356"/>
      <c r="L3254" s="357"/>
      <c r="M3254" s="356"/>
      <c r="N3254" s="374"/>
      <c r="O3254" s="319"/>
      <c r="P3254" s="319"/>
      <c r="Q3254" s="320"/>
    </row>
    <row r="3255" spans="1:17" hidden="1" x14ac:dyDescent="0.2">
      <c r="A3255" s="366"/>
      <c r="B3255" s="351"/>
      <c r="C3255" s="375"/>
      <c r="D3255" s="353"/>
      <c r="E3255" s="353"/>
      <c r="F3255" s="354"/>
      <c r="G3255" s="353"/>
      <c r="H3255" s="353"/>
      <c r="I3255" s="357"/>
      <c r="J3255" s="356"/>
      <c r="K3255" s="356"/>
      <c r="L3255" s="357"/>
      <c r="M3255" s="356"/>
      <c r="N3255" s="374"/>
      <c r="O3255" s="319"/>
      <c r="P3255" s="319"/>
      <c r="Q3255" s="320"/>
    </row>
    <row r="3256" spans="1:17" hidden="1" x14ac:dyDescent="0.2">
      <c r="A3256" s="366" t="str">
        <f t="shared" si="199"/>
        <v/>
      </c>
      <c r="B3256" s="351"/>
      <c r="C3256" s="375"/>
      <c r="D3256" s="353"/>
      <c r="E3256" s="353"/>
      <c r="F3256" s="354"/>
      <c r="G3256" s="353"/>
      <c r="H3256" s="353"/>
      <c r="I3256" s="357"/>
      <c r="J3256" s="356"/>
      <c r="K3256" s="356"/>
      <c r="L3256" s="357"/>
      <c r="M3256" s="356"/>
      <c r="N3256" s="374"/>
      <c r="O3256" s="70">
        <f t="shared" si="201"/>
        <v>0</v>
      </c>
      <c r="P3256" s="70">
        <f t="shared" si="202"/>
        <v>0</v>
      </c>
      <c r="Q3256" s="92" t="str">
        <f t="shared" si="200"/>
        <v/>
      </c>
    </row>
    <row r="3257" spans="1:17" hidden="1" x14ac:dyDescent="0.2">
      <c r="A3257" s="366" t="str">
        <f t="shared" si="199"/>
        <v/>
      </c>
      <c r="B3257" s="351"/>
      <c r="C3257" s="375"/>
      <c r="D3257" s="353"/>
      <c r="E3257" s="353"/>
      <c r="F3257" s="354"/>
      <c r="G3257" s="353"/>
      <c r="H3257" s="353"/>
      <c r="I3257" s="357"/>
      <c r="J3257" s="356"/>
      <c r="K3257" s="356"/>
      <c r="L3257" s="357"/>
      <c r="M3257" s="356"/>
      <c r="N3257" s="374"/>
      <c r="O3257" s="70">
        <f t="shared" si="201"/>
        <v>0</v>
      </c>
      <c r="P3257" s="70">
        <f t="shared" si="202"/>
        <v>0</v>
      </c>
      <c r="Q3257" s="92" t="str">
        <f t="shared" si="200"/>
        <v/>
      </c>
    </row>
    <row r="3258" spans="1:17" hidden="1" x14ac:dyDescent="0.2">
      <c r="A3258" s="366" t="str">
        <f t="shared" si="199"/>
        <v/>
      </c>
      <c r="B3258" s="351"/>
      <c r="C3258" s="375"/>
      <c r="D3258" s="353"/>
      <c r="E3258" s="353"/>
      <c r="F3258" s="354"/>
      <c r="G3258" s="353"/>
      <c r="H3258" s="353"/>
      <c r="I3258" s="357"/>
      <c r="J3258" s="356"/>
      <c r="K3258" s="356"/>
      <c r="L3258" s="357"/>
      <c r="M3258" s="356"/>
      <c r="N3258" s="374"/>
      <c r="O3258" s="70">
        <f t="shared" si="201"/>
        <v>0</v>
      </c>
      <c r="P3258" s="70">
        <f t="shared" si="202"/>
        <v>0</v>
      </c>
      <c r="Q3258" s="135" t="str">
        <f t="shared" si="200"/>
        <v/>
      </c>
    </row>
    <row r="3259" spans="1:17" hidden="1" x14ac:dyDescent="0.2">
      <c r="A3259" s="366" t="str">
        <f t="shared" si="199"/>
        <v/>
      </c>
      <c r="B3259" s="351"/>
      <c r="C3259" s="375"/>
      <c r="D3259" s="353"/>
      <c r="E3259" s="353"/>
      <c r="F3259" s="354"/>
      <c r="G3259" s="353"/>
      <c r="H3259" s="353"/>
      <c r="I3259" s="357"/>
      <c r="J3259" s="356"/>
      <c r="K3259" s="356"/>
      <c r="L3259" s="357"/>
      <c r="M3259" s="356"/>
      <c r="N3259" s="374"/>
      <c r="O3259" s="319">
        <f t="shared" si="201"/>
        <v>0</v>
      </c>
      <c r="P3259" s="319">
        <f t="shared" si="202"/>
        <v>0</v>
      </c>
      <c r="Q3259" s="320" t="str">
        <f t="shared" si="200"/>
        <v/>
      </c>
    </row>
    <row r="3260" spans="1:17" hidden="1" x14ac:dyDescent="0.2">
      <c r="A3260" s="366" t="str">
        <f t="shared" si="199"/>
        <v/>
      </c>
      <c r="B3260" s="351"/>
      <c r="C3260" s="375"/>
      <c r="D3260" s="353"/>
      <c r="E3260" s="353"/>
      <c r="F3260" s="354"/>
      <c r="G3260" s="353"/>
      <c r="H3260" s="353"/>
      <c r="I3260" s="357"/>
      <c r="J3260" s="356"/>
      <c r="K3260" s="356"/>
      <c r="L3260" s="357"/>
      <c r="M3260" s="356"/>
      <c r="N3260" s="374"/>
      <c r="O3260" s="70">
        <f t="shared" si="201"/>
        <v>0</v>
      </c>
      <c r="P3260" s="70">
        <f t="shared" si="202"/>
        <v>0</v>
      </c>
      <c r="Q3260" s="92" t="str">
        <f t="shared" si="200"/>
        <v/>
      </c>
    </row>
    <row r="3261" spans="1:17" hidden="1" x14ac:dyDescent="0.2">
      <c r="A3261" s="366" t="str">
        <f t="shared" si="199"/>
        <v/>
      </c>
      <c r="B3261" s="351"/>
      <c r="C3261" s="375"/>
      <c r="D3261" s="353"/>
      <c r="E3261" s="353"/>
      <c r="F3261" s="354"/>
      <c r="G3261" s="353"/>
      <c r="H3261" s="353"/>
      <c r="I3261" s="357"/>
      <c r="J3261" s="356"/>
      <c r="K3261" s="356"/>
      <c r="L3261" s="357"/>
      <c r="M3261" s="356"/>
      <c r="N3261" s="374"/>
      <c r="O3261" s="70">
        <f t="shared" si="201"/>
        <v>0</v>
      </c>
      <c r="P3261" s="70">
        <f t="shared" si="202"/>
        <v>0</v>
      </c>
      <c r="Q3261" s="92" t="str">
        <f t="shared" si="200"/>
        <v/>
      </c>
    </row>
    <row r="3262" spans="1:17" hidden="1" x14ac:dyDescent="0.2">
      <c r="A3262" s="366" t="str">
        <f t="shared" si="199"/>
        <v/>
      </c>
      <c r="B3262" s="351"/>
      <c r="C3262" s="375"/>
      <c r="D3262" s="353"/>
      <c r="E3262" s="353"/>
      <c r="F3262" s="354"/>
      <c r="G3262" s="353"/>
      <c r="H3262" s="353"/>
      <c r="I3262" s="357"/>
      <c r="J3262" s="356"/>
      <c r="K3262" s="356"/>
      <c r="L3262" s="357"/>
      <c r="M3262" s="356"/>
      <c r="N3262" s="374"/>
      <c r="O3262" s="70">
        <f t="shared" si="201"/>
        <v>0</v>
      </c>
      <c r="P3262" s="70">
        <f t="shared" si="202"/>
        <v>0</v>
      </c>
      <c r="Q3262" s="135" t="str">
        <f t="shared" si="200"/>
        <v/>
      </c>
    </row>
    <row r="3263" spans="1:17" hidden="1" x14ac:dyDescent="0.2">
      <c r="A3263" s="366" t="str">
        <f t="shared" si="199"/>
        <v/>
      </c>
      <c r="B3263" s="351"/>
      <c r="C3263" s="375"/>
      <c r="D3263" s="353"/>
      <c r="E3263" s="353"/>
      <c r="F3263" s="354"/>
      <c r="G3263" s="353"/>
      <c r="H3263" s="353"/>
      <c r="I3263" s="357"/>
      <c r="J3263" s="356"/>
      <c r="K3263" s="356"/>
      <c r="L3263" s="357"/>
      <c r="M3263" s="356"/>
      <c r="N3263" s="374"/>
      <c r="O3263" s="319">
        <f t="shared" si="201"/>
        <v>0</v>
      </c>
      <c r="P3263" s="319">
        <f t="shared" si="202"/>
        <v>0</v>
      </c>
      <c r="Q3263" s="320" t="str">
        <f t="shared" si="200"/>
        <v/>
      </c>
    </row>
    <row r="3264" spans="1:17" hidden="1" x14ac:dyDescent="0.2">
      <c r="A3264" s="366" t="str">
        <f t="shared" si="199"/>
        <v/>
      </c>
      <c r="B3264" s="351"/>
      <c r="C3264" s="375"/>
      <c r="D3264" s="353"/>
      <c r="E3264" s="353"/>
      <c r="F3264" s="354"/>
      <c r="G3264" s="353"/>
      <c r="H3264" s="353"/>
      <c r="I3264" s="357"/>
      <c r="J3264" s="356"/>
      <c r="K3264" s="356"/>
      <c r="L3264" s="357"/>
      <c r="M3264" s="356"/>
      <c r="N3264" s="374"/>
      <c r="O3264" s="70">
        <f t="shared" si="201"/>
        <v>0</v>
      </c>
      <c r="P3264" s="70">
        <f t="shared" si="202"/>
        <v>0</v>
      </c>
      <c r="Q3264" s="92" t="str">
        <f t="shared" si="200"/>
        <v/>
      </c>
    </row>
    <row r="3265" spans="1:17" hidden="1" x14ac:dyDescent="0.2">
      <c r="A3265" s="366" t="str">
        <f t="shared" si="199"/>
        <v/>
      </c>
      <c r="B3265" s="351"/>
      <c r="C3265" s="375"/>
      <c r="D3265" s="353"/>
      <c r="E3265" s="353"/>
      <c r="F3265" s="354"/>
      <c r="G3265" s="353"/>
      <c r="H3265" s="353"/>
      <c r="I3265" s="357"/>
      <c r="J3265" s="356"/>
      <c r="K3265" s="356"/>
      <c r="L3265" s="357"/>
      <c r="M3265" s="356"/>
      <c r="N3265" s="374"/>
      <c r="O3265" s="70">
        <f t="shared" si="201"/>
        <v>0</v>
      </c>
      <c r="P3265" s="70">
        <f t="shared" si="202"/>
        <v>0</v>
      </c>
      <c r="Q3265" s="92" t="str">
        <f t="shared" si="200"/>
        <v/>
      </c>
    </row>
    <row r="3266" spans="1:17" hidden="1" x14ac:dyDescent="0.2">
      <c r="A3266" s="366" t="str">
        <f t="shared" si="199"/>
        <v/>
      </c>
      <c r="B3266" s="351"/>
      <c r="C3266" s="375"/>
      <c r="D3266" s="353"/>
      <c r="E3266" s="353"/>
      <c r="F3266" s="354"/>
      <c r="G3266" s="353"/>
      <c r="H3266" s="353"/>
      <c r="I3266" s="357"/>
      <c r="J3266" s="356"/>
      <c r="K3266" s="356"/>
      <c r="L3266" s="357"/>
      <c r="M3266" s="356"/>
      <c r="N3266" s="374"/>
      <c r="O3266" s="70">
        <f t="shared" si="201"/>
        <v>0</v>
      </c>
      <c r="P3266" s="70">
        <f t="shared" si="202"/>
        <v>0</v>
      </c>
      <c r="Q3266" s="135" t="str">
        <f t="shared" si="200"/>
        <v/>
      </c>
    </row>
    <row r="3267" spans="1:17" hidden="1" x14ac:dyDescent="0.2">
      <c r="A3267" s="366"/>
      <c r="B3267" s="351"/>
      <c r="C3267" s="375"/>
      <c r="D3267" s="353"/>
      <c r="E3267" s="353"/>
      <c r="F3267" s="354"/>
      <c r="G3267" s="353"/>
      <c r="H3267" s="353"/>
      <c r="I3267" s="357"/>
      <c r="J3267" s="356"/>
      <c r="K3267" s="356"/>
      <c r="L3267" s="357"/>
      <c r="M3267" s="356"/>
      <c r="N3267" s="374"/>
      <c r="O3267" s="70"/>
      <c r="P3267" s="70"/>
      <c r="Q3267" s="135"/>
    </row>
    <row r="3268" spans="1:17" hidden="1" x14ac:dyDescent="0.2">
      <c r="A3268" s="366"/>
      <c r="B3268" s="351"/>
      <c r="C3268" s="375"/>
      <c r="D3268" s="353"/>
      <c r="E3268" s="353"/>
      <c r="F3268" s="354"/>
      <c r="G3268" s="353"/>
      <c r="H3268" s="353"/>
      <c r="I3268" s="357"/>
      <c r="J3268" s="356"/>
      <c r="K3268" s="356"/>
      <c r="L3268" s="357"/>
      <c r="M3268" s="356"/>
      <c r="N3268" s="374"/>
      <c r="O3268" s="70"/>
      <c r="P3268" s="70"/>
      <c r="Q3268" s="135"/>
    </row>
    <row r="3269" spans="1:17" hidden="1" x14ac:dyDescent="0.2">
      <c r="A3269" s="366"/>
      <c r="B3269" s="351"/>
      <c r="C3269" s="375"/>
      <c r="D3269" s="353"/>
      <c r="E3269" s="353"/>
      <c r="F3269" s="354"/>
      <c r="G3269" s="353"/>
      <c r="H3269" s="353"/>
      <c r="I3269" s="357"/>
      <c r="J3269" s="356"/>
      <c r="K3269" s="356"/>
      <c r="L3269" s="357"/>
      <c r="M3269" s="356"/>
      <c r="N3269" s="374"/>
      <c r="O3269" s="70"/>
      <c r="P3269" s="70"/>
      <c r="Q3269" s="135"/>
    </row>
    <row r="3270" spans="1:17" hidden="1" x14ac:dyDescent="0.2">
      <c r="A3270" s="366"/>
      <c r="B3270" s="351"/>
      <c r="C3270" s="375"/>
      <c r="D3270" s="353"/>
      <c r="E3270" s="353"/>
      <c r="F3270" s="354"/>
      <c r="G3270" s="353"/>
      <c r="H3270" s="353"/>
      <c r="I3270" s="357"/>
      <c r="J3270" s="356"/>
      <c r="K3270" s="356"/>
      <c r="L3270" s="357"/>
      <c r="M3270" s="356"/>
      <c r="N3270" s="374"/>
      <c r="O3270" s="70"/>
      <c r="P3270" s="70"/>
      <c r="Q3270" s="135"/>
    </row>
    <row r="3271" spans="1:17" hidden="1" x14ac:dyDescent="0.2">
      <c r="A3271" s="366"/>
      <c r="B3271" s="351"/>
      <c r="C3271" s="375"/>
      <c r="D3271" s="353"/>
      <c r="E3271" s="353"/>
      <c r="F3271" s="354"/>
      <c r="G3271" s="353"/>
      <c r="H3271" s="353"/>
      <c r="I3271" s="357"/>
      <c r="J3271" s="356"/>
      <c r="K3271" s="356"/>
      <c r="L3271" s="357"/>
      <c r="M3271" s="356"/>
      <c r="N3271" s="374"/>
      <c r="O3271" s="70"/>
      <c r="P3271" s="70"/>
      <c r="Q3271" s="135"/>
    </row>
    <row r="3272" spans="1:17" hidden="1" x14ac:dyDescent="0.2">
      <c r="A3272" s="366"/>
      <c r="B3272" s="351"/>
      <c r="C3272" s="375"/>
      <c r="D3272" s="353"/>
      <c r="E3272" s="353"/>
      <c r="F3272" s="354"/>
      <c r="G3272" s="353"/>
      <c r="H3272" s="353"/>
      <c r="I3272" s="357"/>
      <c r="J3272" s="356"/>
      <c r="K3272" s="356"/>
      <c r="L3272" s="357"/>
      <c r="M3272" s="356"/>
      <c r="N3272" s="374"/>
      <c r="O3272" s="70"/>
      <c r="P3272" s="70"/>
      <c r="Q3272" s="135"/>
    </row>
    <row r="3273" spans="1:17" hidden="1" x14ac:dyDescent="0.2">
      <c r="A3273" s="366"/>
      <c r="B3273" s="351"/>
      <c r="C3273" s="375"/>
      <c r="D3273" s="353"/>
      <c r="E3273" s="353"/>
      <c r="F3273" s="354"/>
      <c r="G3273" s="353"/>
      <c r="H3273" s="353"/>
      <c r="I3273" s="357"/>
      <c r="J3273" s="356"/>
      <c r="K3273" s="356"/>
      <c r="L3273" s="357"/>
      <c r="M3273" s="356"/>
      <c r="N3273" s="374"/>
      <c r="O3273" s="70"/>
      <c r="P3273" s="70"/>
      <c r="Q3273" s="135"/>
    </row>
    <row r="3274" spans="1:17" hidden="1" x14ac:dyDescent="0.2">
      <c r="A3274" s="366"/>
      <c r="B3274" s="351"/>
      <c r="C3274" s="375"/>
      <c r="D3274" s="353"/>
      <c r="E3274" s="353"/>
      <c r="F3274" s="354"/>
      <c r="G3274" s="353"/>
      <c r="H3274" s="353"/>
      <c r="I3274" s="357"/>
      <c r="J3274" s="356"/>
      <c r="K3274" s="356"/>
      <c r="L3274" s="357"/>
      <c r="M3274" s="356"/>
      <c r="N3274" s="374"/>
      <c r="O3274" s="70"/>
      <c r="P3274" s="70"/>
      <c r="Q3274" s="135"/>
    </row>
    <row r="3275" spans="1:17" hidden="1" x14ac:dyDescent="0.2">
      <c r="A3275" s="366"/>
      <c r="B3275" s="351"/>
      <c r="C3275" s="375"/>
      <c r="D3275" s="353"/>
      <c r="E3275" s="353"/>
      <c r="F3275" s="354"/>
      <c r="G3275" s="353"/>
      <c r="H3275" s="353"/>
      <c r="I3275" s="357"/>
      <c r="J3275" s="356"/>
      <c r="K3275" s="356"/>
      <c r="L3275" s="357"/>
      <c r="M3275" s="356"/>
      <c r="N3275" s="374"/>
      <c r="O3275" s="70"/>
      <c r="P3275" s="70"/>
      <c r="Q3275" s="135"/>
    </row>
    <row r="3276" spans="1:17" hidden="1" x14ac:dyDescent="0.2">
      <c r="A3276" s="366"/>
      <c r="B3276" s="351"/>
      <c r="C3276" s="375"/>
      <c r="D3276" s="353"/>
      <c r="E3276" s="353"/>
      <c r="F3276" s="354"/>
      <c r="G3276" s="353"/>
      <c r="H3276" s="353"/>
      <c r="I3276" s="357"/>
      <c r="J3276" s="356"/>
      <c r="K3276" s="356"/>
      <c r="L3276" s="357"/>
      <c r="M3276" s="356"/>
      <c r="N3276" s="374"/>
      <c r="O3276" s="70"/>
      <c r="P3276" s="70"/>
      <c r="Q3276" s="135"/>
    </row>
    <row r="3277" spans="1:17" hidden="1" x14ac:dyDescent="0.2">
      <c r="A3277" s="366"/>
      <c r="B3277" s="351"/>
      <c r="C3277" s="375"/>
      <c r="D3277" s="353"/>
      <c r="E3277" s="353"/>
      <c r="F3277" s="354"/>
      <c r="G3277" s="353"/>
      <c r="H3277" s="353"/>
      <c r="I3277" s="357"/>
      <c r="J3277" s="356"/>
      <c r="K3277" s="356"/>
      <c r="L3277" s="357"/>
      <c r="M3277" s="356"/>
      <c r="N3277" s="374"/>
      <c r="O3277" s="70"/>
      <c r="P3277" s="70"/>
      <c r="Q3277" s="135"/>
    </row>
    <row r="3278" spans="1:17" hidden="1" x14ac:dyDescent="0.2">
      <c r="A3278" s="366"/>
      <c r="B3278" s="351"/>
      <c r="C3278" s="375"/>
      <c r="D3278" s="353"/>
      <c r="E3278" s="353"/>
      <c r="F3278" s="354"/>
      <c r="G3278" s="353"/>
      <c r="H3278" s="353"/>
      <c r="I3278" s="357"/>
      <c r="J3278" s="356"/>
      <c r="K3278" s="356"/>
      <c r="L3278" s="357"/>
      <c r="M3278" s="356"/>
      <c r="N3278" s="374"/>
      <c r="O3278" s="70"/>
      <c r="P3278" s="70"/>
      <c r="Q3278" s="135"/>
    </row>
    <row r="3279" spans="1:17" hidden="1" x14ac:dyDescent="0.2">
      <c r="A3279" s="366"/>
      <c r="B3279" s="351"/>
      <c r="C3279" s="375"/>
      <c r="D3279" s="353"/>
      <c r="E3279" s="353"/>
      <c r="F3279" s="354"/>
      <c r="G3279" s="353"/>
      <c r="H3279" s="353"/>
      <c r="I3279" s="357"/>
      <c r="J3279" s="356"/>
      <c r="K3279" s="356"/>
      <c r="L3279" s="357"/>
      <c r="M3279" s="356"/>
      <c r="N3279" s="374"/>
      <c r="O3279" s="70"/>
      <c r="P3279" s="70"/>
      <c r="Q3279" s="135"/>
    </row>
    <row r="3280" spans="1:17" hidden="1" x14ac:dyDescent="0.2">
      <c r="A3280" s="366"/>
      <c r="B3280" s="351"/>
      <c r="C3280" s="375"/>
      <c r="D3280" s="353"/>
      <c r="E3280" s="353"/>
      <c r="F3280" s="354"/>
      <c r="G3280" s="353"/>
      <c r="H3280" s="353"/>
      <c r="I3280" s="357"/>
      <c r="J3280" s="356"/>
      <c r="K3280" s="356"/>
      <c r="L3280" s="357"/>
      <c r="M3280" s="356"/>
      <c r="N3280" s="374"/>
      <c r="O3280" s="70"/>
      <c r="P3280" s="70"/>
      <c r="Q3280" s="135"/>
    </row>
    <row r="3281" spans="1:17" hidden="1" x14ac:dyDescent="0.2">
      <c r="A3281" s="366"/>
      <c r="B3281" s="351"/>
      <c r="C3281" s="375"/>
      <c r="D3281" s="353"/>
      <c r="E3281" s="353"/>
      <c r="F3281" s="354"/>
      <c r="G3281" s="353"/>
      <c r="H3281" s="353"/>
      <c r="I3281" s="357"/>
      <c r="J3281" s="356"/>
      <c r="K3281" s="356"/>
      <c r="L3281" s="357"/>
      <c r="M3281" s="356"/>
      <c r="N3281" s="374"/>
      <c r="O3281" s="70"/>
      <c r="P3281" s="70"/>
      <c r="Q3281" s="135"/>
    </row>
    <row r="3282" spans="1:17" hidden="1" x14ac:dyDescent="0.2">
      <c r="A3282" s="366"/>
      <c r="B3282" s="351"/>
      <c r="C3282" s="375"/>
      <c r="D3282" s="353"/>
      <c r="E3282" s="353"/>
      <c r="F3282" s="354"/>
      <c r="G3282" s="353"/>
      <c r="H3282" s="353"/>
      <c r="I3282" s="357"/>
      <c r="J3282" s="356"/>
      <c r="K3282" s="356"/>
      <c r="L3282" s="357"/>
      <c r="M3282" s="356"/>
      <c r="N3282" s="374"/>
      <c r="O3282" s="70"/>
      <c r="P3282" s="70"/>
      <c r="Q3282" s="135"/>
    </row>
    <row r="3283" spans="1:17" hidden="1" x14ac:dyDescent="0.2">
      <c r="A3283" s="366"/>
      <c r="B3283" s="351"/>
      <c r="C3283" s="375"/>
      <c r="D3283" s="353"/>
      <c r="E3283" s="353"/>
      <c r="F3283" s="354"/>
      <c r="G3283" s="353"/>
      <c r="H3283" s="353"/>
      <c r="I3283" s="357"/>
      <c r="J3283" s="356"/>
      <c r="K3283" s="356"/>
      <c r="L3283" s="357"/>
      <c r="M3283" s="356"/>
      <c r="N3283" s="374"/>
      <c r="O3283" s="70"/>
      <c r="P3283" s="70"/>
      <c r="Q3283" s="135"/>
    </row>
    <row r="3284" spans="1:17" hidden="1" x14ac:dyDescent="0.2">
      <c r="A3284" s="366"/>
      <c r="B3284" s="351"/>
      <c r="C3284" s="375"/>
      <c r="D3284" s="353"/>
      <c r="E3284" s="353"/>
      <c r="F3284" s="354"/>
      <c r="G3284" s="353"/>
      <c r="H3284" s="353"/>
      <c r="I3284" s="357"/>
      <c r="J3284" s="356"/>
      <c r="K3284" s="356"/>
      <c r="L3284" s="357"/>
      <c r="M3284" s="356"/>
      <c r="N3284" s="374"/>
      <c r="O3284" s="70"/>
      <c r="P3284" s="70"/>
      <c r="Q3284" s="135"/>
    </row>
    <row r="3285" spans="1:17" hidden="1" x14ac:dyDescent="0.2">
      <c r="A3285" s="366"/>
      <c r="B3285" s="351"/>
      <c r="C3285" s="375"/>
      <c r="D3285" s="353"/>
      <c r="E3285" s="353"/>
      <c r="F3285" s="354"/>
      <c r="G3285" s="353"/>
      <c r="H3285" s="353"/>
      <c r="I3285" s="357"/>
      <c r="J3285" s="356"/>
      <c r="K3285" s="356"/>
      <c r="L3285" s="357"/>
      <c r="M3285" s="356"/>
      <c r="N3285" s="374"/>
      <c r="O3285" s="70"/>
      <c r="P3285" s="70"/>
      <c r="Q3285" s="135"/>
    </row>
    <row r="3286" spans="1:17" hidden="1" x14ac:dyDescent="0.2">
      <c r="A3286" s="366"/>
      <c r="B3286" s="351"/>
      <c r="C3286" s="375"/>
      <c r="D3286" s="353"/>
      <c r="E3286" s="353"/>
      <c r="F3286" s="354"/>
      <c r="G3286" s="353"/>
      <c r="H3286" s="353"/>
      <c r="I3286" s="357"/>
      <c r="J3286" s="356"/>
      <c r="K3286" s="356"/>
      <c r="L3286" s="357"/>
      <c r="M3286" s="356"/>
      <c r="N3286" s="374"/>
      <c r="O3286" s="70"/>
      <c r="P3286" s="70"/>
      <c r="Q3286" s="135"/>
    </row>
    <row r="3287" spans="1:17" hidden="1" x14ac:dyDescent="0.2">
      <c r="A3287" s="366"/>
      <c r="B3287" s="351"/>
      <c r="C3287" s="375"/>
      <c r="D3287" s="353"/>
      <c r="E3287" s="353"/>
      <c r="F3287" s="354"/>
      <c r="G3287" s="353"/>
      <c r="H3287" s="353"/>
      <c r="I3287" s="357"/>
      <c r="J3287" s="356"/>
      <c r="K3287" s="356"/>
      <c r="L3287" s="357"/>
      <c r="M3287" s="356"/>
      <c r="N3287" s="374"/>
      <c r="O3287" s="70"/>
      <c r="P3287" s="70"/>
      <c r="Q3287" s="135"/>
    </row>
    <row r="3288" spans="1:17" hidden="1" x14ac:dyDescent="0.2">
      <c r="A3288" s="366"/>
      <c r="B3288" s="351"/>
      <c r="C3288" s="375"/>
      <c r="D3288" s="353"/>
      <c r="E3288" s="353"/>
      <c r="F3288" s="354"/>
      <c r="G3288" s="353"/>
      <c r="H3288" s="353"/>
      <c r="I3288" s="357"/>
      <c r="J3288" s="356"/>
      <c r="K3288" s="356"/>
      <c r="L3288" s="357"/>
      <c r="M3288" s="356"/>
      <c r="N3288" s="374"/>
      <c r="O3288" s="70"/>
      <c r="P3288" s="70"/>
      <c r="Q3288" s="135"/>
    </row>
    <row r="3289" spans="1:17" hidden="1" x14ac:dyDescent="0.2">
      <c r="A3289" s="366"/>
      <c r="B3289" s="351"/>
      <c r="C3289" s="375"/>
      <c r="D3289" s="353"/>
      <c r="E3289" s="353"/>
      <c r="F3289" s="354"/>
      <c r="G3289" s="353"/>
      <c r="H3289" s="353"/>
      <c r="I3289" s="357"/>
      <c r="J3289" s="356"/>
      <c r="K3289" s="356"/>
      <c r="L3289" s="357"/>
      <c r="M3289" s="356"/>
      <c r="N3289" s="374"/>
      <c r="O3289" s="70"/>
      <c r="P3289" s="70"/>
      <c r="Q3289" s="135"/>
    </row>
    <row r="3290" spans="1:17" hidden="1" x14ac:dyDescent="0.2">
      <c r="A3290" s="366"/>
      <c r="B3290" s="351"/>
      <c r="C3290" s="375"/>
      <c r="D3290" s="353"/>
      <c r="E3290" s="353"/>
      <c r="F3290" s="354"/>
      <c r="G3290" s="353"/>
      <c r="H3290" s="353"/>
      <c r="I3290" s="357"/>
      <c r="J3290" s="356"/>
      <c r="K3290" s="356"/>
      <c r="L3290" s="357"/>
      <c r="M3290" s="356"/>
      <c r="N3290" s="374"/>
      <c r="O3290" s="70"/>
      <c r="P3290" s="70"/>
      <c r="Q3290" s="135"/>
    </row>
    <row r="3291" spans="1:17" hidden="1" x14ac:dyDescent="0.2">
      <c r="A3291" s="366"/>
      <c r="B3291" s="351"/>
      <c r="C3291" s="375"/>
      <c r="D3291" s="353"/>
      <c r="E3291" s="353"/>
      <c r="F3291" s="354"/>
      <c r="G3291" s="353"/>
      <c r="H3291" s="353"/>
      <c r="I3291" s="357"/>
      <c r="J3291" s="356"/>
      <c r="K3291" s="356"/>
      <c r="L3291" s="357"/>
      <c r="M3291" s="356"/>
      <c r="N3291" s="374"/>
      <c r="O3291" s="70"/>
      <c r="P3291" s="70"/>
      <c r="Q3291" s="135"/>
    </row>
    <row r="3292" spans="1:17" hidden="1" x14ac:dyDescent="0.2">
      <c r="A3292" s="366"/>
      <c r="B3292" s="351"/>
      <c r="C3292" s="375"/>
      <c r="D3292" s="353"/>
      <c r="E3292" s="353"/>
      <c r="F3292" s="354"/>
      <c r="G3292" s="353"/>
      <c r="H3292" s="353"/>
      <c r="I3292" s="357"/>
      <c r="J3292" s="356"/>
      <c r="K3292" s="356"/>
      <c r="L3292" s="357"/>
      <c r="M3292" s="356"/>
      <c r="N3292" s="374"/>
      <c r="O3292" s="70"/>
      <c r="P3292" s="70"/>
      <c r="Q3292" s="135"/>
    </row>
    <row r="3293" spans="1:17" hidden="1" x14ac:dyDescent="0.2">
      <c r="A3293" s="366"/>
      <c r="B3293" s="351"/>
      <c r="C3293" s="375"/>
      <c r="D3293" s="353"/>
      <c r="E3293" s="353"/>
      <c r="F3293" s="354"/>
      <c r="G3293" s="353"/>
      <c r="H3293" s="353"/>
      <c r="I3293" s="357"/>
      <c r="J3293" s="356"/>
      <c r="K3293" s="356"/>
      <c r="L3293" s="357"/>
      <c r="M3293" s="356"/>
      <c r="N3293" s="374"/>
      <c r="O3293" s="70"/>
      <c r="P3293" s="70"/>
      <c r="Q3293" s="135"/>
    </row>
    <row r="3294" spans="1:17" hidden="1" x14ac:dyDescent="0.2">
      <c r="A3294" s="366"/>
      <c r="B3294" s="351"/>
      <c r="C3294" s="375"/>
      <c r="D3294" s="353"/>
      <c r="E3294" s="353"/>
      <c r="F3294" s="354"/>
      <c r="G3294" s="353"/>
      <c r="H3294" s="353"/>
      <c r="I3294" s="357"/>
      <c r="J3294" s="356"/>
      <c r="K3294" s="356"/>
      <c r="L3294" s="357"/>
      <c r="M3294" s="356"/>
      <c r="N3294" s="374"/>
      <c r="O3294" s="70"/>
      <c r="P3294" s="70"/>
      <c r="Q3294" s="135"/>
    </row>
    <row r="3295" spans="1:17" hidden="1" x14ac:dyDescent="0.2">
      <c r="A3295" s="366"/>
      <c r="B3295" s="351"/>
      <c r="C3295" s="375"/>
      <c r="D3295" s="353"/>
      <c r="E3295" s="353"/>
      <c r="F3295" s="354"/>
      <c r="G3295" s="353"/>
      <c r="H3295" s="353"/>
      <c r="I3295" s="357"/>
      <c r="J3295" s="356"/>
      <c r="K3295" s="356"/>
      <c r="L3295" s="357"/>
      <c r="M3295" s="356"/>
      <c r="N3295" s="374"/>
      <c r="O3295" s="70"/>
      <c r="P3295" s="70"/>
      <c r="Q3295" s="135"/>
    </row>
    <row r="3296" spans="1:17" hidden="1" x14ac:dyDescent="0.2">
      <c r="A3296" s="366"/>
      <c r="B3296" s="351"/>
      <c r="C3296" s="375"/>
      <c r="D3296" s="353"/>
      <c r="E3296" s="353"/>
      <c r="F3296" s="354"/>
      <c r="G3296" s="353"/>
      <c r="H3296" s="353"/>
      <c r="I3296" s="357"/>
      <c r="J3296" s="356"/>
      <c r="K3296" s="356"/>
      <c r="L3296" s="357"/>
      <c r="M3296" s="356"/>
      <c r="N3296" s="374"/>
      <c r="O3296" s="70"/>
      <c r="P3296" s="70"/>
      <c r="Q3296" s="135"/>
    </row>
    <row r="3297" spans="1:17" hidden="1" x14ac:dyDescent="0.2">
      <c r="A3297" s="366"/>
      <c r="B3297" s="351"/>
      <c r="C3297" s="375"/>
      <c r="D3297" s="353"/>
      <c r="E3297" s="353"/>
      <c r="F3297" s="354"/>
      <c r="G3297" s="353"/>
      <c r="H3297" s="353"/>
      <c r="I3297" s="357"/>
      <c r="J3297" s="356"/>
      <c r="K3297" s="356"/>
      <c r="L3297" s="357"/>
      <c r="M3297" s="356"/>
      <c r="N3297" s="374"/>
      <c r="O3297" s="70"/>
      <c r="P3297" s="70"/>
      <c r="Q3297" s="135"/>
    </row>
    <row r="3298" spans="1:17" hidden="1" x14ac:dyDescent="0.2">
      <c r="A3298" s="366"/>
      <c r="B3298" s="351"/>
      <c r="C3298" s="375"/>
      <c r="D3298" s="353"/>
      <c r="E3298" s="353"/>
      <c r="F3298" s="354"/>
      <c r="G3298" s="353"/>
      <c r="H3298" s="353"/>
      <c r="I3298" s="357"/>
      <c r="J3298" s="356"/>
      <c r="K3298" s="356"/>
      <c r="L3298" s="357"/>
      <c r="M3298" s="356"/>
      <c r="N3298" s="374"/>
      <c r="O3298" s="70"/>
      <c r="P3298" s="70"/>
      <c r="Q3298" s="135"/>
    </row>
    <row r="3299" spans="1:17" hidden="1" x14ac:dyDescent="0.2">
      <c r="A3299" s="366"/>
      <c r="B3299" s="351"/>
      <c r="C3299" s="375"/>
      <c r="D3299" s="353"/>
      <c r="E3299" s="353"/>
      <c r="F3299" s="354"/>
      <c r="G3299" s="353"/>
      <c r="H3299" s="353"/>
      <c r="I3299" s="357"/>
      <c r="J3299" s="356"/>
      <c r="K3299" s="356"/>
      <c r="L3299" s="357"/>
      <c r="M3299" s="356"/>
      <c r="N3299" s="374"/>
      <c r="O3299" s="70"/>
      <c r="P3299" s="70"/>
      <c r="Q3299" s="135"/>
    </row>
    <row r="3300" spans="1:17" hidden="1" x14ac:dyDescent="0.2">
      <c r="A3300" s="366"/>
      <c r="B3300" s="351"/>
      <c r="C3300" s="375"/>
      <c r="D3300" s="353"/>
      <c r="E3300" s="353"/>
      <c r="F3300" s="354"/>
      <c r="G3300" s="353"/>
      <c r="H3300" s="353"/>
      <c r="I3300" s="357"/>
      <c r="J3300" s="356"/>
      <c r="K3300" s="356"/>
      <c r="L3300" s="357"/>
      <c r="M3300" s="356"/>
      <c r="N3300" s="374"/>
      <c r="O3300" s="70"/>
      <c r="P3300" s="70"/>
      <c r="Q3300" s="135"/>
    </row>
    <row r="3301" spans="1:17" hidden="1" x14ac:dyDescent="0.2">
      <c r="A3301" s="366"/>
      <c r="B3301" s="351"/>
      <c r="C3301" s="375"/>
      <c r="D3301" s="353"/>
      <c r="E3301" s="353"/>
      <c r="F3301" s="354"/>
      <c r="G3301" s="353"/>
      <c r="H3301" s="353"/>
      <c r="I3301" s="357"/>
      <c r="J3301" s="356"/>
      <c r="K3301" s="356"/>
      <c r="L3301" s="357"/>
      <c r="M3301" s="356"/>
      <c r="N3301" s="374"/>
      <c r="O3301" s="70"/>
      <c r="P3301" s="70"/>
      <c r="Q3301" s="135"/>
    </row>
    <row r="3302" spans="1:17" hidden="1" x14ac:dyDescent="0.2">
      <c r="A3302" s="366"/>
      <c r="B3302" s="351"/>
      <c r="C3302" s="375"/>
      <c r="D3302" s="353"/>
      <c r="E3302" s="353"/>
      <c r="F3302" s="354"/>
      <c r="G3302" s="353"/>
      <c r="H3302" s="353"/>
      <c r="I3302" s="357"/>
      <c r="J3302" s="356"/>
      <c r="K3302" s="356"/>
      <c r="L3302" s="357"/>
      <c r="M3302" s="356"/>
      <c r="N3302" s="374"/>
      <c r="O3302" s="70"/>
      <c r="P3302" s="70"/>
      <c r="Q3302" s="135"/>
    </row>
    <row r="3303" spans="1:17" hidden="1" x14ac:dyDescent="0.2">
      <c r="A3303" s="366"/>
      <c r="B3303" s="351"/>
      <c r="C3303" s="375"/>
      <c r="D3303" s="353"/>
      <c r="E3303" s="353"/>
      <c r="F3303" s="354"/>
      <c r="G3303" s="353"/>
      <c r="H3303" s="353"/>
      <c r="I3303" s="357"/>
      <c r="J3303" s="356"/>
      <c r="K3303" s="356"/>
      <c r="L3303" s="357"/>
      <c r="M3303" s="356"/>
      <c r="N3303" s="374"/>
      <c r="O3303" s="70"/>
      <c r="P3303" s="70"/>
      <c r="Q3303" s="135"/>
    </row>
    <row r="3304" spans="1:17" hidden="1" x14ac:dyDescent="0.2">
      <c r="A3304" s="366"/>
      <c r="B3304" s="351"/>
      <c r="C3304" s="375"/>
      <c r="D3304" s="353"/>
      <c r="E3304" s="353"/>
      <c r="F3304" s="354"/>
      <c r="G3304" s="353"/>
      <c r="H3304" s="353"/>
      <c r="I3304" s="357"/>
      <c r="J3304" s="356"/>
      <c r="K3304" s="356"/>
      <c r="L3304" s="357"/>
      <c r="M3304" s="356"/>
      <c r="N3304" s="374"/>
      <c r="O3304" s="70"/>
      <c r="P3304" s="70"/>
      <c r="Q3304" s="135"/>
    </row>
    <row r="3305" spans="1:17" hidden="1" x14ac:dyDescent="0.2">
      <c r="A3305" s="366"/>
      <c r="B3305" s="351"/>
      <c r="C3305" s="375"/>
      <c r="D3305" s="353"/>
      <c r="E3305" s="353"/>
      <c r="F3305" s="354"/>
      <c r="G3305" s="353"/>
      <c r="H3305" s="353"/>
      <c r="I3305" s="357"/>
      <c r="J3305" s="356"/>
      <c r="K3305" s="356"/>
      <c r="L3305" s="357"/>
      <c r="M3305" s="356"/>
      <c r="N3305" s="374"/>
      <c r="O3305" s="70"/>
      <c r="P3305" s="70"/>
      <c r="Q3305" s="135"/>
    </row>
    <row r="3306" spans="1:17" hidden="1" x14ac:dyDescent="0.2">
      <c r="A3306" s="366"/>
      <c r="B3306" s="351"/>
      <c r="C3306" s="375"/>
      <c r="D3306" s="353"/>
      <c r="E3306" s="353"/>
      <c r="F3306" s="354"/>
      <c r="G3306" s="353"/>
      <c r="H3306" s="353"/>
      <c r="I3306" s="357"/>
      <c r="J3306" s="356"/>
      <c r="K3306" s="356"/>
      <c r="L3306" s="357"/>
      <c r="M3306" s="356"/>
      <c r="N3306" s="374"/>
      <c r="O3306" s="70"/>
      <c r="P3306" s="70"/>
      <c r="Q3306" s="135"/>
    </row>
    <row r="3307" spans="1:17" hidden="1" x14ac:dyDescent="0.2">
      <c r="A3307" s="366"/>
      <c r="B3307" s="351"/>
      <c r="C3307" s="375"/>
      <c r="D3307" s="353"/>
      <c r="E3307" s="353"/>
      <c r="F3307" s="354"/>
      <c r="G3307" s="353"/>
      <c r="H3307" s="353"/>
      <c r="I3307" s="357"/>
      <c r="J3307" s="356"/>
      <c r="K3307" s="356"/>
      <c r="L3307" s="357"/>
      <c r="M3307" s="356"/>
      <c r="N3307" s="374"/>
      <c r="O3307" s="70"/>
      <c r="P3307" s="70"/>
      <c r="Q3307" s="135"/>
    </row>
    <row r="3308" spans="1:17" hidden="1" x14ac:dyDescent="0.2">
      <c r="A3308" s="366"/>
      <c r="B3308" s="351"/>
      <c r="C3308" s="375"/>
      <c r="D3308" s="353"/>
      <c r="E3308" s="353"/>
      <c r="F3308" s="354"/>
      <c r="G3308" s="353"/>
      <c r="H3308" s="353"/>
      <c r="I3308" s="357"/>
      <c r="J3308" s="356"/>
      <c r="K3308" s="356"/>
      <c r="L3308" s="357"/>
      <c r="M3308" s="356"/>
      <c r="N3308" s="374"/>
      <c r="O3308" s="70"/>
      <c r="P3308" s="70"/>
      <c r="Q3308" s="135"/>
    </row>
    <row r="3309" spans="1:17" hidden="1" x14ac:dyDescent="0.2">
      <c r="A3309" s="366"/>
      <c r="B3309" s="351"/>
      <c r="C3309" s="375"/>
      <c r="D3309" s="353"/>
      <c r="E3309" s="353"/>
      <c r="F3309" s="354"/>
      <c r="G3309" s="353"/>
      <c r="H3309" s="353"/>
      <c r="I3309" s="357"/>
      <c r="J3309" s="356"/>
      <c r="K3309" s="356"/>
      <c r="L3309" s="357"/>
      <c r="M3309" s="356"/>
      <c r="N3309" s="374"/>
      <c r="O3309" s="70"/>
      <c r="P3309" s="70"/>
      <c r="Q3309" s="135"/>
    </row>
    <row r="3310" spans="1:17" hidden="1" x14ac:dyDescent="0.2">
      <c r="A3310" s="366"/>
      <c r="B3310" s="351"/>
      <c r="C3310" s="375"/>
      <c r="D3310" s="353"/>
      <c r="E3310" s="353"/>
      <c r="F3310" s="354"/>
      <c r="G3310" s="353"/>
      <c r="H3310" s="353"/>
      <c r="I3310" s="357"/>
      <c r="J3310" s="356"/>
      <c r="K3310" s="356"/>
      <c r="L3310" s="357"/>
      <c r="M3310" s="356"/>
      <c r="N3310" s="374"/>
      <c r="O3310" s="70"/>
      <c r="P3310" s="70"/>
      <c r="Q3310" s="135"/>
    </row>
    <row r="3311" spans="1:17" hidden="1" x14ac:dyDescent="0.2">
      <c r="A3311" s="366"/>
      <c r="B3311" s="351"/>
      <c r="C3311" s="375"/>
      <c r="D3311" s="353"/>
      <c r="E3311" s="353"/>
      <c r="F3311" s="354"/>
      <c r="G3311" s="353"/>
      <c r="H3311" s="353"/>
      <c r="I3311" s="357"/>
      <c r="J3311" s="356"/>
      <c r="K3311" s="356"/>
      <c r="L3311" s="357"/>
      <c r="M3311" s="356"/>
      <c r="N3311" s="374"/>
      <c r="O3311" s="70"/>
      <c r="P3311" s="70"/>
      <c r="Q3311" s="135"/>
    </row>
    <row r="3312" spans="1:17" hidden="1" x14ac:dyDescent="0.2">
      <c r="A3312" s="366"/>
      <c r="B3312" s="351"/>
      <c r="C3312" s="375"/>
      <c r="D3312" s="353"/>
      <c r="E3312" s="353"/>
      <c r="F3312" s="354"/>
      <c r="G3312" s="353"/>
      <c r="H3312" s="353"/>
      <c r="I3312" s="357"/>
      <c r="J3312" s="356"/>
      <c r="K3312" s="356"/>
      <c r="L3312" s="357"/>
      <c r="M3312" s="356"/>
      <c r="N3312" s="374"/>
      <c r="O3312" s="70"/>
      <c r="P3312" s="70"/>
      <c r="Q3312" s="135"/>
    </row>
    <row r="3313" spans="1:17" hidden="1" x14ac:dyDescent="0.2">
      <c r="A3313" s="366"/>
      <c r="B3313" s="351"/>
      <c r="C3313" s="375"/>
      <c r="D3313" s="353"/>
      <c r="E3313" s="353"/>
      <c r="F3313" s="354"/>
      <c r="G3313" s="353"/>
      <c r="H3313" s="353"/>
      <c r="I3313" s="357"/>
      <c r="J3313" s="356"/>
      <c r="K3313" s="356"/>
      <c r="L3313" s="357"/>
      <c r="M3313" s="356"/>
      <c r="N3313" s="374"/>
      <c r="O3313" s="70"/>
      <c r="P3313" s="70"/>
      <c r="Q3313" s="135"/>
    </row>
    <row r="3314" spans="1:17" hidden="1" x14ac:dyDescent="0.2">
      <c r="A3314" s="366"/>
      <c r="B3314" s="351"/>
      <c r="C3314" s="375"/>
      <c r="D3314" s="353"/>
      <c r="E3314" s="353"/>
      <c r="F3314" s="354"/>
      <c r="G3314" s="353"/>
      <c r="H3314" s="353"/>
      <c r="I3314" s="357"/>
      <c r="J3314" s="356"/>
      <c r="K3314" s="356"/>
      <c r="L3314" s="357"/>
      <c r="M3314" s="356"/>
      <c r="N3314" s="374"/>
      <c r="O3314" s="70"/>
      <c r="P3314" s="70"/>
      <c r="Q3314" s="135"/>
    </row>
    <row r="3315" spans="1:17" hidden="1" x14ac:dyDescent="0.2">
      <c r="A3315" s="366"/>
      <c r="B3315" s="351"/>
      <c r="C3315" s="375"/>
      <c r="D3315" s="353"/>
      <c r="E3315" s="353"/>
      <c r="F3315" s="354"/>
      <c r="G3315" s="353"/>
      <c r="H3315" s="353"/>
      <c r="I3315" s="357"/>
      <c r="J3315" s="356"/>
      <c r="K3315" s="356"/>
      <c r="L3315" s="357"/>
      <c r="M3315" s="356"/>
      <c r="N3315" s="374"/>
      <c r="O3315" s="70"/>
      <c r="P3315" s="70"/>
      <c r="Q3315" s="135"/>
    </row>
    <row r="3316" spans="1:17" hidden="1" x14ac:dyDescent="0.2">
      <c r="A3316" s="366"/>
      <c r="B3316" s="351"/>
      <c r="C3316" s="375"/>
      <c r="D3316" s="353"/>
      <c r="E3316" s="353"/>
      <c r="F3316" s="354"/>
      <c r="G3316" s="353"/>
      <c r="H3316" s="353"/>
      <c r="I3316" s="357"/>
      <c r="J3316" s="356"/>
      <c r="K3316" s="356"/>
      <c r="L3316" s="357"/>
      <c r="M3316" s="356"/>
      <c r="N3316" s="374"/>
      <c r="O3316" s="70"/>
      <c r="P3316" s="70"/>
      <c r="Q3316" s="135"/>
    </row>
    <row r="3317" spans="1:17" hidden="1" x14ac:dyDescent="0.2">
      <c r="A3317" s="366"/>
      <c r="B3317" s="351"/>
      <c r="C3317" s="375"/>
      <c r="D3317" s="353"/>
      <c r="E3317" s="353"/>
      <c r="F3317" s="354"/>
      <c r="G3317" s="353"/>
      <c r="H3317" s="353"/>
      <c r="I3317" s="357"/>
      <c r="J3317" s="356"/>
      <c r="K3317" s="356"/>
      <c r="L3317" s="357"/>
      <c r="M3317" s="356"/>
      <c r="N3317" s="374"/>
      <c r="O3317" s="70"/>
      <c r="P3317" s="70"/>
      <c r="Q3317" s="135"/>
    </row>
    <row r="3318" spans="1:17" hidden="1" x14ac:dyDescent="0.2">
      <c r="A3318" s="366"/>
      <c r="B3318" s="351"/>
      <c r="C3318" s="375"/>
      <c r="D3318" s="353"/>
      <c r="E3318" s="353"/>
      <c r="F3318" s="354"/>
      <c r="G3318" s="353"/>
      <c r="H3318" s="353"/>
      <c r="I3318" s="357"/>
      <c r="J3318" s="356"/>
      <c r="K3318" s="356"/>
      <c r="L3318" s="357"/>
      <c r="M3318" s="356"/>
      <c r="N3318" s="374"/>
      <c r="O3318" s="70"/>
      <c r="P3318" s="70"/>
      <c r="Q3318" s="135"/>
    </row>
    <row r="3319" spans="1:17" hidden="1" x14ac:dyDescent="0.2">
      <c r="A3319" s="366"/>
      <c r="B3319" s="351"/>
      <c r="C3319" s="375"/>
      <c r="D3319" s="353"/>
      <c r="E3319" s="353"/>
      <c r="F3319" s="354"/>
      <c r="G3319" s="353"/>
      <c r="H3319" s="353"/>
      <c r="I3319" s="357"/>
      <c r="J3319" s="356"/>
      <c r="K3319" s="356"/>
      <c r="L3319" s="357"/>
      <c r="M3319" s="356"/>
      <c r="N3319" s="374"/>
      <c r="O3319" s="70"/>
      <c r="P3319" s="70"/>
      <c r="Q3319" s="135"/>
    </row>
    <row r="3320" spans="1:17" hidden="1" x14ac:dyDescent="0.2">
      <c r="A3320" s="366"/>
      <c r="B3320" s="351"/>
      <c r="C3320" s="375"/>
      <c r="D3320" s="353"/>
      <c r="E3320" s="353"/>
      <c r="F3320" s="354"/>
      <c r="G3320" s="353"/>
      <c r="H3320" s="353"/>
      <c r="I3320" s="357"/>
      <c r="J3320" s="356"/>
      <c r="K3320" s="356"/>
      <c r="L3320" s="357"/>
      <c r="M3320" s="356"/>
      <c r="N3320" s="374"/>
      <c r="O3320" s="70"/>
      <c r="P3320" s="70"/>
      <c r="Q3320" s="135"/>
    </row>
    <row r="3321" spans="1:17" hidden="1" x14ac:dyDescent="0.2">
      <c r="A3321" s="366"/>
      <c r="B3321" s="351"/>
      <c r="C3321" s="375"/>
      <c r="D3321" s="353"/>
      <c r="E3321" s="353"/>
      <c r="F3321" s="354"/>
      <c r="G3321" s="353"/>
      <c r="H3321" s="353"/>
      <c r="I3321" s="357"/>
      <c r="J3321" s="356"/>
      <c r="K3321" s="356"/>
      <c r="L3321" s="357"/>
      <c r="M3321" s="356"/>
      <c r="N3321" s="374"/>
      <c r="O3321" s="70"/>
      <c r="P3321" s="70"/>
      <c r="Q3321" s="135"/>
    </row>
    <row r="3322" spans="1:17" hidden="1" x14ac:dyDescent="0.2">
      <c r="A3322" s="366"/>
      <c r="B3322" s="351"/>
      <c r="C3322" s="375"/>
      <c r="D3322" s="353"/>
      <c r="E3322" s="353"/>
      <c r="F3322" s="354"/>
      <c r="G3322" s="353"/>
      <c r="H3322" s="353"/>
      <c r="I3322" s="357"/>
      <c r="J3322" s="356"/>
      <c r="K3322" s="356"/>
      <c r="L3322" s="357"/>
      <c r="M3322" s="356"/>
      <c r="N3322" s="374"/>
      <c r="O3322" s="70"/>
      <c r="P3322" s="70"/>
      <c r="Q3322" s="135"/>
    </row>
    <row r="3323" spans="1:17" hidden="1" x14ac:dyDescent="0.2">
      <c r="A3323" s="366"/>
      <c r="B3323" s="351"/>
      <c r="C3323" s="375"/>
      <c r="D3323" s="353"/>
      <c r="E3323" s="353"/>
      <c r="F3323" s="354"/>
      <c r="G3323" s="353"/>
      <c r="H3323" s="353"/>
      <c r="I3323" s="357"/>
      <c r="J3323" s="356"/>
      <c r="K3323" s="356"/>
      <c r="L3323" s="357"/>
      <c r="M3323" s="356"/>
      <c r="N3323" s="374"/>
      <c r="O3323" s="70"/>
      <c r="P3323" s="70"/>
      <c r="Q3323" s="135"/>
    </row>
    <row r="3324" spans="1:17" hidden="1" x14ac:dyDescent="0.2">
      <c r="A3324" s="366"/>
      <c r="B3324" s="351"/>
      <c r="C3324" s="375"/>
      <c r="D3324" s="353"/>
      <c r="E3324" s="353"/>
      <c r="F3324" s="354"/>
      <c r="G3324" s="353"/>
      <c r="H3324" s="353"/>
      <c r="I3324" s="357"/>
      <c r="J3324" s="356"/>
      <c r="K3324" s="356"/>
      <c r="L3324" s="357"/>
      <c r="M3324" s="356"/>
      <c r="N3324" s="374"/>
      <c r="O3324" s="70"/>
      <c r="P3324" s="70"/>
      <c r="Q3324" s="135"/>
    </row>
    <row r="3325" spans="1:17" hidden="1" x14ac:dyDescent="0.2">
      <c r="A3325" s="366"/>
      <c r="B3325" s="351"/>
      <c r="C3325" s="375"/>
      <c r="D3325" s="353"/>
      <c r="E3325" s="353"/>
      <c r="F3325" s="354"/>
      <c r="G3325" s="353"/>
      <c r="H3325" s="353"/>
      <c r="I3325" s="357"/>
      <c r="J3325" s="356"/>
      <c r="K3325" s="356"/>
      <c r="L3325" s="357"/>
      <c r="M3325" s="356"/>
      <c r="N3325" s="374"/>
      <c r="O3325" s="70"/>
      <c r="P3325" s="70"/>
      <c r="Q3325" s="135"/>
    </row>
    <row r="3326" spans="1:17" hidden="1" x14ac:dyDescent="0.2">
      <c r="A3326" s="366"/>
      <c r="B3326" s="351"/>
      <c r="C3326" s="375"/>
      <c r="D3326" s="353"/>
      <c r="E3326" s="353"/>
      <c r="F3326" s="354"/>
      <c r="G3326" s="353"/>
      <c r="H3326" s="353"/>
      <c r="I3326" s="357"/>
      <c r="J3326" s="356"/>
      <c r="K3326" s="356"/>
      <c r="L3326" s="357"/>
      <c r="M3326" s="356"/>
      <c r="N3326" s="374"/>
      <c r="O3326" s="70"/>
      <c r="P3326" s="70"/>
      <c r="Q3326" s="135"/>
    </row>
    <row r="3327" spans="1:17" hidden="1" x14ac:dyDescent="0.2">
      <c r="A3327" s="366"/>
      <c r="B3327" s="351"/>
      <c r="C3327" s="375"/>
      <c r="D3327" s="353"/>
      <c r="E3327" s="353"/>
      <c r="F3327" s="354"/>
      <c r="G3327" s="353"/>
      <c r="H3327" s="353"/>
      <c r="I3327" s="357"/>
      <c r="J3327" s="356"/>
      <c r="K3327" s="356"/>
      <c r="L3327" s="357"/>
      <c r="M3327" s="356"/>
      <c r="N3327" s="374"/>
      <c r="O3327" s="70"/>
      <c r="P3327" s="70"/>
      <c r="Q3327" s="135"/>
    </row>
    <row r="3328" spans="1:17" hidden="1" x14ac:dyDescent="0.2">
      <c r="A3328" s="366"/>
      <c r="B3328" s="351"/>
      <c r="C3328" s="375"/>
      <c r="D3328" s="353"/>
      <c r="E3328" s="353"/>
      <c r="F3328" s="354"/>
      <c r="G3328" s="353"/>
      <c r="H3328" s="353"/>
      <c r="I3328" s="357"/>
      <c r="J3328" s="356"/>
      <c r="K3328" s="356"/>
      <c r="L3328" s="357"/>
      <c r="M3328" s="356"/>
      <c r="N3328" s="374"/>
      <c r="O3328" s="70"/>
      <c r="P3328" s="70"/>
      <c r="Q3328" s="135"/>
    </row>
    <row r="3329" spans="1:17" hidden="1" x14ac:dyDescent="0.2">
      <c r="A3329" s="366"/>
      <c r="B3329" s="351"/>
      <c r="C3329" s="375"/>
      <c r="D3329" s="353"/>
      <c r="E3329" s="353"/>
      <c r="F3329" s="354"/>
      <c r="G3329" s="353"/>
      <c r="H3329" s="353"/>
      <c r="I3329" s="357"/>
      <c r="J3329" s="356"/>
      <c r="K3329" s="356"/>
      <c r="L3329" s="357"/>
      <c r="M3329" s="356"/>
      <c r="N3329" s="374"/>
      <c r="O3329" s="70"/>
      <c r="P3329" s="70"/>
      <c r="Q3329" s="135"/>
    </row>
    <row r="3330" spans="1:17" hidden="1" x14ac:dyDescent="0.2">
      <c r="A3330" s="366"/>
      <c r="B3330" s="351"/>
      <c r="C3330" s="375"/>
      <c r="D3330" s="353"/>
      <c r="E3330" s="353"/>
      <c r="F3330" s="354"/>
      <c r="G3330" s="353"/>
      <c r="H3330" s="353"/>
      <c r="I3330" s="357"/>
      <c r="J3330" s="356"/>
      <c r="K3330" s="356"/>
      <c r="L3330" s="357"/>
      <c r="M3330" s="356"/>
      <c r="N3330" s="374"/>
      <c r="O3330" s="70"/>
      <c r="P3330" s="70"/>
      <c r="Q3330" s="135"/>
    </row>
    <row r="3331" spans="1:17" hidden="1" x14ac:dyDescent="0.2">
      <c r="A3331" s="366"/>
      <c r="B3331" s="351"/>
      <c r="C3331" s="375"/>
      <c r="D3331" s="353"/>
      <c r="E3331" s="353"/>
      <c r="F3331" s="354"/>
      <c r="G3331" s="353"/>
      <c r="H3331" s="353"/>
      <c r="I3331" s="357"/>
      <c r="J3331" s="356"/>
      <c r="K3331" s="356"/>
      <c r="L3331" s="357"/>
      <c r="M3331" s="356"/>
      <c r="N3331" s="374"/>
      <c r="O3331" s="70"/>
      <c r="P3331" s="70"/>
      <c r="Q3331" s="135"/>
    </row>
    <row r="3332" spans="1:17" hidden="1" x14ac:dyDescent="0.2">
      <c r="A3332" s="366"/>
      <c r="B3332" s="351"/>
      <c r="C3332" s="375"/>
      <c r="D3332" s="353"/>
      <c r="E3332" s="353"/>
      <c r="F3332" s="354"/>
      <c r="G3332" s="353"/>
      <c r="H3332" s="353"/>
      <c r="I3332" s="357"/>
      <c r="J3332" s="356"/>
      <c r="K3332" s="356"/>
      <c r="L3332" s="357"/>
      <c r="M3332" s="356"/>
      <c r="N3332" s="374"/>
      <c r="O3332" s="70"/>
      <c r="P3332" s="70"/>
      <c r="Q3332" s="135"/>
    </row>
    <row r="3333" spans="1:17" hidden="1" x14ac:dyDescent="0.2">
      <c r="A3333" s="366"/>
      <c r="B3333" s="351"/>
      <c r="C3333" s="375"/>
      <c r="D3333" s="353"/>
      <c r="E3333" s="353"/>
      <c r="F3333" s="354"/>
      <c r="G3333" s="353"/>
      <c r="H3333" s="353"/>
      <c r="I3333" s="357"/>
      <c r="J3333" s="356"/>
      <c r="K3333" s="356"/>
      <c r="L3333" s="357"/>
      <c r="M3333" s="356"/>
      <c r="N3333" s="374"/>
      <c r="O3333" s="70"/>
      <c r="P3333" s="70"/>
      <c r="Q3333" s="135"/>
    </row>
    <row r="3334" spans="1:17" hidden="1" x14ac:dyDescent="0.2">
      <c r="A3334" s="366"/>
      <c r="B3334" s="351"/>
      <c r="C3334" s="375"/>
      <c r="D3334" s="353"/>
      <c r="E3334" s="353"/>
      <c r="F3334" s="354"/>
      <c r="G3334" s="353"/>
      <c r="H3334" s="353"/>
      <c r="I3334" s="357"/>
      <c r="J3334" s="356"/>
      <c r="K3334" s="356"/>
      <c r="L3334" s="357"/>
      <c r="M3334" s="356"/>
      <c r="N3334" s="374"/>
      <c r="O3334" s="70"/>
      <c r="P3334" s="70"/>
      <c r="Q3334" s="135"/>
    </row>
    <row r="3335" spans="1:17" hidden="1" x14ac:dyDescent="0.2">
      <c r="A3335" s="366"/>
      <c r="B3335" s="351"/>
      <c r="C3335" s="375"/>
      <c r="D3335" s="353"/>
      <c r="E3335" s="353"/>
      <c r="F3335" s="354"/>
      <c r="G3335" s="353"/>
      <c r="H3335" s="353"/>
      <c r="I3335" s="357"/>
      <c r="J3335" s="356"/>
      <c r="K3335" s="356"/>
      <c r="L3335" s="357"/>
      <c r="M3335" s="356"/>
      <c r="N3335" s="374"/>
      <c r="O3335" s="70"/>
      <c r="P3335" s="70"/>
      <c r="Q3335" s="135"/>
    </row>
    <row r="3336" spans="1:17" hidden="1" x14ac:dyDescent="0.2">
      <c r="A3336" s="366"/>
      <c r="B3336" s="351"/>
      <c r="C3336" s="375"/>
      <c r="D3336" s="353"/>
      <c r="E3336" s="353"/>
      <c r="F3336" s="354"/>
      <c r="G3336" s="353"/>
      <c r="H3336" s="353"/>
      <c r="I3336" s="357"/>
      <c r="J3336" s="356"/>
      <c r="K3336" s="356"/>
      <c r="L3336" s="357"/>
      <c r="M3336" s="356"/>
      <c r="N3336" s="374"/>
      <c r="O3336" s="70"/>
      <c r="P3336" s="70"/>
      <c r="Q3336" s="135"/>
    </row>
    <row r="3337" spans="1:17" hidden="1" x14ac:dyDescent="0.2">
      <c r="A3337" s="366"/>
      <c r="B3337" s="351"/>
      <c r="C3337" s="375"/>
      <c r="D3337" s="353"/>
      <c r="E3337" s="353"/>
      <c r="F3337" s="354"/>
      <c r="G3337" s="353"/>
      <c r="H3337" s="353"/>
      <c r="I3337" s="357"/>
      <c r="J3337" s="356"/>
      <c r="K3337" s="356"/>
      <c r="L3337" s="357"/>
      <c r="M3337" s="356"/>
      <c r="N3337" s="374"/>
      <c r="O3337" s="70"/>
      <c r="P3337" s="70"/>
      <c r="Q3337" s="135"/>
    </row>
    <row r="3338" spans="1:17" hidden="1" x14ac:dyDescent="0.2">
      <c r="A3338" s="366"/>
      <c r="B3338" s="351"/>
      <c r="C3338" s="375"/>
      <c r="D3338" s="353"/>
      <c r="E3338" s="353"/>
      <c r="F3338" s="354"/>
      <c r="G3338" s="353"/>
      <c r="H3338" s="353"/>
      <c r="I3338" s="357"/>
      <c r="J3338" s="356"/>
      <c r="K3338" s="356"/>
      <c r="L3338" s="357"/>
      <c r="M3338" s="356"/>
      <c r="N3338" s="374"/>
      <c r="O3338" s="70"/>
      <c r="P3338" s="70"/>
      <c r="Q3338" s="135"/>
    </row>
    <row r="3339" spans="1:17" hidden="1" x14ac:dyDescent="0.2">
      <c r="A3339" s="366"/>
      <c r="B3339" s="351"/>
      <c r="C3339" s="375"/>
      <c r="D3339" s="353"/>
      <c r="E3339" s="353"/>
      <c r="F3339" s="354"/>
      <c r="G3339" s="353"/>
      <c r="H3339" s="353"/>
      <c r="I3339" s="357"/>
      <c r="J3339" s="356"/>
      <c r="K3339" s="356"/>
      <c r="L3339" s="357"/>
      <c r="M3339" s="356"/>
      <c r="N3339" s="374"/>
      <c r="O3339" s="70"/>
      <c r="P3339" s="70"/>
      <c r="Q3339" s="135"/>
    </row>
    <row r="3340" spans="1:17" hidden="1" x14ac:dyDescent="0.2">
      <c r="A3340" s="366"/>
      <c r="B3340" s="351"/>
      <c r="C3340" s="375"/>
      <c r="D3340" s="353"/>
      <c r="E3340" s="353"/>
      <c r="F3340" s="354"/>
      <c r="G3340" s="353"/>
      <c r="H3340" s="353"/>
      <c r="I3340" s="357"/>
      <c r="J3340" s="356"/>
      <c r="K3340" s="356"/>
      <c r="L3340" s="357"/>
      <c r="M3340" s="356"/>
      <c r="N3340" s="374"/>
      <c r="O3340" s="70"/>
      <c r="P3340" s="70"/>
      <c r="Q3340" s="135"/>
    </row>
    <row r="3341" spans="1:17" hidden="1" x14ac:dyDescent="0.2">
      <c r="A3341" s="366"/>
      <c r="B3341" s="351"/>
      <c r="C3341" s="375"/>
      <c r="D3341" s="353"/>
      <c r="E3341" s="353"/>
      <c r="F3341" s="354"/>
      <c r="G3341" s="353"/>
      <c r="H3341" s="353"/>
      <c r="I3341" s="357"/>
      <c r="J3341" s="356"/>
      <c r="K3341" s="356"/>
      <c r="L3341" s="357"/>
      <c r="M3341" s="356"/>
      <c r="N3341" s="374"/>
      <c r="O3341" s="70"/>
      <c r="P3341" s="70"/>
      <c r="Q3341" s="135"/>
    </row>
    <row r="3342" spans="1:17" hidden="1" x14ac:dyDescent="0.2">
      <c r="A3342" s="366"/>
      <c r="B3342" s="351"/>
      <c r="C3342" s="375"/>
      <c r="D3342" s="353"/>
      <c r="E3342" s="353"/>
      <c r="F3342" s="354"/>
      <c r="G3342" s="353"/>
      <c r="H3342" s="353"/>
      <c r="I3342" s="357"/>
      <c r="J3342" s="356"/>
      <c r="K3342" s="356"/>
      <c r="L3342" s="357"/>
      <c r="M3342" s="356"/>
      <c r="N3342" s="374"/>
      <c r="O3342" s="70"/>
      <c r="P3342" s="70"/>
      <c r="Q3342" s="135"/>
    </row>
    <row r="3343" spans="1:17" hidden="1" x14ac:dyDescent="0.2">
      <c r="A3343" s="366"/>
      <c r="B3343" s="351"/>
      <c r="C3343" s="375"/>
      <c r="D3343" s="353"/>
      <c r="E3343" s="353"/>
      <c r="F3343" s="354"/>
      <c r="G3343" s="353"/>
      <c r="H3343" s="353"/>
      <c r="I3343" s="357"/>
      <c r="J3343" s="356"/>
      <c r="K3343" s="356"/>
      <c r="L3343" s="357"/>
      <c r="M3343" s="356"/>
      <c r="N3343" s="374"/>
      <c r="O3343" s="70"/>
      <c r="P3343" s="70"/>
      <c r="Q3343" s="135"/>
    </row>
    <row r="3344" spans="1:17" hidden="1" x14ac:dyDescent="0.2">
      <c r="A3344" s="366"/>
      <c r="B3344" s="351"/>
      <c r="C3344" s="375"/>
      <c r="D3344" s="353"/>
      <c r="E3344" s="353"/>
      <c r="F3344" s="354"/>
      <c r="G3344" s="353"/>
      <c r="H3344" s="353"/>
      <c r="I3344" s="357"/>
      <c r="J3344" s="356"/>
      <c r="K3344" s="356"/>
      <c r="L3344" s="357"/>
      <c r="M3344" s="356"/>
      <c r="N3344" s="374"/>
      <c r="O3344" s="70"/>
      <c r="P3344" s="70"/>
      <c r="Q3344" s="135"/>
    </row>
    <row r="3345" spans="1:17" hidden="1" x14ac:dyDescent="0.2">
      <c r="A3345" s="366"/>
      <c r="B3345" s="351"/>
      <c r="C3345" s="375"/>
      <c r="D3345" s="353"/>
      <c r="E3345" s="353"/>
      <c r="F3345" s="354"/>
      <c r="G3345" s="353"/>
      <c r="H3345" s="353"/>
      <c r="I3345" s="357"/>
      <c r="J3345" s="356"/>
      <c r="K3345" s="356"/>
      <c r="L3345" s="357"/>
      <c r="M3345" s="356"/>
      <c r="N3345" s="374"/>
      <c r="O3345" s="70"/>
      <c r="P3345" s="70"/>
      <c r="Q3345" s="135"/>
    </row>
    <row r="3346" spans="1:17" hidden="1" x14ac:dyDescent="0.2">
      <c r="A3346" s="366"/>
      <c r="B3346" s="351"/>
      <c r="C3346" s="375"/>
      <c r="D3346" s="353"/>
      <c r="E3346" s="353"/>
      <c r="F3346" s="354"/>
      <c r="G3346" s="353"/>
      <c r="H3346" s="353"/>
      <c r="I3346" s="357"/>
      <c r="J3346" s="356"/>
      <c r="K3346" s="356"/>
      <c r="L3346" s="357"/>
      <c r="M3346" s="356"/>
      <c r="N3346" s="374"/>
      <c r="O3346" s="70"/>
      <c r="P3346" s="70"/>
      <c r="Q3346" s="135"/>
    </row>
    <row r="3347" spans="1:17" hidden="1" x14ac:dyDescent="0.2">
      <c r="A3347" s="366"/>
      <c r="B3347" s="351"/>
      <c r="C3347" s="375"/>
      <c r="D3347" s="353"/>
      <c r="E3347" s="353"/>
      <c r="F3347" s="354"/>
      <c r="G3347" s="353"/>
      <c r="H3347" s="353"/>
      <c r="I3347" s="357"/>
      <c r="J3347" s="356"/>
      <c r="K3347" s="356"/>
      <c r="L3347" s="357"/>
      <c r="M3347" s="356"/>
      <c r="N3347" s="374"/>
      <c r="O3347" s="70"/>
      <c r="P3347" s="70"/>
      <c r="Q3347" s="135"/>
    </row>
    <row r="3348" spans="1:17" hidden="1" x14ac:dyDescent="0.2">
      <c r="A3348" s="366"/>
      <c r="B3348" s="351"/>
      <c r="C3348" s="375"/>
      <c r="D3348" s="353"/>
      <c r="E3348" s="353"/>
      <c r="F3348" s="354"/>
      <c r="G3348" s="353"/>
      <c r="H3348" s="353"/>
      <c r="I3348" s="357"/>
      <c r="J3348" s="356"/>
      <c r="K3348" s="356"/>
      <c r="L3348" s="357"/>
      <c r="M3348" s="356"/>
      <c r="N3348" s="374"/>
      <c r="O3348" s="70"/>
      <c r="P3348" s="70"/>
      <c r="Q3348" s="135"/>
    </row>
    <row r="3349" spans="1:17" hidden="1" x14ac:dyDescent="0.2">
      <c r="A3349" s="366"/>
      <c r="B3349" s="351"/>
      <c r="C3349" s="375"/>
      <c r="D3349" s="353"/>
      <c r="E3349" s="353"/>
      <c r="F3349" s="354"/>
      <c r="G3349" s="353"/>
      <c r="H3349" s="353"/>
      <c r="I3349" s="357"/>
      <c r="J3349" s="356"/>
      <c r="K3349" s="356"/>
      <c r="L3349" s="357"/>
      <c r="M3349" s="356"/>
      <c r="N3349" s="374"/>
      <c r="O3349" s="70"/>
      <c r="P3349" s="70"/>
      <c r="Q3349" s="135"/>
    </row>
    <row r="3350" spans="1:17" hidden="1" x14ac:dyDescent="0.2">
      <c r="A3350" s="366"/>
      <c r="B3350" s="351"/>
      <c r="C3350" s="375"/>
      <c r="D3350" s="353"/>
      <c r="E3350" s="353"/>
      <c r="F3350" s="354"/>
      <c r="G3350" s="353"/>
      <c r="H3350" s="353"/>
      <c r="I3350" s="357"/>
      <c r="J3350" s="356"/>
      <c r="K3350" s="356"/>
      <c r="L3350" s="357"/>
      <c r="M3350" s="356"/>
      <c r="N3350" s="374"/>
      <c r="O3350" s="70"/>
      <c r="P3350" s="70"/>
      <c r="Q3350" s="135"/>
    </row>
    <row r="3351" spans="1:17" hidden="1" x14ac:dyDescent="0.2">
      <c r="A3351" s="366"/>
      <c r="B3351" s="351"/>
      <c r="C3351" s="375"/>
      <c r="D3351" s="353"/>
      <c r="E3351" s="353"/>
      <c r="F3351" s="354"/>
      <c r="G3351" s="353"/>
      <c r="H3351" s="353"/>
      <c r="I3351" s="357"/>
      <c r="J3351" s="356"/>
      <c r="K3351" s="356"/>
      <c r="L3351" s="357"/>
      <c r="M3351" s="356"/>
      <c r="N3351" s="374"/>
      <c r="O3351" s="70"/>
      <c r="P3351" s="70"/>
      <c r="Q3351" s="135"/>
    </row>
    <row r="3352" spans="1:17" hidden="1" x14ac:dyDescent="0.2">
      <c r="A3352" s="366"/>
      <c r="B3352" s="351"/>
      <c r="C3352" s="375"/>
      <c r="D3352" s="353"/>
      <c r="E3352" s="353"/>
      <c r="F3352" s="354"/>
      <c r="G3352" s="353"/>
      <c r="H3352" s="353"/>
      <c r="I3352" s="357"/>
      <c r="J3352" s="356"/>
      <c r="K3352" s="356"/>
      <c r="L3352" s="357"/>
      <c r="M3352" s="356"/>
      <c r="N3352" s="374"/>
      <c r="O3352" s="70"/>
      <c r="P3352" s="70"/>
      <c r="Q3352" s="135"/>
    </row>
    <row r="3353" spans="1:17" hidden="1" x14ac:dyDescent="0.2">
      <c r="A3353" s="366"/>
      <c r="B3353" s="351"/>
      <c r="C3353" s="375"/>
      <c r="D3353" s="353"/>
      <c r="E3353" s="353"/>
      <c r="F3353" s="354"/>
      <c r="G3353" s="353"/>
      <c r="H3353" s="353"/>
      <c r="I3353" s="357"/>
      <c r="J3353" s="356"/>
      <c r="K3353" s="356"/>
      <c r="L3353" s="357"/>
      <c r="M3353" s="356"/>
      <c r="N3353" s="374"/>
      <c r="O3353" s="70"/>
      <c r="P3353" s="70"/>
      <c r="Q3353" s="135"/>
    </row>
    <row r="3354" spans="1:17" hidden="1" x14ac:dyDescent="0.2">
      <c r="A3354" s="366"/>
      <c r="B3354" s="351"/>
      <c r="C3354" s="375"/>
      <c r="D3354" s="353"/>
      <c r="E3354" s="353"/>
      <c r="F3354" s="354"/>
      <c r="G3354" s="353"/>
      <c r="H3354" s="353"/>
      <c r="I3354" s="357"/>
      <c r="J3354" s="356"/>
      <c r="K3354" s="356"/>
      <c r="L3354" s="357"/>
      <c r="M3354" s="356"/>
      <c r="N3354" s="374"/>
      <c r="O3354" s="70"/>
      <c r="P3354" s="70"/>
      <c r="Q3354" s="135"/>
    </row>
    <row r="3355" spans="1:17" hidden="1" x14ac:dyDescent="0.2">
      <c r="A3355" s="366"/>
      <c r="B3355" s="351"/>
      <c r="C3355" s="375"/>
      <c r="D3355" s="353"/>
      <c r="E3355" s="353"/>
      <c r="F3355" s="354"/>
      <c r="G3355" s="353"/>
      <c r="H3355" s="353"/>
      <c r="I3355" s="357"/>
      <c r="J3355" s="356"/>
      <c r="K3355" s="356"/>
      <c r="L3355" s="357"/>
      <c r="M3355" s="356"/>
      <c r="N3355" s="374"/>
      <c r="O3355" s="70"/>
      <c r="P3355" s="70"/>
      <c r="Q3355" s="135"/>
    </row>
    <row r="3356" spans="1:17" hidden="1" x14ac:dyDescent="0.2">
      <c r="A3356" s="366"/>
      <c r="B3356" s="351"/>
      <c r="C3356" s="375"/>
      <c r="D3356" s="353"/>
      <c r="E3356" s="353"/>
      <c r="F3356" s="354"/>
      <c r="G3356" s="353"/>
      <c r="H3356" s="353"/>
      <c r="I3356" s="357"/>
      <c r="J3356" s="356"/>
      <c r="K3356" s="356"/>
      <c r="L3356" s="357"/>
      <c r="M3356" s="356"/>
      <c r="N3356" s="374"/>
      <c r="O3356" s="70"/>
      <c r="P3356" s="70"/>
      <c r="Q3356" s="135"/>
    </row>
    <row r="3357" spans="1:17" hidden="1" x14ac:dyDescent="0.2">
      <c r="A3357" s="366"/>
      <c r="B3357" s="351"/>
      <c r="C3357" s="375"/>
      <c r="D3357" s="353"/>
      <c r="E3357" s="353"/>
      <c r="F3357" s="354"/>
      <c r="G3357" s="353"/>
      <c r="H3357" s="353"/>
      <c r="I3357" s="357"/>
      <c r="J3357" s="356"/>
      <c r="K3357" s="356"/>
      <c r="L3357" s="357"/>
      <c r="M3357" s="356"/>
      <c r="N3357" s="374"/>
      <c r="O3357" s="70"/>
      <c r="P3357" s="70"/>
      <c r="Q3357" s="135"/>
    </row>
    <row r="3358" spans="1:17" hidden="1" x14ac:dyDescent="0.2">
      <c r="A3358" s="366"/>
      <c r="B3358" s="351"/>
      <c r="C3358" s="375"/>
      <c r="D3358" s="353"/>
      <c r="E3358" s="353"/>
      <c r="F3358" s="354"/>
      <c r="G3358" s="353"/>
      <c r="H3358" s="353"/>
      <c r="I3358" s="357"/>
      <c r="J3358" s="356"/>
      <c r="K3358" s="356"/>
      <c r="L3358" s="357"/>
      <c r="M3358" s="356"/>
      <c r="N3358" s="374"/>
      <c r="O3358" s="70"/>
      <c r="P3358" s="70"/>
      <c r="Q3358" s="135"/>
    </row>
    <row r="3359" spans="1:17" hidden="1" x14ac:dyDescent="0.2">
      <c r="A3359" s="366"/>
      <c r="B3359" s="351"/>
      <c r="C3359" s="375"/>
      <c r="D3359" s="353"/>
      <c r="E3359" s="353"/>
      <c r="F3359" s="354"/>
      <c r="G3359" s="353"/>
      <c r="H3359" s="353"/>
      <c r="I3359" s="357"/>
      <c r="J3359" s="356"/>
      <c r="K3359" s="356"/>
      <c r="L3359" s="357"/>
      <c r="M3359" s="356"/>
      <c r="N3359" s="374"/>
      <c r="O3359" s="70"/>
      <c r="P3359" s="70"/>
      <c r="Q3359" s="135"/>
    </row>
    <row r="3360" spans="1:17" hidden="1" x14ac:dyDescent="0.2">
      <c r="A3360" s="366"/>
      <c r="B3360" s="351"/>
      <c r="C3360" s="375"/>
      <c r="D3360" s="353"/>
      <c r="E3360" s="353"/>
      <c r="F3360" s="354"/>
      <c r="G3360" s="353"/>
      <c r="H3360" s="353"/>
      <c r="I3360" s="357"/>
      <c r="J3360" s="356"/>
      <c r="K3360" s="356"/>
      <c r="L3360" s="357"/>
      <c r="M3360" s="356"/>
      <c r="N3360" s="374"/>
      <c r="O3360" s="70"/>
      <c r="P3360" s="70"/>
      <c r="Q3360" s="135"/>
    </row>
    <row r="3361" spans="1:17" hidden="1" x14ac:dyDescent="0.2">
      <c r="A3361" s="366"/>
      <c r="B3361" s="351"/>
      <c r="C3361" s="375"/>
      <c r="D3361" s="353"/>
      <c r="E3361" s="353"/>
      <c r="F3361" s="354"/>
      <c r="G3361" s="353"/>
      <c r="H3361" s="353"/>
      <c r="I3361" s="357"/>
      <c r="J3361" s="356"/>
      <c r="K3361" s="356"/>
      <c r="L3361" s="357"/>
      <c r="M3361" s="356"/>
      <c r="N3361" s="374"/>
      <c r="O3361" s="70"/>
      <c r="P3361" s="70"/>
      <c r="Q3361" s="135"/>
    </row>
    <row r="3362" spans="1:17" hidden="1" x14ac:dyDescent="0.2">
      <c r="A3362" s="366"/>
      <c r="B3362" s="351"/>
      <c r="C3362" s="375"/>
      <c r="D3362" s="353"/>
      <c r="E3362" s="353"/>
      <c r="F3362" s="354"/>
      <c r="G3362" s="353"/>
      <c r="H3362" s="353"/>
      <c r="I3362" s="357"/>
      <c r="J3362" s="356"/>
      <c r="K3362" s="356"/>
      <c r="L3362" s="357"/>
      <c r="M3362" s="356"/>
      <c r="N3362" s="374"/>
      <c r="O3362" s="70"/>
      <c r="P3362" s="70"/>
      <c r="Q3362" s="135"/>
    </row>
    <row r="3363" spans="1:17" hidden="1" x14ac:dyDescent="0.2">
      <c r="A3363" s="366"/>
      <c r="B3363" s="351"/>
      <c r="C3363" s="375"/>
      <c r="D3363" s="353"/>
      <c r="E3363" s="353"/>
      <c r="F3363" s="354"/>
      <c r="G3363" s="353"/>
      <c r="H3363" s="353"/>
      <c r="I3363" s="357"/>
      <c r="J3363" s="356"/>
      <c r="K3363" s="356"/>
      <c r="L3363" s="357"/>
      <c r="M3363" s="356"/>
      <c r="N3363" s="374"/>
      <c r="O3363" s="70"/>
      <c r="P3363" s="70"/>
      <c r="Q3363" s="135"/>
    </row>
    <row r="3364" spans="1:17" hidden="1" x14ac:dyDescent="0.2">
      <c r="A3364" s="366"/>
      <c r="B3364" s="351"/>
      <c r="C3364" s="375"/>
      <c r="D3364" s="353"/>
      <c r="E3364" s="353"/>
      <c r="F3364" s="354"/>
      <c r="G3364" s="353"/>
      <c r="H3364" s="353"/>
      <c r="I3364" s="357"/>
      <c r="J3364" s="356"/>
      <c r="K3364" s="356"/>
      <c r="L3364" s="357"/>
      <c r="M3364" s="356"/>
      <c r="N3364" s="374"/>
      <c r="O3364" s="70"/>
      <c r="P3364" s="70"/>
      <c r="Q3364" s="135"/>
    </row>
    <row r="3365" spans="1:17" hidden="1" x14ac:dyDescent="0.2">
      <c r="A3365" s="366"/>
      <c r="B3365" s="351"/>
      <c r="C3365" s="375"/>
      <c r="D3365" s="353"/>
      <c r="E3365" s="353"/>
      <c r="F3365" s="354"/>
      <c r="G3365" s="353"/>
      <c r="H3365" s="353"/>
      <c r="I3365" s="357"/>
      <c r="J3365" s="356"/>
      <c r="K3365" s="356"/>
      <c r="L3365" s="357"/>
      <c r="M3365" s="356"/>
      <c r="N3365" s="374"/>
      <c r="O3365" s="70"/>
      <c r="P3365" s="70"/>
      <c r="Q3365" s="135"/>
    </row>
    <row r="3366" spans="1:17" hidden="1" x14ac:dyDescent="0.2">
      <c r="A3366" s="366"/>
      <c r="B3366" s="351"/>
      <c r="C3366" s="375"/>
      <c r="D3366" s="353"/>
      <c r="E3366" s="353"/>
      <c r="F3366" s="354"/>
      <c r="G3366" s="353"/>
      <c r="H3366" s="353"/>
      <c r="I3366" s="357"/>
      <c r="J3366" s="356"/>
      <c r="K3366" s="356"/>
      <c r="L3366" s="357"/>
      <c r="M3366" s="356"/>
      <c r="N3366" s="374"/>
      <c r="O3366" s="70"/>
      <c r="P3366" s="70"/>
      <c r="Q3366" s="135"/>
    </row>
    <row r="3367" spans="1:17" hidden="1" x14ac:dyDescent="0.2">
      <c r="A3367" s="366"/>
      <c r="B3367" s="351"/>
      <c r="C3367" s="375"/>
      <c r="D3367" s="353"/>
      <c r="E3367" s="353"/>
      <c r="F3367" s="354"/>
      <c r="G3367" s="353"/>
      <c r="H3367" s="353"/>
      <c r="I3367" s="357"/>
      <c r="J3367" s="356"/>
      <c r="K3367" s="356"/>
      <c r="L3367" s="357"/>
      <c r="M3367" s="356"/>
      <c r="N3367" s="374"/>
      <c r="O3367" s="70"/>
      <c r="P3367" s="70"/>
      <c r="Q3367" s="135"/>
    </row>
    <row r="3368" spans="1:17" hidden="1" x14ac:dyDescent="0.2">
      <c r="A3368" s="366"/>
      <c r="B3368" s="351"/>
      <c r="C3368" s="375"/>
      <c r="D3368" s="353"/>
      <c r="E3368" s="353"/>
      <c r="F3368" s="354"/>
      <c r="G3368" s="353"/>
      <c r="H3368" s="353"/>
      <c r="I3368" s="357"/>
      <c r="J3368" s="356"/>
      <c r="K3368" s="356"/>
      <c r="L3368" s="357"/>
      <c r="M3368" s="356"/>
      <c r="N3368" s="374"/>
      <c r="O3368" s="70"/>
      <c r="P3368" s="70"/>
      <c r="Q3368" s="135"/>
    </row>
    <row r="3369" spans="1:17" hidden="1" x14ac:dyDescent="0.2">
      <c r="A3369" s="366"/>
      <c r="B3369" s="351"/>
      <c r="C3369" s="375"/>
      <c r="D3369" s="353"/>
      <c r="E3369" s="353"/>
      <c r="F3369" s="354"/>
      <c r="G3369" s="353"/>
      <c r="H3369" s="353"/>
      <c r="I3369" s="357"/>
      <c r="J3369" s="356"/>
      <c r="K3369" s="356"/>
      <c r="L3369" s="357"/>
      <c r="M3369" s="356"/>
      <c r="N3369" s="374"/>
      <c r="O3369" s="70"/>
      <c r="P3369" s="70"/>
      <c r="Q3369" s="135"/>
    </row>
    <row r="3370" spans="1:17" hidden="1" x14ac:dyDescent="0.2">
      <c r="A3370" s="366"/>
      <c r="B3370" s="351"/>
      <c r="C3370" s="375"/>
      <c r="D3370" s="353"/>
      <c r="E3370" s="353"/>
      <c r="F3370" s="354"/>
      <c r="G3370" s="353"/>
      <c r="H3370" s="353"/>
      <c r="I3370" s="357"/>
      <c r="J3370" s="356"/>
      <c r="K3370" s="356"/>
      <c r="L3370" s="357"/>
      <c r="M3370" s="356"/>
      <c r="N3370" s="374"/>
      <c r="O3370" s="70"/>
      <c r="P3370" s="70"/>
      <c r="Q3370" s="135"/>
    </row>
    <row r="3371" spans="1:17" hidden="1" x14ac:dyDescent="0.2">
      <c r="A3371" s="366"/>
      <c r="B3371" s="351"/>
      <c r="C3371" s="375"/>
      <c r="D3371" s="353"/>
      <c r="E3371" s="353"/>
      <c r="F3371" s="354"/>
      <c r="G3371" s="353"/>
      <c r="H3371" s="353"/>
      <c r="I3371" s="357"/>
      <c r="J3371" s="356"/>
      <c r="K3371" s="356"/>
      <c r="L3371" s="357"/>
      <c r="M3371" s="356"/>
      <c r="N3371" s="374"/>
      <c r="O3371" s="70"/>
      <c r="P3371" s="70"/>
      <c r="Q3371" s="135"/>
    </row>
    <row r="3372" spans="1:17" hidden="1" x14ac:dyDescent="0.2">
      <c r="A3372" s="366"/>
      <c r="B3372" s="351"/>
      <c r="C3372" s="375"/>
      <c r="D3372" s="353"/>
      <c r="E3372" s="353"/>
      <c r="F3372" s="354"/>
      <c r="G3372" s="353"/>
      <c r="H3372" s="353"/>
      <c r="I3372" s="357"/>
      <c r="J3372" s="356"/>
      <c r="K3372" s="356"/>
      <c r="L3372" s="357"/>
      <c r="M3372" s="356"/>
      <c r="N3372" s="374"/>
      <c r="O3372" s="70"/>
      <c r="P3372" s="70"/>
      <c r="Q3372" s="135"/>
    </row>
    <row r="3373" spans="1:17" hidden="1" x14ac:dyDescent="0.2">
      <c r="A3373" s="366"/>
      <c r="B3373" s="351"/>
      <c r="C3373" s="375"/>
      <c r="D3373" s="353"/>
      <c r="E3373" s="353"/>
      <c r="F3373" s="354"/>
      <c r="G3373" s="353"/>
      <c r="H3373" s="353"/>
      <c r="I3373" s="357"/>
      <c r="J3373" s="356"/>
      <c r="K3373" s="356"/>
      <c r="L3373" s="357"/>
      <c r="M3373" s="356"/>
      <c r="N3373" s="374"/>
      <c r="O3373" s="70"/>
      <c r="P3373" s="70"/>
      <c r="Q3373" s="135"/>
    </row>
    <row r="3374" spans="1:17" hidden="1" x14ac:dyDescent="0.2">
      <c r="A3374" s="366"/>
      <c r="B3374" s="351"/>
      <c r="C3374" s="375"/>
      <c r="D3374" s="353"/>
      <c r="E3374" s="353"/>
      <c r="F3374" s="354"/>
      <c r="G3374" s="353"/>
      <c r="H3374" s="353"/>
      <c r="I3374" s="357"/>
      <c r="J3374" s="356"/>
      <c r="K3374" s="356"/>
      <c r="L3374" s="357"/>
      <c r="M3374" s="356"/>
      <c r="N3374" s="374"/>
      <c r="O3374" s="70"/>
      <c r="P3374" s="70"/>
      <c r="Q3374" s="135"/>
    </row>
    <row r="3375" spans="1:17" hidden="1" x14ac:dyDescent="0.2">
      <c r="A3375" s="366"/>
      <c r="B3375" s="351"/>
      <c r="C3375" s="375"/>
      <c r="D3375" s="353"/>
      <c r="E3375" s="353"/>
      <c r="F3375" s="354"/>
      <c r="G3375" s="353"/>
      <c r="H3375" s="353"/>
      <c r="I3375" s="357"/>
      <c r="J3375" s="356"/>
      <c r="K3375" s="356"/>
      <c r="L3375" s="357"/>
      <c r="M3375" s="356"/>
      <c r="N3375" s="374"/>
      <c r="O3375" s="70"/>
      <c r="P3375" s="70"/>
      <c r="Q3375" s="135"/>
    </row>
    <row r="3376" spans="1:17" hidden="1" x14ac:dyDescent="0.2">
      <c r="A3376" s="366"/>
      <c r="B3376" s="351"/>
      <c r="C3376" s="375"/>
      <c r="D3376" s="353"/>
      <c r="E3376" s="353"/>
      <c r="F3376" s="354"/>
      <c r="G3376" s="353"/>
      <c r="H3376" s="353"/>
      <c r="I3376" s="357"/>
      <c r="J3376" s="356"/>
      <c r="K3376" s="356"/>
      <c r="L3376" s="357"/>
      <c r="M3376" s="356"/>
      <c r="N3376" s="374"/>
      <c r="O3376" s="70"/>
      <c r="P3376" s="70"/>
      <c r="Q3376" s="135"/>
    </row>
    <row r="3377" spans="1:17" hidden="1" x14ac:dyDescent="0.2">
      <c r="A3377" s="366"/>
      <c r="B3377" s="351"/>
      <c r="C3377" s="375"/>
      <c r="D3377" s="353"/>
      <c r="E3377" s="353"/>
      <c r="F3377" s="354"/>
      <c r="G3377" s="353"/>
      <c r="H3377" s="353"/>
      <c r="I3377" s="357"/>
      <c r="J3377" s="356"/>
      <c r="K3377" s="356"/>
      <c r="L3377" s="357"/>
      <c r="M3377" s="356"/>
      <c r="N3377" s="374"/>
      <c r="O3377" s="70"/>
      <c r="P3377" s="70"/>
      <c r="Q3377" s="135"/>
    </row>
    <row r="3378" spans="1:17" hidden="1" x14ac:dyDescent="0.2">
      <c r="A3378" s="366"/>
      <c r="B3378" s="351"/>
      <c r="C3378" s="375"/>
      <c r="D3378" s="353"/>
      <c r="E3378" s="353"/>
      <c r="F3378" s="354"/>
      <c r="G3378" s="353"/>
      <c r="H3378" s="353"/>
      <c r="I3378" s="357"/>
      <c r="J3378" s="356"/>
      <c r="K3378" s="356"/>
      <c r="L3378" s="357"/>
      <c r="M3378" s="356"/>
      <c r="N3378" s="374"/>
      <c r="O3378" s="70"/>
      <c r="P3378" s="70"/>
      <c r="Q3378" s="135"/>
    </row>
    <row r="3379" spans="1:17" hidden="1" x14ac:dyDescent="0.2">
      <c r="A3379" s="366"/>
      <c r="B3379" s="351"/>
      <c r="C3379" s="375"/>
      <c r="D3379" s="353"/>
      <c r="E3379" s="353"/>
      <c r="F3379" s="354"/>
      <c r="G3379" s="353"/>
      <c r="H3379" s="353"/>
      <c r="I3379" s="357"/>
      <c r="J3379" s="356"/>
      <c r="K3379" s="356"/>
      <c r="L3379" s="357"/>
      <c r="M3379" s="356"/>
      <c r="N3379" s="374"/>
      <c r="O3379" s="70"/>
      <c r="P3379" s="70"/>
      <c r="Q3379" s="135"/>
    </row>
    <row r="3380" spans="1:17" hidden="1" x14ac:dyDescent="0.2">
      <c r="A3380" s="366"/>
      <c r="B3380" s="351"/>
      <c r="C3380" s="375"/>
      <c r="D3380" s="353"/>
      <c r="E3380" s="353"/>
      <c r="F3380" s="354"/>
      <c r="G3380" s="353"/>
      <c r="H3380" s="353"/>
      <c r="I3380" s="357"/>
      <c r="J3380" s="356"/>
      <c r="K3380" s="356"/>
      <c r="L3380" s="357"/>
      <c r="M3380" s="356"/>
      <c r="N3380" s="374"/>
      <c r="O3380" s="70"/>
      <c r="P3380" s="70"/>
      <c r="Q3380" s="135"/>
    </row>
    <row r="3381" spans="1:17" hidden="1" x14ac:dyDescent="0.2">
      <c r="A3381" s="366"/>
      <c r="B3381" s="351"/>
      <c r="C3381" s="375"/>
      <c r="D3381" s="353"/>
      <c r="E3381" s="353"/>
      <c r="F3381" s="354"/>
      <c r="G3381" s="353"/>
      <c r="H3381" s="353"/>
      <c r="I3381" s="357"/>
      <c r="J3381" s="356"/>
      <c r="K3381" s="356"/>
      <c r="L3381" s="357"/>
      <c r="M3381" s="356"/>
      <c r="N3381" s="374"/>
      <c r="O3381" s="70"/>
      <c r="P3381" s="70"/>
      <c r="Q3381" s="135"/>
    </row>
    <row r="3382" spans="1:17" hidden="1" x14ac:dyDescent="0.2">
      <c r="A3382" s="366"/>
      <c r="B3382" s="351"/>
      <c r="C3382" s="375"/>
      <c r="D3382" s="353"/>
      <c r="E3382" s="353"/>
      <c r="F3382" s="354"/>
      <c r="G3382" s="353"/>
      <c r="H3382" s="353"/>
      <c r="I3382" s="357"/>
      <c r="J3382" s="356"/>
      <c r="K3382" s="356"/>
      <c r="L3382" s="357"/>
      <c r="M3382" s="356"/>
      <c r="N3382" s="374"/>
      <c r="O3382" s="70"/>
      <c r="P3382" s="70"/>
      <c r="Q3382" s="135"/>
    </row>
    <row r="3383" spans="1:17" hidden="1" x14ac:dyDescent="0.2">
      <c r="A3383" s="366"/>
      <c r="B3383" s="351"/>
      <c r="C3383" s="375"/>
      <c r="D3383" s="353"/>
      <c r="E3383" s="353"/>
      <c r="F3383" s="354"/>
      <c r="G3383" s="353"/>
      <c r="H3383" s="353"/>
      <c r="I3383" s="357"/>
      <c r="J3383" s="356"/>
      <c r="K3383" s="356"/>
      <c r="L3383" s="357"/>
      <c r="M3383" s="356"/>
      <c r="N3383" s="374"/>
      <c r="O3383" s="70"/>
      <c r="P3383" s="70"/>
      <c r="Q3383" s="135"/>
    </row>
    <row r="3384" spans="1:17" hidden="1" x14ac:dyDescent="0.2">
      <c r="A3384" s="366"/>
      <c r="B3384" s="351"/>
      <c r="C3384" s="375"/>
      <c r="D3384" s="353"/>
      <c r="E3384" s="353"/>
      <c r="F3384" s="354"/>
      <c r="G3384" s="353"/>
      <c r="H3384" s="353"/>
      <c r="I3384" s="357"/>
      <c r="J3384" s="356"/>
      <c r="K3384" s="356"/>
      <c r="L3384" s="357"/>
      <c r="M3384" s="356"/>
      <c r="N3384" s="374"/>
      <c r="O3384" s="70"/>
      <c r="P3384" s="70"/>
      <c r="Q3384" s="135"/>
    </row>
    <row r="3385" spans="1:17" hidden="1" x14ac:dyDescent="0.2">
      <c r="A3385" s="366"/>
      <c r="B3385" s="351"/>
      <c r="C3385" s="375"/>
      <c r="D3385" s="353"/>
      <c r="E3385" s="353"/>
      <c r="F3385" s="354"/>
      <c r="G3385" s="353"/>
      <c r="H3385" s="353"/>
      <c r="I3385" s="357"/>
      <c r="J3385" s="356"/>
      <c r="K3385" s="356"/>
      <c r="L3385" s="357"/>
      <c r="M3385" s="356"/>
      <c r="N3385" s="374"/>
      <c r="O3385" s="70"/>
      <c r="P3385" s="70"/>
      <c r="Q3385" s="135"/>
    </row>
    <row r="3386" spans="1:17" hidden="1" x14ac:dyDescent="0.2">
      <c r="A3386" s="366"/>
      <c r="B3386" s="351"/>
      <c r="C3386" s="375"/>
      <c r="D3386" s="353"/>
      <c r="E3386" s="353"/>
      <c r="F3386" s="354"/>
      <c r="G3386" s="353"/>
      <c r="H3386" s="353"/>
      <c r="I3386" s="357"/>
      <c r="J3386" s="356"/>
      <c r="K3386" s="356"/>
      <c r="L3386" s="357"/>
      <c r="M3386" s="356"/>
      <c r="N3386" s="374"/>
      <c r="O3386" s="70"/>
      <c r="P3386" s="70"/>
      <c r="Q3386" s="135"/>
    </row>
    <row r="3387" spans="1:17" hidden="1" x14ac:dyDescent="0.2">
      <c r="A3387" s="366"/>
      <c r="B3387" s="351"/>
      <c r="C3387" s="375"/>
      <c r="D3387" s="353"/>
      <c r="E3387" s="353"/>
      <c r="F3387" s="354"/>
      <c r="G3387" s="353"/>
      <c r="H3387" s="353"/>
      <c r="I3387" s="357"/>
      <c r="J3387" s="356"/>
      <c r="K3387" s="356"/>
      <c r="L3387" s="357"/>
      <c r="M3387" s="356"/>
      <c r="N3387" s="374"/>
      <c r="O3387" s="70"/>
      <c r="P3387" s="70"/>
      <c r="Q3387" s="135"/>
    </row>
    <row r="3388" spans="1:17" hidden="1" x14ac:dyDescent="0.2">
      <c r="A3388" s="366"/>
      <c r="B3388" s="351"/>
      <c r="C3388" s="375"/>
      <c r="D3388" s="353"/>
      <c r="E3388" s="353"/>
      <c r="F3388" s="354"/>
      <c r="G3388" s="353"/>
      <c r="H3388" s="353"/>
      <c r="I3388" s="357"/>
      <c r="J3388" s="356"/>
      <c r="K3388" s="356"/>
      <c r="L3388" s="357"/>
      <c r="M3388" s="356"/>
      <c r="N3388" s="374"/>
      <c r="O3388" s="70"/>
      <c r="P3388" s="70"/>
      <c r="Q3388" s="135"/>
    </row>
    <row r="3389" spans="1:17" hidden="1" x14ac:dyDescent="0.2">
      <c r="A3389" s="366"/>
      <c r="B3389" s="351"/>
      <c r="C3389" s="375"/>
      <c r="D3389" s="353"/>
      <c r="E3389" s="353"/>
      <c r="F3389" s="354"/>
      <c r="G3389" s="353"/>
      <c r="H3389" s="353"/>
      <c r="I3389" s="357"/>
      <c r="J3389" s="356"/>
      <c r="K3389" s="356"/>
      <c r="L3389" s="357"/>
      <c r="M3389" s="356"/>
      <c r="N3389" s="374"/>
      <c r="O3389" s="70"/>
      <c r="P3389" s="70"/>
      <c r="Q3389" s="135"/>
    </row>
    <row r="3390" spans="1:17" hidden="1" x14ac:dyDescent="0.2">
      <c r="A3390" s="366"/>
      <c r="B3390" s="351"/>
      <c r="C3390" s="375"/>
      <c r="D3390" s="353"/>
      <c r="E3390" s="353"/>
      <c r="F3390" s="354"/>
      <c r="G3390" s="353"/>
      <c r="H3390" s="353"/>
      <c r="I3390" s="357"/>
      <c r="J3390" s="356"/>
      <c r="K3390" s="356"/>
      <c r="L3390" s="357"/>
      <c r="M3390" s="356"/>
      <c r="N3390" s="374"/>
      <c r="O3390" s="70"/>
      <c r="P3390" s="70"/>
      <c r="Q3390" s="135"/>
    </row>
    <row r="3391" spans="1:17" hidden="1" x14ac:dyDescent="0.2">
      <c r="A3391" s="366"/>
      <c r="B3391" s="351"/>
      <c r="C3391" s="375"/>
      <c r="D3391" s="353"/>
      <c r="E3391" s="353"/>
      <c r="F3391" s="354"/>
      <c r="G3391" s="353"/>
      <c r="H3391" s="353"/>
      <c r="I3391" s="357"/>
      <c r="J3391" s="356"/>
      <c r="K3391" s="356"/>
      <c r="L3391" s="357"/>
      <c r="M3391" s="356"/>
      <c r="N3391" s="374"/>
      <c r="O3391" s="70"/>
      <c r="P3391" s="70"/>
      <c r="Q3391" s="135"/>
    </row>
    <row r="3392" spans="1:17" hidden="1" x14ac:dyDescent="0.2">
      <c r="A3392" s="366"/>
      <c r="B3392" s="351"/>
      <c r="C3392" s="375"/>
      <c r="D3392" s="353"/>
      <c r="E3392" s="353"/>
      <c r="F3392" s="354"/>
      <c r="G3392" s="353"/>
      <c r="H3392" s="353"/>
      <c r="I3392" s="357"/>
      <c r="J3392" s="356"/>
      <c r="K3392" s="356"/>
      <c r="L3392" s="357"/>
      <c r="M3392" s="356"/>
      <c r="N3392" s="374"/>
      <c r="O3392" s="70"/>
      <c r="P3392" s="70"/>
      <c r="Q3392" s="135"/>
    </row>
    <row r="3393" spans="1:17" hidden="1" x14ac:dyDescent="0.2">
      <c r="A3393" s="366"/>
      <c r="B3393" s="351"/>
      <c r="C3393" s="375"/>
      <c r="D3393" s="353"/>
      <c r="E3393" s="353"/>
      <c r="F3393" s="354"/>
      <c r="G3393" s="353"/>
      <c r="H3393" s="353"/>
      <c r="I3393" s="357"/>
      <c r="J3393" s="356"/>
      <c r="K3393" s="356"/>
      <c r="L3393" s="357"/>
      <c r="M3393" s="356"/>
      <c r="N3393" s="374"/>
      <c r="O3393" s="70"/>
      <c r="P3393" s="70"/>
      <c r="Q3393" s="135"/>
    </row>
    <row r="3394" spans="1:17" hidden="1" x14ac:dyDescent="0.2">
      <c r="A3394" s="366"/>
      <c r="B3394" s="351"/>
      <c r="C3394" s="375"/>
      <c r="D3394" s="353"/>
      <c r="E3394" s="353"/>
      <c r="F3394" s="354"/>
      <c r="G3394" s="353"/>
      <c r="H3394" s="353"/>
      <c r="I3394" s="357"/>
      <c r="J3394" s="356"/>
      <c r="K3394" s="356"/>
      <c r="L3394" s="357"/>
      <c r="M3394" s="356"/>
      <c r="N3394" s="374"/>
      <c r="O3394" s="70"/>
      <c r="P3394" s="70"/>
      <c r="Q3394" s="135"/>
    </row>
    <row r="3395" spans="1:17" hidden="1" x14ac:dyDescent="0.2">
      <c r="A3395" s="366"/>
      <c r="B3395" s="351"/>
      <c r="C3395" s="375"/>
      <c r="D3395" s="353"/>
      <c r="E3395" s="353"/>
      <c r="F3395" s="354"/>
      <c r="G3395" s="353"/>
      <c r="H3395" s="353"/>
      <c r="I3395" s="357"/>
      <c r="J3395" s="356"/>
      <c r="K3395" s="356"/>
      <c r="L3395" s="357"/>
      <c r="M3395" s="356"/>
      <c r="N3395" s="374"/>
      <c r="O3395" s="70"/>
      <c r="P3395" s="70"/>
      <c r="Q3395" s="135"/>
    </row>
    <row r="3396" spans="1:17" hidden="1" x14ac:dyDescent="0.2">
      <c r="A3396" s="366"/>
      <c r="B3396" s="351"/>
      <c r="C3396" s="375"/>
      <c r="D3396" s="353"/>
      <c r="E3396" s="353"/>
      <c r="F3396" s="354"/>
      <c r="G3396" s="353"/>
      <c r="H3396" s="353"/>
      <c r="I3396" s="357"/>
      <c r="J3396" s="356"/>
      <c r="K3396" s="356"/>
      <c r="L3396" s="357"/>
      <c r="M3396" s="356"/>
      <c r="N3396" s="374"/>
      <c r="O3396" s="70"/>
      <c r="P3396" s="70"/>
      <c r="Q3396" s="135"/>
    </row>
    <row r="3397" spans="1:17" hidden="1" x14ac:dyDescent="0.2">
      <c r="A3397" s="366"/>
      <c r="B3397" s="351"/>
      <c r="C3397" s="375"/>
      <c r="D3397" s="353"/>
      <c r="E3397" s="353"/>
      <c r="F3397" s="354"/>
      <c r="G3397" s="353"/>
      <c r="H3397" s="353"/>
      <c r="I3397" s="357"/>
      <c r="J3397" s="356"/>
      <c r="K3397" s="356"/>
      <c r="L3397" s="357"/>
      <c r="M3397" s="356"/>
      <c r="N3397" s="374"/>
      <c r="O3397" s="70"/>
      <c r="P3397" s="70"/>
      <c r="Q3397" s="135"/>
    </row>
    <row r="3398" spans="1:17" hidden="1" x14ac:dyDescent="0.2">
      <c r="A3398" s="366"/>
      <c r="B3398" s="351"/>
      <c r="C3398" s="375"/>
      <c r="D3398" s="353"/>
      <c r="E3398" s="353"/>
      <c r="F3398" s="354"/>
      <c r="G3398" s="353"/>
      <c r="H3398" s="353"/>
      <c r="I3398" s="357"/>
      <c r="J3398" s="356"/>
      <c r="K3398" s="356"/>
      <c r="L3398" s="357"/>
      <c r="M3398" s="356"/>
      <c r="N3398" s="374"/>
      <c r="O3398" s="70"/>
      <c r="P3398" s="70"/>
      <c r="Q3398" s="135"/>
    </row>
    <row r="3399" spans="1:17" hidden="1" x14ac:dyDescent="0.2">
      <c r="A3399" s="366"/>
      <c r="B3399" s="351"/>
      <c r="C3399" s="375"/>
      <c r="D3399" s="353"/>
      <c r="E3399" s="353"/>
      <c r="F3399" s="354"/>
      <c r="G3399" s="353"/>
      <c r="H3399" s="353"/>
      <c r="I3399" s="357"/>
      <c r="J3399" s="356"/>
      <c r="K3399" s="356"/>
      <c r="L3399" s="357"/>
      <c r="M3399" s="356"/>
      <c r="N3399" s="374"/>
      <c r="O3399" s="70"/>
      <c r="P3399" s="70"/>
      <c r="Q3399" s="135"/>
    </row>
    <row r="3400" spans="1:17" hidden="1" x14ac:dyDescent="0.2">
      <c r="A3400" s="366"/>
      <c r="B3400" s="351"/>
      <c r="C3400" s="375"/>
      <c r="D3400" s="353"/>
      <c r="E3400" s="353"/>
      <c r="F3400" s="354"/>
      <c r="G3400" s="353"/>
      <c r="H3400" s="353"/>
      <c r="I3400" s="357"/>
      <c r="J3400" s="356"/>
      <c r="K3400" s="356"/>
      <c r="L3400" s="357"/>
      <c r="M3400" s="356"/>
      <c r="N3400" s="374"/>
      <c r="O3400" s="70"/>
      <c r="P3400" s="70"/>
      <c r="Q3400" s="135"/>
    </row>
    <row r="3401" spans="1:17" hidden="1" x14ac:dyDescent="0.2">
      <c r="A3401" s="366"/>
      <c r="B3401" s="351"/>
      <c r="C3401" s="375"/>
      <c r="D3401" s="353"/>
      <c r="E3401" s="353"/>
      <c r="F3401" s="354"/>
      <c r="G3401" s="353"/>
      <c r="H3401" s="353"/>
      <c r="I3401" s="357"/>
      <c r="J3401" s="356"/>
      <c r="K3401" s="356"/>
      <c r="L3401" s="357"/>
      <c r="M3401" s="356"/>
      <c r="N3401" s="374"/>
      <c r="O3401" s="70"/>
      <c r="P3401" s="70"/>
      <c r="Q3401" s="135"/>
    </row>
    <row r="3402" spans="1:17" hidden="1" x14ac:dyDescent="0.2">
      <c r="A3402" s="366"/>
      <c r="B3402" s="351"/>
      <c r="C3402" s="375"/>
      <c r="D3402" s="353"/>
      <c r="E3402" s="353"/>
      <c r="F3402" s="354"/>
      <c r="G3402" s="353"/>
      <c r="H3402" s="353"/>
      <c r="I3402" s="357"/>
      <c r="J3402" s="356"/>
      <c r="K3402" s="356"/>
      <c r="L3402" s="357"/>
      <c r="M3402" s="356"/>
      <c r="N3402" s="374"/>
      <c r="O3402" s="70"/>
      <c r="P3402" s="70"/>
      <c r="Q3402" s="135"/>
    </row>
    <row r="3403" spans="1:17" hidden="1" x14ac:dyDescent="0.2">
      <c r="A3403" s="366"/>
      <c r="B3403" s="351"/>
      <c r="C3403" s="375"/>
      <c r="D3403" s="353"/>
      <c r="E3403" s="353"/>
      <c r="F3403" s="354"/>
      <c r="G3403" s="353"/>
      <c r="H3403" s="353"/>
      <c r="I3403" s="357"/>
      <c r="J3403" s="356"/>
      <c r="K3403" s="356"/>
      <c r="L3403" s="357"/>
      <c r="M3403" s="356"/>
      <c r="N3403" s="374"/>
      <c r="O3403" s="70"/>
      <c r="P3403" s="70"/>
      <c r="Q3403" s="135"/>
    </row>
    <row r="3404" spans="1:17" hidden="1" x14ac:dyDescent="0.2">
      <c r="A3404" s="366"/>
      <c r="B3404" s="351"/>
      <c r="C3404" s="375"/>
      <c r="D3404" s="353"/>
      <c r="E3404" s="353"/>
      <c r="F3404" s="354"/>
      <c r="G3404" s="353"/>
      <c r="H3404" s="353"/>
      <c r="I3404" s="357"/>
      <c r="J3404" s="356"/>
      <c r="K3404" s="356"/>
      <c r="L3404" s="357"/>
      <c r="M3404" s="356"/>
      <c r="N3404" s="374"/>
      <c r="O3404" s="70"/>
      <c r="P3404" s="70"/>
      <c r="Q3404" s="135"/>
    </row>
    <row r="3405" spans="1:17" hidden="1" x14ac:dyDescent="0.2">
      <c r="A3405" s="366"/>
      <c r="B3405" s="351"/>
      <c r="C3405" s="375"/>
      <c r="D3405" s="353"/>
      <c r="E3405" s="353"/>
      <c r="F3405" s="354"/>
      <c r="G3405" s="353"/>
      <c r="H3405" s="353"/>
      <c r="I3405" s="357"/>
      <c r="J3405" s="356"/>
      <c r="K3405" s="356"/>
      <c r="L3405" s="357"/>
      <c r="M3405" s="356"/>
      <c r="N3405" s="374"/>
      <c r="O3405" s="70"/>
      <c r="P3405" s="70"/>
      <c r="Q3405" s="135"/>
    </row>
    <row r="3406" spans="1:17" hidden="1" x14ac:dyDescent="0.2">
      <c r="A3406" s="366"/>
      <c r="B3406" s="351"/>
      <c r="C3406" s="375"/>
      <c r="D3406" s="353"/>
      <c r="E3406" s="353"/>
      <c r="F3406" s="354"/>
      <c r="G3406" s="353"/>
      <c r="H3406" s="353"/>
      <c r="I3406" s="357"/>
      <c r="J3406" s="356"/>
      <c r="K3406" s="356"/>
      <c r="L3406" s="357"/>
      <c r="M3406" s="356"/>
      <c r="N3406" s="374"/>
      <c r="O3406" s="70"/>
      <c r="P3406" s="70"/>
      <c r="Q3406" s="135"/>
    </row>
    <row r="3407" spans="1:17" hidden="1" x14ac:dyDescent="0.2">
      <c r="A3407" s="366"/>
      <c r="B3407" s="351"/>
      <c r="C3407" s="375"/>
      <c r="D3407" s="353"/>
      <c r="E3407" s="353"/>
      <c r="F3407" s="354"/>
      <c r="G3407" s="353"/>
      <c r="H3407" s="353"/>
      <c r="I3407" s="357"/>
      <c r="J3407" s="356"/>
      <c r="K3407" s="356"/>
      <c r="L3407" s="357"/>
      <c r="M3407" s="356"/>
      <c r="N3407" s="374"/>
      <c r="O3407" s="70"/>
      <c r="P3407" s="70"/>
      <c r="Q3407" s="135"/>
    </row>
    <row r="3408" spans="1:17" hidden="1" x14ac:dyDescent="0.2">
      <c r="A3408" s="366"/>
      <c r="B3408" s="351"/>
      <c r="C3408" s="375"/>
      <c r="D3408" s="353"/>
      <c r="E3408" s="353"/>
      <c r="F3408" s="354"/>
      <c r="G3408" s="353"/>
      <c r="H3408" s="353"/>
      <c r="I3408" s="357"/>
      <c r="J3408" s="356"/>
      <c r="K3408" s="356"/>
      <c r="L3408" s="357"/>
      <c r="M3408" s="356"/>
      <c r="N3408" s="374"/>
      <c r="O3408" s="70"/>
      <c r="P3408" s="70"/>
      <c r="Q3408" s="135"/>
    </row>
    <row r="3409" spans="1:17" hidden="1" x14ac:dyDescent="0.2">
      <c r="A3409" s="366"/>
      <c r="B3409" s="351"/>
      <c r="C3409" s="375"/>
      <c r="D3409" s="353"/>
      <c r="E3409" s="353"/>
      <c r="F3409" s="354"/>
      <c r="G3409" s="353"/>
      <c r="H3409" s="353"/>
      <c r="I3409" s="357"/>
      <c r="J3409" s="356"/>
      <c r="K3409" s="356"/>
      <c r="L3409" s="357"/>
      <c r="M3409" s="356"/>
      <c r="N3409" s="374"/>
      <c r="O3409" s="70"/>
      <c r="P3409" s="70"/>
      <c r="Q3409" s="135"/>
    </row>
    <row r="3410" spans="1:17" hidden="1" x14ac:dyDescent="0.2">
      <c r="A3410" s="366"/>
      <c r="B3410" s="351"/>
      <c r="C3410" s="375"/>
      <c r="D3410" s="353"/>
      <c r="E3410" s="353"/>
      <c r="F3410" s="354"/>
      <c r="G3410" s="353"/>
      <c r="H3410" s="353"/>
      <c r="I3410" s="357"/>
      <c r="J3410" s="356"/>
      <c r="K3410" s="356"/>
      <c r="L3410" s="357"/>
      <c r="M3410" s="356"/>
      <c r="N3410" s="374"/>
      <c r="O3410" s="70"/>
      <c r="P3410" s="70"/>
      <c r="Q3410" s="135"/>
    </row>
    <row r="3411" spans="1:17" hidden="1" x14ac:dyDescent="0.2">
      <c r="A3411" s="366"/>
      <c r="B3411" s="351"/>
      <c r="C3411" s="375"/>
      <c r="D3411" s="353"/>
      <c r="E3411" s="353"/>
      <c r="F3411" s="354"/>
      <c r="G3411" s="353"/>
      <c r="H3411" s="353"/>
      <c r="I3411" s="357"/>
      <c r="J3411" s="356"/>
      <c r="K3411" s="356"/>
      <c r="L3411" s="357"/>
      <c r="M3411" s="356"/>
      <c r="N3411" s="374"/>
      <c r="O3411" s="70"/>
      <c r="P3411" s="70"/>
      <c r="Q3411" s="135"/>
    </row>
    <row r="3412" spans="1:17" hidden="1" x14ac:dyDescent="0.2">
      <c r="A3412" s="366"/>
      <c r="B3412" s="351"/>
      <c r="C3412" s="375"/>
      <c r="D3412" s="353"/>
      <c r="E3412" s="353"/>
      <c r="F3412" s="354"/>
      <c r="G3412" s="353"/>
      <c r="H3412" s="353"/>
      <c r="I3412" s="357"/>
      <c r="J3412" s="356"/>
      <c r="K3412" s="356"/>
      <c r="L3412" s="357"/>
      <c r="M3412" s="356"/>
      <c r="N3412" s="374"/>
      <c r="O3412" s="70"/>
      <c r="P3412" s="70"/>
      <c r="Q3412" s="135"/>
    </row>
    <row r="3413" spans="1:17" hidden="1" x14ac:dyDescent="0.2">
      <c r="A3413" s="366"/>
      <c r="B3413" s="351"/>
      <c r="C3413" s="375"/>
      <c r="D3413" s="353"/>
      <c r="E3413" s="353"/>
      <c r="F3413" s="354"/>
      <c r="G3413" s="353"/>
      <c r="H3413" s="353"/>
      <c r="I3413" s="357"/>
      <c r="J3413" s="356"/>
      <c r="K3413" s="356"/>
      <c r="L3413" s="357"/>
      <c r="M3413" s="356"/>
      <c r="N3413" s="374"/>
      <c r="O3413" s="70"/>
      <c r="P3413" s="70"/>
      <c r="Q3413" s="135"/>
    </row>
    <row r="3414" spans="1:17" hidden="1" x14ac:dyDescent="0.2">
      <c r="A3414" s="366"/>
      <c r="B3414" s="351"/>
      <c r="C3414" s="375"/>
      <c r="D3414" s="353"/>
      <c r="E3414" s="353"/>
      <c r="F3414" s="354"/>
      <c r="G3414" s="353"/>
      <c r="H3414" s="353"/>
      <c r="I3414" s="357"/>
      <c r="J3414" s="356"/>
      <c r="K3414" s="356"/>
      <c r="L3414" s="357"/>
      <c r="M3414" s="356"/>
      <c r="N3414" s="374"/>
      <c r="O3414" s="70"/>
      <c r="P3414" s="70"/>
      <c r="Q3414" s="135"/>
    </row>
    <row r="3415" spans="1:17" hidden="1" x14ac:dyDescent="0.2">
      <c r="A3415" s="366"/>
      <c r="B3415" s="351"/>
      <c r="C3415" s="375"/>
      <c r="D3415" s="353"/>
      <c r="E3415" s="353"/>
      <c r="F3415" s="354"/>
      <c r="G3415" s="353"/>
      <c r="H3415" s="353"/>
      <c r="I3415" s="357"/>
      <c r="J3415" s="356"/>
      <c r="K3415" s="356"/>
      <c r="L3415" s="357"/>
      <c r="M3415" s="356"/>
      <c r="N3415" s="374"/>
      <c r="O3415" s="70"/>
      <c r="P3415" s="70"/>
      <c r="Q3415" s="135"/>
    </row>
    <row r="3416" spans="1:17" hidden="1" x14ac:dyDescent="0.2">
      <c r="A3416" s="366"/>
      <c r="B3416" s="351"/>
      <c r="C3416" s="375"/>
      <c r="D3416" s="353"/>
      <c r="E3416" s="353"/>
      <c r="F3416" s="354"/>
      <c r="G3416" s="353"/>
      <c r="H3416" s="353"/>
      <c r="I3416" s="357"/>
      <c r="J3416" s="356"/>
      <c r="K3416" s="356"/>
      <c r="L3416" s="357"/>
      <c r="M3416" s="356"/>
      <c r="N3416" s="374"/>
      <c r="O3416" s="70"/>
      <c r="P3416" s="70"/>
      <c r="Q3416" s="135"/>
    </row>
    <row r="3417" spans="1:17" hidden="1" x14ac:dyDescent="0.2">
      <c r="A3417" s="366"/>
      <c r="B3417" s="351"/>
      <c r="C3417" s="375"/>
      <c r="D3417" s="353"/>
      <c r="E3417" s="353"/>
      <c r="F3417" s="354"/>
      <c r="G3417" s="353"/>
      <c r="H3417" s="353"/>
      <c r="I3417" s="357"/>
      <c r="J3417" s="356"/>
      <c r="K3417" s="356"/>
      <c r="L3417" s="357"/>
      <c r="M3417" s="356"/>
      <c r="N3417" s="374"/>
      <c r="O3417" s="70"/>
      <c r="P3417" s="70"/>
      <c r="Q3417" s="135"/>
    </row>
    <row r="3418" spans="1:17" hidden="1" x14ac:dyDescent="0.2">
      <c r="A3418" s="366"/>
      <c r="B3418" s="351"/>
      <c r="C3418" s="375"/>
      <c r="D3418" s="353"/>
      <c r="E3418" s="353"/>
      <c r="F3418" s="354"/>
      <c r="G3418" s="353"/>
      <c r="H3418" s="353"/>
      <c r="I3418" s="357"/>
      <c r="J3418" s="356"/>
      <c r="K3418" s="356"/>
      <c r="L3418" s="357"/>
      <c r="M3418" s="356"/>
      <c r="N3418" s="374"/>
      <c r="O3418" s="70"/>
      <c r="P3418" s="70"/>
      <c r="Q3418" s="135"/>
    </row>
    <row r="3419" spans="1:17" hidden="1" x14ac:dyDescent="0.2">
      <c r="A3419" s="366"/>
      <c r="B3419" s="351"/>
      <c r="C3419" s="375"/>
      <c r="D3419" s="353"/>
      <c r="E3419" s="353"/>
      <c r="F3419" s="354"/>
      <c r="G3419" s="353"/>
      <c r="H3419" s="353"/>
      <c r="I3419" s="357"/>
      <c r="J3419" s="356"/>
      <c r="K3419" s="356"/>
      <c r="L3419" s="357"/>
      <c r="M3419" s="356"/>
      <c r="N3419" s="374"/>
      <c r="O3419" s="70"/>
      <c r="P3419" s="70"/>
      <c r="Q3419" s="135"/>
    </row>
    <row r="3420" spans="1:17" hidden="1" x14ac:dyDescent="0.2">
      <c r="A3420" s="366"/>
      <c r="B3420" s="351"/>
      <c r="C3420" s="375"/>
      <c r="D3420" s="353"/>
      <c r="E3420" s="353"/>
      <c r="F3420" s="354"/>
      <c r="G3420" s="353"/>
      <c r="H3420" s="353"/>
      <c r="I3420" s="357"/>
      <c r="J3420" s="356"/>
      <c r="K3420" s="356"/>
      <c r="L3420" s="357"/>
      <c r="M3420" s="356"/>
      <c r="N3420" s="374"/>
      <c r="O3420" s="70"/>
      <c r="P3420" s="70"/>
      <c r="Q3420" s="135"/>
    </row>
    <row r="3421" spans="1:17" hidden="1" x14ac:dyDescent="0.2">
      <c r="A3421" s="366"/>
      <c r="B3421" s="351"/>
      <c r="C3421" s="375"/>
      <c r="D3421" s="353"/>
      <c r="E3421" s="353"/>
      <c r="F3421" s="354"/>
      <c r="G3421" s="353"/>
      <c r="H3421" s="353"/>
      <c r="I3421" s="357"/>
      <c r="J3421" s="356"/>
      <c r="K3421" s="356"/>
      <c r="L3421" s="357"/>
      <c r="M3421" s="356"/>
      <c r="N3421" s="374"/>
      <c r="O3421" s="70"/>
      <c r="P3421" s="70"/>
      <c r="Q3421" s="135"/>
    </row>
    <row r="3422" spans="1:17" hidden="1" x14ac:dyDescent="0.2">
      <c r="A3422" s="366"/>
      <c r="B3422" s="351"/>
      <c r="C3422" s="375"/>
      <c r="D3422" s="353"/>
      <c r="E3422" s="353"/>
      <c r="F3422" s="354"/>
      <c r="G3422" s="353"/>
      <c r="H3422" s="353"/>
      <c r="I3422" s="357"/>
      <c r="J3422" s="356"/>
      <c r="K3422" s="356"/>
      <c r="L3422" s="357"/>
      <c r="M3422" s="356"/>
      <c r="N3422" s="374"/>
      <c r="O3422" s="70"/>
      <c r="P3422" s="70"/>
      <c r="Q3422" s="135"/>
    </row>
    <row r="3423" spans="1:17" hidden="1" x14ac:dyDescent="0.2">
      <c r="A3423" s="366"/>
      <c r="B3423" s="351"/>
      <c r="C3423" s="375"/>
      <c r="D3423" s="353"/>
      <c r="E3423" s="353"/>
      <c r="F3423" s="354"/>
      <c r="G3423" s="353"/>
      <c r="H3423" s="353"/>
      <c r="I3423" s="357"/>
      <c r="J3423" s="356"/>
      <c r="K3423" s="356"/>
      <c r="L3423" s="357"/>
      <c r="M3423" s="356"/>
      <c r="N3423" s="374"/>
      <c r="O3423" s="70"/>
      <c r="P3423" s="70"/>
      <c r="Q3423" s="135"/>
    </row>
    <row r="3424" spans="1:17" hidden="1" x14ac:dyDescent="0.2">
      <c r="A3424" s="366"/>
      <c r="B3424" s="351"/>
      <c r="C3424" s="375"/>
      <c r="D3424" s="353"/>
      <c r="E3424" s="353"/>
      <c r="F3424" s="354"/>
      <c r="G3424" s="353"/>
      <c r="H3424" s="353"/>
      <c r="I3424" s="357"/>
      <c r="J3424" s="356"/>
      <c r="K3424" s="356"/>
      <c r="L3424" s="357"/>
      <c r="M3424" s="356"/>
      <c r="N3424" s="374"/>
      <c r="O3424" s="70"/>
      <c r="P3424" s="70"/>
      <c r="Q3424" s="135"/>
    </row>
    <row r="3425" spans="1:17" hidden="1" x14ac:dyDescent="0.2">
      <c r="A3425" s="366"/>
      <c r="B3425" s="351"/>
      <c r="C3425" s="375"/>
      <c r="D3425" s="353"/>
      <c r="E3425" s="353"/>
      <c r="F3425" s="354"/>
      <c r="G3425" s="353"/>
      <c r="H3425" s="353"/>
      <c r="I3425" s="357"/>
      <c r="J3425" s="356"/>
      <c r="K3425" s="356"/>
      <c r="L3425" s="357"/>
      <c r="M3425" s="356"/>
      <c r="N3425" s="374"/>
      <c r="O3425" s="70"/>
      <c r="P3425" s="70"/>
      <c r="Q3425" s="135"/>
    </row>
    <row r="3426" spans="1:17" hidden="1" x14ac:dyDescent="0.2">
      <c r="A3426" s="366"/>
      <c r="B3426" s="351"/>
      <c r="C3426" s="375"/>
      <c r="D3426" s="353"/>
      <c r="E3426" s="353"/>
      <c r="F3426" s="354"/>
      <c r="G3426" s="353"/>
      <c r="H3426" s="353"/>
      <c r="I3426" s="357"/>
      <c r="J3426" s="356"/>
      <c r="K3426" s="356"/>
      <c r="L3426" s="357"/>
      <c r="M3426" s="356"/>
      <c r="N3426" s="374"/>
      <c r="O3426" s="70"/>
      <c r="P3426" s="70"/>
      <c r="Q3426" s="135"/>
    </row>
    <row r="3427" spans="1:17" hidden="1" x14ac:dyDescent="0.2">
      <c r="A3427" s="366"/>
      <c r="B3427" s="351"/>
      <c r="C3427" s="375"/>
      <c r="D3427" s="353"/>
      <c r="E3427" s="353"/>
      <c r="F3427" s="354"/>
      <c r="G3427" s="353"/>
      <c r="H3427" s="353"/>
      <c r="I3427" s="357"/>
      <c r="J3427" s="356"/>
      <c r="K3427" s="356"/>
      <c r="L3427" s="357"/>
      <c r="M3427" s="356"/>
      <c r="N3427" s="374"/>
      <c r="O3427" s="70"/>
      <c r="P3427" s="70"/>
      <c r="Q3427" s="135"/>
    </row>
    <row r="3428" spans="1:17" hidden="1" x14ac:dyDescent="0.2">
      <c r="A3428" s="366"/>
      <c r="B3428" s="351"/>
      <c r="C3428" s="375"/>
      <c r="D3428" s="353"/>
      <c r="E3428" s="353"/>
      <c r="F3428" s="354"/>
      <c r="G3428" s="353"/>
      <c r="H3428" s="353"/>
      <c r="I3428" s="357"/>
      <c r="J3428" s="356"/>
      <c r="K3428" s="356"/>
      <c r="L3428" s="357"/>
      <c r="M3428" s="356"/>
      <c r="N3428" s="374"/>
      <c r="O3428" s="70"/>
      <c r="P3428" s="70"/>
      <c r="Q3428" s="135"/>
    </row>
    <row r="3429" spans="1:17" hidden="1" x14ac:dyDescent="0.2">
      <c r="A3429" s="366"/>
      <c r="B3429" s="351"/>
      <c r="C3429" s="375"/>
      <c r="D3429" s="353"/>
      <c r="E3429" s="353"/>
      <c r="F3429" s="354"/>
      <c r="G3429" s="353"/>
      <c r="H3429" s="353"/>
      <c r="I3429" s="357"/>
      <c r="J3429" s="356"/>
      <c r="K3429" s="356"/>
      <c r="L3429" s="357"/>
      <c r="M3429" s="356"/>
      <c r="N3429" s="374"/>
      <c r="O3429" s="70"/>
      <c r="P3429" s="70"/>
      <c r="Q3429" s="135"/>
    </row>
    <row r="3430" spans="1:17" hidden="1" x14ac:dyDescent="0.2">
      <c r="A3430" s="366"/>
      <c r="B3430" s="351"/>
      <c r="C3430" s="375"/>
      <c r="D3430" s="353"/>
      <c r="E3430" s="353"/>
      <c r="F3430" s="354"/>
      <c r="G3430" s="353"/>
      <c r="H3430" s="353"/>
      <c r="I3430" s="357"/>
      <c r="J3430" s="356"/>
      <c r="K3430" s="356"/>
      <c r="L3430" s="357"/>
      <c r="M3430" s="356"/>
      <c r="N3430" s="374"/>
      <c r="O3430" s="70"/>
      <c r="P3430" s="70"/>
      <c r="Q3430" s="135"/>
    </row>
    <row r="3431" spans="1:17" hidden="1" x14ac:dyDescent="0.2">
      <c r="A3431" s="366"/>
      <c r="B3431" s="351"/>
      <c r="C3431" s="375"/>
      <c r="D3431" s="353"/>
      <c r="E3431" s="353"/>
      <c r="F3431" s="354"/>
      <c r="G3431" s="353"/>
      <c r="H3431" s="353"/>
      <c r="I3431" s="357"/>
      <c r="J3431" s="356"/>
      <c r="K3431" s="356"/>
      <c r="L3431" s="357"/>
      <c r="M3431" s="356"/>
      <c r="N3431" s="374"/>
      <c r="O3431" s="70"/>
      <c r="P3431" s="70"/>
      <c r="Q3431" s="135"/>
    </row>
    <row r="3432" spans="1:17" hidden="1" x14ac:dyDescent="0.2">
      <c r="A3432" s="366"/>
      <c r="B3432" s="351"/>
      <c r="C3432" s="375"/>
      <c r="D3432" s="353"/>
      <c r="E3432" s="353"/>
      <c r="F3432" s="354"/>
      <c r="G3432" s="353"/>
      <c r="H3432" s="353"/>
      <c r="I3432" s="357"/>
      <c r="J3432" s="356"/>
      <c r="K3432" s="356"/>
      <c r="L3432" s="357"/>
      <c r="M3432" s="356"/>
      <c r="N3432" s="374"/>
      <c r="O3432" s="70"/>
      <c r="P3432" s="70"/>
      <c r="Q3432" s="135"/>
    </row>
    <row r="3433" spans="1:17" hidden="1" x14ac:dyDescent="0.2">
      <c r="A3433" s="366"/>
      <c r="B3433" s="351"/>
      <c r="C3433" s="375"/>
      <c r="D3433" s="353"/>
      <c r="E3433" s="353"/>
      <c r="F3433" s="354"/>
      <c r="G3433" s="353"/>
      <c r="H3433" s="353"/>
      <c r="I3433" s="357"/>
      <c r="J3433" s="356"/>
      <c r="K3433" s="356"/>
      <c r="L3433" s="357"/>
      <c r="M3433" s="356"/>
      <c r="N3433" s="374"/>
      <c r="O3433" s="70"/>
      <c r="P3433" s="70"/>
      <c r="Q3433" s="135"/>
    </row>
    <row r="3434" spans="1:17" hidden="1" x14ac:dyDescent="0.2">
      <c r="A3434" s="366"/>
      <c r="B3434" s="351"/>
      <c r="C3434" s="375"/>
      <c r="D3434" s="353"/>
      <c r="E3434" s="353"/>
      <c r="F3434" s="354"/>
      <c r="G3434" s="353"/>
      <c r="H3434" s="353"/>
      <c r="I3434" s="357"/>
      <c r="J3434" s="356"/>
      <c r="K3434" s="356"/>
      <c r="L3434" s="357"/>
      <c r="M3434" s="356"/>
      <c r="N3434" s="374"/>
      <c r="O3434" s="70"/>
      <c r="P3434" s="70"/>
      <c r="Q3434" s="135"/>
    </row>
    <row r="3435" spans="1:17" hidden="1" x14ac:dyDescent="0.2">
      <c r="A3435" s="366"/>
      <c r="B3435" s="351"/>
      <c r="C3435" s="375"/>
      <c r="D3435" s="353"/>
      <c r="E3435" s="353"/>
      <c r="F3435" s="354"/>
      <c r="G3435" s="353"/>
      <c r="H3435" s="353"/>
      <c r="I3435" s="357"/>
      <c r="J3435" s="356"/>
      <c r="K3435" s="356"/>
      <c r="L3435" s="357"/>
      <c r="M3435" s="356"/>
      <c r="N3435" s="374"/>
      <c r="O3435" s="70"/>
      <c r="P3435" s="70"/>
      <c r="Q3435" s="135"/>
    </row>
    <row r="3436" spans="1:17" hidden="1" x14ac:dyDescent="0.2">
      <c r="A3436" s="366"/>
      <c r="B3436" s="351"/>
      <c r="C3436" s="375"/>
      <c r="D3436" s="353"/>
      <c r="E3436" s="353"/>
      <c r="F3436" s="354"/>
      <c r="G3436" s="353"/>
      <c r="H3436" s="353"/>
      <c r="I3436" s="357"/>
      <c r="J3436" s="356"/>
      <c r="K3436" s="356"/>
      <c r="L3436" s="357"/>
      <c r="M3436" s="356"/>
      <c r="N3436" s="374"/>
      <c r="O3436" s="70"/>
      <c r="P3436" s="70"/>
      <c r="Q3436" s="135"/>
    </row>
    <row r="3437" spans="1:17" hidden="1" x14ac:dyDescent="0.2">
      <c r="A3437" s="366"/>
      <c r="B3437" s="351"/>
      <c r="C3437" s="375"/>
      <c r="D3437" s="353"/>
      <c r="E3437" s="353"/>
      <c r="F3437" s="354"/>
      <c r="G3437" s="353"/>
      <c r="H3437" s="353"/>
      <c r="I3437" s="357"/>
      <c r="J3437" s="356"/>
      <c r="K3437" s="356"/>
      <c r="L3437" s="357"/>
      <c r="M3437" s="356"/>
      <c r="N3437" s="374"/>
      <c r="O3437" s="70"/>
      <c r="P3437" s="70"/>
      <c r="Q3437" s="135"/>
    </row>
    <row r="3438" spans="1:17" hidden="1" x14ac:dyDescent="0.2">
      <c r="A3438" s="366"/>
      <c r="B3438" s="351"/>
      <c r="C3438" s="375"/>
      <c r="D3438" s="353"/>
      <c r="E3438" s="353"/>
      <c r="F3438" s="354"/>
      <c r="G3438" s="353"/>
      <c r="H3438" s="353"/>
      <c r="I3438" s="357"/>
      <c r="J3438" s="356"/>
      <c r="K3438" s="356"/>
      <c r="L3438" s="357"/>
      <c r="M3438" s="356"/>
      <c r="N3438" s="374"/>
      <c r="O3438" s="70"/>
      <c r="P3438" s="70"/>
      <c r="Q3438" s="135"/>
    </row>
    <row r="3439" spans="1:17" hidden="1" x14ac:dyDescent="0.2">
      <c r="A3439" s="366"/>
      <c r="B3439" s="351"/>
      <c r="C3439" s="375"/>
      <c r="D3439" s="353"/>
      <c r="E3439" s="353"/>
      <c r="F3439" s="354"/>
      <c r="G3439" s="353"/>
      <c r="H3439" s="353"/>
      <c r="I3439" s="357"/>
      <c r="J3439" s="356"/>
      <c r="K3439" s="356"/>
      <c r="L3439" s="357"/>
      <c r="M3439" s="356"/>
      <c r="N3439" s="374"/>
      <c r="O3439" s="70"/>
      <c r="P3439" s="70"/>
      <c r="Q3439" s="135"/>
    </row>
    <row r="3440" spans="1:17" hidden="1" x14ac:dyDescent="0.2">
      <c r="A3440" s="366"/>
      <c r="B3440" s="351"/>
      <c r="C3440" s="375"/>
      <c r="D3440" s="353"/>
      <c r="E3440" s="353"/>
      <c r="F3440" s="354"/>
      <c r="G3440" s="353"/>
      <c r="H3440" s="353"/>
      <c r="I3440" s="357"/>
      <c r="J3440" s="356"/>
      <c r="K3440" s="356"/>
      <c r="L3440" s="357"/>
      <c r="M3440" s="356"/>
      <c r="N3440" s="374"/>
      <c r="O3440" s="70"/>
      <c r="P3440" s="70"/>
      <c r="Q3440" s="135"/>
    </row>
    <row r="3441" spans="1:17" hidden="1" x14ac:dyDescent="0.2">
      <c r="A3441" s="366"/>
      <c r="B3441" s="351"/>
      <c r="C3441" s="375"/>
      <c r="D3441" s="353"/>
      <c r="E3441" s="353"/>
      <c r="F3441" s="354"/>
      <c r="G3441" s="353"/>
      <c r="H3441" s="353"/>
      <c r="I3441" s="357"/>
      <c r="J3441" s="356"/>
      <c r="K3441" s="356"/>
      <c r="L3441" s="357"/>
      <c r="M3441" s="356"/>
      <c r="N3441" s="374"/>
      <c r="O3441" s="70"/>
      <c r="P3441" s="70"/>
      <c r="Q3441" s="135"/>
    </row>
    <row r="3442" spans="1:17" hidden="1" x14ac:dyDescent="0.2">
      <c r="A3442" s="366"/>
      <c r="B3442" s="351"/>
      <c r="C3442" s="375"/>
      <c r="D3442" s="353"/>
      <c r="E3442" s="353"/>
      <c r="F3442" s="354"/>
      <c r="G3442" s="353"/>
      <c r="H3442" s="353"/>
      <c r="I3442" s="357"/>
      <c r="J3442" s="356"/>
      <c r="K3442" s="356"/>
      <c r="L3442" s="357"/>
      <c r="M3442" s="356"/>
      <c r="N3442" s="374"/>
      <c r="O3442" s="70"/>
      <c r="P3442" s="70"/>
      <c r="Q3442" s="135"/>
    </row>
    <row r="3443" spans="1:17" hidden="1" x14ac:dyDescent="0.2">
      <c r="A3443" s="366"/>
      <c r="B3443" s="351"/>
      <c r="C3443" s="375"/>
      <c r="D3443" s="353"/>
      <c r="E3443" s="353"/>
      <c r="F3443" s="354"/>
      <c r="G3443" s="353"/>
      <c r="H3443" s="353"/>
      <c r="I3443" s="357"/>
      <c r="J3443" s="356"/>
      <c r="K3443" s="356"/>
      <c r="L3443" s="357"/>
      <c r="M3443" s="356"/>
      <c r="N3443" s="374"/>
      <c r="O3443" s="70"/>
      <c r="P3443" s="70"/>
      <c r="Q3443" s="135"/>
    </row>
    <row r="3444" spans="1:17" hidden="1" x14ac:dyDescent="0.2">
      <c r="A3444" s="366"/>
      <c r="B3444" s="351"/>
      <c r="C3444" s="375"/>
      <c r="D3444" s="353"/>
      <c r="E3444" s="353"/>
      <c r="F3444" s="354"/>
      <c r="G3444" s="353"/>
      <c r="H3444" s="353"/>
      <c r="I3444" s="357"/>
      <c r="J3444" s="356"/>
      <c r="K3444" s="356"/>
      <c r="L3444" s="357"/>
      <c r="M3444" s="356"/>
      <c r="N3444" s="374"/>
      <c r="O3444" s="70"/>
      <c r="P3444" s="70"/>
      <c r="Q3444" s="135"/>
    </row>
    <row r="3445" spans="1:17" hidden="1" x14ac:dyDescent="0.2">
      <c r="A3445" s="366"/>
      <c r="B3445" s="351"/>
      <c r="C3445" s="375"/>
      <c r="D3445" s="353"/>
      <c r="E3445" s="353"/>
      <c r="F3445" s="354"/>
      <c r="G3445" s="353"/>
      <c r="H3445" s="353"/>
      <c r="I3445" s="357"/>
      <c r="J3445" s="356"/>
      <c r="K3445" s="356"/>
      <c r="L3445" s="357"/>
      <c r="M3445" s="356"/>
      <c r="N3445" s="374"/>
      <c r="O3445" s="70"/>
      <c r="P3445" s="70"/>
      <c r="Q3445" s="135"/>
    </row>
    <row r="3446" spans="1:17" hidden="1" x14ac:dyDescent="0.2">
      <c r="A3446" s="366"/>
      <c r="B3446" s="351"/>
      <c r="C3446" s="375"/>
      <c r="D3446" s="353"/>
      <c r="E3446" s="353"/>
      <c r="F3446" s="354"/>
      <c r="G3446" s="353"/>
      <c r="H3446" s="353"/>
      <c r="I3446" s="357"/>
      <c r="J3446" s="356"/>
      <c r="K3446" s="356"/>
      <c r="L3446" s="357"/>
      <c r="M3446" s="356"/>
      <c r="N3446" s="374"/>
      <c r="O3446" s="70"/>
      <c r="P3446" s="70"/>
      <c r="Q3446" s="135"/>
    </row>
    <row r="3447" spans="1:17" hidden="1" x14ac:dyDescent="0.2">
      <c r="A3447" s="366"/>
      <c r="B3447" s="351"/>
      <c r="C3447" s="375"/>
      <c r="D3447" s="353"/>
      <c r="E3447" s="353"/>
      <c r="F3447" s="354"/>
      <c r="G3447" s="353"/>
      <c r="H3447" s="353"/>
      <c r="I3447" s="357"/>
      <c r="J3447" s="356"/>
      <c r="K3447" s="356"/>
      <c r="L3447" s="357"/>
      <c r="M3447" s="356"/>
      <c r="N3447" s="374"/>
      <c r="O3447" s="70"/>
      <c r="P3447" s="70"/>
      <c r="Q3447" s="135"/>
    </row>
    <row r="3448" spans="1:17" hidden="1" x14ac:dyDescent="0.2">
      <c r="A3448" s="366"/>
      <c r="B3448" s="351"/>
      <c r="C3448" s="375"/>
      <c r="D3448" s="353"/>
      <c r="E3448" s="353"/>
      <c r="F3448" s="354"/>
      <c r="G3448" s="353"/>
      <c r="H3448" s="353"/>
      <c r="I3448" s="357"/>
      <c r="J3448" s="356"/>
      <c r="K3448" s="356"/>
      <c r="L3448" s="357"/>
      <c r="M3448" s="356"/>
      <c r="N3448" s="374"/>
      <c r="O3448" s="70"/>
      <c r="P3448" s="70"/>
      <c r="Q3448" s="135"/>
    </row>
    <row r="3449" spans="1:17" hidden="1" x14ac:dyDescent="0.2">
      <c r="A3449" s="366"/>
      <c r="B3449" s="351"/>
      <c r="C3449" s="375"/>
      <c r="D3449" s="353"/>
      <c r="E3449" s="353"/>
      <c r="F3449" s="354"/>
      <c r="G3449" s="353"/>
      <c r="H3449" s="353"/>
      <c r="I3449" s="357"/>
      <c r="J3449" s="356"/>
      <c r="K3449" s="356"/>
      <c r="L3449" s="357"/>
      <c r="M3449" s="356"/>
      <c r="N3449" s="374"/>
      <c r="O3449" s="70"/>
      <c r="P3449" s="70"/>
      <c r="Q3449" s="135"/>
    </row>
    <row r="3450" spans="1:17" hidden="1" x14ac:dyDescent="0.2">
      <c r="A3450" s="366"/>
      <c r="B3450" s="351"/>
      <c r="C3450" s="375"/>
      <c r="D3450" s="353"/>
      <c r="E3450" s="353"/>
      <c r="F3450" s="354"/>
      <c r="G3450" s="353"/>
      <c r="H3450" s="353"/>
      <c r="I3450" s="357"/>
      <c r="J3450" s="356"/>
      <c r="K3450" s="356"/>
      <c r="L3450" s="357"/>
      <c r="M3450" s="356"/>
      <c r="N3450" s="374"/>
      <c r="O3450" s="70"/>
      <c r="P3450" s="70"/>
      <c r="Q3450" s="135"/>
    </row>
    <row r="3451" spans="1:17" hidden="1" x14ac:dyDescent="0.2">
      <c r="A3451" s="366"/>
      <c r="B3451" s="351"/>
      <c r="C3451" s="375"/>
      <c r="D3451" s="353"/>
      <c r="E3451" s="353"/>
      <c r="F3451" s="354"/>
      <c r="G3451" s="353"/>
      <c r="H3451" s="353"/>
      <c r="I3451" s="357"/>
      <c r="J3451" s="356"/>
      <c r="K3451" s="356"/>
      <c r="L3451" s="357"/>
      <c r="M3451" s="356"/>
      <c r="N3451" s="374"/>
      <c r="O3451" s="70"/>
      <c r="P3451" s="70"/>
      <c r="Q3451" s="135"/>
    </row>
    <row r="3452" spans="1:17" hidden="1" x14ac:dyDescent="0.2">
      <c r="A3452" s="366"/>
      <c r="B3452" s="351"/>
      <c r="C3452" s="375"/>
      <c r="D3452" s="353"/>
      <c r="E3452" s="353"/>
      <c r="F3452" s="354"/>
      <c r="G3452" s="353"/>
      <c r="H3452" s="353"/>
      <c r="I3452" s="357"/>
      <c r="J3452" s="356"/>
      <c r="K3452" s="356"/>
      <c r="L3452" s="357"/>
      <c r="M3452" s="356"/>
      <c r="N3452" s="374"/>
      <c r="O3452" s="70"/>
      <c r="P3452" s="70"/>
      <c r="Q3452" s="135"/>
    </row>
    <row r="3453" spans="1:17" hidden="1" x14ac:dyDescent="0.2">
      <c r="A3453" s="366"/>
      <c r="B3453" s="351"/>
      <c r="C3453" s="375"/>
      <c r="D3453" s="353"/>
      <c r="E3453" s="353"/>
      <c r="F3453" s="354"/>
      <c r="G3453" s="353"/>
      <c r="H3453" s="353"/>
      <c r="I3453" s="357"/>
      <c r="J3453" s="356"/>
      <c r="K3453" s="356"/>
      <c r="L3453" s="357"/>
      <c r="M3453" s="356"/>
      <c r="N3453" s="374"/>
      <c r="O3453" s="70"/>
      <c r="P3453" s="70"/>
      <c r="Q3453" s="135"/>
    </row>
    <row r="3454" spans="1:17" hidden="1" x14ac:dyDescent="0.2">
      <c r="A3454" s="366"/>
      <c r="B3454" s="351"/>
      <c r="C3454" s="375"/>
      <c r="D3454" s="353"/>
      <c r="E3454" s="353"/>
      <c r="F3454" s="354"/>
      <c r="G3454" s="353"/>
      <c r="H3454" s="353"/>
      <c r="I3454" s="357"/>
      <c r="J3454" s="356"/>
      <c r="K3454" s="356"/>
      <c r="L3454" s="357"/>
      <c r="M3454" s="356"/>
      <c r="N3454" s="374"/>
      <c r="O3454" s="70"/>
      <c r="P3454" s="70"/>
      <c r="Q3454" s="135"/>
    </row>
    <row r="3455" spans="1:17" hidden="1" x14ac:dyDescent="0.2">
      <c r="A3455" s="366"/>
      <c r="B3455" s="351"/>
      <c r="C3455" s="375"/>
      <c r="D3455" s="353"/>
      <c r="E3455" s="353"/>
      <c r="F3455" s="354"/>
      <c r="G3455" s="353"/>
      <c r="H3455" s="353"/>
      <c r="I3455" s="357"/>
      <c r="J3455" s="356"/>
      <c r="K3455" s="356"/>
      <c r="L3455" s="357"/>
      <c r="M3455" s="356"/>
      <c r="N3455" s="374"/>
      <c r="O3455" s="70"/>
      <c r="P3455" s="70"/>
      <c r="Q3455" s="135"/>
    </row>
    <row r="3456" spans="1:17" hidden="1" x14ac:dyDescent="0.2">
      <c r="A3456" s="366"/>
      <c r="B3456" s="351"/>
      <c r="C3456" s="375"/>
      <c r="D3456" s="353"/>
      <c r="E3456" s="353"/>
      <c r="F3456" s="354"/>
      <c r="G3456" s="353"/>
      <c r="H3456" s="353"/>
      <c r="I3456" s="357"/>
      <c r="J3456" s="356"/>
      <c r="K3456" s="356"/>
      <c r="L3456" s="357"/>
      <c r="M3456" s="356"/>
      <c r="N3456" s="374"/>
      <c r="O3456" s="70"/>
      <c r="P3456" s="70"/>
      <c r="Q3456" s="135"/>
    </row>
    <row r="3457" spans="1:17" hidden="1" x14ac:dyDescent="0.2">
      <c r="A3457" s="366"/>
      <c r="B3457" s="351"/>
      <c r="C3457" s="375"/>
      <c r="D3457" s="353"/>
      <c r="E3457" s="353"/>
      <c r="F3457" s="354"/>
      <c r="G3457" s="353"/>
      <c r="H3457" s="353"/>
      <c r="I3457" s="357"/>
      <c r="J3457" s="356"/>
      <c r="K3457" s="356"/>
      <c r="L3457" s="357"/>
      <c r="M3457" s="356"/>
      <c r="N3457" s="374"/>
      <c r="O3457" s="70"/>
      <c r="P3457" s="70"/>
      <c r="Q3457" s="135"/>
    </row>
    <row r="3458" spans="1:17" hidden="1" x14ac:dyDescent="0.2">
      <c r="A3458" s="366"/>
      <c r="B3458" s="351"/>
      <c r="C3458" s="375"/>
      <c r="D3458" s="353"/>
      <c r="E3458" s="353"/>
      <c r="F3458" s="354"/>
      <c r="G3458" s="353"/>
      <c r="H3458" s="353"/>
      <c r="I3458" s="357"/>
      <c r="J3458" s="356"/>
      <c r="K3458" s="356"/>
      <c r="L3458" s="357"/>
      <c r="M3458" s="356"/>
      <c r="N3458" s="374"/>
      <c r="O3458" s="70"/>
      <c r="P3458" s="70"/>
      <c r="Q3458" s="135"/>
    </row>
    <row r="3459" spans="1:17" hidden="1" x14ac:dyDescent="0.2">
      <c r="A3459" s="366"/>
      <c r="B3459" s="351"/>
      <c r="C3459" s="375"/>
      <c r="D3459" s="353"/>
      <c r="E3459" s="353"/>
      <c r="F3459" s="354"/>
      <c r="G3459" s="353"/>
      <c r="H3459" s="353"/>
      <c r="I3459" s="357"/>
      <c r="J3459" s="356"/>
      <c r="K3459" s="356"/>
      <c r="L3459" s="357"/>
      <c r="M3459" s="356"/>
      <c r="N3459" s="374"/>
      <c r="O3459" s="70"/>
      <c r="P3459" s="70"/>
      <c r="Q3459" s="135"/>
    </row>
    <row r="3460" spans="1:17" hidden="1" x14ac:dyDescent="0.2">
      <c r="A3460" s="366"/>
      <c r="B3460" s="351"/>
      <c r="C3460" s="375"/>
      <c r="D3460" s="353"/>
      <c r="E3460" s="353"/>
      <c r="F3460" s="354"/>
      <c r="G3460" s="353"/>
      <c r="H3460" s="353"/>
      <c r="I3460" s="357"/>
      <c r="J3460" s="356"/>
      <c r="K3460" s="356"/>
      <c r="L3460" s="357"/>
      <c r="M3460" s="356"/>
      <c r="N3460" s="374"/>
      <c r="O3460" s="70"/>
      <c r="P3460" s="70"/>
      <c r="Q3460" s="135"/>
    </row>
    <row r="3461" spans="1:17" hidden="1" x14ac:dyDescent="0.2">
      <c r="A3461" s="366"/>
      <c r="B3461" s="351"/>
      <c r="C3461" s="375"/>
      <c r="D3461" s="353"/>
      <c r="E3461" s="353"/>
      <c r="F3461" s="354"/>
      <c r="G3461" s="353"/>
      <c r="H3461" s="353"/>
      <c r="I3461" s="357"/>
      <c r="J3461" s="356"/>
      <c r="K3461" s="356"/>
      <c r="L3461" s="357"/>
      <c r="M3461" s="356"/>
      <c r="N3461" s="374"/>
      <c r="O3461" s="70"/>
      <c r="P3461" s="70"/>
      <c r="Q3461" s="135"/>
    </row>
    <row r="3462" spans="1:17" hidden="1" x14ac:dyDescent="0.2">
      <c r="A3462" s="366"/>
      <c r="B3462" s="351"/>
      <c r="C3462" s="375"/>
      <c r="D3462" s="353"/>
      <c r="E3462" s="353"/>
      <c r="F3462" s="354"/>
      <c r="G3462" s="353"/>
      <c r="H3462" s="353"/>
      <c r="I3462" s="357"/>
      <c r="J3462" s="356"/>
      <c r="K3462" s="356"/>
      <c r="L3462" s="357"/>
      <c r="M3462" s="356"/>
      <c r="N3462" s="374"/>
      <c r="O3462" s="70"/>
      <c r="P3462" s="70"/>
      <c r="Q3462" s="135"/>
    </row>
    <row r="3463" spans="1:17" hidden="1" x14ac:dyDescent="0.2">
      <c r="A3463" s="366"/>
      <c r="B3463" s="351"/>
      <c r="C3463" s="375"/>
      <c r="D3463" s="353"/>
      <c r="E3463" s="353"/>
      <c r="F3463" s="354"/>
      <c r="G3463" s="353"/>
      <c r="H3463" s="353"/>
      <c r="I3463" s="357"/>
      <c r="J3463" s="356"/>
      <c r="K3463" s="356"/>
      <c r="L3463" s="357"/>
      <c r="M3463" s="356"/>
      <c r="N3463" s="374"/>
      <c r="O3463" s="70"/>
      <c r="P3463" s="70"/>
      <c r="Q3463" s="135"/>
    </row>
    <row r="3464" spans="1:17" hidden="1" x14ac:dyDescent="0.2">
      <c r="A3464" s="366"/>
      <c r="B3464" s="351"/>
      <c r="C3464" s="375"/>
      <c r="D3464" s="353"/>
      <c r="E3464" s="353"/>
      <c r="F3464" s="354"/>
      <c r="G3464" s="353"/>
      <c r="H3464" s="353"/>
      <c r="I3464" s="357"/>
      <c r="J3464" s="356"/>
      <c r="K3464" s="356"/>
      <c r="L3464" s="357"/>
      <c r="M3464" s="356"/>
      <c r="N3464" s="374"/>
      <c r="O3464" s="70"/>
      <c r="P3464" s="70"/>
      <c r="Q3464" s="135"/>
    </row>
    <row r="3465" spans="1:17" hidden="1" x14ac:dyDescent="0.2">
      <c r="A3465" s="366"/>
      <c r="B3465" s="351"/>
      <c r="C3465" s="375"/>
      <c r="D3465" s="353"/>
      <c r="E3465" s="353"/>
      <c r="F3465" s="354"/>
      <c r="G3465" s="353"/>
      <c r="H3465" s="353"/>
      <c r="I3465" s="357"/>
      <c r="J3465" s="356"/>
      <c r="K3465" s="356"/>
      <c r="L3465" s="357"/>
      <c r="M3465" s="356"/>
      <c r="N3465" s="374"/>
      <c r="O3465" s="70"/>
      <c r="P3465" s="70"/>
      <c r="Q3465" s="135"/>
    </row>
    <row r="3466" spans="1:17" hidden="1" x14ac:dyDescent="0.2">
      <c r="A3466" s="366"/>
      <c r="B3466" s="351"/>
      <c r="C3466" s="375"/>
      <c r="D3466" s="353"/>
      <c r="E3466" s="353"/>
      <c r="F3466" s="354"/>
      <c r="G3466" s="353"/>
      <c r="H3466" s="353"/>
      <c r="I3466" s="357"/>
      <c r="J3466" s="356"/>
      <c r="K3466" s="356"/>
      <c r="L3466" s="357"/>
      <c r="M3466" s="356"/>
      <c r="N3466" s="374"/>
      <c r="O3466" s="70"/>
      <c r="P3466" s="70"/>
      <c r="Q3466" s="135"/>
    </row>
    <row r="3467" spans="1:17" hidden="1" x14ac:dyDescent="0.2">
      <c r="A3467" s="366"/>
      <c r="B3467" s="351"/>
      <c r="C3467" s="375"/>
      <c r="D3467" s="353"/>
      <c r="E3467" s="353"/>
      <c r="F3467" s="354"/>
      <c r="G3467" s="353"/>
      <c r="H3467" s="353"/>
      <c r="I3467" s="357"/>
      <c r="J3467" s="356"/>
      <c r="K3467" s="356"/>
      <c r="L3467" s="357"/>
      <c r="M3467" s="356"/>
      <c r="N3467" s="374"/>
      <c r="O3467" s="70"/>
      <c r="P3467" s="70"/>
      <c r="Q3467" s="135"/>
    </row>
    <row r="3468" spans="1:17" hidden="1" x14ac:dyDescent="0.2">
      <c r="A3468" s="366"/>
      <c r="B3468" s="351"/>
      <c r="C3468" s="375"/>
      <c r="D3468" s="353"/>
      <c r="E3468" s="353"/>
      <c r="F3468" s="354"/>
      <c r="G3468" s="353"/>
      <c r="H3468" s="353"/>
      <c r="I3468" s="357"/>
      <c r="J3468" s="356"/>
      <c r="K3468" s="356"/>
      <c r="L3468" s="357"/>
      <c r="M3468" s="356"/>
      <c r="N3468" s="374"/>
      <c r="O3468" s="70"/>
      <c r="P3468" s="70"/>
      <c r="Q3468" s="135"/>
    </row>
    <row r="3469" spans="1:17" hidden="1" x14ac:dyDescent="0.2">
      <c r="A3469" s="366"/>
      <c r="B3469" s="351"/>
      <c r="C3469" s="375"/>
      <c r="D3469" s="353"/>
      <c r="E3469" s="353"/>
      <c r="F3469" s="354"/>
      <c r="G3469" s="353"/>
      <c r="H3469" s="353"/>
      <c r="I3469" s="357"/>
      <c r="J3469" s="356"/>
      <c r="K3469" s="356"/>
      <c r="L3469" s="357"/>
      <c r="M3469" s="356"/>
      <c r="N3469" s="374"/>
      <c r="O3469" s="70"/>
      <c r="P3469" s="70"/>
      <c r="Q3469" s="135"/>
    </row>
    <row r="3470" spans="1:17" hidden="1" x14ac:dyDescent="0.2">
      <c r="A3470" s="366"/>
      <c r="B3470" s="351"/>
      <c r="C3470" s="375"/>
      <c r="D3470" s="353"/>
      <c r="E3470" s="353"/>
      <c r="F3470" s="354"/>
      <c r="G3470" s="353"/>
      <c r="H3470" s="353"/>
      <c r="I3470" s="357"/>
      <c r="J3470" s="356"/>
      <c r="K3470" s="356"/>
      <c r="L3470" s="357"/>
      <c r="M3470" s="356"/>
      <c r="N3470" s="374"/>
      <c r="O3470" s="70"/>
      <c r="P3470" s="70"/>
      <c r="Q3470" s="135"/>
    </row>
    <row r="3471" spans="1:17" hidden="1" x14ac:dyDescent="0.2">
      <c r="A3471" s="366"/>
      <c r="B3471" s="351"/>
      <c r="C3471" s="375"/>
      <c r="D3471" s="353"/>
      <c r="E3471" s="353"/>
      <c r="F3471" s="354"/>
      <c r="G3471" s="353"/>
      <c r="H3471" s="353"/>
      <c r="I3471" s="357"/>
      <c r="J3471" s="356"/>
      <c r="K3471" s="356"/>
      <c r="L3471" s="357"/>
      <c r="M3471" s="356"/>
      <c r="N3471" s="374"/>
      <c r="O3471" s="70"/>
      <c r="P3471" s="70"/>
      <c r="Q3471" s="135"/>
    </row>
    <row r="3472" spans="1:17" hidden="1" x14ac:dyDescent="0.2">
      <c r="A3472" s="366"/>
      <c r="B3472" s="351"/>
      <c r="C3472" s="375"/>
      <c r="D3472" s="353"/>
      <c r="E3472" s="353"/>
      <c r="F3472" s="354"/>
      <c r="G3472" s="353"/>
      <c r="H3472" s="353"/>
      <c r="I3472" s="357"/>
      <c r="J3472" s="356"/>
      <c r="K3472" s="356"/>
      <c r="L3472" s="357"/>
      <c r="M3472" s="356"/>
      <c r="N3472" s="374"/>
      <c r="O3472" s="70"/>
      <c r="P3472" s="70"/>
      <c r="Q3472" s="135"/>
    </row>
    <row r="3473" spans="1:17" hidden="1" x14ac:dyDescent="0.2">
      <c r="A3473" s="366"/>
      <c r="B3473" s="351"/>
      <c r="C3473" s="375"/>
      <c r="D3473" s="353"/>
      <c r="E3473" s="353"/>
      <c r="F3473" s="354"/>
      <c r="G3473" s="353"/>
      <c r="H3473" s="353"/>
      <c r="I3473" s="357"/>
      <c r="J3473" s="356"/>
      <c r="K3473" s="356"/>
      <c r="L3473" s="357"/>
      <c r="M3473" s="356"/>
      <c r="N3473" s="374"/>
      <c r="O3473" s="70"/>
      <c r="P3473" s="70"/>
      <c r="Q3473" s="135"/>
    </row>
    <row r="3474" spans="1:17" hidden="1" x14ac:dyDescent="0.2">
      <c r="A3474" s="366"/>
      <c r="B3474" s="351"/>
      <c r="C3474" s="375"/>
      <c r="D3474" s="353"/>
      <c r="E3474" s="353"/>
      <c r="F3474" s="354"/>
      <c r="G3474" s="353"/>
      <c r="H3474" s="353"/>
      <c r="I3474" s="357"/>
      <c r="J3474" s="356"/>
      <c r="K3474" s="356"/>
      <c r="L3474" s="357"/>
      <c r="M3474" s="356"/>
      <c r="N3474" s="374"/>
      <c r="O3474" s="70"/>
      <c r="P3474" s="70"/>
      <c r="Q3474" s="135"/>
    </row>
    <row r="3475" spans="1:17" hidden="1" x14ac:dyDescent="0.2">
      <c r="A3475" s="366"/>
      <c r="B3475" s="351"/>
      <c r="C3475" s="375"/>
      <c r="D3475" s="353"/>
      <c r="E3475" s="353"/>
      <c r="F3475" s="354"/>
      <c r="G3475" s="353"/>
      <c r="H3475" s="353"/>
      <c r="I3475" s="357"/>
      <c r="J3475" s="356"/>
      <c r="K3475" s="356"/>
      <c r="L3475" s="357"/>
      <c r="M3475" s="356"/>
      <c r="N3475" s="374"/>
      <c r="O3475" s="70"/>
      <c r="P3475" s="70"/>
      <c r="Q3475" s="135"/>
    </row>
    <row r="3476" spans="1:17" hidden="1" x14ac:dyDescent="0.2">
      <c r="A3476" s="366"/>
      <c r="B3476" s="351"/>
      <c r="C3476" s="375"/>
      <c r="D3476" s="353"/>
      <c r="E3476" s="353"/>
      <c r="F3476" s="354"/>
      <c r="G3476" s="353"/>
      <c r="H3476" s="353"/>
      <c r="I3476" s="357"/>
      <c r="J3476" s="356"/>
      <c r="K3476" s="356"/>
      <c r="L3476" s="357"/>
      <c r="M3476" s="356"/>
      <c r="N3476" s="374"/>
      <c r="O3476" s="70"/>
      <c r="P3476" s="70"/>
      <c r="Q3476" s="135"/>
    </row>
    <row r="3477" spans="1:17" hidden="1" x14ac:dyDescent="0.2">
      <c r="A3477" s="366"/>
      <c r="B3477" s="351"/>
      <c r="C3477" s="375"/>
      <c r="D3477" s="353"/>
      <c r="E3477" s="353"/>
      <c r="F3477" s="354"/>
      <c r="G3477" s="353"/>
      <c r="H3477" s="353"/>
      <c r="I3477" s="357"/>
      <c r="J3477" s="356"/>
      <c r="K3477" s="356"/>
      <c r="L3477" s="357"/>
      <c r="M3477" s="356"/>
      <c r="N3477" s="374"/>
      <c r="O3477" s="70"/>
      <c r="P3477" s="70"/>
      <c r="Q3477" s="135"/>
    </row>
    <row r="3478" spans="1:17" hidden="1" x14ac:dyDescent="0.2">
      <c r="A3478" s="366"/>
      <c r="B3478" s="351"/>
      <c r="C3478" s="375"/>
      <c r="D3478" s="353"/>
      <c r="E3478" s="353"/>
      <c r="F3478" s="354"/>
      <c r="G3478" s="353"/>
      <c r="H3478" s="353"/>
      <c r="I3478" s="357"/>
      <c r="J3478" s="356"/>
      <c r="K3478" s="356"/>
      <c r="L3478" s="357"/>
      <c r="M3478" s="356"/>
      <c r="N3478" s="374"/>
      <c r="O3478" s="70"/>
      <c r="P3478" s="70"/>
      <c r="Q3478" s="135"/>
    </row>
    <row r="3479" spans="1:17" hidden="1" x14ac:dyDescent="0.2">
      <c r="A3479" s="366"/>
      <c r="B3479" s="351"/>
      <c r="C3479" s="375"/>
      <c r="D3479" s="353"/>
      <c r="E3479" s="353"/>
      <c r="F3479" s="354"/>
      <c r="G3479" s="353"/>
      <c r="H3479" s="353"/>
      <c r="I3479" s="357"/>
      <c r="J3479" s="356"/>
      <c r="K3479" s="356"/>
      <c r="L3479" s="357"/>
      <c r="M3479" s="356"/>
      <c r="N3479" s="374"/>
      <c r="O3479" s="70"/>
      <c r="P3479" s="70"/>
      <c r="Q3479" s="135"/>
    </row>
    <row r="3480" spans="1:17" hidden="1" x14ac:dyDescent="0.2">
      <c r="A3480" s="366"/>
      <c r="B3480" s="351"/>
      <c r="C3480" s="375"/>
      <c r="D3480" s="353"/>
      <c r="E3480" s="353"/>
      <c r="F3480" s="354"/>
      <c r="G3480" s="353"/>
      <c r="H3480" s="353"/>
      <c r="I3480" s="357"/>
      <c r="J3480" s="356"/>
      <c r="K3480" s="356"/>
      <c r="L3480" s="357"/>
      <c r="M3480" s="356"/>
      <c r="N3480" s="374"/>
      <c r="O3480" s="70"/>
      <c r="P3480" s="70"/>
      <c r="Q3480" s="135"/>
    </row>
    <row r="3481" spans="1:17" hidden="1" x14ac:dyDescent="0.2">
      <c r="A3481" s="366"/>
      <c r="B3481" s="351"/>
      <c r="C3481" s="375"/>
      <c r="D3481" s="353"/>
      <c r="E3481" s="353"/>
      <c r="F3481" s="354"/>
      <c r="G3481" s="353"/>
      <c r="H3481" s="353"/>
      <c r="I3481" s="357"/>
      <c r="J3481" s="356"/>
      <c r="K3481" s="356"/>
      <c r="L3481" s="357"/>
      <c r="M3481" s="356"/>
      <c r="N3481" s="374"/>
      <c r="O3481" s="70"/>
      <c r="P3481" s="70"/>
      <c r="Q3481" s="135"/>
    </row>
    <row r="3482" spans="1:17" hidden="1" x14ac:dyDescent="0.2">
      <c r="A3482" s="366"/>
      <c r="B3482" s="351"/>
      <c r="C3482" s="375"/>
      <c r="D3482" s="353"/>
      <c r="E3482" s="353"/>
      <c r="F3482" s="354"/>
      <c r="G3482" s="353"/>
      <c r="H3482" s="353"/>
      <c r="I3482" s="357"/>
      <c r="J3482" s="356"/>
      <c r="K3482" s="356"/>
      <c r="L3482" s="357"/>
      <c r="M3482" s="356"/>
      <c r="N3482" s="374"/>
      <c r="O3482" s="70"/>
      <c r="P3482" s="70"/>
      <c r="Q3482" s="135"/>
    </row>
    <row r="3483" spans="1:17" hidden="1" x14ac:dyDescent="0.2">
      <c r="A3483" s="366"/>
      <c r="B3483" s="351"/>
      <c r="C3483" s="375"/>
      <c r="D3483" s="353"/>
      <c r="E3483" s="353"/>
      <c r="F3483" s="354"/>
      <c r="G3483" s="353"/>
      <c r="H3483" s="353"/>
      <c r="I3483" s="357"/>
      <c r="J3483" s="356"/>
      <c r="K3483" s="356"/>
      <c r="L3483" s="357"/>
      <c r="M3483" s="356"/>
      <c r="N3483" s="374"/>
      <c r="O3483" s="70"/>
      <c r="P3483" s="70"/>
      <c r="Q3483" s="135"/>
    </row>
    <row r="3484" spans="1:17" hidden="1" x14ac:dyDescent="0.2">
      <c r="A3484" s="366"/>
      <c r="B3484" s="351"/>
      <c r="C3484" s="375"/>
      <c r="D3484" s="353"/>
      <c r="E3484" s="353"/>
      <c r="F3484" s="354"/>
      <c r="G3484" s="353"/>
      <c r="H3484" s="353"/>
      <c r="I3484" s="357"/>
      <c r="J3484" s="356"/>
      <c r="K3484" s="356"/>
      <c r="L3484" s="357"/>
      <c r="M3484" s="356"/>
      <c r="N3484" s="374"/>
      <c r="O3484" s="70"/>
      <c r="P3484" s="70"/>
      <c r="Q3484" s="135"/>
    </row>
    <row r="3485" spans="1:17" hidden="1" x14ac:dyDescent="0.2">
      <c r="A3485" s="366"/>
      <c r="B3485" s="351"/>
      <c r="C3485" s="375"/>
      <c r="D3485" s="353"/>
      <c r="E3485" s="353"/>
      <c r="F3485" s="354"/>
      <c r="G3485" s="353"/>
      <c r="H3485" s="353"/>
      <c r="I3485" s="357"/>
      <c r="J3485" s="356"/>
      <c r="K3485" s="356"/>
      <c r="L3485" s="357"/>
      <c r="M3485" s="356"/>
      <c r="N3485" s="374"/>
      <c r="O3485" s="70"/>
      <c r="P3485" s="70"/>
      <c r="Q3485" s="135"/>
    </row>
    <row r="3486" spans="1:17" hidden="1" x14ac:dyDescent="0.2">
      <c r="A3486" s="366"/>
      <c r="B3486" s="351"/>
      <c r="C3486" s="375"/>
      <c r="D3486" s="353"/>
      <c r="E3486" s="353"/>
      <c r="F3486" s="354"/>
      <c r="G3486" s="353"/>
      <c r="H3486" s="353"/>
      <c r="I3486" s="357"/>
      <c r="J3486" s="356"/>
      <c r="K3486" s="356"/>
      <c r="L3486" s="357"/>
      <c r="M3486" s="356"/>
      <c r="N3486" s="374"/>
      <c r="O3486" s="70"/>
      <c r="P3486" s="70"/>
      <c r="Q3486" s="135"/>
    </row>
    <row r="3487" spans="1:17" hidden="1" x14ac:dyDescent="0.2">
      <c r="A3487" s="366"/>
      <c r="B3487" s="351"/>
      <c r="C3487" s="375"/>
      <c r="D3487" s="353"/>
      <c r="E3487" s="353"/>
      <c r="F3487" s="354"/>
      <c r="G3487" s="353"/>
      <c r="H3487" s="353"/>
      <c r="I3487" s="357"/>
      <c r="J3487" s="356"/>
      <c r="K3487" s="356"/>
      <c r="L3487" s="357"/>
      <c r="M3487" s="356"/>
      <c r="N3487" s="374"/>
      <c r="O3487" s="70"/>
      <c r="P3487" s="70"/>
      <c r="Q3487" s="135"/>
    </row>
    <row r="3488" spans="1:17" hidden="1" x14ac:dyDescent="0.2">
      <c r="A3488" s="366"/>
      <c r="B3488" s="351"/>
      <c r="C3488" s="375"/>
      <c r="D3488" s="353"/>
      <c r="E3488" s="353"/>
      <c r="F3488" s="354"/>
      <c r="G3488" s="353"/>
      <c r="H3488" s="353"/>
      <c r="I3488" s="357"/>
      <c r="J3488" s="356"/>
      <c r="K3488" s="356"/>
      <c r="L3488" s="357"/>
      <c r="M3488" s="356"/>
      <c r="N3488" s="374"/>
      <c r="O3488" s="70"/>
      <c r="P3488" s="70"/>
      <c r="Q3488" s="135"/>
    </row>
    <row r="3489" spans="1:17" hidden="1" x14ac:dyDescent="0.2">
      <c r="A3489" s="366"/>
      <c r="B3489" s="351"/>
      <c r="C3489" s="375"/>
      <c r="D3489" s="353"/>
      <c r="E3489" s="353"/>
      <c r="F3489" s="354"/>
      <c r="G3489" s="353"/>
      <c r="H3489" s="353"/>
      <c r="I3489" s="357"/>
      <c r="J3489" s="356"/>
      <c r="K3489" s="356"/>
      <c r="L3489" s="357"/>
      <c r="M3489" s="356"/>
      <c r="N3489" s="374"/>
      <c r="O3489" s="70"/>
      <c r="P3489" s="70"/>
      <c r="Q3489" s="135"/>
    </row>
    <row r="3490" spans="1:17" hidden="1" x14ac:dyDescent="0.2">
      <c r="A3490" s="366"/>
      <c r="B3490" s="351"/>
      <c r="C3490" s="375"/>
      <c r="D3490" s="353"/>
      <c r="E3490" s="353"/>
      <c r="F3490" s="354"/>
      <c r="G3490" s="353"/>
      <c r="H3490" s="353"/>
      <c r="I3490" s="357"/>
      <c r="J3490" s="356"/>
      <c r="K3490" s="356"/>
      <c r="L3490" s="357"/>
      <c r="M3490" s="356"/>
      <c r="N3490" s="374"/>
      <c r="O3490" s="70"/>
      <c r="P3490" s="70"/>
      <c r="Q3490" s="135"/>
    </row>
    <row r="3491" spans="1:17" hidden="1" x14ac:dyDescent="0.2">
      <c r="A3491" s="366"/>
      <c r="B3491" s="351"/>
      <c r="C3491" s="375"/>
      <c r="D3491" s="353"/>
      <c r="E3491" s="353"/>
      <c r="F3491" s="354"/>
      <c r="G3491" s="353"/>
      <c r="H3491" s="353"/>
      <c r="I3491" s="357"/>
      <c r="J3491" s="356"/>
      <c r="K3491" s="356"/>
      <c r="L3491" s="357"/>
      <c r="M3491" s="356"/>
      <c r="N3491" s="374"/>
      <c r="O3491" s="70"/>
      <c r="P3491" s="70"/>
      <c r="Q3491" s="135"/>
    </row>
    <row r="3492" spans="1:17" hidden="1" x14ac:dyDescent="0.2">
      <c r="A3492" s="366"/>
      <c r="B3492" s="351"/>
      <c r="C3492" s="375"/>
      <c r="D3492" s="353"/>
      <c r="E3492" s="353"/>
      <c r="F3492" s="354"/>
      <c r="G3492" s="353"/>
      <c r="H3492" s="353"/>
      <c r="I3492" s="357"/>
      <c r="J3492" s="356"/>
      <c r="K3492" s="356"/>
      <c r="L3492" s="357"/>
      <c r="M3492" s="356"/>
      <c r="N3492" s="374"/>
      <c r="O3492" s="70"/>
      <c r="P3492" s="70"/>
      <c r="Q3492" s="135"/>
    </row>
    <row r="3493" spans="1:17" hidden="1" x14ac:dyDescent="0.2">
      <c r="A3493" s="366"/>
      <c r="B3493" s="351"/>
      <c r="C3493" s="375"/>
      <c r="D3493" s="353"/>
      <c r="E3493" s="353"/>
      <c r="F3493" s="354"/>
      <c r="G3493" s="353"/>
      <c r="H3493" s="353"/>
      <c r="I3493" s="357"/>
      <c r="J3493" s="356"/>
      <c r="K3493" s="356"/>
      <c r="L3493" s="357"/>
      <c r="M3493" s="356"/>
      <c r="N3493" s="374"/>
      <c r="O3493" s="70"/>
      <c r="P3493" s="70"/>
      <c r="Q3493" s="135"/>
    </row>
    <row r="3494" spans="1:17" hidden="1" x14ac:dyDescent="0.2">
      <c r="A3494" s="366"/>
      <c r="B3494" s="351"/>
      <c r="C3494" s="375"/>
      <c r="D3494" s="353"/>
      <c r="E3494" s="353"/>
      <c r="F3494" s="354"/>
      <c r="G3494" s="353"/>
      <c r="H3494" s="353"/>
      <c r="I3494" s="357"/>
      <c r="J3494" s="356"/>
      <c r="K3494" s="356"/>
      <c r="L3494" s="357"/>
      <c r="M3494" s="356"/>
      <c r="N3494" s="374"/>
      <c r="O3494" s="70"/>
      <c r="P3494" s="70"/>
      <c r="Q3494" s="135"/>
    </row>
    <row r="3495" spans="1:17" hidden="1" x14ac:dyDescent="0.2">
      <c r="A3495" s="366"/>
      <c r="B3495" s="351"/>
      <c r="C3495" s="375"/>
      <c r="D3495" s="353"/>
      <c r="E3495" s="353"/>
      <c r="F3495" s="354"/>
      <c r="G3495" s="353"/>
      <c r="H3495" s="353"/>
      <c r="I3495" s="357"/>
      <c r="J3495" s="356"/>
      <c r="K3495" s="356"/>
      <c r="L3495" s="357"/>
      <c r="M3495" s="356"/>
      <c r="N3495" s="374"/>
      <c r="O3495" s="70"/>
      <c r="P3495" s="70"/>
      <c r="Q3495" s="135"/>
    </row>
    <row r="3496" spans="1:17" hidden="1" x14ac:dyDescent="0.2">
      <c r="A3496" s="366"/>
      <c r="B3496" s="351"/>
      <c r="C3496" s="375"/>
      <c r="D3496" s="353"/>
      <c r="E3496" s="353"/>
      <c r="F3496" s="354"/>
      <c r="G3496" s="353"/>
      <c r="H3496" s="353"/>
      <c r="I3496" s="357"/>
      <c r="J3496" s="356"/>
      <c r="K3496" s="356"/>
      <c r="L3496" s="357"/>
      <c r="M3496" s="356"/>
      <c r="N3496" s="374"/>
      <c r="O3496" s="70"/>
      <c r="P3496" s="70"/>
      <c r="Q3496" s="135"/>
    </row>
    <row r="3497" spans="1:17" hidden="1" x14ac:dyDescent="0.2">
      <c r="A3497" s="366"/>
      <c r="B3497" s="351"/>
      <c r="C3497" s="375"/>
      <c r="D3497" s="353"/>
      <c r="E3497" s="353"/>
      <c r="F3497" s="354"/>
      <c r="G3497" s="353"/>
      <c r="H3497" s="353"/>
      <c r="I3497" s="357"/>
      <c r="J3497" s="356"/>
      <c r="K3497" s="356"/>
      <c r="L3497" s="357"/>
      <c r="M3497" s="356"/>
      <c r="N3497" s="374"/>
      <c r="O3497" s="70"/>
      <c r="P3497" s="70"/>
      <c r="Q3497" s="135"/>
    </row>
    <row r="3498" spans="1:17" hidden="1" x14ac:dyDescent="0.2">
      <c r="A3498" s="366"/>
      <c r="B3498" s="351"/>
      <c r="C3498" s="375"/>
      <c r="D3498" s="353"/>
      <c r="E3498" s="353"/>
      <c r="F3498" s="354"/>
      <c r="G3498" s="353"/>
      <c r="H3498" s="353"/>
      <c r="I3498" s="357"/>
      <c r="J3498" s="356"/>
      <c r="K3498" s="356"/>
      <c r="L3498" s="357"/>
      <c r="M3498" s="356"/>
      <c r="N3498" s="374"/>
      <c r="O3498" s="70"/>
      <c r="P3498" s="70"/>
      <c r="Q3498" s="135"/>
    </row>
    <row r="3499" spans="1:17" hidden="1" x14ac:dyDescent="0.2">
      <c r="A3499" s="366"/>
      <c r="B3499" s="351"/>
      <c r="C3499" s="375"/>
      <c r="D3499" s="353"/>
      <c r="E3499" s="353"/>
      <c r="F3499" s="354"/>
      <c r="G3499" s="353"/>
      <c r="H3499" s="353"/>
      <c r="I3499" s="357"/>
      <c r="J3499" s="356"/>
      <c r="K3499" s="356"/>
      <c r="L3499" s="357"/>
      <c r="M3499" s="356"/>
      <c r="N3499" s="374"/>
      <c r="O3499" s="70"/>
      <c r="P3499" s="70"/>
      <c r="Q3499" s="135"/>
    </row>
    <row r="3500" spans="1:17" hidden="1" x14ac:dyDescent="0.2">
      <c r="A3500" s="366"/>
      <c r="B3500" s="351"/>
      <c r="C3500" s="375"/>
      <c r="D3500" s="353"/>
      <c r="E3500" s="353"/>
      <c r="F3500" s="354"/>
      <c r="G3500" s="353"/>
      <c r="H3500" s="353"/>
      <c r="I3500" s="357"/>
      <c r="J3500" s="356"/>
      <c r="K3500" s="356"/>
      <c r="L3500" s="357"/>
      <c r="M3500" s="356"/>
      <c r="N3500" s="374"/>
      <c r="O3500" s="70"/>
      <c r="P3500" s="70"/>
      <c r="Q3500" s="135"/>
    </row>
    <row r="3501" spans="1:17" hidden="1" x14ac:dyDescent="0.2">
      <c r="A3501" s="366"/>
      <c r="B3501" s="351"/>
      <c r="C3501" s="375"/>
      <c r="D3501" s="353"/>
      <c r="E3501" s="353"/>
      <c r="F3501" s="354"/>
      <c r="G3501" s="353"/>
      <c r="H3501" s="353"/>
      <c r="I3501" s="357"/>
      <c r="J3501" s="356"/>
      <c r="K3501" s="356"/>
      <c r="L3501" s="357"/>
      <c r="M3501" s="356"/>
      <c r="N3501" s="374"/>
      <c r="O3501" s="70"/>
      <c r="P3501" s="70"/>
      <c r="Q3501" s="135"/>
    </row>
    <row r="3502" spans="1:17" hidden="1" x14ac:dyDescent="0.2">
      <c r="A3502" s="366"/>
      <c r="B3502" s="351"/>
      <c r="C3502" s="375"/>
      <c r="D3502" s="353"/>
      <c r="E3502" s="353"/>
      <c r="F3502" s="354"/>
      <c r="G3502" s="353"/>
      <c r="H3502" s="353"/>
      <c r="I3502" s="357"/>
      <c r="J3502" s="356"/>
      <c r="K3502" s="356"/>
      <c r="L3502" s="357"/>
      <c r="M3502" s="356"/>
      <c r="N3502" s="374"/>
      <c r="O3502" s="70"/>
      <c r="P3502" s="70"/>
      <c r="Q3502" s="135"/>
    </row>
    <row r="3503" spans="1:17" hidden="1" x14ac:dyDescent="0.2">
      <c r="A3503" s="366"/>
      <c r="B3503" s="351"/>
      <c r="C3503" s="375"/>
      <c r="D3503" s="353"/>
      <c r="E3503" s="353"/>
      <c r="F3503" s="354"/>
      <c r="G3503" s="353"/>
      <c r="H3503" s="353"/>
      <c r="I3503" s="357"/>
      <c r="J3503" s="356"/>
      <c r="K3503" s="356"/>
      <c r="L3503" s="357"/>
      <c r="M3503" s="356"/>
      <c r="N3503" s="374"/>
      <c r="O3503" s="70"/>
      <c r="P3503" s="70"/>
      <c r="Q3503" s="135"/>
    </row>
    <row r="3504" spans="1:17" hidden="1" x14ac:dyDescent="0.2">
      <c r="A3504" s="366"/>
      <c r="B3504" s="351"/>
      <c r="C3504" s="375"/>
      <c r="D3504" s="353"/>
      <c r="E3504" s="353"/>
      <c r="F3504" s="354"/>
      <c r="G3504" s="353"/>
      <c r="H3504" s="353"/>
      <c r="I3504" s="357"/>
      <c r="J3504" s="356"/>
      <c r="K3504" s="356"/>
      <c r="L3504" s="357"/>
      <c r="M3504" s="356"/>
      <c r="N3504" s="374"/>
      <c r="O3504" s="70"/>
      <c r="P3504" s="70"/>
      <c r="Q3504" s="135"/>
    </row>
    <row r="3505" spans="1:17" hidden="1" x14ac:dyDescent="0.2">
      <c r="A3505" s="366"/>
      <c r="B3505" s="351"/>
      <c r="C3505" s="375"/>
      <c r="D3505" s="353"/>
      <c r="E3505" s="353"/>
      <c r="F3505" s="354"/>
      <c r="G3505" s="353"/>
      <c r="H3505" s="353"/>
      <c r="I3505" s="357"/>
      <c r="J3505" s="356"/>
      <c r="K3505" s="356"/>
      <c r="L3505" s="357"/>
      <c r="M3505" s="356"/>
      <c r="N3505" s="374"/>
      <c r="O3505" s="70"/>
      <c r="P3505" s="70"/>
      <c r="Q3505" s="135"/>
    </row>
    <row r="3506" spans="1:17" hidden="1" x14ac:dyDescent="0.2">
      <c r="A3506" s="366"/>
      <c r="B3506" s="351"/>
      <c r="C3506" s="375"/>
      <c r="D3506" s="353"/>
      <c r="E3506" s="353"/>
      <c r="F3506" s="354"/>
      <c r="G3506" s="353"/>
      <c r="H3506" s="353"/>
      <c r="I3506" s="357"/>
      <c r="J3506" s="356"/>
      <c r="K3506" s="356"/>
      <c r="L3506" s="357"/>
      <c r="M3506" s="356"/>
      <c r="N3506" s="374"/>
      <c r="O3506" s="70"/>
      <c r="P3506" s="70"/>
      <c r="Q3506" s="135"/>
    </row>
    <row r="3507" spans="1:17" hidden="1" x14ac:dyDescent="0.2">
      <c r="A3507" s="366"/>
      <c r="B3507" s="351"/>
      <c r="C3507" s="375"/>
      <c r="D3507" s="353"/>
      <c r="E3507" s="353"/>
      <c r="F3507" s="354"/>
      <c r="G3507" s="353"/>
      <c r="H3507" s="353"/>
      <c r="I3507" s="357"/>
      <c r="J3507" s="356"/>
      <c r="K3507" s="356"/>
      <c r="L3507" s="357"/>
      <c r="M3507" s="356"/>
      <c r="N3507" s="374"/>
      <c r="O3507" s="70"/>
      <c r="P3507" s="70"/>
      <c r="Q3507" s="135"/>
    </row>
    <row r="3508" spans="1:17" hidden="1" x14ac:dyDescent="0.2">
      <c r="A3508" s="366"/>
      <c r="B3508" s="351"/>
      <c r="C3508" s="375"/>
      <c r="D3508" s="353"/>
      <c r="E3508" s="353"/>
      <c r="F3508" s="354"/>
      <c r="G3508" s="353"/>
      <c r="H3508" s="353"/>
      <c r="I3508" s="357"/>
      <c r="J3508" s="356"/>
      <c r="K3508" s="356"/>
      <c r="L3508" s="357"/>
      <c r="M3508" s="356"/>
      <c r="N3508" s="374"/>
      <c r="O3508" s="70"/>
      <c r="P3508" s="70"/>
      <c r="Q3508" s="135"/>
    </row>
    <row r="3509" spans="1:17" hidden="1" x14ac:dyDescent="0.2">
      <c r="A3509" s="366"/>
      <c r="B3509" s="351"/>
      <c r="C3509" s="375"/>
      <c r="D3509" s="353"/>
      <c r="E3509" s="353"/>
      <c r="F3509" s="354"/>
      <c r="G3509" s="353"/>
      <c r="H3509" s="353"/>
      <c r="I3509" s="357"/>
      <c r="J3509" s="356"/>
      <c r="K3509" s="356"/>
      <c r="L3509" s="357"/>
      <c r="M3509" s="356"/>
      <c r="N3509" s="374"/>
      <c r="O3509" s="70"/>
      <c r="P3509" s="70"/>
      <c r="Q3509" s="135"/>
    </row>
    <row r="3510" spans="1:17" hidden="1" x14ac:dyDescent="0.2">
      <c r="A3510" s="366"/>
      <c r="B3510" s="351"/>
      <c r="C3510" s="375"/>
      <c r="D3510" s="353"/>
      <c r="E3510" s="353"/>
      <c r="F3510" s="354"/>
      <c r="G3510" s="353"/>
      <c r="H3510" s="353"/>
      <c r="I3510" s="357"/>
      <c r="J3510" s="356"/>
      <c r="K3510" s="356"/>
      <c r="L3510" s="357"/>
      <c r="M3510" s="356"/>
      <c r="N3510" s="374"/>
      <c r="O3510" s="70"/>
      <c r="P3510" s="70"/>
      <c r="Q3510" s="135"/>
    </row>
    <row r="3511" spans="1:17" hidden="1" x14ac:dyDescent="0.2">
      <c r="A3511" s="366"/>
      <c r="B3511" s="351"/>
      <c r="C3511" s="375"/>
      <c r="D3511" s="353"/>
      <c r="E3511" s="353"/>
      <c r="F3511" s="354"/>
      <c r="G3511" s="353"/>
      <c r="H3511" s="353"/>
      <c r="I3511" s="357"/>
      <c r="J3511" s="356"/>
      <c r="K3511" s="356"/>
      <c r="L3511" s="357"/>
      <c r="M3511" s="356"/>
      <c r="N3511" s="374"/>
      <c r="O3511" s="70"/>
      <c r="P3511" s="70"/>
      <c r="Q3511" s="135"/>
    </row>
    <row r="3512" spans="1:17" hidden="1" x14ac:dyDescent="0.2">
      <c r="A3512" s="366"/>
      <c r="B3512" s="351"/>
      <c r="C3512" s="375"/>
      <c r="D3512" s="353"/>
      <c r="E3512" s="353"/>
      <c r="F3512" s="354"/>
      <c r="G3512" s="353"/>
      <c r="H3512" s="353"/>
      <c r="I3512" s="357"/>
      <c r="J3512" s="356"/>
      <c r="K3512" s="356"/>
      <c r="L3512" s="357"/>
      <c r="M3512" s="356"/>
      <c r="N3512" s="374"/>
      <c r="O3512" s="70"/>
      <c r="P3512" s="70"/>
      <c r="Q3512" s="135"/>
    </row>
    <row r="3513" spans="1:17" hidden="1" x14ac:dyDescent="0.2">
      <c r="A3513" s="366"/>
      <c r="B3513" s="351"/>
      <c r="C3513" s="375"/>
      <c r="D3513" s="353"/>
      <c r="E3513" s="353"/>
      <c r="F3513" s="354"/>
      <c r="G3513" s="353"/>
      <c r="H3513" s="353"/>
      <c r="I3513" s="357"/>
      <c r="J3513" s="356"/>
      <c r="K3513" s="356"/>
      <c r="L3513" s="357"/>
      <c r="M3513" s="356"/>
      <c r="N3513" s="374"/>
      <c r="O3513" s="70"/>
      <c r="P3513" s="70"/>
      <c r="Q3513" s="135"/>
    </row>
    <row r="3514" spans="1:17" hidden="1" x14ac:dyDescent="0.2">
      <c r="A3514" s="366"/>
      <c r="B3514" s="351"/>
      <c r="C3514" s="375"/>
      <c r="D3514" s="353"/>
      <c r="E3514" s="353"/>
      <c r="F3514" s="354"/>
      <c r="G3514" s="353"/>
      <c r="H3514" s="353"/>
      <c r="I3514" s="357"/>
      <c r="J3514" s="356"/>
      <c r="K3514" s="356"/>
      <c r="L3514" s="357"/>
      <c r="M3514" s="356"/>
      <c r="N3514" s="374"/>
      <c r="O3514" s="70"/>
      <c r="P3514" s="70"/>
      <c r="Q3514" s="135"/>
    </row>
    <row r="3515" spans="1:17" hidden="1" x14ac:dyDescent="0.2">
      <c r="A3515" s="366"/>
      <c r="B3515" s="351"/>
      <c r="C3515" s="375"/>
      <c r="D3515" s="353"/>
      <c r="E3515" s="353"/>
      <c r="F3515" s="354"/>
      <c r="G3515" s="353"/>
      <c r="H3515" s="353"/>
      <c r="I3515" s="357"/>
      <c r="J3515" s="356"/>
      <c r="K3515" s="356"/>
      <c r="L3515" s="357"/>
      <c r="M3515" s="356"/>
      <c r="N3515" s="374"/>
      <c r="O3515" s="70"/>
      <c r="P3515" s="70"/>
      <c r="Q3515" s="135"/>
    </row>
    <row r="3516" spans="1:17" hidden="1" x14ac:dyDescent="0.2">
      <c r="A3516" s="366"/>
      <c r="B3516" s="351"/>
      <c r="C3516" s="375"/>
      <c r="D3516" s="353"/>
      <c r="E3516" s="353"/>
      <c r="F3516" s="354"/>
      <c r="G3516" s="353"/>
      <c r="H3516" s="353"/>
      <c r="I3516" s="357"/>
      <c r="J3516" s="356"/>
      <c r="K3516" s="356"/>
      <c r="L3516" s="357"/>
      <c r="M3516" s="356"/>
      <c r="N3516" s="374"/>
      <c r="O3516" s="70"/>
      <c r="P3516" s="70"/>
      <c r="Q3516" s="135"/>
    </row>
    <row r="3517" spans="1:17" hidden="1" x14ac:dyDescent="0.2">
      <c r="A3517" s="366"/>
      <c r="B3517" s="351"/>
      <c r="C3517" s="375"/>
      <c r="D3517" s="353"/>
      <c r="E3517" s="353"/>
      <c r="F3517" s="354"/>
      <c r="G3517" s="353"/>
      <c r="H3517" s="353"/>
      <c r="I3517" s="357"/>
      <c r="J3517" s="356"/>
      <c r="K3517" s="356"/>
      <c r="L3517" s="357"/>
      <c r="M3517" s="356"/>
      <c r="N3517" s="374"/>
      <c r="O3517" s="70"/>
      <c r="P3517" s="70"/>
      <c r="Q3517" s="135"/>
    </row>
    <row r="3518" spans="1:17" hidden="1" x14ac:dyDescent="0.2">
      <c r="A3518" s="366"/>
      <c r="B3518" s="351"/>
      <c r="C3518" s="375"/>
      <c r="D3518" s="353"/>
      <c r="E3518" s="353"/>
      <c r="F3518" s="354"/>
      <c r="G3518" s="353"/>
      <c r="H3518" s="353"/>
      <c r="I3518" s="357"/>
      <c r="J3518" s="356"/>
      <c r="K3518" s="356"/>
      <c r="L3518" s="357"/>
      <c r="M3518" s="356"/>
      <c r="N3518" s="374"/>
      <c r="O3518" s="70"/>
      <c r="P3518" s="70"/>
      <c r="Q3518" s="135"/>
    </row>
    <row r="3519" spans="1:17" hidden="1" x14ac:dyDescent="0.2">
      <c r="A3519" s="366"/>
      <c r="B3519" s="351"/>
      <c r="C3519" s="375"/>
      <c r="D3519" s="353"/>
      <c r="E3519" s="353"/>
      <c r="F3519" s="354"/>
      <c r="G3519" s="353"/>
      <c r="H3519" s="353"/>
      <c r="I3519" s="357"/>
      <c r="J3519" s="356"/>
      <c r="K3519" s="356"/>
      <c r="L3519" s="357"/>
      <c r="M3519" s="356"/>
      <c r="N3519" s="374"/>
      <c r="O3519" s="70"/>
      <c r="P3519" s="70"/>
      <c r="Q3519" s="135"/>
    </row>
    <row r="3520" spans="1:17" hidden="1" x14ac:dyDescent="0.2">
      <c r="A3520" s="366"/>
      <c r="B3520" s="351"/>
      <c r="C3520" s="375"/>
      <c r="D3520" s="353"/>
      <c r="E3520" s="353"/>
      <c r="F3520" s="354"/>
      <c r="G3520" s="353"/>
      <c r="H3520" s="353"/>
      <c r="I3520" s="357"/>
      <c r="J3520" s="356"/>
      <c r="K3520" s="356"/>
      <c r="L3520" s="357"/>
      <c r="M3520" s="356"/>
      <c r="N3520" s="374"/>
      <c r="O3520" s="70"/>
      <c r="P3520" s="70"/>
      <c r="Q3520" s="135"/>
    </row>
    <row r="3521" spans="1:17" hidden="1" x14ac:dyDescent="0.2">
      <c r="A3521" s="366"/>
      <c r="B3521" s="351"/>
      <c r="C3521" s="375"/>
      <c r="D3521" s="353"/>
      <c r="E3521" s="353"/>
      <c r="F3521" s="354"/>
      <c r="G3521" s="353"/>
      <c r="H3521" s="353"/>
      <c r="I3521" s="357"/>
      <c r="J3521" s="356"/>
      <c r="K3521" s="356"/>
      <c r="L3521" s="357"/>
      <c r="M3521" s="356"/>
      <c r="N3521" s="374"/>
      <c r="O3521" s="70"/>
      <c r="P3521" s="70"/>
      <c r="Q3521" s="135"/>
    </row>
    <row r="3522" spans="1:17" hidden="1" x14ac:dyDescent="0.2">
      <c r="A3522" s="366"/>
      <c r="B3522" s="351"/>
      <c r="C3522" s="375"/>
      <c r="D3522" s="353"/>
      <c r="E3522" s="353"/>
      <c r="F3522" s="354"/>
      <c r="G3522" s="353"/>
      <c r="H3522" s="353"/>
      <c r="I3522" s="357"/>
      <c r="J3522" s="356"/>
      <c r="K3522" s="356"/>
      <c r="L3522" s="357"/>
      <c r="M3522" s="356"/>
      <c r="N3522" s="374"/>
      <c r="O3522" s="70"/>
      <c r="P3522" s="70"/>
      <c r="Q3522" s="135"/>
    </row>
    <row r="3523" spans="1:17" hidden="1" x14ac:dyDescent="0.2">
      <c r="A3523" s="366"/>
      <c r="B3523" s="351"/>
      <c r="C3523" s="375"/>
      <c r="D3523" s="353"/>
      <c r="E3523" s="353"/>
      <c r="F3523" s="354"/>
      <c r="G3523" s="353"/>
      <c r="H3523" s="353"/>
      <c r="I3523" s="357"/>
      <c r="J3523" s="356"/>
      <c r="K3523" s="356"/>
      <c r="L3523" s="357"/>
      <c r="M3523" s="356"/>
      <c r="N3523" s="374"/>
      <c r="O3523" s="70"/>
      <c r="P3523" s="70"/>
      <c r="Q3523" s="135"/>
    </row>
    <row r="3524" spans="1:17" hidden="1" x14ac:dyDescent="0.2">
      <c r="A3524" s="366"/>
      <c r="B3524" s="351"/>
      <c r="C3524" s="375"/>
      <c r="D3524" s="353"/>
      <c r="E3524" s="353"/>
      <c r="F3524" s="354"/>
      <c r="G3524" s="353"/>
      <c r="H3524" s="353"/>
      <c r="I3524" s="357"/>
      <c r="J3524" s="356"/>
      <c r="K3524" s="356"/>
      <c r="L3524" s="357"/>
      <c r="M3524" s="356"/>
      <c r="N3524" s="374"/>
      <c r="O3524" s="70"/>
      <c r="P3524" s="70"/>
      <c r="Q3524" s="135"/>
    </row>
    <row r="3525" spans="1:17" hidden="1" x14ac:dyDescent="0.2">
      <c r="A3525" s="366"/>
      <c r="B3525" s="351"/>
      <c r="C3525" s="375"/>
      <c r="D3525" s="353"/>
      <c r="E3525" s="353"/>
      <c r="F3525" s="354"/>
      <c r="G3525" s="353"/>
      <c r="H3525" s="353"/>
      <c r="I3525" s="357"/>
      <c r="J3525" s="356"/>
      <c r="K3525" s="356"/>
      <c r="L3525" s="357"/>
      <c r="M3525" s="356"/>
      <c r="N3525" s="374"/>
      <c r="O3525" s="70"/>
      <c r="P3525" s="70"/>
      <c r="Q3525" s="135"/>
    </row>
    <row r="3526" spans="1:17" hidden="1" x14ac:dyDescent="0.2">
      <c r="A3526" s="366"/>
      <c r="B3526" s="351"/>
      <c r="C3526" s="375"/>
      <c r="D3526" s="353"/>
      <c r="E3526" s="353"/>
      <c r="F3526" s="354"/>
      <c r="G3526" s="353"/>
      <c r="H3526" s="353"/>
      <c r="I3526" s="357"/>
      <c r="J3526" s="356"/>
      <c r="K3526" s="356"/>
      <c r="L3526" s="357"/>
      <c r="M3526" s="356"/>
      <c r="N3526" s="374"/>
      <c r="O3526" s="70"/>
      <c r="P3526" s="70"/>
      <c r="Q3526" s="135"/>
    </row>
    <row r="3527" spans="1:17" hidden="1" x14ac:dyDescent="0.2">
      <c r="A3527" s="366"/>
      <c r="B3527" s="351"/>
      <c r="C3527" s="375"/>
      <c r="D3527" s="353"/>
      <c r="E3527" s="353"/>
      <c r="F3527" s="354"/>
      <c r="G3527" s="353"/>
      <c r="H3527" s="353"/>
      <c r="I3527" s="357"/>
      <c r="J3527" s="356"/>
      <c r="K3527" s="356"/>
      <c r="L3527" s="357"/>
      <c r="M3527" s="356"/>
      <c r="N3527" s="374"/>
      <c r="O3527" s="70"/>
      <c r="P3527" s="70"/>
      <c r="Q3527" s="135"/>
    </row>
    <row r="3528" spans="1:17" hidden="1" x14ac:dyDescent="0.2">
      <c r="A3528" s="366"/>
      <c r="B3528" s="351"/>
      <c r="C3528" s="375"/>
      <c r="D3528" s="353"/>
      <c r="E3528" s="353"/>
      <c r="F3528" s="354"/>
      <c r="G3528" s="353"/>
      <c r="H3528" s="353"/>
      <c r="I3528" s="357"/>
      <c r="J3528" s="356"/>
      <c r="K3528" s="356"/>
      <c r="L3528" s="357"/>
      <c r="M3528" s="356"/>
      <c r="N3528" s="374"/>
      <c r="O3528" s="70"/>
      <c r="P3528" s="70"/>
      <c r="Q3528" s="135"/>
    </row>
    <row r="3529" spans="1:17" hidden="1" x14ac:dyDescent="0.2">
      <c r="A3529" s="366"/>
      <c r="B3529" s="351"/>
      <c r="C3529" s="375"/>
      <c r="D3529" s="353"/>
      <c r="E3529" s="353"/>
      <c r="F3529" s="354"/>
      <c r="G3529" s="353"/>
      <c r="H3529" s="353"/>
      <c r="I3529" s="357"/>
      <c r="J3529" s="356"/>
      <c r="K3529" s="356"/>
      <c r="L3529" s="357"/>
      <c r="M3529" s="356"/>
      <c r="N3529" s="374"/>
      <c r="O3529" s="70"/>
      <c r="P3529" s="70"/>
      <c r="Q3529" s="135"/>
    </row>
    <row r="3530" spans="1:17" hidden="1" x14ac:dyDescent="0.2">
      <c r="A3530" s="366"/>
      <c r="B3530" s="351"/>
      <c r="C3530" s="375"/>
      <c r="D3530" s="353"/>
      <c r="E3530" s="353"/>
      <c r="F3530" s="354"/>
      <c r="G3530" s="353"/>
      <c r="H3530" s="353"/>
      <c r="I3530" s="357"/>
      <c r="J3530" s="356"/>
      <c r="K3530" s="356"/>
      <c r="L3530" s="357"/>
      <c r="M3530" s="356"/>
      <c r="N3530" s="374"/>
      <c r="O3530" s="70"/>
      <c r="P3530" s="70"/>
      <c r="Q3530" s="135"/>
    </row>
    <row r="3531" spans="1:17" hidden="1" x14ac:dyDescent="0.2">
      <c r="A3531" s="366"/>
      <c r="B3531" s="351"/>
      <c r="C3531" s="375"/>
      <c r="D3531" s="353"/>
      <c r="E3531" s="353"/>
      <c r="F3531" s="354"/>
      <c r="G3531" s="353"/>
      <c r="H3531" s="353"/>
      <c r="I3531" s="357"/>
      <c r="J3531" s="356"/>
      <c r="K3531" s="356"/>
      <c r="L3531" s="357"/>
      <c r="M3531" s="356"/>
      <c r="N3531" s="374"/>
      <c r="O3531" s="70"/>
      <c r="P3531" s="70"/>
      <c r="Q3531" s="135"/>
    </row>
    <row r="3532" spans="1:17" hidden="1" x14ac:dyDescent="0.2">
      <c r="A3532" s="366"/>
      <c r="B3532" s="351"/>
      <c r="C3532" s="375"/>
      <c r="D3532" s="353"/>
      <c r="E3532" s="353"/>
      <c r="F3532" s="354"/>
      <c r="G3532" s="353"/>
      <c r="H3532" s="353"/>
      <c r="I3532" s="357"/>
      <c r="J3532" s="356"/>
      <c r="K3532" s="356"/>
      <c r="L3532" s="357"/>
      <c r="M3532" s="356"/>
      <c r="N3532" s="374"/>
      <c r="O3532" s="70"/>
      <c r="P3532" s="70"/>
      <c r="Q3532" s="135"/>
    </row>
    <row r="3533" spans="1:17" hidden="1" x14ac:dyDescent="0.2">
      <c r="A3533" s="366"/>
      <c r="B3533" s="351"/>
      <c r="C3533" s="375"/>
      <c r="D3533" s="353"/>
      <c r="E3533" s="353"/>
      <c r="F3533" s="354"/>
      <c r="G3533" s="353"/>
      <c r="H3533" s="353"/>
      <c r="I3533" s="357"/>
      <c r="J3533" s="356"/>
      <c r="K3533" s="356"/>
      <c r="L3533" s="357"/>
      <c r="M3533" s="356"/>
      <c r="N3533" s="374"/>
      <c r="O3533" s="70"/>
      <c r="P3533" s="70"/>
      <c r="Q3533" s="135"/>
    </row>
    <row r="3534" spans="1:17" hidden="1" x14ac:dyDescent="0.2">
      <c r="A3534" s="366"/>
      <c r="B3534" s="351"/>
      <c r="C3534" s="375"/>
      <c r="D3534" s="353"/>
      <c r="E3534" s="353"/>
      <c r="F3534" s="354"/>
      <c r="G3534" s="353"/>
      <c r="H3534" s="353"/>
      <c r="I3534" s="357"/>
      <c r="J3534" s="356"/>
      <c r="K3534" s="356"/>
      <c r="L3534" s="357"/>
      <c r="M3534" s="356"/>
      <c r="N3534" s="374"/>
      <c r="O3534" s="70"/>
      <c r="P3534" s="70"/>
      <c r="Q3534" s="135"/>
    </row>
    <row r="3535" spans="1:17" hidden="1" x14ac:dyDescent="0.2">
      <c r="A3535" s="366"/>
      <c r="B3535" s="351"/>
      <c r="C3535" s="375"/>
      <c r="D3535" s="353"/>
      <c r="E3535" s="353"/>
      <c r="F3535" s="354"/>
      <c r="G3535" s="353"/>
      <c r="H3535" s="353"/>
      <c r="I3535" s="357"/>
      <c r="J3535" s="356"/>
      <c r="K3535" s="356"/>
      <c r="L3535" s="357"/>
      <c r="M3535" s="356"/>
      <c r="N3535" s="374"/>
      <c r="O3535" s="70"/>
      <c r="P3535" s="70"/>
      <c r="Q3535" s="135"/>
    </row>
    <row r="3536" spans="1:17" hidden="1" x14ac:dyDescent="0.2">
      <c r="A3536" s="366"/>
      <c r="B3536" s="351"/>
      <c r="C3536" s="375"/>
      <c r="D3536" s="353"/>
      <c r="E3536" s="353"/>
      <c r="F3536" s="354"/>
      <c r="G3536" s="353"/>
      <c r="H3536" s="353"/>
      <c r="I3536" s="357"/>
      <c r="J3536" s="356"/>
      <c r="K3536" s="356"/>
      <c r="L3536" s="357"/>
      <c r="M3536" s="356"/>
      <c r="N3536" s="374"/>
      <c r="O3536" s="70"/>
      <c r="P3536" s="70"/>
      <c r="Q3536" s="135"/>
    </row>
    <row r="3537" spans="1:17" hidden="1" x14ac:dyDescent="0.2">
      <c r="A3537" s="366"/>
      <c r="B3537" s="351"/>
      <c r="C3537" s="375"/>
      <c r="D3537" s="353"/>
      <c r="E3537" s="353"/>
      <c r="F3537" s="354"/>
      <c r="G3537" s="353"/>
      <c r="H3537" s="353"/>
      <c r="I3537" s="357"/>
      <c r="J3537" s="356"/>
      <c r="K3537" s="356"/>
      <c r="L3537" s="357"/>
      <c r="M3537" s="356"/>
      <c r="N3537" s="374"/>
      <c r="O3537" s="70"/>
      <c r="P3537" s="70"/>
      <c r="Q3537" s="135"/>
    </row>
    <row r="3538" spans="1:17" hidden="1" x14ac:dyDescent="0.2">
      <c r="A3538" s="366"/>
      <c r="B3538" s="351"/>
      <c r="C3538" s="375"/>
      <c r="D3538" s="353"/>
      <c r="E3538" s="353"/>
      <c r="F3538" s="354"/>
      <c r="G3538" s="353"/>
      <c r="H3538" s="353"/>
      <c r="I3538" s="357"/>
      <c r="J3538" s="356"/>
      <c r="K3538" s="356"/>
      <c r="L3538" s="357"/>
      <c r="M3538" s="356"/>
      <c r="N3538" s="374"/>
      <c r="O3538" s="70"/>
      <c r="P3538" s="70"/>
      <c r="Q3538" s="135"/>
    </row>
    <row r="3539" spans="1:17" hidden="1" x14ac:dyDescent="0.2">
      <c r="A3539" s="366"/>
      <c r="B3539" s="351"/>
      <c r="C3539" s="375"/>
      <c r="D3539" s="353"/>
      <c r="E3539" s="353"/>
      <c r="F3539" s="354"/>
      <c r="G3539" s="353"/>
      <c r="H3539" s="353"/>
      <c r="I3539" s="357"/>
      <c r="J3539" s="356"/>
      <c r="K3539" s="356"/>
      <c r="L3539" s="357"/>
      <c r="M3539" s="356"/>
      <c r="N3539" s="374"/>
      <c r="O3539" s="70"/>
      <c r="P3539" s="70"/>
      <c r="Q3539" s="135"/>
    </row>
    <row r="3540" spans="1:17" hidden="1" x14ac:dyDescent="0.2">
      <c r="A3540" s="366"/>
      <c r="B3540" s="351"/>
      <c r="C3540" s="375"/>
      <c r="D3540" s="353"/>
      <c r="E3540" s="353"/>
      <c r="F3540" s="354"/>
      <c r="G3540" s="353"/>
      <c r="H3540" s="353"/>
      <c r="I3540" s="357"/>
      <c r="J3540" s="356"/>
      <c r="K3540" s="356"/>
      <c r="L3540" s="357"/>
      <c r="M3540" s="356"/>
      <c r="N3540" s="374"/>
      <c r="O3540" s="70"/>
      <c r="P3540" s="70"/>
      <c r="Q3540" s="135"/>
    </row>
    <row r="3541" spans="1:17" hidden="1" x14ac:dyDescent="0.2">
      <c r="A3541" s="366"/>
      <c r="B3541" s="351"/>
      <c r="C3541" s="375"/>
      <c r="D3541" s="353"/>
      <c r="E3541" s="353"/>
      <c r="F3541" s="354"/>
      <c r="G3541" s="353"/>
      <c r="H3541" s="353"/>
      <c r="I3541" s="357"/>
      <c r="J3541" s="356"/>
      <c r="K3541" s="356"/>
      <c r="L3541" s="357"/>
      <c r="M3541" s="356"/>
      <c r="N3541" s="374"/>
      <c r="O3541" s="70"/>
      <c r="P3541" s="70"/>
      <c r="Q3541" s="135"/>
    </row>
    <row r="3542" spans="1:17" hidden="1" x14ac:dyDescent="0.2">
      <c r="A3542" s="366"/>
      <c r="B3542" s="351"/>
      <c r="C3542" s="375"/>
      <c r="D3542" s="353"/>
      <c r="E3542" s="353"/>
      <c r="F3542" s="354"/>
      <c r="G3542" s="353"/>
      <c r="H3542" s="353"/>
      <c r="I3542" s="357"/>
      <c r="J3542" s="356"/>
      <c r="K3542" s="356"/>
      <c r="L3542" s="357"/>
      <c r="M3542" s="356"/>
      <c r="N3542" s="374"/>
      <c r="O3542" s="70"/>
      <c r="P3542" s="70"/>
      <c r="Q3542" s="135"/>
    </row>
    <row r="3543" spans="1:17" hidden="1" x14ac:dyDescent="0.2">
      <c r="A3543" s="366"/>
      <c r="B3543" s="351"/>
      <c r="C3543" s="375"/>
      <c r="D3543" s="353"/>
      <c r="E3543" s="353"/>
      <c r="F3543" s="354"/>
      <c r="G3543" s="353"/>
      <c r="H3543" s="353"/>
      <c r="I3543" s="357"/>
      <c r="J3543" s="356"/>
      <c r="K3543" s="356"/>
      <c r="L3543" s="357"/>
      <c r="M3543" s="356"/>
      <c r="N3543" s="374"/>
      <c r="O3543" s="70"/>
      <c r="P3543" s="70"/>
      <c r="Q3543" s="135"/>
    </row>
    <row r="3544" spans="1:17" hidden="1" x14ac:dyDescent="0.2">
      <c r="A3544" s="366"/>
      <c r="B3544" s="351"/>
      <c r="C3544" s="375"/>
      <c r="D3544" s="353"/>
      <c r="E3544" s="353"/>
      <c r="F3544" s="354"/>
      <c r="G3544" s="353"/>
      <c r="H3544" s="353"/>
      <c r="I3544" s="357"/>
      <c r="J3544" s="356"/>
      <c r="K3544" s="356"/>
      <c r="L3544" s="357"/>
      <c r="M3544" s="356"/>
      <c r="N3544" s="374"/>
      <c r="O3544" s="70"/>
      <c r="P3544" s="70"/>
      <c r="Q3544" s="135"/>
    </row>
    <row r="3545" spans="1:17" hidden="1" x14ac:dyDescent="0.2">
      <c r="A3545" s="366"/>
      <c r="B3545" s="351"/>
      <c r="C3545" s="375"/>
      <c r="D3545" s="353"/>
      <c r="E3545" s="353"/>
      <c r="F3545" s="354"/>
      <c r="G3545" s="353"/>
      <c r="H3545" s="353"/>
      <c r="I3545" s="357"/>
      <c r="J3545" s="356"/>
      <c r="K3545" s="356"/>
      <c r="L3545" s="357"/>
      <c r="M3545" s="356"/>
      <c r="N3545" s="374"/>
      <c r="O3545" s="70"/>
      <c r="P3545" s="70"/>
      <c r="Q3545" s="135"/>
    </row>
    <row r="3546" spans="1:17" hidden="1" x14ac:dyDescent="0.2">
      <c r="A3546" s="366"/>
      <c r="B3546" s="351"/>
      <c r="C3546" s="375"/>
      <c r="D3546" s="353"/>
      <c r="E3546" s="353"/>
      <c r="F3546" s="354"/>
      <c r="G3546" s="353"/>
      <c r="H3546" s="353"/>
      <c r="I3546" s="357"/>
      <c r="J3546" s="356"/>
      <c r="K3546" s="356"/>
      <c r="L3546" s="357"/>
      <c r="M3546" s="356"/>
      <c r="N3546" s="374"/>
      <c r="O3546" s="70"/>
      <c r="P3546" s="70"/>
      <c r="Q3546" s="135"/>
    </row>
    <row r="3547" spans="1:17" hidden="1" x14ac:dyDescent="0.2">
      <c r="A3547" s="366"/>
      <c r="B3547" s="351"/>
      <c r="C3547" s="375"/>
      <c r="D3547" s="353"/>
      <c r="E3547" s="353"/>
      <c r="F3547" s="354"/>
      <c r="G3547" s="353"/>
      <c r="H3547" s="353"/>
      <c r="I3547" s="357"/>
      <c r="J3547" s="356"/>
      <c r="K3547" s="356"/>
      <c r="L3547" s="357"/>
      <c r="M3547" s="356"/>
      <c r="N3547" s="374"/>
      <c r="O3547" s="70"/>
      <c r="P3547" s="70"/>
      <c r="Q3547" s="135"/>
    </row>
    <row r="3548" spans="1:17" hidden="1" x14ac:dyDescent="0.2">
      <c r="A3548" s="366"/>
      <c r="B3548" s="351"/>
      <c r="C3548" s="375"/>
      <c r="D3548" s="353"/>
      <c r="E3548" s="353"/>
      <c r="F3548" s="354"/>
      <c r="G3548" s="353"/>
      <c r="H3548" s="353"/>
      <c r="I3548" s="357"/>
      <c r="J3548" s="356"/>
      <c r="K3548" s="356"/>
      <c r="L3548" s="357"/>
      <c r="M3548" s="356"/>
      <c r="N3548" s="374"/>
      <c r="O3548" s="70"/>
      <c r="P3548" s="70"/>
      <c r="Q3548" s="135"/>
    </row>
    <row r="3549" spans="1:17" hidden="1" x14ac:dyDescent="0.2">
      <c r="A3549" s="366"/>
      <c r="B3549" s="351"/>
      <c r="C3549" s="375"/>
      <c r="D3549" s="353"/>
      <c r="E3549" s="353"/>
      <c r="F3549" s="354"/>
      <c r="G3549" s="353"/>
      <c r="H3549" s="353"/>
      <c r="I3549" s="357"/>
      <c r="J3549" s="356"/>
      <c r="K3549" s="356"/>
      <c r="L3549" s="357"/>
      <c r="M3549" s="356"/>
      <c r="N3549" s="374"/>
      <c r="O3549" s="70"/>
      <c r="P3549" s="70"/>
      <c r="Q3549" s="135"/>
    </row>
    <row r="3550" spans="1:17" hidden="1" x14ac:dyDescent="0.2">
      <c r="A3550" s="366"/>
      <c r="B3550" s="351"/>
      <c r="C3550" s="375"/>
      <c r="D3550" s="353"/>
      <c r="E3550" s="353"/>
      <c r="F3550" s="354"/>
      <c r="G3550" s="353"/>
      <c r="H3550" s="353"/>
      <c r="I3550" s="357"/>
      <c r="J3550" s="356"/>
      <c r="K3550" s="356"/>
      <c r="L3550" s="357"/>
      <c r="M3550" s="356"/>
      <c r="N3550" s="374"/>
      <c r="O3550" s="70"/>
      <c r="P3550" s="70"/>
      <c r="Q3550" s="135"/>
    </row>
    <row r="3551" spans="1:17" hidden="1" x14ac:dyDescent="0.2">
      <c r="A3551" s="366"/>
      <c r="B3551" s="351"/>
      <c r="C3551" s="375"/>
      <c r="D3551" s="353"/>
      <c r="E3551" s="353"/>
      <c r="F3551" s="354"/>
      <c r="G3551" s="353"/>
      <c r="H3551" s="353"/>
      <c r="I3551" s="357"/>
      <c r="J3551" s="356"/>
      <c r="K3551" s="356"/>
      <c r="L3551" s="357"/>
      <c r="M3551" s="356"/>
      <c r="N3551" s="374"/>
      <c r="O3551" s="70"/>
      <c r="P3551" s="70"/>
      <c r="Q3551" s="135"/>
    </row>
    <row r="3552" spans="1:17" hidden="1" x14ac:dyDescent="0.2">
      <c r="A3552" s="366"/>
      <c r="B3552" s="351"/>
      <c r="C3552" s="375"/>
      <c r="D3552" s="353"/>
      <c r="E3552" s="353"/>
      <c r="F3552" s="354"/>
      <c r="G3552" s="353"/>
      <c r="H3552" s="353"/>
      <c r="I3552" s="357"/>
      <c r="J3552" s="356"/>
      <c r="K3552" s="356"/>
      <c r="L3552" s="357"/>
      <c r="M3552" s="356"/>
      <c r="N3552" s="374"/>
      <c r="O3552" s="70"/>
      <c r="P3552" s="70"/>
      <c r="Q3552" s="135"/>
    </row>
    <row r="3553" spans="1:17" hidden="1" x14ac:dyDescent="0.2">
      <c r="A3553" s="366"/>
      <c r="B3553" s="351"/>
      <c r="C3553" s="375"/>
      <c r="D3553" s="353"/>
      <c r="E3553" s="353"/>
      <c r="F3553" s="354"/>
      <c r="G3553" s="353"/>
      <c r="H3553" s="353"/>
      <c r="I3553" s="357"/>
      <c r="J3553" s="356"/>
      <c r="K3553" s="356"/>
      <c r="L3553" s="357"/>
      <c r="M3553" s="356"/>
      <c r="N3553" s="374"/>
      <c r="O3553" s="70"/>
      <c r="P3553" s="70"/>
      <c r="Q3553" s="135"/>
    </row>
    <row r="3554" spans="1:17" hidden="1" x14ac:dyDescent="0.2">
      <c r="A3554" s="366"/>
      <c r="B3554" s="351"/>
      <c r="C3554" s="375"/>
      <c r="D3554" s="353"/>
      <c r="E3554" s="353"/>
      <c r="F3554" s="354"/>
      <c r="G3554" s="353"/>
      <c r="H3554" s="353"/>
      <c r="I3554" s="357"/>
      <c r="J3554" s="356"/>
      <c r="K3554" s="356"/>
      <c r="L3554" s="357"/>
      <c r="M3554" s="356"/>
      <c r="N3554" s="374"/>
      <c r="O3554" s="70"/>
      <c r="P3554" s="70"/>
      <c r="Q3554" s="135"/>
    </row>
    <row r="3555" spans="1:17" hidden="1" x14ac:dyDescent="0.2">
      <c r="A3555" s="366"/>
      <c r="B3555" s="351"/>
      <c r="C3555" s="375"/>
      <c r="D3555" s="353"/>
      <c r="E3555" s="353"/>
      <c r="F3555" s="354"/>
      <c r="G3555" s="353"/>
      <c r="H3555" s="353"/>
      <c r="I3555" s="357"/>
      <c r="J3555" s="356"/>
      <c r="K3555" s="356"/>
      <c r="L3555" s="357"/>
      <c r="M3555" s="356"/>
      <c r="N3555" s="374"/>
      <c r="O3555" s="70"/>
      <c r="P3555" s="70"/>
      <c r="Q3555" s="135"/>
    </row>
    <row r="3556" spans="1:17" hidden="1" x14ac:dyDescent="0.2">
      <c r="A3556" s="366"/>
      <c r="B3556" s="351"/>
      <c r="C3556" s="375"/>
      <c r="D3556" s="353"/>
      <c r="E3556" s="353"/>
      <c r="F3556" s="354"/>
      <c r="G3556" s="353"/>
      <c r="H3556" s="353"/>
      <c r="I3556" s="357"/>
      <c r="J3556" s="356"/>
      <c r="K3556" s="356"/>
      <c r="L3556" s="357"/>
      <c r="M3556" s="356"/>
      <c r="N3556" s="374"/>
      <c r="O3556" s="70"/>
      <c r="P3556" s="70"/>
      <c r="Q3556" s="135"/>
    </row>
    <row r="3557" spans="1:17" hidden="1" x14ac:dyDescent="0.2">
      <c r="A3557" s="366"/>
      <c r="B3557" s="351"/>
      <c r="C3557" s="375"/>
      <c r="D3557" s="353"/>
      <c r="E3557" s="353"/>
      <c r="F3557" s="354"/>
      <c r="G3557" s="353"/>
      <c r="H3557" s="353"/>
      <c r="I3557" s="357"/>
      <c r="J3557" s="356"/>
      <c r="K3557" s="356"/>
      <c r="L3557" s="357"/>
      <c r="M3557" s="356"/>
      <c r="N3557" s="374"/>
      <c r="O3557" s="70"/>
      <c r="P3557" s="70"/>
      <c r="Q3557" s="135"/>
    </row>
    <row r="3558" spans="1:17" hidden="1" x14ac:dyDescent="0.2">
      <c r="A3558" s="366"/>
      <c r="B3558" s="351"/>
      <c r="C3558" s="375"/>
      <c r="D3558" s="353"/>
      <c r="E3558" s="353"/>
      <c r="F3558" s="354"/>
      <c r="G3558" s="353"/>
      <c r="H3558" s="353"/>
      <c r="I3558" s="357"/>
      <c r="J3558" s="356"/>
      <c r="K3558" s="356"/>
      <c r="L3558" s="357"/>
      <c r="M3558" s="356"/>
      <c r="N3558" s="374"/>
      <c r="O3558" s="70"/>
      <c r="P3558" s="70"/>
      <c r="Q3558" s="135"/>
    </row>
    <row r="3559" spans="1:17" hidden="1" x14ac:dyDescent="0.2">
      <c r="A3559" s="366"/>
      <c r="B3559" s="351"/>
      <c r="C3559" s="375"/>
      <c r="D3559" s="353"/>
      <c r="E3559" s="353"/>
      <c r="F3559" s="354"/>
      <c r="G3559" s="353"/>
      <c r="H3559" s="353"/>
      <c r="I3559" s="357"/>
      <c r="J3559" s="356"/>
      <c r="K3559" s="356"/>
      <c r="L3559" s="357"/>
      <c r="M3559" s="356"/>
      <c r="N3559" s="374"/>
      <c r="O3559" s="70"/>
      <c r="P3559" s="70"/>
      <c r="Q3559" s="135"/>
    </row>
    <row r="3560" spans="1:17" hidden="1" x14ac:dyDescent="0.2">
      <c r="A3560" s="366"/>
      <c r="B3560" s="351"/>
      <c r="C3560" s="375"/>
      <c r="D3560" s="353"/>
      <c r="E3560" s="353"/>
      <c r="F3560" s="354"/>
      <c r="G3560" s="353"/>
      <c r="H3560" s="353"/>
      <c r="I3560" s="357"/>
      <c r="J3560" s="356"/>
      <c r="K3560" s="356"/>
      <c r="L3560" s="357"/>
      <c r="M3560" s="356"/>
      <c r="N3560" s="374"/>
      <c r="O3560" s="70"/>
      <c r="P3560" s="70"/>
      <c r="Q3560" s="135"/>
    </row>
    <row r="3561" spans="1:17" hidden="1" x14ac:dyDescent="0.2">
      <c r="A3561" s="366"/>
      <c r="B3561" s="351"/>
      <c r="C3561" s="375"/>
      <c r="D3561" s="353"/>
      <c r="E3561" s="353"/>
      <c r="F3561" s="354"/>
      <c r="G3561" s="353"/>
      <c r="H3561" s="353"/>
      <c r="I3561" s="357"/>
      <c r="J3561" s="356"/>
      <c r="K3561" s="356"/>
      <c r="L3561" s="357"/>
      <c r="M3561" s="356"/>
      <c r="N3561" s="374"/>
      <c r="O3561" s="70"/>
      <c r="P3561" s="70"/>
      <c r="Q3561" s="135"/>
    </row>
    <row r="3562" spans="1:17" hidden="1" x14ac:dyDescent="0.2">
      <c r="A3562" s="366"/>
      <c r="B3562" s="351"/>
      <c r="C3562" s="375"/>
      <c r="D3562" s="353"/>
      <c r="E3562" s="353"/>
      <c r="F3562" s="354"/>
      <c r="G3562" s="353"/>
      <c r="H3562" s="353"/>
      <c r="I3562" s="357"/>
      <c r="J3562" s="356"/>
      <c r="K3562" s="356"/>
      <c r="L3562" s="357"/>
      <c r="M3562" s="356"/>
      <c r="N3562" s="374"/>
      <c r="O3562" s="70"/>
      <c r="P3562" s="70"/>
      <c r="Q3562" s="135"/>
    </row>
    <row r="3563" spans="1:17" hidden="1" x14ac:dyDescent="0.2">
      <c r="A3563" s="366"/>
      <c r="B3563" s="351"/>
      <c r="C3563" s="375"/>
      <c r="D3563" s="353"/>
      <c r="E3563" s="353"/>
      <c r="F3563" s="354"/>
      <c r="G3563" s="353"/>
      <c r="H3563" s="353"/>
      <c r="I3563" s="357"/>
      <c r="J3563" s="356"/>
      <c r="K3563" s="356"/>
      <c r="L3563" s="357"/>
      <c r="M3563" s="356"/>
      <c r="N3563" s="374"/>
      <c r="O3563" s="70"/>
      <c r="P3563" s="70"/>
      <c r="Q3563" s="135"/>
    </row>
    <row r="3564" spans="1:17" hidden="1" x14ac:dyDescent="0.2">
      <c r="A3564" s="366"/>
      <c r="B3564" s="351"/>
      <c r="C3564" s="375"/>
      <c r="D3564" s="353"/>
      <c r="E3564" s="353"/>
      <c r="F3564" s="354"/>
      <c r="G3564" s="353"/>
      <c r="H3564" s="353"/>
      <c r="I3564" s="357"/>
      <c r="J3564" s="356"/>
      <c r="K3564" s="356"/>
      <c r="L3564" s="357"/>
      <c r="M3564" s="356"/>
      <c r="N3564" s="374"/>
      <c r="O3564" s="70"/>
      <c r="P3564" s="70"/>
      <c r="Q3564" s="135"/>
    </row>
    <row r="3565" spans="1:17" hidden="1" x14ac:dyDescent="0.2">
      <c r="A3565" s="366"/>
      <c r="B3565" s="351"/>
      <c r="C3565" s="375"/>
      <c r="D3565" s="353"/>
      <c r="E3565" s="353"/>
      <c r="F3565" s="354"/>
      <c r="G3565" s="353"/>
      <c r="H3565" s="353"/>
      <c r="I3565" s="357"/>
      <c r="J3565" s="356"/>
      <c r="K3565" s="356"/>
      <c r="L3565" s="357"/>
      <c r="M3565" s="356"/>
      <c r="N3565" s="374"/>
      <c r="O3565" s="70"/>
      <c r="P3565" s="70"/>
      <c r="Q3565" s="135"/>
    </row>
    <row r="3566" spans="1:17" hidden="1" x14ac:dyDescent="0.2">
      <c r="A3566" s="366"/>
      <c r="B3566" s="351"/>
      <c r="C3566" s="375"/>
      <c r="D3566" s="353"/>
      <c r="E3566" s="353"/>
      <c r="F3566" s="354"/>
      <c r="G3566" s="353"/>
      <c r="H3566" s="353"/>
      <c r="I3566" s="357"/>
      <c r="J3566" s="356"/>
      <c r="K3566" s="356"/>
      <c r="L3566" s="357"/>
      <c r="M3566" s="356"/>
      <c r="N3566" s="374"/>
      <c r="O3566" s="70"/>
      <c r="P3566" s="70"/>
      <c r="Q3566" s="135"/>
    </row>
    <row r="3567" spans="1:17" hidden="1" x14ac:dyDescent="0.2">
      <c r="A3567" s="366"/>
      <c r="B3567" s="351"/>
      <c r="C3567" s="375"/>
      <c r="D3567" s="353"/>
      <c r="E3567" s="353"/>
      <c r="F3567" s="354"/>
      <c r="G3567" s="353"/>
      <c r="H3567" s="353"/>
      <c r="I3567" s="357"/>
      <c r="J3567" s="356"/>
      <c r="K3567" s="356"/>
      <c r="L3567" s="357"/>
      <c r="M3567" s="356"/>
      <c r="N3567" s="374"/>
      <c r="O3567" s="70"/>
      <c r="P3567" s="70"/>
      <c r="Q3567" s="135"/>
    </row>
    <row r="3568" spans="1:17" hidden="1" x14ac:dyDescent="0.2">
      <c r="A3568" s="366"/>
      <c r="B3568" s="351"/>
      <c r="C3568" s="375"/>
      <c r="D3568" s="353"/>
      <c r="E3568" s="353"/>
      <c r="F3568" s="354"/>
      <c r="G3568" s="353"/>
      <c r="H3568" s="353"/>
      <c r="I3568" s="357"/>
      <c r="J3568" s="356"/>
      <c r="K3568" s="356"/>
      <c r="L3568" s="357"/>
      <c r="M3568" s="356"/>
      <c r="N3568" s="374"/>
      <c r="O3568" s="70"/>
      <c r="P3568" s="70"/>
      <c r="Q3568" s="135"/>
    </row>
    <row r="3569" spans="1:17" hidden="1" x14ac:dyDescent="0.2">
      <c r="A3569" s="366"/>
      <c r="B3569" s="351"/>
      <c r="C3569" s="375"/>
      <c r="D3569" s="353"/>
      <c r="E3569" s="353"/>
      <c r="F3569" s="354"/>
      <c r="G3569" s="353"/>
      <c r="H3569" s="353"/>
      <c r="I3569" s="357"/>
      <c r="J3569" s="356"/>
      <c r="K3569" s="356"/>
      <c r="L3569" s="357"/>
      <c r="M3569" s="356"/>
      <c r="N3569" s="374"/>
      <c r="O3569" s="70"/>
      <c r="P3569" s="70"/>
      <c r="Q3569" s="135"/>
    </row>
    <row r="3570" spans="1:17" hidden="1" x14ac:dyDescent="0.2">
      <c r="A3570" s="366"/>
      <c r="B3570" s="351"/>
      <c r="C3570" s="375"/>
      <c r="D3570" s="353"/>
      <c r="E3570" s="353"/>
      <c r="F3570" s="354"/>
      <c r="G3570" s="353"/>
      <c r="H3570" s="353"/>
      <c r="I3570" s="357"/>
      <c r="J3570" s="356"/>
      <c r="K3570" s="356"/>
      <c r="L3570" s="357"/>
      <c r="M3570" s="356"/>
      <c r="N3570" s="374"/>
      <c r="O3570" s="70"/>
      <c r="P3570" s="70"/>
      <c r="Q3570" s="135"/>
    </row>
    <row r="3571" spans="1:17" hidden="1" x14ac:dyDescent="0.2">
      <c r="A3571" s="366"/>
      <c r="B3571" s="351"/>
      <c r="C3571" s="375"/>
      <c r="D3571" s="353"/>
      <c r="E3571" s="353"/>
      <c r="F3571" s="354"/>
      <c r="G3571" s="353"/>
      <c r="H3571" s="353"/>
      <c r="I3571" s="357"/>
      <c r="J3571" s="356"/>
      <c r="K3571" s="356"/>
      <c r="L3571" s="357"/>
      <c r="M3571" s="356"/>
      <c r="N3571" s="374"/>
      <c r="O3571" s="70"/>
      <c r="P3571" s="70"/>
      <c r="Q3571" s="135"/>
    </row>
    <row r="3572" spans="1:17" hidden="1" x14ac:dyDescent="0.2">
      <c r="A3572" s="366"/>
      <c r="B3572" s="351"/>
      <c r="C3572" s="375"/>
      <c r="D3572" s="353"/>
      <c r="E3572" s="353"/>
      <c r="F3572" s="354"/>
      <c r="G3572" s="353"/>
      <c r="H3572" s="353"/>
      <c r="I3572" s="357"/>
      <c r="J3572" s="356"/>
      <c r="K3572" s="356"/>
      <c r="L3572" s="357"/>
      <c r="M3572" s="356"/>
      <c r="N3572" s="374"/>
      <c r="O3572" s="70"/>
      <c r="P3572" s="70"/>
      <c r="Q3572" s="135"/>
    </row>
    <row r="3573" spans="1:17" hidden="1" x14ac:dyDescent="0.2">
      <c r="A3573" s="366"/>
      <c r="B3573" s="351"/>
      <c r="C3573" s="375"/>
      <c r="D3573" s="353"/>
      <c r="E3573" s="353"/>
      <c r="F3573" s="354"/>
      <c r="G3573" s="353"/>
      <c r="H3573" s="353"/>
      <c r="I3573" s="357"/>
      <c r="J3573" s="356"/>
      <c r="K3573" s="356"/>
      <c r="L3573" s="357"/>
      <c r="M3573" s="356"/>
      <c r="N3573" s="374"/>
      <c r="O3573" s="70"/>
      <c r="P3573" s="70"/>
      <c r="Q3573" s="135"/>
    </row>
    <row r="3574" spans="1:17" hidden="1" x14ac:dyDescent="0.2">
      <c r="A3574" s="366"/>
      <c r="B3574" s="351"/>
      <c r="C3574" s="375"/>
      <c r="D3574" s="353"/>
      <c r="E3574" s="353"/>
      <c r="F3574" s="354"/>
      <c r="G3574" s="353"/>
      <c r="H3574" s="353"/>
      <c r="I3574" s="357"/>
      <c r="J3574" s="356"/>
      <c r="K3574" s="356"/>
      <c r="L3574" s="357"/>
      <c r="M3574" s="356"/>
      <c r="N3574" s="374"/>
      <c r="O3574" s="70"/>
      <c r="P3574" s="70"/>
      <c r="Q3574" s="135"/>
    </row>
    <row r="3575" spans="1:17" hidden="1" x14ac:dyDescent="0.2">
      <c r="A3575" s="366"/>
      <c r="B3575" s="351"/>
      <c r="C3575" s="375"/>
      <c r="D3575" s="353"/>
      <c r="E3575" s="353"/>
      <c r="F3575" s="354"/>
      <c r="G3575" s="353"/>
      <c r="H3575" s="353"/>
      <c r="I3575" s="357"/>
      <c r="J3575" s="356"/>
      <c r="K3575" s="356"/>
      <c r="L3575" s="357"/>
      <c r="M3575" s="356"/>
      <c r="N3575" s="374"/>
      <c r="O3575" s="70"/>
      <c r="P3575" s="70"/>
      <c r="Q3575" s="135"/>
    </row>
    <row r="3576" spans="1:17" hidden="1" x14ac:dyDescent="0.2">
      <c r="A3576" s="366"/>
      <c r="B3576" s="351"/>
      <c r="C3576" s="375"/>
      <c r="D3576" s="353"/>
      <c r="E3576" s="353"/>
      <c r="F3576" s="354"/>
      <c r="G3576" s="353"/>
      <c r="H3576" s="353"/>
      <c r="I3576" s="357"/>
      <c r="J3576" s="356"/>
      <c r="K3576" s="356"/>
      <c r="L3576" s="357"/>
      <c r="M3576" s="356"/>
      <c r="N3576" s="374"/>
      <c r="O3576" s="70"/>
      <c r="P3576" s="70"/>
      <c r="Q3576" s="135"/>
    </row>
    <row r="3577" spans="1:17" hidden="1" x14ac:dyDescent="0.2">
      <c r="A3577" s="366"/>
      <c r="B3577" s="351"/>
      <c r="C3577" s="375"/>
      <c r="D3577" s="353"/>
      <c r="E3577" s="353"/>
      <c r="F3577" s="354"/>
      <c r="G3577" s="353"/>
      <c r="H3577" s="353"/>
      <c r="I3577" s="357"/>
      <c r="J3577" s="356"/>
      <c r="K3577" s="356"/>
      <c r="L3577" s="357"/>
      <c r="M3577" s="356"/>
      <c r="N3577" s="374"/>
      <c r="O3577" s="70"/>
      <c r="P3577" s="70"/>
      <c r="Q3577" s="135"/>
    </row>
    <row r="3578" spans="1:17" hidden="1" x14ac:dyDescent="0.2">
      <c r="A3578" s="366"/>
      <c r="B3578" s="351"/>
      <c r="C3578" s="375"/>
      <c r="D3578" s="353"/>
      <c r="E3578" s="353"/>
      <c r="F3578" s="354"/>
      <c r="G3578" s="353"/>
      <c r="H3578" s="353"/>
      <c r="I3578" s="357"/>
      <c r="J3578" s="356"/>
      <c r="K3578" s="356"/>
      <c r="L3578" s="357"/>
      <c r="M3578" s="356"/>
      <c r="N3578" s="374"/>
      <c r="O3578" s="70"/>
      <c r="P3578" s="70"/>
      <c r="Q3578" s="135"/>
    </row>
    <row r="3579" spans="1:17" hidden="1" x14ac:dyDescent="0.2">
      <c r="A3579" s="366"/>
      <c r="B3579" s="351"/>
      <c r="C3579" s="375"/>
      <c r="D3579" s="353"/>
      <c r="E3579" s="353"/>
      <c r="F3579" s="354"/>
      <c r="G3579" s="353"/>
      <c r="H3579" s="353"/>
      <c r="I3579" s="357"/>
      <c r="J3579" s="356"/>
      <c r="K3579" s="356"/>
      <c r="L3579" s="357"/>
      <c r="M3579" s="356"/>
      <c r="N3579" s="374"/>
      <c r="O3579" s="70"/>
      <c r="P3579" s="70"/>
      <c r="Q3579" s="135"/>
    </row>
    <row r="3580" spans="1:17" hidden="1" x14ac:dyDescent="0.2">
      <c r="A3580" s="366"/>
      <c r="B3580" s="351"/>
      <c r="C3580" s="375"/>
      <c r="D3580" s="353"/>
      <c r="E3580" s="353"/>
      <c r="F3580" s="354"/>
      <c r="G3580" s="353"/>
      <c r="H3580" s="353"/>
      <c r="I3580" s="357"/>
      <c r="J3580" s="356"/>
      <c r="K3580" s="356"/>
      <c r="L3580" s="357"/>
      <c r="M3580" s="356"/>
      <c r="N3580" s="374"/>
      <c r="O3580" s="70"/>
      <c r="P3580" s="70"/>
      <c r="Q3580" s="135"/>
    </row>
    <row r="3581" spans="1:17" hidden="1" x14ac:dyDescent="0.2">
      <c r="A3581" s="366"/>
      <c r="B3581" s="351"/>
      <c r="C3581" s="375"/>
      <c r="D3581" s="353"/>
      <c r="E3581" s="353"/>
      <c r="F3581" s="354"/>
      <c r="G3581" s="353"/>
      <c r="H3581" s="353"/>
      <c r="I3581" s="357"/>
      <c r="J3581" s="356"/>
      <c r="K3581" s="356"/>
      <c r="L3581" s="357"/>
      <c r="M3581" s="356"/>
      <c r="N3581" s="374"/>
      <c r="O3581" s="70"/>
      <c r="P3581" s="70"/>
      <c r="Q3581" s="135"/>
    </row>
    <row r="3582" spans="1:17" hidden="1" x14ac:dyDescent="0.2">
      <c r="A3582" s="366"/>
      <c r="B3582" s="351"/>
      <c r="C3582" s="375"/>
      <c r="D3582" s="353"/>
      <c r="E3582" s="353"/>
      <c r="F3582" s="354"/>
      <c r="G3582" s="353"/>
      <c r="H3582" s="353"/>
      <c r="I3582" s="357"/>
      <c r="J3582" s="356"/>
      <c r="K3582" s="356"/>
      <c r="L3582" s="357"/>
      <c r="M3582" s="356"/>
      <c r="N3582" s="374"/>
      <c r="O3582" s="70"/>
      <c r="P3582" s="70"/>
      <c r="Q3582" s="135"/>
    </row>
    <row r="3583" spans="1:17" hidden="1" x14ac:dyDescent="0.2">
      <c r="A3583" s="366"/>
      <c r="B3583" s="351"/>
      <c r="C3583" s="375"/>
      <c r="D3583" s="353"/>
      <c r="E3583" s="353"/>
      <c r="F3583" s="354"/>
      <c r="G3583" s="353"/>
      <c r="H3583" s="353"/>
      <c r="I3583" s="357"/>
      <c r="J3583" s="356"/>
      <c r="K3583" s="356"/>
      <c r="L3583" s="357"/>
      <c r="M3583" s="356"/>
      <c r="N3583" s="374"/>
      <c r="O3583" s="70"/>
      <c r="P3583" s="70"/>
      <c r="Q3583" s="135"/>
    </row>
    <row r="3584" spans="1:17" hidden="1" x14ac:dyDescent="0.2">
      <c r="A3584" s="366"/>
      <c r="B3584" s="351"/>
      <c r="C3584" s="375"/>
      <c r="D3584" s="353"/>
      <c r="E3584" s="353"/>
      <c r="F3584" s="354"/>
      <c r="G3584" s="353"/>
      <c r="H3584" s="353"/>
      <c r="I3584" s="357"/>
      <c r="J3584" s="356"/>
      <c r="K3584" s="356"/>
      <c r="L3584" s="357"/>
      <c r="M3584" s="356"/>
      <c r="N3584" s="374"/>
      <c r="O3584" s="70"/>
      <c r="P3584" s="70"/>
      <c r="Q3584" s="135"/>
    </row>
    <row r="3585" spans="1:17" hidden="1" x14ac:dyDescent="0.2">
      <c r="A3585" s="366"/>
      <c r="B3585" s="351"/>
      <c r="C3585" s="375"/>
      <c r="D3585" s="353"/>
      <c r="E3585" s="353"/>
      <c r="F3585" s="354"/>
      <c r="G3585" s="353"/>
      <c r="H3585" s="353"/>
      <c r="I3585" s="357"/>
      <c r="J3585" s="356"/>
      <c r="K3585" s="356"/>
      <c r="L3585" s="357"/>
      <c r="M3585" s="356"/>
      <c r="N3585" s="374"/>
      <c r="O3585" s="70"/>
      <c r="P3585" s="70"/>
      <c r="Q3585" s="135"/>
    </row>
    <row r="3586" spans="1:17" hidden="1" x14ac:dyDescent="0.2">
      <c r="A3586" s="366"/>
      <c r="B3586" s="351"/>
      <c r="C3586" s="375"/>
      <c r="D3586" s="353"/>
      <c r="E3586" s="353"/>
      <c r="F3586" s="354"/>
      <c r="G3586" s="353"/>
      <c r="H3586" s="353"/>
      <c r="I3586" s="357"/>
      <c r="J3586" s="356"/>
      <c r="K3586" s="356"/>
      <c r="L3586" s="357"/>
      <c r="M3586" s="356"/>
      <c r="N3586" s="374"/>
      <c r="O3586" s="70"/>
      <c r="P3586" s="70"/>
      <c r="Q3586" s="135"/>
    </row>
    <row r="3587" spans="1:17" hidden="1" x14ac:dyDescent="0.2">
      <c r="A3587" s="366"/>
      <c r="B3587" s="351"/>
      <c r="C3587" s="375"/>
      <c r="D3587" s="353"/>
      <c r="E3587" s="353"/>
      <c r="F3587" s="354"/>
      <c r="G3587" s="353"/>
      <c r="H3587" s="353"/>
      <c r="I3587" s="357"/>
      <c r="J3587" s="356"/>
      <c r="K3587" s="356"/>
      <c r="L3587" s="357"/>
      <c r="M3587" s="356"/>
      <c r="N3587" s="374"/>
      <c r="O3587" s="70"/>
      <c r="P3587" s="70"/>
      <c r="Q3587" s="135"/>
    </row>
    <row r="3588" spans="1:17" hidden="1" x14ac:dyDescent="0.2">
      <c r="A3588" s="366"/>
      <c r="B3588" s="351"/>
      <c r="C3588" s="375"/>
      <c r="D3588" s="353"/>
      <c r="E3588" s="353"/>
      <c r="F3588" s="354"/>
      <c r="G3588" s="353"/>
      <c r="H3588" s="353"/>
      <c r="I3588" s="357"/>
      <c r="J3588" s="356"/>
      <c r="K3588" s="356"/>
      <c r="L3588" s="357"/>
      <c r="M3588" s="356"/>
      <c r="N3588" s="374"/>
      <c r="O3588" s="70"/>
      <c r="P3588" s="70"/>
      <c r="Q3588" s="135"/>
    </row>
    <row r="3589" spans="1:17" hidden="1" x14ac:dyDescent="0.2">
      <c r="A3589" s="366"/>
      <c r="B3589" s="351"/>
      <c r="C3589" s="375"/>
      <c r="D3589" s="353"/>
      <c r="E3589" s="353"/>
      <c r="F3589" s="354"/>
      <c r="G3589" s="353"/>
      <c r="H3589" s="353"/>
      <c r="I3589" s="357"/>
      <c r="J3589" s="356"/>
      <c r="K3589" s="356"/>
      <c r="L3589" s="357"/>
      <c r="M3589" s="356"/>
      <c r="N3589" s="374"/>
      <c r="O3589" s="70"/>
      <c r="P3589" s="70"/>
      <c r="Q3589" s="135"/>
    </row>
    <row r="3590" spans="1:17" hidden="1" x14ac:dyDescent="0.2">
      <c r="A3590" s="366"/>
      <c r="B3590" s="351"/>
      <c r="C3590" s="375"/>
      <c r="D3590" s="353"/>
      <c r="E3590" s="353"/>
      <c r="F3590" s="354"/>
      <c r="G3590" s="353"/>
      <c r="H3590" s="353"/>
      <c r="I3590" s="357"/>
      <c r="J3590" s="356"/>
      <c r="K3590" s="356"/>
      <c r="L3590" s="357"/>
      <c r="M3590" s="356"/>
      <c r="N3590" s="374"/>
      <c r="O3590" s="70"/>
      <c r="P3590" s="70"/>
      <c r="Q3590" s="135"/>
    </row>
    <row r="3591" spans="1:17" hidden="1" x14ac:dyDescent="0.2">
      <c r="A3591" s="366"/>
      <c r="B3591" s="351"/>
      <c r="C3591" s="375"/>
      <c r="D3591" s="353"/>
      <c r="E3591" s="353"/>
      <c r="F3591" s="354"/>
      <c r="G3591" s="353"/>
      <c r="H3591" s="353"/>
      <c r="I3591" s="357"/>
      <c r="J3591" s="356"/>
      <c r="K3591" s="356"/>
      <c r="L3591" s="357"/>
      <c r="M3591" s="356"/>
      <c r="N3591" s="374"/>
      <c r="O3591" s="70"/>
      <c r="P3591" s="70"/>
      <c r="Q3591" s="135"/>
    </row>
    <row r="3592" spans="1:17" hidden="1" x14ac:dyDescent="0.2">
      <c r="A3592" s="366"/>
      <c r="B3592" s="351"/>
      <c r="C3592" s="375"/>
      <c r="D3592" s="353"/>
      <c r="E3592" s="353"/>
      <c r="F3592" s="354"/>
      <c r="G3592" s="353"/>
      <c r="H3592" s="353"/>
      <c r="I3592" s="357"/>
      <c r="J3592" s="356"/>
      <c r="K3592" s="356"/>
      <c r="L3592" s="357"/>
      <c r="M3592" s="356"/>
      <c r="N3592" s="374"/>
      <c r="O3592" s="70"/>
      <c r="P3592" s="70"/>
      <c r="Q3592" s="135"/>
    </row>
    <row r="3593" spans="1:17" hidden="1" x14ac:dyDescent="0.2">
      <c r="A3593" s="366"/>
      <c r="B3593" s="351"/>
      <c r="C3593" s="375"/>
      <c r="D3593" s="353"/>
      <c r="E3593" s="353"/>
      <c r="F3593" s="354"/>
      <c r="G3593" s="353"/>
      <c r="H3593" s="353"/>
      <c r="I3593" s="357"/>
      <c r="J3593" s="356"/>
      <c r="K3593" s="356"/>
      <c r="L3593" s="357"/>
      <c r="M3593" s="356"/>
      <c r="N3593" s="374"/>
      <c r="O3593" s="70"/>
      <c r="P3593" s="70"/>
      <c r="Q3593" s="135"/>
    </row>
    <row r="3594" spans="1:17" hidden="1" x14ac:dyDescent="0.2">
      <c r="A3594" s="366"/>
      <c r="B3594" s="351"/>
      <c r="C3594" s="375"/>
      <c r="D3594" s="353"/>
      <c r="E3594" s="353"/>
      <c r="F3594" s="354"/>
      <c r="G3594" s="353"/>
      <c r="H3594" s="353"/>
      <c r="I3594" s="357"/>
      <c r="J3594" s="356"/>
      <c r="K3594" s="356"/>
      <c r="L3594" s="357"/>
      <c r="M3594" s="356"/>
      <c r="N3594" s="374"/>
      <c r="O3594" s="70"/>
      <c r="P3594" s="70"/>
      <c r="Q3594" s="135"/>
    </row>
    <row r="3595" spans="1:17" hidden="1" x14ac:dyDescent="0.2">
      <c r="A3595" s="366"/>
      <c r="B3595" s="351"/>
      <c r="C3595" s="375"/>
      <c r="D3595" s="353"/>
      <c r="E3595" s="353"/>
      <c r="F3595" s="354"/>
      <c r="G3595" s="353"/>
      <c r="H3595" s="353"/>
      <c r="I3595" s="357"/>
      <c r="J3595" s="356"/>
      <c r="K3595" s="356"/>
      <c r="L3595" s="357"/>
      <c r="M3595" s="356"/>
      <c r="N3595" s="374"/>
      <c r="O3595" s="70"/>
      <c r="P3595" s="70"/>
      <c r="Q3595" s="135"/>
    </row>
    <row r="3596" spans="1:17" hidden="1" x14ac:dyDescent="0.2">
      <c r="A3596" s="366"/>
      <c r="B3596" s="351"/>
      <c r="C3596" s="375"/>
      <c r="D3596" s="353"/>
      <c r="E3596" s="353"/>
      <c r="F3596" s="354"/>
      <c r="G3596" s="353"/>
      <c r="H3596" s="353"/>
      <c r="I3596" s="357"/>
      <c r="J3596" s="356"/>
      <c r="K3596" s="356"/>
      <c r="L3596" s="357"/>
      <c r="M3596" s="356"/>
      <c r="N3596" s="374"/>
      <c r="O3596" s="70"/>
      <c r="P3596" s="70"/>
      <c r="Q3596" s="135"/>
    </row>
    <row r="3597" spans="1:17" hidden="1" x14ac:dyDescent="0.2">
      <c r="A3597" s="366"/>
      <c r="B3597" s="351"/>
      <c r="C3597" s="375"/>
      <c r="D3597" s="353"/>
      <c r="E3597" s="353"/>
      <c r="F3597" s="354"/>
      <c r="G3597" s="353"/>
      <c r="H3597" s="353"/>
      <c r="I3597" s="357"/>
      <c r="J3597" s="356"/>
      <c r="K3597" s="356"/>
      <c r="L3597" s="357"/>
      <c r="M3597" s="356"/>
      <c r="N3597" s="374"/>
      <c r="O3597" s="70"/>
      <c r="P3597" s="70"/>
      <c r="Q3597" s="135"/>
    </row>
    <row r="3598" spans="1:17" hidden="1" x14ac:dyDescent="0.2">
      <c r="A3598" s="366"/>
      <c r="B3598" s="351"/>
      <c r="C3598" s="375"/>
      <c r="D3598" s="353"/>
      <c r="E3598" s="353"/>
      <c r="F3598" s="354"/>
      <c r="G3598" s="353"/>
      <c r="H3598" s="353"/>
      <c r="I3598" s="357"/>
      <c r="J3598" s="356"/>
      <c r="K3598" s="356"/>
      <c r="L3598" s="357"/>
      <c r="M3598" s="356"/>
      <c r="N3598" s="374"/>
      <c r="O3598" s="70"/>
      <c r="P3598" s="70"/>
      <c r="Q3598" s="135"/>
    </row>
    <row r="3599" spans="1:17" hidden="1" x14ac:dyDescent="0.2">
      <c r="A3599" s="366"/>
      <c r="B3599" s="351"/>
      <c r="C3599" s="375"/>
      <c r="D3599" s="353"/>
      <c r="E3599" s="353"/>
      <c r="F3599" s="354"/>
      <c r="G3599" s="353"/>
      <c r="H3599" s="353"/>
      <c r="I3599" s="357"/>
      <c r="J3599" s="356"/>
      <c r="K3599" s="356"/>
      <c r="L3599" s="357"/>
      <c r="M3599" s="356"/>
      <c r="N3599" s="374"/>
      <c r="O3599" s="70"/>
      <c r="P3599" s="70"/>
      <c r="Q3599" s="135"/>
    </row>
    <row r="3600" spans="1:17" hidden="1" x14ac:dyDescent="0.2">
      <c r="A3600" s="366"/>
      <c r="B3600" s="351"/>
      <c r="C3600" s="375"/>
      <c r="D3600" s="353"/>
      <c r="E3600" s="353"/>
      <c r="F3600" s="354"/>
      <c r="G3600" s="353"/>
      <c r="H3600" s="353"/>
      <c r="I3600" s="357"/>
      <c r="J3600" s="356"/>
      <c r="K3600" s="356"/>
      <c r="L3600" s="357"/>
      <c r="M3600" s="356"/>
      <c r="N3600" s="374"/>
      <c r="O3600" s="70"/>
      <c r="P3600" s="70"/>
      <c r="Q3600" s="135"/>
    </row>
    <row r="3601" spans="1:17" hidden="1" x14ac:dyDescent="0.2">
      <c r="A3601" s="366"/>
      <c r="B3601" s="351"/>
      <c r="C3601" s="375"/>
      <c r="D3601" s="353"/>
      <c r="E3601" s="353"/>
      <c r="F3601" s="354"/>
      <c r="G3601" s="353"/>
      <c r="H3601" s="353"/>
      <c r="I3601" s="357"/>
      <c r="J3601" s="356"/>
      <c r="K3601" s="356"/>
      <c r="L3601" s="357"/>
      <c r="M3601" s="356"/>
      <c r="N3601" s="374"/>
      <c r="O3601" s="70"/>
      <c r="P3601" s="70"/>
      <c r="Q3601" s="135"/>
    </row>
    <row r="3602" spans="1:17" hidden="1" x14ac:dyDescent="0.2">
      <c r="A3602" s="366"/>
      <c r="B3602" s="351"/>
      <c r="C3602" s="375"/>
      <c r="D3602" s="353"/>
      <c r="E3602" s="353"/>
      <c r="F3602" s="354"/>
      <c r="G3602" s="353"/>
      <c r="H3602" s="353"/>
      <c r="I3602" s="357"/>
      <c r="J3602" s="356"/>
      <c r="K3602" s="356"/>
      <c r="L3602" s="357"/>
      <c r="M3602" s="356"/>
      <c r="N3602" s="374"/>
      <c r="O3602" s="70"/>
      <c r="P3602" s="70"/>
      <c r="Q3602" s="135"/>
    </row>
    <row r="3603" spans="1:17" hidden="1" x14ac:dyDescent="0.2">
      <c r="A3603" s="366"/>
      <c r="B3603" s="351"/>
      <c r="C3603" s="375"/>
      <c r="D3603" s="353"/>
      <c r="E3603" s="353"/>
      <c r="F3603" s="354"/>
      <c r="G3603" s="353"/>
      <c r="H3603" s="353"/>
      <c r="I3603" s="357"/>
      <c r="J3603" s="356"/>
      <c r="K3603" s="356"/>
      <c r="L3603" s="357"/>
      <c r="M3603" s="356"/>
      <c r="N3603" s="374"/>
      <c r="O3603" s="70"/>
      <c r="P3603" s="70"/>
      <c r="Q3603" s="135"/>
    </row>
    <row r="3604" spans="1:17" hidden="1" x14ac:dyDescent="0.2">
      <c r="A3604" s="366"/>
      <c r="B3604" s="351"/>
      <c r="C3604" s="375"/>
      <c r="D3604" s="353"/>
      <c r="E3604" s="353"/>
      <c r="F3604" s="354"/>
      <c r="G3604" s="353"/>
      <c r="H3604" s="353"/>
      <c r="I3604" s="357"/>
      <c r="J3604" s="356"/>
      <c r="K3604" s="356"/>
      <c r="L3604" s="357"/>
      <c r="M3604" s="356"/>
      <c r="N3604" s="374"/>
      <c r="O3604" s="70"/>
      <c r="P3604" s="70"/>
      <c r="Q3604" s="135"/>
    </row>
    <row r="3605" spans="1:17" hidden="1" x14ac:dyDescent="0.2">
      <c r="A3605" s="366"/>
      <c r="B3605" s="351"/>
      <c r="C3605" s="375"/>
      <c r="D3605" s="353"/>
      <c r="E3605" s="353"/>
      <c r="F3605" s="354"/>
      <c r="G3605" s="353"/>
      <c r="H3605" s="353"/>
      <c r="I3605" s="357"/>
      <c r="J3605" s="356"/>
      <c r="K3605" s="356"/>
      <c r="L3605" s="357"/>
      <c r="M3605" s="356"/>
      <c r="N3605" s="374"/>
      <c r="O3605" s="70"/>
      <c r="P3605" s="70"/>
      <c r="Q3605" s="135"/>
    </row>
    <row r="3606" spans="1:17" hidden="1" x14ac:dyDescent="0.2">
      <c r="A3606" s="366"/>
      <c r="B3606" s="351"/>
      <c r="C3606" s="375"/>
      <c r="D3606" s="353"/>
      <c r="E3606" s="353"/>
      <c r="F3606" s="354"/>
      <c r="G3606" s="353"/>
      <c r="H3606" s="353"/>
      <c r="I3606" s="357"/>
      <c r="J3606" s="356"/>
      <c r="K3606" s="356"/>
      <c r="L3606" s="357"/>
      <c r="M3606" s="356"/>
      <c r="N3606" s="374"/>
      <c r="O3606" s="70"/>
      <c r="P3606" s="70"/>
      <c r="Q3606" s="135"/>
    </row>
    <row r="3607" spans="1:17" hidden="1" x14ac:dyDescent="0.2">
      <c r="A3607" s="366"/>
      <c r="B3607" s="351"/>
      <c r="C3607" s="375"/>
      <c r="D3607" s="353"/>
      <c r="E3607" s="353"/>
      <c r="F3607" s="354"/>
      <c r="G3607" s="353"/>
      <c r="H3607" s="353"/>
      <c r="I3607" s="357"/>
      <c r="J3607" s="356"/>
      <c r="K3607" s="356"/>
      <c r="L3607" s="357"/>
      <c r="M3607" s="356"/>
      <c r="N3607" s="374"/>
      <c r="O3607" s="70"/>
      <c r="P3607" s="70"/>
      <c r="Q3607" s="135"/>
    </row>
    <row r="3608" spans="1:17" hidden="1" x14ac:dyDescent="0.2">
      <c r="A3608" s="366"/>
      <c r="B3608" s="351"/>
      <c r="C3608" s="375"/>
      <c r="D3608" s="353"/>
      <c r="E3608" s="353"/>
      <c r="F3608" s="354"/>
      <c r="G3608" s="353"/>
      <c r="H3608" s="353"/>
      <c r="I3608" s="357"/>
      <c r="J3608" s="356"/>
      <c r="K3608" s="356"/>
      <c r="L3608" s="357"/>
      <c r="M3608" s="356"/>
      <c r="N3608" s="374"/>
      <c r="O3608" s="70"/>
      <c r="P3608" s="70"/>
      <c r="Q3608" s="135"/>
    </row>
    <row r="3609" spans="1:17" hidden="1" x14ac:dyDescent="0.2">
      <c r="A3609" s="366"/>
      <c r="B3609" s="351"/>
      <c r="C3609" s="375"/>
      <c r="D3609" s="353"/>
      <c r="E3609" s="353"/>
      <c r="F3609" s="354"/>
      <c r="G3609" s="353"/>
      <c r="H3609" s="353"/>
      <c r="I3609" s="357"/>
      <c r="J3609" s="356"/>
      <c r="K3609" s="356"/>
      <c r="L3609" s="357"/>
      <c r="M3609" s="356"/>
      <c r="N3609" s="374"/>
      <c r="O3609" s="70"/>
      <c r="P3609" s="70"/>
      <c r="Q3609" s="135"/>
    </row>
    <row r="3610" spans="1:17" hidden="1" x14ac:dyDescent="0.2">
      <c r="A3610" s="366"/>
      <c r="B3610" s="351"/>
      <c r="C3610" s="375"/>
      <c r="D3610" s="353"/>
      <c r="E3610" s="353"/>
      <c r="F3610" s="354"/>
      <c r="G3610" s="353"/>
      <c r="H3610" s="353"/>
      <c r="I3610" s="357"/>
      <c r="J3610" s="356"/>
      <c r="K3610" s="356"/>
      <c r="L3610" s="357"/>
      <c r="M3610" s="356"/>
      <c r="N3610" s="374"/>
      <c r="O3610" s="70"/>
      <c r="P3610" s="70"/>
      <c r="Q3610" s="135"/>
    </row>
    <row r="3611" spans="1:17" hidden="1" x14ac:dyDescent="0.2">
      <c r="A3611" s="366"/>
      <c r="B3611" s="351"/>
      <c r="C3611" s="375"/>
      <c r="D3611" s="353"/>
      <c r="E3611" s="353"/>
      <c r="F3611" s="354"/>
      <c r="G3611" s="353"/>
      <c r="H3611" s="353"/>
      <c r="I3611" s="357"/>
      <c r="J3611" s="356"/>
      <c r="K3611" s="356"/>
      <c r="L3611" s="357"/>
      <c r="M3611" s="356"/>
      <c r="N3611" s="374"/>
      <c r="O3611" s="70"/>
      <c r="P3611" s="70"/>
      <c r="Q3611" s="135"/>
    </row>
    <row r="3612" spans="1:17" hidden="1" x14ac:dyDescent="0.2">
      <c r="A3612" s="366"/>
      <c r="B3612" s="351"/>
      <c r="C3612" s="375"/>
      <c r="D3612" s="353"/>
      <c r="E3612" s="353"/>
      <c r="F3612" s="354"/>
      <c r="G3612" s="353"/>
      <c r="H3612" s="353"/>
      <c r="I3612" s="357"/>
      <c r="J3612" s="356"/>
      <c r="K3612" s="356"/>
      <c r="L3612" s="357"/>
      <c r="M3612" s="356"/>
      <c r="N3612" s="374"/>
      <c r="O3612" s="70"/>
      <c r="P3612" s="70"/>
      <c r="Q3612" s="135"/>
    </row>
    <row r="3613" spans="1:17" hidden="1" x14ac:dyDescent="0.2">
      <c r="A3613" s="366"/>
      <c r="B3613" s="351"/>
      <c r="C3613" s="375"/>
      <c r="D3613" s="353"/>
      <c r="E3613" s="353"/>
      <c r="F3613" s="354"/>
      <c r="G3613" s="353"/>
      <c r="H3613" s="353"/>
      <c r="I3613" s="357"/>
      <c r="J3613" s="356"/>
      <c r="K3613" s="356"/>
      <c r="L3613" s="357"/>
      <c r="M3613" s="356"/>
      <c r="N3613" s="374"/>
      <c r="O3613" s="70"/>
      <c r="P3613" s="70"/>
      <c r="Q3613" s="135"/>
    </row>
    <row r="3614" spans="1:17" hidden="1" x14ac:dyDescent="0.2">
      <c r="A3614" s="366"/>
      <c r="B3614" s="351"/>
      <c r="C3614" s="375"/>
      <c r="D3614" s="353"/>
      <c r="E3614" s="353"/>
      <c r="F3614" s="354"/>
      <c r="G3614" s="353"/>
      <c r="H3614" s="353"/>
      <c r="I3614" s="357"/>
      <c r="J3614" s="356"/>
      <c r="K3614" s="356"/>
      <c r="L3614" s="357"/>
      <c r="M3614" s="356"/>
      <c r="N3614" s="374"/>
      <c r="O3614" s="70"/>
      <c r="P3614" s="70"/>
      <c r="Q3614" s="135"/>
    </row>
    <row r="3615" spans="1:17" hidden="1" x14ac:dyDescent="0.2">
      <c r="A3615" s="366"/>
      <c r="B3615" s="351"/>
      <c r="C3615" s="375"/>
      <c r="D3615" s="353"/>
      <c r="E3615" s="353"/>
      <c r="F3615" s="354"/>
      <c r="G3615" s="353"/>
      <c r="H3615" s="353"/>
      <c r="I3615" s="357"/>
      <c r="J3615" s="356"/>
      <c r="K3615" s="356"/>
      <c r="L3615" s="357"/>
      <c r="M3615" s="356"/>
      <c r="N3615" s="374"/>
      <c r="O3615" s="70"/>
      <c r="P3615" s="70"/>
      <c r="Q3615" s="135"/>
    </row>
    <row r="3616" spans="1:17" hidden="1" x14ac:dyDescent="0.2">
      <c r="A3616" s="366"/>
      <c r="B3616" s="351"/>
      <c r="C3616" s="375"/>
      <c r="D3616" s="353"/>
      <c r="E3616" s="353"/>
      <c r="F3616" s="354"/>
      <c r="G3616" s="353"/>
      <c r="H3616" s="353"/>
      <c r="I3616" s="357"/>
      <c r="J3616" s="356"/>
      <c r="K3616" s="356"/>
      <c r="L3616" s="357"/>
      <c r="M3616" s="356"/>
      <c r="N3616" s="374"/>
      <c r="O3616" s="70"/>
      <c r="P3616" s="70"/>
      <c r="Q3616" s="135"/>
    </row>
    <row r="3617" spans="1:17" hidden="1" x14ac:dyDescent="0.2">
      <c r="A3617" s="366"/>
      <c r="B3617" s="351"/>
      <c r="C3617" s="375"/>
      <c r="D3617" s="353"/>
      <c r="E3617" s="353"/>
      <c r="F3617" s="354"/>
      <c r="G3617" s="353"/>
      <c r="H3617" s="353"/>
      <c r="I3617" s="357"/>
      <c r="J3617" s="356"/>
      <c r="K3617" s="356"/>
      <c r="L3617" s="357"/>
      <c r="M3617" s="356"/>
      <c r="N3617" s="374"/>
      <c r="O3617" s="70"/>
      <c r="P3617" s="70"/>
      <c r="Q3617" s="135"/>
    </row>
    <row r="3618" spans="1:17" hidden="1" x14ac:dyDescent="0.2">
      <c r="A3618" s="366"/>
      <c r="B3618" s="351"/>
      <c r="C3618" s="375"/>
      <c r="D3618" s="353"/>
      <c r="E3618" s="353"/>
      <c r="F3618" s="354"/>
      <c r="G3618" s="353"/>
      <c r="H3618" s="353"/>
      <c r="I3618" s="357"/>
      <c r="J3618" s="356"/>
      <c r="K3618" s="356"/>
      <c r="L3618" s="357"/>
      <c r="M3618" s="356"/>
      <c r="N3618" s="374"/>
      <c r="O3618" s="70"/>
      <c r="P3618" s="70"/>
      <c r="Q3618" s="135"/>
    </row>
    <row r="3619" spans="1:17" hidden="1" x14ac:dyDescent="0.2">
      <c r="A3619" s="366"/>
      <c r="B3619" s="351"/>
      <c r="C3619" s="375"/>
      <c r="D3619" s="353"/>
      <c r="E3619" s="353"/>
      <c r="F3619" s="354"/>
      <c r="G3619" s="353"/>
      <c r="H3619" s="353"/>
      <c r="I3619" s="357"/>
      <c r="J3619" s="356"/>
      <c r="K3619" s="356"/>
      <c r="L3619" s="357"/>
      <c r="M3619" s="356"/>
      <c r="N3619" s="374"/>
      <c r="O3619" s="70"/>
      <c r="P3619" s="70"/>
      <c r="Q3619" s="135"/>
    </row>
    <row r="3620" spans="1:17" hidden="1" x14ac:dyDescent="0.2">
      <c r="A3620" s="366"/>
      <c r="B3620" s="351"/>
      <c r="C3620" s="375"/>
      <c r="D3620" s="353"/>
      <c r="E3620" s="353"/>
      <c r="F3620" s="354"/>
      <c r="G3620" s="353"/>
      <c r="H3620" s="353"/>
      <c r="I3620" s="357"/>
      <c r="J3620" s="356"/>
      <c r="K3620" s="356"/>
      <c r="L3620" s="357"/>
      <c r="M3620" s="356"/>
      <c r="N3620" s="374"/>
      <c r="O3620" s="70"/>
      <c r="P3620" s="70"/>
      <c r="Q3620" s="135"/>
    </row>
    <row r="3621" spans="1:17" hidden="1" x14ac:dyDescent="0.2">
      <c r="A3621" s="366"/>
      <c r="B3621" s="351"/>
      <c r="C3621" s="375"/>
      <c r="D3621" s="353"/>
      <c r="E3621" s="353"/>
      <c r="F3621" s="354"/>
      <c r="G3621" s="353"/>
      <c r="H3621" s="353"/>
      <c r="I3621" s="357"/>
      <c r="J3621" s="356"/>
      <c r="K3621" s="356"/>
      <c r="L3621" s="357"/>
      <c r="M3621" s="356"/>
      <c r="N3621" s="374"/>
      <c r="O3621" s="70"/>
      <c r="P3621" s="70"/>
      <c r="Q3621" s="135"/>
    </row>
    <row r="3622" spans="1:17" hidden="1" x14ac:dyDescent="0.2">
      <c r="A3622" s="366"/>
      <c r="B3622" s="351"/>
      <c r="C3622" s="375"/>
      <c r="D3622" s="353"/>
      <c r="E3622" s="353"/>
      <c r="F3622" s="354"/>
      <c r="G3622" s="353"/>
      <c r="H3622" s="353"/>
      <c r="I3622" s="357"/>
      <c r="J3622" s="356"/>
      <c r="K3622" s="356"/>
      <c r="L3622" s="357"/>
      <c r="M3622" s="356"/>
      <c r="N3622" s="374"/>
      <c r="O3622" s="70"/>
      <c r="P3622" s="70"/>
      <c r="Q3622" s="135"/>
    </row>
    <row r="3623" spans="1:17" hidden="1" x14ac:dyDescent="0.2">
      <c r="A3623" s="366"/>
      <c r="B3623" s="351"/>
      <c r="C3623" s="375"/>
      <c r="D3623" s="353"/>
      <c r="E3623" s="353"/>
      <c r="F3623" s="354"/>
      <c r="G3623" s="353"/>
      <c r="H3623" s="353"/>
      <c r="I3623" s="357"/>
      <c r="J3623" s="356"/>
      <c r="K3623" s="356"/>
      <c r="L3623" s="357"/>
      <c r="M3623" s="356"/>
      <c r="N3623" s="374"/>
      <c r="O3623" s="70"/>
      <c r="P3623" s="70"/>
      <c r="Q3623" s="135"/>
    </row>
    <row r="3624" spans="1:17" hidden="1" x14ac:dyDescent="0.2">
      <c r="A3624" s="366"/>
      <c r="B3624" s="351"/>
      <c r="C3624" s="375"/>
      <c r="D3624" s="353"/>
      <c r="E3624" s="353"/>
      <c r="F3624" s="354"/>
      <c r="G3624" s="353"/>
      <c r="H3624" s="353"/>
      <c r="I3624" s="357"/>
      <c r="J3624" s="356"/>
      <c r="K3624" s="356"/>
      <c r="L3624" s="357"/>
      <c r="M3624" s="356"/>
      <c r="N3624" s="374"/>
      <c r="O3624" s="70"/>
      <c r="P3624" s="70"/>
      <c r="Q3624" s="135"/>
    </row>
    <row r="3625" spans="1:17" hidden="1" x14ac:dyDescent="0.2">
      <c r="A3625" s="366"/>
      <c r="B3625" s="351"/>
      <c r="C3625" s="375"/>
      <c r="D3625" s="353"/>
      <c r="E3625" s="353"/>
      <c r="F3625" s="354"/>
      <c r="G3625" s="353"/>
      <c r="H3625" s="353"/>
      <c r="I3625" s="357"/>
      <c r="J3625" s="356"/>
      <c r="K3625" s="356"/>
      <c r="L3625" s="357"/>
      <c r="M3625" s="356"/>
      <c r="N3625" s="374"/>
      <c r="O3625" s="70"/>
      <c r="P3625" s="70"/>
      <c r="Q3625" s="135"/>
    </row>
    <row r="3626" spans="1:17" hidden="1" x14ac:dyDescent="0.2">
      <c r="A3626" s="366"/>
      <c r="B3626" s="351"/>
      <c r="C3626" s="375"/>
      <c r="D3626" s="353"/>
      <c r="E3626" s="353"/>
      <c r="F3626" s="354"/>
      <c r="G3626" s="353"/>
      <c r="H3626" s="353"/>
      <c r="I3626" s="357"/>
      <c r="J3626" s="356"/>
      <c r="K3626" s="356"/>
      <c r="L3626" s="357"/>
      <c r="M3626" s="356"/>
      <c r="N3626" s="374"/>
      <c r="O3626" s="70"/>
      <c r="P3626" s="70"/>
      <c r="Q3626" s="135"/>
    </row>
    <row r="3627" spans="1:17" hidden="1" x14ac:dyDescent="0.2">
      <c r="A3627" s="366"/>
      <c r="B3627" s="351"/>
      <c r="C3627" s="375"/>
      <c r="D3627" s="353"/>
      <c r="E3627" s="353"/>
      <c r="F3627" s="354"/>
      <c r="G3627" s="353"/>
      <c r="H3627" s="353"/>
      <c r="I3627" s="357"/>
      <c r="J3627" s="356"/>
      <c r="K3627" s="356"/>
      <c r="L3627" s="357"/>
      <c r="M3627" s="356"/>
      <c r="N3627" s="374"/>
      <c r="O3627" s="70"/>
      <c r="P3627" s="70"/>
      <c r="Q3627" s="135"/>
    </row>
    <row r="3628" spans="1:17" hidden="1" x14ac:dyDescent="0.2">
      <c r="A3628" s="366"/>
      <c r="B3628" s="351"/>
      <c r="C3628" s="375"/>
      <c r="D3628" s="353"/>
      <c r="E3628" s="353"/>
      <c r="F3628" s="354"/>
      <c r="G3628" s="353"/>
      <c r="H3628" s="353"/>
      <c r="I3628" s="357"/>
      <c r="J3628" s="356"/>
      <c r="K3628" s="356"/>
      <c r="L3628" s="357"/>
      <c r="M3628" s="356"/>
      <c r="N3628" s="374"/>
      <c r="O3628" s="70"/>
      <c r="P3628" s="70"/>
      <c r="Q3628" s="135"/>
    </row>
    <row r="3629" spans="1:17" hidden="1" x14ac:dyDescent="0.2">
      <c r="A3629" s="366"/>
      <c r="B3629" s="351"/>
      <c r="C3629" s="375"/>
      <c r="D3629" s="353"/>
      <c r="E3629" s="353"/>
      <c r="F3629" s="354"/>
      <c r="G3629" s="353"/>
      <c r="H3629" s="353"/>
      <c r="I3629" s="357"/>
      <c r="J3629" s="356"/>
      <c r="K3629" s="356"/>
      <c r="L3629" s="357"/>
      <c r="M3629" s="356"/>
      <c r="N3629" s="374"/>
      <c r="O3629" s="70"/>
      <c r="P3629" s="70"/>
      <c r="Q3629" s="135"/>
    </row>
    <row r="3630" spans="1:17" hidden="1" x14ac:dyDescent="0.2">
      <c r="A3630" s="366"/>
      <c r="B3630" s="351"/>
      <c r="C3630" s="375"/>
      <c r="D3630" s="353"/>
      <c r="E3630" s="353"/>
      <c r="F3630" s="354"/>
      <c r="G3630" s="353"/>
      <c r="H3630" s="353"/>
      <c r="I3630" s="357"/>
      <c r="J3630" s="356"/>
      <c r="K3630" s="356"/>
      <c r="L3630" s="357"/>
      <c r="M3630" s="356"/>
      <c r="N3630" s="374"/>
      <c r="O3630" s="70"/>
      <c r="P3630" s="70"/>
      <c r="Q3630" s="135"/>
    </row>
    <row r="3631" spans="1:17" hidden="1" x14ac:dyDescent="0.2">
      <c r="A3631" s="366"/>
      <c r="B3631" s="351"/>
      <c r="C3631" s="375"/>
      <c r="D3631" s="353"/>
      <c r="E3631" s="353"/>
      <c r="F3631" s="354"/>
      <c r="G3631" s="353"/>
      <c r="H3631" s="353"/>
      <c r="I3631" s="357"/>
      <c r="J3631" s="356"/>
      <c r="K3631" s="356"/>
      <c r="L3631" s="357"/>
      <c r="M3631" s="356"/>
      <c r="N3631" s="374"/>
      <c r="O3631" s="70"/>
      <c r="P3631" s="70"/>
      <c r="Q3631" s="135"/>
    </row>
    <row r="3632" spans="1:17" hidden="1" x14ac:dyDescent="0.2">
      <c r="A3632" s="366"/>
      <c r="B3632" s="351"/>
      <c r="C3632" s="375"/>
      <c r="D3632" s="353"/>
      <c r="E3632" s="353"/>
      <c r="F3632" s="354"/>
      <c r="G3632" s="353"/>
      <c r="H3632" s="353"/>
      <c r="I3632" s="357"/>
      <c r="J3632" s="356"/>
      <c r="K3632" s="356"/>
      <c r="L3632" s="357"/>
      <c r="M3632" s="356"/>
      <c r="N3632" s="374"/>
      <c r="O3632" s="70"/>
      <c r="P3632" s="70"/>
      <c r="Q3632" s="135"/>
    </row>
    <row r="3633" spans="1:17" hidden="1" x14ac:dyDescent="0.2">
      <c r="A3633" s="366"/>
      <c r="B3633" s="351"/>
      <c r="C3633" s="375"/>
      <c r="D3633" s="353"/>
      <c r="E3633" s="353"/>
      <c r="F3633" s="354"/>
      <c r="G3633" s="353"/>
      <c r="H3633" s="353"/>
      <c r="I3633" s="357"/>
      <c r="J3633" s="356"/>
      <c r="K3633" s="356"/>
      <c r="L3633" s="357"/>
      <c r="M3633" s="356"/>
      <c r="N3633" s="374"/>
      <c r="O3633" s="70"/>
      <c r="P3633" s="70"/>
      <c r="Q3633" s="135"/>
    </row>
    <row r="3634" spans="1:17" hidden="1" x14ac:dyDescent="0.2">
      <c r="A3634" s="366"/>
      <c r="B3634" s="351"/>
      <c r="C3634" s="375"/>
      <c r="D3634" s="353"/>
      <c r="E3634" s="353"/>
      <c r="F3634" s="354"/>
      <c r="G3634" s="353"/>
      <c r="H3634" s="353"/>
      <c r="I3634" s="357"/>
      <c r="J3634" s="356"/>
      <c r="K3634" s="356"/>
      <c r="L3634" s="357"/>
      <c r="M3634" s="356"/>
      <c r="N3634" s="374"/>
      <c r="O3634" s="70"/>
      <c r="P3634" s="70"/>
      <c r="Q3634" s="135"/>
    </row>
    <row r="3635" spans="1:17" hidden="1" x14ac:dyDescent="0.2">
      <c r="A3635" s="366"/>
      <c r="B3635" s="351"/>
      <c r="C3635" s="375"/>
      <c r="D3635" s="353"/>
      <c r="E3635" s="353"/>
      <c r="F3635" s="354"/>
      <c r="G3635" s="353"/>
      <c r="H3635" s="353"/>
      <c r="I3635" s="357"/>
      <c r="J3635" s="356"/>
      <c r="K3635" s="356"/>
      <c r="L3635" s="357"/>
      <c r="M3635" s="356"/>
      <c r="N3635" s="374"/>
      <c r="O3635" s="70"/>
      <c r="P3635" s="70"/>
      <c r="Q3635" s="135"/>
    </row>
    <row r="3636" spans="1:17" hidden="1" x14ac:dyDescent="0.2">
      <c r="A3636" s="366"/>
      <c r="B3636" s="351"/>
      <c r="C3636" s="375"/>
      <c r="D3636" s="353"/>
      <c r="E3636" s="353"/>
      <c r="F3636" s="354"/>
      <c r="G3636" s="353"/>
      <c r="H3636" s="353"/>
      <c r="I3636" s="357"/>
      <c r="J3636" s="356"/>
      <c r="K3636" s="356"/>
      <c r="L3636" s="357"/>
      <c r="M3636" s="356"/>
      <c r="N3636" s="374"/>
      <c r="O3636" s="70"/>
      <c r="P3636" s="70"/>
      <c r="Q3636" s="135"/>
    </row>
    <row r="3637" spans="1:17" hidden="1" x14ac:dyDescent="0.2">
      <c r="A3637" s="366"/>
      <c r="B3637" s="351"/>
      <c r="C3637" s="375"/>
      <c r="D3637" s="353"/>
      <c r="E3637" s="353"/>
      <c r="F3637" s="354"/>
      <c r="G3637" s="353"/>
      <c r="H3637" s="353"/>
      <c r="I3637" s="357"/>
      <c r="J3637" s="356"/>
      <c r="K3637" s="356"/>
      <c r="L3637" s="357"/>
      <c r="M3637" s="356"/>
      <c r="N3637" s="374"/>
      <c r="O3637" s="70"/>
      <c r="P3637" s="70"/>
      <c r="Q3637" s="135"/>
    </row>
    <row r="3638" spans="1:17" hidden="1" x14ac:dyDescent="0.2">
      <c r="A3638" s="366"/>
      <c r="B3638" s="351"/>
      <c r="C3638" s="375"/>
      <c r="D3638" s="353"/>
      <c r="E3638" s="353"/>
      <c r="F3638" s="354"/>
      <c r="G3638" s="353"/>
      <c r="H3638" s="353"/>
      <c r="I3638" s="357"/>
      <c r="J3638" s="356"/>
      <c r="K3638" s="356"/>
      <c r="L3638" s="357"/>
      <c r="M3638" s="356"/>
      <c r="N3638" s="374"/>
      <c r="O3638" s="70"/>
      <c r="P3638" s="70"/>
      <c r="Q3638" s="135"/>
    </row>
    <row r="3639" spans="1:17" hidden="1" x14ac:dyDescent="0.2">
      <c r="A3639" s="366"/>
      <c r="B3639" s="351"/>
      <c r="C3639" s="375"/>
      <c r="D3639" s="353"/>
      <c r="E3639" s="353"/>
      <c r="F3639" s="354"/>
      <c r="G3639" s="353"/>
      <c r="H3639" s="353"/>
      <c r="I3639" s="357"/>
      <c r="J3639" s="356"/>
      <c r="K3639" s="356"/>
      <c r="L3639" s="357"/>
      <c r="M3639" s="356"/>
      <c r="N3639" s="374"/>
      <c r="O3639" s="70"/>
      <c r="P3639" s="70"/>
      <c r="Q3639" s="135"/>
    </row>
    <row r="3640" spans="1:17" hidden="1" x14ac:dyDescent="0.2">
      <c r="A3640" s="366"/>
      <c r="B3640" s="351"/>
      <c r="C3640" s="375"/>
      <c r="D3640" s="353"/>
      <c r="E3640" s="353"/>
      <c r="F3640" s="354"/>
      <c r="G3640" s="353"/>
      <c r="H3640" s="353"/>
      <c r="I3640" s="357"/>
      <c r="J3640" s="356"/>
      <c r="K3640" s="356"/>
      <c r="L3640" s="357"/>
      <c r="M3640" s="356"/>
      <c r="N3640" s="374"/>
      <c r="O3640" s="70"/>
      <c r="P3640" s="70"/>
      <c r="Q3640" s="135"/>
    </row>
    <row r="3641" spans="1:17" hidden="1" x14ac:dyDescent="0.2">
      <c r="A3641" s="366"/>
      <c r="B3641" s="351"/>
      <c r="C3641" s="375"/>
      <c r="D3641" s="353"/>
      <c r="E3641" s="353"/>
      <c r="F3641" s="354"/>
      <c r="G3641" s="353"/>
      <c r="H3641" s="353"/>
      <c r="I3641" s="357"/>
      <c r="J3641" s="356"/>
      <c r="K3641" s="356"/>
      <c r="L3641" s="357"/>
      <c r="M3641" s="356"/>
      <c r="N3641" s="374"/>
      <c r="O3641" s="70"/>
      <c r="P3641" s="70"/>
      <c r="Q3641" s="135"/>
    </row>
    <row r="3642" spans="1:17" hidden="1" x14ac:dyDescent="0.2">
      <c r="A3642" s="366"/>
      <c r="B3642" s="351"/>
      <c r="C3642" s="375"/>
      <c r="D3642" s="353"/>
      <c r="E3642" s="353"/>
      <c r="F3642" s="354"/>
      <c r="G3642" s="353"/>
      <c r="H3642" s="353"/>
      <c r="I3642" s="357"/>
      <c r="J3642" s="356"/>
      <c r="K3642" s="356"/>
      <c r="L3642" s="357"/>
      <c r="M3642" s="356"/>
      <c r="N3642" s="374"/>
      <c r="O3642" s="70"/>
      <c r="P3642" s="70"/>
      <c r="Q3642" s="135"/>
    </row>
    <row r="3643" spans="1:17" hidden="1" x14ac:dyDescent="0.2">
      <c r="A3643" s="366"/>
      <c r="B3643" s="351"/>
      <c r="C3643" s="375"/>
      <c r="D3643" s="353"/>
      <c r="E3643" s="353"/>
      <c r="F3643" s="354"/>
      <c r="G3643" s="353"/>
      <c r="H3643" s="353"/>
      <c r="I3643" s="357"/>
      <c r="J3643" s="356"/>
      <c r="K3643" s="356"/>
      <c r="L3643" s="357"/>
      <c r="M3643" s="356"/>
      <c r="N3643" s="374"/>
      <c r="O3643" s="70"/>
      <c r="P3643" s="70"/>
      <c r="Q3643" s="135"/>
    </row>
    <row r="3644" spans="1:17" hidden="1" x14ac:dyDescent="0.2">
      <c r="A3644" s="366"/>
      <c r="B3644" s="351"/>
      <c r="C3644" s="375"/>
      <c r="D3644" s="353"/>
      <c r="E3644" s="353"/>
      <c r="F3644" s="354"/>
      <c r="G3644" s="353"/>
      <c r="H3644" s="353"/>
      <c r="I3644" s="357"/>
      <c r="J3644" s="356"/>
      <c r="K3644" s="356"/>
      <c r="L3644" s="357"/>
      <c r="M3644" s="356"/>
      <c r="N3644" s="374"/>
      <c r="O3644" s="70"/>
      <c r="P3644" s="70"/>
      <c r="Q3644" s="135"/>
    </row>
    <row r="3645" spans="1:17" hidden="1" x14ac:dyDescent="0.2">
      <c r="A3645" s="366"/>
      <c r="B3645" s="351"/>
      <c r="C3645" s="375"/>
      <c r="D3645" s="353"/>
      <c r="E3645" s="353"/>
      <c r="F3645" s="354"/>
      <c r="G3645" s="353"/>
      <c r="H3645" s="353"/>
      <c r="I3645" s="357"/>
      <c r="J3645" s="356"/>
      <c r="K3645" s="356"/>
      <c r="L3645" s="357"/>
      <c r="M3645" s="356"/>
      <c r="N3645" s="374"/>
      <c r="O3645" s="70"/>
      <c r="P3645" s="70"/>
      <c r="Q3645" s="135"/>
    </row>
    <row r="3646" spans="1:17" hidden="1" x14ac:dyDescent="0.2">
      <c r="A3646" s="366"/>
      <c r="B3646" s="351"/>
      <c r="C3646" s="375"/>
      <c r="D3646" s="353"/>
      <c r="E3646" s="353"/>
      <c r="F3646" s="354"/>
      <c r="G3646" s="353"/>
      <c r="H3646" s="353"/>
      <c r="I3646" s="357"/>
      <c r="J3646" s="356"/>
      <c r="K3646" s="356"/>
      <c r="L3646" s="357"/>
      <c r="M3646" s="356"/>
      <c r="N3646" s="374"/>
      <c r="O3646" s="70"/>
      <c r="P3646" s="70"/>
      <c r="Q3646" s="135"/>
    </row>
    <row r="3647" spans="1:17" hidden="1" x14ac:dyDescent="0.2">
      <c r="A3647" s="366"/>
      <c r="B3647" s="351"/>
      <c r="C3647" s="375"/>
      <c r="D3647" s="353"/>
      <c r="E3647" s="353"/>
      <c r="F3647" s="354"/>
      <c r="G3647" s="353"/>
      <c r="H3647" s="353"/>
      <c r="I3647" s="357"/>
      <c r="J3647" s="356"/>
      <c r="K3647" s="356"/>
      <c r="L3647" s="357"/>
      <c r="M3647" s="356"/>
      <c r="N3647" s="374"/>
      <c r="O3647" s="70"/>
      <c r="P3647" s="70"/>
      <c r="Q3647" s="135"/>
    </row>
    <row r="3648" spans="1:17" hidden="1" x14ac:dyDescent="0.2">
      <c r="A3648" s="366"/>
      <c r="B3648" s="351"/>
      <c r="C3648" s="375"/>
      <c r="D3648" s="353"/>
      <c r="E3648" s="353"/>
      <c r="F3648" s="354"/>
      <c r="G3648" s="353"/>
      <c r="H3648" s="353"/>
      <c r="I3648" s="357"/>
      <c r="J3648" s="356"/>
      <c r="K3648" s="356"/>
      <c r="L3648" s="357"/>
      <c r="M3648" s="356"/>
      <c r="N3648" s="374"/>
      <c r="O3648" s="70"/>
      <c r="P3648" s="70"/>
      <c r="Q3648" s="135"/>
    </row>
    <row r="3649" spans="1:17" hidden="1" x14ac:dyDescent="0.2">
      <c r="A3649" s="366"/>
      <c r="B3649" s="351"/>
      <c r="C3649" s="375"/>
      <c r="D3649" s="353"/>
      <c r="E3649" s="353"/>
      <c r="F3649" s="354"/>
      <c r="G3649" s="353"/>
      <c r="H3649" s="353"/>
      <c r="I3649" s="357"/>
      <c r="J3649" s="356"/>
      <c r="K3649" s="356"/>
      <c r="L3649" s="357"/>
      <c r="M3649" s="356"/>
      <c r="N3649" s="374"/>
      <c r="O3649" s="70"/>
      <c r="P3649" s="70"/>
      <c r="Q3649" s="135"/>
    </row>
    <row r="3650" spans="1:17" hidden="1" x14ac:dyDescent="0.2">
      <c r="A3650" s="366"/>
      <c r="B3650" s="351"/>
      <c r="C3650" s="375"/>
      <c r="D3650" s="353"/>
      <c r="E3650" s="353"/>
      <c r="F3650" s="354"/>
      <c r="G3650" s="353"/>
      <c r="H3650" s="353"/>
      <c r="I3650" s="357"/>
      <c r="J3650" s="356"/>
      <c r="K3650" s="356"/>
      <c r="L3650" s="357"/>
      <c r="M3650" s="356"/>
      <c r="N3650" s="374"/>
      <c r="O3650" s="70"/>
      <c r="P3650" s="70"/>
      <c r="Q3650" s="135"/>
    </row>
    <row r="3651" spans="1:17" hidden="1" x14ac:dyDescent="0.2">
      <c r="A3651" s="366"/>
      <c r="B3651" s="351"/>
      <c r="C3651" s="375"/>
      <c r="D3651" s="353"/>
      <c r="E3651" s="353"/>
      <c r="F3651" s="354"/>
      <c r="G3651" s="353"/>
      <c r="H3651" s="353"/>
      <c r="I3651" s="357"/>
      <c r="J3651" s="356"/>
      <c r="K3651" s="356"/>
      <c r="L3651" s="357"/>
      <c r="M3651" s="356"/>
      <c r="N3651" s="374"/>
      <c r="O3651" s="70"/>
      <c r="P3651" s="70"/>
      <c r="Q3651" s="135"/>
    </row>
    <row r="3652" spans="1:17" hidden="1" x14ac:dyDescent="0.2">
      <c r="A3652" s="366"/>
      <c r="B3652" s="351"/>
      <c r="C3652" s="375"/>
      <c r="D3652" s="353"/>
      <c r="E3652" s="353"/>
      <c r="F3652" s="354"/>
      <c r="G3652" s="353"/>
      <c r="H3652" s="353"/>
      <c r="I3652" s="357"/>
      <c r="J3652" s="356"/>
      <c r="K3652" s="356"/>
      <c r="L3652" s="357"/>
      <c r="M3652" s="356"/>
      <c r="N3652" s="374"/>
      <c r="O3652" s="70"/>
      <c r="P3652" s="70"/>
      <c r="Q3652" s="135"/>
    </row>
    <row r="3653" spans="1:17" hidden="1" x14ac:dyDescent="0.2">
      <c r="A3653" s="366"/>
      <c r="B3653" s="351"/>
      <c r="C3653" s="375"/>
      <c r="D3653" s="353"/>
      <c r="E3653" s="353"/>
      <c r="F3653" s="354"/>
      <c r="G3653" s="353"/>
      <c r="H3653" s="353"/>
      <c r="I3653" s="357"/>
      <c r="J3653" s="356"/>
      <c r="K3653" s="356"/>
      <c r="L3653" s="357"/>
      <c r="M3653" s="356"/>
      <c r="N3653" s="374"/>
      <c r="O3653" s="70"/>
      <c r="P3653" s="70"/>
      <c r="Q3653" s="135"/>
    </row>
    <row r="3654" spans="1:17" hidden="1" x14ac:dyDescent="0.2">
      <c r="A3654" s="366"/>
      <c r="B3654" s="351"/>
      <c r="C3654" s="375"/>
      <c r="D3654" s="353"/>
      <c r="E3654" s="353"/>
      <c r="F3654" s="354"/>
      <c r="G3654" s="353"/>
      <c r="H3654" s="353"/>
      <c r="I3654" s="357"/>
      <c r="J3654" s="356"/>
      <c r="K3654" s="356"/>
      <c r="L3654" s="357"/>
      <c r="M3654" s="356"/>
      <c r="N3654" s="374"/>
      <c r="O3654" s="70"/>
      <c r="P3654" s="70"/>
      <c r="Q3654" s="135"/>
    </row>
    <row r="3655" spans="1:17" hidden="1" x14ac:dyDescent="0.2">
      <c r="A3655" s="366"/>
      <c r="B3655" s="351"/>
      <c r="C3655" s="375"/>
      <c r="D3655" s="353"/>
      <c r="E3655" s="353"/>
      <c r="F3655" s="354"/>
      <c r="G3655" s="353"/>
      <c r="H3655" s="353"/>
      <c r="I3655" s="357"/>
      <c r="J3655" s="356"/>
      <c r="K3655" s="356"/>
      <c r="L3655" s="357"/>
      <c r="M3655" s="356"/>
      <c r="N3655" s="374"/>
      <c r="O3655" s="70"/>
      <c r="P3655" s="70"/>
      <c r="Q3655" s="135"/>
    </row>
    <row r="3656" spans="1:17" hidden="1" x14ac:dyDescent="0.2">
      <c r="A3656" s="366"/>
      <c r="B3656" s="351"/>
      <c r="C3656" s="375"/>
      <c r="D3656" s="353"/>
      <c r="E3656" s="353"/>
      <c r="F3656" s="354"/>
      <c r="G3656" s="353"/>
      <c r="H3656" s="353"/>
      <c r="I3656" s="357"/>
      <c r="J3656" s="356"/>
      <c r="K3656" s="356"/>
      <c r="L3656" s="357"/>
      <c r="M3656" s="356"/>
      <c r="N3656" s="374"/>
      <c r="O3656" s="70"/>
      <c r="P3656" s="70"/>
      <c r="Q3656" s="135"/>
    </row>
    <row r="3657" spans="1:17" hidden="1" x14ac:dyDescent="0.2">
      <c r="A3657" s="366"/>
      <c r="B3657" s="351"/>
      <c r="C3657" s="375"/>
      <c r="D3657" s="353"/>
      <c r="E3657" s="353"/>
      <c r="F3657" s="354"/>
      <c r="G3657" s="353"/>
      <c r="H3657" s="353"/>
      <c r="I3657" s="357"/>
      <c r="J3657" s="356"/>
      <c r="K3657" s="356"/>
      <c r="L3657" s="357"/>
      <c r="M3657" s="356"/>
      <c r="N3657" s="374"/>
      <c r="O3657" s="70"/>
      <c r="P3657" s="70"/>
      <c r="Q3657" s="135"/>
    </row>
    <row r="3658" spans="1:17" hidden="1" x14ac:dyDescent="0.2">
      <c r="A3658" s="366"/>
      <c r="B3658" s="351"/>
      <c r="C3658" s="375"/>
      <c r="D3658" s="353"/>
      <c r="E3658" s="353"/>
      <c r="F3658" s="354"/>
      <c r="G3658" s="353"/>
      <c r="H3658" s="353"/>
      <c r="I3658" s="357"/>
      <c r="J3658" s="356"/>
      <c r="K3658" s="356"/>
      <c r="L3658" s="357"/>
      <c r="M3658" s="356"/>
      <c r="N3658" s="374"/>
      <c r="O3658" s="70"/>
      <c r="P3658" s="70"/>
      <c r="Q3658" s="135"/>
    </row>
    <row r="3659" spans="1:17" hidden="1" x14ac:dyDescent="0.2">
      <c r="A3659" s="366"/>
      <c r="B3659" s="351"/>
      <c r="C3659" s="375"/>
      <c r="D3659" s="353"/>
      <c r="E3659" s="353"/>
      <c r="F3659" s="354"/>
      <c r="G3659" s="353"/>
      <c r="H3659" s="353"/>
      <c r="I3659" s="357"/>
      <c r="J3659" s="356"/>
      <c r="K3659" s="356"/>
      <c r="L3659" s="357"/>
      <c r="M3659" s="356"/>
      <c r="N3659" s="374"/>
      <c r="O3659" s="70"/>
      <c r="P3659" s="70"/>
      <c r="Q3659" s="135"/>
    </row>
    <row r="3660" spans="1:17" hidden="1" x14ac:dyDescent="0.2">
      <c r="A3660" s="366"/>
      <c r="B3660" s="351"/>
      <c r="C3660" s="375"/>
      <c r="D3660" s="353"/>
      <c r="E3660" s="353"/>
      <c r="F3660" s="354"/>
      <c r="G3660" s="353"/>
      <c r="H3660" s="353"/>
      <c r="I3660" s="357"/>
      <c r="J3660" s="356"/>
      <c r="K3660" s="356"/>
      <c r="L3660" s="357"/>
      <c r="M3660" s="356"/>
      <c r="N3660" s="374"/>
      <c r="O3660" s="70"/>
      <c r="P3660" s="70"/>
      <c r="Q3660" s="135"/>
    </row>
    <row r="3661" spans="1:17" hidden="1" x14ac:dyDescent="0.2">
      <c r="A3661" s="366"/>
      <c r="B3661" s="351"/>
      <c r="C3661" s="375"/>
      <c r="D3661" s="353"/>
      <c r="E3661" s="353"/>
      <c r="F3661" s="354"/>
      <c r="G3661" s="353"/>
      <c r="H3661" s="353"/>
      <c r="I3661" s="357"/>
      <c r="J3661" s="356"/>
      <c r="K3661" s="356"/>
      <c r="L3661" s="357"/>
      <c r="M3661" s="356"/>
      <c r="N3661" s="374"/>
      <c r="O3661" s="70"/>
      <c r="P3661" s="70"/>
      <c r="Q3661" s="135"/>
    </row>
    <row r="3662" spans="1:17" hidden="1" x14ac:dyDescent="0.2">
      <c r="A3662" s="366"/>
      <c r="B3662" s="351"/>
      <c r="C3662" s="375"/>
      <c r="D3662" s="353"/>
      <c r="E3662" s="353"/>
      <c r="F3662" s="354"/>
      <c r="G3662" s="353"/>
      <c r="H3662" s="353"/>
      <c r="I3662" s="357"/>
      <c r="J3662" s="356"/>
      <c r="K3662" s="356"/>
      <c r="L3662" s="357"/>
      <c r="M3662" s="356"/>
      <c r="N3662" s="374"/>
      <c r="O3662" s="70"/>
      <c r="P3662" s="70"/>
      <c r="Q3662" s="135"/>
    </row>
    <row r="3663" spans="1:17" hidden="1" x14ac:dyDescent="0.2">
      <c r="A3663" s="366"/>
      <c r="B3663" s="351"/>
      <c r="C3663" s="375"/>
      <c r="D3663" s="353"/>
      <c r="E3663" s="353"/>
      <c r="F3663" s="354"/>
      <c r="G3663" s="353"/>
      <c r="H3663" s="353"/>
      <c r="I3663" s="357"/>
      <c r="J3663" s="356"/>
      <c r="K3663" s="356"/>
      <c r="L3663" s="357"/>
      <c r="M3663" s="356"/>
      <c r="N3663" s="374"/>
      <c r="O3663" s="70"/>
      <c r="P3663" s="70"/>
      <c r="Q3663" s="135"/>
    </row>
    <row r="3664" spans="1:17" hidden="1" x14ac:dyDescent="0.2">
      <c r="A3664" s="366"/>
      <c r="B3664" s="351"/>
      <c r="C3664" s="375"/>
      <c r="D3664" s="353"/>
      <c r="E3664" s="353"/>
      <c r="F3664" s="354"/>
      <c r="G3664" s="353"/>
      <c r="H3664" s="353"/>
      <c r="I3664" s="357"/>
      <c r="J3664" s="356"/>
      <c r="K3664" s="356"/>
      <c r="L3664" s="357"/>
      <c r="M3664" s="356"/>
      <c r="N3664" s="374"/>
      <c r="O3664" s="70"/>
      <c r="P3664" s="70"/>
      <c r="Q3664" s="135"/>
    </row>
    <row r="3665" spans="1:17" hidden="1" x14ac:dyDescent="0.2">
      <c r="A3665" s="366"/>
      <c r="B3665" s="351"/>
      <c r="C3665" s="375"/>
      <c r="D3665" s="353"/>
      <c r="E3665" s="353"/>
      <c r="F3665" s="354"/>
      <c r="G3665" s="353"/>
      <c r="H3665" s="353"/>
      <c r="I3665" s="357"/>
      <c r="J3665" s="356"/>
      <c r="K3665" s="356"/>
      <c r="L3665" s="357"/>
      <c r="M3665" s="356"/>
      <c r="N3665" s="374"/>
      <c r="O3665" s="70"/>
      <c r="P3665" s="70"/>
      <c r="Q3665" s="135"/>
    </row>
    <row r="3666" spans="1:17" hidden="1" x14ac:dyDescent="0.2">
      <c r="A3666" s="366"/>
      <c r="B3666" s="351"/>
      <c r="C3666" s="375"/>
      <c r="D3666" s="353"/>
      <c r="E3666" s="353"/>
      <c r="F3666" s="354"/>
      <c r="G3666" s="353"/>
      <c r="H3666" s="353"/>
      <c r="I3666" s="357"/>
      <c r="J3666" s="356"/>
      <c r="K3666" s="356"/>
      <c r="L3666" s="357"/>
      <c r="M3666" s="356"/>
      <c r="N3666" s="374"/>
      <c r="O3666" s="70"/>
      <c r="P3666" s="70"/>
      <c r="Q3666" s="135"/>
    </row>
    <row r="3667" spans="1:17" hidden="1" x14ac:dyDescent="0.2">
      <c r="A3667" s="366"/>
      <c r="B3667" s="351"/>
      <c r="C3667" s="375"/>
      <c r="D3667" s="353"/>
      <c r="E3667" s="353"/>
      <c r="F3667" s="354"/>
      <c r="G3667" s="353"/>
      <c r="H3667" s="353"/>
      <c r="I3667" s="357"/>
      <c r="J3667" s="356"/>
      <c r="K3667" s="356"/>
      <c r="L3667" s="357"/>
      <c r="M3667" s="356"/>
      <c r="N3667" s="374"/>
      <c r="O3667" s="70"/>
      <c r="P3667" s="70"/>
      <c r="Q3667" s="135"/>
    </row>
    <row r="3668" spans="1:17" hidden="1" x14ac:dyDescent="0.2">
      <c r="A3668" s="366"/>
      <c r="B3668" s="351"/>
      <c r="C3668" s="375"/>
      <c r="D3668" s="353"/>
      <c r="E3668" s="353"/>
      <c r="F3668" s="354"/>
      <c r="G3668" s="353"/>
      <c r="H3668" s="353"/>
      <c r="I3668" s="357"/>
      <c r="J3668" s="356"/>
      <c r="K3668" s="356"/>
      <c r="L3668" s="357"/>
      <c r="M3668" s="356"/>
      <c r="N3668" s="374"/>
      <c r="O3668" s="70"/>
      <c r="P3668" s="70"/>
      <c r="Q3668" s="135"/>
    </row>
    <row r="3669" spans="1:17" hidden="1" x14ac:dyDescent="0.2">
      <c r="A3669" s="366"/>
      <c r="B3669" s="351"/>
      <c r="C3669" s="375"/>
      <c r="D3669" s="353"/>
      <c r="E3669" s="353"/>
      <c r="F3669" s="354"/>
      <c r="G3669" s="353"/>
      <c r="H3669" s="353"/>
      <c r="I3669" s="357"/>
      <c r="J3669" s="356"/>
      <c r="K3669" s="356"/>
      <c r="L3669" s="357"/>
      <c r="M3669" s="356"/>
      <c r="N3669" s="374"/>
      <c r="O3669" s="70"/>
      <c r="P3669" s="70"/>
      <c r="Q3669" s="135"/>
    </row>
    <row r="3670" spans="1:17" hidden="1" x14ac:dyDescent="0.2">
      <c r="A3670" s="366"/>
      <c r="B3670" s="351"/>
      <c r="C3670" s="375"/>
      <c r="D3670" s="353"/>
      <c r="E3670" s="353"/>
      <c r="F3670" s="354"/>
      <c r="G3670" s="353"/>
      <c r="H3670" s="353"/>
      <c r="I3670" s="357"/>
      <c r="J3670" s="356"/>
      <c r="K3670" s="356"/>
      <c r="L3670" s="357"/>
      <c r="M3670" s="356"/>
      <c r="N3670" s="374"/>
      <c r="O3670" s="70"/>
      <c r="P3670" s="70"/>
      <c r="Q3670" s="135"/>
    </row>
    <row r="3671" spans="1:17" hidden="1" x14ac:dyDescent="0.2">
      <c r="A3671" s="366"/>
      <c r="B3671" s="351"/>
      <c r="C3671" s="375"/>
      <c r="D3671" s="353"/>
      <c r="E3671" s="353"/>
      <c r="F3671" s="354"/>
      <c r="G3671" s="353"/>
      <c r="H3671" s="353"/>
      <c r="I3671" s="357"/>
      <c r="J3671" s="356"/>
      <c r="K3671" s="356"/>
      <c r="L3671" s="357"/>
      <c r="M3671" s="356"/>
      <c r="N3671" s="374"/>
      <c r="O3671" s="70"/>
      <c r="P3671" s="70"/>
      <c r="Q3671" s="135"/>
    </row>
    <row r="3672" spans="1:17" hidden="1" x14ac:dyDescent="0.2">
      <c r="A3672" s="366"/>
      <c r="B3672" s="351"/>
      <c r="C3672" s="375"/>
      <c r="D3672" s="353"/>
      <c r="E3672" s="353"/>
      <c r="F3672" s="354"/>
      <c r="G3672" s="353"/>
      <c r="H3672" s="353"/>
      <c r="I3672" s="357"/>
      <c r="J3672" s="356"/>
      <c r="K3672" s="356"/>
      <c r="L3672" s="357"/>
      <c r="M3672" s="356"/>
      <c r="N3672" s="374"/>
      <c r="O3672" s="70"/>
      <c r="P3672" s="70"/>
      <c r="Q3672" s="135"/>
    </row>
    <row r="3673" spans="1:17" hidden="1" x14ac:dyDescent="0.2">
      <c r="A3673" s="366"/>
      <c r="B3673" s="351"/>
      <c r="C3673" s="375"/>
      <c r="D3673" s="353"/>
      <c r="E3673" s="353"/>
      <c r="F3673" s="354"/>
      <c r="G3673" s="353"/>
      <c r="H3673" s="353"/>
      <c r="I3673" s="357"/>
      <c r="J3673" s="356"/>
      <c r="K3673" s="356"/>
      <c r="L3673" s="357"/>
      <c r="M3673" s="356"/>
      <c r="N3673" s="374"/>
      <c r="O3673" s="70"/>
      <c r="P3673" s="70"/>
      <c r="Q3673" s="135"/>
    </row>
    <row r="3674" spans="1:17" hidden="1" x14ac:dyDescent="0.2">
      <c r="A3674" s="366"/>
      <c r="B3674" s="351"/>
      <c r="C3674" s="375"/>
      <c r="D3674" s="353"/>
      <c r="E3674" s="353"/>
      <c r="F3674" s="354"/>
      <c r="G3674" s="353"/>
      <c r="H3674" s="353"/>
      <c r="I3674" s="357"/>
      <c r="J3674" s="356"/>
      <c r="K3674" s="356"/>
      <c r="L3674" s="357"/>
      <c r="M3674" s="356"/>
      <c r="N3674" s="374"/>
      <c r="O3674" s="70"/>
      <c r="P3674" s="70"/>
      <c r="Q3674" s="135"/>
    </row>
    <row r="3675" spans="1:17" hidden="1" x14ac:dyDescent="0.2">
      <c r="A3675" s="366"/>
      <c r="B3675" s="351"/>
      <c r="C3675" s="375"/>
      <c r="D3675" s="353"/>
      <c r="E3675" s="353"/>
      <c r="F3675" s="354"/>
      <c r="G3675" s="353"/>
      <c r="H3675" s="353"/>
      <c r="I3675" s="357"/>
      <c r="J3675" s="356"/>
      <c r="K3675" s="356"/>
      <c r="L3675" s="357"/>
      <c r="M3675" s="356"/>
      <c r="N3675" s="374"/>
      <c r="O3675" s="70"/>
      <c r="P3675" s="70"/>
      <c r="Q3675" s="135"/>
    </row>
    <row r="3676" spans="1:17" hidden="1" x14ac:dyDescent="0.2">
      <c r="A3676" s="366"/>
      <c r="B3676" s="351"/>
      <c r="C3676" s="375"/>
      <c r="D3676" s="353"/>
      <c r="E3676" s="353"/>
      <c r="F3676" s="354"/>
      <c r="G3676" s="353"/>
      <c r="H3676" s="353"/>
      <c r="I3676" s="357"/>
      <c r="J3676" s="356"/>
      <c r="K3676" s="356"/>
      <c r="L3676" s="357"/>
      <c r="M3676" s="356"/>
      <c r="N3676" s="374"/>
      <c r="O3676" s="70"/>
      <c r="P3676" s="70"/>
      <c r="Q3676" s="135"/>
    </row>
    <row r="3677" spans="1:17" hidden="1" x14ac:dyDescent="0.2">
      <c r="A3677" s="366"/>
      <c r="B3677" s="351"/>
      <c r="C3677" s="375"/>
      <c r="D3677" s="353"/>
      <c r="E3677" s="353"/>
      <c r="F3677" s="354"/>
      <c r="G3677" s="353"/>
      <c r="H3677" s="353"/>
      <c r="I3677" s="357"/>
      <c r="J3677" s="356"/>
      <c r="K3677" s="356"/>
      <c r="L3677" s="357"/>
      <c r="M3677" s="356"/>
      <c r="N3677" s="374"/>
      <c r="O3677" s="70"/>
      <c r="P3677" s="70"/>
      <c r="Q3677" s="135"/>
    </row>
    <row r="3678" spans="1:17" hidden="1" x14ac:dyDescent="0.2">
      <c r="A3678" s="366"/>
      <c r="B3678" s="351"/>
      <c r="C3678" s="375"/>
      <c r="D3678" s="353"/>
      <c r="E3678" s="353"/>
      <c r="F3678" s="354"/>
      <c r="G3678" s="353"/>
      <c r="H3678" s="353"/>
      <c r="I3678" s="357"/>
      <c r="J3678" s="356"/>
      <c r="K3678" s="356"/>
      <c r="L3678" s="357"/>
      <c r="M3678" s="356"/>
      <c r="N3678" s="374"/>
      <c r="O3678" s="70"/>
      <c r="P3678" s="70"/>
      <c r="Q3678" s="135"/>
    </row>
    <row r="3679" spans="1:17" hidden="1" x14ac:dyDescent="0.2">
      <c r="A3679" s="366"/>
      <c r="B3679" s="351"/>
      <c r="C3679" s="375"/>
      <c r="D3679" s="353"/>
      <c r="E3679" s="353"/>
      <c r="F3679" s="354"/>
      <c r="G3679" s="353"/>
      <c r="H3679" s="353"/>
      <c r="I3679" s="357"/>
      <c r="J3679" s="356"/>
      <c r="K3679" s="356"/>
      <c r="L3679" s="357"/>
      <c r="M3679" s="356"/>
      <c r="N3679" s="374"/>
      <c r="O3679" s="70"/>
      <c r="P3679" s="70"/>
      <c r="Q3679" s="135"/>
    </row>
    <row r="3680" spans="1:17" hidden="1" x14ac:dyDescent="0.2">
      <c r="A3680" s="366"/>
      <c r="B3680" s="351"/>
      <c r="C3680" s="375"/>
      <c r="D3680" s="353"/>
      <c r="E3680" s="353"/>
      <c r="F3680" s="354"/>
      <c r="G3680" s="353"/>
      <c r="H3680" s="353"/>
      <c r="I3680" s="357"/>
      <c r="J3680" s="356"/>
      <c r="K3680" s="356"/>
      <c r="L3680" s="357"/>
      <c r="M3680" s="356"/>
      <c r="N3680" s="374"/>
      <c r="O3680" s="70"/>
      <c r="P3680" s="70"/>
      <c r="Q3680" s="135"/>
    </row>
    <row r="3681" spans="1:17" hidden="1" x14ac:dyDescent="0.2">
      <c r="A3681" s="366"/>
      <c r="B3681" s="351"/>
      <c r="C3681" s="375"/>
      <c r="D3681" s="353"/>
      <c r="E3681" s="353"/>
      <c r="F3681" s="354"/>
      <c r="G3681" s="353"/>
      <c r="H3681" s="353"/>
      <c r="I3681" s="357"/>
      <c r="J3681" s="356"/>
      <c r="K3681" s="356"/>
      <c r="L3681" s="357"/>
      <c r="M3681" s="356"/>
      <c r="N3681" s="374"/>
      <c r="O3681" s="70"/>
      <c r="P3681" s="70"/>
      <c r="Q3681" s="135"/>
    </row>
    <row r="3682" spans="1:17" hidden="1" x14ac:dyDescent="0.2">
      <c r="A3682" s="366"/>
      <c r="B3682" s="351"/>
      <c r="C3682" s="375"/>
      <c r="D3682" s="353"/>
      <c r="E3682" s="353"/>
      <c r="F3682" s="354"/>
      <c r="G3682" s="353"/>
      <c r="H3682" s="353"/>
      <c r="I3682" s="357"/>
      <c r="J3682" s="356"/>
      <c r="K3682" s="356"/>
      <c r="L3682" s="357"/>
      <c r="M3682" s="356"/>
      <c r="N3682" s="374"/>
      <c r="O3682" s="70"/>
      <c r="P3682" s="70"/>
      <c r="Q3682" s="135"/>
    </row>
    <row r="3683" spans="1:17" hidden="1" x14ac:dyDescent="0.2">
      <c r="A3683" s="366"/>
      <c r="B3683" s="351"/>
      <c r="C3683" s="375"/>
      <c r="D3683" s="353"/>
      <c r="E3683" s="353"/>
      <c r="F3683" s="354"/>
      <c r="G3683" s="353"/>
      <c r="H3683" s="353"/>
      <c r="I3683" s="357"/>
      <c r="J3683" s="356"/>
      <c r="K3683" s="356"/>
      <c r="L3683" s="357"/>
      <c r="M3683" s="356"/>
      <c r="N3683" s="374"/>
      <c r="O3683" s="70"/>
      <c r="P3683" s="70"/>
      <c r="Q3683" s="135"/>
    </row>
    <row r="3684" spans="1:17" hidden="1" x14ac:dyDescent="0.2">
      <c r="A3684" s="366"/>
      <c r="B3684" s="351"/>
      <c r="C3684" s="375"/>
      <c r="D3684" s="353"/>
      <c r="E3684" s="353"/>
      <c r="F3684" s="354"/>
      <c r="G3684" s="353"/>
      <c r="H3684" s="353"/>
      <c r="I3684" s="357"/>
      <c r="J3684" s="356"/>
      <c r="K3684" s="356"/>
      <c r="L3684" s="357"/>
      <c r="M3684" s="356"/>
      <c r="N3684" s="374"/>
      <c r="O3684" s="70"/>
      <c r="P3684" s="70"/>
      <c r="Q3684" s="135"/>
    </row>
    <row r="3685" spans="1:17" hidden="1" x14ac:dyDescent="0.2">
      <c r="A3685" s="366"/>
      <c r="B3685" s="351"/>
      <c r="C3685" s="375"/>
      <c r="D3685" s="353"/>
      <c r="E3685" s="353"/>
      <c r="F3685" s="354"/>
      <c r="G3685" s="353"/>
      <c r="H3685" s="353"/>
      <c r="I3685" s="357"/>
      <c r="J3685" s="356"/>
      <c r="K3685" s="356"/>
      <c r="L3685" s="357"/>
      <c r="M3685" s="356"/>
      <c r="N3685" s="374"/>
      <c r="O3685" s="70"/>
      <c r="P3685" s="70"/>
      <c r="Q3685" s="135"/>
    </row>
    <row r="3686" spans="1:17" hidden="1" x14ac:dyDescent="0.2">
      <c r="A3686" s="366"/>
      <c r="B3686" s="351"/>
      <c r="C3686" s="375"/>
      <c r="D3686" s="353"/>
      <c r="E3686" s="353"/>
      <c r="F3686" s="354"/>
      <c r="G3686" s="353"/>
      <c r="H3686" s="353"/>
      <c r="I3686" s="357"/>
      <c r="J3686" s="356"/>
      <c r="K3686" s="356"/>
      <c r="L3686" s="357"/>
      <c r="M3686" s="356"/>
      <c r="N3686" s="374"/>
      <c r="O3686" s="70"/>
      <c r="P3686" s="70"/>
      <c r="Q3686" s="135"/>
    </row>
    <row r="3687" spans="1:17" hidden="1" x14ac:dyDescent="0.2">
      <c r="A3687" s="366"/>
      <c r="B3687" s="351"/>
      <c r="C3687" s="375"/>
      <c r="D3687" s="353"/>
      <c r="E3687" s="353"/>
      <c r="F3687" s="354"/>
      <c r="G3687" s="353"/>
      <c r="H3687" s="353"/>
      <c r="I3687" s="357"/>
      <c r="J3687" s="356"/>
      <c r="K3687" s="356"/>
      <c r="L3687" s="357"/>
      <c r="M3687" s="356"/>
      <c r="N3687" s="374"/>
      <c r="O3687" s="70"/>
      <c r="P3687" s="70"/>
      <c r="Q3687" s="135"/>
    </row>
    <row r="3688" spans="1:17" hidden="1" x14ac:dyDescent="0.2">
      <c r="A3688" s="366"/>
      <c r="B3688" s="351"/>
      <c r="C3688" s="375"/>
      <c r="D3688" s="353"/>
      <c r="E3688" s="353"/>
      <c r="F3688" s="354"/>
      <c r="G3688" s="353"/>
      <c r="H3688" s="353"/>
      <c r="I3688" s="357"/>
      <c r="J3688" s="356"/>
      <c r="K3688" s="356"/>
      <c r="L3688" s="357"/>
      <c r="M3688" s="356"/>
      <c r="N3688" s="374"/>
      <c r="O3688" s="70"/>
      <c r="P3688" s="70"/>
      <c r="Q3688" s="135"/>
    </row>
    <row r="3689" spans="1:17" hidden="1" x14ac:dyDescent="0.2">
      <c r="A3689" s="366"/>
      <c r="B3689" s="351"/>
      <c r="C3689" s="375"/>
      <c r="D3689" s="353"/>
      <c r="E3689" s="353"/>
      <c r="F3689" s="354"/>
      <c r="G3689" s="353"/>
      <c r="H3689" s="353"/>
      <c r="I3689" s="357"/>
      <c r="J3689" s="356"/>
      <c r="K3689" s="356"/>
      <c r="L3689" s="357"/>
      <c r="M3689" s="356"/>
      <c r="N3689" s="374"/>
      <c r="O3689" s="70"/>
      <c r="P3689" s="70"/>
      <c r="Q3689" s="135"/>
    </row>
    <row r="3690" spans="1:17" hidden="1" x14ac:dyDescent="0.2">
      <c r="A3690" s="366"/>
      <c r="B3690" s="351"/>
      <c r="C3690" s="375"/>
      <c r="D3690" s="353"/>
      <c r="E3690" s="353"/>
      <c r="F3690" s="354"/>
      <c r="G3690" s="353"/>
      <c r="H3690" s="353"/>
      <c r="I3690" s="357"/>
      <c r="J3690" s="356"/>
      <c r="K3690" s="356"/>
      <c r="L3690" s="357"/>
      <c r="M3690" s="356"/>
      <c r="N3690" s="374"/>
      <c r="O3690" s="70"/>
      <c r="P3690" s="70"/>
      <c r="Q3690" s="135"/>
    </row>
    <row r="3691" spans="1:17" hidden="1" x14ac:dyDescent="0.2">
      <c r="A3691" s="366"/>
      <c r="B3691" s="351"/>
      <c r="C3691" s="375"/>
      <c r="D3691" s="353"/>
      <c r="E3691" s="353"/>
      <c r="F3691" s="354"/>
      <c r="G3691" s="353"/>
      <c r="H3691" s="353"/>
      <c r="I3691" s="357"/>
      <c r="J3691" s="356"/>
      <c r="K3691" s="356"/>
      <c r="L3691" s="357"/>
      <c r="M3691" s="356"/>
      <c r="N3691" s="374"/>
      <c r="O3691" s="70"/>
      <c r="P3691" s="70"/>
      <c r="Q3691" s="135"/>
    </row>
    <row r="3692" spans="1:17" hidden="1" x14ac:dyDescent="0.2">
      <c r="A3692" s="366"/>
      <c r="B3692" s="351"/>
      <c r="C3692" s="375"/>
      <c r="D3692" s="353"/>
      <c r="E3692" s="353"/>
      <c r="F3692" s="354"/>
      <c r="G3692" s="353"/>
      <c r="H3692" s="353"/>
      <c r="I3692" s="357"/>
      <c r="J3692" s="356"/>
      <c r="K3692" s="356"/>
      <c r="L3692" s="357"/>
      <c r="M3692" s="356"/>
      <c r="N3692" s="374"/>
      <c r="O3692" s="70"/>
      <c r="P3692" s="70"/>
      <c r="Q3692" s="135"/>
    </row>
    <row r="3693" spans="1:17" hidden="1" x14ac:dyDescent="0.2">
      <c r="A3693" s="366"/>
      <c r="B3693" s="351"/>
      <c r="C3693" s="375"/>
      <c r="D3693" s="353"/>
      <c r="E3693" s="353"/>
      <c r="F3693" s="354"/>
      <c r="G3693" s="353"/>
      <c r="H3693" s="353"/>
      <c r="I3693" s="357"/>
      <c r="J3693" s="356"/>
      <c r="K3693" s="356"/>
      <c r="L3693" s="357"/>
      <c r="M3693" s="356"/>
      <c r="N3693" s="374"/>
      <c r="O3693" s="70"/>
      <c r="P3693" s="70"/>
      <c r="Q3693" s="135"/>
    </row>
    <row r="3694" spans="1:17" hidden="1" x14ac:dyDescent="0.2">
      <c r="A3694" s="366"/>
      <c r="B3694" s="351"/>
      <c r="C3694" s="375"/>
      <c r="D3694" s="353"/>
      <c r="E3694" s="353"/>
      <c r="F3694" s="354"/>
      <c r="G3694" s="353"/>
      <c r="H3694" s="353"/>
      <c r="I3694" s="357"/>
      <c r="J3694" s="356"/>
      <c r="K3694" s="356"/>
      <c r="L3694" s="357"/>
      <c r="M3694" s="356"/>
      <c r="N3694" s="374"/>
      <c r="O3694" s="70"/>
      <c r="P3694" s="70"/>
      <c r="Q3694" s="135"/>
    </row>
    <row r="3695" spans="1:17" hidden="1" x14ac:dyDescent="0.2">
      <c r="A3695" s="366"/>
      <c r="B3695" s="351"/>
      <c r="C3695" s="375"/>
      <c r="D3695" s="353"/>
      <c r="E3695" s="353"/>
      <c r="F3695" s="354"/>
      <c r="G3695" s="353"/>
      <c r="H3695" s="353"/>
      <c r="I3695" s="357"/>
      <c r="J3695" s="356"/>
      <c r="K3695" s="356"/>
      <c r="L3695" s="357"/>
      <c r="M3695" s="356"/>
      <c r="N3695" s="374"/>
      <c r="O3695" s="70"/>
      <c r="P3695" s="70"/>
      <c r="Q3695" s="135"/>
    </row>
    <row r="3696" spans="1:17" hidden="1" x14ac:dyDescent="0.2">
      <c r="A3696" s="366"/>
      <c r="B3696" s="351"/>
      <c r="C3696" s="375"/>
      <c r="D3696" s="353"/>
      <c r="E3696" s="353"/>
      <c r="F3696" s="354"/>
      <c r="G3696" s="353"/>
      <c r="H3696" s="353"/>
      <c r="I3696" s="357"/>
      <c r="J3696" s="356"/>
      <c r="K3696" s="356"/>
      <c r="L3696" s="357"/>
      <c r="M3696" s="356"/>
      <c r="N3696" s="374"/>
      <c r="O3696" s="70"/>
      <c r="P3696" s="70"/>
      <c r="Q3696" s="135"/>
    </row>
    <row r="3697" spans="1:17" hidden="1" x14ac:dyDescent="0.2">
      <c r="A3697" s="366"/>
      <c r="B3697" s="351"/>
      <c r="C3697" s="375"/>
      <c r="D3697" s="353"/>
      <c r="E3697" s="353"/>
      <c r="F3697" s="354"/>
      <c r="G3697" s="353"/>
      <c r="H3697" s="353"/>
      <c r="I3697" s="357"/>
      <c r="J3697" s="356"/>
      <c r="K3697" s="356"/>
      <c r="L3697" s="357"/>
      <c r="M3697" s="356"/>
      <c r="N3697" s="374"/>
      <c r="O3697" s="70"/>
      <c r="P3697" s="70"/>
      <c r="Q3697" s="135"/>
    </row>
    <row r="3698" spans="1:17" hidden="1" x14ac:dyDescent="0.2">
      <c r="A3698" s="366"/>
      <c r="B3698" s="351"/>
      <c r="C3698" s="375"/>
      <c r="D3698" s="353"/>
      <c r="E3698" s="353"/>
      <c r="F3698" s="354"/>
      <c r="G3698" s="353"/>
      <c r="H3698" s="353"/>
      <c r="I3698" s="357"/>
      <c r="J3698" s="356"/>
      <c r="K3698" s="356"/>
      <c r="L3698" s="357"/>
      <c r="M3698" s="356"/>
      <c r="N3698" s="374"/>
      <c r="O3698" s="70"/>
      <c r="P3698" s="70"/>
      <c r="Q3698" s="135"/>
    </row>
    <row r="3699" spans="1:17" hidden="1" x14ac:dyDescent="0.2">
      <c r="A3699" s="366"/>
      <c r="B3699" s="351"/>
      <c r="C3699" s="375"/>
      <c r="D3699" s="353"/>
      <c r="E3699" s="353"/>
      <c r="F3699" s="354"/>
      <c r="G3699" s="353"/>
      <c r="H3699" s="353"/>
      <c r="I3699" s="357"/>
      <c r="J3699" s="356"/>
      <c r="K3699" s="356"/>
      <c r="L3699" s="357"/>
      <c r="M3699" s="356"/>
      <c r="N3699" s="374"/>
      <c r="O3699" s="70"/>
      <c r="P3699" s="70"/>
      <c r="Q3699" s="135"/>
    </row>
    <row r="3700" spans="1:17" hidden="1" x14ac:dyDescent="0.2">
      <c r="A3700" s="366"/>
      <c r="B3700" s="351"/>
      <c r="C3700" s="375"/>
      <c r="D3700" s="353"/>
      <c r="E3700" s="353"/>
      <c r="F3700" s="354"/>
      <c r="G3700" s="353"/>
      <c r="H3700" s="353"/>
      <c r="I3700" s="357"/>
      <c r="J3700" s="356"/>
      <c r="K3700" s="356"/>
      <c r="L3700" s="357"/>
      <c r="M3700" s="356"/>
      <c r="N3700" s="374"/>
      <c r="O3700" s="70"/>
      <c r="P3700" s="70"/>
      <c r="Q3700" s="135"/>
    </row>
    <row r="3701" spans="1:17" hidden="1" x14ac:dyDescent="0.2">
      <c r="A3701" s="366"/>
      <c r="B3701" s="351"/>
      <c r="C3701" s="375"/>
      <c r="D3701" s="353"/>
      <c r="E3701" s="353"/>
      <c r="F3701" s="354"/>
      <c r="G3701" s="353"/>
      <c r="H3701" s="353"/>
      <c r="I3701" s="357"/>
      <c r="J3701" s="356"/>
      <c r="K3701" s="356"/>
      <c r="L3701" s="357"/>
      <c r="M3701" s="356"/>
      <c r="N3701" s="374"/>
      <c r="O3701" s="70"/>
      <c r="P3701" s="70"/>
      <c r="Q3701" s="135"/>
    </row>
    <row r="3702" spans="1:17" hidden="1" x14ac:dyDescent="0.2">
      <c r="A3702" s="366"/>
      <c r="B3702" s="351"/>
      <c r="C3702" s="375"/>
      <c r="D3702" s="353"/>
      <c r="E3702" s="353"/>
      <c r="F3702" s="354"/>
      <c r="G3702" s="353"/>
      <c r="H3702" s="353"/>
      <c r="I3702" s="357"/>
      <c r="J3702" s="356"/>
      <c r="K3702" s="356"/>
      <c r="L3702" s="357"/>
      <c r="M3702" s="356"/>
      <c r="N3702" s="374"/>
      <c r="O3702" s="70"/>
      <c r="P3702" s="70"/>
      <c r="Q3702" s="135"/>
    </row>
    <row r="3703" spans="1:17" hidden="1" x14ac:dyDescent="0.2">
      <c r="A3703" s="366"/>
      <c r="B3703" s="351"/>
      <c r="C3703" s="375"/>
      <c r="D3703" s="353"/>
      <c r="E3703" s="353"/>
      <c r="F3703" s="354"/>
      <c r="G3703" s="353"/>
      <c r="H3703" s="353"/>
      <c r="I3703" s="357"/>
      <c r="J3703" s="356"/>
      <c r="K3703" s="356"/>
      <c r="L3703" s="357"/>
      <c r="M3703" s="356"/>
      <c r="N3703" s="374"/>
      <c r="O3703" s="70"/>
      <c r="P3703" s="70"/>
      <c r="Q3703" s="135"/>
    </row>
    <row r="3704" spans="1:17" hidden="1" x14ac:dyDescent="0.2">
      <c r="A3704" s="366"/>
      <c r="B3704" s="351"/>
      <c r="C3704" s="375"/>
      <c r="D3704" s="353"/>
      <c r="E3704" s="353"/>
      <c r="F3704" s="354"/>
      <c r="G3704" s="353"/>
      <c r="H3704" s="353"/>
      <c r="I3704" s="357"/>
      <c r="J3704" s="356"/>
      <c r="K3704" s="356"/>
      <c r="L3704" s="357"/>
      <c r="M3704" s="356"/>
      <c r="N3704" s="374"/>
      <c r="O3704" s="70"/>
      <c r="P3704" s="70"/>
      <c r="Q3704" s="135"/>
    </row>
    <row r="3705" spans="1:17" hidden="1" x14ac:dyDescent="0.2">
      <c r="A3705" s="366"/>
      <c r="B3705" s="351"/>
      <c r="C3705" s="375"/>
      <c r="D3705" s="353"/>
      <c r="E3705" s="353"/>
      <c r="F3705" s="354"/>
      <c r="G3705" s="353"/>
      <c r="H3705" s="353"/>
      <c r="I3705" s="357"/>
      <c r="J3705" s="356"/>
      <c r="K3705" s="356"/>
      <c r="L3705" s="357"/>
      <c r="M3705" s="356"/>
      <c r="N3705" s="374"/>
      <c r="O3705" s="70"/>
      <c r="P3705" s="70"/>
      <c r="Q3705" s="135"/>
    </row>
    <row r="3706" spans="1:17" hidden="1" x14ac:dyDescent="0.2">
      <c r="A3706" s="366"/>
      <c r="B3706" s="351"/>
      <c r="C3706" s="375"/>
      <c r="D3706" s="353"/>
      <c r="E3706" s="353"/>
      <c r="F3706" s="354"/>
      <c r="G3706" s="353"/>
      <c r="H3706" s="353"/>
      <c r="I3706" s="357"/>
      <c r="J3706" s="356"/>
      <c r="K3706" s="356"/>
      <c r="L3706" s="357"/>
      <c r="M3706" s="356"/>
      <c r="N3706" s="374"/>
      <c r="O3706" s="70"/>
      <c r="P3706" s="70"/>
      <c r="Q3706" s="135"/>
    </row>
    <row r="3707" spans="1:17" hidden="1" x14ac:dyDescent="0.2">
      <c r="A3707" s="366"/>
      <c r="B3707" s="351"/>
      <c r="C3707" s="375"/>
      <c r="D3707" s="353"/>
      <c r="E3707" s="353"/>
      <c r="F3707" s="354"/>
      <c r="G3707" s="353"/>
      <c r="H3707" s="353"/>
      <c r="I3707" s="357"/>
      <c r="J3707" s="356"/>
      <c r="K3707" s="356"/>
      <c r="L3707" s="357"/>
      <c r="M3707" s="356"/>
      <c r="N3707" s="374"/>
      <c r="O3707" s="70"/>
      <c r="P3707" s="70"/>
      <c r="Q3707" s="135"/>
    </row>
    <row r="3708" spans="1:17" hidden="1" x14ac:dyDescent="0.2">
      <c r="A3708" s="366"/>
      <c r="B3708" s="351"/>
      <c r="C3708" s="375"/>
      <c r="D3708" s="353"/>
      <c r="E3708" s="353"/>
      <c r="F3708" s="354"/>
      <c r="G3708" s="353"/>
      <c r="H3708" s="353"/>
      <c r="I3708" s="357"/>
      <c r="J3708" s="356"/>
      <c r="K3708" s="356"/>
      <c r="L3708" s="357"/>
      <c r="M3708" s="356"/>
      <c r="N3708" s="374"/>
      <c r="O3708" s="70"/>
      <c r="P3708" s="70"/>
      <c r="Q3708" s="135"/>
    </row>
    <row r="3709" spans="1:17" hidden="1" x14ac:dyDescent="0.2">
      <c r="A3709" s="366"/>
      <c r="B3709" s="351"/>
      <c r="C3709" s="375"/>
      <c r="D3709" s="353"/>
      <c r="E3709" s="353"/>
      <c r="F3709" s="354"/>
      <c r="G3709" s="353"/>
      <c r="H3709" s="353"/>
      <c r="I3709" s="357"/>
      <c r="J3709" s="356"/>
      <c r="K3709" s="356"/>
      <c r="L3709" s="357"/>
      <c r="M3709" s="356"/>
      <c r="N3709" s="374"/>
      <c r="O3709" s="70"/>
      <c r="P3709" s="70"/>
      <c r="Q3709" s="135"/>
    </row>
    <row r="3710" spans="1:17" hidden="1" x14ac:dyDescent="0.2">
      <c r="A3710" s="366"/>
      <c r="B3710" s="351"/>
      <c r="C3710" s="375"/>
      <c r="D3710" s="353"/>
      <c r="E3710" s="353"/>
      <c r="F3710" s="354"/>
      <c r="G3710" s="353"/>
      <c r="H3710" s="353"/>
      <c r="I3710" s="357"/>
      <c r="J3710" s="356"/>
      <c r="K3710" s="356"/>
      <c r="L3710" s="357"/>
      <c r="M3710" s="356"/>
      <c r="N3710" s="374"/>
      <c r="O3710" s="70"/>
      <c r="P3710" s="70"/>
      <c r="Q3710" s="135"/>
    </row>
    <row r="3711" spans="1:17" hidden="1" x14ac:dyDescent="0.2">
      <c r="A3711" s="366"/>
      <c r="B3711" s="351"/>
      <c r="C3711" s="375"/>
      <c r="D3711" s="353"/>
      <c r="E3711" s="353"/>
      <c r="F3711" s="354"/>
      <c r="G3711" s="353"/>
      <c r="H3711" s="353"/>
      <c r="I3711" s="357"/>
      <c r="J3711" s="356"/>
      <c r="K3711" s="356"/>
      <c r="L3711" s="357"/>
      <c r="M3711" s="356"/>
      <c r="N3711" s="374"/>
      <c r="O3711" s="70"/>
      <c r="P3711" s="70"/>
      <c r="Q3711" s="135"/>
    </row>
    <row r="3712" spans="1:17" hidden="1" x14ac:dyDescent="0.2">
      <c r="A3712" s="366"/>
      <c r="B3712" s="351"/>
      <c r="C3712" s="375"/>
      <c r="D3712" s="353"/>
      <c r="E3712" s="353"/>
      <c r="F3712" s="354"/>
      <c r="G3712" s="353"/>
      <c r="H3712" s="353"/>
      <c r="I3712" s="357"/>
      <c r="J3712" s="356"/>
      <c r="K3712" s="356"/>
      <c r="L3712" s="357"/>
      <c r="M3712" s="356"/>
      <c r="N3712" s="374"/>
      <c r="O3712" s="70"/>
      <c r="P3712" s="70"/>
      <c r="Q3712" s="135"/>
    </row>
    <row r="3713" spans="1:17" hidden="1" x14ac:dyDescent="0.2">
      <c r="A3713" s="366"/>
      <c r="B3713" s="351"/>
      <c r="C3713" s="375"/>
      <c r="D3713" s="353"/>
      <c r="E3713" s="353"/>
      <c r="F3713" s="354"/>
      <c r="G3713" s="353"/>
      <c r="H3713" s="353"/>
      <c r="I3713" s="357"/>
      <c r="J3713" s="356"/>
      <c r="K3713" s="356"/>
      <c r="L3713" s="357"/>
      <c r="M3713" s="356"/>
      <c r="N3713" s="374"/>
      <c r="O3713" s="70"/>
      <c r="P3713" s="70"/>
      <c r="Q3713" s="135"/>
    </row>
    <row r="3714" spans="1:17" hidden="1" x14ac:dyDescent="0.2">
      <c r="A3714" s="366"/>
      <c r="B3714" s="351"/>
      <c r="C3714" s="375"/>
      <c r="D3714" s="353"/>
      <c r="E3714" s="353"/>
      <c r="F3714" s="354"/>
      <c r="G3714" s="353"/>
      <c r="H3714" s="353"/>
      <c r="I3714" s="357"/>
      <c r="J3714" s="356"/>
      <c r="K3714" s="356"/>
      <c r="L3714" s="357"/>
      <c r="M3714" s="356"/>
      <c r="N3714" s="374"/>
      <c r="O3714" s="70"/>
      <c r="P3714" s="70"/>
      <c r="Q3714" s="135"/>
    </row>
    <row r="3715" spans="1:17" hidden="1" x14ac:dyDescent="0.2">
      <c r="A3715" s="366"/>
      <c r="B3715" s="351"/>
      <c r="C3715" s="375"/>
      <c r="D3715" s="353"/>
      <c r="E3715" s="353"/>
      <c r="F3715" s="354"/>
      <c r="G3715" s="353"/>
      <c r="H3715" s="353"/>
      <c r="I3715" s="357"/>
      <c r="J3715" s="356"/>
      <c r="K3715" s="356"/>
      <c r="L3715" s="357"/>
      <c r="M3715" s="356"/>
      <c r="N3715" s="374"/>
      <c r="O3715" s="70"/>
      <c r="P3715" s="70"/>
      <c r="Q3715" s="135"/>
    </row>
    <row r="3716" spans="1:17" hidden="1" x14ac:dyDescent="0.2">
      <c r="A3716" s="366"/>
      <c r="B3716" s="351"/>
      <c r="C3716" s="375"/>
      <c r="D3716" s="353"/>
      <c r="E3716" s="353"/>
      <c r="F3716" s="354"/>
      <c r="G3716" s="353"/>
      <c r="H3716" s="353"/>
      <c r="I3716" s="357"/>
      <c r="J3716" s="356"/>
      <c r="K3716" s="356"/>
      <c r="L3716" s="357"/>
      <c r="M3716" s="356"/>
      <c r="N3716" s="374"/>
      <c r="O3716" s="70"/>
      <c r="P3716" s="70"/>
      <c r="Q3716" s="135"/>
    </row>
    <row r="3717" spans="1:17" hidden="1" x14ac:dyDescent="0.2">
      <c r="A3717" s="366"/>
      <c r="B3717" s="351"/>
      <c r="C3717" s="375"/>
      <c r="D3717" s="353"/>
      <c r="E3717" s="353"/>
      <c r="F3717" s="354"/>
      <c r="G3717" s="353"/>
      <c r="H3717" s="353"/>
      <c r="I3717" s="357"/>
      <c r="J3717" s="356"/>
      <c r="K3717" s="356"/>
      <c r="L3717" s="357"/>
      <c r="M3717" s="356"/>
      <c r="N3717" s="374"/>
      <c r="O3717" s="70"/>
      <c r="P3717" s="70"/>
      <c r="Q3717" s="135"/>
    </row>
    <row r="3718" spans="1:17" hidden="1" x14ac:dyDescent="0.2">
      <c r="A3718" s="366"/>
      <c r="B3718" s="351"/>
      <c r="C3718" s="375"/>
      <c r="D3718" s="353"/>
      <c r="E3718" s="353"/>
      <c r="F3718" s="354"/>
      <c r="G3718" s="353"/>
      <c r="H3718" s="353"/>
      <c r="I3718" s="357"/>
      <c r="J3718" s="356"/>
      <c r="K3718" s="356"/>
      <c r="L3718" s="357"/>
      <c r="M3718" s="356"/>
      <c r="N3718" s="374"/>
      <c r="O3718" s="70"/>
      <c r="P3718" s="70"/>
      <c r="Q3718" s="135"/>
    </row>
    <row r="3719" spans="1:17" hidden="1" x14ac:dyDescent="0.2">
      <c r="A3719" s="366"/>
      <c r="B3719" s="351"/>
      <c r="C3719" s="375"/>
      <c r="D3719" s="353"/>
      <c r="E3719" s="353"/>
      <c r="F3719" s="354"/>
      <c r="G3719" s="353"/>
      <c r="H3719" s="353"/>
      <c r="I3719" s="357"/>
      <c r="J3719" s="356"/>
      <c r="K3719" s="356"/>
      <c r="L3719" s="357"/>
      <c r="M3719" s="356"/>
      <c r="N3719" s="374"/>
      <c r="O3719" s="70"/>
      <c r="P3719" s="70"/>
      <c r="Q3719" s="135"/>
    </row>
    <row r="3720" spans="1:17" hidden="1" x14ac:dyDescent="0.2">
      <c r="A3720" s="366"/>
      <c r="B3720" s="351"/>
      <c r="C3720" s="375"/>
      <c r="D3720" s="353"/>
      <c r="E3720" s="353"/>
      <c r="F3720" s="354"/>
      <c r="G3720" s="353"/>
      <c r="H3720" s="353"/>
      <c r="I3720" s="357"/>
      <c r="J3720" s="356"/>
      <c r="K3720" s="356"/>
      <c r="L3720" s="357"/>
      <c r="M3720" s="356"/>
      <c r="N3720" s="374"/>
      <c r="O3720" s="70"/>
      <c r="P3720" s="70"/>
      <c r="Q3720" s="135"/>
    </row>
    <row r="3721" spans="1:17" hidden="1" x14ac:dyDescent="0.2">
      <c r="A3721" s="366"/>
      <c r="B3721" s="351"/>
      <c r="C3721" s="375"/>
      <c r="D3721" s="353"/>
      <c r="E3721" s="353"/>
      <c r="F3721" s="354"/>
      <c r="G3721" s="353"/>
      <c r="H3721" s="353"/>
      <c r="I3721" s="357"/>
      <c r="J3721" s="356"/>
      <c r="K3721" s="356"/>
      <c r="L3721" s="357"/>
      <c r="M3721" s="356"/>
      <c r="N3721" s="374"/>
      <c r="O3721" s="70"/>
      <c r="P3721" s="70"/>
      <c r="Q3721" s="135"/>
    </row>
    <row r="3722" spans="1:17" hidden="1" x14ac:dyDescent="0.2">
      <c r="A3722" s="366"/>
      <c r="B3722" s="351"/>
      <c r="C3722" s="375"/>
      <c r="D3722" s="353"/>
      <c r="E3722" s="353"/>
      <c r="F3722" s="354"/>
      <c r="G3722" s="353"/>
      <c r="H3722" s="353"/>
      <c r="I3722" s="357"/>
      <c r="J3722" s="356"/>
      <c r="K3722" s="356"/>
      <c r="L3722" s="357"/>
      <c r="M3722" s="356"/>
      <c r="N3722" s="374"/>
      <c r="O3722" s="70"/>
      <c r="P3722" s="70"/>
      <c r="Q3722" s="135"/>
    </row>
    <row r="3723" spans="1:17" hidden="1" x14ac:dyDescent="0.2">
      <c r="A3723" s="366"/>
      <c r="B3723" s="351"/>
      <c r="C3723" s="375"/>
      <c r="D3723" s="353"/>
      <c r="E3723" s="353"/>
      <c r="F3723" s="354"/>
      <c r="G3723" s="353"/>
      <c r="H3723" s="353"/>
      <c r="I3723" s="357"/>
      <c r="J3723" s="356"/>
      <c r="K3723" s="356"/>
      <c r="L3723" s="357"/>
      <c r="M3723" s="356"/>
      <c r="N3723" s="374"/>
      <c r="O3723" s="70"/>
      <c r="P3723" s="70"/>
      <c r="Q3723" s="135"/>
    </row>
    <row r="3724" spans="1:17" hidden="1" x14ac:dyDescent="0.2">
      <c r="A3724" s="366"/>
      <c r="B3724" s="351"/>
      <c r="C3724" s="375"/>
      <c r="D3724" s="353"/>
      <c r="E3724" s="353"/>
      <c r="F3724" s="354"/>
      <c r="G3724" s="353"/>
      <c r="H3724" s="353"/>
      <c r="I3724" s="357"/>
      <c r="J3724" s="356"/>
      <c r="K3724" s="356"/>
      <c r="L3724" s="357"/>
      <c r="M3724" s="356"/>
      <c r="N3724" s="374"/>
      <c r="O3724" s="70"/>
      <c r="P3724" s="70"/>
      <c r="Q3724" s="135"/>
    </row>
    <row r="3725" spans="1:17" hidden="1" x14ac:dyDescent="0.2">
      <c r="A3725" s="366"/>
      <c r="B3725" s="351"/>
      <c r="C3725" s="375"/>
      <c r="D3725" s="353"/>
      <c r="E3725" s="353"/>
      <c r="F3725" s="354"/>
      <c r="G3725" s="353"/>
      <c r="H3725" s="353"/>
      <c r="I3725" s="357"/>
      <c r="J3725" s="356"/>
      <c r="K3725" s="356"/>
      <c r="L3725" s="357"/>
      <c r="M3725" s="356"/>
      <c r="N3725" s="374"/>
      <c r="O3725" s="70"/>
      <c r="P3725" s="70"/>
      <c r="Q3725" s="135"/>
    </row>
    <row r="3726" spans="1:17" hidden="1" x14ac:dyDescent="0.2">
      <c r="A3726" s="366"/>
      <c r="B3726" s="351"/>
      <c r="C3726" s="375"/>
      <c r="D3726" s="353"/>
      <c r="E3726" s="353"/>
      <c r="F3726" s="354"/>
      <c r="G3726" s="353"/>
      <c r="H3726" s="353"/>
      <c r="I3726" s="357"/>
      <c r="J3726" s="356"/>
      <c r="K3726" s="356"/>
      <c r="L3726" s="357"/>
      <c r="M3726" s="356"/>
      <c r="N3726" s="374"/>
      <c r="O3726" s="70"/>
      <c r="P3726" s="70"/>
      <c r="Q3726" s="135"/>
    </row>
    <row r="3727" spans="1:17" hidden="1" x14ac:dyDescent="0.2">
      <c r="A3727" s="366"/>
      <c r="B3727" s="351"/>
      <c r="C3727" s="375"/>
      <c r="D3727" s="353"/>
      <c r="E3727" s="353"/>
      <c r="F3727" s="354"/>
      <c r="G3727" s="353"/>
      <c r="H3727" s="353"/>
      <c r="I3727" s="357"/>
      <c r="J3727" s="356"/>
      <c r="K3727" s="356"/>
      <c r="L3727" s="357"/>
      <c r="M3727" s="356"/>
      <c r="N3727" s="374"/>
      <c r="O3727" s="70"/>
      <c r="P3727" s="70"/>
      <c r="Q3727" s="135"/>
    </row>
    <row r="3728" spans="1:17" hidden="1" x14ac:dyDescent="0.2">
      <c r="A3728" s="366"/>
      <c r="B3728" s="351"/>
      <c r="C3728" s="375"/>
      <c r="D3728" s="353"/>
      <c r="E3728" s="353"/>
      <c r="F3728" s="354"/>
      <c r="G3728" s="353"/>
      <c r="H3728" s="353"/>
      <c r="I3728" s="357"/>
      <c r="J3728" s="356"/>
      <c r="K3728" s="356"/>
      <c r="L3728" s="357"/>
      <c r="M3728" s="356"/>
      <c r="N3728" s="374"/>
      <c r="O3728" s="70"/>
      <c r="P3728" s="70"/>
      <c r="Q3728" s="135"/>
    </row>
    <row r="3729" spans="1:17" hidden="1" x14ac:dyDescent="0.2">
      <c r="A3729" s="366"/>
      <c r="B3729" s="351"/>
      <c r="C3729" s="375"/>
      <c r="D3729" s="353"/>
      <c r="E3729" s="353"/>
      <c r="F3729" s="354"/>
      <c r="G3729" s="353"/>
      <c r="H3729" s="353"/>
      <c r="I3729" s="357"/>
      <c r="J3729" s="356"/>
      <c r="K3729" s="356"/>
      <c r="L3729" s="357"/>
      <c r="M3729" s="356"/>
      <c r="N3729" s="374"/>
      <c r="O3729" s="70"/>
      <c r="P3729" s="70"/>
      <c r="Q3729" s="135"/>
    </row>
    <row r="3730" spans="1:17" hidden="1" x14ac:dyDescent="0.2">
      <c r="A3730" s="366"/>
      <c r="B3730" s="351"/>
      <c r="C3730" s="375"/>
      <c r="D3730" s="353"/>
      <c r="E3730" s="353"/>
      <c r="F3730" s="354"/>
      <c r="G3730" s="353"/>
      <c r="H3730" s="353"/>
      <c r="I3730" s="357"/>
      <c r="J3730" s="356"/>
      <c r="K3730" s="356"/>
      <c r="L3730" s="357"/>
      <c r="M3730" s="356"/>
      <c r="N3730" s="374"/>
      <c r="O3730" s="70"/>
      <c r="P3730" s="70"/>
      <c r="Q3730" s="135"/>
    </row>
    <row r="3731" spans="1:17" hidden="1" x14ac:dyDescent="0.2">
      <c r="A3731" s="366"/>
      <c r="B3731" s="351"/>
      <c r="C3731" s="375"/>
      <c r="D3731" s="353"/>
      <c r="E3731" s="353"/>
      <c r="F3731" s="354"/>
      <c r="G3731" s="353"/>
      <c r="H3731" s="353"/>
      <c r="I3731" s="357"/>
      <c r="J3731" s="356"/>
      <c r="K3731" s="356"/>
      <c r="L3731" s="357"/>
      <c r="M3731" s="356"/>
      <c r="N3731" s="374"/>
      <c r="O3731" s="70"/>
      <c r="P3731" s="70"/>
      <c r="Q3731" s="135"/>
    </row>
    <row r="3732" spans="1:17" hidden="1" x14ac:dyDescent="0.2">
      <c r="A3732" s="366"/>
      <c r="B3732" s="351"/>
      <c r="C3732" s="375"/>
      <c r="D3732" s="353"/>
      <c r="E3732" s="353"/>
      <c r="F3732" s="354"/>
      <c r="G3732" s="353"/>
      <c r="H3732" s="353"/>
      <c r="I3732" s="357"/>
      <c r="J3732" s="356"/>
      <c r="K3732" s="356"/>
      <c r="L3732" s="357"/>
      <c r="M3732" s="356"/>
      <c r="N3732" s="374"/>
      <c r="O3732" s="70"/>
      <c r="P3732" s="70"/>
      <c r="Q3732" s="135"/>
    </row>
    <row r="3733" spans="1:17" hidden="1" x14ac:dyDescent="0.2">
      <c r="A3733" s="366"/>
      <c r="B3733" s="351"/>
      <c r="C3733" s="375"/>
      <c r="D3733" s="353"/>
      <c r="E3733" s="353"/>
      <c r="F3733" s="354"/>
      <c r="G3733" s="353"/>
      <c r="H3733" s="353"/>
      <c r="I3733" s="357"/>
      <c r="J3733" s="356"/>
      <c r="K3733" s="356"/>
      <c r="L3733" s="357"/>
      <c r="M3733" s="356"/>
      <c r="N3733" s="374"/>
      <c r="O3733" s="70"/>
      <c r="P3733" s="70"/>
      <c r="Q3733" s="135"/>
    </row>
    <row r="3734" spans="1:17" hidden="1" x14ac:dyDescent="0.2">
      <c r="A3734" s="366"/>
      <c r="B3734" s="351"/>
      <c r="C3734" s="375"/>
      <c r="D3734" s="353"/>
      <c r="E3734" s="353"/>
      <c r="F3734" s="354"/>
      <c r="G3734" s="353"/>
      <c r="H3734" s="353"/>
      <c r="I3734" s="357"/>
      <c r="J3734" s="356"/>
      <c r="K3734" s="356"/>
      <c r="L3734" s="357"/>
      <c r="M3734" s="356"/>
      <c r="N3734" s="374"/>
      <c r="O3734" s="70"/>
      <c r="P3734" s="70"/>
      <c r="Q3734" s="135"/>
    </row>
    <row r="3735" spans="1:17" hidden="1" x14ac:dyDescent="0.2">
      <c r="A3735" s="366"/>
      <c r="B3735" s="351"/>
      <c r="C3735" s="375"/>
      <c r="D3735" s="353"/>
      <c r="E3735" s="353"/>
      <c r="F3735" s="354"/>
      <c r="G3735" s="353"/>
      <c r="H3735" s="353"/>
      <c r="I3735" s="357"/>
      <c r="J3735" s="356"/>
      <c r="K3735" s="356"/>
      <c r="L3735" s="357"/>
      <c r="M3735" s="356"/>
      <c r="N3735" s="374"/>
      <c r="O3735" s="70"/>
      <c r="P3735" s="70"/>
      <c r="Q3735" s="135"/>
    </row>
    <row r="3736" spans="1:17" hidden="1" x14ac:dyDescent="0.2">
      <c r="A3736" s="366"/>
      <c r="B3736" s="351"/>
      <c r="C3736" s="375"/>
      <c r="D3736" s="353"/>
      <c r="E3736" s="353"/>
      <c r="F3736" s="354"/>
      <c r="G3736" s="353"/>
      <c r="H3736" s="353"/>
      <c r="I3736" s="357"/>
      <c r="J3736" s="356"/>
      <c r="K3736" s="356"/>
      <c r="L3736" s="357"/>
      <c r="M3736" s="356"/>
      <c r="N3736" s="374"/>
      <c r="O3736" s="70"/>
      <c r="P3736" s="70"/>
      <c r="Q3736" s="135"/>
    </row>
    <row r="3737" spans="1:17" hidden="1" x14ac:dyDescent="0.2">
      <c r="A3737" s="366"/>
      <c r="B3737" s="351"/>
      <c r="C3737" s="375"/>
      <c r="D3737" s="353"/>
      <c r="E3737" s="353"/>
      <c r="F3737" s="354"/>
      <c r="G3737" s="353"/>
      <c r="H3737" s="353"/>
      <c r="I3737" s="357"/>
      <c r="J3737" s="356"/>
      <c r="K3737" s="356"/>
      <c r="L3737" s="357"/>
      <c r="M3737" s="356"/>
      <c r="N3737" s="374"/>
      <c r="O3737" s="70"/>
      <c r="P3737" s="70"/>
      <c r="Q3737" s="135"/>
    </row>
    <row r="3738" spans="1:17" hidden="1" x14ac:dyDescent="0.2">
      <c r="A3738" s="366"/>
      <c r="B3738" s="351"/>
      <c r="C3738" s="375"/>
      <c r="D3738" s="353"/>
      <c r="E3738" s="353"/>
      <c r="F3738" s="354"/>
      <c r="G3738" s="353"/>
      <c r="H3738" s="353"/>
      <c r="I3738" s="357"/>
      <c r="J3738" s="356"/>
      <c r="K3738" s="356"/>
      <c r="L3738" s="357"/>
      <c r="M3738" s="356"/>
      <c r="N3738" s="374"/>
      <c r="O3738" s="70"/>
      <c r="P3738" s="70"/>
      <c r="Q3738" s="135"/>
    </row>
    <row r="3739" spans="1:17" hidden="1" x14ac:dyDescent="0.2">
      <c r="A3739" s="366"/>
      <c r="B3739" s="351"/>
      <c r="C3739" s="375"/>
      <c r="D3739" s="353"/>
      <c r="E3739" s="353"/>
      <c r="F3739" s="354"/>
      <c r="G3739" s="353"/>
      <c r="H3739" s="353"/>
      <c r="I3739" s="357"/>
      <c r="J3739" s="356"/>
      <c r="K3739" s="356"/>
      <c r="L3739" s="357"/>
      <c r="M3739" s="356"/>
      <c r="N3739" s="374"/>
      <c r="O3739" s="70"/>
      <c r="P3739" s="70"/>
      <c r="Q3739" s="135"/>
    </row>
    <row r="3740" spans="1:17" hidden="1" x14ac:dyDescent="0.2">
      <c r="A3740" s="366"/>
      <c r="B3740" s="351"/>
      <c r="C3740" s="375"/>
      <c r="D3740" s="353"/>
      <c r="E3740" s="353"/>
      <c r="F3740" s="354"/>
      <c r="G3740" s="353"/>
      <c r="H3740" s="353"/>
      <c r="I3740" s="357"/>
      <c r="J3740" s="356"/>
      <c r="K3740" s="356"/>
      <c r="L3740" s="357"/>
      <c r="M3740" s="356"/>
      <c r="N3740" s="374"/>
      <c r="O3740" s="70"/>
      <c r="P3740" s="70"/>
      <c r="Q3740" s="135"/>
    </row>
    <row r="3741" spans="1:17" hidden="1" x14ac:dyDescent="0.2">
      <c r="A3741" s="366"/>
      <c r="B3741" s="351"/>
      <c r="C3741" s="375"/>
      <c r="D3741" s="353"/>
      <c r="E3741" s="353"/>
      <c r="F3741" s="354"/>
      <c r="G3741" s="353"/>
      <c r="H3741" s="353"/>
      <c r="I3741" s="357"/>
      <c r="J3741" s="356"/>
      <c r="K3741" s="356"/>
      <c r="L3741" s="357"/>
      <c r="M3741" s="356"/>
      <c r="N3741" s="374"/>
      <c r="O3741" s="70"/>
      <c r="P3741" s="70"/>
      <c r="Q3741" s="135"/>
    </row>
    <row r="3742" spans="1:17" hidden="1" x14ac:dyDescent="0.2">
      <c r="A3742" s="366"/>
      <c r="B3742" s="351"/>
      <c r="C3742" s="375"/>
      <c r="D3742" s="353"/>
      <c r="E3742" s="353"/>
      <c r="F3742" s="354"/>
      <c r="G3742" s="353"/>
      <c r="H3742" s="353"/>
      <c r="I3742" s="357"/>
      <c r="J3742" s="356"/>
      <c r="K3742" s="356"/>
      <c r="L3742" s="357"/>
      <c r="M3742" s="356"/>
      <c r="N3742" s="374"/>
      <c r="O3742" s="70"/>
      <c r="P3742" s="70"/>
      <c r="Q3742" s="135"/>
    </row>
    <row r="3743" spans="1:17" hidden="1" x14ac:dyDescent="0.2">
      <c r="A3743" s="366"/>
      <c r="B3743" s="351"/>
      <c r="C3743" s="375"/>
      <c r="D3743" s="353"/>
      <c r="E3743" s="353"/>
      <c r="F3743" s="354"/>
      <c r="G3743" s="353"/>
      <c r="H3743" s="353"/>
      <c r="I3743" s="357"/>
      <c r="J3743" s="356"/>
      <c r="K3743" s="356"/>
      <c r="L3743" s="357"/>
      <c r="M3743" s="356"/>
      <c r="N3743" s="374"/>
      <c r="O3743" s="70"/>
      <c r="P3743" s="70"/>
      <c r="Q3743" s="135"/>
    </row>
    <row r="3744" spans="1:17" hidden="1" x14ac:dyDescent="0.2">
      <c r="A3744" s="366"/>
      <c r="B3744" s="351"/>
      <c r="C3744" s="375"/>
      <c r="D3744" s="353"/>
      <c r="E3744" s="353"/>
      <c r="F3744" s="354"/>
      <c r="G3744" s="353"/>
      <c r="H3744" s="353"/>
      <c r="I3744" s="357"/>
      <c r="J3744" s="356"/>
      <c r="K3744" s="356"/>
      <c r="L3744" s="357"/>
      <c r="M3744" s="356"/>
      <c r="N3744" s="374"/>
      <c r="O3744" s="70"/>
      <c r="P3744" s="70"/>
      <c r="Q3744" s="135"/>
    </row>
    <row r="3745" spans="1:17" hidden="1" x14ac:dyDescent="0.2">
      <c r="A3745" s="366"/>
      <c r="B3745" s="351"/>
      <c r="C3745" s="375"/>
      <c r="D3745" s="353"/>
      <c r="E3745" s="353"/>
      <c r="F3745" s="354"/>
      <c r="G3745" s="353"/>
      <c r="H3745" s="353"/>
      <c r="I3745" s="357"/>
      <c r="J3745" s="356"/>
      <c r="K3745" s="356"/>
      <c r="L3745" s="357"/>
      <c r="M3745" s="356"/>
      <c r="N3745" s="374"/>
      <c r="O3745" s="70"/>
      <c r="P3745" s="70"/>
      <c r="Q3745" s="135"/>
    </row>
    <row r="3746" spans="1:17" hidden="1" x14ac:dyDescent="0.2">
      <c r="A3746" s="366"/>
      <c r="B3746" s="351"/>
      <c r="C3746" s="375"/>
      <c r="D3746" s="353"/>
      <c r="E3746" s="353"/>
      <c r="F3746" s="354"/>
      <c r="G3746" s="353"/>
      <c r="H3746" s="353"/>
      <c r="I3746" s="357"/>
      <c r="J3746" s="356"/>
      <c r="K3746" s="356"/>
      <c r="L3746" s="357"/>
      <c r="M3746" s="356"/>
      <c r="N3746" s="374"/>
      <c r="O3746" s="70"/>
      <c r="P3746" s="70"/>
      <c r="Q3746" s="135"/>
    </row>
    <row r="3747" spans="1:17" hidden="1" x14ac:dyDescent="0.2">
      <c r="A3747" s="366"/>
      <c r="B3747" s="351"/>
      <c r="C3747" s="375"/>
      <c r="D3747" s="353"/>
      <c r="E3747" s="353"/>
      <c r="F3747" s="354"/>
      <c r="G3747" s="353"/>
      <c r="H3747" s="353"/>
      <c r="I3747" s="357"/>
      <c r="J3747" s="356"/>
      <c r="K3747" s="356"/>
      <c r="L3747" s="357"/>
      <c r="M3747" s="356"/>
      <c r="N3747" s="374"/>
      <c r="O3747" s="70"/>
      <c r="P3747" s="70"/>
      <c r="Q3747" s="135"/>
    </row>
    <row r="3748" spans="1:17" hidden="1" x14ac:dyDescent="0.2">
      <c r="A3748" s="366"/>
      <c r="B3748" s="351"/>
      <c r="C3748" s="375"/>
      <c r="D3748" s="353"/>
      <c r="E3748" s="353"/>
      <c r="F3748" s="354"/>
      <c r="G3748" s="353"/>
      <c r="H3748" s="353"/>
      <c r="I3748" s="357"/>
      <c r="J3748" s="356"/>
      <c r="K3748" s="356"/>
      <c r="L3748" s="357"/>
      <c r="M3748" s="356"/>
      <c r="N3748" s="374"/>
      <c r="O3748" s="70"/>
      <c r="P3748" s="70"/>
      <c r="Q3748" s="135"/>
    </row>
    <row r="3749" spans="1:17" hidden="1" x14ac:dyDescent="0.2">
      <c r="A3749" s="366"/>
      <c r="B3749" s="351"/>
      <c r="C3749" s="375"/>
      <c r="D3749" s="353"/>
      <c r="E3749" s="353"/>
      <c r="F3749" s="354"/>
      <c r="G3749" s="353"/>
      <c r="H3749" s="353"/>
      <c r="I3749" s="357"/>
      <c r="J3749" s="356"/>
      <c r="K3749" s="356"/>
      <c r="L3749" s="357"/>
      <c r="M3749" s="356"/>
      <c r="N3749" s="374"/>
      <c r="O3749" s="70"/>
      <c r="P3749" s="70"/>
      <c r="Q3749" s="135"/>
    </row>
    <row r="3750" spans="1:17" hidden="1" x14ac:dyDescent="0.2">
      <c r="A3750" s="366"/>
      <c r="B3750" s="351"/>
      <c r="C3750" s="375"/>
      <c r="D3750" s="353"/>
      <c r="E3750" s="353"/>
      <c r="F3750" s="354"/>
      <c r="G3750" s="353"/>
      <c r="H3750" s="353"/>
      <c r="I3750" s="357"/>
      <c r="J3750" s="356"/>
      <c r="K3750" s="356"/>
      <c r="L3750" s="357"/>
      <c r="M3750" s="356"/>
      <c r="N3750" s="374"/>
      <c r="O3750" s="70"/>
      <c r="P3750" s="70"/>
      <c r="Q3750" s="135"/>
    </row>
    <row r="3751" spans="1:17" hidden="1" x14ac:dyDescent="0.2">
      <c r="A3751" s="366"/>
      <c r="B3751" s="351"/>
      <c r="C3751" s="375"/>
      <c r="D3751" s="353"/>
      <c r="E3751" s="353"/>
      <c r="F3751" s="354"/>
      <c r="G3751" s="353"/>
      <c r="H3751" s="353"/>
      <c r="I3751" s="357"/>
      <c r="J3751" s="356"/>
      <c r="K3751" s="356"/>
      <c r="L3751" s="357"/>
      <c r="M3751" s="356"/>
      <c r="N3751" s="374"/>
      <c r="O3751" s="70"/>
      <c r="P3751" s="70"/>
      <c r="Q3751" s="135"/>
    </row>
    <row r="3752" spans="1:17" hidden="1" x14ac:dyDescent="0.2">
      <c r="A3752" s="366"/>
      <c r="B3752" s="351"/>
      <c r="C3752" s="375"/>
      <c r="D3752" s="353"/>
      <c r="E3752" s="353"/>
      <c r="F3752" s="354"/>
      <c r="G3752" s="353"/>
      <c r="H3752" s="353"/>
      <c r="I3752" s="357"/>
      <c r="J3752" s="356"/>
      <c r="K3752" s="356"/>
      <c r="L3752" s="357"/>
      <c r="M3752" s="356"/>
      <c r="N3752" s="374"/>
      <c r="O3752" s="70"/>
      <c r="P3752" s="70"/>
      <c r="Q3752" s="135"/>
    </row>
    <row r="3753" spans="1:17" hidden="1" x14ac:dyDescent="0.2">
      <c r="A3753" s="366"/>
      <c r="B3753" s="351"/>
      <c r="C3753" s="375"/>
      <c r="D3753" s="353"/>
      <c r="E3753" s="353"/>
      <c r="F3753" s="354"/>
      <c r="G3753" s="353"/>
      <c r="H3753" s="353"/>
      <c r="I3753" s="357"/>
      <c r="J3753" s="356"/>
      <c r="K3753" s="356"/>
      <c r="L3753" s="357"/>
      <c r="M3753" s="356"/>
      <c r="N3753" s="374"/>
      <c r="O3753" s="70"/>
      <c r="P3753" s="70"/>
      <c r="Q3753" s="135"/>
    </row>
    <row r="3754" spans="1:17" hidden="1" x14ac:dyDescent="0.2">
      <c r="A3754" s="366"/>
      <c r="B3754" s="351"/>
      <c r="C3754" s="375"/>
      <c r="D3754" s="353"/>
      <c r="E3754" s="353"/>
      <c r="F3754" s="354"/>
      <c r="G3754" s="353"/>
      <c r="H3754" s="353"/>
      <c r="I3754" s="357"/>
      <c r="J3754" s="356"/>
      <c r="K3754" s="356"/>
      <c r="L3754" s="357"/>
      <c r="M3754" s="356"/>
      <c r="N3754" s="374"/>
      <c r="O3754" s="70"/>
      <c r="P3754" s="70"/>
      <c r="Q3754" s="135"/>
    </row>
    <row r="3755" spans="1:17" hidden="1" x14ac:dyDescent="0.2">
      <c r="A3755" s="366"/>
      <c r="B3755" s="351"/>
      <c r="C3755" s="375"/>
      <c r="D3755" s="353"/>
      <c r="E3755" s="353"/>
      <c r="F3755" s="354"/>
      <c r="G3755" s="353"/>
      <c r="H3755" s="353"/>
      <c r="I3755" s="357"/>
      <c r="J3755" s="356"/>
      <c r="K3755" s="356"/>
      <c r="L3755" s="357"/>
      <c r="M3755" s="356"/>
      <c r="N3755" s="374"/>
      <c r="O3755" s="70"/>
      <c r="P3755" s="70"/>
      <c r="Q3755" s="135"/>
    </row>
    <row r="3756" spans="1:17" hidden="1" x14ac:dyDescent="0.2">
      <c r="A3756" s="366"/>
      <c r="B3756" s="351"/>
      <c r="C3756" s="375"/>
      <c r="D3756" s="353"/>
      <c r="E3756" s="353"/>
      <c r="F3756" s="354"/>
      <c r="G3756" s="353"/>
      <c r="H3756" s="353"/>
      <c r="I3756" s="357"/>
      <c r="J3756" s="356"/>
      <c r="K3756" s="356"/>
      <c r="L3756" s="357"/>
      <c r="M3756" s="356"/>
      <c r="N3756" s="374"/>
      <c r="O3756" s="70"/>
      <c r="P3756" s="70"/>
      <c r="Q3756" s="135"/>
    </row>
    <row r="3757" spans="1:17" hidden="1" x14ac:dyDescent="0.2">
      <c r="A3757" s="366"/>
      <c r="B3757" s="351"/>
      <c r="C3757" s="375"/>
      <c r="D3757" s="353"/>
      <c r="E3757" s="353"/>
      <c r="F3757" s="354"/>
      <c r="G3757" s="353"/>
      <c r="H3757" s="353"/>
      <c r="I3757" s="357"/>
      <c r="J3757" s="356"/>
      <c r="K3757" s="356"/>
      <c r="L3757" s="357"/>
      <c r="M3757" s="356"/>
      <c r="N3757" s="374"/>
      <c r="O3757" s="70"/>
      <c r="P3757" s="70"/>
      <c r="Q3757" s="135"/>
    </row>
    <row r="3758" spans="1:17" hidden="1" x14ac:dyDescent="0.2">
      <c r="A3758" s="366"/>
      <c r="B3758" s="351"/>
      <c r="C3758" s="375"/>
      <c r="D3758" s="353"/>
      <c r="E3758" s="353"/>
      <c r="F3758" s="354"/>
      <c r="G3758" s="353"/>
      <c r="H3758" s="353"/>
      <c r="I3758" s="357"/>
      <c r="J3758" s="356"/>
      <c r="K3758" s="356"/>
      <c r="L3758" s="357"/>
      <c r="M3758" s="356"/>
      <c r="N3758" s="374"/>
      <c r="O3758" s="70"/>
      <c r="P3758" s="70"/>
      <c r="Q3758" s="135"/>
    </row>
    <row r="3759" spans="1:17" hidden="1" x14ac:dyDescent="0.2">
      <c r="A3759" s="366"/>
      <c r="B3759" s="351"/>
      <c r="C3759" s="375"/>
      <c r="D3759" s="353"/>
      <c r="E3759" s="353"/>
      <c r="F3759" s="354"/>
      <c r="G3759" s="353"/>
      <c r="H3759" s="353"/>
      <c r="I3759" s="357"/>
      <c r="J3759" s="356"/>
      <c r="K3759" s="356"/>
      <c r="L3759" s="357"/>
      <c r="M3759" s="356"/>
      <c r="N3759" s="374"/>
      <c r="O3759" s="70"/>
      <c r="P3759" s="70"/>
      <c r="Q3759" s="135"/>
    </row>
    <row r="3760" spans="1:17" hidden="1" x14ac:dyDescent="0.2">
      <c r="A3760" s="366"/>
      <c r="B3760" s="351"/>
      <c r="C3760" s="375"/>
      <c r="D3760" s="353"/>
      <c r="E3760" s="353"/>
      <c r="F3760" s="354"/>
      <c r="G3760" s="353"/>
      <c r="H3760" s="353"/>
      <c r="I3760" s="357"/>
      <c r="J3760" s="356"/>
      <c r="K3760" s="356"/>
      <c r="L3760" s="357"/>
      <c r="M3760" s="356"/>
      <c r="N3760" s="374"/>
      <c r="O3760" s="70"/>
      <c r="P3760" s="70"/>
      <c r="Q3760" s="135"/>
    </row>
    <row r="3761" spans="1:17" hidden="1" x14ac:dyDescent="0.2">
      <c r="A3761" s="366"/>
      <c r="B3761" s="351"/>
      <c r="C3761" s="375"/>
      <c r="D3761" s="353"/>
      <c r="E3761" s="353"/>
      <c r="F3761" s="354"/>
      <c r="G3761" s="353"/>
      <c r="H3761" s="353"/>
      <c r="I3761" s="357"/>
      <c r="J3761" s="356"/>
      <c r="K3761" s="356"/>
      <c r="L3761" s="357"/>
      <c r="M3761" s="356"/>
      <c r="N3761" s="374"/>
      <c r="O3761" s="70"/>
      <c r="P3761" s="70"/>
      <c r="Q3761" s="135"/>
    </row>
    <row r="3762" spans="1:17" hidden="1" x14ac:dyDescent="0.2">
      <c r="A3762" s="366"/>
      <c r="B3762" s="351"/>
      <c r="C3762" s="375"/>
      <c r="D3762" s="353"/>
      <c r="E3762" s="353"/>
      <c r="F3762" s="354"/>
      <c r="G3762" s="353"/>
      <c r="H3762" s="353"/>
      <c r="I3762" s="357"/>
      <c r="J3762" s="356"/>
      <c r="K3762" s="356"/>
      <c r="L3762" s="357"/>
      <c r="M3762" s="356"/>
      <c r="N3762" s="374"/>
      <c r="O3762" s="70"/>
      <c r="P3762" s="70"/>
      <c r="Q3762" s="135"/>
    </row>
    <row r="3763" spans="1:17" hidden="1" x14ac:dyDescent="0.2">
      <c r="A3763" s="366"/>
      <c r="B3763" s="351"/>
      <c r="C3763" s="375"/>
      <c r="D3763" s="353"/>
      <c r="E3763" s="353"/>
      <c r="F3763" s="354"/>
      <c r="G3763" s="353"/>
      <c r="H3763" s="353"/>
      <c r="I3763" s="357"/>
      <c r="J3763" s="356"/>
      <c r="K3763" s="356"/>
      <c r="L3763" s="357"/>
      <c r="M3763" s="356"/>
      <c r="N3763" s="374"/>
      <c r="O3763" s="70"/>
      <c r="P3763" s="70"/>
      <c r="Q3763" s="135"/>
    </row>
    <row r="3764" spans="1:17" hidden="1" x14ac:dyDescent="0.2">
      <c r="A3764" s="366"/>
      <c r="B3764" s="351"/>
      <c r="C3764" s="375"/>
      <c r="D3764" s="353"/>
      <c r="E3764" s="353"/>
      <c r="F3764" s="354"/>
      <c r="G3764" s="353"/>
      <c r="H3764" s="353"/>
      <c r="I3764" s="357"/>
      <c r="J3764" s="356"/>
      <c r="K3764" s="356"/>
      <c r="L3764" s="357"/>
      <c r="M3764" s="356"/>
      <c r="N3764" s="374"/>
      <c r="O3764" s="70"/>
      <c r="P3764" s="70"/>
      <c r="Q3764" s="135"/>
    </row>
    <row r="3765" spans="1:17" hidden="1" x14ac:dyDescent="0.2">
      <c r="A3765" s="366"/>
      <c r="B3765" s="351"/>
      <c r="C3765" s="375"/>
      <c r="D3765" s="353"/>
      <c r="E3765" s="353"/>
      <c r="F3765" s="354"/>
      <c r="G3765" s="353"/>
      <c r="H3765" s="353"/>
      <c r="I3765" s="357"/>
      <c r="J3765" s="356"/>
      <c r="K3765" s="356"/>
      <c r="L3765" s="357"/>
      <c r="M3765" s="356"/>
      <c r="N3765" s="374"/>
      <c r="O3765" s="70"/>
      <c r="P3765" s="70"/>
      <c r="Q3765" s="135"/>
    </row>
    <row r="3766" spans="1:17" hidden="1" x14ac:dyDescent="0.2">
      <c r="A3766" s="366"/>
      <c r="B3766" s="351"/>
      <c r="C3766" s="375"/>
      <c r="D3766" s="353"/>
      <c r="E3766" s="353"/>
      <c r="F3766" s="354"/>
      <c r="G3766" s="353"/>
      <c r="H3766" s="353"/>
      <c r="I3766" s="357"/>
      <c r="J3766" s="356"/>
      <c r="K3766" s="356"/>
      <c r="L3766" s="357"/>
      <c r="M3766" s="356"/>
      <c r="N3766" s="374"/>
      <c r="O3766" s="70"/>
      <c r="P3766" s="70"/>
      <c r="Q3766" s="135"/>
    </row>
    <row r="3767" spans="1:17" hidden="1" x14ac:dyDescent="0.2">
      <c r="A3767" s="366"/>
      <c r="B3767" s="351"/>
      <c r="C3767" s="375"/>
      <c r="D3767" s="353"/>
      <c r="E3767" s="353"/>
      <c r="F3767" s="354"/>
      <c r="G3767" s="353"/>
      <c r="H3767" s="353"/>
      <c r="I3767" s="357"/>
      <c r="J3767" s="356"/>
      <c r="K3767" s="356"/>
      <c r="L3767" s="357"/>
      <c r="M3767" s="356"/>
      <c r="N3767" s="374"/>
      <c r="O3767" s="70"/>
      <c r="P3767" s="70"/>
      <c r="Q3767" s="135"/>
    </row>
    <row r="3768" spans="1:17" hidden="1" x14ac:dyDescent="0.2">
      <c r="A3768" s="366"/>
      <c r="B3768" s="351"/>
      <c r="C3768" s="375"/>
      <c r="D3768" s="353"/>
      <c r="E3768" s="353"/>
      <c r="F3768" s="354"/>
      <c r="G3768" s="353"/>
      <c r="H3768" s="353"/>
      <c r="I3768" s="357"/>
      <c r="J3768" s="356"/>
      <c r="K3768" s="356"/>
      <c r="L3768" s="357"/>
      <c r="M3768" s="356"/>
      <c r="N3768" s="374"/>
      <c r="O3768" s="70"/>
      <c r="P3768" s="70"/>
      <c r="Q3768" s="135"/>
    </row>
    <row r="3769" spans="1:17" hidden="1" x14ac:dyDescent="0.2">
      <c r="A3769" s="366"/>
      <c r="B3769" s="351"/>
      <c r="C3769" s="375"/>
      <c r="D3769" s="353"/>
      <c r="E3769" s="353"/>
      <c r="F3769" s="354"/>
      <c r="G3769" s="353"/>
      <c r="H3769" s="353"/>
      <c r="I3769" s="357"/>
      <c r="J3769" s="356"/>
      <c r="K3769" s="356"/>
      <c r="L3769" s="357"/>
      <c r="M3769" s="356"/>
      <c r="N3769" s="374"/>
      <c r="O3769" s="70"/>
      <c r="P3769" s="70"/>
      <c r="Q3769" s="135"/>
    </row>
    <row r="3770" spans="1:17" hidden="1" x14ac:dyDescent="0.2">
      <c r="A3770" s="366"/>
      <c r="B3770" s="351"/>
      <c r="C3770" s="375"/>
      <c r="D3770" s="353"/>
      <c r="E3770" s="353"/>
      <c r="F3770" s="354"/>
      <c r="G3770" s="353"/>
      <c r="H3770" s="353"/>
      <c r="I3770" s="357"/>
      <c r="J3770" s="356"/>
      <c r="K3770" s="356"/>
      <c r="L3770" s="357"/>
      <c r="M3770" s="356"/>
      <c r="N3770" s="374"/>
      <c r="O3770" s="70"/>
      <c r="P3770" s="70"/>
      <c r="Q3770" s="135"/>
    </row>
    <row r="3771" spans="1:17" hidden="1" x14ac:dyDescent="0.2">
      <c r="A3771" s="366"/>
      <c r="B3771" s="351"/>
      <c r="C3771" s="375"/>
      <c r="D3771" s="353"/>
      <c r="E3771" s="353"/>
      <c r="F3771" s="354"/>
      <c r="G3771" s="353"/>
      <c r="H3771" s="353"/>
      <c r="I3771" s="357"/>
      <c r="J3771" s="356"/>
      <c r="K3771" s="356"/>
      <c r="L3771" s="357"/>
      <c r="M3771" s="356"/>
      <c r="N3771" s="374"/>
      <c r="O3771" s="70"/>
      <c r="P3771" s="70"/>
      <c r="Q3771" s="135"/>
    </row>
    <row r="3772" spans="1:17" hidden="1" x14ac:dyDescent="0.2">
      <c r="A3772" s="366"/>
      <c r="B3772" s="351"/>
      <c r="C3772" s="375"/>
      <c r="D3772" s="353"/>
      <c r="E3772" s="353"/>
      <c r="F3772" s="354"/>
      <c r="G3772" s="353"/>
      <c r="H3772" s="353"/>
      <c r="I3772" s="357"/>
      <c r="J3772" s="356"/>
      <c r="K3772" s="356"/>
      <c r="L3772" s="357"/>
      <c r="M3772" s="356"/>
      <c r="N3772" s="374"/>
      <c r="O3772" s="70"/>
      <c r="P3772" s="70"/>
      <c r="Q3772" s="135"/>
    </row>
    <row r="3773" spans="1:17" hidden="1" x14ac:dyDescent="0.2">
      <c r="A3773" s="366"/>
      <c r="B3773" s="351"/>
      <c r="C3773" s="375"/>
      <c r="D3773" s="353"/>
      <c r="E3773" s="353"/>
      <c r="F3773" s="354"/>
      <c r="G3773" s="353"/>
      <c r="H3773" s="353"/>
      <c r="I3773" s="357"/>
      <c r="J3773" s="356"/>
      <c r="K3773" s="356"/>
      <c r="L3773" s="357"/>
      <c r="M3773" s="356"/>
      <c r="N3773" s="374"/>
      <c r="O3773" s="70"/>
      <c r="P3773" s="70"/>
      <c r="Q3773" s="135"/>
    </row>
    <row r="3774" spans="1:17" hidden="1" x14ac:dyDescent="0.2">
      <c r="A3774" s="366"/>
      <c r="B3774" s="351"/>
      <c r="C3774" s="375"/>
      <c r="D3774" s="353"/>
      <c r="E3774" s="353"/>
      <c r="F3774" s="354"/>
      <c r="G3774" s="353"/>
      <c r="H3774" s="353"/>
      <c r="I3774" s="357"/>
      <c r="J3774" s="356"/>
      <c r="K3774" s="356"/>
      <c r="L3774" s="357"/>
      <c r="M3774" s="356"/>
      <c r="N3774" s="374"/>
      <c r="O3774" s="70"/>
      <c r="P3774" s="70"/>
      <c r="Q3774" s="135"/>
    </row>
    <row r="3775" spans="1:17" hidden="1" x14ac:dyDescent="0.2">
      <c r="A3775" s="366"/>
      <c r="B3775" s="351"/>
      <c r="C3775" s="375"/>
      <c r="D3775" s="353"/>
      <c r="E3775" s="353"/>
      <c r="F3775" s="354"/>
      <c r="G3775" s="353"/>
      <c r="H3775" s="353"/>
      <c r="I3775" s="357"/>
      <c r="J3775" s="356"/>
      <c r="K3775" s="356"/>
      <c r="L3775" s="357"/>
      <c r="M3775" s="356"/>
      <c r="N3775" s="374"/>
      <c r="O3775" s="70"/>
      <c r="P3775" s="70"/>
      <c r="Q3775" s="135"/>
    </row>
    <row r="3776" spans="1:17" hidden="1" x14ac:dyDescent="0.2">
      <c r="A3776" s="366"/>
      <c r="B3776" s="351"/>
      <c r="C3776" s="375"/>
      <c r="D3776" s="353"/>
      <c r="E3776" s="353"/>
      <c r="F3776" s="354"/>
      <c r="G3776" s="353"/>
      <c r="H3776" s="353"/>
      <c r="I3776" s="357"/>
      <c r="J3776" s="356"/>
      <c r="K3776" s="356"/>
      <c r="L3776" s="357"/>
      <c r="M3776" s="356"/>
      <c r="N3776" s="374"/>
      <c r="O3776" s="70"/>
      <c r="P3776" s="70"/>
      <c r="Q3776" s="135"/>
    </row>
    <row r="3777" spans="1:17" hidden="1" x14ac:dyDescent="0.2">
      <c r="A3777" s="366"/>
      <c r="B3777" s="351"/>
      <c r="C3777" s="375"/>
      <c r="D3777" s="353"/>
      <c r="E3777" s="353"/>
      <c r="F3777" s="354"/>
      <c r="G3777" s="353"/>
      <c r="H3777" s="353"/>
      <c r="I3777" s="357"/>
      <c r="J3777" s="356"/>
      <c r="K3777" s="356"/>
      <c r="L3777" s="357"/>
      <c r="M3777" s="356"/>
      <c r="N3777" s="374"/>
      <c r="O3777" s="70"/>
      <c r="P3777" s="70"/>
      <c r="Q3777" s="135"/>
    </row>
    <row r="3778" spans="1:17" hidden="1" x14ac:dyDescent="0.2">
      <c r="A3778" s="366"/>
      <c r="B3778" s="351"/>
      <c r="C3778" s="375"/>
      <c r="D3778" s="353"/>
      <c r="E3778" s="353"/>
      <c r="F3778" s="354"/>
      <c r="G3778" s="353"/>
      <c r="H3778" s="353"/>
      <c r="I3778" s="357"/>
      <c r="J3778" s="356"/>
      <c r="K3778" s="356"/>
      <c r="L3778" s="357"/>
      <c r="M3778" s="356"/>
      <c r="N3778" s="374"/>
      <c r="O3778" s="70"/>
      <c r="P3778" s="70"/>
      <c r="Q3778" s="135"/>
    </row>
    <row r="3779" spans="1:17" hidden="1" x14ac:dyDescent="0.2">
      <c r="A3779" s="366"/>
      <c r="B3779" s="351"/>
      <c r="C3779" s="375"/>
      <c r="D3779" s="353"/>
      <c r="E3779" s="353"/>
      <c r="F3779" s="354"/>
      <c r="G3779" s="353"/>
      <c r="H3779" s="353"/>
      <c r="I3779" s="357"/>
      <c r="J3779" s="356"/>
      <c r="K3779" s="356"/>
      <c r="L3779" s="357"/>
      <c r="M3779" s="356"/>
      <c r="N3779" s="374"/>
      <c r="O3779" s="70"/>
      <c r="P3779" s="70"/>
      <c r="Q3779" s="135"/>
    </row>
    <row r="3780" spans="1:17" hidden="1" x14ac:dyDescent="0.2">
      <c r="A3780" s="366"/>
      <c r="B3780" s="351"/>
      <c r="C3780" s="375"/>
      <c r="D3780" s="353"/>
      <c r="E3780" s="353"/>
      <c r="F3780" s="354"/>
      <c r="G3780" s="353"/>
      <c r="H3780" s="353"/>
      <c r="I3780" s="357"/>
      <c r="J3780" s="356"/>
      <c r="K3780" s="356"/>
      <c r="L3780" s="357"/>
      <c r="M3780" s="356"/>
      <c r="N3780" s="374"/>
      <c r="O3780" s="70"/>
      <c r="P3780" s="70"/>
      <c r="Q3780" s="135"/>
    </row>
    <row r="3781" spans="1:17" hidden="1" x14ac:dyDescent="0.2">
      <c r="A3781" s="366"/>
      <c r="B3781" s="351"/>
      <c r="C3781" s="375"/>
      <c r="D3781" s="353"/>
      <c r="E3781" s="353"/>
      <c r="F3781" s="354"/>
      <c r="G3781" s="353"/>
      <c r="H3781" s="353"/>
      <c r="I3781" s="357"/>
      <c r="J3781" s="356"/>
      <c r="K3781" s="356"/>
      <c r="L3781" s="357"/>
      <c r="M3781" s="356"/>
      <c r="N3781" s="374"/>
      <c r="O3781" s="70"/>
      <c r="P3781" s="70"/>
      <c r="Q3781" s="135"/>
    </row>
    <row r="3782" spans="1:17" hidden="1" x14ac:dyDescent="0.2">
      <c r="A3782" s="366"/>
      <c r="B3782" s="351"/>
      <c r="C3782" s="375"/>
      <c r="D3782" s="353"/>
      <c r="E3782" s="353"/>
      <c r="F3782" s="354"/>
      <c r="G3782" s="353"/>
      <c r="H3782" s="353"/>
      <c r="I3782" s="357"/>
      <c r="J3782" s="356"/>
      <c r="K3782" s="356"/>
      <c r="L3782" s="357"/>
      <c r="M3782" s="356"/>
      <c r="N3782" s="374"/>
      <c r="O3782" s="70"/>
      <c r="P3782" s="70"/>
      <c r="Q3782" s="135"/>
    </row>
    <row r="3783" spans="1:17" hidden="1" x14ac:dyDescent="0.2">
      <c r="A3783" s="366"/>
      <c r="B3783" s="351"/>
      <c r="C3783" s="375"/>
      <c r="D3783" s="353"/>
      <c r="E3783" s="353"/>
      <c r="F3783" s="354"/>
      <c r="G3783" s="353"/>
      <c r="H3783" s="353"/>
      <c r="I3783" s="357"/>
      <c r="J3783" s="356"/>
      <c r="K3783" s="356"/>
      <c r="L3783" s="357"/>
      <c r="M3783" s="356"/>
      <c r="N3783" s="374"/>
      <c r="O3783" s="70"/>
      <c r="P3783" s="70"/>
      <c r="Q3783" s="135"/>
    </row>
    <row r="3784" spans="1:17" hidden="1" x14ac:dyDescent="0.2">
      <c r="A3784" s="366"/>
      <c r="B3784" s="351"/>
      <c r="C3784" s="375"/>
      <c r="D3784" s="353"/>
      <c r="E3784" s="353"/>
      <c r="F3784" s="354"/>
      <c r="G3784" s="353"/>
      <c r="H3784" s="353"/>
      <c r="I3784" s="357"/>
      <c r="J3784" s="356"/>
      <c r="K3784" s="356"/>
      <c r="L3784" s="357"/>
      <c r="M3784" s="356"/>
      <c r="N3784" s="374"/>
      <c r="O3784" s="70"/>
      <c r="P3784" s="70"/>
      <c r="Q3784" s="135"/>
    </row>
    <row r="3785" spans="1:17" hidden="1" x14ac:dyDescent="0.2">
      <c r="A3785" s="366"/>
      <c r="B3785" s="351"/>
      <c r="C3785" s="375"/>
      <c r="D3785" s="353"/>
      <c r="E3785" s="353"/>
      <c r="F3785" s="354"/>
      <c r="G3785" s="353"/>
      <c r="H3785" s="353"/>
      <c r="I3785" s="357"/>
      <c r="J3785" s="356"/>
      <c r="K3785" s="356"/>
      <c r="L3785" s="357"/>
      <c r="M3785" s="356"/>
      <c r="N3785" s="374"/>
      <c r="O3785" s="70"/>
      <c r="P3785" s="70"/>
      <c r="Q3785" s="135"/>
    </row>
    <row r="3786" spans="1:17" hidden="1" x14ac:dyDescent="0.2">
      <c r="A3786" s="366"/>
      <c r="B3786" s="351"/>
      <c r="C3786" s="375"/>
      <c r="D3786" s="353"/>
      <c r="E3786" s="353"/>
      <c r="F3786" s="354"/>
      <c r="G3786" s="353"/>
      <c r="H3786" s="353"/>
      <c r="I3786" s="357"/>
      <c r="J3786" s="356"/>
      <c r="K3786" s="356"/>
      <c r="L3786" s="357"/>
      <c r="M3786" s="356"/>
      <c r="N3786" s="374"/>
      <c r="O3786" s="70"/>
      <c r="P3786" s="70"/>
      <c r="Q3786" s="135"/>
    </row>
    <row r="3787" spans="1:17" hidden="1" x14ac:dyDescent="0.2">
      <c r="A3787" s="366"/>
      <c r="B3787" s="351"/>
      <c r="C3787" s="375"/>
      <c r="D3787" s="353"/>
      <c r="E3787" s="353"/>
      <c r="F3787" s="354"/>
      <c r="G3787" s="353"/>
      <c r="H3787" s="353"/>
      <c r="I3787" s="357"/>
      <c r="J3787" s="356"/>
      <c r="K3787" s="356"/>
      <c r="L3787" s="357"/>
      <c r="M3787" s="356"/>
      <c r="N3787" s="374"/>
      <c r="O3787" s="70"/>
      <c r="P3787" s="70"/>
      <c r="Q3787" s="135"/>
    </row>
    <row r="3788" spans="1:17" hidden="1" x14ac:dyDescent="0.2">
      <c r="A3788" s="366"/>
      <c r="B3788" s="351"/>
      <c r="C3788" s="375"/>
      <c r="D3788" s="353"/>
      <c r="E3788" s="353"/>
      <c r="F3788" s="354"/>
      <c r="G3788" s="353"/>
      <c r="H3788" s="353"/>
      <c r="I3788" s="357"/>
      <c r="J3788" s="356"/>
      <c r="K3788" s="356"/>
      <c r="L3788" s="357"/>
      <c r="M3788" s="356"/>
      <c r="N3788" s="374"/>
      <c r="O3788" s="70"/>
      <c r="P3788" s="70"/>
      <c r="Q3788" s="135"/>
    </row>
    <row r="3789" spans="1:17" hidden="1" x14ac:dyDescent="0.2">
      <c r="A3789" s="366"/>
      <c r="B3789" s="351"/>
      <c r="C3789" s="375"/>
      <c r="D3789" s="353"/>
      <c r="E3789" s="353"/>
      <c r="F3789" s="354"/>
      <c r="G3789" s="353"/>
      <c r="H3789" s="353"/>
      <c r="I3789" s="357"/>
      <c r="J3789" s="356"/>
      <c r="K3789" s="356"/>
      <c r="L3789" s="357"/>
      <c r="M3789" s="356"/>
      <c r="N3789" s="374"/>
      <c r="O3789" s="70"/>
      <c r="P3789" s="70"/>
      <c r="Q3789" s="135"/>
    </row>
    <row r="3790" spans="1:17" hidden="1" x14ac:dyDescent="0.2">
      <c r="A3790" s="366"/>
      <c r="B3790" s="351"/>
      <c r="C3790" s="375"/>
      <c r="D3790" s="353"/>
      <c r="E3790" s="353"/>
      <c r="F3790" s="354"/>
      <c r="G3790" s="353"/>
      <c r="H3790" s="353"/>
      <c r="I3790" s="357"/>
      <c r="J3790" s="356"/>
      <c r="K3790" s="356"/>
      <c r="L3790" s="357"/>
      <c r="M3790" s="356"/>
      <c r="N3790" s="374"/>
      <c r="O3790" s="70"/>
      <c r="P3790" s="70"/>
      <c r="Q3790" s="135"/>
    </row>
    <row r="3791" spans="1:17" hidden="1" x14ac:dyDescent="0.2">
      <c r="A3791" s="366"/>
      <c r="B3791" s="351"/>
      <c r="C3791" s="375"/>
      <c r="D3791" s="353"/>
      <c r="E3791" s="353"/>
      <c r="F3791" s="354"/>
      <c r="G3791" s="353"/>
      <c r="H3791" s="353"/>
      <c r="I3791" s="357"/>
      <c r="J3791" s="356"/>
      <c r="K3791" s="356"/>
      <c r="L3791" s="357"/>
      <c r="M3791" s="356"/>
      <c r="N3791" s="374"/>
      <c r="O3791" s="70"/>
      <c r="P3791" s="70"/>
      <c r="Q3791" s="135"/>
    </row>
    <row r="3792" spans="1:17" hidden="1" x14ac:dyDescent="0.2">
      <c r="A3792" s="366"/>
      <c r="B3792" s="351"/>
      <c r="C3792" s="375"/>
      <c r="D3792" s="353"/>
      <c r="E3792" s="353"/>
      <c r="F3792" s="354"/>
      <c r="G3792" s="353"/>
      <c r="H3792" s="353"/>
      <c r="I3792" s="357"/>
      <c r="J3792" s="356"/>
      <c r="K3792" s="356"/>
      <c r="L3792" s="357"/>
      <c r="M3792" s="356"/>
      <c r="N3792" s="374"/>
      <c r="O3792" s="70"/>
      <c r="P3792" s="70"/>
      <c r="Q3792" s="135"/>
    </row>
    <row r="3793" spans="1:17" hidden="1" x14ac:dyDescent="0.2">
      <c r="A3793" s="366"/>
      <c r="B3793" s="351"/>
      <c r="C3793" s="375"/>
      <c r="D3793" s="353"/>
      <c r="E3793" s="353"/>
      <c r="F3793" s="354"/>
      <c r="G3793" s="353"/>
      <c r="H3793" s="353"/>
      <c r="I3793" s="357"/>
      <c r="J3793" s="356"/>
      <c r="K3793" s="356"/>
      <c r="L3793" s="357"/>
      <c r="M3793" s="356"/>
      <c r="N3793" s="374"/>
      <c r="O3793" s="70"/>
      <c r="P3793" s="70"/>
      <c r="Q3793" s="135"/>
    </row>
    <row r="3794" spans="1:17" hidden="1" x14ac:dyDescent="0.2">
      <c r="A3794" s="366"/>
      <c r="B3794" s="351"/>
      <c r="C3794" s="375"/>
      <c r="D3794" s="353"/>
      <c r="E3794" s="353"/>
      <c r="F3794" s="354"/>
      <c r="G3794" s="353"/>
      <c r="H3794" s="353"/>
      <c r="I3794" s="357"/>
      <c r="J3794" s="356"/>
      <c r="K3794" s="356"/>
      <c r="L3794" s="357"/>
      <c r="M3794" s="356"/>
      <c r="N3794" s="374"/>
      <c r="O3794" s="70"/>
      <c r="P3794" s="70"/>
      <c r="Q3794" s="135"/>
    </row>
    <row r="3795" spans="1:17" hidden="1" x14ac:dyDescent="0.2">
      <c r="A3795" s="366"/>
      <c r="B3795" s="351"/>
      <c r="C3795" s="375"/>
      <c r="D3795" s="353"/>
      <c r="E3795" s="353"/>
      <c r="F3795" s="354"/>
      <c r="G3795" s="353"/>
      <c r="H3795" s="353"/>
      <c r="I3795" s="357"/>
      <c r="J3795" s="356"/>
      <c r="K3795" s="356"/>
      <c r="L3795" s="357"/>
      <c r="M3795" s="356"/>
      <c r="N3795" s="374"/>
      <c r="O3795" s="70"/>
      <c r="P3795" s="70"/>
      <c r="Q3795" s="135"/>
    </row>
    <row r="3796" spans="1:17" hidden="1" x14ac:dyDescent="0.2">
      <c r="A3796" s="366"/>
      <c r="B3796" s="351"/>
      <c r="C3796" s="375"/>
      <c r="D3796" s="353"/>
      <c r="E3796" s="353"/>
      <c r="F3796" s="354"/>
      <c r="G3796" s="353"/>
      <c r="H3796" s="353"/>
      <c r="I3796" s="357"/>
      <c r="J3796" s="356"/>
      <c r="K3796" s="356"/>
      <c r="L3796" s="357"/>
      <c r="M3796" s="356"/>
      <c r="N3796" s="374"/>
      <c r="O3796" s="70"/>
      <c r="P3796" s="70"/>
      <c r="Q3796" s="135"/>
    </row>
    <row r="3797" spans="1:17" hidden="1" x14ac:dyDescent="0.2">
      <c r="A3797" s="366"/>
      <c r="B3797" s="351"/>
      <c r="C3797" s="375"/>
      <c r="D3797" s="353"/>
      <c r="E3797" s="353"/>
      <c r="F3797" s="354"/>
      <c r="G3797" s="353"/>
      <c r="H3797" s="353"/>
      <c r="I3797" s="357"/>
      <c r="J3797" s="356"/>
      <c r="K3797" s="356"/>
      <c r="L3797" s="357"/>
      <c r="M3797" s="356"/>
      <c r="N3797" s="374"/>
      <c r="O3797" s="70"/>
      <c r="P3797" s="70"/>
      <c r="Q3797" s="135"/>
    </row>
    <row r="3798" spans="1:17" hidden="1" x14ac:dyDescent="0.2">
      <c r="A3798" s="366"/>
      <c r="B3798" s="351"/>
      <c r="C3798" s="375"/>
      <c r="D3798" s="353"/>
      <c r="E3798" s="353"/>
      <c r="F3798" s="354"/>
      <c r="G3798" s="353"/>
      <c r="H3798" s="353"/>
      <c r="I3798" s="357"/>
      <c r="J3798" s="356"/>
      <c r="K3798" s="356"/>
      <c r="L3798" s="357"/>
      <c r="M3798" s="356"/>
      <c r="N3798" s="374"/>
      <c r="O3798" s="70"/>
      <c r="P3798" s="70"/>
      <c r="Q3798" s="135"/>
    </row>
    <row r="3799" spans="1:17" hidden="1" x14ac:dyDescent="0.2">
      <c r="A3799" s="366"/>
      <c r="B3799" s="351"/>
      <c r="C3799" s="375"/>
      <c r="D3799" s="353"/>
      <c r="E3799" s="353"/>
      <c r="F3799" s="354"/>
      <c r="G3799" s="353"/>
      <c r="H3799" s="353"/>
      <c r="I3799" s="357"/>
      <c r="J3799" s="356"/>
      <c r="K3799" s="356"/>
      <c r="L3799" s="357"/>
      <c r="M3799" s="356"/>
      <c r="N3799" s="374"/>
      <c r="O3799" s="70"/>
      <c r="P3799" s="70"/>
      <c r="Q3799" s="135"/>
    </row>
    <row r="3800" spans="1:17" hidden="1" x14ac:dyDescent="0.2">
      <c r="A3800" s="366"/>
      <c r="B3800" s="351"/>
      <c r="C3800" s="375"/>
      <c r="D3800" s="353"/>
      <c r="E3800" s="353"/>
      <c r="F3800" s="354"/>
      <c r="G3800" s="353"/>
      <c r="H3800" s="353"/>
      <c r="I3800" s="357"/>
      <c r="J3800" s="356"/>
      <c r="K3800" s="356"/>
      <c r="L3800" s="357"/>
      <c r="M3800" s="356"/>
      <c r="N3800" s="374"/>
      <c r="O3800" s="70"/>
      <c r="P3800" s="70"/>
      <c r="Q3800" s="135"/>
    </row>
    <row r="3801" spans="1:17" hidden="1" x14ac:dyDescent="0.2">
      <c r="A3801" s="366"/>
      <c r="B3801" s="351"/>
      <c r="C3801" s="375"/>
      <c r="D3801" s="353"/>
      <c r="E3801" s="353"/>
      <c r="F3801" s="354"/>
      <c r="G3801" s="353"/>
      <c r="H3801" s="353"/>
      <c r="I3801" s="357"/>
      <c r="J3801" s="356"/>
      <c r="K3801" s="356"/>
      <c r="L3801" s="357"/>
      <c r="M3801" s="356"/>
      <c r="N3801" s="374"/>
      <c r="O3801" s="70"/>
      <c r="P3801" s="70"/>
      <c r="Q3801" s="135"/>
    </row>
    <row r="3802" spans="1:17" hidden="1" x14ac:dyDescent="0.2">
      <c r="A3802" s="366"/>
      <c r="B3802" s="351"/>
      <c r="C3802" s="375"/>
      <c r="D3802" s="353"/>
      <c r="E3802" s="353"/>
      <c r="F3802" s="354"/>
      <c r="G3802" s="353"/>
      <c r="H3802" s="353"/>
      <c r="I3802" s="357"/>
      <c r="J3802" s="356"/>
      <c r="K3802" s="356"/>
      <c r="L3802" s="357"/>
      <c r="M3802" s="356"/>
      <c r="N3802" s="374"/>
      <c r="O3802" s="70"/>
      <c r="P3802" s="70"/>
      <c r="Q3802" s="135"/>
    </row>
    <row r="3803" spans="1:17" hidden="1" x14ac:dyDescent="0.2">
      <c r="A3803" s="366"/>
      <c r="B3803" s="351"/>
      <c r="C3803" s="375"/>
      <c r="D3803" s="353"/>
      <c r="E3803" s="353"/>
      <c r="F3803" s="354"/>
      <c r="G3803" s="353"/>
      <c r="H3803" s="353"/>
      <c r="I3803" s="357"/>
      <c r="J3803" s="356"/>
      <c r="K3803" s="356"/>
      <c r="L3803" s="357"/>
      <c r="M3803" s="356"/>
      <c r="N3803" s="374"/>
      <c r="O3803" s="70"/>
      <c r="P3803" s="70"/>
      <c r="Q3803" s="135"/>
    </row>
    <row r="3804" spans="1:17" hidden="1" x14ac:dyDescent="0.2">
      <c r="A3804" s="366"/>
      <c r="B3804" s="351"/>
      <c r="C3804" s="375"/>
      <c r="D3804" s="353"/>
      <c r="E3804" s="353"/>
      <c r="F3804" s="354"/>
      <c r="G3804" s="353"/>
      <c r="H3804" s="353"/>
      <c r="I3804" s="357"/>
      <c r="J3804" s="356"/>
      <c r="K3804" s="356"/>
      <c r="L3804" s="357"/>
      <c r="M3804" s="356"/>
      <c r="N3804" s="374"/>
      <c r="O3804" s="70"/>
      <c r="P3804" s="70"/>
      <c r="Q3804" s="135"/>
    </row>
    <row r="3805" spans="1:17" hidden="1" x14ac:dyDescent="0.2">
      <c r="A3805" s="366"/>
      <c r="B3805" s="351"/>
      <c r="C3805" s="375"/>
      <c r="D3805" s="353"/>
      <c r="E3805" s="353"/>
      <c r="F3805" s="354"/>
      <c r="G3805" s="353"/>
      <c r="H3805" s="353"/>
      <c r="I3805" s="357"/>
      <c r="J3805" s="356"/>
      <c r="K3805" s="356"/>
      <c r="L3805" s="357"/>
      <c r="M3805" s="356"/>
      <c r="N3805" s="374"/>
      <c r="O3805" s="70"/>
      <c r="P3805" s="70"/>
      <c r="Q3805" s="135"/>
    </row>
    <row r="3806" spans="1:17" hidden="1" x14ac:dyDescent="0.2">
      <c r="A3806" s="366"/>
      <c r="B3806" s="351"/>
      <c r="C3806" s="375"/>
      <c r="D3806" s="353"/>
      <c r="E3806" s="353"/>
      <c r="F3806" s="354"/>
      <c r="G3806" s="353"/>
      <c r="H3806" s="353"/>
      <c r="I3806" s="357"/>
      <c r="J3806" s="356"/>
      <c r="K3806" s="356"/>
      <c r="L3806" s="357"/>
      <c r="M3806" s="356"/>
      <c r="N3806" s="374"/>
      <c r="O3806" s="70"/>
      <c r="P3806" s="70"/>
      <c r="Q3806" s="135"/>
    </row>
    <row r="3807" spans="1:17" hidden="1" x14ac:dyDescent="0.2">
      <c r="A3807" s="366"/>
      <c r="B3807" s="351"/>
      <c r="C3807" s="375"/>
      <c r="D3807" s="353"/>
      <c r="E3807" s="353"/>
      <c r="F3807" s="354"/>
      <c r="G3807" s="353"/>
      <c r="H3807" s="353"/>
      <c r="I3807" s="357"/>
      <c r="J3807" s="356"/>
      <c r="K3807" s="356"/>
      <c r="L3807" s="357"/>
      <c r="M3807" s="356"/>
      <c r="N3807" s="374"/>
      <c r="O3807" s="70"/>
      <c r="P3807" s="70"/>
      <c r="Q3807" s="135"/>
    </row>
    <row r="3808" spans="1:17" hidden="1" x14ac:dyDescent="0.2">
      <c r="A3808" s="366"/>
      <c r="B3808" s="351"/>
      <c r="C3808" s="375"/>
      <c r="D3808" s="353"/>
      <c r="E3808" s="353"/>
      <c r="F3808" s="354"/>
      <c r="G3808" s="353"/>
      <c r="H3808" s="353"/>
      <c r="I3808" s="357"/>
      <c r="J3808" s="356"/>
      <c r="K3808" s="356"/>
      <c r="L3808" s="357"/>
      <c r="M3808" s="356"/>
      <c r="N3808" s="374"/>
      <c r="O3808" s="70"/>
      <c r="P3808" s="70"/>
      <c r="Q3808" s="135"/>
    </row>
    <row r="3809" spans="1:17" hidden="1" x14ac:dyDescent="0.2">
      <c r="A3809" s="366"/>
      <c r="B3809" s="351"/>
      <c r="C3809" s="375"/>
      <c r="D3809" s="353"/>
      <c r="E3809" s="353"/>
      <c r="F3809" s="354"/>
      <c r="G3809" s="353"/>
      <c r="H3809" s="353"/>
      <c r="I3809" s="357"/>
      <c r="J3809" s="356"/>
      <c r="K3809" s="356"/>
      <c r="L3809" s="357"/>
      <c r="M3809" s="356"/>
      <c r="N3809" s="374"/>
      <c r="O3809" s="70"/>
      <c r="P3809" s="70"/>
      <c r="Q3809" s="135"/>
    </row>
    <row r="3810" spans="1:17" hidden="1" x14ac:dyDescent="0.2">
      <c r="A3810" s="366"/>
      <c r="B3810" s="351"/>
      <c r="C3810" s="375"/>
      <c r="D3810" s="353"/>
      <c r="E3810" s="353"/>
      <c r="F3810" s="354"/>
      <c r="G3810" s="353"/>
      <c r="H3810" s="353"/>
      <c r="I3810" s="357"/>
      <c r="J3810" s="356"/>
      <c r="K3810" s="356"/>
      <c r="L3810" s="357"/>
      <c r="M3810" s="356"/>
      <c r="N3810" s="374"/>
      <c r="O3810" s="70"/>
      <c r="P3810" s="70"/>
      <c r="Q3810" s="135"/>
    </row>
    <row r="3811" spans="1:17" hidden="1" x14ac:dyDescent="0.2">
      <c r="A3811" s="366"/>
      <c r="B3811" s="351"/>
      <c r="C3811" s="375"/>
      <c r="D3811" s="353"/>
      <c r="E3811" s="353"/>
      <c r="F3811" s="354"/>
      <c r="G3811" s="353"/>
      <c r="H3811" s="353"/>
      <c r="I3811" s="357"/>
      <c r="J3811" s="356"/>
      <c r="K3811" s="356"/>
      <c r="L3811" s="357"/>
      <c r="M3811" s="356"/>
      <c r="N3811" s="374"/>
      <c r="O3811" s="70"/>
      <c r="P3811" s="70"/>
      <c r="Q3811" s="135"/>
    </row>
    <row r="3812" spans="1:17" hidden="1" x14ac:dyDescent="0.2">
      <c r="A3812" s="366"/>
      <c r="B3812" s="351"/>
      <c r="C3812" s="375"/>
      <c r="D3812" s="353"/>
      <c r="E3812" s="353"/>
      <c r="F3812" s="354"/>
      <c r="G3812" s="353"/>
      <c r="H3812" s="353"/>
      <c r="I3812" s="357"/>
      <c r="J3812" s="356"/>
      <c r="K3812" s="356"/>
      <c r="L3812" s="357"/>
      <c r="M3812" s="356"/>
      <c r="N3812" s="374"/>
      <c r="O3812" s="70"/>
      <c r="P3812" s="70"/>
      <c r="Q3812" s="135"/>
    </row>
    <row r="3813" spans="1:17" hidden="1" x14ac:dyDescent="0.2">
      <c r="A3813" s="366"/>
      <c r="B3813" s="351"/>
      <c r="C3813" s="375"/>
      <c r="D3813" s="353"/>
      <c r="E3813" s="353"/>
      <c r="F3813" s="354"/>
      <c r="G3813" s="353"/>
      <c r="H3813" s="353"/>
      <c r="I3813" s="357"/>
      <c r="J3813" s="356"/>
      <c r="K3813" s="356"/>
      <c r="L3813" s="357"/>
      <c r="M3813" s="356"/>
      <c r="N3813" s="374"/>
      <c r="O3813" s="70"/>
      <c r="P3813" s="70"/>
      <c r="Q3813" s="135"/>
    </row>
    <row r="3814" spans="1:17" hidden="1" x14ac:dyDescent="0.2">
      <c r="A3814" s="366"/>
      <c r="B3814" s="351"/>
      <c r="C3814" s="375"/>
      <c r="D3814" s="353"/>
      <c r="E3814" s="353"/>
      <c r="F3814" s="354"/>
      <c r="G3814" s="353"/>
      <c r="H3814" s="353"/>
      <c r="I3814" s="357"/>
      <c r="J3814" s="356"/>
      <c r="K3814" s="356"/>
      <c r="L3814" s="357"/>
      <c r="M3814" s="356"/>
      <c r="N3814" s="374"/>
      <c r="O3814" s="70"/>
      <c r="P3814" s="70"/>
      <c r="Q3814" s="135"/>
    </row>
    <row r="3815" spans="1:17" hidden="1" x14ac:dyDescent="0.2">
      <c r="A3815" s="366"/>
      <c r="B3815" s="351"/>
      <c r="C3815" s="375"/>
      <c r="D3815" s="353"/>
      <c r="E3815" s="353"/>
      <c r="F3815" s="354"/>
      <c r="G3815" s="353"/>
      <c r="H3815" s="353"/>
      <c r="I3815" s="357"/>
      <c r="J3815" s="356"/>
      <c r="K3815" s="356"/>
      <c r="L3815" s="357"/>
      <c r="M3815" s="356"/>
      <c r="N3815" s="374"/>
      <c r="O3815" s="70"/>
      <c r="P3815" s="70"/>
      <c r="Q3815" s="135"/>
    </row>
    <row r="3816" spans="1:17" hidden="1" x14ac:dyDescent="0.2">
      <c r="A3816" s="366"/>
      <c r="B3816" s="351"/>
      <c r="C3816" s="375"/>
      <c r="D3816" s="353"/>
      <c r="E3816" s="353"/>
      <c r="F3816" s="354"/>
      <c r="G3816" s="353"/>
      <c r="H3816" s="353"/>
      <c r="I3816" s="357"/>
      <c r="J3816" s="356"/>
      <c r="K3816" s="356"/>
      <c r="L3816" s="357"/>
      <c r="M3816" s="356"/>
      <c r="N3816" s="374"/>
      <c r="O3816" s="70"/>
      <c r="P3816" s="70"/>
      <c r="Q3816" s="135"/>
    </row>
    <row r="3817" spans="1:17" hidden="1" x14ac:dyDescent="0.2">
      <c r="A3817" s="366"/>
      <c r="B3817" s="351"/>
      <c r="C3817" s="375"/>
      <c r="D3817" s="353"/>
      <c r="E3817" s="353"/>
      <c r="F3817" s="354"/>
      <c r="G3817" s="353"/>
      <c r="H3817" s="353"/>
      <c r="I3817" s="357"/>
      <c r="J3817" s="356"/>
      <c r="K3817" s="356"/>
      <c r="L3817" s="357"/>
      <c r="M3817" s="356"/>
      <c r="N3817" s="374"/>
      <c r="O3817" s="70"/>
      <c r="P3817" s="70"/>
      <c r="Q3817" s="135"/>
    </row>
    <row r="3818" spans="1:17" hidden="1" x14ac:dyDescent="0.2">
      <c r="A3818" s="366"/>
      <c r="B3818" s="351"/>
      <c r="C3818" s="375"/>
      <c r="D3818" s="353"/>
      <c r="E3818" s="353"/>
      <c r="F3818" s="354"/>
      <c r="G3818" s="353"/>
      <c r="H3818" s="353"/>
      <c r="I3818" s="357"/>
      <c r="J3818" s="356"/>
      <c r="K3818" s="356"/>
      <c r="L3818" s="357"/>
      <c r="M3818" s="356"/>
      <c r="N3818" s="374"/>
      <c r="O3818" s="70"/>
      <c r="P3818" s="70"/>
      <c r="Q3818" s="135"/>
    </row>
    <row r="3819" spans="1:17" hidden="1" x14ac:dyDescent="0.2">
      <c r="A3819" s="366"/>
      <c r="B3819" s="351"/>
      <c r="C3819" s="375"/>
      <c r="D3819" s="353"/>
      <c r="E3819" s="353"/>
      <c r="F3819" s="354"/>
      <c r="G3819" s="353"/>
      <c r="H3819" s="353"/>
      <c r="I3819" s="357"/>
      <c r="J3819" s="356"/>
      <c r="K3819" s="356"/>
      <c r="L3819" s="357"/>
      <c r="M3819" s="356"/>
      <c r="N3819" s="374"/>
      <c r="O3819" s="70"/>
      <c r="P3819" s="70"/>
      <c r="Q3819" s="135"/>
    </row>
    <row r="3820" spans="1:17" hidden="1" x14ac:dyDescent="0.2">
      <c r="A3820" s="366"/>
      <c r="B3820" s="351"/>
      <c r="C3820" s="375"/>
      <c r="D3820" s="353"/>
      <c r="E3820" s="353"/>
      <c r="F3820" s="354"/>
      <c r="G3820" s="353"/>
      <c r="H3820" s="353"/>
      <c r="I3820" s="357"/>
      <c r="J3820" s="356"/>
      <c r="K3820" s="356"/>
      <c r="L3820" s="357"/>
      <c r="M3820" s="356"/>
      <c r="N3820" s="374"/>
      <c r="O3820" s="70"/>
      <c r="P3820" s="70"/>
      <c r="Q3820" s="135"/>
    </row>
    <row r="3821" spans="1:17" hidden="1" x14ac:dyDescent="0.2">
      <c r="A3821" s="366"/>
      <c r="B3821" s="351"/>
      <c r="C3821" s="375"/>
      <c r="D3821" s="353"/>
      <c r="E3821" s="353"/>
      <c r="F3821" s="354"/>
      <c r="G3821" s="353"/>
      <c r="H3821" s="353"/>
      <c r="I3821" s="357"/>
      <c r="J3821" s="356"/>
      <c r="K3821" s="356"/>
      <c r="L3821" s="357"/>
      <c r="M3821" s="356"/>
      <c r="N3821" s="374"/>
      <c r="O3821" s="70"/>
      <c r="P3821" s="70"/>
      <c r="Q3821" s="135"/>
    </row>
    <row r="3822" spans="1:17" hidden="1" x14ac:dyDescent="0.2">
      <c r="A3822" s="366"/>
      <c r="B3822" s="351"/>
      <c r="C3822" s="375"/>
      <c r="D3822" s="353"/>
      <c r="E3822" s="353"/>
      <c r="F3822" s="354"/>
      <c r="G3822" s="353"/>
      <c r="H3822" s="353"/>
      <c r="I3822" s="357"/>
      <c r="J3822" s="356"/>
      <c r="K3822" s="356"/>
      <c r="L3822" s="357"/>
      <c r="M3822" s="356"/>
      <c r="N3822" s="374"/>
      <c r="O3822" s="70"/>
      <c r="P3822" s="70"/>
      <c r="Q3822" s="135"/>
    </row>
    <row r="3823" spans="1:17" hidden="1" x14ac:dyDescent="0.2">
      <c r="A3823" s="366"/>
      <c r="B3823" s="351"/>
      <c r="C3823" s="375"/>
      <c r="D3823" s="353"/>
      <c r="E3823" s="353"/>
      <c r="F3823" s="354"/>
      <c r="G3823" s="353"/>
      <c r="H3823" s="353"/>
      <c r="I3823" s="357"/>
      <c r="J3823" s="356"/>
      <c r="K3823" s="356"/>
      <c r="L3823" s="357"/>
      <c r="M3823" s="356"/>
      <c r="N3823" s="374"/>
      <c r="O3823" s="70"/>
      <c r="P3823" s="70"/>
      <c r="Q3823" s="135"/>
    </row>
    <row r="3824" spans="1:17" hidden="1" x14ac:dyDescent="0.2">
      <c r="A3824" s="366"/>
      <c r="B3824" s="351"/>
      <c r="C3824" s="375"/>
      <c r="D3824" s="353"/>
      <c r="E3824" s="353"/>
      <c r="F3824" s="354"/>
      <c r="G3824" s="353"/>
      <c r="H3824" s="353"/>
      <c r="I3824" s="357"/>
      <c r="J3824" s="356"/>
      <c r="K3824" s="356"/>
      <c r="L3824" s="357"/>
      <c r="M3824" s="356"/>
      <c r="N3824" s="374"/>
      <c r="O3824" s="70"/>
      <c r="P3824" s="70"/>
      <c r="Q3824" s="135"/>
    </row>
    <row r="3825" spans="1:17" hidden="1" x14ac:dyDescent="0.2">
      <c r="A3825" s="366"/>
      <c r="B3825" s="351"/>
      <c r="C3825" s="375"/>
      <c r="D3825" s="353"/>
      <c r="E3825" s="353"/>
      <c r="F3825" s="354"/>
      <c r="G3825" s="353"/>
      <c r="H3825" s="353"/>
      <c r="I3825" s="357"/>
      <c r="J3825" s="356"/>
      <c r="K3825" s="356"/>
      <c r="L3825" s="357"/>
      <c r="M3825" s="356"/>
      <c r="N3825" s="374"/>
      <c r="O3825" s="70"/>
      <c r="P3825" s="70"/>
      <c r="Q3825" s="135"/>
    </row>
    <row r="3826" spans="1:17" hidden="1" x14ac:dyDescent="0.2">
      <c r="A3826" s="366"/>
      <c r="B3826" s="351"/>
      <c r="C3826" s="375"/>
      <c r="D3826" s="353"/>
      <c r="E3826" s="353"/>
      <c r="F3826" s="354"/>
      <c r="G3826" s="353"/>
      <c r="H3826" s="353"/>
      <c r="I3826" s="357"/>
      <c r="J3826" s="356"/>
      <c r="K3826" s="356"/>
      <c r="L3826" s="357"/>
      <c r="M3826" s="356"/>
      <c r="N3826" s="374"/>
      <c r="O3826" s="70"/>
      <c r="P3826" s="70"/>
      <c r="Q3826" s="135"/>
    </row>
    <row r="3827" spans="1:17" hidden="1" x14ac:dyDescent="0.2">
      <c r="A3827" s="366"/>
      <c r="B3827" s="351"/>
      <c r="C3827" s="375"/>
      <c r="D3827" s="353"/>
      <c r="E3827" s="353"/>
      <c r="F3827" s="354"/>
      <c r="G3827" s="353"/>
      <c r="H3827" s="353"/>
      <c r="I3827" s="357"/>
      <c r="J3827" s="356"/>
      <c r="K3827" s="356"/>
      <c r="L3827" s="357"/>
      <c r="M3827" s="356"/>
      <c r="N3827" s="374"/>
      <c r="O3827" s="70"/>
      <c r="P3827" s="70"/>
      <c r="Q3827" s="135"/>
    </row>
    <row r="3828" spans="1:17" hidden="1" x14ac:dyDescent="0.2">
      <c r="A3828" s="366"/>
      <c r="B3828" s="351"/>
      <c r="C3828" s="375"/>
      <c r="D3828" s="353"/>
      <c r="E3828" s="353"/>
      <c r="F3828" s="354"/>
      <c r="G3828" s="353"/>
      <c r="H3828" s="353"/>
      <c r="I3828" s="357"/>
      <c r="J3828" s="356"/>
      <c r="K3828" s="356"/>
      <c r="L3828" s="357"/>
      <c r="M3828" s="356"/>
      <c r="N3828" s="374"/>
      <c r="O3828" s="70"/>
      <c r="P3828" s="70"/>
      <c r="Q3828" s="135"/>
    </row>
    <row r="3829" spans="1:17" hidden="1" x14ac:dyDescent="0.2">
      <c r="A3829" s="366"/>
      <c r="B3829" s="351"/>
      <c r="C3829" s="375"/>
      <c r="D3829" s="353"/>
      <c r="E3829" s="353"/>
      <c r="F3829" s="354"/>
      <c r="G3829" s="353"/>
      <c r="H3829" s="353"/>
      <c r="I3829" s="357"/>
      <c r="J3829" s="356"/>
      <c r="K3829" s="356"/>
      <c r="L3829" s="357"/>
      <c r="M3829" s="356"/>
      <c r="N3829" s="374"/>
      <c r="O3829" s="70"/>
      <c r="P3829" s="70"/>
      <c r="Q3829" s="135"/>
    </row>
    <row r="3830" spans="1:17" hidden="1" x14ac:dyDescent="0.2">
      <c r="A3830" s="366"/>
      <c r="B3830" s="351"/>
      <c r="C3830" s="375"/>
      <c r="D3830" s="353"/>
      <c r="E3830" s="353"/>
      <c r="F3830" s="354"/>
      <c r="G3830" s="353"/>
      <c r="H3830" s="353"/>
      <c r="I3830" s="357"/>
      <c r="J3830" s="356"/>
      <c r="K3830" s="356"/>
      <c r="L3830" s="357"/>
      <c r="M3830" s="356"/>
      <c r="N3830" s="374"/>
      <c r="O3830" s="70"/>
      <c r="P3830" s="70"/>
      <c r="Q3830" s="135"/>
    </row>
    <row r="3831" spans="1:17" hidden="1" x14ac:dyDescent="0.2">
      <c r="A3831" s="366"/>
      <c r="B3831" s="351"/>
      <c r="C3831" s="375"/>
      <c r="D3831" s="353"/>
      <c r="E3831" s="353"/>
      <c r="F3831" s="354"/>
      <c r="G3831" s="353"/>
      <c r="H3831" s="353"/>
      <c r="I3831" s="357"/>
      <c r="J3831" s="356"/>
      <c r="K3831" s="356"/>
      <c r="L3831" s="357"/>
      <c r="M3831" s="356"/>
      <c r="N3831" s="374"/>
      <c r="O3831" s="70"/>
      <c r="P3831" s="70"/>
      <c r="Q3831" s="135"/>
    </row>
    <row r="3832" spans="1:17" hidden="1" x14ac:dyDescent="0.2">
      <c r="A3832" s="366"/>
      <c r="B3832" s="351"/>
      <c r="C3832" s="375"/>
      <c r="D3832" s="353"/>
      <c r="E3832" s="353"/>
      <c r="F3832" s="354"/>
      <c r="G3832" s="353"/>
      <c r="H3832" s="353"/>
      <c r="I3832" s="357"/>
      <c r="J3832" s="356"/>
      <c r="K3832" s="356"/>
      <c r="L3832" s="357"/>
      <c r="M3832" s="356"/>
      <c r="N3832" s="374"/>
      <c r="O3832" s="70"/>
      <c r="P3832" s="70"/>
      <c r="Q3832" s="135"/>
    </row>
    <row r="3833" spans="1:17" hidden="1" x14ac:dyDescent="0.2">
      <c r="A3833" s="366"/>
      <c r="B3833" s="351"/>
      <c r="C3833" s="375"/>
      <c r="D3833" s="353"/>
      <c r="E3833" s="353"/>
      <c r="F3833" s="354"/>
      <c r="G3833" s="353"/>
      <c r="H3833" s="353"/>
      <c r="I3833" s="357"/>
      <c r="J3833" s="356"/>
      <c r="K3833" s="356"/>
      <c r="L3833" s="357"/>
      <c r="M3833" s="356"/>
      <c r="N3833" s="374"/>
      <c r="O3833" s="70"/>
      <c r="P3833" s="70"/>
      <c r="Q3833" s="135"/>
    </row>
    <row r="3834" spans="1:17" hidden="1" x14ac:dyDescent="0.2">
      <c r="A3834" s="366"/>
      <c r="B3834" s="351"/>
      <c r="C3834" s="375"/>
      <c r="D3834" s="353"/>
      <c r="E3834" s="353"/>
      <c r="F3834" s="354"/>
      <c r="G3834" s="353"/>
      <c r="H3834" s="353"/>
      <c r="I3834" s="357"/>
      <c r="J3834" s="356"/>
      <c r="K3834" s="356"/>
      <c r="L3834" s="357"/>
      <c r="M3834" s="356"/>
      <c r="N3834" s="374"/>
      <c r="O3834" s="70"/>
      <c r="P3834" s="70"/>
      <c r="Q3834" s="135"/>
    </row>
    <row r="3835" spans="1:17" hidden="1" x14ac:dyDescent="0.2">
      <c r="A3835" s="366"/>
      <c r="B3835" s="351"/>
      <c r="C3835" s="375"/>
      <c r="D3835" s="353"/>
      <c r="E3835" s="353"/>
      <c r="F3835" s="354"/>
      <c r="G3835" s="353"/>
      <c r="H3835" s="353"/>
      <c r="I3835" s="357"/>
      <c r="J3835" s="356"/>
      <c r="K3835" s="356"/>
      <c r="L3835" s="357"/>
      <c r="M3835" s="356"/>
      <c r="N3835" s="374"/>
      <c r="O3835" s="70"/>
      <c r="P3835" s="70"/>
      <c r="Q3835" s="135"/>
    </row>
    <row r="3836" spans="1:17" hidden="1" x14ac:dyDescent="0.2">
      <c r="A3836" s="366"/>
      <c r="B3836" s="351"/>
      <c r="C3836" s="375"/>
      <c r="D3836" s="353"/>
      <c r="E3836" s="353"/>
      <c r="F3836" s="354"/>
      <c r="G3836" s="353"/>
      <c r="H3836" s="353"/>
      <c r="I3836" s="357"/>
      <c r="J3836" s="356"/>
      <c r="K3836" s="356"/>
      <c r="L3836" s="357"/>
      <c r="M3836" s="356"/>
      <c r="N3836" s="374"/>
      <c r="O3836" s="70"/>
      <c r="P3836" s="70"/>
      <c r="Q3836" s="135"/>
    </row>
    <row r="3837" spans="1:17" hidden="1" x14ac:dyDescent="0.2">
      <c r="A3837" s="366"/>
      <c r="B3837" s="351"/>
      <c r="C3837" s="375"/>
      <c r="D3837" s="353"/>
      <c r="E3837" s="353"/>
      <c r="F3837" s="354"/>
      <c r="G3837" s="353"/>
      <c r="H3837" s="353"/>
      <c r="I3837" s="357"/>
      <c r="J3837" s="356"/>
      <c r="K3837" s="356"/>
      <c r="L3837" s="357"/>
      <c r="M3837" s="356"/>
      <c r="N3837" s="374"/>
      <c r="O3837" s="70"/>
      <c r="P3837" s="70"/>
      <c r="Q3837" s="135"/>
    </row>
    <row r="3838" spans="1:17" hidden="1" x14ac:dyDescent="0.2">
      <c r="A3838" s="366"/>
      <c r="B3838" s="351"/>
      <c r="C3838" s="375"/>
      <c r="D3838" s="353"/>
      <c r="E3838" s="353"/>
      <c r="F3838" s="354"/>
      <c r="G3838" s="353"/>
      <c r="H3838" s="353"/>
      <c r="I3838" s="357"/>
      <c r="J3838" s="356"/>
      <c r="K3838" s="356"/>
      <c r="L3838" s="357"/>
      <c r="M3838" s="356"/>
      <c r="N3838" s="374"/>
      <c r="O3838" s="70"/>
      <c r="P3838" s="70"/>
      <c r="Q3838" s="135"/>
    </row>
    <row r="3839" spans="1:17" hidden="1" x14ac:dyDescent="0.2">
      <c r="A3839" s="366"/>
      <c r="B3839" s="351"/>
      <c r="C3839" s="375"/>
      <c r="D3839" s="353"/>
      <c r="E3839" s="353"/>
      <c r="F3839" s="354"/>
      <c r="G3839" s="353"/>
      <c r="H3839" s="353"/>
      <c r="I3839" s="357"/>
      <c r="J3839" s="356"/>
      <c r="K3839" s="356"/>
      <c r="L3839" s="357"/>
      <c r="M3839" s="356"/>
      <c r="N3839" s="374"/>
      <c r="O3839" s="70"/>
      <c r="P3839" s="70"/>
      <c r="Q3839" s="135"/>
    </row>
    <row r="3840" spans="1:17" hidden="1" x14ac:dyDescent="0.2">
      <c r="A3840" s="366"/>
      <c r="B3840" s="351"/>
      <c r="C3840" s="375"/>
      <c r="D3840" s="353"/>
      <c r="E3840" s="353"/>
      <c r="F3840" s="354"/>
      <c r="G3840" s="353"/>
      <c r="H3840" s="353"/>
      <c r="I3840" s="357"/>
      <c r="J3840" s="356"/>
      <c r="K3840" s="356"/>
      <c r="L3840" s="357"/>
      <c r="M3840" s="356"/>
      <c r="N3840" s="374"/>
      <c r="O3840" s="70"/>
      <c r="P3840" s="70"/>
      <c r="Q3840" s="135"/>
    </row>
    <row r="3841" spans="1:17" hidden="1" x14ac:dyDescent="0.2">
      <c r="A3841" s="366"/>
      <c r="B3841" s="351"/>
      <c r="C3841" s="375"/>
      <c r="D3841" s="353"/>
      <c r="E3841" s="353"/>
      <c r="F3841" s="354"/>
      <c r="G3841" s="353"/>
      <c r="H3841" s="353"/>
      <c r="I3841" s="357"/>
      <c r="J3841" s="356"/>
      <c r="K3841" s="356"/>
      <c r="L3841" s="357"/>
      <c r="M3841" s="356"/>
      <c r="N3841" s="374"/>
      <c r="O3841" s="70"/>
      <c r="P3841" s="70"/>
      <c r="Q3841" s="135"/>
    </row>
    <row r="3842" spans="1:17" hidden="1" x14ac:dyDescent="0.2">
      <c r="A3842" s="366"/>
      <c r="B3842" s="351"/>
      <c r="C3842" s="375"/>
      <c r="D3842" s="353"/>
      <c r="E3842" s="353"/>
      <c r="F3842" s="354"/>
      <c r="G3842" s="353"/>
      <c r="H3842" s="353"/>
      <c r="I3842" s="357"/>
      <c r="J3842" s="356"/>
      <c r="K3842" s="356"/>
      <c r="L3842" s="357"/>
      <c r="M3842" s="356"/>
      <c r="N3842" s="374"/>
      <c r="O3842" s="70"/>
      <c r="P3842" s="70"/>
      <c r="Q3842" s="135"/>
    </row>
    <row r="3843" spans="1:17" hidden="1" x14ac:dyDescent="0.2">
      <c r="A3843" s="366"/>
      <c r="B3843" s="351"/>
      <c r="C3843" s="375"/>
      <c r="D3843" s="353"/>
      <c r="E3843" s="353"/>
      <c r="F3843" s="354"/>
      <c r="G3843" s="353"/>
      <c r="H3843" s="353"/>
      <c r="I3843" s="357"/>
      <c r="J3843" s="356"/>
      <c r="K3843" s="356"/>
      <c r="L3843" s="357"/>
      <c r="M3843" s="356"/>
      <c r="N3843" s="374"/>
      <c r="O3843" s="70"/>
      <c r="P3843" s="70"/>
      <c r="Q3843" s="135"/>
    </row>
    <row r="3844" spans="1:17" hidden="1" x14ac:dyDescent="0.2">
      <c r="A3844" s="366"/>
      <c r="B3844" s="351"/>
      <c r="C3844" s="375"/>
      <c r="D3844" s="353"/>
      <c r="E3844" s="353"/>
      <c r="F3844" s="354"/>
      <c r="G3844" s="353"/>
      <c r="H3844" s="353"/>
      <c r="I3844" s="357"/>
      <c r="J3844" s="356"/>
      <c r="K3844" s="356"/>
      <c r="L3844" s="357"/>
      <c r="M3844" s="356"/>
      <c r="N3844" s="374"/>
      <c r="O3844" s="70"/>
      <c r="P3844" s="70"/>
      <c r="Q3844" s="135"/>
    </row>
    <row r="3845" spans="1:17" hidden="1" x14ac:dyDescent="0.2">
      <c r="A3845" s="366"/>
      <c r="B3845" s="351"/>
      <c r="C3845" s="375"/>
      <c r="D3845" s="353"/>
      <c r="E3845" s="353"/>
      <c r="F3845" s="354"/>
      <c r="G3845" s="353"/>
      <c r="H3845" s="353"/>
      <c r="I3845" s="357"/>
      <c r="J3845" s="356"/>
      <c r="K3845" s="356"/>
      <c r="L3845" s="357"/>
      <c r="M3845" s="356"/>
      <c r="N3845" s="374"/>
      <c r="O3845" s="70"/>
      <c r="P3845" s="70"/>
      <c r="Q3845" s="135"/>
    </row>
    <row r="3846" spans="1:17" hidden="1" x14ac:dyDescent="0.2">
      <c r="A3846" s="366"/>
      <c r="B3846" s="351"/>
      <c r="C3846" s="375"/>
      <c r="D3846" s="353"/>
      <c r="E3846" s="353"/>
      <c r="F3846" s="354"/>
      <c r="G3846" s="353"/>
      <c r="H3846" s="353"/>
      <c r="I3846" s="357"/>
      <c r="J3846" s="356"/>
      <c r="K3846" s="356"/>
      <c r="L3846" s="357"/>
      <c r="M3846" s="356"/>
      <c r="N3846" s="374"/>
      <c r="O3846" s="70"/>
      <c r="P3846" s="70"/>
      <c r="Q3846" s="135"/>
    </row>
    <row r="3847" spans="1:17" hidden="1" x14ac:dyDescent="0.2">
      <c r="A3847" s="366"/>
      <c r="B3847" s="351"/>
      <c r="C3847" s="375"/>
      <c r="D3847" s="353"/>
      <c r="E3847" s="353"/>
      <c r="F3847" s="354"/>
      <c r="G3847" s="353"/>
      <c r="H3847" s="353"/>
      <c r="I3847" s="357"/>
      <c r="J3847" s="356"/>
      <c r="K3847" s="356"/>
      <c r="L3847" s="357"/>
      <c r="M3847" s="356"/>
      <c r="N3847" s="374"/>
      <c r="O3847" s="70"/>
      <c r="P3847" s="70"/>
      <c r="Q3847" s="135"/>
    </row>
    <row r="3848" spans="1:17" hidden="1" x14ac:dyDescent="0.2">
      <c r="A3848" s="366"/>
      <c r="B3848" s="351"/>
      <c r="C3848" s="375"/>
      <c r="D3848" s="353"/>
      <c r="E3848" s="353"/>
      <c r="F3848" s="354"/>
      <c r="G3848" s="353"/>
      <c r="H3848" s="353"/>
      <c r="I3848" s="357"/>
      <c r="J3848" s="356"/>
      <c r="K3848" s="356"/>
      <c r="L3848" s="357"/>
      <c r="M3848" s="356"/>
      <c r="N3848" s="374"/>
      <c r="O3848" s="70"/>
      <c r="P3848" s="70"/>
      <c r="Q3848" s="135"/>
    </row>
    <row r="3849" spans="1:17" hidden="1" x14ac:dyDescent="0.2">
      <c r="A3849" s="366"/>
      <c r="B3849" s="351"/>
      <c r="C3849" s="375"/>
      <c r="D3849" s="353"/>
      <c r="E3849" s="353"/>
      <c r="F3849" s="354"/>
      <c r="G3849" s="353"/>
      <c r="H3849" s="353"/>
      <c r="I3849" s="357"/>
      <c r="J3849" s="356"/>
      <c r="K3849" s="356"/>
      <c r="L3849" s="357"/>
      <c r="M3849" s="356"/>
      <c r="N3849" s="374"/>
      <c r="O3849" s="70"/>
      <c r="P3849" s="70"/>
      <c r="Q3849" s="135"/>
    </row>
    <row r="3850" spans="1:17" hidden="1" x14ac:dyDescent="0.2">
      <c r="A3850" s="366"/>
      <c r="B3850" s="351"/>
      <c r="C3850" s="375"/>
      <c r="D3850" s="353"/>
      <c r="E3850" s="353"/>
      <c r="F3850" s="354"/>
      <c r="G3850" s="353"/>
      <c r="H3850" s="353"/>
      <c r="I3850" s="357"/>
      <c r="J3850" s="356"/>
      <c r="K3850" s="356"/>
      <c r="L3850" s="357"/>
      <c r="M3850" s="356"/>
      <c r="N3850" s="374"/>
      <c r="O3850" s="70"/>
      <c r="P3850" s="70"/>
      <c r="Q3850" s="135"/>
    </row>
    <row r="3851" spans="1:17" hidden="1" x14ac:dyDescent="0.2">
      <c r="A3851" s="366"/>
      <c r="B3851" s="351"/>
      <c r="C3851" s="375"/>
      <c r="D3851" s="353"/>
      <c r="E3851" s="353"/>
      <c r="F3851" s="354"/>
      <c r="G3851" s="353"/>
      <c r="H3851" s="353"/>
      <c r="I3851" s="357"/>
      <c r="J3851" s="356"/>
      <c r="K3851" s="356"/>
      <c r="L3851" s="357"/>
      <c r="M3851" s="356"/>
      <c r="N3851" s="374"/>
      <c r="O3851" s="70"/>
      <c r="P3851" s="70"/>
      <c r="Q3851" s="135"/>
    </row>
    <row r="3852" spans="1:17" hidden="1" x14ac:dyDescent="0.2">
      <c r="A3852" s="366"/>
      <c r="B3852" s="351"/>
      <c r="C3852" s="375"/>
      <c r="D3852" s="353"/>
      <c r="E3852" s="353"/>
      <c r="F3852" s="354"/>
      <c r="G3852" s="353"/>
      <c r="H3852" s="353"/>
      <c r="I3852" s="357"/>
      <c r="J3852" s="356"/>
      <c r="K3852" s="356"/>
      <c r="L3852" s="357"/>
      <c r="M3852" s="356"/>
      <c r="N3852" s="374"/>
      <c r="O3852" s="70"/>
      <c r="P3852" s="70"/>
      <c r="Q3852" s="135"/>
    </row>
    <row r="3853" spans="1:17" hidden="1" x14ac:dyDescent="0.2">
      <c r="A3853" s="366"/>
      <c r="B3853" s="351"/>
      <c r="C3853" s="375"/>
      <c r="D3853" s="353"/>
      <c r="E3853" s="353"/>
      <c r="F3853" s="354"/>
      <c r="G3853" s="353"/>
      <c r="H3853" s="353"/>
      <c r="I3853" s="357"/>
      <c r="J3853" s="356"/>
      <c r="K3853" s="356"/>
      <c r="L3853" s="357"/>
      <c r="M3853" s="356"/>
      <c r="N3853" s="374"/>
      <c r="O3853" s="70"/>
      <c r="P3853" s="70"/>
      <c r="Q3853" s="135"/>
    </row>
    <row r="3854" spans="1:17" hidden="1" x14ac:dyDescent="0.2">
      <c r="A3854" s="366"/>
      <c r="B3854" s="351"/>
      <c r="C3854" s="375"/>
      <c r="D3854" s="353"/>
      <c r="E3854" s="353"/>
      <c r="F3854" s="354"/>
      <c r="G3854" s="353"/>
      <c r="H3854" s="353"/>
      <c r="I3854" s="357"/>
      <c r="J3854" s="356"/>
      <c r="K3854" s="356"/>
      <c r="L3854" s="357"/>
      <c r="M3854" s="356"/>
      <c r="N3854" s="374"/>
      <c r="O3854" s="70"/>
      <c r="P3854" s="70"/>
      <c r="Q3854" s="135"/>
    </row>
    <row r="3855" spans="1:17" hidden="1" x14ac:dyDescent="0.2">
      <c r="A3855" s="366"/>
      <c r="B3855" s="351"/>
      <c r="C3855" s="375"/>
      <c r="D3855" s="353"/>
      <c r="E3855" s="353"/>
      <c r="F3855" s="354"/>
      <c r="G3855" s="353"/>
      <c r="H3855" s="353"/>
      <c r="I3855" s="357"/>
      <c r="J3855" s="356"/>
      <c r="K3855" s="356"/>
      <c r="L3855" s="357"/>
      <c r="M3855" s="356"/>
      <c r="N3855" s="374"/>
      <c r="O3855" s="70"/>
      <c r="P3855" s="70"/>
      <c r="Q3855" s="135"/>
    </row>
    <row r="3856" spans="1:17" hidden="1" x14ac:dyDescent="0.2">
      <c r="A3856" s="366"/>
      <c r="B3856" s="351"/>
      <c r="C3856" s="375"/>
      <c r="D3856" s="353"/>
      <c r="E3856" s="353"/>
      <c r="F3856" s="354"/>
      <c r="G3856" s="353"/>
      <c r="H3856" s="353"/>
      <c r="I3856" s="357"/>
      <c r="J3856" s="356"/>
      <c r="K3856" s="356"/>
      <c r="L3856" s="357"/>
      <c r="M3856" s="356"/>
      <c r="N3856" s="374"/>
      <c r="O3856" s="70"/>
      <c r="P3856" s="70"/>
      <c r="Q3856" s="135"/>
    </row>
    <row r="3857" spans="1:17" hidden="1" x14ac:dyDescent="0.2">
      <c r="A3857" s="366"/>
      <c r="B3857" s="351"/>
      <c r="C3857" s="375"/>
      <c r="D3857" s="353"/>
      <c r="E3857" s="353"/>
      <c r="F3857" s="354"/>
      <c r="G3857" s="353"/>
      <c r="H3857" s="353"/>
      <c r="I3857" s="357"/>
      <c r="J3857" s="356"/>
      <c r="K3857" s="356"/>
      <c r="L3857" s="357"/>
      <c r="M3857" s="356"/>
      <c r="N3857" s="374"/>
      <c r="O3857" s="70"/>
      <c r="P3857" s="70"/>
      <c r="Q3857" s="135"/>
    </row>
    <row r="3858" spans="1:17" hidden="1" x14ac:dyDescent="0.2">
      <c r="A3858" s="366"/>
      <c r="B3858" s="351"/>
      <c r="C3858" s="375"/>
      <c r="D3858" s="353"/>
      <c r="E3858" s="353"/>
      <c r="F3858" s="354"/>
      <c r="G3858" s="353"/>
      <c r="H3858" s="353"/>
      <c r="I3858" s="357"/>
      <c r="J3858" s="356"/>
      <c r="K3858" s="356"/>
      <c r="L3858" s="357"/>
      <c r="M3858" s="356"/>
      <c r="N3858" s="374"/>
      <c r="O3858" s="70"/>
      <c r="P3858" s="70"/>
      <c r="Q3858" s="135"/>
    </row>
    <row r="3859" spans="1:17" hidden="1" x14ac:dyDescent="0.2">
      <c r="A3859" s="366"/>
      <c r="B3859" s="351"/>
      <c r="C3859" s="375"/>
      <c r="D3859" s="353"/>
      <c r="E3859" s="353"/>
      <c r="F3859" s="354"/>
      <c r="G3859" s="353"/>
      <c r="H3859" s="353"/>
      <c r="I3859" s="357"/>
      <c r="J3859" s="356"/>
      <c r="K3859" s="356"/>
      <c r="L3859" s="357"/>
      <c r="M3859" s="356"/>
      <c r="N3859" s="374"/>
      <c r="O3859" s="70"/>
      <c r="P3859" s="70"/>
      <c r="Q3859" s="135"/>
    </row>
    <row r="3860" spans="1:17" hidden="1" x14ac:dyDescent="0.2">
      <c r="A3860" s="366"/>
      <c r="B3860" s="351"/>
      <c r="C3860" s="375"/>
      <c r="D3860" s="353"/>
      <c r="E3860" s="353"/>
      <c r="F3860" s="354"/>
      <c r="G3860" s="353"/>
      <c r="H3860" s="353"/>
      <c r="I3860" s="357"/>
      <c r="J3860" s="356"/>
      <c r="K3860" s="356"/>
      <c r="L3860" s="357"/>
      <c r="M3860" s="356"/>
      <c r="N3860" s="374"/>
      <c r="O3860" s="70"/>
      <c r="P3860" s="70"/>
      <c r="Q3860" s="135"/>
    </row>
    <row r="3861" spans="1:17" hidden="1" x14ac:dyDescent="0.2">
      <c r="A3861" s="366"/>
      <c r="B3861" s="351"/>
      <c r="C3861" s="375"/>
      <c r="D3861" s="353"/>
      <c r="E3861" s="353"/>
      <c r="F3861" s="354"/>
      <c r="G3861" s="353"/>
      <c r="H3861" s="353"/>
      <c r="I3861" s="357"/>
      <c r="J3861" s="356"/>
      <c r="K3861" s="356"/>
      <c r="L3861" s="357"/>
      <c r="M3861" s="356"/>
      <c r="N3861" s="374"/>
      <c r="O3861" s="70"/>
      <c r="P3861" s="70"/>
      <c r="Q3861" s="135"/>
    </row>
    <row r="3862" spans="1:17" hidden="1" x14ac:dyDescent="0.2">
      <c r="A3862" s="366"/>
      <c r="B3862" s="351"/>
      <c r="C3862" s="375"/>
      <c r="D3862" s="353"/>
      <c r="E3862" s="353"/>
      <c r="F3862" s="354"/>
      <c r="G3862" s="353"/>
      <c r="H3862" s="353"/>
      <c r="I3862" s="357"/>
      <c r="J3862" s="356"/>
      <c r="K3862" s="356"/>
      <c r="L3862" s="357"/>
      <c r="M3862" s="356"/>
      <c r="N3862" s="374"/>
      <c r="O3862" s="70"/>
      <c r="P3862" s="70"/>
      <c r="Q3862" s="135"/>
    </row>
    <row r="3863" spans="1:17" hidden="1" x14ac:dyDescent="0.2">
      <c r="A3863" s="366"/>
      <c r="B3863" s="351"/>
      <c r="C3863" s="375"/>
      <c r="D3863" s="353"/>
      <c r="E3863" s="353"/>
      <c r="F3863" s="354"/>
      <c r="G3863" s="353"/>
      <c r="H3863" s="353"/>
      <c r="I3863" s="357"/>
      <c r="J3863" s="356"/>
      <c r="K3863" s="356"/>
      <c r="L3863" s="357"/>
      <c r="M3863" s="356"/>
      <c r="N3863" s="374"/>
      <c r="O3863" s="70"/>
      <c r="P3863" s="70"/>
      <c r="Q3863" s="135"/>
    </row>
    <row r="3864" spans="1:17" hidden="1" x14ac:dyDescent="0.2">
      <c r="A3864" s="366"/>
      <c r="B3864" s="351"/>
      <c r="C3864" s="375"/>
      <c r="D3864" s="353"/>
      <c r="E3864" s="353"/>
      <c r="F3864" s="354"/>
      <c r="G3864" s="353"/>
      <c r="H3864" s="353"/>
      <c r="I3864" s="357"/>
      <c r="J3864" s="356"/>
      <c r="K3864" s="356"/>
      <c r="L3864" s="357"/>
      <c r="M3864" s="356"/>
      <c r="N3864" s="374"/>
      <c r="O3864" s="70"/>
      <c r="P3864" s="70"/>
      <c r="Q3864" s="135"/>
    </row>
    <row r="3865" spans="1:17" hidden="1" x14ac:dyDescent="0.2">
      <c r="A3865" s="366"/>
      <c r="B3865" s="351"/>
      <c r="C3865" s="375"/>
      <c r="D3865" s="353"/>
      <c r="E3865" s="353"/>
      <c r="F3865" s="354"/>
      <c r="G3865" s="353"/>
      <c r="H3865" s="353"/>
      <c r="I3865" s="357"/>
      <c r="J3865" s="356"/>
      <c r="K3865" s="356"/>
      <c r="L3865" s="357"/>
      <c r="M3865" s="356"/>
      <c r="N3865" s="374"/>
      <c r="O3865" s="70"/>
      <c r="P3865" s="70"/>
      <c r="Q3865" s="135"/>
    </row>
    <row r="3866" spans="1:17" hidden="1" x14ac:dyDescent="0.2">
      <c r="A3866" s="366"/>
      <c r="B3866" s="351"/>
      <c r="C3866" s="375"/>
      <c r="D3866" s="353"/>
      <c r="E3866" s="353"/>
      <c r="F3866" s="354"/>
      <c r="G3866" s="353"/>
      <c r="H3866" s="353"/>
      <c r="I3866" s="357"/>
      <c r="J3866" s="356"/>
      <c r="K3866" s="356"/>
      <c r="L3866" s="357"/>
      <c r="M3866" s="356"/>
      <c r="N3866" s="374"/>
      <c r="O3866" s="70"/>
      <c r="P3866" s="70"/>
      <c r="Q3866" s="135"/>
    </row>
    <row r="3867" spans="1:17" hidden="1" x14ac:dyDescent="0.2">
      <c r="A3867" s="366"/>
      <c r="B3867" s="351"/>
      <c r="C3867" s="375"/>
      <c r="D3867" s="353"/>
      <c r="E3867" s="353"/>
      <c r="F3867" s="354"/>
      <c r="G3867" s="353"/>
      <c r="H3867" s="353"/>
      <c r="I3867" s="357"/>
      <c r="J3867" s="356"/>
      <c r="K3867" s="356"/>
      <c r="L3867" s="357"/>
      <c r="M3867" s="356"/>
      <c r="N3867" s="374"/>
      <c r="O3867" s="70"/>
      <c r="P3867" s="70"/>
      <c r="Q3867" s="135"/>
    </row>
    <row r="3868" spans="1:17" hidden="1" x14ac:dyDescent="0.2">
      <c r="A3868" s="366"/>
      <c r="B3868" s="351"/>
      <c r="C3868" s="375"/>
      <c r="D3868" s="353"/>
      <c r="E3868" s="353"/>
      <c r="F3868" s="354"/>
      <c r="G3868" s="353"/>
      <c r="H3868" s="353"/>
      <c r="I3868" s="357"/>
      <c r="J3868" s="356"/>
      <c r="K3868" s="356"/>
      <c r="L3868" s="357"/>
      <c r="M3868" s="356"/>
      <c r="N3868" s="374"/>
      <c r="O3868" s="70"/>
      <c r="P3868" s="70"/>
      <c r="Q3868" s="135"/>
    </row>
    <row r="3869" spans="1:17" hidden="1" x14ac:dyDescent="0.2">
      <c r="A3869" s="366"/>
      <c r="B3869" s="351"/>
      <c r="C3869" s="375"/>
      <c r="D3869" s="353"/>
      <c r="E3869" s="353"/>
      <c r="F3869" s="354"/>
      <c r="G3869" s="353"/>
      <c r="H3869" s="353"/>
      <c r="I3869" s="357"/>
      <c r="J3869" s="356"/>
      <c r="K3869" s="356"/>
      <c r="L3869" s="357"/>
      <c r="M3869" s="356"/>
      <c r="N3869" s="374"/>
      <c r="O3869" s="70"/>
      <c r="P3869" s="70"/>
      <c r="Q3869" s="135"/>
    </row>
    <row r="3870" spans="1:17" hidden="1" x14ac:dyDescent="0.2">
      <c r="A3870" s="366"/>
      <c r="B3870" s="351"/>
      <c r="C3870" s="375"/>
      <c r="D3870" s="353"/>
      <c r="E3870" s="353"/>
      <c r="F3870" s="354"/>
      <c r="G3870" s="353"/>
      <c r="H3870" s="353"/>
      <c r="I3870" s="357"/>
      <c r="J3870" s="356"/>
      <c r="K3870" s="356"/>
      <c r="L3870" s="357"/>
      <c r="M3870" s="356"/>
      <c r="N3870" s="374"/>
      <c r="O3870" s="70"/>
      <c r="P3870" s="70"/>
      <c r="Q3870" s="135"/>
    </row>
    <row r="3871" spans="1:17" hidden="1" x14ac:dyDescent="0.2">
      <c r="A3871" s="366"/>
      <c r="B3871" s="351"/>
      <c r="C3871" s="375"/>
      <c r="D3871" s="353"/>
      <c r="E3871" s="353"/>
      <c r="F3871" s="354"/>
      <c r="G3871" s="353"/>
      <c r="H3871" s="353"/>
      <c r="I3871" s="357"/>
      <c r="J3871" s="356"/>
      <c r="K3871" s="356"/>
      <c r="L3871" s="357"/>
      <c r="M3871" s="356"/>
      <c r="N3871" s="374"/>
      <c r="O3871" s="70"/>
      <c r="P3871" s="70"/>
      <c r="Q3871" s="135"/>
    </row>
    <row r="3872" spans="1:17" hidden="1" x14ac:dyDescent="0.2">
      <c r="A3872" s="366"/>
      <c r="B3872" s="351"/>
      <c r="C3872" s="375"/>
      <c r="D3872" s="353"/>
      <c r="E3872" s="353"/>
      <c r="F3872" s="354"/>
      <c r="G3872" s="353"/>
      <c r="H3872" s="353"/>
      <c r="I3872" s="357"/>
      <c r="J3872" s="356"/>
      <c r="K3872" s="356"/>
      <c r="L3872" s="357"/>
      <c r="M3872" s="356"/>
      <c r="N3872" s="374"/>
      <c r="O3872" s="70"/>
      <c r="P3872" s="70"/>
      <c r="Q3872" s="135"/>
    </row>
    <row r="3873" spans="1:17" hidden="1" x14ac:dyDescent="0.2">
      <c r="A3873" s="366"/>
      <c r="B3873" s="351"/>
      <c r="C3873" s="375"/>
      <c r="D3873" s="353"/>
      <c r="E3873" s="353"/>
      <c r="F3873" s="354"/>
      <c r="G3873" s="353"/>
      <c r="H3873" s="353"/>
      <c r="I3873" s="357"/>
      <c r="J3873" s="356"/>
      <c r="K3873" s="356"/>
      <c r="L3873" s="357"/>
      <c r="M3873" s="356"/>
      <c r="N3873" s="374"/>
      <c r="O3873" s="70"/>
      <c r="P3873" s="70"/>
      <c r="Q3873" s="135"/>
    </row>
    <row r="3874" spans="1:17" hidden="1" x14ac:dyDescent="0.2">
      <c r="A3874" s="366"/>
      <c r="B3874" s="351"/>
      <c r="C3874" s="375"/>
      <c r="D3874" s="353"/>
      <c r="E3874" s="353"/>
      <c r="F3874" s="354"/>
      <c r="G3874" s="353"/>
      <c r="H3874" s="353"/>
      <c r="I3874" s="357"/>
      <c r="J3874" s="356"/>
      <c r="K3874" s="356"/>
      <c r="L3874" s="357"/>
      <c r="M3874" s="356"/>
      <c r="N3874" s="374"/>
      <c r="O3874" s="70"/>
      <c r="P3874" s="70"/>
      <c r="Q3874" s="135"/>
    </row>
    <row r="3875" spans="1:17" hidden="1" x14ac:dyDescent="0.2">
      <c r="A3875" s="366"/>
      <c r="B3875" s="351"/>
      <c r="C3875" s="375"/>
      <c r="D3875" s="353"/>
      <c r="E3875" s="353"/>
      <c r="F3875" s="354"/>
      <c r="G3875" s="353"/>
      <c r="H3875" s="353"/>
      <c r="I3875" s="357"/>
      <c r="J3875" s="356"/>
      <c r="K3875" s="356"/>
      <c r="L3875" s="357"/>
      <c r="M3875" s="356"/>
      <c r="N3875" s="374"/>
      <c r="O3875" s="70"/>
      <c r="P3875" s="70"/>
      <c r="Q3875" s="135"/>
    </row>
    <row r="3876" spans="1:17" hidden="1" x14ac:dyDescent="0.2">
      <c r="A3876" s="366"/>
      <c r="B3876" s="351"/>
      <c r="C3876" s="375"/>
      <c r="D3876" s="353"/>
      <c r="E3876" s="353"/>
      <c r="F3876" s="354"/>
      <c r="G3876" s="353"/>
      <c r="H3876" s="353"/>
      <c r="I3876" s="357"/>
      <c r="J3876" s="356"/>
      <c r="K3876" s="356"/>
      <c r="L3876" s="357"/>
      <c r="M3876" s="356"/>
      <c r="N3876" s="374"/>
      <c r="O3876" s="70"/>
      <c r="P3876" s="70"/>
      <c r="Q3876" s="135"/>
    </row>
    <row r="3877" spans="1:17" hidden="1" x14ac:dyDescent="0.2">
      <c r="A3877" s="366"/>
      <c r="B3877" s="351"/>
      <c r="C3877" s="375"/>
      <c r="D3877" s="353"/>
      <c r="E3877" s="353"/>
      <c r="F3877" s="354"/>
      <c r="G3877" s="353"/>
      <c r="H3877" s="353"/>
      <c r="I3877" s="357"/>
      <c r="J3877" s="356"/>
      <c r="K3877" s="356"/>
      <c r="L3877" s="357"/>
      <c r="M3877" s="356"/>
      <c r="N3877" s="374"/>
      <c r="O3877" s="70"/>
      <c r="P3877" s="70"/>
      <c r="Q3877" s="135"/>
    </row>
    <row r="3878" spans="1:17" hidden="1" x14ac:dyDescent="0.2">
      <c r="A3878" s="366"/>
      <c r="B3878" s="351"/>
      <c r="C3878" s="375"/>
      <c r="D3878" s="353"/>
      <c r="E3878" s="353"/>
      <c r="F3878" s="354"/>
      <c r="G3878" s="353"/>
      <c r="H3878" s="353"/>
      <c r="I3878" s="357"/>
      <c r="J3878" s="356"/>
      <c r="K3878" s="356"/>
      <c r="L3878" s="357"/>
      <c r="M3878" s="356"/>
      <c r="N3878" s="374"/>
      <c r="O3878" s="70"/>
      <c r="P3878" s="70"/>
      <c r="Q3878" s="135"/>
    </row>
    <row r="3879" spans="1:17" hidden="1" x14ac:dyDescent="0.2">
      <c r="A3879" s="366"/>
      <c r="B3879" s="351"/>
      <c r="C3879" s="375"/>
      <c r="D3879" s="353"/>
      <c r="E3879" s="353"/>
      <c r="F3879" s="354"/>
      <c r="G3879" s="353"/>
      <c r="H3879" s="353"/>
      <c r="I3879" s="357"/>
      <c r="J3879" s="356"/>
      <c r="K3879" s="356"/>
      <c r="L3879" s="357"/>
      <c r="M3879" s="356"/>
      <c r="N3879" s="374"/>
      <c r="O3879" s="70"/>
      <c r="P3879" s="70"/>
      <c r="Q3879" s="135"/>
    </row>
    <row r="3880" spans="1:17" hidden="1" x14ac:dyDescent="0.2">
      <c r="A3880" s="366"/>
      <c r="B3880" s="351"/>
      <c r="C3880" s="375"/>
      <c r="D3880" s="353"/>
      <c r="E3880" s="353"/>
      <c r="F3880" s="354"/>
      <c r="G3880" s="353"/>
      <c r="H3880" s="353"/>
      <c r="I3880" s="357"/>
      <c r="J3880" s="356"/>
      <c r="K3880" s="356"/>
      <c r="L3880" s="357"/>
      <c r="M3880" s="356"/>
      <c r="N3880" s="374"/>
      <c r="O3880" s="70"/>
      <c r="P3880" s="70"/>
      <c r="Q3880" s="135"/>
    </row>
    <row r="3881" spans="1:17" hidden="1" x14ac:dyDescent="0.2">
      <c r="A3881" s="366"/>
      <c r="B3881" s="351"/>
      <c r="C3881" s="375"/>
      <c r="D3881" s="353"/>
      <c r="E3881" s="353"/>
      <c r="F3881" s="354"/>
      <c r="G3881" s="353"/>
      <c r="H3881" s="353"/>
      <c r="I3881" s="357"/>
      <c r="J3881" s="356"/>
      <c r="K3881" s="356"/>
      <c r="L3881" s="357"/>
      <c r="M3881" s="356"/>
      <c r="N3881" s="374"/>
      <c r="O3881" s="70"/>
      <c r="P3881" s="70"/>
      <c r="Q3881" s="135"/>
    </row>
    <row r="3882" spans="1:17" hidden="1" x14ac:dyDescent="0.2">
      <c r="A3882" s="366"/>
      <c r="B3882" s="351"/>
      <c r="C3882" s="375"/>
      <c r="D3882" s="353"/>
      <c r="E3882" s="353"/>
      <c r="F3882" s="354"/>
      <c r="G3882" s="353"/>
      <c r="H3882" s="353"/>
      <c r="I3882" s="357"/>
      <c r="J3882" s="356"/>
      <c r="K3882" s="356"/>
      <c r="L3882" s="357"/>
      <c r="M3882" s="356"/>
      <c r="N3882" s="374"/>
      <c r="O3882" s="70"/>
      <c r="P3882" s="70"/>
      <c r="Q3882" s="135"/>
    </row>
    <row r="3883" spans="1:17" hidden="1" x14ac:dyDescent="0.2">
      <c r="A3883" s="366"/>
      <c r="B3883" s="351"/>
      <c r="C3883" s="375"/>
      <c r="D3883" s="353"/>
      <c r="E3883" s="353"/>
      <c r="F3883" s="354"/>
      <c r="G3883" s="353"/>
      <c r="H3883" s="353"/>
      <c r="I3883" s="357"/>
      <c r="J3883" s="356"/>
      <c r="K3883" s="356"/>
      <c r="L3883" s="357"/>
      <c r="M3883" s="356"/>
      <c r="N3883" s="374"/>
      <c r="O3883" s="70"/>
      <c r="P3883" s="70"/>
      <c r="Q3883" s="135"/>
    </row>
    <row r="3884" spans="1:17" hidden="1" x14ac:dyDescent="0.2">
      <c r="A3884" s="366"/>
      <c r="B3884" s="351"/>
      <c r="C3884" s="375"/>
      <c r="D3884" s="353"/>
      <c r="E3884" s="353"/>
      <c r="F3884" s="354"/>
      <c r="G3884" s="353"/>
      <c r="H3884" s="353"/>
      <c r="I3884" s="357"/>
      <c r="J3884" s="356"/>
      <c r="K3884" s="356"/>
      <c r="L3884" s="357"/>
      <c r="M3884" s="356"/>
      <c r="N3884" s="374"/>
      <c r="O3884" s="70"/>
      <c r="P3884" s="70"/>
      <c r="Q3884" s="135"/>
    </row>
    <row r="3885" spans="1:17" hidden="1" x14ac:dyDescent="0.2">
      <c r="A3885" s="366"/>
      <c r="B3885" s="351"/>
      <c r="C3885" s="375"/>
      <c r="D3885" s="353"/>
      <c r="E3885" s="353"/>
      <c r="F3885" s="354"/>
      <c r="G3885" s="353"/>
      <c r="H3885" s="353"/>
      <c r="I3885" s="357"/>
      <c r="J3885" s="356"/>
      <c r="K3885" s="356"/>
      <c r="L3885" s="357"/>
      <c r="M3885" s="356"/>
      <c r="N3885" s="374"/>
      <c r="O3885" s="70"/>
      <c r="P3885" s="70"/>
      <c r="Q3885" s="135"/>
    </row>
    <row r="3886" spans="1:17" hidden="1" x14ac:dyDescent="0.2">
      <c r="A3886" s="366"/>
      <c r="B3886" s="351"/>
      <c r="C3886" s="375"/>
      <c r="D3886" s="353"/>
      <c r="E3886" s="353"/>
      <c r="F3886" s="354"/>
      <c r="G3886" s="353"/>
      <c r="H3886" s="353"/>
      <c r="I3886" s="357"/>
      <c r="J3886" s="356"/>
      <c r="K3886" s="356"/>
      <c r="L3886" s="357"/>
      <c r="M3886" s="356"/>
      <c r="N3886" s="374"/>
      <c r="O3886" s="70"/>
      <c r="P3886" s="70"/>
      <c r="Q3886" s="135"/>
    </row>
    <row r="3887" spans="1:17" hidden="1" x14ac:dyDescent="0.2">
      <c r="A3887" s="366"/>
      <c r="B3887" s="351"/>
      <c r="C3887" s="375"/>
      <c r="D3887" s="353"/>
      <c r="E3887" s="353"/>
      <c r="F3887" s="354"/>
      <c r="G3887" s="353"/>
      <c r="H3887" s="353"/>
      <c r="I3887" s="357"/>
      <c r="J3887" s="356"/>
      <c r="K3887" s="356"/>
      <c r="L3887" s="357"/>
      <c r="M3887" s="356"/>
      <c r="N3887" s="374"/>
      <c r="O3887" s="70"/>
      <c r="P3887" s="70"/>
      <c r="Q3887" s="135"/>
    </row>
    <row r="3888" spans="1:17" hidden="1" x14ac:dyDescent="0.2">
      <c r="A3888" s="366"/>
      <c r="B3888" s="351"/>
      <c r="C3888" s="375"/>
      <c r="D3888" s="353"/>
      <c r="E3888" s="353"/>
      <c r="F3888" s="354"/>
      <c r="G3888" s="353"/>
      <c r="H3888" s="353"/>
      <c r="I3888" s="357"/>
      <c r="J3888" s="356"/>
      <c r="K3888" s="356"/>
      <c r="L3888" s="357"/>
      <c r="M3888" s="356"/>
      <c r="N3888" s="374"/>
      <c r="O3888" s="70"/>
      <c r="P3888" s="70"/>
      <c r="Q3888" s="135"/>
    </row>
    <row r="3889" spans="1:17" hidden="1" x14ac:dyDescent="0.2">
      <c r="A3889" s="366"/>
      <c r="B3889" s="351"/>
      <c r="C3889" s="375"/>
      <c r="D3889" s="353"/>
      <c r="E3889" s="353"/>
      <c r="F3889" s="354"/>
      <c r="G3889" s="353"/>
      <c r="H3889" s="353"/>
      <c r="I3889" s="357"/>
      <c r="J3889" s="356"/>
      <c r="K3889" s="356"/>
      <c r="L3889" s="357"/>
      <c r="M3889" s="356"/>
      <c r="N3889" s="374"/>
      <c r="O3889" s="70"/>
      <c r="P3889" s="70"/>
      <c r="Q3889" s="135"/>
    </row>
    <row r="3890" spans="1:17" hidden="1" x14ac:dyDescent="0.2">
      <c r="A3890" s="366"/>
      <c r="B3890" s="351"/>
      <c r="C3890" s="375"/>
      <c r="D3890" s="353"/>
      <c r="E3890" s="353"/>
      <c r="F3890" s="354"/>
      <c r="G3890" s="353"/>
      <c r="H3890" s="353"/>
      <c r="I3890" s="357"/>
      <c r="J3890" s="356"/>
      <c r="K3890" s="356"/>
      <c r="L3890" s="357"/>
      <c r="M3890" s="356"/>
      <c r="N3890" s="374"/>
      <c r="O3890" s="70"/>
      <c r="P3890" s="70"/>
      <c r="Q3890" s="135"/>
    </row>
    <row r="3891" spans="1:17" hidden="1" x14ac:dyDescent="0.2">
      <c r="A3891" s="366"/>
      <c r="B3891" s="351"/>
      <c r="C3891" s="375"/>
      <c r="D3891" s="353"/>
      <c r="E3891" s="353"/>
      <c r="F3891" s="354"/>
      <c r="G3891" s="353"/>
      <c r="H3891" s="353"/>
      <c r="I3891" s="357"/>
      <c r="J3891" s="356"/>
      <c r="K3891" s="356"/>
      <c r="L3891" s="357"/>
      <c r="M3891" s="356"/>
      <c r="N3891" s="374"/>
      <c r="O3891" s="70"/>
      <c r="P3891" s="70"/>
      <c r="Q3891" s="135"/>
    </row>
    <row r="3892" spans="1:17" hidden="1" x14ac:dyDescent="0.2">
      <c r="A3892" s="366"/>
      <c r="B3892" s="351"/>
      <c r="C3892" s="375"/>
      <c r="D3892" s="353"/>
      <c r="E3892" s="353"/>
      <c r="F3892" s="354"/>
      <c r="G3892" s="353"/>
      <c r="H3892" s="353"/>
      <c r="I3892" s="357"/>
      <c r="J3892" s="356"/>
      <c r="K3892" s="356"/>
      <c r="L3892" s="357"/>
      <c r="M3892" s="356"/>
      <c r="N3892" s="374"/>
      <c r="O3892" s="70"/>
      <c r="P3892" s="70"/>
      <c r="Q3892" s="135"/>
    </row>
    <row r="3893" spans="1:17" hidden="1" x14ac:dyDescent="0.2">
      <c r="A3893" s="366"/>
      <c r="B3893" s="351"/>
      <c r="C3893" s="375"/>
      <c r="D3893" s="353"/>
      <c r="E3893" s="353"/>
      <c r="F3893" s="354"/>
      <c r="G3893" s="353"/>
      <c r="H3893" s="353"/>
      <c r="I3893" s="357"/>
      <c r="J3893" s="356"/>
      <c r="K3893" s="356"/>
      <c r="L3893" s="357"/>
      <c r="M3893" s="356"/>
      <c r="N3893" s="374"/>
      <c r="O3893" s="70"/>
      <c r="P3893" s="70"/>
      <c r="Q3893" s="135"/>
    </row>
    <row r="3894" spans="1:17" hidden="1" x14ac:dyDescent="0.2">
      <c r="A3894" s="366"/>
      <c r="B3894" s="351"/>
      <c r="C3894" s="375"/>
      <c r="D3894" s="353"/>
      <c r="E3894" s="353"/>
      <c r="F3894" s="354"/>
      <c r="G3894" s="353"/>
      <c r="H3894" s="353"/>
      <c r="I3894" s="357"/>
      <c r="J3894" s="356"/>
      <c r="K3894" s="356"/>
      <c r="L3894" s="357"/>
      <c r="M3894" s="356"/>
      <c r="N3894" s="374"/>
      <c r="O3894" s="70"/>
      <c r="P3894" s="70"/>
      <c r="Q3894" s="135"/>
    </row>
    <row r="3895" spans="1:17" hidden="1" x14ac:dyDescent="0.2">
      <c r="A3895" s="366"/>
      <c r="B3895" s="351"/>
      <c r="C3895" s="375"/>
      <c r="D3895" s="353"/>
      <c r="E3895" s="353"/>
      <c r="F3895" s="354"/>
      <c r="G3895" s="353"/>
      <c r="H3895" s="353"/>
      <c r="I3895" s="357"/>
      <c r="J3895" s="356"/>
      <c r="K3895" s="356"/>
      <c r="L3895" s="357"/>
      <c r="M3895" s="356"/>
      <c r="N3895" s="374"/>
      <c r="O3895" s="70"/>
      <c r="P3895" s="70"/>
      <c r="Q3895" s="135"/>
    </row>
    <row r="3896" spans="1:17" hidden="1" x14ac:dyDescent="0.2">
      <c r="A3896" s="366"/>
      <c r="B3896" s="351"/>
      <c r="C3896" s="375"/>
      <c r="D3896" s="353"/>
      <c r="E3896" s="353"/>
      <c r="F3896" s="354"/>
      <c r="G3896" s="353"/>
      <c r="H3896" s="353"/>
      <c r="I3896" s="357"/>
      <c r="J3896" s="356"/>
      <c r="K3896" s="356"/>
      <c r="L3896" s="357"/>
      <c r="M3896" s="356"/>
      <c r="N3896" s="374"/>
      <c r="O3896" s="70"/>
      <c r="P3896" s="70"/>
      <c r="Q3896" s="135"/>
    </row>
    <row r="3897" spans="1:17" hidden="1" x14ac:dyDescent="0.2">
      <c r="A3897" s="366"/>
      <c r="B3897" s="351"/>
      <c r="C3897" s="375"/>
      <c r="D3897" s="353"/>
      <c r="E3897" s="353"/>
      <c r="F3897" s="354"/>
      <c r="G3897" s="353"/>
      <c r="H3897" s="353"/>
      <c r="I3897" s="357"/>
      <c r="J3897" s="356"/>
      <c r="K3897" s="356"/>
      <c r="L3897" s="357"/>
      <c r="M3897" s="356"/>
      <c r="N3897" s="374"/>
      <c r="O3897" s="70"/>
      <c r="P3897" s="70"/>
      <c r="Q3897" s="135"/>
    </row>
    <row r="3898" spans="1:17" hidden="1" x14ac:dyDescent="0.2">
      <c r="A3898" s="366"/>
      <c r="B3898" s="351"/>
      <c r="C3898" s="375"/>
      <c r="D3898" s="353"/>
      <c r="E3898" s="353"/>
      <c r="F3898" s="354"/>
      <c r="G3898" s="353"/>
      <c r="H3898" s="353"/>
      <c r="I3898" s="357"/>
      <c r="J3898" s="356"/>
      <c r="K3898" s="356"/>
      <c r="L3898" s="357"/>
      <c r="M3898" s="356"/>
      <c r="N3898" s="374"/>
      <c r="O3898" s="70"/>
      <c r="P3898" s="70"/>
      <c r="Q3898" s="135"/>
    </row>
    <row r="3899" spans="1:17" hidden="1" x14ac:dyDescent="0.2">
      <c r="A3899" s="366"/>
      <c r="B3899" s="351"/>
      <c r="C3899" s="375"/>
      <c r="D3899" s="353"/>
      <c r="E3899" s="353"/>
      <c r="F3899" s="354"/>
      <c r="G3899" s="353"/>
      <c r="H3899" s="353"/>
      <c r="I3899" s="357"/>
      <c r="J3899" s="356"/>
      <c r="K3899" s="356"/>
      <c r="L3899" s="357"/>
      <c r="M3899" s="356"/>
      <c r="N3899" s="374"/>
      <c r="O3899" s="70"/>
      <c r="P3899" s="70"/>
      <c r="Q3899" s="135"/>
    </row>
    <row r="3900" spans="1:17" hidden="1" x14ac:dyDescent="0.2">
      <c r="A3900" s="366"/>
      <c r="B3900" s="351"/>
      <c r="C3900" s="375"/>
      <c r="D3900" s="353"/>
      <c r="E3900" s="353"/>
      <c r="F3900" s="354"/>
      <c r="G3900" s="353"/>
      <c r="H3900" s="353"/>
      <c r="I3900" s="357"/>
      <c r="J3900" s="356"/>
      <c r="K3900" s="356"/>
      <c r="L3900" s="357"/>
      <c r="M3900" s="356"/>
      <c r="N3900" s="374"/>
      <c r="O3900" s="70"/>
      <c r="P3900" s="70"/>
      <c r="Q3900" s="135"/>
    </row>
    <row r="3901" spans="1:17" hidden="1" x14ac:dyDescent="0.2">
      <c r="A3901" s="366"/>
      <c r="B3901" s="351"/>
      <c r="C3901" s="375"/>
      <c r="D3901" s="353"/>
      <c r="E3901" s="353"/>
      <c r="F3901" s="354"/>
      <c r="G3901" s="353"/>
      <c r="H3901" s="353"/>
      <c r="I3901" s="357"/>
      <c r="J3901" s="356"/>
      <c r="K3901" s="356"/>
      <c r="L3901" s="357"/>
      <c r="M3901" s="356"/>
      <c r="N3901" s="374"/>
      <c r="O3901" s="70"/>
      <c r="P3901" s="70"/>
      <c r="Q3901" s="135"/>
    </row>
    <row r="3902" spans="1:17" hidden="1" x14ac:dyDescent="0.2">
      <c r="A3902" s="366"/>
      <c r="B3902" s="351"/>
      <c r="C3902" s="375"/>
      <c r="D3902" s="353"/>
      <c r="E3902" s="353"/>
      <c r="F3902" s="354"/>
      <c r="G3902" s="353"/>
      <c r="H3902" s="353"/>
      <c r="I3902" s="357"/>
      <c r="J3902" s="356"/>
      <c r="K3902" s="356"/>
      <c r="L3902" s="357"/>
      <c r="M3902" s="356"/>
      <c r="N3902" s="374"/>
      <c r="O3902" s="70"/>
      <c r="P3902" s="70"/>
      <c r="Q3902" s="135"/>
    </row>
    <row r="3903" spans="1:17" hidden="1" x14ac:dyDescent="0.2">
      <c r="A3903" s="366"/>
      <c r="B3903" s="351"/>
      <c r="C3903" s="375"/>
      <c r="D3903" s="353"/>
      <c r="E3903" s="353"/>
      <c r="F3903" s="354"/>
      <c r="G3903" s="353"/>
      <c r="H3903" s="353"/>
      <c r="I3903" s="357"/>
      <c r="J3903" s="356"/>
      <c r="K3903" s="356"/>
      <c r="L3903" s="357"/>
      <c r="M3903" s="356"/>
      <c r="N3903" s="374"/>
      <c r="O3903" s="70"/>
      <c r="P3903" s="70"/>
      <c r="Q3903" s="135"/>
    </row>
    <row r="3904" spans="1:17" hidden="1" x14ac:dyDescent="0.2">
      <c r="A3904" s="366"/>
      <c r="B3904" s="351"/>
      <c r="C3904" s="375"/>
      <c r="D3904" s="353"/>
      <c r="E3904" s="353"/>
      <c r="F3904" s="354"/>
      <c r="G3904" s="353"/>
      <c r="H3904" s="353"/>
      <c r="I3904" s="357"/>
      <c r="J3904" s="356"/>
      <c r="K3904" s="356"/>
      <c r="L3904" s="357"/>
      <c r="M3904" s="356"/>
      <c r="N3904" s="374"/>
      <c r="O3904" s="70"/>
      <c r="P3904" s="70"/>
      <c r="Q3904" s="135"/>
    </row>
    <row r="3905" spans="1:17" hidden="1" x14ac:dyDescent="0.2">
      <c r="A3905" s="366"/>
      <c r="B3905" s="351"/>
      <c r="C3905" s="375"/>
      <c r="D3905" s="353"/>
      <c r="E3905" s="353"/>
      <c r="F3905" s="354"/>
      <c r="G3905" s="353"/>
      <c r="H3905" s="353"/>
      <c r="I3905" s="357"/>
      <c r="J3905" s="356"/>
      <c r="K3905" s="356"/>
      <c r="L3905" s="357"/>
      <c r="M3905" s="356"/>
      <c r="N3905" s="374"/>
      <c r="O3905" s="70"/>
      <c r="P3905" s="70"/>
      <c r="Q3905" s="135"/>
    </row>
    <row r="3906" spans="1:17" hidden="1" x14ac:dyDescent="0.2">
      <c r="A3906" s="366"/>
      <c r="B3906" s="351"/>
      <c r="C3906" s="375"/>
      <c r="D3906" s="353"/>
      <c r="E3906" s="353"/>
      <c r="F3906" s="354"/>
      <c r="G3906" s="353"/>
      <c r="H3906" s="353"/>
      <c r="I3906" s="357"/>
      <c r="J3906" s="356"/>
      <c r="K3906" s="356"/>
      <c r="L3906" s="357"/>
      <c r="M3906" s="356"/>
      <c r="N3906" s="374"/>
      <c r="O3906" s="70"/>
      <c r="P3906" s="70"/>
      <c r="Q3906" s="135"/>
    </row>
    <row r="3907" spans="1:17" hidden="1" x14ac:dyDescent="0.2">
      <c r="A3907" s="366"/>
      <c r="B3907" s="351"/>
      <c r="C3907" s="375"/>
      <c r="D3907" s="353"/>
      <c r="E3907" s="353"/>
      <c r="F3907" s="354"/>
      <c r="G3907" s="353"/>
      <c r="H3907" s="353"/>
      <c r="I3907" s="357"/>
      <c r="J3907" s="356"/>
      <c r="K3907" s="356"/>
      <c r="L3907" s="357"/>
      <c r="M3907" s="356"/>
      <c r="N3907" s="374"/>
      <c r="O3907" s="70"/>
      <c r="P3907" s="70"/>
      <c r="Q3907" s="135"/>
    </row>
    <row r="3908" spans="1:17" hidden="1" x14ac:dyDescent="0.2">
      <c r="A3908" s="366"/>
      <c r="B3908" s="351"/>
      <c r="C3908" s="375"/>
      <c r="D3908" s="353"/>
      <c r="E3908" s="353"/>
      <c r="F3908" s="354"/>
      <c r="G3908" s="353"/>
      <c r="H3908" s="353"/>
      <c r="I3908" s="357"/>
      <c r="J3908" s="356"/>
      <c r="K3908" s="356"/>
      <c r="L3908" s="357"/>
      <c r="M3908" s="356"/>
      <c r="N3908" s="374"/>
      <c r="O3908" s="70"/>
      <c r="P3908" s="70"/>
      <c r="Q3908" s="135"/>
    </row>
    <row r="3909" spans="1:17" hidden="1" x14ac:dyDescent="0.2">
      <c r="A3909" s="366"/>
      <c r="B3909" s="351"/>
      <c r="C3909" s="375"/>
      <c r="D3909" s="353"/>
      <c r="E3909" s="353"/>
      <c r="F3909" s="354"/>
      <c r="G3909" s="353"/>
      <c r="H3909" s="353"/>
      <c r="I3909" s="357"/>
      <c r="J3909" s="356"/>
      <c r="K3909" s="356"/>
      <c r="L3909" s="357"/>
      <c r="M3909" s="356"/>
      <c r="N3909" s="374"/>
      <c r="O3909" s="70"/>
      <c r="P3909" s="70"/>
      <c r="Q3909" s="135"/>
    </row>
    <row r="3910" spans="1:17" hidden="1" x14ac:dyDescent="0.2">
      <c r="A3910" s="366"/>
      <c r="B3910" s="351"/>
      <c r="C3910" s="375"/>
      <c r="D3910" s="353"/>
      <c r="E3910" s="353"/>
      <c r="F3910" s="354"/>
      <c r="G3910" s="353"/>
      <c r="H3910" s="353"/>
      <c r="I3910" s="357"/>
      <c r="J3910" s="356"/>
      <c r="K3910" s="356"/>
      <c r="L3910" s="357"/>
      <c r="M3910" s="356"/>
      <c r="N3910" s="374"/>
      <c r="O3910" s="70"/>
      <c r="P3910" s="70"/>
      <c r="Q3910" s="135"/>
    </row>
    <row r="3911" spans="1:17" hidden="1" x14ac:dyDescent="0.2">
      <c r="A3911" s="366"/>
      <c r="B3911" s="351"/>
      <c r="C3911" s="375"/>
      <c r="D3911" s="353"/>
      <c r="E3911" s="353"/>
      <c r="F3911" s="354"/>
      <c r="G3911" s="353"/>
      <c r="H3911" s="353"/>
      <c r="I3911" s="357"/>
      <c r="J3911" s="356"/>
      <c r="K3911" s="356"/>
      <c r="L3911" s="357"/>
      <c r="M3911" s="356"/>
      <c r="N3911" s="374"/>
      <c r="O3911" s="70"/>
      <c r="P3911" s="70"/>
      <c r="Q3911" s="135"/>
    </row>
    <row r="3912" spans="1:17" hidden="1" x14ac:dyDescent="0.2">
      <c r="A3912" s="366"/>
      <c r="B3912" s="351"/>
      <c r="C3912" s="375"/>
      <c r="D3912" s="353"/>
      <c r="E3912" s="353"/>
      <c r="F3912" s="354"/>
      <c r="G3912" s="353"/>
      <c r="H3912" s="353"/>
      <c r="I3912" s="357"/>
      <c r="J3912" s="356"/>
      <c r="K3912" s="356"/>
      <c r="L3912" s="357"/>
      <c r="M3912" s="356"/>
      <c r="N3912" s="374"/>
      <c r="O3912" s="70"/>
      <c r="P3912" s="70"/>
      <c r="Q3912" s="135"/>
    </row>
    <row r="3913" spans="1:17" hidden="1" x14ac:dyDescent="0.2">
      <c r="A3913" s="366"/>
      <c r="B3913" s="351"/>
      <c r="C3913" s="375"/>
      <c r="D3913" s="353"/>
      <c r="E3913" s="353"/>
      <c r="F3913" s="354"/>
      <c r="G3913" s="353"/>
      <c r="H3913" s="353"/>
      <c r="I3913" s="357"/>
      <c r="J3913" s="356"/>
      <c r="K3913" s="356"/>
      <c r="L3913" s="357"/>
      <c r="M3913" s="356"/>
      <c r="N3913" s="374"/>
      <c r="O3913" s="70"/>
      <c r="P3913" s="70"/>
      <c r="Q3913" s="135"/>
    </row>
    <row r="3914" spans="1:17" hidden="1" x14ac:dyDescent="0.2">
      <c r="A3914" s="366"/>
      <c r="B3914" s="351"/>
      <c r="C3914" s="375"/>
      <c r="D3914" s="353"/>
      <c r="E3914" s="353"/>
      <c r="F3914" s="354"/>
      <c r="G3914" s="353"/>
      <c r="H3914" s="353"/>
      <c r="I3914" s="357"/>
      <c r="J3914" s="356"/>
      <c r="K3914" s="356"/>
      <c r="L3914" s="357"/>
      <c r="M3914" s="356"/>
      <c r="N3914" s="374"/>
      <c r="O3914" s="70"/>
      <c r="P3914" s="70"/>
      <c r="Q3914" s="135"/>
    </row>
    <row r="3915" spans="1:17" hidden="1" x14ac:dyDescent="0.2">
      <c r="A3915" s="366"/>
      <c r="B3915" s="351"/>
      <c r="C3915" s="375"/>
      <c r="D3915" s="353"/>
      <c r="E3915" s="353"/>
      <c r="F3915" s="354"/>
      <c r="G3915" s="353"/>
      <c r="H3915" s="353"/>
      <c r="I3915" s="357"/>
      <c r="J3915" s="356"/>
      <c r="K3915" s="356"/>
      <c r="L3915" s="357"/>
      <c r="M3915" s="356"/>
      <c r="N3915" s="374"/>
      <c r="O3915" s="70"/>
      <c r="P3915" s="70"/>
      <c r="Q3915" s="135"/>
    </row>
    <row r="3916" spans="1:17" hidden="1" x14ac:dyDescent="0.2">
      <c r="A3916" s="366"/>
      <c r="B3916" s="351"/>
      <c r="C3916" s="375"/>
      <c r="D3916" s="353"/>
      <c r="E3916" s="353"/>
      <c r="F3916" s="354"/>
      <c r="G3916" s="353"/>
      <c r="H3916" s="353"/>
      <c r="I3916" s="357"/>
      <c r="J3916" s="356"/>
      <c r="K3916" s="356"/>
      <c r="L3916" s="357"/>
      <c r="M3916" s="356"/>
      <c r="N3916" s="374"/>
      <c r="O3916" s="70"/>
      <c r="P3916" s="70"/>
      <c r="Q3916" s="135"/>
    </row>
    <row r="3917" spans="1:17" hidden="1" x14ac:dyDescent="0.2">
      <c r="A3917" s="366"/>
      <c r="B3917" s="351"/>
      <c r="C3917" s="375"/>
      <c r="D3917" s="353"/>
      <c r="E3917" s="353"/>
      <c r="F3917" s="354"/>
      <c r="G3917" s="353"/>
      <c r="H3917" s="353"/>
      <c r="I3917" s="357"/>
      <c r="J3917" s="356"/>
      <c r="K3917" s="356"/>
      <c r="L3917" s="357"/>
      <c r="M3917" s="356"/>
      <c r="N3917" s="374"/>
      <c r="O3917" s="70"/>
      <c r="P3917" s="70"/>
      <c r="Q3917" s="135"/>
    </row>
    <row r="3918" spans="1:17" hidden="1" x14ac:dyDescent="0.2">
      <c r="A3918" s="366"/>
      <c r="B3918" s="351"/>
      <c r="C3918" s="375"/>
      <c r="D3918" s="353"/>
      <c r="E3918" s="353"/>
      <c r="F3918" s="354"/>
      <c r="G3918" s="353"/>
      <c r="H3918" s="353"/>
      <c r="I3918" s="357"/>
      <c r="J3918" s="356"/>
      <c r="K3918" s="356"/>
      <c r="L3918" s="357"/>
      <c r="M3918" s="356"/>
      <c r="N3918" s="374"/>
      <c r="O3918" s="70"/>
      <c r="P3918" s="70"/>
      <c r="Q3918" s="135"/>
    </row>
    <row r="3919" spans="1:17" hidden="1" x14ac:dyDescent="0.2">
      <c r="A3919" s="366"/>
      <c r="B3919" s="351"/>
      <c r="C3919" s="375"/>
      <c r="D3919" s="353"/>
      <c r="E3919" s="353"/>
      <c r="F3919" s="354"/>
      <c r="G3919" s="353"/>
      <c r="H3919" s="353"/>
      <c r="I3919" s="357"/>
      <c r="J3919" s="356"/>
      <c r="K3919" s="356"/>
      <c r="L3919" s="357"/>
      <c r="M3919" s="356"/>
      <c r="N3919" s="374"/>
      <c r="O3919" s="70"/>
      <c r="P3919" s="70"/>
      <c r="Q3919" s="135"/>
    </row>
    <row r="3920" spans="1:17" hidden="1" x14ac:dyDescent="0.2">
      <c r="A3920" s="366"/>
      <c r="B3920" s="351"/>
      <c r="C3920" s="375"/>
      <c r="D3920" s="353"/>
      <c r="E3920" s="353"/>
      <c r="F3920" s="354"/>
      <c r="G3920" s="353"/>
      <c r="H3920" s="353"/>
      <c r="I3920" s="357"/>
      <c r="J3920" s="356"/>
      <c r="K3920" s="356"/>
      <c r="L3920" s="357"/>
      <c r="M3920" s="356"/>
      <c r="N3920" s="374"/>
      <c r="O3920" s="70"/>
      <c r="P3920" s="70"/>
      <c r="Q3920" s="135"/>
    </row>
    <row r="3921" spans="1:17" hidden="1" x14ac:dyDescent="0.2">
      <c r="A3921" s="366"/>
      <c r="B3921" s="351"/>
      <c r="C3921" s="375"/>
      <c r="D3921" s="353"/>
      <c r="E3921" s="353"/>
      <c r="F3921" s="354"/>
      <c r="G3921" s="353"/>
      <c r="H3921" s="353"/>
      <c r="I3921" s="357"/>
      <c r="J3921" s="356"/>
      <c r="K3921" s="356"/>
      <c r="L3921" s="357"/>
      <c r="M3921" s="356"/>
      <c r="N3921" s="374"/>
      <c r="O3921" s="70"/>
      <c r="P3921" s="70"/>
      <c r="Q3921" s="135"/>
    </row>
    <row r="3922" spans="1:17" hidden="1" x14ac:dyDescent="0.2">
      <c r="A3922" s="366"/>
      <c r="B3922" s="351"/>
      <c r="C3922" s="375"/>
      <c r="D3922" s="353"/>
      <c r="E3922" s="353"/>
      <c r="F3922" s="354"/>
      <c r="G3922" s="353"/>
      <c r="H3922" s="353"/>
      <c r="I3922" s="357"/>
      <c r="J3922" s="356"/>
      <c r="K3922" s="356"/>
      <c r="L3922" s="357"/>
      <c r="M3922" s="356"/>
      <c r="N3922" s="374"/>
      <c r="O3922" s="70"/>
      <c r="P3922" s="70"/>
      <c r="Q3922" s="135"/>
    </row>
    <row r="3923" spans="1:17" hidden="1" x14ac:dyDescent="0.2">
      <c r="A3923" s="366"/>
      <c r="B3923" s="351"/>
      <c r="C3923" s="375"/>
      <c r="D3923" s="353"/>
      <c r="E3923" s="353"/>
      <c r="F3923" s="354"/>
      <c r="G3923" s="353"/>
      <c r="H3923" s="353"/>
      <c r="I3923" s="357"/>
      <c r="J3923" s="356"/>
      <c r="K3923" s="356"/>
      <c r="L3923" s="357"/>
      <c r="M3923" s="356"/>
      <c r="N3923" s="374"/>
      <c r="O3923" s="70"/>
      <c r="P3923" s="70"/>
      <c r="Q3923" s="135"/>
    </row>
    <row r="3924" spans="1:17" hidden="1" x14ac:dyDescent="0.2">
      <c r="A3924" s="366"/>
      <c r="B3924" s="351"/>
      <c r="C3924" s="375"/>
      <c r="D3924" s="353"/>
      <c r="E3924" s="353"/>
      <c r="F3924" s="354"/>
      <c r="G3924" s="353"/>
      <c r="H3924" s="353"/>
      <c r="I3924" s="357"/>
      <c r="J3924" s="356"/>
      <c r="K3924" s="356"/>
      <c r="L3924" s="357"/>
      <c r="M3924" s="356"/>
      <c r="N3924" s="374"/>
      <c r="O3924" s="70"/>
      <c r="P3924" s="70"/>
      <c r="Q3924" s="135"/>
    </row>
    <row r="3925" spans="1:17" hidden="1" x14ac:dyDescent="0.2">
      <c r="A3925" s="366"/>
      <c r="B3925" s="351"/>
      <c r="C3925" s="375"/>
      <c r="D3925" s="353"/>
      <c r="E3925" s="353"/>
      <c r="F3925" s="354"/>
      <c r="G3925" s="353"/>
      <c r="H3925" s="353"/>
      <c r="I3925" s="357"/>
      <c r="J3925" s="356"/>
      <c r="K3925" s="356"/>
      <c r="L3925" s="357"/>
      <c r="M3925" s="356"/>
      <c r="N3925" s="374"/>
      <c r="O3925" s="70"/>
      <c r="P3925" s="70"/>
      <c r="Q3925" s="135"/>
    </row>
    <row r="3926" spans="1:17" hidden="1" x14ac:dyDescent="0.2">
      <c r="A3926" s="366"/>
      <c r="B3926" s="351"/>
      <c r="C3926" s="375"/>
      <c r="D3926" s="353"/>
      <c r="E3926" s="353"/>
      <c r="F3926" s="354"/>
      <c r="G3926" s="353"/>
      <c r="H3926" s="353"/>
      <c r="I3926" s="357"/>
      <c r="J3926" s="356"/>
      <c r="K3926" s="356"/>
      <c r="L3926" s="357"/>
      <c r="M3926" s="356"/>
      <c r="N3926" s="374"/>
      <c r="O3926" s="70"/>
      <c r="P3926" s="70"/>
      <c r="Q3926" s="135"/>
    </row>
    <row r="3927" spans="1:17" hidden="1" x14ac:dyDescent="0.2">
      <c r="A3927" s="366"/>
      <c r="B3927" s="351"/>
      <c r="C3927" s="375"/>
      <c r="D3927" s="353"/>
      <c r="E3927" s="353"/>
      <c r="F3927" s="354"/>
      <c r="G3927" s="353"/>
      <c r="H3927" s="353"/>
      <c r="I3927" s="357"/>
      <c r="J3927" s="356"/>
      <c r="K3927" s="356"/>
      <c r="L3927" s="357"/>
      <c r="M3927" s="356"/>
      <c r="N3927" s="374"/>
      <c r="O3927" s="70"/>
      <c r="P3927" s="70"/>
      <c r="Q3927" s="135"/>
    </row>
    <row r="3928" spans="1:17" hidden="1" x14ac:dyDescent="0.2">
      <c r="A3928" s="366"/>
      <c r="B3928" s="351"/>
      <c r="C3928" s="375"/>
      <c r="D3928" s="353"/>
      <c r="E3928" s="353"/>
      <c r="F3928" s="354"/>
      <c r="G3928" s="353"/>
      <c r="H3928" s="353"/>
      <c r="I3928" s="357"/>
      <c r="J3928" s="356"/>
      <c r="K3928" s="356"/>
      <c r="L3928" s="357"/>
      <c r="M3928" s="356"/>
      <c r="N3928" s="374"/>
      <c r="O3928" s="70"/>
      <c r="P3928" s="70"/>
      <c r="Q3928" s="135"/>
    </row>
    <row r="3929" spans="1:17" hidden="1" x14ac:dyDescent="0.2">
      <c r="A3929" s="366"/>
      <c r="B3929" s="351"/>
      <c r="C3929" s="375"/>
      <c r="D3929" s="353"/>
      <c r="E3929" s="353"/>
      <c r="F3929" s="354"/>
      <c r="G3929" s="353"/>
      <c r="H3929" s="353"/>
      <c r="I3929" s="357"/>
      <c r="J3929" s="356"/>
      <c r="K3929" s="356"/>
      <c r="L3929" s="357"/>
      <c r="M3929" s="356"/>
      <c r="N3929" s="374"/>
      <c r="O3929" s="70"/>
      <c r="P3929" s="70"/>
      <c r="Q3929" s="135"/>
    </row>
    <row r="3930" spans="1:17" hidden="1" x14ac:dyDescent="0.2">
      <c r="A3930" s="366"/>
      <c r="B3930" s="351"/>
      <c r="C3930" s="375"/>
      <c r="D3930" s="353"/>
      <c r="E3930" s="353"/>
      <c r="F3930" s="354"/>
      <c r="G3930" s="353"/>
      <c r="H3930" s="353"/>
      <c r="I3930" s="357"/>
      <c r="J3930" s="356"/>
      <c r="K3930" s="356"/>
      <c r="L3930" s="357"/>
      <c r="M3930" s="356"/>
      <c r="N3930" s="374"/>
      <c r="O3930" s="70"/>
      <c r="P3930" s="70"/>
      <c r="Q3930" s="135"/>
    </row>
    <row r="3931" spans="1:17" hidden="1" x14ac:dyDescent="0.2">
      <c r="A3931" s="366"/>
      <c r="B3931" s="351"/>
      <c r="C3931" s="375"/>
      <c r="D3931" s="353"/>
      <c r="E3931" s="353"/>
      <c r="F3931" s="354"/>
      <c r="G3931" s="353"/>
      <c r="H3931" s="353"/>
      <c r="I3931" s="357"/>
      <c r="J3931" s="356"/>
      <c r="K3931" s="356"/>
      <c r="L3931" s="357"/>
      <c r="M3931" s="356"/>
      <c r="N3931" s="374"/>
      <c r="O3931" s="70"/>
      <c r="P3931" s="70"/>
      <c r="Q3931" s="135"/>
    </row>
    <row r="3932" spans="1:17" hidden="1" x14ac:dyDescent="0.2">
      <c r="A3932" s="366"/>
      <c r="B3932" s="351"/>
      <c r="C3932" s="375"/>
      <c r="D3932" s="353"/>
      <c r="E3932" s="353"/>
      <c r="F3932" s="354"/>
      <c r="G3932" s="353"/>
      <c r="H3932" s="353"/>
      <c r="I3932" s="357"/>
      <c r="J3932" s="356"/>
      <c r="K3932" s="356"/>
      <c r="L3932" s="357"/>
      <c r="M3932" s="356"/>
      <c r="N3932" s="374"/>
      <c r="O3932" s="70"/>
      <c r="P3932" s="70"/>
      <c r="Q3932" s="135"/>
    </row>
    <row r="3933" spans="1:17" hidden="1" x14ac:dyDescent="0.2">
      <c r="A3933" s="366"/>
      <c r="B3933" s="351"/>
      <c r="C3933" s="375"/>
      <c r="D3933" s="353"/>
      <c r="E3933" s="353"/>
      <c r="F3933" s="354"/>
      <c r="G3933" s="353"/>
      <c r="H3933" s="353"/>
      <c r="I3933" s="357"/>
      <c r="J3933" s="356"/>
      <c r="K3933" s="356"/>
      <c r="L3933" s="357"/>
      <c r="M3933" s="356"/>
      <c r="N3933" s="374"/>
      <c r="O3933" s="70"/>
      <c r="P3933" s="70"/>
      <c r="Q3933" s="135"/>
    </row>
    <row r="3934" spans="1:17" hidden="1" x14ac:dyDescent="0.2">
      <c r="A3934" s="366"/>
      <c r="B3934" s="351"/>
      <c r="C3934" s="375"/>
      <c r="D3934" s="353"/>
      <c r="E3934" s="353"/>
      <c r="F3934" s="354"/>
      <c r="G3934" s="353"/>
      <c r="H3934" s="353"/>
      <c r="I3934" s="357"/>
      <c r="J3934" s="356"/>
      <c r="K3934" s="356"/>
      <c r="L3934" s="357"/>
      <c r="M3934" s="356"/>
      <c r="N3934" s="374"/>
      <c r="O3934" s="70"/>
      <c r="P3934" s="70"/>
      <c r="Q3934" s="135"/>
    </row>
    <row r="3935" spans="1:17" hidden="1" x14ac:dyDescent="0.2">
      <c r="A3935" s="366"/>
      <c r="B3935" s="351"/>
      <c r="C3935" s="375"/>
      <c r="D3935" s="353"/>
      <c r="E3935" s="353"/>
      <c r="F3935" s="354"/>
      <c r="G3935" s="353"/>
      <c r="H3935" s="353"/>
      <c r="I3935" s="357"/>
      <c r="J3935" s="356"/>
      <c r="K3935" s="356"/>
      <c r="L3935" s="357"/>
      <c r="M3935" s="356"/>
      <c r="N3935" s="374"/>
      <c r="O3935" s="70"/>
      <c r="P3935" s="70"/>
      <c r="Q3935" s="135"/>
    </row>
    <row r="3936" spans="1:17" hidden="1" x14ac:dyDescent="0.2">
      <c r="A3936" s="366"/>
      <c r="B3936" s="351"/>
      <c r="C3936" s="375"/>
      <c r="D3936" s="353"/>
      <c r="E3936" s="353"/>
      <c r="F3936" s="354"/>
      <c r="G3936" s="353"/>
      <c r="H3936" s="353"/>
      <c r="I3936" s="357"/>
      <c r="J3936" s="356"/>
      <c r="K3936" s="356"/>
      <c r="L3936" s="357"/>
      <c r="M3936" s="356"/>
      <c r="N3936" s="374"/>
      <c r="O3936" s="70"/>
      <c r="P3936" s="70"/>
      <c r="Q3936" s="135"/>
    </row>
    <row r="3937" spans="1:17" hidden="1" x14ac:dyDescent="0.2">
      <c r="A3937" s="366"/>
      <c r="B3937" s="351"/>
      <c r="C3937" s="375"/>
      <c r="D3937" s="353"/>
      <c r="E3937" s="353"/>
      <c r="F3937" s="354"/>
      <c r="G3937" s="353"/>
      <c r="H3937" s="353"/>
      <c r="I3937" s="357"/>
      <c r="J3937" s="356"/>
      <c r="K3937" s="356"/>
      <c r="L3937" s="357"/>
      <c r="M3937" s="356"/>
      <c r="N3937" s="374"/>
      <c r="O3937" s="70"/>
      <c r="P3937" s="70"/>
      <c r="Q3937" s="135"/>
    </row>
    <row r="3938" spans="1:17" hidden="1" x14ac:dyDescent="0.2">
      <c r="A3938" s="366"/>
      <c r="B3938" s="351"/>
      <c r="C3938" s="375"/>
      <c r="D3938" s="353"/>
      <c r="E3938" s="353"/>
      <c r="F3938" s="354"/>
      <c r="G3938" s="353"/>
      <c r="H3938" s="353"/>
      <c r="I3938" s="357"/>
      <c r="J3938" s="356"/>
      <c r="K3938" s="356"/>
      <c r="L3938" s="357"/>
      <c r="M3938" s="356"/>
      <c r="N3938" s="374"/>
      <c r="O3938" s="70"/>
      <c r="P3938" s="70"/>
      <c r="Q3938" s="135"/>
    </row>
    <row r="3939" spans="1:17" hidden="1" x14ac:dyDescent="0.2">
      <c r="A3939" s="366"/>
      <c r="B3939" s="351"/>
      <c r="C3939" s="375"/>
      <c r="D3939" s="353"/>
      <c r="E3939" s="353"/>
      <c r="F3939" s="354"/>
      <c r="G3939" s="353"/>
      <c r="H3939" s="353"/>
      <c r="I3939" s="357"/>
      <c r="J3939" s="356"/>
      <c r="K3939" s="356"/>
      <c r="L3939" s="357"/>
      <c r="M3939" s="356"/>
      <c r="N3939" s="374"/>
      <c r="O3939" s="70"/>
      <c r="P3939" s="70"/>
      <c r="Q3939" s="135"/>
    </row>
    <row r="3940" spans="1:17" hidden="1" x14ac:dyDescent="0.2">
      <c r="A3940" s="366"/>
      <c r="B3940" s="351"/>
      <c r="C3940" s="375"/>
      <c r="D3940" s="353"/>
      <c r="E3940" s="353"/>
      <c r="F3940" s="354"/>
      <c r="G3940" s="353"/>
      <c r="H3940" s="353"/>
      <c r="I3940" s="357"/>
      <c r="J3940" s="356"/>
      <c r="K3940" s="356"/>
      <c r="L3940" s="357"/>
      <c r="M3940" s="356"/>
      <c r="N3940" s="374"/>
      <c r="O3940" s="70"/>
      <c r="P3940" s="70"/>
      <c r="Q3940" s="135"/>
    </row>
    <row r="3941" spans="1:17" hidden="1" x14ac:dyDescent="0.2">
      <c r="A3941" s="366"/>
      <c r="B3941" s="351"/>
      <c r="C3941" s="375"/>
      <c r="D3941" s="353"/>
      <c r="E3941" s="353"/>
      <c r="F3941" s="354"/>
      <c r="G3941" s="353"/>
      <c r="H3941" s="353"/>
      <c r="I3941" s="357"/>
      <c r="J3941" s="356"/>
      <c r="K3941" s="356"/>
      <c r="L3941" s="357"/>
      <c r="M3941" s="356"/>
      <c r="N3941" s="374"/>
      <c r="O3941" s="70"/>
      <c r="P3941" s="70"/>
      <c r="Q3941" s="135"/>
    </row>
    <row r="3942" spans="1:17" hidden="1" x14ac:dyDescent="0.2">
      <c r="A3942" s="366"/>
      <c r="B3942" s="351"/>
      <c r="C3942" s="375"/>
      <c r="D3942" s="353"/>
      <c r="E3942" s="353"/>
      <c r="F3942" s="354"/>
      <c r="G3942" s="353"/>
      <c r="H3942" s="353"/>
      <c r="I3942" s="357"/>
      <c r="J3942" s="356"/>
      <c r="K3942" s="356"/>
      <c r="L3942" s="357"/>
      <c r="M3942" s="356"/>
      <c r="N3942" s="374"/>
      <c r="O3942" s="70"/>
      <c r="P3942" s="70"/>
      <c r="Q3942" s="135"/>
    </row>
    <row r="3943" spans="1:17" hidden="1" x14ac:dyDescent="0.2">
      <c r="A3943" s="366"/>
      <c r="B3943" s="351"/>
      <c r="C3943" s="375"/>
      <c r="D3943" s="353"/>
      <c r="E3943" s="353"/>
      <c r="F3943" s="354"/>
      <c r="G3943" s="353"/>
      <c r="H3943" s="353"/>
      <c r="I3943" s="357"/>
      <c r="J3943" s="356"/>
      <c r="K3943" s="356"/>
      <c r="L3943" s="357"/>
      <c r="M3943" s="356"/>
      <c r="N3943" s="374"/>
      <c r="O3943" s="70"/>
      <c r="P3943" s="70"/>
      <c r="Q3943" s="135"/>
    </row>
    <row r="3944" spans="1:17" hidden="1" x14ac:dyDescent="0.2">
      <c r="A3944" s="366"/>
      <c r="B3944" s="351"/>
      <c r="C3944" s="375"/>
      <c r="D3944" s="353"/>
      <c r="E3944" s="353"/>
      <c r="F3944" s="354"/>
      <c r="G3944" s="353"/>
      <c r="H3944" s="353"/>
      <c r="I3944" s="357"/>
      <c r="J3944" s="356"/>
      <c r="K3944" s="356"/>
      <c r="L3944" s="357"/>
      <c r="M3944" s="356"/>
      <c r="N3944" s="374"/>
      <c r="O3944" s="70"/>
      <c r="P3944" s="70"/>
      <c r="Q3944" s="135"/>
    </row>
    <row r="3945" spans="1:17" hidden="1" x14ac:dyDescent="0.2">
      <c r="A3945" s="366"/>
      <c r="B3945" s="351"/>
      <c r="C3945" s="375"/>
      <c r="D3945" s="353"/>
      <c r="E3945" s="353"/>
      <c r="F3945" s="354"/>
      <c r="G3945" s="353"/>
      <c r="H3945" s="353"/>
      <c r="I3945" s="357"/>
      <c r="J3945" s="356"/>
      <c r="K3945" s="356"/>
      <c r="L3945" s="357"/>
      <c r="M3945" s="356"/>
      <c r="N3945" s="374"/>
      <c r="O3945" s="70"/>
      <c r="P3945" s="70"/>
      <c r="Q3945" s="135"/>
    </row>
    <row r="3946" spans="1:17" hidden="1" x14ac:dyDescent="0.2">
      <c r="A3946" s="366"/>
      <c r="B3946" s="351"/>
      <c r="C3946" s="375"/>
      <c r="D3946" s="353"/>
      <c r="E3946" s="353"/>
      <c r="F3946" s="354"/>
      <c r="G3946" s="353"/>
      <c r="H3946" s="353"/>
      <c r="I3946" s="357"/>
      <c r="J3946" s="356"/>
      <c r="K3946" s="356"/>
      <c r="L3946" s="357"/>
      <c r="M3946" s="356"/>
      <c r="N3946" s="374"/>
      <c r="O3946" s="70"/>
      <c r="P3946" s="70"/>
      <c r="Q3946" s="135"/>
    </row>
    <row r="3947" spans="1:17" hidden="1" x14ac:dyDescent="0.2">
      <c r="A3947" s="366"/>
      <c r="B3947" s="351"/>
      <c r="C3947" s="375"/>
      <c r="D3947" s="353"/>
      <c r="E3947" s="353"/>
      <c r="F3947" s="354"/>
      <c r="G3947" s="353"/>
      <c r="H3947" s="353"/>
      <c r="I3947" s="357"/>
      <c r="J3947" s="356"/>
      <c r="K3947" s="356"/>
      <c r="L3947" s="357"/>
      <c r="M3947" s="356"/>
      <c r="N3947" s="374"/>
      <c r="O3947" s="70"/>
      <c r="P3947" s="70"/>
      <c r="Q3947" s="135"/>
    </row>
    <row r="3948" spans="1:17" hidden="1" x14ac:dyDescent="0.2">
      <c r="A3948" s="366"/>
      <c r="B3948" s="351"/>
      <c r="C3948" s="375"/>
      <c r="D3948" s="353"/>
      <c r="E3948" s="353"/>
      <c r="F3948" s="354"/>
      <c r="G3948" s="353"/>
      <c r="H3948" s="353"/>
      <c r="I3948" s="357"/>
      <c r="J3948" s="356"/>
      <c r="K3948" s="356"/>
      <c r="L3948" s="357"/>
      <c r="M3948" s="356"/>
      <c r="N3948" s="374"/>
      <c r="O3948" s="70"/>
      <c r="P3948" s="70"/>
      <c r="Q3948" s="135"/>
    </row>
    <row r="3949" spans="1:17" hidden="1" x14ac:dyDescent="0.2">
      <c r="A3949" s="366"/>
      <c r="B3949" s="351"/>
      <c r="C3949" s="375"/>
      <c r="D3949" s="353"/>
      <c r="E3949" s="353"/>
      <c r="F3949" s="354"/>
      <c r="G3949" s="353"/>
      <c r="H3949" s="353"/>
      <c r="I3949" s="357"/>
      <c r="J3949" s="356"/>
      <c r="K3949" s="356"/>
      <c r="L3949" s="357"/>
      <c r="M3949" s="356"/>
      <c r="N3949" s="374"/>
      <c r="O3949" s="70"/>
      <c r="P3949" s="70"/>
      <c r="Q3949" s="135"/>
    </row>
    <row r="3950" spans="1:17" hidden="1" x14ac:dyDescent="0.2">
      <c r="A3950" s="366"/>
      <c r="B3950" s="351"/>
      <c r="C3950" s="375"/>
      <c r="D3950" s="353"/>
      <c r="E3950" s="353"/>
      <c r="F3950" s="354"/>
      <c r="G3950" s="353"/>
      <c r="H3950" s="353"/>
      <c r="I3950" s="357"/>
      <c r="J3950" s="356"/>
      <c r="K3950" s="356"/>
      <c r="L3950" s="357"/>
      <c r="M3950" s="356"/>
      <c r="N3950" s="374"/>
      <c r="O3950" s="70"/>
      <c r="P3950" s="70"/>
      <c r="Q3950" s="135"/>
    </row>
    <row r="3951" spans="1:17" hidden="1" x14ac:dyDescent="0.2">
      <c r="A3951" s="366"/>
      <c r="B3951" s="351"/>
      <c r="C3951" s="375"/>
      <c r="D3951" s="353"/>
      <c r="E3951" s="353"/>
      <c r="F3951" s="354"/>
      <c r="G3951" s="353"/>
      <c r="H3951" s="353"/>
      <c r="I3951" s="357"/>
      <c r="J3951" s="356"/>
      <c r="K3951" s="356"/>
      <c r="L3951" s="357"/>
      <c r="M3951" s="356"/>
      <c r="N3951" s="374"/>
      <c r="O3951" s="70"/>
      <c r="P3951" s="70"/>
      <c r="Q3951" s="135"/>
    </row>
    <row r="3952" spans="1:17" hidden="1" x14ac:dyDescent="0.2">
      <c r="A3952" s="366"/>
      <c r="B3952" s="351"/>
      <c r="C3952" s="375"/>
      <c r="D3952" s="353"/>
      <c r="E3952" s="353"/>
      <c r="F3952" s="354"/>
      <c r="G3952" s="353"/>
      <c r="H3952" s="353"/>
      <c r="I3952" s="357"/>
      <c r="J3952" s="356"/>
      <c r="K3952" s="356"/>
      <c r="L3952" s="357"/>
      <c r="M3952" s="356"/>
      <c r="N3952" s="374"/>
      <c r="O3952" s="70"/>
      <c r="P3952" s="70"/>
      <c r="Q3952" s="135"/>
    </row>
    <row r="3953" spans="1:17" hidden="1" x14ac:dyDescent="0.2">
      <c r="A3953" s="366"/>
      <c r="B3953" s="351"/>
      <c r="C3953" s="375"/>
      <c r="D3953" s="353"/>
      <c r="E3953" s="353"/>
      <c r="F3953" s="354"/>
      <c r="G3953" s="353"/>
      <c r="H3953" s="353"/>
      <c r="I3953" s="357"/>
      <c r="J3953" s="356"/>
      <c r="K3953" s="356"/>
      <c r="L3953" s="357"/>
      <c r="M3953" s="356"/>
      <c r="N3953" s="374"/>
      <c r="O3953" s="70"/>
      <c r="P3953" s="70"/>
      <c r="Q3953" s="135"/>
    </row>
    <row r="3954" spans="1:17" hidden="1" x14ac:dyDescent="0.2">
      <c r="A3954" s="366"/>
      <c r="B3954" s="351"/>
      <c r="C3954" s="375"/>
      <c r="D3954" s="353"/>
      <c r="E3954" s="353"/>
      <c r="F3954" s="354"/>
      <c r="G3954" s="353"/>
      <c r="H3954" s="353"/>
      <c r="I3954" s="357"/>
      <c r="J3954" s="356"/>
      <c r="K3954" s="356"/>
      <c r="L3954" s="357"/>
      <c r="M3954" s="356"/>
      <c r="N3954" s="374"/>
      <c r="O3954" s="70"/>
      <c r="P3954" s="70"/>
      <c r="Q3954" s="135"/>
    </row>
    <row r="3955" spans="1:17" hidden="1" x14ac:dyDescent="0.2">
      <c r="A3955" s="366"/>
      <c r="B3955" s="351"/>
      <c r="C3955" s="375"/>
      <c r="D3955" s="353"/>
      <c r="E3955" s="353"/>
      <c r="F3955" s="354"/>
      <c r="G3955" s="353"/>
      <c r="H3955" s="353"/>
      <c r="I3955" s="357"/>
      <c r="J3955" s="356"/>
      <c r="K3955" s="356"/>
      <c r="L3955" s="357"/>
      <c r="M3955" s="356"/>
      <c r="N3955" s="374"/>
      <c r="O3955" s="70"/>
      <c r="P3955" s="70"/>
      <c r="Q3955" s="135"/>
    </row>
    <row r="3956" spans="1:17" hidden="1" x14ac:dyDescent="0.2">
      <c r="A3956" s="366"/>
      <c r="B3956" s="351"/>
      <c r="C3956" s="375"/>
      <c r="D3956" s="353"/>
      <c r="E3956" s="353"/>
      <c r="F3956" s="354"/>
      <c r="G3956" s="353"/>
      <c r="H3956" s="353"/>
      <c r="I3956" s="357"/>
      <c r="J3956" s="356"/>
      <c r="K3956" s="356"/>
      <c r="L3956" s="357"/>
      <c r="M3956" s="356"/>
      <c r="N3956" s="374"/>
      <c r="O3956" s="70"/>
      <c r="P3956" s="70"/>
      <c r="Q3956" s="135"/>
    </row>
    <row r="3957" spans="1:17" hidden="1" x14ac:dyDescent="0.2">
      <c r="A3957" s="366"/>
      <c r="B3957" s="351"/>
      <c r="C3957" s="375"/>
      <c r="D3957" s="353"/>
      <c r="E3957" s="353"/>
      <c r="F3957" s="354"/>
      <c r="G3957" s="353"/>
      <c r="H3957" s="353"/>
      <c r="I3957" s="357"/>
      <c r="J3957" s="356"/>
      <c r="K3957" s="356"/>
      <c r="L3957" s="357"/>
      <c r="M3957" s="356"/>
      <c r="N3957" s="374"/>
      <c r="O3957" s="70"/>
      <c r="P3957" s="70"/>
      <c r="Q3957" s="135"/>
    </row>
    <row r="3958" spans="1:17" hidden="1" x14ac:dyDescent="0.2">
      <c r="A3958" s="366"/>
      <c r="B3958" s="351"/>
      <c r="C3958" s="375"/>
      <c r="D3958" s="353"/>
      <c r="E3958" s="353"/>
      <c r="F3958" s="354"/>
      <c r="G3958" s="353"/>
      <c r="H3958" s="353"/>
      <c r="I3958" s="357"/>
      <c r="J3958" s="356"/>
      <c r="K3958" s="356"/>
      <c r="L3958" s="357"/>
      <c r="M3958" s="356"/>
      <c r="N3958" s="374"/>
      <c r="O3958" s="70"/>
      <c r="P3958" s="70"/>
      <c r="Q3958" s="135"/>
    </row>
    <row r="3959" spans="1:17" hidden="1" x14ac:dyDescent="0.2">
      <c r="A3959" s="366"/>
      <c r="B3959" s="351"/>
      <c r="C3959" s="375"/>
      <c r="D3959" s="353"/>
      <c r="E3959" s="353"/>
      <c r="F3959" s="354"/>
      <c r="G3959" s="353"/>
      <c r="H3959" s="353"/>
      <c r="I3959" s="357"/>
      <c r="J3959" s="356"/>
      <c r="K3959" s="356"/>
      <c r="L3959" s="357"/>
      <c r="M3959" s="356"/>
      <c r="N3959" s="374"/>
      <c r="O3959" s="70"/>
      <c r="P3959" s="70"/>
      <c r="Q3959" s="135"/>
    </row>
    <row r="3960" spans="1:17" hidden="1" x14ac:dyDescent="0.2">
      <c r="A3960" s="366"/>
      <c r="B3960" s="351"/>
      <c r="C3960" s="375"/>
      <c r="D3960" s="353"/>
      <c r="E3960" s="353"/>
      <c r="F3960" s="354"/>
      <c r="G3960" s="353"/>
      <c r="H3960" s="353"/>
      <c r="I3960" s="357"/>
      <c r="J3960" s="356"/>
      <c r="K3960" s="356"/>
      <c r="L3960" s="357"/>
      <c r="M3960" s="356"/>
      <c r="N3960" s="374"/>
      <c r="O3960" s="70"/>
      <c r="P3960" s="70"/>
      <c r="Q3960" s="135"/>
    </row>
    <row r="3961" spans="1:17" hidden="1" x14ac:dyDescent="0.2">
      <c r="A3961" s="366"/>
      <c r="B3961" s="351"/>
      <c r="C3961" s="375"/>
      <c r="D3961" s="353"/>
      <c r="E3961" s="353"/>
      <c r="F3961" s="354"/>
      <c r="G3961" s="353"/>
      <c r="H3961" s="353"/>
      <c r="I3961" s="357"/>
      <c r="J3961" s="356"/>
      <c r="K3961" s="356"/>
      <c r="L3961" s="357"/>
      <c r="M3961" s="356"/>
      <c r="N3961" s="374"/>
      <c r="O3961" s="70"/>
      <c r="P3961" s="70"/>
      <c r="Q3961" s="135"/>
    </row>
    <row r="3962" spans="1:17" hidden="1" x14ac:dyDescent="0.2">
      <c r="A3962" s="366"/>
      <c r="B3962" s="351"/>
      <c r="C3962" s="375"/>
      <c r="D3962" s="353"/>
      <c r="E3962" s="353"/>
      <c r="F3962" s="354"/>
      <c r="G3962" s="353"/>
      <c r="H3962" s="353"/>
      <c r="I3962" s="357"/>
      <c r="J3962" s="356"/>
      <c r="K3962" s="356"/>
      <c r="L3962" s="357"/>
      <c r="M3962" s="356"/>
      <c r="N3962" s="374"/>
      <c r="O3962" s="70"/>
      <c r="P3962" s="70"/>
      <c r="Q3962" s="135"/>
    </row>
    <row r="3963" spans="1:17" hidden="1" x14ac:dyDescent="0.2">
      <c r="A3963" s="366"/>
      <c r="B3963" s="351"/>
      <c r="C3963" s="375"/>
      <c r="D3963" s="353"/>
      <c r="E3963" s="353"/>
      <c r="F3963" s="354"/>
      <c r="G3963" s="353"/>
      <c r="H3963" s="353"/>
      <c r="I3963" s="357"/>
      <c r="J3963" s="356"/>
      <c r="K3963" s="356"/>
      <c r="L3963" s="357"/>
      <c r="M3963" s="356"/>
      <c r="N3963" s="374"/>
      <c r="O3963" s="70"/>
      <c r="P3963" s="70"/>
      <c r="Q3963" s="135"/>
    </row>
    <row r="3964" spans="1:17" hidden="1" x14ac:dyDescent="0.2">
      <c r="A3964" s="366"/>
      <c r="B3964" s="351"/>
      <c r="C3964" s="375"/>
      <c r="D3964" s="353"/>
      <c r="E3964" s="353"/>
      <c r="F3964" s="354"/>
      <c r="G3964" s="353"/>
      <c r="H3964" s="353"/>
      <c r="I3964" s="357"/>
      <c r="J3964" s="356"/>
      <c r="K3964" s="356"/>
      <c r="L3964" s="357"/>
      <c r="M3964" s="356"/>
      <c r="N3964" s="374"/>
      <c r="O3964" s="70"/>
      <c r="P3964" s="70"/>
      <c r="Q3964" s="135"/>
    </row>
    <row r="3965" spans="1:17" hidden="1" x14ac:dyDescent="0.2">
      <c r="A3965" s="366"/>
      <c r="B3965" s="351"/>
      <c r="C3965" s="375"/>
      <c r="D3965" s="353"/>
      <c r="E3965" s="353"/>
      <c r="F3965" s="354"/>
      <c r="G3965" s="353"/>
      <c r="H3965" s="353"/>
      <c r="I3965" s="357"/>
      <c r="J3965" s="356"/>
      <c r="K3965" s="356"/>
      <c r="L3965" s="357"/>
      <c r="M3965" s="356"/>
      <c r="N3965" s="374"/>
      <c r="O3965" s="70"/>
      <c r="P3965" s="70"/>
      <c r="Q3965" s="135"/>
    </row>
    <row r="3966" spans="1:17" hidden="1" x14ac:dyDescent="0.2">
      <c r="A3966" s="366"/>
      <c r="B3966" s="351"/>
      <c r="C3966" s="375"/>
      <c r="D3966" s="353"/>
      <c r="E3966" s="353"/>
      <c r="F3966" s="354"/>
      <c r="G3966" s="353"/>
      <c r="H3966" s="353"/>
      <c r="I3966" s="357"/>
      <c r="J3966" s="356"/>
      <c r="K3966" s="356"/>
      <c r="L3966" s="357"/>
      <c r="M3966" s="356"/>
      <c r="N3966" s="374"/>
      <c r="O3966" s="70"/>
      <c r="P3966" s="70"/>
      <c r="Q3966" s="135"/>
    </row>
    <row r="3967" spans="1:17" hidden="1" x14ac:dyDescent="0.2">
      <c r="A3967" s="366"/>
      <c r="B3967" s="351"/>
      <c r="C3967" s="375"/>
      <c r="D3967" s="353"/>
      <c r="E3967" s="353"/>
      <c r="F3967" s="354"/>
      <c r="G3967" s="353"/>
      <c r="H3967" s="353"/>
      <c r="I3967" s="357"/>
      <c r="J3967" s="356"/>
      <c r="K3967" s="356"/>
      <c r="L3967" s="357"/>
      <c r="M3967" s="356"/>
      <c r="N3967" s="374"/>
      <c r="O3967" s="70"/>
      <c r="P3967" s="70"/>
      <c r="Q3967" s="135"/>
    </row>
    <row r="3968" spans="1:17" hidden="1" x14ac:dyDescent="0.2">
      <c r="A3968" s="366"/>
      <c r="B3968" s="351"/>
      <c r="C3968" s="375"/>
      <c r="D3968" s="353"/>
      <c r="E3968" s="353"/>
      <c r="F3968" s="354"/>
      <c r="G3968" s="353"/>
      <c r="H3968" s="353"/>
      <c r="I3968" s="357"/>
      <c r="J3968" s="356"/>
      <c r="K3968" s="356"/>
      <c r="L3968" s="357"/>
      <c r="M3968" s="356"/>
      <c r="N3968" s="374"/>
      <c r="O3968" s="70"/>
      <c r="P3968" s="70"/>
      <c r="Q3968" s="135"/>
    </row>
    <row r="3969" spans="1:17" hidden="1" x14ac:dyDescent="0.2">
      <c r="A3969" s="366"/>
      <c r="B3969" s="351"/>
      <c r="C3969" s="375"/>
      <c r="D3969" s="353"/>
      <c r="E3969" s="353"/>
      <c r="F3969" s="354"/>
      <c r="G3969" s="353"/>
      <c r="H3969" s="353"/>
      <c r="I3969" s="357"/>
      <c r="J3969" s="356"/>
      <c r="K3969" s="356"/>
      <c r="L3969" s="357"/>
      <c r="M3969" s="356"/>
      <c r="N3969" s="374"/>
      <c r="O3969" s="70"/>
      <c r="P3969" s="70"/>
      <c r="Q3969" s="135"/>
    </row>
    <row r="3970" spans="1:17" hidden="1" x14ac:dyDescent="0.2">
      <c r="A3970" s="366"/>
      <c r="B3970" s="351"/>
      <c r="C3970" s="375"/>
      <c r="D3970" s="353"/>
      <c r="E3970" s="353"/>
      <c r="F3970" s="354"/>
      <c r="G3970" s="353"/>
      <c r="H3970" s="353"/>
      <c r="I3970" s="357"/>
      <c r="J3970" s="356"/>
      <c r="K3970" s="356"/>
      <c r="L3970" s="357"/>
      <c r="M3970" s="356"/>
      <c r="N3970" s="374"/>
      <c r="O3970" s="70"/>
      <c r="P3970" s="70"/>
      <c r="Q3970" s="135"/>
    </row>
    <row r="3971" spans="1:17" hidden="1" x14ac:dyDescent="0.2">
      <c r="A3971" s="366"/>
      <c r="B3971" s="351"/>
      <c r="C3971" s="375"/>
      <c r="D3971" s="353"/>
      <c r="E3971" s="353"/>
      <c r="F3971" s="354"/>
      <c r="G3971" s="353"/>
      <c r="H3971" s="353"/>
      <c r="I3971" s="357"/>
      <c r="J3971" s="356"/>
      <c r="K3971" s="356"/>
      <c r="L3971" s="357"/>
      <c r="M3971" s="356"/>
      <c r="N3971" s="374"/>
      <c r="O3971" s="70"/>
      <c r="P3971" s="70"/>
      <c r="Q3971" s="135"/>
    </row>
    <row r="3972" spans="1:17" hidden="1" x14ac:dyDescent="0.2">
      <c r="A3972" s="366"/>
      <c r="B3972" s="351"/>
      <c r="C3972" s="375"/>
      <c r="D3972" s="353"/>
      <c r="E3972" s="353"/>
      <c r="F3972" s="354"/>
      <c r="G3972" s="353"/>
      <c r="H3972" s="353"/>
      <c r="I3972" s="357"/>
      <c r="J3972" s="356"/>
      <c r="K3972" s="356"/>
      <c r="L3972" s="357"/>
      <c r="M3972" s="356"/>
      <c r="N3972" s="374"/>
      <c r="O3972" s="70"/>
      <c r="P3972" s="70"/>
      <c r="Q3972" s="135"/>
    </row>
    <row r="3973" spans="1:17" hidden="1" x14ac:dyDescent="0.2">
      <c r="A3973" s="366"/>
      <c r="B3973" s="351"/>
      <c r="C3973" s="375"/>
      <c r="D3973" s="353"/>
      <c r="E3973" s="353"/>
      <c r="F3973" s="354"/>
      <c r="G3973" s="353"/>
      <c r="H3973" s="353"/>
      <c r="I3973" s="357"/>
      <c r="J3973" s="356"/>
      <c r="K3973" s="356"/>
      <c r="L3973" s="357"/>
      <c r="M3973" s="356"/>
      <c r="N3973" s="374"/>
      <c r="O3973" s="70"/>
      <c r="P3973" s="70"/>
      <c r="Q3973" s="135"/>
    </row>
    <row r="3974" spans="1:17" hidden="1" x14ac:dyDescent="0.2">
      <c r="A3974" s="366"/>
      <c r="B3974" s="351"/>
      <c r="C3974" s="375"/>
      <c r="D3974" s="353"/>
      <c r="E3974" s="353"/>
      <c r="F3974" s="354"/>
      <c r="G3974" s="353"/>
      <c r="H3974" s="353"/>
      <c r="I3974" s="357"/>
      <c r="J3974" s="356"/>
      <c r="K3974" s="356"/>
      <c r="L3974" s="357"/>
      <c r="M3974" s="356"/>
      <c r="N3974" s="374"/>
      <c r="O3974" s="70"/>
      <c r="P3974" s="70"/>
      <c r="Q3974" s="135"/>
    </row>
    <row r="3975" spans="1:17" hidden="1" x14ac:dyDescent="0.2">
      <c r="A3975" s="366"/>
      <c r="B3975" s="351"/>
      <c r="C3975" s="375"/>
      <c r="D3975" s="353"/>
      <c r="E3975" s="353"/>
      <c r="F3975" s="354"/>
      <c r="G3975" s="353"/>
      <c r="H3975" s="353"/>
      <c r="I3975" s="357"/>
      <c r="J3975" s="356"/>
      <c r="K3975" s="356"/>
      <c r="L3975" s="357"/>
      <c r="M3975" s="356"/>
      <c r="N3975" s="374"/>
      <c r="O3975" s="70"/>
      <c r="P3975" s="70"/>
      <c r="Q3975" s="135"/>
    </row>
    <row r="3976" spans="1:17" hidden="1" x14ac:dyDescent="0.2">
      <c r="A3976" s="366"/>
      <c r="B3976" s="351"/>
      <c r="C3976" s="375"/>
      <c r="D3976" s="353"/>
      <c r="E3976" s="353"/>
      <c r="F3976" s="354"/>
      <c r="G3976" s="353"/>
      <c r="H3976" s="353"/>
      <c r="I3976" s="357"/>
      <c r="J3976" s="356"/>
      <c r="K3976" s="356"/>
      <c r="L3976" s="357"/>
      <c r="M3976" s="356"/>
      <c r="N3976" s="374"/>
      <c r="O3976" s="70"/>
      <c r="P3976" s="70"/>
      <c r="Q3976" s="135"/>
    </row>
    <row r="3977" spans="1:17" hidden="1" x14ac:dyDescent="0.2">
      <c r="A3977" s="366"/>
      <c r="B3977" s="351"/>
      <c r="C3977" s="375"/>
      <c r="D3977" s="353"/>
      <c r="E3977" s="353"/>
      <c r="F3977" s="354"/>
      <c r="G3977" s="353"/>
      <c r="H3977" s="353"/>
      <c r="I3977" s="357"/>
      <c r="J3977" s="356"/>
      <c r="K3977" s="356"/>
      <c r="L3977" s="357"/>
      <c r="M3977" s="356"/>
      <c r="N3977" s="374"/>
      <c r="O3977" s="70"/>
      <c r="P3977" s="70"/>
      <c r="Q3977" s="135"/>
    </row>
    <row r="3978" spans="1:17" hidden="1" x14ac:dyDescent="0.2">
      <c r="A3978" s="366"/>
      <c r="B3978" s="351"/>
      <c r="C3978" s="375"/>
      <c r="D3978" s="353"/>
      <c r="E3978" s="353"/>
      <c r="F3978" s="354"/>
      <c r="G3978" s="353"/>
      <c r="H3978" s="353"/>
      <c r="I3978" s="357"/>
      <c r="J3978" s="356"/>
      <c r="K3978" s="356"/>
      <c r="L3978" s="357"/>
      <c r="M3978" s="356"/>
      <c r="N3978" s="374"/>
      <c r="O3978" s="70"/>
      <c r="P3978" s="70"/>
      <c r="Q3978" s="135"/>
    </row>
    <row r="3979" spans="1:17" hidden="1" x14ac:dyDescent="0.2">
      <c r="A3979" s="366"/>
      <c r="B3979" s="351"/>
      <c r="C3979" s="375"/>
      <c r="D3979" s="353"/>
      <c r="E3979" s="353"/>
      <c r="F3979" s="354"/>
      <c r="G3979" s="353"/>
      <c r="H3979" s="353"/>
      <c r="I3979" s="357"/>
      <c r="J3979" s="356"/>
      <c r="K3979" s="356"/>
      <c r="L3979" s="357"/>
      <c r="M3979" s="356"/>
      <c r="N3979" s="374"/>
      <c r="O3979" s="70"/>
      <c r="P3979" s="70"/>
      <c r="Q3979" s="135"/>
    </row>
    <row r="3980" spans="1:17" hidden="1" x14ac:dyDescent="0.2">
      <c r="A3980" s="366"/>
      <c r="B3980" s="351"/>
      <c r="C3980" s="375"/>
      <c r="D3980" s="353"/>
      <c r="E3980" s="353"/>
      <c r="F3980" s="354"/>
      <c r="G3980" s="353"/>
      <c r="H3980" s="353"/>
      <c r="I3980" s="357"/>
      <c r="J3980" s="356"/>
      <c r="K3980" s="356"/>
      <c r="L3980" s="357"/>
      <c r="M3980" s="356"/>
      <c r="N3980" s="374"/>
      <c r="O3980" s="70"/>
      <c r="P3980" s="70"/>
      <c r="Q3980" s="135"/>
    </row>
    <row r="3981" spans="1:17" hidden="1" x14ac:dyDescent="0.2">
      <c r="A3981" s="366"/>
      <c r="B3981" s="351"/>
      <c r="C3981" s="375"/>
      <c r="D3981" s="353"/>
      <c r="E3981" s="353"/>
      <c r="F3981" s="354"/>
      <c r="G3981" s="353"/>
      <c r="H3981" s="353"/>
      <c r="I3981" s="357"/>
      <c r="J3981" s="356"/>
      <c r="K3981" s="356"/>
      <c r="L3981" s="357"/>
      <c r="M3981" s="356"/>
      <c r="N3981" s="374"/>
      <c r="O3981" s="70"/>
      <c r="P3981" s="70"/>
      <c r="Q3981" s="135"/>
    </row>
    <row r="3982" spans="1:17" hidden="1" x14ac:dyDescent="0.2">
      <c r="A3982" s="366"/>
      <c r="B3982" s="351"/>
      <c r="C3982" s="375"/>
      <c r="D3982" s="353"/>
      <c r="E3982" s="353"/>
      <c r="F3982" s="354"/>
      <c r="G3982" s="353"/>
      <c r="H3982" s="353"/>
      <c r="I3982" s="357"/>
      <c r="J3982" s="356"/>
      <c r="K3982" s="356"/>
      <c r="L3982" s="357"/>
      <c r="M3982" s="356"/>
      <c r="N3982" s="374"/>
      <c r="O3982" s="70"/>
      <c r="P3982" s="70"/>
      <c r="Q3982" s="135"/>
    </row>
    <row r="3983" spans="1:17" hidden="1" x14ac:dyDescent="0.2">
      <c r="A3983" s="366"/>
      <c r="B3983" s="351"/>
      <c r="C3983" s="375"/>
      <c r="D3983" s="353"/>
      <c r="E3983" s="353"/>
      <c r="F3983" s="354"/>
      <c r="G3983" s="353"/>
      <c r="H3983" s="353"/>
      <c r="I3983" s="357"/>
      <c r="J3983" s="356"/>
      <c r="K3983" s="356"/>
      <c r="L3983" s="357"/>
      <c r="M3983" s="356"/>
      <c r="N3983" s="374"/>
      <c r="O3983" s="70"/>
      <c r="P3983" s="70"/>
      <c r="Q3983" s="135"/>
    </row>
    <row r="3984" spans="1:17" hidden="1" x14ac:dyDescent="0.2">
      <c r="A3984" s="366"/>
      <c r="B3984" s="351"/>
      <c r="C3984" s="375"/>
      <c r="D3984" s="353"/>
      <c r="E3984" s="353"/>
      <c r="F3984" s="354"/>
      <c r="G3984" s="353"/>
      <c r="H3984" s="353"/>
      <c r="I3984" s="357"/>
      <c r="J3984" s="356"/>
      <c r="K3984" s="356"/>
      <c r="L3984" s="357"/>
      <c r="M3984" s="356"/>
      <c r="N3984" s="374"/>
      <c r="O3984" s="70"/>
      <c r="P3984" s="70"/>
      <c r="Q3984" s="135"/>
    </row>
    <row r="3985" spans="1:17" hidden="1" x14ac:dyDescent="0.2">
      <c r="A3985" s="366"/>
      <c r="B3985" s="351"/>
      <c r="C3985" s="375"/>
      <c r="D3985" s="353"/>
      <c r="E3985" s="353"/>
      <c r="F3985" s="354"/>
      <c r="G3985" s="353"/>
      <c r="H3985" s="353"/>
      <c r="I3985" s="357"/>
      <c r="J3985" s="356"/>
      <c r="K3985" s="356"/>
      <c r="L3985" s="357"/>
      <c r="M3985" s="356"/>
      <c r="N3985" s="374"/>
      <c r="O3985" s="70"/>
      <c r="P3985" s="70"/>
      <c r="Q3985" s="135"/>
    </row>
    <row r="3986" spans="1:17" hidden="1" x14ac:dyDescent="0.2">
      <c r="A3986" s="366"/>
      <c r="B3986" s="351"/>
      <c r="C3986" s="375"/>
      <c r="D3986" s="353"/>
      <c r="E3986" s="353"/>
      <c r="F3986" s="354"/>
      <c r="G3986" s="353"/>
      <c r="H3986" s="353"/>
      <c r="I3986" s="357"/>
      <c r="J3986" s="356"/>
      <c r="K3986" s="356"/>
      <c r="L3986" s="357"/>
      <c r="M3986" s="356"/>
      <c r="N3986" s="374"/>
      <c r="O3986" s="70"/>
      <c r="P3986" s="70"/>
      <c r="Q3986" s="135"/>
    </row>
    <row r="3987" spans="1:17" hidden="1" x14ac:dyDescent="0.2">
      <c r="A3987" s="366"/>
      <c r="B3987" s="351"/>
      <c r="C3987" s="375"/>
      <c r="D3987" s="353"/>
      <c r="E3987" s="353"/>
      <c r="F3987" s="354"/>
      <c r="G3987" s="353"/>
      <c r="H3987" s="353"/>
      <c r="I3987" s="357"/>
      <c r="J3987" s="356"/>
      <c r="K3987" s="356"/>
      <c r="L3987" s="357"/>
      <c r="M3987" s="356"/>
      <c r="N3987" s="374"/>
      <c r="O3987" s="70"/>
      <c r="P3987" s="70"/>
      <c r="Q3987" s="135"/>
    </row>
    <row r="3988" spans="1:17" hidden="1" x14ac:dyDescent="0.2">
      <c r="A3988" s="366"/>
      <c r="B3988" s="351"/>
      <c r="C3988" s="375"/>
      <c r="D3988" s="353"/>
      <c r="E3988" s="353"/>
      <c r="F3988" s="354"/>
      <c r="G3988" s="353"/>
      <c r="H3988" s="353"/>
      <c r="I3988" s="357"/>
      <c r="J3988" s="356"/>
      <c r="K3988" s="356"/>
      <c r="L3988" s="357"/>
      <c r="M3988" s="356"/>
      <c r="N3988" s="374"/>
      <c r="O3988" s="70"/>
      <c r="P3988" s="70"/>
      <c r="Q3988" s="135"/>
    </row>
    <row r="3989" spans="1:17" hidden="1" x14ac:dyDescent="0.2">
      <c r="A3989" s="366"/>
      <c r="B3989" s="351"/>
      <c r="C3989" s="375"/>
      <c r="D3989" s="353"/>
      <c r="E3989" s="353"/>
      <c r="F3989" s="354"/>
      <c r="G3989" s="353"/>
      <c r="H3989" s="353"/>
      <c r="I3989" s="357"/>
      <c r="J3989" s="356"/>
      <c r="K3989" s="356"/>
      <c r="L3989" s="357"/>
      <c r="M3989" s="356"/>
      <c r="N3989" s="374"/>
      <c r="O3989" s="70"/>
      <c r="P3989" s="70"/>
      <c r="Q3989" s="135"/>
    </row>
    <row r="3990" spans="1:17" hidden="1" x14ac:dyDescent="0.2">
      <c r="A3990" s="366"/>
      <c r="B3990" s="351"/>
      <c r="C3990" s="375"/>
      <c r="D3990" s="353"/>
      <c r="E3990" s="353"/>
      <c r="F3990" s="354"/>
      <c r="G3990" s="353"/>
      <c r="H3990" s="353"/>
      <c r="I3990" s="357"/>
      <c r="J3990" s="356"/>
      <c r="K3990" s="356"/>
      <c r="L3990" s="357"/>
      <c r="M3990" s="356"/>
      <c r="N3990" s="374"/>
      <c r="O3990" s="70"/>
      <c r="P3990" s="70"/>
      <c r="Q3990" s="135"/>
    </row>
    <row r="3991" spans="1:17" hidden="1" x14ac:dyDescent="0.2">
      <c r="A3991" s="366"/>
      <c r="B3991" s="351"/>
      <c r="C3991" s="375"/>
      <c r="D3991" s="353"/>
      <c r="E3991" s="353"/>
      <c r="F3991" s="354"/>
      <c r="G3991" s="353"/>
      <c r="H3991" s="353"/>
      <c r="I3991" s="357"/>
      <c r="J3991" s="356"/>
      <c r="K3991" s="356"/>
      <c r="L3991" s="357"/>
      <c r="M3991" s="356"/>
      <c r="N3991" s="374"/>
      <c r="O3991" s="70"/>
      <c r="P3991" s="70"/>
      <c r="Q3991" s="135"/>
    </row>
    <row r="3992" spans="1:17" hidden="1" x14ac:dyDescent="0.2">
      <c r="A3992" s="366"/>
      <c r="B3992" s="351"/>
      <c r="C3992" s="375"/>
      <c r="D3992" s="353"/>
      <c r="E3992" s="353"/>
      <c r="F3992" s="354"/>
      <c r="G3992" s="353"/>
      <c r="H3992" s="353"/>
      <c r="I3992" s="357"/>
      <c r="J3992" s="356"/>
      <c r="K3992" s="356"/>
      <c r="L3992" s="357"/>
      <c r="M3992" s="356"/>
      <c r="N3992" s="374"/>
      <c r="O3992" s="70"/>
      <c r="P3992" s="70"/>
      <c r="Q3992" s="135"/>
    </row>
    <row r="3993" spans="1:17" hidden="1" x14ac:dyDescent="0.2">
      <c r="A3993" s="366"/>
      <c r="B3993" s="351"/>
      <c r="C3993" s="375"/>
      <c r="D3993" s="353"/>
      <c r="E3993" s="353"/>
      <c r="F3993" s="354"/>
      <c r="G3993" s="353"/>
      <c r="H3993" s="353"/>
      <c r="I3993" s="357"/>
      <c r="J3993" s="356"/>
      <c r="K3993" s="356"/>
      <c r="L3993" s="357"/>
      <c r="M3993" s="356"/>
      <c r="N3993" s="374"/>
      <c r="O3993" s="70"/>
      <c r="P3993" s="70"/>
      <c r="Q3993" s="135"/>
    </row>
    <row r="3994" spans="1:17" hidden="1" x14ac:dyDescent="0.2">
      <c r="A3994" s="366"/>
      <c r="B3994" s="351"/>
      <c r="C3994" s="375"/>
      <c r="D3994" s="353"/>
      <c r="E3994" s="353"/>
      <c r="F3994" s="354"/>
      <c r="G3994" s="353"/>
      <c r="H3994" s="353"/>
      <c r="I3994" s="357"/>
      <c r="J3994" s="356"/>
      <c r="K3994" s="356"/>
      <c r="L3994" s="357"/>
      <c r="M3994" s="356"/>
      <c r="N3994" s="374"/>
      <c r="O3994" s="70"/>
      <c r="P3994" s="70"/>
      <c r="Q3994" s="135"/>
    </row>
    <row r="3995" spans="1:17" hidden="1" x14ac:dyDescent="0.2">
      <c r="A3995" s="366"/>
      <c r="B3995" s="351"/>
      <c r="C3995" s="375"/>
      <c r="D3995" s="353"/>
      <c r="E3995" s="353"/>
      <c r="F3995" s="354"/>
      <c r="G3995" s="353"/>
      <c r="H3995" s="353"/>
      <c r="I3995" s="357"/>
      <c r="J3995" s="356"/>
      <c r="K3995" s="356"/>
      <c r="L3995" s="357"/>
      <c r="M3995" s="356"/>
      <c r="N3995" s="374"/>
      <c r="O3995" s="70"/>
      <c r="P3995" s="70"/>
      <c r="Q3995" s="135"/>
    </row>
    <row r="3996" spans="1:17" hidden="1" x14ac:dyDescent="0.2">
      <c r="A3996" s="366"/>
      <c r="B3996" s="351"/>
      <c r="C3996" s="375"/>
      <c r="D3996" s="353"/>
      <c r="E3996" s="353"/>
      <c r="F3996" s="354"/>
      <c r="G3996" s="353"/>
      <c r="H3996" s="353"/>
      <c r="I3996" s="357"/>
      <c r="J3996" s="356"/>
      <c r="K3996" s="356"/>
      <c r="L3996" s="357"/>
      <c r="M3996" s="356"/>
      <c r="N3996" s="374"/>
      <c r="O3996" s="70"/>
      <c r="P3996" s="70"/>
      <c r="Q3996" s="135"/>
    </row>
    <row r="3997" spans="1:17" hidden="1" x14ac:dyDescent="0.2">
      <c r="A3997" s="366"/>
      <c r="B3997" s="351"/>
      <c r="C3997" s="375"/>
      <c r="D3997" s="353"/>
      <c r="E3997" s="353"/>
      <c r="F3997" s="354"/>
      <c r="G3997" s="353"/>
      <c r="H3997" s="353"/>
      <c r="I3997" s="357"/>
      <c r="J3997" s="356"/>
      <c r="K3997" s="356"/>
      <c r="L3997" s="357"/>
      <c r="M3997" s="356"/>
      <c r="N3997" s="374"/>
      <c r="O3997" s="70"/>
      <c r="P3997" s="70"/>
      <c r="Q3997" s="135"/>
    </row>
    <row r="3998" spans="1:17" hidden="1" x14ac:dyDescent="0.2">
      <c r="A3998" s="366"/>
      <c r="B3998" s="351"/>
      <c r="C3998" s="375"/>
      <c r="D3998" s="353"/>
      <c r="E3998" s="353"/>
      <c r="F3998" s="354"/>
      <c r="G3998" s="353"/>
      <c r="H3998" s="353"/>
      <c r="I3998" s="357"/>
      <c r="J3998" s="356"/>
      <c r="K3998" s="356"/>
      <c r="L3998" s="357"/>
      <c r="M3998" s="356"/>
      <c r="N3998" s="374"/>
      <c r="O3998" s="70"/>
      <c r="P3998" s="70"/>
      <c r="Q3998" s="135"/>
    </row>
    <row r="3999" spans="1:17" hidden="1" x14ac:dyDescent="0.2">
      <c r="A3999" s="366"/>
      <c r="B3999" s="351"/>
      <c r="C3999" s="375"/>
      <c r="D3999" s="353"/>
      <c r="E3999" s="353"/>
      <c r="F3999" s="354"/>
      <c r="G3999" s="353"/>
      <c r="H3999" s="353"/>
      <c r="I3999" s="357"/>
      <c r="J3999" s="356"/>
      <c r="K3999" s="356"/>
      <c r="L3999" s="357"/>
      <c r="M3999" s="356"/>
      <c r="N3999" s="374"/>
      <c r="O3999" s="70"/>
      <c r="P3999" s="70"/>
      <c r="Q3999" s="135"/>
    </row>
    <row r="4000" spans="1:17" hidden="1" x14ac:dyDescent="0.2">
      <c r="A4000" s="366"/>
      <c r="B4000" s="351"/>
      <c r="C4000" s="375"/>
      <c r="D4000" s="353"/>
      <c r="E4000" s="353"/>
      <c r="F4000" s="354"/>
      <c r="G4000" s="353"/>
      <c r="H4000" s="353"/>
      <c r="I4000" s="357"/>
      <c r="J4000" s="356"/>
      <c r="K4000" s="356"/>
      <c r="L4000" s="357"/>
      <c r="M4000" s="356"/>
      <c r="N4000" s="374"/>
      <c r="O4000" s="70"/>
      <c r="P4000" s="70"/>
      <c r="Q4000" s="135"/>
    </row>
    <row r="4001" spans="1:17" hidden="1" x14ac:dyDescent="0.2">
      <c r="A4001" s="366"/>
      <c r="B4001" s="351"/>
      <c r="C4001" s="375"/>
      <c r="D4001" s="353"/>
      <c r="E4001" s="353"/>
      <c r="F4001" s="354"/>
      <c r="G4001" s="353"/>
      <c r="H4001" s="353"/>
      <c r="I4001" s="357"/>
      <c r="J4001" s="356"/>
      <c r="K4001" s="356"/>
      <c r="L4001" s="357"/>
      <c r="M4001" s="356"/>
      <c r="N4001" s="374"/>
      <c r="O4001" s="70"/>
      <c r="P4001" s="70"/>
      <c r="Q4001" s="135"/>
    </row>
    <row r="4002" spans="1:17" hidden="1" x14ac:dyDescent="0.2">
      <c r="A4002" s="366"/>
      <c r="B4002" s="351"/>
      <c r="C4002" s="375"/>
      <c r="D4002" s="353"/>
      <c r="E4002" s="353"/>
      <c r="F4002" s="354"/>
      <c r="G4002" s="353"/>
      <c r="H4002" s="353"/>
      <c r="I4002" s="357"/>
      <c r="J4002" s="356"/>
      <c r="K4002" s="356"/>
      <c r="L4002" s="357"/>
      <c r="M4002" s="356"/>
      <c r="N4002" s="374"/>
      <c r="O4002" s="70"/>
      <c r="P4002" s="70"/>
      <c r="Q4002" s="135"/>
    </row>
    <row r="4003" spans="1:17" hidden="1" x14ac:dyDescent="0.2">
      <c r="A4003" s="366"/>
      <c r="B4003" s="351"/>
      <c r="C4003" s="375"/>
      <c r="D4003" s="353"/>
      <c r="E4003" s="353"/>
      <c r="F4003" s="354"/>
      <c r="G4003" s="353"/>
      <c r="H4003" s="353"/>
      <c r="I4003" s="357"/>
      <c r="J4003" s="356"/>
      <c r="K4003" s="356"/>
      <c r="L4003" s="357"/>
      <c r="M4003" s="356"/>
      <c r="N4003" s="374"/>
      <c r="O4003" s="70"/>
      <c r="P4003" s="70"/>
      <c r="Q4003" s="135"/>
    </row>
    <row r="4004" spans="1:17" hidden="1" x14ac:dyDescent="0.2">
      <c r="A4004" s="366"/>
      <c r="B4004" s="351"/>
      <c r="C4004" s="375"/>
      <c r="D4004" s="353"/>
      <c r="E4004" s="353"/>
      <c r="F4004" s="354"/>
      <c r="G4004" s="353"/>
      <c r="H4004" s="353"/>
      <c r="I4004" s="357"/>
      <c r="J4004" s="356"/>
      <c r="K4004" s="356"/>
      <c r="L4004" s="357"/>
      <c r="M4004" s="356"/>
      <c r="N4004" s="374"/>
      <c r="O4004" s="70"/>
      <c r="P4004" s="70"/>
      <c r="Q4004" s="135"/>
    </row>
    <row r="4005" spans="1:17" hidden="1" x14ac:dyDescent="0.2">
      <c r="A4005" s="366"/>
      <c r="B4005" s="351"/>
      <c r="C4005" s="375"/>
      <c r="D4005" s="353"/>
      <c r="E4005" s="353"/>
      <c r="F4005" s="354"/>
      <c r="G4005" s="353"/>
      <c r="H4005" s="353"/>
      <c r="I4005" s="357"/>
      <c r="J4005" s="356"/>
      <c r="K4005" s="356"/>
      <c r="L4005" s="357"/>
      <c r="M4005" s="356"/>
      <c r="N4005" s="374"/>
      <c r="O4005" s="70"/>
      <c r="P4005" s="70"/>
      <c r="Q4005" s="135"/>
    </row>
    <row r="4006" spans="1:17" hidden="1" x14ac:dyDescent="0.2">
      <c r="A4006" s="366"/>
      <c r="B4006" s="351"/>
      <c r="C4006" s="375"/>
      <c r="D4006" s="353"/>
      <c r="E4006" s="353"/>
      <c r="F4006" s="354"/>
      <c r="G4006" s="353"/>
      <c r="H4006" s="353"/>
      <c r="I4006" s="357"/>
      <c r="J4006" s="356"/>
      <c r="K4006" s="356"/>
      <c r="L4006" s="357"/>
      <c r="M4006" s="356"/>
      <c r="N4006" s="374"/>
      <c r="O4006" s="70"/>
      <c r="P4006" s="70"/>
      <c r="Q4006" s="135"/>
    </row>
    <row r="4007" spans="1:17" hidden="1" x14ac:dyDescent="0.2">
      <c r="A4007" s="366"/>
      <c r="B4007" s="351"/>
      <c r="C4007" s="375"/>
      <c r="D4007" s="353"/>
      <c r="E4007" s="353"/>
      <c r="F4007" s="354"/>
      <c r="G4007" s="353"/>
      <c r="H4007" s="353"/>
      <c r="I4007" s="357"/>
      <c r="J4007" s="356"/>
      <c r="K4007" s="356"/>
      <c r="L4007" s="357"/>
      <c r="M4007" s="356"/>
      <c r="N4007" s="374"/>
      <c r="O4007" s="70"/>
      <c r="P4007" s="70"/>
      <c r="Q4007" s="135"/>
    </row>
    <row r="4008" spans="1:17" hidden="1" x14ac:dyDescent="0.2">
      <c r="A4008" s="366"/>
      <c r="B4008" s="351"/>
      <c r="C4008" s="375"/>
      <c r="D4008" s="353"/>
      <c r="E4008" s="353"/>
      <c r="F4008" s="354"/>
      <c r="G4008" s="353"/>
      <c r="H4008" s="353"/>
      <c r="I4008" s="357"/>
      <c r="J4008" s="356"/>
      <c r="K4008" s="356"/>
      <c r="L4008" s="357"/>
      <c r="M4008" s="356"/>
      <c r="N4008" s="374"/>
      <c r="O4008" s="70"/>
      <c r="P4008" s="70"/>
      <c r="Q4008" s="135"/>
    </row>
    <row r="4009" spans="1:17" hidden="1" x14ac:dyDescent="0.2">
      <c r="A4009" s="366"/>
      <c r="B4009" s="351"/>
      <c r="C4009" s="375"/>
      <c r="D4009" s="353"/>
      <c r="E4009" s="353"/>
      <c r="F4009" s="354"/>
      <c r="G4009" s="353"/>
      <c r="H4009" s="353"/>
      <c r="I4009" s="357"/>
      <c r="J4009" s="356"/>
      <c r="K4009" s="356"/>
      <c r="L4009" s="357"/>
      <c r="M4009" s="356"/>
      <c r="N4009" s="374"/>
      <c r="O4009" s="70"/>
      <c r="P4009" s="70"/>
      <c r="Q4009" s="135"/>
    </row>
    <row r="4010" spans="1:17" hidden="1" x14ac:dyDescent="0.2">
      <c r="A4010" s="366"/>
      <c r="B4010" s="351"/>
      <c r="C4010" s="375"/>
      <c r="D4010" s="353"/>
      <c r="E4010" s="353"/>
      <c r="F4010" s="354"/>
      <c r="G4010" s="353"/>
      <c r="H4010" s="353"/>
      <c r="I4010" s="357"/>
      <c r="J4010" s="356"/>
      <c r="K4010" s="356"/>
      <c r="L4010" s="357"/>
      <c r="M4010" s="356"/>
      <c r="N4010" s="374"/>
      <c r="O4010" s="70"/>
      <c r="P4010" s="70"/>
      <c r="Q4010" s="135"/>
    </row>
    <row r="4011" spans="1:17" hidden="1" x14ac:dyDescent="0.2">
      <c r="A4011" s="366"/>
      <c r="B4011" s="351"/>
      <c r="C4011" s="375"/>
      <c r="D4011" s="353"/>
      <c r="E4011" s="353"/>
      <c r="F4011" s="354"/>
      <c r="G4011" s="353"/>
      <c r="H4011" s="353"/>
      <c r="I4011" s="357"/>
      <c r="J4011" s="356"/>
      <c r="K4011" s="356"/>
      <c r="L4011" s="357"/>
      <c r="M4011" s="356"/>
      <c r="N4011" s="374"/>
      <c r="O4011" s="70"/>
      <c r="P4011" s="70"/>
      <c r="Q4011" s="135"/>
    </row>
    <row r="4012" spans="1:17" hidden="1" x14ac:dyDescent="0.2">
      <c r="A4012" s="366"/>
      <c r="B4012" s="351"/>
      <c r="C4012" s="375"/>
      <c r="D4012" s="353"/>
      <c r="E4012" s="353"/>
      <c r="F4012" s="354"/>
      <c r="G4012" s="353"/>
      <c r="H4012" s="353"/>
      <c r="I4012" s="357"/>
      <c r="J4012" s="356"/>
      <c r="K4012" s="356"/>
      <c r="L4012" s="357"/>
      <c r="M4012" s="356"/>
      <c r="N4012" s="374"/>
      <c r="O4012" s="70"/>
      <c r="P4012" s="70"/>
      <c r="Q4012" s="135"/>
    </row>
    <row r="4013" spans="1:17" hidden="1" x14ac:dyDescent="0.2">
      <c r="A4013" s="366"/>
      <c r="B4013" s="351"/>
      <c r="C4013" s="375"/>
      <c r="D4013" s="353"/>
      <c r="E4013" s="353"/>
      <c r="F4013" s="354"/>
      <c r="G4013" s="353"/>
      <c r="H4013" s="353"/>
      <c r="I4013" s="357"/>
      <c r="J4013" s="356"/>
      <c r="K4013" s="356"/>
      <c r="L4013" s="357"/>
      <c r="M4013" s="356"/>
      <c r="N4013" s="374"/>
      <c r="O4013" s="70"/>
      <c r="P4013" s="70"/>
      <c r="Q4013" s="135"/>
    </row>
    <row r="4014" spans="1:17" hidden="1" x14ac:dyDescent="0.2">
      <c r="A4014" s="366"/>
      <c r="B4014" s="351"/>
      <c r="C4014" s="375"/>
      <c r="D4014" s="353"/>
      <c r="E4014" s="353"/>
      <c r="F4014" s="354"/>
      <c r="G4014" s="353"/>
      <c r="H4014" s="353"/>
      <c r="I4014" s="357"/>
      <c r="J4014" s="356"/>
      <c r="K4014" s="356"/>
      <c r="L4014" s="357"/>
      <c r="M4014" s="356"/>
      <c r="N4014" s="374"/>
      <c r="O4014" s="70"/>
      <c r="P4014" s="70"/>
      <c r="Q4014" s="135"/>
    </row>
    <row r="4015" spans="1:17" hidden="1" x14ac:dyDescent="0.2">
      <c r="A4015" s="366"/>
      <c r="B4015" s="351"/>
      <c r="C4015" s="375"/>
      <c r="D4015" s="353"/>
      <c r="E4015" s="353"/>
      <c r="F4015" s="354"/>
      <c r="G4015" s="353"/>
      <c r="H4015" s="353"/>
      <c r="I4015" s="357"/>
      <c r="J4015" s="356"/>
      <c r="K4015" s="356"/>
      <c r="L4015" s="357"/>
      <c r="M4015" s="356"/>
      <c r="N4015" s="374"/>
      <c r="O4015" s="70"/>
      <c r="P4015" s="70"/>
      <c r="Q4015" s="135"/>
    </row>
    <row r="4016" spans="1:17" hidden="1" x14ac:dyDescent="0.2">
      <c r="A4016" s="366"/>
      <c r="B4016" s="351"/>
      <c r="C4016" s="375"/>
      <c r="D4016" s="353"/>
      <c r="E4016" s="353"/>
      <c r="F4016" s="354"/>
      <c r="G4016" s="353"/>
      <c r="H4016" s="353"/>
      <c r="I4016" s="357"/>
      <c r="J4016" s="356"/>
      <c r="K4016" s="356"/>
      <c r="L4016" s="357"/>
      <c r="M4016" s="356"/>
      <c r="N4016" s="374"/>
      <c r="O4016" s="70"/>
      <c r="P4016" s="70"/>
      <c r="Q4016" s="135"/>
    </row>
    <row r="4017" spans="1:17" hidden="1" x14ac:dyDescent="0.2">
      <c r="A4017" s="366"/>
      <c r="B4017" s="351"/>
      <c r="C4017" s="375"/>
      <c r="D4017" s="353"/>
      <c r="E4017" s="353"/>
      <c r="F4017" s="354"/>
      <c r="G4017" s="353"/>
      <c r="H4017" s="353"/>
      <c r="I4017" s="357"/>
      <c r="J4017" s="356"/>
      <c r="K4017" s="356"/>
      <c r="L4017" s="357"/>
      <c r="M4017" s="356"/>
      <c r="N4017" s="374"/>
      <c r="O4017" s="70"/>
      <c r="P4017" s="70"/>
      <c r="Q4017" s="135"/>
    </row>
    <row r="4018" spans="1:17" hidden="1" x14ac:dyDescent="0.2">
      <c r="A4018" s="366"/>
      <c r="B4018" s="351"/>
      <c r="C4018" s="375"/>
      <c r="D4018" s="353"/>
      <c r="E4018" s="353"/>
      <c r="F4018" s="354"/>
      <c r="G4018" s="353"/>
      <c r="H4018" s="353"/>
      <c r="I4018" s="357"/>
      <c r="J4018" s="356"/>
      <c r="K4018" s="356"/>
      <c r="L4018" s="357"/>
      <c r="M4018" s="356"/>
      <c r="N4018" s="374"/>
      <c r="O4018" s="70"/>
      <c r="P4018" s="70"/>
      <c r="Q4018" s="135"/>
    </row>
    <row r="4019" spans="1:17" hidden="1" x14ac:dyDescent="0.2">
      <c r="A4019" s="366"/>
      <c r="B4019" s="351"/>
      <c r="C4019" s="375"/>
      <c r="D4019" s="353"/>
      <c r="E4019" s="353"/>
      <c r="F4019" s="354"/>
      <c r="G4019" s="353"/>
      <c r="H4019" s="353"/>
      <c r="I4019" s="357"/>
      <c r="J4019" s="356"/>
      <c r="K4019" s="356"/>
      <c r="L4019" s="357"/>
      <c r="M4019" s="356"/>
      <c r="N4019" s="374"/>
      <c r="O4019" s="70"/>
      <c r="P4019" s="70"/>
      <c r="Q4019" s="135"/>
    </row>
    <row r="4020" spans="1:17" hidden="1" x14ac:dyDescent="0.2">
      <c r="A4020" s="366"/>
      <c r="B4020" s="351"/>
      <c r="C4020" s="375"/>
      <c r="D4020" s="353"/>
      <c r="E4020" s="353"/>
      <c r="F4020" s="354"/>
      <c r="G4020" s="353"/>
      <c r="H4020" s="353"/>
      <c r="I4020" s="357"/>
      <c r="J4020" s="356"/>
      <c r="K4020" s="356"/>
      <c r="L4020" s="357"/>
      <c r="M4020" s="356"/>
      <c r="N4020" s="374"/>
      <c r="O4020" s="70"/>
      <c r="P4020" s="70"/>
      <c r="Q4020" s="135"/>
    </row>
    <row r="4021" spans="1:17" hidden="1" x14ac:dyDescent="0.2">
      <c r="A4021" s="366"/>
      <c r="B4021" s="351"/>
      <c r="C4021" s="375"/>
      <c r="D4021" s="353"/>
      <c r="E4021" s="353"/>
      <c r="F4021" s="354"/>
      <c r="G4021" s="353"/>
      <c r="H4021" s="353"/>
      <c r="I4021" s="357"/>
      <c r="J4021" s="356"/>
      <c r="K4021" s="356"/>
      <c r="L4021" s="357"/>
      <c r="M4021" s="356"/>
      <c r="N4021" s="374"/>
      <c r="O4021" s="70"/>
      <c r="P4021" s="70"/>
      <c r="Q4021" s="135"/>
    </row>
    <row r="4022" spans="1:17" hidden="1" x14ac:dyDescent="0.2">
      <c r="A4022" s="366"/>
      <c r="B4022" s="351"/>
      <c r="C4022" s="375"/>
      <c r="D4022" s="353"/>
      <c r="E4022" s="353"/>
      <c r="F4022" s="354"/>
      <c r="G4022" s="353"/>
      <c r="H4022" s="353"/>
      <c r="I4022" s="357"/>
      <c r="J4022" s="356"/>
      <c r="K4022" s="356"/>
      <c r="L4022" s="357"/>
      <c r="M4022" s="356"/>
      <c r="N4022" s="374"/>
      <c r="O4022" s="70"/>
      <c r="P4022" s="70"/>
      <c r="Q4022" s="135"/>
    </row>
    <row r="4023" spans="1:17" hidden="1" x14ac:dyDescent="0.2">
      <c r="A4023" s="366"/>
      <c r="B4023" s="351"/>
      <c r="C4023" s="375"/>
      <c r="D4023" s="353"/>
      <c r="E4023" s="353"/>
      <c r="F4023" s="354"/>
      <c r="G4023" s="353"/>
      <c r="H4023" s="353"/>
      <c r="I4023" s="357"/>
      <c r="J4023" s="356"/>
      <c r="K4023" s="356"/>
      <c r="L4023" s="357"/>
      <c r="M4023" s="356"/>
      <c r="N4023" s="374"/>
      <c r="O4023" s="70"/>
      <c r="P4023" s="70"/>
      <c r="Q4023" s="135"/>
    </row>
    <row r="4024" spans="1:17" hidden="1" x14ac:dyDescent="0.2">
      <c r="A4024" s="366"/>
      <c r="B4024" s="351"/>
      <c r="C4024" s="375"/>
      <c r="D4024" s="353"/>
      <c r="E4024" s="353"/>
      <c r="F4024" s="354"/>
      <c r="G4024" s="353"/>
      <c r="H4024" s="353"/>
      <c r="I4024" s="357"/>
      <c r="J4024" s="356"/>
      <c r="K4024" s="356"/>
      <c r="L4024" s="357"/>
      <c r="M4024" s="356"/>
      <c r="N4024" s="374"/>
      <c r="O4024" s="70"/>
      <c r="P4024" s="70"/>
      <c r="Q4024" s="135"/>
    </row>
    <row r="4025" spans="1:17" hidden="1" x14ac:dyDescent="0.2">
      <c r="A4025" s="366"/>
      <c r="B4025" s="351"/>
      <c r="C4025" s="375"/>
      <c r="D4025" s="353"/>
      <c r="E4025" s="353"/>
      <c r="F4025" s="354"/>
      <c r="G4025" s="353"/>
      <c r="H4025" s="353"/>
      <c r="I4025" s="357"/>
      <c r="J4025" s="356"/>
      <c r="K4025" s="356"/>
      <c r="L4025" s="357"/>
      <c r="M4025" s="356"/>
      <c r="N4025" s="374"/>
      <c r="O4025" s="70"/>
      <c r="P4025" s="70"/>
      <c r="Q4025" s="135"/>
    </row>
    <row r="4026" spans="1:17" hidden="1" x14ac:dyDescent="0.2">
      <c r="A4026" s="366"/>
      <c r="B4026" s="351"/>
      <c r="C4026" s="375"/>
      <c r="D4026" s="353"/>
      <c r="E4026" s="353"/>
      <c r="F4026" s="354"/>
      <c r="G4026" s="353"/>
      <c r="H4026" s="353"/>
      <c r="I4026" s="357"/>
      <c r="J4026" s="356"/>
      <c r="K4026" s="356"/>
      <c r="L4026" s="357"/>
      <c r="M4026" s="356"/>
      <c r="N4026" s="374"/>
      <c r="O4026" s="70"/>
      <c r="P4026" s="70"/>
      <c r="Q4026" s="135"/>
    </row>
    <row r="4027" spans="1:17" hidden="1" x14ac:dyDescent="0.2">
      <c r="A4027" s="366"/>
      <c r="B4027" s="351"/>
      <c r="C4027" s="375"/>
      <c r="D4027" s="353"/>
      <c r="E4027" s="353"/>
      <c r="F4027" s="354"/>
      <c r="G4027" s="353"/>
      <c r="H4027" s="353"/>
      <c r="I4027" s="357"/>
      <c r="J4027" s="356"/>
      <c r="K4027" s="356"/>
      <c r="L4027" s="357"/>
      <c r="M4027" s="356"/>
      <c r="N4027" s="374"/>
      <c r="O4027" s="70"/>
      <c r="P4027" s="70"/>
      <c r="Q4027" s="135"/>
    </row>
    <row r="4028" spans="1:17" hidden="1" x14ac:dyDescent="0.2">
      <c r="A4028" s="366"/>
      <c r="B4028" s="351"/>
      <c r="C4028" s="375"/>
      <c r="D4028" s="353"/>
      <c r="E4028" s="353"/>
      <c r="F4028" s="354"/>
      <c r="G4028" s="353"/>
      <c r="H4028" s="353"/>
      <c r="I4028" s="357"/>
      <c r="J4028" s="356"/>
      <c r="K4028" s="356"/>
      <c r="L4028" s="357"/>
      <c r="M4028" s="356"/>
      <c r="N4028" s="374"/>
      <c r="O4028" s="70"/>
      <c r="P4028" s="70"/>
      <c r="Q4028" s="135"/>
    </row>
    <row r="4029" spans="1:17" hidden="1" x14ac:dyDescent="0.2">
      <c r="A4029" s="366"/>
      <c r="B4029" s="351"/>
      <c r="C4029" s="375"/>
      <c r="D4029" s="353"/>
      <c r="E4029" s="353"/>
      <c r="F4029" s="354"/>
      <c r="G4029" s="353"/>
      <c r="H4029" s="353"/>
      <c r="I4029" s="357"/>
      <c r="J4029" s="356"/>
      <c r="K4029" s="356"/>
      <c r="L4029" s="357"/>
      <c r="M4029" s="356"/>
      <c r="N4029" s="374"/>
      <c r="O4029" s="70"/>
      <c r="P4029" s="70"/>
      <c r="Q4029" s="135"/>
    </row>
    <row r="4030" spans="1:17" hidden="1" x14ac:dyDescent="0.2">
      <c r="A4030" s="366"/>
      <c r="B4030" s="351"/>
      <c r="C4030" s="375"/>
      <c r="D4030" s="353"/>
      <c r="E4030" s="353"/>
      <c r="F4030" s="354"/>
      <c r="G4030" s="353"/>
      <c r="H4030" s="353"/>
      <c r="I4030" s="357"/>
      <c r="J4030" s="356"/>
      <c r="K4030" s="356"/>
      <c r="L4030" s="357"/>
      <c r="M4030" s="356"/>
      <c r="N4030" s="374"/>
      <c r="O4030" s="70"/>
      <c r="P4030" s="70"/>
      <c r="Q4030" s="135"/>
    </row>
    <row r="4031" spans="1:17" hidden="1" x14ac:dyDescent="0.2">
      <c r="A4031" s="366"/>
      <c r="B4031" s="351"/>
      <c r="C4031" s="375"/>
      <c r="D4031" s="353"/>
      <c r="E4031" s="353"/>
      <c r="F4031" s="354"/>
      <c r="G4031" s="353"/>
      <c r="H4031" s="353"/>
      <c r="I4031" s="357"/>
      <c r="J4031" s="356"/>
      <c r="K4031" s="356"/>
      <c r="L4031" s="357"/>
      <c r="M4031" s="356"/>
      <c r="N4031" s="374"/>
      <c r="O4031" s="70"/>
      <c r="P4031" s="70"/>
      <c r="Q4031" s="135"/>
    </row>
    <row r="4032" spans="1:17" hidden="1" x14ac:dyDescent="0.2">
      <c r="A4032" s="366"/>
      <c r="B4032" s="351"/>
      <c r="C4032" s="375"/>
      <c r="D4032" s="353"/>
      <c r="E4032" s="353"/>
      <c r="F4032" s="354"/>
      <c r="G4032" s="353"/>
      <c r="H4032" s="353"/>
      <c r="I4032" s="357"/>
      <c r="J4032" s="356"/>
      <c r="K4032" s="356"/>
      <c r="L4032" s="357"/>
      <c r="M4032" s="356"/>
      <c r="N4032" s="374"/>
      <c r="O4032" s="70"/>
      <c r="P4032" s="70"/>
      <c r="Q4032" s="135"/>
    </row>
    <row r="4033" spans="1:17" hidden="1" x14ac:dyDescent="0.2">
      <c r="A4033" s="366"/>
      <c r="B4033" s="351"/>
      <c r="C4033" s="375"/>
      <c r="D4033" s="353"/>
      <c r="E4033" s="353"/>
      <c r="F4033" s="354"/>
      <c r="G4033" s="353"/>
      <c r="H4033" s="353"/>
      <c r="I4033" s="357"/>
      <c r="J4033" s="356"/>
      <c r="K4033" s="356"/>
      <c r="L4033" s="357"/>
      <c r="M4033" s="356"/>
      <c r="N4033" s="374"/>
      <c r="O4033" s="70"/>
      <c r="P4033" s="70"/>
      <c r="Q4033" s="135"/>
    </row>
    <row r="4034" spans="1:17" hidden="1" x14ac:dyDescent="0.2">
      <c r="A4034" s="366"/>
      <c r="B4034" s="351"/>
      <c r="C4034" s="375"/>
      <c r="D4034" s="353"/>
      <c r="E4034" s="353"/>
      <c r="F4034" s="354"/>
      <c r="G4034" s="353"/>
      <c r="H4034" s="353"/>
      <c r="I4034" s="357"/>
      <c r="J4034" s="356"/>
      <c r="K4034" s="356"/>
      <c r="L4034" s="357"/>
      <c r="M4034" s="356"/>
      <c r="N4034" s="374"/>
      <c r="O4034" s="70"/>
      <c r="P4034" s="70"/>
      <c r="Q4034" s="135"/>
    </row>
    <row r="4035" spans="1:17" hidden="1" x14ac:dyDescent="0.2">
      <c r="A4035" s="366"/>
      <c r="B4035" s="351"/>
      <c r="C4035" s="375"/>
      <c r="D4035" s="353"/>
      <c r="E4035" s="353"/>
      <c r="F4035" s="354"/>
      <c r="G4035" s="353"/>
      <c r="H4035" s="353"/>
      <c r="I4035" s="357"/>
      <c r="J4035" s="356"/>
      <c r="K4035" s="356"/>
      <c r="L4035" s="357"/>
      <c r="M4035" s="356"/>
      <c r="N4035" s="374"/>
      <c r="O4035" s="70"/>
      <c r="P4035" s="70"/>
      <c r="Q4035" s="135"/>
    </row>
    <row r="4036" spans="1:17" hidden="1" x14ac:dyDescent="0.2">
      <c r="A4036" s="366"/>
      <c r="B4036" s="351"/>
      <c r="C4036" s="375"/>
      <c r="D4036" s="353"/>
      <c r="E4036" s="353"/>
      <c r="F4036" s="354"/>
      <c r="G4036" s="353"/>
      <c r="H4036" s="353"/>
      <c r="I4036" s="357"/>
      <c r="J4036" s="356"/>
      <c r="K4036" s="356"/>
      <c r="L4036" s="357"/>
      <c r="M4036" s="356"/>
      <c r="N4036" s="374"/>
      <c r="O4036" s="70"/>
      <c r="P4036" s="70"/>
      <c r="Q4036" s="135"/>
    </row>
    <row r="4037" spans="1:17" hidden="1" x14ac:dyDescent="0.2">
      <c r="A4037" s="366"/>
      <c r="B4037" s="351"/>
      <c r="C4037" s="375"/>
      <c r="D4037" s="353"/>
      <c r="E4037" s="353"/>
      <c r="F4037" s="354"/>
      <c r="G4037" s="353"/>
      <c r="H4037" s="353"/>
      <c r="I4037" s="357"/>
      <c r="J4037" s="356"/>
      <c r="K4037" s="356"/>
      <c r="L4037" s="357"/>
      <c r="M4037" s="356"/>
      <c r="N4037" s="374"/>
      <c r="O4037" s="70"/>
      <c r="P4037" s="70"/>
      <c r="Q4037" s="135"/>
    </row>
    <row r="4038" spans="1:17" hidden="1" x14ac:dyDescent="0.2">
      <c r="A4038" s="366"/>
      <c r="B4038" s="351"/>
      <c r="C4038" s="375"/>
      <c r="D4038" s="353"/>
      <c r="E4038" s="353"/>
      <c r="F4038" s="354"/>
      <c r="G4038" s="353"/>
      <c r="H4038" s="353"/>
      <c r="I4038" s="357"/>
      <c r="J4038" s="356"/>
      <c r="K4038" s="356"/>
      <c r="L4038" s="357"/>
      <c r="M4038" s="356"/>
      <c r="N4038" s="374"/>
      <c r="O4038" s="70"/>
      <c r="P4038" s="70"/>
      <c r="Q4038" s="135"/>
    </row>
    <row r="4039" spans="1:17" hidden="1" x14ac:dyDescent="0.2">
      <c r="A4039" s="366"/>
      <c r="B4039" s="351"/>
      <c r="C4039" s="375"/>
      <c r="D4039" s="353"/>
      <c r="E4039" s="353"/>
      <c r="F4039" s="354"/>
      <c r="G4039" s="353"/>
      <c r="H4039" s="353"/>
      <c r="I4039" s="357"/>
      <c r="J4039" s="356"/>
      <c r="K4039" s="356"/>
      <c r="L4039" s="357"/>
      <c r="M4039" s="356"/>
      <c r="N4039" s="374"/>
      <c r="O4039" s="70"/>
      <c r="P4039" s="70"/>
      <c r="Q4039" s="135"/>
    </row>
    <row r="4040" spans="1:17" hidden="1" x14ac:dyDescent="0.2">
      <c r="A4040" s="366"/>
      <c r="B4040" s="351"/>
      <c r="C4040" s="375"/>
      <c r="D4040" s="353"/>
      <c r="E4040" s="353"/>
      <c r="F4040" s="354"/>
      <c r="G4040" s="353"/>
      <c r="H4040" s="353"/>
      <c r="I4040" s="357"/>
      <c r="J4040" s="356"/>
      <c r="K4040" s="356"/>
      <c r="L4040" s="357"/>
      <c r="M4040" s="356"/>
      <c r="N4040" s="374"/>
      <c r="O4040" s="70"/>
      <c r="P4040" s="70"/>
      <c r="Q4040" s="135"/>
    </row>
    <row r="4041" spans="1:17" hidden="1" x14ac:dyDescent="0.2">
      <c r="A4041" s="366"/>
      <c r="B4041" s="351"/>
      <c r="C4041" s="375"/>
      <c r="D4041" s="353"/>
      <c r="E4041" s="353"/>
      <c r="F4041" s="354"/>
      <c r="G4041" s="353"/>
      <c r="H4041" s="353"/>
      <c r="I4041" s="357"/>
      <c r="J4041" s="356"/>
      <c r="K4041" s="356"/>
      <c r="L4041" s="357"/>
      <c r="M4041" s="356"/>
      <c r="N4041" s="374"/>
      <c r="O4041" s="70"/>
      <c r="P4041" s="70"/>
      <c r="Q4041" s="135"/>
    </row>
    <row r="4042" spans="1:17" hidden="1" x14ac:dyDescent="0.2">
      <c r="A4042" s="366"/>
      <c r="B4042" s="351"/>
      <c r="C4042" s="375"/>
      <c r="D4042" s="353"/>
      <c r="E4042" s="353"/>
      <c r="F4042" s="354"/>
      <c r="G4042" s="353"/>
      <c r="H4042" s="353"/>
      <c r="I4042" s="357"/>
      <c r="J4042" s="356"/>
      <c r="K4042" s="356"/>
      <c r="L4042" s="357"/>
      <c r="M4042" s="356"/>
      <c r="N4042" s="374"/>
      <c r="O4042" s="70"/>
      <c r="P4042" s="70"/>
      <c r="Q4042" s="135"/>
    </row>
    <row r="4043" spans="1:17" hidden="1" x14ac:dyDescent="0.2">
      <c r="A4043" s="366"/>
      <c r="B4043" s="351"/>
      <c r="C4043" s="375"/>
      <c r="D4043" s="353"/>
      <c r="E4043" s="353"/>
      <c r="F4043" s="354"/>
      <c r="G4043" s="353"/>
      <c r="H4043" s="353"/>
      <c r="I4043" s="357"/>
      <c r="J4043" s="356"/>
      <c r="K4043" s="356"/>
      <c r="L4043" s="357"/>
      <c r="M4043" s="356"/>
      <c r="N4043" s="374"/>
      <c r="O4043" s="70"/>
      <c r="P4043" s="70"/>
      <c r="Q4043" s="135"/>
    </row>
    <row r="4044" spans="1:17" hidden="1" x14ac:dyDescent="0.2">
      <c r="A4044" s="366"/>
      <c r="B4044" s="351"/>
      <c r="C4044" s="375"/>
      <c r="D4044" s="353"/>
      <c r="E4044" s="353"/>
      <c r="F4044" s="354"/>
      <c r="G4044" s="353"/>
      <c r="H4044" s="353"/>
      <c r="I4044" s="357"/>
      <c r="J4044" s="356"/>
      <c r="K4044" s="356"/>
      <c r="L4044" s="357"/>
      <c r="M4044" s="356"/>
      <c r="N4044" s="374"/>
      <c r="O4044" s="70"/>
      <c r="P4044" s="70"/>
      <c r="Q4044" s="135"/>
    </row>
    <row r="4045" spans="1:17" hidden="1" x14ac:dyDescent="0.2">
      <c r="A4045" s="366"/>
      <c r="B4045" s="351"/>
      <c r="C4045" s="375"/>
      <c r="D4045" s="353"/>
      <c r="E4045" s="353"/>
      <c r="F4045" s="354"/>
      <c r="G4045" s="353"/>
      <c r="H4045" s="353"/>
      <c r="I4045" s="357"/>
      <c r="J4045" s="356"/>
      <c r="K4045" s="356"/>
      <c r="L4045" s="357"/>
      <c r="M4045" s="356"/>
      <c r="N4045" s="374"/>
      <c r="O4045" s="70"/>
      <c r="P4045" s="70"/>
      <c r="Q4045" s="135"/>
    </row>
    <row r="4046" spans="1:17" hidden="1" x14ac:dyDescent="0.2">
      <c r="A4046" s="366"/>
      <c r="B4046" s="351"/>
      <c r="C4046" s="375"/>
      <c r="D4046" s="353"/>
      <c r="E4046" s="353"/>
      <c r="F4046" s="354"/>
      <c r="G4046" s="353"/>
      <c r="H4046" s="353"/>
      <c r="I4046" s="357"/>
      <c r="J4046" s="356"/>
      <c r="K4046" s="356"/>
      <c r="L4046" s="357"/>
      <c r="M4046" s="356"/>
      <c r="N4046" s="374"/>
      <c r="O4046" s="70"/>
      <c r="P4046" s="70"/>
      <c r="Q4046" s="135"/>
    </row>
    <row r="4047" spans="1:17" hidden="1" x14ac:dyDescent="0.2">
      <c r="A4047" s="366"/>
      <c r="B4047" s="351"/>
      <c r="C4047" s="375"/>
      <c r="D4047" s="353"/>
      <c r="E4047" s="353"/>
      <c r="F4047" s="354"/>
      <c r="G4047" s="353"/>
      <c r="H4047" s="353"/>
      <c r="I4047" s="357"/>
      <c r="J4047" s="356"/>
      <c r="K4047" s="356"/>
      <c r="L4047" s="357"/>
      <c r="M4047" s="356"/>
      <c r="N4047" s="374"/>
      <c r="O4047" s="70"/>
      <c r="P4047" s="70"/>
      <c r="Q4047" s="135"/>
    </row>
    <row r="4048" spans="1:17" hidden="1" x14ac:dyDescent="0.2">
      <c r="A4048" s="366"/>
      <c r="B4048" s="351"/>
      <c r="C4048" s="375"/>
      <c r="D4048" s="353"/>
      <c r="E4048" s="353"/>
      <c r="F4048" s="354"/>
      <c r="G4048" s="353"/>
      <c r="H4048" s="353"/>
      <c r="I4048" s="357"/>
      <c r="J4048" s="356"/>
      <c r="K4048" s="356"/>
      <c r="L4048" s="357"/>
      <c r="M4048" s="356"/>
      <c r="N4048" s="374"/>
      <c r="O4048" s="70"/>
      <c r="P4048" s="70"/>
      <c r="Q4048" s="135"/>
    </row>
    <row r="4049" spans="1:17" hidden="1" x14ac:dyDescent="0.2">
      <c r="A4049" s="366"/>
      <c r="B4049" s="351"/>
      <c r="C4049" s="375"/>
      <c r="D4049" s="353"/>
      <c r="E4049" s="353"/>
      <c r="F4049" s="354"/>
      <c r="G4049" s="353"/>
      <c r="H4049" s="353"/>
      <c r="I4049" s="357"/>
      <c r="J4049" s="356"/>
      <c r="K4049" s="356"/>
      <c r="L4049" s="357"/>
      <c r="M4049" s="356"/>
      <c r="N4049" s="374"/>
      <c r="O4049" s="70"/>
      <c r="P4049" s="70"/>
      <c r="Q4049" s="135"/>
    </row>
    <row r="4050" spans="1:17" hidden="1" x14ac:dyDescent="0.2">
      <c r="A4050" s="366"/>
      <c r="B4050" s="351"/>
      <c r="C4050" s="375"/>
      <c r="D4050" s="353"/>
      <c r="E4050" s="353"/>
      <c r="F4050" s="354"/>
      <c r="G4050" s="353"/>
      <c r="H4050" s="353"/>
      <c r="I4050" s="357"/>
      <c r="J4050" s="356"/>
      <c r="K4050" s="356"/>
      <c r="L4050" s="357"/>
      <c r="M4050" s="356"/>
      <c r="N4050" s="374"/>
      <c r="O4050" s="70"/>
      <c r="P4050" s="70"/>
      <c r="Q4050" s="135"/>
    </row>
    <row r="4051" spans="1:17" hidden="1" x14ac:dyDescent="0.2">
      <c r="A4051" s="366"/>
      <c r="B4051" s="351"/>
      <c r="C4051" s="375"/>
      <c r="D4051" s="353"/>
      <c r="E4051" s="353"/>
      <c r="F4051" s="354"/>
      <c r="G4051" s="353"/>
      <c r="H4051" s="353"/>
      <c r="I4051" s="357"/>
      <c r="J4051" s="356"/>
      <c r="K4051" s="356"/>
      <c r="L4051" s="357"/>
      <c r="M4051" s="356"/>
      <c r="N4051" s="374"/>
      <c r="O4051" s="70"/>
      <c r="P4051" s="70"/>
      <c r="Q4051" s="135"/>
    </row>
    <row r="4052" spans="1:17" hidden="1" x14ac:dyDescent="0.2">
      <c r="A4052" s="366"/>
      <c r="B4052" s="351"/>
      <c r="C4052" s="375"/>
      <c r="D4052" s="353"/>
      <c r="E4052" s="353"/>
      <c r="F4052" s="354"/>
      <c r="G4052" s="353"/>
      <c r="H4052" s="353"/>
      <c r="I4052" s="357"/>
      <c r="J4052" s="356"/>
      <c r="K4052" s="356"/>
      <c r="L4052" s="357"/>
      <c r="M4052" s="356"/>
      <c r="N4052" s="374"/>
      <c r="O4052" s="70"/>
      <c r="P4052" s="70"/>
      <c r="Q4052" s="135"/>
    </row>
    <row r="4053" spans="1:17" hidden="1" x14ac:dyDescent="0.2">
      <c r="A4053" s="366"/>
      <c r="B4053" s="351"/>
      <c r="C4053" s="375"/>
      <c r="D4053" s="353"/>
      <c r="E4053" s="353"/>
      <c r="F4053" s="354"/>
      <c r="G4053" s="353"/>
      <c r="H4053" s="353"/>
      <c r="I4053" s="357"/>
      <c r="J4053" s="356"/>
      <c r="K4053" s="356"/>
      <c r="L4053" s="357"/>
      <c r="M4053" s="356"/>
      <c r="N4053" s="374"/>
      <c r="O4053" s="70"/>
      <c r="P4053" s="70"/>
      <c r="Q4053" s="135"/>
    </row>
    <row r="4054" spans="1:17" hidden="1" x14ac:dyDescent="0.2">
      <c r="A4054" s="366"/>
      <c r="B4054" s="351"/>
      <c r="C4054" s="375"/>
      <c r="D4054" s="353"/>
      <c r="E4054" s="353"/>
      <c r="F4054" s="354"/>
      <c r="G4054" s="353"/>
      <c r="H4054" s="353"/>
      <c r="I4054" s="357"/>
      <c r="J4054" s="356"/>
      <c r="K4054" s="356"/>
      <c r="L4054" s="357"/>
      <c r="M4054" s="356"/>
      <c r="N4054" s="374"/>
      <c r="O4054" s="70"/>
      <c r="P4054" s="70"/>
      <c r="Q4054" s="135"/>
    </row>
    <row r="4055" spans="1:17" hidden="1" x14ac:dyDescent="0.2">
      <c r="A4055" s="366"/>
      <c r="B4055" s="351"/>
      <c r="C4055" s="375"/>
      <c r="D4055" s="353"/>
      <c r="E4055" s="353"/>
      <c r="F4055" s="354"/>
      <c r="G4055" s="353"/>
      <c r="H4055" s="353"/>
      <c r="I4055" s="357"/>
      <c r="J4055" s="356"/>
      <c r="K4055" s="356"/>
      <c r="L4055" s="357"/>
      <c r="M4055" s="356"/>
      <c r="N4055" s="374"/>
      <c r="O4055" s="70"/>
      <c r="P4055" s="70"/>
      <c r="Q4055" s="135"/>
    </row>
    <row r="4056" spans="1:17" hidden="1" x14ac:dyDescent="0.2">
      <c r="A4056" s="366"/>
      <c r="B4056" s="351"/>
      <c r="C4056" s="375"/>
      <c r="D4056" s="353"/>
      <c r="E4056" s="353"/>
      <c r="F4056" s="354"/>
      <c r="G4056" s="353"/>
      <c r="H4056" s="353"/>
      <c r="I4056" s="357"/>
      <c r="J4056" s="356"/>
      <c r="K4056" s="356"/>
      <c r="L4056" s="357"/>
      <c r="M4056" s="356"/>
      <c r="N4056" s="374"/>
      <c r="O4056" s="70"/>
      <c r="P4056" s="70"/>
      <c r="Q4056" s="135"/>
    </row>
    <row r="4057" spans="1:17" hidden="1" x14ac:dyDescent="0.2">
      <c r="A4057" s="366"/>
      <c r="B4057" s="351"/>
      <c r="C4057" s="375"/>
      <c r="D4057" s="353"/>
      <c r="E4057" s="353"/>
      <c r="F4057" s="354"/>
      <c r="G4057" s="353"/>
      <c r="H4057" s="353"/>
      <c r="I4057" s="357"/>
      <c r="J4057" s="356"/>
      <c r="K4057" s="356"/>
      <c r="L4057" s="357"/>
      <c r="M4057" s="356"/>
      <c r="N4057" s="374"/>
      <c r="O4057" s="70"/>
      <c r="P4057" s="70"/>
      <c r="Q4057" s="135"/>
    </row>
    <row r="4058" spans="1:17" hidden="1" x14ac:dyDescent="0.2">
      <c r="A4058" s="366"/>
      <c r="B4058" s="351"/>
      <c r="C4058" s="375"/>
      <c r="D4058" s="353"/>
      <c r="E4058" s="353"/>
      <c r="F4058" s="354"/>
      <c r="G4058" s="353"/>
      <c r="H4058" s="353"/>
      <c r="I4058" s="357"/>
      <c r="J4058" s="356"/>
      <c r="K4058" s="356"/>
      <c r="L4058" s="357"/>
      <c r="M4058" s="356"/>
      <c r="N4058" s="374"/>
      <c r="O4058" s="70"/>
      <c r="P4058" s="70"/>
      <c r="Q4058" s="135"/>
    </row>
    <row r="4059" spans="1:17" hidden="1" x14ac:dyDescent="0.2">
      <c r="A4059" s="366"/>
      <c r="B4059" s="351"/>
      <c r="C4059" s="375"/>
      <c r="D4059" s="353"/>
      <c r="E4059" s="353"/>
      <c r="F4059" s="354"/>
      <c r="G4059" s="353"/>
      <c r="H4059" s="353"/>
      <c r="I4059" s="357"/>
      <c r="J4059" s="356"/>
      <c r="K4059" s="356"/>
      <c r="L4059" s="357"/>
      <c r="M4059" s="356"/>
      <c r="N4059" s="374"/>
      <c r="O4059" s="70"/>
      <c r="P4059" s="70"/>
      <c r="Q4059" s="135"/>
    </row>
    <row r="4060" spans="1:17" hidden="1" x14ac:dyDescent="0.2">
      <c r="A4060" s="366"/>
      <c r="B4060" s="351"/>
      <c r="C4060" s="375"/>
      <c r="D4060" s="353"/>
      <c r="E4060" s="353"/>
      <c r="F4060" s="354"/>
      <c r="G4060" s="353"/>
      <c r="H4060" s="353"/>
      <c r="I4060" s="357"/>
      <c r="J4060" s="356"/>
      <c r="K4060" s="356"/>
      <c r="L4060" s="357"/>
      <c r="M4060" s="356"/>
      <c r="N4060" s="374"/>
      <c r="O4060" s="70"/>
      <c r="P4060" s="70"/>
      <c r="Q4060" s="135"/>
    </row>
    <row r="4061" spans="1:17" hidden="1" x14ac:dyDescent="0.2">
      <c r="A4061" s="366"/>
      <c r="B4061" s="351"/>
      <c r="C4061" s="375"/>
      <c r="D4061" s="353"/>
      <c r="E4061" s="353"/>
      <c r="F4061" s="354"/>
      <c r="G4061" s="353"/>
      <c r="H4061" s="353"/>
      <c r="I4061" s="357"/>
      <c r="J4061" s="356"/>
      <c r="K4061" s="356"/>
      <c r="L4061" s="357"/>
      <c r="M4061" s="356"/>
      <c r="N4061" s="374"/>
      <c r="O4061" s="70"/>
      <c r="P4061" s="70"/>
      <c r="Q4061" s="135"/>
    </row>
    <row r="4062" spans="1:17" hidden="1" x14ac:dyDescent="0.2">
      <c r="A4062" s="366"/>
      <c r="B4062" s="351"/>
      <c r="C4062" s="375"/>
      <c r="D4062" s="353"/>
      <c r="E4062" s="353"/>
      <c r="F4062" s="354"/>
      <c r="G4062" s="353"/>
      <c r="H4062" s="353"/>
      <c r="I4062" s="357"/>
      <c r="J4062" s="356"/>
      <c r="K4062" s="356"/>
      <c r="L4062" s="357"/>
      <c r="M4062" s="356"/>
      <c r="N4062" s="374"/>
      <c r="O4062" s="70"/>
      <c r="P4062" s="70"/>
      <c r="Q4062" s="135"/>
    </row>
    <row r="4063" spans="1:17" hidden="1" x14ac:dyDescent="0.2">
      <c r="A4063" s="366"/>
      <c r="B4063" s="351"/>
      <c r="C4063" s="375"/>
      <c r="D4063" s="353"/>
      <c r="E4063" s="353"/>
      <c r="F4063" s="354"/>
      <c r="G4063" s="353"/>
      <c r="H4063" s="353"/>
      <c r="I4063" s="357"/>
      <c r="J4063" s="356"/>
      <c r="K4063" s="356"/>
      <c r="L4063" s="357"/>
      <c r="M4063" s="356"/>
      <c r="N4063" s="374"/>
      <c r="O4063" s="70"/>
      <c r="P4063" s="70"/>
      <c r="Q4063" s="135"/>
    </row>
    <row r="4064" spans="1:17" hidden="1" x14ac:dyDescent="0.2">
      <c r="A4064" s="366"/>
      <c r="B4064" s="351"/>
      <c r="C4064" s="375"/>
      <c r="D4064" s="353"/>
      <c r="E4064" s="353"/>
      <c r="F4064" s="354"/>
      <c r="G4064" s="353"/>
      <c r="H4064" s="353"/>
      <c r="I4064" s="357"/>
      <c r="J4064" s="356"/>
      <c r="K4064" s="356"/>
      <c r="L4064" s="357"/>
      <c r="M4064" s="356"/>
      <c r="N4064" s="374"/>
      <c r="O4064" s="70"/>
      <c r="P4064" s="70"/>
      <c r="Q4064" s="135"/>
    </row>
    <row r="4065" spans="1:17" hidden="1" x14ac:dyDescent="0.2">
      <c r="A4065" s="366"/>
      <c r="B4065" s="351"/>
      <c r="C4065" s="375"/>
      <c r="D4065" s="353"/>
      <c r="E4065" s="353"/>
      <c r="F4065" s="354"/>
      <c r="G4065" s="353"/>
      <c r="H4065" s="353"/>
      <c r="I4065" s="357"/>
      <c r="J4065" s="356"/>
      <c r="K4065" s="356"/>
      <c r="L4065" s="357"/>
      <c r="M4065" s="356"/>
      <c r="N4065" s="374"/>
      <c r="O4065" s="70"/>
      <c r="P4065" s="70"/>
      <c r="Q4065" s="135"/>
    </row>
    <row r="4066" spans="1:17" hidden="1" x14ac:dyDescent="0.2">
      <c r="A4066" s="366"/>
      <c r="B4066" s="351"/>
      <c r="C4066" s="375"/>
      <c r="D4066" s="353"/>
      <c r="E4066" s="353"/>
      <c r="F4066" s="354"/>
      <c r="G4066" s="353"/>
      <c r="H4066" s="353"/>
      <c r="I4066" s="357"/>
      <c r="J4066" s="356"/>
      <c r="K4066" s="356"/>
      <c r="L4066" s="357"/>
      <c r="M4066" s="356"/>
      <c r="N4066" s="374"/>
      <c r="O4066" s="70"/>
      <c r="P4066" s="70"/>
      <c r="Q4066" s="135"/>
    </row>
    <row r="4067" spans="1:17" hidden="1" x14ac:dyDescent="0.2">
      <c r="A4067" s="366"/>
      <c r="B4067" s="351"/>
      <c r="C4067" s="375"/>
      <c r="D4067" s="353"/>
      <c r="E4067" s="353"/>
      <c r="F4067" s="354"/>
      <c r="G4067" s="353"/>
      <c r="H4067" s="353"/>
      <c r="I4067" s="357"/>
      <c r="J4067" s="356"/>
      <c r="K4067" s="356"/>
      <c r="L4067" s="357"/>
      <c r="M4067" s="356"/>
      <c r="N4067" s="374"/>
      <c r="O4067" s="70"/>
      <c r="P4067" s="70"/>
      <c r="Q4067" s="135"/>
    </row>
    <row r="4068" spans="1:17" hidden="1" x14ac:dyDescent="0.2">
      <c r="A4068" s="366"/>
      <c r="B4068" s="351"/>
      <c r="C4068" s="375"/>
      <c r="D4068" s="353"/>
      <c r="E4068" s="353"/>
      <c r="F4068" s="354"/>
      <c r="G4068" s="353"/>
      <c r="H4068" s="353"/>
      <c r="I4068" s="357"/>
      <c r="J4068" s="356"/>
      <c r="K4068" s="356"/>
      <c r="L4068" s="357"/>
      <c r="M4068" s="356"/>
      <c r="N4068" s="374"/>
      <c r="O4068" s="70"/>
      <c r="P4068" s="70"/>
      <c r="Q4068" s="135"/>
    </row>
    <row r="4069" spans="1:17" hidden="1" x14ac:dyDescent="0.2">
      <c r="A4069" s="366"/>
      <c r="B4069" s="351"/>
      <c r="C4069" s="375"/>
      <c r="D4069" s="353"/>
      <c r="E4069" s="353"/>
      <c r="F4069" s="354"/>
      <c r="G4069" s="353"/>
      <c r="H4069" s="353"/>
      <c r="I4069" s="357"/>
      <c r="J4069" s="356"/>
      <c r="K4069" s="356"/>
      <c r="L4069" s="357"/>
      <c r="M4069" s="356"/>
      <c r="N4069" s="374"/>
      <c r="O4069" s="70"/>
      <c r="P4069" s="70"/>
      <c r="Q4069" s="135"/>
    </row>
    <row r="4070" spans="1:17" hidden="1" x14ac:dyDescent="0.2">
      <c r="A4070" s="366"/>
      <c r="B4070" s="351"/>
      <c r="C4070" s="375"/>
      <c r="D4070" s="353"/>
      <c r="E4070" s="353"/>
      <c r="F4070" s="354"/>
      <c r="G4070" s="353"/>
      <c r="H4070" s="353"/>
      <c r="I4070" s="357"/>
      <c r="J4070" s="356"/>
      <c r="K4070" s="356"/>
      <c r="L4070" s="357"/>
      <c r="M4070" s="356"/>
      <c r="N4070" s="374"/>
      <c r="O4070" s="70"/>
      <c r="P4070" s="70"/>
      <c r="Q4070" s="135"/>
    </row>
    <row r="4071" spans="1:17" hidden="1" x14ac:dyDescent="0.2">
      <c r="A4071" s="366"/>
      <c r="B4071" s="351"/>
      <c r="C4071" s="375"/>
      <c r="D4071" s="353"/>
      <c r="E4071" s="353"/>
      <c r="F4071" s="354"/>
      <c r="G4071" s="353"/>
      <c r="H4071" s="353"/>
      <c r="I4071" s="357"/>
      <c r="J4071" s="356"/>
      <c r="K4071" s="356"/>
      <c r="L4071" s="357"/>
      <c r="M4071" s="356"/>
      <c r="N4071" s="374"/>
      <c r="O4071" s="70"/>
      <c r="P4071" s="70"/>
      <c r="Q4071" s="135"/>
    </row>
    <row r="4072" spans="1:17" hidden="1" x14ac:dyDescent="0.2">
      <c r="A4072" s="366"/>
      <c r="B4072" s="351"/>
      <c r="C4072" s="375"/>
      <c r="D4072" s="353"/>
      <c r="E4072" s="353"/>
      <c r="F4072" s="354"/>
      <c r="G4072" s="353"/>
      <c r="H4072" s="353"/>
      <c r="I4072" s="357"/>
      <c r="J4072" s="356"/>
      <c r="K4072" s="356"/>
      <c r="L4072" s="357"/>
      <c r="M4072" s="356"/>
      <c r="N4072" s="374"/>
      <c r="O4072" s="70"/>
      <c r="P4072" s="70"/>
      <c r="Q4072" s="135"/>
    </row>
    <row r="4073" spans="1:17" hidden="1" x14ac:dyDescent="0.2">
      <c r="A4073" s="366"/>
      <c r="B4073" s="351"/>
      <c r="C4073" s="375"/>
      <c r="D4073" s="353"/>
      <c r="E4073" s="353"/>
      <c r="F4073" s="354"/>
      <c r="G4073" s="353"/>
      <c r="H4073" s="353"/>
      <c r="I4073" s="357"/>
      <c r="J4073" s="356"/>
      <c r="K4073" s="356"/>
      <c r="L4073" s="357"/>
      <c r="M4073" s="356"/>
      <c r="N4073" s="374"/>
      <c r="O4073" s="70"/>
      <c r="P4073" s="70"/>
      <c r="Q4073" s="135"/>
    </row>
    <row r="4074" spans="1:17" hidden="1" x14ac:dyDescent="0.2">
      <c r="A4074" s="366"/>
      <c r="B4074" s="351"/>
      <c r="C4074" s="375"/>
      <c r="D4074" s="353"/>
      <c r="E4074" s="353"/>
      <c r="F4074" s="354"/>
      <c r="G4074" s="353"/>
      <c r="H4074" s="353"/>
      <c r="I4074" s="357"/>
      <c r="J4074" s="356"/>
      <c r="K4074" s="356"/>
      <c r="L4074" s="357"/>
      <c r="M4074" s="356"/>
      <c r="N4074" s="374"/>
      <c r="O4074" s="70"/>
      <c r="P4074" s="70"/>
      <c r="Q4074" s="135"/>
    </row>
    <row r="4075" spans="1:17" hidden="1" x14ac:dyDescent="0.2">
      <c r="A4075" s="366"/>
      <c r="B4075" s="351"/>
      <c r="C4075" s="375"/>
      <c r="D4075" s="353"/>
      <c r="E4075" s="353"/>
      <c r="F4075" s="354"/>
      <c r="G4075" s="353"/>
      <c r="H4075" s="353"/>
      <c r="I4075" s="357"/>
      <c r="J4075" s="356"/>
      <c r="K4075" s="356"/>
      <c r="L4075" s="357"/>
      <c r="M4075" s="356"/>
      <c r="N4075" s="374"/>
      <c r="O4075" s="70"/>
      <c r="P4075" s="70"/>
      <c r="Q4075" s="135"/>
    </row>
    <row r="4076" spans="1:17" hidden="1" x14ac:dyDescent="0.2">
      <c r="A4076" s="366"/>
      <c r="B4076" s="351"/>
      <c r="C4076" s="375"/>
      <c r="D4076" s="353"/>
      <c r="E4076" s="353"/>
      <c r="F4076" s="354"/>
      <c r="G4076" s="353"/>
      <c r="H4076" s="353"/>
      <c r="I4076" s="357"/>
      <c r="J4076" s="356"/>
      <c r="K4076" s="356"/>
      <c r="L4076" s="357"/>
      <c r="M4076" s="356"/>
      <c r="N4076" s="374"/>
      <c r="O4076" s="70"/>
      <c r="P4076" s="70"/>
      <c r="Q4076" s="135"/>
    </row>
    <row r="4077" spans="1:17" hidden="1" x14ac:dyDescent="0.2">
      <c r="A4077" s="366"/>
      <c r="B4077" s="351"/>
      <c r="C4077" s="375"/>
      <c r="D4077" s="353"/>
      <c r="E4077" s="353"/>
      <c r="F4077" s="354"/>
      <c r="G4077" s="353"/>
      <c r="H4077" s="353"/>
      <c r="I4077" s="357"/>
      <c r="J4077" s="356"/>
      <c r="K4077" s="356"/>
      <c r="L4077" s="357"/>
      <c r="M4077" s="356"/>
      <c r="N4077" s="374"/>
      <c r="O4077" s="70"/>
      <c r="P4077" s="70"/>
      <c r="Q4077" s="135"/>
    </row>
    <row r="4078" spans="1:17" hidden="1" x14ac:dyDescent="0.2">
      <c r="A4078" s="366"/>
      <c r="B4078" s="351"/>
      <c r="C4078" s="375"/>
      <c r="D4078" s="353"/>
      <c r="E4078" s="353"/>
      <c r="F4078" s="354"/>
      <c r="G4078" s="353"/>
      <c r="H4078" s="353"/>
      <c r="I4078" s="357"/>
      <c r="J4078" s="356"/>
      <c r="K4078" s="356"/>
      <c r="L4078" s="357"/>
      <c r="M4078" s="356"/>
      <c r="N4078" s="374"/>
      <c r="O4078" s="70"/>
      <c r="P4078" s="70"/>
      <c r="Q4078" s="135"/>
    </row>
    <row r="4079" spans="1:17" hidden="1" x14ac:dyDescent="0.2">
      <c r="A4079" s="366"/>
      <c r="B4079" s="351"/>
      <c r="C4079" s="375"/>
      <c r="D4079" s="353"/>
      <c r="E4079" s="353"/>
      <c r="F4079" s="354"/>
      <c r="G4079" s="353"/>
      <c r="H4079" s="353"/>
      <c r="I4079" s="357"/>
      <c r="J4079" s="356"/>
      <c r="K4079" s="356"/>
      <c r="L4079" s="357"/>
      <c r="M4079" s="356"/>
      <c r="N4079" s="374"/>
      <c r="O4079" s="70"/>
      <c r="P4079" s="70"/>
      <c r="Q4079" s="135"/>
    </row>
    <row r="4080" spans="1:17" hidden="1" x14ac:dyDescent="0.2">
      <c r="A4080" s="366"/>
      <c r="B4080" s="351"/>
      <c r="C4080" s="375"/>
      <c r="D4080" s="353"/>
      <c r="E4080" s="353"/>
      <c r="F4080" s="354"/>
      <c r="G4080" s="353"/>
      <c r="H4080" s="353"/>
      <c r="I4080" s="357"/>
      <c r="J4080" s="356"/>
      <c r="K4080" s="356"/>
      <c r="L4080" s="357"/>
      <c r="M4080" s="356"/>
      <c r="N4080" s="374"/>
      <c r="O4080" s="70"/>
      <c r="P4080" s="70"/>
      <c r="Q4080" s="135"/>
    </row>
    <row r="4081" spans="1:17" hidden="1" x14ac:dyDescent="0.2">
      <c r="A4081" s="366"/>
      <c r="B4081" s="351"/>
      <c r="C4081" s="375"/>
      <c r="D4081" s="353"/>
      <c r="E4081" s="353"/>
      <c r="F4081" s="354"/>
      <c r="G4081" s="353"/>
      <c r="H4081" s="353"/>
      <c r="I4081" s="357"/>
      <c r="J4081" s="356"/>
      <c r="K4081" s="356"/>
      <c r="L4081" s="357"/>
      <c r="M4081" s="356"/>
      <c r="N4081" s="374"/>
      <c r="O4081" s="70"/>
      <c r="P4081" s="70"/>
      <c r="Q4081" s="135"/>
    </row>
    <row r="4082" spans="1:17" hidden="1" x14ac:dyDescent="0.2">
      <c r="A4082" s="366"/>
      <c r="B4082" s="351"/>
      <c r="C4082" s="375"/>
      <c r="D4082" s="353"/>
      <c r="E4082" s="353"/>
      <c r="F4082" s="354"/>
      <c r="G4082" s="353"/>
      <c r="H4082" s="353"/>
      <c r="I4082" s="357"/>
      <c r="J4082" s="356"/>
      <c r="K4082" s="356"/>
      <c r="L4082" s="357"/>
      <c r="M4082" s="356"/>
      <c r="N4082" s="374"/>
      <c r="O4082" s="70"/>
      <c r="P4082" s="70"/>
      <c r="Q4082" s="135"/>
    </row>
    <row r="4083" spans="1:17" hidden="1" x14ac:dyDescent="0.2">
      <c r="A4083" s="366"/>
      <c r="B4083" s="351"/>
      <c r="C4083" s="375"/>
      <c r="D4083" s="353"/>
      <c r="E4083" s="353"/>
      <c r="F4083" s="354"/>
      <c r="G4083" s="353"/>
      <c r="H4083" s="353"/>
      <c r="I4083" s="357"/>
      <c r="J4083" s="356"/>
      <c r="K4083" s="356"/>
      <c r="L4083" s="357"/>
      <c r="M4083" s="356"/>
      <c r="N4083" s="374"/>
      <c r="O4083" s="70"/>
      <c r="P4083" s="70"/>
      <c r="Q4083" s="135"/>
    </row>
    <row r="4084" spans="1:17" hidden="1" x14ac:dyDescent="0.2">
      <c r="A4084" s="366"/>
      <c r="B4084" s="351"/>
      <c r="C4084" s="375"/>
      <c r="D4084" s="353"/>
      <c r="E4084" s="353"/>
      <c r="F4084" s="354"/>
      <c r="G4084" s="353"/>
      <c r="H4084" s="353"/>
      <c r="I4084" s="357"/>
      <c r="J4084" s="356"/>
      <c r="K4084" s="356"/>
      <c r="L4084" s="357"/>
      <c r="M4084" s="356"/>
      <c r="N4084" s="374"/>
      <c r="O4084" s="70"/>
      <c r="P4084" s="70"/>
      <c r="Q4084" s="135"/>
    </row>
    <row r="4085" spans="1:17" hidden="1" x14ac:dyDescent="0.2">
      <c r="A4085" s="366"/>
      <c r="B4085" s="351"/>
      <c r="C4085" s="375"/>
      <c r="D4085" s="353"/>
      <c r="E4085" s="353"/>
      <c r="F4085" s="354"/>
      <c r="G4085" s="353"/>
      <c r="H4085" s="353"/>
      <c r="I4085" s="357"/>
      <c r="J4085" s="356"/>
      <c r="K4085" s="356"/>
      <c r="L4085" s="357"/>
      <c r="M4085" s="356"/>
      <c r="N4085" s="374"/>
      <c r="O4085" s="70"/>
      <c r="P4085" s="70"/>
      <c r="Q4085" s="135"/>
    </row>
    <row r="4086" spans="1:17" hidden="1" x14ac:dyDescent="0.2">
      <c r="A4086" s="366"/>
      <c r="B4086" s="351"/>
      <c r="C4086" s="375"/>
      <c r="D4086" s="353"/>
      <c r="E4086" s="353"/>
      <c r="F4086" s="354"/>
      <c r="G4086" s="353"/>
      <c r="H4086" s="353"/>
      <c r="I4086" s="357"/>
      <c r="J4086" s="356"/>
      <c r="K4086" s="356"/>
      <c r="L4086" s="357"/>
      <c r="M4086" s="356"/>
      <c r="N4086" s="374"/>
      <c r="O4086" s="70"/>
      <c r="P4086" s="70"/>
      <c r="Q4086" s="135"/>
    </row>
    <row r="4087" spans="1:17" hidden="1" x14ac:dyDescent="0.2">
      <c r="A4087" s="366"/>
      <c r="B4087" s="351"/>
      <c r="C4087" s="375"/>
      <c r="D4087" s="353"/>
      <c r="E4087" s="353"/>
      <c r="F4087" s="354"/>
      <c r="G4087" s="353"/>
      <c r="H4087" s="353"/>
      <c r="I4087" s="357"/>
      <c r="J4087" s="356"/>
      <c r="K4087" s="356"/>
      <c r="L4087" s="357"/>
      <c r="M4087" s="356"/>
      <c r="N4087" s="374"/>
      <c r="O4087" s="70"/>
      <c r="P4087" s="70"/>
      <c r="Q4087" s="135"/>
    </row>
    <row r="4088" spans="1:17" hidden="1" x14ac:dyDescent="0.2">
      <c r="A4088" s="366"/>
      <c r="B4088" s="351"/>
      <c r="C4088" s="375"/>
      <c r="D4088" s="353"/>
      <c r="E4088" s="353"/>
      <c r="F4088" s="354"/>
      <c r="G4088" s="353"/>
      <c r="H4088" s="353"/>
      <c r="I4088" s="357"/>
      <c r="J4088" s="356"/>
      <c r="K4088" s="356"/>
      <c r="L4088" s="357"/>
      <c r="M4088" s="356"/>
      <c r="N4088" s="374"/>
      <c r="O4088" s="70"/>
      <c r="P4088" s="70"/>
      <c r="Q4088" s="135"/>
    </row>
    <row r="4089" spans="1:17" hidden="1" x14ac:dyDescent="0.2">
      <c r="A4089" s="366"/>
      <c r="B4089" s="351"/>
      <c r="C4089" s="375"/>
      <c r="D4089" s="353"/>
      <c r="E4089" s="353"/>
      <c r="F4089" s="354"/>
      <c r="G4089" s="353"/>
      <c r="H4089" s="353"/>
      <c r="I4089" s="357"/>
      <c r="J4089" s="356"/>
      <c r="K4089" s="356"/>
      <c r="L4089" s="357"/>
      <c r="M4089" s="356"/>
      <c r="N4089" s="374"/>
      <c r="O4089" s="70"/>
      <c r="P4089" s="70"/>
      <c r="Q4089" s="135"/>
    </row>
    <row r="4090" spans="1:17" hidden="1" x14ac:dyDescent="0.2">
      <c r="A4090" s="366"/>
      <c r="B4090" s="351"/>
      <c r="C4090" s="375"/>
      <c r="D4090" s="353"/>
      <c r="E4090" s="353"/>
      <c r="F4090" s="354"/>
      <c r="G4090" s="353"/>
      <c r="H4090" s="353"/>
      <c r="I4090" s="357"/>
      <c r="J4090" s="356"/>
      <c r="K4090" s="356"/>
      <c r="L4090" s="357"/>
      <c r="M4090" s="356"/>
      <c r="N4090" s="374"/>
      <c r="O4090" s="70"/>
      <c r="P4090" s="70"/>
      <c r="Q4090" s="135"/>
    </row>
    <row r="4091" spans="1:17" hidden="1" x14ac:dyDescent="0.2">
      <c r="A4091" s="366"/>
      <c r="B4091" s="351"/>
      <c r="C4091" s="375"/>
      <c r="D4091" s="353"/>
      <c r="E4091" s="353"/>
      <c r="F4091" s="354"/>
      <c r="G4091" s="353"/>
      <c r="H4091" s="353"/>
      <c r="I4091" s="357"/>
      <c r="J4091" s="356"/>
      <c r="K4091" s="356"/>
      <c r="L4091" s="357"/>
      <c r="M4091" s="356"/>
      <c r="N4091" s="374"/>
      <c r="O4091" s="70"/>
      <c r="P4091" s="70"/>
      <c r="Q4091" s="135"/>
    </row>
    <row r="4092" spans="1:17" hidden="1" x14ac:dyDescent="0.2">
      <c r="A4092" s="366"/>
      <c r="B4092" s="351"/>
      <c r="C4092" s="375"/>
      <c r="D4092" s="353"/>
      <c r="E4092" s="353"/>
      <c r="F4092" s="354"/>
      <c r="G4092" s="353"/>
      <c r="H4092" s="353"/>
      <c r="I4092" s="357"/>
      <c r="J4092" s="356"/>
      <c r="K4092" s="356"/>
      <c r="L4092" s="357"/>
      <c r="M4092" s="356"/>
      <c r="N4092" s="374"/>
      <c r="O4092" s="70"/>
      <c r="P4092" s="70"/>
      <c r="Q4092" s="135"/>
    </row>
    <row r="4093" spans="1:17" hidden="1" x14ac:dyDescent="0.2">
      <c r="A4093" s="366"/>
      <c r="B4093" s="351"/>
      <c r="C4093" s="375"/>
      <c r="D4093" s="353"/>
      <c r="E4093" s="353"/>
      <c r="F4093" s="354"/>
      <c r="G4093" s="353"/>
      <c r="H4093" s="353"/>
      <c r="I4093" s="357"/>
      <c r="J4093" s="356"/>
      <c r="K4093" s="356"/>
      <c r="L4093" s="357"/>
      <c r="M4093" s="356"/>
      <c r="N4093" s="374"/>
      <c r="O4093" s="70"/>
      <c r="P4093" s="70"/>
      <c r="Q4093" s="135"/>
    </row>
    <row r="4094" spans="1:17" hidden="1" x14ac:dyDescent="0.2">
      <c r="A4094" s="366"/>
      <c r="B4094" s="351"/>
      <c r="C4094" s="375"/>
      <c r="D4094" s="353"/>
      <c r="E4094" s="353"/>
      <c r="F4094" s="354"/>
      <c r="G4094" s="353"/>
      <c r="H4094" s="353"/>
      <c r="I4094" s="357"/>
      <c r="J4094" s="356"/>
      <c r="K4094" s="356"/>
      <c r="L4094" s="357"/>
      <c r="M4094" s="356"/>
      <c r="N4094" s="374"/>
      <c r="O4094" s="70"/>
      <c r="P4094" s="70"/>
      <c r="Q4094" s="135"/>
    </row>
    <row r="4095" spans="1:17" hidden="1" x14ac:dyDescent="0.2">
      <c r="A4095" s="366"/>
      <c r="B4095" s="351"/>
      <c r="C4095" s="375"/>
      <c r="D4095" s="353"/>
      <c r="E4095" s="353"/>
      <c r="F4095" s="354"/>
      <c r="G4095" s="353"/>
      <c r="H4095" s="353"/>
      <c r="I4095" s="357"/>
      <c r="J4095" s="356"/>
      <c r="K4095" s="356"/>
      <c r="L4095" s="357"/>
      <c r="M4095" s="356"/>
      <c r="N4095" s="374"/>
      <c r="O4095" s="70"/>
      <c r="P4095" s="70"/>
      <c r="Q4095" s="135"/>
    </row>
    <row r="4096" spans="1:17" hidden="1" x14ac:dyDescent="0.2">
      <c r="A4096" s="366"/>
      <c r="B4096" s="351"/>
      <c r="C4096" s="375"/>
      <c r="D4096" s="353"/>
      <c r="E4096" s="353"/>
      <c r="F4096" s="354"/>
      <c r="G4096" s="353"/>
      <c r="H4096" s="353"/>
      <c r="I4096" s="357"/>
      <c r="J4096" s="356"/>
      <c r="K4096" s="356"/>
      <c r="L4096" s="357"/>
      <c r="M4096" s="356"/>
      <c r="N4096" s="374"/>
      <c r="O4096" s="70"/>
      <c r="P4096" s="70"/>
      <c r="Q4096" s="135"/>
    </row>
    <row r="4097" spans="1:17" hidden="1" x14ac:dyDescent="0.2">
      <c r="A4097" s="366"/>
      <c r="B4097" s="351"/>
      <c r="C4097" s="375"/>
      <c r="D4097" s="353"/>
      <c r="E4097" s="353"/>
      <c r="F4097" s="354"/>
      <c r="G4097" s="353"/>
      <c r="H4097" s="353"/>
      <c r="I4097" s="357"/>
      <c r="J4097" s="356"/>
      <c r="K4097" s="356"/>
      <c r="L4097" s="357"/>
      <c r="M4097" s="356"/>
      <c r="N4097" s="374"/>
      <c r="O4097" s="70"/>
      <c r="P4097" s="70"/>
      <c r="Q4097" s="135"/>
    </row>
    <row r="4098" spans="1:17" hidden="1" x14ac:dyDescent="0.2">
      <c r="A4098" s="366"/>
      <c r="B4098" s="351"/>
      <c r="C4098" s="375"/>
      <c r="D4098" s="353"/>
      <c r="E4098" s="353"/>
      <c r="F4098" s="354"/>
      <c r="G4098" s="353"/>
      <c r="H4098" s="353"/>
      <c r="I4098" s="357"/>
      <c r="J4098" s="356"/>
      <c r="K4098" s="356"/>
      <c r="L4098" s="357"/>
      <c r="M4098" s="356"/>
      <c r="N4098" s="374"/>
      <c r="O4098" s="70"/>
      <c r="P4098" s="70"/>
      <c r="Q4098" s="135"/>
    </row>
    <row r="4099" spans="1:17" hidden="1" x14ac:dyDescent="0.2">
      <c r="A4099" s="366"/>
      <c r="B4099" s="351"/>
      <c r="C4099" s="375"/>
      <c r="D4099" s="353"/>
      <c r="E4099" s="353"/>
      <c r="F4099" s="354"/>
      <c r="G4099" s="353"/>
      <c r="H4099" s="353"/>
      <c r="I4099" s="357"/>
      <c r="J4099" s="356"/>
      <c r="K4099" s="356"/>
      <c r="L4099" s="357"/>
      <c r="M4099" s="356"/>
      <c r="N4099" s="374"/>
      <c r="O4099" s="70"/>
      <c r="P4099" s="70"/>
      <c r="Q4099" s="135"/>
    </row>
    <row r="4100" spans="1:17" hidden="1" x14ac:dyDescent="0.2">
      <c r="A4100" s="366"/>
      <c r="B4100" s="351"/>
      <c r="C4100" s="375"/>
      <c r="D4100" s="353"/>
      <c r="E4100" s="353"/>
      <c r="F4100" s="354"/>
      <c r="G4100" s="353"/>
      <c r="H4100" s="353"/>
      <c r="I4100" s="357"/>
      <c r="J4100" s="356"/>
      <c r="K4100" s="356"/>
      <c r="L4100" s="357"/>
      <c r="M4100" s="356"/>
      <c r="N4100" s="374"/>
      <c r="O4100" s="70"/>
      <c r="P4100" s="70"/>
      <c r="Q4100" s="135"/>
    </row>
    <row r="4101" spans="1:17" hidden="1" x14ac:dyDescent="0.2">
      <c r="A4101" s="366"/>
      <c r="B4101" s="351"/>
      <c r="C4101" s="375"/>
      <c r="D4101" s="353"/>
      <c r="E4101" s="353"/>
      <c r="F4101" s="354"/>
      <c r="G4101" s="353"/>
      <c r="H4101" s="353"/>
      <c r="I4101" s="357"/>
      <c r="J4101" s="356"/>
      <c r="K4101" s="356"/>
      <c r="L4101" s="357"/>
      <c r="M4101" s="356"/>
      <c r="N4101" s="374"/>
      <c r="O4101" s="70"/>
      <c r="P4101" s="70"/>
      <c r="Q4101" s="135"/>
    </row>
    <row r="4102" spans="1:17" hidden="1" x14ac:dyDescent="0.2">
      <c r="A4102" s="366"/>
      <c r="B4102" s="351"/>
      <c r="C4102" s="375"/>
      <c r="D4102" s="353"/>
      <c r="E4102" s="353"/>
      <c r="F4102" s="354"/>
      <c r="G4102" s="353"/>
      <c r="H4102" s="353"/>
      <c r="I4102" s="357"/>
      <c r="J4102" s="356"/>
      <c r="K4102" s="356"/>
      <c r="L4102" s="357"/>
      <c r="M4102" s="356"/>
      <c r="N4102" s="374"/>
      <c r="O4102" s="70"/>
      <c r="P4102" s="70"/>
      <c r="Q4102" s="135"/>
    </row>
    <row r="4103" spans="1:17" hidden="1" x14ac:dyDescent="0.2">
      <c r="A4103" s="366"/>
      <c r="B4103" s="351"/>
      <c r="C4103" s="375"/>
      <c r="D4103" s="353"/>
      <c r="E4103" s="353"/>
      <c r="F4103" s="354"/>
      <c r="G4103" s="353"/>
      <c r="H4103" s="353"/>
      <c r="I4103" s="357"/>
      <c r="J4103" s="356"/>
      <c r="K4103" s="356"/>
      <c r="L4103" s="357"/>
      <c r="M4103" s="356"/>
      <c r="N4103" s="374"/>
      <c r="O4103" s="70"/>
      <c r="P4103" s="70"/>
      <c r="Q4103" s="135"/>
    </row>
    <row r="4104" spans="1:17" hidden="1" x14ac:dyDescent="0.2">
      <c r="A4104" s="366"/>
      <c r="B4104" s="351"/>
      <c r="C4104" s="375"/>
      <c r="D4104" s="353"/>
      <c r="E4104" s="353"/>
      <c r="F4104" s="354"/>
      <c r="G4104" s="353"/>
      <c r="H4104" s="353"/>
      <c r="I4104" s="357"/>
      <c r="J4104" s="356"/>
      <c r="K4104" s="356"/>
      <c r="L4104" s="357"/>
      <c r="M4104" s="356"/>
      <c r="N4104" s="374"/>
      <c r="O4104" s="70"/>
      <c r="P4104" s="70"/>
      <c r="Q4104" s="135"/>
    </row>
    <row r="4105" spans="1:17" hidden="1" x14ac:dyDescent="0.2">
      <c r="A4105" s="366"/>
      <c r="B4105" s="351"/>
      <c r="C4105" s="375"/>
      <c r="D4105" s="353"/>
      <c r="E4105" s="353"/>
      <c r="F4105" s="354"/>
      <c r="G4105" s="353"/>
      <c r="H4105" s="353"/>
      <c r="I4105" s="357"/>
      <c r="J4105" s="356"/>
      <c r="K4105" s="356"/>
      <c r="L4105" s="357"/>
      <c r="M4105" s="356"/>
      <c r="N4105" s="374"/>
      <c r="O4105" s="70"/>
      <c r="P4105" s="70"/>
      <c r="Q4105" s="135"/>
    </row>
    <row r="4106" spans="1:17" hidden="1" x14ac:dyDescent="0.2">
      <c r="A4106" s="366"/>
      <c r="B4106" s="351"/>
      <c r="C4106" s="375"/>
      <c r="D4106" s="353"/>
      <c r="E4106" s="353"/>
      <c r="F4106" s="354"/>
      <c r="G4106" s="353"/>
      <c r="H4106" s="353"/>
      <c r="I4106" s="357"/>
      <c r="J4106" s="356"/>
      <c r="K4106" s="356"/>
      <c r="L4106" s="357"/>
      <c r="M4106" s="356"/>
      <c r="N4106" s="374"/>
      <c r="O4106" s="70"/>
      <c r="P4106" s="70"/>
      <c r="Q4106" s="135"/>
    </row>
    <row r="4107" spans="1:17" hidden="1" x14ac:dyDescent="0.2">
      <c r="A4107" s="366"/>
      <c r="B4107" s="351"/>
      <c r="C4107" s="375"/>
      <c r="D4107" s="353"/>
      <c r="E4107" s="353"/>
      <c r="F4107" s="354"/>
      <c r="G4107" s="353"/>
      <c r="H4107" s="353"/>
      <c r="I4107" s="357"/>
      <c r="J4107" s="356"/>
      <c r="K4107" s="356"/>
      <c r="L4107" s="357"/>
      <c r="M4107" s="356"/>
      <c r="N4107" s="374"/>
      <c r="O4107" s="70"/>
      <c r="P4107" s="70"/>
      <c r="Q4107" s="135"/>
    </row>
    <row r="4108" spans="1:17" hidden="1" x14ac:dyDescent="0.2">
      <c r="A4108" s="366"/>
      <c r="B4108" s="351"/>
      <c r="C4108" s="375"/>
      <c r="D4108" s="353"/>
      <c r="E4108" s="353"/>
      <c r="F4108" s="354"/>
      <c r="G4108" s="353"/>
      <c r="H4108" s="353"/>
      <c r="I4108" s="357"/>
      <c r="J4108" s="356"/>
      <c r="K4108" s="356"/>
      <c r="L4108" s="357"/>
      <c r="M4108" s="356"/>
      <c r="N4108" s="374"/>
      <c r="O4108" s="70"/>
      <c r="P4108" s="70"/>
      <c r="Q4108" s="135"/>
    </row>
    <row r="4109" spans="1:17" hidden="1" x14ac:dyDescent="0.2">
      <c r="A4109" s="366"/>
      <c r="B4109" s="351"/>
      <c r="C4109" s="375"/>
      <c r="D4109" s="353"/>
      <c r="E4109" s="353"/>
      <c r="F4109" s="354"/>
      <c r="G4109" s="353"/>
      <c r="H4109" s="353"/>
      <c r="I4109" s="357"/>
      <c r="J4109" s="356"/>
      <c r="K4109" s="356"/>
      <c r="L4109" s="357"/>
      <c r="M4109" s="356"/>
      <c r="N4109" s="374"/>
      <c r="O4109" s="70"/>
      <c r="P4109" s="70"/>
      <c r="Q4109" s="135"/>
    </row>
    <row r="4110" spans="1:17" hidden="1" x14ac:dyDescent="0.2">
      <c r="A4110" s="366"/>
      <c r="B4110" s="351"/>
      <c r="C4110" s="375"/>
      <c r="D4110" s="353"/>
      <c r="E4110" s="353"/>
      <c r="F4110" s="354"/>
      <c r="G4110" s="353"/>
      <c r="H4110" s="353"/>
      <c r="I4110" s="357"/>
      <c r="J4110" s="356"/>
      <c r="K4110" s="356"/>
      <c r="L4110" s="357"/>
      <c r="M4110" s="356"/>
      <c r="N4110" s="374"/>
      <c r="O4110" s="70"/>
      <c r="P4110" s="70"/>
      <c r="Q4110" s="135"/>
    </row>
    <row r="4111" spans="1:17" hidden="1" x14ac:dyDescent="0.2">
      <c r="A4111" s="366"/>
      <c r="B4111" s="351"/>
      <c r="C4111" s="375"/>
      <c r="D4111" s="353"/>
      <c r="E4111" s="353"/>
      <c r="F4111" s="354"/>
      <c r="G4111" s="353"/>
      <c r="H4111" s="353"/>
      <c r="I4111" s="357"/>
      <c r="J4111" s="356"/>
      <c r="K4111" s="356"/>
      <c r="L4111" s="357"/>
      <c r="M4111" s="356"/>
      <c r="N4111" s="374"/>
      <c r="O4111" s="70"/>
      <c r="P4111" s="70"/>
      <c r="Q4111" s="135"/>
    </row>
    <row r="4112" spans="1:17" hidden="1" x14ac:dyDescent="0.2">
      <c r="A4112" s="366"/>
      <c r="B4112" s="351"/>
      <c r="C4112" s="375"/>
      <c r="D4112" s="353"/>
      <c r="E4112" s="353"/>
      <c r="F4112" s="354"/>
      <c r="G4112" s="353"/>
      <c r="H4112" s="353"/>
      <c r="I4112" s="357"/>
      <c r="J4112" s="356"/>
      <c r="K4112" s="356"/>
      <c r="L4112" s="357"/>
      <c r="M4112" s="356"/>
      <c r="N4112" s="374"/>
      <c r="O4112" s="70"/>
      <c r="P4112" s="70"/>
      <c r="Q4112" s="135"/>
    </row>
    <row r="4113" spans="1:17" hidden="1" x14ac:dyDescent="0.2">
      <c r="A4113" s="366"/>
      <c r="B4113" s="351"/>
      <c r="C4113" s="375"/>
      <c r="D4113" s="353"/>
      <c r="E4113" s="353"/>
      <c r="F4113" s="354"/>
      <c r="G4113" s="353"/>
      <c r="H4113" s="353"/>
      <c r="I4113" s="357"/>
      <c r="J4113" s="356"/>
      <c r="K4113" s="356"/>
      <c r="L4113" s="357"/>
      <c r="M4113" s="356"/>
      <c r="N4113" s="374"/>
      <c r="O4113" s="70"/>
      <c r="P4113" s="70"/>
      <c r="Q4113" s="135"/>
    </row>
    <row r="4114" spans="1:17" hidden="1" x14ac:dyDescent="0.2">
      <c r="A4114" s="366"/>
      <c r="B4114" s="351"/>
      <c r="C4114" s="375"/>
      <c r="D4114" s="353"/>
      <c r="E4114" s="353"/>
      <c r="F4114" s="354"/>
      <c r="G4114" s="353"/>
      <c r="H4114" s="353"/>
      <c r="I4114" s="357"/>
      <c r="J4114" s="356"/>
      <c r="K4114" s="356"/>
      <c r="L4114" s="357"/>
      <c r="M4114" s="356"/>
      <c r="N4114" s="374"/>
      <c r="O4114" s="70"/>
      <c r="P4114" s="70"/>
      <c r="Q4114" s="135"/>
    </row>
    <row r="4115" spans="1:17" hidden="1" x14ac:dyDescent="0.2">
      <c r="A4115" s="366"/>
      <c r="B4115" s="351"/>
      <c r="C4115" s="375"/>
      <c r="D4115" s="353"/>
      <c r="E4115" s="353"/>
      <c r="F4115" s="354"/>
      <c r="G4115" s="353"/>
      <c r="H4115" s="353"/>
      <c r="I4115" s="357"/>
      <c r="J4115" s="356"/>
      <c r="K4115" s="356"/>
      <c r="L4115" s="357"/>
      <c r="M4115" s="356"/>
      <c r="N4115" s="374"/>
      <c r="O4115" s="70"/>
      <c r="P4115" s="70"/>
      <c r="Q4115" s="135"/>
    </row>
    <row r="4116" spans="1:17" hidden="1" x14ac:dyDescent="0.2">
      <c r="A4116" s="366"/>
      <c r="B4116" s="351"/>
      <c r="C4116" s="375"/>
      <c r="D4116" s="353"/>
      <c r="E4116" s="353"/>
      <c r="F4116" s="354"/>
      <c r="G4116" s="353"/>
      <c r="H4116" s="353"/>
      <c r="I4116" s="357"/>
      <c r="J4116" s="356"/>
      <c r="K4116" s="356"/>
      <c r="L4116" s="357"/>
      <c r="M4116" s="356"/>
      <c r="N4116" s="374"/>
      <c r="O4116" s="70"/>
      <c r="P4116" s="70"/>
      <c r="Q4116" s="135"/>
    </row>
    <row r="4117" spans="1:17" hidden="1" x14ac:dyDescent="0.2">
      <c r="A4117" s="366"/>
      <c r="B4117" s="351"/>
      <c r="C4117" s="375"/>
      <c r="D4117" s="353"/>
      <c r="E4117" s="353"/>
      <c r="F4117" s="354"/>
      <c r="G4117" s="353"/>
      <c r="H4117" s="353"/>
      <c r="I4117" s="357"/>
      <c r="J4117" s="356"/>
      <c r="K4117" s="356"/>
      <c r="L4117" s="357"/>
      <c r="M4117" s="356"/>
      <c r="N4117" s="374"/>
      <c r="O4117" s="70"/>
      <c r="P4117" s="70"/>
      <c r="Q4117" s="135"/>
    </row>
    <row r="4118" spans="1:17" hidden="1" x14ac:dyDescent="0.2">
      <c r="A4118" s="366"/>
      <c r="B4118" s="351"/>
      <c r="C4118" s="375"/>
      <c r="D4118" s="353"/>
      <c r="E4118" s="353"/>
      <c r="F4118" s="354"/>
      <c r="G4118" s="353"/>
      <c r="H4118" s="353"/>
      <c r="I4118" s="357"/>
      <c r="J4118" s="356"/>
      <c r="K4118" s="356"/>
      <c r="L4118" s="357"/>
      <c r="M4118" s="356"/>
      <c r="N4118" s="374"/>
      <c r="O4118" s="70"/>
      <c r="P4118" s="70"/>
      <c r="Q4118" s="135"/>
    </row>
    <row r="4119" spans="1:17" hidden="1" x14ac:dyDescent="0.2">
      <c r="A4119" s="366"/>
      <c r="B4119" s="351"/>
      <c r="C4119" s="375"/>
      <c r="D4119" s="353"/>
      <c r="E4119" s="353"/>
      <c r="F4119" s="354"/>
      <c r="G4119" s="353"/>
      <c r="H4119" s="353"/>
      <c r="I4119" s="357"/>
      <c r="J4119" s="356"/>
      <c r="K4119" s="356"/>
      <c r="L4119" s="357"/>
      <c r="M4119" s="356"/>
      <c r="N4119" s="374"/>
      <c r="O4119" s="70"/>
      <c r="P4119" s="70"/>
      <c r="Q4119" s="135"/>
    </row>
    <row r="4120" spans="1:17" hidden="1" x14ac:dyDescent="0.2">
      <c r="A4120" s="366"/>
      <c r="B4120" s="351"/>
      <c r="C4120" s="375"/>
      <c r="D4120" s="353"/>
      <c r="E4120" s="353"/>
      <c r="F4120" s="354"/>
      <c r="G4120" s="353"/>
      <c r="H4120" s="353"/>
      <c r="I4120" s="357"/>
      <c r="J4120" s="356"/>
      <c r="K4120" s="356"/>
      <c r="L4120" s="357"/>
      <c r="M4120" s="356"/>
      <c r="N4120" s="374"/>
      <c r="O4120" s="70"/>
      <c r="P4120" s="70"/>
      <c r="Q4120" s="135"/>
    </row>
    <row r="4121" spans="1:17" hidden="1" x14ac:dyDescent="0.2">
      <c r="A4121" s="366"/>
      <c r="B4121" s="351"/>
      <c r="C4121" s="375"/>
      <c r="D4121" s="353"/>
      <c r="E4121" s="353"/>
      <c r="F4121" s="354"/>
      <c r="G4121" s="353"/>
      <c r="H4121" s="353"/>
      <c r="I4121" s="357"/>
      <c r="J4121" s="356"/>
      <c r="K4121" s="356"/>
      <c r="L4121" s="357"/>
      <c r="M4121" s="356"/>
      <c r="N4121" s="374"/>
      <c r="O4121" s="70"/>
      <c r="P4121" s="70"/>
      <c r="Q4121" s="135"/>
    </row>
    <row r="4122" spans="1:17" hidden="1" x14ac:dyDescent="0.2">
      <c r="A4122" s="366"/>
      <c r="B4122" s="351"/>
      <c r="C4122" s="375"/>
      <c r="D4122" s="353"/>
      <c r="E4122" s="353"/>
      <c r="F4122" s="354"/>
      <c r="G4122" s="353"/>
      <c r="H4122" s="353"/>
      <c r="I4122" s="357"/>
      <c r="J4122" s="356"/>
      <c r="K4122" s="356"/>
      <c r="L4122" s="357"/>
      <c r="M4122" s="356"/>
      <c r="N4122" s="374"/>
      <c r="O4122" s="70"/>
      <c r="P4122" s="70"/>
      <c r="Q4122" s="135"/>
    </row>
    <row r="4123" spans="1:17" hidden="1" x14ac:dyDescent="0.2">
      <c r="A4123" s="366"/>
      <c r="B4123" s="351"/>
      <c r="C4123" s="375"/>
      <c r="D4123" s="353"/>
      <c r="E4123" s="353"/>
      <c r="F4123" s="354"/>
      <c r="G4123" s="353"/>
      <c r="H4123" s="353"/>
      <c r="I4123" s="357"/>
      <c r="J4123" s="356"/>
      <c r="K4123" s="356"/>
      <c r="L4123" s="357"/>
      <c r="M4123" s="356"/>
      <c r="N4123" s="374"/>
      <c r="O4123" s="70"/>
      <c r="P4123" s="70"/>
      <c r="Q4123" s="135"/>
    </row>
    <row r="4124" spans="1:17" hidden="1" x14ac:dyDescent="0.2">
      <c r="A4124" s="366"/>
      <c r="B4124" s="351"/>
      <c r="C4124" s="375"/>
      <c r="D4124" s="353"/>
      <c r="E4124" s="353"/>
      <c r="F4124" s="354"/>
      <c r="G4124" s="353"/>
      <c r="H4124" s="353"/>
      <c r="I4124" s="357"/>
      <c r="J4124" s="356"/>
      <c r="K4124" s="356"/>
      <c r="L4124" s="357"/>
      <c r="M4124" s="356"/>
      <c r="N4124" s="374"/>
      <c r="O4124" s="70"/>
      <c r="P4124" s="70"/>
      <c r="Q4124" s="135"/>
    </row>
    <row r="4125" spans="1:17" hidden="1" x14ac:dyDescent="0.2">
      <c r="A4125" s="366"/>
      <c r="B4125" s="351"/>
      <c r="C4125" s="375"/>
      <c r="D4125" s="353"/>
      <c r="E4125" s="353"/>
      <c r="F4125" s="354"/>
      <c r="G4125" s="353"/>
      <c r="H4125" s="353"/>
      <c r="I4125" s="357"/>
      <c r="J4125" s="356"/>
      <c r="K4125" s="356"/>
      <c r="L4125" s="357"/>
      <c r="M4125" s="356"/>
      <c r="N4125" s="374"/>
      <c r="O4125" s="70"/>
      <c r="P4125" s="70"/>
      <c r="Q4125" s="135"/>
    </row>
    <row r="4126" spans="1:17" hidden="1" x14ac:dyDescent="0.2">
      <c r="A4126" s="366"/>
      <c r="B4126" s="351"/>
      <c r="C4126" s="375"/>
      <c r="D4126" s="353"/>
      <c r="E4126" s="353"/>
      <c r="F4126" s="354"/>
      <c r="G4126" s="353"/>
      <c r="H4126" s="353"/>
      <c r="I4126" s="357"/>
      <c r="J4126" s="356"/>
      <c r="K4126" s="356"/>
      <c r="L4126" s="357"/>
      <c r="M4126" s="356"/>
      <c r="N4126" s="374"/>
      <c r="O4126" s="70"/>
      <c r="P4126" s="70"/>
      <c r="Q4126" s="135"/>
    </row>
    <row r="4127" spans="1:17" hidden="1" x14ac:dyDescent="0.2">
      <c r="A4127" s="366"/>
      <c r="B4127" s="351"/>
      <c r="C4127" s="375"/>
      <c r="D4127" s="353"/>
      <c r="E4127" s="353"/>
      <c r="F4127" s="354"/>
      <c r="G4127" s="353"/>
      <c r="H4127" s="353"/>
      <c r="I4127" s="357"/>
      <c r="J4127" s="356"/>
      <c r="K4127" s="356"/>
      <c r="L4127" s="357"/>
      <c r="M4127" s="356"/>
      <c r="N4127" s="374"/>
      <c r="O4127" s="70"/>
      <c r="P4127" s="70"/>
      <c r="Q4127" s="135"/>
    </row>
    <row r="4128" spans="1:17" hidden="1" x14ac:dyDescent="0.2">
      <c r="A4128" s="366"/>
      <c r="B4128" s="351"/>
      <c r="C4128" s="375"/>
      <c r="D4128" s="353"/>
      <c r="E4128" s="353"/>
      <c r="F4128" s="354"/>
      <c r="G4128" s="353"/>
      <c r="H4128" s="353"/>
      <c r="I4128" s="357"/>
      <c r="J4128" s="356"/>
      <c r="K4128" s="356"/>
      <c r="L4128" s="357"/>
      <c r="M4128" s="356"/>
      <c r="N4128" s="374"/>
      <c r="O4128" s="70"/>
      <c r="P4128" s="70"/>
      <c r="Q4128" s="135"/>
    </row>
    <row r="4129" spans="1:17" hidden="1" x14ac:dyDescent="0.2">
      <c r="A4129" s="366"/>
      <c r="B4129" s="351"/>
      <c r="C4129" s="375"/>
      <c r="D4129" s="353"/>
      <c r="E4129" s="353"/>
      <c r="F4129" s="354"/>
      <c r="G4129" s="353"/>
      <c r="H4129" s="353"/>
      <c r="I4129" s="357"/>
      <c r="J4129" s="356"/>
      <c r="K4129" s="356"/>
      <c r="L4129" s="357"/>
      <c r="M4129" s="356"/>
      <c r="N4129" s="374"/>
      <c r="O4129" s="70"/>
      <c r="P4129" s="70"/>
      <c r="Q4129" s="135"/>
    </row>
    <row r="4130" spans="1:17" hidden="1" x14ac:dyDescent="0.2">
      <c r="A4130" s="366"/>
      <c r="B4130" s="351"/>
      <c r="C4130" s="375"/>
      <c r="D4130" s="353"/>
      <c r="E4130" s="353"/>
      <c r="F4130" s="354"/>
      <c r="G4130" s="353"/>
      <c r="H4130" s="353"/>
      <c r="I4130" s="357"/>
      <c r="J4130" s="356"/>
      <c r="K4130" s="356"/>
      <c r="L4130" s="357"/>
      <c r="M4130" s="356"/>
      <c r="N4130" s="374"/>
      <c r="O4130" s="70"/>
      <c r="P4130" s="70"/>
      <c r="Q4130" s="135"/>
    </row>
    <row r="4131" spans="1:17" hidden="1" x14ac:dyDescent="0.2">
      <c r="A4131" s="366"/>
      <c r="B4131" s="351"/>
      <c r="C4131" s="375"/>
      <c r="D4131" s="353"/>
      <c r="E4131" s="353"/>
      <c r="F4131" s="354"/>
      <c r="G4131" s="353"/>
      <c r="H4131" s="353"/>
      <c r="I4131" s="357"/>
      <c r="J4131" s="356"/>
      <c r="K4131" s="356"/>
      <c r="L4131" s="357"/>
      <c r="M4131" s="356"/>
      <c r="N4131" s="374"/>
      <c r="O4131" s="70"/>
      <c r="P4131" s="70"/>
      <c r="Q4131" s="135"/>
    </row>
    <row r="4132" spans="1:17" hidden="1" x14ac:dyDescent="0.2">
      <c r="A4132" s="366"/>
      <c r="B4132" s="351"/>
      <c r="C4132" s="375"/>
      <c r="D4132" s="353"/>
      <c r="E4132" s="353"/>
      <c r="F4132" s="354"/>
      <c r="G4132" s="353"/>
      <c r="H4132" s="353"/>
      <c r="I4132" s="357"/>
      <c r="J4132" s="356"/>
      <c r="K4132" s="356"/>
      <c r="L4132" s="357"/>
      <c r="M4132" s="356"/>
      <c r="N4132" s="374"/>
      <c r="O4132" s="70"/>
      <c r="P4132" s="70"/>
      <c r="Q4132" s="135"/>
    </row>
    <row r="4133" spans="1:17" hidden="1" x14ac:dyDescent="0.2">
      <c r="A4133" s="366"/>
      <c r="B4133" s="351"/>
      <c r="C4133" s="375"/>
      <c r="D4133" s="353"/>
      <c r="E4133" s="353"/>
      <c r="F4133" s="354"/>
      <c r="G4133" s="353"/>
      <c r="H4133" s="353"/>
      <c r="I4133" s="357"/>
      <c r="J4133" s="356"/>
      <c r="K4133" s="356"/>
      <c r="L4133" s="357"/>
      <c r="M4133" s="356"/>
      <c r="N4133" s="374"/>
      <c r="O4133" s="70"/>
      <c r="P4133" s="70"/>
      <c r="Q4133" s="135"/>
    </row>
    <row r="4134" spans="1:17" hidden="1" x14ac:dyDescent="0.2">
      <c r="A4134" s="366"/>
      <c r="B4134" s="351"/>
      <c r="C4134" s="375"/>
      <c r="D4134" s="353"/>
      <c r="E4134" s="353"/>
      <c r="F4134" s="354"/>
      <c r="G4134" s="353"/>
      <c r="H4134" s="353"/>
      <c r="I4134" s="357"/>
      <c r="J4134" s="356"/>
      <c r="K4134" s="356"/>
      <c r="L4134" s="357"/>
      <c r="M4134" s="356"/>
      <c r="N4134" s="374"/>
      <c r="O4134" s="70"/>
      <c r="P4134" s="70"/>
      <c r="Q4134" s="135"/>
    </row>
    <row r="4135" spans="1:17" hidden="1" x14ac:dyDescent="0.2">
      <c r="A4135" s="366"/>
      <c r="B4135" s="351"/>
      <c r="C4135" s="375"/>
      <c r="D4135" s="353"/>
      <c r="E4135" s="353"/>
      <c r="F4135" s="354"/>
      <c r="G4135" s="353"/>
      <c r="H4135" s="353"/>
      <c r="I4135" s="357"/>
      <c r="J4135" s="356"/>
      <c r="K4135" s="356"/>
      <c r="L4135" s="357"/>
      <c r="M4135" s="356"/>
      <c r="N4135" s="374"/>
      <c r="O4135" s="70"/>
      <c r="P4135" s="70"/>
      <c r="Q4135" s="135"/>
    </row>
    <row r="4136" spans="1:17" hidden="1" x14ac:dyDescent="0.2">
      <c r="A4136" s="366"/>
      <c r="B4136" s="351"/>
      <c r="C4136" s="375"/>
      <c r="D4136" s="353"/>
      <c r="E4136" s="353"/>
      <c r="F4136" s="354"/>
      <c r="G4136" s="353"/>
      <c r="H4136" s="353"/>
      <c r="I4136" s="357"/>
      <c r="J4136" s="356"/>
      <c r="K4136" s="356"/>
      <c r="L4136" s="357"/>
      <c r="M4136" s="356"/>
      <c r="N4136" s="374"/>
      <c r="O4136" s="70"/>
      <c r="P4136" s="70"/>
      <c r="Q4136" s="135"/>
    </row>
    <row r="4137" spans="1:17" hidden="1" x14ac:dyDescent="0.2">
      <c r="A4137" s="366"/>
      <c r="B4137" s="351"/>
      <c r="C4137" s="375"/>
      <c r="D4137" s="353"/>
      <c r="E4137" s="353"/>
      <c r="F4137" s="354"/>
      <c r="G4137" s="353"/>
      <c r="H4137" s="353"/>
      <c r="I4137" s="357"/>
      <c r="J4137" s="356"/>
      <c r="K4137" s="356"/>
      <c r="L4137" s="357"/>
      <c r="M4137" s="356"/>
      <c r="N4137" s="374"/>
      <c r="O4137" s="70"/>
      <c r="P4137" s="70"/>
      <c r="Q4137" s="135"/>
    </row>
    <row r="4138" spans="1:17" hidden="1" x14ac:dyDescent="0.2">
      <c r="A4138" s="366"/>
      <c r="B4138" s="351"/>
      <c r="C4138" s="375"/>
      <c r="D4138" s="353"/>
      <c r="E4138" s="353"/>
      <c r="F4138" s="354"/>
      <c r="G4138" s="353"/>
      <c r="H4138" s="353"/>
      <c r="I4138" s="357"/>
      <c r="J4138" s="356"/>
      <c r="K4138" s="356"/>
      <c r="L4138" s="357"/>
      <c r="M4138" s="356"/>
      <c r="N4138" s="374"/>
      <c r="O4138" s="70"/>
      <c r="P4138" s="70"/>
      <c r="Q4138" s="135"/>
    </row>
    <row r="4139" spans="1:17" hidden="1" x14ac:dyDescent="0.2">
      <c r="A4139" s="366"/>
      <c r="B4139" s="351"/>
      <c r="C4139" s="375"/>
      <c r="D4139" s="353"/>
      <c r="E4139" s="353"/>
      <c r="F4139" s="354"/>
      <c r="G4139" s="353"/>
      <c r="H4139" s="353"/>
      <c r="I4139" s="357"/>
      <c r="J4139" s="356"/>
      <c r="K4139" s="356"/>
      <c r="L4139" s="357"/>
      <c r="M4139" s="356"/>
      <c r="N4139" s="374"/>
      <c r="O4139" s="70"/>
      <c r="P4139" s="70"/>
      <c r="Q4139" s="135"/>
    </row>
    <row r="4140" spans="1:17" hidden="1" x14ac:dyDescent="0.2">
      <c r="A4140" s="366"/>
      <c r="B4140" s="351"/>
      <c r="C4140" s="375"/>
      <c r="D4140" s="353"/>
      <c r="E4140" s="353"/>
      <c r="F4140" s="354"/>
      <c r="G4140" s="353"/>
      <c r="H4140" s="353"/>
      <c r="I4140" s="357"/>
      <c r="J4140" s="356"/>
      <c r="K4140" s="356"/>
      <c r="L4140" s="357"/>
      <c r="M4140" s="356"/>
      <c r="N4140" s="374"/>
      <c r="O4140" s="70"/>
      <c r="P4140" s="70"/>
      <c r="Q4140" s="135"/>
    </row>
    <row r="4141" spans="1:17" hidden="1" x14ac:dyDescent="0.2">
      <c r="A4141" s="366"/>
      <c r="B4141" s="351"/>
      <c r="C4141" s="375"/>
      <c r="D4141" s="353"/>
      <c r="E4141" s="353"/>
      <c r="F4141" s="354"/>
      <c r="G4141" s="353"/>
      <c r="H4141" s="353"/>
      <c r="I4141" s="357"/>
      <c r="J4141" s="356"/>
      <c r="K4141" s="356"/>
      <c r="L4141" s="357"/>
      <c r="M4141" s="356"/>
      <c r="N4141" s="374"/>
      <c r="O4141" s="70"/>
      <c r="P4141" s="70"/>
      <c r="Q4141" s="135"/>
    </row>
    <row r="4142" spans="1:17" hidden="1" x14ac:dyDescent="0.2">
      <c r="A4142" s="366"/>
      <c r="B4142" s="351"/>
      <c r="C4142" s="375"/>
      <c r="D4142" s="353"/>
      <c r="E4142" s="353"/>
      <c r="F4142" s="354"/>
      <c r="G4142" s="353"/>
      <c r="H4142" s="353"/>
      <c r="I4142" s="357"/>
      <c r="J4142" s="356"/>
      <c r="K4142" s="356"/>
      <c r="L4142" s="357"/>
      <c r="M4142" s="356"/>
      <c r="N4142" s="374"/>
      <c r="O4142" s="70"/>
      <c r="P4142" s="70"/>
      <c r="Q4142" s="135"/>
    </row>
    <row r="4143" spans="1:17" hidden="1" x14ac:dyDescent="0.2">
      <c r="A4143" s="366"/>
      <c r="B4143" s="351"/>
      <c r="C4143" s="375"/>
      <c r="D4143" s="353"/>
      <c r="E4143" s="353"/>
      <c r="F4143" s="354"/>
      <c r="G4143" s="353"/>
      <c r="H4143" s="353"/>
      <c r="I4143" s="357"/>
      <c r="J4143" s="356"/>
      <c r="K4143" s="356"/>
      <c r="L4143" s="357"/>
      <c r="M4143" s="356"/>
      <c r="N4143" s="374"/>
      <c r="O4143" s="70"/>
      <c r="P4143" s="70"/>
      <c r="Q4143" s="135"/>
    </row>
    <row r="4144" spans="1:17" hidden="1" x14ac:dyDescent="0.2">
      <c r="A4144" s="366"/>
      <c r="B4144" s="351"/>
      <c r="C4144" s="375"/>
      <c r="D4144" s="353"/>
      <c r="E4144" s="353"/>
      <c r="F4144" s="354"/>
      <c r="G4144" s="353"/>
      <c r="H4144" s="353"/>
      <c r="I4144" s="357"/>
      <c r="J4144" s="356"/>
      <c r="K4144" s="356"/>
      <c r="L4144" s="357"/>
      <c r="M4144" s="356"/>
      <c r="N4144" s="374"/>
      <c r="O4144" s="70"/>
      <c r="P4144" s="70"/>
      <c r="Q4144" s="135"/>
    </row>
    <row r="4145" spans="1:17" hidden="1" x14ac:dyDescent="0.2">
      <c r="A4145" s="366"/>
      <c r="B4145" s="351"/>
      <c r="C4145" s="375"/>
      <c r="D4145" s="353"/>
      <c r="E4145" s="353"/>
      <c r="F4145" s="354"/>
      <c r="G4145" s="353"/>
      <c r="H4145" s="353"/>
      <c r="I4145" s="357"/>
      <c r="J4145" s="356"/>
      <c r="K4145" s="356"/>
      <c r="L4145" s="357"/>
      <c r="M4145" s="356"/>
      <c r="N4145" s="374"/>
      <c r="O4145" s="70"/>
      <c r="P4145" s="70"/>
      <c r="Q4145" s="135"/>
    </row>
    <row r="4146" spans="1:17" hidden="1" x14ac:dyDescent="0.2">
      <c r="A4146" s="366"/>
      <c r="B4146" s="351"/>
      <c r="C4146" s="375"/>
      <c r="D4146" s="353"/>
      <c r="E4146" s="353"/>
      <c r="F4146" s="354"/>
      <c r="G4146" s="353"/>
      <c r="H4146" s="353"/>
      <c r="I4146" s="357"/>
      <c r="J4146" s="356"/>
      <c r="K4146" s="356"/>
      <c r="L4146" s="357"/>
      <c r="M4146" s="356"/>
      <c r="N4146" s="374"/>
      <c r="O4146" s="70"/>
      <c r="P4146" s="70"/>
      <c r="Q4146" s="135"/>
    </row>
    <row r="4147" spans="1:17" hidden="1" x14ac:dyDescent="0.2">
      <c r="A4147" s="366"/>
      <c r="B4147" s="351"/>
      <c r="C4147" s="375"/>
      <c r="D4147" s="353"/>
      <c r="E4147" s="353"/>
      <c r="F4147" s="354"/>
      <c r="G4147" s="353"/>
      <c r="H4147" s="353"/>
      <c r="I4147" s="357"/>
      <c r="J4147" s="356"/>
      <c r="K4147" s="356"/>
      <c r="L4147" s="357"/>
      <c r="M4147" s="356"/>
      <c r="N4147" s="374"/>
      <c r="O4147" s="70"/>
      <c r="P4147" s="70"/>
      <c r="Q4147" s="135"/>
    </row>
    <row r="4148" spans="1:17" hidden="1" x14ac:dyDescent="0.2">
      <c r="A4148" s="366"/>
      <c r="B4148" s="351"/>
      <c r="C4148" s="375"/>
      <c r="D4148" s="353"/>
      <c r="E4148" s="353"/>
      <c r="F4148" s="354"/>
      <c r="G4148" s="353"/>
      <c r="H4148" s="353"/>
      <c r="I4148" s="357"/>
      <c r="J4148" s="356"/>
      <c r="K4148" s="356"/>
      <c r="L4148" s="357"/>
      <c r="M4148" s="356"/>
      <c r="N4148" s="374"/>
      <c r="O4148" s="70"/>
      <c r="P4148" s="70"/>
      <c r="Q4148" s="135"/>
    </row>
    <row r="4149" spans="1:17" hidden="1" x14ac:dyDescent="0.2">
      <c r="A4149" s="366"/>
      <c r="B4149" s="351"/>
      <c r="C4149" s="375"/>
      <c r="D4149" s="353"/>
      <c r="E4149" s="353"/>
      <c r="F4149" s="354"/>
      <c r="G4149" s="353"/>
      <c r="H4149" s="353"/>
      <c r="I4149" s="357"/>
      <c r="J4149" s="356"/>
      <c r="K4149" s="356"/>
      <c r="L4149" s="357"/>
      <c r="M4149" s="356"/>
      <c r="N4149" s="374"/>
      <c r="O4149" s="70"/>
      <c r="P4149" s="70"/>
      <c r="Q4149" s="135"/>
    </row>
    <row r="4150" spans="1:17" hidden="1" x14ac:dyDescent="0.2">
      <c r="A4150" s="366"/>
      <c r="B4150" s="351"/>
      <c r="C4150" s="375"/>
      <c r="D4150" s="353"/>
      <c r="E4150" s="353"/>
      <c r="F4150" s="354"/>
      <c r="G4150" s="353"/>
      <c r="H4150" s="353"/>
      <c r="I4150" s="357"/>
      <c r="J4150" s="356"/>
      <c r="K4150" s="356"/>
      <c r="L4150" s="357"/>
      <c r="M4150" s="356"/>
      <c r="N4150" s="374"/>
      <c r="O4150" s="70"/>
      <c r="P4150" s="70"/>
      <c r="Q4150" s="135"/>
    </row>
    <row r="4151" spans="1:17" hidden="1" x14ac:dyDescent="0.2">
      <c r="A4151" s="366"/>
      <c r="B4151" s="351"/>
      <c r="C4151" s="375"/>
      <c r="D4151" s="353"/>
      <c r="E4151" s="353"/>
      <c r="F4151" s="354"/>
      <c r="G4151" s="353"/>
      <c r="H4151" s="353"/>
      <c r="I4151" s="357"/>
      <c r="J4151" s="356"/>
      <c r="K4151" s="356"/>
      <c r="L4151" s="357"/>
      <c r="M4151" s="356"/>
      <c r="N4151" s="374"/>
      <c r="O4151" s="70"/>
      <c r="P4151" s="70"/>
      <c r="Q4151" s="135"/>
    </row>
    <row r="4152" spans="1:17" hidden="1" x14ac:dyDescent="0.2">
      <c r="A4152" s="366"/>
      <c r="B4152" s="351"/>
      <c r="C4152" s="375"/>
      <c r="D4152" s="353"/>
      <c r="E4152" s="353"/>
      <c r="F4152" s="354"/>
      <c r="G4152" s="353"/>
      <c r="H4152" s="353"/>
      <c r="I4152" s="357"/>
      <c r="J4152" s="356"/>
      <c r="K4152" s="356"/>
      <c r="L4152" s="357"/>
      <c r="M4152" s="356"/>
      <c r="N4152" s="374"/>
      <c r="O4152" s="70"/>
      <c r="P4152" s="70"/>
      <c r="Q4152" s="135"/>
    </row>
    <row r="4153" spans="1:17" hidden="1" x14ac:dyDescent="0.2">
      <c r="A4153" s="366"/>
      <c r="B4153" s="351"/>
      <c r="C4153" s="375"/>
      <c r="D4153" s="353"/>
      <c r="E4153" s="353"/>
      <c r="F4153" s="354"/>
      <c r="G4153" s="353"/>
      <c r="H4153" s="353"/>
      <c r="I4153" s="357"/>
      <c r="J4153" s="356"/>
      <c r="K4153" s="356"/>
      <c r="L4153" s="357"/>
      <c r="M4153" s="356"/>
      <c r="N4153" s="374"/>
      <c r="O4153" s="70"/>
      <c r="P4153" s="70"/>
      <c r="Q4153" s="135"/>
    </row>
    <row r="4154" spans="1:17" hidden="1" x14ac:dyDescent="0.2">
      <c r="A4154" s="366"/>
      <c r="B4154" s="351"/>
      <c r="C4154" s="375"/>
      <c r="D4154" s="353"/>
      <c r="E4154" s="353"/>
      <c r="F4154" s="354"/>
      <c r="G4154" s="353"/>
      <c r="H4154" s="353"/>
      <c r="I4154" s="357"/>
      <c r="J4154" s="356"/>
      <c r="K4154" s="356"/>
      <c r="L4154" s="357"/>
      <c r="M4154" s="356"/>
      <c r="N4154" s="374"/>
      <c r="O4154" s="70"/>
      <c r="P4154" s="70"/>
      <c r="Q4154" s="135"/>
    </row>
    <row r="4155" spans="1:17" hidden="1" x14ac:dyDescent="0.2">
      <c r="A4155" s="366"/>
      <c r="B4155" s="351"/>
      <c r="C4155" s="375"/>
      <c r="D4155" s="353"/>
      <c r="E4155" s="353"/>
      <c r="F4155" s="354"/>
      <c r="G4155" s="353"/>
      <c r="H4155" s="353"/>
      <c r="I4155" s="357"/>
      <c r="J4155" s="356"/>
      <c r="K4155" s="356"/>
      <c r="L4155" s="357"/>
      <c r="M4155" s="356"/>
      <c r="N4155" s="374"/>
      <c r="O4155" s="70"/>
      <c r="P4155" s="70"/>
      <c r="Q4155" s="135"/>
    </row>
    <row r="4156" spans="1:17" hidden="1" x14ac:dyDescent="0.2">
      <c r="A4156" s="366"/>
      <c r="B4156" s="351"/>
      <c r="C4156" s="375"/>
      <c r="D4156" s="353"/>
      <c r="E4156" s="353"/>
      <c r="F4156" s="354"/>
      <c r="G4156" s="353"/>
      <c r="H4156" s="353"/>
      <c r="I4156" s="357"/>
      <c r="J4156" s="356"/>
      <c r="K4156" s="356"/>
      <c r="L4156" s="357"/>
      <c r="M4156" s="356"/>
      <c r="N4156" s="374"/>
      <c r="O4156" s="70"/>
      <c r="P4156" s="70"/>
      <c r="Q4156" s="135"/>
    </row>
    <row r="4157" spans="1:17" hidden="1" x14ac:dyDescent="0.2">
      <c r="A4157" s="366"/>
      <c r="B4157" s="351"/>
      <c r="C4157" s="375"/>
      <c r="D4157" s="353"/>
      <c r="E4157" s="353"/>
      <c r="F4157" s="354"/>
      <c r="G4157" s="353"/>
      <c r="H4157" s="353"/>
      <c r="I4157" s="357"/>
      <c r="J4157" s="356"/>
      <c r="K4157" s="356"/>
      <c r="L4157" s="357"/>
      <c r="M4157" s="356"/>
      <c r="N4157" s="374"/>
      <c r="O4157" s="70"/>
      <c r="P4157" s="70"/>
      <c r="Q4157" s="135"/>
    </row>
    <row r="4158" spans="1:17" hidden="1" x14ac:dyDescent="0.2">
      <c r="A4158" s="366"/>
      <c r="B4158" s="351"/>
      <c r="C4158" s="375"/>
      <c r="D4158" s="353"/>
      <c r="E4158" s="353"/>
      <c r="F4158" s="354"/>
      <c r="G4158" s="353"/>
      <c r="H4158" s="353"/>
      <c r="I4158" s="357"/>
      <c r="J4158" s="356"/>
      <c r="K4158" s="356"/>
      <c r="L4158" s="357"/>
      <c r="M4158" s="356"/>
      <c r="N4158" s="374"/>
      <c r="O4158" s="70"/>
      <c r="P4158" s="70"/>
      <c r="Q4158" s="135"/>
    </row>
    <row r="4159" spans="1:17" hidden="1" x14ac:dyDescent="0.2">
      <c r="A4159" s="366"/>
      <c r="B4159" s="351"/>
      <c r="C4159" s="375"/>
      <c r="D4159" s="353"/>
      <c r="E4159" s="353"/>
      <c r="F4159" s="354"/>
      <c r="G4159" s="353"/>
      <c r="H4159" s="353"/>
      <c r="I4159" s="357"/>
      <c r="J4159" s="356"/>
      <c r="K4159" s="356"/>
      <c r="L4159" s="357"/>
      <c r="M4159" s="356"/>
      <c r="N4159" s="374"/>
      <c r="O4159" s="70"/>
      <c r="P4159" s="70"/>
      <c r="Q4159" s="135"/>
    </row>
    <row r="4160" spans="1:17" hidden="1" x14ac:dyDescent="0.2">
      <c r="A4160" s="366"/>
      <c r="B4160" s="351"/>
      <c r="C4160" s="375"/>
      <c r="D4160" s="353"/>
      <c r="E4160" s="353"/>
      <c r="F4160" s="354"/>
      <c r="G4160" s="353"/>
      <c r="H4160" s="353"/>
      <c r="I4160" s="357"/>
      <c r="J4160" s="356"/>
      <c r="K4160" s="356"/>
      <c r="L4160" s="357"/>
      <c r="M4160" s="356"/>
      <c r="N4160" s="374"/>
      <c r="O4160" s="70"/>
      <c r="P4160" s="70"/>
      <c r="Q4160" s="135"/>
    </row>
    <row r="4161" spans="1:17" hidden="1" x14ac:dyDescent="0.2">
      <c r="A4161" s="366"/>
      <c r="B4161" s="351"/>
      <c r="C4161" s="375"/>
      <c r="D4161" s="353"/>
      <c r="E4161" s="353"/>
      <c r="F4161" s="354"/>
      <c r="G4161" s="353"/>
      <c r="H4161" s="353"/>
      <c r="I4161" s="357"/>
      <c r="J4161" s="356"/>
      <c r="K4161" s="356"/>
      <c r="L4161" s="357"/>
      <c r="M4161" s="356"/>
      <c r="N4161" s="374"/>
      <c r="O4161" s="70"/>
      <c r="P4161" s="70"/>
      <c r="Q4161" s="135"/>
    </row>
    <row r="4162" spans="1:17" hidden="1" x14ac:dyDescent="0.2">
      <c r="A4162" s="366"/>
      <c r="B4162" s="351"/>
      <c r="C4162" s="375"/>
      <c r="D4162" s="353"/>
      <c r="E4162" s="353"/>
      <c r="F4162" s="354"/>
      <c r="G4162" s="353"/>
      <c r="H4162" s="353"/>
      <c r="I4162" s="357"/>
      <c r="J4162" s="356"/>
      <c r="K4162" s="356"/>
      <c r="L4162" s="357"/>
      <c r="M4162" s="356"/>
      <c r="N4162" s="374"/>
      <c r="O4162" s="70"/>
      <c r="P4162" s="70"/>
      <c r="Q4162" s="135"/>
    </row>
    <row r="4163" spans="1:17" hidden="1" x14ac:dyDescent="0.2">
      <c r="A4163" s="366"/>
      <c r="B4163" s="351"/>
      <c r="C4163" s="375"/>
      <c r="D4163" s="353"/>
      <c r="E4163" s="353"/>
      <c r="F4163" s="354"/>
      <c r="G4163" s="353"/>
      <c r="H4163" s="353"/>
      <c r="I4163" s="357"/>
      <c r="J4163" s="356"/>
      <c r="K4163" s="356"/>
      <c r="L4163" s="357"/>
      <c r="M4163" s="356"/>
      <c r="N4163" s="374"/>
      <c r="O4163" s="70"/>
      <c r="P4163" s="70"/>
      <c r="Q4163" s="135"/>
    </row>
    <row r="4164" spans="1:17" hidden="1" x14ac:dyDescent="0.2">
      <c r="A4164" s="366"/>
      <c r="B4164" s="351"/>
      <c r="C4164" s="375"/>
      <c r="D4164" s="353"/>
      <c r="E4164" s="353"/>
      <c r="F4164" s="354"/>
      <c r="G4164" s="353"/>
      <c r="H4164" s="353"/>
      <c r="I4164" s="357"/>
      <c r="J4164" s="356"/>
      <c r="K4164" s="356"/>
      <c r="L4164" s="357"/>
      <c r="M4164" s="356"/>
      <c r="N4164" s="374"/>
      <c r="O4164" s="70"/>
      <c r="P4164" s="70"/>
      <c r="Q4164" s="135"/>
    </row>
    <row r="4165" spans="1:17" hidden="1" x14ac:dyDescent="0.2">
      <c r="A4165" s="366"/>
      <c r="B4165" s="351"/>
      <c r="C4165" s="375"/>
      <c r="D4165" s="353"/>
      <c r="E4165" s="353"/>
      <c r="F4165" s="354"/>
      <c r="G4165" s="353"/>
      <c r="H4165" s="353"/>
      <c r="I4165" s="357"/>
      <c r="J4165" s="356"/>
      <c r="K4165" s="356"/>
      <c r="L4165" s="357"/>
      <c r="M4165" s="356"/>
      <c r="N4165" s="374"/>
      <c r="O4165" s="70"/>
      <c r="P4165" s="70"/>
      <c r="Q4165" s="135"/>
    </row>
    <row r="4166" spans="1:17" hidden="1" x14ac:dyDescent="0.2">
      <c r="A4166" s="366"/>
      <c r="B4166" s="351"/>
      <c r="C4166" s="375"/>
      <c r="D4166" s="353"/>
      <c r="E4166" s="353"/>
      <c r="F4166" s="354"/>
      <c r="G4166" s="353"/>
      <c r="H4166" s="353"/>
      <c r="I4166" s="357"/>
      <c r="J4166" s="356"/>
      <c r="K4166" s="356"/>
      <c r="L4166" s="357"/>
      <c r="M4166" s="356"/>
      <c r="N4166" s="374"/>
      <c r="O4166" s="70"/>
      <c r="P4166" s="70"/>
      <c r="Q4166" s="135"/>
    </row>
    <row r="4167" spans="1:17" hidden="1" x14ac:dyDescent="0.2">
      <c r="A4167" s="366"/>
      <c r="B4167" s="351"/>
      <c r="C4167" s="375"/>
      <c r="D4167" s="353"/>
      <c r="E4167" s="353"/>
      <c r="F4167" s="354"/>
      <c r="G4167" s="353"/>
      <c r="H4167" s="353"/>
      <c r="I4167" s="357"/>
      <c r="J4167" s="356"/>
      <c r="K4167" s="356"/>
      <c r="L4167" s="357"/>
      <c r="M4167" s="356"/>
      <c r="N4167" s="374"/>
      <c r="O4167" s="70"/>
      <c r="P4167" s="70"/>
      <c r="Q4167" s="135"/>
    </row>
    <row r="4168" spans="1:17" hidden="1" x14ac:dyDescent="0.2">
      <c r="A4168" s="366"/>
      <c r="B4168" s="351"/>
      <c r="C4168" s="375"/>
      <c r="D4168" s="353"/>
      <c r="E4168" s="353"/>
      <c r="F4168" s="354"/>
      <c r="G4168" s="353"/>
      <c r="H4168" s="353"/>
      <c r="I4168" s="357"/>
      <c r="J4168" s="356"/>
      <c r="K4168" s="356"/>
      <c r="L4168" s="357"/>
      <c r="M4168" s="356"/>
      <c r="N4168" s="374"/>
      <c r="O4168" s="70"/>
      <c r="P4168" s="70"/>
      <c r="Q4168" s="135"/>
    </row>
    <row r="4169" spans="1:17" hidden="1" x14ac:dyDescent="0.2">
      <c r="A4169" s="366"/>
      <c r="B4169" s="351"/>
      <c r="C4169" s="375"/>
      <c r="D4169" s="353"/>
      <c r="E4169" s="353"/>
      <c r="F4169" s="354"/>
      <c r="G4169" s="353"/>
      <c r="H4169" s="353"/>
      <c r="I4169" s="357"/>
      <c r="J4169" s="356"/>
      <c r="K4169" s="356"/>
      <c r="L4169" s="357"/>
      <c r="M4169" s="356"/>
      <c r="N4169" s="374"/>
      <c r="O4169" s="70"/>
      <c r="P4169" s="70"/>
      <c r="Q4169" s="135"/>
    </row>
    <row r="4170" spans="1:17" hidden="1" x14ac:dyDescent="0.2">
      <c r="A4170" s="366"/>
      <c r="B4170" s="351"/>
      <c r="C4170" s="375"/>
      <c r="D4170" s="353"/>
      <c r="E4170" s="353"/>
      <c r="F4170" s="354"/>
      <c r="G4170" s="353"/>
      <c r="H4170" s="353"/>
      <c r="I4170" s="357"/>
      <c r="J4170" s="356"/>
      <c r="K4170" s="356"/>
      <c r="L4170" s="357"/>
      <c r="M4170" s="356"/>
      <c r="N4170" s="374"/>
      <c r="O4170" s="70"/>
      <c r="P4170" s="70"/>
      <c r="Q4170" s="135"/>
    </row>
    <row r="4171" spans="1:17" hidden="1" x14ac:dyDescent="0.2">
      <c r="A4171" s="366"/>
      <c r="B4171" s="351"/>
      <c r="C4171" s="375"/>
      <c r="D4171" s="353"/>
      <c r="E4171" s="353"/>
      <c r="F4171" s="354"/>
      <c r="G4171" s="353"/>
      <c r="H4171" s="353"/>
      <c r="I4171" s="357"/>
      <c r="J4171" s="356"/>
      <c r="K4171" s="356"/>
      <c r="L4171" s="357"/>
      <c r="M4171" s="356"/>
      <c r="N4171" s="374"/>
      <c r="O4171" s="70"/>
      <c r="P4171" s="70"/>
      <c r="Q4171" s="135"/>
    </row>
    <row r="4172" spans="1:17" hidden="1" x14ac:dyDescent="0.2">
      <c r="A4172" s="366"/>
      <c r="B4172" s="351"/>
      <c r="C4172" s="375"/>
      <c r="D4172" s="353"/>
      <c r="E4172" s="353"/>
      <c r="F4172" s="354"/>
      <c r="G4172" s="353"/>
      <c r="H4172" s="353"/>
      <c r="I4172" s="357"/>
      <c r="J4172" s="356"/>
      <c r="K4172" s="356"/>
      <c r="L4172" s="357"/>
      <c r="M4172" s="356"/>
      <c r="N4172" s="374"/>
      <c r="O4172" s="70"/>
      <c r="P4172" s="70"/>
      <c r="Q4172" s="135"/>
    </row>
    <row r="4173" spans="1:17" hidden="1" x14ac:dyDescent="0.2">
      <c r="A4173" s="366"/>
      <c r="B4173" s="351"/>
      <c r="C4173" s="375"/>
      <c r="D4173" s="353"/>
      <c r="E4173" s="353"/>
      <c r="F4173" s="354"/>
      <c r="G4173" s="353"/>
      <c r="H4173" s="353"/>
      <c r="I4173" s="357"/>
      <c r="J4173" s="356"/>
      <c r="K4173" s="356"/>
      <c r="L4173" s="357"/>
      <c r="M4173" s="356"/>
      <c r="N4173" s="374"/>
      <c r="O4173" s="70"/>
      <c r="P4173" s="70"/>
      <c r="Q4173" s="135"/>
    </row>
    <row r="4174" spans="1:17" hidden="1" x14ac:dyDescent="0.2">
      <c r="A4174" s="366"/>
      <c r="B4174" s="351"/>
      <c r="C4174" s="375"/>
      <c r="D4174" s="353"/>
      <c r="E4174" s="353"/>
      <c r="F4174" s="354"/>
      <c r="G4174" s="353"/>
      <c r="H4174" s="353"/>
      <c r="I4174" s="357"/>
      <c r="J4174" s="356"/>
      <c r="K4174" s="356"/>
      <c r="L4174" s="357"/>
      <c r="M4174" s="356"/>
      <c r="N4174" s="374"/>
      <c r="O4174" s="70"/>
      <c r="P4174" s="70"/>
      <c r="Q4174" s="135"/>
    </row>
    <row r="4175" spans="1:17" hidden="1" x14ac:dyDescent="0.2">
      <c r="A4175" s="366"/>
      <c r="B4175" s="351"/>
      <c r="C4175" s="375"/>
      <c r="D4175" s="353"/>
      <c r="E4175" s="353"/>
      <c r="F4175" s="354"/>
      <c r="G4175" s="353"/>
      <c r="H4175" s="353"/>
      <c r="I4175" s="357"/>
      <c r="J4175" s="356"/>
      <c r="K4175" s="356"/>
      <c r="L4175" s="357"/>
      <c r="M4175" s="356"/>
      <c r="N4175" s="374"/>
      <c r="O4175" s="70"/>
      <c r="P4175" s="70"/>
      <c r="Q4175" s="135"/>
    </row>
    <row r="4176" spans="1:17" hidden="1" x14ac:dyDescent="0.2">
      <c r="A4176" s="366"/>
      <c r="B4176" s="351"/>
      <c r="C4176" s="375"/>
      <c r="D4176" s="353"/>
      <c r="E4176" s="353"/>
      <c r="F4176" s="354"/>
      <c r="G4176" s="353"/>
      <c r="H4176" s="353"/>
      <c r="I4176" s="357"/>
      <c r="J4176" s="356"/>
      <c r="K4176" s="356"/>
      <c r="L4176" s="357"/>
      <c r="M4176" s="356"/>
      <c r="N4176" s="374"/>
      <c r="O4176" s="70"/>
      <c r="P4176" s="70"/>
      <c r="Q4176" s="135"/>
    </row>
    <row r="4177" spans="1:17" hidden="1" x14ac:dyDescent="0.2">
      <c r="A4177" s="366"/>
      <c r="B4177" s="351"/>
      <c r="C4177" s="375"/>
      <c r="D4177" s="353"/>
      <c r="E4177" s="353"/>
      <c r="F4177" s="354"/>
      <c r="G4177" s="353"/>
      <c r="H4177" s="353"/>
      <c r="I4177" s="357"/>
      <c r="J4177" s="356"/>
      <c r="K4177" s="356"/>
      <c r="L4177" s="357"/>
      <c r="M4177" s="356"/>
      <c r="N4177" s="374"/>
      <c r="O4177" s="70"/>
      <c r="P4177" s="70"/>
      <c r="Q4177" s="135"/>
    </row>
    <row r="4178" spans="1:17" hidden="1" x14ac:dyDescent="0.2">
      <c r="A4178" s="366"/>
      <c r="B4178" s="351"/>
      <c r="C4178" s="375"/>
      <c r="D4178" s="353"/>
      <c r="E4178" s="353"/>
      <c r="F4178" s="354"/>
      <c r="G4178" s="353"/>
      <c r="H4178" s="353"/>
      <c r="I4178" s="357"/>
      <c r="J4178" s="356"/>
      <c r="K4178" s="356"/>
      <c r="L4178" s="357"/>
      <c r="M4178" s="356"/>
      <c r="N4178" s="374"/>
      <c r="O4178" s="70"/>
      <c r="P4178" s="70"/>
      <c r="Q4178" s="135"/>
    </row>
    <row r="4179" spans="1:17" hidden="1" x14ac:dyDescent="0.2">
      <c r="A4179" s="366"/>
      <c r="B4179" s="351"/>
      <c r="C4179" s="375"/>
      <c r="D4179" s="353"/>
      <c r="E4179" s="353"/>
      <c r="F4179" s="354"/>
      <c r="G4179" s="353"/>
      <c r="H4179" s="353"/>
      <c r="I4179" s="357"/>
      <c r="J4179" s="356"/>
      <c r="K4179" s="356"/>
      <c r="L4179" s="357"/>
      <c r="M4179" s="356"/>
      <c r="N4179" s="374"/>
      <c r="O4179" s="70"/>
      <c r="P4179" s="70"/>
      <c r="Q4179" s="135"/>
    </row>
    <row r="4180" spans="1:17" hidden="1" x14ac:dyDescent="0.2">
      <c r="A4180" s="366"/>
      <c r="B4180" s="351"/>
      <c r="C4180" s="375"/>
      <c r="D4180" s="353"/>
      <c r="E4180" s="353"/>
      <c r="F4180" s="354"/>
      <c r="G4180" s="353"/>
      <c r="H4180" s="353"/>
      <c r="I4180" s="357"/>
      <c r="J4180" s="356"/>
      <c r="K4180" s="356"/>
      <c r="L4180" s="357"/>
      <c r="M4180" s="356"/>
      <c r="N4180" s="374"/>
      <c r="O4180" s="70"/>
      <c r="P4180" s="70"/>
      <c r="Q4180" s="135"/>
    </row>
    <row r="4181" spans="1:17" hidden="1" x14ac:dyDescent="0.2">
      <c r="A4181" s="366"/>
      <c r="B4181" s="351"/>
      <c r="C4181" s="375"/>
      <c r="D4181" s="353"/>
      <c r="E4181" s="353"/>
      <c r="F4181" s="354"/>
      <c r="G4181" s="353"/>
      <c r="H4181" s="353"/>
      <c r="I4181" s="357"/>
      <c r="J4181" s="356"/>
      <c r="K4181" s="356"/>
      <c r="L4181" s="357"/>
      <c r="M4181" s="356"/>
      <c r="N4181" s="374"/>
      <c r="O4181" s="70"/>
      <c r="P4181" s="70"/>
      <c r="Q4181" s="135"/>
    </row>
    <row r="4182" spans="1:17" hidden="1" x14ac:dyDescent="0.2">
      <c r="A4182" s="366"/>
      <c r="B4182" s="351"/>
      <c r="C4182" s="375"/>
      <c r="D4182" s="353"/>
      <c r="E4182" s="353"/>
      <c r="F4182" s="354"/>
      <c r="G4182" s="353"/>
      <c r="H4182" s="353"/>
      <c r="I4182" s="357"/>
      <c r="J4182" s="356"/>
      <c r="K4182" s="356"/>
      <c r="L4182" s="357"/>
      <c r="M4182" s="356"/>
      <c r="N4182" s="374"/>
      <c r="O4182" s="70"/>
      <c r="P4182" s="70"/>
      <c r="Q4182" s="135"/>
    </row>
    <row r="4183" spans="1:17" hidden="1" x14ac:dyDescent="0.2">
      <c r="A4183" s="366"/>
      <c r="B4183" s="351"/>
      <c r="C4183" s="375"/>
      <c r="D4183" s="353"/>
      <c r="E4183" s="353"/>
      <c r="F4183" s="354"/>
      <c r="G4183" s="353"/>
      <c r="H4183" s="353"/>
      <c r="I4183" s="357"/>
      <c r="J4183" s="356"/>
      <c r="K4183" s="356"/>
      <c r="L4183" s="357"/>
      <c r="M4183" s="356"/>
      <c r="N4183" s="374"/>
      <c r="O4183" s="70"/>
      <c r="P4183" s="70"/>
      <c r="Q4183" s="135"/>
    </row>
    <row r="4184" spans="1:17" hidden="1" x14ac:dyDescent="0.2">
      <c r="A4184" s="366"/>
      <c r="B4184" s="351"/>
      <c r="C4184" s="375"/>
      <c r="D4184" s="353"/>
      <c r="E4184" s="353"/>
      <c r="F4184" s="354"/>
      <c r="G4184" s="353"/>
      <c r="H4184" s="353"/>
      <c r="I4184" s="357"/>
      <c r="J4184" s="356"/>
      <c r="K4184" s="356"/>
      <c r="L4184" s="357"/>
      <c r="M4184" s="356"/>
      <c r="N4184" s="374"/>
      <c r="O4184" s="70"/>
      <c r="P4184" s="70"/>
      <c r="Q4184" s="135"/>
    </row>
    <row r="4185" spans="1:17" hidden="1" x14ac:dyDescent="0.2">
      <c r="A4185" s="366"/>
      <c r="B4185" s="351"/>
      <c r="C4185" s="375"/>
      <c r="D4185" s="353"/>
      <c r="E4185" s="353"/>
      <c r="F4185" s="354"/>
      <c r="G4185" s="353"/>
      <c r="H4185" s="353"/>
      <c r="I4185" s="357"/>
      <c r="J4185" s="356"/>
      <c r="K4185" s="356"/>
      <c r="L4185" s="357"/>
      <c r="M4185" s="356"/>
      <c r="N4185" s="374"/>
      <c r="O4185" s="70"/>
      <c r="P4185" s="70"/>
      <c r="Q4185" s="135"/>
    </row>
    <row r="4186" spans="1:17" hidden="1" x14ac:dyDescent="0.2">
      <c r="A4186" s="366"/>
      <c r="B4186" s="351"/>
      <c r="C4186" s="375"/>
      <c r="D4186" s="353"/>
      <c r="E4186" s="353"/>
      <c r="F4186" s="354"/>
      <c r="G4186" s="353"/>
      <c r="H4186" s="353"/>
      <c r="I4186" s="357"/>
      <c r="J4186" s="356"/>
      <c r="K4186" s="356"/>
      <c r="L4186" s="357"/>
      <c r="M4186" s="356"/>
      <c r="N4186" s="374"/>
      <c r="O4186" s="70"/>
      <c r="P4186" s="70"/>
      <c r="Q4186" s="135"/>
    </row>
    <row r="4187" spans="1:17" hidden="1" x14ac:dyDescent="0.2">
      <c r="A4187" s="366"/>
      <c r="B4187" s="351"/>
      <c r="C4187" s="375"/>
      <c r="D4187" s="353"/>
      <c r="E4187" s="353"/>
      <c r="F4187" s="354"/>
      <c r="G4187" s="353"/>
      <c r="H4187" s="353"/>
      <c r="I4187" s="357"/>
      <c r="J4187" s="356"/>
      <c r="K4187" s="356"/>
      <c r="L4187" s="357"/>
      <c r="M4187" s="356"/>
      <c r="N4187" s="374"/>
      <c r="O4187" s="70"/>
      <c r="P4187" s="70"/>
      <c r="Q4187" s="135"/>
    </row>
    <row r="4188" spans="1:17" hidden="1" x14ac:dyDescent="0.2">
      <c r="A4188" s="366"/>
      <c r="B4188" s="351"/>
      <c r="C4188" s="375"/>
      <c r="D4188" s="353"/>
      <c r="E4188" s="353"/>
      <c r="F4188" s="354"/>
      <c r="G4188" s="353"/>
      <c r="H4188" s="353"/>
      <c r="I4188" s="357"/>
      <c r="J4188" s="356"/>
      <c r="K4188" s="356"/>
      <c r="L4188" s="357"/>
      <c r="M4188" s="356"/>
      <c r="N4188" s="374"/>
      <c r="O4188" s="70"/>
      <c r="P4188" s="70"/>
      <c r="Q4188" s="135"/>
    </row>
    <row r="4189" spans="1:17" hidden="1" x14ac:dyDescent="0.2">
      <c r="A4189" s="366"/>
      <c r="B4189" s="351"/>
      <c r="C4189" s="375"/>
      <c r="D4189" s="353"/>
      <c r="E4189" s="353"/>
      <c r="F4189" s="354"/>
      <c r="G4189" s="353"/>
      <c r="H4189" s="353"/>
      <c r="I4189" s="357"/>
      <c r="J4189" s="356"/>
      <c r="K4189" s="356"/>
      <c r="L4189" s="357"/>
      <c r="M4189" s="356"/>
      <c r="N4189" s="374"/>
      <c r="O4189" s="70"/>
      <c r="P4189" s="70"/>
      <c r="Q4189" s="135"/>
    </row>
    <row r="4190" spans="1:17" hidden="1" x14ac:dyDescent="0.2">
      <c r="A4190" s="366"/>
      <c r="B4190" s="351"/>
      <c r="C4190" s="375"/>
      <c r="D4190" s="353"/>
      <c r="E4190" s="353"/>
      <c r="F4190" s="354"/>
      <c r="G4190" s="353"/>
      <c r="H4190" s="353"/>
      <c r="I4190" s="357"/>
      <c r="J4190" s="356"/>
      <c r="K4190" s="356"/>
      <c r="L4190" s="357"/>
      <c r="M4190" s="356"/>
      <c r="N4190" s="374"/>
      <c r="O4190" s="70"/>
      <c r="P4190" s="70"/>
      <c r="Q4190" s="135"/>
    </row>
    <row r="4191" spans="1:17" hidden="1" x14ac:dyDescent="0.2">
      <c r="A4191" s="366"/>
      <c r="B4191" s="351"/>
      <c r="C4191" s="375"/>
      <c r="D4191" s="353"/>
      <c r="E4191" s="353"/>
      <c r="F4191" s="354"/>
      <c r="G4191" s="353"/>
      <c r="H4191" s="353"/>
      <c r="I4191" s="357"/>
      <c r="J4191" s="356"/>
      <c r="K4191" s="356"/>
      <c r="L4191" s="357"/>
      <c r="M4191" s="356"/>
      <c r="N4191" s="374"/>
      <c r="O4191" s="70"/>
      <c r="P4191" s="70"/>
      <c r="Q4191" s="135"/>
    </row>
    <row r="4192" spans="1:17" hidden="1" x14ac:dyDescent="0.2">
      <c r="A4192" s="366"/>
      <c r="B4192" s="351"/>
      <c r="C4192" s="375"/>
      <c r="D4192" s="353"/>
      <c r="E4192" s="353"/>
      <c r="F4192" s="354"/>
      <c r="G4192" s="353"/>
      <c r="H4192" s="353"/>
      <c r="I4192" s="357"/>
      <c r="J4192" s="356"/>
      <c r="K4192" s="356"/>
      <c r="L4192" s="357"/>
      <c r="M4192" s="356"/>
      <c r="N4192" s="374"/>
      <c r="O4192" s="70"/>
      <c r="P4192" s="70"/>
      <c r="Q4192" s="135"/>
    </row>
    <row r="4193" spans="1:17" hidden="1" x14ac:dyDescent="0.2">
      <c r="A4193" s="366"/>
      <c r="B4193" s="351"/>
      <c r="C4193" s="375"/>
      <c r="D4193" s="353"/>
      <c r="E4193" s="353"/>
      <c r="F4193" s="354"/>
      <c r="G4193" s="353"/>
      <c r="H4193" s="353"/>
      <c r="I4193" s="357"/>
      <c r="J4193" s="356"/>
      <c r="K4193" s="356"/>
      <c r="L4193" s="357"/>
      <c r="M4193" s="356"/>
      <c r="N4193" s="374"/>
      <c r="O4193" s="70"/>
      <c r="P4193" s="70"/>
      <c r="Q4193" s="135"/>
    </row>
    <row r="4194" spans="1:17" hidden="1" x14ac:dyDescent="0.2">
      <c r="A4194" s="366"/>
      <c r="B4194" s="351"/>
      <c r="C4194" s="375"/>
      <c r="D4194" s="353"/>
      <c r="E4194" s="353"/>
      <c r="F4194" s="354"/>
      <c r="G4194" s="353"/>
      <c r="H4194" s="353"/>
      <c r="I4194" s="357"/>
      <c r="J4194" s="356"/>
      <c r="K4194" s="356"/>
      <c r="L4194" s="357"/>
      <c r="M4194" s="356"/>
      <c r="N4194" s="374"/>
      <c r="O4194" s="70"/>
      <c r="P4194" s="70"/>
      <c r="Q4194" s="135"/>
    </row>
    <row r="4195" spans="1:17" hidden="1" x14ac:dyDescent="0.2">
      <c r="A4195" s="366"/>
      <c r="B4195" s="351"/>
      <c r="C4195" s="375"/>
      <c r="D4195" s="353"/>
      <c r="E4195" s="353"/>
      <c r="F4195" s="354"/>
      <c r="G4195" s="353"/>
      <c r="H4195" s="353"/>
      <c r="I4195" s="357"/>
      <c r="J4195" s="356"/>
      <c r="K4195" s="356"/>
      <c r="L4195" s="357"/>
      <c r="M4195" s="356"/>
      <c r="N4195" s="374"/>
      <c r="O4195" s="70"/>
      <c r="P4195" s="70"/>
      <c r="Q4195" s="135"/>
    </row>
    <row r="4196" spans="1:17" hidden="1" x14ac:dyDescent="0.2">
      <c r="A4196" s="366"/>
      <c r="B4196" s="351"/>
      <c r="C4196" s="375"/>
      <c r="D4196" s="353"/>
      <c r="E4196" s="353"/>
      <c r="F4196" s="354"/>
      <c r="G4196" s="353"/>
      <c r="H4196" s="353"/>
      <c r="I4196" s="357"/>
      <c r="J4196" s="356"/>
      <c r="K4196" s="356"/>
      <c r="L4196" s="357"/>
      <c r="M4196" s="356"/>
      <c r="N4196" s="374"/>
      <c r="O4196" s="70"/>
      <c r="P4196" s="70"/>
      <c r="Q4196" s="135"/>
    </row>
    <row r="4197" spans="1:17" hidden="1" x14ac:dyDescent="0.2">
      <c r="A4197" s="366"/>
      <c r="B4197" s="351"/>
      <c r="C4197" s="375"/>
      <c r="D4197" s="353"/>
      <c r="E4197" s="353"/>
      <c r="F4197" s="354"/>
      <c r="G4197" s="353"/>
      <c r="H4197" s="353"/>
      <c r="I4197" s="357"/>
      <c r="J4197" s="356"/>
      <c r="K4197" s="356"/>
      <c r="L4197" s="357"/>
      <c r="M4197" s="356"/>
      <c r="N4197" s="374"/>
      <c r="O4197" s="70"/>
      <c r="P4197" s="70"/>
      <c r="Q4197" s="135"/>
    </row>
    <row r="4198" spans="1:17" hidden="1" x14ac:dyDescent="0.2">
      <c r="A4198" s="366"/>
      <c r="B4198" s="351"/>
      <c r="C4198" s="375"/>
      <c r="D4198" s="353"/>
      <c r="E4198" s="353"/>
      <c r="F4198" s="354"/>
      <c r="G4198" s="353"/>
      <c r="H4198" s="353"/>
      <c r="I4198" s="357"/>
      <c r="J4198" s="356"/>
      <c r="K4198" s="356"/>
      <c r="L4198" s="357"/>
      <c r="M4198" s="356"/>
      <c r="N4198" s="374"/>
      <c r="O4198" s="70"/>
      <c r="P4198" s="70"/>
      <c r="Q4198" s="135"/>
    </row>
    <row r="4199" spans="1:17" hidden="1" x14ac:dyDescent="0.2">
      <c r="A4199" s="366"/>
      <c r="B4199" s="351"/>
      <c r="C4199" s="375"/>
      <c r="D4199" s="353"/>
      <c r="E4199" s="353"/>
      <c r="F4199" s="354"/>
      <c r="G4199" s="353"/>
      <c r="H4199" s="353"/>
      <c r="I4199" s="357"/>
      <c r="J4199" s="356"/>
      <c r="K4199" s="356"/>
      <c r="L4199" s="357"/>
      <c r="M4199" s="356"/>
      <c r="N4199" s="374"/>
      <c r="O4199" s="70"/>
      <c r="P4199" s="70"/>
      <c r="Q4199" s="135"/>
    </row>
    <row r="4200" spans="1:17" hidden="1" x14ac:dyDescent="0.2">
      <c r="A4200" s="366"/>
      <c r="B4200" s="351"/>
      <c r="C4200" s="375"/>
      <c r="D4200" s="353"/>
      <c r="E4200" s="353"/>
      <c r="F4200" s="354"/>
      <c r="G4200" s="353"/>
      <c r="H4200" s="353"/>
      <c r="I4200" s="357"/>
      <c r="J4200" s="356"/>
      <c r="K4200" s="356"/>
      <c r="L4200" s="357"/>
      <c r="M4200" s="356"/>
      <c r="N4200" s="374"/>
      <c r="O4200" s="70"/>
      <c r="P4200" s="70"/>
      <c r="Q4200" s="135"/>
    </row>
    <row r="4201" spans="1:17" hidden="1" x14ac:dyDescent="0.2">
      <c r="A4201" s="366"/>
      <c r="B4201" s="351"/>
      <c r="C4201" s="375"/>
      <c r="D4201" s="353"/>
      <c r="E4201" s="353"/>
      <c r="F4201" s="354"/>
      <c r="G4201" s="353"/>
      <c r="H4201" s="353"/>
      <c r="I4201" s="357"/>
      <c r="J4201" s="356"/>
      <c r="K4201" s="356"/>
      <c r="L4201" s="357"/>
      <c r="M4201" s="356"/>
      <c r="N4201" s="374"/>
      <c r="O4201" s="70"/>
      <c r="P4201" s="70"/>
      <c r="Q4201" s="135"/>
    </row>
    <row r="4202" spans="1:17" hidden="1" x14ac:dyDescent="0.2">
      <c r="A4202" s="366"/>
      <c r="B4202" s="351"/>
      <c r="C4202" s="375"/>
      <c r="D4202" s="353"/>
      <c r="E4202" s="353"/>
      <c r="F4202" s="354"/>
      <c r="G4202" s="353"/>
      <c r="H4202" s="353"/>
      <c r="I4202" s="357"/>
      <c r="J4202" s="356"/>
      <c r="K4202" s="356"/>
      <c r="L4202" s="357"/>
      <c r="M4202" s="356"/>
      <c r="N4202" s="374"/>
      <c r="O4202" s="70"/>
      <c r="P4202" s="70"/>
      <c r="Q4202" s="135"/>
    </row>
    <row r="4203" spans="1:17" hidden="1" x14ac:dyDescent="0.2">
      <c r="A4203" s="366"/>
      <c r="B4203" s="351"/>
      <c r="C4203" s="375"/>
      <c r="D4203" s="353"/>
      <c r="E4203" s="353"/>
      <c r="F4203" s="354"/>
      <c r="G4203" s="353"/>
      <c r="H4203" s="353"/>
      <c r="I4203" s="357"/>
      <c r="J4203" s="356"/>
      <c r="K4203" s="356"/>
      <c r="L4203" s="357"/>
      <c r="M4203" s="356"/>
      <c r="N4203" s="374"/>
      <c r="O4203" s="70"/>
      <c r="P4203" s="70"/>
      <c r="Q4203" s="135"/>
    </row>
    <row r="4204" spans="1:17" hidden="1" x14ac:dyDescent="0.2">
      <c r="A4204" s="366"/>
      <c r="B4204" s="351"/>
      <c r="C4204" s="375"/>
      <c r="D4204" s="353"/>
      <c r="E4204" s="353"/>
      <c r="F4204" s="354"/>
      <c r="G4204" s="353"/>
      <c r="H4204" s="353"/>
      <c r="I4204" s="357"/>
      <c r="J4204" s="356"/>
      <c r="K4204" s="356"/>
      <c r="L4204" s="357"/>
      <c r="M4204" s="356"/>
      <c r="N4204" s="374"/>
      <c r="O4204" s="70"/>
      <c r="P4204" s="70"/>
      <c r="Q4204" s="135"/>
    </row>
    <row r="4205" spans="1:17" hidden="1" x14ac:dyDescent="0.2">
      <c r="A4205" s="366"/>
      <c r="B4205" s="351"/>
      <c r="C4205" s="375"/>
      <c r="D4205" s="353"/>
      <c r="E4205" s="353"/>
      <c r="F4205" s="354"/>
      <c r="G4205" s="353"/>
      <c r="H4205" s="353"/>
      <c r="I4205" s="357"/>
      <c r="J4205" s="356"/>
      <c r="K4205" s="356"/>
      <c r="L4205" s="357"/>
      <c r="M4205" s="356"/>
      <c r="N4205" s="374"/>
      <c r="O4205" s="70"/>
      <c r="P4205" s="70"/>
      <c r="Q4205" s="135"/>
    </row>
    <row r="4206" spans="1:17" hidden="1" x14ac:dyDescent="0.2">
      <c r="A4206" s="366"/>
      <c r="B4206" s="351"/>
      <c r="C4206" s="375"/>
      <c r="D4206" s="353"/>
      <c r="E4206" s="353"/>
      <c r="F4206" s="354"/>
      <c r="G4206" s="353"/>
      <c r="H4206" s="353"/>
      <c r="I4206" s="357"/>
      <c r="J4206" s="356"/>
      <c r="K4206" s="356"/>
      <c r="L4206" s="357"/>
      <c r="M4206" s="356"/>
      <c r="N4206" s="374"/>
      <c r="O4206" s="70"/>
      <c r="P4206" s="70"/>
      <c r="Q4206" s="135"/>
    </row>
    <row r="4207" spans="1:17" hidden="1" x14ac:dyDescent="0.2">
      <c r="A4207" s="366"/>
      <c r="B4207" s="351"/>
      <c r="C4207" s="375"/>
      <c r="D4207" s="353"/>
      <c r="E4207" s="353"/>
      <c r="F4207" s="354"/>
      <c r="G4207" s="353"/>
      <c r="H4207" s="353"/>
      <c r="I4207" s="357"/>
      <c r="J4207" s="356"/>
      <c r="K4207" s="356"/>
      <c r="L4207" s="357"/>
      <c r="M4207" s="356"/>
      <c r="N4207" s="374"/>
      <c r="O4207" s="70"/>
      <c r="P4207" s="70"/>
      <c r="Q4207" s="135"/>
    </row>
    <row r="4208" spans="1:17" hidden="1" x14ac:dyDescent="0.2">
      <c r="A4208" s="366"/>
      <c r="B4208" s="351"/>
      <c r="C4208" s="375"/>
      <c r="D4208" s="353"/>
      <c r="E4208" s="353"/>
      <c r="F4208" s="354"/>
      <c r="G4208" s="353"/>
      <c r="H4208" s="353"/>
      <c r="I4208" s="357"/>
      <c r="J4208" s="356"/>
      <c r="K4208" s="356"/>
      <c r="L4208" s="357"/>
      <c r="M4208" s="356"/>
      <c r="N4208" s="374"/>
      <c r="O4208" s="70"/>
      <c r="P4208" s="70"/>
      <c r="Q4208" s="135"/>
    </row>
    <row r="4209" spans="1:17" hidden="1" x14ac:dyDescent="0.2">
      <c r="A4209" s="366"/>
      <c r="B4209" s="351"/>
      <c r="C4209" s="375"/>
      <c r="D4209" s="353"/>
      <c r="E4209" s="353"/>
      <c r="F4209" s="354"/>
      <c r="G4209" s="353"/>
      <c r="H4209" s="353"/>
      <c r="I4209" s="357"/>
      <c r="J4209" s="356"/>
      <c r="K4209" s="356"/>
      <c r="L4209" s="357"/>
      <c r="M4209" s="356"/>
      <c r="N4209" s="374"/>
      <c r="O4209" s="70"/>
      <c r="P4209" s="70"/>
      <c r="Q4209" s="135"/>
    </row>
    <row r="4210" spans="1:17" hidden="1" x14ac:dyDescent="0.2">
      <c r="A4210" s="366"/>
      <c r="B4210" s="351"/>
      <c r="C4210" s="375"/>
      <c r="D4210" s="353"/>
      <c r="E4210" s="353"/>
      <c r="F4210" s="354"/>
      <c r="G4210" s="353"/>
      <c r="H4210" s="353"/>
      <c r="I4210" s="357"/>
      <c r="J4210" s="356"/>
      <c r="K4210" s="356"/>
      <c r="L4210" s="357"/>
      <c r="M4210" s="356"/>
      <c r="N4210" s="374"/>
      <c r="O4210" s="70"/>
      <c r="P4210" s="70"/>
      <c r="Q4210" s="135"/>
    </row>
    <row r="4211" spans="1:17" hidden="1" x14ac:dyDescent="0.2">
      <c r="A4211" s="366"/>
      <c r="B4211" s="351"/>
      <c r="C4211" s="375"/>
      <c r="D4211" s="353"/>
      <c r="E4211" s="353"/>
      <c r="F4211" s="354"/>
      <c r="G4211" s="353"/>
      <c r="H4211" s="353"/>
      <c r="I4211" s="357"/>
      <c r="J4211" s="356"/>
      <c r="K4211" s="356"/>
      <c r="L4211" s="357"/>
      <c r="M4211" s="356"/>
      <c r="N4211" s="374"/>
      <c r="O4211" s="70"/>
      <c r="P4211" s="70"/>
      <c r="Q4211" s="135"/>
    </row>
    <row r="4212" spans="1:17" hidden="1" x14ac:dyDescent="0.2">
      <c r="A4212" s="366"/>
      <c r="B4212" s="351"/>
      <c r="C4212" s="375"/>
      <c r="D4212" s="353"/>
      <c r="E4212" s="353"/>
      <c r="F4212" s="354"/>
      <c r="G4212" s="353"/>
      <c r="H4212" s="353"/>
      <c r="I4212" s="357"/>
      <c r="J4212" s="356"/>
      <c r="K4212" s="356"/>
      <c r="L4212" s="357"/>
      <c r="M4212" s="356"/>
      <c r="N4212" s="374"/>
      <c r="O4212" s="70"/>
      <c r="P4212" s="70"/>
      <c r="Q4212" s="135"/>
    </row>
    <row r="4213" spans="1:17" hidden="1" x14ac:dyDescent="0.2">
      <c r="A4213" s="366" t="str">
        <f t="shared" si="199"/>
        <v/>
      </c>
      <c r="B4213" s="351"/>
      <c r="C4213" s="375"/>
      <c r="D4213" s="353"/>
      <c r="E4213" s="353"/>
      <c r="F4213" s="354"/>
      <c r="G4213" s="353"/>
      <c r="H4213" s="353"/>
      <c r="I4213" s="357"/>
      <c r="J4213" s="356"/>
      <c r="K4213" s="356"/>
      <c r="L4213" s="357"/>
      <c r="M4213" s="356"/>
      <c r="N4213" s="374"/>
      <c r="O4213" s="319">
        <f t="shared" si="201"/>
        <v>0</v>
      </c>
      <c r="P4213" s="319">
        <f t="shared" si="202"/>
        <v>0</v>
      </c>
      <c r="Q4213" s="320" t="str">
        <f t="shared" si="200"/>
        <v/>
      </c>
    </row>
    <row r="4214" spans="1:17" hidden="1" x14ac:dyDescent="0.2">
      <c r="A4214" s="366" t="str">
        <f t="shared" si="199"/>
        <v/>
      </c>
      <c r="B4214" s="351"/>
      <c r="C4214" s="375"/>
      <c r="D4214" s="353"/>
      <c r="E4214" s="353"/>
      <c r="F4214" s="354"/>
      <c r="G4214" s="353"/>
      <c r="H4214" s="353"/>
      <c r="I4214" s="357"/>
      <c r="J4214" s="356"/>
      <c r="K4214" s="356"/>
      <c r="L4214" s="357"/>
      <c r="M4214" s="356"/>
      <c r="N4214" s="374"/>
      <c r="O4214" s="70">
        <f t="shared" si="201"/>
        <v>0</v>
      </c>
      <c r="P4214" s="70">
        <f t="shared" si="202"/>
        <v>0</v>
      </c>
      <c r="Q4214" s="92" t="str">
        <f t="shared" si="200"/>
        <v/>
      </c>
    </row>
    <row r="4215" spans="1:17" hidden="1" x14ac:dyDescent="0.2">
      <c r="A4215" s="366" t="str">
        <f t="shared" si="199"/>
        <v/>
      </c>
      <c r="B4215" s="351"/>
      <c r="C4215" s="375"/>
      <c r="D4215" s="353"/>
      <c r="E4215" s="353"/>
      <c r="F4215" s="354"/>
      <c r="G4215" s="353"/>
      <c r="H4215" s="353"/>
      <c r="I4215" s="357"/>
      <c r="J4215" s="356"/>
      <c r="K4215" s="356"/>
      <c r="L4215" s="357"/>
      <c r="M4215" s="356"/>
      <c r="N4215" s="374"/>
      <c r="O4215" s="70">
        <f t="shared" si="201"/>
        <v>0</v>
      </c>
      <c r="P4215" s="70">
        <f t="shared" si="202"/>
        <v>0</v>
      </c>
      <c r="Q4215" s="92" t="str">
        <f t="shared" si="200"/>
        <v/>
      </c>
    </row>
    <row r="4216" spans="1:17" hidden="1" x14ac:dyDescent="0.2">
      <c r="A4216" s="366" t="str">
        <f t="shared" si="199"/>
        <v/>
      </c>
      <c r="B4216" s="351"/>
      <c r="C4216" s="375"/>
      <c r="D4216" s="353"/>
      <c r="E4216" s="353"/>
      <c r="F4216" s="354"/>
      <c r="G4216" s="353"/>
      <c r="H4216" s="353"/>
      <c r="I4216" s="357"/>
      <c r="J4216" s="356"/>
      <c r="K4216" s="356"/>
      <c r="L4216" s="357"/>
      <c r="M4216" s="356"/>
      <c r="N4216" s="374"/>
      <c r="O4216" s="70">
        <f t="shared" si="201"/>
        <v>0</v>
      </c>
      <c r="P4216" s="70">
        <f t="shared" si="202"/>
        <v>0</v>
      </c>
      <c r="Q4216" s="135" t="str">
        <f t="shared" si="200"/>
        <v/>
      </c>
    </row>
    <row r="4217" spans="1:17" hidden="1" x14ac:dyDescent="0.2">
      <c r="A4217" s="366" t="str">
        <f t="shared" si="199"/>
        <v/>
      </c>
      <c r="B4217" s="351"/>
      <c r="C4217" s="375"/>
      <c r="D4217" s="353"/>
      <c r="E4217" s="353"/>
      <c r="F4217" s="354"/>
      <c r="G4217" s="353"/>
      <c r="H4217" s="353"/>
      <c r="I4217" s="357"/>
      <c r="J4217" s="356"/>
      <c r="K4217" s="356"/>
      <c r="L4217" s="357"/>
      <c r="M4217" s="356"/>
      <c r="N4217" s="374"/>
      <c r="O4217" s="319">
        <f t="shared" si="201"/>
        <v>0</v>
      </c>
      <c r="P4217" s="319">
        <f t="shared" si="202"/>
        <v>0</v>
      </c>
      <c r="Q4217" s="320" t="str">
        <f t="shared" si="200"/>
        <v/>
      </c>
    </row>
    <row r="4218" spans="1:17" hidden="1" x14ac:dyDescent="0.2">
      <c r="A4218" s="366" t="str">
        <f t="shared" si="199"/>
        <v/>
      </c>
      <c r="B4218" s="351"/>
      <c r="C4218" s="375"/>
      <c r="D4218" s="353"/>
      <c r="E4218" s="353"/>
      <c r="F4218" s="354"/>
      <c r="G4218" s="353"/>
      <c r="H4218" s="353"/>
      <c r="I4218" s="357"/>
      <c r="J4218" s="356"/>
      <c r="K4218" s="356"/>
      <c r="L4218" s="357"/>
      <c r="M4218" s="356"/>
      <c r="N4218" s="374"/>
      <c r="O4218" s="70">
        <f t="shared" si="201"/>
        <v>0</v>
      </c>
      <c r="P4218" s="70">
        <f t="shared" si="202"/>
        <v>0</v>
      </c>
      <c r="Q4218" s="92" t="str">
        <f t="shared" si="200"/>
        <v/>
      </c>
    </row>
    <row r="4219" spans="1:17" hidden="1" x14ac:dyDescent="0.2">
      <c r="A4219" s="366" t="str">
        <f t="shared" si="199"/>
        <v/>
      </c>
      <c r="B4219" s="351"/>
      <c r="C4219" s="375"/>
      <c r="D4219" s="353"/>
      <c r="E4219" s="353"/>
      <c r="F4219" s="354"/>
      <c r="G4219" s="353"/>
      <c r="H4219" s="353"/>
      <c r="I4219" s="357"/>
      <c r="J4219" s="356"/>
      <c r="K4219" s="356"/>
      <c r="L4219" s="357"/>
      <c r="M4219" s="356"/>
      <c r="N4219" s="374"/>
      <c r="O4219" s="70">
        <f t="shared" si="201"/>
        <v>0</v>
      </c>
      <c r="P4219" s="70">
        <f t="shared" si="202"/>
        <v>0</v>
      </c>
      <c r="Q4219" s="92" t="str">
        <f t="shared" si="200"/>
        <v/>
      </c>
    </row>
    <row r="4220" spans="1:17" hidden="1" x14ac:dyDescent="0.2">
      <c r="A4220" s="366" t="str">
        <f t="shared" si="199"/>
        <v/>
      </c>
      <c r="B4220" s="351"/>
      <c r="C4220" s="375"/>
      <c r="D4220" s="353"/>
      <c r="E4220" s="353"/>
      <c r="F4220" s="354"/>
      <c r="G4220" s="353"/>
      <c r="H4220" s="353"/>
      <c r="I4220" s="357"/>
      <c r="J4220" s="356"/>
      <c r="K4220" s="356"/>
      <c r="L4220" s="357"/>
      <c r="M4220" s="356"/>
      <c r="N4220" s="374"/>
      <c r="O4220" s="70">
        <f t="shared" si="201"/>
        <v>0</v>
      </c>
      <c r="P4220" s="70">
        <f t="shared" si="202"/>
        <v>0</v>
      </c>
      <c r="Q4220" s="135" t="str">
        <f t="shared" si="200"/>
        <v/>
      </c>
    </row>
    <row r="4221" spans="1:17" hidden="1" x14ac:dyDescent="0.2">
      <c r="A4221" s="366" t="str">
        <f t="shared" si="199"/>
        <v/>
      </c>
      <c r="B4221" s="351"/>
      <c r="C4221" s="375"/>
      <c r="D4221" s="353"/>
      <c r="E4221" s="353"/>
      <c r="F4221" s="354"/>
      <c r="G4221" s="353"/>
      <c r="H4221" s="353"/>
      <c r="I4221" s="357"/>
      <c r="J4221" s="356"/>
      <c r="K4221" s="356"/>
      <c r="L4221" s="357"/>
      <c r="M4221" s="356"/>
      <c r="N4221" s="374"/>
      <c r="O4221" s="319">
        <f t="shared" si="201"/>
        <v>0</v>
      </c>
      <c r="P4221" s="319">
        <f t="shared" si="202"/>
        <v>0</v>
      </c>
      <c r="Q4221" s="320" t="str">
        <f t="shared" si="200"/>
        <v/>
      </c>
    </row>
    <row r="4222" spans="1:17" hidden="1" x14ac:dyDescent="0.2">
      <c r="A4222" s="366" t="str">
        <f t="shared" si="199"/>
        <v/>
      </c>
      <c r="B4222" s="351"/>
      <c r="C4222" s="375"/>
      <c r="D4222" s="353"/>
      <c r="E4222" s="353"/>
      <c r="F4222" s="354"/>
      <c r="G4222" s="353"/>
      <c r="H4222" s="353"/>
      <c r="I4222" s="357"/>
      <c r="J4222" s="356"/>
      <c r="K4222" s="356"/>
      <c r="L4222" s="357"/>
      <c r="M4222" s="356"/>
      <c r="N4222" s="374"/>
      <c r="O4222" s="70">
        <f t="shared" si="201"/>
        <v>0</v>
      </c>
      <c r="P4222" s="70">
        <f t="shared" si="202"/>
        <v>0</v>
      </c>
      <c r="Q4222" s="92" t="str">
        <f t="shared" si="200"/>
        <v/>
      </c>
    </row>
    <row r="4223" spans="1:17" hidden="1" x14ac:dyDescent="0.2">
      <c r="A4223" s="366" t="str">
        <f t="shared" si="199"/>
        <v/>
      </c>
      <c r="B4223" s="351"/>
      <c r="C4223" s="375"/>
      <c r="D4223" s="353"/>
      <c r="E4223" s="353"/>
      <c r="F4223" s="354"/>
      <c r="G4223" s="353"/>
      <c r="H4223" s="353"/>
      <c r="I4223" s="357"/>
      <c r="J4223" s="356"/>
      <c r="K4223" s="356"/>
      <c r="L4223" s="357"/>
      <c r="M4223" s="356"/>
      <c r="N4223" s="394"/>
      <c r="O4223" s="70">
        <f t="shared" si="201"/>
        <v>0</v>
      </c>
      <c r="P4223" s="70">
        <f t="shared" si="202"/>
        <v>0</v>
      </c>
      <c r="Q4223" s="92" t="str">
        <f t="shared" si="200"/>
        <v/>
      </c>
    </row>
    <row r="4224" spans="1:17" hidden="1" x14ac:dyDescent="0.2">
      <c r="A4224" s="366" t="str">
        <f t="shared" si="199"/>
        <v/>
      </c>
      <c r="B4224" s="351"/>
      <c r="C4224" s="375"/>
      <c r="D4224" s="353"/>
      <c r="E4224" s="353"/>
      <c r="F4224" s="354"/>
      <c r="G4224" s="353"/>
      <c r="H4224" s="353"/>
      <c r="I4224" s="357"/>
      <c r="J4224" s="356"/>
      <c r="K4224" s="356"/>
      <c r="L4224" s="357"/>
      <c r="M4224" s="356"/>
      <c r="N4224" s="394"/>
      <c r="O4224" s="70">
        <f t="shared" si="201"/>
        <v>0</v>
      </c>
      <c r="P4224" s="70">
        <f t="shared" si="202"/>
        <v>0</v>
      </c>
      <c r="Q4224" s="135" t="str">
        <f t="shared" si="200"/>
        <v/>
      </c>
    </row>
    <row r="4225" spans="1:17" hidden="1" x14ac:dyDescent="0.2">
      <c r="A4225" s="366" t="str">
        <f t="shared" si="199"/>
        <v/>
      </c>
      <c r="B4225" s="351"/>
      <c r="C4225" s="375"/>
      <c r="D4225" s="353"/>
      <c r="E4225" s="353"/>
      <c r="F4225" s="354"/>
      <c r="G4225" s="353"/>
      <c r="H4225" s="353"/>
      <c r="I4225" s="357"/>
      <c r="J4225" s="356"/>
      <c r="K4225" s="356"/>
      <c r="L4225" s="357"/>
      <c r="M4225" s="356"/>
      <c r="N4225" s="394"/>
      <c r="O4225" s="319">
        <f t="shared" si="201"/>
        <v>0</v>
      </c>
      <c r="P4225" s="319">
        <f t="shared" si="202"/>
        <v>0</v>
      </c>
      <c r="Q4225" s="320" t="str">
        <f t="shared" si="200"/>
        <v/>
      </c>
    </row>
    <row r="4226" spans="1:17" hidden="1" x14ac:dyDescent="0.2">
      <c r="A4226" s="366" t="str">
        <f t="shared" si="199"/>
        <v/>
      </c>
      <c r="B4226" s="351"/>
      <c r="C4226" s="375"/>
      <c r="D4226" s="353"/>
      <c r="E4226" s="353"/>
      <c r="F4226" s="354"/>
      <c r="G4226" s="353"/>
      <c r="H4226" s="353"/>
      <c r="I4226" s="357"/>
      <c r="J4226" s="356"/>
      <c r="K4226" s="356"/>
      <c r="L4226" s="357"/>
      <c r="M4226" s="356"/>
      <c r="N4226" s="394"/>
      <c r="O4226" s="70">
        <f t="shared" si="201"/>
        <v>0</v>
      </c>
      <c r="P4226" s="70">
        <f t="shared" si="202"/>
        <v>0</v>
      </c>
      <c r="Q4226" s="92" t="str">
        <f t="shared" si="200"/>
        <v/>
      </c>
    </row>
    <row r="4227" spans="1:17" hidden="1" x14ac:dyDescent="0.2">
      <c r="A4227" s="366" t="str">
        <f t="shared" si="199"/>
        <v/>
      </c>
      <c r="B4227" s="351"/>
      <c r="C4227" s="375"/>
      <c r="D4227" s="353"/>
      <c r="E4227" s="353"/>
      <c r="F4227" s="354"/>
      <c r="G4227" s="353"/>
      <c r="H4227" s="353"/>
      <c r="I4227" s="357"/>
      <c r="J4227" s="356"/>
      <c r="K4227" s="356"/>
      <c r="L4227" s="357"/>
      <c r="M4227" s="356"/>
      <c r="N4227" s="394"/>
      <c r="O4227" s="70">
        <f t="shared" si="201"/>
        <v>0</v>
      </c>
      <c r="P4227" s="70">
        <f t="shared" si="202"/>
        <v>0</v>
      </c>
      <c r="Q4227" s="92" t="str">
        <f t="shared" si="200"/>
        <v/>
      </c>
    </row>
    <row r="4228" spans="1:17" hidden="1" x14ac:dyDescent="0.2">
      <c r="A4228" s="366" t="str">
        <f t="shared" si="199"/>
        <v/>
      </c>
      <c r="B4228" s="351"/>
      <c r="C4228" s="375"/>
      <c r="D4228" s="353"/>
      <c r="E4228" s="353"/>
      <c r="F4228" s="354"/>
      <c r="G4228" s="353"/>
      <c r="H4228" s="353"/>
      <c r="I4228" s="357"/>
      <c r="J4228" s="356"/>
      <c r="K4228" s="356"/>
      <c r="L4228" s="357"/>
      <c r="M4228" s="356"/>
      <c r="N4228" s="394"/>
      <c r="O4228" s="70">
        <f t="shared" si="201"/>
        <v>0</v>
      </c>
      <c r="P4228" s="70">
        <f t="shared" si="202"/>
        <v>0</v>
      </c>
      <c r="Q4228" s="135" t="str">
        <f t="shared" si="200"/>
        <v/>
      </c>
    </row>
    <row r="4229" spans="1:17" hidden="1" x14ac:dyDescent="0.2">
      <c r="A4229" s="366" t="str">
        <f t="shared" si="199"/>
        <v/>
      </c>
      <c r="B4229" s="351"/>
      <c r="C4229" s="375"/>
      <c r="D4229" s="353"/>
      <c r="E4229" s="353"/>
      <c r="F4229" s="354"/>
      <c r="G4229" s="353"/>
      <c r="H4229" s="353"/>
      <c r="I4229" s="357"/>
      <c r="J4229" s="356"/>
      <c r="K4229" s="356"/>
      <c r="L4229" s="357"/>
      <c r="M4229" s="356"/>
      <c r="N4229" s="394"/>
      <c r="O4229" s="319">
        <f t="shared" si="201"/>
        <v>0</v>
      </c>
      <c r="P4229" s="319">
        <f t="shared" si="202"/>
        <v>0</v>
      </c>
      <c r="Q4229" s="320" t="str">
        <f t="shared" si="200"/>
        <v/>
      </c>
    </row>
    <row r="4230" spans="1:17" hidden="1" x14ac:dyDescent="0.2">
      <c r="A4230" s="366" t="str">
        <f t="shared" si="199"/>
        <v/>
      </c>
      <c r="B4230" s="351"/>
      <c r="C4230" s="375"/>
      <c r="D4230" s="353"/>
      <c r="E4230" s="353"/>
      <c r="F4230" s="354"/>
      <c r="G4230" s="353"/>
      <c r="H4230" s="353"/>
      <c r="I4230" s="357"/>
      <c r="J4230" s="356"/>
      <c r="K4230" s="356"/>
      <c r="L4230" s="357"/>
      <c r="M4230" s="356"/>
      <c r="N4230" s="394"/>
      <c r="O4230" s="70">
        <f t="shared" si="201"/>
        <v>0</v>
      </c>
      <c r="P4230" s="70">
        <f t="shared" si="202"/>
        <v>0</v>
      </c>
      <c r="Q4230" s="92" t="str">
        <f t="shared" si="200"/>
        <v/>
      </c>
    </row>
    <row r="4231" spans="1:17" hidden="1" x14ac:dyDescent="0.2">
      <c r="A4231" s="366" t="str">
        <f t="shared" ref="A4231:A4242" si="203">IF(B4231="","",ROW()-ROW($A$3))</f>
        <v/>
      </c>
      <c r="B4231" s="351"/>
      <c r="C4231" s="375"/>
      <c r="D4231" s="353"/>
      <c r="E4231" s="353"/>
      <c r="F4231" s="354"/>
      <c r="G4231" s="353"/>
      <c r="H4231" s="353"/>
      <c r="I4231" s="357"/>
      <c r="J4231" s="356"/>
      <c r="K4231" s="356"/>
      <c r="L4231" s="357"/>
      <c r="M4231" s="356"/>
      <c r="N4231" s="394"/>
      <c r="O4231" s="70">
        <f t="shared" si="201"/>
        <v>0</v>
      </c>
      <c r="P4231" s="70">
        <f t="shared" si="202"/>
        <v>0</v>
      </c>
      <c r="Q4231" s="92" t="str">
        <f t="shared" si="200"/>
        <v/>
      </c>
    </row>
    <row r="4232" spans="1:17" hidden="1" x14ac:dyDescent="0.2">
      <c r="A4232" s="366" t="str">
        <f t="shared" si="203"/>
        <v/>
      </c>
      <c r="B4232" s="351"/>
      <c r="C4232" s="375"/>
      <c r="D4232" s="353"/>
      <c r="E4232" s="353"/>
      <c r="F4232" s="354"/>
      <c r="G4232" s="353"/>
      <c r="H4232" s="353"/>
      <c r="I4232" s="357"/>
      <c r="J4232" s="356"/>
      <c r="K4232" s="356"/>
      <c r="L4232" s="357"/>
      <c r="M4232" s="356"/>
      <c r="N4232" s="394"/>
      <c r="O4232" s="70">
        <f t="shared" si="201"/>
        <v>0</v>
      </c>
      <c r="P4232" s="70">
        <f t="shared" si="202"/>
        <v>0</v>
      </c>
      <c r="Q4232" s="135" t="str">
        <f t="shared" si="200"/>
        <v/>
      </c>
    </row>
    <row r="4233" spans="1:17" hidden="1" x14ac:dyDescent="0.2">
      <c r="A4233" s="366" t="str">
        <f t="shared" si="203"/>
        <v/>
      </c>
      <c r="B4233" s="351"/>
      <c r="C4233" s="375"/>
      <c r="D4233" s="353"/>
      <c r="E4233" s="353"/>
      <c r="F4233" s="354"/>
      <c r="G4233" s="353"/>
      <c r="H4233" s="353"/>
      <c r="I4233" s="357"/>
      <c r="J4233" s="356"/>
      <c r="K4233" s="356"/>
      <c r="L4233" s="357"/>
      <c r="M4233" s="356"/>
      <c r="N4233" s="394"/>
      <c r="O4233" s="319">
        <f t="shared" si="201"/>
        <v>0</v>
      </c>
      <c r="P4233" s="319">
        <f t="shared" si="202"/>
        <v>0</v>
      </c>
      <c r="Q4233" s="320" t="str">
        <f t="shared" si="200"/>
        <v/>
      </c>
    </row>
    <row r="4234" spans="1:17" hidden="1" x14ac:dyDescent="0.2">
      <c r="A4234" s="366" t="str">
        <f t="shared" si="203"/>
        <v/>
      </c>
      <c r="B4234" s="351"/>
      <c r="C4234" s="375"/>
      <c r="D4234" s="353"/>
      <c r="E4234" s="353"/>
      <c r="F4234" s="354"/>
      <c r="G4234" s="353"/>
      <c r="H4234" s="353"/>
      <c r="I4234" s="357"/>
      <c r="J4234" s="356"/>
      <c r="K4234" s="356"/>
      <c r="L4234" s="357"/>
      <c r="M4234" s="356"/>
      <c r="N4234" s="394"/>
      <c r="O4234" s="70">
        <f t="shared" si="201"/>
        <v>0</v>
      </c>
      <c r="P4234" s="70">
        <f t="shared" si="202"/>
        <v>0</v>
      </c>
      <c r="Q4234" s="92" t="str">
        <f t="shared" si="200"/>
        <v/>
      </c>
    </row>
    <row r="4235" spans="1:17" hidden="1" x14ac:dyDescent="0.2">
      <c r="A4235" s="366" t="str">
        <f t="shared" si="203"/>
        <v/>
      </c>
      <c r="B4235" s="351"/>
      <c r="C4235" s="375"/>
      <c r="D4235" s="353"/>
      <c r="E4235" s="353"/>
      <c r="F4235" s="354"/>
      <c r="G4235" s="353"/>
      <c r="H4235" s="353"/>
      <c r="I4235" s="357"/>
      <c r="J4235" s="356"/>
      <c r="K4235" s="356"/>
      <c r="L4235" s="357"/>
      <c r="M4235" s="356"/>
      <c r="N4235" s="394"/>
      <c r="O4235" s="70">
        <f t="shared" si="201"/>
        <v>0</v>
      </c>
      <c r="P4235" s="70">
        <f t="shared" si="202"/>
        <v>0</v>
      </c>
      <c r="Q4235" s="92" t="str">
        <f t="shared" si="200"/>
        <v/>
      </c>
    </row>
    <row r="4236" spans="1:17" hidden="1" x14ac:dyDescent="0.2">
      <c r="A4236" s="366" t="str">
        <f t="shared" si="203"/>
        <v/>
      </c>
      <c r="B4236" s="351"/>
      <c r="C4236" s="375"/>
      <c r="D4236" s="353"/>
      <c r="E4236" s="353"/>
      <c r="F4236" s="354"/>
      <c r="G4236" s="353"/>
      <c r="H4236" s="353"/>
      <c r="I4236" s="357"/>
      <c r="J4236" s="356"/>
      <c r="K4236" s="356"/>
      <c r="L4236" s="357"/>
      <c r="M4236" s="356"/>
      <c r="N4236" s="394"/>
      <c r="O4236" s="70">
        <f t="shared" si="201"/>
        <v>0</v>
      </c>
      <c r="P4236" s="70">
        <f t="shared" si="202"/>
        <v>0</v>
      </c>
      <c r="Q4236" s="135" t="str">
        <f t="shared" si="200"/>
        <v/>
      </c>
    </row>
    <row r="4237" spans="1:17" hidden="1" x14ac:dyDescent="0.2">
      <c r="A4237" s="366" t="str">
        <f t="shared" si="203"/>
        <v/>
      </c>
      <c r="B4237" s="351"/>
      <c r="C4237" s="375"/>
      <c r="D4237" s="353"/>
      <c r="E4237" s="353"/>
      <c r="F4237" s="354"/>
      <c r="G4237" s="353"/>
      <c r="H4237" s="353"/>
      <c r="I4237" s="357"/>
      <c r="J4237" s="356"/>
      <c r="K4237" s="356"/>
      <c r="L4237" s="357"/>
      <c r="M4237" s="356"/>
      <c r="N4237" s="394"/>
      <c r="O4237" s="319">
        <f t="shared" si="201"/>
        <v>0</v>
      </c>
      <c r="P4237" s="319">
        <f t="shared" si="202"/>
        <v>0</v>
      </c>
      <c r="Q4237" s="320" t="str">
        <f t="shared" si="200"/>
        <v/>
      </c>
    </row>
    <row r="4238" spans="1:17" hidden="1" x14ac:dyDescent="0.2">
      <c r="A4238" s="366" t="str">
        <f t="shared" si="203"/>
        <v/>
      </c>
      <c r="B4238" s="351"/>
      <c r="C4238" s="375"/>
      <c r="D4238" s="353"/>
      <c r="E4238" s="353"/>
      <c r="F4238" s="354"/>
      <c r="G4238" s="353"/>
      <c r="H4238" s="353"/>
      <c r="I4238" s="357"/>
      <c r="J4238" s="356"/>
      <c r="K4238" s="356"/>
      <c r="L4238" s="357"/>
      <c r="M4238" s="356"/>
      <c r="N4238" s="394"/>
      <c r="O4238" s="70">
        <f t="shared" si="201"/>
        <v>0</v>
      </c>
      <c r="P4238" s="70">
        <f t="shared" si="202"/>
        <v>0</v>
      </c>
      <c r="Q4238" s="92" t="str">
        <f t="shared" si="200"/>
        <v/>
      </c>
    </row>
    <row r="4239" spans="1:17" hidden="1" x14ac:dyDescent="0.2">
      <c r="A4239" s="366" t="str">
        <f t="shared" si="203"/>
        <v/>
      </c>
      <c r="B4239" s="351"/>
      <c r="C4239" s="375"/>
      <c r="D4239" s="353"/>
      <c r="E4239" s="353"/>
      <c r="F4239" s="354"/>
      <c r="G4239" s="353"/>
      <c r="H4239" s="353"/>
      <c r="I4239" s="357"/>
      <c r="J4239" s="356"/>
      <c r="K4239" s="356"/>
      <c r="L4239" s="357"/>
      <c r="M4239" s="356"/>
      <c r="N4239" s="394"/>
      <c r="O4239" s="70">
        <f t="shared" si="201"/>
        <v>0</v>
      </c>
      <c r="P4239" s="70">
        <f t="shared" si="202"/>
        <v>0</v>
      </c>
      <c r="Q4239" s="92" t="str">
        <f t="shared" si="200"/>
        <v/>
      </c>
    </row>
    <row r="4240" spans="1:17" hidden="1" x14ac:dyDescent="0.2">
      <c r="A4240" s="366" t="str">
        <f t="shared" si="203"/>
        <v/>
      </c>
      <c r="B4240" s="351"/>
      <c r="C4240" s="375"/>
      <c r="D4240" s="353"/>
      <c r="E4240" s="353"/>
      <c r="F4240" s="354"/>
      <c r="G4240" s="353"/>
      <c r="H4240" s="353"/>
      <c r="I4240" s="357"/>
      <c r="J4240" s="356"/>
      <c r="K4240" s="356"/>
      <c r="L4240" s="357"/>
      <c r="M4240" s="356"/>
      <c r="N4240" s="394"/>
      <c r="O4240" s="70">
        <f t="shared" si="201"/>
        <v>0</v>
      </c>
      <c r="P4240" s="70">
        <f t="shared" si="202"/>
        <v>0</v>
      </c>
      <c r="Q4240" s="135" t="str">
        <f t="shared" ref="Q4240:Q4242" si="204">SUBSTITUTE(D4240," ","_")</f>
        <v/>
      </c>
    </row>
    <row r="4241" spans="1:17" hidden="1" x14ac:dyDescent="0.2">
      <c r="A4241" s="366" t="str">
        <f t="shared" si="203"/>
        <v/>
      </c>
      <c r="B4241" s="351"/>
      <c r="C4241" s="375"/>
      <c r="D4241" s="353"/>
      <c r="E4241" s="353"/>
      <c r="F4241" s="354"/>
      <c r="G4241" s="353"/>
      <c r="H4241" s="353"/>
      <c r="I4241" s="357"/>
      <c r="J4241" s="356"/>
      <c r="K4241" s="356"/>
      <c r="L4241" s="357"/>
      <c r="M4241" s="356"/>
      <c r="N4241" s="394"/>
      <c r="O4241" s="319">
        <f t="shared" ref="O4241:O4242" si="205">IF(B4241=0,0,IF(YEAR(B4241)=$P$1,MONTH(B4241)-$O$1+1,(YEAR(B4241)-$P$1)*12-$O$1+1+MONTH(B4241)))</f>
        <v>0</v>
      </c>
      <c r="P4241" s="319">
        <f t="shared" ref="P4241:P4242" si="206">IF(C4241=0,0,IF(YEAR(C4241)=$P$1,MONTH(C4241)-$O$1+1,(YEAR(C4241)-$P$1)*12-$O$1+1+MONTH(C4241)))</f>
        <v>0</v>
      </c>
      <c r="Q4241" s="320" t="str">
        <f t="shared" si="204"/>
        <v/>
      </c>
    </row>
    <row r="4242" spans="1:17" hidden="1" x14ac:dyDescent="0.2">
      <c r="A4242" s="366" t="str">
        <f t="shared" si="203"/>
        <v/>
      </c>
      <c r="B4242" s="351"/>
      <c r="C4242" s="375"/>
      <c r="D4242" s="353"/>
      <c r="E4242" s="353"/>
      <c r="F4242" s="354"/>
      <c r="G4242" s="353"/>
      <c r="H4242" s="353"/>
      <c r="I4242" s="357"/>
      <c r="J4242" s="356"/>
      <c r="K4242" s="356"/>
      <c r="L4242" s="357"/>
      <c r="M4242" s="356"/>
      <c r="N4242" s="394"/>
      <c r="O4242" s="70">
        <f t="shared" si="205"/>
        <v>0</v>
      </c>
      <c r="P4242" s="70">
        <f t="shared" si="206"/>
        <v>0</v>
      </c>
      <c r="Q4242" s="92" t="str">
        <f t="shared" si="204"/>
        <v/>
      </c>
    </row>
    <row r="4258" spans="7:7" x14ac:dyDescent="0.2">
      <c r="G4258" s="51" t="s">
        <v>3431</v>
      </c>
    </row>
  </sheetData>
  <sheetProtection formatColumns="0" formatRows="0" insertColumns="0" insertRows="0" deleteRows="0" autoFilter="0"/>
  <autoFilter ref="A3:N4242">
    <filterColumn colId="3">
      <filters>
        <filter val="Aquisição de Bens Permanentes"/>
      </filters>
    </filterColumn>
  </autoFilter>
  <mergeCells count="2">
    <mergeCell ref="A2:N2"/>
    <mergeCell ref="A1:N1"/>
  </mergeCells>
  <phoneticPr fontId="0" type="noConversion"/>
  <conditionalFormatting sqref="G73">
    <cfRule type="expression" dxfId="0" priority="1" stopIfTrue="1">
      <formula>ISEVEN(ROW())</formula>
    </cfRule>
  </conditionalFormatting>
  <dataValidations count="3">
    <dataValidation type="list" allowBlank="1" showInputMessage="1" showErrorMessage="1" sqref="I481 H4:H329 H331:H4242">
      <formula1>VinculoPT</formula1>
    </dataValidation>
    <dataValidation type="list" allowBlank="1" showInputMessage="1" showErrorMessage="1" sqref="D4:D4242">
      <formula1>Categorias</formula1>
    </dataValidation>
    <dataValidation type="list" allowBlank="1" showInputMessage="1" showErrorMessage="1" sqref="E4:E4242">
      <formula1>INDIRECT($Q4)</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filterMode="1">
    <tabColor theme="1" tint="4.9989318521683403E-2"/>
    <pageSetUpPr fitToPage="1"/>
  </sheetPr>
  <dimension ref="A1:R2289"/>
  <sheetViews>
    <sheetView zoomScaleNormal="100" zoomScaleSheetLayoutView="100" workbookViewId="0">
      <pane xSplit="6" ySplit="3" topLeftCell="G821" activePane="bottomRight" state="frozen"/>
      <selection pane="topRight" activeCell="G29" sqref="G29"/>
      <selection pane="bottomLeft" activeCell="G29" sqref="G29"/>
      <selection pane="bottomRight" activeCell="G2286" sqref="G2286"/>
    </sheetView>
  </sheetViews>
  <sheetFormatPr defaultColWidth="9.140625" defaultRowHeight="12.75" x14ac:dyDescent="0.2"/>
  <cols>
    <col min="1" max="1" width="7.140625" style="106" customWidth="1"/>
    <col min="2" max="2" width="10.5703125" style="330" bestFit="1" customWidth="1"/>
    <col min="3" max="3" width="9.42578125" style="330" customWidth="1"/>
    <col min="4" max="4" width="21.28515625" style="53" customWidth="1"/>
    <col min="5" max="5" width="23.7109375" style="53" customWidth="1"/>
    <col min="6" max="6" width="12.85546875" style="52" customWidth="1"/>
    <col min="7" max="7" width="49.5703125" style="51" customWidth="1"/>
    <col min="8" max="8" width="20.7109375" style="51" customWidth="1"/>
    <col min="9" max="9" width="24.140625" style="97" customWidth="1"/>
    <col min="10" max="10" width="17" style="317" customWidth="1"/>
    <col min="11" max="11" width="17.28515625" style="317" customWidth="1"/>
    <col min="12" max="12" width="17.5703125" style="318" customWidth="1"/>
    <col min="13" max="13" width="25.42578125" style="317" customWidth="1"/>
    <col min="14" max="14" width="17.140625" style="317" customWidth="1"/>
    <col min="15" max="15" width="6" style="91" customWidth="1"/>
    <col min="16" max="16" width="7.28515625" style="91" customWidth="1"/>
    <col min="17" max="17" width="19.140625" style="87" customWidth="1"/>
    <col min="18" max="18" width="9.140625" style="87" customWidth="1"/>
    <col min="19" max="16384" width="9.140625" style="87"/>
  </cols>
  <sheetData>
    <row r="1" spans="1:17" ht="18" customHeight="1" x14ac:dyDescent="0.2">
      <c r="A1" s="725" t="str">
        <f>Capa!A1</f>
        <v>Contrato de Gestão nº. 008/2021 celebrado entre a Secretaria de Justiça e Segurança Pública do Estado de Minas Gerais - SEJUSP e o Instituto Elo</v>
      </c>
      <c r="B1" s="725"/>
      <c r="C1" s="725"/>
      <c r="D1" s="725"/>
      <c r="E1" s="725"/>
      <c r="F1" s="725"/>
      <c r="G1" s="725"/>
      <c r="H1" s="725"/>
      <c r="I1" s="725"/>
      <c r="J1" s="725"/>
      <c r="K1" s="725"/>
      <c r="L1" s="725"/>
      <c r="M1" s="725"/>
      <c r="N1" s="725"/>
      <c r="O1" s="88">
        <f>MONTH(Resumo!$C$5)</f>
        <v>1</v>
      </c>
      <c r="P1" s="88">
        <f>YEAR(Resumo!$C$5)</f>
        <v>2022</v>
      </c>
    </row>
    <row r="2" spans="1:17" ht="18" customHeight="1" thickBot="1" x14ac:dyDescent="0.25">
      <c r="A2" s="731" t="str">
        <f>"Tabela 9 - Diário de Entradas e Saídas do Contrato de Gestão - "&amp;LEFT(Capa!A14,1)+1&amp;"º Período Avaliatório"</f>
        <v>Tabela 9 - Diário de Entradas e Saídas do Contrato de Gestão - 4º Período Avaliatório</v>
      </c>
      <c r="B2" s="731"/>
      <c r="C2" s="731"/>
      <c r="D2" s="731"/>
      <c r="E2" s="731"/>
      <c r="F2" s="731"/>
      <c r="G2" s="731"/>
      <c r="H2" s="731"/>
      <c r="I2" s="731"/>
      <c r="J2" s="731"/>
      <c r="K2" s="731"/>
      <c r="L2" s="731"/>
      <c r="M2" s="731"/>
      <c r="N2" s="731"/>
      <c r="O2" s="89"/>
      <c r="P2" s="89"/>
    </row>
    <row r="3" spans="1:17" s="90" customFormat="1" ht="25.5" x14ac:dyDescent="0.2">
      <c r="A3" s="331" t="s">
        <v>691</v>
      </c>
      <c r="B3" s="331" t="s">
        <v>692</v>
      </c>
      <c r="C3" s="309" t="s">
        <v>632</v>
      </c>
      <c r="D3" s="331" t="s">
        <v>628</v>
      </c>
      <c r="E3" s="309" t="s">
        <v>424</v>
      </c>
      <c r="F3" s="309" t="s">
        <v>693</v>
      </c>
      <c r="G3" s="309" t="s">
        <v>631</v>
      </c>
      <c r="H3" s="309" t="s">
        <v>629</v>
      </c>
      <c r="I3" s="524" t="s">
        <v>630</v>
      </c>
      <c r="J3" s="309" t="s">
        <v>694</v>
      </c>
      <c r="K3" s="309" t="s">
        <v>695</v>
      </c>
      <c r="L3" s="309" t="s">
        <v>696</v>
      </c>
      <c r="M3" s="309" t="s">
        <v>697</v>
      </c>
      <c r="N3" s="309" t="s">
        <v>698</v>
      </c>
      <c r="O3" s="310" t="s">
        <v>699</v>
      </c>
      <c r="P3" s="310" t="s">
        <v>700</v>
      </c>
      <c r="Q3" s="310" t="s">
        <v>628</v>
      </c>
    </row>
    <row r="4" spans="1:17" ht="23.1" hidden="1" customHeight="1" x14ac:dyDescent="0.2">
      <c r="A4" s="477">
        <f>IF(B4="","",COUNT('Diário 3º PA'!$A$4:$A$4242)+ROW()-3)</f>
        <v>1947</v>
      </c>
      <c r="B4" s="478">
        <v>44652</v>
      </c>
      <c r="C4" s="479">
        <v>44621</v>
      </c>
      <c r="D4" s="480" t="s">
        <v>115</v>
      </c>
      <c r="E4" s="480" t="s">
        <v>230</v>
      </c>
      <c r="F4" s="481">
        <v>3629.31</v>
      </c>
      <c r="G4" s="482" t="s">
        <v>758</v>
      </c>
      <c r="H4" s="483" t="s">
        <v>130</v>
      </c>
      <c r="I4" s="489" t="s">
        <v>2481</v>
      </c>
      <c r="J4" s="455" t="s">
        <v>760</v>
      </c>
      <c r="K4" s="455" t="s">
        <v>704</v>
      </c>
      <c r="L4" s="455" t="s">
        <v>428</v>
      </c>
      <c r="M4" s="455">
        <v>75811344</v>
      </c>
      <c r="N4" s="510">
        <v>44648</v>
      </c>
      <c r="O4" s="486">
        <f>IF(B4=0,0,IF(YEAR(B4)=$P$1,MONTH(B4)-$O$1+1,(YEAR(B4)-$P$1)*12-$O$1+1+MONTH(B4)))</f>
        <v>4</v>
      </c>
      <c r="P4" s="486">
        <f>IF(C4=0,0,IF(YEAR(C4)=$P$1,MONTH(C4)-$O$1+1,(YEAR(C4)-$P$1)*12-$O$1+1+MONTH(C4)))</f>
        <v>3</v>
      </c>
      <c r="Q4" s="92" t="str">
        <f>SUBSTITUTE(D4," ","_")</f>
        <v>Gastos_Gerais</v>
      </c>
    </row>
    <row r="5" spans="1:17" ht="23.1" hidden="1" customHeight="1" x14ac:dyDescent="0.2">
      <c r="A5" s="477">
        <f>IF(B5="","",COUNT('Diário 3º PA'!$A$4:$A$4242)+ROW()-3)</f>
        <v>1948</v>
      </c>
      <c r="B5" s="457">
        <v>44652</v>
      </c>
      <c r="C5" s="487">
        <v>44621</v>
      </c>
      <c r="D5" s="482" t="s">
        <v>115</v>
      </c>
      <c r="E5" s="482" t="s">
        <v>232</v>
      </c>
      <c r="F5" s="488">
        <v>10549.79</v>
      </c>
      <c r="G5" s="482" t="s">
        <v>3432</v>
      </c>
      <c r="H5" s="489" t="s">
        <v>135</v>
      </c>
      <c r="I5" s="489" t="s">
        <v>1089</v>
      </c>
      <c r="J5" s="455" t="s">
        <v>703</v>
      </c>
      <c r="K5" s="455" t="s">
        <v>704</v>
      </c>
      <c r="L5" s="455" t="s">
        <v>705</v>
      </c>
      <c r="M5" s="456" t="s">
        <v>3433</v>
      </c>
      <c r="N5" s="457">
        <v>44652</v>
      </c>
      <c r="O5" s="486">
        <f t="shared" ref="O5:O9" si="0">IF(B5=0,0,IF(YEAR(B5)=$P$1,MONTH(B5)-$O$1+1,(YEAR(B5)-$P$1)*12-$O$1+1+MONTH(B5)))</f>
        <v>4</v>
      </c>
      <c r="P5" s="486">
        <f t="shared" ref="P5:P9" si="1">IF(C5=0,0,IF(YEAR(C5)=$P$1,MONTH(C5)-$O$1+1,(YEAR(C5)-$P$1)*12-$O$1+1+MONTH(C5)))</f>
        <v>3</v>
      </c>
      <c r="Q5" s="92" t="str">
        <f t="shared" ref="Q5:Q9" si="2">SUBSTITUTE(D5," ","_")</f>
        <v>Gastos_Gerais</v>
      </c>
    </row>
    <row r="6" spans="1:17" ht="23.1" hidden="1" customHeight="1" x14ac:dyDescent="0.2">
      <c r="A6" s="477">
        <f>IF(B6="","",COUNT('Diário 3º PA'!$A$4:$A$4242)+ROW()-3)</f>
        <v>1949</v>
      </c>
      <c r="B6" s="457">
        <v>44652</v>
      </c>
      <c r="C6" s="487">
        <v>44621</v>
      </c>
      <c r="D6" s="482" t="s">
        <v>115</v>
      </c>
      <c r="E6" s="482" t="s">
        <v>302</v>
      </c>
      <c r="F6" s="488">
        <v>689.54</v>
      </c>
      <c r="G6" s="482" t="s">
        <v>3434</v>
      </c>
      <c r="H6" s="489" t="s">
        <v>136</v>
      </c>
      <c r="I6" s="489" t="s">
        <v>3435</v>
      </c>
      <c r="J6" s="456" t="s">
        <v>3436</v>
      </c>
      <c r="K6" s="455" t="s">
        <v>704</v>
      </c>
      <c r="L6" s="455" t="s">
        <v>428</v>
      </c>
      <c r="M6" s="456">
        <v>41066</v>
      </c>
      <c r="N6" s="457">
        <v>44648</v>
      </c>
      <c r="O6" s="486">
        <f t="shared" si="0"/>
        <v>4</v>
      </c>
      <c r="P6" s="486">
        <f t="shared" si="1"/>
        <v>3</v>
      </c>
      <c r="Q6" s="92" t="str">
        <f t="shared" si="2"/>
        <v>Gastos_Gerais</v>
      </c>
    </row>
    <row r="7" spans="1:17" ht="23.1" hidden="1" customHeight="1" x14ac:dyDescent="0.2">
      <c r="A7" s="477">
        <f>IF(B7="","",COUNT('Diário 3º PA'!$A$4:$A$4242)+ROW()-3)</f>
        <v>1950</v>
      </c>
      <c r="B7" s="457">
        <v>44652</v>
      </c>
      <c r="C7" s="487">
        <v>44621</v>
      </c>
      <c r="D7" s="482" t="s">
        <v>115</v>
      </c>
      <c r="E7" s="482" t="s">
        <v>376</v>
      </c>
      <c r="F7" s="488">
        <v>805.28</v>
      </c>
      <c r="G7" s="482" t="s">
        <v>3437</v>
      </c>
      <c r="H7" s="489" t="s">
        <v>132</v>
      </c>
      <c r="I7" s="489" t="s">
        <v>3438</v>
      </c>
      <c r="J7" s="456" t="s">
        <v>722</v>
      </c>
      <c r="K7" s="455" t="s">
        <v>704</v>
      </c>
      <c r="L7" s="455" t="s">
        <v>428</v>
      </c>
      <c r="M7" s="456">
        <v>27124</v>
      </c>
      <c r="N7" s="457">
        <v>44642</v>
      </c>
      <c r="O7" s="486">
        <f t="shared" si="0"/>
        <v>4</v>
      </c>
      <c r="P7" s="486">
        <f t="shared" si="1"/>
        <v>3</v>
      </c>
      <c r="Q7" s="92" t="str">
        <f t="shared" si="2"/>
        <v>Gastos_Gerais</v>
      </c>
    </row>
    <row r="8" spans="1:17" ht="23.1" hidden="1" customHeight="1" x14ac:dyDescent="0.2">
      <c r="A8" s="477">
        <f>IF(B8="","",COUNT('Diário 3º PA'!$A$4:$A$4242)+ROW()-3)</f>
        <v>1951</v>
      </c>
      <c r="B8" s="457">
        <v>44652</v>
      </c>
      <c r="C8" s="487">
        <v>44652</v>
      </c>
      <c r="D8" s="482" t="s">
        <v>115</v>
      </c>
      <c r="E8" s="482" t="s">
        <v>328</v>
      </c>
      <c r="F8" s="488">
        <v>2000</v>
      </c>
      <c r="G8" s="480" t="s">
        <v>3439</v>
      </c>
      <c r="H8" s="489" t="s">
        <v>129</v>
      </c>
      <c r="I8" s="489" t="s">
        <v>727</v>
      </c>
      <c r="J8" s="455" t="s">
        <v>728</v>
      </c>
      <c r="K8" s="455" t="s">
        <v>704</v>
      </c>
      <c r="L8" s="456" t="s">
        <v>428</v>
      </c>
      <c r="M8" s="456">
        <v>1868812</v>
      </c>
      <c r="N8" s="457">
        <v>44652</v>
      </c>
      <c r="O8" s="486">
        <f t="shared" si="0"/>
        <v>4</v>
      </c>
      <c r="P8" s="486">
        <f t="shared" si="1"/>
        <v>4</v>
      </c>
      <c r="Q8" s="92" t="str">
        <f t="shared" si="2"/>
        <v>Gastos_Gerais</v>
      </c>
    </row>
    <row r="9" spans="1:17" ht="23.1" hidden="1" customHeight="1" x14ac:dyDescent="0.2">
      <c r="A9" s="477">
        <f>IF(B9="","",COUNT('Diário 3º PA'!$A$4:$A$4242)+ROW()-3)</f>
        <v>1952</v>
      </c>
      <c r="B9" s="457">
        <v>44652</v>
      </c>
      <c r="C9" s="487">
        <v>44652</v>
      </c>
      <c r="D9" s="482" t="s">
        <v>104</v>
      </c>
      <c r="E9" s="482" t="s">
        <v>204</v>
      </c>
      <c r="F9" s="488">
        <v>254.19</v>
      </c>
      <c r="G9" s="482" t="s">
        <v>3440</v>
      </c>
      <c r="H9" s="489" t="s">
        <v>127</v>
      </c>
      <c r="I9" s="489" t="s">
        <v>3441</v>
      </c>
      <c r="J9" s="455" t="s">
        <v>773</v>
      </c>
      <c r="K9" s="455" t="s">
        <v>704</v>
      </c>
      <c r="L9" s="455" t="s">
        <v>428</v>
      </c>
      <c r="M9" s="456">
        <v>2022100833</v>
      </c>
      <c r="N9" s="457">
        <v>44662</v>
      </c>
      <c r="O9" s="486">
        <f t="shared" si="0"/>
        <v>4</v>
      </c>
      <c r="P9" s="486">
        <f t="shared" si="1"/>
        <v>4</v>
      </c>
      <c r="Q9" s="92" t="str">
        <f t="shared" si="2"/>
        <v>Gastos_com_Pessoal</v>
      </c>
    </row>
    <row r="10" spans="1:17" ht="23.1" hidden="1" customHeight="1" x14ac:dyDescent="0.2">
      <c r="A10" s="477">
        <f>IF(B10="","",COUNT('Diário 3º PA'!$A$4:$A$4242)+ROW()-3)</f>
        <v>1953</v>
      </c>
      <c r="B10" s="457">
        <v>44652</v>
      </c>
      <c r="C10" s="487">
        <v>44621</v>
      </c>
      <c r="D10" s="482" t="s">
        <v>115</v>
      </c>
      <c r="E10" s="482" t="s">
        <v>362</v>
      </c>
      <c r="F10" s="488">
        <v>9762</v>
      </c>
      <c r="G10" s="482" t="s">
        <v>3442</v>
      </c>
      <c r="H10" s="489" t="s">
        <v>134</v>
      </c>
      <c r="I10" s="489" t="s">
        <v>3443</v>
      </c>
      <c r="J10" s="456" t="s">
        <v>2581</v>
      </c>
      <c r="K10" s="455" t="s">
        <v>704</v>
      </c>
      <c r="L10" s="455" t="s">
        <v>428</v>
      </c>
      <c r="M10" s="456">
        <v>988</v>
      </c>
      <c r="N10" s="457">
        <v>44649</v>
      </c>
      <c r="O10" s="486">
        <f t="shared" ref="O10:O73" si="3">IF(B10=0,0,IF(YEAR(B10)=$P$1,MONTH(B10)-$O$1+1,(YEAR(B10)-$P$1)*12-$O$1+1+MONTH(B10)))</f>
        <v>4</v>
      </c>
      <c r="P10" s="486">
        <f t="shared" ref="P10:P73" si="4">IF(C10=0,0,IF(YEAR(C10)=$P$1,MONTH(C10)-$O$1+1,(YEAR(C10)-$P$1)*12-$O$1+1+MONTH(C10)))</f>
        <v>3</v>
      </c>
      <c r="Q10" s="92" t="str">
        <f t="shared" ref="Q10:Q73" si="5">SUBSTITUTE(D10," ","_")</f>
        <v>Gastos_Gerais</v>
      </c>
    </row>
    <row r="11" spans="1:17" ht="23.1" hidden="1" customHeight="1" x14ac:dyDescent="0.2">
      <c r="A11" s="477">
        <f>IF(B11="","",COUNT('Diário 3º PA'!$A$4:$A$4242)+ROW()-3)</f>
        <v>1954</v>
      </c>
      <c r="B11" s="457">
        <v>44652</v>
      </c>
      <c r="C11" s="487">
        <v>44621</v>
      </c>
      <c r="D11" s="482" t="s">
        <v>115</v>
      </c>
      <c r="E11" s="482" t="s">
        <v>298</v>
      </c>
      <c r="F11" s="481">
        <v>3006.4</v>
      </c>
      <c r="G11" s="482" t="s">
        <v>298</v>
      </c>
      <c r="H11" s="489" t="s">
        <v>131</v>
      </c>
      <c r="I11" s="489" t="s">
        <v>3444</v>
      </c>
      <c r="J11" s="456" t="s">
        <v>1044</v>
      </c>
      <c r="K11" s="455" t="s">
        <v>704</v>
      </c>
      <c r="L11" s="455" t="s">
        <v>428</v>
      </c>
      <c r="M11" s="456">
        <v>16271</v>
      </c>
      <c r="N11" s="457">
        <v>44624</v>
      </c>
      <c r="O11" s="486">
        <f t="shared" si="3"/>
        <v>4</v>
      </c>
      <c r="P11" s="486">
        <f t="shared" si="4"/>
        <v>3</v>
      </c>
      <c r="Q11" s="92" t="str">
        <f t="shared" si="5"/>
        <v>Gastos_Gerais</v>
      </c>
    </row>
    <row r="12" spans="1:17" ht="23.1" customHeight="1" x14ac:dyDescent="0.2">
      <c r="A12" s="477">
        <f>IF(B12="","",COUNT('Diário 3º PA'!$A$4:$A$4242)+ROW()-3)</f>
        <v>1955</v>
      </c>
      <c r="B12" s="457">
        <v>44652</v>
      </c>
      <c r="C12" s="487">
        <v>44621</v>
      </c>
      <c r="D12" s="482" t="s">
        <v>117</v>
      </c>
      <c r="E12" s="482" t="s">
        <v>393</v>
      </c>
      <c r="F12" s="481">
        <v>1807.96</v>
      </c>
      <c r="G12" s="482" t="s">
        <v>3445</v>
      </c>
      <c r="H12" s="489" t="s">
        <v>138</v>
      </c>
      <c r="I12" s="489" t="s">
        <v>524</v>
      </c>
      <c r="J12" s="456" t="s">
        <v>3446</v>
      </c>
      <c r="K12" s="455" t="s">
        <v>704</v>
      </c>
      <c r="L12" s="455" t="s">
        <v>428</v>
      </c>
      <c r="M12" s="456">
        <v>51</v>
      </c>
      <c r="N12" s="457">
        <v>44650</v>
      </c>
      <c r="O12" s="486">
        <f t="shared" si="3"/>
        <v>4</v>
      </c>
      <c r="P12" s="486">
        <f t="shared" si="4"/>
        <v>3</v>
      </c>
      <c r="Q12" s="92" t="str">
        <f t="shared" si="5"/>
        <v>Aquisição_de_Bens_Permanentes</v>
      </c>
    </row>
    <row r="13" spans="1:17" ht="23.1" hidden="1" customHeight="1" x14ac:dyDescent="0.2">
      <c r="A13" s="477">
        <f>IF(B13="","",COUNT('Diário 3º PA'!$A$4:$A$4242)+ROW()-3)</f>
        <v>1956</v>
      </c>
      <c r="B13" s="457">
        <v>44652</v>
      </c>
      <c r="C13" s="487">
        <v>44621</v>
      </c>
      <c r="D13" s="482" t="s">
        <v>115</v>
      </c>
      <c r="E13" s="482" t="s">
        <v>378</v>
      </c>
      <c r="F13" s="481">
        <v>1140</v>
      </c>
      <c r="G13" s="482" t="s">
        <v>3447</v>
      </c>
      <c r="H13" s="489" t="s">
        <v>138</v>
      </c>
      <c r="I13" s="489" t="s">
        <v>524</v>
      </c>
      <c r="J13" s="456" t="s">
        <v>3446</v>
      </c>
      <c r="K13" s="455" t="s">
        <v>704</v>
      </c>
      <c r="L13" s="455" t="s">
        <v>428</v>
      </c>
      <c r="M13" s="456">
        <v>51</v>
      </c>
      <c r="N13" s="457">
        <v>44650</v>
      </c>
      <c r="O13" s="486">
        <f t="shared" si="3"/>
        <v>4</v>
      </c>
      <c r="P13" s="486">
        <f t="shared" si="4"/>
        <v>3</v>
      </c>
      <c r="Q13" s="92" t="str">
        <f t="shared" si="5"/>
        <v>Gastos_Gerais</v>
      </c>
    </row>
    <row r="14" spans="1:17" ht="23.1" hidden="1" customHeight="1" x14ac:dyDescent="0.2">
      <c r="A14" s="477">
        <f>IF(B14="","",COUNT('Diário 3º PA'!$A$4:$A$4242)+ROW()-3)</f>
        <v>1957</v>
      </c>
      <c r="B14" s="457">
        <v>44652</v>
      </c>
      <c r="C14" s="487">
        <v>44621</v>
      </c>
      <c r="D14" s="482" t="s">
        <v>115</v>
      </c>
      <c r="E14" s="482" t="s">
        <v>298</v>
      </c>
      <c r="F14" s="488">
        <v>1500</v>
      </c>
      <c r="G14" s="482" t="s">
        <v>298</v>
      </c>
      <c r="H14" s="489" t="s">
        <v>136</v>
      </c>
      <c r="I14" s="489" t="s">
        <v>3444</v>
      </c>
      <c r="J14" s="455" t="s">
        <v>1044</v>
      </c>
      <c r="K14" s="455" t="s">
        <v>704</v>
      </c>
      <c r="L14" s="455" t="s">
        <v>428</v>
      </c>
      <c r="M14" s="456">
        <v>16289</v>
      </c>
      <c r="N14" s="457">
        <v>44624</v>
      </c>
      <c r="O14" s="486">
        <f t="shared" si="3"/>
        <v>4</v>
      </c>
      <c r="P14" s="486">
        <f t="shared" si="4"/>
        <v>3</v>
      </c>
      <c r="Q14" s="92" t="str">
        <f t="shared" si="5"/>
        <v>Gastos_Gerais</v>
      </c>
    </row>
    <row r="15" spans="1:17" ht="23.1" hidden="1" customHeight="1" x14ac:dyDescent="0.2">
      <c r="A15" s="477">
        <f>IF(B15="","",COUNT('Diário 3º PA'!$A$4:$A$4242)+ROW()-3)</f>
        <v>1958</v>
      </c>
      <c r="B15" s="457">
        <v>44652</v>
      </c>
      <c r="C15" s="487">
        <v>44621</v>
      </c>
      <c r="D15" s="482" t="s">
        <v>115</v>
      </c>
      <c r="E15" s="482" t="s">
        <v>378</v>
      </c>
      <c r="F15" s="488">
        <v>2750</v>
      </c>
      <c r="G15" s="482" t="s">
        <v>3448</v>
      </c>
      <c r="H15" s="489" t="s">
        <v>129</v>
      </c>
      <c r="I15" s="489" t="s">
        <v>3449</v>
      </c>
      <c r="J15" s="456" t="s">
        <v>3450</v>
      </c>
      <c r="K15" s="455" t="s">
        <v>704</v>
      </c>
      <c r="L15" s="455" t="s">
        <v>428</v>
      </c>
      <c r="M15" s="456">
        <v>47514</v>
      </c>
      <c r="N15" s="457">
        <v>44624</v>
      </c>
      <c r="O15" s="486">
        <f t="shared" si="3"/>
        <v>4</v>
      </c>
      <c r="P15" s="486">
        <f t="shared" si="4"/>
        <v>3</v>
      </c>
      <c r="Q15" s="92" t="str">
        <f t="shared" si="5"/>
        <v>Gastos_Gerais</v>
      </c>
    </row>
    <row r="16" spans="1:17" ht="23.1" hidden="1" customHeight="1" x14ac:dyDescent="0.2">
      <c r="A16" s="477">
        <f>IF(B16="","",COUNT('Diário 3º PA'!$A$4:$A$4242)+ROW()-3)</f>
        <v>1959</v>
      </c>
      <c r="B16" s="457">
        <v>44652</v>
      </c>
      <c r="C16" s="487">
        <v>44621</v>
      </c>
      <c r="D16" s="482" t="s">
        <v>115</v>
      </c>
      <c r="E16" s="482" t="s">
        <v>298</v>
      </c>
      <c r="F16" s="488">
        <v>2728.58</v>
      </c>
      <c r="G16" s="482" t="s">
        <v>298</v>
      </c>
      <c r="H16" s="489" t="s">
        <v>131</v>
      </c>
      <c r="I16" s="489" t="s">
        <v>3444</v>
      </c>
      <c r="J16" s="456" t="s">
        <v>1044</v>
      </c>
      <c r="K16" s="455" t="s">
        <v>704</v>
      </c>
      <c r="L16" s="455" t="s">
        <v>428</v>
      </c>
      <c r="M16" s="456">
        <v>16271</v>
      </c>
      <c r="N16" s="457">
        <v>44624</v>
      </c>
      <c r="O16" s="486">
        <f t="shared" si="3"/>
        <v>4</v>
      </c>
      <c r="P16" s="486">
        <f t="shared" si="4"/>
        <v>3</v>
      </c>
      <c r="Q16" s="92" t="str">
        <f t="shared" si="5"/>
        <v>Gastos_Gerais</v>
      </c>
    </row>
    <row r="17" spans="1:17" ht="23.1" hidden="1" customHeight="1" x14ac:dyDescent="0.2">
      <c r="A17" s="477">
        <f>IF(B17="","",COUNT('Diário 3º PA'!$A$4:$A$4242)+ROW()-3)</f>
        <v>1960</v>
      </c>
      <c r="B17" s="457">
        <v>44652</v>
      </c>
      <c r="C17" s="487">
        <v>44621</v>
      </c>
      <c r="D17" s="482" t="s">
        <v>115</v>
      </c>
      <c r="E17" s="482" t="s">
        <v>298</v>
      </c>
      <c r="F17" s="488">
        <v>1410.21</v>
      </c>
      <c r="G17" s="482" t="s">
        <v>298</v>
      </c>
      <c r="H17" s="489" t="s">
        <v>137</v>
      </c>
      <c r="I17" s="489" t="s">
        <v>3444</v>
      </c>
      <c r="J17" s="456" t="s">
        <v>1044</v>
      </c>
      <c r="K17" s="455" t="s">
        <v>704</v>
      </c>
      <c r="L17" s="455" t="s">
        <v>428</v>
      </c>
      <c r="M17" s="456">
        <v>16272</v>
      </c>
      <c r="N17" s="457">
        <v>44624</v>
      </c>
      <c r="O17" s="486">
        <f t="shared" si="3"/>
        <v>4</v>
      </c>
      <c r="P17" s="486">
        <f t="shared" si="4"/>
        <v>3</v>
      </c>
      <c r="Q17" s="92" t="str">
        <f t="shared" si="5"/>
        <v>Gastos_Gerais</v>
      </c>
    </row>
    <row r="18" spans="1:17" ht="23.1" hidden="1" customHeight="1" x14ac:dyDescent="0.2">
      <c r="A18" s="477">
        <f>IF(B18="","",COUNT('Diário 3º PA'!$A$4:$A$4242)+ROW()-3)</f>
        <v>1961</v>
      </c>
      <c r="B18" s="457">
        <v>44652</v>
      </c>
      <c r="C18" s="487">
        <v>44621</v>
      </c>
      <c r="D18" s="482" t="s">
        <v>115</v>
      </c>
      <c r="E18" s="482" t="s">
        <v>298</v>
      </c>
      <c r="F18" s="488">
        <v>1298.22</v>
      </c>
      <c r="G18" s="482" t="s">
        <v>298</v>
      </c>
      <c r="H18" s="489" t="s">
        <v>138</v>
      </c>
      <c r="I18" s="489" t="s">
        <v>3444</v>
      </c>
      <c r="J18" s="456" t="s">
        <v>1044</v>
      </c>
      <c r="K18" s="455" t="s">
        <v>704</v>
      </c>
      <c r="L18" s="455" t="s">
        <v>428</v>
      </c>
      <c r="M18" s="456">
        <v>16273</v>
      </c>
      <c r="N18" s="457">
        <v>44624</v>
      </c>
      <c r="O18" s="486">
        <f t="shared" si="3"/>
        <v>4</v>
      </c>
      <c r="P18" s="486">
        <f t="shared" si="4"/>
        <v>3</v>
      </c>
      <c r="Q18" s="92" t="str">
        <f t="shared" si="5"/>
        <v>Gastos_Gerais</v>
      </c>
    </row>
    <row r="19" spans="1:17" ht="23.1" hidden="1" customHeight="1" x14ac:dyDescent="0.2">
      <c r="A19" s="477">
        <f>IF(B19="","",COUNT('Diário 3º PA'!$A$4:$A$4242)+ROW()-3)</f>
        <v>1962</v>
      </c>
      <c r="B19" s="457">
        <v>44652</v>
      </c>
      <c r="C19" s="487">
        <v>44621</v>
      </c>
      <c r="D19" s="482" t="s">
        <v>115</v>
      </c>
      <c r="E19" s="482" t="s">
        <v>298</v>
      </c>
      <c r="F19" s="488">
        <v>906.35</v>
      </c>
      <c r="G19" s="482" t="s">
        <v>298</v>
      </c>
      <c r="H19" s="489" t="s">
        <v>134</v>
      </c>
      <c r="I19" s="489" t="s">
        <v>3444</v>
      </c>
      <c r="J19" s="456" t="s">
        <v>1044</v>
      </c>
      <c r="K19" s="455" t="s">
        <v>704</v>
      </c>
      <c r="L19" s="455" t="s">
        <v>428</v>
      </c>
      <c r="M19" s="456">
        <v>16287</v>
      </c>
      <c r="N19" s="457">
        <v>44624</v>
      </c>
      <c r="O19" s="486">
        <f t="shared" si="3"/>
        <v>4</v>
      </c>
      <c r="P19" s="486">
        <f t="shared" si="4"/>
        <v>3</v>
      </c>
      <c r="Q19" s="92" t="str">
        <f t="shared" si="5"/>
        <v>Gastos_Gerais</v>
      </c>
    </row>
    <row r="20" spans="1:17" ht="23.1" hidden="1" customHeight="1" x14ac:dyDescent="0.2">
      <c r="A20" s="477">
        <f>IF(B20="","",COUNT('Diário 3º PA'!$A$4:$A$4242)+ROW()-3)</f>
        <v>1963</v>
      </c>
      <c r="B20" s="457">
        <v>44652</v>
      </c>
      <c r="C20" s="487">
        <v>44621</v>
      </c>
      <c r="D20" s="482" t="s">
        <v>115</v>
      </c>
      <c r="E20" s="482" t="s">
        <v>306</v>
      </c>
      <c r="F20" s="481">
        <v>171.6</v>
      </c>
      <c r="G20" s="480" t="s">
        <v>3451</v>
      </c>
      <c r="H20" s="489" t="s">
        <v>130</v>
      </c>
      <c r="I20" s="489" t="s">
        <v>3452</v>
      </c>
      <c r="J20" s="456" t="s">
        <v>3453</v>
      </c>
      <c r="K20" s="455" t="s">
        <v>704</v>
      </c>
      <c r="L20" s="455" t="s">
        <v>428</v>
      </c>
      <c r="M20" s="456">
        <v>5578</v>
      </c>
      <c r="N20" s="457">
        <v>44624</v>
      </c>
      <c r="O20" s="486">
        <f t="shared" si="3"/>
        <v>4</v>
      </c>
      <c r="P20" s="486">
        <f t="shared" si="4"/>
        <v>3</v>
      </c>
      <c r="Q20" s="92" t="str">
        <f t="shared" si="5"/>
        <v>Gastos_Gerais</v>
      </c>
    </row>
    <row r="21" spans="1:17" ht="23.1" hidden="1" customHeight="1" x14ac:dyDescent="0.2">
      <c r="A21" s="477">
        <f>IF(B21="","",COUNT('Diário 3º PA'!$A$4:$A$4242)+ROW()-3)</f>
        <v>1964</v>
      </c>
      <c r="B21" s="457">
        <v>44652</v>
      </c>
      <c r="C21" s="487">
        <v>44621</v>
      </c>
      <c r="D21" s="482" t="s">
        <v>115</v>
      </c>
      <c r="E21" s="482" t="s">
        <v>358</v>
      </c>
      <c r="F21" s="481">
        <v>118</v>
      </c>
      <c r="G21" s="480" t="s">
        <v>358</v>
      </c>
      <c r="H21" s="489" t="s">
        <v>135</v>
      </c>
      <c r="I21" s="489" t="s">
        <v>3454</v>
      </c>
      <c r="J21" s="456" t="s">
        <v>3455</v>
      </c>
      <c r="K21" s="455" t="s">
        <v>704</v>
      </c>
      <c r="L21" s="455" t="s">
        <v>428</v>
      </c>
      <c r="M21" s="456">
        <v>271</v>
      </c>
      <c r="N21" s="457">
        <v>44649</v>
      </c>
      <c r="O21" s="486">
        <f t="shared" si="3"/>
        <v>4</v>
      </c>
      <c r="P21" s="486">
        <f t="shared" si="4"/>
        <v>3</v>
      </c>
      <c r="Q21" s="92" t="str">
        <f t="shared" si="5"/>
        <v>Gastos_Gerais</v>
      </c>
    </row>
    <row r="22" spans="1:17" ht="23.1" hidden="1" customHeight="1" x14ac:dyDescent="0.2">
      <c r="A22" s="477">
        <f>IF(B22="","",COUNT('Diário 3º PA'!$A$4:$A$4242)+ROW()-3)</f>
        <v>1965</v>
      </c>
      <c r="B22" s="457">
        <v>44652</v>
      </c>
      <c r="C22" s="487">
        <v>44621</v>
      </c>
      <c r="D22" s="482" t="s">
        <v>115</v>
      </c>
      <c r="E22" s="482" t="s">
        <v>342</v>
      </c>
      <c r="F22" s="481">
        <v>22.6</v>
      </c>
      <c r="G22" s="480" t="s">
        <v>3456</v>
      </c>
      <c r="H22" s="489" t="s">
        <v>140</v>
      </c>
      <c r="I22" s="489" t="s">
        <v>837</v>
      </c>
      <c r="J22" s="456" t="s">
        <v>838</v>
      </c>
      <c r="K22" s="455" t="s">
        <v>732</v>
      </c>
      <c r="L22" s="455" t="s">
        <v>1531</v>
      </c>
      <c r="M22" s="456">
        <v>563076585</v>
      </c>
      <c r="N22" s="457">
        <v>44652</v>
      </c>
      <c r="O22" s="486">
        <f t="shared" si="3"/>
        <v>4</v>
      </c>
      <c r="P22" s="486">
        <f t="shared" si="4"/>
        <v>3</v>
      </c>
      <c r="Q22" s="92" t="str">
        <f t="shared" si="5"/>
        <v>Gastos_Gerais</v>
      </c>
    </row>
    <row r="23" spans="1:17" ht="23.1" hidden="1" customHeight="1" x14ac:dyDescent="0.2">
      <c r="A23" s="477">
        <f>IF(B23="","",COUNT('Diário 3º PA'!$A$4:$A$4242)+ROW()-3)</f>
        <v>1966</v>
      </c>
      <c r="B23" s="457">
        <v>44652</v>
      </c>
      <c r="C23" s="487">
        <v>44621</v>
      </c>
      <c r="D23" s="482" t="s">
        <v>115</v>
      </c>
      <c r="E23" s="482" t="s">
        <v>340</v>
      </c>
      <c r="F23" s="488">
        <v>60</v>
      </c>
      <c r="G23" s="482" t="s">
        <v>3457</v>
      </c>
      <c r="H23" s="489" t="s">
        <v>129</v>
      </c>
      <c r="I23" s="489" t="s">
        <v>2914</v>
      </c>
      <c r="J23" s="456" t="s">
        <v>2915</v>
      </c>
      <c r="K23" s="455" t="s">
        <v>732</v>
      </c>
      <c r="L23" s="455" t="s">
        <v>1531</v>
      </c>
      <c r="M23" s="456">
        <v>563076585</v>
      </c>
      <c r="N23" s="457">
        <v>44652</v>
      </c>
      <c r="O23" s="486">
        <f t="shared" si="3"/>
        <v>4</v>
      </c>
      <c r="P23" s="486">
        <f t="shared" si="4"/>
        <v>3</v>
      </c>
      <c r="Q23" s="92" t="str">
        <f t="shared" si="5"/>
        <v>Gastos_Gerais</v>
      </c>
    </row>
    <row r="24" spans="1:17" ht="23.1" hidden="1" customHeight="1" x14ac:dyDescent="0.2">
      <c r="A24" s="477">
        <f>IF(B24="","",COUNT('Diário 3º PA'!$A$4:$A$4242)+ROW()-3)</f>
        <v>1967</v>
      </c>
      <c r="B24" s="457">
        <v>44652</v>
      </c>
      <c r="C24" s="487">
        <v>44652</v>
      </c>
      <c r="D24" s="482" t="s">
        <v>115</v>
      </c>
      <c r="E24" s="482" t="s">
        <v>378</v>
      </c>
      <c r="F24" s="488">
        <v>12</v>
      </c>
      <c r="G24" s="482" t="s">
        <v>3458</v>
      </c>
      <c r="H24" s="489" t="s">
        <v>138</v>
      </c>
      <c r="I24" s="489" t="s">
        <v>3459</v>
      </c>
      <c r="J24" s="456" t="s">
        <v>3460</v>
      </c>
      <c r="K24" s="456" t="s">
        <v>1464</v>
      </c>
      <c r="L24" s="456" t="s">
        <v>428</v>
      </c>
      <c r="M24" s="456">
        <v>202215</v>
      </c>
      <c r="N24" s="457">
        <v>44652</v>
      </c>
      <c r="O24" s="486">
        <f t="shared" si="3"/>
        <v>4</v>
      </c>
      <c r="P24" s="486">
        <f t="shared" si="4"/>
        <v>4</v>
      </c>
      <c r="Q24" s="92" t="str">
        <f t="shared" si="5"/>
        <v>Gastos_Gerais</v>
      </c>
    </row>
    <row r="25" spans="1:17" ht="23.1" hidden="1" customHeight="1" x14ac:dyDescent="0.2">
      <c r="A25" s="477">
        <f>IF(B25="","",COUNT('Diário 3º PA'!$A$4:$A$4242)+ROW()-3)</f>
        <v>1968</v>
      </c>
      <c r="B25" s="457">
        <v>44655</v>
      </c>
      <c r="C25" s="487">
        <v>44621</v>
      </c>
      <c r="D25" s="482" t="s">
        <v>115</v>
      </c>
      <c r="E25" s="482" t="s">
        <v>378</v>
      </c>
      <c r="F25" s="488">
        <v>289.5</v>
      </c>
      <c r="G25" s="482" t="s">
        <v>3461</v>
      </c>
      <c r="H25" s="489" t="s">
        <v>140</v>
      </c>
      <c r="I25" s="489" t="s">
        <v>3462</v>
      </c>
      <c r="J25" s="456" t="s">
        <v>3463</v>
      </c>
      <c r="K25" s="456" t="s">
        <v>704</v>
      </c>
      <c r="L25" s="456" t="s">
        <v>428</v>
      </c>
      <c r="M25" s="456">
        <v>59148</v>
      </c>
      <c r="N25" s="457">
        <v>44650</v>
      </c>
      <c r="O25" s="486">
        <f t="shared" si="3"/>
        <v>4</v>
      </c>
      <c r="P25" s="486">
        <f t="shared" si="4"/>
        <v>3</v>
      </c>
      <c r="Q25" s="92" t="str">
        <f t="shared" si="5"/>
        <v>Gastos_Gerais</v>
      </c>
    </row>
    <row r="26" spans="1:17" ht="23.1" hidden="1" customHeight="1" x14ac:dyDescent="0.2">
      <c r="A26" s="477">
        <f>IF(B26="","",COUNT('Diário 3º PA'!$A$4:$A$4242)+ROW()-3)</f>
        <v>1969</v>
      </c>
      <c r="B26" s="457">
        <v>44655</v>
      </c>
      <c r="C26" s="487">
        <v>44652</v>
      </c>
      <c r="D26" s="482" t="s">
        <v>115</v>
      </c>
      <c r="E26" s="482" t="s">
        <v>378</v>
      </c>
      <c r="F26" s="488">
        <v>30</v>
      </c>
      <c r="G26" s="482" t="s">
        <v>3464</v>
      </c>
      <c r="H26" s="489" t="s">
        <v>129</v>
      </c>
      <c r="I26" s="489" t="s">
        <v>3465</v>
      </c>
      <c r="J26" s="456" t="s">
        <v>2930</v>
      </c>
      <c r="K26" s="456" t="s">
        <v>704</v>
      </c>
      <c r="L26" s="456" t="s">
        <v>428</v>
      </c>
      <c r="M26" s="456">
        <v>12757</v>
      </c>
      <c r="N26" s="457">
        <v>44652</v>
      </c>
      <c r="O26" s="486">
        <f t="shared" si="3"/>
        <v>4</v>
      </c>
      <c r="P26" s="486">
        <f t="shared" si="4"/>
        <v>4</v>
      </c>
      <c r="Q26" s="92" t="str">
        <f t="shared" si="5"/>
        <v>Gastos_Gerais</v>
      </c>
    </row>
    <row r="27" spans="1:17" ht="23.1" hidden="1" customHeight="1" x14ac:dyDescent="0.2">
      <c r="A27" s="477">
        <f>IF(B27="","",COUNT('Diário 3º PA'!$A$4:$A$4242)+ROW()-3)</f>
        <v>1970</v>
      </c>
      <c r="B27" s="457">
        <v>44655</v>
      </c>
      <c r="C27" s="487">
        <v>44621</v>
      </c>
      <c r="D27" s="482" t="s">
        <v>115</v>
      </c>
      <c r="E27" s="482" t="s">
        <v>364</v>
      </c>
      <c r="F27" s="488">
        <v>997.4</v>
      </c>
      <c r="G27" s="482" t="s">
        <v>1079</v>
      </c>
      <c r="H27" s="489" t="s">
        <v>140</v>
      </c>
      <c r="I27" s="489" t="s">
        <v>3466</v>
      </c>
      <c r="J27" s="456" t="s">
        <v>1081</v>
      </c>
      <c r="K27" s="456" t="s">
        <v>704</v>
      </c>
      <c r="L27" s="456" t="s">
        <v>428</v>
      </c>
      <c r="M27" s="456">
        <v>13</v>
      </c>
      <c r="N27" s="457">
        <v>44651</v>
      </c>
      <c r="O27" s="486">
        <f t="shared" si="3"/>
        <v>4</v>
      </c>
      <c r="P27" s="486">
        <f t="shared" si="4"/>
        <v>3</v>
      </c>
      <c r="Q27" s="92" t="str">
        <f t="shared" si="5"/>
        <v>Gastos_Gerais</v>
      </c>
    </row>
    <row r="28" spans="1:17" ht="23.1" hidden="1" customHeight="1" x14ac:dyDescent="0.2">
      <c r="A28" s="477">
        <f>IF(B28="","",COUNT('Diário 3º PA'!$A$4:$A$4242)+ROW()-3)</f>
        <v>1971</v>
      </c>
      <c r="B28" s="457">
        <v>44655</v>
      </c>
      <c r="C28" s="487">
        <v>44652</v>
      </c>
      <c r="D28" s="482" t="s">
        <v>115</v>
      </c>
      <c r="E28" s="482" t="s">
        <v>368</v>
      </c>
      <c r="F28" s="488">
        <v>1140</v>
      </c>
      <c r="G28" s="482" t="s">
        <v>3467</v>
      </c>
      <c r="H28" s="489" t="s">
        <v>658</v>
      </c>
      <c r="I28" s="489" t="s">
        <v>3468</v>
      </c>
      <c r="J28" s="456" t="s">
        <v>3469</v>
      </c>
      <c r="K28" s="456" t="s">
        <v>704</v>
      </c>
      <c r="L28" s="456" t="s">
        <v>428</v>
      </c>
      <c r="M28" s="456">
        <v>7726</v>
      </c>
      <c r="N28" s="457">
        <v>44652</v>
      </c>
      <c r="O28" s="486">
        <f t="shared" si="3"/>
        <v>4</v>
      </c>
      <c r="P28" s="486">
        <f t="shared" si="4"/>
        <v>4</v>
      </c>
      <c r="Q28" s="92" t="str">
        <f t="shared" si="5"/>
        <v>Gastos_Gerais</v>
      </c>
    </row>
    <row r="29" spans="1:17" ht="23.1" hidden="1" customHeight="1" x14ac:dyDescent="0.2">
      <c r="A29" s="477">
        <f>IF(B29="","",COUNT('Diário 3º PA'!$A$4:$A$4242)+ROW()-3)</f>
        <v>1972</v>
      </c>
      <c r="B29" s="457">
        <v>44655</v>
      </c>
      <c r="C29" s="487">
        <v>44621</v>
      </c>
      <c r="D29" s="482" t="s">
        <v>115</v>
      </c>
      <c r="E29" s="482" t="s">
        <v>230</v>
      </c>
      <c r="F29" s="488">
        <v>2324.64</v>
      </c>
      <c r="G29" s="482" t="s">
        <v>758</v>
      </c>
      <c r="H29" s="489" t="s">
        <v>139</v>
      </c>
      <c r="I29" s="489" t="s">
        <v>2481</v>
      </c>
      <c r="J29" s="456" t="s">
        <v>760</v>
      </c>
      <c r="K29" s="456" t="s">
        <v>704</v>
      </c>
      <c r="L29" s="456" t="s">
        <v>428</v>
      </c>
      <c r="M29" s="456">
        <v>75066035</v>
      </c>
      <c r="N29" s="457">
        <v>44636</v>
      </c>
      <c r="O29" s="486">
        <f t="shared" si="3"/>
        <v>4</v>
      </c>
      <c r="P29" s="486">
        <f t="shared" si="4"/>
        <v>3</v>
      </c>
      <c r="Q29" s="92" t="str">
        <f t="shared" si="5"/>
        <v>Gastos_Gerais</v>
      </c>
    </row>
    <row r="30" spans="1:17" ht="23.1" hidden="1" customHeight="1" x14ac:dyDescent="0.2">
      <c r="A30" s="477">
        <f>IF(B30="","",COUNT('Diário 3º PA'!$A$4:$A$4242)+ROW()-3)</f>
        <v>1973</v>
      </c>
      <c r="B30" s="457">
        <v>44655</v>
      </c>
      <c r="C30" s="487">
        <v>44621</v>
      </c>
      <c r="D30" s="482" t="s">
        <v>115</v>
      </c>
      <c r="E30" s="482" t="s">
        <v>230</v>
      </c>
      <c r="F30" s="488">
        <v>56.14</v>
      </c>
      <c r="G30" s="482" t="s">
        <v>758</v>
      </c>
      <c r="H30" s="489" t="s">
        <v>139</v>
      </c>
      <c r="I30" s="489" t="s">
        <v>2481</v>
      </c>
      <c r="J30" s="456" t="s">
        <v>760</v>
      </c>
      <c r="K30" s="456" t="s">
        <v>704</v>
      </c>
      <c r="L30" s="456" t="s">
        <v>428</v>
      </c>
      <c r="M30" s="456">
        <v>375308158</v>
      </c>
      <c r="N30" s="457">
        <v>44636</v>
      </c>
      <c r="O30" s="486">
        <f t="shared" si="3"/>
        <v>4</v>
      </c>
      <c r="P30" s="486">
        <f t="shared" si="4"/>
        <v>3</v>
      </c>
      <c r="Q30" s="92" t="str">
        <f t="shared" si="5"/>
        <v>Gastos_Gerais</v>
      </c>
    </row>
    <row r="31" spans="1:17" ht="23.1" hidden="1" customHeight="1" x14ac:dyDescent="0.2">
      <c r="A31" s="477">
        <f>IF(B31="","",COUNT('Diário 3º PA'!$A$4:$A$4242)+ROW()-3)</f>
        <v>1974</v>
      </c>
      <c r="B31" s="457">
        <v>44655</v>
      </c>
      <c r="C31" s="487">
        <v>44621</v>
      </c>
      <c r="D31" s="482" t="s">
        <v>115</v>
      </c>
      <c r="E31" s="482" t="s">
        <v>232</v>
      </c>
      <c r="F31" s="488">
        <v>1690.98</v>
      </c>
      <c r="G31" s="482" t="s">
        <v>3432</v>
      </c>
      <c r="H31" s="489" t="s">
        <v>132</v>
      </c>
      <c r="I31" s="489" t="s">
        <v>3470</v>
      </c>
      <c r="J31" s="456" t="s">
        <v>763</v>
      </c>
      <c r="K31" s="456" t="s">
        <v>704</v>
      </c>
      <c r="L31" s="456" t="s">
        <v>705</v>
      </c>
      <c r="M31" s="456" t="s">
        <v>3471</v>
      </c>
      <c r="N31" s="457">
        <v>44643</v>
      </c>
      <c r="O31" s="486">
        <f t="shared" si="3"/>
        <v>4</v>
      </c>
      <c r="P31" s="486">
        <f t="shared" si="4"/>
        <v>3</v>
      </c>
      <c r="Q31" s="92" t="str">
        <f t="shared" si="5"/>
        <v>Gastos_Gerais</v>
      </c>
    </row>
    <row r="32" spans="1:17" ht="23.1" hidden="1" customHeight="1" x14ac:dyDescent="0.2">
      <c r="A32" s="477">
        <f>IF(B32="","",COUNT('Diário 3º PA'!$A$4:$A$4242)+ROW()-3)</f>
        <v>1975</v>
      </c>
      <c r="B32" s="457">
        <v>44655</v>
      </c>
      <c r="C32" s="487">
        <v>44621</v>
      </c>
      <c r="D32" s="482" t="s">
        <v>115</v>
      </c>
      <c r="E32" s="482" t="s">
        <v>232</v>
      </c>
      <c r="F32" s="488">
        <v>3349.39</v>
      </c>
      <c r="G32" s="482" t="s">
        <v>3432</v>
      </c>
      <c r="H32" s="489" t="s">
        <v>134</v>
      </c>
      <c r="I32" s="489" t="s">
        <v>1089</v>
      </c>
      <c r="J32" s="456" t="s">
        <v>703</v>
      </c>
      <c r="K32" s="456" t="s">
        <v>704</v>
      </c>
      <c r="L32" s="456" t="s">
        <v>705</v>
      </c>
      <c r="M32" s="456" t="s">
        <v>3472</v>
      </c>
      <c r="N32" s="457">
        <v>44655</v>
      </c>
      <c r="O32" s="486">
        <f t="shared" si="3"/>
        <v>4</v>
      </c>
      <c r="P32" s="486">
        <f t="shared" si="4"/>
        <v>3</v>
      </c>
      <c r="Q32" s="92" t="str">
        <f t="shared" si="5"/>
        <v>Gastos_Gerais</v>
      </c>
    </row>
    <row r="33" spans="1:17" ht="23.1" hidden="1" customHeight="1" x14ac:dyDescent="0.2">
      <c r="A33" s="477">
        <f>IF(B33="","",COUNT('Diário 3º PA'!$A$4:$A$4242)+ROW()-3)</f>
        <v>1976</v>
      </c>
      <c r="B33" s="457">
        <v>44655</v>
      </c>
      <c r="C33" s="487">
        <v>44621</v>
      </c>
      <c r="D33" s="482" t="s">
        <v>104</v>
      </c>
      <c r="E33" s="482" t="s">
        <v>195</v>
      </c>
      <c r="F33" s="488">
        <v>639.45000000000005</v>
      </c>
      <c r="G33" s="482" t="s">
        <v>639</v>
      </c>
      <c r="H33" s="489" t="s">
        <v>127</v>
      </c>
      <c r="I33" s="489" t="s">
        <v>638</v>
      </c>
      <c r="J33" s="456" t="s">
        <v>944</v>
      </c>
      <c r="K33" s="456" t="s">
        <v>704</v>
      </c>
      <c r="L33" s="456" t="s">
        <v>428</v>
      </c>
      <c r="M33" s="456">
        <v>2022444</v>
      </c>
      <c r="N33" s="457">
        <v>44629</v>
      </c>
      <c r="O33" s="486">
        <f t="shared" si="3"/>
        <v>4</v>
      </c>
      <c r="P33" s="486">
        <f t="shared" si="4"/>
        <v>3</v>
      </c>
      <c r="Q33" s="92" t="str">
        <f t="shared" si="5"/>
        <v>Gastos_com_Pessoal</v>
      </c>
    </row>
    <row r="34" spans="1:17" ht="23.1" hidden="1" customHeight="1" x14ac:dyDescent="0.2">
      <c r="A34" s="477">
        <f>IF(B34="","",COUNT('Diário 3º PA'!$A$4:$A$4242)+ROW()-3)</f>
        <v>1977</v>
      </c>
      <c r="B34" s="457">
        <v>44655</v>
      </c>
      <c r="C34" s="487">
        <v>44621</v>
      </c>
      <c r="D34" s="482" t="s">
        <v>115</v>
      </c>
      <c r="E34" s="482" t="s">
        <v>328</v>
      </c>
      <c r="F34" s="488">
        <v>1000</v>
      </c>
      <c r="G34" s="482" t="s">
        <v>2511</v>
      </c>
      <c r="H34" s="489" t="s">
        <v>138</v>
      </c>
      <c r="I34" s="489" t="s">
        <v>727</v>
      </c>
      <c r="J34" s="456" t="s">
        <v>728</v>
      </c>
      <c r="K34" s="456" t="s">
        <v>704</v>
      </c>
      <c r="L34" s="456" t="s">
        <v>428</v>
      </c>
      <c r="M34" s="456">
        <v>424200099</v>
      </c>
      <c r="N34" s="457">
        <v>44652</v>
      </c>
      <c r="O34" s="486">
        <f t="shared" si="3"/>
        <v>4</v>
      </c>
      <c r="P34" s="486">
        <f t="shared" si="4"/>
        <v>3</v>
      </c>
      <c r="Q34" s="92" t="str">
        <f t="shared" si="5"/>
        <v>Gastos_Gerais</v>
      </c>
    </row>
    <row r="35" spans="1:17" ht="23.1" hidden="1" customHeight="1" x14ac:dyDescent="0.2">
      <c r="A35" s="477">
        <f>IF(B35="","",COUNT('Diário 3º PA'!$A$4:$A$4242)+ROW()-3)</f>
        <v>1978</v>
      </c>
      <c r="B35" s="457">
        <v>44655</v>
      </c>
      <c r="C35" s="487">
        <v>44621</v>
      </c>
      <c r="D35" s="482" t="s">
        <v>115</v>
      </c>
      <c r="E35" s="482" t="s">
        <v>328</v>
      </c>
      <c r="F35" s="488">
        <v>1000</v>
      </c>
      <c r="G35" s="482" t="s">
        <v>3473</v>
      </c>
      <c r="H35" s="483" t="s">
        <v>130</v>
      </c>
      <c r="I35" s="489" t="s">
        <v>727</v>
      </c>
      <c r="J35" s="455" t="s">
        <v>728</v>
      </c>
      <c r="K35" s="455" t="s">
        <v>704</v>
      </c>
      <c r="L35" s="456" t="s">
        <v>428</v>
      </c>
      <c r="M35" s="455">
        <v>424200099</v>
      </c>
      <c r="N35" s="510">
        <v>44652</v>
      </c>
      <c r="O35" s="486">
        <f t="shared" si="3"/>
        <v>4</v>
      </c>
      <c r="P35" s="486">
        <f t="shared" si="4"/>
        <v>3</v>
      </c>
      <c r="Q35" s="92" t="str">
        <f t="shared" si="5"/>
        <v>Gastos_Gerais</v>
      </c>
    </row>
    <row r="36" spans="1:17" ht="23.1" hidden="1" customHeight="1" x14ac:dyDescent="0.2">
      <c r="A36" s="477">
        <f>IF(B36="","",COUNT('Diário 3º PA'!$A$4:$A$4242)+ROW()-3)</f>
        <v>1979</v>
      </c>
      <c r="B36" s="457">
        <v>44655</v>
      </c>
      <c r="C36" s="487">
        <v>44621</v>
      </c>
      <c r="D36" s="482" t="s">
        <v>115</v>
      </c>
      <c r="E36" s="482" t="s">
        <v>328</v>
      </c>
      <c r="F36" s="488">
        <v>1000</v>
      </c>
      <c r="G36" s="482" t="s">
        <v>3474</v>
      </c>
      <c r="H36" s="489" t="s">
        <v>140</v>
      </c>
      <c r="I36" s="489" t="s">
        <v>727</v>
      </c>
      <c r="J36" s="455" t="s">
        <v>728</v>
      </c>
      <c r="K36" s="455" t="s">
        <v>704</v>
      </c>
      <c r="L36" s="455" t="s">
        <v>428</v>
      </c>
      <c r="M36" s="455">
        <v>424200099</v>
      </c>
      <c r="N36" s="510">
        <v>44652</v>
      </c>
      <c r="O36" s="486">
        <f t="shared" si="3"/>
        <v>4</v>
      </c>
      <c r="P36" s="486">
        <f t="shared" si="4"/>
        <v>3</v>
      </c>
      <c r="Q36" s="92" t="str">
        <f t="shared" si="5"/>
        <v>Gastos_Gerais</v>
      </c>
    </row>
    <row r="37" spans="1:17" ht="23.1" hidden="1" customHeight="1" x14ac:dyDescent="0.2">
      <c r="A37" s="477">
        <f>IF(B37="","",COUNT('Diário 3º PA'!$A$4:$A$4242)+ROW()-3)</f>
        <v>1980</v>
      </c>
      <c r="B37" s="457">
        <v>44655</v>
      </c>
      <c r="C37" s="487">
        <v>44621</v>
      </c>
      <c r="D37" s="482" t="s">
        <v>104</v>
      </c>
      <c r="E37" s="482" t="s">
        <v>106</v>
      </c>
      <c r="F37" s="488">
        <v>288793</v>
      </c>
      <c r="G37" s="482" t="s">
        <v>3475</v>
      </c>
      <c r="H37" s="489" t="s">
        <v>658</v>
      </c>
      <c r="I37" s="489" t="s">
        <v>666</v>
      </c>
      <c r="J37" s="455" t="s">
        <v>666</v>
      </c>
      <c r="K37" s="455" t="s">
        <v>732</v>
      </c>
      <c r="L37" s="455" t="s">
        <v>1531</v>
      </c>
      <c r="M37" s="455">
        <v>163208747</v>
      </c>
      <c r="N37" s="510">
        <v>44655</v>
      </c>
      <c r="O37" s="486">
        <f t="shared" si="3"/>
        <v>4</v>
      </c>
      <c r="P37" s="486">
        <f t="shared" si="4"/>
        <v>3</v>
      </c>
      <c r="Q37" s="92" t="str">
        <f t="shared" si="5"/>
        <v>Gastos_com_Pessoal</v>
      </c>
    </row>
    <row r="38" spans="1:17" ht="23.1" hidden="1" customHeight="1" x14ac:dyDescent="0.2">
      <c r="A38" s="477">
        <f>IF(B38="","",COUNT('Diário 3º PA'!$A$4:$A$4242)+ROW()-3)</f>
        <v>1981</v>
      </c>
      <c r="B38" s="457">
        <v>44655</v>
      </c>
      <c r="C38" s="487">
        <v>44621</v>
      </c>
      <c r="D38" s="482" t="s">
        <v>104</v>
      </c>
      <c r="E38" s="482" t="s">
        <v>106</v>
      </c>
      <c r="F38" s="488">
        <v>94937</v>
      </c>
      <c r="G38" s="482" t="s">
        <v>3476</v>
      </c>
      <c r="H38" s="489" t="s">
        <v>139</v>
      </c>
      <c r="I38" s="489" t="s">
        <v>666</v>
      </c>
      <c r="J38" s="455" t="s">
        <v>666</v>
      </c>
      <c r="K38" s="455" t="s">
        <v>732</v>
      </c>
      <c r="L38" s="455" t="s">
        <v>1531</v>
      </c>
      <c r="M38" s="455">
        <v>163208747</v>
      </c>
      <c r="N38" s="510">
        <v>44655</v>
      </c>
      <c r="O38" s="486">
        <f t="shared" si="3"/>
        <v>4</v>
      </c>
      <c r="P38" s="486">
        <f t="shared" si="4"/>
        <v>3</v>
      </c>
      <c r="Q38" s="92" t="str">
        <f t="shared" si="5"/>
        <v>Gastos_com_Pessoal</v>
      </c>
    </row>
    <row r="39" spans="1:17" ht="23.1" hidden="1" customHeight="1" x14ac:dyDescent="0.2">
      <c r="A39" s="477">
        <f>IF(B39="","",COUNT('Diário 3º PA'!$A$4:$A$4242)+ROW()-3)</f>
        <v>1982</v>
      </c>
      <c r="B39" s="457">
        <v>44655</v>
      </c>
      <c r="C39" s="487">
        <v>44621</v>
      </c>
      <c r="D39" s="482" t="s">
        <v>104</v>
      </c>
      <c r="E39" s="482" t="s">
        <v>106</v>
      </c>
      <c r="F39" s="488">
        <v>190755</v>
      </c>
      <c r="G39" s="482" t="s">
        <v>3477</v>
      </c>
      <c r="H39" s="489" t="s">
        <v>140</v>
      </c>
      <c r="I39" s="489" t="s">
        <v>666</v>
      </c>
      <c r="J39" s="459" t="s">
        <v>666</v>
      </c>
      <c r="K39" s="455" t="s">
        <v>732</v>
      </c>
      <c r="L39" s="456" t="s">
        <v>1531</v>
      </c>
      <c r="M39" s="456">
        <v>163208747</v>
      </c>
      <c r="N39" s="457">
        <v>44655</v>
      </c>
      <c r="O39" s="486">
        <f t="shared" si="3"/>
        <v>4</v>
      </c>
      <c r="P39" s="486">
        <f t="shared" si="4"/>
        <v>3</v>
      </c>
      <c r="Q39" s="92" t="str">
        <f t="shared" si="5"/>
        <v>Gastos_com_Pessoal</v>
      </c>
    </row>
    <row r="40" spans="1:17" ht="23.1" hidden="1" customHeight="1" x14ac:dyDescent="0.2">
      <c r="A40" s="477">
        <f>IF(B40="","",COUNT('Diário 3º PA'!$A$4:$A$4242)+ROW()-3)</f>
        <v>1983</v>
      </c>
      <c r="B40" s="457">
        <v>44655</v>
      </c>
      <c r="C40" s="487">
        <v>44621</v>
      </c>
      <c r="D40" s="482" t="s">
        <v>104</v>
      </c>
      <c r="E40" s="482" t="s">
        <v>106</v>
      </c>
      <c r="F40" s="488">
        <v>125362</v>
      </c>
      <c r="G40" s="482" t="s">
        <v>3478</v>
      </c>
      <c r="H40" s="489" t="s">
        <v>138</v>
      </c>
      <c r="I40" s="489" t="s">
        <v>666</v>
      </c>
      <c r="J40" s="459" t="s">
        <v>666</v>
      </c>
      <c r="K40" s="455" t="s">
        <v>732</v>
      </c>
      <c r="L40" s="456" t="s">
        <v>1531</v>
      </c>
      <c r="M40" s="456">
        <v>163208747</v>
      </c>
      <c r="N40" s="457">
        <v>44655</v>
      </c>
      <c r="O40" s="486">
        <f t="shared" si="3"/>
        <v>4</v>
      </c>
      <c r="P40" s="486">
        <f t="shared" si="4"/>
        <v>3</v>
      </c>
      <c r="Q40" s="92" t="str">
        <f t="shared" si="5"/>
        <v>Gastos_com_Pessoal</v>
      </c>
    </row>
    <row r="41" spans="1:17" ht="23.1" hidden="1" customHeight="1" x14ac:dyDescent="0.2">
      <c r="A41" s="477">
        <f>IF(B41="","",COUNT('Diário 3º PA'!$A$4:$A$4242)+ROW()-3)</f>
        <v>1984</v>
      </c>
      <c r="B41" s="457">
        <v>44655</v>
      </c>
      <c r="C41" s="487">
        <v>44621</v>
      </c>
      <c r="D41" s="482" t="s">
        <v>104</v>
      </c>
      <c r="E41" s="482" t="s">
        <v>106</v>
      </c>
      <c r="F41" s="488">
        <v>109003</v>
      </c>
      <c r="G41" s="482" t="s">
        <v>3479</v>
      </c>
      <c r="H41" s="489" t="s">
        <v>137</v>
      </c>
      <c r="I41" s="489" t="s">
        <v>666</v>
      </c>
      <c r="J41" s="459" t="s">
        <v>666</v>
      </c>
      <c r="K41" s="455" t="s">
        <v>732</v>
      </c>
      <c r="L41" s="456" t="s">
        <v>1531</v>
      </c>
      <c r="M41" s="456">
        <v>163208747</v>
      </c>
      <c r="N41" s="457">
        <v>44655</v>
      </c>
      <c r="O41" s="486">
        <f t="shared" si="3"/>
        <v>4</v>
      </c>
      <c r="P41" s="486">
        <f t="shared" si="4"/>
        <v>3</v>
      </c>
      <c r="Q41" s="92" t="str">
        <f t="shared" si="5"/>
        <v>Gastos_com_Pessoal</v>
      </c>
    </row>
    <row r="42" spans="1:17" ht="23.1" hidden="1" customHeight="1" x14ac:dyDescent="0.2">
      <c r="A42" s="477">
        <f>IF(B42="","",COUNT('Diário 3º PA'!$A$4:$A$4242)+ROW()-3)</f>
        <v>1985</v>
      </c>
      <c r="B42" s="457">
        <v>44655</v>
      </c>
      <c r="C42" s="487">
        <v>44652</v>
      </c>
      <c r="D42" s="482" t="s">
        <v>104</v>
      </c>
      <c r="E42" s="482" t="s">
        <v>189</v>
      </c>
      <c r="F42" s="488">
        <v>1723.15</v>
      </c>
      <c r="G42" s="482" t="s">
        <v>3480</v>
      </c>
      <c r="H42" s="489" t="s">
        <v>135</v>
      </c>
      <c r="I42" s="489" t="s">
        <v>3481</v>
      </c>
      <c r="J42" s="459" t="s">
        <v>3482</v>
      </c>
      <c r="K42" s="455" t="s">
        <v>732</v>
      </c>
      <c r="L42" s="456" t="s">
        <v>1531</v>
      </c>
      <c r="M42" s="456">
        <v>563308104</v>
      </c>
      <c r="N42" s="457">
        <v>44655</v>
      </c>
      <c r="O42" s="486">
        <f t="shared" si="3"/>
        <v>4</v>
      </c>
      <c r="P42" s="486">
        <f t="shared" si="4"/>
        <v>4</v>
      </c>
      <c r="Q42" s="92" t="str">
        <f t="shared" si="5"/>
        <v>Gastos_com_Pessoal</v>
      </c>
    </row>
    <row r="43" spans="1:17" ht="23.1" hidden="1" customHeight="1" x14ac:dyDescent="0.2">
      <c r="A43" s="477">
        <f>IF(B43="","",COUNT('Diário 3º PA'!$A$4:$A$4242)+ROW()-3)</f>
        <v>1986</v>
      </c>
      <c r="B43" s="457">
        <v>44655</v>
      </c>
      <c r="C43" s="487">
        <v>44652</v>
      </c>
      <c r="D43" s="482" t="s">
        <v>104</v>
      </c>
      <c r="E43" s="482" t="s">
        <v>191</v>
      </c>
      <c r="F43" s="488">
        <v>585.32000000000005</v>
      </c>
      <c r="G43" s="482" t="s">
        <v>3483</v>
      </c>
      <c r="H43" s="489" t="s">
        <v>135</v>
      </c>
      <c r="I43" s="489" t="s">
        <v>3481</v>
      </c>
      <c r="J43" s="459" t="s">
        <v>3482</v>
      </c>
      <c r="K43" s="455" t="s">
        <v>732</v>
      </c>
      <c r="L43" s="456" t="s">
        <v>1531</v>
      </c>
      <c r="M43" s="456">
        <v>563308104</v>
      </c>
      <c r="N43" s="457">
        <v>44655</v>
      </c>
      <c r="O43" s="486">
        <f t="shared" si="3"/>
        <v>4</v>
      </c>
      <c r="P43" s="486">
        <f t="shared" si="4"/>
        <v>4</v>
      </c>
      <c r="Q43" s="92" t="str">
        <f t="shared" si="5"/>
        <v>Gastos_com_Pessoal</v>
      </c>
    </row>
    <row r="44" spans="1:17" ht="23.1" hidden="1" customHeight="1" x14ac:dyDescent="0.2">
      <c r="A44" s="477">
        <f>IF(B44="","",COUNT('Diário 3º PA'!$A$4:$A$4242)+ROW()-3)</f>
        <v>1987</v>
      </c>
      <c r="B44" s="457">
        <v>44655</v>
      </c>
      <c r="C44" s="487">
        <v>44652</v>
      </c>
      <c r="D44" s="482" t="s">
        <v>104</v>
      </c>
      <c r="E44" s="482" t="s">
        <v>189</v>
      </c>
      <c r="F44" s="488">
        <v>2330.4</v>
      </c>
      <c r="G44" s="482" t="s">
        <v>3484</v>
      </c>
      <c r="H44" s="489" t="s">
        <v>137</v>
      </c>
      <c r="I44" s="489" t="s">
        <v>3485</v>
      </c>
      <c r="J44" s="459" t="s">
        <v>3486</v>
      </c>
      <c r="K44" s="455" t="s">
        <v>732</v>
      </c>
      <c r="L44" s="456" t="s">
        <v>1531</v>
      </c>
      <c r="M44" s="456">
        <v>563308104</v>
      </c>
      <c r="N44" s="457">
        <v>44655</v>
      </c>
      <c r="O44" s="486">
        <f t="shared" si="3"/>
        <v>4</v>
      </c>
      <c r="P44" s="486">
        <f t="shared" si="4"/>
        <v>4</v>
      </c>
      <c r="Q44" s="92" t="str">
        <f t="shared" si="5"/>
        <v>Gastos_com_Pessoal</v>
      </c>
    </row>
    <row r="45" spans="1:17" ht="23.1" hidden="1" customHeight="1" x14ac:dyDescent="0.2">
      <c r="A45" s="477">
        <f>IF(B45="","",COUNT('Diário 3º PA'!$A$4:$A$4242)+ROW()-3)</f>
        <v>1988</v>
      </c>
      <c r="B45" s="457">
        <v>44655</v>
      </c>
      <c r="C45" s="487">
        <v>44652</v>
      </c>
      <c r="D45" s="482" t="s">
        <v>104</v>
      </c>
      <c r="E45" s="482" t="s">
        <v>191</v>
      </c>
      <c r="F45" s="488">
        <v>823.15</v>
      </c>
      <c r="G45" s="482" t="s">
        <v>3487</v>
      </c>
      <c r="H45" s="489" t="s">
        <v>137</v>
      </c>
      <c r="I45" s="489" t="s">
        <v>3485</v>
      </c>
      <c r="J45" s="459" t="s">
        <v>3486</v>
      </c>
      <c r="K45" s="455" t="s">
        <v>732</v>
      </c>
      <c r="L45" s="456" t="s">
        <v>1531</v>
      </c>
      <c r="M45" s="456">
        <v>563308104</v>
      </c>
      <c r="N45" s="457">
        <v>44655</v>
      </c>
      <c r="O45" s="486">
        <f t="shared" si="3"/>
        <v>4</v>
      </c>
      <c r="P45" s="486">
        <f t="shared" si="4"/>
        <v>4</v>
      </c>
      <c r="Q45" s="92" t="str">
        <f t="shared" si="5"/>
        <v>Gastos_com_Pessoal</v>
      </c>
    </row>
    <row r="46" spans="1:17" ht="23.1" hidden="1" customHeight="1" x14ac:dyDescent="0.2">
      <c r="A46" s="477">
        <f>IF(B46="","",COUNT('Diário 3º PA'!$A$4:$A$4242)+ROW()-3)</f>
        <v>1989</v>
      </c>
      <c r="B46" s="457">
        <v>44655</v>
      </c>
      <c r="C46" s="487">
        <v>44652</v>
      </c>
      <c r="D46" s="482" t="s">
        <v>104</v>
      </c>
      <c r="E46" s="482" t="s">
        <v>189</v>
      </c>
      <c r="F46" s="488">
        <v>1195.73</v>
      </c>
      <c r="G46" s="482" t="s">
        <v>3488</v>
      </c>
      <c r="H46" s="489" t="s">
        <v>136</v>
      </c>
      <c r="I46" s="489" t="s">
        <v>3489</v>
      </c>
      <c r="J46" s="459" t="s">
        <v>3490</v>
      </c>
      <c r="K46" s="455" t="s">
        <v>732</v>
      </c>
      <c r="L46" s="456" t="s">
        <v>1531</v>
      </c>
      <c r="M46" s="456">
        <v>563308104</v>
      </c>
      <c r="N46" s="457">
        <v>44655</v>
      </c>
      <c r="O46" s="486">
        <f t="shared" si="3"/>
        <v>4</v>
      </c>
      <c r="P46" s="486">
        <f t="shared" si="4"/>
        <v>4</v>
      </c>
      <c r="Q46" s="92" t="str">
        <f t="shared" si="5"/>
        <v>Gastos_com_Pessoal</v>
      </c>
    </row>
    <row r="47" spans="1:17" ht="23.1" hidden="1" customHeight="1" x14ac:dyDescent="0.2">
      <c r="A47" s="477">
        <f>IF(B47="","",COUNT('Diário 3º PA'!$A$4:$A$4242)+ROW()-3)</f>
        <v>1990</v>
      </c>
      <c r="B47" s="457">
        <v>44655</v>
      </c>
      <c r="C47" s="487">
        <v>44652</v>
      </c>
      <c r="D47" s="482" t="s">
        <v>104</v>
      </c>
      <c r="E47" s="482" t="s">
        <v>191</v>
      </c>
      <c r="F47" s="488">
        <v>398.58</v>
      </c>
      <c r="G47" s="482" t="s">
        <v>3491</v>
      </c>
      <c r="H47" s="489" t="s">
        <v>136</v>
      </c>
      <c r="I47" s="489" t="s">
        <v>3489</v>
      </c>
      <c r="J47" s="459" t="s">
        <v>3490</v>
      </c>
      <c r="K47" s="455" t="s">
        <v>732</v>
      </c>
      <c r="L47" s="456" t="s">
        <v>1531</v>
      </c>
      <c r="M47" s="456">
        <v>563308104</v>
      </c>
      <c r="N47" s="457">
        <v>44655</v>
      </c>
      <c r="O47" s="486">
        <f t="shared" si="3"/>
        <v>4</v>
      </c>
      <c r="P47" s="486">
        <f t="shared" si="4"/>
        <v>4</v>
      </c>
      <c r="Q47" s="92" t="str">
        <f t="shared" si="5"/>
        <v>Gastos_com_Pessoal</v>
      </c>
    </row>
    <row r="48" spans="1:17" ht="23.1" hidden="1" customHeight="1" x14ac:dyDescent="0.2">
      <c r="A48" s="477">
        <f>IF(B48="","",COUNT('Diário 3º PA'!$A$4:$A$4242)+ROW()-3)</f>
        <v>1991</v>
      </c>
      <c r="B48" s="457">
        <v>44655</v>
      </c>
      <c r="C48" s="487">
        <v>44621</v>
      </c>
      <c r="D48" s="482" t="s">
        <v>104</v>
      </c>
      <c r="E48" s="482" t="s">
        <v>106</v>
      </c>
      <c r="F48" s="488">
        <v>164469</v>
      </c>
      <c r="G48" s="482" t="s">
        <v>3492</v>
      </c>
      <c r="H48" s="489" t="s">
        <v>136</v>
      </c>
      <c r="I48" s="489" t="s">
        <v>666</v>
      </c>
      <c r="J48" s="459" t="s">
        <v>666</v>
      </c>
      <c r="K48" s="455" t="s">
        <v>732</v>
      </c>
      <c r="L48" s="456" t="s">
        <v>1531</v>
      </c>
      <c r="M48" s="456">
        <v>763275504</v>
      </c>
      <c r="N48" s="457">
        <v>44655</v>
      </c>
      <c r="O48" s="486">
        <f t="shared" si="3"/>
        <v>4</v>
      </c>
      <c r="P48" s="486">
        <f t="shared" si="4"/>
        <v>3</v>
      </c>
      <c r="Q48" s="92" t="str">
        <f t="shared" si="5"/>
        <v>Gastos_com_Pessoal</v>
      </c>
    </row>
    <row r="49" spans="1:17" ht="23.1" hidden="1" customHeight="1" x14ac:dyDescent="0.2">
      <c r="A49" s="477">
        <f>IF(B49="","",COUNT('Diário 3º PA'!$A$4:$A$4242)+ROW()-3)</f>
        <v>1992</v>
      </c>
      <c r="B49" s="457">
        <v>44655</v>
      </c>
      <c r="C49" s="487">
        <v>44652</v>
      </c>
      <c r="D49" s="482" t="s">
        <v>115</v>
      </c>
      <c r="E49" s="482" t="s">
        <v>342</v>
      </c>
      <c r="F49" s="488">
        <v>120</v>
      </c>
      <c r="G49" s="482" t="s">
        <v>3493</v>
      </c>
      <c r="H49" s="489" t="s">
        <v>135</v>
      </c>
      <c r="I49" s="489" t="s">
        <v>3494</v>
      </c>
      <c r="J49" s="459" t="s">
        <v>3495</v>
      </c>
      <c r="K49" s="455" t="s">
        <v>732</v>
      </c>
      <c r="L49" s="456" t="s">
        <v>1531</v>
      </c>
      <c r="M49" s="456">
        <v>763313885</v>
      </c>
      <c r="N49" s="457">
        <v>44655</v>
      </c>
      <c r="O49" s="486">
        <f t="shared" si="3"/>
        <v>4</v>
      </c>
      <c r="P49" s="486">
        <f t="shared" si="4"/>
        <v>4</v>
      </c>
      <c r="Q49" s="92" t="str">
        <f t="shared" si="5"/>
        <v>Gastos_Gerais</v>
      </c>
    </row>
    <row r="50" spans="1:17" ht="23.1" hidden="1" customHeight="1" x14ac:dyDescent="0.2">
      <c r="A50" s="477">
        <f>IF(B50="","",COUNT('Diário 3º PA'!$A$4:$A$4242)+ROW()-3)</f>
        <v>1993</v>
      </c>
      <c r="B50" s="457">
        <v>44655</v>
      </c>
      <c r="C50" s="487">
        <v>44652</v>
      </c>
      <c r="D50" s="482" t="s">
        <v>115</v>
      </c>
      <c r="E50" s="482" t="s">
        <v>342</v>
      </c>
      <c r="F50" s="488">
        <v>120</v>
      </c>
      <c r="G50" s="482" t="s">
        <v>3496</v>
      </c>
      <c r="H50" s="489" t="s">
        <v>135</v>
      </c>
      <c r="I50" s="489" t="s">
        <v>1886</v>
      </c>
      <c r="J50" s="459" t="s">
        <v>1887</v>
      </c>
      <c r="K50" s="455" t="s">
        <v>732</v>
      </c>
      <c r="L50" s="456" t="s">
        <v>1531</v>
      </c>
      <c r="M50" s="456">
        <v>763313885</v>
      </c>
      <c r="N50" s="457">
        <v>44655</v>
      </c>
      <c r="O50" s="486">
        <f t="shared" si="3"/>
        <v>4</v>
      </c>
      <c r="P50" s="486">
        <f t="shared" si="4"/>
        <v>4</v>
      </c>
      <c r="Q50" s="92" t="str">
        <f t="shared" si="5"/>
        <v>Gastos_Gerais</v>
      </c>
    </row>
    <row r="51" spans="1:17" ht="23.1" hidden="1" customHeight="1" x14ac:dyDescent="0.2">
      <c r="A51" s="477">
        <f>IF(B51="","",COUNT('Diário 3º PA'!$A$4:$A$4242)+ROW()-3)</f>
        <v>1994</v>
      </c>
      <c r="B51" s="457">
        <v>44655</v>
      </c>
      <c r="C51" s="487">
        <v>44621</v>
      </c>
      <c r="D51" s="482" t="s">
        <v>104</v>
      </c>
      <c r="E51" s="482" t="s">
        <v>106</v>
      </c>
      <c r="F51" s="488">
        <v>256402</v>
      </c>
      <c r="G51" s="482" t="s">
        <v>3497</v>
      </c>
      <c r="H51" s="489" t="s">
        <v>127</v>
      </c>
      <c r="I51" s="489" t="s">
        <v>666</v>
      </c>
      <c r="J51" s="459" t="s">
        <v>666</v>
      </c>
      <c r="K51" s="455" t="s">
        <v>732</v>
      </c>
      <c r="L51" s="456" t="s">
        <v>1531</v>
      </c>
      <c r="M51" s="456">
        <v>963182096</v>
      </c>
      <c r="N51" s="457">
        <v>44655</v>
      </c>
      <c r="O51" s="486">
        <f t="shared" si="3"/>
        <v>4</v>
      </c>
      <c r="P51" s="486">
        <f t="shared" si="4"/>
        <v>3</v>
      </c>
      <c r="Q51" s="92" t="str">
        <f t="shared" si="5"/>
        <v>Gastos_com_Pessoal</v>
      </c>
    </row>
    <row r="52" spans="1:17" ht="23.1" hidden="1" customHeight="1" x14ac:dyDescent="0.2">
      <c r="A52" s="477">
        <f>IF(B52="","",COUNT('Diário 3º PA'!$A$4:$A$4242)+ROW()-3)</f>
        <v>1995</v>
      </c>
      <c r="B52" s="457">
        <v>44655</v>
      </c>
      <c r="C52" s="487">
        <v>44621</v>
      </c>
      <c r="D52" s="482" t="s">
        <v>104</v>
      </c>
      <c r="E52" s="482" t="s">
        <v>106</v>
      </c>
      <c r="F52" s="488">
        <v>274021</v>
      </c>
      <c r="G52" s="482" t="s">
        <v>3498</v>
      </c>
      <c r="H52" s="489" t="s">
        <v>127</v>
      </c>
      <c r="I52" s="489" t="s">
        <v>666</v>
      </c>
      <c r="J52" s="459" t="s">
        <v>666</v>
      </c>
      <c r="K52" s="455" t="s">
        <v>732</v>
      </c>
      <c r="L52" s="456" t="s">
        <v>1531</v>
      </c>
      <c r="M52" s="456">
        <v>963195946</v>
      </c>
      <c r="N52" s="457">
        <v>44655</v>
      </c>
      <c r="O52" s="486">
        <f t="shared" si="3"/>
        <v>4</v>
      </c>
      <c r="P52" s="486">
        <f t="shared" si="4"/>
        <v>3</v>
      </c>
      <c r="Q52" s="92" t="str">
        <f t="shared" si="5"/>
        <v>Gastos_com_Pessoal</v>
      </c>
    </row>
    <row r="53" spans="1:17" ht="23.1" hidden="1" customHeight="1" x14ac:dyDescent="0.2">
      <c r="A53" s="477">
        <f>IF(B53="","",COUNT('Diário 3º PA'!$A$4:$A$4242)+ROW()-3)</f>
        <v>1996</v>
      </c>
      <c r="B53" s="457">
        <v>44655</v>
      </c>
      <c r="C53" s="487">
        <v>44621</v>
      </c>
      <c r="D53" s="482" t="s">
        <v>104</v>
      </c>
      <c r="E53" s="482" t="s">
        <v>106</v>
      </c>
      <c r="F53" s="488">
        <v>225360</v>
      </c>
      <c r="G53" s="482" t="s">
        <v>3499</v>
      </c>
      <c r="H53" s="489" t="s">
        <v>131</v>
      </c>
      <c r="I53" s="489" t="s">
        <v>666</v>
      </c>
      <c r="J53" s="459" t="s">
        <v>666</v>
      </c>
      <c r="K53" s="455" t="s">
        <v>732</v>
      </c>
      <c r="L53" s="456" t="s">
        <v>1531</v>
      </c>
      <c r="M53" s="456">
        <v>963243299</v>
      </c>
      <c r="N53" s="457">
        <v>44655</v>
      </c>
      <c r="O53" s="486">
        <f t="shared" si="3"/>
        <v>4</v>
      </c>
      <c r="P53" s="486">
        <f t="shared" si="4"/>
        <v>3</v>
      </c>
      <c r="Q53" s="92" t="str">
        <f t="shared" si="5"/>
        <v>Gastos_com_Pessoal</v>
      </c>
    </row>
    <row r="54" spans="1:17" ht="23.1" hidden="1" customHeight="1" x14ac:dyDescent="0.2">
      <c r="A54" s="477">
        <f>IF(B54="","",COUNT('Diário 3º PA'!$A$4:$A$4242)+ROW()-3)</f>
        <v>1997</v>
      </c>
      <c r="B54" s="457">
        <v>44655</v>
      </c>
      <c r="C54" s="487">
        <v>44621</v>
      </c>
      <c r="D54" s="482" t="s">
        <v>104</v>
      </c>
      <c r="E54" s="482" t="s">
        <v>106</v>
      </c>
      <c r="F54" s="488">
        <v>207266</v>
      </c>
      <c r="G54" s="482" t="s">
        <v>3500</v>
      </c>
      <c r="H54" s="489" t="s">
        <v>135</v>
      </c>
      <c r="I54" s="489" t="s">
        <v>666</v>
      </c>
      <c r="J54" s="459" t="s">
        <v>666</v>
      </c>
      <c r="K54" s="455" t="s">
        <v>732</v>
      </c>
      <c r="L54" s="456" t="s">
        <v>1531</v>
      </c>
      <c r="M54" s="456">
        <v>963259364</v>
      </c>
      <c r="N54" s="457">
        <v>44655</v>
      </c>
      <c r="O54" s="486">
        <f t="shared" si="3"/>
        <v>4</v>
      </c>
      <c r="P54" s="486">
        <f t="shared" si="4"/>
        <v>3</v>
      </c>
      <c r="Q54" s="92" t="str">
        <f t="shared" si="5"/>
        <v>Gastos_com_Pessoal</v>
      </c>
    </row>
    <row r="55" spans="1:17" ht="23.1" hidden="1" customHeight="1" x14ac:dyDescent="0.2">
      <c r="A55" s="477">
        <f>IF(B55="","",COUNT('Diário 3º PA'!$A$4:$A$4242)+ROW()-3)</f>
        <v>1998</v>
      </c>
      <c r="B55" s="457">
        <v>44655</v>
      </c>
      <c r="C55" s="487">
        <v>44621</v>
      </c>
      <c r="D55" s="482" t="s">
        <v>104</v>
      </c>
      <c r="E55" s="482" t="s">
        <v>106</v>
      </c>
      <c r="F55" s="488">
        <v>111510</v>
      </c>
      <c r="G55" s="482" t="s">
        <v>3501</v>
      </c>
      <c r="H55" s="489" t="s">
        <v>134</v>
      </c>
      <c r="I55" s="489" t="s">
        <v>666</v>
      </c>
      <c r="J55" s="459" t="s">
        <v>666</v>
      </c>
      <c r="K55" s="455" t="s">
        <v>732</v>
      </c>
      <c r="L55" s="456" t="s">
        <v>1531</v>
      </c>
      <c r="M55" s="456">
        <v>963263328</v>
      </c>
      <c r="N55" s="457">
        <v>44655</v>
      </c>
      <c r="O55" s="486">
        <f t="shared" si="3"/>
        <v>4</v>
      </c>
      <c r="P55" s="486">
        <f t="shared" si="4"/>
        <v>3</v>
      </c>
      <c r="Q55" s="92" t="str">
        <f t="shared" si="5"/>
        <v>Gastos_com_Pessoal</v>
      </c>
    </row>
    <row r="56" spans="1:17" ht="23.1" customHeight="1" x14ac:dyDescent="0.2">
      <c r="A56" s="477">
        <f>IF(B56="","",COUNT('Diário 3º PA'!$A$4:$A$4242)+ROW()-3)</f>
        <v>1999</v>
      </c>
      <c r="B56" s="457">
        <v>44655</v>
      </c>
      <c r="C56" s="487">
        <v>44652</v>
      </c>
      <c r="D56" s="482" t="s">
        <v>117</v>
      </c>
      <c r="E56" s="482" t="s">
        <v>401</v>
      </c>
      <c r="F56" s="488">
        <v>1554</v>
      </c>
      <c r="G56" s="482" t="s">
        <v>3502</v>
      </c>
      <c r="H56" s="489" t="s">
        <v>127</v>
      </c>
      <c r="I56" s="489" t="s">
        <v>544</v>
      </c>
      <c r="J56" s="459" t="s">
        <v>1156</v>
      </c>
      <c r="K56" s="455" t="s">
        <v>1464</v>
      </c>
      <c r="L56" s="456" t="s">
        <v>428</v>
      </c>
      <c r="M56" s="456">
        <v>60177</v>
      </c>
      <c r="N56" s="457">
        <v>44655</v>
      </c>
      <c r="O56" s="486">
        <f t="shared" si="3"/>
        <v>4</v>
      </c>
      <c r="P56" s="486">
        <f t="shared" si="4"/>
        <v>4</v>
      </c>
      <c r="Q56" s="92" t="str">
        <f t="shared" si="5"/>
        <v>Aquisição_de_Bens_Permanentes</v>
      </c>
    </row>
    <row r="57" spans="1:17" ht="23.1" hidden="1" customHeight="1" x14ac:dyDescent="0.2">
      <c r="A57" s="477">
        <f>IF(B57="","",COUNT('Diário 3º PA'!$A$4:$A$4242)+ROW()-3)</f>
        <v>2000</v>
      </c>
      <c r="B57" s="457">
        <v>44655</v>
      </c>
      <c r="C57" s="487">
        <v>44652</v>
      </c>
      <c r="D57" s="482" t="s">
        <v>115</v>
      </c>
      <c r="E57" s="482" t="s">
        <v>378</v>
      </c>
      <c r="F57" s="488">
        <v>3999.75</v>
      </c>
      <c r="G57" s="482" t="s">
        <v>3503</v>
      </c>
      <c r="H57" s="489" t="s">
        <v>140</v>
      </c>
      <c r="I57" s="489" t="s">
        <v>544</v>
      </c>
      <c r="J57" s="459" t="s">
        <v>1156</v>
      </c>
      <c r="K57" s="455" t="s">
        <v>1464</v>
      </c>
      <c r="L57" s="456" t="s">
        <v>428</v>
      </c>
      <c r="M57" s="456">
        <v>60177</v>
      </c>
      <c r="N57" s="457">
        <v>44655</v>
      </c>
      <c r="O57" s="486">
        <f t="shared" si="3"/>
        <v>4</v>
      </c>
      <c r="P57" s="486">
        <f t="shared" si="4"/>
        <v>4</v>
      </c>
      <c r="Q57" s="92" t="str">
        <f t="shared" si="5"/>
        <v>Gastos_Gerais</v>
      </c>
    </row>
    <row r="58" spans="1:17" ht="23.1" hidden="1" customHeight="1" x14ac:dyDescent="0.2">
      <c r="A58" s="477">
        <f>IF(B58="","",COUNT('Diário 3º PA'!$A$4:$A$4242)+ROW()-3)</f>
        <v>2001</v>
      </c>
      <c r="B58" s="457">
        <v>44655</v>
      </c>
      <c r="C58" s="487">
        <v>44652</v>
      </c>
      <c r="D58" s="482" t="s">
        <v>115</v>
      </c>
      <c r="E58" s="482" t="s">
        <v>286</v>
      </c>
      <c r="F58" s="488">
        <v>13.6</v>
      </c>
      <c r="G58" s="482" t="s">
        <v>3504</v>
      </c>
      <c r="H58" s="489" t="s">
        <v>127</v>
      </c>
      <c r="I58" s="489" t="s">
        <v>1533</v>
      </c>
      <c r="J58" s="459" t="s">
        <v>666</v>
      </c>
      <c r="K58" s="455" t="s">
        <v>1065</v>
      </c>
      <c r="L58" s="456" t="s">
        <v>1066</v>
      </c>
      <c r="M58" s="456" t="s">
        <v>666</v>
      </c>
      <c r="N58" s="457">
        <v>44655</v>
      </c>
      <c r="O58" s="486">
        <f t="shared" si="3"/>
        <v>4</v>
      </c>
      <c r="P58" s="486">
        <f t="shared" si="4"/>
        <v>4</v>
      </c>
      <c r="Q58" s="92" t="str">
        <f t="shared" si="5"/>
        <v>Gastos_Gerais</v>
      </c>
    </row>
    <row r="59" spans="1:17" ht="23.1" customHeight="1" x14ac:dyDescent="0.2">
      <c r="A59" s="477">
        <f>IF(B59="","",COUNT('Diário 3º PA'!$A$4:$A$4242)+ROW()-3)</f>
        <v>2002</v>
      </c>
      <c r="B59" s="457">
        <v>44656</v>
      </c>
      <c r="C59" s="487">
        <v>44621</v>
      </c>
      <c r="D59" s="482" t="s">
        <v>117</v>
      </c>
      <c r="E59" s="482" t="s">
        <v>393</v>
      </c>
      <c r="F59" s="488">
        <v>1810</v>
      </c>
      <c r="G59" s="482" t="s">
        <v>3505</v>
      </c>
      <c r="H59" s="489" t="s">
        <v>128</v>
      </c>
      <c r="I59" s="489" t="s">
        <v>3506</v>
      </c>
      <c r="J59" s="459" t="s">
        <v>2732</v>
      </c>
      <c r="K59" s="455" t="s">
        <v>704</v>
      </c>
      <c r="L59" s="456" t="s">
        <v>428</v>
      </c>
      <c r="M59" s="456">
        <v>30845</v>
      </c>
      <c r="N59" s="457">
        <v>44651</v>
      </c>
      <c r="O59" s="486">
        <f t="shared" si="3"/>
        <v>4</v>
      </c>
      <c r="P59" s="486">
        <f t="shared" si="4"/>
        <v>3</v>
      </c>
      <c r="Q59" s="92" t="str">
        <f t="shared" si="5"/>
        <v>Aquisição_de_Bens_Permanentes</v>
      </c>
    </row>
    <row r="60" spans="1:17" ht="23.1" hidden="1" customHeight="1" x14ac:dyDescent="0.2">
      <c r="A60" s="477">
        <f>IF(B60="","",COUNT('Diário 3º PA'!$A$4:$A$4242)+ROW()-3)</f>
        <v>2003</v>
      </c>
      <c r="B60" s="457">
        <v>44656</v>
      </c>
      <c r="C60" s="487">
        <v>44621</v>
      </c>
      <c r="D60" s="482" t="s">
        <v>115</v>
      </c>
      <c r="E60" s="482" t="s">
        <v>342</v>
      </c>
      <c r="F60" s="488">
        <v>403.07</v>
      </c>
      <c r="G60" s="482" t="s">
        <v>3507</v>
      </c>
      <c r="H60" s="489" t="s">
        <v>140</v>
      </c>
      <c r="I60" s="489" t="s">
        <v>3508</v>
      </c>
      <c r="J60" s="459" t="s">
        <v>3509</v>
      </c>
      <c r="K60" s="455" t="s">
        <v>704</v>
      </c>
      <c r="L60" s="456" t="s">
        <v>428</v>
      </c>
      <c r="M60" s="456" t="s">
        <v>3510</v>
      </c>
      <c r="N60" s="457">
        <v>44645</v>
      </c>
      <c r="O60" s="486">
        <f t="shared" si="3"/>
        <v>4</v>
      </c>
      <c r="P60" s="486">
        <f t="shared" si="4"/>
        <v>3</v>
      </c>
      <c r="Q60" s="92" t="str">
        <f t="shared" si="5"/>
        <v>Gastos_Gerais</v>
      </c>
    </row>
    <row r="61" spans="1:17" ht="23.1" hidden="1" customHeight="1" x14ac:dyDescent="0.2">
      <c r="A61" s="477">
        <f>IF(B61="","",COUNT('Diário 3º PA'!$A$4:$A$4242)+ROW()-3)</f>
        <v>2004</v>
      </c>
      <c r="B61" s="457">
        <v>44656</v>
      </c>
      <c r="C61" s="487">
        <v>44621</v>
      </c>
      <c r="D61" s="482" t="s">
        <v>115</v>
      </c>
      <c r="E61" s="482" t="s">
        <v>342</v>
      </c>
      <c r="F61" s="488">
        <v>403.07</v>
      </c>
      <c r="G61" s="482" t="s">
        <v>3511</v>
      </c>
      <c r="H61" s="489" t="s">
        <v>658</v>
      </c>
      <c r="I61" s="489" t="s">
        <v>3508</v>
      </c>
      <c r="J61" s="459" t="s">
        <v>3509</v>
      </c>
      <c r="K61" s="455" t="s">
        <v>704</v>
      </c>
      <c r="L61" s="456" t="s">
        <v>428</v>
      </c>
      <c r="M61" s="456" t="s">
        <v>3512</v>
      </c>
      <c r="N61" s="457">
        <v>44645</v>
      </c>
      <c r="O61" s="486">
        <f t="shared" si="3"/>
        <v>4</v>
      </c>
      <c r="P61" s="486">
        <f t="shared" si="4"/>
        <v>3</v>
      </c>
      <c r="Q61" s="92" t="str">
        <f t="shared" si="5"/>
        <v>Gastos_Gerais</v>
      </c>
    </row>
    <row r="62" spans="1:17" ht="23.1" hidden="1" customHeight="1" x14ac:dyDescent="0.2">
      <c r="A62" s="477">
        <f>IF(B62="","",COUNT('Diário 3º PA'!$A$4:$A$4242)+ROW()-3)</f>
        <v>2005</v>
      </c>
      <c r="B62" s="457">
        <v>44656</v>
      </c>
      <c r="C62" s="487">
        <v>44621</v>
      </c>
      <c r="D62" s="482" t="s">
        <v>115</v>
      </c>
      <c r="E62" s="482" t="s">
        <v>342</v>
      </c>
      <c r="F62" s="488">
        <v>403.07</v>
      </c>
      <c r="G62" s="482" t="s">
        <v>3513</v>
      </c>
      <c r="H62" s="489" t="s">
        <v>139</v>
      </c>
      <c r="I62" s="489" t="s">
        <v>3508</v>
      </c>
      <c r="J62" s="459" t="s">
        <v>3509</v>
      </c>
      <c r="K62" s="455" t="s">
        <v>704</v>
      </c>
      <c r="L62" s="456" t="s">
        <v>428</v>
      </c>
      <c r="M62" s="456" t="s">
        <v>3514</v>
      </c>
      <c r="N62" s="457">
        <v>44645</v>
      </c>
      <c r="O62" s="486">
        <f t="shared" si="3"/>
        <v>4</v>
      </c>
      <c r="P62" s="486">
        <f t="shared" si="4"/>
        <v>3</v>
      </c>
      <c r="Q62" s="92" t="str">
        <f t="shared" si="5"/>
        <v>Gastos_Gerais</v>
      </c>
    </row>
    <row r="63" spans="1:17" ht="23.1" hidden="1" customHeight="1" x14ac:dyDescent="0.2">
      <c r="A63" s="477">
        <f>IF(B63="","",COUNT('Diário 3º PA'!$A$4:$A$4242)+ROW()-3)</f>
        <v>2006</v>
      </c>
      <c r="B63" s="457">
        <v>44656</v>
      </c>
      <c r="C63" s="487">
        <v>44621</v>
      </c>
      <c r="D63" s="482" t="s">
        <v>115</v>
      </c>
      <c r="E63" s="482" t="s">
        <v>342</v>
      </c>
      <c r="F63" s="488">
        <v>403.07</v>
      </c>
      <c r="G63" s="482" t="s">
        <v>3515</v>
      </c>
      <c r="H63" s="489" t="s">
        <v>130</v>
      </c>
      <c r="I63" s="489" t="s">
        <v>3508</v>
      </c>
      <c r="J63" s="459" t="s">
        <v>3509</v>
      </c>
      <c r="K63" s="455" t="s">
        <v>704</v>
      </c>
      <c r="L63" s="456" t="s">
        <v>428</v>
      </c>
      <c r="M63" s="456" t="s">
        <v>3516</v>
      </c>
      <c r="N63" s="457">
        <v>44645</v>
      </c>
      <c r="O63" s="486">
        <f t="shared" si="3"/>
        <v>4</v>
      </c>
      <c r="P63" s="486">
        <f t="shared" si="4"/>
        <v>3</v>
      </c>
      <c r="Q63" s="92" t="str">
        <f t="shared" si="5"/>
        <v>Gastos_Gerais</v>
      </c>
    </row>
    <row r="64" spans="1:17" ht="23.1" hidden="1" customHeight="1" x14ac:dyDescent="0.2">
      <c r="A64" s="477">
        <f>IF(B64="","",COUNT('Diário 3º PA'!$A$4:$A$4242)+ROW()-3)</f>
        <v>2007</v>
      </c>
      <c r="B64" s="457">
        <v>44656</v>
      </c>
      <c r="C64" s="487">
        <v>44621</v>
      </c>
      <c r="D64" s="482" t="s">
        <v>115</v>
      </c>
      <c r="E64" s="482" t="s">
        <v>342</v>
      </c>
      <c r="F64" s="488">
        <v>403.07</v>
      </c>
      <c r="G64" s="482" t="s">
        <v>3517</v>
      </c>
      <c r="H64" s="489" t="s">
        <v>129</v>
      </c>
      <c r="I64" s="489" t="s">
        <v>3508</v>
      </c>
      <c r="J64" s="459" t="s">
        <v>3509</v>
      </c>
      <c r="K64" s="455" t="s">
        <v>704</v>
      </c>
      <c r="L64" s="456" t="s">
        <v>428</v>
      </c>
      <c r="M64" s="456" t="s">
        <v>3518</v>
      </c>
      <c r="N64" s="457">
        <v>44645</v>
      </c>
      <c r="O64" s="486">
        <f t="shared" si="3"/>
        <v>4</v>
      </c>
      <c r="P64" s="486">
        <f t="shared" si="4"/>
        <v>3</v>
      </c>
      <c r="Q64" s="92" t="str">
        <f t="shared" si="5"/>
        <v>Gastos_Gerais</v>
      </c>
    </row>
    <row r="65" spans="1:17" ht="23.1" hidden="1" customHeight="1" x14ac:dyDescent="0.2">
      <c r="A65" s="477">
        <f>IF(B65="","",COUNT('Diário 3º PA'!$A$4:$A$4242)+ROW()-3)</f>
        <v>2008</v>
      </c>
      <c r="B65" s="457">
        <v>44656</v>
      </c>
      <c r="C65" s="487">
        <v>44621</v>
      </c>
      <c r="D65" s="482" t="s">
        <v>115</v>
      </c>
      <c r="E65" s="482" t="s">
        <v>342</v>
      </c>
      <c r="F65" s="488">
        <v>100.77</v>
      </c>
      <c r="G65" s="482" t="s">
        <v>3519</v>
      </c>
      <c r="H65" s="489" t="s">
        <v>132</v>
      </c>
      <c r="I65" s="489" t="s">
        <v>3508</v>
      </c>
      <c r="J65" s="459" t="s">
        <v>3509</v>
      </c>
      <c r="K65" s="455" t="s">
        <v>704</v>
      </c>
      <c r="L65" s="456" t="s">
        <v>428</v>
      </c>
      <c r="M65" s="456" t="s">
        <v>3520</v>
      </c>
      <c r="N65" s="457">
        <v>44644</v>
      </c>
      <c r="O65" s="486">
        <f t="shared" si="3"/>
        <v>4</v>
      </c>
      <c r="P65" s="486">
        <f t="shared" si="4"/>
        <v>3</v>
      </c>
      <c r="Q65" s="92" t="str">
        <f t="shared" si="5"/>
        <v>Gastos_Gerais</v>
      </c>
    </row>
    <row r="66" spans="1:17" ht="23.1" hidden="1" customHeight="1" x14ac:dyDescent="0.2">
      <c r="A66" s="477">
        <f>IF(B66="","",COUNT('Diário 3º PA'!$A$4:$A$4242)+ROW()-3)</f>
        <v>2009</v>
      </c>
      <c r="B66" s="457">
        <v>44656</v>
      </c>
      <c r="C66" s="487">
        <v>44652</v>
      </c>
      <c r="D66" s="482" t="s">
        <v>115</v>
      </c>
      <c r="E66" s="482" t="s">
        <v>378</v>
      </c>
      <c r="F66" s="488">
        <v>820.8</v>
      </c>
      <c r="G66" s="482" t="s">
        <v>3521</v>
      </c>
      <c r="H66" s="489" t="s">
        <v>658</v>
      </c>
      <c r="I66" s="489" t="s">
        <v>3522</v>
      </c>
      <c r="J66" s="459" t="s">
        <v>1750</v>
      </c>
      <c r="K66" s="455" t="s">
        <v>704</v>
      </c>
      <c r="L66" s="456" t="s">
        <v>428</v>
      </c>
      <c r="M66" s="456">
        <v>32955</v>
      </c>
      <c r="N66" s="457">
        <v>44652</v>
      </c>
      <c r="O66" s="486">
        <f t="shared" si="3"/>
        <v>4</v>
      </c>
      <c r="P66" s="486">
        <f t="shared" si="4"/>
        <v>4</v>
      </c>
      <c r="Q66" s="92" t="str">
        <f t="shared" si="5"/>
        <v>Gastos_Gerais</v>
      </c>
    </row>
    <row r="67" spans="1:17" ht="23.1" customHeight="1" x14ac:dyDescent="0.2">
      <c r="A67" s="477">
        <f>IF(B67="","",COUNT('Diário 3º PA'!$A$4:$A$4242)+ROW()-3)</f>
        <v>2010</v>
      </c>
      <c r="B67" s="457">
        <v>44656</v>
      </c>
      <c r="C67" s="487">
        <v>44652</v>
      </c>
      <c r="D67" s="482" t="s">
        <v>117</v>
      </c>
      <c r="E67" s="482" t="s">
        <v>409</v>
      </c>
      <c r="F67" s="488">
        <v>16813</v>
      </c>
      <c r="G67" s="482" t="s">
        <v>3523</v>
      </c>
      <c r="H67" s="489" t="s">
        <v>129</v>
      </c>
      <c r="I67" s="489" t="s">
        <v>3524</v>
      </c>
      <c r="J67" s="459" t="s">
        <v>1114</v>
      </c>
      <c r="K67" s="455" t="s">
        <v>704</v>
      </c>
      <c r="L67" s="456" t="s">
        <v>428</v>
      </c>
      <c r="M67" s="456">
        <v>1546</v>
      </c>
      <c r="N67" s="457">
        <v>44653</v>
      </c>
      <c r="O67" s="486">
        <f t="shared" si="3"/>
        <v>4</v>
      </c>
      <c r="P67" s="486">
        <f t="shared" si="4"/>
        <v>4</v>
      </c>
      <c r="Q67" s="92" t="str">
        <f t="shared" si="5"/>
        <v>Aquisição_de_Bens_Permanentes</v>
      </c>
    </row>
    <row r="68" spans="1:17" ht="23.1" hidden="1" customHeight="1" x14ac:dyDescent="0.2">
      <c r="A68" s="477">
        <f>IF(B68="","",COUNT('Diário 3º PA'!$A$4:$A$4242)+ROW()-3)</f>
        <v>2011</v>
      </c>
      <c r="B68" s="457">
        <v>44656</v>
      </c>
      <c r="C68" s="487">
        <v>44652</v>
      </c>
      <c r="D68" s="482" t="s">
        <v>115</v>
      </c>
      <c r="E68" s="482" t="s">
        <v>318</v>
      </c>
      <c r="F68" s="488">
        <v>116</v>
      </c>
      <c r="G68" s="482" t="s">
        <v>3525</v>
      </c>
      <c r="H68" s="489" t="s">
        <v>129</v>
      </c>
      <c r="I68" s="489" t="s">
        <v>3526</v>
      </c>
      <c r="J68" s="459" t="s">
        <v>3527</v>
      </c>
      <c r="K68" s="455" t="s">
        <v>704</v>
      </c>
      <c r="L68" s="456" t="s">
        <v>428</v>
      </c>
      <c r="M68" s="456">
        <v>69564</v>
      </c>
      <c r="N68" s="457">
        <v>44652</v>
      </c>
      <c r="O68" s="486">
        <f t="shared" si="3"/>
        <v>4</v>
      </c>
      <c r="P68" s="486">
        <f t="shared" si="4"/>
        <v>4</v>
      </c>
      <c r="Q68" s="92" t="str">
        <f t="shared" si="5"/>
        <v>Gastos_Gerais</v>
      </c>
    </row>
    <row r="69" spans="1:17" ht="23.1" hidden="1" customHeight="1" x14ac:dyDescent="0.2">
      <c r="A69" s="477">
        <f>IF(B69="","",COUNT('Diário 3º PA'!$A$4:$A$4242)+ROW()-3)</f>
        <v>2012</v>
      </c>
      <c r="B69" s="457">
        <v>44656</v>
      </c>
      <c r="C69" s="487">
        <v>44652</v>
      </c>
      <c r="D69" s="482" t="s">
        <v>104</v>
      </c>
      <c r="E69" s="482" t="s">
        <v>204</v>
      </c>
      <c r="F69" s="488">
        <v>215.02</v>
      </c>
      <c r="G69" s="482" t="s">
        <v>3528</v>
      </c>
      <c r="H69" s="489" t="s">
        <v>127</v>
      </c>
      <c r="I69" s="489" t="s">
        <v>3529</v>
      </c>
      <c r="J69" s="456" t="s">
        <v>756</v>
      </c>
      <c r="K69" s="455" t="s">
        <v>704</v>
      </c>
      <c r="L69" s="456" t="s">
        <v>1333</v>
      </c>
      <c r="M69" s="456" t="s">
        <v>3530</v>
      </c>
      <c r="N69" s="457">
        <v>44656</v>
      </c>
      <c r="O69" s="486">
        <f t="shared" si="3"/>
        <v>4</v>
      </c>
      <c r="P69" s="486">
        <f t="shared" si="4"/>
        <v>4</v>
      </c>
      <c r="Q69" s="92" t="str">
        <f t="shared" si="5"/>
        <v>Gastos_com_Pessoal</v>
      </c>
    </row>
    <row r="70" spans="1:17" ht="23.1" hidden="1" customHeight="1" x14ac:dyDescent="0.2">
      <c r="A70" s="477">
        <f>IF(B70="","",COUNT('Diário 3º PA'!$A$4:$A$4242)+ROW()-3)</f>
        <v>2013</v>
      </c>
      <c r="B70" s="457">
        <v>44656</v>
      </c>
      <c r="C70" s="487">
        <v>44621</v>
      </c>
      <c r="D70" s="482" t="s">
        <v>115</v>
      </c>
      <c r="E70" s="482" t="s">
        <v>368</v>
      </c>
      <c r="F70" s="488">
        <v>800</v>
      </c>
      <c r="G70" s="482" t="s">
        <v>3531</v>
      </c>
      <c r="H70" s="489" t="s">
        <v>129</v>
      </c>
      <c r="I70" s="489" t="s">
        <v>3532</v>
      </c>
      <c r="J70" s="456" t="s">
        <v>3533</v>
      </c>
      <c r="K70" s="455" t="s">
        <v>704</v>
      </c>
      <c r="L70" s="456" t="s">
        <v>428</v>
      </c>
      <c r="M70" s="456">
        <v>3</v>
      </c>
      <c r="N70" s="457">
        <v>44650</v>
      </c>
      <c r="O70" s="486">
        <f t="shared" si="3"/>
        <v>4</v>
      </c>
      <c r="P70" s="486">
        <f t="shared" si="4"/>
        <v>3</v>
      </c>
      <c r="Q70" s="92" t="str">
        <f t="shared" si="5"/>
        <v>Gastos_Gerais</v>
      </c>
    </row>
    <row r="71" spans="1:17" ht="23.1" hidden="1" customHeight="1" x14ac:dyDescent="0.2">
      <c r="A71" s="477">
        <f>IF(B71="","",COUNT('Diário 3º PA'!$A$4:$A$4242)+ROW()-3)</f>
        <v>2014</v>
      </c>
      <c r="B71" s="457">
        <v>44656</v>
      </c>
      <c r="C71" s="487">
        <v>44621</v>
      </c>
      <c r="D71" s="482" t="s">
        <v>115</v>
      </c>
      <c r="E71" s="482" t="s">
        <v>318</v>
      </c>
      <c r="F71" s="488">
        <v>427.85</v>
      </c>
      <c r="G71" s="482" t="s">
        <v>3534</v>
      </c>
      <c r="H71" s="489" t="s">
        <v>139</v>
      </c>
      <c r="I71" s="489" t="s">
        <v>3535</v>
      </c>
      <c r="J71" s="456" t="s">
        <v>725</v>
      </c>
      <c r="K71" s="455" t="s">
        <v>704</v>
      </c>
      <c r="L71" s="456" t="s">
        <v>428</v>
      </c>
      <c r="M71" s="456">
        <v>25967</v>
      </c>
      <c r="N71" s="457">
        <v>44650</v>
      </c>
      <c r="O71" s="486">
        <f t="shared" si="3"/>
        <v>4</v>
      </c>
      <c r="P71" s="486">
        <f t="shared" si="4"/>
        <v>3</v>
      </c>
      <c r="Q71" s="92" t="str">
        <f t="shared" si="5"/>
        <v>Gastos_Gerais</v>
      </c>
    </row>
    <row r="72" spans="1:17" ht="23.1" hidden="1" customHeight="1" x14ac:dyDescent="0.2">
      <c r="A72" s="477">
        <f>IF(B72="","",COUNT('Diário 3º PA'!$A$4:$A$4242)+ROW()-3)</f>
        <v>2015</v>
      </c>
      <c r="B72" s="457">
        <v>44656</v>
      </c>
      <c r="C72" s="487">
        <v>44621</v>
      </c>
      <c r="D72" s="482" t="s">
        <v>115</v>
      </c>
      <c r="E72" s="482" t="s">
        <v>342</v>
      </c>
      <c r="F72" s="488">
        <v>1560</v>
      </c>
      <c r="G72" s="482" t="s">
        <v>3536</v>
      </c>
      <c r="H72" s="489" t="s">
        <v>658</v>
      </c>
      <c r="I72" s="489" t="s">
        <v>3537</v>
      </c>
      <c r="J72" s="456" t="s">
        <v>3538</v>
      </c>
      <c r="K72" s="455" t="s">
        <v>704</v>
      </c>
      <c r="L72" s="456" t="s">
        <v>428</v>
      </c>
      <c r="M72" s="456">
        <v>39038</v>
      </c>
      <c r="N72" s="457">
        <v>44637</v>
      </c>
      <c r="O72" s="486">
        <f t="shared" si="3"/>
        <v>4</v>
      </c>
      <c r="P72" s="486">
        <f t="shared" si="4"/>
        <v>3</v>
      </c>
      <c r="Q72" s="92" t="str">
        <f t="shared" si="5"/>
        <v>Gastos_Gerais</v>
      </c>
    </row>
    <row r="73" spans="1:17" ht="23.1" hidden="1" customHeight="1" x14ac:dyDescent="0.2">
      <c r="A73" s="477">
        <f>IF(B73="","",COUNT('Diário 3º PA'!$A$4:$A$4242)+ROW()-3)</f>
        <v>2016</v>
      </c>
      <c r="B73" s="457">
        <v>44656</v>
      </c>
      <c r="C73" s="487">
        <v>44621</v>
      </c>
      <c r="D73" s="482" t="s">
        <v>115</v>
      </c>
      <c r="E73" s="482" t="s">
        <v>304</v>
      </c>
      <c r="F73" s="488">
        <v>12.6</v>
      </c>
      <c r="G73" s="482" t="s">
        <v>3539</v>
      </c>
      <c r="H73" s="489" t="s">
        <v>130</v>
      </c>
      <c r="I73" s="489" t="s">
        <v>3452</v>
      </c>
      <c r="J73" s="456" t="s">
        <v>3453</v>
      </c>
      <c r="K73" s="455" t="s">
        <v>704</v>
      </c>
      <c r="L73" s="456" t="s">
        <v>428</v>
      </c>
      <c r="M73" s="456">
        <v>202218</v>
      </c>
      <c r="N73" s="457">
        <v>44642</v>
      </c>
      <c r="O73" s="486">
        <f t="shared" si="3"/>
        <v>4</v>
      </c>
      <c r="P73" s="486">
        <f t="shared" si="4"/>
        <v>3</v>
      </c>
      <c r="Q73" s="92" t="str">
        <f t="shared" si="5"/>
        <v>Gastos_Gerais</v>
      </c>
    </row>
    <row r="74" spans="1:17" ht="23.1" hidden="1" customHeight="1" x14ac:dyDescent="0.2">
      <c r="A74" s="477">
        <f>IF(B74="","",COUNT('Diário 3º PA'!$A$4:$A$4242)+ROW()-3)</f>
        <v>2017</v>
      </c>
      <c r="B74" s="457">
        <v>44656</v>
      </c>
      <c r="C74" s="487">
        <v>44621</v>
      </c>
      <c r="D74" s="482" t="s">
        <v>104</v>
      </c>
      <c r="E74" s="482" t="s">
        <v>106</v>
      </c>
      <c r="F74" s="488">
        <v>2558</v>
      </c>
      <c r="G74" s="482" t="s">
        <v>3540</v>
      </c>
      <c r="H74" s="489" t="s">
        <v>131</v>
      </c>
      <c r="I74" s="489" t="s">
        <v>2507</v>
      </c>
      <c r="J74" s="456" t="s">
        <v>1561</v>
      </c>
      <c r="K74" s="455" t="s">
        <v>732</v>
      </c>
      <c r="L74" s="456" t="s">
        <v>1826</v>
      </c>
      <c r="M74" s="456">
        <v>763551478</v>
      </c>
      <c r="N74" s="457">
        <v>44656</v>
      </c>
      <c r="O74" s="486">
        <f t="shared" ref="O74:O137" si="6">IF(B74=0,0,IF(YEAR(B74)=$P$1,MONTH(B74)-$O$1+1,(YEAR(B74)-$P$1)*12-$O$1+1+MONTH(B74)))</f>
        <v>4</v>
      </c>
      <c r="P74" s="486">
        <f t="shared" ref="P74:P137" si="7">IF(C74=0,0,IF(YEAR(C74)=$P$1,MONTH(C74)-$O$1+1,(YEAR(C74)-$P$1)*12-$O$1+1+MONTH(C74)))</f>
        <v>3</v>
      </c>
      <c r="Q74" s="92" t="str">
        <f t="shared" ref="Q74:Q137" si="8">SUBSTITUTE(D74," ","_")</f>
        <v>Gastos_com_Pessoal</v>
      </c>
    </row>
    <row r="75" spans="1:17" ht="23.1" hidden="1" customHeight="1" x14ac:dyDescent="0.2">
      <c r="A75" s="477">
        <f>IF(B75="","",COUNT('Diário 3º PA'!$A$4:$A$4242)+ROW()-3)</f>
        <v>2018</v>
      </c>
      <c r="B75" s="457">
        <v>44656</v>
      </c>
      <c r="C75" s="487">
        <v>44621</v>
      </c>
      <c r="D75" s="482" t="s">
        <v>104</v>
      </c>
      <c r="E75" s="482" t="s">
        <v>106</v>
      </c>
      <c r="F75" s="488">
        <v>1849</v>
      </c>
      <c r="G75" s="484" t="s">
        <v>3541</v>
      </c>
      <c r="H75" s="489" t="s">
        <v>131</v>
      </c>
      <c r="I75" s="489" t="s">
        <v>3542</v>
      </c>
      <c r="J75" s="459" t="s">
        <v>1556</v>
      </c>
      <c r="K75" s="455" t="s">
        <v>732</v>
      </c>
      <c r="L75" s="456" t="s">
        <v>1826</v>
      </c>
      <c r="M75" s="456">
        <v>763551478</v>
      </c>
      <c r="N75" s="457">
        <v>44656</v>
      </c>
      <c r="O75" s="486">
        <f t="shared" si="6"/>
        <v>4</v>
      </c>
      <c r="P75" s="486">
        <f t="shared" si="7"/>
        <v>3</v>
      </c>
      <c r="Q75" s="92" t="str">
        <f t="shared" si="8"/>
        <v>Gastos_com_Pessoal</v>
      </c>
    </row>
    <row r="76" spans="1:17" ht="23.1" hidden="1" customHeight="1" x14ac:dyDescent="0.2">
      <c r="A76" s="477">
        <f>IF(B76="","",COUNT('Diário 3º PA'!$A$4:$A$4242)+ROW()-3)</f>
        <v>2019</v>
      </c>
      <c r="B76" s="457">
        <v>44656</v>
      </c>
      <c r="C76" s="487">
        <v>44621</v>
      </c>
      <c r="D76" s="482" t="s">
        <v>104</v>
      </c>
      <c r="E76" s="482" t="s">
        <v>106</v>
      </c>
      <c r="F76" s="488">
        <v>1186</v>
      </c>
      <c r="G76" s="482" t="s">
        <v>3543</v>
      </c>
      <c r="H76" s="489" t="s">
        <v>128</v>
      </c>
      <c r="I76" s="489" t="s">
        <v>2508</v>
      </c>
      <c r="J76" s="459" t="s">
        <v>1536</v>
      </c>
      <c r="K76" s="455" t="s">
        <v>732</v>
      </c>
      <c r="L76" s="456" t="s">
        <v>1826</v>
      </c>
      <c r="M76" s="456">
        <v>763551478</v>
      </c>
      <c r="N76" s="457">
        <v>44656</v>
      </c>
      <c r="O76" s="486">
        <f t="shared" si="6"/>
        <v>4</v>
      </c>
      <c r="P76" s="486">
        <f t="shared" si="7"/>
        <v>3</v>
      </c>
      <c r="Q76" s="92" t="str">
        <f t="shared" si="8"/>
        <v>Gastos_com_Pessoal</v>
      </c>
    </row>
    <row r="77" spans="1:17" ht="23.1" hidden="1" customHeight="1" x14ac:dyDescent="0.2">
      <c r="A77" s="477">
        <f>IF(B77="","",COUNT('Diário 3º PA'!$A$4:$A$4242)+ROW()-3)</f>
        <v>2020</v>
      </c>
      <c r="B77" s="457">
        <v>44656</v>
      </c>
      <c r="C77" s="487">
        <v>44621</v>
      </c>
      <c r="D77" s="482" t="s">
        <v>104</v>
      </c>
      <c r="E77" s="482" t="s">
        <v>106</v>
      </c>
      <c r="F77" s="488">
        <v>1077</v>
      </c>
      <c r="G77" s="482" t="s">
        <v>3544</v>
      </c>
      <c r="H77" s="489" t="s">
        <v>128</v>
      </c>
      <c r="I77" s="489" t="s">
        <v>1538</v>
      </c>
      <c r="J77" s="459" t="s">
        <v>1539</v>
      </c>
      <c r="K77" s="455" t="s">
        <v>732</v>
      </c>
      <c r="L77" s="456" t="s">
        <v>1826</v>
      </c>
      <c r="M77" s="456">
        <v>763551478</v>
      </c>
      <c r="N77" s="457">
        <v>44656</v>
      </c>
      <c r="O77" s="486">
        <f t="shared" si="6"/>
        <v>4</v>
      </c>
      <c r="P77" s="486">
        <f t="shared" si="7"/>
        <v>3</v>
      </c>
      <c r="Q77" s="92" t="str">
        <f t="shared" si="8"/>
        <v>Gastos_com_Pessoal</v>
      </c>
    </row>
    <row r="78" spans="1:17" ht="42" hidden="1" customHeight="1" x14ac:dyDescent="0.2">
      <c r="A78" s="477">
        <f>IF(B78="","",COUNT('Diário 3º PA'!$A$4:$A$4242)+ROW()-3)</f>
        <v>2021</v>
      </c>
      <c r="B78" s="457">
        <v>44656</v>
      </c>
      <c r="C78" s="487">
        <v>44621</v>
      </c>
      <c r="D78" s="482" t="s">
        <v>104</v>
      </c>
      <c r="E78" s="482" t="s">
        <v>106</v>
      </c>
      <c r="F78" s="488">
        <v>488.65</v>
      </c>
      <c r="G78" s="482" t="s">
        <v>3545</v>
      </c>
      <c r="H78" s="489" t="s">
        <v>132</v>
      </c>
      <c r="I78" s="489" t="s">
        <v>3546</v>
      </c>
      <c r="J78" s="459" t="s">
        <v>3547</v>
      </c>
      <c r="K78" s="455" t="s">
        <v>732</v>
      </c>
      <c r="L78" s="456" t="s">
        <v>1826</v>
      </c>
      <c r="M78" s="456">
        <v>763551478</v>
      </c>
      <c r="N78" s="457">
        <v>44656</v>
      </c>
      <c r="O78" s="486">
        <f t="shared" si="6"/>
        <v>4</v>
      </c>
      <c r="P78" s="486">
        <f t="shared" si="7"/>
        <v>3</v>
      </c>
      <c r="Q78" s="92" t="str">
        <f t="shared" si="8"/>
        <v>Gastos_com_Pessoal</v>
      </c>
    </row>
    <row r="79" spans="1:17" ht="23.1" hidden="1" customHeight="1" x14ac:dyDescent="0.2">
      <c r="A79" s="477">
        <f>IF(B79="","",COUNT('Diário 3º PA'!$A$4:$A$4242)+ROW()-3)</f>
        <v>2022</v>
      </c>
      <c r="B79" s="457">
        <v>44656</v>
      </c>
      <c r="C79" s="487">
        <v>44621</v>
      </c>
      <c r="D79" s="482" t="s">
        <v>115</v>
      </c>
      <c r="E79" s="482" t="s">
        <v>364</v>
      </c>
      <c r="F79" s="488">
        <v>734.5</v>
      </c>
      <c r="G79" s="482" t="s">
        <v>1079</v>
      </c>
      <c r="H79" s="489" t="s">
        <v>130</v>
      </c>
      <c r="I79" s="489" t="s">
        <v>3548</v>
      </c>
      <c r="J79" s="459" t="s">
        <v>1116</v>
      </c>
      <c r="K79" s="455" t="s">
        <v>704</v>
      </c>
      <c r="L79" s="456" t="s">
        <v>428</v>
      </c>
      <c r="M79" s="456">
        <v>172</v>
      </c>
      <c r="N79" s="457">
        <v>44651</v>
      </c>
      <c r="O79" s="486">
        <f t="shared" si="6"/>
        <v>4</v>
      </c>
      <c r="P79" s="486">
        <f t="shared" si="7"/>
        <v>3</v>
      </c>
      <c r="Q79" s="92" t="str">
        <f t="shared" si="8"/>
        <v>Gastos_Gerais</v>
      </c>
    </row>
    <row r="80" spans="1:17" ht="23.1" hidden="1" customHeight="1" x14ac:dyDescent="0.2">
      <c r="A80" s="477">
        <f>IF(B80="","",COUNT('Diário 3º PA'!$A$4:$A$4242)+ROW()-3)</f>
        <v>2023</v>
      </c>
      <c r="B80" s="457">
        <v>44656</v>
      </c>
      <c r="C80" s="487">
        <v>44652</v>
      </c>
      <c r="D80" s="482" t="s">
        <v>115</v>
      </c>
      <c r="E80" s="482" t="s">
        <v>342</v>
      </c>
      <c r="F80" s="488">
        <v>180</v>
      </c>
      <c r="G80" s="482" t="s">
        <v>3549</v>
      </c>
      <c r="H80" s="489" t="s">
        <v>136</v>
      </c>
      <c r="I80" s="489" t="s">
        <v>3049</v>
      </c>
      <c r="J80" s="459" t="s">
        <v>3050</v>
      </c>
      <c r="K80" s="455" t="s">
        <v>732</v>
      </c>
      <c r="L80" s="456" t="s">
        <v>1531</v>
      </c>
      <c r="M80" s="456">
        <v>563409410</v>
      </c>
      <c r="N80" s="457">
        <v>44656</v>
      </c>
      <c r="O80" s="486">
        <f t="shared" si="6"/>
        <v>4</v>
      </c>
      <c r="P80" s="486">
        <f t="shared" si="7"/>
        <v>4</v>
      </c>
      <c r="Q80" s="92" t="str">
        <f t="shared" si="8"/>
        <v>Gastos_Gerais</v>
      </c>
    </row>
    <row r="81" spans="1:17" ht="23.1" hidden="1" customHeight="1" x14ac:dyDescent="0.2">
      <c r="A81" s="477">
        <f>IF(B81="","",COUNT('Diário 3º PA'!$A$4:$A$4242)+ROW()-3)</f>
        <v>2024</v>
      </c>
      <c r="B81" s="457">
        <v>44656</v>
      </c>
      <c r="C81" s="487">
        <v>44652</v>
      </c>
      <c r="D81" s="482" t="s">
        <v>115</v>
      </c>
      <c r="E81" s="482" t="s">
        <v>342</v>
      </c>
      <c r="F81" s="488">
        <v>180</v>
      </c>
      <c r="G81" s="482" t="s">
        <v>3550</v>
      </c>
      <c r="H81" s="489" t="s">
        <v>136</v>
      </c>
      <c r="I81" s="489" t="s">
        <v>3551</v>
      </c>
      <c r="J81" s="456" t="s">
        <v>2327</v>
      </c>
      <c r="K81" s="456" t="s">
        <v>732</v>
      </c>
      <c r="L81" s="456" t="s">
        <v>1531</v>
      </c>
      <c r="M81" s="456">
        <v>563409410</v>
      </c>
      <c r="N81" s="457">
        <v>44656</v>
      </c>
      <c r="O81" s="486">
        <f t="shared" si="6"/>
        <v>4</v>
      </c>
      <c r="P81" s="486">
        <f t="shared" si="7"/>
        <v>4</v>
      </c>
      <c r="Q81" s="92" t="str">
        <f t="shared" si="8"/>
        <v>Gastos_Gerais</v>
      </c>
    </row>
    <row r="82" spans="1:17" ht="23.1" hidden="1" customHeight="1" x14ac:dyDescent="0.2">
      <c r="A82" s="477">
        <f>IF(B82="","",COUNT('Diário 3º PA'!$A$4:$A$4242)+ROW()-3)</f>
        <v>2025</v>
      </c>
      <c r="B82" s="457">
        <v>44656</v>
      </c>
      <c r="C82" s="487">
        <v>44652</v>
      </c>
      <c r="D82" s="482" t="s">
        <v>104</v>
      </c>
      <c r="E82" s="482" t="s">
        <v>189</v>
      </c>
      <c r="F82" s="488">
        <v>2888.06</v>
      </c>
      <c r="G82" s="482" t="s">
        <v>3552</v>
      </c>
      <c r="H82" s="489" t="s">
        <v>132</v>
      </c>
      <c r="I82" s="489" t="s">
        <v>3553</v>
      </c>
      <c r="J82" s="456" t="s">
        <v>1059</v>
      </c>
      <c r="K82" s="456" t="s">
        <v>732</v>
      </c>
      <c r="L82" s="456" t="s">
        <v>1531</v>
      </c>
      <c r="M82" s="456">
        <v>563553792</v>
      </c>
      <c r="N82" s="457">
        <v>44656</v>
      </c>
      <c r="O82" s="486">
        <f t="shared" si="6"/>
        <v>4</v>
      </c>
      <c r="P82" s="486">
        <f t="shared" si="7"/>
        <v>4</v>
      </c>
      <c r="Q82" s="92" t="str">
        <f t="shared" si="8"/>
        <v>Gastos_com_Pessoal</v>
      </c>
    </row>
    <row r="83" spans="1:17" ht="23.1" hidden="1" customHeight="1" x14ac:dyDescent="0.2">
      <c r="A83" s="477">
        <f>IF(B83="","",COUNT('Diário 3º PA'!$A$4:$A$4242)+ROW()-3)</f>
        <v>2026</v>
      </c>
      <c r="B83" s="457">
        <v>44656</v>
      </c>
      <c r="C83" s="487">
        <v>44652</v>
      </c>
      <c r="D83" s="482" t="s">
        <v>104</v>
      </c>
      <c r="E83" s="482" t="s">
        <v>191</v>
      </c>
      <c r="F83" s="488">
        <v>1072.43</v>
      </c>
      <c r="G83" s="482" t="s">
        <v>3554</v>
      </c>
      <c r="H83" s="489" t="s">
        <v>132</v>
      </c>
      <c r="I83" s="489" t="s">
        <v>3553</v>
      </c>
      <c r="J83" s="456" t="s">
        <v>1059</v>
      </c>
      <c r="K83" s="455" t="s">
        <v>732</v>
      </c>
      <c r="L83" s="456" t="s">
        <v>1531</v>
      </c>
      <c r="M83" s="456">
        <v>563553792</v>
      </c>
      <c r="N83" s="457">
        <v>44656</v>
      </c>
      <c r="O83" s="486">
        <f t="shared" si="6"/>
        <v>4</v>
      </c>
      <c r="P83" s="486">
        <f t="shared" si="7"/>
        <v>4</v>
      </c>
      <c r="Q83" s="92" t="str">
        <f t="shared" si="8"/>
        <v>Gastos_com_Pessoal</v>
      </c>
    </row>
    <row r="84" spans="1:17" ht="23.1" hidden="1" customHeight="1" x14ac:dyDescent="0.2">
      <c r="A84" s="477">
        <f>IF(B84="","",COUNT('Diário 3º PA'!$A$4:$A$4242)+ROW()-3)</f>
        <v>2027</v>
      </c>
      <c r="B84" s="457">
        <v>44656</v>
      </c>
      <c r="C84" s="487">
        <v>44652</v>
      </c>
      <c r="D84" s="482" t="s">
        <v>104</v>
      </c>
      <c r="E84" s="482" t="s">
        <v>189</v>
      </c>
      <c r="F84" s="488">
        <v>2553.29</v>
      </c>
      <c r="G84" s="482" t="s">
        <v>3555</v>
      </c>
      <c r="H84" s="489" t="s">
        <v>134</v>
      </c>
      <c r="I84" s="489" t="s">
        <v>3556</v>
      </c>
      <c r="J84" s="456" t="s">
        <v>3557</v>
      </c>
      <c r="K84" s="455" t="s">
        <v>732</v>
      </c>
      <c r="L84" s="456" t="s">
        <v>1531</v>
      </c>
      <c r="M84" s="456">
        <v>563553792</v>
      </c>
      <c r="N84" s="457">
        <v>44656</v>
      </c>
      <c r="O84" s="486">
        <f t="shared" si="6"/>
        <v>4</v>
      </c>
      <c r="P84" s="486">
        <f t="shared" si="7"/>
        <v>4</v>
      </c>
      <c r="Q84" s="92" t="str">
        <f t="shared" si="8"/>
        <v>Gastos_com_Pessoal</v>
      </c>
    </row>
    <row r="85" spans="1:17" ht="23.1" hidden="1" customHeight="1" x14ac:dyDescent="0.2">
      <c r="A85" s="477">
        <f>IF(B85="","",COUNT('Diário 3º PA'!$A$4:$A$4242)+ROW()-3)</f>
        <v>2028</v>
      </c>
      <c r="B85" s="457">
        <v>44656</v>
      </c>
      <c r="C85" s="487">
        <v>44652</v>
      </c>
      <c r="D85" s="482" t="s">
        <v>104</v>
      </c>
      <c r="E85" s="482" t="s">
        <v>191</v>
      </c>
      <c r="F85" s="488">
        <v>904.19</v>
      </c>
      <c r="G85" s="482" t="s">
        <v>3558</v>
      </c>
      <c r="H85" s="489" t="s">
        <v>134</v>
      </c>
      <c r="I85" s="489" t="s">
        <v>3556</v>
      </c>
      <c r="J85" s="456" t="s">
        <v>3557</v>
      </c>
      <c r="K85" s="455" t="s">
        <v>732</v>
      </c>
      <c r="L85" s="456" t="s">
        <v>1531</v>
      </c>
      <c r="M85" s="456">
        <v>563553792</v>
      </c>
      <c r="N85" s="457">
        <v>44656</v>
      </c>
      <c r="O85" s="486">
        <f t="shared" si="6"/>
        <v>4</v>
      </c>
      <c r="P85" s="486">
        <f t="shared" si="7"/>
        <v>4</v>
      </c>
      <c r="Q85" s="92" t="str">
        <f t="shared" si="8"/>
        <v>Gastos_com_Pessoal</v>
      </c>
    </row>
    <row r="86" spans="1:17" ht="23.1" hidden="1" customHeight="1" x14ac:dyDescent="0.2">
      <c r="A86" s="477">
        <f>IF(B86="","",COUNT('Diário 3º PA'!$A$4:$A$4242)+ROW()-3)</f>
        <v>2029</v>
      </c>
      <c r="B86" s="457">
        <v>44656</v>
      </c>
      <c r="C86" s="487">
        <v>44652</v>
      </c>
      <c r="D86" s="482" t="s">
        <v>104</v>
      </c>
      <c r="E86" s="482" t="s">
        <v>189</v>
      </c>
      <c r="F86" s="488">
        <v>2402.02</v>
      </c>
      <c r="G86" s="482" t="s">
        <v>3559</v>
      </c>
      <c r="H86" s="489" t="s">
        <v>658</v>
      </c>
      <c r="I86" s="489" t="s">
        <v>3560</v>
      </c>
      <c r="J86" s="456" t="s">
        <v>3561</v>
      </c>
      <c r="K86" s="455" t="s">
        <v>732</v>
      </c>
      <c r="L86" s="456" t="s">
        <v>1531</v>
      </c>
      <c r="M86" s="456">
        <v>563553792</v>
      </c>
      <c r="N86" s="457">
        <v>44656</v>
      </c>
      <c r="O86" s="486">
        <f t="shared" si="6"/>
        <v>4</v>
      </c>
      <c r="P86" s="486">
        <f t="shared" si="7"/>
        <v>4</v>
      </c>
      <c r="Q86" s="92" t="str">
        <f t="shared" si="8"/>
        <v>Gastos_com_Pessoal</v>
      </c>
    </row>
    <row r="87" spans="1:17" ht="23.1" hidden="1" customHeight="1" x14ac:dyDescent="0.2">
      <c r="A87" s="477">
        <f>IF(B87="","",COUNT('Diário 3º PA'!$A$4:$A$4242)+ROW()-3)</f>
        <v>2030</v>
      </c>
      <c r="B87" s="457">
        <v>44656</v>
      </c>
      <c r="C87" s="487">
        <v>44652</v>
      </c>
      <c r="D87" s="482" t="s">
        <v>104</v>
      </c>
      <c r="E87" s="482" t="s">
        <v>191</v>
      </c>
      <c r="F87" s="488">
        <v>853.04</v>
      </c>
      <c r="G87" s="482" t="s">
        <v>3562</v>
      </c>
      <c r="H87" s="489" t="s">
        <v>658</v>
      </c>
      <c r="I87" s="489" t="s">
        <v>3560</v>
      </c>
      <c r="J87" s="456" t="s">
        <v>3561</v>
      </c>
      <c r="K87" s="455" t="s">
        <v>732</v>
      </c>
      <c r="L87" s="456" t="s">
        <v>1531</v>
      </c>
      <c r="M87" s="456">
        <v>563553792</v>
      </c>
      <c r="N87" s="457">
        <v>44656</v>
      </c>
      <c r="O87" s="486">
        <f t="shared" si="6"/>
        <v>4</v>
      </c>
      <c r="P87" s="486">
        <f t="shared" si="7"/>
        <v>4</v>
      </c>
      <c r="Q87" s="92" t="str">
        <f t="shared" si="8"/>
        <v>Gastos_com_Pessoal</v>
      </c>
    </row>
    <row r="88" spans="1:17" ht="23.1" hidden="1" customHeight="1" x14ac:dyDescent="0.2">
      <c r="A88" s="477">
        <f>IF(B88="","",COUNT('Diário 3º PA'!$A$4:$A$4242)+ROW()-3)</f>
        <v>2031</v>
      </c>
      <c r="B88" s="457">
        <v>44656</v>
      </c>
      <c r="C88" s="487">
        <v>44652</v>
      </c>
      <c r="D88" s="482" t="s">
        <v>104</v>
      </c>
      <c r="E88" s="482" t="s">
        <v>187</v>
      </c>
      <c r="F88" s="488">
        <v>577.79</v>
      </c>
      <c r="G88" s="482" t="s">
        <v>1019</v>
      </c>
      <c r="H88" s="489" t="s">
        <v>658</v>
      </c>
      <c r="I88" s="489" t="s">
        <v>3563</v>
      </c>
      <c r="J88" s="456" t="s">
        <v>3564</v>
      </c>
      <c r="K88" s="455" t="s">
        <v>732</v>
      </c>
      <c r="L88" s="456" t="s">
        <v>792</v>
      </c>
      <c r="M88" s="456" t="s">
        <v>3565</v>
      </c>
      <c r="N88" s="457">
        <v>44656</v>
      </c>
      <c r="O88" s="486">
        <f t="shared" si="6"/>
        <v>4</v>
      </c>
      <c r="P88" s="486">
        <f t="shared" si="7"/>
        <v>4</v>
      </c>
      <c r="Q88" s="92" t="str">
        <f t="shared" si="8"/>
        <v>Gastos_com_Pessoal</v>
      </c>
    </row>
    <row r="89" spans="1:17" ht="23.1" hidden="1" customHeight="1" x14ac:dyDescent="0.2">
      <c r="A89" s="477">
        <f>IF(B89="","",COUNT('Diário 3º PA'!$A$4:$A$4242)+ROW()-3)</f>
        <v>2032</v>
      </c>
      <c r="B89" s="457">
        <v>44656</v>
      </c>
      <c r="C89" s="487">
        <v>44652</v>
      </c>
      <c r="D89" s="482" t="s">
        <v>104</v>
      </c>
      <c r="E89" s="482" t="s">
        <v>189</v>
      </c>
      <c r="F89" s="488">
        <v>1301.97</v>
      </c>
      <c r="G89" s="482" t="s">
        <v>915</v>
      </c>
      <c r="H89" s="489" t="s">
        <v>658</v>
      </c>
      <c r="I89" s="489" t="s">
        <v>3563</v>
      </c>
      <c r="J89" s="456" t="s">
        <v>3564</v>
      </c>
      <c r="K89" s="455" t="s">
        <v>732</v>
      </c>
      <c r="L89" s="456" t="s">
        <v>792</v>
      </c>
      <c r="M89" s="456" t="s">
        <v>3565</v>
      </c>
      <c r="N89" s="457">
        <v>44656</v>
      </c>
      <c r="O89" s="486">
        <f t="shared" si="6"/>
        <v>4</v>
      </c>
      <c r="P89" s="486">
        <f t="shared" si="7"/>
        <v>4</v>
      </c>
      <c r="Q89" s="92" t="str">
        <f t="shared" si="8"/>
        <v>Gastos_com_Pessoal</v>
      </c>
    </row>
    <row r="90" spans="1:17" ht="23.1" hidden="1" customHeight="1" x14ac:dyDescent="0.2">
      <c r="A90" s="477">
        <f>IF(B90="","",COUNT('Diário 3º PA'!$A$4:$A$4242)+ROW()-3)</f>
        <v>2033</v>
      </c>
      <c r="B90" s="457">
        <v>44656</v>
      </c>
      <c r="C90" s="487">
        <v>44652</v>
      </c>
      <c r="D90" s="482" t="s">
        <v>104</v>
      </c>
      <c r="E90" s="482" t="s">
        <v>191</v>
      </c>
      <c r="F90" s="488">
        <v>433.99</v>
      </c>
      <c r="G90" s="482" t="s">
        <v>918</v>
      </c>
      <c r="H90" s="489" t="s">
        <v>658</v>
      </c>
      <c r="I90" s="489" t="s">
        <v>3563</v>
      </c>
      <c r="J90" s="456" t="s">
        <v>3564</v>
      </c>
      <c r="K90" s="455" t="s">
        <v>732</v>
      </c>
      <c r="L90" s="456" t="s">
        <v>792</v>
      </c>
      <c r="M90" s="456" t="s">
        <v>3565</v>
      </c>
      <c r="N90" s="457">
        <v>44656</v>
      </c>
      <c r="O90" s="486">
        <f t="shared" si="6"/>
        <v>4</v>
      </c>
      <c r="P90" s="486">
        <f t="shared" si="7"/>
        <v>4</v>
      </c>
      <c r="Q90" s="92" t="str">
        <f t="shared" si="8"/>
        <v>Gastos_com_Pessoal</v>
      </c>
    </row>
    <row r="91" spans="1:17" ht="23.1" hidden="1" customHeight="1" x14ac:dyDescent="0.2">
      <c r="A91" s="477">
        <f>IF(B91="","",COUNT('Diário 3º PA'!$A$4:$A$4242)+ROW()-3)</f>
        <v>2034</v>
      </c>
      <c r="B91" s="457">
        <v>44656</v>
      </c>
      <c r="C91" s="487">
        <v>44652</v>
      </c>
      <c r="D91" s="482" t="s">
        <v>104</v>
      </c>
      <c r="E91" s="482" t="s">
        <v>193</v>
      </c>
      <c r="F91" s="488">
        <v>2412.2399999999998</v>
      </c>
      <c r="G91" s="482" t="s">
        <v>919</v>
      </c>
      <c r="H91" s="489" t="s">
        <v>658</v>
      </c>
      <c r="I91" s="489" t="s">
        <v>3563</v>
      </c>
      <c r="J91" s="456" t="s">
        <v>3564</v>
      </c>
      <c r="K91" s="455" t="s">
        <v>732</v>
      </c>
      <c r="L91" s="456" t="s">
        <v>792</v>
      </c>
      <c r="M91" s="456" t="s">
        <v>3565</v>
      </c>
      <c r="N91" s="457">
        <v>44656</v>
      </c>
      <c r="O91" s="486">
        <f t="shared" si="6"/>
        <v>4</v>
      </c>
      <c r="P91" s="486">
        <f t="shared" si="7"/>
        <v>4</v>
      </c>
      <c r="Q91" s="92" t="str">
        <f t="shared" si="8"/>
        <v>Gastos_com_Pessoal</v>
      </c>
    </row>
    <row r="92" spans="1:17" ht="23.1" hidden="1" customHeight="1" x14ac:dyDescent="0.2">
      <c r="A92" s="477">
        <f>IF(B92="","",COUNT('Diário 3º PA'!$A$4:$A$4242)+ROW()-3)</f>
        <v>2035</v>
      </c>
      <c r="B92" s="457">
        <v>44656</v>
      </c>
      <c r="C92" s="487">
        <v>44652</v>
      </c>
      <c r="D92" s="482" t="s">
        <v>104</v>
      </c>
      <c r="E92" s="482" t="s">
        <v>185</v>
      </c>
      <c r="F92" s="488">
        <v>859.65</v>
      </c>
      <c r="G92" s="482" t="s">
        <v>3566</v>
      </c>
      <c r="H92" s="489" t="s">
        <v>658</v>
      </c>
      <c r="I92" s="489" t="s">
        <v>3563</v>
      </c>
      <c r="J92" s="456" t="s">
        <v>3564</v>
      </c>
      <c r="K92" s="455" t="s">
        <v>1016</v>
      </c>
      <c r="L92" s="456" t="s">
        <v>1017</v>
      </c>
      <c r="M92" s="456" t="s">
        <v>3567</v>
      </c>
      <c r="N92" s="457">
        <v>44656</v>
      </c>
      <c r="O92" s="486">
        <f t="shared" si="6"/>
        <v>4</v>
      </c>
      <c r="P92" s="486">
        <f t="shared" si="7"/>
        <v>4</v>
      </c>
      <c r="Q92" s="92" t="str">
        <f t="shared" si="8"/>
        <v>Gastos_com_Pessoal</v>
      </c>
    </row>
    <row r="93" spans="1:17" ht="23.1" hidden="1" customHeight="1" x14ac:dyDescent="0.2">
      <c r="A93" s="477">
        <f>IF(B93="","",COUNT('Diário 3º PA'!$A$4:$A$4242)+ROW()-3)</f>
        <v>2036</v>
      </c>
      <c r="B93" s="457">
        <v>44656</v>
      </c>
      <c r="C93" s="487">
        <v>44652</v>
      </c>
      <c r="D93" s="482" t="s">
        <v>115</v>
      </c>
      <c r="E93" s="482" t="s">
        <v>316</v>
      </c>
      <c r="F93" s="488">
        <v>5973.92</v>
      </c>
      <c r="G93" s="482" t="s">
        <v>3568</v>
      </c>
      <c r="H93" s="489" t="s">
        <v>127</v>
      </c>
      <c r="I93" s="489" t="s">
        <v>3569</v>
      </c>
      <c r="J93" s="456" t="s">
        <v>3570</v>
      </c>
      <c r="K93" s="455" t="s">
        <v>1464</v>
      </c>
      <c r="L93" s="456" t="s">
        <v>428</v>
      </c>
      <c r="M93" s="456">
        <v>20223791</v>
      </c>
      <c r="N93" s="457">
        <v>44656</v>
      </c>
      <c r="O93" s="486">
        <f t="shared" si="6"/>
        <v>4</v>
      </c>
      <c r="P93" s="486">
        <f t="shared" si="7"/>
        <v>4</v>
      </c>
      <c r="Q93" s="92" t="str">
        <f t="shared" si="8"/>
        <v>Gastos_Gerais</v>
      </c>
    </row>
    <row r="94" spans="1:17" ht="37.5" hidden="1" customHeight="1" x14ac:dyDescent="0.2">
      <c r="A94" s="477">
        <f>IF(B94="","",COUNT('Diário 3º PA'!$A$4:$A$4242)+ROW()-3)</f>
        <v>2037</v>
      </c>
      <c r="B94" s="457">
        <v>44656</v>
      </c>
      <c r="C94" s="487">
        <v>44621</v>
      </c>
      <c r="D94" s="482" t="s">
        <v>104</v>
      </c>
      <c r="E94" s="482" t="s">
        <v>106</v>
      </c>
      <c r="F94" s="488">
        <v>366.86</v>
      </c>
      <c r="G94" s="482" t="s">
        <v>3571</v>
      </c>
      <c r="H94" s="489" t="s">
        <v>132</v>
      </c>
      <c r="I94" s="489" t="s">
        <v>891</v>
      </c>
      <c r="J94" s="456" t="s">
        <v>892</v>
      </c>
      <c r="K94" s="455" t="s">
        <v>732</v>
      </c>
      <c r="L94" s="456" t="s">
        <v>792</v>
      </c>
      <c r="M94" s="456" t="s">
        <v>3572</v>
      </c>
      <c r="N94" s="457">
        <v>44656</v>
      </c>
      <c r="O94" s="486">
        <f t="shared" si="6"/>
        <v>4</v>
      </c>
      <c r="P94" s="486">
        <f t="shared" si="7"/>
        <v>3</v>
      </c>
      <c r="Q94" s="92" t="str">
        <f t="shared" si="8"/>
        <v>Gastos_com_Pessoal</v>
      </c>
    </row>
    <row r="95" spans="1:17" ht="48.75" hidden="1" customHeight="1" x14ac:dyDescent="0.2">
      <c r="A95" s="477">
        <f>IF(B95="","",COUNT('Diário 3º PA'!$A$4:$A$4242)+ROW()-3)</f>
        <v>2038</v>
      </c>
      <c r="B95" s="457">
        <v>44656</v>
      </c>
      <c r="C95" s="487">
        <v>44621</v>
      </c>
      <c r="D95" s="482" t="s">
        <v>104</v>
      </c>
      <c r="E95" s="482" t="s">
        <v>106</v>
      </c>
      <c r="F95" s="488">
        <v>1454.4</v>
      </c>
      <c r="G95" s="482" t="s">
        <v>3573</v>
      </c>
      <c r="H95" s="489" t="s">
        <v>127</v>
      </c>
      <c r="I95" s="489" t="s">
        <v>902</v>
      </c>
      <c r="J95" s="456" t="s">
        <v>903</v>
      </c>
      <c r="K95" s="455" t="s">
        <v>732</v>
      </c>
      <c r="L95" s="456" t="s">
        <v>792</v>
      </c>
      <c r="M95" s="456" t="s">
        <v>3574</v>
      </c>
      <c r="N95" s="457">
        <v>44656</v>
      </c>
      <c r="O95" s="486">
        <f t="shared" si="6"/>
        <v>4</v>
      </c>
      <c r="P95" s="486">
        <f t="shared" si="7"/>
        <v>3</v>
      </c>
      <c r="Q95" s="92" t="str">
        <f t="shared" si="8"/>
        <v>Gastos_com_Pessoal</v>
      </c>
    </row>
    <row r="96" spans="1:17" ht="23.1" hidden="1" customHeight="1" x14ac:dyDescent="0.2">
      <c r="A96" s="477">
        <f>IF(B96="","",COUNT('Diário 3º PA'!$A$4:$A$4242)+ROW()-3)</f>
        <v>2039</v>
      </c>
      <c r="B96" s="457">
        <v>44656</v>
      </c>
      <c r="C96" s="487">
        <v>44652</v>
      </c>
      <c r="D96" s="482" t="s">
        <v>115</v>
      </c>
      <c r="E96" s="482" t="s">
        <v>262</v>
      </c>
      <c r="F96" s="488">
        <v>1600</v>
      </c>
      <c r="G96" s="482" t="s">
        <v>3575</v>
      </c>
      <c r="H96" s="489" t="s">
        <v>138</v>
      </c>
      <c r="I96" s="489" t="s">
        <v>3576</v>
      </c>
      <c r="J96" s="456" t="s">
        <v>3577</v>
      </c>
      <c r="K96" s="455" t="s">
        <v>1464</v>
      </c>
      <c r="L96" s="456" t="s">
        <v>428</v>
      </c>
      <c r="M96" s="456">
        <v>576</v>
      </c>
      <c r="N96" s="457">
        <v>44656</v>
      </c>
      <c r="O96" s="486">
        <f t="shared" si="6"/>
        <v>4</v>
      </c>
      <c r="P96" s="486">
        <f t="shared" si="7"/>
        <v>4</v>
      </c>
      <c r="Q96" s="92" t="str">
        <f t="shared" si="8"/>
        <v>Gastos_Gerais</v>
      </c>
    </row>
    <row r="97" spans="1:17" ht="44.25" hidden="1" customHeight="1" x14ac:dyDescent="0.2">
      <c r="A97" s="477">
        <f>IF(B97="","",COUNT('Diário 3º PA'!$A$4:$A$4242)+ROW()-3)</f>
        <v>2040</v>
      </c>
      <c r="B97" s="457">
        <v>44656</v>
      </c>
      <c r="C97" s="487">
        <v>44621</v>
      </c>
      <c r="D97" s="482" t="s">
        <v>104</v>
      </c>
      <c r="E97" s="482" t="s">
        <v>106</v>
      </c>
      <c r="F97" s="488">
        <v>217.71</v>
      </c>
      <c r="G97" s="482" t="s">
        <v>3578</v>
      </c>
      <c r="H97" s="489" t="s">
        <v>132</v>
      </c>
      <c r="I97" s="489" t="s">
        <v>3579</v>
      </c>
      <c r="J97" s="456" t="s">
        <v>3580</v>
      </c>
      <c r="K97" s="455" t="s">
        <v>1464</v>
      </c>
      <c r="L97" s="456" t="s">
        <v>792</v>
      </c>
      <c r="M97" s="456" t="s">
        <v>3581</v>
      </c>
      <c r="N97" s="457">
        <v>44656</v>
      </c>
      <c r="O97" s="486">
        <f t="shared" si="6"/>
        <v>4</v>
      </c>
      <c r="P97" s="486">
        <f t="shared" si="7"/>
        <v>3</v>
      </c>
      <c r="Q97" s="92" t="str">
        <f t="shared" si="8"/>
        <v>Gastos_com_Pessoal</v>
      </c>
    </row>
    <row r="98" spans="1:17" ht="42" hidden="1" customHeight="1" x14ac:dyDescent="0.2">
      <c r="A98" s="477">
        <f>IF(B98="","",COUNT('Diário 3º PA'!$A$4:$A$4242)+ROW()-3)</f>
        <v>2041</v>
      </c>
      <c r="B98" s="457">
        <v>44656</v>
      </c>
      <c r="C98" s="487">
        <v>44621</v>
      </c>
      <c r="D98" s="482" t="s">
        <v>104</v>
      </c>
      <c r="E98" s="482" t="s">
        <v>106</v>
      </c>
      <c r="F98" s="488">
        <v>698.94</v>
      </c>
      <c r="G98" s="482" t="s">
        <v>3582</v>
      </c>
      <c r="H98" s="489" t="s">
        <v>131</v>
      </c>
      <c r="I98" s="489" t="s">
        <v>899</v>
      </c>
      <c r="J98" s="456" t="s">
        <v>900</v>
      </c>
      <c r="K98" s="455" t="s">
        <v>732</v>
      </c>
      <c r="L98" s="456" t="s">
        <v>792</v>
      </c>
      <c r="M98" s="456" t="s">
        <v>3583</v>
      </c>
      <c r="N98" s="457">
        <v>44656</v>
      </c>
      <c r="O98" s="486">
        <f t="shared" si="6"/>
        <v>4</v>
      </c>
      <c r="P98" s="486">
        <f t="shared" si="7"/>
        <v>3</v>
      </c>
      <c r="Q98" s="92" t="str">
        <f t="shared" si="8"/>
        <v>Gastos_com_Pessoal</v>
      </c>
    </row>
    <row r="99" spans="1:17" ht="23.1" hidden="1" customHeight="1" x14ac:dyDescent="0.2">
      <c r="A99" s="477">
        <f>IF(B99="","",COUNT('Diário 3º PA'!$A$4:$A$4242)+ROW()-3)</f>
        <v>2042</v>
      </c>
      <c r="B99" s="457">
        <v>44656</v>
      </c>
      <c r="C99" s="487">
        <v>44652</v>
      </c>
      <c r="D99" s="482" t="s">
        <v>93</v>
      </c>
      <c r="E99" s="482" t="s">
        <v>97</v>
      </c>
      <c r="F99" s="488">
        <v>0.28000000000000003</v>
      </c>
      <c r="G99" s="482" t="s">
        <v>1553</v>
      </c>
      <c r="H99" s="489" t="s">
        <v>128</v>
      </c>
      <c r="I99" s="489" t="s">
        <v>664</v>
      </c>
      <c r="J99" s="456" t="s">
        <v>811</v>
      </c>
      <c r="K99" s="455" t="s">
        <v>1554</v>
      </c>
      <c r="L99" s="456" t="s">
        <v>1066</v>
      </c>
      <c r="M99" s="456" t="s">
        <v>666</v>
      </c>
      <c r="N99" s="457">
        <v>44656</v>
      </c>
      <c r="O99" s="486">
        <f t="shared" si="6"/>
        <v>4</v>
      </c>
      <c r="P99" s="486">
        <f t="shared" si="7"/>
        <v>4</v>
      </c>
      <c r="Q99" s="92" t="str">
        <f t="shared" si="8"/>
        <v>Receitas</v>
      </c>
    </row>
    <row r="100" spans="1:17" ht="23.1" hidden="1" customHeight="1" x14ac:dyDescent="0.2">
      <c r="A100" s="477">
        <f>IF(B100="","",COUNT('Diário 3º PA'!$A$4:$A$4242)+ROW()-3)</f>
        <v>2043</v>
      </c>
      <c r="B100" s="457">
        <v>44657</v>
      </c>
      <c r="C100" s="487">
        <v>44621</v>
      </c>
      <c r="D100" s="482" t="s">
        <v>115</v>
      </c>
      <c r="E100" s="482" t="s">
        <v>222</v>
      </c>
      <c r="F100" s="488">
        <v>6185.22</v>
      </c>
      <c r="G100" s="482" t="s">
        <v>796</v>
      </c>
      <c r="H100" s="489" t="s">
        <v>128</v>
      </c>
      <c r="I100" s="489" t="s">
        <v>797</v>
      </c>
      <c r="J100" s="456" t="s">
        <v>798</v>
      </c>
      <c r="K100" s="455" t="s">
        <v>704</v>
      </c>
      <c r="L100" s="456" t="s">
        <v>704</v>
      </c>
      <c r="M100" s="456">
        <v>19492</v>
      </c>
      <c r="N100" s="457">
        <v>44656</v>
      </c>
      <c r="O100" s="486">
        <f t="shared" si="6"/>
        <v>4</v>
      </c>
      <c r="P100" s="486">
        <f t="shared" si="7"/>
        <v>3</v>
      </c>
      <c r="Q100" s="92" t="str">
        <f t="shared" si="8"/>
        <v>Gastos_Gerais</v>
      </c>
    </row>
    <row r="101" spans="1:17" ht="23.1" hidden="1" customHeight="1" x14ac:dyDescent="0.2">
      <c r="A101" s="477">
        <f>IF(B101="","",COUNT('Diário 3º PA'!$A$4:$A$4242)+ROW()-3)</f>
        <v>2044</v>
      </c>
      <c r="B101" s="457">
        <v>44657</v>
      </c>
      <c r="C101" s="487">
        <v>44621</v>
      </c>
      <c r="D101" s="482" t="s">
        <v>115</v>
      </c>
      <c r="E101" s="482" t="s">
        <v>224</v>
      </c>
      <c r="F101" s="488">
        <v>1213.8900000000001</v>
      </c>
      <c r="G101" s="482" t="s">
        <v>799</v>
      </c>
      <c r="H101" s="489" t="s">
        <v>128</v>
      </c>
      <c r="I101" s="489" t="s">
        <v>797</v>
      </c>
      <c r="J101" s="456" t="s">
        <v>798</v>
      </c>
      <c r="K101" s="455" t="s">
        <v>704</v>
      </c>
      <c r="L101" s="456" t="s">
        <v>704</v>
      </c>
      <c r="M101" s="456">
        <v>19492</v>
      </c>
      <c r="N101" s="457">
        <v>44656</v>
      </c>
      <c r="O101" s="486">
        <f t="shared" si="6"/>
        <v>4</v>
      </c>
      <c r="P101" s="486">
        <f t="shared" si="7"/>
        <v>3</v>
      </c>
      <c r="Q101" s="92" t="str">
        <f t="shared" si="8"/>
        <v>Gastos_Gerais</v>
      </c>
    </row>
    <row r="102" spans="1:17" ht="23.1" hidden="1" customHeight="1" x14ac:dyDescent="0.2">
      <c r="A102" s="477">
        <f>IF(B102="","",COUNT('Diário 3º PA'!$A$4:$A$4242)+ROW()-3)</f>
        <v>2045</v>
      </c>
      <c r="B102" s="457">
        <v>44657</v>
      </c>
      <c r="C102" s="487">
        <v>44621</v>
      </c>
      <c r="D102" s="482" t="s">
        <v>115</v>
      </c>
      <c r="E102" s="482" t="s">
        <v>226</v>
      </c>
      <c r="F102" s="488">
        <v>832.79</v>
      </c>
      <c r="G102" s="482" t="s">
        <v>3584</v>
      </c>
      <c r="H102" s="489" t="s">
        <v>128</v>
      </c>
      <c r="I102" s="489" t="s">
        <v>797</v>
      </c>
      <c r="J102" s="456" t="s">
        <v>798</v>
      </c>
      <c r="K102" s="455" t="s">
        <v>704</v>
      </c>
      <c r="L102" s="456" t="s">
        <v>704</v>
      </c>
      <c r="M102" s="456">
        <v>19492</v>
      </c>
      <c r="N102" s="457">
        <v>44656</v>
      </c>
      <c r="O102" s="486">
        <f t="shared" si="6"/>
        <v>4</v>
      </c>
      <c r="P102" s="486">
        <f t="shared" si="7"/>
        <v>3</v>
      </c>
      <c r="Q102" s="92" t="str">
        <f t="shared" si="8"/>
        <v>Gastos_Gerais</v>
      </c>
    </row>
    <row r="103" spans="1:17" ht="23.1" hidden="1" customHeight="1" x14ac:dyDescent="0.2">
      <c r="A103" s="477">
        <f>IF(B103="","",COUNT('Diário 3º PA'!$A$4:$A$4242)+ROW()-3)</f>
        <v>2046</v>
      </c>
      <c r="B103" s="457">
        <v>44657</v>
      </c>
      <c r="C103" s="487">
        <v>44621</v>
      </c>
      <c r="D103" s="482" t="s">
        <v>115</v>
      </c>
      <c r="E103" s="482" t="s">
        <v>298</v>
      </c>
      <c r="F103" s="488">
        <v>340.9</v>
      </c>
      <c r="G103" s="482" t="s">
        <v>298</v>
      </c>
      <c r="H103" s="489" t="s">
        <v>128</v>
      </c>
      <c r="I103" s="489" t="s">
        <v>3444</v>
      </c>
      <c r="J103" s="456" t="s">
        <v>1044</v>
      </c>
      <c r="K103" s="455" t="s">
        <v>704</v>
      </c>
      <c r="L103" s="456" t="s">
        <v>428</v>
      </c>
      <c r="M103" s="456">
        <v>16368</v>
      </c>
      <c r="N103" s="457">
        <v>44628</v>
      </c>
      <c r="O103" s="486">
        <f t="shared" si="6"/>
        <v>4</v>
      </c>
      <c r="P103" s="486">
        <f t="shared" si="7"/>
        <v>3</v>
      </c>
      <c r="Q103" s="92" t="str">
        <f t="shared" si="8"/>
        <v>Gastos_Gerais</v>
      </c>
    </row>
    <row r="104" spans="1:17" ht="23.1" hidden="1" customHeight="1" x14ac:dyDescent="0.2">
      <c r="A104" s="477">
        <f>IF(B104="","",COUNT('Diário 3º PA'!$A$4:$A$4242)+ROW()-3)</f>
        <v>2047</v>
      </c>
      <c r="B104" s="457">
        <v>44657</v>
      </c>
      <c r="C104" s="487">
        <v>44621</v>
      </c>
      <c r="D104" s="482" t="s">
        <v>115</v>
      </c>
      <c r="E104" s="482" t="s">
        <v>268</v>
      </c>
      <c r="F104" s="488">
        <v>240</v>
      </c>
      <c r="G104" s="482" t="s">
        <v>3585</v>
      </c>
      <c r="H104" s="489" t="s">
        <v>130</v>
      </c>
      <c r="I104" s="489" t="s">
        <v>3586</v>
      </c>
      <c r="J104" s="456" t="s">
        <v>957</v>
      </c>
      <c r="K104" s="455" t="s">
        <v>704</v>
      </c>
      <c r="L104" s="456" t="s">
        <v>428</v>
      </c>
      <c r="M104" s="456">
        <v>202229</v>
      </c>
      <c r="N104" s="457">
        <v>44648</v>
      </c>
      <c r="O104" s="486">
        <f t="shared" si="6"/>
        <v>4</v>
      </c>
      <c r="P104" s="486">
        <f t="shared" si="7"/>
        <v>3</v>
      </c>
      <c r="Q104" s="92" t="str">
        <f t="shared" si="8"/>
        <v>Gastos_Gerais</v>
      </c>
    </row>
    <row r="105" spans="1:17" ht="23.1" hidden="1" customHeight="1" x14ac:dyDescent="0.2">
      <c r="A105" s="477">
        <f>IF(B105="","",COUNT('Diário 3º PA'!$A$4:$A$4242)+ROW()-3)</f>
        <v>2048</v>
      </c>
      <c r="B105" s="457">
        <v>44657</v>
      </c>
      <c r="C105" s="487">
        <v>44652</v>
      </c>
      <c r="D105" s="482" t="s">
        <v>115</v>
      </c>
      <c r="E105" s="482" t="s">
        <v>342</v>
      </c>
      <c r="F105" s="488">
        <v>120</v>
      </c>
      <c r="G105" s="482" t="s">
        <v>3587</v>
      </c>
      <c r="H105" s="489" t="s">
        <v>129</v>
      </c>
      <c r="I105" s="489" t="s">
        <v>3588</v>
      </c>
      <c r="J105" s="456" t="s">
        <v>3589</v>
      </c>
      <c r="K105" s="455" t="s">
        <v>732</v>
      </c>
      <c r="L105" s="456" t="s">
        <v>1531</v>
      </c>
      <c r="M105" s="456">
        <v>363785695</v>
      </c>
      <c r="N105" s="457">
        <v>44657</v>
      </c>
      <c r="O105" s="486">
        <f t="shared" si="6"/>
        <v>4</v>
      </c>
      <c r="P105" s="486">
        <f t="shared" si="7"/>
        <v>4</v>
      </c>
      <c r="Q105" s="92" t="str">
        <f t="shared" si="8"/>
        <v>Gastos_Gerais</v>
      </c>
    </row>
    <row r="106" spans="1:17" ht="23.1" hidden="1" customHeight="1" x14ac:dyDescent="0.2">
      <c r="A106" s="477">
        <f>IF(B106="","",COUNT('Diário 3º PA'!$A$4:$A$4242)+ROW()-3)</f>
        <v>2049</v>
      </c>
      <c r="B106" s="457">
        <v>44657</v>
      </c>
      <c r="C106" s="487">
        <v>44652</v>
      </c>
      <c r="D106" s="482" t="s">
        <v>115</v>
      </c>
      <c r="E106" s="482" t="s">
        <v>342</v>
      </c>
      <c r="F106" s="488">
        <v>120</v>
      </c>
      <c r="G106" s="482" t="s">
        <v>3590</v>
      </c>
      <c r="H106" s="489" t="s">
        <v>129</v>
      </c>
      <c r="I106" s="489" t="s">
        <v>3591</v>
      </c>
      <c r="J106" s="456" t="s">
        <v>3592</v>
      </c>
      <c r="K106" s="455" t="s">
        <v>732</v>
      </c>
      <c r="L106" s="456" t="s">
        <v>1531</v>
      </c>
      <c r="M106" s="456">
        <v>363785695</v>
      </c>
      <c r="N106" s="457">
        <v>44657</v>
      </c>
      <c r="O106" s="486">
        <f t="shared" si="6"/>
        <v>4</v>
      </c>
      <c r="P106" s="486">
        <f t="shared" si="7"/>
        <v>4</v>
      </c>
      <c r="Q106" s="92" t="str">
        <f t="shared" si="8"/>
        <v>Gastos_Gerais</v>
      </c>
    </row>
    <row r="107" spans="1:17" ht="23.1" hidden="1" customHeight="1" x14ac:dyDescent="0.2">
      <c r="A107" s="477">
        <f>IF(B107="","",COUNT('Diário 3º PA'!$A$4:$A$4242)+ROW()-3)</f>
        <v>2050</v>
      </c>
      <c r="B107" s="457">
        <v>44657</v>
      </c>
      <c r="C107" s="487">
        <v>44652</v>
      </c>
      <c r="D107" s="482" t="s">
        <v>115</v>
      </c>
      <c r="E107" s="482" t="s">
        <v>342</v>
      </c>
      <c r="F107" s="488">
        <v>120</v>
      </c>
      <c r="G107" s="482" t="s">
        <v>3593</v>
      </c>
      <c r="H107" s="489" t="s">
        <v>129</v>
      </c>
      <c r="I107" s="489" t="s">
        <v>3594</v>
      </c>
      <c r="J107" s="456" t="s">
        <v>3595</v>
      </c>
      <c r="K107" s="455" t="s">
        <v>732</v>
      </c>
      <c r="L107" s="456" t="s">
        <v>1531</v>
      </c>
      <c r="M107" s="456">
        <v>363785695</v>
      </c>
      <c r="N107" s="457">
        <v>44657</v>
      </c>
      <c r="O107" s="486">
        <f t="shared" si="6"/>
        <v>4</v>
      </c>
      <c r="P107" s="486">
        <f t="shared" si="7"/>
        <v>4</v>
      </c>
      <c r="Q107" s="92" t="str">
        <f t="shared" si="8"/>
        <v>Gastos_Gerais</v>
      </c>
    </row>
    <row r="108" spans="1:17" ht="23.1" hidden="1" customHeight="1" x14ac:dyDescent="0.2">
      <c r="A108" s="477">
        <f>IF(B108="","",COUNT('Diário 3º PA'!$A$4:$A$4242)+ROW()-3)</f>
        <v>2051</v>
      </c>
      <c r="B108" s="457">
        <v>44657</v>
      </c>
      <c r="C108" s="487">
        <v>44652</v>
      </c>
      <c r="D108" s="482" t="s">
        <v>115</v>
      </c>
      <c r="E108" s="482" t="s">
        <v>342</v>
      </c>
      <c r="F108" s="488">
        <v>120</v>
      </c>
      <c r="G108" s="482" t="s">
        <v>3596</v>
      </c>
      <c r="H108" s="489" t="s">
        <v>129</v>
      </c>
      <c r="I108" s="489" t="s">
        <v>3597</v>
      </c>
      <c r="J108" s="456" t="s">
        <v>3598</v>
      </c>
      <c r="K108" s="455" t="s">
        <v>732</v>
      </c>
      <c r="L108" s="456" t="s">
        <v>1531</v>
      </c>
      <c r="M108" s="456">
        <v>363785695</v>
      </c>
      <c r="N108" s="457">
        <v>44657</v>
      </c>
      <c r="O108" s="486">
        <f t="shared" si="6"/>
        <v>4</v>
      </c>
      <c r="P108" s="486">
        <f t="shared" si="7"/>
        <v>4</v>
      </c>
      <c r="Q108" s="92" t="str">
        <f t="shared" si="8"/>
        <v>Gastos_Gerais</v>
      </c>
    </row>
    <row r="109" spans="1:17" ht="23.1" hidden="1" customHeight="1" x14ac:dyDescent="0.2">
      <c r="A109" s="477">
        <f>IF(B109="","",COUNT('Diário 3º PA'!$A$4:$A$4242)+ROW()-3)</f>
        <v>2052</v>
      </c>
      <c r="B109" s="457">
        <v>44657</v>
      </c>
      <c r="C109" s="487">
        <v>44652</v>
      </c>
      <c r="D109" s="482" t="s">
        <v>115</v>
      </c>
      <c r="E109" s="482" t="s">
        <v>342</v>
      </c>
      <c r="F109" s="488">
        <v>120</v>
      </c>
      <c r="G109" s="482" t="s">
        <v>3599</v>
      </c>
      <c r="H109" s="489" t="s">
        <v>129</v>
      </c>
      <c r="I109" s="489" t="s">
        <v>888</v>
      </c>
      <c r="J109" s="456" t="s">
        <v>889</v>
      </c>
      <c r="K109" s="455" t="s">
        <v>732</v>
      </c>
      <c r="L109" s="456" t="s">
        <v>1531</v>
      </c>
      <c r="M109" s="456">
        <v>363785695</v>
      </c>
      <c r="N109" s="457">
        <v>44657</v>
      </c>
      <c r="O109" s="486">
        <f t="shared" si="6"/>
        <v>4</v>
      </c>
      <c r="P109" s="486">
        <f t="shared" si="7"/>
        <v>4</v>
      </c>
      <c r="Q109" s="92" t="str">
        <f t="shared" si="8"/>
        <v>Gastos_Gerais</v>
      </c>
    </row>
    <row r="110" spans="1:17" ht="23.1" hidden="1" customHeight="1" x14ac:dyDescent="0.2">
      <c r="A110" s="477">
        <f>IF(B110="","",COUNT('Diário 3º PA'!$A$4:$A$4242)+ROW()-3)</f>
        <v>2053</v>
      </c>
      <c r="B110" s="457">
        <v>44657</v>
      </c>
      <c r="C110" s="487">
        <v>44652</v>
      </c>
      <c r="D110" s="482" t="s">
        <v>104</v>
      </c>
      <c r="E110" s="482" t="s">
        <v>187</v>
      </c>
      <c r="F110" s="488">
        <v>653.47</v>
      </c>
      <c r="G110" s="482" t="s">
        <v>1019</v>
      </c>
      <c r="H110" s="489" t="s">
        <v>130</v>
      </c>
      <c r="I110" s="489" t="s">
        <v>3600</v>
      </c>
      <c r="J110" s="456" t="s">
        <v>3601</v>
      </c>
      <c r="K110" s="455" t="s">
        <v>732</v>
      </c>
      <c r="L110" s="456" t="s">
        <v>1531</v>
      </c>
      <c r="M110" s="456">
        <v>363785695</v>
      </c>
      <c r="N110" s="457">
        <v>44657</v>
      </c>
      <c r="O110" s="486">
        <f t="shared" si="6"/>
        <v>4</v>
      </c>
      <c r="P110" s="486">
        <f t="shared" si="7"/>
        <v>4</v>
      </c>
      <c r="Q110" s="92" t="str">
        <f t="shared" si="8"/>
        <v>Gastos_com_Pessoal</v>
      </c>
    </row>
    <row r="111" spans="1:17" ht="23.1" hidden="1" customHeight="1" x14ac:dyDescent="0.2">
      <c r="A111" s="477">
        <f>IF(B111="","",COUNT('Diário 3º PA'!$A$4:$A$4242)+ROW()-3)</f>
        <v>2054</v>
      </c>
      <c r="B111" s="457">
        <v>44657</v>
      </c>
      <c r="C111" s="487">
        <v>44652</v>
      </c>
      <c r="D111" s="482" t="s">
        <v>104</v>
      </c>
      <c r="E111" s="482" t="s">
        <v>189</v>
      </c>
      <c r="F111" s="488">
        <v>653.46</v>
      </c>
      <c r="G111" s="482" t="s">
        <v>915</v>
      </c>
      <c r="H111" s="489" t="s">
        <v>130</v>
      </c>
      <c r="I111" s="489" t="s">
        <v>3600</v>
      </c>
      <c r="J111" s="456" t="s">
        <v>3601</v>
      </c>
      <c r="K111" s="455" t="s">
        <v>732</v>
      </c>
      <c r="L111" s="456" t="s">
        <v>1531</v>
      </c>
      <c r="M111" s="456">
        <v>363785695</v>
      </c>
      <c r="N111" s="457">
        <v>44657</v>
      </c>
      <c r="O111" s="486">
        <f t="shared" si="6"/>
        <v>4</v>
      </c>
      <c r="P111" s="486">
        <f t="shared" si="7"/>
        <v>4</v>
      </c>
      <c r="Q111" s="92" t="str">
        <f t="shared" si="8"/>
        <v>Gastos_com_Pessoal</v>
      </c>
    </row>
    <row r="112" spans="1:17" ht="23.1" hidden="1" customHeight="1" x14ac:dyDescent="0.2">
      <c r="A112" s="477">
        <f>IF(B112="","",COUNT('Diário 3º PA'!$A$4:$A$4242)+ROW()-3)</f>
        <v>2055</v>
      </c>
      <c r="B112" s="457">
        <v>44657</v>
      </c>
      <c r="C112" s="487">
        <v>44652</v>
      </c>
      <c r="D112" s="482" t="s">
        <v>104</v>
      </c>
      <c r="E112" s="482" t="s">
        <v>191</v>
      </c>
      <c r="F112" s="488">
        <v>217.82</v>
      </c>
      <c r="G112" s="482" t="s">
        <v>918</v>
      </c>
      <c r="H112" s="489" t="s">
        <v>130</v>
      </c>
      <c r="I112" s="489" t="s">
        <v>3600</v>
      </c>
      <c r="J112" s="456" t="s">
        <v>3601</v>
      </c>
      <c r="K112" s="455" t="s">
        <v>732</v>
      </c>
      <c r="L112" s="456" t="s">
        <v>1531</v>
      </c>
      <c r="M112" s="456">
        <v>363785695</v>
      </c>
      <c r="N112" s="457">
        <v>44657</v>
      </c>
      <c r="O112" s="486">
        <f t="shared" si="6"/>
        <v>4</v>
      </c>
      <c r="P112" s="486">
        <f t="shared" si="7"/>
        <v>4</v>
      </c>
      <c r="Q112" s="92" t="str">
        <f t="shared" si="8"/>
        <v>Gastos_com_Pessoal</v>
      </c>
    </row>
    <row r="113" spans="1:17" ht="23.1" hidden="1" customHeight="1" x14ac:dyDescent="0.2">
      <c r="A113" s="477">
        <f>IF(B113="","",COUNT('Diário 3º PA'!$A$4:$A$4242)+ROW()-3)</f>
        <v>2056</v>
      </c>
      <c r="B113" s="457">
        <v>44657</v>
      </c>
      <c r="C113" s="487">
        <v>44652</v>
      </c>
      <c r="D113" s="482" t="s">
        <v>104</v>
      </c>
      <c r="E113" s="482" t="s">
        <v>193</v>
      </c>
      <c r="F113" s="488">
        <v>3161.1</v>
      </c>
      <c r="G113" s="482" t="s">
        <v>919</v>
      </c>
      <c r="H113" s="489" t="s">
        <v>130</v>
      </c>
      <c r="I113" s="489" t="s">
        <v>3600</v>
      </c>
      <c r="J113" s="456" t="s">
        <v>3601</v>
      </c>
      <c r="K113" s="455" t="s">
        <v>732</v>
      </c>
      <c r="L113" s="456" t="s">
        <v>1531</v>
      </c>
      <c r="M113" s="456">
        <v>363785695</v>
      </c>
      <c r="N113" s="457">
        <v>44657</v>
      </c>
      <c r="O113" s="486">
        <f t="shared" si="6"/>
        <v>4</v>
      </c>
      <c r="P113" s="486">
        <f t="shared" si="7"/>
        <v>4</v>
      </c>
      <c r="Q113" s="92" t="str">
        <f t="shared" si="8"/>
        <v>Gastos_com_Pessoal</v>
      </c>
    </row>
    <row r="114" spans="1:17" ht="23.1" hidden="1" customHeight="1" x14ac:dyDescent="0.2">
      <c r="A114" s="477">
        <f>IF(B114="","",COUNT('Diário 3º PA'!$A$4:$A$4242)+ROW()-3)</f>
        <v>2057</v>
      </c>
      <c r="B114" s="457">
        <v>44657</v>
      </c>
      <c r="C114" s="487">
        <v>44621</v>
      </c>
      <c r="D114" s="482" t="s">
        <v>104</v>
      </c>
      <c r="E114" s="482" t="s">
        <v>183</v>
      </c>
      <c r="F114" s="488">
        <v>215366.87</v>
      </c>
      <c r="G114" s="482" t="s">
        <v>3602</v>
      </c>
      <c r="H114" s="489" t="s">
        <v>127</v>
      </c>
      <c r="I114" s="489" t="s">
        <v>897</v>
      </c>
      <c r="J114" s="456" t="s">
        <v>666</v>
      </c>
      <c r="K114" s="455" t="s">
        <v>732</v>
      </c>
      <c r="L114" s="456" t="s">
        <v>778</v>
      </c>
      <c r="M114" s="456" t="s">
        <v>666</v>
      </c>
      <c r="N114" s="457">
        <v>44657</v>
      </c>
      <c r="O114" s="486">
        <f t="shared" si="6"/>
        <v>4</v>
      </c>
      <c r="P114" s="486">
        <f t="shared" si="7"/>
        <v>3</v>
      </c>
      <c r="Q114" s="92" t="str">
        <f t="shared" si="8"/>
        <v>Gastos_com_Pessoal</v>
      </c>
    </row>
    <row r="115" spans="1:17" ht="23.1" hidden="1" customHeight="1" x14ac:dyDescent="0.2">
      <c r="A115" s="477">
        <f>IF(B115="","",COUNT('Diário 3º PA'!$A$4:$A$4242)+ROW()-3)</f>
        <v>2058</v>
      </c>
      <c r="B115" s="457">
        <v>44657</v>
      </c>
      <c r="C115" s="487">
        <v>44652</v>
      </c>
      <c r="D115" s="482" t="s">
        <v>104</v>
      </c>
      <c r="E115" s="482" t="s">
        <v>185</v>
      </c>
      <c r="F115" s="488">
        <v>443.53</v>
      </c>
      <c r="G115" s="482" t="s">
        <v>3566</v>
      </c>
      <c r="H115" s="489" t="s">
        <v>130</v>
      </c>
      <c r="I115" s="489" t="s">
        <v>3600</v>
      </c>
      <c r="J115" s="456" t="s">
        <v>3601</v>
      </c>
      <c r="K115" s="455" t="s">
        <v>1016</v>
      </c>
      <c r="L115" s="456" t="s">
        <v>1017</v>
      </c>
      <c r="M115" s="456" t="s">
        <v>3603</v>
      </c>
      <c r="N115" s="457">
        <v>44657</v>
      </c>
      <c r="O115" s="486">
        <f t="shared" si="6"/>
        <v>4</v>
      </c>
      <c r="P115" s="486">
        <f t="shared" si="7"/>
        <v>4</v>
      </c>
      <c r="Q115" s="92" t="str">
        <f t="shared" si="8"/>
        <v>Gastos_com_Pessoal</v>
      </c>
    </row>
    <row r="116" spans="1:17" ht="23.1" hidden="1" customHeight="1" x14ac:dyDescent="0.2">
      <c r="A116" s="477">
        <f>IF(B116="","",COUNT('Diário 3º PA'!$A$4:$A$4242)+ROW()-3)</f>
        <v>2059</v>
      </c>
      <c r="B116" s="457">
        <v>44657</v>
      </c>
      <c r="C116" s="487">
        <v>44652</v>
      </c>
      <c r="D116" s="482" t="s">
        <v>115</v>
      </c>
      <c r="E116" s="482" t="s">
        <v>366</v>
      </c>
      <c r="F116" s="488">
        <v>41.9</v>
      </c>
      <c r="G116" s="482" t="s">
        <v>3604</v>
      </c>
      <c r="H116" s="489" t="s">
        <v>131</v>
      </c>
      <c r="I116" s="489" t="s">
        <v>3605</v>
      </c>
      <c r="J116" s="456" t="s">
        <v>3606</v>
      </c>
      <c r="K116" s="455" t="s">
        <v>704</v>
      </c>
      <c r="L116" s="456" t="s">
        <v>428</v>
      </c>
      <c r="M116" s="456">
        <v>11904</v>
      </c>
      <c r="N116" s="457">
        <v>44656</v>
      </c>
      <c r="O116" s="486">
        <f t="shared" si="6"/>
        <v>4</v>
      </c>
      <c r="P116" s="486">
        <f t="shared" si="7"/>
        <v>4</v>
      </c>
      <c r="Q116" s="92" t="str">
        <f t="shared" si="8"/>
        <v>Gastos_Gerais</v>
      </c>
    </row>
    <row r="117" spans="1:17" ht="23.1" hidden="1" customHeight="1" x14ac:dyDescent="0.2">
      <c r="A117" s="477">
        <f>IF(B117="","",COUNT('Diário 3º PA'!$A$4:$A$4242)+ROW()-3)</f>
        <v>2060</v>
      </c>
      <c r="B117" s="457">
        <v>44657</v>
      </c>
      <c r="C117" s="487">
        <v>44652</v>
      </c>
      <c r="D117" s="482" t="s">
        <v>115</v>
      </c>
      <c r="E117" s="482" t="s">
        <v>318</v>
      </c>
      <c r="F117" s="488">
        <v>522.9</v>
      </c>
      <c r="G117" s="482" t="s">
        <v>3607</v>
      </c>
      <c r="H117" s="489" t="s">
        <v>138</v>
      </c>
      <c r="I117" s="489" t="s">
        <v>3608</v>
      </c>
      <c r="J117" s="456" t="s">
        <v>3609</v>
      </c>
      <c r="K117" s="455" t="s">
        <v>704</v>
      </c>
      <c r="L117" s="456" t="s">
        <v>428</v>
      </c>
      <c r="M117" s="456">
        <v>107</v>
      </c>
      <c r="N117" s="457">
        <v>44656</v>
      </c>
      <c r="O117" s="486">
        <f t="shared" si="6"/>
        <v>4</v>
      </c>
      <c r="P117" s="486">
        <f t="shared" si="7"/>
        <v>4</v>
      </c>
      <c r="Q117" s="92" t="str">
        <f t="shared" si="8"/>
        <v>Gastos_Gerais</v>
      </c>
    </row>
    <row r="118" spans="1:17" ht="23.1" hidden="1" customHeight="1" x14ac:dyDescent="0.2">
      <c r="A118" s="477">
        <f>IF(B118="","",COUNT('Diário 3º PA'!$A$4:$A$4242)+ROW()-3)</f>
        <v>2061</v>
      </c>
      <c r="B118" s="457">
        <v>44657</v>
      </c>
      <c r="C118" s="487">
        <v>44652</v>
      </c>
      <c r="D118" s="482" t="s">
        <v>93</v>
      </c>
      <c r="E118" s="482" t="s">
        <v>97</v>
      </c>
      <c r="F118" s="488">
        <v>0.21</v>
      </c>
      <c r="G118" s="482" t="s">
        <v>1553</v>
      </c>
      <c r="H118" s="489" t="s">
        <v>128</v>
      </c>
      <c r="I118" s="489" t="s">
        <v>664</v>
      </c>
      <c r="J118" s="456" t="s">
        <v>811</v>
      </c>
      <c r="K118" s="455" t="s">
        <v>1554</v>
      </c>
      <c r="L118" s="456" t="s">
        <v>1066</v>
      </c>
      <c r="M118" s="456" t="s">
        <v>666</v>
      </c>
      <c r="N118" s="457">
        <v>44657</v>
      </c>
      <c r="O118" s="486">
        <f t="shared" si="6"/>
        <v>4</v>
      </c>
      <c r="P118" s="486">
        <f t="shared" si="7"/>
        <v>4</v>
      </c>
      <c r="Q118" s="92" t="str">
        <f t="shared" si="8"/>
        <v>Receitas</v>
      </c>
    </row>
    <row r="119" spans="1:17" ht="23.1" hidden="1" customHeight="1" x14ac:dyDescent="0.2">
      <c r="A119" s="477">
        <f>IF(B119="","",COUNT('Diário 3º PA'!$A$4:$A$4242)+ROW()-3)</f>
        <v>2062</v>
      </c>
      <c r="B119" s="457">
        <v>44658</v>
      </c>
      <c r="C119" s="487">
        <v>44621</v>
      </c>
      <c r="D119" s="482" t="s">
        <v>115</v>
      </c>
      <c r="E119" s="482" t="s">
        <v>232</v>
      </c>
      <c r="F119" s="488">
        <v>2016.81</v>
      </c>
      <c r="G119" s="482" t="s">
        <v>3432</v>
      </c>
      <c r="H119" s="489" t="s">
        <v>140</v>
      </c>
      <c r="I119" s="489" t="s">
        <v>3610</v>
      </c>
      <c r="J119" s="456" t="s">
        <v>827</v>
      </c>
      <c r="K119" s="455" t="s">
        <v>704</v>
      </c>
      <c r="L119" s="456" t="s">
        <v>704</v>
      </c>
      <c r="M119" s="456">
        <v>2628604001</v>
      </c>
      <c r="N119" s="457">
        <v>44658</v>
      </c>
      <c r="O119" s="486">
        <f t="shared" si="6"/>
        <v>4</v>
      </c>
      <c r="P119" s="486">
        <f t="shared" si="7"/>
        <v>3</v>
      </c>
      <c r="Q119" s="92" t="str">
        <f t="shared" si="8"/>
        <v>Gastos_Gerais</v>
      </c>
    </row>
    <row r="120" spans="1:17" ht="23.1" hidden="1" customHeight="1" x14ac:dyDescent="0.2">
      <c r="A120" s="477">
        <f>IF(B120="","",COUNT('Diário 3º PA'!$A$4:$A$4242)+ROW()-3)</f>
        <v>2063</v>
      </c>
      <c r="B120" s="457">
        <v>44658</v>
      </c>
      <c r="C120" s="487">
        <v>44621</v>
      </c>
      <c r="D120" s="482" t="s">
        <v>115</v>
      </c>
      <c r="E120" s="482" t="s">
        <v>304</v>
      </c>
      <c r="F120" s="488">
        <v>820</v>
      </c>
      <c r="G120" s="482" t="s">
        <v>3611</v>
      </c>
      <c r="H120" s="489" t="s">
        <v>130</v>
      </c>
      <c r="I120" s="489" t="s">
        <v>3612</v>
      </c>
      <c r="J120" s="456" t="s">
        <v>3613</v>
      </c>
      <c r="K120" s="456" t="s">
        <v>704</v>
      </c>
      <c r="L120" s="456" t="s">
        <v>428</v>
      </c>
      <c r="M120" s="456">
        <v>2022144</v>
      </c>
      <c r="N120" s="457">
        <v>44649</v>
      </c>
      <c r="O120" s="486">
        <f t="shared" si="6"/>
        <v>4</v>
      </c>
      <c r="P120" s="486">
        <f t="shared" si="7"/>
        <v>3</v>
      </c>
      <c r="Q120" s="92" t="str">
        <f t="shared" si="8"/>
        <v>Gastos_Gerais</v>
      </c>
    </row>
    <row r="121" spans="1:17" ht="23.1" hidden="1" customHeight="1" x14ac:dyDescent="0.2">
      <c r="A121" s="477">
        <f>IF(B121="","",COUNT('Diário 3º PA'!$A$4:$A$4242)+ROW()-3)</f>
        <v>2064</v>
      </c>
      <c r="B121" s="457">
        <v>44658</v>
      </c>
      <c r="C121" s="487">
        <v>44621</v>
      </c>
      <c r="D121" s="482" t="s">
        <v>115</v>
      </c>
      <c r="E121" s="482" t="s">
        <v>304</v>
      </c>
      <c r="F121" s="488">
        <v>820</v>
      </c>
      <c r="G121" s="482" t="s">
        <v>3611</v>
      </c>
      <c r="H121" s="489" t="s">
        <v>139</v>
      </c>
      <c r="I121" s="489" t="s">
        <v>3612</v>
      </c>
      <c r="J121" s="456" t="s">
        <v>3613</v>
      </c>
      <c r="K121" s="456" t="s">
        <v>704</v>
      </c>
      <c r="L121" s="456" t="s">
        <v>428</v>
      </c>
      <c r="M121" s="456">
        <v>2022143</v>
      </c>
      <c r="N121" s="457">
        <v>44649</v>
      </c>
      <c r="O121" s="486">
        <f t="shared" si="6"/>
        <v>4</v>
      </c>
      <c r="P121" s="486">
        <f t="shared" si="7"/>
        <v>3</v>
      </c>
      <c r="Q121" s="92" t="str">
        <f t="shared" si="8"/>
        <v>Gastos_Gerais</v>
      </c>
    </row>
    <row r="122" spans="1:17" ht="23.1" hidden="1" customHeight="1" x14ac:dyDescent="0.2">
      <c r="A122" s="477">
        <f>IF(B122="","",COUNT('Diário 3º PA'!$A$4:$A$4242)+ROW()-3)</f>
        <v>2065</v>
      </c>
      <c r="B122" s="457">
        <v>44658</v>
      </c>
      <c r="C122" s="487">
        <v>44621</v>
      </c>
      <c r="D122" s="482" t="s">
        <v>115</v>
      </c>
      <c r="E122" s="482" t="s">
        <v>308</v>
      </c>
      <c r="F122" s="488">
        <v>1499.05</v>
      </c>
      <c r="G122" s="482" t="s">
        <v>1735</v>
      </c>
      <c r="H122" s="489" t="s">
        <v>658</v>
      </c>
      <c r="I122" s="489" t="s">
        <v>1821</v>
      </c>
      <c r="J122" s="455" t="s">
        <v>3614</v>
      </c>
      <c r="K122" s="455" t="s">
        <v>704</v>
      </c>
      <c r="L122" s="456" t="s">
        <v>428</v>
      </c>
      <c r="M122" s="455">
        <v>15956</v>
      </c>
      <c r="N122" s="510">
        <v>44628</v>
      </c>
      <c r="O122" s="486">
        <f t="shared" si="6"/>
        <v>4</v>
      </c>
      <c r="P122" s="486">
        <f t="shared" si="7"/>
        <v>3</v>
      </c>
      <c r="Q122" s="92" t="str">
        <f t="shared" si="8"/>
        <v>Gastos_Gerais</v>
      </c>
    </row>
    <row r="123" spans="1:17" ht="23.1" hidden="1" customHeight="1" x14ac:dyDescent="0.2">
      <c r="A123" s="477">
        <f>IF(B123="","",COUNT('Diário 3º PA'!$A$4:$A$4242)+ROW()-3)</f>
        <v>2066</v>
      </c>
      <c r="B123" s="457">
        <v>44658</v>
      </c>
      <c r="C123" s="487">
        <v>44652</v>
      </c>
      <c r="D123" s="482" t="s">
        <v>115</v>
      </c>
      <c r="E123" s="482" t="s">
        <v>328</v>
      </c>
      <c r="F123" s="488">
        <v>1000</v>
      </c>
      <c r="G123" s="482" t="s">
        <v>1403</v>
      </c>
      <c r="H123" s="489" t="s">
        <v>134</v>
      </c>
      <c r="I123" s="489" t="s">
        <v>727</v>
      </c>
      <c r="J123" s="456" t="s">
        <v>728</v>
      </c>
      <c r="K123" s="456" t="s">
        <v>704</v>
      </c>
      <c r="L123" s="456" t="s">
        <v>428</v>
      </c>
      <c r="M123" s="456">
        <v>1871600</v>
      </c>
      <c r="N123" s="457">
        <v>44659</v>
      </c>
      <c r="O123" s="486">
        <f t="shared" si="6"/>
        <v>4</v>
      </c>
      <c r="P123" s="486">
        <f t="shared" si="7"/>
        <v>4</v>
      </c>
      <c r="Q123" s="92" t="str">
        <f t="shared" si="8"/>
        <v>Gastos_Gerais</v>
      </c>
    </row>
    <row r="124" spans="1:17" ht="23.1" hidden="1" customHeight="1" x14ac:dyDescent="0.2">
      <c r="A124" s="477">
        <f>IF(B124="","",COUNT('Diário 3º PA'!$A$4:$A$4242)+ROW()-3)</f>
        <v>2067</v>
      </c>
      <c r="B124" s="457">
        <v>44658</v>
      </c>
      <c r="C124" s="487">
        <v>44652</v>
      </c>
      <c r="D124" s="482" t="s">
        <v>104</v>
      </c>
      <c r="E124" s="482" t="s">
        <v>206</v>
      </c>
      <c r="F124" s="488">
        <v>740.7</v>
      </c>
      <c r="G124" s="482" t="s">
        <v>3615</v>
      </c>
      <c r="H124" s="489" t="s">
        <v>128</v>
      </c>
      <c r="I124" s="489" t="s">
        <v>3616</v>
      </c>
      <c r="J124" s="456" t="s">
        <v>3617</v>
      </c>
      <c r="K124" s="456" t="s">
        <v>704</v>
      </c>
      <c r="L124" s="456" t="s">
        <v>704</v>
      </c>
      <c r="M124" s="456">
        <v>13150952</v>
      </c>
      <c r="N124" s="457">
        <v>44658</v>
      </c>
      <c r="O124" s="486">
        <f t="shared" si="6"/>
        <v>4</v>
      </c>
      <c r="P124" s="486">
        <f t="shared" si="7"/>
        <v>4</v>
      </c>
      <c r="Q124" s="92" t="str">
        <f t="shared" si="8"/>
        <v>Gastos_com_Pessoal</v>
      </c>
    </row>
    <row r="125" spans="1:17" ht="23.1" hidden="1" customHeight="1" x14ac:dyDescent="0.2">
      <c r="A125" s="477">
        <f>IF(B125="","",COUNT('Diário 3º PA'!$A$4:$A$4242)+ROW()-3)</f>
        <v>2068</v>
      </c>
      <c r="B125" s="457">
        <v>44658</v>
      </c>
      <c r="C125" s="487">
        <v>44652</v>
      </c>
      <c r="D125" s="482" t="s">
        <v>115</v>
      </c>
      <c r="E125" s="482" t="s">
        <v>302</v>
      </c>
      <c r="F125" s="488">
        <v>41509.96</v>
      </c>
      <c r="G125" s="482" t="s">
        <v>817</v>
      </c>
      <c r="H125" s="489" t="s">
        <v>129</v>
      </c>
      <c r="I125" s="489" t="s">
        <v>818</v>
      </c>
      <c r="J125" s="456" t="s">
        <v>819</v>
      </c>
      <c r="K125" s="456" t="s">
        <v>704</v>
      </c>
      <c r="L125" s="456" t="s">
        <v>428</v>
      </c>
      <c r="M125" s="457">
        <v>15</v>
      </c>
      <c r="N125" s="457">
        <v>44652</v>
      </c>
      <c r="O125" s="486">
        <f t="shared" si="6"/>
        <v>4</v>
      </c>
      <c r="P125" s="486">
        <f t="shared" si="7"/>
        <v>4</v>
      </c>
      <c r="Q125" s="92" t="str">
        <f t="shared" si="8"/>
        <v>Gastos_Gerais</v>
      </c>
    </row>
    <row r="126" spans="1:17" ht="23.1" hidden="1" customHeight="1" x14ac:dyDescent="0.2">
      <c r="A126" s="477">
        <f>IF(B126="","",COUNT('Diário 3º PA'!$A$4:$A$4242)+ROW()-3)</f>
        <v>2069</v>
      </c>
      <c r="B126" s="457">
        <v>44658</v>
      </c>
      <c r="C126" s="487">
        <v>44652</v>
      </c>
      <c r="D126" s="482" t="s">
        <v>115</v>
      </c>
      <c r="E126" s="482" t="s">
        <v>302</v>
      </c>
      <c r="F126" s="488">
        <v>48941.69</v>
      </c>
      <c r="G126" s="482" t="s">
        <v>809</v>
      </c>
      <c r="H126" s="489" t="s">
        <v>131</v>
      </c>
      <c r="I126" s="489" t="s">
        <v>810</v>
      </c>
      <c r="J126" s="456" t="s">
        <v>1193</v>
      </c>
      <c r="K126" s="456" t="s">
        <v>704</v>
      </c>
      <c r="L126" s="456" t="s">
        <v>428</v>
      </c>
      <c r="M126" s="456">
        <v>107</v>
      </c>
      <c r="N126" s="457">
        <v>44652</v>
      </c>
      <c r="O126" s="486">
        <f t="shared" si="6"/>
        <v>4</v>
      </c>
      <c r="P126" s="486">
        <f t="shared" si="7"/>
        <v>4</v>
      </c>
      <c r="Q126" s="92" t="str">
        <f t="shared" si="8"/>
        <v>Gastos_Gerais</v>
      </c>
    </row>
    <row r="127" spans="1:17" ht="23.1" hidden="1" customHeight="1" x14ac:dyDescent="0.2">
      <c r="A127" s="477">
        <f>IF(B127="","",COUNT('Diário 3º PA'!$A$4:$A$4242)+ROW()-3)</f>
        <v>2070</v>
      </c>
      <c r="B127" s="457">
        <v>44658</v>
      </c>
      <c r="C127" s="487">
        <v>44652</v>
      </c>
      <c r="D127" s="482" t="s">
        <v>115</v>
      </c>
      <c r="E127" s="482" t="s">
        <v>302</v>
      </c>
      <c r="F127" s="488">
        <v>38232.400000000001</v>
      </c>
      <c r="G127" s="482" t="s">
        <v>813</v>
      </c>
      <c r="H127" s="489" t="s">
        <v>135</v>
      </c>
      <c r="I127" s="489" t="s">
        <v>810</v>
      </c>
      <c r="J127" s="456" t="s">
        <v>1193</v>
      </c>
      <c r="K127" s="456" t="s">
        <v>704</v>
      </c>
      <c r="L127" s="456" t="s">
        <v>428</v>
      </c>
      <c r="M127" s="456">
        <v>108</v>
      </c>
      <c r="N127" s="457">
        <v>44652</v>
      </c>
      <c r="O127" s="486">
        <f t="shared" si="6"/>
        <v>4</v>
      </c>
      <c r="P127" s="486">
        <f t="shared" si="7"/>
        <v>4</v>
      </c>
      <c r="Q127" s="92" t="str">
        <f t="shared" si="8"/>
        <v>Gastos_Gerais</v>
      </c>
    </row>
    <row r="128" spans="1:17" ht="23.1" hidden="1" customHeight="1" x14ac:dyDescent="0.2">
      <c r="A128" s="477">
        <f>IF(B128="","",COUNT('Diário 3º PA'!$A$4:$A$4242)+ROW()-3)</f>
        <v>2071</v>
      </c>
      <c r="B128" s="457">
        <v>44658</v>
      </c>
      <c r="C128" s="487">
        <v>44652</v>
      </c>
      <c r="D128" s="482" t="s">
        <v>115</v>
      </c>
      <c r="E128" s="482" t="s">
        <v>302</v>
      </c>
      <c r="F128" s="488">
        <v>25618.23</v>
      </c>
      <c r="G128" s="482" t="s">
        <v>3618</v>
      </c>
      <c r="H128" s="489" t="s">
        <v>136</v>
      </c>
      <c r="I128" s="489" t="s">
        <v>810</v>
      </c>
      <c r="J128" s="456" t="s">
        <v>1193</v>
      </c>
      <c r="K128" s="456" t="s">
        <v>704</v>
      </c>
      <c r="L128" s="456" t="s">
        <v>428</v>
      </c>
      <c r="M128" s="456">
        <v>111</v>
      </c>
      <c r="N128" s="457">
        <v>44655</v>
      </c>
      <c r="O128" s="486">
        <f t="shared" si="6"/>
        <v>4</v>
      </c>
      <c r="P128" s="486">
        <f t="shared" si="7"/>
        <v>4</v>
      </c>
      <c r="Q128" s="92" t="str">
        <f t="shared" si="8"/>
        <v>Gastos_Gerais</v>
      </c>
    </row>
    <row r="129" spans="1:18" ht="23.1" hidden="1" customHeight="1" x14ac:dyDescent="0.2">
      <c r="A129" s="477">
        <f>IF(B129="","",COUNT('Diário 3º PA'!$A$4:$A$4242)+ROW()-3)</f>
        <v>2072</v>
      </c>
      <c r="B129" s="457">
        <v>44658</v>
      </c>
      <c r="C129" s="487">
        <v>44652</v>
      </c>
      <c r="D129" s="482" t="s">
        <v>115</v>
      </c>
      <c r="E129" s="482" t="s">
        <v>328</v>
      </c>
      <c r="F129" s="488">
        <v>1000</v>
      </c>
      <c r="G129" s="482" t="s">
        <v>1139</v>
      </c>
      <c r="H129" s="489" t="s">
        <v>136</v>
      </c>
      <c r="I129" s="489" t="s">
        <v>727</v>
      </c>
      <c r="J129" s="456" t="s">
        <v>728</v>
      </c>
      <c r="K129" s="456" t="s">
        <v>704</v>
      </c>
      <c r="L129" s="456" t="s">
        <v>428</v>
      </c>
      <c r="M129" s="456">
        <v>1871471</v>
      </c>
      <c r="N129" s="457">
        <v>44659</v>
      </c>
      <c r="O129" s="486">
        <f t="shared" si="6"/>
        <v>4</v>
      </c>
      <c r="P129" s="486">
        <f t="shared" si="7"/>
        <v>4</v>
      </c>
      <c r="Q129" s="92" t="str">
        <f t="shared" si="8"/>
        <v>Gastos_Gerais</v>
      </c>
    </row>
    <row r="130" spans="1:18" ht="23.1" hidden="1" customHeight="1" x14ac:dyDescent="0.2">
      <c r="A130" s="477">
        <f>IF(B130="","",COUNT('Diário 3º PA'!$A$4:$A$4242)+ROW()-3)</f>
        <v>2073</v>
      </c>
      <c r="B130" s="457">
        <v>44658</v>
      </c>
      <c r="C130" s="487">
        <v>44652</v>
      </c>
      <c r="D130" s="482" t="s">
        <v>115</v>
      </c>
      <c r="E130" s="482" t="s">
        <v>342</v>
      </c>
      <c r="F130" s="488">
        <v>10.4</v>
      </c>
      <c r="G130" s="482" t="s">
        <v>3619</v>
      </c>
      <c r="H130" s="489" t="s">
        <v>140</v>
      </c>
      <c r="I130" s="489" t="s">
        <v>837</v>
      </c>
      <c r="J130" s="456" t="s">
        <v>838</v>
      </c>
      <c r="K130" s="456" t="s">
        <v>732</v>
      </c>
      <c r="L130" s="456" t="s">
        <v>1531</v>
      </c>
      <c r="M130" s="456">
        <v>963985278</v>
      </c>
      <c r="N130" s="457">
        <v>44658</v>
      </c>
      <c r="O130" s="486">
        <f t="shared" si="6"/>
        <v>4</v>
      </c>
      <c r="P130" s="486">
        <f t="shared" si="7"/>
        <v>4</v>
      </c>
      <c r="Q130" s="92" t="str">
        <f t="shared" si="8"/>
        <v>Gastos_Gerais</v>
      </c>
    </row>
    <row r="131" spans="1:18" ht="23.1" hidden="1" customHeight="1" x14ac:dyDescent="0.2">
      <c r="A131" s="477">
        <f>IF(B131="","",COUNT('Diário 3º PA'!$A$4:$A$4242)+ROW()-3)</f>
        <v>2074</v>
      </c>
      <c r="B131" s="457">
        <v>44658</v>
      </c>
      <c r="C131" s="487">
        <v>44652</v>
      </c>
      <c r="D131" s="482" t="s">
        <v>115</v>
      </c>
      <c r="E131" s="482" t="s">
        <v>342</v>
      </c>
      <c r="F131" s="488">
        <v>7.4</v>
      </c>
      <c r="G131" s="482" t="s">
        <v>3620</v>
      </c>
      <c r="H131" s="489" t="s">
        <v>139</v>
      </c>
      <c r="I131" s="489" t="s">
        <v>1768</v>
      </c>
      <c r="J131" s="456" t="s">
        <v>1769</v>
      </c>
      <c r="K131" s="456" t="s">
        <v>732</v>
      </c>
      <c r="L131" s="456" t="s">
        <v>1531</v>
      </c>
      <c r="M131" s="456">
        <v>963985278</v>
      </c>
      <c r="N131" s="457">
        <v>44658</v>
      </c>
      <c r="O131" s="486">
        <f t="shared" si="6"/>
        <v>4</v>
      </c>
      <c r="P131" s="486">
        <f t="shared" si="7"/>
        <v>4</v>
      </c>
      <c r="Q131" s="92" t="str">
        <f t="shared" si="8"/>
        <v>Gastos_Gerais</v>
      </c>
    </row>
    <row r="132" spans="1:18" ht="23.1" hidden="1" customHeight="1" x14ac:dyDescent="0.2">
      <c r="A132" s="477">
        <f>IF(B132="","",COUNT('Diário 3º PA'!$A$4:$A$4242)+ROW()-3)</f>
        <v>2075</v>
      </c>
      <c r="B132" s="457">
        <v>44658</v>
      </c>
      <c r="C132" s="487">
        <v>44652</v>
      </c>
      <c r="D132" s="482" t="s">
        <v>115</v>
      </c>
      <c r="E132" s="482" t="s">
        <v>290</v>
      </c>
      <c r="F132" s="488">
        <v>5.37</v>
      </c>
      <c r="G132" s="482" t="s">
        <v>3621</v>
      </c>
      <c r="H132" s="489" t="s">
        <v>128</v>
      </c>
      <c r="I132" s="489" t="s">
        <v>1280</v>
      </c>
      <c r="J132" s="456" t="s">
        <v>1281</v>
      </c>
      <c r="K132" s="456" t="s">
        <v>732</v>
      </c>
      <c r="L132" s="456" t="s">
        <v>1531</v>
      </c>
      <c r="M132" s="456">
        <v>963985278</v>
      </c>
      <c r="N132" s="457">
        <v>44658</v>
      </c>
      <c r="O132" s="486">
        <f t="shared" si="6"/>
        <v>4</v>
      </c>
      <c r="P132" s="486">
        <f t="shared" si="7"/>
        <v>4</v>
      </c>
      <c r="Q132" s="92" t="str">
        <f t="shared" si="8"/>
        <v>Gastos_Gerais</v>
      </c>
    </row>
    <row r="133" spans="1:18" ht="23.1" hidden="1" customHeight="1" x14ac:dyDescent="0.2">
      <c r="A133" s="477">
        <f>IF(B133="","",COUNT('Diário 3º PA'!$A$4:$A$4242)+ROW()-3)</f>
        <v>2076</v>
      </c>
      <c r="B133" s="457">
        <v>44658</v>
      </c>
      <c r="C133" s="487">
        <v>44652</v>
      </c>
      <c r="D133" s="482" t="s">
        <v>115</v>
      </c>
      <c r="E133" s="482" t="s">
        <v>342</v>
      </c>
      <c r="F133" s="488">
        <v>120</v>
      </c>
      <c r="G133" s="482" t="s">
        <v>3622</v>
      </c>
      <c r="H133" s="489" t="s">
        <v>135</v>
      </c>
      <c r="I133" s="489" t="s">
        <v>1883</v>
      </c>
      <c r="J133" s="456" t="s">
        <v>1884</v>
      </c>
      <c r="K133" s="456" t="s">
        <v>732</v>
      </c>
      <c r="L133" s="456" t="s">
        <v>1531</v>
      </c>
      <c r="M133" s="456">
        <v>963985278</v>
      </c>
      <c r="N133" s="457">
        <v>44658</v>
      </c>
      <c r="O133" s="486">
        <f t="shared" si="6"/>
        <v>4</v>
      </c>
      <c r="P133" s="486">
        <f t="shared" si="7"/>
        <v>4</v>
      </c>
      <c r="Q133" s="92" t="str">
        <f t="shared" si="8"/>
        <v>Gastos_Gerais</v>
      </c>
    </row>
    <row r="134" spans="1:18" ht="23.1" hidden="1" customHeight="1" x14ac:dyDescent="0.2">
      <c r="A134" s="477">
        <f>IF(B134="","",COUNT('Diário 3º PA'!$A$4:$A$4242)+ROW()-3)</f>
        <v>2077</v>
      </c>
      <c r="B134" s="457">
        <v>44658</v>
      </c>
      <c r="C134" s="487">
        <v>44652</v>
      </c>
      <c r="D134" s="482" t="s">
        <v>115</v>
      </c>
      <c r="E134" s="482" t="s">
        <v>342</v>
      </c>
      <c r="F134" s="488">
        <v>120</v>
      </c>
      <c r="G134" s="482" t="s">
        <v>3623</v>
      </c>
      <c r="H134" s="489" t="s">
        <v>135</v>
      </c>
      <c r="I134" s="489" t="s">
        <v>776</v>
      </c>
      <c r="J134" s="456" t="s">
        <v>777</v>
      </c>
      <c r="K134" s="456" t="s">
        <v>732</v>
      </c>
      <c r="L134" s="456" t="s">
        <v>1531</v>
      </c>
      <c r="M134" s="456">
        <v>963985278</v>
      </c>
      <c r="N134" s="457">
        <v>44658</v>
      </c>
      <c r="O134" s="486">
        <f t="shared" si="6"/>
        <v>4</v>
      </c>
      <c r="P134" s="486">
        <f t="shared" si="7"/>
        <v>4</v>
      </c>
      <c r="Q134" s="92" t="str">
        <f t="shared" si="8"/>
        <v>Gastos_Gerais</v>
      </c>
    </row>
    <row r="135" spans="1:18" ht="23.1" hidden="1" customHeight="1" x14ac:dyDescent="0.2">
      <c r="A135" s="477">
        <f>IF(B135="","",COUNT('Diário 3º PA'!$A$4:$A$4242)+ROW()-3)</f>
        <v>2078</v>
      </c>
      <c r="B135" s="457">
        <v>44658</v>
      </c>
      <c r="C135" s="487">
        <v>44652</v>
      </c>
      <c r="D135" s="482" t="s">
        <v>115</v>
      </c>
      <c r="E135" s="482" t="s">
        <v>342</v>
      </c>
      <c r="F135" s="488">
        <v>120</v>
      </c>
      <c r="G135" s="482" t="s">
        <v>3624</v>
      </c>
      <c r="H135" s="489" t="s">
        <v>135</v>
      </c>
      <c r="I135" s="489" t="s">
        <v>1886</v>
      </c>
      <c r="J135" s="456" t="s">
        <v>1887</v>
      </c>
      <c r="K135" s="456" t="s">
        <v>732</v>
      </c>
      <c r="L135" s="456" t="s">
        <v>1531</v>
      </c>
      <c r="M135" s="456">
        <v>963985278</v>
      </c>
      <c r="N135" s="457">
        <v>44658</v>
      </c>
      <c r="O135" s="486">
        <f t="shared" si="6"/>
        <v>4</v>
      </c>
      <c r="P135" s="486">
        <f t="shared" si="7"/>
        <v>4</v>
      </c>
      <c r="Q135" s="92" t="str">
        <f t="shared" si="8"/>
        <v>Gastos_Gerais</v>
      </c>
    </row>
    <row r="136" spans="1:18" ht="23.1" hidden="1" customHeight="1" x14ac:dyDescent="0.2">
      <c r="A136" s="477">
        <f>IF(B136="","",COUNT('Diário 3º PA'!$A$4:$A$4242)+ROW()-3)</f>
        <v>2079</v>
      </c>
      <c r="B136" s="457">
        <v>44658</v>
      </c>
      <c r="C136" s="487">
        <v>44652</v>
      </c>
      <c r="D136" s="482" t="s">
        <v>104</v>
      </c>
      <c r="E136" s="482" t="s">
        <v>187</v>
      </c>
      <c r="F136" s="488">
        <v>188.68</v>
      </c>
      <c r="G136" s="482" t="s">
        <v>1019</v>
      </c>
      <c r="H136" s="489" t="s">
        <v>130</v>
      </c>
      <c r="I136" s="489" t="s">
        <v>3625</v>
      </c>
      <c r="J136" s="456" t="s">
        <v>3626</v>
      </c>
      <c r="K136" s="456" t="s">
        <v>732</v>
      </c>
      <c r="L136" s="456" t="s">
        <v>1531</v>
      </c>
      <c r="M136" s="456">
        <v>963985278</v>
      </c>
      <c r="N136" s="457">
        <v>44658</v>
      </c>
      <c r="O136" s="486">
        <f t="shared" si="6"/>
        <v>4</v>
      </c>
      <c r="P136" s="486">
        <f t="shared" si="7"/>
        <v>4</v>
      </c>
      <c r="Q136" s="92" t="str">
        <f t="shared" si="8"/>
        <v>Gastos_com_Pessoal</v>
      </c>
    </row>
    <row r="137" spans="1:18" ht="23.1" hidden="1" customHeight="1" x14ac:dyDescent="0.2">
      <c r="A137" s="477">
        <f>IF(B137="","",COUNT('Diário 3º PA'!$A$4:$A$4242)+ROW()-3)</f>
        <v>2080</v>
      </c>
      <c r="B137" s="457">
        <v>44658</v>
      </c>
      <c r="C137" s="487">
        <v>44652</v>
      </c>
      <c r="D137" s="482" t="s">
        <v>104</v>
      </c>
      <c r="E137" s="482" t="s">
        <v>189</v>
      </c>
      <c r="F137" s="488">
        <v>658.47</v>
      </c>
      <c r="G137" s="482" t="s">
        <v>915</v>
      </c>
      <c r="H137" s="489" t="s">
        <v>130</v>
      </c>
      <c r="I137" s="489" t="s">
        <v>3625</v>
      </c>
      <c r="J137" s="456" t="s">
        <v>3626</v>
      </c>
      <c r="K137" s="456" t="s">
        <v>732</v>
      </c>
      <c r="L137" s="456" t="s">
        <v>1531</v>
      </c>
      <c r="M137" s="456">
        <v>963985278</v>
      </c>
      <c r="N137" s="457">
        <v>44658</v>
      </c>
      <c r="O137" s="486">
        <f t="shared" si="6"/>
        <v>4</v>
      </c>
      <c r="P137" s="486">
        <f t="shared" si="7"/>
        <v>4</v>
      </c>
      <c r="Q137" s="92" t="str">
        <f t="shared" si="8"/>
        <v>Gastos_com_Pessoal</v>
      </c>
    </row>
    <row r="138" spans="1:18" ht="23.1" hidden="1" customHeight="1" x14ac:dyDescent="0.2">
      <c r="A138" s="477">
        <f>IF(B138="","",COUNT('Diário 3º PA'!$A$4:$A$4242)+ROW()-3)</f>
        <v>2081</v>
      </c>
      <c r="B138" s="457">
        <v>44658</v>
      </c>
      <c r="C138" s="487">
        <v>44652</v>
      </c>
      <c r="D138" s="482" t="s">
        <v>104</v>
      </c>
      <c r="E138" s="482" t="s">
        <v>191</v>
      </c>
      <c r="F138" s="488">
        <v>219.49</v>
      </c>
      <c r="G138" s="482" t="s">
        <v>918</v>
      </c>
      <c r="H138" s="489" t="s">
        <v>130</v>
      </c>
      <c r="I138" s="489" t="s">
        <v>3625</v>
      </c>
      <c r="J138" s="456" t="s">
        <v>3626</v>
      </c>
      <c r="K138" s="456" t="s">
        <v>732</v>
      </c>
      <c r="L138" s="456" t="s">
        <v>1531</v>
      </c>
      <c r="M138" s="456">
        <v>963985278</v>
      </c>
      <c r="N138" s="457">
        <v>44658</v>
      </c>
      <c r="O138" s="486">
        <f t="shared" ref="O138:O201" si="9">IF(B138=0,0,IF(YEAR(B138)=$P$1,MONTH(B138)-$O$1+1,(YEAR(B138)-$P$1)*12-$O$1+1+MONTH(B138)))</f>
        <v>4</v>
      </c>
      <c r="P138" s="486">
        <f t="shared" ref="P138:P201" si="10">IF(C138=0,0,IF(YEAR(C138)=$P$1,MONTH(C138)-$O$1+1,(YEAR(C138)-$P$1)*12-$O$1+1+MONTH(C138)))</f>
        <v>4</v>
      </c>
      <c r="Q138" s="92" t="str">
        <f t="shared" ref="Q138:Q201" si="11">SUBSTITUTE(D138," ","_")</f>
        <v>Gastos_com_Pessoal</v>
      </c>
    </row>
    <row r="139" spans="1:18" ht="23.1" hidden="1" customHeight="1" x14ac:dyDescent="0.2">
      <c r="A139" s="477">
        <f>IF(B139="","",COUNT('Diário 3º PA'!$A$4:$A$4242)+ROW()-3)</f>
        <v>2082</v>
      </c>
      <c r="B139" s="457">
        <v>44658</v>
      </c>
      <c r="C139" s="487">
        <v>44652</v>
      </c>
      <c r="D139" s="482" t="s">
        <v>104</v>
      </c>
      <c r="E139" s="482" t="s">
        <v>193</v>
      </c>
      <c r="F139" s="488">
        <v>30.53</v>
      </c>
      <c r="G139" s="482" t="s">
        <v>919</v>
      </c>
      <c r="H139" s="489" t="s">
        <v>130</v>
      </c>
      <c r="I139" s="489" t="s">
        <v>3625</v>
      </c>
      <c r="J139" s="456" t="s">
        <v>3626</v>
      </c>
      <c r="K139" s="456" t="s">
        <v>732</v>
      </c>
      <c r="L139" s="456" t="s">
        <v>1531</v>
      </c>
      <c r="M139" s="456">
        <v>963985278</v>
      </c>
      <c r="N139" s="457">
        <v>44658</v>
      </c>
      <c r="O139" s="486">
        <f t="shared" si="9"/>
        <v>4</v>
      </c>
      <c r="P139" s="486">
        <f t="shared" si="10"/>
        <v>4</v>
      </c>
      <c r="Q139" s="92" t="str">
        <f t="shared" si="11"/>
        <v>Gastos_com_Pessoal</v>
      </c>
    </row>
    <row r="140" spans="1:18" ht="23.1" hidden="1" customHeight="1" x14ac:dyDescent="0.2">
      <c r="A140" s="477">
        <f>IF(B140="","",COUNT('Diário 3º PA'!$A$4:$A$4242)+ROW()-3)</f>
        <v>2083</v>
      </c>
      <c r="B140" s="457">
        <v>44658</v>
      </c>
      <c r="C140" s="487">
        <v>44652</v>
      </c>
      <c r="D140" s="482" t="s">
        <v>104</v>
      </c>
      <c r="E140" s="482" t="s">
        <v>185</v>
      </c>
      <c r="F140" s="488">
        <v>74.180000000000007</v>
      </c>
      <c r="G140" s="482" t="s">
        <v>3566</v>
      </c>
      <c r="H140" s="489" t="s">
        <v>140</v>
      </c>
      <c r="I140" s="489" t="s">
        <v>3627</v>
      </c>
      <c r="J140" s="456" t="s">
        <v>3628</v>
      </c>
      <c r="K140" s="455" t="s">
        <v>1016</v>
      </c>
      <c r="L140" s="456" t="s">
        <v>1017</v>
      </c>
      <c r="M140" s="456" t="s">
        <v>3629</v>
      </c>
      <c r="N140" s="457">
        <v>44658</v>
      </c>
      <c r="O140" s="486">
        <f t="shared" si="9"/>
        <v>4</v>
      </c>
      <c r="P140" s="486">
        <f t="shared" si="10"/>
        <v>4</v>
      </c>
      <c r="Q140" s="92" t="str">
        <f t="shared" si="11"/>
        <v>Gastos_com_Pessoal</v>
      </c>
    </row>
    <row r="141" spans="1:18" ht="23.1" hidden="1" customHeight="1" x14ac:dyDescent="0.2">
      <c r="A141" s="477">
        <f>IF(B141="","",COUNT('Diário 3º PA'!$A$4:$A$4242)+ROW()-3)</f>
        <v>2084</v>
      </c>
      <c r="B141" s="457">
        <v>44658</v>
      </c>
      <c r="C141" s="487">
        <v>44652</v>
      </c>
      <c r="D141" s="482" t="s">
        <v>104</v>
      </c>
      <c r="E141" s="482" t="s">
        <v>185</v>
      </c>
      <c r="F141" s="488">
        <v>84.94</v>
      </c>
      <c r="G141" s="482" t="s">
        <v>3566</v>
      </c>
      <c r="H141" s="489" t="s">
        <v>140</v>
      </c>
      <c r="I141" s="489" t="s">
        <v>3630</v>
      </c>
      <c r="J141" s="456" t="s">
        <v>3631</v>
      </c>
      <c r="K141" s="455" t="s">
        <v>1016</v>
      </c>
      <c r="L141" s="456" t="s">
        <v>1017</v>
      </c>
      <c r="M141" s="456" t="s">
        <v>3632</v>
      </c>
      <c r="N141" s="457">
        <v>44658</v>
      </c>
      <c r="O141" s="486">
        <f t="shared" si="9"/>
        <v>4</v>
      </c>
      <c r="P141" s="486">
        <f t="shared" si="10"/>
        <v>4</v>
      </c>
      <c r="Q141" s="92" t="str">
        <f t="shared" si="11"/>
        <v>Gastos_com_Pessoal</v>
      </c>
    </row>
    <row r="142" spans="1:18" ht="23.1" hidden="1" customHeight="1" x14ac:dyDescent="0.2">
      <c r="A142" s="477">
        <f>IF(B142="","",COUNT('Diário 3º PA'!$A$4:$A$4242)+ROW()-3)</f>
        <v>2085</v>
      </c>
      <c r="B142" s="457">
        <v>44658</v>
      </c>
      <c r="C142" s="487">
        <v>44621</v>
      </c>
      <c r="D142" s="482" t="s">
        <v>115</v>
      </c>
      <c r="E142" s="482" t="s">
        <v>290</v>
      </c>
      <c r="F142" s="488">
        <v>4608.87</v>
      </c>
      <c r="G142" s="482" t="s">
        <v>3633</v>
      </c>
      <c r="H142" s="489" t="s">
        <v>127</v>
      </c>
      <c r="I142" s="489" t="s">
        <v>682</v>
      </c>
      <c r="J142" s="456" t="s">
        <v>666</v>
      </c>
      <c r="K142" s="456" t="s">
        <v>704</v>
      </c>
      <c r="L142" s="456" t="s">
        <v>942</v>
      </c>
      <c r="M142" s="456" t="s">
        <v>3634</v>
      </c>
      <c r="N142" s="457">
        <v>44658</v>
      </c>
      <c r="O142" s="486">
        <f t="shared" si="9"/>
        <v>4</v>
      </c>
      <c r="P142" s="486">
        <f t="shared" si="10"/>
        <v>3</v>
      </c>
      <c r="Q142" s="92" t="str">
        <f t="shared" si="11"/>
        <v>Gastos_Gerais</v>
      </c>
    </row>
    <row r="143" spans="1:18" ht="23.1" hidden="1" customHeight="1" x14ac:dyDescent="0.2">
      <c r="A143" s="477">
        <f>IF(B143="","",COUNT('Diário 3º PA'!$A$4:$A$4242)+ROW()-3)</f>
        <v>2086</v>
      </c>
      <c r="B143" s="457">
        <v>44658</v>
      </c>
      <c r="C143" s="487">
        <v>44652</v>
      </c>
      <c r="D143" s="482" t="s">
        <v>115</v>
      </c>
      <c r="E143" s="482" t="s">
        <v>262</v>
      </c>
      <c r="F143" s="488">
        <v>1000</v>
      </c>
      <c r="G143" s="482" t="s">
        <v>3635</v>
      </c>
      <c r="H143" s="489" t="s">
        <v>658</v>
      </c>
      <c r="I143" s="489" t="s">
        <v>3636</v>
      </c>
      <c r="J143" s="456" t="s">
        <v>3637</v>
      </c>
      <c r="K143" s="456" t="s">
        <v>1464</v>
      </c>
      <c r="L143" s="456" t="s">
        <v>428</v>
      </c>
      <c r="M143" s="456">
        <v>2</v>
      </c>
      <c r="N143" s="457">
        <v>44657</v>
      </c>
      <c r="O143" s="486">
        <f t="shared" si="9"/>
        <v>4</v>
      </c>
      <c r="P143" s="486">
        <f t="shared" si="10"/>
        <v>4</v>
      </c>
      <c r="Q143" s="92" t="str">
        <f t="shared" si="11"/>
        <v>Gastos_Gerais</v>
      </c>
    </row>
    <row r="144" spans="1:18" ht="23.1" hidden="1" customHeight="1" x14ac:dyDescent="0.2">
      <c r="A144" s="477">
        <f>IF(B144="","",COUNT('Diário 3º PA'!$A$4:$A$4242)+ROW()-3)</f>
        <v>2087</v>
      </c>
      <c r="B144" s="491">
        <v>44658</v>
      </c>
      <c r="C144" s="492">
        <v>44652</v>
      </c>
      <c r="D144" s="482" t="s">
        <v>93</v>
      </c>
      <c r="E144" s="482" t="s">
        <v>262</v>
      </c>
      <c r="F144" s="481">
        <v>-1000</v>
      </c>
      <c r="G144" s="482" t="s">
        <v>3638</v>
      </c>
      <c r="H144" s="482" t="s">
        <v>127</v>
      </c>
      <c r="I144" s="482" t="s">
        <v>664</v>
      </c>
      <c r="J144" s="493" t="s">
        <v>811</v>
      </c>
      <c r="K144" s="493" t="s">
        <v>1554</v>
      </c>
      <c r="L144" s="493" t="s">
        <v>1066</v>
      </c>
      <c r="M144" s="493" t="s">
        <v>666</v>
      </c>
      <c r="N144" s="491">
        <v>44658</v>
      </c>
      <c r="O144" s="486">
        <f t="shared" si="9"/>
        <v>4</v>
      </c>
      <c r="P144" s="486">
        <f t="shared" si="10"/>
        <v>4</v>
      </c>
      <c r="Q144" s="92" t="str">
        <f t="shared" si="11"/>
        <v>Receitas</v>
      </c>
      <c r="R144" s="429"/>
    </row>
    <row r="145" spans="1:17" ht="23.1" hidden="1" customHeight="1" x14ac:dyDescent="0.2">
      <c r="A145" s="477">
        <f>IF(B145="","",COUNT('Diário 3º PA'!$A$4:$A$4242)+ROW()-3)</f>
        <v>2088</v>
      </c>
      <c r="B145" s="457">
        <v>44658</v>
      </c>
      <c r="C145" s="487">
        <v>44652</v>
      </c>
      <c r="D145" s="482" t="s">
        <v>93</v>
      </c>
      <c r="E145" s="482" t="s">
        <v>97</v>
      </c>
      <c r="F145" s="481">
        <v>0.21</v>
      </c>
      <c r="G145" s="482" t="s">
        <v>1553</v>
      </c>
      <c r="H145" s="489" t="s">
        <v>128</v>
      </c>
      <c r="I145" s="489" t="s">
        <v>664</v>
      </c>
      <c r="J145" s="456" t="s">
        <v>811</v>
      </c>
      <c r="K145" s="456" t="s">
        <v>1554</v>
      </c>
      <c r="L145" s="456" t="s">
        <v>1066</v>
      </c>
      <c r="M145" s="456" t="s">
        <v>666</v>
      </c>
      <c r="N145" s="457">
        <v>44658</v>
      </c>
      <c r="O145" s="486">
        <f t="shared" si="9"/>
        <v>4</v>
      </c>
      <c r="P145" s="486">
        <f t="shared" si="10"/>
        <v>4</v>
      </c>
      <c r="Q145" s="92" t="str">
        <f t="shared" si="11"/>
        <v>Receitas</v>
      </c>
    </row>
    <row r="146" spans="1:17" ht="23.1" hidden="1" customHeight="1" x14ac:dyDescent="0.2">
      <c r="A146" s="477">
        <f>IF(B146="","",COUNT('Diário 3º PA'!$A$4:$A$4242)+ROW()-3)</f>
        <v>2089</v>
      </c>
      <c r="B146" s="457">
        <v>44659</v>
      </c>
      <c r="C146" s="487">
        <v>44621</v>
      </c>
      <c r="D146" s="482" t="s">
        <v>115</v>
      </c>
      <c r="E146" s="482" t="s">
        <v>238</v>
      </c>
      <c r="F146" s="488">
        <v>899.94</v>
      </c>
      <c r="G146" s="482" t="s">
        <v>925</v>
      </c>
      <c r="H146" s="489" t="s">
        <v>127</v>
      </c>
      <c r="I146" s="489" t="s">
        <v>656</v>
      </c>
      <c r="J146" s="456" t="s">
        <v>1720</v>
      </c>
      <c r="K146" s="456" t="s">
        <v>704</v>
      </c>
      <c r="L146" s="456" t="s">
        <v>705</v>
      </c>
      <c r="M146" s="456">
        <v>4681763075</v>
      </c>
      <c r="N146" s="457">
        <v>44659</v>
      </c>
      <c r="O146" s="486">
        <f t="shared" si="9"/>
        <v>4</v>
      </c>
      <c r="P146" s="486">
        <f t="shared" si="10"/>
        <v>3</v>
      </c>
      <c r="Q146" s="92" t="str">
        <f t="shared" si="11"/>
        <v>Gastos_Gerais</v>
      </c>
    </row>
    <row r="147" spans="1:17" ht="23.1" hidden="1" customHeight="1" x14ac:dyDescent="0.2">
      <c r="A147" s="477">
        <f>IF(B147="","",COUNT('Diário 3º PA'!$A$4:$A$4242)+ROW()-3)</f>
        <v>2090</v>
      </c>
      <c r="B147" s="457">
        <v>44659</v>
      </c>
      <c r="C147" s="487">
        <v>44621</v>
      </c>
      <c r="D147" s="482" t="s">
        <v>115</v>
      </c>
      <c r="E147" s="482" t="s">
        <v>238</v>
      </c>
      <c r="F147" s="488">
        <v>771.99</v>
      </c>
      <c r="G147" s="482" t="s">
        <v>921</v>
      </c>
      <c r="H147" s="489" t="s">
        <v>134</v>
      </c>
      <c r="I147" s="489" t="s">
        <v>768</v>
      </c>
      <c r="J147" s="456" t="s">
        <v>769</v>
      </c>
      <c r="K147" s="456" t="s">
        <v>704</v>
      </c>
      <c r="L147" s="456" t="s">
        <v>705</v>
      </c>
      <c r="M147" s="456" t="s">
        <v>3639</v>
      </c>
      <c r="N147" s="457">
        <v>44659</v>
      </c>
      <c r="O147" s="486">
        <f t="shared" si="9"/>
        <v>4</v>
      </c>
      <c r="P147" s="486">
        <f t="shared" si="10"/>
        <v>3</v>
      </c>
      <c r="Q147" s="92" t="str">
        <f t="shared" si="11"/>
        <v>Gastos_Gerais</v>
      </c>
    </row>
    <row r="148" spans="1:17" ht="23.1" hidden="1" customHeight="1" x14ac:dyDescent="0.2">
      <c r="A148" s="477">
        <f>IF(B148="","",COUNT('Diário 3º PA'!$A$4:$A$4242)+ROW()-3)</f>
        <v>2091</v>
      </c>
      <c r="B148" s="457">
        <v>44659</v>
      </c>
      <c r="C148" s="487">
        <v>44621</v>
      </c>
      <c r="D148" s="482" t="s">
        <v>115</v>
      </c>
      <c r="E148" s="482" t="s">
        <v>238</v>
      </c>
      <c r="F148" s="488">
        <v>771.99</v>
      </c>
      <c r="G148" s="482" t="s">
        <v>921</v>
      </c>
      <c r="H148" s="489" t="s">
        <v>136</v>
      </c>
      <c r="I148" s="489" t="s">
        <v>768</v>
      </c>
      <c r="J148" s="456" t="s">
        <v>769</v>
      </c>
      <c r="K148" s="456" t="s">
        <v>704</v>
      </c>
      <c r="L148" s="456" t="s">
        <v>705</v>
      </c>
      <c r="M148" s="456" t="s">
        <v>3640</v>
      </c>
      <c r="N148" s="457">
        <v>44659</v>
      </c>
      <c r="O148" s="486">
        <f t="shared" si="9"/>
        <v>4</v>
      </c>
      <c r="P148" s="486">
        <f t="shared" si="10"/>
        <v>3</v>
      </c>
      <c r="Q148" s="92" t="str">
        <f t="shared" si="11"/>
        <v>Gastos_Gerais</v>
      </c>
    </row>
    <row r="149" spans="1:17" ht="23.1" hidden="1" customHeight="1" x14ac:dyDescent="0.2">
      <c r="A149" s="477">
        <f>IF(B149="","",COUNT('Diário 3º PA'!$A$4:$A$4242)+ROW()-3)</f>
        <v>2092</v>
      </c>
      <c r="B149" s="457">
        <v>44659</v>
      </c>
      <c r="C149" s="487">
        <v>44621</v>
      </c>
      <c r="D149" s="482" t="s">
        <v>115</v>
      </c>
      <c r="E149" s="482" t="s">
        <v>238</v>
      </c>
      <c r="F149" s="488">
        <v>771.99</v>
      </c>
      <c r="G149" s="482" t="s">
        <v>921</v>
      </c>
      <c r="H149" s="489" t="s">
        <v>135</v>
      </c>
      <c r="I149" s="489" t="s">
        <v>768</v>
      </c>
      <c r="J149" s="456" t="s">
        <v>769</v>
      </c>
      <c r="K149" s="456" t="s">
        <v>704</v>
      </c>
      <c r="L149" s="456" t="s">
        <v>705</v>
      </c>
      <c r="M149" s="456" t="s">
        <v>3641</v>
      </c>
      <c r="N149" s="457">
        <v>44659</v>
      </c>
      <c r="O149" s="486">
        <f t="shared" si="9"/>
        <v>4</v>
      </c>
      <c r="P149" s="486">
        <f t="shared" si="10"/>
        <v>3</v>
      </c>
      <c r="Q149" s="92" t="str">
        <f t="shared" si="11"/>
        <v>Gastos_Gerais</v>
      </c>
    </row>
    <row r="150" spans="1:17" ht="23.1" hidden="1" customHeight="1" x14ac:dyDescent="0.2">
      <c r="A150" s="477">
        <f>IF(B150="","",COUNT('Diário 3º PA'!$A$4:$A$4242)+ROW()-3)</f>
        <v>2093</v>
      </c>
      <c r="B150" s="457">
        <v>44659</v>
      </c>
      <c r="C150" s="487">
        <v>44621</v>
      </c>
      <c r="D150" s="482" t="s">
        <v>115</v>
      </c>
      <c r="E150" s="482" t="s">
        <v>238</v>
      </c>
      <c r="F150" s="488">
        <v>771.99</v>
      </c>
      <c r="G150" s="482" t="s">
        <v>921</v>
      </c>
      <c r="H150" s="489" t="s">
        <v>138</v>
      </c>
      <c r="I150" s="489" t="s">
        <v>768</v>
      </c>
      <c r="J150" s="456" t="s">
        <v>769</v>
      </c>
      <c r="K150" s="456" t="s">
        <v>704</v>
      </c>
      <c r="L150" s="456" t="s">
        <v>705</v>
      </c>
      <c r="M150" s="456" t="s">
        <v>3642</v>
      </c>
      <c r="N150" s="457">
        <v>44659</v>
      </c>
      <c r="O150" s="486">
        <f t="shared" si="9"/>
        <v>4</v>
      </c>
      <c r="P150" s="486">
        <f t="shared" si="10"/>
        <v>3</v>
      </c>
      <c r="Q150" s="92" t="str">
        <f t="shared" si="11"/>
        <v>Gastos_Gerais</v>
      </c>
    </row>
    <row r="151" spans="1:17" ht="23.1" hidden="1" customHeight="1" x14ac:dyDescent="0.2">
      <c r="A151" s="477">
        <f>IF(B151="","",COUNT('Diário 3º PA'!$A$4:$A$4242)+ROW()-3)</f>
        <v>2094</v>
      </c>
      <c r="B151" s="457">
        <v>44659</v>
      </c>
      <c r="C151" s="487">
        <v>44621</v>
      </c>
      <c r="D151" s="482" t="s">
        <v>115</v>
      </c>
      <c r="E151" s="482" t="s">
        <v>238</v>
      </c>
      <c r="F151" s="488">
        <v>771.99</v>
      </c>
      <c r="G151" s="482" t="s">
        <v>921</v>
      </c>
      <c r="H151" s="489" t="s">
        <v>129</v>
      </c>
      <c r="I151" s="489" t="s">
        <v>768</v>
      </c>
      <c r="J151" s="456" t="s">
        <v>769</v>
      </c>
      <c r="K151" s="456" t="s">
        <v>704</v>
      </c>
      <c r="L151" s="456" t="s">
        <v>705</v>
      </c>
      <c r="M151" s="456" t="s">
        <v>3643</v>
      </c>
      <c r="N151" s="457">
        <v>44659</v>
      </c>
      <c r="O151" s="486">
        <f t="shared" si="9"/>
        <v>4</v>
      </c>
      <c r="P151" s="486">
        <f t="shared" si="10"/>
        <v>3</v>
      </c>
      <c r="Q151" s="92" t="str">
        <f t="shared" si="11"/>
        <v>Gastos_Gerais</v>
      </c>
    </row>
    <row r="152" spans="1:17" ht="23.1" hidden="1" customHeight="1" x14ac:dyDescent="0.2">
      <c r="A152" s="477">
        <f>IF(B152="","",COUNT('Diário 3º PA'!$A$4:$A$4242)+ROW()-3)</f>
        <v>2095</v>
      </c>
      <c r="B152" s="457">
        <v>44659</v>
      </c>
      <c r="C152" s="487">
        <v>44621</v>
      </c>
      <c r="D152" s="482" t="s">
        <v>115</v>
      </c>
      <c r="E152" s="482" t="s">
        <v>238</v>
      </c>
      <c r="F152" s="488">
        <v>772</v>
      </c>
      <c r="G152" s="482" t="s">
        <v>921</v>
      </c>
      <c r="H152" s="489" t="s">
        <v>132</v>
      </c>
      <c r="I152" s="489" t="s">
        <v>768</v>
      </c>
      <c r="J152" s="456" t="s">
        <v>769</v>
      </c>
      <c r="K152" s="456" t="s">
        <v>704</v>
      </c>
      <c r="L152" s="456" t="s">
        <v>705</v>
      </c>
      <c r="M152" s="456" t="s">
        <v>3644</v>
      </c>
      <c r="N152" s="457">
        <v>44659</v>
      </c>
      <c r="O152" s="486">
        <f t="shared" si="9"/>
        <v>4</v>
      </c>
      <c r="P152" s="486">
        <f t="shared" si="10"/>
        <v>3</v>
      </c>
      <c r="Q152" s="92" t="str">
        <f t="shared" si="11"/>
        <v>Gastos_Gerais</v>
      </c>
    </row>
    <row r="153" spans="1:17" ht="23.1" hidden="1" customHeight="1" x14ac:dyDescent="0.2">
      <c r="A153" s="477">
        <f>IF(B153="","",COUNT('Diário 3º PA'!$A$4:$A$4242)+ROW()-3)</f>
        <v>2096</v>
      </c>
      <c r="B153" s="457">
        <v>44659</v>
      </c>
      <c r="C153" s="487">
        <v>44652</v>
      </c>
      <c r="D153" s="482" t="s">
        <v>115</v>
      </c>
      <c r="E153" s="482" t="s">
        <v>302</v>
      </c>
      <c r="F153" s="488">
        <v>22900.16</v>
      </c>
      <c r="G153" s="482" t="s">
        <v>814</v>
      </c>
      <c r="H153" s="489" t="s">
        <v>140</v>
      </c>
      <c r="I153" s="489" t="s">
        <v>810</v>
      </c>
      <c r="J153" s="456" t="s">
        <v>1193</v>
      </c>
      <c r="K153" s="456" t="s">
        <v>704</v>
      </c>
      <c r="L153" s="456" t="s">
        <v>428</v>
      </c>
      <c r="M153" s="456">
        <v>112</v>
      </c>
      <c r="N153" s="457">
        <v>44657</v>
      </c>
      <c r="O153" s="486">
        <f t="shared" si="9"/>
        <v>4</v>
      </c>
      <c r="P153" s="486">
        <f t="shared" si="10"/>
        <v>4</v>
      </c>
      <c r="Q153" s="92" t="str">
        <f t="shared" si="11"/>
        <v>Gastos_Gerais</v>
      </c>
    </row>
    <row r="154" spans="1:17" ht="23.1" hidden="1" customHeight="1" x14ac:dyDescent="0.2">
      <c r="A154" s="477">
        <f>IF(B154="","",COUNT('Diário 3º PA'!$A$4:$A$4242)+ROW()-3)</f>
        <v>2097</v>
      </c>
      <c r="B154" s="457">
        <v>44659</v>
      </c>
      <c r="C154" s="487">
        <v>44652</v>
      </c>
      <c r="D154" s="482" t="s">
        <v>115</v>
      </c>
      <c r="E154" s="482" t="s">
        <v>302</v>
      </c>
      <c r="F154" s="488">
        <v>12979.58</v>
      </c>
      <c r="G154" s="482" t="s">
        <v>1069</v>
      </c>
      <c r="H154" s="489" t="s">
        <v>139</v>
      </c>
      <c r="I154" s="489" t="s">
        <v>818</v>
      </c>
      <c r="J154" s="456" t="s">
        <v>819</v>
      </c>
      <c r="K154" s="456" t="s">
        <v>704</v>
      </c>
      <c r="L154" s="456" t="s">
        <v>428</v>
      </c>
      <c r="M154" s="456">
        <v>17</v>
      </c>
      <c r="N154" s="457">
        <v>44657</v>
      </c>
      <c r="O154" s="486">
        <f t="shared" si="9"/>
        <v>4</v>
      </c>
      <c r="P154" s="486">
        <f t="shared" si="10"/>
        <v>4</v>
      </c>
      <c r="Q154" s="92" t="str">
        <f t="shared" si="11"/>
        <v>Gastos_Gerais</v>
      </c>
    </row>
    <row r="155" spans="1:17" ht="23.1" hidden="1" customHeight="1" x14ac:dyDescent="0.2">
      <c r="A155" s="477">
        <f>IF(B155="","",COUNT('Diário 3º PA'!$A$4:$A$4242)+ROW()-3)</f>
        <v>2098</v>
      </c>
      <c r="B155" s="457">
        <v>44659</v>
      </c>
      <c r="C155" s="487">
        <v>44652</v>
      </c>
      <c r="D155" s="482" t="s">
        <v>115</v>
      </c>
      <c r="E155" s="482" t="s">
        <v>302</v>
      </c>
      <c r="F155" s="488">
        <v>23823.13</v>
      </c>
      <c r="G155" s="482" t="s">
        <v>812</v>
      </c>
      <c r="H155" s="489" t="s">
        <v>134</v>
      </c>
      <c r="I155" s="489" t="s">
        <v>810</v>
      </c>
      <c r="J155" s="456" t="s">
        <v>1193</v>
      </c>
      <c r="K155" s="456" t="s">
        <v>704</v>
      </c>
      <c r="L155" s="456" t="s">
        <v>428</v>
      </c>
      <c r="M155" s="456">
        <v>110</v>
      </c>
      <c r="N155" s="457">
        <v>44652</v>
      </c>
      <c r="O155" s="486">
        <f t="shared" si="9"/>
        <v>4</v>
      </c>
      <c r="P155" s="486">
        <f t="shared" si="10"/>
        <v>4</v>
      </c>
      <c r="Q155" s="92" t="str">
        <f t="shared" si="11"/>
        <v>Gastos_Gerais</v>
      </c>
    </row>
    <row r="156" spans="1:17" ht="23.1" hidden="1" customHeight="1" x14ac:dyDescent="0.2">
      <c r="A156" s="477">
        <f>IF(B156="","",COUNT('Diário 3º PA'!$A$4:$A$4242)+ROW()-3)</f>
        <v>2099</v>
      </c>
      <c r="B156" s="457">
        <v>44659</v>
      </c>
      <c r="C156" s="487">
        <v>44652</v>
      </c>
      <c r="D156" s="482" t="s">
        <v>115</v>
      </c>
      <c r="E156" s="482" t="s">
        <v>262</v>
      </c>
      <c r="F156" s="488">
        <v>1000</v>
      </c>
      <c r="G156" s="482" t="s">
        <v>3635</v>
      </c>
      <c r="H156" s="489" t="s">
        <v>658</v>
      </c>
      <c r="I156" s="489" t="s">
        <v>3636</v>
      </c>
      <c r="J156" s="456" t="s">
        <v>3637</v>
      </c>
      <c r="K156" s="456" t="s">
        <v>1464</v>
      </c>
      <c r="L156" s="456" t="s">
        <v>428</v>
      </c>
      <c r="M156" s="456">
        <v>2</v>
      </c>
      <c r="N156" s="457">
        <v>44657</v>
      </c>
      <c r="O156" s="486">
        <f t="shared" si="9"/>
        <v>4</v>
      </c>
      <c r="P156" s="486">
        <f t="shared" si="10"/>
        <v>4</v>
      </c>
      <c r="Q156" s="92" t="str">
        <f t="shared" si="11"/>
        <v>Gastos_Gerais</v>
      </c>
    </row>
    <row r="157" spans="1:17" ht="23.1" hidden="1" customHeight="1" x14ac:dyDescent="0.2">
      <c r="A157" s="477">
        <f>IF(B157="","",COUNT('Diário 3º PA'!$A$4:$A$4242)+ROW()-3)</f>
        <v>2100</v>
      </c>
      <c r="B157" s="457">
        <v>44659</v>
      </c>
      <c r="C157" s="487">
        <v>44621</v>
      </c>
      <c r="D157" s="482" t="s">
        <v>115</v>
      </c>
      <c r="E157" s="482" t="s">
        <v>230</v>
      </c>
      <c r="F157" s="481">
        <v>6850.36</v>
      </c>
      <c r="G157" s="482" t="s">
        <v>758</v>
      </c>
      <c r="H157" s="489" t="s">
        <v>129</v>
      </c>
      <c r="I157" s="489" t="s">
        <v>2481</v>
      </c>
      <c r="J157" s="456" t="s">
        <v>760</v>
      </c>
      <c r="K157" s="456" t="s">
        <v>704</v>
      </c>
      <c r="L157" s="456" t="s">
        <v>428</v>
      </c>
      <c r="M157" s="456">
        <v>75239856</v>
      </c>
      <c r="N157" s="457">
        <v>44638</v>
      </c>
      <c r="O157" s="486">
        <f t="shared" si="9"/>
        <v>4</v>
      </c>
      <c r="P157" s="486">
        <f t="shared" si="10"/>
        <v>3</v>
      </c>
      <c r="Q157" s="92" t="str">
        <f t="shared" si="11"/>
        <v>Gastos_Gerais</v>
      </c>
    </row>
    <row r="158" spans="1:17" ht="23.1" hidden="1" customHeight="1" x14ac:dyDescent="0.2">
      <c r="A158" s="477">
        <f>IF(B158="","",COUNT('Diário 3º PA'!$A$4:$A$4242)+ROW()-3)</f>
        <v>2101</v>
      </c>
      <c r="B158" s="457">
        <v>44659</v>
      </c>
      <c r="C158" s="487">
        <v>44621</v>
      </c>
      <c r="D158" s="482" t="s">
        <v>115</v>
      </c>
      <c r="E158" s="482" t="s">
        <v>230</v>
      </c>
      <c r="F158" s="488">
        <v>3437.54</v>
      </c>
      <c r="G158" s="482" t="s">
        <v>758</v>
      </c>
      <c r="H158" s="489" t="s">
        <v>135</v>
      </c>
      <c r="I158" s="489" t="s">
        <v>2481</v>
      </c>
      <c r="J158" s="456" t="s">
        <v>760</v>
      </c>
      <c r="K158" s="456" t="s">
        <v>704</v>
      </c>
      <c r="L158" s="456" t="s">
        <v>428</v>
      </c>
      <c r="M158" s="456">
        <v>74880518</v>
      </c>
      <c r="N158" s="457">
        <v>44634</v>
      </c>
      <c r="O158" s="486">
        <f t="shared" si="9"/>
        <v>4</v>
      </c>
      <c r="P158" s="486">
        <f t="shared" si="10"/>
        <v>3</v>
      </c>
      <c r="Q158" s="92" t="str">
        <f t="shared" si="11"/>
        <v>Gastos_Gerais</v>
      </c>
    </row>
    <row r="159" spans="1:17" ht="23.1" hidden="1" customHeight="1" x14ac:dyDescent="0.2">
      <c r="A159" s="477">
        <f>IF(B159="","",COUNT('Diário 3º PA'!$A$4:$A$4242)+ROW()-3)</f>
        <v>2102</v>
      </c>
      <c r="B159" s="457">
        <v>44659</v>
      </c>
      <c r="C159" s="487">
        <v>44621</v>
      </c>
      <c r="D159" s="482" t="s">
        <v>115</v>
      </c>
      <c r="E159" s="482" t="s">
        <v>230</v>
      </c>
      <c r="F159" s="488">
        <v>1310.54</v>
      </c>
      <c r="G159" s="482" t="s">
        <v>758</v>
      </c>
      <c r="H159" s="483" t="s">
        <v>132</v>
      </c>
      <c r="I159" s="489" t="s">
        <v>2481</v>
      </c>
      <c r="J159" s="455" t="s">
        <v>760</v>
      </c>
      <c r="K159" s="456" t="s">
        <v>704</v>
      </c>
      <c r="L159" s="456" t="s">
        <v>428</v>
      </c>
      <c r="M159" s="456">
        <v>74282733</v>
      </c>
      <c r="N159" s="457">
        <v>44624</v>
      </c>
      <c r="O159" s="486">
        <f t="shared" si="9"/>
        <v>4</v>
      </c>
      <c r="P159" s="486">
        <f t="shared" si="10"/>
        <v>3</v>
      </c>
      <c r="Q159" s="92" t="str">
        <f t="shared" si="11"/>
        <v>Gastos_Gerais</v>
      </c>
    </row>
    <row r="160" spans="1:17" ht="23.1" hidden="1" customHeight="1" x14ac:dyDescent="0.2">
      <c r="A160" s="477">
        <f>IF(B160="","",COUNT('Diário 3º PA'!$A$4:$A$4242)+ROW()-3)</f>
        <v>2103</v>
      </c>
      <c r="B160" s="457">
        <v>44659</v>
      </c>
      <c r="C160" s="487">
        <v>44652</v>
      </c>
      <c r="D160" s="482" t="s">
        <v>115</v>
      </c>
      <c r="E160" s="482" t="s">
        <v>230</v>
      </c>
      <c r="F160" s="488">
        <v>2080.4499999999998</v>
      </c>
      <c r="G160" s="482" t="s">
        <v>758</v>
      </c>
      <c r="H160" s="483" t="s">
        <v>128</v>
      </c>
      <c r="I160" s="489" t="s">
        <v>2481</v>
      </c>
      <c r="J160" s="455" t="s">
        <v>760</v>
      </c>
      <c r="K160" s="455" t="s">
        <v>704</v>
      </c>
      <c r="L160" s="456" t="s">
        <v>428</v>
      </c>
      <c r="M160" s="456">
        <v>76261616</v>
      </c>
      <c r="N160" s="457">
        <v>44656</v>
      </c>
      <c r="O160" s="486">
        <f t="shared" si="9"/>
        <v>4</v>
      </c>
      <c r="P160" s="486">
        <f t="shared" si="10"/>
        <v>4</v>
      </c>
      <c r="Q160" s="92" t="str">
        <f t="shared" si="11"/>
        <v>Gastos_Gerais</v>
      </c>
    </row>
    <row r="161" spans="1:17" ht="23.1" hidden="1" customHeight="1" x14ac:dyDescent="0.2">
      <c r="A161" s="477">
        <f>IF(B161="","",COUNT('Diário 3º PA'!$A$4:$A$4242)+ROW()-3)</f>
        <v>2104</v>
      </c>
      <c r="B161" s="457">
        <v>44659</v>
      </c>
      <c r="C161" s="487">
        <v>44652</v>
      </c>
      <c r="D161" s="482" t="s">
        <v>115</v>
      </c>
      <c r="E161" s="482" t="s">
        <v>328</v>
      </c>
      <c r="F161" s="488">
        <v>1000</v>
      </c>
      <c r="G161" s="482" t="s">
        <v>1085</v>
      </c>
      <c r="H161" s="489" t="s">
        <v>138</v>
      </c>
      <c r="I161" s="489" t="s">
        <v>727</v>
      </c>
      <c r="J161" s="456" t="s">
        <v>728</v>
      </c>
      <c r="K161" s="456" t="s">
        <v>704</v>
      </c>
      <c r="L161" s="456" t="s">
        <v>704</v>
      </c>
      <c r="M161" s="456" t="s">
        <v>3645</v>
      </c>
      <c r="N161" s="457">
        <v>44659</v>
      </c>
      <c r="O161" s="486">
        <f t="shared" si="9"/>
        <v>4</v>
      </c>
      <c r="P161" s="486">
        <f t="shared" si="10"/>
        <v>4</v>
      </c>
      <c r="Q161" s="92" t="str">
        <f t="shared" si="11"/>
        <v>Gastos_Gerais</v>
      </c>
    </row>
    <row r="162" spans="1:17" ht="23.1" hidden="1" customHeight="1" x14ac:dyDescent="0.2">
      <c r="A162" s="477">
        <f>IF(B162="","",COUNT('Diário 3º PA'!$A$4:$A$4242)+ROW()-3)</f>
        <v>2105</v>
      </c>
      <c r="B162" s="457">
        <v>44659</v>
      </c>
      <c r="C162" s="487">
        <v>44652</v>
      </c>
      <c r="D162" s="482" t="s">
        <v>115</v>
      </c>
      <c r="E162" s="482" t="s">
        <v>326</v>
      </c>
      <c r="F162" s="488">
        <v>285</v>
      </c>
      <c r="G162" s="482" t="s">
        <v>3646</v>
      </c>
      <c r="H162" s="483" t="s">
        <v>129</v>
      </c>
      <c r="I162" s="489" t="s">
        <v>3647</v>
      </c>
      <c r="J162" s="456" t="s">
        <v>3648</v>
      </c>
      <c r="K162" s="456" t="s">
        <v>704</v>
      </c>
      <c r="L162" s="456" t="s">
        <v>3649</v>
      </c>
      <c r="M162" s="456">
        <v>157078</v>
      </c>
      <c r="N162" s="457">
        <v>44659</v>
      </c>
      <c r="O162" s="486">
        <f t="shared" si="9"/>
        <v>4</v>
      </c>
      <c r="P162" s="486">
        <f t="shared" si="10"/>
        <v>4</v>
      </c>
      <c r="Q162" s="92" t="str">
        <f t="shared" si="11"/>
        <v>Gastos_Gerais</v>
      </c>
    </row>
    <row r="163" spans="1:17" ht="23.1" hidden="1" customHeight="1" x14ac:dyDescent="0.2">
      <c r="A163" s="477">
        <f>IF(B163="","",COUNT('Diário 3º PA'!$A$4:$A$4242)+ROW()-3)</f>
        <v>2106</v>
      </c>
      <c r="B163" s="457">
        <v>44659</v>
      </c>
      <c r="C163" s="487">
        <v>44652</v>
      </c>
      <c r="D163" s="482" t="s">
        <v>115</v>
      </c>
      <c r="E163" s="482" t="s">
        <v>326</v>
      </c>
      <c r="F163" s="488">
        <v>285</v>
      </c>
      <c r="G163" s="482" t="s">
        <v>3646</v>
      </c>
      <c r="H163" s="489" t="s">
        <v>658</v>
      </c>
      <c r="I163" s="489" t="s">
        <v>3647</v>
      </c>
      <c r="J163" s="455" t="s">
        <v>3648</v>
      </c>
      <c r="K163" s="455" t="s">
        <v>704</v>
      </c>
      <c r="L163" s="456" t="s">
        <v>3649</v>
      </c>
      <c r="M163" s="455">
        <v>157079</v>
      </c>
      <c r="N163" s="457">
        <v>44659</v>
      </c>
      <c r="O163" s="486">
        <f t="shared" si="9"/>
        <v>4</v>
      </c>
      <c r="P163" s="486">
        <f t="shared" si="10"/>
        <v>4</v>
      </c>
      <c r="Q163" s="92" t="str">
        <f t="shared" si="11"/>
        <v>Gastos_Gerais</v>
      </c>
    </row>
    <row r="164" spans="1:17" ht="23.1" hidden="1" customHeight="1" x14ac:dyDescent="0.2">
      <c r="A164" s="477">
        <f>IF(B164="","",COUNT('Diário 3º PA'!$A$4:$A$4242)+ROW()-3)</f>
        <v>2107</v>
      </c>
      <c r="B164" s="457">
        <v>44659</v>
      </c>
      <c r="C164" s="487">
        <v>44652</v>
      </c>
      <c r="D164" s="482" t="s">
        <v>115</v>
      </c>
      <c r="E164" s="482" t="s">
        <v>326</v>
      </c>
      <c r="F164" s="488">
        <v>180</v>
      </c>
      <c r="G164" s="482" t="s">
        <v>3646</v>
      </c>
      <c r="H164" s="483" t="s">
        <v>140</v>
      </c>
      <c r="I164" s="489" t="s">
        <v>3647</v>
      </c>
      <c r="J164" s="455" t="s">
        <v>3648</v>
      </c>
      <c r="K164" s="455" t="s">
        <v>704</v>
      </c>
      <c r="L164" s="456" t="s">
        <v>3649</v>
      </c>
      <c r="M164" s="455">
        <v>157080</v>
      </c>
      <c r="N164" s="485">
        <v>44659</v>
      </c>
      <c r="O164" s="486">
        <f t="shared" si="9"/>
        <v>4</v>
      </c>
      <c r="P164" s="486">
        <f t="shared" si="10"/>
        <v>4</v>
      </c>
      <c r="Q164" s="92" t="str">
        <f t="shared" si="11"/>
        <v>Gastos_Gerais</v>
      </c>
    </row>
    <row r="165" spans="1:17" ht="23.1" hidden="1" customHeight="1" x14ac:dyDescent="0.2">
      <c r="A165" s="477">
        <f>IF(B165="","",COUNT('Diário 3º PA'!$A$4:$A$4242)+ROW()-3)</f>
        <v>2108</v>
      </c>
      <c r="B165" s="485">
        <v>44659</v>
      </c>
      <c r="C165" s="494">
        <v>44652</v>
      </c>
      <c r="D165" s="482" t="s">
        <v>115</v>
      </c>
      <c r="E165" s="482" t="s">
        <v>326</v>
      </c>
      <c r="F165" s="488">
        <v>100</v>
      </c>
      <c r="G165" s="482" t="s">
        <v>3646</v>
      </c>
      <c r="H165" s="483" t="s">
        <v>130</v>
      </c>
      <c r="I165" s="489" t="s">
        <v>3647</v>
      </c>
      <c r="J165" s="455" t="s">
        <v>3648</v>
      </c>
      <c r="K165" s="456" t="s">
        <v>704</v>
      </c>
      <c r="L165" s="456" t="s">
        <v>3649</v>
      </c>
      <c r="M165" s="456">
        <v>157081</v>
      </c>
      <c r="N165" s="485">
        <v>44659</v>
      </c>
      <c r="O165" s="486">
        <f t="shared" si="9"/>
        <v>4</v>
      </c>
      <c r="P165" s="486">
        <f t="shared" si="10"/>
        <v>4</v>
      </c>
      <c r="Q165" s="92" t="str">
        <f t="shared" si="11"/>
        <v>Gastos_Gerais</v>
      </c>
    </row>
    <row r="166" spans="1:17" ht="23.1" hidden="1" customHeight="1" x14ac:dyDescent="0.2">
      <c r="A166" s="477">
        <f>IF(B166="","",COUNT('Diário 3º PA'!$A$4:$A$4242)+ROW()-3)</f>
        <v>2109</v>
      </c>
      <c r="B166" s="485">
        <v>44659</v>
      </c>
      <c r="C166" s="494">
        <v>44652</v>
      </c>
      <c r="D166" s="482" t="s">
        <v>115</v>
      </c>
      <c r="E166" s="482" t="s">
        <v>326</v>
      </c>
      <c r="F166" s="488">
        <v>100</v>
      </c>
      <c r="G166" s="482" t="s">
        <v>3646</v>
      </c>
      <c r="H166" s="483" t="s">
        <v>139</v>
      </c>
      <c r="I166" s="489" t="s">
        <v>3647</v>
      </c>
      <c r="J166" s="455" t="s">
        <v>3648</v>
      </c>
      <c r="K166" s="456" t="s">
        <v>704</v>
      </c>
      <c r="L166" s="456" t="s">
        <v>3649</v>
      </c>
      <c r="M166" s="456">
        <v>157082</v>
      </c>
      <c r="N166" s="485">
        <v>44659</v>
      </c>
      <c r="O166" s="486">
        <f t="shared" si="9"/>
        <v>4</v>
      </c>
      <c r="P166" s="486">
        <f t="shared" si="10"/>
        <v>4</v>
      </c>
      <c r="Q166" s="92" t="str">
        <f t="shared" si="11"/>
        <v>Gastos_Gerais</v>
      </c>
    </row>
    <row r="167" spans="1:17" ht="23.1" hidden="1" customHeight="1" x14ac:dyDescent="0.2">
      <c r="A167" s="477">
        <f>IF(B167="","",COUNT('Diário 3º PA'!$A$4:$A$4242)+ROW()-3)</f>
        <v>2110</v>
      </c>
      <c r="B167" s="485">
        <v>44659</v>
      </c>
      <c r="C167" s="494">
        <v>44652</v>
      </c>
      <c r="D167" s="482" t="s">
        <v>115</v>
      </c>
      <c r="E167" s="482" t="s">
        <v>364</v>
      </c>
      <c r="F167" s="488">
        <v>925.39</v>
      </c>
      <c r="G167" s="482" t="s">
        <v>1079</v>
      </c>
      <c r="H167" s="483" t="s">
        <v>139</v>
      </c>
      <c r="I167" s="489" t="s">
        <v>3650</v>
      </c>
      <c r="J167" s="455" t="s">
        <v>854</v>
      </c>
      <c r="K167" s="456" t="s">
        <v>704</v>
      </c>
      <c r="L167" s="456" t="s">
        <v>428</v>
      </c>
      <c r="M167" s="456">
        <v>9910</v>
      </c>
      <c r="N167" s="485">
        <v>44656</v>
      </c>
      <c r="O167" s="486">
        <f t="shared" si="9"/>
        <v>4</v>
      </c>
      <c r="P167" s="486">
        <f t="shared" si="10"/>
        <v>4</v>
      </c>
      <c r="Q167" s="92" t="str">
        <f t="shared" si="11"/>
        <v>Gastos_Gerais</v>
      </c>
    </row>
    <row r="168" spans="1:17" ht="23.1" hidden="1" customHeight="1" x14ac:dyDescent="0.2">
      <c r="A168" s="477">
        <f>IF(B168="","",COUNT('Diário 3º PA'!$A$4:$A$4242)+ROW()-3)</f>
        <v>2111</v>
      </c>
      <c r="B168" s="457">
        <v>44659</v>
      </c>
      <c r="C168" s="494">
        <v>44652</v>
      </c>
      <c r="D168" s="482" t="s">
        <v>115</v>
      </c>
      <c r="E168" s="482" t="s">
        <v>318</v>
      </c>
      <c r="F168" s="488">
        <v>454</v>
      </c>
      <c r="G168" s="482" t="s">
        <v>3651</v>
      </c>
      <c r="H168" s="489" t="s">
        <v>139</v>
      </c>
      <c r="I168" s="489" t="s">
        <v>3650</v>
      </c>
      <c r="J168" s="456" t="s">
        <v>854</v>
      </c>
      <c r="K168" s="456" t="s">
        <v>704</v>
      </c>
      <c r="L168" s="456" t="s">
        <v>428</v>
      </c>
      <c r="M168" s="456">
        <v>9909</v>
      </c>
      <c r="N168" s="457">
        <v>44656</v>
      </c>
      <c r="O168" s="486">
        <f t="shared" si="9"/>
        <v>4</v>
      </c>
      <c r="P168" s="486">
        <f t="shared" si="10"/>
        <v>4</v>
      </c>
      <c r="Q168" s="92" t="str">
        <f t="shared" si="11"/>
        <v>Gastos_Gerais</v>
      </c>
    </row>
    <row r="169" spans="1:17" ht="23.1" hidden="1" customHeight="1" x14ac:dyDescent="0.2">
      <c r="A169" s="477">
        <f>IF(B169="","",COUNT('Diário 3º PA'!$A$4:$A$4242)+ROW()-3)</f>
        <v>2112</v>
      </c>
      <c r="B169" s="457">
        <v>44659</v>
      </c>
      <c r="C169" s="487">
        <v>44652</v>
      </c>
      <c r="D169" s="482" t="s">
        <v>115</v>
      </c>
      <c r="E169" s="482" t="s">
        <v>302</v>
      </c>
      <c r="F169" s="488">
        <v>42506.87</v>
      </c>
      <c r="G169" s="482" t="s">
        <v>1036</v>
      </c>
      <c r="H169" s="489" t="s">
        <v>658</v>
      </c>
      <c r="I169" s="489" t="s">
        <v>3652</v>
      </c>
      <c r="J169" s="456" t="s">
        <v>1450</v>
      </c>
      <c r="K169" s="456" t="s">
        <v>704</v>
      </c>
      <c r="L169" s="456" t="s">
        <v>428</v>
      </c>
      <c r="M169" s="456">
        <v>125</v>
      </c>
      <c r="N169" s="457">
        <v>44656</v>
      </c>
      <c r="O169" s="486">
        <f t="shared" si="9"/>
        <v>4</v>
      </c>
      <c r="P169" s="486">
        <f t="shared" si="10"/>
        <v>4</v>
      </c>
      <c r="Q169" s="92" t="str">
        <f t="shared" si="11"/>
        <v>Gastos_Gerais</v>
      </c>
    </row>
    <row r="170" spans="1:17" ht="23.1" hidden="1" customHeight="1" x14ac:dyDescent="0.2">
      <c r="A170" s="477">
        <f>IF(B170="","",COUNT('Diário 3º PA'!$A$4:$A$4242)+ROW()-3)</f>
        <v>2113</v>
      </c>
      <c r="B170" s="457">
        <v>44659</v>
      </c>
      <c r="C170" s="487">
        <v>44652</v>
      </c>
      <c r="D170" s="482" t="s">
        <v>115</v>
      </c>
      <c r="E170" s="482" t="s">
        <v>358</v>
      </c>
      <c r="F170" s="488">
        <v>112</v>
      </c>
      <c r="G170" s="482" t="s">
        <v>3653</v>
      </c>
      <c r="H170" s="489" t="s">
        <v>132</v>
      </c>
      <c r="I170" s="489" t="s">
        <v>3654</v>
      </c>
      <c r="J170" s="456" t="s">
        <v>1077</v>
      </c>
      <c r="K170" s="456" t="s">
        <v>704</v>
      </c>
      <c r="L170" s="456" t="s">
        <v>428</v>
      </c>
      <c r="M170" s="456">
        <v>18370</v>
      </c>
      <c r="N170" s="457">
        <v>44655</v>
      </c>
      <c r="O170" s="486">
        <f t="shared" si="9"/>
        <v>4</v>
      </c>
      <c r="P170" s="486">
        <f t="shared" si="10"/>
        <v>4</v>
      </c>
      <c r="Q170" s="92" t="str">
        <f t="shared" si="11"/>
        <v>Gastos_Gerais</v>
      </c>
    </row>
    <row r="171" spans="1:17" ht="23.1" hidden="1" customHeight="1" x14ac:dyDescent="0.2">
      <c r="A171" s="477">
        <f>IF(B171="","",COUNT('Diário 3º PA'!$A$4:$A$4242)+ROW()-3)</f>
        <v>2114</v>
      </c>
      <c r="B171" s="457">
        <v>44659</v>
      </c>
      <c r="C171" s="487">
        <v>44621</v>
      </c>
      <c r="D171" s="482" t="s">
        <v>115</v>
      </c>
      <c r="E171" s="482" t="s">
        <v>282</v>
      </c>
      <c r="F171" s="488">
        <v>1202.08</v>
      </c>
      <c r="G171" s="482" t="s">
        <v>652</v>
      </c>
      <c r="H171" s="489" t="s">
        <v>128</v>
      </c>
      <c r="I171" s="489" t="s">
        <v>651</v>
      </c>
      <c r="J171" s="456" t="s">
        <v>932</v>
      </c>
      <c r="K171" s="456" t="s">
        <v>704</v>
      </c>
      <c r="L171" s="456" t="s">
        <v>704</v>
      </c>
      <c r="M171" s="456">
        <v>1555481</v>
      </c>
      <c r="N171" s="457">
        <v>44659</v>
      </c>
      <c r="O171" s="486">
        <f t="shared" si="9"/>
        <v>4</v>
      </c>
      <c r="P171" s="486">
        <f t="shared" si="10"/>
        <v>3</v>
      </c>
      <c r="Q171" s="92" t="str">
        <f t="shared" si="11"/>
        <v>Gastos_Gerais</v>
      </c>
    </row>
    <row r="172" spans="1:17" ht="23.1" hidden="1" customHeight="1" x14ac:dyDescent="0.2">
      <c r="A172" s="477">
        <f>IF(B172="","",COUNT('Diário 3º PA'!$A$4:$A$4242)+ROW()-3)</f>
        <v>2115</v>
      </c>
      <c r="B172" s="457">
        <v>44659</v>
      </c>
      <c r="C172" s="487">
        <v>44652</v>
      </c>
      <c r="D172" s="482" t="s">
        <v>115</v>
      </c>
      <c r="E172" s="482" t="s">
        <v>318</v>
      </c>
      <c r="F172" s="488">
        <v>922.07</v>
      </c>
      <c r="G172" s="482" t="s">
        <v>3655</v>
      </c>
      <c r="H172" s="489" t="s">
        <v>127</v>
      </c>
      <c r="I172" s="489" t="s">
        <v>3656</v>
      </c>
      <c r="J172" s="456" t="s">
        <v>3657</v>
      </c>
      <c r="K172" s="456" t="s">
        <v>704</v>
      </c>
      <c r="L172" s="456" t="s">
        <v>428</v>
      </c>
      <c r="M172" s="456">
        <v>2022155</v>
      </c>
      <c r="N172" s="457">
        <v>44655</v>
      </c>
      <c r="O172" s="486">
        <f t="shared" si="9"/>
        <v>4</v>
      </c>
      <c r="P172" s="486">
        <f t="shared" si="10"/>
        <v>4</v>
      </c>
      <c r="Q172" s="92" t="str">
        <f t="shared" si="11"/>
        <v>Gastos_Gerais</v>
      </c>
    </row>
    <row r="173" spans="1:17" ht="23.1" hidden="1" customHeight="1" x14ac:dyDescent="0.2">
      <c r="A173" s="477">
        <f>IF(B173="","",COUNT('Diário 3º PA'!$A$4:$A$4242)+ROW()-3)</f>
        <v>2116</v>
      </c>
      <c r="B173" s="457">
        <v>44659</v>
      </c>
      <c r="C173" s="487">
        <v>44652</v>
      </c>
      <c r="D173" s="482" t="s">
        <v>115</v>
      </c>
      <c r="E173" s="482" t="s">
        <v>268</v>
      </c>
      <c r="F173" s="488">
        <v>3170.76</v>
      </c>
      <c r="G173" s="482" t="s">
        <v>1753</v>
      </c>
      <c r="H173" s="489" t="s">
        <v>127</v>
      </c>
      <c r="I173" s="489" t="s">
        <v>1033</v>
      </c>
      <c r="J173" s="456" t="s">
        <v>1034</v>
      </c>
      <c r="K173" s="456" t="s">
        <v>704</v>
      </c>
      <c r="L173" s="456" t="s">
        <v>705</v>
      </c>
      <c r="M173" s="456" t="s">
        <v>3658</v>
      </c>
      <c r="N173" s="457">
        <v>44635</v>
      </c>
      <c r="O173" s="486">
        <f t="shared" si="9"/>
        <v>4</v>
      </c>
      <c r="P173" s="486">
        <f t="shared" si="10"/>
        <v>4</v>
      </c>
      <c r="Q173" s="92" t="str">
        <f t="shared" si="11"/>
        <v>Gastos_Gerais</v>
      </c>
    </row>
    <row r="174" spans="1:17" ht="23.1" hidden="1" customHeight="1" x14ac:dyDescent="0.2">
      <c r="A174" s="477">
        <f>IF(B174="","",COUNT('Diário 3º PA'!$A$4:$A$4242)+ROW()-3)</f>
        <v>2117</v>
      </c>
      <c r="B174" s="457">
        <v>44659</v>
      </c>
      <c r="C174" s="487">
        <v>44652</v>
      </c>
      <c r="D174" s="482" t="s">
        <v>115</v>
      </c>
      <c r="E174" s="482" t="s">
        <v>376</v>
      </c>
      <c r="F174" s="488">
        <v>1775.24</v>
      </c>
      <c r="G174" s="482" t="s">
        <v>3659</v>
      </c>
      <c r="H174" s="489" t="s">
        <v>139</v>
      </c>
      <c r="I174" s="489" t="s">
        <v>859</v>
      </c>
      <c r="J174" s="456" t="s">
        <v>860</v>
      </c>
      <c r="K174" s="456" t="s">
        <v>704</v>
      </c>
      <c r="L174" s="456" t="s">
        <v>428</v>
      </c>
      <c r="M174" s="456">
        <v>1087</v>
      </c>
      <c r="N174" s="457">
        <v>44652</v>
      </c>
      <c r="O174" s="486">
        <f t="shared" si="9"/>
        <v>4</v>
      </c>
      <c r="P174" s="486">
        <f t="shared" si="10"/>
        <v>4</v>
      </c>
      <c r="Q174" s="92" t="str">
        <f t="shared" si="11"/>
        <v>Gastos_Gerais</v>
      </c>
    </row>
    <row r="175" spans="1:17" ht="23.1" hidden="1" customHeight="1" x14ac:dyDescent="0.2">
      <c r="A175" s="477">
        <f>IF(B175="","",COUNT('Diário 3º PA'!$A$4:$A$4242)+ROW()-3)</f>
        <v>2118</v>
      </c>
      <c r="B175" s="457">
        <v>44659</v>
      </c>
      <c r="C175" s="487">
        <v>44621</v>
      </c>
      <c r="D175" s="482" t="s">
        <v>104</v>
      </c>
      <c r="E175" s="482" t="s">
        <v>199</v>
      </c>
      <c r="F175" s="488">
        <v>5376</v>
      </c>
      <c r="G175" s="482" t="s">
        <v>3660</v>
      </c>
      <c r="H175" s="489" t="s">
        <v>127</v>
      </c>
      <c r="I175" s="489" t="s">
        <v>634</v>
      </c>
      <c r="J175" s="456" t="s">
        <v>865</v>
      </c>
      <c r="K175" s="456" t="s">
        <v>704</v>
      </c>
      <c r="L175" s="456" t="s">
        <v>704</v>
      </c>
      <c r="M175" s="456">
        <v>16678</v>
      </c>
      <c r="N175" s="457">
        <v>44659</v>
      </c>
      <c r="O175" s="486">
        <f t="shared" si="9"/>
        <v>4</v>
      </c>
      <c r="P175" s="486">
        <f t="shared" si="10"/>
        <v>3</v>
      </c>
      <c r="Q175" s="92" t="str">
        <f t="shared" si="11"/>
        <v>Gastos_com_Pessoal</v>
      </c>
    </row>
    <row r="176" spans="1:17" ht="23.1" hidden="1" customHeight="1" x14ac:dyDescent="0.2">
      <c r="A176" s="477">
        <f>IF(B176="","",COUNT('Diário 3º PA'!$A$4:$A$4242)+ROW()-3)</f>
        <v>2119</v>
      </c>
      <c r="B176" s="457">
        <v>44659</v>
      </c>
      <c r="C176" s="487">
        <v>44621</v>
      </c>
      <c r="D176" s="482" t="s">
        <v>104</v>
      </c>
      <c r="E176" s="482" t="s">
        <v>199</v>
      </c>
      <c r="F176" s="488">
        <v>11155.5</v>
      </c>
      <c r="G176" s="482" t="s">
        <v>3661</v>
      </c>
      <c r="H176" s="489" t="s">
        <v>127</v>
      </c>
      <c r="I176" s="489" t="s">
        <v>634</v>
      </c>
      <c r="J176" s="456" t="s">
        <v>865</v>
      </c>
      <c r="K176" s="456" t="s">
        <v>704</v>
      </c>
      <c r="L176" s="456" t="s">
        <v>704</v>
      </c>
      <c r="M176" s="456">
        <v>14561</v>
      </c>
      <c r="N176" s="457">
        <v>44659</v>
      </c>
      <c r="O176" s="486">
        <f t="shared" si="9"/>
        <v>4</v>
      </c>
      <c r="P176" s="486">
        <f t="shared" si="10"/>
        <v>3</v>
      </c>
      <c r="Q176" s="92" t="str">
        <f t="shared" si="11"/>
        <v>Gastos_com_Pessoal</v>
      </c>
    </row>
    <row r="177" spans="1:17" ht="23.1" hidden="1" customHeight="1" x14ac:dyDescent="0.2">
      <c r="A177" s="477">
        <f>IF(B177="","",COUNT('Diário 3º PA'!$A$4:$A$4242)+ROW()-3)</f>
        <v>2120</v>
      </c>
      <c r="B177" s="457">
        <v>44659</v>
      </c>
      <c r="C177" s="487">
        <v>44621</v>
      </c>
      <c r="D177" s="482" t="s">
        <v>104</v>
      </c>
      <c r="E177" s="482" t="s">
        <v>199</v>
      </c>
      <c r="F177" s="488">
        <v>35</v>
      </c>
      <c r="G177" s="482" t="s">
        <v>3662</v>
      </c>
      <c r="H177" s="489" t="s">
        <v>127</v>
      </c>
      <c r="I177" s="489" t="s">
        <v>634</v>
      </c>
      <c r="J177" s="456" t="s">
        <v>865</v>
      </c>
      <c r="K177" s="456" t="s">
        <v>704</v>
      </c>
      <c r="L177" s="456" t="s">
        <v>704</v>
      </c>
      <c r="M177" s="456">
        <v>15520</v>
      </c>
      <c r="N177" s="457">
        <v>44659</v>
      </c>
      <c r="O177" s="486">
        <f t="shared" si="9"/>
        <v>4</v>
      </c>
      <c r="P177" s="486">
        <f t="shared" si="10"/>
        <v>3</v>
      </c>
      <c r="Q177" s="92" t="str">
        <f t="shared" si="11"/>
        <v>Gastos_com_Pessoal</v>
      </c>
    </row>
    <row r="178" spans="1:17" ht="23.1" hidden="1" customHeight="1" x14ac:dyDescent="0.2">
      <c r="A178" s="477">
        <f>IF(B178="","",COUNT('Diário 3º PA'!$A$4:$A$4242)+ROW()-3)</f>
        <v>2121</v>
      </c>
      <c r="B178" s="457">
        <v>44659</v>
      </c>
      <c r="C178" s="487">
        <v>44621</v>
      </c>
      <c r="D178" s="482" t="s">
        <v>104</v>
      </c>
      <c r="E178" s="482" t="s">
        <v>199</v>
      </c>
      <c r="F178" s="488">
        <v>23371.8</v>
      </c>
      <c r="G178" s="482" t="s">
        <v>3663</v>
      </c>
      <c r="H178" s="489" t="s">
        <v>127</v>
      </c>
      <c r="I178" s="489" t="s">
        <v>634</v>
      </c>
      <c r="J178" s="456" t="s">
        <v>865</v>
      </c>
      <c r="K178" s="456" t="s">
        <v>704</v>
      </c>
      <c r="L178" s="456" t="s">
        <v>704</v>
      </c>
      <c r="M178" s="456">
        <v>16127</v>
      </c>
      <c r="N178" s="457">
        <v>44659</v>
      </c>
      <c r="O178" s="486">
        <f t="shared" si="9"/>
        <v>4</v>
      </c>
      <c r="P178" s="486">
        <f t="shared" si="10"/>
        <v>3</v>
      </c>
      <c r="Q178" s="92" t="str">
        <f t="shared" si="11"/>
        <v>Gastos_com_Pessoal</v>
      </c>
    </row>
    <row r="179" spans="1:17" ht="23.1" hidden="1" customHeight="1" x14ac:dyDescent="0.2">
      <c r="A179" s="477">
        <f>IF(B179="","",COUNT('Diário 3º PA'!$A$4:$A$4242)+ROW()-3)</f>
        <v>2122</v>
      </c>
      <c r="B179" s="457">
        <v>44659</v>
      </c>
      <c r="C179" s="487">
        <v>44621</v>
      </c>
      <c r="D179" s="482" t="s">
        <v>104</v>
      </c>
      <c r="E179" s="482" t="s">
        <v>210</v>
      </c>
      <c r="F179" s="488">
        <v>9241.4</v>
      </c>
      <c r="G179" s="482" t="s">
        <v>3664</v>
      </c>
      <c r="H179" s="483" t="s">
        <v>127</v>
      </c>
      <c r="I179" s="489" t="s">
        <v>634</v>
      </c>
      <c r="J179" s="455" t="s">
        <v>865</v>
      </c>
      <c r="K179" s="455" t="s">
        <v>704</v>
      </c>
      <c r="L179" s="456" t="s">
        <v>704</v>
      </c>
      <c r="M179" s="455">
        <v>438027</v>
      </c>
      <c r="N179" s="457">
        <v>44659</v>
      </c>
      <c r="O179" s="486">
        <f t="shared" si="9"/>
        <v>4</v>
      </c>
      <c r="P179" s="486">
        <f t="shared" si="10"/>
        <v>3</v>
      </c>
      <c r="Q179" s="92" t="str">
        <f t="shared" si="11"/>
        <v>Gastos_com_Pessoal</v>
      </c>
    </row>
    <row r="180" spans="1:17" ht="23.1" hidden="1" customHeight="1" x14ac:dyDescent="0.2">
      <c r="A180" s="477">
        <f>IF(B180="","",COUNT('Diário 3º PA'!$A$4:$A$4242)+ROW()-3)</f>
        <v>2123</v>
      </c>
      <c r="B180" s="457">
        <v>44659</v>
      </c>
      <c r="C180" s="487">
        <v>44621</v>
      </c>
      <c r="D180" s="482" t="s">
        <v>104</v>
      </c>
      <c r="E180" s="482" t="s">
        <v>216</v>
      </c>
      <c r="F180" s="488">
        <v>21192.799999999999</v>
      </c>
      <c r="G180" s="482" t="s">
        <v>3665</v>
      </c>
      <c r="H180" s="489" t="s">
        <v>127</v>
      </c>
      <c r="I180" s="489" t="s">
        <v>633</v>
      </c>
      <c r="J180" s="456" t="s">
        <v>879</v>
      </c>
      <c r="K180" s="456" t="s">
        <v>704</v>
      </c>
      <c r="L180" s="456" t="s">
        <v>704</v>
      </c>
      <c r="M180" s="456">
        <v>444336</v>
      </c>
      <c r="N180" s="457">
        <v>44659</v>
      </c>
      <c r="O180" s="486">
        <f t="shared" si="9"/>
        <v>4</v>
      </c>
      <c r="P180" s="486">
        <f t="shared" si="10"/>
        <v>3</v>
      </c>
      <c r="Q180" s="92" t="str">
        <f t="shared" si="11"/>
        <v>Gastos_com_Pessoal</v>
      </c>
    </row>
    <row r="181" spans="1:17" ht="23.1" hidden="1" customHeight="1" x14ac:dyDescent="0.2">
      <c r="A181" s="477">
        <f>IF(B181="","",COUNT('Diário 3º PA'!$A$4:$A$4242)+ROW()-3)</f>
        <v>2124</v>
      </c>
      <c r="B181" s="457">
        <v>44659</v>
      </c>
      <c r="C181" s="487">
        <v>44621</v>
      </c>
      <c r="D181" s="482" t="s">
        <v>115</v>
      </c>
      <c r="E181" s="482" t="s">
        <v>304</v>
      </c>
      <c r="F181" s="488">
        <v>820</v>
      </c>
      <c r="G181" s="482" t="s">
        <v>3611</v>
      </c>
      <c r="H181" s="489" t="s">
        <v>140</v>
      </c>
      <c r="I181" s="489" t="s">
        <v>3612</v>
      </c>
      <c r="J181" s="495" t="s">
        <v>3613</v>
      </c>
      <c r="K181" s="456" t="s">
        <v>704</v>
      </c>
      <c r="L181" s="456" t="s">
        <v>428</v>
      </c>
      <c r="M181" s="456">
        <v>2022146</v>
      </c>
      <c r="N181" s="457">
        <v>44650</v>
      </c>
      <c r="O181" s="486">
        <f t="shared" si="9"/>
        <v>4</v>
      </c>
      <c r="P181" s="486">
        <f t="shared" si="10"/>
        <v>3</v>
      </c>
      <c r="Q181" s="92" t="str">
        <f t="shared" si="11"/>
        <v>Gastos_Gerais</v>
      </c>
    </row>
    <row r="182" spans="1:17" ht="23.1" hidden="1" customHeight="1" x14ac:dyDescent="0.2">
      <c r="A182" s="477">
        <f>IF(B182="","",COUNT('Diário 3º PA'!$A$4:$A$4242)+ROW()-3)</f>
        <v>2125</v>
      </c>
      <c r="B182" s="457">
        <v>44659</v>
      </c>
      <c r="C182" s="487">
        <v>44621</v>
      </c>
      <c r="D182" s="482" t="s">
        <v>104</v>
      </c>
      <c r="E182" s="482" t="s">
        <v>199</v>
      </c>
      <c r="F182" s="488">
        <v>5611.5</v>
      </c>
      <c r="G182" s="482" t="s">
        <v>3666</v>
      </c>
      <c r="H182" s="489" t="s">
        <v>127</v>
      </c>
      <c r="I182" s="489" t="s">
        <v>634</v>
      </c>
      <c r="J182" s="456" t="s">
        <v>865</v>
      </c>
      <c r="K182" s="456" t="s">
        <v>704</v>
      </c>
      <c r="L182" s="456" t="s">
        <v>704</v>
      </c>
      <c r="M182" s="456">
        <v>14190</v>
      </c>
      <c r="N182" s="457">
        <v>44659</v>
      </c>
      <c r="O182" s="486">
        <f t="shared" si="9"/>
        <v>4</v>
      </c>
      <c r="P182" s="486">
        <f t="shared" si="10"/>
        <v>3</v>
      </c>
      <c r="Q182" s="92" t="str">
        <f t="shared" si="11"/>
        <v>Gastos_com_Pessoal</v>
      </c>
    </row>
    <row r="183" spans="1:17" ht="23.1" hidden="1" customHeight="1" x14ac:dyDescent="0.2">
      <c r="A183" s="477">
        <f>IF(B183="","",COUNT('Diário 3º PA'!$A$4:$A$4242)+ROW()-3)</f>
        <v>2126</v>
      </c>
      <c r="B183" s="457">
        <v>44659</v>
      </c>
      <c r="C183" s="487">
        <v>44621</v>
      </c>
      <c r="D183" s="482" t="s">
        <v>115</v>
      </c>
      <c r="E183" s="482" t="s">
        <v>238</v>
      </c>
      <c r="F183" s="488">
        <v>299</v>
      </c>
      <c r="G183" s="482" t="s">
        <v>238</v>
      </c>
      <c r="H183" s="489" t="s">
        <v>658</v>
      </c>
      <c r="I183" s="489" t="s">
        <v>659</v>
      </c>
      <c r="J183" s="455" t="s">
        <v>856</v>
      </c>
      <c r="K183" s="455" t="s">
        <v>704</v>
      </c>
      <c r="L183" s="456" t="s">
        <v>704</v>
      </c>
      <c r="M183" s="455" t="s">
        <v>3667</v>
      </c>
      <c r="N183" s="485">
        <v>44659</v>
      </c>
      <c r="O183" s="486">
        <f t="shared" si="9"/>
        <v>4</v>
      </c>
      <c r="P183" s="486">
        <f t="shared" si="10"/>
        <v>3</v>
      </c>
      <c r="Q183" s="92" t="str">
        <f t="shared" si="11"/>
        <v>Gastos_Gerais</v>
      </c>
    </row>
    <row r="184" spans="1:17" ht="23.1" hidden="1" customHeight="1" x14ac:dyDescent="0.2">
      <c r="A184" s="477">
        <f>IF(B184="","",COUNT('Diário 3º PA'!$A$4:$A$4242)+ROW()-3)</f>
        <v>2127</v>
      </c>
      <c r="B184" s="457">
        <v>44659</v>
      </c>
      <c r="C184" s="487">
        <v>44621</v>
      </c>
      <c r="D184" s="482" t="s">
        <v>115</v>
      </c>
      <c r="E184" s="482" t="s">
        <v>300</v>
      </c>
      <c r="F184" s="488">
        <v>341</v>
      </c>
      <c r="G184" s="482" t="s">
        <v>3668</v>
      </c>
      <c r="H184" s="489" t="s">
        <v>128</v>
      </c>
      <c r="I184" s="489" t="s">
        <v>2752</v>
      </c>
      <c r="J184" s="456" t="s">
        <v>876</v>
      </c>
      <c r="K184" s="456" t="s">
        <v>704</v>
      </c>
      <c r="L184" s="456" t="s">
        <v>428</v>
      </c>
      <c r="M184" s="456">
        <v>22543</v>
      </c>
      <c r="N184" s="457">
        <v>44650</v>
      </c>
      <c r="O184" s="486">
        <f t="shared" si="9"/>
        <v>4</v>
      </c>
      <c r="P184" s="486">
        <f t="shared" si="10"/>
        <v>3</v>
      </c>
      <c r="Q184" s="92" t="str">
        <f t="shared" si="11"/>
        <v>Gastos_Gerais</v>
      </c>
    </row>
    <row r="185" spans="1:17" ht="23.1" hidden="1" customHeight="1" x14ac:dyDescent="0.2">
      <c r="A185" s="477">
        <f>IF(B185="","",COUNT('Diário 3º PA'!$A$4:$A$4242)+ROW()-3)</f>
        <v>2128</v>
      </c>
      <c r="B185" s="457">
        <v>44659</v>
      </c>
      <c r="C185" s="487">
        <v>44652</v>
      </c>
      <c r="D185" s="482" t="s">
        <v>115</v>
      </c>
      <c r="E185" s="482" t="s">
        <v>342</v>
      </c>
      <c r="F185" s="488">
        <v>120</v>
      </c>
      <c r="G185" s="482" t="s">
        <v>3669</v>
      </c>
      <c r="H185" s="489" t="s">
        <v>134</v>
      </c>
      <c r="I185" s="489" t="s">
        <v>3670</v>
      </c>
      <c r="J185" s="456" t="s">
        <v>2538</v>
      </c>
      <c r="K185" s="456" t="s">
        <v>732</v>
      </c>
      <c r="L185" s="456" t="s">
        <v>792</v>
      </c>
      <c r="M185" s="456" t="s">
        <v>3671</v>
      </c>
      <c r="N185" s="457">
        <v>44659</v>
      </c>
      <c r="O185" s="486">
        <f t="shared" si="9"/>
        <v>4</v>
      </c>
      <c r="P185" s="486">
        <f t="shared" si="10"/>
        <v>4</v>
      </c>
      <c r="Q185" s="92" t="str">
        <f t="shared" si="11"/>
        <v>Gastos_Gerais</v>
      </c>
    </row>
    <row r="186" spans="1:17" ht="23.1" hidden="1" customHeight="1" x14ac:dyDescent="0.2">
      <c r="A186" s="477">
        <f>IF(B186="","",COUNT('Diário 3º PA'!$A$4:$A$4242)+ROW()-3)</f>
        <v>2129</v>
      </c>
      <c r="B186" s="457">
        <v>44659</v>
      </c>
      <c r="C186" s="487">
        <v>44652</v>
      </c>
      <c r="D186" s="482" t="s">
        <v>115</v>
      </c>
      <c r="E186" s="482" t="s">
        <v>342</v>
      </c>
      <c r="F186" s="488">
        <v>120</v>
      </c>
      <c r="G186" s="482" t="s">
        <v>3672</v>
      </c>
      <c r="H186" s="489" t="s">
        <v>134</v>
      </c>
      <c r="I186" s="489" t="s">
        <v>3673</v>
      </c>
      <c r="J186" s="456" t="s">
        <v>2092</v>
      </c>
      <c r="K186" s="456" t="s">
        <v>732</v>
      </c>
      <c r="L186" s="456" t="s">
        <v>792</v>
      </c>
      <c r="M186" s="456" t="s">
        <v>3674</v>
      </c>
      <c r="N186" s="457">
        <v>44659</v>
      </c>
      <c r="O186" s="486">
        <f t="shared" si="9"/>
        <v>4</v>
      </c>
      <c r="P186" s="486">
        <f t="shared" si="10"/>
        <v>4</v>
      </c>
      <c r="Q186" s="92" t="str">
        <f t="shared" si="11"/>
        <v>Gastos_Gerais</v>
      </c>
    </row>
    <row r="187" spans="1:17" ht="23.1" hidden="1" customHeight="1" x14ac:dyDescent="0.2">
      <c r="A187" s="477">
        <f>IF(B187="","",COUNT('Diário 3º PA'!$A$4:$A$4242)+ROW()-3)</f>
        <v>2130</v>
      </c>
      <c r="B187" s="485">
        <v>44659</v>
      </c>
      <c r="C187" s="494">
        <v>44652</v>
      </c>
      <c r="D187" s="482" t="s">
        <v>115</v>
      </c>
      <c r="E187" s="482" t="s">
        <v>342</v>
      </c>
      <c r="F187" s="488">
        <v>11.2</v>
      </c>
      <c r="G187" s="482" t="s">
        <v>3675</v>
      </c>
      <c r="H187" s="483" t="s">
        <v>140</v>
      </c>
      <c r="I187" s="489" t="s">
        <v>3676</v>
      </c>
      <c r="J187" s="455" t="s">
        <v>3677</v>
      </c>
      <c r="K187" s="456" t="s">
        <v>732</v>
      </c>
      <c r="L187" s="456" t="s">
        <v>792</v>
      </c>
      <c r="M187" s="456" t="s">
        <v>3678</v>
      </c>
      <c r="N187" s="457">
        <v>44659</v>
      </c>
      <c r="O187" s="486">
        <f t="shared" si="9"/>
        <v>4</v>
      </c>
      <c r="P187" s="486">
        <f t="shared" si="10"/>
        <v>4</v>
      </c>
      <c r="Q187" s="92" t="str">
        <f t="shared" si="11"/>
        <v>Gastos_Gerais</v>
      </c>
    </row>
    <row r="188" spans="1:17" ht="23.1" hidden="1" customHeight="1" x14ac:dyDescent="0.2">
      <c r="A188" s="477">
        <f>IF(B188="","",COUNT('Diário 3º PA'!$A$4:$A$4242)+ROW()-3)</f>
        <v>2131</v>
      </c>
      <c r="B188" s="485">
        <v>44659</v>
      </c>
      <c r="C188" s="487">
        <v>44652</v>
      </c>
      <c r="D188" s="482" t="s">
        <v>104</v>
      </c>
      <c r="E188" s="482" t="s">
        <v>189</v>
      </c>
      <c r="F188" s="488">
        <v>1895.22</v>
      </c>
      <c r="G188" s="482" t="s">
        <v>3679</v>
      </c>
      <c r="H188" s="489" t="s">
        <v>131</v>
      </c>
      <c r="I188" s="489" t="s">
        <v>3680</v>
      </c>
      <c r="J188" s="456" t="s">
        <v>3681</v>
      </c>
      <c r="K188" s="456" t="s">
        <v>732</v>
      </c>
      <c r="L188" s="456" t="s">
        <v>1531</v>
      </c>
      <c r="M188" s="456">
        <v>764130460</v>
      </c>
      <c r="N188" s="457">
        <v>44659</v>
      </c>
      <c r="O188" s="486">
        <f t="shared" si="9"/>
        <v>4</v>
      </c>
      <c r="P188" s="486">
        <f t="shared" si="10"/>
        <v>4</v>
      </c>
      <c r="Q188" s="92" t="str">
        <f t="shared" si="11"/>
        <v>Gastos_com_Pessoal</v>
      </c>
    </row>
    <row r="189" spans="1:17" ht="23.1" hidden="1" customHeight="1" x14ac:dyDescent="0.2">
      <c r="A189" s="477">
        <f>IF(B189="","",COUNT('Diário 3º PA'!$A$4:$A$4242)+ROW()-3)</f>
        <v>2132</v>
      </c>
      <c r="B189" s="457">
        <v>44659</v>
      </c>
      <c r="C189" s="487">
        <v>44652</v>
      </c>
      <c r="D189" s="482" t="s">
        <v>104</v>
      </c>
      <c r="E189" s="482" t="s">
        <v>191</v>
      </c>
      <c r="F189" s="488">
        <v>649.08000000000004</v>
      </c>
      <c r="G189" s="482" t="s">
        <v>3682</v>
      </c>
      <c r="H189" s="489" t="s">
        <v>131</v>
      </c>
      <c r="I189" s="489" t="s">
        <v>3680</v>
      </c>
      <c r="J189" s="456" t="s">
        <v>3681</v>
      </c>
      <c r="K189" s="456" t="s">
        <v>732</v>
      </c>
      <c r="L189" s="456" t="s">
        <v>1531</v>
      </c>
      <c r="M189" s="456">
        <v>764130460</v>
      </c>
      <c r="N189" s="457">
        <v>44659</v>
      </c>
      <c r="O189" s="486">
        <f t="shared" si="9"/>
        <v>4</v>
      </c>
      <c r="P189" s="486">
        <f t="shared" si="10"/>
        <v>4</v>
      </c>
      <c r="Q189" s="92" t="str">
        <f t="shared" si="11"/>
        <v>Gastos_com_Pessoal</v>
      </c>
    </row>
    <row r="190" spans="1:17" ht="23.1" hidden="1" customHeight="1" x14ac:dyDescent="0.2">
      <c r="A190" s="477">
        <f>IF(B190="","",COUNT('Diário 3º PA'!$A$4:$A$4242)+ROW()-3)</f>
        <v>2133</v>
      </c>
      <c r="B190" s="457">
        <v>44659</v>
      </c>
      <c r="C190" s="487">
        <v>44652</v>
      </c>
      <c r="D190" s="482" t="s">
        <v>104</v>
      </c>
      <c r="E190" s="482" t="s">
        <v>189</v>
      </c>
      <c r="F190" s="488">
        <v>1655.36</v>
      </c>
      <c r="G190" s="482" t="s">
        <v>3683</v>
      </c>
      <c r="H190" s="489" t="s">
        <v>139</v>
      </c>
      <c r="I190" s="489" t="s">
        <v>3684</v>
      </c>
      <c r="J190" s="456" t="s">
        <v>3685</v>
      </c>
      <c r="K190" s="456" t="s">
        <v>732</v>
      </c>
      <c r="L190" s="456" t="s">
        <v>1531</v>
      </c>
      <c r="M190" s="456">
        <v>764130460</v>
      </c>
      <c r="N190" s="457">
        <v>44659</v>
      </c>
      <c r="O190" s="486">
        <f t="shared" si="9"/>
        <v>4</v>
      </c>
      <c r="P190" s="486">
        <f t="shared" si="10"/>
        <v>4</v>
      </c>
      <c r="Q190" s="92" t="str">
        <f t="shared" si="11"/>
        <v>Gastos_com_Pessoal</v>
      </c>
    </row>
    <row r="191" spans="1:17" ht="23.1" hidden="1" customHeight="1" x14ac:dyDescent="0.2">
      <c r="A191" s="477">
        <f>IF(B191="","",COUNT('Diário 3º PA'!$A$4:$A$4242)+ROW()-3)</f>
        <v>2134</v>
      </c>
      <c r="B191" s="457">
        <v>44659</v>
      </c>
      <c r="C191" s="487">
        <v>44652</v>
      </c>
      <c r="D191" s="482" t="s">
        <v>104</v>
      </c>
      <c r="E191" s="482" t="s">
        <v>191</v>
      </c>
      <c r="F191" s="488">
        <v>560.26</v>
      </c>
      <c r="G191" s="482" t="s">
        <v>3686</v>
      </c>
      <c r="H191" s="489" t="s">
        <v>139</v>
      </c>
      <c r="I191" s="489" t="s">
        <v>3684</v>
      </c>
      <c r="J191" s="456" t="s">
        <v>3685</v>
      </c>
      <c r="K191" s="456" t="s">
        <v>732</v>
      </c>
      <c r="L191" s="456" t="s">
        <v>1531</v>
      </c>
      <c r="M191" s="456">
        <v>764130460</v>
      </c>
      <c r="N191" s="457">
        <v>44659</v>
      </c>
      <c r="O191" s="486">
        <f t="shared" si="9"/>
        <v>4</v>
      </c>
      <c r="P191" s="486">
        <f t="shared" si="10"/>
        <v>4</v>
      </c>
      <c r="Q191" s="92" t="str">
        <f t="shared" si="11"/>
        <v>Gastos_com_Pessoal</v>
      </c>
    </row>
    <row r="192" spans="1:17" ht="23.1" hidden="1" customHeight="1" x14ac:dyDescent="0.2">
      <c r="A192" s="477">
        <f>IF(B192="","",COUNT('Diário 3º PA'!$A$4:$A$4242)+ROW()-3)</f>
        <v>2135</v>
      </c>
      <c r="B192" s="457">
        <v>44659</v>
      </c>
      <c r="C192" s="487">
        <v>44652</v>
      </c>
      <c r="D192" s="482" t="s">
        <v>104</v>
      </c>
      <c r="E192" s="482" t="s">
        <v>187</v>
      </c>
      <c r="F192" s="488">
        <v>748.46</v>
      </c>
      <c r="G192" s="482" t="s">
        <v>1019</v>
      </c>
      <c r="H192" s="489" t="s">
        <v>140</v>
      </c>
      <c r="I192" s="489" t="s">
        <v>3627</v>
      </c>
      <c r="J192" s="456" t="s">
        <v>3628</v>
      </c>
      <c r="K192" s="456" t="s">
        <v>732</v>
      </c>
      <c r="L192" s="456" t="s">
        <v>1531</v>
      </c>
      <c r="M192" s="456">
        <v>764130460</v>
      </c>
      <c r="N192" s="457">
        <v>44659</v>
      </c>
      <c r="O192" s="486">
        <f t="shared" si="9"/>
        <v>4</v>
      </c>
      <c r="P192" s="486">
        <f t="shared" si="10"/>
        <v>4</v>
      </c>
      <c r="Q192" s="92" t="str">
        <f t="shared" si="11"/>
        <v>Gastos_com_Pessoal</v>
      </c>
    </row>
    <row r="193" spans="1:17" ht="23.1" hidden="1" customHeight="1" x14ac:dyDescent="0.2">
      <c r="A193" s="477">
        <f>IF(B193="","",COUNT('Diário 3º PA'!$A$4:$A$4242)+ROW()-3)</f>
        <v>2136</v>
      </c>
      <c r="B193" s="457">
        <v>44659</v>
      </c>
      <c r="C193" s="487">
        <v>44652</v>
      </c>
      <c r="D193" s="482" t="s">
        <v>104</v>
      </c>
      <c r="E193" s="482" t="s">
        <v>189</v>
      </c>
      <c r="F193" s="488">
        <v>748.46</v>
      </c>
      <c r="G193" s="482" t="s">
        <v>915</v>
      </c>
      <c r="H193" s="489" t="s">
        <v>140</v>
      </c>
      <c r="I193" s="489" t="s">
        <v>3627</v>
      </c>
      <c r="J193" s="455" t="s">
        <v>3628</v>
      </c>
      <c r="K193" s="456" t="s">
        <v>732</v>
      </c>
      <c r="L193" s="456" t="s">
        <v>1531</v>
      </c>
      <c r="M193" s="456">
        <v>764130460</v>
      </c>
      <c r="N193" s="457">
        <v>44659</v>
      </c>
      <c r="O193" s="486">
        <f t="shared" si="9"/>
        <v>4</v>
      </c>
      <c r="P193" s="486">
        <f t="shared" si="10"/>
        <v>4</v>
      </c>
      <c r="Q193" s="92" t="str">
        <f t="shared" si="11"/>
        <v>Gastos_com_Pessoal</v>
      </c>
    </row>
    <row r="194" spans="1:17" ht="23.1" hidden="1" customHeight="1" x14ac:dyDescent="0.2">
      <c r="A194" s="477">
        <f>IF(B194="","",COUNT('Diário 3º PA'!$A$4:$A$4242)+ROW()-3)</f>
        <v>2137</v>
      </c>
      <c r="B194" s="457">
        <v>44659</v>
      </c>
      <c r="C194" s="487">
        <v>44652</v>
      </c>
      <c r="D194" s="482" t="s">
        <v>104</v>
      </c>
      <c r="E194" s="482" t="s">
        <v>191</v>
      </c>
      <c r="F194" s="488">
        <v>249.49</v>
      </c>
      <c r="G194" s="482" t="s">
        <v>918</v>
      </c>
      <c r="H194" s="489" t="s">
        <v>140</v>
      </c>
      <c r="I194" s="489" t="s">
        <v>3627</v>
      </c>
      <c r="J194" s="456" t="s">
        <v>3628</v>
      </c>
      <c r="K194" s="456" t="s">
        <v>732</v>
      </c>
      <c r="L194" s="456" t="s">
        <v>1531</v>
      </c>
      <c r="M194" s="456">
        <v>764130460</v>
      </c>
      <c r="N194" s="457">
        <v>44659</v>
      </c>
      <c r="O194" s="486">
        <f t="shared" si="9"/>
        <v>4</v>
      </c>
      <c r="P194" s="486">
        <f t="shared" si="10"/>
        <v>4</v>
      </c>
      <c r="Q194" s="92" t="str">
        <f t="shared" si="11"/>
        <v>Gastos_com_Pessoal</v>
      </c>
    </row>
    <row r="195" spans="1:17" ht="23.1" hidden="1" customHeight="1" x14ac:dyDescent="0.2">
      <c r="A195" s="477">
        <f>IF(B195="","",COUNT('Diário 3º PA'!$A$4:$A$4242)+ROW()-3)</f>
        <v>2138</v>
      </c>
      <c r="B195" s="457">
        <v>44659</v>
      </c>
      <c r="C195" s="487">
        <v>44652</v>
      </c>
      <c r="D195" s="482" t="s">
        <v>104</v>
      </c>
      <c r="E195" s="482" t="s">
        <v>193</v>
      </c>
      <c r="F195" s="488">
        <v>108.27</v>
      </c>
      <c r="G195" s="482" t="s">
        <v>919</v>
      </c>
      <c r="H195" s="489" t="s">
        <v>140</v>
      </c>
      <c r="I195" s="489" t="s">
        <v>3627</v>
      </c>
      <c r="J195" s="456" t="s">
        <v>3628</v>
      </c>
      <c r="K195" s="456" t="s">
        <v>732</v>
      </c>
      <c r="L195" s="456" t="s">
        <v>1531</v>
      </c>
      <c r="M195" s="456">
        <v>764130460</v>
      </c>
      <c r="N195" s="457">
        <v>44659</v>
      </c>
      <c r="O195" s="486">
        <f t="shared" si="9"/>
        <v>4</v>
      </c>
      <c r="P195" s="486">
        <f t="shared" si="10"/>
        <v>4</v>
      </c>
      <c r="Q195" s="92" t="str">
        <f t="shared" si="11"/>
        <v>Gastos_com_Pessoal</v>
      </c>
    </row>
    <row r="196" spans="1:17" ht="23.1" hidden="1" customHeight="1" x14ac:dyDescent="0.2">
      <c r="A196" s="477">
        <f>IF(B196="","",COUNT('Diário 3º PA'!$A$4:$A$4242)+ROW()-3)</f>
        <v>2139</v>
      </c>
      <c r="B196" s="457">
        <v>44659</v>
      </c>
      <c r="C196" s="487">
        <v>44652</v>
      </c>
      <c r="D196" s="482" t="s">
        <v>115</v>
      </c>
      <c r="E196" s="482" t="s">
        <v>318</v>
      </c>
      <c r="F196" s="488">
        <v>96.97</v>
      </c>
      <c r="G196" s="482" t="s">
        <v>3687</v>
      </c>
      <c r="H196" s="489" t="s">
        <v>130</v>
      </c>
      <c r="I196" s="489" t="s">
        <v>3688</v>
      </c>
      <c r="J196" s="456" t="s">
        <v>3689</v>
      </c>
      <c r="K196" s="456" t="s">
        <v>1464</v>
      </c>
      <c r="L196" s="456" t="s">
        <v>428</v>
      </c>
      <c r="M196" s="456">
        <v>13</v>
      </c>
      <c r="N196" s="457">
        <v>44659</v>
      </c>
      <c r="O196" s="486">
        <f t="shared" si="9"/>
        <v>4</v>
      </c>
      <c r="P196" s="486">
        <f t="shared" si="10"/>
        <v>4</v>
      </c>
      <c r="Q196" s="92" t="str">
        <f t="shared" si="11"/>
        <v>Gastos_Gerais</v>
      </c>
    </row>
    <row r="197" spans="1:17" ht="23.1" hidden="1" customHeight="1" x14ac:dyDescent="0.2">
      <c r="A197" s="477">
        <f>IF(B197="","",COUNT('Diário 3º PA'!$A$4:$A$4242)+ROW()-3)</f>
        <v>2140</v>
      </c>
      <c r="B197" s="457">
        <v>44659</v>
      </c>
      <c r="C197" s="487">
        <v>44652</v>
      </c>
      <c r="D197" s="482" t="s">
        <v>115</v>
      </c>
      <c r="E197" s="482" t="s">
        <v>326</v>
      </c>
      <c r="F197" s="488">
        <v>300</v>
      </c>
      <c r="G197" s="482" t="s">
        <v>3690</v>
      </c>
      <c r="H197" s="489" t="s">
        <v>138</v>
      </c>
      <c r="I197" s="489" t="s">
        <v>3691</v>
      </c>
      <c r="J197" s="456" t="s">
        <v>3692</v>
      </c>
      <c r="K197" s="456" t="s">
        <v>732</v>
      </c>
      <c r="L197" s="456" t="s">
        <v>428</v>
      </c>
      <c r="M197" s="456">
        <v>32616557</v>
      </c>
      <c r="N197" s="457">
        <v>44659</v>
      </c>
      <c r="O197" s="486">
        <f t="shared" si="9"/>
        <v>4</v>
      </c>
      <c r="P197" s="486">
        <f t="shared" si="10"/>
        <v>4</v>
      </c>
      <c r="Q197" s="92" t="str">
        <f t="shared" si="11"/>
        <v>Gastos_Gerais</v>
      </c>
    </row>
    <row r="198" spans="1:17" ht="23.1" hidden="1" customHeight="1" x14ac:dyDescent="0.2">
      <c r="A198" s="477">
        <f>IF(B198="","",COUNT('Diário 3º PA'!$A$4:$A$4242)+ROW()-3)</f>
        <v>2141</v>
      </c>
      <c r="B198" s="457">
        <v>44659</v>
      </c>
      <c r="C198" s="487">
        <v>44652</v>
      </c>
      <c r="D198" s="482" t="s">
        <v>115</v>
      </c>
      <c r="E198" s="482" t="s">
        <v>328</v>
      </c>
      <c r="F198" s="488">
        <v>1000</v>
      </c>
      <c r="G198" s="482" t="s">
        <v>1402</v>
      </c>
      <c r="H198" s="489" t="s">
        <v>132</v>
      </c>
      <c r="I198" s="489" t="s">
        <v>727</v>
      </c>
      <c r="J198" s="456" t="s">
        <v>728</v>
      </c>
      <c r="K198" s="456" t="s">
        <v>1464</v>
      </c>
      <c r="L198" s="456" t="s">
        <v>428</v>
      </c>
      <c r="M198" s="456">
        <v>2</v>
      </c>
      <c r="N198" s="457">
        <v>44657</v>
      </c>
      <c r="O198" s="486">
        <f t="shared" si="9"/>
        <v>4</v>
      </c>
      <c r="P198" s="486">
        <f t="shared" si="10"/>
        <v>4</v>
      </c>
      <c r="Q198" s="92" t="str">
        <f t="shared" si="11"/>
        <v>Gastos_Gerais</v>
      </c>
    </row>
    <row r="199" spans="1:17" ht="23.1" hidden="1" customHeight="1" x14ac:dyDescent="0.2">
      <c r="A199" s="477">
        <f>IF(B199="","",COUNT('Diário 3º PA'!$A$4:$A$4242)+ROW()-3)</f>
        <v>2142</v>
      </c>
      <c r="B199" s="457">
        <v>44659</v>
      </c>
      <c r="C199" s="487">
        <v>44652</v>
      </c>
      <c r="D199" s="482" t="s">
        <v>115</v>
      </c>
      <c r="E199" s="482" t="s">
        <v>366</v>
      </c>
      <c r="F199" s="488">
        <v>16</v>
      </c>
      <c r="G199" s="482" t="s">
        <v>3693</v>
      </c>
      <c r="H199" s="489" t="s">
        <v>140</v>
      </c>
      <c r="I199" s="489" t="s">
        <v>829</v>
      </c>
      <c r="J199" s="456" t="s">
        <v>830</v>
      </c>
      <c r="K199" s="456" t="s">
        <v>1464</v>
      </c>
      <c r="L199" s="456" t="s">
        <v>428</v>
      </c>
      <c r="M199" s="456">
        <v>9852</v>
      </c>
      <c r="N199" s="457">
        <v>44658</v>
      </c>
      <c r="O199" s="486">
        <f t="shared" si="9"/>
        <v>4</v>
      </c>
      <c r="P199" s="486">
        <f t="shared" si="10"/>
        <v>4</v>
      </c>
      <c r="Q199" s="92" t="str">
        <f t="shared" si="11"/>
        <v>Gastos_Gerais</v>
      </c>
    </row>
    <row r="200" spans="1:17" ht="23.1" hidden="1" customHeight="1" x14ac:dyDescent="0.2">
      <c r="A200" s="477">
        <f>IF(B200="","",COUNT('Diário 3º PA'!$A$4:$A$4242)+ROW()-3)</f>
        <v>2143</v>
      </c>
      <c r="B200" s="457">
        <v>44659</v>
      </c>
      <c r="C200" s="487">
        <v>44652</v>
      </c>
      <c r="D200" s="482" t="s">
        <v>115</v>
      </c>
      <c r="E200" s="482" t="s">
        <v>342</v>
      </c>
      <c r="F200" s="488">
        <v>300</v>
      </c>
      <c r="G200" s="482" t="s">
        <v>3694</v>
      </c>
      <c r="H200" s="489" t="s">
        <v>128</v>
      </c>
      <c r="I200" s="489" t="s">
        <v>3695</v>
      </c>
      <c r="J200" s="456" t="s">
        <v>3696</v>
      </c>
      <c r="K200" s="456" t="s">
        <v>1464</v>
      </c>
      <c r="L200" s="456" t="s">
        <v>428</v>
      </c>
      <c r="M200" s="456">
        <v>6186</v>
      </c>
      <c r="N200" s="457">
        <v>44658</v>
      </c>
      <c r="O200" s="486">
        <f t="shared" si="9"/>
        <v>4</v>
      </c>
      <c r="P200" s="486">
        <f t="shared" si="10"/>
        <v>4</v>
      </c>
      <c r="Q200" s="92" t="str">
        <f t="shared" si="11"/>
        <v>Gastos_Gerais</v>
      </c>
    </row>
    <row r="201" spans="1:17" ht="23.1" hidden="1" customHeight="1" x14ac:dyDescent="0.2">
      <c r="A201" s="477">
        <f>IF(B201="","",COUNT('Diário 3º PA'!$A$4:$A$4242)+ROW()-3)</f>
        <v>2144</v>
      </c>
      <c r="B201" s="457">
        <v>44659</v>
      </c>
      <c r="C201" s="487">
        <v>44652</v>
      </c>
      <c r="D201" s="482" t="s">
        <v>115</v>
      </c>
      <c r="E201" s="482" t="s">
        <v>378</v>
      </c>
      <c r="F201" s="488">
        <v>75.8</v>
      </c>
      <c r="G201" s="482" t="s">
        <v>3697</v>
      </c>
      <c r="H201" s="489" t="s">
        <v>138</v>
      </c>
      <c r="I201" s="489" t="s">
        <v>2631</v>
      </c>
      <c r="J201" s="456" t="s">
        <v>2632</v>
      </c>
      <c r="K201" s="456" t="s">
        <v>1464</v>
      </c>
      <c r="L201" s="456" t="s">
        <v>428</v>
      </c>
      <c r="M201" s="456">
        <v>11037</v>
      </c>
      <c r="N201" s="457">
        <v>44658</v>
      </c>
      <c r="O201" s="486">
        <f t="shared" si="9"/>
        <v>4</v>
      </c>
      <c r="P201" s="486">
        <f t="shared" si="10"/>
        <v>4</v>
      </c>
      <c r="Q201" s="92" t="str">
        <f t="shared" si="11"/>
        <v>Gastos_Gerais</v>
      </c>
    </row>
    <row r="202" spans="1:17" ht="23.1" hidden="1" customHeight="1" x14ac:dyDescent="0.2">
      <c r="A202" s="477">
        <f>IF(B202="","",COUNT('Diário 3º PA'!$A$4:$A$4242)+ROW()-3)</f>
        <v>2145</v>
      </c>
      <c r="B202" s="457">
        <v>44659</v>
      </c>
      <c r="C202" s="487">
        <v>44652</v>
      </c>
      <c r="D202" s="482" t="s">
        <v>115</v>
      </c>
      <c r="E202" s="482" t="s">
        <v>340</v>
      </c>
      <c r="F202" s="488">
        <v>85.5</v>
      </c>
      <c r="G202" s="482" t="s">
        <v>3698</v>
      </c>
      <c r="H202" s="489" t="s">
        <v>127</v>
      </c>
      <c r="I202" s="489" t="s">
        <v>772</v>
      </c>
      <c r="J202" s="456" t="s">
        <v>773</v>
      </c>
      <c r="K202" s="456" t="s">
        <v>732</v>
      </c>
      <c r="L202" s="456" t="s">
        <v>3699</v>
      </c>
      <c r="M202" s="456" t="s">
        <v>3700</v>
      </c>
      <c r="N202" s="457">
        <v>44659</v>
      </c>
      <c r="O202" s="486">
        <f t="shared" ref="O202:O265" si="12">IF(B202=0,0,IF(YEAR(B202)=$P$1,MONTH(B202)-$O$1+1,(YEAR(B202)-$P$1)*12-$O$1+1+MONTH(B202)))</f>
        <v>4</v>
      </c>
      <c r="P202" s="486">
        <f t="shared" ref="P202:P265" si="13">IF(C202=0,0,IF(YEAR(C202)=$P$1,MONTH(C202)-$O$1+1,(YEAR(C202)-$P$1)*12-$O$1+1+MONTH(C202)))</f>
        <v>4</v>
      </c>
      <c r="Q202" s="92" t="str">
        <f t="shared" ref="Q202:Q265" si="14">SUBSTITUTE(D202," ","_")</f>
        <v>Gastos_Gerais</v>
      </c>
    </row>
    <row r="203" spans="1:17" ht="23.1" hidden="1" customHeight="1" x14ac:dyDescent="0.2">
      <c r="A203" s="477">
        <f>IF(B203="","",COUNT('Diário 3º PA'!$A$4:$A$4242)+ROW()-3)</f>
        <v>2146</v>
      </c>
      <c r="B203" s="457">
        <v>44659</v>
      </c>
      <c r="C203" s="487">
        <v>44652</v>
      </c>
      <c r="D203" s="482" t="s">
        <v>115</v>
      </c>
      <c r="E203" s="482" t="s">
        <v>340</v>
      </c>
      <c r="F203" s="488">
        <v>450</v>
      </c>
      <c r="G203" s="482" t="s">
        <v>3701</v>
      </c>
      <c r="H203" s="489" t="s">
        <v>127</v>
      </c>
      <c r="I203" s="489" t="s">
        <v>772</v>
      </c>
      <c r="J203" s="456" t="s">
        <v>773</v>
      </c>
      <c r="K203" s="456" t="s">
        <v>732</v>
      </c>
      <c r="L203" s="456" t="s">
        <v>3699</v>
      </c>
      <c r="M203" s="456" t="s">
        <v>3702</v>
      </c>
      <c r="N203" s="457">
        <v>44659</v>
      </c>
      <c r="O203" s="486">
        <f t="shared" si="12"/>
        <v>4</v>
      </c>
      <c r="P203" s="486">
        <f t="shared" si="13"/>
        <v>4</v>
      </c>
      <c r="Q203" s="92" t="str">
        <f t="shared" si="14"/>
        <v>Gastos_Gerais</v>
      </c>
    </row>
    <row r="204" spans="1:17" ht="23.1" hidden="1" customHeight="1" x14ac:dyDescent="0.2">
      <c r="A204" s="477">
        <f>IF(B204="","",COUNT('Diário 3º PA'!$A$4:$A$4242)+ROW()-3)</f>
        <v>2147</v>
      </c>
      <c r="B204" s="457">
        <v>44659</v>
      </c>
      <c r="C204" s="487">
        <v>44652</v>
      </c>
      <c r="D204" s="482" t="s">
        <v>93</v>
      </c>
      <c r="E204" s="482" t="s">
        <v>97</v>
      </c>
      <c r="F204" s="488">
        <v>0.32</v>
      </c>
      <c r="G204" s="482" t="s">
        <v>1553</v>
      </c>
      <c r="H204" s="489" t="s">
        <v>128</v>
      </c>
      <c r="I204" s="489" t="s">
        <v>664</v>
      </c>
      <c r="J204" s="456" t="s">
        <v>811</v>
      </c>
      <c r="K204" s="456" t="s">
        <v>1554</v>
      </c>
      <c r="L204" s="456" t="s">
        <v>1066</v>
      </c>
      <c r="M204" s="456" t="s">
        <v>666</v>
      </c>
      <c r="N204" s="457">
        <v>44659</v>
      </c>
      <c r="O204" s="486">
        <f t="shared" si="12"/>
        <v>4</v>
      </c>
      <c r="P204" s="486">
        <f t="shared" si="13"/>
        <v>4</v>
      </c>
      <c r="Q204" s="92" t="str">
        <f t="shared" si="14"/>
        <v>Receitas</v>
      </c>
    </row>
    <row r="205" spans="1:17" ht="23.1" hidden="1" customHeight="1" x14ac:dyDescent="0.2">
      <c r="A205" s="477">
        <f>IF(B205="","",COUNT('Diário 3º PA'!$A$4:$A$4242)+ROW()-3)</f>
        <v>2148</v>
      </c>
      <c r="B205" s="457">
        <v>44662</v>
      </c>
      <c r="C205" s="487">
        <v>44652</v>
      </c>
      <c r="D205" s="482" t="s">
        <v>115</v>
      </c>
      <c r="E205" s="482" t="s">
        <v>328</v>
      </c>
      <c r="F205" s="488">
        <v>1500</v>
      </c>
      <c r="G205" s="482" t="s">
        <v>1087</v>
      </c>
      <c r="H205" s="489" t="s">
        <v>658</v>
      </c>
      <c r="I205" s="489" t="s">
        <v>727</v>
      </c>
      <c r="J205" s="456" t="s">
        <v>728</v>
      </c>
      <c r="K205" s="456" t="s">
        <v>704</v>
      </c>
      <c r="L205" s="456" t="s">
        <v>704</v>
      </c>
      <c r="M205" s="456" t="s">
        <v>3703</v>
      </c>
      <c r="N205" s="457">
        <v>44662</v>
      </c>
      <c r="O205" s="486">
        <f t="shared" si="12"/>
        <v>4</v>
      </c>
      <c r="P205" s="486">
        <f t="shared" si="13"/>
        <v>4</v>
      </c>
      <c r="Q205" s="92" t="str">
        <f t="shared" si="14"/>
        <v>Gastos_Gerais</v>
      </c>
    </row>
    <row r="206" spans="1:17" ht="23.1" hidden="1" customHeight="1" x14ac:dyDescent="0.2">
      <c r="A206" s="477">
        <f>IF(B206="","",COUNT('Diário 3º PA'!$A$4:$A$4242)+ROW()-3)</f>
        <v>2149</v>
      </c>
      <c r="B206" s="457">
        <v>44662</v>
      </c>
      <c r="C206" s="487">
        <v>44652</v>
      </c>
      <c r="D206" s="482" t="s">
        <v>115</v>
      </c>
      <c r="E206" s="482" t="s">
        <v>318</v>
      </c>
      <c r="F206" s="488">
        <v>2499.29</v>
      </c>
      <c r="G206" s="482" t="s">
        <v>3704</v>
      </c>
      <c r="H206" s="489" t="s">
        <v>127</v>
      </c>
      <c r="I206" s="489" t="s">
        <v>3656</v>
      </c>
      <c r="J206" s="456" t="s">
        <v>3657</v>
      </c>
      <c r="K206" s="456" t="s">
        <v>704</v>
      </c>
      <c r="L206" s="456" t="s">
        <v>428</v>
      </c>
      <c r="M206" s="456">
        <v>2022120</v>
      </c>
      <c r="N206" s="457">
        <v>44659</v>
      </c>
      <c r="O206" s="486">
        <f t="shared" si="12"/>
        <v>4</v>
      </c>
      <c r="P206" s="486">
        <f t="shared" si="13"/>
        <v>4</v>
      </c>
      <c r="Q206" s="92" t="str">
        <f t="shared" si="14"/>
        <v>Gastos_Gerais</v>
      </c>
    </row>
    <row r="207" spans="1:17" ht="23.1" hidden="1" customHeight="1" x14ac:dyDescent="0.2">
      <c r="A207" s="477">
        <f>IF(B207="","",COUNT('Diário 3º PA'!$A$4:$A$4242)+ROW()-3)</f>
        <v>2150</v>
      </c>
      <c r="B207" s="457">
        <v>44662</v>
      </c>
      <c r="C207" s="487">
        <v>44652</v>
      </c>
      <c r="D207" s="482" t="s">
        <v>104</v>
      </c>
      <c r="E207" s="482" t="s">
        <v>187</v>
      </c>
      <c r="F207" s="488">
        <v>715.89</v>
      </c>
      <c r="G207" s="482" t="s">
        <v>1019</v>
      </c>
      <c r="H207" s="489" t="s">
        <v>135</v>
      </c>
      <c r="I207" s="489" t="s">
        <v>3705</v>
      </c>
      <c r="J207" s="455" t="s">
        <v>3706</v>
      </c>
      <c r="K207" s="455" t="s">
        <v>732</v>
      </c>
      <c r="L207" s="456" t="s">
        <v>792</v>
      </c>
      <c r="M207" s="455" t="s">
        <v>3707</v>
      </c>
      <c r="N207" s="510">
        <v>44662</v>
      </c>
      <c r="O207" s="486">
        <f t="shared" si="12"/>
        <v>4</v>
      </c>
      <c r="P207" s="486">
        <f t="shared" si="13"/>
        <v>4</v>
      </c>
      <c r="Q207" s="92" t="str">
        <f t="shared" si="14"/>
        <v>Gastos_com_Pessoal</v>
      </c>
    </row>
    <row r="208" spans="1:17" ht="23.1" hidden="1" customHeight="1" x14ac:dyDescent="0.2">
      <c r="A208" s="477">
        <f>IF(B208="","",COUNT('Diário 3º PA'!$A$4:$A$4242)+ROW()-3)</f>
        <v>2151</v>
      </c>
      <c r="B208" s="491">
        <v>44662</v>
      </c>
      <c r="C208" s="492">
        <v>44652</v>
      </c>
      <c r="D208" s="482" t="s">
        <v>104</v>
      </c>
      <c r="E208" s="482" t="s">
        <v>189</v>
      </c>
      <c r="F208" s="488">
        <v>1336.33</v>
      </c>
      <c r="G208" s="482" t="s">
        <v>915</v>
      </c>
      <c r="H208" s="482" t="s">
        <v>135</v>
      </c>
      <c r="I208" s="482" t="s">
        <v>3705</v>
      </c>
      <c r="J208" s="456" t="s">
        <v>3706</v>
      </c>
      <c r="K208" s="456" t="s">
        <v>732</v>
      </c>
      <c r="L208" s="456" t="s">
        <v>792</v>
      </c>
      <c r="M208" s="456" t="s">
        <v>3707</v>
      </c>
      <c r="N208" s="457">
        <v>44662</v>
      </c>
      <c r="O208" s="486">
        <f t="shared" si="12"/>
        <v>4</v>
      </c>
      <c r="P208" s="486">
        <f t="shared" si="13"/>
        <v>4</v>
      </c>
      <c r="Q208" s="92" t="str">
        <f t="shared" si="14"/>
        <v>Gastos_com_Pessoal</v>
      </c>
    </row>
    <row r="209" spans="1:17" ht="23.1" hidden="1" customHeight="1" x14ac:dyDescent="0.2">
      <c r="A209" s="477">
        <f>IF(B209="","",COUNT('Diário 3º PA'!$A$4:$A$4242)+ROW()-3)</f>
        <v>2152</v>
      </c>
      <c r="B209" s="491">
        <v>44662</v>
      </c>
      <c r="C209" s="492">
        <v>44652</v>
      </c>
      <c r="D209" s="482" t="s">
        <v>104</v>
      </c>
      <c r="E209" s="482" t="s">
        <v>191</v>
      </c>
      <c r="F209" s="488">
        <v>445.44</v>
      </c>
      <c r="G209" s="482" t="s">
        <v>918</v>
      </c>
      <c r="H209" s="482" t="s">
        <v>135</v>
      </c>
      <c r="I209" s="482" t="s">
        <v>3705</v>
      </c>
      <c r="J209" s="455" t="s">
        <v>3706</v>
      </c>
      <c r="K209" s="455" t="s">
        <v>732</v>
      </c>
      <c r="L209" s="456" t="s">
        <v>792</v>
      </c>
      <c r="M209" s="456" t="s">
        <v>3707</v>
      </c>
      <c r="N209" s="457">
        <v>44662</v>
      </c>
      <c r="O209" s="486">
        <f t="shared" si="12"/>
        <v>4</v>
      </c>
      <c r="P209" s="486">
        <f t="shared" si="13"/>
        <v>4</v>
      </c>
      <c r="Q209" s="92" t="str">
        <f t="shared" si="14"/>
        <v>Gastos_com_Pessoal</v>
      </c>
    </row>
    <row r="210" spans="1:17" ht="23.1" hidden="1" customHeight="1" x14ac:dyDescent="0.2">
      <c r="A210" s="477">
        <f>IF(B210="","",COUNT('Diário 3º PA'!$A$4:$A$4242)+ROW()-3)</f>
        <v>2153</v>
      </c>
      <c r="B210" s="457">
        <v>44662</v>
      </c>
      <c r="C210" s="487">
        <v>44652</v>
      </c>
      <c r="D210" s="482" t="s">
        <v>104</v>
      </c>
      <c r="E210" s="482" t="s">
        <v>193</v>
      </c>
      <c r="F210" s="481">
        <v>67.44</v>
      </c>
      <c r="G210" s="482" t="s">
        <v>919</v>
      </c>
      <c r="H210" s="483" t="s">
        <v>135</v>
      </c>
      <c r="I210" s="489" t="s">
        <v>3705</v>
      </c>
      <c r="J210" s="455" t="s">
        <v>3706</v>
      </c>
      <c r="K210" s="455" t="s">
        <v>732</v>
      </c>
      <c r="L210" s="456" t="s">
        <v>792</v>
      </c>
      <c r="M210" s="455" t="s">
        <v>3707</v>
      </c>
      <c r="N210" s="510">
        <v>44662</v>
      </c>
      <c r="O210" s="486">
        <f t="shared" si="12"/>
        <v>4</v>
      </c>
      <c r="P210" s="486">
        <f t="shared" si="13"/>
        <v>4</v>
      </c>
      <c r="Q210" s="92" t="str">
        <f t="shared" si="14"/>
        <v>Gastos_com_Pessoal</v>
      </c>
    </row>
    <row r="211" spans="1:17" ht="23.1" hidden="1" customHeight="1" x14ac:dyDescent="0.2">
      <c r="A211" s="477">
        <f>IF(B211="","",COUNT('Diário 3º PA'!$A$4:$A$4242)+ROW()-3)</f>
        <v>2154</v>
      </c>
      <c r="B211" s="457">
        <v>44662</v>
      </c>
      <c r="C211" s="487">
        <v>44652</v>
      </c>
      <c r="D211" s="482" t="s">
        <v>104</v>
      </c>
      <c r="E211" s="482" t="s">
        <v>187</v>
      </c>
      <c r="F211" s="481">
        <v>765.15</v>
      </c>
      <c r="G211" s="482" t="s">
        <v>1019</v>
      </c>
      <c r="H211" s="483" t="s">
        <v>140</v>
      </c>
      <c r="I211" s="489" t="s">
        <v>3630</v>
      </c>
      <c r="J211" s="455" t="s">
        <v>3631</v>
      </c>
      <c r="K211" s="455" t="s">
        <v>732</v>
      </c>
      <c r="L211" s="456" t="s">
        <v>792</v>
      </c>
      <c r="M211" s="455" t="s">
        <v>3708</v>
      </c>
      <c r="N211" s="510">
        <v>44662</v>
      </c>
      <c r="O211" s="486">
        <f t="shared" si="12"/>
        <v>4</v>
      </c>
      <c r="P211" s="486">
        <f t="shared" si="13"/>
        <v>4</v>
      </c>
      <c r="Q211" s="92" t="str">
        <f t="shared" si="14"/>
        <v>Gastos_com_Pessoal</v>
      </c>
    </row>
    <row r="212" spans="1:17" ht="23.1" hidden="1" customHeight="1" x14ac:dyDescent="0.2">
      <c r="A212" s="477">
        <f>IF(B212="","",COUNT('Diário 3º PA'!$A$4:$A$4242)+ROW()-3)</f>
        <v>2155</v>
      </c>
      <c r="B212" s="457">
        <v>44662</v>
      </c>
      <c r="C212" s="487">
        <v>44652</v>
      </c>
      <c r="D212" s="482" t="s">
        <v>104</v>
      </c>
      <c r="E212" s="482" t="s">
        <v>189</v>
      </c>
      <c r="F212" s="488">
        <v>765.14</v>
      </c>
      <c r="G212" s="482" t="s">
        <v>915</v>
      </c>
      <c r="H212" s="489" t="s">
        <v>140</v>
      </c>
      <c r="I212" s="489" t="s">
        <v>3630</v>
      </c>
      <c r="J212" s="456" t="s">
        <v>3631</v>
      </c>
      <c r="K212" s="456" t="s">
        <v>732</v>
      </c>
      <c r="L212" s="456" t="s">
        <v>792</v>
      </c>
      <c r="M212" s="456" t="s">
        <v>3708</v>
      </c>
      <c r="N212" s="457">
        <v>44662</v>
      </c>
      <c r="O212" s="486">
        <f t="shared" si="12"/>
        <v>4</v>
      </c>
      <c r="P212" s="486">
        <f t="shared" si="13"/>
        <v>4</v>
      </c>
      <c r="Q212" s="92" t="str">
        <f t="shared" si="14"/>
        <v>Gastos_com_Pessoal</v>
      </c>
    </row>
    <row r="213" spans="1:17" ht="23.1" hidden="1" customHeight="1" x14ac:dyDescent="0.2">
      <c r="A213" s="477">
        <f>IF(B213="","",COUNT('Diário 3º PA'!$A$4:$A$4242)+ROW()-3)</f>
        <v>2156</v>
      </c>
      <c r="B213" s="457">
        <v>44662</v>
      </c>
      <c r="C213" s="487">
        <v>44652</v>
      </c>
      <c r="D213" s="482" t="s">
        <v>104</v>
      </c>
      <c r="E213" s="482" t="s">
        <v>191</v>
      </c>
      <c r="F213" s="488">
        <v>255.05</v>
      </c>
      <c r="G213" s="482" t="s">
        <v>918</v>
      </c>
      <c r="H213" s="489" t="s">
        <v>140</v>
      </c>
      <c r="I213" s="489" t="s">
        <v>3630</v>
      </c>
      <c r="J213" s="456" t="s">
        <v>3631</v>
      </c>
      <c r="K213" s="456" t="s">
        <v>732</v>
      </c>
      <c r="L213" s="456" t="s">
        <v>792</v>
      </c>
      <c r="M213" s="456" t="s">
        <v>3708</v>
      </c>
      <c r="N213" s="457">
        <v>44662</v>
      </c>
      <c r="O213" s="486">
        <f t="shared" si="12"/>
        <v>4</v>
      </c>
      <c r="P213" s="486">
        <f t="shared" si="13"/>
        <v>4</v>
      </c>
      <c r="Q213" s="92" t="str">
        <f t="shared" si="14"/>
        <v>Gastos_com_Pessoal</v>
      </c>
    </row>
    <row r="214" spans="1:17" ht="23.1" hidden="1" customHeight="1" x14ac:dyDescent="0.2">
      <c r="A214" s="477">
        <f>IF(B214="","",COUNT('Diário 3º PA'!$A$4:$A$4242)+ROW()-3)</f>
        <v>2157</v>
      </c>
      <c r="B214" s="457">
        <v>44662</v>
      </c>
      <c r="C214" s="487">
        <v>44652</v>
      </c>
      <c r="D214" s="482" t="s">
        <v>104</v>
      </c>
      <c r="E214" s="482" t="s">
        <v>193</v>
      </c>
      <c r="F214" s="488">
        <v>216.24</v>
      </c>
      <c r="G214" s="482" t="s">
        <v>919</v>
      </c>
      <c r="H214" s="489" t="s">
        <v>140</v>
      </c>
      <c r="I214" s="489" t="s">
        <v>3630</v>
      </c>
      <c r="J214" s="456" t="s">
        <v>3631</v>
      </c>
      <c r="K214" s="456" t="s">
        <v>732</v>
      </c>
      <c r="L214" s="456" t="s">
        <v>792</v>
      </c>
      <c r="M214" s="456" t="s">
        <v>3708</v>
      </c>
      <c r="N214" s="457">
        <v>44662</v>
      </c>
      <c r="O214" s="486">
        <f t="shared" si="12"/>
        <v>4</v>
      </c>
      <c r="P214" s="486">
        <f t="shared" si="13"/>
        <v>4</v>
      </c>
      <c r="Q214" s="92" t="str">
        <f t="shared" si="14"/>
        <v>Gastos_com_Pessoal</v>
      </c>
    </row>
    <row r="215" spans="1:17" ht="23.1" hidden="1" customHeight="1" x14ac:dyDescent="0.2">
      <c r="A215" s="477">
        <f>IF(B215="","",COUNT('Diário 3º PA'!$A$4:$A$4242)+ROW()-3)</f>
        <v>2158</v>
      </c>
      <c r="B215" s="457">
        <v>44662</v>
      </c>
      <c r="C215" s="487">
        <v>44652</v>
      </c>
      <c r="D215" s="482" t="s">
        <v>115</v>
      </c>
      <c r="E215" s="482" t="s">
        <v>342</v>
      </c>
      <c r="F215" s="488">
        <v>60</v>
      </c>
      <c r="G215" s="482" t="s">
        <v>3709</v>
      </c>
      <c r="H215" s="489" t="s">
        <v>132</v>
      </c>
      <c r="I215" s="489" t="s">
        <v>1799</v>
      </c>
      <c r="J215" s="456" t="s">
        <v>1800</v>
      </c>
      <c r="K215" s="456" t="s">
        <v>732</v>
      </c>
      <c r="L215" s="456" t="s">
        <v>792</v>
      </c>
      <c r="M215" s="456" t="s">
        <v>3710</v>
      </c>
      <c r="N215" s="457">
        <v>44662</v>
      </c>
      <c r="O215" s="486">
        <f t="shared" si="12"/>
        <v>4</v>
      </c>
      <c r="P215" s="486">
        <f t="shared" si="13"/>
        <v>4</v>
      </c>
      <c r="Q215" s="92" t="str">
        <f t="shared" si="14"/>
        <v>Gastos_Gerais</v>
      </c>
    </row>
    <row r="216" spans="1:17" ht="23.1" hidden="1" customHeight="1" x14ac:dyDescent="0.2">
      <c r="A216" s="477">
        <f>IF(B216="","",COUNT('Diário 3º PA'!$A$4:$A$4242)+ROW()-3)</f>
        <v>2159</v>
      </c>
      <c r="B216" s="496">
        <v>44662</v>
      </c>
      <c r="C216" s="492">
        <v>44652</v>
      </c>
      <c r="D216" s="482" t="s">
        <v>115</v>
      </c>
      <c r="E216" s="482" t="s">
        <v>342</v>
      </c>
      <c r="F216" s="488">
        <v>67.599999999999994</v>
      </c>
      <c r="G216" s="482" t="s">
        <v>3711</v>
      </c>
      <c r="H216" s="483" t="s">
        <v>128</v>
      </c>
      <c r="I216" s="489" t="s">
        <v>1627</v>
      </c>
      <c r="J216" s="455" t="s">
        <v>1628</v>
      </c>
      <c r="K216" s="455" t="s">
        <v>732</v>
      </c>
      <c r="L216" s="456" t="s">
        <v>792</v>
      </c>
      <c r="M216" s="456" t="s">
        <v>3712</v>
      </c>
      <c r="N216" s="457">
        <v>44662</v>
      </c>
      <c r="O216" s="486">
        <f t="shared" si="12"/>
        <v>4</v>
      </c>
      <c r="P216" s="486">
        <f t="shared" si="13"/>
        <v>4</v>
      </c>
      <c r="Q216" s="92" t="str">
        <f t="shared" si="14"/>
        <v>Gastos_Gerais</v>
      </c>
    </row>
    <row r="217" spans="1:17" ht="23.1" hidden="1" customHeight="1" x14ac:dyDescent="0.2">
      <c r="A217" s="477">
        <f>IF(B217="","",COUNT('Diário 3º PA'!$A$4:$A$4242)+ROW()-3)</f>
        <v>2160</v>
      </c>
      <c r="B217" s="496">
        <v>44662</v>
      </c>
      <c r="C217" s="492">
        <v>44652</v>
      </c>
      <c r="D217" s="482" t="s">
        <v>115</v>
      </c>
      <c r="E217" s="482" t="s">
        <v>342</v>
      </c>
      <c r="F217" s="488">
        <v>11.6</v>
      </c>
      <c r="G217" s="482" t="s">
        <v>3713</v>
      </c>
      <c r="H217" s="489" t="s">
        <v>132</v>
      </c>
      <c r="I217" s="489" t="s">
        <v>1799</v>
      </c>
      <c r="J217" s="455" t="s">
        <v>1800</v>
      </c>
      <c r="K217" s="455" t="s">
        <v>732</v>
      </c>
      <c r="L217" s="456" t="s">
        <v>792</v>
      </c>
      <c r="M217" s="456" t="s">
        <v>3714</v>
      </c>
      <c r="N217" s="457">
        <v>44662</v>
      </c>
      <c r="O217" s="486">
        <f t="shared" si="12"/>
        <v>4</v>
      </c>
      <c r="P217" s="486">
        <f t="shared" si="13"/>
        <v>4</v>
      </c>
      <c r="Q217" s="92" t="str">
        <f t="shared" si="14"/>
        <v>Gastos_Gerais</v>
      </c>
    </row>
    <row r="218" spans="1:17" ht="23.1" hidden="1" customHeight="1" x14ac:dyDescent="0.2">
      <c r="A218" s="477">
        <f>IF(B218="","",COUNT('Diário 3º PA'!$A$4:$A$4242)+ROW()-3)</f>
        <v>2161</v>
      </c>
      <c r="B218" s="496">
        <v>44662</v>
      </c>
      <c r="C218" s="492">
        <v>44652</v>
      </c>
      <c r="D218" s="482" t="s">
        <v>115</v>
      </c>
      <c r="E218" s="482" t="s">
        <v>318</v>
      </c>
      <c r="F218" s="488">
        <v>118.09</v>
      </c>
      <c r="G218" s="482" t="s">
        <v>3715</v>
      </c>
      <c r="H218" s="489" t="s">
        <v>139</v>
      </c>
      <c r="I218" s="489" t="s">
        <v>3716</v>
      </c>
      <c r="J218" s="455" t="s">
        <v>3717</v>
      </c>
      <c r="K218" s="455" t="s">
        <v>704</v>
      </c>
      <c r="L218" s="456" t="s">
        <v>428</v>
      </c>
      <c r="M218" s="456">
        <v>458</v>
      </c>
      <c r="N218" s="457">
        <v>44662</v>
      </c>
      <c r="O218" s="486">
        <f t="shared" si="12"/>
        <v>4</v>
      </c>
      <c r="P218" s="486">
        <f t="shared" si="13"/>
        <v>4</v>
      </c>
      <c r="Q218" s="92" t="str">
        <f t="shared" si="14"/>
        <v>Gastos_Gerais</v>
      </c>
    </row>
    <row r="219" spans="1:17" ht="23.1" hidden="1" customHeight="1" x14ac:dyDescent="0.2">
      <c r="A219" s="477">
        <f>IF(B219="","",COUNT('Diário 3º PA'!$A$4:$A$4242)+ROW()-3)</f>
        <v>2162</v>
      </c>
      <c r="B219" s="496">
        <v>44663</v>
      </c>
      <c r="C219" s="492">
        <v>44652</v>
      </c>
      <c r="D219" s="482" t="s">
        <v>115</v>
      </c>
      <c r="E219" s="482" t="s">
        <v>232</v>
      </c>
      <c r="F219" s="488">
        <v>14541</v>
      </c>
      <c r="G219" s="482" t="s">
        <v>3432</v>
      </c>
      <c r="H219" s="489" t="s">
        <v>136</v>
      </c>
      <c r="I219" s="489" t="s">
        <v>1089</v>
      </c>
      <c r="J219" s="455" t="s">
        <v>703</v>
      </c>
      <c r="K219" s="455" t="s">
        <v>704</v>
      </c>
      <c r="L219" s="456" t="s">
        <v>705</v>
      </c>
      <c r="M219" s="456" t="s">
        <v>3718</v>
      </c>
      <c r="N219" s="457">
        <v>44663</v>
      </c>
      <c r="O219" s="486">
        <f t="shared" si="12"/>
        <v>4</v>
      </c>
      <c r="P219" s="486">
        <f t="shared" si="13"/>
        <v>4</v>
      </c>
      <c r="Q219" s="92" t="str">
        <f t="shared" si="14"/>
        <v>Gastos_Gerais</v>
      </c>
    </row>
    <row r="220" spans="1:17" ht="23.1" hidden="1" customHeight="1" x14ac:dyDescent="0.2">
      <c r="A220" s="477">
        <f>IF(B220="","",COUNT('Diário 3º PA'!$A$4:$A$4242)+ROW()-3)</f>
        <v>2163</v>
      </c>
      <c r="B220" s="496">
        <v>44663</v>
      </c>
      <c r="C220" s="492">
        <v>44652</v>
      </c>
      <c r="D220" s="482" t="s">
        <v>115</v>
      </c>
      <c r="E220" s="482" t="s">
        <v>268</v>
      </c>
      <c r="F220" s="488">
        <v>480</v>
      </c>
      <c r="G220" s="482" t="s">
        <v>3719</v>
      </c>
      <c r="H220" s="489" t="s">
        <v>658</v>
      </c>
      <c r="I220" s="489" t="s">
        <v>1660</v>
      </c>
      <c r="J220" s="455" t="s">
        <v>1661</v>
      </c>
      <c r="K220" s="455" t="s">
        <v>704</v>
      </c>
      <c r="L220" s="456" t="s">
        <v>428</v>
      </c>
      <c r="M220" s="456">
        <v>1021</v>
      </c>
      <c r="N220" s="457">
        <v>44656</v>
      </c>
      <c r="O220" s="486">
        <f t="shared" si="12"/>
        <v>4</v>
      </c>
      <c r="P220" s="486">
        <f t="shared" si="13"/>
        <v>4</v>
      </c>
      <c r="Q220" s="92" t="str">
        <f t="shared" si="14"/>
        <v>Gastos_Gerais</v>
      </c>
    </row>
    <row r="221" spans="1:17" ht="23.1" hidden="1" customHeight="1" x14ac:dyDescent="0.2">
      <c r="A221" s="477">
        <f>IF(B221="","",COUNT('Diário 3º PA'!$A$4:$A$4242)+ROW()-3)</f>
        <v>2164</v>
      </c>
      <c r="B221" s="496">
        <v>44663</v>
      </c>
      <c r="C221" s="492">
        <v>44652</v>
      </c>
      <c r="D221" s="482" t="s">
        <v>115</v>
      </c>
      <c r="E221" s="482" t="s">
        <v>272</v>
      </c>
      <c r="F221" s="488">
        <v>120</v>
      </c>
      <c r="G221" s="482" t="s">
        <v>3720</v>
      </c>
      <c r="H221" s="489" t="s">
        <v>129</v>
      </c>
      <c r="I221" s="489" t="s">
        <v>3721</v>
      </c>
      <c r="J221" s="455" t="s">
        <v>3722</v>
      </c>
      <c r="K221" s="455" t="s">
        <v>704</v>
      </c>
      <c r="L221" s="456" t="s">
        <v>428</v>
      </c>
      <c r="M221" s="456">
        <v>982</v>
      </c>
      <c r="N221" s="457">
        <v>44656</v>
      </c>
      <c r="O221" s="486">
        <f t="shared" si="12"/>
        <v>4</v>
      </c>
      <c r="P221" s="486">
        <f t="shared" si="13"/>
        <v>4</v>
      </c>
      <c r="Q221" s="92" t="str">
        <f t="shared" si="14"/>
        <v>Gastos_Gerais</v>
      </c>
    </row>
    <row r="222" spans="1:17" ht="23.1" hidden="1" customHeight="1" x14ac:dyDescent="0.2">
      <c r="A222" s="477">
        <f>IF(B222="","",COUNT('Diário 3º PA'!$A$4:$A$4242)+ROW()-3)</f>
        <v>2165</v>
      </c>
      <c r="B222" s="496">
        <v>44663</v>
      </c>
      <c r="C222" s="492">
        <v>44652</v>
      </c>
      <c r="D222" s="482" t="s">
        <v>104</v>
      </c>
      <c r="E222" s="482" t="s">
        <v>204</v>
      </c>
      <c r="F222" s="488">
        <v>351.01</v>
      </c>
      <c r="G222" s="482" t="s">
        <v>3723</v>
      </c>
      <c r="H222" s="489" t="s">
        <v>127</v>
      </c>
      <c r="I222" s="489" t="s">
        <v>3529</v>
      </c>
      <c r="J222" s="455" t="s">
        <v>756</v>
      </c>
      <c r="K222" s="455" t="s">
        <v>704</v>
      </c>
      <c r="L222" s="456" t="s">
        <v>428</v>
      </c>
      <c r="M222" s="456">
        <v>202289537</v>
      </c>
      <c r="N222" s="457">
        <v>44663</v>
      </c>
      <c r="O222" s="486">
        <f t="shared" si="12"/>
        <v>4</v>
      </c>
      <c r="P222" s="486">
        <f t="shared" si="13"/>
        <v>4</v>
      </c>
      <c r="Q222" s="92" t="str">
        <f t="shared" si="14"/>
        <v>Gastos_com_Pessoal</v>
      </c>
    </row>
    <row r="223" spans="1:17" ht="23.1" hidden="1" customHeight="1" x14ac:dyDescent="0.2">
      <c r="A223" s="477">
        <f>IF(B223="","",COUNT('Diário 3º PA'!$A$4:$A$4242)+ROW()-3)</f>
        <v>2166</v>
      </c>
      <c r="B223" s="496">
        <v>44663</v>
      </c>
      <c r="C223" s="492">
        <v>44652</v>
      </c>
      <c r="D223" s="482" t="s">
        <v>115</v>
      </c>
      <c r="E223" s="482" t="s">
        <v>328</v>
      </c>
      <c r="F223" s="488">
        <v>1000</v>
      </c>
      <c r="G223" s="482" t="s">
        <v>1010</v>
      </c>
      <c r="H223" s="489" t="s">
        <v>131</v>
      </c>
      <c r="I223" s="489" t="s">
        <v>727</v>
      </c>
      <c r="J223" s="455" t="s">
        <v>728</v>
      </c>
      <c r="K223" s="455" t="s">
        <v>704</v>
      </c>
      <c r="L223" s="456" t="s">
        <v>704</v>
      </c>
      <c r="M223" s="456" t="s">
        <v>3724</v>
      </c>
      <c r="N223" s="457">
        <v>44663</v>
      </c>
      <c r="O223" s="486">
        <f t="shared" si="12"/>
        <v>4</v>
      </c>
      <c r="P223" s="486">
        <f t="shared" si="13"/>
        <v>4</v>
      </c>
      <c r="Q223" s="92" t="str">
        <f t="shared" si="14"/>
        <v>Gastos_Gerais</v>
      </c>
    </row>
    <row r="224" spans="1:17" ht="23.1" hidden="1" customHeight="1" x14ac:dyDescent="0.2">
      <c r="A224" s="477">
        <f>IF(B224="","",COUNT('Diário 3º PA'!$A$4:$A$4242)+ROW()-3)</f>
        <v>2167</v>
      </c>
      <c r="B224" s="496">
        <v>44663</v>
      </c>
      <c r="C224" s="492">
        <v>44652</v>
      </c>
      <c r="D224" s="482" t="s">
        <v>115</v>
      </c>
      <c r="E224" s="482" t="s">
        <v>328</v>
      </c>
      <c r="F224" s="488">
        <v>1500</v>
      </c>
      <c r="G224" s="482" t="s">
        <v>1138</v>
      </c>
      <c r="H224" s="489" t="s">
        <v>137</v>
      </c>
      <c r="I224" s="489" t="s">
        <v>727</v>
      </c>
      <c r="J224" s="455" t="s">
        <v>728</v>
      </c>
      <c r="K224" s="455" t="s">
        <v>704</v>
      </c>
      <c r="L224" s="456" t="s">
        <v>704</v>
      </c>
      <c r="M224" s="456" t="s">
        <v>3724</v>
      </c>
      <c r="N224" s="457">
        <v>44663</v>
      </c>
      <c r="O224" s="486">
        <f t="shared" si="12"/>
        <v>4</v>
      </c>
      <c r="P224" s="486">
        <f t="shared" si="13"/>
        <v>4</v>
      </c>
      <c r="Q224" s="92" t="str">
        <f t="shared" si="14"/>
        <v>Gastos_Gerais</v>
      </c>
    </row>
    <row r="225" spans="1:17" ht="23.1" hidden="1" customHeight="1" x14ac:dyDescent="0.2">
      <c r="A225" s="477">
        <f>IF(B225="","",COUNT('Diário 3º PA'!$A$4:$A$4242)+ROW()-3)</f>
        <v>2168</v>
      </c>
      <c r="B225" s="496">
        <v>44663</v>
      </c>
      <c r="C225" s="492">
        <v>44652</v>
      </c>
      <c r="D225" s="482" t="s">
        <v>115</v>
      </c>
      <c r="E225" s="482" t="s">
        <v>308</v>
      </c>
      <c r="F225" s="488">
        <v>1000.6</v>
      </c>
      <c r="G225" s="482" t="s">
        <v>1735</v>
      </c>
      <c r="H225" s="489" t="s">
        <v>129</v>
      </c>
      <c r="I225" s="489" t="s">
        <v>718</v>
      </c>
      <c r="J225" s="455" t="s">
        <v>719</v>
      </c>
      <c r="K225" s="455" t="s">
        <v>704</v>
      </c>
      <c r="L225" s="456" t="s">
        <v>428</v>
      </c>
      <c r="M225" s="456">
        <v>31378</v>
      </c>
      <c r="N225" s="457">
        <v>44659</v>
      </c>
      <c r="O225" s="486">
        <f t="shared" si="12"/>
        <v>4</v>
      </c>
      <c r="P225" s="486">
        <f t="shared" si="13"/>
        <v>4</v>
      </c>
      <c r="Q225" s="92" t="str">
        <f t="shared" si="14"/>
        <v>Gastos_Gerais</v>
      </c>
    </row>
    <row r="226" spans="1:17" ht="23.1" hidden="1" customHeight="1" x14ac:dyDescent="0.2">
      <c r="A226" s="477">
        <f>IF(B226="","",COUNT('Diário 3º PA'!$A$4:$A$4242)+ROW()-3)</f>
        <v>2169</v>
      </c>
      <c r="B226" s="496">
        <v>44663</v>
      </c>
      <c r="C226" s="492">
        <v>44652</v>
      </c>
      <c r="D226" s="482" t="s">
        <v>104</v>
      </c>
      <c r="E226" s="482" t="s">
        <v>187</v>
      </c>
      <c r="F226" s="488">
        <v>715.89</v>
      </c>
      <c r="G226" s="482" t="s">
        <v>1019</v>
      </c>
      <c r="H226" s="489" t="s">
        <v>138</v>
      </c>
      <c r="I226" s="489" t="s">
        <v>3725</v>
      </c>
      <c r="J226" s="455" t="s">
        <v>3726</v>
      </c>
      <c r="K226" s="455" t="s">
        <v>732</v>
      </c>
      <c r="L226" s="456" t="s">
        <v>1531</v>
      </c>
      <c r="M226" s="456">
        <v>964638530</v>
      </c>
      <c r="N226" s="457">
        <v>44663</v>
      </c>
      <c r="O226" s="486">
        <f t="shared" si="12"/>
        <v>4</v>
      </c>
      <c r="P226" s="486">
        <f t="shared" si="13"/>
        <v>4</v>
      </c>
      <c r="Q226" s="92" t="str">
        <f t="shared" si="14"/>
        <v>Gastos_com_Pessoal</v>
      </c>
    </row>
    <row r="227" spans="1:17" ht="23.1" hidden="1" customHeight="1" x14ac:dyDescent="0.2">
      <c r="A227" s="477">
        <f>IF(B227="","",COUNT('Diário 3º PA'!$A$4:$A$4242)+ROW()-3)</f>
        <v>2170</v>
      </c>
      <c r="B227" s="457">
        <v>44663</v>
      </c>
      <c r="C227" s="487">
        <v>44652</v>
      </c>
      <c r="D227" s="482" t="s">
        <v>104</v>
      </c>
      <c r="E227" s="482" t="s">
        <v>189</v>
      </c>
      <c r="F227" s="488">
        <v>1193.1500000000001</v>
      </c>
      <c r="G227" s="482" t="s">
        <v>915</v>
      </c>
      <c r="H227" s="489" t="s">
        <v>138</v>
      </c>
      <c r="I227" s="489" t="s">
        <v>3725</v>
      </c>
      <c r="J227" s="456" t="s">
        <v>3726</v>
      </c>
      <c r="K227" s="455" t="s">
        <v>732</v>
      </c>
      <c r="L227" s="456" t="s">
        <v>1531</v>
      </c>
      <c r="M227" s="456">
        <v>964638530</v>
      </c>
      <c r="N227" s="457">
        <v>44663</v>
      </c>
      <c r="O227" s="486">
        <f t="shared" si="12"/>
        <v>4</v>
      </c>
      <c r="P227" s="486">
        <f t="shared" si="13"/>
        <v>4</v>
      </c>
      <c r="Q227" s="92" t="str">
        <f t="shared" si="14"/>
        <v>Gastos_com_Pessoal</v>
      </c>
    </row>
    <row r="228" spans="1:17" ht="23.1" hidden="1" customHeight="1" x14ac:dyDescent="0.2">
      <c r="A228" s="477">
        <f>IF(B228="","",COUNT('Diário 3º PA'!$A$4:$A$4242)+ROW()-3)</f>
        <v>2171</v>
      </c>
      <c r="B228" s="457">
        <v>44663</v>
      </c>
      <c r="C228" s="487">
        <v>44652</v>
      </c>
      <c r="D228" s="482" t="s">
        <v>104</v>
      </c>
      <c r="E228" s="482" t="s">
        <v>191</v>
      </c>
      <c r="F228" s="488">
        <v>397.72</v>
      </c>
      <c r="G228" s="482" t="s">
        <v>918</v>
      </c>
      <c r="H228" s="489" t="s">
        <v>138</v>
      </c>
      <c r="I228" s="489" t="s">
        <v>3725</v>
      </c>
      <c r="J228" s="456" t="s">
        <v>3726</v>
      </c>
      <c r="K228" s="455" t="s">
        <v>732</v>
      </c>
      <c r="L228" s="456" t="s">
        <v>1531</v>
      </c>
      <c r="M228" s="456">
        <v>964638530</v>
      </c>
      <c r="N228" s="457">
        <v>44663</v>
      </c>
      <c r="O228" s="486">
        <f t="shared" si="12"/>
        <v>4</v>
      </c>
      <c r="P228" s="486">
        <f t="shared" si="13"/>
        <v>4</v>
      </c>
      <c r="Q228" s="92" t="str">
        <f t="shared" si="14"/>
        <v>Gastos_com_Pessoal</v>
      </c>
    </row>
    <row r="229" spans="1:17" ht="23.1" hidden="1" customHeight="1" x14ac:dyDescent="0.2">
      <c r="A229" s="477">
        <f>IF(B229="","",COUNT('Diário 3º PA'!$A$4:$A$4242)+ROW()-3)</f>
        <v>2172</v>
      </c>
      <c r="B229" s="457">
        <v>44663</v>
      </c>
      <c r="C229" s="487">
        <v>44652</v>
      </c>
      <c r="D229" s="482" t="s">
        <v>104</v>
      </c>
      <c r="E229" s="482" t="s">
        <v>193</v>
      </c>
      <c r="F229" s="488">
        <v>220.38</v>
      </c>
      <c r="G229" s="482" t="s">
        <v>919</v>
      </c>
      <c r="H229" s="489" t="s">
        <v>138</v>
      </c>
      <c r="I229" s="489" t="s">
        <v>3725</v>
      </c>
      <c r="J229" s="456" t="s">
        <v>3726</v>
      </c>
      <c r="K229" s="455" t="s">
        <v>732</v>
      </c>
      <c r="L229" s="456" t="s">
        <v>1531</v>
      </c>
      <c r="M229" s="456">
        <v>964638530</v>
      </c>
      <c r="N229" s="457">
        <v>44663</v>
      </c>
      <c r="O229" s="486">
        <f t="shared" si="12"/>
        <v>4</v>
      </c>
      <c r="P229" s="486">
        <f t="shared" si="13"/>
        <v>4</v>
      </c>
      <c r="Q229" s="92" t="str">
        <f t="shared" si="14"/>
        <v>Gastos_com_Pessoal</v>
      </c>
    </row>
    <row r="230" spans="1:17" ht="23.1" hidden="1" customHeight="1" x14ac:dyDescent="0.2">
      <c r="A230" s="477">
        <f>IF(B230="","",COUNT('Diário 3º PA'!$A$4:$A$4242)+ROW()-3)</f>
        <v>2173</v>
      </c>
      <c r="B230" s="457">
        <v>44663</v>
      </c>
      <c r="C230" s="487">
        <v>44652</v>
      </c>
      <c r="D230" s="482" t="s">
        <v>104</v>
      </c>
      <c r="E230" s="482" t="s">
        <v>187</v>
      </c>
      <c r="F230" s="488">
        <v>88.32</v>
      </c>
      <c r="G230" s="482" t="s">
        <v>1019</v>
      </c>
      <c r="H230" s="489" t="s">
        <v>131</v>
      </c>
      <c r="I230" s="489" t="s">
        <v>3727</v>
      </c>
      <c r="J230" s="456" t="s">
        <v>3728</v>
      </c>
      <c r="K230" s="455" t="s">
        <v>732</v>
      </c>
      <c r="L230" s="456" t="s">
        <v>1531</v>
      </c>
      <c r="M230" s="456">
        <v>964638530</v>
      </c>
      <c r="N230" s="457">
        <v>44663</v>
      </c>
      <c r="O230" s="486">
        <f t="shared" si="12"/>
        <v>4</v>
      </c>
      <c r="P230" s="486">
        <f t="shared" si="13"/>
        <v>4</v>
      </c>
      <c r="Q230" s="92" t="str">
        <f t="shared" si="14"/>
        <v>Gastos_com_Pessoal</v>
      </c>
    </row>
    <row r="231" spans="1:17" ht="23.1" hidden="1" customHeight="1" x14ac:dyDescent="0.2">
      <c r="A231" s="477">
        <f>IF(B231="","",COUNT('Diário 3º PA'!$A$4:$A$4242)+ROW()-3)</f>
        <v>2174</v>
      </c>
      <c r="B231" s="457">
        <v>44663</v>
      </c>
      <c r="C231" s="487">
        <v>44652</v>
      </c>
      <c r="D231" s="482" t="s">
        <v>104</v>
      </c>
      <c r="E231" s="482" t="s">
        <v>189</v>
      </c>
      <c r="F231" s="488">
        <v>161.78</v>
      </c>
      <c r="G231" s="482" t="s">
        <v>915</v>
      </c>
      <c r="H231" s="489" t="s">
        <v>131</v>
      </c>
      <c r="I231" s="489" t="s">
        <v>3727</v>
      </c>
      <c r="J231" s="456" t="s">
        <v>3728</v>
      </c>
      <c r="K231" s="455" t="s">
        <v>732</v>
      </c>
      <c r="L231" s="456" t="s">
        <v>1531</v>
      </c>
      <c r="M231" s="456">
        <v>964638530</v>
      </c>
      <c r="N231" s="457">
        <v>44663</v>
      </c>
      <c r="O231" s="486">
        <f t="shared" si="12"/>
        <v>4</v>
      </c>
      <c r="P231" s="486">
        <f t="shared" si="13"/>
        <v>4</v>
      </c>
      <c r="Q231" s="92" t="str">
        <f t="shared" si="14"/>
        <v>Gastos_com_Pessoal</v>
      </c>
    </row>
    <row r="232" spans="1:17" ht="23.1" hidden="1" customHeight="1" x14ac:dyDescent="0.2">
      <c r="A232" s="477">
        <f>IF(B232="","",COUNT('Diário 3º PA'!$A$4:$A$4242)+ROW()-3)</f>
        <v>2175</v>
      </c>
      <c r="B232" s="457">
        <v>44663</v>
      </c>
      <c r="C232" s="487">
        <v>44652</v>
      </c>
      <c r="D232" s="482" t="s">
        <v>104</v>
      </c>
      <c r="E232" s="482" t="s">
        <v>191</v>
      </c>
      <c r="F232" s="488">
        <v>53.93</v>
      </c>
      <c r="G232" s="482" t="s">
        <v>918</v>
      </c>
      <c r="H232" s="489" t="s">
        <v>131</v>
      </c>
      <c r="I232" s="489" t="s">
        <v>3727</v>
      </c>
      <c r="J232" s="456" t="s">
        <v>3728</v>
      </c>
      <c r="K232" s="455" t="s">
        <v>732</v>
      </c>
      <c r="L232" s="456" t="s">
        <v>1531</v>
      </c>
      <c r="M232" s="456">
        <v>964638530</v>
      </c>
      <c r="N232" s="457">
        <v>44663</v>
      </c>
      <c r="O232" s="486">
        <f t="shared" si="12"/>
        <v>4</v>
      </c>
      <c r="P232" s="486">
        <f t="shared" si="13"/>
        <v>4</v>
      </c>
      <c r="Q232" s="92" t="str">
        <f t="shared" si="14"/>
        <v>Gastos_com_Pessoal</v>
      </c>
    </row>
    <row r="233" spans="1:17" ht="23.1" hidden="1" customHeight="1" x14ac:dyDescent="0.2">
      <c r="A233" s="477">
        <f>IF(B233="","",COUNT('Diário 3º PA'!$A$4:$A$4242)+ROW()-3)</f>
        <v>2176</v>
      </c>
      <c r="B233" s="457">
        <v>44663</v>
      </c>
      <c r="C233" s="487">
        <v>44652</v>
      </c>
      <c r="D233" s="482" t="s">
        <v>104</v>
      </c>
      <c r="E233" s="482" t="s">
        <v>193</v>
      </c>
      <c r="F233" s="488">
        <v>47.1</v>
      </c>
      <c r="G233" s="482" t="s">
        <v>919</v>
      </c>
      <c r="H233" s="489" t="s">
        <v>131</v>
      </c>
      <c r="I233" s="489" t="s">
        <v>3727</v>
      </c>
      <c r="J233" s="456" t="s">
        <v>3728</v>
      </c>
      <c r="K233" s="455" t="s">
        <v>732</v>
      </c>
      <c r="L233" s="456" t="s">
        <v>1531</v>
      </c>
      <c r="M233" s="456">
        <v>964638530</v>
      </c>
      <c r="N233" s="457">
        <v>44663</v>
      </c>
      <c r="O233" s="486">
        <f t="shared" si="12"/>
        <v>4</v>
      </c>
      <c r="P233" s="486">
        <f t="shared" si="13"/>
        <v>4</v>
      </c>
      <c r="Q233" s="92" t="str">
        <f t="shared" si="14"/>
        <v>Gastos_com_Pessoal</v>
      </c>
    </row>
    <row r="234" spans="1:17" ht="23.1" hidden="1" customHeight="1" x14ac:dyDescent="0.2">
      <c r="A234" s="477">
        <f>IF(B234="","",COUNT('Diário 3º PA'!$A$4:$A$4242)+ROW()-3)</f>
        <v>2177</v>
      </c>
      <c r="B234" s="457">
        <v>44663</v>
      </c>
      <c r="C234" s="487">
        <v>44652</v>
      </c>
      <c r="D234" s="482" t="s">
        <v>104</v>
      </c>
      <c r="E234" s="482" t="s">
        <v>187</v>
      </c>
      <c r="F234" s="488">
        <v>29.95</v>
      </c>
      <c r="G234" s="482" t="s">
        <v>1019</v>
      </c>
      <c r="H234" s="489" t="s">
        <v>130</v>
      </c>
      <c r="I234" s="489" t="s">
        <v>3729</v>
      </c>
      <c r="J234" s="456" t="s">
        <v>3730</v>
      </c>
      <c r="K234" s="455" t="s">
        <v>732</v>
      </c>
      <c r="L234" s="456" t="s">
        <v>1531</v>
      </c>
      <c r="M234" s="456">
        <v>964638530</v>
      </c>
      <c r="N234" s="457">
        <v>44663</v>
      </c>
      <c r="O234" s="486">
        <f t="shared" si="12"/>
        <v>4</v>
      </c>
      <c r="P234" s="486">
        <f t="shared" si="13"/>
        <v>4</v>
      </c>
      <c r="Q234" s="92" t="str">
        <f t="shared" si="14"/>
        <v>Gastos_com_Pessoal</v>
      </c>
    </row>
    <row r="235" spans="1:17" ht="23.1" hidden="1" customHeight="1" x14ac:dyDescent="0.2">
      <c r="A235" s="477">
        <f>IF(B235="","",COUNT('Diário 3º PA'!$A$4:$A$4242)+ROW()-3)</f>
        <v>2178</v>
      </c>
      <c r="B235" s="457">
        <v>44663</v>
      </c>
      <c r="C235" s="487">
        <v>44652</v>
      </c>
      <c r="D235" s="482" t="s">
        <v>104</v>
      </c>
      <c r="E235" s="482" t="s">
        <v>189</v>
      </c>
      <c r="F235" s="488">
        <v>29.95</v>
      </c>
      <c r="G235" s="482" t="s">
        <v>915</v>
      </c>
      <c r="H235" s="483" t="s">
        <v>130</v>
      </c>
      <c r="I235" s="489" t="s">
        <v>3729</v>
      </c>
      <c r="J235" s="455" t="s">
        <v>3730</v>
      </c>
      <c r="K235" s="455" t="s">
        <v>732</v>
      </c>
      <c r="L235" s="456" t="s">
        <v>1531</v>
      </c>
      <c r="M235" s="456">
        <v>964638530</v>
      </c>
      <c r="N235" s="457">
        <v>44663</v>
      </c>
      <c r="O235" s="486">
        <f t="shared" si="12"/>
        <v>4</v>
      </c>
      <c r="P235" s="486">
        <f t="shared" si="13"/>
        <v>4</v>
      </c>
      <c r="Q235" s="92" t="str">
        <f t="shared" si="14"/>
        <v>Gastos_com_Pessoal</v>
      </c>
    </row>
    <row r="236" spans="1:17" ht="23.1" hidden="1" customHeight="1" x14ac:dyDescent="0.2">
      <c r="A236" s="477">
        <f>IF(B236="","",COUNT('Diário 3º PA'!$A$4:$A$4242)+ROW()-3)</f>
        <v>2179</v>
      </c>
      <c r="B236" s="457">
        <v>44663</v>
      </c>
      <c r="C236" s="487">
        <v>44652</v>
      </c>
      <c r="D236" s="482" t="s">
        <v>104</v>
      </c>
      <c r="E236" s="482" t="s">
        <v>191</v>
      </c>
      <c r="F236" s="488">
        <v>9.98</v>
      </c>
      <c r="G236" s="482" t="s">
        <v>918</v>
      </c>
      <c r="H236" s="489" t="s">
        <v>130</v>
      </c>
      <c r="I236" s="489" t="s">
        <v>3729</v>
      </c>
      <c r="J236" s="456" t="s">
        <v>3730</v>
      </c>
      <c r="K236" s="456" t="s">
        <v>732</v>
      </c>
      <c r="L236" s="456" t="s">
        <v>1531</v>
      </c>
      <c r="M236" s="456">
        <v>964638530</v>
      </c>
      <c r="N236" s="457">
        <v>44663</v>
      </c>
      <c r="O236" s="486">
        <f t="shared" si="12"/>
        <v>4</v>
      </c>
      <c r="P236" s="486">
        <f t="shared" si="13"/>
        <v>4</v>
      </c>
      <c r="Q236" s="92" t="str">
        <f t="shared" si="14"/>
        <v>Gastos_com_Pessoal</v>
      </c>
    </row>
    <row r="237" spans="1:17" ht="23.1" hidden="1" customHeight="1" x14ac:dyDescent="0.2">
      <c r="A237" s="477">
        <f>IF(B237="","",COUNT('Diário 3º PA'!$A$4:$A$4242)+ROW()-3)</f>
        <v>2180</v>
      </c>
      <c r="B237" s="457">
        <v>44663</v>
      </c>
      <c r="C237" s="487">
        <v>44652</v>
      </c>
      <c r="D237" s="482" t="s">
        <v>104</v>
      </c>
      <c r="E237" s="482" t="s">
        <v>193</v>
      </c>
      <c r="F237" s="488">
        <v>61.97</v>
      </c>
      <c r="G237" s="482" t="s">
        <v>919</v>
      </c>
      <c r="H237" s="489" t="s">
        <v>130</v>
      </c>
      <c r="I237" s="489" t="s">
        <v>3729</v>
      </c>
      <c r="J237" s="456" t="s">
        <v>3730</v>
      </c>
      <c r="K237" s="456" t="s">
        <v>732</v>
      </c>
      <c r="L237" s="456" t="s">
        <v>1531</v>
      </c>
      <c r="M237" s="456">
        <v>964638530</v>
      </c>
      <c r="N237" s="457">
        <v>44663</v>
      </c>
      <c r="O237" s="486">
        <f t="shared" si="12"/>
        <v>4</v>
      </c>
      <c r="P237" s="486">
        <f t="shared" si="13"/>
        <v>4</v>
      </c>
      <c r="Q237" s="92" t="str">
        <f t="shared" si="14"/>
        <v>Gastos_com_Pessoal</v>
      </c>
    </row>
    <row r="238" spans="1:17" ht="23.1" hidden="1" customHeight="1" x14ac:dyDescent="0.2">
      <c r="A238" s="477">
        <f>IF(B238="","",COUNT('Diário 3º PA'!$A$4:$A$4242)+ROW()-3)</f>
        <v>2181</v>
      </c>
      <c r="B238" s="457">
        <v>44663</v>
      </c>
      <c r="C238" s="487">
        <v>44652</v>
      </c>
      <c r="D238" s="482" t="s">
        <v>104</v>
      </c>
      <c r="E238" s="482" t="s">
        <v>187</v>
      </c>
      <c r="F238" s="488">
        <v>886.91</v>
      </c>
      <c r="G238" s="482" t="s">
        <v>1019</v>
      </c>
      <c r="H238" s="489" t="s">
        <v>130</v>
      </c>
      <c r="I238" s="489" t="s">
        <v>2540</v>
      </c>
      <c r="J238" s="456" t="s">
        <v>2541</v>
      </c>
      <c r="K238" s="456" t="s">
        <v>732</v>
      </c>
      <c r="L238" s="456" t="s">
        <v>1531</v>
      </c>
      <c r="M238" s="456">
        <v>964638530</v>
      </c>
      <c r="N238" s="457">
        <v>44663</v>
      </c>
      <c r="O238" s="486">
        <f t="shared" si="12"/>
        <v>4</v>
      </c>
      <c r="P238" s="486">
        <f t="shared" si="13"/>
        <v>4</v>
      </c>
      <c r="Q238" s="92" t="str">
        <f t="shared" si="14"/>
        <v>Gastos_com_Pessoal</v>
      </c>
    </row>
    <row r="239" spans="1:17" ht="23.1" hidden="1" customHeight="1" x14ac:dyDescent="0.2">
      <c r="A239" s="477">
        <f>IF(B239="","",COUNT('Diário 3º PA'!$A$4:$A$4242)+ROW()-3)</f>
        <v>2182</v>
      </c>
      <c r="B239" s="457">
        <v>44663</v>
      </c>
      <c r="C239" s="487">
        <v>44652</v>
      </c>
      <c r="D239" s="482" t="s">
        <v>104</v>
      </c>
      <c r="E239" s="482" t="s">
        <v>189</v>
      </c>
      <c r="F239" s="488">
        <v>435.8</v>
      </c>
      <c r="G239" s="482" t="s">
        <v>915</v>
      </c>
      <c r="H239" s="489" t="s">
        <v>130</v>
      </c>
      <c r="I239" s="489" t="s">
        <v>2540</v>
      </c>
      <c r="J239" s="456" t="s">
        <v>2541</v>
      </c>
      <c r="K239" s="456" t="s">
        <v>732</v>
      </c>
      <c r="L239" s="456" t="s">
        <v>1531</v>
      </c>
      <c r="M239" s="456">
        <v>964638530</v>
      </c>
      <c r="N239" s="457">
        <v>44663</v>
      </c>
      <c r="O239" s="486">
        <f t="shared" si="12"/>
        <v>4</v>
      </c>
      <c r="P239" s="486">
        <f t="shared" si="13"/>
        <v>4</v>
      </c>
      <c r="Q239" s="92" t="str">
        <f t="shared" si="14"/>
        <v>Gastos_com_Pessoal</v>
      </c>
    </row>
    <row r="240" spans="1:17" ht="23.1" hidden="1" customHeight="1" x14ac:dyDescent="0.2">
      <c r="A240" s="477">
        <f>IF(B240="","",COUNT('Diário 3º PA'!$A$4:$A$4242)+ROW()-3)</f>
        <v>2183</v>
      </c>
      <c r="B240" s="457">
        <v>44663</v>
      </c>
      <c r="C240" s="487">
        <v>44652</v>
      </c>
      <c r="D240" s="482" t="s">
        <v>104</v>
      </c>
      <c r="E240" s="482" t="s">
        <v>191</v>
      </c>
      <c r="F240" s="488">
        <v>145.26</v>
      </c>
      <c r="G240" s="482" t="s">
        <v>918</v>
      </c>
      <c r="H240" s="483" t="s">
        <v>130</v>
      </c>
      <c r="I240" s="489" t="s">
        <v>2540</v>
      </c>
      <c r="J240" s="455" t="s">
        <v>2541</v>
      </c>
      <c r="K240" s="455" t="s">
        <v>732</v>
      </c>
      <c r="L240" s="456" t="s">
        <v>1531</v>
      </c>
      <c r="M240" s="456">
        <v>964638530</v>
      </c>
      <c r="N240" s="457">
        <v>44663</v>
      </c>
      <c r="O240" s="486">
        <f t="shared" si="12"/>
        <v>4</v>
      </c>
      <c r="P240" s="486">
        <f t="shared" si="13"/>
        <v>4</v>
      </c>
      <c r="Q240" s="92" t="str">
        <f t="shared" si="14"/>
        <v>Gastos_com_Pessoal</v>
      </c>
    </row>
    <row r="241" spans="1:17" ht="23.1" hidden="1" customHeight="1" x14ac:dyDescent="0.2">
      <c r="A241" s="477">
        <f>IF(B241="","",COUNT('Diário 3º PA'!$A$4:$A$4242)+ROW()-3)</f>
        <v>2184</v>
      </c>
      <c r="B241" s="457">
        <v>44663</v>
      </c>
      <c r="C241" s="487">
        <v>44652</v>
      </c>
      <c r="D241" s="482" t="s">
        <v>104</v>
      </c>
      <c r="E241" s="482" t="s">
        <v>193</v>
      </c>
      <c r="F241" s="488">
        <v>3005.71</v>
      </c>
      <c r="G241" s="482" t="s">
        <v>919</v>
      </c>
      <c r="H241" s="489" t="s">
        <v>130</v>
      </c>
      <c r="I241" s="489" t="s">
        <v>2540</v>
      </c>
      <c r="J241" s="456" t="s">
        <v>2541</v>
      </c>
      <c r="K241" s="456" t="s">
        <v>732</v>
      </c>
      <c r="L241" s="456" t="s">
        <v>1531</v>
      </c>
      <c r="M241" s="456">
        <v>964638530</v>
      </c>
      <c r="N241" s="457">
        <v>44663</v>
      </c>
      <c r="O241" s="486">
        <f t="shared" si="12"/>
        <v>4</v>
      </c>
      <c r="P241" s="486">
        <f t="shared" si="13"/>
        <v>4</v>
      </c>
      <c r="Q241" s="92" t="str">
        <f t="shared" si="14"/>
        <v>Gastos_com_Pessoal</v>
      </c>
    </row>
    <row r="242" spans="1:17" ht="23.1" hidden="1" customHeight="1" x14ac:dyDescent="0.2">
      <c r="A242" s="477">
        <f>IF(B242="","",COUNT('Diário 3º PA'!$A$4:$A$4242)+ROW()-3)</f>
        <v>2185</v>
      </c>
      <c r="B242" s="457">
        <v>44663</v>
      </c>
      <c r="C242" s="487">
        <v>44652</v>
      </c>
      <c r="D242" s="482" t="s">
        <v>104</v>
      </c>
      <c r="E242" s="482" t="s">
        <v>187</v>
      </c>
      <c r="F242" s="488">
        <v>1048.06</v>
      </c>
      <c r="G242" s="482" t="s">
        <v>1019</v>
      </c>
      <c r="H242" s="489" t="s">
        <v>134</v>
      </c>
      <c r="I242" s="489" t="s">
        <v>3731</v>
      </c>
      <c r="J242" s="455" t="s">
        <v>3732</v>
      </c>
      <c r="K242" s="455" t="s">
        <v>732</v>
      </c>
      <c r="L242" s="456" t="s">
        <v>1531</v>
      </c>
      <c r="M242" s="456">
        <v>964638530</v>
      </c>
      <c r="N242" s="457">
        <v>44663</v>
      </c>
      <c r="O242" s="486">
        <f t="shared" si="12"/>
        <v>4</v>
      </c>
      <c r="P242" s="486">
        <f t="shared" si="13"/>
        <v>4</v>
      </c>
      <c r="Q242" s="92" t="str">
        <f t="shared" si="14"/>
        <v>Gastos_com_Pessoal</v>
      </c>
    </row>
    <row r="243" spans="1:17" ht="23.1" hidden="1" customHeight="1" x14ac:dyDescent="0.2">
      <c r="A243" s="477">
        <f>IF(B243="","",COUNT('Diário 3º PA'!$A$4:$A$4242)+ROW()-3)</f>
        <v>2186</v>
      </c>
      <c r="B243" s="457">
        <v>44663</v>
      </c>
      <c r="C243" s="487">
        <v>44652</v>
      </c>
      <c r="D243" s="482" t="s">
        <v>104</v>
      </c>
      <c r="E243" s="482" t="s">
        <v>189</v>
      </c>
      <c r="F243" s="488">
        <v>3661.05</v>
      </c>
      <c r="G243" s="482" t="s">
        <v>915</v>
      </c>
      <c r="H243" s="489" t="s">
        <v>134</v>
      </c>
      <c r="I243" s="489" t="s">
        <v>3731</v>
      </c>
      <c r="J243" s="455" t="s">
        <v>3732</v>
      </c>
      <c r="K243" s="455" t="s">
        <v>732</v>
      </c>
      <c r="L243" s="456" t="s">
        <v>1531</v>
      </c>
      <c r="M243" s="456">
        <v>964638530</v>
      </c>
      <c r="N243" s="457">
        <v>44663</v>
      </c>
      <c r="O243" s="486">
        <f t="shared" si="12"/>
        <v>4</v>
      </c>
      <c r="P243" s="486">
        <f t="shared" si="13"/>
        <v>4</v>
      </c>
      <c r="Q243" s="92" t="str">
        <f t="shared" si="14"/>
        <v>Gastos_com_Pessoal</v>
      </c>
    </row>
    <row r="244" spans="1:17" ht="23.1" hidden="1" customHeight="1" x14ac:dyDescent="0.2">
      <c r="A244" s="477">
        <f>IF(B244="","",COUNT('Diário 3º PA'!$A$4:$A$4242)+ROW()-3)</f>
        <v>2187</v>
      </c>
      <c r="B244" s="457">
        <v>44663</v>
      </c>
      <c r="C244" s="487">
        <v>44652</v>
      </c>
      <c r="D244" s="482" t="s">
        <v>104</v>
      </c>
      <c r="E244" s="482" t="s">
        <v>191</v>
      </c>
      <c r="F244" s="488">
        <v>1220.3499999999999</v>
      </c>
      <c r="G244" s="482" t="s">
        <v>918</v>
      </c>
      <c r="H244" s="489" t="s">
        <v>134</v>
      </c>
      <c r="I244" s="489" t="s">
        <v>3731</v>
      </c>
      <c r="J244" s="455" t="s">
        <v>3732</v>
      </c>
      <c r="K244" s="455" t="s">
        <v>732</v>
      </c>
      <c r="L244" s="456" t="s">
        <v>1531</v>
      </c>
      <c r="M244" s="456">
        <v>964638530</v>
      </c>
      <c r="N244" s="457">
        <v>44663</v>
      </c>
      <c r="O244" s="486">
        <f t="shared" si="12"/>
        <v>4</v>
      </c>
      <c r="P244" s="486">
        <f t="shared" si="13"/>
        <v>4</v>
      </c>
      <c r="Q244" s="92" t="str">
        <f t="shared" si="14"/>
        <v>Gastos_com_Pessoal</v>
      </c>
    </row>
    <row r="245" spans="1:17" ht="23.1" hidden="1" customHeight="1" x14ac:dyDescent="0.2">
      <c r="A245" s="477">
        <f>IF(B245="","",COUNT('Diário 3º PA'!$A$4:$A$4242)+ROW()-3)</f>
        <v>2188</v>
      </c>
      <c r="B245" s="457">
        <v>44663</v>
      </c>
      <c r="C245" s="487">
        <v>44652</v>
      </c>
      <c r="D245" s="482" t="s">
        <v>104</v>
      </c>
      <c r="E245" s="482" t="s">
        <v>193</v>
      </c>
      <c r="F245" s="488">
        <v>4410.6899999999996</v>
      </c>
      <c r="G245" s="482" t="s">
        <v>919</v>
      </c>
      <c r="H245" s="489" t="s">
        <v>134</v>
      </c>
      <c r="I245" s="489" t="s">
        <v>3731</v>
      </c>
      <c r="J245" s="455" t="s">
        <v>3732</v>
      </c>
      <c r="K245" s="455" t="s">
        <v>732</v>
      </c>
      <c r="L245" s="456" t="s">
        <v>1531</v>
      </c>
      <c r="M245" s="456">
        <v>964638530</v>
      </c>
      <c r="N245" s="457">
        <v>44663</v>
      </c>
      <c r="O245" s="486">
        <f t="shared" si="12"/>
        <v>4</v>
      </c>
      <c r="P245" s="486">
        <f t="shared" si="13"/>
        <v>4</v>
      </c>
      <c r="Q245" s="92" t="str">
        <f t="shared" si="14"/>
        <v>Gastos_com_Pessoal</v>
      </c>
    </row>
    <row r="246" spans="1:17" ht="23.1" hidden="1" customHeight="1" x14ac:dyDescent="0.2">
      <c r="A246" s="477">
        <f>IF(B246="","",COUNT('Diário 3º PA'!$A$4:$A$4242)+ROW()-3)</f>
        <v>2189</v>
      </c>
      <c r="B246" s="457">
        <v>44663</v>
      </c>
      <c r="C246" s="487">
        <v>44652</v>
      </c>
      <c r="D246" s="482" t="s">
        <v>104</v>
      </c>
      <c r="E246" s="482" t="s">
        <v>187</v>
      </c>
      <c r="F246" s="488">
        <v>218.75</v>
      </c>
      <c r="G246" s="482" t="s">
        <v>1019</v>
      </c>
      <c r="H246" s="489" t="s">
        <v>129</v>
      </c>
      <c r="I246" s="489" t="s">
        <v>3733</v>
      </c>
      <c r="J246" s="455" t="s">
        <v>3734</v>
      </c>
      <c r="K246" s="455" t="s">
        <v>732</v>
      </c>
      <c r="L246" s="456" t="s">
        <v>1531</v>
      </c>
      <c r="M246" s="456">
        <v>964638530</v>
      </c>
      <c r="N246" s="457">
        <v>44663</v>
      </c>
      <c r="O246" s="486">
        <f t="shared" si="12"/>
        <v>4</v>
      </c>
      <c r="P246" s="486">
        <f t="shared" si="13"/>
        <v>4</v>
      </c>
      <c r="Q246" s="92" t="str">
        <f t="shared" si="14"/>
        <v>Gastos_com_Pessoal</v>
      </c>
    </row>
    <row r="247" spans="1:17" ht="23.1" hidden="1" customHeight="1" x14ac:dyDescent="0.2">
      <c r="A247" s="477">
        <f>IF(B247="","",COUNT('Diário 3º PA'!$A$4:$A$4242)+ROW()-3)</f>
        <v>2190</v>
      </c>
      <c r="B247" s="457">
        <v>44663</v>
      </c>
      <c r="C247" s="487">
        <v>44652</v>
      </c>
      <c r="D247" s="482" t="s">
        <v>104</v>
      </c>
      <c r="E247" s="482" t="s">
        <v>189</v>
      </c>
      <c r="F247" s="488">
        <v>218.75</v>
      </c>
      <c r="G247" s="482" t="s">
        <v>915</v>
      </c>
      <c r="H247" s="489" t="s">
        <v>129</v>
      </c>
      <c r="I247" s="489" t="s">
        <v>3733</v>
      </c>
      <c r="J247" s="455" t="s">
        <v>3734</v>
      </c>
      <c r="K247" s="455" t="s">
        <v>732</v>
      </c>
      <c r="L247" s="456" t="s">
        <v>1531</v>
      </c>
      <c r="M247" s="456">
        <v>964638530</v>
      </c>
      <c r="N247" s="457">
        <v>44663</v>
      </c>
      <c r="O247" s="486">
        <f t="shared" si="12"/>
        <v>4</v>
      </c>
      <c r="P247" s="486">
        <f t="shared" si="13"/>
        <v>4</v>
      </c>
      <c r="Q247" s="92" t="str">
        <f t="shared" si="14"/>
        <v>Gastos_com_Pessoal</v>
      </c>
    </row>
    <row r="248" spans="1:17" ht="23.1" hidden="1" customHeight="1" x14ac:dyDescent="0.2">
      <c r="A248" s="477">
        <f>IF(B248="","",COUNT('Diário 3º PA'!$A$4:$A$4242)+ROW()-3)</f>
        <v>2191</v>
      </c>
      <c r="B248" s="457">
        <v>44663</v>
      </c>
      <c r="C248" s="487">
        <v>44652</v>
      </c>
      <c r="D248" s="482" t="s">
        <v>104</v>
      </c>
      <c r="E248" s="482" t="s">
        <v>191</v>
      </c>
      <c r="F248" s="488">
        <v>72.92</v>
      </c>
      <c r="G248" s="482" t="s">
        <v>918</v>
      </c>
      <c r="H248" s="489" t="s">
        <v>129</v>
      </c>
      <c r="I248" s="489" t="s">
        <v>3733</v>
      </c>
      <c r="J248" s="455" t="s">
        <v>3734</v>
      </c>
      <c r="K248" s="455" t="s">
        <v>732</v>
      </c>
      <c r="L248" s="456" t="s">
        <v>1531</v>
      </c>
      <c r="M248" s="456">
        <v>964638530</v>
      </c>
      <c r="N248" s="457">
        <v>44663</v>
      </c>
      <c r="O248" s="486">
        <f t="shared" si="12"/>
        <v>4</v>
      </c>
      <c r="P248" s="486">
        <f t="shared" si="13"/>
        <v>4</v>
      </c>
      <c r="Q248" s="92" t="str">
        <f t="shared" si="14"/>
        <v>Gastos_com_Pessoal</v>
      </c>
    </row>
    <row r="249" spans="1:17" ht="23.1" hidden="1" customHeight="1" x14ac:dyDescent="0.2">
      <c r="A249" s="477">
        <f>IF(B249="","",COUNT('Diário 3º PA'!$A$4:$A$4242)+ROW()-3)</f>
        <v>2192</v>
      </c>
      <c r="B249" s="457">
        <v>44663</v>
      </c>
      <c r="C249" s="487">
        <v>44652</v>
      </c>
      <c r="D249" s="482" t="s">
        <v>104</v>
      </c>
      <c r="E249" s="482" t="s">
        <v>193</v>
      </c>
      <c r="F249" s="488">
        <v>208.66</v>
      </c>
      <c r="G249" s="482" t="s">
        <v>919</v>
      </c>
      <c r="H249" s="489" t="s">
        <v>129</v>
      </c>
      <c r="I249" s="489" t="s">
        <v>3733</v>
      </c>
      <c r="J249" s="456" t="s">
        <v>3734</v>
      </c>
      <c r="K249" s="455" t="s">
        <v>732</v>
      </c>
      <c r="L249" s="456" t="s">
        <v>1531</v>
      </c>
      <c r="M249" s="456">
        <v>964638530</v>
      </c>
      <c r="N249" s="457">
        <v>44663</v>
      </c>
      <c r="O249" s="486">
        <f t="shared" si="12"/>
        <v>4</v>
      </c>
      <c r="P249" s="486">
        <f t="shared" si="13"/>
        <v>4</v>
      </c>
      <c r="Q249" s="92" t="str">
        <f t="shared" si="14"/>
        <v>Gastos_com_Pessoal</v>
      </c>
    </row>
    <row r="250" spans="1:17" ht="23.1" hidden="1" customHeight="1" x14ac:dyDescent="0.2">
      <c r="A250" s="477">
        <f>IF(B250="","",COUNT('Diário 3º PA'!$A$4:$A$4242)+ROW()-3)</f>
        <v>2193</v>
      </c>
      <c r="B250" s="485">
        <v>44663</v>
      </c>
      <c r="C250" s="494">
        <v>44652</v>
      </c>
      <c r="D250" s="482" t="s">
        <v>115</v>
      </c>
      <c r="E250" s="482" t="s">
        <v>340</v>
      </c>
      <c r="F250" s="488">
        <v>32.18</v>
      </c>
      <c r="G250" s="482" t="s">
        <v>3735</v>
      </c>
      <c r="H250" s="483" t="s">
        <v>130</v>
      </c>
      <c r="I250" s="489" t="s">
        <v>2911</v>
      </c>
      <c r="J250" s="455" t="s">
        <v>2912</v>
      </c>
      <c r="K250" s="455" t="s">
        <v>732</v>
      </c>
      <c r="L250" s="456" t="s">
        <v>1531</v>
      </c>
      <c r="M250" s="455">
        <v>964638530</v>
      </c>
      <c r="N250" s="510">
        <v>44663</v>
      </c>
      <c r="O250" s="486">
        <f t="shared" si="12"/>
        <v>4</v>
      </c>
      <c r="P250" s="486">
        <f t="shared" si="13"/>
        <v>4</v>
      </c>
      <c r="Q250" s="92" t="str">
        <f t="shared" si="14"/>
        <v>Gastos_Gerais</v>
      </c>
    </row>
    <row r="251" spans="1:17" ht="23.1" hidden="1" customHeight="1" x14ac:dyDescent="0.2">
      <c r="A251" s="477">
        <f>IF(B251="","",COUNT('Diário 3º PA'!$A$4:$A$4242)+ROW()-3)</f>
        <v>2194</v>
      </c>
      <c r="B251" s="485">
        <v>44663</v>
      </c>
      <c r="C251" s="494">
        <v>44652</v>
      </c>
      <c r="D251" s="482" t="s">
        <v>104</v>
      </c>
      <c r="E251" s="482" t="s">
        <v>185</v>
      </c>
      <c r="F251" s="488">
        <v>1573.72</v>
      </c>
      <c r="G251" s="482" t="s">
        <v>3566</v>
      </c>
      <c r="H251" s="483" t="s">
        <v>134</v>
      </c>
      <c r="I251" s="489" t="s">
        <v>3731</v>
      </c>
      <c r="J251" s="455" t="s">
        <v>3732</v>
      </c>
      <c r="K251" s="455" t="s">
        <v>1016</v>
      </c>
      <c r="L251" s="456" t="s">
        <v>1017</v>
      </c>
      <c r="M251" s="456" t="s">
        <v>3736</v>
      </c>
      <c r="N251" s="457">
        <v>44663</v>
      </c>
      <c r="O251" s="486">
        <f t="shared" si="12"/>
        <v>4</v>
      </c>
      <c r="P251" s="486">
        <f t="shared" si="13"/>
        <v>4</v>
      </c>
      <c r="Q251" s="92" t="str">
        <f t="shared" si="14"/>
        <v>Gastos_com_Pessoal</v>
      </c>
    </row>
    <row r="252" spans="1:17" ht="23.1" hidden="1" customHeight="1" x14ac:dyDescent="0.2">
      <c r="A252" s="477">
        <f>IF(B252="","",COUNT('Diário 3º PA'!$A$4:$A$4242)+ROW()-3)</f>
        <v>2195</v>
      </c>
      <c r="B252" s="485">
        <v>44663</v>
      </c>
      <c r="C252" s="494">
        <v>44652</v>
      </c>
      <c r="D252" s="482" t="s">
        <v>104</v>
      </c>
      <c r="E252" s="482" t="s">
        <v>185</v>
      </c>
      <c r="F252" s="488">
        <v>1720.42</v>
      </c>
      <c r="G252" s="482" t="s">
        <v>3566</v>
      </c>
      <c r="H252" s="483" t="s">
        <v>130</v>
      </c>
      <c r="I252" s="489" t="s">
        <v>2540</v>
      </c>
      <c r="J252" s="455" t="s">
        <v>2541</v>
      </c>
      <c r="K252" s="455" t="s">
        <v>1016</v>
      </c>
      <c r="L252" s="456" t="s">
        <v>1017</v>
      </c>
      <c r="M252" s="456" t="s">
        <v>3737</v>
      </c>
      <c r="N252" s="457">
        <v>44663</v>
      </c>
      <c r="O252" s="486">
        <f t="shared" si="12"/>
        <v>4</v>
      </c>
      <c r="P252" s="486">
        <f t="shared" si="13"/>
        <v>4</v>
      </c>
      <c r="Q252" s="92" t="str">
        <f t="shared" si="14"/>
        <v>Gastos_com_Pessoal</v>
      </c>
    </row>
    <row r="253" spans="1:17" ht="23.1" hidden="1" customHeight="1" x14ac:dyDescent="0.2">
      <c r="A253" s="477">
        <f>IF(B253="","",COUNT('Diário 3º PA'!$A$4:$A$4242)+ROW()-3)</f>
        <v>2196</v>
      </c>
      <c r="B253" s="485">
        <v>44663</v>
      </c>
      <c r="C253" s="494">
        <v>44652</v>
      </c>
      <c r="D253" s="482" t="s">
        <v>115</v>
      </c>
      <c r="E253" s="482" t="s">
        <v>318</v>
      </c>
      <c r="F253" s="488">
        <v>74.89</v>
      </c>
      <c r="G253" s="482" t="s">
        <v>3738</v>
      </c>
      <c r="H253" s="483" t="s">
        <v>130</v>
      </c>
      <c r="I253" s="489" t="s">
        <v>1207</v>
      </c>
      <c r="J253" s="455" t="s">
        <v>1208</v>
      </c>
      <c r="K253" s="455" t="s">
        <v>704</v>
      </c>
      <c r="L253" s="456" t="s">
        <v>428</v>
      </c>
      <c r="M253" s="456">
        <v>5479</v>
      </c>
      <c r="N253" s="457">
        <v>44658</v>
      </c>
      <c r="O253" s="486">
        <f t="shared" si="12"/>
        <v>4</v>
      </c>
      <c r="P253" s="486">
        <f t="shared" si="13"/>
        <v>4</v>
      </c>
      <c r="Q253" s="92" t="str">
        <f t="shared" si="14"/>
        <v>Gastos_Gerais</v>
      </c>
    </row>
    <row r="254" spans="1:17" ht="23.1" hidden="1" customHeight="1" x14ac:dyDescent="0.2">
      <c r="A254" s="477">
        <f>IF(B254="","",COUNT('Diário 3º PA'!$A$4:$A$4242)+ROW()-3)</f>
        <v>2197</v>
      </c>
      <c r="B254" s="485">
        <v>44663</v>
      </c>
      <c r="C254" s="494">
        <v>44652</v>
      </c>
      <c r="D254" s="482" t="s">
        <v>115</v>
      </c>
      <c r="E254" s="482" t="s">
        <v>368</v>
      </c>
      <c r="F254" s="488">
        <v>330</v>
      </c>
      <c r="G254" s="482" t="s">
        <v>3739</v>
      </c>
      <c r="H254" s="483" t="s">
        <v>129</v>
      </c>
      <c r="I254" s="489" t="s">
        <v>3740</v>
      </c>
      <c r="J254" s="455" t="s">
        <v>3741</v>
      </c>
      <c r="K254" s="455" t="s">
        <v>704</v>
      </c>
      <c r="L254" s="456" t="s">
        <v>428</v>
      </c>
      <c r="M254" s="456">
        <v>17810</v>
      </c>
      <c r="N254" s="457">
        <v>44656</v>
      </c>
      <c r="O254" s="486">
        <f t="shared" si="12"/>
        <v>4</v>
      </c>
      <c r="P254" s="486">
        <f t="shared" si="13"/>
        <v>4</v>
      </c>
      <c r="Q254" s="92" t="str">
        <f t="shared" si="14"/>
        <v>Gastos_Gerais</v>
      </c>
    </row>
    <row r="255" spans="1:17" ht="23.1" hidden="1" customHeight="1" x14ac:dyDescent="0.2">
      <c r="A255" s="477">
        <f>IF(B255="","",COUNT('Diário 3º PA'!$A$4:$A$4242)+ROW()-3)</f>
        <v>2198</v>
      </c>
      <c r="B255" s="485">
        <v>44664</v>
      </c>
      <c r="C255" s="494">
        <v>44652</v>
      </c>
      <c r="D255" s="482" t="s">
        <v>115</v>
      </c>
      <c r="E255" s="482" t="s">
        <v>328</v>
      </c>
      <c r="F255" s="488">
        <v>1000</v>
      </c>
      <c r="G255" s="482" t="s">
        <v>1296</v>
      </c>
      <c r="H255" s="483" t="s">
        <v>130</v>
      </c>
      <c r="I255" s="489" t="s">
        <v>727</v>
      </c>
      <c r="J255" s="455" t="s">
        <v>728</v>
      </c>
      <c r="K255" s="455" t="s">
        <v>704</v>
      </c>
      <c r="L255" s="456" t="s">
        <v>704</v>
      </c>
      <c r="M255" s="455" t="s">
        <v>3742</v>
      </c>
      <c r="N255" s="510">
        <v>44664</v>
      </c>
      <c r="O255" s="486">
        <f t="shared" si="12"/>
        <v>4</v>
      </c>
      <c r="P255" s="486">
        <f t="shared" si="13"/>
        <v>4</v>
      </c>
      <c r="Q255" s="92" t="str">
        <f t="shared" si="14"/>
        <v>Gastos_Gerais</v>
      </c>
    </row>
    <row r="256" spans="1:17" ht="23.1" hidden="1" customHeight="1" x14ac:dyDescent="0.2">
      <c r="A256" s="477">
        <f>IF(B256="","",COUNT('Diário 3º PA'!$A$4:$A$4242)+ROW()-3)</f>
        <v>2199</v>
      </c>
      <c r="B256" s="485">
        <v>44664</v>
      </c>
      <c r="C256" s="487">
        <v>44652</v>
      </c>
      <c r="D256" s="482" t="s">
        <v>115</v>
      </c>
      <c r="E256" s="482" t="s">
        <v>378</v>
      </c>
      <c r="F256" s="488">
        <v>1350</v>
      </c>
      <c r="G256" s="482" t="s">
        <v>1082</v>
      </c>
      <c r="H256" s="489" t="s">
        <v>127</v>
      </c>
      <c r="I256" s="489" t="s">
        <v>1083</v>
      </c>
      <c r="J256" s="456" t="s">
        <v>1084</v>
      </c>
      <c r="K256" s="455" t="s">
        <v>704</v>
      </c>
      <c r="L256" s="456" t="s">
        <v>428</v>
      </c>
      <c r="M256" s="456">
        <v>357638</v>
      </c>
      <c r="N256" s="457">
        <v>44664</v>
      </c>
      <c r="O256" s="486">
        <f t="shared" si="12"/>
        <v>4</v>
      </c>
      <c r="P256" s="486">
        <f t="shared" si="13"/>
        <v>4</v>
      </c>
      <c r="Q256" s="92" t="str">
        <f t="shared" si="14"/>
        <v>Gastos_Gerais</v>
      </c>
    </row>
    <row r="257" spans="1:17" ht="23.1" hidden="1" customHeight="1" x14ac:dyDescent="0.2">
      <c r="A257" s="477">
        <f>IF(B257="","",COUNT('Diário 3º PA'!$A$4:$A$4242)+ROW()-3)</f>
        <v>2200</v>
      </c>
      <c r="B257" s="496">
        <v>44664</v>
      </c>
      <c r="C257" s="492">
        <v>44621</v>
      </c>
      <c r="D257" s="482" t="s">
        <v>115</v>
      </c>
      <c r="E257" s="482" t="s">
        <v>336</v>
      </c>
      <c r="F257" s="488">
        <v>1302.47</v>
      </c>
      <c r="G257" s="482" t="s">
        <v>3743</v>
      </c>
      <c r="H257" s="483" t="s">
        <v>130</v>
      </c>
      <c r="I257" s="489" t="s">
        <v>3744</v>
      </c>
      <c r="J257" s="455" t="s">
        <v>3745</v>
      </c>
      <c r="K257" s="455" t="s">
        <v>704</v>
      </c>
      <c r="L257" s="456" t="s">
        <v>428</v>
      </c>
      <c r="M257" s="456">
        <v>216536</v>
      </c>
      <c r="N257" s="457">
        <v>44641</v>
      </c>
      <c r="O257" s="486">
        <f t="shared" si="12"/>
        <v>4</v>
      </c>
      <c r="P257" s="486">
        <f t="shared" si="13"/>
        <v>3</v>
      </c>
      <c r="Q257" s="92" t="str">
        <f t="shared" si="14"/>
        <v>Gastos_Gerais</v>
      </c>
    </row>
    <row r="258" spans="1:17" ht="23.1" hidden="1" customHeight="1" x14ac:dyDescent="0.2">
      <c r="A258" s="477">
        <f>IF(B258="","",COUNT('Diário 3º PA'!$A$4:$A$4242)+ROW()-3)</f>
        <v>2201</v>
      </c>
      <c r="B258" s="496">
        <v>44664</v>
      </c>
      <c r="C258" s="492">
        <v>44652</v>
      </c>
      <c r="D258" s="482" t="s">
        <v>115</v>
      </c>
      <c r="E258" s="482" t="s">
        <v>318</v>
      </c>
      <c r="F258" s="488">
        <v>922.07</v>
      </c>
      <c r="G258" s="482" t="s">
        <v>3746</v>
      </c>
      <c r="H258" s="489" t="s">
        <v>127</v>
      </c>
      <c r="I258" s="489" t="s">
        <v>3656</v>
      </c>
      <c r="J258" s="456" t="s">
        <v>3657</v>
      </c>
      <c r="K258" s="455" t="s">
        <v>704</v>
      </c>
      <c r="L258" s="455" t="s">
        <v>428</v>
      </c>
      <c r="M258" s="456">
        <v>2022119</v>
      </c>
      <c r="N258" s="457">
        <v>44659</v>
      </c>
      <c r="O258" s="486">
        <f t="shared" si="12"/>
        <v>4</v>
      </c>
      <c r="P258" s="486">
        <f t="shared" si="13"/>
        <v>4</v>
      </c>
      <c r="Q258" s="92" t="str">
        <f t="shared" si="14"/>
        <v>Gastos_Gerais</v>
      </c>
    </row>
    <row r="259" spans="1:17" ht="23.1" hidden="1" customHeight="1" x14ac:dyDescent="0.2">
      <c r="A259" s="477">
        <f>IF(B259="","",COUNT('Diário 3º PA'!$A$4:$A$4242)+ROW()-3)</f>
        <v>2202</v>
      </c>
      <c r="B259" s="457">
        <v>44664</v>
      </c>
      <c r="C259" s="487">
        <v>44652</v>
      </c>
      <c r="D259" s="482" t="s">
        <v>115</v>
      </c>
      <c r="E259" s="482" t="s">
        <v>342</v>
      </c>
      <c r="F259" s="488">
        <v>310</v>
      </c>
      <c r="G259" s="482" t="s">
        <v>3747</v>
      </c>
      <c r="H259" s="483" t="s">
        <v>128</v>
      </c>
      <c r="I259" s="489" t="s">
        <v>3748</v>
      </c>
      <c r="J259" s="455" t="s">
        <v>3749</v>
      </c>
      <c r="K259" s="455" t="s">
        <v>704</v>
      </c>
      <c r="L259" s="456" t="s">
        <v>428</v>
      </c>
      <c r="M259" s="456">
        <v>3830</v>
      </c>
      <c r="N259" s="457">
        <v>44659</v>
      </c>
      <c r="O259" s="486">
        <f t="shared" si="12"/>
        <v>4</v>
      </c>
      <c r="P259" s="486">
        <f t="shared" si="13"/>
        <v>4</v>
      </c>
      <c r="Q259" s="92" t="str">
        <f t="shared" si="14"/>
        <v>Gastos_Gerais</v>
      </c>
    </row>
    <row r="260" spans="1:17" ht="23.1" hidden="1" customHeight="1" x14ac:dyDescent="0.2">
      <c r="A260" s="477">
        <f>IF(B260="","",COUNT('Diário 3º PA'!$A$4:$A$4242)+ROW()-3)</f>
        <v>2203</v>
      </c>
      <c r="B260" s="457">
        <v>44664</v>
      </c>
      <c r="C260" s="487">
        <v>44652</v>
      </c>
      <c r="D260" s="482" t="s">
        <v>115</v>
      </c>
      <c r="E260" s="482" t="s">
        <v>342</v>
      </c>
      <c r="F260" s="488">
        <v>310</v>
      </c>
      <c r="G260" s="482" t="s">
        <v>3750</v>
      </c>
      <c r="H260" s="489" t="s">
        <v>128</v>
      </c>
      <c r="I260" s="489" t="s">
        <v>3748</v>
      </c>
      <c r="J260" s="456" t="s">
        <v>3749</v>
      </c>
      <c r="K260" s="456" t="s">
        <v>704</v>
      </c>
      <c r="L260" s="456" t="s">
        <v>428</v>
      </c>
      <c r="M260" s="456">
        <v>3831</v>
      </c>
      <c r="N260" s="457">
        <v>44659</v>
      </c>
      <c r="O260" s="486">
        <f t="shared" si="12"/>
        <v>4</v>
      </c>
      <c r="P260" s="486">
        <f t="shared" si="13"/>
        <v>4</v>
      </c>
      <c r="Q260" s="92" t="str">
        <f t="shared" si="14"/>
        <v>Gastos_Gerais</v>
      </c>
    </row>
    <row r="261" spans="1:17" ht="23.1" hidden="1" customHeight="1" x14ac:dyDescent="0.2">
      <c r="A261" s="477">
        <f>IF(B261="","",COUNT('Diário 3º PA'!$A$4:$A$4242)+ROW()-3)</f>
        <v>2204</v>
      </c>
      <c r="B261" s="457">
        <v>44664</v>
      </c>
      <c r="C261" s="487">
        <v>44652</v>
      </c>
      <c r="D261" s="482" t="s">
        <v>115</v>
      </c>
      <c r="E261" s="482" t="s">
        <v>340</v>
      </c>
      <c r="F261" s="488">
        <v>2971</v>
      </c>
      <c r="G261" s="482" t="s">
        <v>3751</v>
      </c>
      <c r="H261" s="489" t="s">
        <v>127</v>
      </c>
      <c r="I261" s="489" t="s">
        <v>1257</v>
      </c>
      <c r="J261" s="456" t="s">
        <v>1258</v>
      </c>
      <c r="K261" s="456" t="s">
        <v>704</v>
      </c>
      <c r="L261" s="456" t="s">
        <v>705</v>
      </c>
      <c r="M261" s="456">
        <v>5</v>
      </c>
      <c r="N261" s="457">
        <v>44664</v>
      </c>
      <c r="O261" s="486">
        <f t="shared" si="12"/>
        <v>4</v>
      </c>
      <c r="P261" s="486">
        <f t="shared" si="13"/>
        <v>4</v>
      </c>
      <c r="Q261" s="92" t="str">
        <f t="shared" si="14"/>
        <v>Gastos_Gerais</v>
      </c>
    </row>
    <row r="262" spans="1:17" ht="23.1" hidden="1" customHeight="1" x14ac:dyDescent="0.2">
      <c r="A262" s="477">
        <f>IF(B262="","",COUNT('Diário 3º PA'!$A$4:$A$4242)+ROW()-3)</f>
        <v>2205</v>
      </c>
      <c r="B262" s="457">
        <v>44664</v>
      </c>
      <c r="C262" s="487">
        <v>44652</v>
      </c>
      <c r="D262" s="482" t="s">
        <v>115</v>
      </c>
      <c r="E262" s="482" t="s">
        <v>308</v>
      </c>
      <c r="F262" s="488">
        <v>1499.94</v>
      </c>
      <c r="G262" s="482" t="s">
        <v>1735</v>
      </c>
      <c r="H262" s="489" t="s">
        <v>658</v>
      </c>
      <c r="I262" s="489" t="s">
        <v>1821</v>
      </c>
      <c r="J262" s="456" t="s">
        <v>1822</v>
      </c>
      <c r="K262" s="456" t="s">
        <v>704</v>
      </c>
      <c r="L262" s="456" t="s">
        <v>428</v>
      </c>
      <c r="M262" s="456">
        <v>16187</v>
      </c>
      <c r="N262" s="457">
        <v>44658</v>
      </c>
      <c r="O262" s="486">
        <f t="shared" si="12"/>
        <v>4</v>
      </c>
      <c r="P262" s="486">
        <f t="shared" si="13"/>
        <v>4</v>
      </c>
      <c r="Q262" s="92" t="str">
        <f t="shared" si="14"/>
        <v>Gastos_Gerais</v>
      </c>
    </row>
    <row r="263" spans="1:17" ht="23.1" hidden="1" customHeight="1" x14ac:dyDescent="0.2">
      <c r="A263" s="477">
        <f>IF(B263="","",COUNT('Diário 3º PA'!$A$4:$A$4242)+ROW()-3)</f>
        <v>2206</v>
      </c>
      <c r="B263" s="457">
        <v>44664</v>
      </c>
      <c r="C263" s="487">
        <v>44652</v>
      </c>
      <c r="D263" s="482" t="s">
        <v>115</v>
      </c>
      <c r="E263" s="482" t="s">
        <v>298</v>
      </c>
      <c r="F263" s="488">
        <v>1398.46</v>
      </c>
      <c r="G263" s="482" t="s">
        <v>298</v>
      </c>
      <c r="H263" s="489" t="s">
        <v>139</v>
      </c>
      <c r="I263" s="489" t="s">
        <v>3752</v>
      </c>
      <c r="J263" s="456" t="s">
        <v>1221</v>
      </c>
      <c r="K263" s="456" t="s">
        <v>704</v>
      </c>
      <c r="L263" s="456" t="s">
        <v>428</v>
      </c>
      <c r="M263" s="456">
        <v>2089</v>
      </c>
      <c r="N263" s="457">
        <v>44659</v>
      </c>
      <c r="O263" s="486">
        <f t="shared" si="12"/>
        <v>4</v>
      </c>
      <c r="P263" s="486">
        <f t="shared" si="13"/>
        <v>4</v>
      </c>
      <c r="Q263" s="92" t="str">
        <f t="shared" si="14"/>
        <v>Gastos_Gerais</v>
      </c>
    </row>
    <row r="264" spans="1:17" ht="29.25" hidden="1" customHeight="1" x14ac:dyDescent="0.2">
      <c r="A264" s="477">
        <f>IF(B264="","",COUNT('Diário 3º PA'!$A$4:$A$4242)+ROW()-3)</f>
        <v>2207</v>
      </c>
      <c r="B264" s="457">
        <v>44664</v>
      </c>
      <c r="C264" s="487">
        <v>44652</v>
      </c>
      <c r="D264" s="482" t="s">
        <v>115</v>
      </c>
      <c r="E264" s="482" t="s">
        <v>260</v>
      </c>
      <c r="F264" s="488">
        <v>10268.219999999999</v>
      </c>
      <c r="G264" s="482" t="s">
        <v>3753</v>
      </c>
      <c r="H264" s="489" t="s">
        <v>658</v>
      </c>
      <c r="I264" s="489" t="s">
        <v>3754</v>
      </c>
      <c r="J264" s="456" t="s">
        <v>3175</v>
      </c>
      <c r="K264" s="456" t="s">
        <v>704</v>
      </c>
      <c r="L264" s="456" t="s">
        <v>428</v>
      </c>
      <c r="M264" s="456">
        <v>2022312</v>
      </c>
      <c r="N264" s="457">
        <v>44659</v>
      </c>
      <c r="O264" s="486">
        <f t="shared" si="12"/>
        <v>4</v>
      </c>
      <c r="P264" s="486">
        <f t="shared" si="13"/>
        <v>4</v>
      </c>
      <c r="Q264" s="92" t="str">
        <f t="shared" si="14"/>
        <v>Gastos_Gerais</v>
      </c>
    </row>
    <row r="265" spans="1:17" ht="23.1" hidden="1" customHeight="1" x14ac:dyDescent="0.2">
      <c r="A265" s="477">
        <f>IF(B265="","",COUNT('Diário 3º PA'!$A$4:$A$4242)+ROW()-3)</f>
        <v>2208</v>
      </c>
      <c r="B265" s="457">
        <v>44664</v>
      </c>
      <c r="C265" s="487">
        <v>44652</v>
      </c>
      <c r="D265" s="482" t="s">
        <v>115</v>
      </c>
      <c r="E265" s="482" t="s">
        <v>378</v>
      </c>
      <c r="F265" s="488">
        <v>4976.51</v>
      </c>
      <c r="G265" s="482" t="s">
        <v>3755</v>
      </c>
      <c r="H265" s="489" t="s">
        <v>127</v>
      </c>
      <c r="I265" s="489" t="s">
        <v>737</v>
      </c>
      <c r="J265" s="456" t="s">
        <v>738</v>
      </c>
      <c r="K265" s="456" t="s">
        <v>704</v>
      </c>
      <c r="L265" s="456" t="s">
        <v>428</v>
      </c>
      <c r="M265" s="456">
        <v>2593</v>
      </c>
      <c r="N265" s="457">
        <v>44659</v>
      </c>
      <c r="O265" s="486">
        <f t="shared" si="12"/>
        <v>4</v>
      </c>
      <c r="P265" s="486">
        <f t="shared" si="13"/>
        <v>4</v>
      </c>
      <c r="Q265" s="92" t="str">
        <f t="shared" si="14"/>
        <v>Gastos_Gerais</v>
      </c>
    </row>
    <row r="266" spans="1:17" ht="23.1" hidden="1" customHeight="1" x14ac:dyDescent="0.2">
      <c r="A266" s="477">
        <f>IF(B266="","",COUNT('Diário 3º PA'!$A$4:$A$4242)+ROW()-3)</f>
        <v>2209</v>
      </c>
      <c r="B266" s="457">
        <v>44664</v>
      </c>
      <c r="C266" s="487">
        <v>44652</v>
      </c>
      <c r="D266" s="482" t="s">
        <v>115</v>
      </c>
      <c r="E266" s="482" t="s">
        <v>378</v>
      </c>
      <c r="F266" s="488">
        <v>661.88</v>
      </c>
      <c r="G266" s="482" t="s">
        <v>3756</v>
      </c>
      <c r="H266" s="489" t="s">
        <v>138</v>
      </c>
      <c r="I266" s="489" t="s">
        <v>737</v>
      </c>
      <c r="J266" s="456" t="s">
        <v>738</v>
      </c>
      <c r="K266" s="456" t="s">
        <v>704</v>
      </c>
      <c r="L266" s="456" t="s">
        <v>428</v>
      </c>
      <c r="M266" s="456">
        <v>2592</v>
      </c>
      <c r="N266" s="457">
        <v>44659</v>
      </c>
      <c r="O266" s="486">
        <f t="shared" ref="O266:O329" si="15">IF(B266=0,0,IF(YEAR(B266)=$P$1,MONTH(B266)-$O$1+1,(YEAR(B266)-$P$1)*12-$O$1+1+MONTH(B266)))</f>
        <v>4</v>
      </c>
      <c r="P266" s="486">
        <f t="shared" ref="P266:P329" si="16">IF(C266=0,0,IF(YEAR(C266)=$P$1,MONTH(C266)-$O$1+1,(YEAR(C266)-$P$1)*12-$O$1+1+MONTH(C266)))</f>
        <v>4</v>
      </c>
      <c r="Q266" s="92" t="str">
        <f t="shared" ref="Q266:Q329" si="17">SUBSTITUTE(D266," ","_")</f>
        <v>Gastos_Gerais</v>
      </c>
    </row>
    <row r="267" spans="1:17" ht="23.1" hidden="1" customHeight="1" x14ac:dyDescent="0.2">
      <c r="A267" s="477">
        <f>IF(B267="","",COUNT('Diário 3º PA'!$A$4:$A$4242)+ROW()-3)</f>
        <v>2210</v>
      </c>
      <c r="B267" s="457">
        <v>44664</v>
      </c>
      <c r="C267" s="487">
        <v>44652</v>
      </c>
      <c r="D267" s="482" t="s">
        <v>115</v>
      </c>
      <c r="E267" s="482" t="s">
        <v>378</v>
      </c>
      <c r="F267" s="488">
        <v>572.35</v>
      </c>
      <c r="G267" s="482" t="s">
        <v>3757</v>
      </c>
      <c r="H267" s="489" t="s">
        <v>134</v>
      </c>
      <c r="I267" s="489" t="s">
        <v>737</v>
      </c>
      <c r="J267" s="456" t="s">
        <v>738</v>
      </c>
      <c r="K267" s="456" t="s">
        <v>704</v>
      </c>
      <c r="L267" s="456" t="s">
        <v>428</v>
      </c>
      <c r="M267" s="456">
        <v>2591</v>
      </c>
      <c r="N267" s="457">
        <v>44659</v>
      </c>
      <c r="O267" s="486">
        <f t="shared" si="15"/>
        <v>4</v>
      </c>
      <c r="P267" s="486">
        <f t="shared" si="16"/>
        <v>4</v>
      </c>
      <c r="Q267" s="92" t="str">
        <f t="shared" si="17"/>
        <v>Gastos_Gerais</v>
      </c>
    </row>
    <row r="268" spans="1:17" ht="23.1" hidden="1" customHeight="1" x14ac:dyDescent="0.2">
      <c r="A268" s="477">
        <f>IF(B268="","",COUNT('Diário 3º PA'!$A$4:$A$4242)+ROW()-3)</f>
        <v>2211</v>
      </c>
      <c r="B268" s="457">
        <v>44664</v>
      </c>
      <c r="C268" s="487">
        <v>44652</v>
      </c>
      <c r="D268" s="482" t="s">
        <v>115</v>
      </c>
      <c r="E268" s="482" t="s">
        <v>378</v>
      </c>
      <c r="F268" s="488">
        <v>1017.14</v>
      </c>
      <c r="G268" s="482" t="s">
        <v>3758</v>
      </c>
      <c r="H268" s="489" t="s">
        <v>136</v>
      </c>
      <c r="I268" s="489" t="s">
        <v>737</v>
      </c>
      <c r="J268" s="456" t="s">
        <v>738</v>
      </c>
      <c r="K268" s="456" t="s">
        <v>704</v>
      </c>
      <c r="L268" s="456" t="s">
        <v>428</v>
      </c>
      <c r="M268" s="456">
        <v>2590</v>
      </c>
      <c r="N268" s="457">
        <v>44659</v>
      </c>
      <c r="O268" s="486">
        <f t="shared" si="15"/>
        <v>4</v>
      </c>
      <c r="P268" s="486">
        <f t="shared" si="16"/>
        <v>4</v>
      </c>
      <c r="Q268" s="92" t="str">
        <f t="shared" si="17"/>
        <v>Gastos_Gerais</v>
      </c>
    </row>
    <row r="269" spans="1:17" ht="23.1" hidden="1" customHeight="1" x14ac:dyDescent="0.2">
      <c r="A269" s="477">
        <f>IF(B269="","",COUNT('Diário 3º PA'!$A$4:$A$4242)+ROW()-3)</f>
        <v>2212</v>
      </c>
      <c r="B269" s="457">
        <v>44664</v>
      </c>
      <c r="C269" s="487">
        <v>44652</v>
      </c>
      <c r="D269" s="482" t="s">
        <v>115</v>
      </c>
      <c r="E269" s="482" t="s">
        <v>378</v>
      </c>
      <c r="F269" s="488">
        <v>1133.52</v>
      </c>
      <c r="G269" s="482" t="s">
        <v>3759</v>
      </c>
      <c r="H269" s="489" t="s">
        <v>135</v>
      </c>
      <c r="I269" s="489" t="s">
        <v>737</v>
      </c>
      <c r="J269" s="456" t="s">
        <v>738</v>
      </c>
      <c r="K269" s="456" t="s">
        <v>704</v>
      </c>
      <c r="L269" s="456" t="s">
        <v>428</v>
      </c>
      <c r="M269" s="456">
        <v>2589</v>
      </c>
      <c r="N269" s="457">
        <v>44659</v>
      </c>
      <c r="O269" s="486">
        <f t="shared" si="15"/>
        <v>4</v>
      </c>
      <c r="P269" s="486">
        <f t="shared" si="16"/>
        <v>4</v>
      </c>
      <c r="Q269" s="92" t="str">
        <f t="shared" si="17"/>
        <v>Gastos_Gerais</v>
      </c>
    </row>
    <row r="270" spans="1:17" ht="23.1" hidden="1" customHeight="1" x14ac:dyDescent="0.2">
      <c r="A270" s="477">
        <f>IF(B270="","",COUNT('Diário 3º PA'!$A$4:$A$4242)+ROW()-3)</f>
        <v>2213</v>
      </c>
      <c r="B270" s="457">
        <v>44664</v>
      </c>
      <c r="C270" s="487">
        <v>44652</v>
      </c>
      <c r="D270" s="482" t="s">
        <v>115</v>
      </c>
      <c r="E270" s="482" t="s">
        <v>378</v>
      </c>
      <c r="F270" s="488">
        <v>516.12</v>
      </c>
      <c r="G270" s="482" t="s">
        <v>3760</v>
      </c>
      <c r="H270" s="489" t="s">
        <v>137</v>
      </c>
      <c r="I270" s="489" t="s">
        <v>737</v>
      </c>
      <c r="J270" s="456" t="s">
        <v>738</v>
      </c>
      <c r="K270" s="456" t="s">
        <v>704</v>
      </c>
      <c r="L270" s="456" t="s">
        <v>428</v>
      </c>
      <c r="M270" s="456">
        <v>2588</v>
      </c>
      <c r="N270" s="457">
        <v>44659</v>
      </c>
      <c r="O270" s="486">
        <f t="shared" si="15"/>
        <v>4</v>
      </c>
      <c r="P270" s="486">
        <f t="shared" si="16"/>
        <v>4</v>
      </c>
      <c r="Q270" s="92" t="str">
        <f t="shared" si="17"/>
        <v>Gastos_Gerais</v>
      </c>
    </row>
    <row r="271" spans="1:17" ht="23.1" hidden="1" customHeight="1" x14ac:dyDescent="0.2">
      <c r="A271" s="477">
        <f>IF(B271="","",COUNT('Diário 3º PA'!$A$4:$A$4242)+ROW()-3)</f>
        <v>2214</v>
      </c>
      <c r="B271" s="457">
        <v>44664</v>
      </c>
      <c r="C271" s="487">
        <v>44652</v>
      </c>
      <c r="D271" s="482" t="s">
        <v>115</v>
      </c>
      <c r="E271" s="482" t="s">
        <v>378</v>
      </c>
      <c r="F271" s="488">
        <v>1199.3399999999999</v>
      </c>
      <c r="G271" s="482" t="s">
        <v>3761</v>
      </c>
      <c r="H271" s="489" t="s">
        <v>131</v>
      </c>
      <c r="I271" s="489" t="s">
        <v>737</v>
      </c>
      <c r="J271" s="456" t="s">
        <v>738</v>
      </c>
      <c r="K271" s="456" t="s">
        <v>704</v>
      </c>
      <c r="L271" s="456" t="s">
        <v>428</v>
      </c>
      <c r="M271" s="456">
        <v>2587</v>
      </c>
      <c r="N271" s="457">
        <v>44659</v>
      </c>
      <c r="O271" s="486">
        <f t="shared" si="15"/>
        <v>4</v>
      </c>
      <c r="P271" s="486">
        <f t="shared" si="16"/>
        <v>4</v>
      </c>
      <c r="Q271" s="92" t="str">
        <f t="shared" si="17"/>
        <v>Gastos_Gerais</v>
      </c>
    </row>
    <row r="272" spans="1:17" ht="23.1" hidden="1" customHeight="1" x14ac:dyDescent="0.2">
      <c r="A272" s="477">
        <f>IF(B272="","",COUNT('Diário 3º PA'!$A$4:$A$4242)+ROW()-3)</f>
        <v>2215</v>
      </c>
      <c r="B272" s="457">
        <v>44664</v>
      </c>
      <c r="C272" s="487">
        <v>44652</v>
      </c>
      <c r="D272" s="482" t="s">
        <v>104</v>
      </c>
      <c r="E272" s="482" t="s">
        <v>204</v>
      </c>
      <c r="F272" s="488">
        <v>402.61</v>
      </c>
      <c r="G272" s="482" t="s">
        <v>3762</v>
      </c>
      <c r="H272" s="489" t="s">
        <v>128</v>
      </c>
      <c r="I272" s="489" t="s">
        <v>3529</v>
      </c>
      <c r="J272" s="456" t="s">
        <v>756</v>
      </c>
      <c r="K272" s="456" t="s">
        <v>704</v>
      </c>
      <c r="L272" s="456" t="s">
        <v>1333</v>
      </c>
      <c r="M272" s="456" t="s">
        <v>3763</v>
      </c>
      <c r="N272" s="457">
        <v>44659</v>
      </c>
      <c r="O272" s="486">
        <f t="shared" si="15"/>
        <v>4</v>
      </c>
      <c r="P272" s="486">
        <f t="shared" si="16"/>
        <v>4</v>
      </c>
      <c r="Q272" s="92" t="str">
        <f t="shared" si="17"/>
        <v>Gastos_com_Pessoal</v>
      </c>
    </row>
    <row r="273" spans="1:17" ht="23.1" hidden="1" customHeight="1" x14ac:dyDescent="0.2">
      <c r="A273" s="477">
        <f>IF(B273="","",COUNT('Diário 3º PA'!$A$4:$A$4242)+ROW()-3)</f>
        <v>2216</v>
      </c>
      <c r="B273" s="491">
        <v>44664</v>
      </c>
      <c r="C273" s="492">
        <v>44652</v>
      </c>
      <c r="D273" s="482" t="s">
        <v>115</v>
      </c>
      <c r="E273" s="482" t="s">
        <v>302</v>
      </c>
      <c r="F273" s="488">
        <v>31667.759999999998</v>
      </c>
      <c r="G273" s="482" t="s">
        <v>926</v>
      </c>
      <c r="H273" s="482" t="s">
        <v>132</v>
      </c>
      <c r="I273" s="482" t="s">
        <v>1672</v>
      </c>
      <c r="J273" s="456" t="s">
        <v>928</v>
      </c>
      <c r="K273" s="456" t="s">
        <v>704</v>
      </c>
      <c r="L273" s="456" t="s">
        <v>428</v>
      </c>
      <c r="M273" s="456">
        <v>20</v>
      </c>
      <c r="N273" s="457">
        <v>44659</v>
      </c>
      <c r="O273" s="486">
        <f t="shared" si="15"/>
        <v>4</v>
      </c>
      <c r="P273" s="486">
        <f t="shared" si="16"/>
        <v>4</v>
      </c>
      <c r="Q273" s="92" t="str">
        <f t="shared" si="17"/>
        <v>Gastos_Gerais</v>
      </c>
    </row>
    <row r="274" spans="1:17" ht="23.1" customHeight="1" x14ac:dyDescent="0.2">
      <c r="A274" s="477">
        <f>IF(B274="","",COUNT('Diário 3º PA'!$A$4:$A$4242)+ROW()-3)</f>
        <v>2217</v>
      </c>
      <c r="B274" s="457">
        <v>44664</v>
      </c>
      <c r="C274" s="487">
        <v>44652</v>
      </c>
      <c r="D274" s="482" t="s">
        <v>117</v>
      </c>
      <c r="E274" s="482" t="s">
        <v>389</v>
      </c>
      <c r="F274" s="488">
        <v>3605.96</v>
      </c>
      <c r="G274" s="482" t="s">
        <v>3764</v>
      </c>
      <c r="H274" s="489" t="s">
        <v>136</v>
      </c>
      <c r="I274" s="489" t="s">
        <v>3765</v>
      </c>
      <c r="J274" s="456" t="s">
        <v>3766</v>
      </c>
      <c r="K274" s="456" t="s">
        <v>704</v>
      </c>
      <c r="L274" s="456" t="s">
        <v>428</v>
      </c>
      <c r="M274" s="456">
        <v>1878020</v>
      </c>
      <c r="N274" s="457">
        <v>44664</v>
      </c>
      <c r="O274" s="486">
        <f t="shared" si="15"/>
        <v>4</v>
      </c>
      <c r="P274" s="486">
        <f t="shared" si="16"/>
        <v>4</v>
      </c>
      <c r="Q274" s="92" t="str">
        <f t="shared" si="17"/>
        <v>Aquisição_de_Bens_Permanentes</v>
      </c>
    </row>
    <row r="275" spans="1:17" ht="23.1" hidden="1" customHeight="1" x14ac:dyDescent="0.2">
      <c r="A275" s="477">
        <f>IF(B275="","",COUNT('Diário 3º PA'!$A$4:$A$4242)+ROW()-3)</f>
        <v>2218</v>
      </c>
      <c r="B275" s="457">
        <v>44664</v>
      </c>
      <c r="C275" s="487">
        <v>44652</v>
      </c>
      <c r="D275" s="482" t="s">
        <v>115</v>
      </c>
      <c r="E275" s="482" t="s">
        <v>238</v>
      </c>
      <c r="F275" s="488">
        <v>889</v>
      </c>
      <c r="G275" s="482" t="s">
        <v>238</v>
      </c>
      <c r="H275" s="489" t="s">
        <v>140</v>
      </c>
      <c r="I275" s="489" t="s">
        <v>1093</v>
      </c>
      <c r="J275" s="456" t="s">
        <v>1094</v>
      </c>
      <c r="K275" s="456" t="s">
        <v>704</v>
      </c>
      <c r="L275" s="456" t="s">
        <v>705</v>
      </c>
      <c r="M275" s="456">
        <v>386110844</v>
      </c>
      <c r="N275" s="457">
        <v>44664</v>
      </c>
      <c r="O275" s="486">
        <f t="shared" si="15"/>
        <v>4</v>
      </c>
      <c r="P275" s="486">
        <f t="shared" si="16"/>
        <v>4</v>
      </c>
      <c r="Q275" s="92" t="str">
        <f t="shared" si="17"/>
        <v>Gastos_Gerais</v>
      </c>
    </row>
    <row r="276" spans="1:17" ht="23.1" hidden="1" customHeight="1" x14ac:dyDescent="0.2">
      <c r="A276" s="477">
        <f>IF(B276="","",COUNT('Diário 3º PA'!$A$4:$A$4242)+ROW()-3)</f>
        <v>2219</v>
      </c>
      <c r="B276" s="457">
        <v>44664</v>
      </c>
      <c r="C276" s="487">
        <v>44652</v>
      </c>
      <c r="D276" s="482" t="s">
        <v>115</v>
      </c>
      <c r="E276" s="482" t="s">
        <v>238</v>
      </c>
      <c r="F276" s="488">
        <v>599.01</v>
      </c>
      <c r="G276" s="482" t="s">
        <v>238</v>
      </c>
      <c r="H276" s="489" t="s">
        <v>130</v>
      </c>
      <c r="I276" s="489" t="s">
        <v>1093</v>
      </c>
      <c r="J276" s="456" t="s">
        <v>1094</v>
      </c>
      <c r="K276" s="456" t="s">
        <v>704</v>
      </c>
      <c r="L276" s="456" t="s">
        <v>705</v>
      </c>
      <c r="M276" s="456">
        <v>385813083</v>
      </c>
      <c r="N276" s="457">
        <v>44664</v>
      </c>
      <c r="O276" s="486">
        <f t="shared" si="15"/>
        <v>4</v>
      </c>
      <c r="P276" s="486">
        <f t="shared" si="16"/>
        <v>4</v>
      </c>
      <c r="Q276" s="92" t="str">
        <f t="shared" si="17"/>
        <v>Gastos_Gerais</v>
      </c>
    </row>
    <row r="277" spans="1:17" ht="23.1" hidden="1" customHeight="1" x14ac:dyDescent="0.2">
      <c r="A277" s="477">
        <f>IF(B277="","",COUNT('Diário 3º PA'!$A$4:$A$4242)+ROW()-3)</f>
        <v>2220</v>
      </c>
      <c r="B277" s="457">
        <v>44664</v>
      </c>
      <c r="C277" s="487">
        <v>44652</v>
      </c>
      <c r="D277" s="482" t="s">
        <v>115</v>
      </c>
      <c r="E277" s="482" t="s">
        <v>234</v>
      </c>
      <c r="F277" s="488">
        <v>202.77</v>
      </c>
      <c r="G277" s="482" t="s">
        <v>3767</v>
      </c>
      <c r="H277" s="497" t="s">
        <v>140</v>
      </c>
      <c r="I277" s="507" t="s">
        <v>1093</v>
      </c>
      <c r="J277" s="498" t="s">
        <v>1094</v>
      </c>
      <c r="K277" s="498" t="s">
        <v>704</v>
      </c>
      <c r="L277" s="498" t="s">
        <v>705</v>
      </c>
      <c r="M277" s="456">
        <v>385889965</v>
      </c>
      <c r="N277" s="457">
        <v>44664</v>
      </c>
      <c r="O277" s="486">
        <f t="shared" si="15"/>
        <v>4</v>
      </c>
      <c r="P277" s="486">
        <f t="shared" si="16"/>
        <v>4</v>
      </c>
      <c r="Q277" s="92" t="str">
        <f t="shared" si="17"/>
        <v>Gastos_Gerais</v>
      </c>
    </row>
    <row r="278" spans="1:17" ht="23.1" hidden="1" customHeight="1" x14ac:dyDescent="0.2">
      <c r="A278" s="477">
        <f>IF(B278="","",COUNT('Diário 3º PA'!$A$4:$A$4242)+ROW()-3)</f>
        <v>2221</v>
      </c>
      <c r="B278" s="457">
        <v>44664</v>
      </c>
      <c r="C278" s="487">
        <v>44652</v>
      </c>
      <c r="D278" s="482" t="s">
        <v>115</v>
      </c>
      <c r="E278" s="482" t="s">
        <v>234</v>
      </c>
      <c r="F278" s="488">
        <v>318.64</v>
      </c>
      <c r="G278" s="482" t="s">
        <v>3767</v>
      </c>
      <c r="H278" s="497" t="s">
        <v>130</v>
      </c>
      <c r="I278" s="507" t="s">
        <v>1093</v>
      </c>
      <c r="J278" s="498" t="s">
        <v>1094</v>
      </c>
      <c r="K278" s="498" t="s">
        <v>704</v>
      </c>
      <c r="L278" s="498" t="s">
        <v>705</v>
      </c>
      <c r="M278" s="456">
        <v>385889965</v>
      </c>
      <c r="N278" s="457">
        <v>44664</v>
      </c>
      <c r="O278" s="486">
        <f t="shared" si="15"/>
        <v>4</v>
      </c>
      <c r="P278" s="486">
        <f t="shared" si="16"/>
        <v>4</v>
      </c>
      <c r="Q278" s="92" t="str">
        <f t="shared" si="17"/>
        <v>Gastos_Gerais</v>
      </c>
    </row>
    <row r="279" spans="1:17" ht="23.1" hidden="1" customHeight="1" x14ac:dyDescent="0.2">
      <c r="A279" s="477">
        <f>IF(B279="","",COUNT('Diário 3º PA'!$A$4:$A$4242)+ROW()-3)</f>
        <v>2222</v>
      </c>
      <c r="B279" s="457">
        <v>44664</v>
      </c>
      <c r="C279" s="487">
        <v>44652</v>
      </c>
      <c r="D279" s="482" t="s">
        <v>115</v>
      </c>
      <c r="E279" s="482" t="s">
        <v>232</v>
      </c>
      <c r="F279" s="488">
        <v>2997.6</v>
      </c>
      <c r="G279" s="482" t="s">
        <v>3432</v>
      </c>
      <c r="H279" s="483" t="s">
        <v>138</v>
      </c>
      <c r="I279" s="489" t="s">
        <v>1089</v>
      </c>
      <c r="J279" s="455" t="s">
        <v>703</v>
      </c>
      <c r="K279" s="455" t="s">
        <v>704</v>
      </c>
      <c r="L279" s="456" t="s">
        <v>705</v>
      </c>
      <c r="M279" s="455" t="s">
        <v>3768</v>
      </c>
      <c r="N279" s="457">
        <v>44664</v>
      </c>
      <c r="O279" s="486">
        <f t="shared" si="15"/>
        <v>4</v>
      </c>
      <c r="P279" s="486">
        <f t="shared" si="16"/>
        <v>4</v>
      </c>
      <c r="Q279" s="92" t="str">
        <f t="shared" si="17"/>
        <v>Gastos_Gerais</v>
      </c>
    </row>
    <row r="280" spans="1:17" ht="23.1" hidden="1" customHeight="1" x14ac:dyDescent="0.2">
      <c r="A280" s="477">
        <f>IF(B280="","",COUNT('Diário 3º PA'!$A$4:$A$4242)+ROW()-3)</f>
        <v>2223</v>
      </c>
      <c r="B280" s="457">
        <v>44664</v>
      </c>
      <c r="C280" s="487">
        <v>44652</v>
      </c>
      <c r="D280" s="482" t="s">
        <v>115</v>
      </c>
      <c r="E280" s="482" t="s">
        <v>236</v>
      </c>
      <c r="F280" s="488">
        <v>3453.31</v>
      </c>
      <c r="G280" s="482" t="s">
        <v>1092</v>
      </c>
      <c r="H280" s="483" t="s">
        <v>127</v>
      </c>
      <c r="I280" s="489" t="s">
        <v>656</v>
      </c>
      <c r="J280" s="455" t="s">
        <v>923</v>
      </c>
      <c r="K280" s="455" t="s">
        <v>704</v>
      </c>
      <c r="L280" s="456" t="s">
        <v>705</v>
      </c>
      <c r="M280" s="456">
        <v>4688197443</v>
      </c>
      <c r="N280" s="457">
        <v>44664</v>
      </c>
      <c r="O280" s="486">
        <f t="shared" si="15"/>
        <v>4</v>
      </c>
      <c r="P280" s="486">
        <f t="shared" si="16"/>
        <v>4</v>
      </c>
      <c r="Q280" s="92" t="str">
        <f t="shared" si="17"/>
        <v>Gastos_Gerais</v>
      </c>
    </row>
    <row r="281" spans="1:17" ht="23.1" hidden="1" customHeight="1" x14ac:dyDescent="0.2">
      <c r="A281" s="477">
        <f>IF(B281="","",COUNT('Diário 3º PA'!$A$4:$A$4242)+ROW()-3)</f>
        <v>2224</v>
      </c>
      <c r="B281" s="457">
        <v>44664</v>
      </c>
      <c r="C281" s="487">
        <v>44621</v>
      </c>
      <c r="D281" s="482" t="s">
        <v>115</v>
      </c>
      <c r="E281" s="482" t="s">
        <v>236</v>
      </c>
      <c r="F281" s="488">
        <v>299.39999999999998</v>
      </c>
      <c r="G281" s="482" t="s">
        <v>922</v>
      </c>
      <c r="H281" s="489" t="s">
        <v>127</v>
      </c>
      <c r="I281" s="489" t="s">
        <v>656</v>
      </c>
      <c r="J281" s="456" t="s">
        <v>923</v>
      </c>
      <c r="K281" s="456" t="s">
        <v>704</v>
      </c>
      <c r="L281" s="456" t="s">
        <v>705</v>
      </c>
      <c r="M281" s="456">
        <v>4681768050</v>
      </c>
      <c r="N281" s="457">
        <v>44664</v>
      </c>
      <c r="O281" s="486">
        <f t="shared" si="15"/>
        <v>4</v>
      </c>
      <c r="P281" s="486">
        <f t="shared" si="16"/>
        <v>3</v>
      </c>
      <c r="Q281" s="92" t="str">
        <f t="shared" si="17"/>
        <v>Gastos_Gerais</v>
      </c>
    </row>
    <row r="282" spans="1:17" ht="23.1" hidden="1" customHeight="1" x14ac:dyDescent="0.2">
      <c r="A282" s="477">
        <f>IF(B282="","",COUNT('Diário 3º PA'!$A$4:$A$4242)+ROW()-3)</f>
        <v>2225</v>
      </c>
      <c r="B282" s="457">
        <v>44664</v>
      </c>
      <c r="C282" s="487">
        <v>44621</v>
      </c>
      <c r="D282" s="482" t="s">
        <v>115</v>
      </c>
      <c r="E282" s="482" t="s">
        <v>336</v>
      </c>
      <c r="F282" s="488">
        <v>256.02</v>
      </c>
      <c r="G282" s="482" t="s">
        <v>3769</v>
      </c>
      <c r="H282" s="489" t="s">
        <v>131</v>
      </c>
      <c r="I282" s="489" t="s">
        <v>3770</v>
      </c>
      <c r="J282" s="456" t="s">
        <v>3771</v>
      </c>
      <c r="K282" s="456" t="s">
        <v>704</v>
      </c>
      <c r="L282" s="456" t="s">
        <v>428</v>
      </c>
      <c r="M282" s="456">
        <v>20223424</v>
      </c>
      <c r="N282" s="457">
        <v>44637</v>
      </c>
      <c r="O282" s="486">
        <f t="shared" si="15"/>
        <v>4</v>
      </c>
      <c r="P282" s="486">
        <f t="shared" si="16"/>
        <v>3</v>
      </c>
      <c r="Q282" s="92" t="str">
        <f t="shared" si="17"/>
        <v>Gastos_Gerais</v>
      </c>
    </row>
    <row r="283" spans="1:17" ht="23.1" hidden="1" customHeight="1" x14ac:dyDescent="0.2">
      <c r="A283" s="477">
        <f>IF(B283="","",COUNT('Diário 3º PA'!$A$4:$A$4242)+ROW()-3)</f>
        <v>2226</v>
      </c>
      <c r="B283" s="457">
        <v>44664</v>
      </c>
      <c r="C283" s="487">
        <v>44621</v>
      </c>
      <c r="D283" s="482" t="s">
        <v>115</v>
      </c>
      <c r="E283" s="482" t="s">
        <v>336</v>
      </c>
      <c r="F283" s="488">
        <v>270.5</v>
      </c>
      <c r="G283" s="482" t="s">
        <v>3772</v>
      </c>
      <c r="H283" s="489" t="s">
        <v>131</v>
      </c>
      <c r="I283" s="489" t="s">
        <v>3770</v>
      </c>
      <c r="J283" s="456" t="s">
        <v>3771</v>
      </c>
      <c r="K283" s="456" t="s">
        <v>704</v>
      </c>
      <c r="L283" s="456" t="s">
        <v>428</v>
      </c>
      <c r="M283" s="456">
        <v>1158189</v>
      </c>
      <c r="N283" s="457">
        <v>44637</v>
      </c>
      <c r="O283" s="486">
        <f t="shared" si="15"/>
        <v>4</v>
      </c>
      <c r="P283" s="486">
        <f t="shared" si="16"/>
        <v>3</v>
      </c>
      <c r="Q283" s="92" t="str">
        <f t="shared" si="17"/>
        <v>Gastos_Gerais</v>
      </c>
    </row>
    <row r="284" spans="1:17" ht="23.1" hidden="1" customHeight="1" x14ac:dyDescent="0.2">
      <c r="A284" s="477">
        <f>IF(B284="","",COUNT('Diário 3º PA'!$A$4:$A$4242)+ROW()-3)</f>
        <v>2227</v>
      </c>
      <c r="B284" s="457">
        <v>44664</v>
      </c>
      <c r="C284" s="487">
        <v>44621</v>
      </c>
      <c r="D284" s="482" t="s">
        <v>115</v>
      </c>
      <c r="E284" s="482" t="s">
        <v>318</v>
      </c>
      <c r="F284" s="488">
        <v>366.1</v>
      </c>
      <c r="G284" s="482" t="s">
        <v>3773</v>
      </c>
      <c r="H284" s="489" t="s">
        <v>131</v>
      </c>
      <c r="I284" s="489" t="s">
        <v>2631</v>
      </c>
      <c r="J284" s="456" t="s">
        <v>2632</v>
      </c>
      <c r="K284" s="456" t="s">
        <v>704</v>
      </c>
      <c r="L284" s="456" t="s">
        <v>428</v>
      </c>
      <c r="M284" s="456">
        <v>11028</v>
      </c>
      <c r="N284" s="457">
        <v>44657</v>
      </c>
      <c r="O284" s="486">
        <f t="shared" si="15"/>
        <v>4</v>
      </c>
      <c r="P284" s="486">
        <f t="shared" si="16"/>
        <v>3</v>
      </c>
      <c r="Q284" s="92" t="str">
        <f t="shared" si="17"/>
        <v>Gastos_Gerais</v>
      </c>
    </row>
    <row r="285" spans="1:17" ht="23.1" hidden="1" customHeight="1" x14ac:dyDescent="0.2">
      <c r="A285" s="477">
        <f>IF(B285="","",COUNT('Diário 3º PA'!$A$4:$A$4242)+ROW()-3)</f>
        <v>2228</v>
      </c>
      <c r="B285" s="457">
        <v>44664</v>
      </c>
      <c r="C285" s="487">
        <v>44621</v>
      </c>
      <c r="D285" s="482" t="s">
        <v>115</v>
      </c>
      <c r="E285" s="482" t="s">
        <v>242</v>
      </c>
      <c r="F285" s="488">
        <v>45124.65</v>
      </c>
      <c r="G285" s="482" t="s">
        <v>646</v>
      </c>
      <c r="H285" s="489" t="s">
        <v>127</v>
      </c>
      <c r="I285" s="489" t="s">
        <v>3774</v>
      </c>
      <c r="J285" s="456" t="s">
        <v>1078</v>
      </c>
      <c r="K285" s="456" t="s">
        <v>704</v>
      </c>
      <c r="L285" s="456" t="s">
        <v>428</v>
      </c>
      <c r="M285" s="456">
        <v>2022151</v>
      </c>
      <c r="N285" s="457">
        <v>44659</v>
      </c>
      <c r="O285" s="486">
        <f t="shared" si="15"/>
        <v>4</v>
      </c>
      <c r="P285" s="486">
        <f t="shared" si="16"/>
        <v>3</v>
      </c>
      <c r="Q285" s="92" t="str">
        <f t="shared" si="17"/>
        <v>Gastos_Gerais</v>
      </c>
    </row>
    <row r="286" spans="1:17" s="44" customFormat="1" hidden="1" x14ac:dyDescent="0.2">
      <c r="A286" s="477">
        <f>IF(B286="","",COUNT('Diário 3º PA'!$A$4:$A$4242)+ROW()-3)</f>
        <v>2229</v>
      </c>
      <c r="B286" s="499">
        <v>44664</v>
      </c>
      <c r="C286" s="500">
        <v>44652</v>
      </c>
      <c r="D286" s="501" t="s">
        <v>115</v>
      </c>
      <c r="E286" s="501" t="s">
        <v>302</v>
      </c>
      <c r="F286" s="502">
        <v>25388.16</v>
      </c>
      <c r="G286" s="482" t="s">
        <v>3775</v>
      </c>
      <c r="H286" s="503" t="s">
        <v>137</v>
      </c>
      <c r="I286" s="503" t="s">
        <v>3776</v>
      </c>
      <c r="J286" s="504" t="s">
        <v>1134</v>
      </c>
      <c r="K286" s="456" t="s">
        <v>704</v>
      </c>
      <c r="L286" s="456" t="s">
        <v>428</v>
      </c>
      <c r="M286" s="504">
        <v>941</v>
      </c>
      <c r="N286" s="457">
        <v>44662</v>
      </c>
      <c r="O286" s="486">
        <f t="shared" si="15"/>
        <v>4</v>
      </c>
      <c r="P286" s="486">
        <f t="shared" si="16"/>
        <v>4</v>
      </c>
      <c r="Q286" s="92" t="str">
        <f t="shared" si="17"/>
        <v>Gastos_Gerais</v>
      </c>
    </row>
    <row r="287" spans="1:17" s="44" customFormat="1" hidden="1" x14ac:dyDescent="0.2">
      <c r="A287" s="477">
        <f>IF(B287="","",COUNT('Diário 3º PA'!$A$4:$A$4242)+ROW()-3)</f>
        <v>2230</v>
      </c>
      <c r="B287" s="499">
        <v>44664</v>
      </c>
      <c r="C287" s="500">
        <v>44652</v>
      </c>
      <c r="D287" s="501" t="s">
        <v>115</v>
      </c>
      <c r="E287" s="501" t="s">
        <v>302</v>
      </c>
      <c r="F287" s="502">
        <v>38177.769999999997</v>
      </c>
      <c r="G287" s="482" t="s">
        <v>3777</v>
      </c>
      <c r="H287" s="503" t="s">
        <v>138</v>
      </c>
      <c r="I287" s="503" t="s">
        <v>3776</v>
      </c>
      <c r="J287" s="504" t="s">
        <v>1134</v>
      </c>
      <c r="K287" s="456" t="s">
        <v>704</v>
      </c>
      <c r="L287" s="456" t="s">
        <v>428</v>
      </c>
      <c r="M287" s="504">
        <v>940</v>
      </c>
      <c r="N287" s="457">
        <v>44662</v>
      </c>
      <c r="O287" s="486">
        <f t="shared" si="15"/>
        <v>4</v>
      </c>
      <c r="P287" s="486">
        <f t="shared" si="16"/>
        <v>4</v>
      </c>
      <c r="Q287" s="92" t="str">
        <f t="shared" si="17"/>
        <v>Gastos_Gerais</v>
      </c>
    </row>
    <row r="288" spans="1:17" s="44" customFormat="1" ht="36" hidden="1" x14ac:dyDescent="0.2">
      <c r="A288" s="477">
        <f>IF(B288="","",COUNT('Diário 3º PA'!$A$4:$A$4242)+ROW()-3)</f>
        <v>2231</v>
      </c>
      <c r="B288" s="499">
        <v>44664</v>
      </c>
      <c r="C288" s="500">
        <v>44652</v>
      </c>
      <c r="D288" s="501" t="s">
        <v>115</v>
      </c>
      <c r="E288" s="501" t="s">
        <v>342</v>
      </c>
      <c r="F288" s="502">
        <v>240</v>
      </c>
      <c r="G288" s="482" t="s">
        <v>3778</v>
      </c>
      <c r="H288" s="503" t="s">
        <v>134</v>
      </c>
      <c r="I288" s="503" t="s">
        <v>2087</v>
      </c>
      <c r="J288" s="504" t="s">
        <v>2088</v>
      </c>
      <c r="K288" s="456" t="s">
        <v>732</v>
      </c>
      <c r="L288" s="456" t="s">
        <v>1531</v>
      </c>
      <c r="M288" s="504">
        <v>164904557</v>
      </c>
      <c r="N288" s="457">
        <v>44664</v>
      </c>
      <c r="O288" s="486">
        <f t="shared" si="15"/>
        <v>4</v>
      </c>
      <c r="P288" s="486">
        <f t="shared" si="16"/>
        <v>4</v>
      </c>
      <c r="Q288" s="92" t="str">
        <f t="shared" si="17"/>
        <v>Gastos_Gerais</v>
      </c>
    </row>
    <row r="289" spans="1:17" s="44" customFormat="1" ht="21" hidden="1" customHeight="1" x14ac:dyDescent="0.2">
      <c r="A289" s="477">
        <f>IF(B289="","",COUNT('Diário 3º PA'!$A$4:$A$4242)+ROW()-3)</f>
        <v>2232</v>
      </c>
      <c r="B289" s="499">
        <v>44664</v>
      </c>
      <c r="C289" s="500">
        <v>44652</v>
      </c>
      <c r="D289" s="501" t="s">
        <v>115</v>
      </c>
      <c r="E289" s="482" t="s">
        <v>342</v>
      </c>
      <c r="F289" s="502">
        <v>240</v>
      </c>
      <c r="G289" s="482" t="s">
        <v>3779</v>
      </c>
      <c r="H289" s="503" t="s">
        <v>134</v>
      </c>
      <c r="I289" s="503" t="s">
        <v>3780</v>
      </c>
      <c r="J289" s="504" t="s">
        <v>3781</v>
      </c>
      <c r="K289" s="456" t="s">
        <v>732</v>
      </c>
      <c r="L289" s="456" t="s">
        <v>1531</v>
      </c>
      <c r="M289" s="504">
        <v>164904557</v>
      </c>
      <c r="N289" s="457">
        <v>44664</v>
      </c>
      <c r="O289" s="486">
        <f t="shared" si="15"/>
        <v>4</v>
      </c>
      <c r="P289" s="486">
        <f t="shared" si="16"/>
        <v>4</v>
      </c>
      <c r="Q289" s="92" t="str">
        <f t="shared" si="17"/>
        <v>Gastos_Gerais</v>
      </c>
    </row>
    <row r="290" spans="1:17" s="44" customFormat="1" ht="36" hidden="1" x14ac:dyDescent="0.2">
      <c r="A290" s="477">
        <f>IF(B290="","",COUNT('Diário 3º PA'!$A$4:$A$4242)+ROW()-3)</f>
        <v>2233</v>
      </c>
      <c r="B290" s="499">
        <v>44664</v>
      </c>
      <c r="C290" s="500">
        <v>44652</v>
      </c>
      <c r="D290" s="501" t="s">
        <v>115</v>
      </c>
      <c r="E290" s="501" t="s">
        <v>342</v>
      </c>
      <c r="F290" s="502">
        <v>240</v>
      </c>
      <c r="G290" s="482" t="s">
        <v>3782</v>
      </c>
      <c r="H290" s="503" t="s">
        <v>134</v>
      </c>
      <c r="I290" s="503" t="s">
        <v>3783</v>
      </c>
      <c r="J290" s="504" t="s">
        <v>3784</v>
      </c>
      <c r="K290" s="456" t="s">
        <v>732</v>
      </c>
      <c r="L290" s="456" t="s">
        <v>1531</v>
      </c>
      <c r="M290" s="504">
        <v>164904557</v>
      </c>
      <c r="N290" s="457">
        <v>44664</v>
      </c>
      <c r="O290" s="486">
        <f t="shared" si="15"/>
        <v>4</v>
      </c>
      <c r="P290" s="486">
        <f t="shared" si="16"/>
        <v>4</v>
      </c>
      <c r="Q290" s="92" t="str">
        <f t="shared" si="17"/>
        <v>Gastos_Gerais</v>
      </c>
    </row>
    <row r="291" spans="1:17" s="44" customFormat="1" ht="36" hidden="1" x14ac:dyDescent="0.2">
      <c r="A291" s="477">
        <f>IF(B291="","",COUNT('Diário 3º PA'!$A$4:$A$4242)+ROW()-3)</f>
        <v>2234</v>
      </c>
      <c r="B291" s="499">
        <v>44664</v>
      </c>
      <c r="C291" s="500">
        <v>44652</v>
      </c>
      <c r="D291" s="501" t="s">
        <v>115</v>
      </c>
      <c r="E291" s="501" t="s">
        <v>342</v>
      </c>
      <c r="F291" s="502">
        <v>5.8</v>
      </c>
      <c r="G291" s="482" t="s">
        <v>3785</v>
      </c>
      <c r="H291" s="489" t="s">
        <v>132</v>
      </c>
      <c r="I291" s="503" t="s">
        <v>3786</v>
      </c>
      <c r="J291" s="504" t="s">
        <v>3787</v>
      </c>
      <c r="K291" s="456" t="s">
        <v>732</v>
      </c>
      <c r="L291" s="456" t="s">
        <v>1531</v>
      </c>
      <c r="M291" s="504">
        <v>164904557</v>
      </c>
      <c r="N291" s="457">
        <v>44664</v>
      </c>
      <c r="O291" s="486">
        <f t="shared" si="15"/>
        <v>4</v>
      </c>
      <c r="P291" s="486">
        <f t="shared" si="16"/>
        <v>4</v>
      </c>
      <c r="Q291" s="92" t="str">
        <f t="shared" si="17"/>
        <v>Gastos_Gerais</v>
      </c>
    </row>
    <row r="292" spans="1:17" s="44" customFormat="1" ht="25.5" hidden="1" x14ac:dyDescent="0.2">
      <c r="A292" s="477">
        <f>IF(B292="","",COUNT('Diário 3º PA'!$A$4:$A$4242)+ROW()-3)</f>
        <v>2235</v>
      </c>
      <c r="B292" s="499">
        <v>44664</v>
      </c>
      <c r="C292" s="500">
        <v>44652</v>
      </c>
      <c r="D292" s="501" t="s">
        <v>104</v>
      </c>
      <c r="E292" s="501" t="s">
        <v>189</v>
      </c>
      <c r="F292" s="502">
        <v>2406.0700000000002</v>
      </c>
      <c r="G292" s="482" t="s">
        <v>3788</v>
      </c>
      <c r="H292" s="503" t="s">
        <v>136</v>
      </c>
      <c r="I292" s="503" t="s">
        <v>3789</v>
      </c>
      <c r="J292" s="504" t="s">
        <v>3790</v>
      </c>
      <c r="K292" s="456" t="s">
        <v>732</v>
      </c>
      <c r="L292" s="456" t="s">
        <v>1531</v>
      </c>
      <c r="M292" s="504">
        <v>164904557</v>
      </c>
      <c r="N292" s="457">
        <v>44664</v>
      </c>
      <c r="O292" s="486">
        <f t="shared" si="15"/>
        <v>4</v>
      </c>
      <c r="P292" s="486">
        <f t="shared" si="16"/>
        <v>4</v>
      </c>
      <c r="Q292" s="92" t="str">
        <f t="shared" si="17"/>
        <v>Gastos_com_Pessoal</v>
      </c>
    </row>
    <row r="293" spans="1:17" s="44" customFormat="1" ht="28.5" hidden="1" customHeight="1" x14ac:dyDescent="0.2">
      <c r="A293" s="477">
        <f>IF(B293="","",COUNT('Diário 3º PA'!$A$4:$A$4242)+ROW()-3)</f>
        <v>2236</v>
      </c>
      <c r="B293" s="499">
        <v>44664</v>
      </c>
      <c r="C293" s="500">
        <v>44652</v>
      </c>
      <c r="D293" s="501" t="s">
        <v>104</v>
      </c>
      <c r="E293" s="501" t="s">
        <v>191</v>
      </c>
      <c r="F293" s="502">
        <v>854.72</v>
      </c>
      <c r="G293" s="482" t="s">
        <v>3791</v>
      </c>
      <c r="H293" s="503" t="s">
        <v>136</v>
      </c>
      <c r="I293" s="503" t="s">
        <v>3789</v>
      </c>
      <c r="J293" s="504" t="s">
        <v>3790</v>
      </c>
      <c r="K293" s="504" t="s">
        <v>732</v>
      </c>
      <c r="L293" s="504" t="s">
        <v>1531</v>
      </c>
      <c r="M293" s="504">
        <v>164904557</v>
      </c>
      <c r="N293" s="499">
        <v>44664</v>
      </c>
      <c r="O293" s="486">
        <f t="shared" si="15"/>
        <v>4</v>
      </c>
      <c r="P293" s="486">
        <f t="shared" si="16"/>
        <v>4</v>
      </c>
      <c r="Q293" s="92" t="str">
        <f t="shared" si="17"/>
        <v>Gastos_com_Pessoal</v>
      </c>
    </row>
    <row r="294" spans="1:17" s="44" customFormat="1" ht="25.5" hidden="1" x14ac:dyDescent="0.2">
      <c r="A294" s="477">
        <f>IF(B294="","",COUNT('Diário 3º PA'!$A$4:$A$4242)+ROW()-3)</f>
        <v>2237</v>
      </c>
      <c r="B294" s="499">
        <v>44664</v>
      </c>
      <c r="C294" s="500">
        <v>44652</v>
      </c>
      <c r="D294" s="501" t="s">
        <v>104</v>
      </c>
      <c r="E294" s="501" t="s">
        <v>189</v>
      </c>
      <c r="F294" s="502">
        <v>2528.96</v>
      </c>
      <c r="G294" s="482" t="s">
        <v>3792</v>
      </c>
      <c r="H294" s="503" t="s">
        <v>132</v>
      </c>
      <c r="I294" s="503" t="s">
        <v>3793</v>
      </c>
      <c r="J294" s="504" t="s">
        <v>3794</v>
      </c>
      <c r="K294" s="504" t="s">
        <v>732</v>
      </c>
      <c r="L294" s="504" t="s">
        <v>1531</v>
      </c>
      <c r="M294" s="504">
        <v>164904557</v>
      </c>
      <c r="N294" s="499">
        <v>44664</v>
      </c>
      <c r="O294" s="486">
        <f t="shared" si="15"/>
        <v>4</v>
      </c>
      <c r="P294" s="486">
        <f t="shared" si="16"/>
        <v>4</v>
      </c>
      <c r="Q294" s="92" t="str">
        <f t="shared" si="17"/>
        <v>Gastos_com_Pessoal</v>
      </c>
    </row>
    <row r="295" spans="1:17" s="44" customFormat="1" ht="27.75" hidden="1" customHeight="1" x14ac:dyDescent="0.2">
      <c r="A295" s="477">
        <f>IF(B295="","",COUNT('Diário 3º PA'!$A$4:$A$4242)+ROW()-3)</f>
        <v>2238</v>
      </c>
      <c r="B295" s="499">
        <v>44664</v>
      </c>
      <c r="C295" s="500">
        <v>44652</v>
      </c>
      <c r="D295" s="501" t="s">
        <v>104</v>
      </c>
      <c r="E295" s="501" t="s">
        <v>191</v>
      </c>
      <c r="F295" s="502">
        <v>905.86</v>
      </c>
      <c r="G295" s="482" t="s">
        <v>3795</v>
      </c>
      <c r="H295" s="503" t="s">
        <v>132</v>
      </c>
      <c r="I295" s="489" t="s">
        <v>3793</v>
      </c>
      <c r="J295" s="504" t="s">
        <v>3794</v>
      </c>
      <c r="K295" s="504" t="s">
        <v>732</v>
      </c>
      <c r="L295" s="504" t="s">
        <v>1531</v>
      </c>
      <c r="M295" s="504">
        <v>164904557</v>
      </c>
      <c r="N295" s="499">
        <v>44664</v>
      </c>
      <c r="O295" s="486">
        <f t="shared" si="15"/>
        <v>4</v>
      </c>
      <c r="P295" s="486">
        <f t="shared" si="16"/>
        <v>4</v>
      </c>
      <c r="Q295" s="92" t="str">
        <f t="shared" si="17"/>
        <v>Gastos_com_Pessoal</v>
      </c>
    </row>
    <row r="296" spans="1:17" s="44" customFormat="1" ht="25.5" hidden="1" x14ac:dyDescent="0.2">
      <c r="A296" s="477">
        <f>IF(B296="","",COUNT('Diário 3º PA'!$A$4:$A$4242)+ROW()-3)</f>
        <v>2239</v>
      </c>
      <c r="B296" s="499">
        <v>44664</v>
      </c>
      <c r="C296" s="500">
        <v>44652</v>
      </c>
      <c r="D296" s="501" t="s">
        <v>104</v>
      </c>
      <c r="E296" s="501" t="s">
        <v>189</v>
      </c>
      <c r="F296" s="502">
        <v>2598.8000000000002</v>
      </c>
      <c r="G296" s="482" t="s">
        <v>3796</v>
      </c>
      <c r="H296" s="503" t="s">
        <v>139</v>
      </c>
      <c r="I296" s="503" t="s">
        <v>3797</v>
      </c>
      <c r="J296" s="504" t="s">
        <v>3798</v>
      </c>
      <c r="K296" s="504" t="s">
        <v>732</v>
      </c>
      <c r="L296" s="504" t="s">
        <v>1531</v>
      </c>
      <c r="M296" s="504">
        <v>164904557</v>
      </c>
      <c r="N296" s="499">
        <v>44664</v>
      </c>
      <c r="O296" s="486">
        <f t="shared" si="15"/>
        <v>4</v>
      </c>
      <c r="P296" s="486">
        <f t="shared" si="16"/>
        <v>4</v>
      </c>
      <c r="Q296" s="92" t="str">
        <f t="shared" si="17"/>
        <v>Gastos_com_Pessoal</v>
      </c>
    </row>
    <row r="297" spans="1:17" s="44" customFormat="1" ht="31.5" hidden="1" customHeight="1" x14ac:dyDescent="0.2">
      <c r="A297" s="477">
        <f>IF(B297="","",COUNT('Diário 3º PA'!$A$4:$A$4242)+ROW()-3)</f>
        <v>2240</v>
      </c>
      <c r="B297" s="499">
        <v>44664</v>
      </c>
      <c r="C297" s="500">
        <v>44652</v>
      </c>
      <c r="D297" s="501" t="s">
        <v>104</v>
      </c>
      <c r="E297" s="501" t="s">
        <v>191</v>
      </c>
      <c r="F297" s="502">
        <v>923.12</v>
      </c>
      <c r="G297" s="482" t="s">
        <v>3799</v>
      </c>
      <c r="H297" s="503" t="s">
        <v>139</v>
      </c>
      <c r="I297" s="489" t="s">
        <v>3797</v>
      </c>
      <c r="J297" s="504" t="s">
        <v>3798</v>
      </c>
      <c r="K297" s="504" t="s">
        <v>732</v>
      </c>
      <c r="L297" s="504" t="s">
        <v>1531</v>
      </c>
      <c r="M297" s="504">
        <v>164904557</v>
      </c>
      <c r="N297" s="499">
        <v>44664</v>
      </c>
      <c r="O297" s="486">
        <f t="shared" si="15"/>
        <v>4</v>
      </c>
      <c r="P297" s="486">
        <f t="shared" si="16"/>
        <v>4</v>
      </c>
      <c r="Q297" s="92" t="str">
        <f t="shared" si="17"/>
        <v>Gastos_com_Pessoal</v>
      </c>
    </row>
    <row r="298" spans="1:17" s="44" customFormat="1" ht="25.5" hidden="1" x14ac:dyDescent="0.2">
      <c r="A298" s="477">
        <f>IF(B298="","",COUNT('Diário 3º PA'!$A$4:$A$4242)+ROW()-3)</f>
        <v>2241</v>
      </c>
      <c r="B298" s="499">
        <v>44664</v>
      </c>
      <c r="C298" s="500">
        <v>44652</v>
      </c>
      <c r="D298" s="501" t="s">
        <v>104</v>
      </c>
      <c r="E298" s="501" t="s">
        <v>189</v>
      </c>
      <c r="F298" s="502">
        <v>2387.23</v>
      </c>
      <c r="G298" s="482" t="s">
        <v>3800</v>
      </c>
      <c r="H298" s="489" t="s">
        <v>658</v>
      </c>
      <c r="I298" s="489" t="s">
        <v>3801</v>
      </c>
      <c r="J298" s="504" t="s">
        <v>3802</v>
      </c>
      <c r="K298" s="504" t="s">
        <v>732</v>
      </c>
      <c r="L298" s="504" t="s">
        <v>1531</v>
      </c>
      <c r="M298" s="504">
        <v>164904557</v>
      </c>
      <c r="N298" s="499">
        <v>44664</v>
      </c>
      <c r="O298" s="486">
        <f t="shared" si="15"/>
        <v>4</v>
      </c>
      <c r="P298" s="486">
        <f t="shared" si="16"/>
        <v>4</v>
      </c>
      <c r="Q298" s="92" t="str">
        <f t="shared" si="17"/>
        <v>Gastos_com_Pessoal</v>
      </c>
    </row>
    <row r="299" spans="1:17" s="44" customFormat="1" ht="28.5" hidden="1" customHeight="1" x14ac:dyDescent="0.2">
      <c r="A299" s="477">
        <f>IF(B299="","",COUNT('Diário 3º PA'!$A$4:$A$4242)+ROW()-3)</f>
        <v>2242</v>
      </c>
      <c r="B299" s="499">
        <v>44664</v>
      </c>
      <c r="C299" s="500">
        <v>44652</v>
      </c>
      <c r="D299" s="501" t="s">
        <v>104</v>
      </c>
      <c r="E299" s="501" t="s">
        <v>191</v>
      </c>
      <c r="F299" s="502">
        <v>846.83</v>
      </c>
      <c r="G299" s="482" t="s">
        <v>3803</v>
      </c>
      <c r="H299" s="489" t="s">
        <v>658</v>
      </c>
      <c r="I299" s="489" t="s">
        <v>3801</v>
      </c>
      <c r="J299" s="455" t="s">
        <v>3802</v>
      </c>
      <c r="K299" s="504" t="s">
        <v>732</v>
      </c>
      <c r="L299" s="504" t="s">
        <v>1531</v>
      </c>
      <c r="M299" s="504">
        <v>164904557</v>
      </c>
      <c r="N299" s="499">
        <v>44664</v>
      </c>
      <c r="O299" s="486">
        <f t="shared" si="15"/>
        <v>4</v>
      </c>
      <c r="P299" s="486">
        <f t="shared" si="16"/>
        <v>4</v>
      </c>
      <c r="Q299" s="92" t="str">
        <f t="shared" si="17"/>
        <v>Gastos_com_Pessoal</v>
      </c>
    </row>
    <row r="300" spans="1:17" s="44" customFormat="1" ht="25.5" hidden="1" x14ac:dyDescent="0.2">
      <c r="A300" s="477">
        <f>IF(B300="","",COUNT('Diário 3º PA'!$A$4:$A$4242)+ROW()-3)</f>
        <v>2243</v>
      </c>
      <c r="B300" s="499">
        <v>44664</v>
      </c>
      <c r="C300" s="500">
        <v>44652</v>
      </c>
      <c r="D300" s="501" t="s">
        <v>104</v>
      </c>
      <c r="E300" s="501" t="s">
        <v>189</v>
      </c>
      <c r="F300" s="502">
        <v>2293.31</v>
      </c>
      <c r="G300" s="482" t="s">
        <v>3804</v>
      </c>
      <c r="H300" s="483" t="s">
        <v>132</v>
      </c>
      <c r="I300" s="489" t="s">
        <v>3805</v>
      </c>
      <c r="J300" s="455" t="s">
        <v>3806</v>
      </c>
      <c r="K300" s="504" t="s">
        <v>732</v>
      </c>
      <c r="L300" s="504" t="s">
        <v>1531</v>
      </c>
      <c r="M300" s="504">
        <v>164904557</v>
      </c>
      <c r="N300" s="499">
        <v>44664</v>
      </c>
      <c r="O300" s="486">
        <f t="shared" si="15"/>
        <v>4</v>
      </c>
      <c r="P300" s="486">
        <f t="shared" si="16"/>
        <v>4</v>
      </c>
      <c r="Q300" s="92" t="str">
        <f t="shared" si="17"/>
        <v>Gastos_com_Pessoal</v>
      </c>
    </row>
    <row r="301" spans="1:17" s="44" customFormat="1" ht="27.75" hidden="1" customHeight="1" x14ac:dyDescent="0.2">
      <c r="A301" s="477">
        <f>IF(B301="","",COUNT('Diário 3º PA'!$A$4:$A$4242)+ROW()-3)</f>
        <v>2244</v>
      </c>
      <c r="B301" s="499">
        <v>44664</v>
      </c>
      <c r="C301" s="500">
        <v>44652</v>
      </c>
      <c r="D301" s="501" t="s">
        <v>104</v>
      </c>
      <c r="E301" s="501" t="s">
        <v>191</v>
      </c>
      <c r="F301" s="502">
        <v>807.72</v>
      </c>
      <c r="G301" s="482" t="s">
        <v>3807</v>
      </c>
      <c r="H301" s="503" t="s">
        <v>132</v>
      </c>
      <c r="I301" s="503" t="s">
        <v>3805</v>
      </c>
      <c r="J301" s="504" t="s">
        <v>3806</v>
      </c>
      <c r="K301" s="456" t="s">
        <v>732</v>
      </c>
      <c r="L301" s="456" t="s">
        <v>1531</v>
      </c>
      <c r="M301" s="456">
        <v>164904557</v>
      </c>
      <c r="N301" s="457">
        <v>44664</v>
      </c>
      <c r="O301" s="486">
        <f t="shared" si="15"/>
        <v>4</v>
      </c>
      <c r="P301" s="486">
        <f t="shared" si="16"/>
        <v>4</v>
      </c>
      <c r="Q301" s="92" t="str">
        <f t="shared" si="17"/>
        <v>Gastos_com_Pessoal</v>
      </c>
    </row>
    <row r="302" spans="1:17" ht="23.1" hidden="1" customHeight="1" x14ac:dyDescent="0.2">
      <c r="A302" s="477">
        <f>IF(B302="","",COUNT('Diário 3º PA'!$A$4:$A$4242)+ROW()-3)</f>
        <v>2245</v>
      </c>
      <c r="B302" s="499">
        <v>44664</v>
      </c>
      <c r="C302" s="500">
        <v>44652</v>
      </c>
      <c r="D302" s="501" t="s">
        <v>104</v>
      </c>
      <c r="E302" s="501" t="s">
        <v>189</v>
      </c>
      <c r="F302" s="502">
        <v>2387.23</v>
      </c>
      <c r="G302" s="482" t="s">
        <v>3808</v>
      </c>
      <c r="H302" s="489" t="s">
        <v>658</v>
      </c>
      <c r="I302" s="503" t="s">
        <v>3809</v>
      </c>
      <c r="J302" s="504" t="s">
        <v>3810</v>
      </c>
      <c r="K302" s="456" t="s">
        <v>732</v>
      </c>
      <c r="L302" s="456" t="s">
        <v>1531</v>
      </c>
      <c r="M302" s="456">
        <v>164904557</v>
      </c>
      <c r="N302" s="457">
        <v>44664</v>
      </c>
      <c r="O302" s="486">
        <f t="shared" si="15"/>
        <v>4</v>
      </c>
      <c r="P302" s="486">
        <f t="shared" si="16"/>
        <v>4</v>
      </c>
      <c r="Q302" s="92" t="str">
        <f t="shared" si="17"/>
        <v>Gastos_com_Pessoal</v>
      </c>
    </row>
    <row r="303" spans="1:17" ht="23.1" hidden="1" customHeight="1" x14ac:dyDescent="0.2">
      <c r="A303" s="477">
        <f>IF(B303="","",COUNT('Diário 3º PA'!$A$4:$A$4242)+ROW()-3)</f>
        <v>2246</v>
      </c>
      <c r="B303" s="499">
        <v>44664</v>
      </c>
      <c r="C303" s="500">
        <v>44652</v>
      </c>
      <c r="D303" s="501" t="s">
        <v>104</v>
      </c>
      <c r="E303" s="501" t="s">
        <v>191</v>
      </c>
      <c r="F303" s="502">
        <v>846.83</v>
      </c>
      <c r="G303" s="482" t="s">
        <v>3811</v>
      </c>
      <c r="H303" s="489" t="s">
        <v>658</v>
      </c>
      <c r="I303" s="503" t="s">
        <v>3809</v>
      </c>
      <c r="J303" s="504" t="s">
        <v>3810</v>
      </c>
      <c r="K303" s="456" t="s">
        <v>732</v>
      </c>
      <c r="L303" s="456" t="s">
        <v>1531</v>
      </c>
      <c r="M303" s="456">
        <v>164904557</v>
      </c>
      <c r="N303" s="457">
        <v>44664</v>
      </c>
      <c r="O303" s="486">
        <f t="shared" si="15"/>
        <v>4</v>
      </c>
      <c r="P303" s="486">
        <f t="shared" si="16"/>
        <v>4</v>
      </c>
      <c r="Q303" s="92" t="str">
        <f t="shared" si="17"/>
        <v>Gastos_com_Pessoal</v>
      </c>
    </row>
    <row r="304" spans="1:17" ht="23.1" hidden="1" customHeight="1" x14ac:dyDescent="0.2">
      <c r="A304" s="477">
        <f>IF(B304="","",COUNT('Diário 3º PA'!$A$4:$A$4242)+ROW()-3)</f>
        <v>2247</v>
      </c>
      <c r="B304" s="499">
        <v>44664</v>
      </c>
      <c r="C304" s="500">
        <v>44652</v>
      </c>
      <c r="D304" s="501" t="s">
        <v>104</v>
      </c>
      <c r="E304" s="482" t="s">
        <v>189</v>
      </c>
      <c r="F304" s="502">
        <v>2381.56</v>
      </c>
      <c r="G304" s="482" t="s">
        <v>3812</v>
      </c>
      <c r="H304" s="489" t="s">
        <v>135</v>
      </c>
      <c r="I304" s="503" t="s">
        <v>3813</v>
      </c>
      <c r="J304" s="504" t="s">
        <v>3814</v>
      </c>
      <c r="K304" s="456" t="s">
        <v>732</v>
      </c>
      <c r="L304" s="456" t="s">
        <v>1531</v>
      </c>
      <c r="M304" s="456">
        <v>164904557</v>
      </c>
      <c r="N304" s="457">
        <v>44664</v>
      </c>
      <c r="O304" s="486">
        <f t="shared" si="15"/>
        <v>4</v>
      </c>
      <c r="P304" s="486">
        <f t="shared" si="16"/>
        <v>4</v>
      </c>
      <c r="Q304" s="92" t="str">
        <f t="shared" si="17"/>
        <v>Gastos_com_Pessoal</v>
      </c>
    </row>
    <row r="305" spans="1:17" ht="23.1" hidden="1" customHeight="1" x14ac:dyDescent="0.2">
      <c r="A305" s="477">
        <f>IF(B305="","",COUNT('Diário 3º PA'!$A$4:$A$4242)+ROW()-3)</f>
        <v>2248</v>
      </c>
      <c r="B305" s="499">
        <v>44664</v>
      </c>
      <c r="C305" s="500">
        <v>44652</v>
      </c>
      <c r="D305" s="501" t="s">
        <v>104</v>
      </c>
      <c r="E305" s="501" t="s">
        <v>191</v>
      </c>
      <c r="F305" s="502">
        <v>832.64</v>
      </c>
      <c r="G305" s="482" t="s">
        <v>3815</v>
      </c>
      <c r="H305" s="489" t="s">
        <v>135</v>
      </c>
      <c r="I305" s="489" t="s">
        <v>3813</v>
      </c>
      <c r="J305" s="456" t="s">
        <v>3814</v>
      </c>
      <c r="K305" s="456" t="s">
        <v>732</v>
      </c>
      <c r="L305" s="456" t="s">
        <v>1531</v>
      </c>
      <c r="M305" s="456">
        <v>164904557</v>
      </c>
      <c r="N305" s="457">
        <v>44664</v>
      </c>
      <c r="O305" s="486">
        <f t="shared" si="15"/>
        <v>4</v>
      </c>
      <c r="P305" s="486">
        <f t="shared" si="16"/>
        <v>4</v>
      </c>
      <c r="Q305" s="92" t="str">
        <f t="shared" si="17"/>
        <v>Gastos_com_Pessoal</v>
      </c>
    </row>
    <row r="306" spans="1:17" ht="23.1" hidden="1" customHeight="1" x14ac:dyDescent="0.2">
      <c r="A306" s="477">
        <f>IF(B306="","",COUNT('Diário 3º PA'!$A$4:$A$4242)+ROW()-3)</f>
        <v>2249</v>
      </c>
      <c r="B306" s="499">
        <v>44664</v>
      </c>
      <c r="C306" s="500">
        <v>44652</v>
      </c>
      <c r="D306" s="501" t="s">
        <v>104</v>
      </c>
      <c r="E306" s="501" t="s">
        <v>189</v>
      </c>
      <c r="F306" s="502">
        <v>1402.62</v>
      </c>
      <c r="G306" s="482" t="s">
        <v>3816</v>
      </c>
      <c r="H306" s="489" t="s">
        <v>132</v>
      </c>
      <c r="I306" s="489" t="s">
        <v>3817</v>
      </c>
      <c r="J306" s="456" t="s">
        <v>3818</v>
      </c>
      <c r="K306" s="456" t="s">
        <v>732</v>
      </c>
      <c r="L306" s="456" t="s">
        <v>1531</v>
      </c>
      <c r="M306" s="456">
        <v>164904557</v>
      </c>
      <c r="N306" s="457">
        <v>44664</v>
      </c>
      <c r="O306" s="486">
        <f t="shared" si="15"/>
        <v>4</v>
      </c>
      <c r="P306" s="486">
        <f t="shared" si="16"/>
        <v>4</v>
      </c>
      <c r="Q306" s="92" t="str">
        <f t="shared" si="17"/>
        <v>Gastos_com_Pessoal</v>
      </c>
    </row>
    <row r="307" spans="1:17" ht="23.1" hidden="1" customHeight="1" x14ac:dyDescent="0.2">
      <c r="A307" s="477">
        <f>IF(B307="","",COUNT('Diário 3º PA'!$A$4:$A$4242)+ROW()-3)</f>
        <v>2250</v>
      </c>
      <c r="B307" s="499">
        <v>44664</v>
      </c>
      <c r="C307" s="500">
        <v>44652</v>
      </c>
      <c r="D307" s="501" t="s">
        <v>104</v>
      </c>
      <c r="E307" s="501" t="s">
        <v>191</v>
      </c>
      <c r="F307" s="502">
        <v>467.52</v>
      </c>
      <c r="G307" s="482" t="s">
        <v>3819</v>
      </c>
      <c r="H307" s="489" t="s">
        <v>132</v>
      </c>
      <c r="I307" s="489" t="s">
        <v>3817</v>
      </c>
      <c r="J307" s="456" t="s">
        <v>3818</v>
      </c>
      <c r="K307" s="456" t="s">
        <v>732</v>
      </c>
      <c r="L307" s="456" t="s">
        <v>1531</v>
      </c>
      <c r="M307" s="456">
        <v>164904557</v>
      </c>
      <c r="N307" s="457">
        <v>44664</v>
      </c>
      <c r="O307" s="486">
        <f t="shared" si="15"/>
        <v>4</v>
      </c>
      <c r="P307" s="486">
        <f t="shared" si="16"/>
        <v>4</v>
      </c>
      <c r="Q307" s="92" t="str">
        <f t="shared" si="17"/>
        <v>Gastos_com_Pessoal</v>
      </c>
    </row>
    <row r="308" spans="1:17" ht="23.1" hidden="1" customHeight="1" x14ac:dyDescent="0.2">
      <c r="A308" s="477">
        <f>IF(B308="","",COUNT('Diário 3º PA'!$A$4:$A$4242)+ROW()-3)</f>
        <v>2251</v>
      </c>
      <c r="B308" s="499">
        <v>44664</v>
      </c>
      <c r="C308" s="500">
        <v>44652</v>
      </c>
      <c r="D308" s="501" t="s">
        <v>104</v>
      </c>
      <c r="E308" s="482" t="s">
        <v>189</v>
      </c>
      <c r="F308" s="502">
        <v>1181.68</v>
      </c>
      <c r="G308" s="482" t="s">
        <v>3820</v>
      </c>
      <c r="H308" s="489" t="s">
        <v>138</v>
      </c>
      <c r="I308" s="489" t="s">
        <v>3821</v>
      </c>
      <c r="J308" s="456" t="s">
        <v>3822</v>
      </c>
      <c r="K308" s="456" t="s">
        <v>732</v>
      </c>
      <c r="L308" s="456" t="s">
        <v>1531</v>
      </c>
      <c r="M308" s="456">
        <v>164904557</v>
      </c>
      <c r="N308" s="457">
        <v>44664</v>
      </c>
      <c r="O308" s="486">
        <f t="shared" si="15"/>
        <v>4</v>
      </c>
      <c r="P308" s="486">
        <f t="shared" si="16"/>
        <v>4</v>
      </c>
      <c r="Q308" s="92" t="str">
        <f t="shared" si="17"/>
        <v>Gastos_com_Pessoal</v>
      </c>
    </row>
    <row r="309" spans="1:17" ht="23.1" hidden="1" customHeight="1" x14ac:dyDescent="0.2">
      <c r="A309" s="477">
        <f>IF(B309="","",COUNT('Diário 3º PA'!$A$4:$A$4242)+ROW()-3)</f>
        <v>2252</v>
      </c>
      <c r="B309" s="499">
        <v>44664</v>
      </c>
      <c r="C309" s="500">
        <v>44652</v>
      </c>
      <c r="D309" s="501" t="s">
        <v>104</v>
      </c>
      <c r="E309" s="501" t="s">
        <v>191</v>
      </c>
      <c r="F309" s="502">
        <v>393.88</v>
      </c>
      <c r="G309" s="482" t="s">
        <v>3820</v>
      </c>
      <c r="H309" s="489" t="s">
        <v>138</v>
      </c>
      <c r="I309" s="489" t="s">
        <v>3821</v>
      </c>
      <c r="J309" s="456" t="s">
        <v>3822</v>
      </c>
      <c r="K309" s="456" t="s">
        <v>732</v>
      </c>
      <c r="L309" s="456" t="s">
        <v>1531</v>
      </c>
      <c r="M309" s="456">
        <v>164904557</v>
      </c>
      <c r="N309" s="457">
        <v>44664</v>
      </c>
      <c r="O309" s="486">
        <f t="shared" si="15"/>
        <v>4</v>
      </c>
      <c r="P309" s="486">
        <f t="shared" si="16"/>
        <v>4</v>
      </c>
      <c r="Q309" s="92" t="str">
        <f t="shared" si="17"/>
        <v>Gastos_com_Pessoal</v>
      </c>
    </row>
    <row r="310" spans="1:17" ht="23.1" hidden="1" customHeight="1" x14ac:dyDescent="0.2">
      <c r="A310" s="477">
        <f>IF(B310="","",COUNT('Diário 3º PA'!$A$4:$A$4242)+ROW()-3)</f>
        <v>2253</v>
      </c>
      <c r="B310" s="499">
        <v>44664</v>
      </c>
      <c r="C310" s="500">
        <v>44652</v>
      </c>
      <c r="D310" s="501" t="s">
        <v>104</v>
      </c>
      <c r="E310" s="501" t="s">
        <v>189</v>
      </c>
      <c r="F310" s="502">
        <v>2387.23</v>
      </c>
      <c r="G310" s="482" t="s">
        <v>3823</v>
      </c>
      <c r="H310" s="489" t="s">
        <v>135</v>
      </c>
      <c r="I310" s="489" t="s">
        <v>3824</v>
      </c>
      <c r="J310" s="456" t="s">
        <v>3825</v>
      </c>
      <c r="K310" s="456" t="s">
        <v>732</v>
      </c>
      <c r="L310" s="456" t="s">
        <v>1531</v>
      </c>
      <c r="M310" s="456">
        <v>164904557</v>
      </c>
      <c r="N310" s="457">
        <v>44664</v>
      </c>
      <c r="O310" s="486">
        <f t="shared" si="15"/>
        <v>4</v>
      </c>
      <c r="P310" s="486">
        <f t="shared" si="16"/>
        <v>4</v>
      </c>
      <c r="Q310" s="92" t="str">
        <f t="shared" si="17"/>
        <v>Gastos_com_Pessoal</v>
      </c>
    </row>
    <row r="311" spans="1:17" ht="23.1" hidden="1" customHeight="1" x14ac:dyDescent="0.2">
      <c r="A311" s="477">
        <f>IF(B311="","",COUNT('Diário 3º PA'!$A$4:$A$4242)+ROW()-3)</f>
        <v>2254</v>
      </c>
      <c r="B311" s="499">
        <v>44664</v>
      </c>
      <c r="C311" s="500">
        <v>44652</v>
      </c>
      <c r="D311" s="501" t="s">
        <v>104</v>
      </c>
      <c r="E311" s="501" t="s">
        <v>191</v>
      </c>
      <c r="F311" s="502">
        <v>846.83</v>
      </c>
      <c r="G311" s="482" t="s">
        <v>3826</v>
      </c>
      <c r="H311" s="489" t="s">
        <v>135</v>
      </c>
      <c r="I311" s="489" t="s">
        <v>3824</v>
      </c>
      <c r="J311" s="456" t="s">
        <v>3825</v>
      </c>
      <c r="K311" s="456" t="s">
        <v>732</v>
      </c>
      <c r="L311" s="456" t="s">
        <v>1531</v>
      </c>
      <c r="M311" s="456">
        <v>164904557</v>
      </c>
      <c r="N311" s="457">
        <v>44664</v>
      </c>
      <c r="O311" s="486">
        <f t="shared" si="15"/>
        <v>4</v>
      </c>
      <c r="P311" s="486">
        <f t="shared" si="16"/>
        <v>4</v>
      </c>
      <c r="Q311" s="92" t="str">
        <f t="shared" si="17"/>
        <v>Gastos_com_Pessoal</v>
      </c>
    </row>
    <row r="312" spans="1:17" ht="23.1" hidden="1" customHeight="1" x14ac:dyDescent="0.2">
      <c r="A312" s="477">
        <f>IF(B312="","",COUNT('Diário 3º PA'!$A$4:$A$4242)+ROW()-3)</f>
        <v>2255</v>
      </c>
      <c r="B312" s="499">
        <v>44664</v>
      </c>
      <c r="C312" s="500">
        <v>44652</v>
      </c>
      <c r="D312" s="501" t="s">
        <v>104</v>
      </c>
      <c r="E312" s="482" t="s">
        <v>189</v>
      </c>
      <c r="F312" s="502">
        <v>2387.23</v>
      </c>
      <c r="G312" s="482" t="s">
        <v>3827</v>
      </c>
      <c r="H312" s="489" t="s">
        <v>129</v>
      </c>
      <c r="I312" s="489" t="s">
        <v>3828</v>
      </c>
      <c r="J312" s="456" t="s">
        <v>3829</v>
      </c>
      <c r="K312" s="456" t="s">
        <v>732</v>
      </c>
      <c r="L312" s="456" t="s">
        <v>1531</v>
      </c>
      <c r="M312" s="456">
        <v>164904557</v>
      </c>
      <c r="N312" s="457">
        <v>44664</v>
      </c>
      <c r="O312" s="486">
        <f t="shared" si="15"/>
        <v>4</v>
      </c>
      <c r="P312" s="486">
        <f t="shared" si="16"/>
        <v>4</v>
      </c>
      <c r="Q312" s="92" t="str">
        <f t="shared" si="17"/>
        <v>Gastos_com_Pessoal</v>
      </c>
    </row>
    <row r="313" spans="1:17" ht="23.1" hidden="1" customHeight="1" x14ac:dyDescent="0.2">
      <c r="A313" s="477">
        <f>IF(B313="","",COUNT('Diário 3º PA'!$A$4:$A$4242)+ROW()-3)</f>
        <v>2256</v>
      </c>
      <c r="B313" s="499">
        <v>44664</v>
      </c>
      <c r="C313" s="500">
        <v>44652</v>
      </c>
      <c r="D313" s="501" t="s">
        <v>104</v>
      </c>
      <c r="E313" s="501" t="s">
        <v>191</v>
      </c>
      <c r="F313" s="502">
        <v>846.83</v>
      </c>
      <c r="G313" s="482" t="s">
        <v>3830</v>
      </c>
      <c r="H313" s="489" t="s">
        <v>129</v>
      </c>
      <c r="I313" s="489" t="s">
        <v>3828</v>
      </c>
      <c r="J313" s="456" t="s">
        <v>3829</v>
      </c>
      <c r="K313" s="456" t="s">
        <v>732</v>
      </c>
      <c r="L313" s="456" t="s">
        <v>1531</v>
      </c>
      <c r="M313" s="456">
        <v>164904557</v>
      </c>
      <c r="N313" s="457">
        <v>44664</v>
      </c>
      <c r="O313" s="486">
        <f t="shared" si="15"/>
        <v>4</v>
      </c>
      <c r="P313" s="486">
        <f t="shared" si="16"/>
        <v>4</v>
      </c>
      <c r="Q313" s="92" t="str">
        <f t="shared" si="17"/>
        <v>Gastos_com_Pessoal</v>
      </c>
    </row>
    <row r="314" spans="1:17" ht="23.1" hidden="1" customHeight="1" x14ac:dyDescent="0.2">
      <c r="A314" s="477">
        <f>IF(B314="","",COUNT('Diário 3º PA'!$A$4:$A$4242)+ROW()-3)</f>
        <v>2257</v>
      </c>
      <c r="B314" s="499">
        <v>44664</v>
      </c>
      <c r="C314" s="500">
        <v>44652</v>
      </c>
      <c r="D314" s="501" t="s">
        <v>104</v>
      </c>
      <c r="E314" s="501" t="s">
        <v>189</v>
      </c>
      <c r="F314" s="502">
        <v>2283.7800000000002</v>
      </c>
      <c r="G314" s="482" t="s">
        <v>3831</v>
      </c>
      <c r="H314" s="489" t="s">
        <v>131</v>
      </c>
      <c r="I314" s="489" t="s">
        <v>3832</v>
      </c>
      <c r="J314" s="456" t="s">
        <v>3833</v>
      </c>
      <c r="K314" s="456" t="s">
        <v>732</v>
      </c>
      <c r="L314" s="456" t="s">
        <v>1531</v>
      </c>
      <c r="M314" s="456">
        <v>164904557</v>
      </c>
      <c r="N314" s="457">
        <v>44664</v>
      </c>
      <c r="O314" s="486">
        <f t="shared" si="15"/>
        <v>4</v>
      </c>
      <c r="P314" s="486">
        <f t="shared" si="16"/>
        <v>4</v>
      </c>
      <c r="Q314" s="92" t="str">
        <f t="shared" si="17"/>
        <v>Gastos_com_Pessoal</v>
      </c>
    </row>
    <row r="315" spans="1:17" ht="23.1" hidden="1" customHeight="1" x14ac:dyDescent="0.2">
      <c r="A315" s="477">
        <f>IF(B315="","",COUNT('Diário 3º PA'!$A$4:$A$4242)+ROW()-3)</f>
        <v>2258</v>
      </c>
      <c r="B315" s="499">
        <v>44664</v>
      </c>
      <c r="C315" s="500">
        <v>44652</v>
      </c>
      <c r="D315" s="501" t="s">
        <v>104</v>
      </c>
      <c r="E315" s="501" t="s">
        <v>191</v>
      </c>
      <c r="F315" s="502">
        <v>803.69</v>
      </c>
      <c r="G315" s="482" t="s">
        <v>3834</v>
      </c>
      <c r="H315" s="489" t="s">
        <v>131</v>
      </c>
      <c r="I315" s="489" t="s">
        <v>3832</v>
      </c>
      <c r="J315" s="456" t="s">
        <v>3833</v>
      </c>
      <c r="K315" s="456" t="s">
        <v>732</v>
      </c>
      <c r="L315" s="456" t="s">
        <v>1531</v>
      </c>
      <c r="M315" s="456">
        <v>164904557</v>
      </c>
      <c r="N315" s="457">
        <v>44664</v>
      </c>
      <c r="O315" s="486">
        <f t="shared" si="15"/>
        <v>4</v>
      </c>
      <c r="P315" s="486">
        <f t="shared" si="16"/>
        <v>4</v>
      </c>
      <c r="Q315" s="92" t="str">
        <f t="shared" si="17"/>
        <v>Gastos_com_Pessoal</v>
      </c>
    </row>
    <row r="316" spans="1:17" ht="23.1" hidden="1" customHeight="1" x14ac:dyDescent="0.2">
      <c r="A316" s="477">
        <f>IF(B316="","",COUNT('Diário 3º PA'!$A$4:$A$4242)+ROW()-3)</f>
        <v>2259</v>
      </c>
      <c r="B316" s="499">
        <v>44664</v>
      </c>
      <c r="C316" s="500">
        <v>44652</v>
      </c>
      <c r="D316" s="501" t="s">
        <v>104</v>
      </c>
      <c r="E316" s="482" t="s">
        <v>189</v>
      </c>
      <c r="F316" s="502">
        <v>2334.02</v>
      </c>
      <c r="G316" s="482" t="s">
        <v>3835</v>
      </c>
      <c r="H316" s="489" t="s">
        <v>138</v>
      </c>
      <c r="I316" s="489" t="s">
        <v>3836</v>
      </c>
      <c r="J316" s="456" t="s">
        <v>3837</v>
      </c>
      <c r="K316" s="456" t="s">
        <v>732</v>
      </c>
      <c r="L316" s="456" t="s">
        <v>1531</v>
      </c>
      <c r="M316" s="456">
        <v>164904557</v>
      </c>
      <c r="N316" s="457">
        <v>44664</v>
      </c>
      <c r="O316" s="486">
        <f t="shared" si="15"/>
        <v>4</v>
      </c>
      <c r="P316" s="486">
        <f t="shared" si="16"/>
        <v>4</v>
      </c>
      <c r="Q316" s="92" t="str">
        <f t="shared" si="17"/>
        <v>Gastos_com_Pessoal</v>
      </c>
    </row>
    <row r="317" spans="1:17" ht="23.1" hidden="1" customHeight="1" x14ac:dyDescent="0.2">
      <c r="A317" s="477">
        <f>IF(B317="","",COUNT('Diário 3º PA'!$A$4:$A$4242)+ROW()-3)</f>
        <v>2260</v>
      </c>
      <c r="B317" s="499">
        <v>44664</v>
      </c>
      <c r="C317" s="500">
        <v>44652</v>
      </c>
      <c r="D317" s="501" t="s">
        <v>104</v>
      </c>
      <c r="E317" s="501" t="s">
        <v>191</v>
      </c>
      <c r="F317" s="502">
        <v>812.77</v>
      </c>
      <c r="G317" s="482" t="s">
        <v>3835</v>
      </c>
      <c r="H317" s="489" t="s">
        <v>138</v>
      </c>
      <c r="I317" s="489" t="s">
        <v>3836</v>
      </c>
      <c r="J317" s="456" t="s">
        <v>3837</v>
      </c>
      <c r="K317" s="456" t="s">
        <v>732</v>
      </c>
      <c r="L317" s="456" t="s">
        <v>1531</v>
      </c>
      <c r="M317" s="456">
        <v>164904557</v>
      </c>
      <c r="N317" s="457">
        <v>44664</v>
      </c>
      <c r="O317" s="486">
        <f t="shared" si="15"/>
        <v>4</v>
      </c>
      <c r="P317" s="486">
        <f t="shared" si="16"/>
        <v>4</v>
      </c>
      <c r="Q317" s="92" t="str">
        <f t="shared" si="17"/>
        <v>Gastos_com_Pessoal</v>
      </c>
    </row>
    <row r="318" spans="1:17" ht="23.1" hidden="1" customHeight="1" x14ac:dyDescent="0.2">
      <c r="A318" s="477">
        <f>IF(B318="","",COUNT('Diário 3º PA'!$A$4:$A$4242)+ROW()-3)</f>
        <v>2261</v>
      </c>
      <c r="B318" s="499">
        <v>44664</v>
      </c>
      <c r="C318" s="500">
        <v>44652</v>
      </c>
      <c r="D318" s="501" t="s">
        <v>104</v>
      </c>
      <c r="E318" s="501" t="s">
        <v>189</v>
      </c>
      <c r="F318" s="502">
        <v>2353.12</v>
      </c>
      <c r="G318" s="482" t="s">
        <v>3838</v>
      </c>
      <c r="H318" s="489" t="s">
        <v>131</v>
      </c>
      <c r="I318" s="489" t="s">
        <v>3839</v>
      </c>
      <c r="J318" s="456" t="s">
        <v>3840</v>
      </c>
      <c r="K318" s="456" t="s">
        <v>732</v>
      </c>
      <c r="L318" s="456" t="s">
        <v>1531</v>
      </c>
      <c r="M318" s="456">
        <v>164904557</v>
      </c>
      <c r="N318" s="457">
        <v>44664</v>
      </c>
      <c r="O318" s="486">
        <f t="shared" si="15"/>
        <v>4</v>
      </c>
      <c r="P318" s="486">
        <f t="shared" si="16"/>
        <v>4</v>
      </c>
      <c r="Q318" s="92" t="str">
        <f t="shared" si="17"/>
        <v>Gastos_com_Pessoal</v>
      </c>
    </row>
    <row r="319" spans="1:17" ht="23.1" hidden="1" customHeight="1" x14ac:dyDescent="0.2">
      <c r="A319" s="477">
        <f>IF(B319="","",COUNT('Diário 3º PA'!$A$4:$A$4242)+ROW()-3)</f>
        <v>2262</v>
      </c>
      <c r="B319" s="499">
        <v>44664</v>
      </c>
      <c r="C319" s="500">
        <v>44652</v>
      </c>
      <c r="D319" s="501" t="s">
        <v>104</v>
      </c>
      <c r="E319" s="501" t="s">
        <v>191</v>
      </c>
      <c r="F319" s="502">
        <v>832.64</v>
      </c>
      <c r="G319" s="482" t="s">
        <v>3838</v>
      </c>
      <c r="H319" s="489" t="s">
        <v>131</v>
      </c>
      <c r="I319" s="489" t="s">
        <v>3839</v>
      </c>
      <c r="J319" s="456" t="s">
        <v>3840</v>
      </c>
      <c r="K319" s="456" t="s">
        <v>732</v>
      </c>
      <c r="L319" s="456" t="s">
        <v>1531</v>
      </c>
      <c r="M319" s="456">
        <v>164904557</v>
      </c>
      <c r="N319" s="457">
        <v>44664</v>
      </c>
      <c r="O319" s="486">
        <f t="shared" si="15"/>
        <v>4</v>
      </c>
      <c r="P319" s="486">
        <f t="shared" si="16"/>
        <v>4</v>
      </c>
      <c r="Q319" s="92" t="str">
        <f t="shared" si="17"/>
        <v>Gastos_com_Pessoal</v>
      </c>
    </row>
    <row r="320" spans="1:17" ht="23.1" hidden="1" customHeight="1" x14ac:dyDescent="0.2">
      <c r="A320" s="477">
        <f>IF(B320="","",COUNT('Diário 3º PA'!$A$4:$A$4242)+ROW()-3)</f>
        <v>2263</v>
      </c>
      <c r="B320" s="499">
        <v>44664</v>
      </c>
      <c r="C320" s="500">
        <v>44652</v>
      </c>
      <c r="D320" s="501" t="s">
        <v>115</v>
      </c>
      <c r="E320" s="482" t="s">
        <v>342</v>
      </c>
      <c r="F320" s="502">
        <v>60</v>
      </c>
      <c r="G320" s="482" t="s">
        <v>3841</v>
      </c>
      <c r="H320" s="489" t="s">
        <v>139</v>
      </c>
      <c r="I320" s="489" t="s">
        <v>1768</v>
      </c>
      <c r="J320" s="456" t="s">
        <v>1769</v>
      </c>
      <c r="K320" s="456" t="s">
        <v>732</v>
      </c>
      <c r="L320" s="456" t="s">
        <v>1531</v>
      </c>
      <c r="M320" s="456">
        <v>164904557</v>
      </c>
      <c r="N320" s="457">
        <v>44664</v>
      </c>
      <c r="O320" s="486">
        <f t="shared" si="15"/>
        <v>4</v>
      </c>
      <c r="P320" s="486">
        <f t="shared" si="16"/>
        <v>4</v>
      </c>
      <c r="Q320" s="92" t="str">
        <f t="shared" si="17"/>
        <v>Gastos_Gerais</v>
      </c>
    </row>
    <row r="321" spans="1:17" ht="23.1" hidden="1" customHeight="1" x14ac:dyDescent="0.2">
      <c r="A321" s="477">
        <f>IF(B321="","",COUNT('Diário 3º PA'!$A$4:$A$4242)+ROW()-3)</f>
        <v>2264</v>
      </c>
      <c r="B321" s="499">
        <v>44664</v>
      </c>
      <c r="C321" s="500">
        <v>44652</v>
      </c>
      <c r="D321" s="501" t="s">
        <v>115</v>
      </c>
      <c r="E321" s="501" t="s">
        <v>342</v>
      </c>
      <c r="F321" s="502">
        <v>60</v>
      </c>
      <c r="G321" s="482" t="s">
        <v>3842</v>
      </c>
      <c r="H321" s="489" t="s">
        <v>139</v>
      </c>
      <c r="I321" s="489" t="s">
        <v>1777</v>
      </c>
      <c r="J321" s="456" t="s">
        <v>3843</v>
      </c>
      <c r="K321" s="456" t="s">
        <v>732</v>
      </c>
      <c r="L321" s="456" t="s">
        <v>1531</v>
      </c>
      <c r="M321" s="456">
        <v>164904557</v>
      </c>
      <c r="N321" s="457">
        <v>44664</v>
      </c>
      <c r="O321" s="486">
        <f t="shared" si="15"/>
        <v>4</v>
      </c>
      <c r="P321" s="486">
        <f t="shared" si="16"/>
        <v>4</v>
      </c>
      <c r="Q321" s="92" t="str">
        <f t="shared" si="17"/>
        <v>Gastos_Gerais</v>
      </c>
    </row>
    <row r="322" spans="1:17" ht="23.1" hidden="1" customHeight="1" x14ac:dyDescent="0.2">
      <c r="A322" s="477">
        <f>IF(B322="","",COUNT('Diário 3º PA'!$A$4:$A$4242)+ROW()-3)</f>
        <v>2265</v>
      </c>
      <c r="B322" s="499">
        <v>44664</v>
      </c>
      <c r="C322" s="500">
        <v>44652</v>
      </c>
      <c r="D322" s="501" t="s">
        <v>115</v>
      </c>
      <c r="E322" s="501" t="s">
        <v>342</v>
      </c>
      <c r="F322" s="502">
        <v>14.2</v>
      </c>
      <c r="G322" s="482" t="s">
        <v>3844</v>
      </c>
      <c r="H322" s="489" t="s">
        <v>139</v>
      </c>
      <c r="I322" s="489" t="s">
        <v>1768</v>
      </c>
      <c r="J322" s="456" t="s">
        <v>1769</v>
      </c>
      <c r="K322" s="456" t="s">
        <v>732</v>
      </c>
      <c r="L322" s="456" t="s">
        <v>1531</v>
      </c>
      <c r="M322" s="456">
        <v>164904557</v>
      </c>
      <c r="N322" s="457">
        <v>44664</v>
      </c>
      <c r="O322" s="486">
        <f t="shared" si="15"/>
        <v>4</v>
      </c>
      <c r="P322" s="486">
        <f t="shared" si="16"/>
        <v>4</v>
      </c>
      <c r="Q322" s="92" t="str">
        <f t="shared" si="17"/>
        <v>Gastos_Gerais</v>
      </c>
    </row>
    <row r="323" spans="1:17" ht="23.1" hidden="1" customHeight="1" x14ac:dyDescent="0.2">
      <c r="A323" s="477">
        <f>IF(B323="","",COUNT('Diário 3º PA'!$A$4:$A$4242)+ROW()-3)</f>
        <v>2266</v>
      </c>
      <c r="B323" s="499">
        <v>44664</v>
      </c>
      <c r="C323" s="500">
        <v>44652</v>
      </c>
      <c r="D323" s="501" t="s">
        <v>115</v>
      </c>
      <c r="E323" s="501" t="s">
        <v>262</v>
      </c>
      <c r="F323" s="502">
        <v>1990</v>
      </c>
      <c r="G323" s="482" t="s">
        <v>3845</v>
      </c>
      <c r="H323" s="489" t="s">
        <v>134</v>
      </c>
      <c r="I323" s="489" t="s">
        <v>3846</v>
      </c>
      <c r="J323" s="456" t="s">
        <v>3847</v>
      </c>
      <c r="K323" s="456" t="s">
        <v>1464</v>
      </c>
      <c r="L323" s="456" t="s">
        <v>428</v>
      </c>
      <c r="M323" s="456">
        <v>15</v>
      </c>
      <c r="N323" s="457">
        <v>44658</v>
      </c>
      <c r="O323" s="486">
        <f t="shared" si="15"/>
        <v>4</v>
      </c>
      <c r="P323" s="486">
        <f t="shared" si="16"/>
        <v>4</v>
      </c>
      <c r="Q323" s="92" t="str">
        <f t="shared" si="17"/>
        <v>Gastos_Gerais</v>
      </c>
    </row>
    <row r="324" spans="1:17" ht="23.1" hidden="1" customHeight="1" x14ac:dyDescent="0.2">
      <c r="A324" s="477">
        <f>IF(B324="","",COUNT('Diário 3º PA'!$A$4:$A$4242)+ROW()-3)</f>
        <v>2267</v>
      </c>
      <c r="B324" s="499">
        <v>44664</v>
      </c>
      <c r="C324" s="500">
        <v>44652</v>
      </c>
      <c r="D324" s="501" t="s">
        <v>115</v>
      </c>
      <c r="E324" s="482" t="s">
        <v>268</v>
      </c>
      <c r="F324" s="502">
        <v>600</v>
      </c>
      <c r="G324" s="482" t="s">
        <v>2782</v>
      </c>
      <c r="H324" s="489" t="s">
        <v>129</v>
      </c>
      <c r="I324" s="489" t="s">
        <v>1098</v>
      </c>
      <c r="J324" s="456" t="s">
        <v>1099</v>
      </c>
      <c r="K324" s="456" t="s">
        <v>1464</v>
      </c>
      <c r="L324" s="456" t="s">
        <v>428</v>
      </c>
      <c r="M324" s="456">
        <v>202266</v>
      </c>
      <c r="N324" s="457">
        <v>44663</v>
      </c>
      <c r="O324" s="486">
        <f t="shared" si="15"/>
        <v>4</v>
      </c>
      <c r="P324" s="486">
        <f t="shared" si="16"/>
        <v>4</v>
      </c>
      <c r="Q324" s="92" t="str">
        <f t="shared" si="17"/>
        <v>Gastos_Gerais</v>
      </c>
    </row>
    <row r="325" spans="1:17" ht="23.1" hidden="1" customHeight="1" x14ac:dyDescent="0.2">
      <c r="A325" s="477">
        <f>IF(B325="","",COUNT('Diário 3º PA'!$A$4:$A$4242)+ROW()-3)</f>
        <v>2268</v>
      </c>
      <c r="B325" s="499">
        <v>44664</v>
      </c>
      <c r="C325" s="492">
        <v>44652</v>
      </c>
      <c r="D325" s="482" t="s">
        <v>93</v>
      </c>
      <c r="E325" s="482" t="s">
        <v>97</v>
      </c>
      <c r="F325" s="488">
        <v>7.0000000000000007E-2</v>
      </c>
      <c r="G325" s="482" t="s">
        <v>1553</v>
      </c>
      <c r="H325" s="482" t="s">
        <v>128</v>
      </c>
      <c r="I325" s="482" t="s">
        <v>664</v>
      </c>
      <c r="J325" s="493" t="s">
        <v>811</v>
      </c>
      <c r="K325" s="493" t="s">
        <v>1554</v>
      </c>
      <c r="L325" s="493" t="s">
        <v>1066</v>
      </c>
      <c r="M325" s="493" t="s">
        <v>666</v>
      </c>
      <c r="N325" s="491">
        <v>44664</v>
      </c>
      <c r="O325" s="486">
        <f t="shared" si="15"/>
        <v>4</v>
      </c>
      <c r="P325" s="486">
        <f t="shared" si="16"/>
        <v>4</v>
      </c>
      <c r="Q325" s="92" t="str">
        <f t="shared" si="17"/>
        <v>Receitas</v>
      </c>
    </row>
    <row r="326" spans="1:17" ht="23.1" hidden="1" customHeight="1" x14ac:dyDescent="0.2">
      <c r="A326" s="477">
        <f>IF(B326="","",COUNT('Diário 3º PA'!$A$4:$A$4242)+ROW()-3)</f>
        <v>2269</v>
      </c>
      <c r="B326" s="499">
        <v>44665</v>
      </c>
      <c r="C326" s="492">
        <v>44652</v>
      </c>
      <c r="D326" s="482" t="s">
        <v>93</v>
      </c>
      <c r="E326" s="482" t="s">
        <v>97</v>
      </c>
      <c r="F326" s="488">
        <v>600</v>
      </c>
      <c r="G326" s="482" t="s">
        <v>3848</v>
      </c>
      <c r="H326" s="482" t="s">
        <v>127</v>
      </c>
      <c r="I326" s="482" t="s">
        <v>664</v>
      </c>
      <c r="J326" s="493" t="s">
        <v>811</v>
      </c>
      <c r="K326" s="493" t="s">
        <v>1554</v>
      </c>
      <c r="L326" s="493" t="s">
        <v>1066</v>
      </c>
      <c r="M326" s="493" t="s">
        <v>666</v>
      </c>
      <c r="N326" s="491">
        <v>44665</v>
      </c>
      <c r="O326" s="486">
        <f t="shared" si="15"/>
        <v>4</v>
      </c>
      <c r="P326" s="486">
        <f t="shared" si="16"/>
        <v>4</v>
      </c>
      <c r="Q326" s="92" t="str">
        <f t="shared" si="17"/>
        <v>Receitas</v>
      </c>
    </row>
    <row r="327" spans="1:17" ht="23.1" hidden="1" customHeight="1" x14ac:dyDescent="0.2">
      <c r="A327" s="477">
        <f>IF(B327="","",COUNT('Diário 3º PA'!$A$4:$A$4242)+ROW()-3)</f>
        <v>2270</v>
      </c>
      <c r="B327" s="499">
        <v>44665</v>
      </c>
      <c r="C327" s="492">
        <v>44652</v>
      </c>
      <c r="D327" s="482" t="s">
        <v>115</v>
      </c>
      <c r="E327" s="482" t="s">
        <v>308</v>
      </c>
      <c r="F327" s="488">
        <v>473.6</v>
      </c>
      <c r="G327" s="482" t="s">
        <v>3849</v>
      </c>
      <c r="H327" s="482" t="s">
        <v>134</v>
      </c>
      <c r="I327" s="482" t="s">
        <v>3850</v>
      </c>
      <c r="J327" s="493" t="s">
        <v>3851</v>
      </c>
      <c r="K327" s="493" t="s">
        <v>704</v>
      </c>
      <c r="L327" s="493" t="s">
        <v>428</v>
      </c>
      <c r="M327" s="493">
        <v>31588</v>
      </c>
      <c r="N327" s="491">
        <v>44657</v>
      </c>
      <c r="O327" s="486">
        <f t="shared" si="15"/>
        <v>4</v>
      </c>
      <c r="P327" s="486">
        <f t="shared" si="16"/>
        <v>4</v>
      </c>
      <c r="Q327" s="92" t="str">
        <f t="shared" si="17"/>
        <v>Gastos_Gerais</v>
      </c>
    </row>
    <row r="328" spans="1:17" ht="42.75" hidden="1" customHeight="1" x14ac:dyDescent="0.2">
      <c r="A328" s="477">
        <f>IF(B328="","",COUNT('Diário 3º PA'!$A$4:$A$4242)+ROW()-3)</f>
        <v>2271</v>
      </c>
      <c r="B328" s="499">
        <v>44665</v>
      </c>
      <c r="C328" s="492">
        <v>44652</v>
      </c>
      <c r="D328" s="482" t="s">
        <v>104</v>
      </c>
      <c r="E328" s="482" t="s">
        <v>212</v>
      </c>
      <c r="F328" s="488">
        <v>18633.939999999999</v>
      </c>
      <c r="G328" s="482" t="s">
        <v>3852</v>
      </c>
      <c r="H328" s="482" t="s">
        <v>127</v>
      </c>
      <c r="I328" s="482" t="s">
        <v>1152</v>
      </c>
      <c r="J328" s="493" t="s">
        <v>1153</v>
      </c>
      <c r="K328" s="493" t="s">
        <v>704</v>
      </c>
      <c r="L328" s="493" t="s">
        <v>428</v>
      </c>
      <c r="M328" s="493">
        <v>298012</v>
      </c>
      <c r="N328" s="491">
        <v>44665</v>
      </c>
      <c r="O328" s="486">
        <f t="shared" si="15"/>
        <v>4</v>
      </c>
      <c r="P328" s="486">
        <f t="shared" si="16"/>
        <v>4</v>
      </c>
      <c r="Q328" s="92" t="str">
        <f t="shared" si="17"/>
        <v>Gastos_com_Pessoal</v>
      </c>
    </row>
    <row r="329" spans="1:17" ht="23.1" hidden="1" customHeight="1" x14ac:dyDescent="0.2">
      <c r="A329" s="477">
        <f>IF(B329="","",COUNT('Diário 3º PA'!$A$4:$A$4242)+ROW()-3)</f>
        <v>2272</v>
      </c>
      <c r="B329" s="457">
        <v>44669</v>
      </c>
      <c r="C329" s="487">
        <v>44652</v>
      </c>
      <c r="D329" s="482" t="s">
        <v>115</v>
      </c>
      <c r="E329" s="482" t="s">
        <v>298</v>
      </c>
      <c r="F329" s="488">
        <v>4239.8500000000004</v>
      </c>
      <c r="G329" s="482" t="s">
        <v>298</v>
      </c>
      <c r="H329" s="489" t="s">
        <v>658</v>
      </c>
      <c r="I329" s="489" t="s">
        <v>1415</v>
      </c>
      <c r="J329" s="456" t="s">
        <v>1416</v>
      </c>
      <c r="K329" s="456" t="s">
        <v>704</v>
      </c>
      <c r="L329" s="456" t="s">
        <v>428</v>
      </c>
      <c r="M329" s="456">
        <v>890</v>
      </c>
      <c r="N329" s="457">
        <v>44659</v>
      </c>
      <c r="O329" s="486">
        <f t="shared" si="15"/>
        <v>4</v>
      </c>
      <c r="P329" s="486">
        <f t="shared" si="16"/>
        <v>4</v>
      </c>
      <c r="Q329" s="92" t="str">
        <f t="shared" si="17"/>
        <v>Gastos_Gerais</v>
      </c>
    </row>
    <row r="330" spans="1:17" ht="23.1" hidden="1" customHeight="1" x14ac:dyDescent="0.2">
      <c r="A330" s="477">
        <f>IF(B330="","",COUNT('Diário 3º PA'!$A$4:$A$4242)+ROW()-3)</f>
        <v>2273</v>
      </c>
      <c r="B330" s="457">
        <v>44669</v>
      </c>
      <c r="C330" s="487">
        <v>44652</v>
      </c>
      <c r="D330" s="482" t="s">
        <v>115</v>
      </c>
      <c r="E330" s="482" t="s">
        <v>374</v>
      </c>
      <c r="F330" s="488">
        <v>1500.24</v>
      </c>
      <c r="G330" s="482" t="s">
        <v>1190</v>
      </c>
      <c r="H330" s="483" t="s">
        <v>131</v>
      </c>
      <c r="I330" s="489" t="s">
        <v>1191</v>
      </c>
      <c r="J330" s="455" t="s">
        <v>1192</v>
      </c>
      <c r="K330" s="504" t="s">
        <v>704</v>
      </c>
      <c r="L330" s="504" t="s">
        <v>428</v>
      </c>
      <c r="M330" s="456">
        <v>1654</v>
      </c>
      <c r="N330" s="457">
        <v>44655</v>
      </c>
      <c r="O330" s="486">
        <f t="shared" ref="O330:O393" si="18">IF(B330=0,0,IF(YEAR(B330)=$P$1,MONTH(B330)-$O$1+1,(YEAR(B330)-$P$1)*12-$O$1+1+MONTH(B330)))</f>
        <v>4</v>
      </c>
      <c r="P330" s="486">
        <f t="shared" ref="P330:P393" si="19">IF(C330=0,0,IF(YEAR(C330)=$P$1,MONTH(C330)-$O$1+1,(YEAR(C330)-$P$1)*12-$O$1+1+MONTH(C330)))</f>
        <v>4</v>
      </c>
      <c r="Q330" s="92" t="str">
        <f t="shared" ref="Q330:Q393" si="20">SUBSTITUTE(D330," ","_")</f>
        <v>Gastos_Gerais</v>
      </c>
    </row>
    <row r="331" spans="1:17" ht="23.1" hidden="1" customHeight="1" x14ac:dyDescent="0.2">
      <c r="A331" s="477">
        <f>IF(B331="","",COUNT('Diário 3º PA'!$A$4:$A$4242)+ROW()-3)</f>
        <v>2274</v>
      </c>
      <c r="B331" s="457">
        <v>44669</v>
      </c>
      <c r="C331" s="487">
        <v>44652</v>
      </c>
      <c r="D331" s="483" t="s">
        <v>115</v>
      </c>
      <c r="E331" s="483" t="s">
        <v>374</v>
      </c>
      <c r="F331" s="505">
        <v>948.81</v>
      </c>
      <c r="G331" s="483" t="s">
        <v>1190</v>
      </c>
      <c r="H331" s="483" t="s">
        <v>137</v>
      </c>
      <c r="I331" s="489" t="s">
        <v>1191</v>
      </c>
      <c r="J331" s="455" t="s">
        <v>1192</v>
      </c>
      <c r="K331" s="455" t="s">
        <v>704</v>
      </c>
      <c r="L331" s="456" t="s">
        <v>428</v>
      </c>
      <c r="M331" s="456">
        <v>1656</v>
      </c>
      <c r="N331" s="457">
        <v>44655</v>
      </c>
      <c r="O331" s="486">
        <f t="shared" si="18"/>
        <v>4</v>
      </c>
      <c r="P331" s="486">
        <f t="shared" si="19"/>
        <v>4</v>
      </c>
      <c r="Q331" s="92" t="str">
        <f t="shared" si="20"/>
        <v>Gastos_Gerais</v>
      </c>
    </row>
    <row r="332" spans="1:17" ht="23.1" hidden="1" customHeight="1" x14ac:dyDescent="0.2">
      <c r="A332" s="477">
        <f>IF(B332="","",COUNT('Diário 3º PA'!$A$4:$A$4242)+ROW()-3)</f>
        <v>2275</v>
      </c>
      <c r="B332" s="457">
        <v>44669</v>
      </c>
      <c r="C332" s="487">
        <v>44652</v>
      </c>
      <c r="D332" s="482" t="s">
        <v>115</v>
      </c>
      <c r="E332" s="483" t="s">
        <v>374</v>
      </c>
      <c r="F332" s="488">
        <v>1076.73</v>
      </c>
      <c r="G332" s="482" t="s">
        <v>1190</v>
      </c>
      <c r="H332" s="489" t="s">
        <v>134</v>
      </c>
      <c r="I332" s="489" t="s">
        <v>1191</v>
      </c>
      <c r="J332" s="456" t="s">
        <v>1192</v>
      </c>
      <c r="K332" s="455" t="s">
        <v>704</v>
      </c>
      <c r="L332" s="456" t="s">
        <v>428</v>
      </c>
      <c r="M332" s="456">
        <v>1657</v>
      </c>
      <c r="N332" s="457">
        <v>44655</v>
      </c>
      <c r="O332" s="486">
        <f t="shared" si="18"/>
        <v>4</v>
      </c>
      <c r="P332" s="486">
        <f t="shared" si="19"/>
        <v>4</v>
      </c>
      <c r="Q332" s="92" t="str">
        <f t="shared" si="20"/>
        <v>Gastos_Gerais</v>
      </c>
    </row>
    <row r="333" spans="1:17" ht="23.1" hidden="1" customHeight="1" x14ac:dyDescent="0.2">
      <c r="A333" s="477">
        <f>IF(B333="","",COUNT('Diário 3º PA'!$A$4:$A$4242)+ROW()-3)</f>
        <v>2276</v>
      </c>
      <c r="B333" s="457">
        <v>44669</v>
      </c>
      <c r="C333" s="487">
        <v>44652</v>
      </c>
      <c r="D333" s="482" t="s">
        <v>115</v>
      </c>
      <c r="E333" s="482" t="s">
        <v>374</v>
      </c>
      <c r="F333" s="488">
        <v>1139.3499999999999</v>
      </c>
      <c r="G333" s="482" t="s">
        <v>1190</v>
      </c>
      <c r="H333" s="489" t="s">
        <v>138</v>
      </c>
      <c r="I333" s="489" t="s">
        <v>1191</v>
      </c>
      <c r="J333" s="456" t="s">
        <v>1192</v>
      </c>
      <c r="K333" s="456" t="s">
        <v>704</v>
      </c>
      <c r="L333" s="456" t="s">
        <v>428</v>
      </c>
      <c r="M333" s="456">
        <v>1659</v>
      </c>
      <c r="N333" s="457">
        <v>44655</v>
      </c>
      <c r="O333" s="486">
        <f t="shared" si="18"/>
        <v>4</v>
      </c>
      <c r="P333" s="486">
        <f t="shared" si="19"/>
        <v>4</v>
      </c>
      <c r="Q333" s="92" t="str">
        <f t="shared" si="20"/>
        <v>Gastos_Gerais</v>
      </c>
    </row>
    <row r="334" spans="1:17" ht="23.1" hidden="1" customHeight="1" x14ac:dyDescent="0.2">
      <c r="A334" s="477">
        <f>IF(B334="","",COUNT('Diário 3º PA'!$A$4:$A$4242)+ROW()-3)</f>
        <v>2277</v>
      </c>
      <c r="B334" s="457">
        <v>44669</v>
      </c>
      <c r="C334" s="487">
        <v>44652</v>
      </c>
      <c r="D334" s="482" t="s">
        <v>115</v>
      </c>
      <c r="E334" s="482" t="s">
        <v>374</v>
      </c>
      <c r="F334" s="488">
        <v>1339.59</v>
      </c>
      <c r="G334" s="482" t="s">
        <v>1190</v>
      </c>
      <c r="H334" s="489" t="s">
        <v>135</v>
      </c>
      <c r="I334" s="489" t="s">
        <v>1191</v>
      </c>
      <c r="J334" s="456" t="s">
        <v>1192</v>
      </c>
      <c r="K334" s="456" t="s">
        <v>704</v>
      </c>
      <c r="L334" s="456" t="s">
        <v>428</v>
      </c>
      <c r="M334" s="456">
        <v>1658</v>
      </c>
      <c r="N334" s="457">
        <v>44655</v>
      </c>
      <c r="O334" s="486">
        <f t="shared" si="18"/>
        <v>4</v>
      </c>
      <c r="P334" s="486">
        <f t="shared" si="19"/>
        <v>4</v>
      </c>
      <c r="Q334" s="92" t="str">
        <f t="shared" si="20"/>
        <v>Gastos_Gerais</v>
      </c>
    </row>
    <row r="335" spans="1:17" ht="23.1" hidden="1" customHeight="1" x14ac:dyDescent="0.2">
      <c r="A335" s="477">
        <f>IF(B335="","",COUNT('Diário 3º PA'!$A$4:$A$4242)+ROW()-3)</f>
        <v>2278</v>
      </c>
      <c r="B335" s="457">
        <v>44669</v>
      </c>
      <c r="C335" s="487">
        <v>44652</v>
      </c>
      <c r="D335" s="482" t="s">
        <v>115</v>
      </c>
      <c r="E335" s="482" t="s">
        <v>374</v>
      </c>
      <c r="F335" s="488">
        <v>1032.56</v>
      </c>
      <c r="G335" s="482" t="s">
        <v>1190</v>
      </c>
      <c r="H335" s="489" t="s">
        <v>136</v>
      </c>
      <c r="I335" s="489" t="s">
        <v>1191</v>
      </c>
      <c r="J335" s="456" t="s">
        <v>1192</v>
      </c>
      <c r="K335" s="456" t="s">
        <v>704</v>
      </c>
      <c r="L335" s="456" t="s">
        <v>428</v>
      </c>
      <c r="M335" s="456">
        <v>1655</v>
      </c>
      <c r="N335" s="457">
        <v>44655</v>
      </c>
      <c r="O335" s="486">
        <f t="shared" si="18"/>
        <v>4</v>
      </c>
      <c r="P335" s="486">
        <f t="shared" si="19"/>
        <v>4</v>
      </c>
      <c r="Q335" s="92" t="str">
        <f t="shared" si="20"/>
        <v>Gastos_Gerais</v>
      </c>
    </row>
    <row r="336" spans="1:17" ht="23.1" hidden="1" customHeight="1" x14ac:dyDescent="0.2">
      <c r="A336" s="477">
        <f>IF(B336="","",COUNT('Diário 3º PA'!$A$4:$A$4242)+ROW()-3)</f>
        <v>2279</v>
      </c>
      <c r="B336" s="457">
        <v>44669</v>
      </c>
      <c r="C336" s="487">
        <v>44652</v>
      </c>
      <c r="D336" s="482" t="s">
        <v>115</v>
      </c>
      <c r="E336" s="482" t="s">
        <v>378</v>
      </c>
      <c r="F336" s="488">
        <v>650</v>
      </c>
      <c r="G336" s="483" t="s">
        <v>3853</v>
      </c>
      <c r="H336" s="489" t="s">
        <v>132</v>
      </c>
      <c r="I336" s="489" t="s">
        <v>1391</v>
      </c>
      <c r="J336" s="455" t="s">
        <v>1392</v>
      </c>
      <c r="K336" s="455" t="s">
        <v>704</v>
      </c>
      <c r="L336" s="456" t="s">
        <v>428</v>
      </c>
      <c r="M336" s="456">
        <v>139321</v>
      </c>
      <c r="N336" s="457">
        <v>44656</v>
      </c>
      <c r="O336" s="486">
        <f t="shared" si="18"/>
        <v>4</v>
      </c>
      <c r="P336" s="486">
        <f t="shared" si="19"/>
        <v>4</v>
      </c>
      <c r="Q336" s="92" t="str">
        <f t="shared" si="20"/>
        <v>Gastos_Gerais</v>
      </c>
    </row>
    <row r="337" spans="1:17" ht="23.1" hidden="1" customHeight="1" x14ac:dyDescent="0.2">
      <c r="A337" s="477">
        <f>IF(B337="","",COUNT('Diário 3º PA'!$A$4:$A$4242)+ROW()-3)</f>
        <v>2280</v>
      </c>
      <c r="B337" s="457">
        <v>44669</v>
      </c>
      <c r="C337" s="487">
        <v>44652</v>
      </c>
      <c r="D337" s="482" t="s">
        <v>115</v>
      </c>
      <c r="E337" s="482" t="s">
        <v>334</v>
      </c>
      <c r="F337" s="488">
        <v>1936.44</v>
      </c>
      <c r="G337" s="483" t="s">
        <v>1289</v>
      </c>
      <c r="H337" s="489" t="s">
        <v>127</v>
      </c>
      <c r="I337" s="489" t="s">
        <v>1290</v>
      </c>
      <c r="J337" s="455" t="s">
        <v>1291</v>
      </c>
      <c r="K337" s="455" t="s">
        <v>704</v>
      </c>
      <c r="L337" s="456" t="s">
        <v>704</v>
      </c>
      <c r="M337" s="456" t="s">
        <v>2017</v>
      </c>
      <c r="N337" s="457">
        <v>44641</v>
      </c>
      <c r="O337" s="486">
        <f t="shared" si="18"/>
        <v>4</v>
      </c>
      <c r="P337" s="486">
        <f t="shared" si="19"/>
        <v>4</v>
      </c>
      <c r="Q337" s="92" t="str">
        <f t="shared" si="20"/>
        <v>Gastos_Gerais</v>
      </c>
    </row>
    <row r="338" spans="1:17" ht="23.1" hidden="1" customHeight="1" x14ac:dyDescent="0.2">
      <c r="A338" s="477">
        <f>IF(B338="","",COUNT('Diário 3º PA'!$A$4:$A$4242)+ROW()-3)</f>
        <v>2281</v>
      </c>
      <c r="B338" s="457">
        <v>44669</v>
      </c>
      <c r="C338" s="487">
        <v>44652</v>
      </c>
      <c r="D338" s="482" t="s">
        <v>115</v>
      </c>
      <c r="E338" s="482" t="s">
        <v>334</v>
      </c>
      <c r="F338" s="488">
        <v>693</v>
      </c>
      <c r="G338" s="483" t="s">
        <v>2950</v>
      </c>
      <c r="H338" s="489" t="s">
        <v>128</v>
      </c>
      <c r="I338" s="489" t="s">
        <v>2951</v>
      </c>
      <c r="J338" s="455" t="s">
        <v>741</v>
      </c>
      <c r="K338" s="455" t="s">
        <v>704</v>
      </c>
      <c r="L338" s="456" t="s">
        <v>704</v>
      </c>
      <c r="M338" s="456">
        <v>9464419</v>
      </c>
      <c r="N338" s="457">
        <v>44669</v>
      </c>
      <c r="O338" s="486">
        <f t="shared" si="18"/>
        <v>4</v>
      </c>
      <c r="P338" s="486">
        <f t="shared" si="19"/>
        <v>4</v>
      </c>
      <c r="Q338" s="92" t="str">
        <f t="shared" si="20"/>
        <v>Gastos_Gerais</v>
      </c>
    </row>
    <row r="339" spans="1:17" ht="23.1" hidden="1" customHeight="1" x14ac:dyDescent="0.2">
      <c r="A339" s="477">
        <f>IF(B339="","",COUNT('Diário 3º PA'!$A$4:$A$4242)+ROW()-3)</f>
        <v>2282</v>
      </c>
      <c r="B339" s="457">
        <v>44669</v>
      </c>
      <c r="C339" s="487">
        <v>44652</v>
      </c>
      <c r="D339" s="482" t="s">
        <v>115</v>
      </c>
      <c r="E339" s="482" t="s">
        <v>232</v>
      </c>
      <c r="F339" s="488">
        <v>15699.72</v>
      </c>
      <c r="G339" s="483" t="s">
        <v>3432</v>
      </c>
      <c r="H339" s="489" t="s">
        <v>129</v>
      </c>
      <c r="I339" s="489" t="s">
        <v>1089</v>
      </c>
      <c r="J339" s="455" t="s">
        <v>703</v>
      </c>
      <c r="K339" s="455" t="s">
        <v>704</v>
      </c>
      <c r="L339" s="456" t="s">
        <v>705</v>
      </c>
      <c r="M339" s="456" t="s">
        <v>3854</v>
      </c>
      <c r="N339" s="457">
        <v>44669</v>
      </c>
      <c r="O339" s="486">
        <f t="shared" si="18"/>
        <v>4</v>
      </c>
      <c r="P339" s="486">
        <f t="shared" si="19"/>
        <v>4</v>
      </c>
      <c r="Q339" s="92" t="str">
        <f t="shared" si="20"/>
        <v>Gastos_Gerais</v>
      </c>
    </row>
    <row r="340" spans="1:17" ht="23.1" hidden="1" customHeight="1" x14ac:dyDescent="0.2">
      <c r="A340" s="477">
        <f>IF(B340="","",COUNT('Diário 3º PA'!$A$4:$A$4242)+ROW()-3)</f>
        <v>2283</v>
      </c>
      <c r="B340" s="457">
        <v>44669</v>
      </c>
      <c r="C340" s="487">
        <v>44621</v>
      </c>
      <c r="D340" s="482" t="s">
        <v>115</v>
      </c>
      <c r="E340" s="482" t="s">
        <v>232</v>
      </c>
      <c r="F340" s="488">
        <v>32704.240000000002</v>
      </c>
      <c r="G340" s="483" t="s">
        <v>3432</v>
      </c>
      <c r="H340" s="489" t="s">
        <v>658</v>
      </c>
      <c r="I340" s="489" t="s">
        <v>2021</v>
      </c>
      <c r="J340" s="455" t="s">
        <v>1161</v>
      </c>
      <c r="K340" s="455" t="s">
        <v>704</v>
      </c>
      <c r="L340" s="456" t="s">
        <v>705</v>
      </c>
      <c r="M340" s="456" t="s">
        <v>3855</v>
      </c>
      <c r="N340" s="457">
        <v>44669</v>
      </c>
      <c r="O340" s="486">
        <f t="shared" si="18"/>
        <v>4</v>
      </c>
      <c r="P340" s="486">
        <f t="shared" si="19"/>
        <v>3</v>
      </c>
      <c r="Q340" s="92" t="str">
        <f t="shared" si="20"/>
        <v>Gastos_Gerais</v>
      </c>
    </row>
    <row r="341" spans="1:17" ht="23.1" hidden="1" customHeight="1" x14ac:dyDescent="0.2">
      <c r="A341" s="477">
        <f>IF(B341="","",COUNT('Diário 3º PA'!$A$4:$A$4242)+ROW()-3)</f>
        <v>2284</v>
      </c>
      <c r="B341" s="457">
        <v>44669</v>
      </c>
      <c r="C341" s="487">
        <v>44621</v>
      </c>
      <c r="D341" s="482" t="s">
        <v>115</v>
      </c>
      <c r="E341" s="482" t="s">
        <v>238</v>
      </c>
      <c r="F341" s="488">
        <v>771.99</v>
      </c>
      <c r="G341" s="483" t="s">
        <v>921</v>
      </c>
      <c r="H341" s="489" t="s">
        <v>137</v>
      </c>
      <c r="I341" s="489" t="s">
        <v>768</v>
      </c>
      <c r="J341" s="455" t="s">
        <v>769</v>
      </c>
      <c r="K341" s="455" t="s">
        <v>704</v>
      </c>
      <c r="L341" s="456" t="s">
        <v>705</v>
      </c>
      <c r="M341" s="456" t="s">
        <v>3856</v>
      </c>
      <c r="N341" s="457">
        <v>44669</v>
      </c>
      <c r="O341" s="486">
        <f t="shared" si="18"/>
        <v>4</v>
      </c>
      <c r="P341" s="486">
        <f t="shared" si="19"/>
        <v>3</v>
      </c>
      <c r="Q341" s="92" t="str">
        <f t="shared" si="20"/>
        <v>Gastos_Gerais</v>
      </c>
    </row>
    <row r="342" spans="1:17" ht="23.1" hidden="1" customHeight="1" x14ac:dyDescent="0.2">
      <c r="A342" s="477">
        <f>IF(B342="","",COUNT('Diário 3º PA'!$A$4:$A$4242)+ROW()-3)</f>
        <v>2285</v>
      </c>
      <c r="B342" s="457">
        <v>44669</v>
      </c>
      <c r="C342" s="487">
        <v>44621</v>
      </c>
      <c r="D342" s="482" t="s">
        <v>115</v>
      </c>
      <c r="E342" s="482" t="s">
        <v>238</v>
      </c>
      <c r="F342" s="488">
        <v>771.99</v>
      </c>
      <c r="G342" s="483" t="s">
        <v>921</v>
      </c>
      <c r="H342" s="489" t="s">
        <v>131</v>
      </c>
      <c r="I342" s="489" t="s">
        <v>768</v>
      </c>
      <c r="J342" s="455" t="s">
        <v>769</v>
      </c>
      <c r="K342" s="455" t="s">
        <v>704</v>
      </c>
      <c r="L342" s="456" t="s">
        <v>705</v>
      </c>
      <c r="M342" s="456" t="s">
        <v>3857</v>
      </c>
      <c r="N342" s="457">
        <v>44669</v>
      </c>
      <c r="O342" s="486">
        <f t="shared" si="18"/>
        <v>4</v>
      </c>
      <c r="P342" s="486">
        <f t="shared" si="19"/>
        <v>3</v>
      </c>
      <c r="Q342" s="92" t="str">
        <f t="shared" si="20"/>
        <v>Gastos_Gerais</v>
      </c>
    </row>
    <row r="343" spans="1:17" ht="23.1" hidden="1" customHeight="1" x14ac:dyDescent="0.2">
      <c r="A343" s="477">
        <f>IF(B343="","",COUNT('Diário 3º PA'!$A$4:$A$4242)+ROW()-3)</f>
        <v>2286</v>
      </c>
      <c r="B343" s="457">
        <v>44669</v>
      </c>
      <c r="C343" s="487">
        <v>44621</v>
      </c>
      <c r="D343" s="482" t="s">
        <v>115</v>
      </c>
      <c r="E343" s="482" t="s">
        <v>238</v>
      </c>
      <c r="F343" s="488">
        <v>771.99</v>
      </c>
      <c r="G343" s="483" t="s">
        <v>921</v>
      </c>
      <c r="H343" s="489" t="s">
        <v>139</v>
      </c>
      <c r="I343" s="489" t="s">
        <v>768</v>
      </c>
      <c r="J343" s="455" t="s">
        <v>769</v>
      </c>
      <c r="K343" s="455" t="s">
        <v>704</v>
      </c>
      <c r="L343" s="456" t="s">
        <v>705</v>
      </c>
      <c r="M343" s="456" t="s">
        <v>3858</v>
      </c>
      <c r="N343" s="457">
        <v>44669</v>
      </c>
      <c r="O343" s="486">
        <f t="shared" si="18"/>
        <v>4</v>
      </c>
      <c r="P343" s="486">
        <f t="shared" si="19"/>
        <v>3</v>
      </c>
      <c r="Q343" s="92" t="str">
        <f t="shared" si="20"/>
        <v>Gastos_Gerais</v>
      </c>
    </row>
    <row r="344" spans="1:17" ht="23.1" hidden="1" customHeight="1" x14ac:dyDescent="0.2">
      <c r="A344" s="477">
        <f>IF(B344="","",COUNT('Diário 3º PA'!$A$4:$A$4242)+ROW()-3)</f>
        <v>2287</v>
      </c>
      <c r="B344" s="457">
        <v>44669</v>
      </c>
      <c r="C344" s="487">
        <v>44621</v>
      </c>
      <c r="D344" s="482" t="s">
        <v>115</v>
      </c>
      <c r="E344" s="482" t="s">
        <v>234</v>
      </c>
      <c r="F344" s="488">
        <v>118.02</v>
      </c>
      <c r="G344" s="483" t="s">
        <v>3767</v>
      </c>
      <c r="H344" s="489" t="s">
        <v>139</v>
      </c>
      <c r="I344" s="489" t="s">
        <v>768</v>
      </c>
      <c r="J344" s="455" t="s">
        <v>769</v>
      </c>
      <c r="K344" s="455" t="s">
        <v>704</v>
      </c>
      <c r="L344" s="456" t="s">
        <v>705</v>
      </c>
      <c r="M344" s="456" t="s">
        <v>3859</v>
      </c>
      <c r="N344" s="457">
        <v>44669</v>
      </c>
      <c r="O344" s="486">
        <f t="shared" si="18"/>
        <v>4</v>
      </c>
      <c r="P344" s="486">
        <f t="shared" si="19"/>
        <v>3</v>
      </c>
      <c r="Q344" s="92" t="str">
        <f t="shared" si="20"/>
        <v>Gastos_Gerais</v>
      </c>
    </row>
    <row r="345" spans="1:17" ht="23.1" hidden="1" customHeight="1" x14ac:dyDescent="0.2">
      <c r="A345" s="477">
        <f>IF(B345="","",COUNT('Diário 3º PA'!$A$4:$A$4242)+ROW()-3)</f>
        <v>2288</v>
      </c>
      <c r="B345" s="457">
        <v>44669</v>
      </c>
      <c r="C345" s="487">
        <v>44621</v>
      </c>
      <c r="D345" s="482" t="s">
        <v>115</v>
      </c>
      <c r="E345" s="482" t="s">
        <v>234</v>
      </c>
      <c r="F345" s="488">
        <v>118.02</v>
      </c>
      <c r="G345" s="483" t="s">
        <v>3767</v>
      </c>
      <c r="H345" s="489" t="s">
        <v>131</v>
      </c>
      <c r="I345" s="489" t="s">
        <v>768</v>
      </c>
      <c r="J345" s="455" t="s">
        <v>769</v>
      </c>
      <c r="K345" s="455" t="s">
        <v>704</v>
      </c>
      <c r="L345" s="456" t="s">
        <v>705</v>
      </c>
      <c r="M345" s="456" t="s">
        <v>3860</v>
      </c>
      <c r="N345" s="457">
        <v>44669</v>
      </c>
      <c r="O345" s="486">
        <f t="shared" si="18"/>
        <v>4</v>
      </c>
      <c r="P345" s="486">
        <f t="shared" si="19"/>
        <v>3</v>
      </c>
      <c r="Q345" s="92" t="str">
        <f t="shared" si="20"/>
        <v>Gastos_Gerais</v>
      </c>
    </row>
    <row r="346" spans="1:17" ht="23.1" hidden="1" customHeight="1" x14ac:dyDescent="0.2">
      <c r="A346" s="477">
        <f>IF(B346="","",COUNT('Diário 3º PA'!$A$4:$A$4242)+ROW()-3)</f>
        <v>2289</v>
      </c>
      <c r="B346" s="457">
        <v>44669</v>
      </c>
      <c r="C346" s="487">
        <v>44621</v>
      </c>
      <c r="D346" s="482" t="s">
        <v>115</v>
      </c>
      <c r="E346" s="482" t="s">
        <v>234</v>
      </c>
      <c r="F346" s="488">
        <v>42.92</v>
      </c>
      <c r="G346" s="483" t="s">
        <v>3767</v>
      </c>
      <c r="H346" s="489" t="s">
        <v>137</v>
      </c>
      <c r="I346" s="489" t="s">
        <v>768</v>
      </c>
      <c r="J346" s="455" t="s">
        <v>769</v>
      </c>
      <c r="K346" s="455" t="s">
        <v>704</v>
      </c>
      <c r="L346" s="456" t="s">
        <v>705</v>
      </c>
      <c r="M346" s="456" t="s">
        <v>3861</v>
      </c>
      <c r="N346" s="457">
        <v>44669</v>
      </c>
      <c r="O346" s="486">
        <f t="shared" si="18"/>
        <v>4</v>
      </c>
      <c r="P346" s="486">
        <f t="shared" si="19"/>
        <v>3</v>
      </c>
      <c r="Q346" s="92" t="str">
        <f t="shared" si="20"/>
        <v>Gastos_Gerais</v>
      </c>
    </row>
    <row r="347" spans="1:17" hidden="1" x14ac:dyDescent="0.2">
      <c r="A347" s="477">
        <f>IF(B347="","",COUNT('Diário 3º PA'!$A$4:$A$4242)+ROW()-3)</f>
        <v>2290</v>
      </c>
      <c r="B347" s="457">
        <v>44669</v>
      </c>
      <c r="C347" s="487">
        <v>44652</v>
      </c>
      <c r="D347" s="482" t="s">
        <v>115</v>
      </c>
      <c r="E347" s="482" t="s">
        <v>234</v>
      </c>
      <c r="F347" s="488">
        <v>134.96</v>
      </c>
      <c r="G347" s="483" t="s">
        <v>3767</v>
      </c>
      <c r="H347" s="489" t="s">
        <v>138</v>
      </c>
      <c r="I347" s="489" t="s">
        <v>655</v>
      </c>
      <c r="J347" s="455" t="s">
        <v>1164</v>
      </c>
      <c r="K347" s="455" t="s">
        <v>704</v>
      </c>
      <c r="L347" s="456" t="s">
        <v>705</v>
      </c>
      <c r="M347" s="456" t="s">
        <v>3862</v>
      </c>
      <c r="N347" s="457">
        <v>44669</v>
      </c>
      <c r="O347" s="486">
        <f t="shared" si="18"/>
        <v>4</v>
      </c>
      <c r="P347" s="486">
        <f t="shared" si="19"/>
        <v>4</v>
      </c>
      <c r="Q347" s="92" t="str">
        <f t="shared" si="20"/>
        <v>Gastos_Gerais</v>
      </c>
    </row>
    <row r="348" spans="1:17" hidden="1" x14ac:dyDescent="0.2">
      <c r="A348" s="477">
        <f>IF(B348="","",COUNT('Diário 3º PA'!$A$4:$A$4242)+ROW()-3)</f>
        <v>2291</v>
      </c>
      <c r="B348" s="457">
        <v>44669</v>
      </c>
      <c r="C348" s="487">
        <v>44652</v>
      </c>
      <c r="D348" s="482" t="s">
        <v>115</v>
      </c>
      <c r="E348" s="482" t="s">
        <v>234</v>
      </c>
      <c r="F348" s="488">
        <v>134.96</v>
      </c>
      <c r="G348" s="483" t="s">
        <v>3767</v>
      </c>
      <c r="H348" s="489" t="s">
        <v>129</v>
      </c>
      <c r="I348" s="489" t="s">
        <v>655</v>
      </c>
      <c r="J348" s="455" t="s">
        <v>1164</v>
      </c>
      <c r="K348" s="455" t="s">
        <v>704</v>
      </c>
      <c r="L348" s="456" t="s">
        <v>705</v>
      </c>
      <c r="M348" s="456" t="s">
        <v>3862</v>
      </c>
      <c r="N348" s="457">
        <v>44669</v>
      </c>
      <c r="O348" s="486">
        <f t="shared" si="18"/>
        <v>4</v>
      </c>
      <c r="P348" s="486">
        <f t="shared" si="19"/>
        <v>4</v>
      </c>
      <c r="Q348" s="92" t="str">
        <f t="shared" si="20"/>
        <v>Gastos_Gerais</v>
      </c>
    </row>
    <row r="349" spans="1:17" hidden="1" x14ac:dyDescent="0.2">
      <c r="A349" s="477">
        <f>IF(B349="","",COUNT('Diário 3º PA'!$A$4:$A$4242)+ROW()-3)</f>
        <v>2292</v>
      </c>
      <c r="B349" s="457">
        <v>44669</v>
      </c>
      <c r="C349" s="487">
        <v>44652</v>
      </c>
      <c r="D349" s="482" t="s">
        <v>115</v>
      </c>
      <c r="E349" s="482" t="s">
        <v>234</v>
      </c>
      <c r="F349" s="488">
        <v>129.99</v>
      </c>
      <c r="G349" s="483" t="s">
        <v>3767</v>
      </c>
      <c r="H349" s="489" t="s">
        <v>135</v>
      </c>
      <c r="I349" s="489" t="s">
        <v>655</v>
      </c>
      <c r="J349" s="455" t="s">
        <v>1164</v>
      </c>
      <c r="K349" s="455" t="s">
        <v>704</v>
      </c>
      <c r="L349" s="456" t="s">
        <v>705</v>
      </c>
      <c r="M349" s="456" t="s">
        <v>3863</v>
      </c>
      <c r="N349" s="457">
        <v>44669</v>
      </c>
      <c r="O349" s="486">
        <f t="shared" si="18"/>
        <v>4</v>
      </c>
      <c r="P349" s="486">
        <f t="shared" si="19"/>
        <v>4</v>
      </c>
      <c r="Q349" s="92" t="str">
        <f t="shared" si="20"/>
        <v>Gastos_Gerais</v>
      </c>
    </row>
    <row r="350" spans="1:17" hidden="1" x14ac:dyDescent="0.2">
      <c r="A350" s="477">
        <f>IF(B350="","",COUNT('Diário 3º PA'!$A$4:$A$4242)+ROW()-3)</f>
        <v>2293</v>
      </c>
      <c r="B350" s="457">
        <v>44669</v>
      </c>
      <c r="C350" s="487">
        <v>44652</v>
      </c>
      <c r="D350" s="482" t="s">
        <v>115</v>
      </c>
      <c r="E350" s="482" t="s">
        <v>234</v>
      </c>
      <c r="F350" s="488">
        <v>129.99</v>
      </c>
      <c r="G350" s="483" t="s">
        <v>3767</v>
      </c>
      <c r="H350" s="489" t="s">
        <v>136</v>
      </c>
      <c r="I350" s="489" t="s">
        <v>655</v>
      </c>
      <c r="J350" s="455" t="s">
        <v>1164</v>
      </c>
      <c r="K350" s="455" t="s">
        <v>704</v>
      </c>
      <c r="L350" s="456" t="s">
        <v>705</v>
      </c>
      <c r="M350" s="456" t="s">
        <v>3864</v>
      </c>
      <c r="N350" s="457">
        <v>44669</v>
      </c>
      <c r="O350" s="486">
        <f t="shared" si="18"/>
        <v>4</v>
      </c>
      <c r="P350" s="486">
        <f t="shared" si="19"/>
        <v>4</v>
      </c>
      <c r="Q350" s="92" t="str">
        <f t="shared" si="20"/>
        <v>Gastos_Gerais</v>
      </c>
    </row>
    <row r="351" spans="1:17" hidden="1" x14ac:dyDescent="0.2">
      <c r="A351" s="477">
        <f>IF(B351="","",COUNT('Diário 3º PA'!$A$4:$A$4242)+ROW()-3)</f>
        <v>2294</v>
      </c>
      <c r="B351" s="457">
        <v>44669</v>
      </c>
      <c r="C351" s="487">
        <v>44652</v>
      </c>
      <c r="D351" s="482" t="s">
        <v>115</v>
      </c>
      <c r="E351" s="482" t="s">
        <v>234</v>
      </c>
      <c r="F351" s="488">
        <v>168.71</v>
      </c>
      <c r="G351" s="483" t="s">
        <v>3767</v>
      </c>
      <c r="H351" s="489" t="s">
        <v>132</v>
      </c>
      <c r="I351" s="489" t="s">
        <v>655</v>
      </c>
      <c r="J351" s="455" t="s">
        <v>1164</v>
      </c>
      <c r="K351" s="455" t="s">
        <v>704</v>
      </c>
      <c r="L351" s="456" t="s">
        <v>705</v>
      </c>
      <c r="M351" s="456" t="s">
        <v>3865</v>
      </c>
      <c r="N351" s="457">
        <v>44669</v>
      </c>
      <c r="O351" s="486">
        <f t="shared" si="18"/>
        <v>4</v>
      </c>
      <c r="P351" s="486">
        <f t="shared" si="19"/>
        <v>4</v>
      </c>
      <c r="Q351" s="92" t="str">
        <f t="shared" si="20"/>
        <v>Gastos_Gerais</v>
      </c>
    </row>
    <row r="352" spans="1:17" hidden="1" x14ac:dyDescent="0.2">
      <c r="A352" s="477">
        <f>IF(B352="","",COUNT('Diário 3º PA'!$A$4:$A$4242)+ROW()-3)</f>
        <v>2295</v>
      </c>
      <c r="B352" s="457">
        <v>44669</v>
      </c>
      <c r="C352" s="487">
        <v>44652</v>
      </c>
      <c r="D352" s="482" t="s">
        <v>115</v>
      </c>
      <c r="E352" s="482" t="s">
        <v>230</v>
      </c>
      <c r="F352" s="488">
        <v>2419.42</v>
      </c>
      <c r="G352" s="483" t="s">
        <v>758</v>
      </c>
      <c r="H352" s="489" t="s">
        <v>138</v>
      </c>
      <c r="I352" s="489" t="s">
        <v>2481</v>
      </c>
      <c r="J352" s="455" t="s">
        <v>760</v>
      </c>
      <c r="K352" s="455" t="s">
        <v>704</v>
      </c>
      <c r="L352" s="456" t="s">
        <v>428</v>
      </c>
      <c r="M352" s="456">
        <v>76757975</v>
      </c>
      <c r="N352" s="457">
        <v>44669</v>
      </c>
      <c r="O352" s="486">
        <f t="shared" si="18"/>
        <v>4</v>
      </c>
      <c r="P352" s="486">
        <f t="shared" si="19"/>
        <v>4</v>
      </c>
      <c r="Q352" s="92" t="str">
        <f t="shared" si="20"/>
        <v>Gastos_Gerais</v>
      </c>
    </row>
    <row r="353" spans="1:17" hidden="1" x14ac:dyDescent="0.2">
      <c r="A353" s="477">
        <f>IF(B353="","",COUNT('Diário 3º PA'!$A$4:$A$4242)+ROW()-3)</f>
        <v>2296</v>
      </c>
      <c r="B353" s="457">
        <v>44669</v>
      </c>
      <c r="C353" s="487">
        <v>44652</v>
      </c>
      <c r="D353" s="482" t="s">
        <v>115</v>
      </c>
      <c r="E353" s="482" t="s">
        <v>230</v>
      </c>
      <c r="F353" s="488">
        <v>2183.11</v>
      </c>
      <c r="G353" s="482" t="s">
        <v>758</v>
      </c>
      <c r="H353" s="489" t="s">
        <v>137</v>
      </c>
      <c r="I353" s="489" t="s">
        <v>2481</v>
      </c>
      <c r="J353" s="456" t="s">
        <v>760</v>
      </c>
      <c r="K353" s="455" t="s">
        <v>704</v>
      </c>
      <c r="L353" s="456" t="s">
        <v>428</v>
      </c>
      <c r="M353" s="456">
        <v>76810712</v>
      </c>
      <c r="N353" s="457">
        <v>44669</v>
      </c>
      <c r="O353" s="486">
        <f t="shared" si="18"/>
        <v>4</v>
      </c>
      <c r="P353" s="486">
        <f t="shared" si="19"/>
        <v>4</v>
      </c>
      <c r="Q353" s="92" t="str">
        <f t="shared" si="20"/>
        <v>Gastos_Gerais</v>
      </c>
    </row>
    <row r="354" spans="1:17" ht="36" hidden="1" x14ac:dyDescent="0.2">
      <c r="A354" s="477">
        <f>IF(B354="","",COUNT('Diário 3º PA'!$A$4:$A$4242)+ROW()-3)</f>
        <v>2297</v>
      </c>
      <c r="B354" s="457">
        <v>44669</v>
      </c>
      <c r="C354" s="487">
        <v>44652</v>
      </c>
      <c r="D354" s="482" t="s">
        <v>115</v>
      </c>
      <c r="E354" s="482" t="s">
        <v>268</v>
      </c>
      <c r="F354" s="488">
        <v>360</v>
      </c>
      <c r="G354" s="482" t="s">
        <v>3866</v>
      </c>
      <c r="H354" s="489" t="s">
        <v>132</v>
      </c>
      <c r="I354" s="489" t="s">
        <v>1033</v>
      </c>
      <c r="J354" s="456" t="s">
        <v>1034</v>
      </c>
      <c r="K354" s="455" t="s">
        <v>704</v>
      </c>
      <c r="L354" s="456" t="s">
        <v>705</v>
      </c>
      <c r="M354" s="456" t="s">
        <v>3867</v>
      </c>
      <c r="N354" s="457">
        <v>44669</v>
      </c>
      <c r="O354" s="486">
        <f t="shared" si="18"/>
        <v>4</v>
      </c>
      <c r="P354" s="486">
        <f t="shared" si="19"/>
        <v>4</v>
      </c>
      <c r="Q354" s="92" t="str">
        <f t="shared" si="20"/>
        <v>Gastos_Gerais</v>
      </c>
    </row>
    <row r="355" spans="1:17" ht="24" hidden="1" x14ac:dyDescent="0.2">
      <c r="A355" s="477">
        <f>IF(B355="","",COUNT('Diário 3º PA'!$A$4:$A$4242)+ROW()-3)</f>
        <v>2298</v>
      </c>
      <c r="B355" s="457">
        <v>44669</v>
      </c>
      <c r="C355" s="487">
        <v>44652</v>
      </c>
      <c r="D355" s="482" t="s">
        <v>115</v>
      </c>
      <c r="E355" s="482" t="s">
        <v>336</v>
      </c>
      <c r="F355" s="488">
        <v>13914.45</v>
      </c>
      <c r="G355" s="482" t="s">
        <v>3868</v>
      </c>
      <c r="H355" s="489" t="s">
        <v>127</v>
      </c>
      <c r="I355" s="489" t="s">
        <v>2078</v>
      </c>
      <c r="J355" s="456" t="s">
        <v>2079</v>
      </c>
      <c r="K355" s="455" t="s">
        <v>704</v>
      </c>
      <c r="L355" s="456" t="s">
        <v>428</v>
      </c>
      <c r="M355" s="456">
        <v>11860</v>
      </c>
      <c r="N355" s="457">
        <v>44617</v>
      </c>
      <c r="O355" s="486">
        <f t="shared" si="18"/>
        <v>4</v>
      </c>
      <c r="P355" s="486">
        <f t="shared" si="19"/>
        <v>4</v>
      </c>
      <c r="Q355" s="92" t="str">
        <f t="shared" si="20"/>
        <v>Gastos_Gerais</v>
      </c>
    </row>
    <row r="356" spans="1:17" hidden="1" x14ac:dyDescent="0.2">
      <c r="A356" s="477">
        <f>IF(B356="","",COUNT('Diário 3º PA'!$A$4:$A$4242)+ROW()-3)</f>
        <v>2299</v>
      </c>
      <c r="B356" s="457">
        <v>44669</v>
      </c>
      <c r="C356" s="487">
        <v>44652</v>
      </c>
      <c r="D356" s="482" t="s">
        <v>115</v>
      </c>
      <c r="E356" s="482" t="s">
        <v>376</v>
      </c>
      <c r="F356" s="488">
        <v>995.41</v>
      </c>
      <c r="G356" s="483" t="s">
        <v>2068</v>
      </c>
      <c r="H356" s="489" t="s">
        <v>135</v>
      </c>
      <c r="I356" s="489" t="s">
        <v>1231</v>
      </c>
      <c r="J356" s="455" t="s">
        <v>2069</v>
      </c>
      <c r="K356" s="455" t="s">
        <v>704</v>
      </c>
      <c r="L356" s="456" t="s">
        <v>428</v>
      </c>
      <c r="M356" s="456">
        <v>2022139</v>
      </c>
      <c r="N356" s="457">
        <v>44663</v>
      </c>
      <c r="O356" s="486">
        <f t="shared" si="18"/>
        <v>4</v>
      </c>
      <c r="P356" s="486">
        <f t="shared" si="19"/>
        <v>4</v>
      </c>
      <c r="Q356" s="92" t="str">
        <f t="shared" si="20"/>
        <v>Gastos_Gerais</v>
      </c>
    </row>
    <row r="357" spans="1:17" hidden="1" x14ac:dyDescent="0.2">
      <c r="A357" s="477">
        <f>IF(B357="","",COUNT('Diário 3º PA'!$A$4:$A$4242)+ROW()-3)</f>
        <v>2300</v>
      </c>
      <c r="B357" s="457">
        <v>44669</v>
      </c>
      <c r="C357" s="487">
        <v>44652</v>
      </c>
      <c r="D357" s="482" t="s">
        <v>115</v>
      </c>
      <c r="E357" s="482" t="s">
        <v>308</v>
      </c>
      <c r="F357" s="488">
        <v>96.05</v>
      </c>
      <c r="G357" s="483" t="s">
        <v>1735</v>
      </c>
      <c r="H357" s="489" t="s">
        <v>139</v>
      </c>
      <c r="I357" s="489" t="s">
        <v>3869</v>
      </c>
      <c r="J357" s="455" t="s">
        <v>964</v>
      </c>
      <c r="K357" s="455" t="s">
        <v>704</v>
      </c>
      <c r="L357" s="456" t="s">
        <v>428</v>
      </c>
      <c r="M357" s="456">
        <v>4006</v>
      </c>
      <c r="N357" s="457">
        <v>44664</v>
      </c>
      <c r="O357" s="486">
        <f t="shared" si="18"/>
        <v>4</v>
      </c>
      <c r="P357" s="486">
        <f t="shared" si="19"/>
        <v>4</v>
      </c>
      <c r="Q357" s="92" t="str">
        <f t="shared" si="20"/>
        <v>Gastos_Gerais</v>
      </c>
    </row>
    <row r="358" spans="1:17" ht="24" hidden="1" x14ac:dyDescent="0.2">
      <c r="A358" s="477">
        <f>IF(B358="","",COUNT('Diário 3º PA'!$A$4:$A$4242)+ROW()-3)</f>
        <v>2301</v>
      </c>
      <c r="B358" s="457">
        <v>44669</v>
      </c>
      <c r="C358" s="487">
        <v>44652</v>
      </c>
      <c r="D358" s="482" t="s">
        <v>115</v>
      </c>
      <c r="E358" s="482" t="s">
        <v>378</v>
      </c>
      <c r="F358" s="488">
        <v>270</v>
      </c>
      <c r="G358" s="483" t="s">
        <v>3870</v>
      </c>
      <c r="H358" s="489" t="s">
        <v>138</v>
      </c>
      <c r="I358" s="489" t="s">
        <v>3871</v>
      </c>
      <c r="J358" s="455" t="s">
        <v>3872</v>
      </c>
      <c r="K358" s="455" t="s">
        <v>704</v>
      </c>
      <c r="L358" s="456" t="s">
        <v>428</v>
      </c>
      <c r="M358" s="456">
        <v>374</v>
      </c>
      <c r="N358" s="457">
        <v>44662</v>
      </c>
      <c r="O358" s="486">
        <f t="shared" si="18"/>
        <v>4</v>
      </c>
      <c r="P358" s="486">
        <f t="shared" si="19"/>
        <v>4</v>
      </c>
      <c r="Q358" s="92" t="str">
        <f t="shared" si="20"/>
        <v>Gastos_Gerais</v>
      </c>
    </row>
    <row r="359" spans="1:17" hidden="1" x14ac:dyDescent="0.2">
      <c r="A359" s="477">
        <f>IF(B359="","",COUNT('Diário 3º PA'!$A$4:$A$4242)+ROW()-3)</f>
        <v>2302</v>
      </c>
      <c r="B359" s="457">
        <v>44669</v>
      </c>
      <c r="C359" s="487">
        <v>44652</v>
      </c>
      <c r="D359" s="482" t="s">
        <v>115</v>
      </c>
      <c r="E359" s="482" t="s">
        <v>376</v>
      </c>
      <c r="F359" s="488">
        <v>1198.02</v>
      </c>
      <c r="G359" s="483" t="s">
        <v>2076</v>
      </c>
      <c r="H359" s="489" t="s">
        <v>138</v>
      </c>
      <c r="I359" s="489" t="s">
        <v>1231</v>
      </c>
      <c r="J359" s="455" t="s">
        <v>1232</v>
      </c>
      <c r="K359" s="455" t="s">
        <v>704</v>
      </c>
      <c r="L359" s="456" t="s">
        <v>428</v>
      </c>
      <c r="M359" s="456">
        <v>2022137</v>
      </c>
      <c r="N359" s="457">
        <v>44663</v>
      </c>
      <c r="O359" s="486">
        <f t="shared" si="18"/>
        <v>4</v>
      </c>
      <c r="P359" s="486">
        <f t="shared" si="19"/>
        <v>4</v>
      </c>
      <c r="Q359" s="92" t="str">
        <f t="shared" si="20"/>
        <v>Gastos_Gerais</v>
      </c>
    </row>
    <row r="360" spans="1:17" hidden="1" x14ac:dyDescent="0.2">
      <c r="A360" s="477">
        <f>IF(B360="","",COUNT('Diário 3º PA'!$A$4:$A$4242)+ROW()-3)</f>
        <v>2303</v>
      </c>
      <c r="B360" s="457">
        <v>44669</v>
      </c>
      <c r="C360" s="487">
        <v>44652</v>
      </c>
      <c r="D360" s="482" t="s">
        <v>115</v>
      </c>
      <c r="E360" s="482" t="s">
        <v>318</v>
      </c>
      <c r="F360" s="488">
        <v>262.39999999999998</v>
      </c>
      <c r="G360" s="483" t="s">
        <v>3873</v>
      </c>
      <c r="H360" s="489" t="s">
        <v>139</v>
      </c>
      <c r="I360" s="489" t="s">
        <v>3869</v>
      </c>
      <c r="J360" s="455" t="s">
        <v>964</v>
      </c>
      <c r="K360" s="455" t="s">
        <v>704</v>
      </c>
      <c r="L360" s="456" t="s">
        <v>428</v>
      </c>
      <c r="M360" s="456">
        <v>4007</v>
      </c>
      <c r="N360" s="457">
        <v>44664</v>
      </c>
      <c r="O360" s="486">
        <f t="shared" si="18"/>
        <v>4</v>
      </c>
      <c r="P360" s="486">
        <f t="shared" si="19"/>
        <v>4</v>
      </c>
      <c r="Q360" s="92" t="str">
        <f t="shared" si="20"/>
        <v>Gastos_Gerais</v>
      </c>
    </row>
    <row r="361" spans="1:17" ht="25.5" x14ac:dyDescent="0.2">
      <c r="A361" s="477">
        <f>IF(B361="","",COUNT('Diário 3º PA'!$A$4:$A$4242)+ROW()-3)</f>
        <v>2304</v>
      </c>
      <c r="B361" s="457">
        <v>44669</v>
      </c>
      <c r="C361" s="487">
        <v>44652</v>
      </c>
      <c r="D361" s="482" t="s">
        <v>117</v>
      </c>
      <c r="E361" s="482" t="s">
        <v>397</v>
      </c>
      <c r="F361" s="488">
        <v>651.65</v>
      </c>
      <c r="G361" s="483" t="s">
        <v>3874</v>
      </c>
      <c r="H361" s="489" t="s">
        <v>139</v>
      </c>
      <c r="I361" s="489" t="s">
        <v>3869</v>
      </c>
      <c r="J361" s="455" t="s">
        <v>964</v>
      </c>
      <c r="K361" s="455" t="s">
        <v>704</v>
      </c>
      <c r="L361" s="456" t="s">
        <v>428</v>
      </c>
      <c r="M361" s="456">
        <v>4007</v>
      </c>
      <c r="N361" s="457">
        <v>44664</v>
      </c>
      <c r="O361" s="486">
        <f t="shared" si="18"/>
        <v>4</v>
      </c>
      <c r="P361" s="486">
        <f t="shared" si="19"/>
        <v>4</v>
      </c>
      <c r="Q361" s="92" t="str">
        <f t="shared" si="20"/>
        <v>Aquisição_de_Bens_Permanentes</v>
      </c>
    </row>
    <row r="362" spans="1:17" ht="28.5" hidden="1" customHeight="1" x14ac:dyDescent="0.2">
      <c r="A362" s="477">
        <f>IF(B362="","",COUNT('Diário 3º PA'!$A$4:$A$4242)+ROW()-3)</f>
        <v>2305</v>
      </c>
      <c r="B362" s="457">
        <v>44669</v>
      </c>
      <c r="C362" s="487">
        <v>44652</v>
      </c>
      <c r="D362" s="482" t="s">
        <v>104</v>
      </c>
      <c r="E362" s="482" t="s">
        <v>187</v>
      </c>
      <c r="F362" s="488">
        <v>715.89</v>
      </c>
      <c r="G362" s="483" t="s">
        <v>1019</v>
      </c>
      <c r="H362" s="489" t="s">
        <v>136</v>
      </c>
      <c r="I362" s="489" t="s">
        <v>3875</v>
      </c>
      <c r="J362" s="455" t="s">
        <v>3876</v>
      </c>
      <c r="K362" s="455" t="s">
        <v>732</v>
      </c>
      <c r="L362" s="456" t="s">
        <v>1531</v>
      </c>
      <c r="M362" s="456">
        <v>365458178</v>
      </c>
      <c r="N362" s="457">
        <v>44669</v>
      </c>
      <c r="O362" s="486">
        <f t="shared" si="18"/>
        <v>4</v>
      </c>
      <c r="P362" s="486">
        <f t="shared" si="19"/>
        <v>4</v>
      </c>
      <c r="Q362" s="92" t="str">
        <f t="shared" si="20"/>
        <v>Gastos_com_Pessoal</v>
      </c>
    </row>
    <row r="363" spans="1:17" ht="25.5" hidden="1" x14ac:dyDescent="0.2">
      <c r="A363" s="477">
        <f>IF(B363="","",COUNT('Diário 3º PA'!$A$4:$A$4242)+ROW()-3)</f>
        <v>2306</v>
      </c>
      <c r="B363" s="457">
        <v>44669</v>
      </c>
      <c r="C363" s="487">
        <v>44652</v>
      </c>
      <c r="D363" s="482" t="s">
        <v>104</v>
      </c>
      <c r="E363" s="482" t="s">
        <v>189</v>
      </c>
      <c r="F363" s="488">
        <v>715.89</v>
      </c>
      <c r="G363" s="483" t="s">
        <v>915</v>
      </c>
      <c r="H363" s="489" t="s">
        <v>136</v>
      </c>
      <c r="I363" s="489" t="s">
        <v>3875</v>
      </c>
      <c r="J363" s="455" t="s">
        <v>3876</v>
      </c>
      <c r="K363" s="455" t="s">
        <v>732</v>
      </c>
      <c r="L363" s="456" t="s">
        <v>1531</v>
      </c>
      <c r="M363" s="456">
        <v>365458178</v>
      </c>
      <c r="N363" s="457">
        <v>44669</v>
      </c>
      <c r="O363" s="486">
        <f t="shared" si="18"/>
        <v>4</v>
      </c>
      <c r="P363" s="486">
        <f t="shared" si="19"/>
        <v>4</v>
      </c>
      <c r="Q363" s="92" t="str">
        <f t="shared" si="20"/>
        <v>Gastos_com_Pessoal</v>
      </c>
    </row>
    <row r="364" spans="1:17" ht="25.5" hidden="1" x14ac:dyDescent="0.2">
      <c r="A364" s="477">
        <f>IF(B364="","",COUNT('Diário 3º PA'!$A$4:$A$4242)+ROW()-3)</f>
        <v>2307</v>
      </c>
      <c r="B364" s="457">
        <v>44669</v>
      </c>
      <c r="C364" s="487">
        <v>44652</v>
      </c>
      <c r="D364" s="482" t="s">
        <v>104</v>
      </c>
      <c r="E364" s="482" t="s">
        <v>191</v>
      </c>
      <c r="F364" s="488">
        <v>238.63</v>
      </c>
      <c r="G364" s="483" t="s">
        <v>918</v>
      </c>
      <c r="H364" s="489" t="s">
        <v>136</v>
      </c>
      <c r="I364" s="489" t="s">
        <v>3875</v>
      </c>
      <c r="J364" s="455" t="s">
        <v>3876</v>
      </c>
      <c r="K364" s="455" t="s">
        <v>732</v>
      </c>
      <c r="L364" s="456" t="s">
        <v>1531</v>
      </c>
      <c r="M364" s="456">
        <v>365458178</v>
      </c>
      <c r="N364" s="457">
        <v>44669</v>
      </c>
      <c r="O364" s="486">
        <f t="shared" si="18"/>
        <v>4</v>
      </c>
      <c r="P364" s="486">
        <f t="shared" si="19"/>
        <v>4</v>
      </c>
      <c r="Q364" s="92" t="str">
        <f t="shared" si="20"/>
        <v>Gastos_com_Pessoal</v>
      </c>
    </row>
    <row r="365" spans="1:17" ht="36" hidden="1" x14ac:dyDescent="0.2">
      <c r="A365" s="477">
        <f>IF(B365="","",COUNT('Diário 3º PA'!$A$4:$A$4242)+ROW()-3)</f>
        <v>2308</v>
      </c>
      <c r="B365" s="457">
        <v>44669</v>
      </c>
      <c r="C365" s="487">
        <v>44652</v>
      </c>
      <c r="D365" s="482" t="s">
        <v>104</v>
      </c>
      <c r="E365" s="482" t="s">
        <v>193</v>
      </c>
      <c r="F365" s="488">
        <v>457.71</v>
      </c>
      <c r="G365" s="483" t="s">
        <v>919</v>
      </c>
      <c r="H365" s="489" t="s">
        <v>136</v>
      </c>
      <c r="I365" s="489" t="s">
        <v>3875</v>
      </c>
      <c r="J365" s="455" t="s">
        <v>3876</v>
      </c>
      <c r="K365" s="455" t="s">
        <v>732</v>
      </c>
      <c r="L365" s="456" t="s">
        <v>1531</v>
      </c>
      <c r="M365" s="456">
        <v>365458178</v>
      </c>
      <c r="N365" s="457">
        <v>44669</v>
      </c>
      <c r="O365" s="486">
        <f t="shared" si="18"/>
        <v>4</v>
      </c>
      <c r="P365" s="486">
        <f t="shared" si="19"/>
        <v>4</v>
      </c>
      <c r="Q365" s="92" t="str">
        <f t="shared" si="20"/>
        <v>Gastos_com_Pessoal</v>
      </c>
    </row>
    <row r="366" spans="1:17" ht="27" hidden="1" customHeight="1" x14ac:dyDescent="0.2">
      <c r="A366" s="477">
        <f>IF(B366="","",COUNT('Diário 3º PA'!$A$4:$A$4242)+ROW()-3)</f>
        <v>2309</v>
      </c>
      <c r="B366" s="457">
        <v>44669</v>
      </c>
      <c r="C366" s="487">
        <v>44652</v>
      </c>
      <c r="D366" s="482" t="s">
        <v>104</v>
      </c>
      <c r="E366" s="482" t="s">
        <v>187</v>
      </c>
      <c r="F366" s="488">
        <v>48.58</v>
      </c>
      <c r="G366" s="483" t="s">
        <v>1019</v>
      </c>
      <c r="H366" s="489" t="s">
        <v>130</v>
      </c>
      <c r="I366" s="489" t="s">
        <v>1586</v>
      </c>
      <c r="J366" s="455" t="s">
        <v>1587</v>
      </c>
      <c r="K366" s="455" t="s">
        <v>732</v>
      </c>
      <c r="L366" s="456" t="s">
        <v>1531</v>
      </c>
      <c r="M366" s="456">
        <v>365458178</v>
      </c>
      <c r="N366" s="457">
        <v>44669</v>
      </c>
      <c r="O366" s="486">
        <f t="shared" si="18"/>
        <v>4</v>
      </c>
      <c r="P366" s="486">
        <f t="shared" si="19"/>
        <v>4</v>
      </c>
      <c r="Q366" s="92" t="str">
        <f t="shared" si="20"/>
        <v>Gastos_com_Pessoal</v>
      </c>
    </row>
    <row r="367" spans="1:17" ht="25.5" hidden="1" x14ac:dyDescent="0.2">
      <c r="A367" s="477">
        <f>IF(B367="","",COUNT('Diário 3º PA'!$A$4:$A$4242)+ROW()-3)</f>
        <v>2310</v>
      </c>
      <c r="B367" s="457">
        <v>44669</v>
      </c>
      <c r="C367" s="487">
        <v>44652</v>
      </c>
      <c r="D367" s="482" t="s">
        <v>104</v>
      </c>
      <c r="E367" s="482" t="s">
        <v>189</v>
      </c>
      <c r="F367" s="488">
        <v>97.16</v>
      </c>
      <c r="G367" s="483" t="s">
        <v>915</v>
      </c>
      <c r="H367" s="489" t="s">
        <v>130</v>
      </c>
      <c r="I367" s="489" t="s">
        <v>1586</v>
      </c>
      <c r="J367" s="455" t="s">
        <v>1587</v>
      </c>
      <c r="K367" s="455" t="s">
        <v>732</v>
      </c>
      <c r="L367" s="456" t="s">
        <v>1531</v>
      </c>
      <c r="M367" s="456">
        <v>365458178</v>
      </c>
      <c r="N367" s="457">
        <v>44669</v>
      </c>
      <c r="O367" s="486">
        <f t="shared" si="18"/>
        <v>4</v>
      </c>
      <c r="P367" s="486">
        <f t="shared" si="19"/>
        <v>4</v>
      </c>
      <c r="Q367" s="92" t="str">
        <f t="shared" si="20"/>
        <v>Gastos_com_Pessoal</v>
      </c>
    </row>
    <row r="368" spans="1:17" ht="25.5" hidden="1" x14ac:dyDescent="0.2">
      <c r="A368" s="477">
        <f>IF(B368="","",COUNT('Diário 3º PA'!$A$4:$A$4242)+ROW()-3)</f>
        <v>2311</v>
      </c>
      <c r="B368" s="457">
        <v>44669</v>
      </c>
      <c r="C368" s="487">
        <v>44652</v>
      </c>
      <c r="D368" s="482" t="s">
        <v>104</v>
      </c>
      <c r="E368" s="482" t="s">
        <v>191</v>
      </c>
      <c r="F368" s="488">
        <v>32.39</v>
      </c>
      <c r="G368" s="483" t="s">
        <v>918</v>
      </c>
      <c r="H368" s="489" t="s">
        <v>130</v>
      </c>
      <c r="I368" s="489" t="s">
        <v>1586</v>
      </c>
      <c r="J368" s="455" t="s">
        <v>1587</v>
      </c>
      <c r="K368" s="455" t="s">
        <v>732</v>
      </c>
      <c r="L368" s="456" t="s">
        <v>1531</v>
      </c>
      <c r="M368" s="456">
        <v>365458178</v>
      </c>
      <c r="N368" s="457">
        <v>44669</v>
      </c>
      <c r="O368" s="486">
        <f t="shared" si="18"/>
        <v>4</v>
      </c>
      <c r="P368" s="486">
        <f t="shared" si="19"/>
        <v>4</v>
      </c>
      <c r="Q368" s="92" t="str">
        <f t="shared" si="20"/>
        <v>Gastos_com_Pessoal</v>
      </c>
    </row>
    <row r="369" spans="1:17" ht="36" hidden="1" x14ac:dyDescent="0.2">
      <c r="A369" s="477">
        <f>IF(B369="","",COUNT('Diário 3º PA'!$A$4:$A$4242)+ROW()-3)</f>
        <v>2312</v>
      </c>
      <c r="B369" s="457">
        <v>44669</v>
      </c>
      <c r="C369" s="487">
        <v>44652</v>
      </c>
      <c r="D369" s="482" t="s">
        <v>104</v>
      </c>
      <c r="E369" s="482" t="s">
        <v>193</v>
      </c>
      <c r="F369" s="488">
        <v>84.2</v>
      </c>
      <c r="G369" s="482" t="s">
        <v>919</v>
      </c>
      <c r="H369" s="489" t="s">
        <v>130</v>
      </c>
      <c r="I369" s="489" t="s">
        <v>1586</v>
      </c>
      <c r="J369" s="456" t="s">
        <v>1587</v>
      </c>
      <c r="K369" s="455" t="s">
        <v>732</v>
      </c>
      <c r="L369" s="456" t="s">
        <v>1531</v>
      </c>
      <c r="M369" s="456">
        <v>365458178</v>
      </c>
      <c r="N369" s="457">
        <v>44669</v>
      </c>
      <c r="O369" s="486">
        <f t="shared" si="18"/>
        <v>4</v>
      </c>
      <c r="P369" s="486">
        <f t="shared" si="19"/>
        <v>4</v>
      </c>
      <c r="Q369" s="92" t="str">
        <f t="shared" si="20"/>
        <v>Gastos_com_Pessoal</v>
      </c>
    </row>
    <row r="370" spans="1:17" ht="23.25" hidden="1" customHeight="1" x14ac:dyDescent="0.2">
      <c r="A370" s="477">
        <f>IF(B370="","",COUNT('Diário 3º PA'!$A$4:$A$4242)+ROW()-3)</f>
        <v>2313</v>
      </c>
      <c r="B370" s="457">
        <v>44669</v>
      </c>
      <c r="C370" s="487">
        <v>44652</v>
      </c>
      <c r="D370" s="482" t="s">
        <v>104</v>
      </c>
      <c r="E370" s="482" t="s">
        <v>187</v>
      </c>
      <c r="F370" s="488">
        <v>68.13</v>
      </c>
      <c r="G370" s="483" t="s">
        <v>1019</v>
      </c>
      <c r="H370" s="483" t="s">
        <v>131</v>
      </c>
      <c r="I370" s="489" t="s">
        <v>3877</v>
      </c>
      <c r="J370" s="455" t="s">
        <v>3878</v>
      </c>
      <c r="K370" s="455" t="s">
        <v>732</v>
      </c>
      <c r="L370" s="456" t="s">
        <v>1531</v>
      </c>
      <c r="M370" s="456">
        <v>365458178</v>
      </c>
      <c r="N370" s="457">
        <v>44669</v>
      </c>
      <c r="O370" s="486">
        <f t="shared" si="18"/>
        <v>4</v>
      </c>
      <c r="P370" s="486">
        <f t="shared" si="19"/>
        <v>4</v>
      </c>
      <c r="Q370" s="92" t="str">
        <f t="shared" si="20"/>
        <v>Gastos_com_Pessoal</v>
      </c>
    </row>
    <row r="371" spans="1:17" ht="25.5" hidden="1" x14ac:dyDescent="0.2">
      <c r="A371" s="477">
        <f>IF(B371="","",COUNT('Diário 3º PA'!$A$4:$A$4242)+ROW()-3)</f>
        <v>2314</v>
      </c>
      <c r="B371" s="457">
        <v>44669</v>
      </c>
      <c r="C371" s="487">
        <v>44652</v>
      </c>
      <c r="D371" s="482" t="s">
        <v>104</v>
      </c>
      <c r="E371" s="482" t="s">
        <v>189</v>
      </c>
      <c r="F371" s="488">
        <v>133.05000000000001</v>
      </c>
      <c r="G371" s="482" t="s">
        <v>915</v>
      </c>
      <c r="H371" s="489" t="s">
        <v>131</v>
      </c>
      <c r="I371" s="489" t="s">
        <v>3877</v>
      </c>
      <c r="J371" s="456" t="s">
        <v>3878</v>
      </c>
      <c r="K371" s="455" t="s">
        <v>732</v>
      </c>
      <c r="L371" s="456" t="s">
        <v>1531</v>
      </c>
      <c r="M371" s="456">
        <v>365458178</v>
      </c>
      <c r="N371" s="457">
        <v>44669</v>
      </c>
      <c r="O371" s="486">
        <f t="shared" si="18"/>
        <v>4</v>
      </c>
      <c r="P371" s="486">
        <f t="shared" si="19"/>
        <v>4</v>
      </c>
      <c r="Q371" s="92" t="str">
        <f t="shared" si="20"/>
        <v>Gastos_com_Pessoal</v>
      </c>
    </row>
    <row r="372" spans="1:17" ht="25.5" hidden="1" x14ac:dyDescent="0.2">
      <c r="A372" s="477">
        <f>IF(B372="","",COUNT('Diário 3º PA'!$A$4:$A$4242)+ROW()-3)</f>
        <v>2315</v>
      </c>
      <c r="B372" s="457">
        <v>44669</v>
      </c>
      <c r="C372" s="487">
        <v>44652</v>
      </c>
      <c r="D372" s="482" t="s">
        <v>104</v>
      </c>
      <c r="E372" s="482" t="s">
        <v>191</v>
      </c>
      <c r="F372" s="488">
        <v>44.35</v>
      </c>
      <c r="G372" s="482" t="s">
        <v>918</v>
      </c>
      <c r="H372" s="489" t="s">
        <v>131</v>
      </c>
      <c r="I372" s="489" t="s">
        <v>3877</v>
      </c>
      <c r="J372" s="456" t="s">
        <v>3878</v>
      </c>
      <c r="K372" s="456" t="s">
        <v>732</v>
      </c>
      <c r="L372" s="456" t="s">
        <v>1531</v>
      </c>
      <c r="M372" s="456">
        <v>365458178</v>
      </c>
      <c r="N372" s="457">
        <v>44669</v>
      </c>
      <c r="O372" s="486">
        <f t="shared" si="18"/>
        <v>4</v>
      </c>
      <c r="P372" s="486">
        <f t="shared" si="19"/>
        <v>4</v>
      </c>
      <c r="Q372" s="92" t="str">
        <f t="shared" si="20"/>
        <v>Gastos_com_Pessoal</v>
      </c>
    </row>
    <row r="373" spans="1:17" ht="36" hidden="1" x14ac:dyDescent="0.2">
      <c r="A373" s="477">
        <f>IF(B373="","",COUNT('Diário 3º PA'!$A$4:$A$4242)+ROW()-3)</f>
        <v>2316</v>
      </c>
      <c r="B373" s="457">
        <v>44669</v>
      </c>
      <c r="C373" s="487">
        <v>44652</v>
      </c>
      <c r="D373" s="482" t="s">
        <v>104</v>
      </c>
      <c r="E373" s="482" t="s">
        <v>193</v>
      </c>
      <c r="F373" s="488">
        <v>103.86</v>
      </c>
      <c r="G373" s="482" t="s">
        <v>919</v>
      </c>
      <c r="H373" s="489" t="s">
        <v>131</v>
      </c>
      <c r="I373" s="489" t="s">
        <v>3877</v>
      </c>
      <c r="J373" s="456" t="s">
        <v>3878</v>
      </c>
      <c r="K373" s="456" t="s">
        <v>732</v>
      </c>
      <c r="L373" s="456" t="s">
        <v>1531</v>
      </c>
      <c r="M373" s="456">
        <v>365458178</v>
      </c>
      <c r="N373" s="457">
        <v>44669</v>
      </c>
      <c r="O373" s="486">
        <f t="shared" si="18"/>
        <v>4</v>
      </c>
      <c r="P373" s="486">
        <f t="shared" si="19"/>
        <v>4</v>
      </c>
      <c r="Q373" s="92" t="str">
        <f t="shared" si="20"/>
        <v>Gastos_com_Pessoal</v>
      </c>
    </row>
    <row r="374" spans="1:17" ht="18" hidden="1" customHeight="1" x14ac:dyDescent="0.2">
      <c r="A374" s="477">
        <f>IF(B374="","",COUNT('Diário 3º PA'!$A$4:$A$4242)+ROW()-3)</f>
        <v>2317</v>
      </c>
      <c r="B374" s="457">
        <v>44669</v>
      </c>
      <c r="C374" s="487">
        <v>44652</v>
      </c>
      <c r="D374" s="482" t="s">
        <v>104</v>
      </c>
      <c r="E374" s="482" t="s">
        <v>187</v>
      </c>
      <c r="F374" s="488">
        <v>715.89</v>
      </c>
      <c r="G374" s="482" t="s">
        <v>1019</v>
      </c>
      <c r="H374" s="489" t="s">
        <v>138</v>
      </c>
      <c r="I374" s="489" t="s">
        <v>2656</v>
      </c>
      <c r="J374" s="456" t="s">
        <v>2657</v>
      </c>
      <c r="K374" s="456" t="s">
        <v>732</v>
      </c>
      <c r="L374" s="456" t="s">
        <v>1531</v>
      </c>
      <c r="M374" s="456">
        <v>365458178</v>
      </c>
      <c r="N374" s="457">
        <v>44669</v>
      </c>
      <c r="O374" s="486">
        <f t="shared" si="18"/>
        <v>4</v>
      </c>
      <c r="P374" s="486">
        <f t="shared" si="19"/>
        <v>4</v>
      </c>
      <c r="Q374" s="92" t="str">
        <f t="shared" si="20"/>
        <v>Gastos_com_Pessoal</v>
      </c>
    </row>
    <row r="375" spans="1:17" ht="25.5" hidden="1" x14ac:dyDescent="0.2">
      <c r="A375" s="477">
        <f>IF(B375="","",COUNT('Diário 3º PA'!$A$4:$A$4242)+ROW()-3)</f>
        <v>2318</v>
      </c>
      <c r="B375" s="457">
        <v>44669</v>
      </c>
      <c r="C375" s="487">
        <v>44652</v>
      </c>
      <c r="D375" s="482" t="s">
        <v>104</v>
      </c>
      <c r="E375" s="482" t="s">
        <v>189</v>
      </c>
      <c r="F375" s="488">
        <v>477.26</v>
      </c>
      <c r="G375" s="482" t="s">
        <v>915</v>
      </c>
      <c r="H375" s="489" t="s">
        <v>138</v>
      </c>
      <c r="I375" s="489" t="s">
        <v>2656</v>
      </c>
      <c r="J375" s="456" t="s">
        <v>2657</v>
      </c>
      <c r="K375" s="456" t="s">
        <v>732</v>
      </c>
      <c r="L375" s="456" t="s">
        <v>1531</v>
      </c>
      <c r="M375" s="456">
        <v>365458178</v>
      </c>
      <c r="N375" s="457">
        <v>44669</v>
      </c>
      <c r="O375" s="486">
        <f t="shared" si="18"/>
        <v>4</v>
      </c>
      <c r="P375" s="486">
        <f t="shared" si="19"/>
        <v>4</v>
      </c>
      <c r="Q375" s="92" t="str">
        <f t="shared" si="20"/>
        <v>Gastos_com_Pessoal</v>
      </c>
    </row>
    <row r="376" spans="1:17" ht="25.5" hidden="1" x14ac:dyDescent="0.2">
      <c r="A376" s="477">
        <f>IF(B376="","",COUNT('Diário 3º PA'!$A$4:$A$4242)+ROW()-3)</f>
        <v>2319</v>
      </c>
      <c r="B376" s="457">
        <v>44669</v>
      </c>
      <c r="C376" s="487">
        <v>44652</v>
      </c>
      <c r="D376" s="482" t="s">
        <v>104</v>
      </c>
      <c r="E376" s="482" t="s">
        <v>191</v>
      </c>
      <c r="F376" s="488">
        <v>159.09</v>
      </c>
      <c r="G376" s="482" t="s">
        <v>918</v>
      </c>
      <c r="H376" s="489" t="s">
        <v>138</v>
      </c>
      <c r="I376" s="489" t="s">
        <v>2656</v>
      </c>
      <c r="J376" s="456" t="s">
        <v>2657</v>
      </c>
      <c r="K376" s="456" t="s">
        <v>732</v>
      </c>
      <c r="L376" s="456" t="s">
        <v>1531</v>
      </c>
      <c r="M376" s="456">
        <v>365458178</v>
      </c>
      <c r="N376" s="457">
        <v>44669</v>
      </c>
      <c r="O376" s="486">
        <f t="shared" si="18"/>
        <v>4</v>
      </c>
      <c r="P376" s="486">
        <f t="shared" si="19"/>
        <v>4</v>
      </c>
      <c r="Q376" s="92" t="str">
        <f t="shared" si="20"/>
        <v>Gastos_com_Pessoal</v>
      </c>
    </row>
    <row r="377" spans="1:17" ht="36" hidden="1" x14ac:dyDescent="0.2">
      <c r="A377" s="477">
        <f>IF(B377="","",COUNT('Diário 3º PA'!$A$4:$A$4242)+ROW()-3)</f>
        <v>2320</v>
      </c>
      <c r="B377" s="457">
        <v>44669</v>
      </c>
      <c r="C377" s="487">
        <v>44652</v>
      </c>
      <c r="D377" s="482" t="s">
        <v>104</v>
      </c>
      <c r="E377" s="482" t="s">
        <v>193</v>
      </c>
      <c r="F377" s="488">
        <v>60.79</v>
      </c>
      <c r="G377" s="482" t="s">
        <v>919</v>
      </c>
      <c r="H377" s="489" t="s">
        <v>138</v>
      </c>
      <c r="I377" s="489" t="s">
        <v>2656</v>
      </c>
      <c r="J377" s="456" t="s">
        <v>2657</v>
      </c>
      <c r="K377" s="456" t="s">
        <v>732</v>
      </c>
      <c r="L377" s="456" t="s">
        <v>1531</v>
      </c>
      <c r="M377" s="456">
        <v>365458178</v>
      </c>
      <c r="N377" s="457">
        <v>44669</v>
      </c>
      <c r="O377" s="486">
        <f t="shared" si="18"/>
        <v>4</v>
      </c>
      <c r="P377" s="486">
        <f t="shared" si="19"/>
        <v>4</v>
      </c>
      <c r="Q377" s="92" t="str">
        <f t="shared" si="20"/>
        <v>Gastos_com_Pessoal</v>
      </c>
    </row>
    <row r="378" spans="1:17" ht="24" hidden="1" customHeight="1" x14ac:dyDescent="0.2">
      <c r="A378" s="477">
        <f>IF(B378="","",COUNT('Diário 3º PA'!$A$4:$A$4242)+ROW()-3)</f>
        <v>2321</v>
      </c>
      <c r="B378" s="457">
        <v>44669</v>
      </c>
      <c r="C378" s="487">
        <v>44652</v>
      </c>
      <c r="D378" s="482" t="s">
        <v>104</v>
      </c>
      <c r="E378" s="482" t="s">
        <v>187</v>
      </c>
      <c r="F378" s="488">
        <v>265.06</v>
      </c>
      <c r="G378" s="482" t="s">
        <v>1019</v>
      </c>
      <c r="H378" s="489" t="s">
        <v>129</v>
      </c>
      <c r="I378" s="489" t="s">
        <v>3879</v>
      </c>
      <c r="J378" s="456" t="s">
        <v>3880</v>
      </c>
      <c r="K378" s="456" t="s">
        <v>732</v>
      </c>
      <c r="L378" s="456" t="s">
        <v>1531</v>
      </c>
      <c r="M378" s="456">
        <v>365458178</v>
      </c>
      <c r="N378" s="457">
        <v>44669</v>
      </c>
      <c r="O378" s="486">
        <f t="shared" si="18"/>
        <v>4</v>
      </c>
      <c r="P378" s="486">
        <f t="shared" si="19"/>
        <v>4</v>
      </c>
      <c r="Q378" s="92" t="str">
        <f t="shared" si="20"/>
        <v>Gastos_com_Pessoal</v>
      </c>
    </row>
    <row r="379" spans="1:17" ht="25.5" hidden="1" x14ac:dyDescent="0.2">
      <c r="A379" s="477">
        <f>IF(B379="","",COUNT('Diário 3º PA'!$A$4:$A$4242)+ROW()-3)</f>
        <v>2322</v>
      </c>
      <c r="B379" s="457">
        <v>44669</v>
      </c>
      <c r="C379" s="487">
        <v>44652</v>
      </c>
      <c r="D379" s="482" t="s">
        <v>104</v>
      </c>
      <c r="E379" s="482" t="s">
        <v>189</v>
      </c>
      <c r="F379" s="488">
        <v>520.97</v>
      </c>
      <c r="G379" s="482" t="s">
        <v>915</v>
      </c>
      <c r="H379" s="489" t="s">
        <v>129</v>
      </c>
      <c r="I379" s="489" t="s">
        <v>3879</v>
      </c>
      <c r="J379" s="456" t="s">
        <v>3880</v>
      </c>
      <c r="K379" s="456" t="s">
        <v>732</v>
      </c>
      <c r="L379" s="456" t="s">
        <v>1531</v>
      </c>
      <c r="M379" s="456">
        <v>365458178</v>
      </c>
      <c r="N379" s="457">
        <v>44669</v>
      </c>
      <c r="O379" s="486">
        <f t="shared" si="18"/>
        <v>4</v>
      </c>
      <c r="P379" s="486">
        <f t="shared" si="19"/>
        <v>4</v>
      </c>
      <c r="Q379" s="92" t="str">
        <f t="shared" si="20"/>
        <v>Gastos_com_Pessoal</v>
      </c>
    </row>
    <row r="380" spans="1:17" ht="25.5" hidden="1" x14ac:dyDescent="0.2">
      <c r="A380" s="477">
        <f>IF(B380="","",COUNT('Diário 3º PA'!$A$4:$A$4242)+ROW()-3)</f>
        <v>2323</v>
      </c>
      <c r="B380" s="457">
        <v>44669</v>
      </c>
      <c r="C380" s="487">
        <v>44652</v>
      </c>
      <c r="D380" s="482" t="s">
        <v>104</v>
      </c>
      <c r="E380" s="482" t="s">
        <v>191</v>
      </c>
      <c r="F380" s="488">
        <v>173.66</v>
      </c>
      <c r="G380" s="482" t="s">
        <v>918</v>
      </c>
      <c r="H380" s="489" t="s">
        <v>129</v>
      </c>
      <c r="I380" s="489" t="s">
        <v>3879</v>
      </c>
      <c r="J380" s="456" t="s">
        <v>3880</v>
      </c>
      <c r="K380" s="456" t="s">
        <v>732</v>
      </c>
      <c r="L380" s="456" t="s">
        <v>1531</v>
      </c>
      <c r="M380" s="456">
        <v>365458178</v>
      </c>
      <c r="N380" s="457">
        <v>44669</v>
      </c>
      <c r="O380" s="486">
        <f t="shared" si="18"/>
        <v>4</v>
      </c>
      <c r="P380" s="486">
        <f t="shared" si="19"/>
        <v>4</v>
      </c>
      <c r="Q380" s="92" t="str">
        <f t="shared" si="20"/>
        <v>Gastos_com_Pessoal</v>
      </c>
    </row>
    <row r="381" spans="1:17" ht="36" hidden="1" x14ac:dyDescent="0.2">
      <c r="A381" s="477">
        <f>IF(B381="","",COUNT('Diário 3º PA'!$A$4:$A$4242)+ROW()-3)</f>
        <v>2324</v>
      </c>
      <c r="B381" s="457">
        <v>44669</v>
      </c>
      <c r="C381" s="487">
        <v>44652</v>
      </c>
      <c r="D381" s="482" t="s">
        <v>104</v>
      </c>
      <c r="E381" s="482" t="s">
        <v>193</v>
      </c>
      <c r="F381" s="488">
        <v>404.06</v>
      </c>
      <c r="G381" s="482" t="s">
        <v>919</v>
      </c>
      <c r="H381" s="489" t="s">
        <v>129</v>
      </c>
      <c r="I381" s="489" t="s">
        <v>3879</v>
      </c>
      <c r="J381" s="456" t="s">
        <v>3880</v>
      </c>
      <c r="K381" s="456" t="s">
        <v>732</v>
      </c>
      <c r="L381" s="456" t="s">
        <v>1531</v>
      </c>
      <c r="M381" s="456">
        <v>365458178</v>
      </c>
      <c r="N381" s="457">
        <v>44669</v>
      </c>
      <c r="O381" s="486">
        <f t="shared" si="18"/>
        <v>4</v>
      </c>
      <c r="P381" s="486">
        <f t="shared" si="19"/>
        <v>4</v>
      </c>
      <c r="Q381" s="92" t="str">
        <f t="shared" si="20"/>
        <v>Gastos_com_Pessoal</v>
      </c>
    </row>
    <row r="382" spans="1:17" ht="25.5" hidden="1" x14ac:dyDescent="0.2">
      <c r="A382" s="477">
        <f>IF(B382="","",COUNT('Diário 3º PA'!$A$4:$A$4242)+ROW()-3)</f>
        <v>2325</v>
      </c>
      <c r="B382" s="457">
        <v>44669</v>
      </c>
      <c r="C382" s="487">
        <v>44652</v>
      </c>
      <c r="D382" s="482" t="s">
        <v>104</v>
      </c>
      <c r="E382" s="482" t="s">
        <v>191</v>
      </c>
      <c r="F382" s="488">
        <v>162</v>
      </c>
      <c r="G382" s="482" t="s">
        <v>3881</v>
      </c>
      <c r="H382" s="489" t="s">
        <v>136</v>
      </c>
      <c r="I382" s="489" t="s">
        <v>3551</v>
      </c>
      <c r="J382" s="456" t="s">
        <v>2327</v>
      </c>
      <c r="K382" s="456" t="s">
        <v>732</v>
      </c>
      <c r="L382" s="456" t="s">
        <v>1531</v>
      </c>
      <c r="M382" s="456">
        <v>765420448</v>
      </c>
      <c r="N382" s="457">
        <v>44669</v>
      </c>
      <c r="O382" s="486">
        <f t="shared" si="18"/>
        <v>4</v>
      </c>
      <c r="P382" s="486">
        <f t="shared" si="19"/>
        <v>4</v>
      </c>
      <c r="Q382" s="92" t="str">
        <f t="shared" si="20"/>
        <v>Gastos_com_Pessoal</v>
      </c>
    </row>
    <row r="383" spans="1:17" ht="25.5" hidden="1" x14ac:dyDescent="0.2">
      <c r="A383" s="477">
        <f>IF(B383="","",COUNT('Diário 3º PA'!$A$4:$A$4242)+ROW()-3)</f>
        <v>2326</v>
      </c>
      <c r="B383" s="457">
        <v>44669</v>
      </c>
      <c r="C383" s="487">
        <v>44652</v>
      </c>
      <c r="D383" s="482" t="s">
        <v>104</v>
      </c>
      <c r="E383" s="482" t="s">
        <v>189</v>
      </c>
      <c r="F383" s="488">
        <v>486.03</v>
      </c>
      <c r="G383" s="482" t="s">
        <v>3882</v>
      </c>
      <c r="H383" s="489" t="s">
        <v>136</v>
      </c>
      <c r="I383" s="489" t="s">
        <v>3551</v>
      </c>
      <c r="J383" s="456" t="s">
        <v>2327</v>
      </c>
      <c r="K383" s="456" t="s">
        <v>732</v>
      </c>
      <c r="L383" s="456" t="s">
        <v>1531</v>
      </c>
      <c r="M383" s="456">
        <v>765420448</v>
      </c>
      <c r="N383" s="457">
        <v>44669</v>
      </c>
      <c r="O383" s="486">
        <f t="shared" si="18"/>
        <v>4</v>
      </c>
      <c r="P383" s="486">
        <f t="shared" si="19"/>
        <v>4</v>
      </c>
      <c r="Q383" s="92" t="str">
        <f t="shared" si="20"/>
        <v>Gastos_com_Pessoal</v>
      </c>
    </row>
    <row r="384" spans="1:17" ht="25.5" hidden="1" x14ac:dyDescent="0.2">
      <c r="A384" s="477">
        <f>IF(B384="","",COUNT('Diário 3º PA'!$A$4:$A$4242)+ROW()-3)</f>
        <v>2327</v>
      </c>
      <c r="B384" s="457">
        <v>44669</v>
      </c>
      <c r="C384" s="487">
        <v>44652</v>
      </c>
      <c r="D384" s="482" t="s">
        <v>104</v>
      </c>
      <c r="E384" s="482" t="s">
        <v>191</v>
      </c>
      <c r="F384" s="488">
        <v>817.12</v>
      </c>
      <c r="G384" s="482" t="s">
        <v>3883</v>
      </c>
      <c r="H384" s="489" t="s">
        <v>136</v>
      </c>
      <c r="I384" s="489" t="s">
        <v>3884</v>
      </c>
      <c r="J384" s="456" t="s">
        <v>3885</v>
      </c>
      <c r="K384" s="456" t="s">
        <v>732</v>
      </c>
      <c r="L384" s="456" t="s">
        <v>1531</v>
      </c>
      <c r="M384" s="456">
        <v>765420448</v>
      </c>
      <c r="N384" s="457">
        <v>44669</v>
      </c>
      <c r="O384" s="486">
        <f t="shared" si="18"/>
        <v>4</v>
      </c>
      <c r="P384" s="486">
        <f t="shared" si="19"/>
        <v>4</v>
      </c>
      <c r="Q384" s="92" t="str">
        <f t="shared" si="20"/>
        <v>Gastos_com_Pessoal</v>
      </c>
    </row>
    <row r="385" spans="1:17" ht="25.5" hidden="1" x14ac:dyDescent="0.2">
      <c r="A385" s="477">
        <f>IF(B385="","",COUNT('Diário 3º PA'!$A$4:$A$4242)+ROW()-3)</f>
        <v>2328</v>
      </c>
      <c r="B385" s="457">
        <v>44669</v>
      </c>
      <c r="C385" s="487">
        <v>44652</v>
      </c>
      <c r="D385" s="482" t="s">
        <v>104</v>
      </c>
      <c r="E385" s="482" t="s">
        <v>189</v>
      </c>
      <c r="F385" s="488">
        <v>2315.9</v>
      </c>
      <c r="G385" s="482" t="s">
        <v>3886</v>
      </c>
      <c r="H385" s="489" t="s">
        <v>136</v>
      </c>
      <c r="I385" s="489" t="s">
        <v>3884</v>
      </c>
      <c r="J385" s="456" t="s">
        <v>3885</v>
      </c>
      <c r="K385" s="456" t="s">
        <v>732</v>
      </c>
      <c r="L385" s="456" t="s">
        <v>1531</v>
      </c>
      <c r="M385" s="456">
        <v>765420448</v>
      </c>
      <c r="N385" s="457">
        <v>44669</v>
      </c>
      <c r="O385" s="486">
        <f t="shared" si="18"/>
        <v>4</v>
      </c>
      <c r="P385" s="486">
        <f t="shared" si="19"/>
        <v>4</v>
      </c>
      <c r="Q385" s="92" t="str">
        <f t="shared" si="20"/>
        <v>Gastos_com_Pessoal</v>
      </c>
    </row>
    <row r="386" spans="1:17" ht="25.5" hidden="1" x14ac:dyDescent="0.2">
      <c r="A386" s="477">
        <f>IF(B386="","",COUNT('Diário 3º PA'!$A$4:$A$4242)+ROW()-3)</f>
        <v>2329</v>
      </c>
      <c r="B386" s="457">
        <v>44669</v>
      </c>
      <c r="C386" s="487">
        <v>44652</v>
      </c>
      <c r="D386" s="489" t="s">
        <v>104</v>
      </c>
      <c r="E386" s="489" t="s">
        <v>191</v>
      </c>
      <c r="F386" s="506">
        <v>487.45</v>
      </c>
      <c r="G386" s="489" t="s">
        <v>3887</v>
      </c>
      <c r="H386" s="489" t="s">
        <v>135</v>
      </c>
      <c r="I386" s="489" t="s">
        <v>3888</v>
      </c>
      <c r="J386" s="456" t="s">
        <v>3889</v>
      </c>
      <c r="K386" s="456" t="s">
        <v>732</v>
      </c>
      <c r="L386" s="456" t="s">
        <v>1531</v>
      </c>
      <c r="M386" s="456">
        <v>765420448</v>
      </c>
      <c r="N386" s="457">
        <v>44669</v>
      </c>
      <c r="O386" s="486">
        <f t="shared" si="18"/>
        <v>4</v>
      </c>
      <c r="P386" s="486">
        <f t="shared" si="19"/>
        <v>4</v>
      </c>
      <c r="Q386" s="92" t="str">
        <f t="shared" si="20"/>
        <v>Gastos_com_Pessoal</v>
      </c>
    </row>
    <row r="387" spans="1:17" ht="25.5" hidden="1" x14ac:dyDescent="0.2">
      <c r="A387" s="477">
        <f>IF(B387="","",COUNT('Diário 3º PA'!$A$4:$A$4242)+ROW()-3)</f>
        <v>2330</v>
      </c>
      <c r="B387" s="457">
        <v>44669</v>
      </c>
      <c r="C387" s="487">
        <v>44652</v>
      </c>
      <c r="D387" s="489" t="s">
        <v>104</v>
      </c>
      <c r="E387" s="489" t="s">
        <v>189</v>
      </c>
      <c r="F387" s="506">
        <v>1462.27</v>
      </c>
      <c r="G387" s="489" t="s">
        <v>3890</v>
      </c>
      <c r="H387" s="489" t="s">
        <v>135</v>
      </c>
      <c r="I387" s="489" t="s">
        <v>3888</v>
      </c>
      <c r="J387" s="456" t="s">
        <v>3889</v>
      </c>
      <c r="K387" s="456" t="s">
        <v>732</v>
      </c>
      <c r="L387" s="456" t="s">
        <v>1531</v>
      </c>
      <c r="M387" s="456">
        <v>765420448</v>
      </c>
      <c r="N387" s="457">
        <v>44669</v>
      </c>
      <c r="O387" s="486">
        <f t="shared" si="18"/>
        <v>4</v>
      </c>
      <c r="P387" s="486">
        <f t="shared" si="19"/>
        <v>4</v>
      </c>
      <c r="Q387" s="92" t="str">
        <f t="shared" si="20"/>
        <v>Gastos_com_Pessoal</v>
      </c>
    </row>
    <row r="388" spans="1:17" ht="25.5" hidden="1" x14ac:dyDescent="0.2">
      <c r="A388" s="477">
        <f>IF(B388="","",COUNT('Diário 3º PA'!$A$4:$A$4242)+ROW()-3)</f>
        <v>2331</v>
      </c>
      <c r="B388" s="457">
        <v>44669</v>
      </c>
      <c r="C388" s="487">
        <v>44652</v>
      </c>
      <c r="D388" s="489" t="s">
        <v>104</v>
      </c>
      <c r="E388" s="489" t="s">
        <v>191</v>
      </c>
      <c r="F388" s="506">
        <v>1052.3800000000001</v>
      </c>
      <c r="G388" s="489" t="s">
        <v>3891</v>
      </c>
      <c r="H388" s="489" t="s">
        <v>658</v>
      </c>
      <c r="I388" s="489" t="s">
        <v>1701</v>
      </c>
      <c r="J388" s="456" t="s">
        <v>1702</v>
      </c>
      <c r="K388" s="456" t="s">
        <v>732</v>
      </c>
      <c r="L388" s="456" t="s">
        <v>1531</v>
      </c>
      <c r="M388" s="456">
        <v>765420448</v>
      </c>
      <c r="N388" s="457">
        <v>44669</v>
      </c>
      <c r="O388" s="486">
        <f t="shared" si="18"/>
        <v>4</v>
      </c>
      <c r="P388" s="486">
        <f t="shared" si="19"/>
        <v>4</v>
      </c>
      <c r="Q388" s="92" t="str">
        <f t="shared" si="20"/>
        <v>Gastos_com_Pessoal</v>
      </c>
    </row>
    <row r="389" spans="1:17" ht="25.5" hidden="1" x14ac:dyDescent="0.2">
      <c r="A389" s="477">
        <f>IF(B389="","",COUNT('Diário 3º PA'!$A$4:$A$4242)+ROW()-3)</f>
        <v>2332</v>
      </c>
      <c r="B389" s="457">
        <v>44669</v>
      </c>
      <c r="C389" s="487">
        <v>44652</v>
      </c>
      <c r="D389" s="489" t="s">
        <v>104</v>
      </c>
      <c r="E389" s="489" t="s">
        <v>189</v>
      </c>
      <c r="F389" s="506">
        <v>2846.23</v>
      </c>
      <c r="G389" s="489" t="s">
        <v>3892</v>
      </c>
      <c r="H389" s="489" t="s">
        <v>658</v>
      </c>
      <c r="I389" s="489" t="s">
        <v>1701</v>
      </c>
      <c r="J389" s="456" t="s">
        <v>1702</v>
      </c>
      <c r="K389" s="456" t="s">
        <v>732</v>
      </c>
      <c r="L389" s="456" t="s">
        <v>1531</v>
      </c>
      <c r="M389" s="456">
        <v>765420448</v>
      </c>
      <c r="N389" s="457">
        <v>44669</v>
      </c>
      <c r="O389" s="486">
        <f t="shared" si="18"/>
        <v>4</v>
      </c>
      <c r="P389" s="486">
        <f t="shared" si="19"/>
        <v>4</v>
      </c>
      <c r="Q389" s="92" t="str">
        <f t="shared" si="20"/>
        <v>Gastos_com_Pessoal</v>
      </c>
    </row>
    <row r="390" spans="1:17" ht="25.5" hidden="1" x14ac:dyDescent="0.2">
      <c r="A390" s="477">
        <f>IF(B390="","",COUNT('Diário 3º PA'!$A$4:$A$4242)+ROW()-3)</f>
        <v>2333</v>
      </c>
      <c r="B390" s="457">
        <v>44669</v>
      </c>
      <c r="C390" s="487">
        <v>44652</v>
      </c>
      <c r="D390" s="489" t="s">
        <v>104</v>
      </c>
      <c r="E390" s="489" t="s">
        <v>191</v>
      </c>
      <c r="F390" s="506">
        <v>1052.3800000000001</v>
      </c>
      <c r="G390" s="489" t="s">
        <v>3893</v>
      </c>
      <c r="H390" s="489" t="s">
        <v>137</v>
      </c>
      <c r="I390" s="489" t="s">
        <v>3894</v>
      </c>
      <c r="J390" s="456" t="s">
        <v>3895</v>
      </c>
      <c r="K390" s="456" t="s">
        <v>732</v>
      </c>
      <c r="L390" s="456" t="s">
        <v>1531</v>
      </c>
      <c r="M390" s="456">
        <v>765420448</v>
      </c>
      <c r="N390" s="457">
        <v>44669</v>
      </c>
      <c r="O390" s="486">
        <f t="shared" si="18"/>
        <v>4</v>
      </c>
      <c r="P390" s="486">
        <f t="shared" si="19"/>
        <v>4</v>
      </c>
      <c r="Q390" s="92" t="str">
        <f t="shared" si="20"/>
        <v>Gastos_com_Pessoal</v>
      </c>
    </row>
    <row r="391" spans="1:17" ht="25.5" hidden="1" x14ac:dyDescent="0.2">
      <c r="A391" s="477">
        <f>IF(B391="","",COUNT('Diário 3º PA'!$A$4:$A$4242)+ROW()-3)</f>
        <v>2334</v>
      </c>
      <c r="B391" s="457">
        <v>44669</v>
      </c>
      <c r="C391" s="487">
        <v>44652</v>
      </c>
      <c r="D391" s="489" t="s">
        <v>104</v>
      </c>
      <c r="E391" s="489" t="s">
        <v>189</v>
      </c>
      <c r="F391" s="506">
        <v>2888.89</v>
      </c>
      <c r="G391" s="489" t="s">
        <v>3896</v>
      </c>
      <c r="H391" s="489" t="s">
        <v>137</v>
      </c>
      <c r="I391" s="489" t="s">
        <v>3894</v>
      </c>
      <c r="J391" s="456" t="s">
        <v>3895</v>
      </c>
      <c r="K391" s="456" t="s">
        <v>732</v>
      </c>
      <c r="L391" s="456" t="s">
        <v>1531</v>
      </c>
      <c r="M391" s="456">
        <v>765420448</v>
      </c>
      <c r="N391" s="457">
        <v>44669</v>
      </c>
      <c r="O391" s="486">
        <f t="shared" si="18"/>
        <v>4</v>
      </c>
      <c r="P391" s="486">
        <f t="shared" si="19"/>
        <v>4</v>
      </c>
      <c r="Q391" s="92" t="str">
        <f t="shared" si="20"/>
        <v>Gastos_com_Pessoal</v>
      </c>
    </row>
    <row r="392" spans="1:17" ht="25.5" hidden="1" x14ac:dyDescent="0.2">
      <c r="A392" s="477">
        <f>IF(B392="","",COUNT('Diário 3º PA'!$A$4:$A$4242)+ROW()-3)</f>
        <v>2335</v>
      </c>
      <c r="B392" s="457">
        <v>44669</v>
      </c>
      <c r="C392" s="487">
        <v>44652</v>
      </c>
      <c r="D392" s="489" t="s">
        <v>104</v>
      </c>
      <c r="E392" s="489" t="s">
        <v>191</v>
      </c>
      <c r="F392" s="506">
        <v>897.64</v>
      </c>
      <c r="G392" s="489" t="s">
        <v>3897</v>
      </c>
      <c r="H392" s="489" t="s">
        <v>135</v>
      </c>
      <c r="I392" s="489" t="s">
        <v>3898</v>
      </c>
      <c r="J392" s="456" t="s">
        <v>3899</v>
      </c>
      <c r="K392" s="456" t="s">
        <v>732</v>
      </c>
      <c r="L392" s="456" t="s">
        <v>1531</v>
      </c>
      <c r="M392" s="456">
        <v>765420448</v>
      </c>
      <c r="N392" s="457">
        <v>44669</v>
      </c>
      <c r="O392" s="486">
        <f t="shared" si="18"/>
        <v>4</v>
      </c>
      <c r="P392" s="486">
        <f t="shared" si="19"/>
        <v>4</v>
      </c>
      <c r="Q392" s="92" t="str">
        <f t="shared" si="20"/>
        <v>Gastos_com_Pessoal</v>
      </c>
    </row>
    <row r="393" spans="1:17" ht="25.5" hidden="1" x14ac:dyDescent="0.2">
      <c r="A393" s="477">
        <f>IF(B393="","",COUNT('Diário 3º PA'!$A$4:$A$4242)+ROW()-3)</f>
        <v>2336</v>
      </c>
      <c r="B393" s="457">
        <v>44669</v>
      </c>
      <c r="C393" s="487">
        <v>44652</v>
      </c>
      <c r="D393" s="489" t="s">
        <v>104</v>
      </c>
      <c r="E393" s="489" t="s">
        <v>189</v>
      </c>
      <c r="F393" s="506">
        <v>2509.1799999999998</v>
      </c>
      <c r="G393" s="489" t="s">
        <v>3900</v>
      </c>
      <c r="H393" s="489" t="s">
        <v>135</v>
      </c>
      <c r="I393" s="489" t="s">
        <v>3898</v>
      </c>
      <c r="J393" s="456" t="s">
        <v>3899</v>
      </c>
      <c r="K393" s="456" t="s">
        <v>732</v>
      </c>
      <c r="L393" s="456" t="s">
        <v>1531</v>
      </c>
      <c r="M393" s="456">
        <v>765420448</v>
      </c>
      <c r="N393" s="457">
        <v>44669</v>
      </c>
      <c r="O393" s="486">
        <f t="shared" si="18"/>
        <v>4</v>
      </c>
      <c r="P393" s="486">
        <f t="shared" si="19"/>
        <v>4</v>
      </c>
      <c r="Q393" s="92" t="str">
        <f t="shared" si="20"/>
        <v>Gastos_com_Pessoal</v>
      </c>
    </row>
    <row r="394" spans="1:17" ht="25.5" hidden="1" x14ac:dyDescent="0.2">
      <c r="A394" s="477">
        <f>IF(B394="","",COUNT('Diário 3º PA'!$A$4:$A$4242)+ROW()-3)</f>
        <v>2337</v>
      </c>
      <c r="B394" s="457">
        <v>44669</v>
      </c>
      <c r="C394" s="487">
        <v>44652</v>
      </c>
      <c r="D394" s="489" t="s">
        <v>104</v>
      </c>
      <c r="E394" s="489" t="s">
        <v>191</v>
      </c>
      <c r="F394" s="506">
        <v>890.9</v>
      </c>
      <c r="G394" s="489" t="s">
        <v>3901</v>
      </c>
      <c r="H394" s="489" t="s">
        <v>658</v>
      </c>
      <c r="I394" s="489" t="s">
        <v>3902</v>
      </c>
      <c r="J394" s="456" t="s">
        <v>3903</v>
      </c>
      <c r="K394" s="456" t="s">
        <v>732</v>
      </c>
      <c r="L394" s="456" t="s">
        <v>1531</v>
      </c>
      <c r="M394" s="456">
        <v>765420448</v>
      </c>
      <c r="N394" s="457">
        <v>44669</v>
      </c>
      <c r="O394" s="486">
        <f t="shared" ref="O394:O457" si="21">IF(B394=0,0,IF(YEAR(B394)=$P$1,MONTH(B394)-$O$1+1,(YEAR(B394)-$P$1)*12-$O$1+1+MONTH(B394)))</f>
        <v>4</v>
      </c>
      <c r="P394" s="486">
        <f t="shared" ref="P394:P457" si="22">IF(C394=0,0,IF(YEAR(C394)=$P$1,MONTH(C394)-$O$1+1,(YEAR(C394)-$P$1)*12-$O$1+1+MONTH(C394)))</f>
        <v>4</v>
      </c>
      <c r="Q394" s="92" t="str">
        <f t="shared" ref="Q394:Q457" si="23">SUBSTITUTE(D394," ","_")</f>
        <v>Gastos_com_Pessoal</v>
      </c>
    </row>
    <row r="395" spans="1:17" ht="25.5" hidden="1" x14ac:dyDescent="0.2">
      <c r="A395" s="477">
        <f>IF(B395="","",COUNT('Diário 3º PA'!$A$4:$A$4242)+ROW()-3)</f>
        <v>2338</v>
      </c>
      <c r="B395" s="457">
        <v>44669</v>
      </c>
      <c r="C395" s="487">
        <v>44652</v>
      </c>
      <c r="D395" s="489" t="s">
        <v>104</v>
      </c>
      <c r="E395" s="489" t="s">
        <v>189</v>
      </c>
      <c r="F395" s="506">
        <v>2493.1</v>
      </c>
      <c r="G395" s="489" t="s">
        <v>3904</v>
      </c>
      <c r="H395" s="489" t="s">
        <v>658</v>
      </c>
      <c r="I395" s="489" t="s">
        <v>3902</v>
      </c>
      <c r="J395" s="456" t="s">
        <v>3903</v>
      </c>
      <c r="K395" s="456" t="s">
        <v>732</v>
      </c>
      <c r="L395" s="456" t="s">
        <v>1531</v>
      </c>
      <c r="M395" s="456">
        <v>765420448</v>
      </c>
      <c r="N395" s="457">
        <v>44669</v>
      </c>
      <c r="O395" s="486">
        <f t="shared" si="21"/>
        <v>4</v>
      </c>
      <c r="P395" s="486">
        <f t="shared" si="22"/>
        <v>4</v>
      </c>
      <c r="Q395" s="92" t="str">
        <f t="shared" si="23"/>
        <v>Gastos_com_Pessoal</v>
      </c>
    </row>
    <row r="396" spans="1:17" ht="25.5" hidden="1" x14ac:dyDescent="0.2">
      <c r="A396" s="477">
        <f>IF(B396="","",COUNT('Diário 3º PA'!$A$4:$A$4242)+ROW()-3)</f>
        <v>2339</v>
      </c>
      <c r="B396" s="457">
        <v>44669</v>
      </c>
      <c r="C396" s="487">
        <v>44652</v>
      </c>
      <c r="D396" s="489" t="s">
        <v>104</v>
      </c>
      <c r="E396" s="489" t="s">
        <v>191</v>
      </c>
      <c r="F396" s="506">
        <v>486.37</v>
      </c>
      <c r="G396" s="489" t="s">
        <v>3905</v>
      </c>
      <c r="H396" s="489" t="s">
        <v>658</v>
      </c>
      <c r="I396" s="489" t="s">
        <v>3906</v>
      </c>
      <c r="J396" s="456" t="s">
        <v>3907</v>
      </c>
      <c r="K396" s="456" t="s">
        <v>732</v>
      </c>
      <c r="L396" s="456" t="s">
        <v>1531</v>
      </c>
      <c r="M396" s="456">
        <v>765420448</v>
      </c>
      <c r="N396" s="457">
        <v>44669</v>
      </c>
      <c r="O396" s="486">
        <f t="shared" si="21"/>
        <v>4</v>
      </c>
      <c r="P396" s="486">
        <f t="shared" si="22"/>
        <v>4</v>
      </c>
      <c r="Q396" s="92" t="str">
        <f t="shared" si="23"/>
        <v>Gastos_com_Pessoal</v>
      </c>
    </row>
    <row r="397" spans="1:17" ht="25.5" hidden="1" x14ac:dyDescent="0.2">
      <c r="A397" s="477">
        <f>IF(B397="","",COUNT('Diário 3º PA'!$A$4:$A$4242)+ROW()-3)</f>
        <v>2340</v>
      </c>
      <c r="B397" s="457">
        <v>44669</v>
      </c>
      <c r="C397" s="487">
        <v>44652</v>
      </c>
      <c r="D397" s="489" t="s">
        <v>104</v>
      </c>
      <c r="E397" s="489" t="s">
        <v>189</v>
      </c>
      <c r="F397" s="506">
        <v>1459.09</v>
      </c>
      <c r="G397" s="489" t="s">
        <v>3908</v>
      </c>
      <c r="H397" s="489" t="s">
        <v>658</v>
      </c>
      <c r="I397" s="489" t="s">
        <v>3906</v>
      </c>
      <c r="J397" s="456" t="s">
        <v>3907</v>
      </c>
      <c r="K397" s="456" t="s">
        <v>732</v>
      </c>
      <c r="L397" s="456" t="s">
        <v>1531</v>
      </c>
      <c r="M397" s="456">
        <v>765420448</v>
      </c>
      <c r="N397" s="457">
        <v>44669</v>
      </c>
      <c r="O397" s="486">
        <f t="shared" si="21"/>
        <v>4</v>
      </c>
      <c r="P397" s="486">
        <f t="shared" si="22"/>
        <v>4</v>
      </c>
      <c r="Q397" s="92" t="str">
        <f t="shared" si="23"/>
        <v>Gastos_com_Pessoal</v>
      </c>
    </row>
    <row r="398" spans="1:17" ht="36" hidden="1" x14ac:dyDescent="0.2">
      <c r="A398" s="477">
        <f>IF(B398="","",COUNT('Diário 3º PA'!$A$4:$A$4242)+ROW()-3)</f>
        <v>2341</v>
      </c>
      <c r="B398" s="457">
        <v>44669</v>
      </c>
      <c r="C398" s="487">
        <v>44652</v>
      </c>
      <c r="D398" s="489" t="s">
        <v>115</v>
      </c>
      <c r="E398" s="489" t="s">
        <v>290</v>
      </c>
      <c r="F398" s="506">
        <v>1351.91</v>
      </c>
      <c r="G398" s="489" t="s">
        <v>3909</v>
      </c>
      <c r="H398" s="489" t="s">
        <v>127</v>
      </c>
      <c r="I398" s="489" t="s">
        <v>1158</v>
      </c>
      <c r="J398" s="456" t="s">
        <v>666</v>
      </c>
      <c r="K398" s="456" t="s">
        <v>704</v>
      </c>
      <c r="L398" s="456" t="s">
        <v>1159</v>
      </c>
      <c r="M398" s="456">
        <v>5952</v>
      </c>
      <c r="N398" s="457">
        <v>44669</v>
      </c>
      <c r="O398" s="486">
        <f t="shared" si="21"/>
        <v>4</v>
      </c>
      <c r="P398" s="486">
        <f t="shared" si="22"/>
        <v>4</v>
      </c>
      <c r="Q398" s="92" t="str">
        <f t="shared" si="23"/>
        <v>Gastos_Gerais</v>
      </c>
    </row>
    <row r="399" spans="1:17" ht="36" hidden="1" x14ac:dyDescent="0.2">
      <c r="A399" s="477">
        <f>IF(B399="","",COUNT('Diário 3º PA'!$A$4:$A$4242)+ROW()-3)</f>
        <v>2342</v>
      </c>
      <c r="B399" s="457">
        <v>44669</v>
      </c>
      <c r="C399" s="487">
        <v>44652</v>
      </c>
      <c r="D399" s="489" t="s">
        <v>115</v>
      </c>
      <c r="E399" s="489" t="s">
        <v>290</v>
      </c>
      <c r="F399" s="506">
        <v>436.1</v>
      </c>
      <c r="G399" s="489" t="s">
        <v>3910</v>
      </c>
      <c r="H399" s="489" t="s">
        <v>127</v>
      </c>
      <c r="I399" s="489" t="s">
        <v>1158</v>
      </c>
      <c r="J399" s="456" t="s">
        <v>666</v>
      </c>
      <c r="K399" s="456" t="s">
        <v>704</v>
      </c>
      <c r="L399" s="456" t="s">
        <v>1159</v>
      </c>
      <c r="M399" s="456">
        <v>1708</v>
      </c>
      <c r="N399" s="457">
        <v>44669</v>
      </c>
      <c r="O399" s="486">
        <f t="shared" si="21"/>
        <v>4</v>
      </c>
      <c r="P399" s="486">
        <f t="shared" si="22"/>
        <v>4</v>
      </c>
      <c r="Q399" s="92" t="str">
        <f t="shared" si="23"/>
        <v>Gastos_Gerais</v>
      </c>
    </row>
    <row r="400" spans="1:17" ht="25.5" hidden="1" x14ac:dyDescent="0.2">
      <c r="A400" s="477">
        <f>IF(B400="","",COUNT('Diário 3º PA'!$A$4:$A$4242)+ROW()-3)</f>
        <v>2343</v>
      </c>
      <c r="B400" s="457">
        <v>44669</v>
      </c>
      <c r="C400" s="487">
        <v>44652</v>
      </c>
      <c r="D400" s="489" t="s">
        <v>104</v>
      </c>
      <c r="E400" s="489" t="s">
        <v>185</v>
      </c>
      <c r="F400" s="506">
        <v>101.53</v>
      </c>
      <c r="G400" s="482" t="s">
        <v>3566</v>
      </c>
      <c r="H400" s="489" t="s">
        <v>136</v>
      </c>
      <c r="I400" s="489" t="s">
        <v>3875</v>
      </c>
      <c r="J400" s="456" t="s">
        <v>3876</v>
      </c>
      <c r="K400" s="455" t="s">
        <v>1016</v>
      </c>
      <c r="L400" s="456" t="s">
        <v>1017</v>
      </c>
      <c r="M400" s="456" t="s">
        <v>3911</v>
      </c>
      <c r="N400" s="457">
        <v>44669</v>
      </c>
      <c r="O400" s="486">
        <f t="shared" si="21"/>
        <v>4</v>
      </c>
      <c r="P400" s="486">
        <f t="shared" si="22"/>
        <v>4</v>
      </c>
      <c r="Q400" s="92" t="str">
        <f t="shared" si="23"/>
        <v>Gastos_com_Pessoal</v>
      </c>
    </row>
    <row r="401" spans="1:17" ht="24" hidden="1" x14ac:dyDescent="0.2">
      <c r="A401" s="477">
        <f>IF(B401="","",COUNT('Diário 3º PA'!$A$4:$A$4242)+ROW()-3)</f>
        <v>2344</v>
      </c>
      <c r="B401" s="457">
        <v>44669</v>
      </c>
      <c r="C401" s="487">
        <v>44652</v>
      </c>
      <c r="D401" s="489" t="s">
        <v>115</v>
      </c>
      <c r="E401" s="489" t="s">
        <v>302</v>
      </c>
      <c r="F401" s="506">
        <v>326.2</v>
      </c>
      <c r="G401" s="489" t="s">
        <v>3912</v>
      </c>
      <c r="H401" s="489" t="s">
        <v>134</v>
      </c>
      <c r="I401" s="489" t="s">
        <v>3913</v>
      </c>
      <c r="J401" s="456" t="s">
        <v>3914</v>
      </c>
      <c r="K401" s="456" t="s">
        <v>732</v>
      </c>
      <c r="L401" s="456" t="s">
        <v>428</v>
      </c>
      <c r="M401" s="456">
        <v>154</v>
      </c>
      <c r="N401" s="457">
        <v>44669</v>
      </c>
      <c r="O401" s="486">
        <f t="shared" si="21"/>
        <v>4</v>
      </c>
      <c r="P401" s="486">
        <f t="shared" si="22"/>
        <v>4</v>
      </c>
      <c r="Q401" s="92" t="str">
        <f t="shared" si="23"/>
        <v>Gastos_Gerais</v>
      </c>
    </row>
    <row r="402" spans="1:17" ht="36" hidden="1" x14ac:dyDescent="0.2">
      <c r="A402" s="477">
        <f>IF(B402="","",COUNT('Diário 3º PA'!$A$4:$A$4242)+ROW()-3)</f>
        <v>2345</v>
      </c>
      <c r="B402" s="457">
        <v>44669</v>
      </c>
      <c r="C402" s="487">
        <v>44652</v>
      </c>
      <c r="D402" s="489" t="s">
        <v>115</v>
      </c>
      <c r="E402" s="489" t="s">
        <v>378</v>
      </c>
      <c r="F402" s="506">
        <v>336.22</v>
      </c>
      <c r="G402" s="489" t="s">
        <v>3915</v>
      </c>
      <c r="H402" s="489" t="s">
        <v>129</v>
      </c>
      <c r="I402" s="489" t="s">
        <v>3916</v>
      </c>
      <c r="J402" s="456" t="s">
        <v>1438</v>
      </c>
      <c r="K402" s="456" t="s">
        <v>1464</v>
      </c>
      <c r="L402" s="456" t="s">
        <v>428</v>
      </c>
      <c r="M402" s="456">
        <v>5368</v>
      </c>
      <c r="N402" s="457">
        <v>44664</v>
      </c>
      <c r="O402" s="486">
        <f t="shared" si="21"/>
        <v>4</v>
      </c>
      <c r="P402" s="486">
        <f t="shared" si="22"/>
        <v>4</v>
      </c>
      <c r="Q402" s="92" t="str">
        <f t="shared" si="23"/>
        <v>Gastos_Gerais</v>
      </c>
    </row>
    <row r="403" spans="1:17" ht="24" hidden="1" x14ac:dyDescent="0.2">
      <c r="A403" s="477">
        <f>IF(B403="","",COUNT('Diário 3º PA'!$A$4:$A$4242)+ROW()-3)</f>
        <v>2346</v>
      </c>
      <c r="B403" s="457">
        <v>44669</v>
      </c>
      <c r="C403" s="487">
        <v>44652</v>
      </c>
      <c r="D403" s="489" t="s">
        <v>115</v>
      </c>
      <c r="E403" s="489" t="s">
        <v>268</v>
      </c>
      <c r="F403" s="506">
        <v>538.94000000000005</v>
      </c>
      <c r="G403" s="489" t="s">
        <v>3917</v>
      </c>
      <c r="H403" s="489" t="s">
        <v>134</v>
      </c>
      <c r="I403" s="489" t="s">
        <v>3918</v>
      </c>
      <c r="J403" s="456" t="s">
        <v>3919</v>
      </c>
      <c r="K403" s="456" t="s">
        <v>1464</v>
      </c>
      <c r="L403" s="456" t="s">
        <v>428</v>
      </c>
      <c r="M403" s="456">
        <v>202246</v>
      </c>
      <c r="N403" s="457">
        <v>44669</v>
      </c>
      <c r="O403" s="486">
        <f t="shared" si="21"/>
        <v>4</v>
      </c>
      <c r="P403" s="486">
        <f t="shared" si="22"/>
        <v>4</v>
      </c>
      <c r="Q403" s="92" t="str">
        <f t="shared" si="23"/>
        <v>Gastos_Gerais</v>
      </c>
    </row>
    <row r="404" spans="1:17" ht="24" hidden="1" x14ac:dyDescent="0.2">
      <c r="A404" s="477">
        <f>IF(B404="","",COUNT('Diário 3º PA'!$A$4:$A$4242)+ROW()-3)</f>
        <v>2347</v>
      </c>
      <c r="B404" s="457">
        <v>44669</v>
      </c>
      <c r="C404" s="487">
        <v>44652</v>
      </c>
      <c r="D404" s="489" t="s">
        <v>115</v>
      </c>
      <c r="E404" s="489" t="s">
        <v>302</v>
      </c>
      <c r="F404" s="506">
        <v>427.5</v>
      </c>
      <c r="G404" s="489" t="s">
        <v>3920</v>
      </c>
      <c r="H404" s="489" t="s">
        <v>134</v>
      </c>
      <c r="I404" s="489" t="s">
        <v>2718</v>
      </c>
      <c r="J404" s="456" t="s">
        <v>2719</v>
      </c>
      <c r="K404" s="456" t="s">
        <v>1464</v>
      </c>
      <c r="L404" s="456" t="s">
        <v>428</v>
      </c>
      <c r="M404" s="456">
        <v>20225</v>
      </c>
      <c r="N404" s="457">
        <v>44669</v>
      </c>
      <c r="O404" s="486">
        <f t="shared" si="21"/>
        <v>4</v>
      </c>
      <c r="P404" s="486">
        <f t="shared" si="22"/>
        <v>4</v>
      </c>
      <c r="Q404" s="92" t="str">
        <f t="shared" si="23"/>
        <v>Gastos_Gerais</v>
      </c>
    </row>
    <row r="405" spans="1:17" ht="36" hidden="1" x14ac:dyDescent="0.2">
      <c r="A405" s="477">
        <f>IF(B405="","",COUNT('Diário 3º PA'!$A$4:$A$4242)+ROW()-3)</f>
        <v>2348</v>
      </c>
      <c r="B405" s="457">
        <v>44670</v>
      </c>
      <c r="C405" s="487">
        <v>44652</v>
      </c>
      <c r="D405" s="489" t="s">
        <v>115</v>
      </c>
      <c r="E405" s="489" t="s">
        <v>328</v>
      </c>
      <c r="F405" s="506">
        <v>3000</v>
      </c>
      <c r="G405" s="489" t="s">
        <v>3921</v>
      </c>
      <c r="H405" s="489" t="s">
        <v>127</v>
      </c>
      <c r="I405" s="489" t="s">
        <v>727</v>
      </c>
      <c r="J405" s="456" t="s">
        <v>728</v>
      </c>
      <c r="K405" s="456" t="s">
        <v>704</v>
      </c>
      <c r="L405" s="456" t="s">
        <v>428</v>
      </c>
      <c r="M405" s="456">
        <v>1877044</v>
      </c>
      <c r="N405" s="457">
        <v>44671</v>
      </c>
      <c r="O405" s="486">
        <f t="shared" si="21"/>
        <v>4</v>
      </c>
      <c r="P405" s="486">
        <f t="shared" si="22"/>
        <v>4</v>
      </c>
      <c r="Q405" s="92" t="str">
        <f t="shared" si="23"/>
        <v>Gastos_Gerais</v>
      </c>
    </row>
    <row r="406" spans="1:17" ht="24" hidden="1" x14ac:dyDescent="0.2">
      <c r="A406" s="477">
        <f>IF(B406="","",COUNT('Diário 3º PA'!$A$4:$A$4242)+ROW()-3)</f>
        <v>2349</v>
      </c>
      <c r="B406" s="457">
        <v>44670</v>
      </c>
      <c r="C406" s="487">
        <v>44652</v>
      </c>
      <c r="D406" s="489" t="s">
        <v>115</v>
      </c>
      <c r="E406" s="489" t="s">
        <v>302</v>
      </c>
      <c r="F406" s="506">
        <v>40421.160000000003</v>
      </c>
      <c r="G406" s="489" t="s">
        <v>1073</v>
      </c>
      <c r="H406" s="489" t="s">
        <v>130</v>
      </c>
      <c r="I406" s="489" t="s">
        <v>1074</v>
      </c>
      <c r="J406" s="456" t="s">
        <v>1075</v>
      </c>
      <c r="K406" s="456" t="s">
        <v>704</v>
      </c>
      <c r="L406" s="456" t="s">
        <v>428</v>
      </c>
      <c r="M406" s="456">
        <v>826</v>
      </c>
      <c r="N406" s="457">
        <v>44669</v>
      </c>
      <c r="O406" s="486">
        <f t="shared" si="21"/>
        <v>4</v>
      </c>
      <c r="P406" s="486">
        <f t="shared" si="22"/>
        <v>4</v>
      </c>
      <c r="Q406" s="92" t="str">
        <f t="shared" si="23"/>
        <v>Gastos_Gerais</v>
      </c>
    </row>
    <row r="407" spans="1:17" ht="25.5" x14ac:dyDescent="0.2">
      <c r="A407" s="477">
        <f>IF(B407="","",COUNT('Diário 3º PA'!$A$4:$A$4242)+ROW()-3)</f>
        <v>2350</v>
      </c>
      <c r="B407" s="457">
        <v>44670</v>
      </c>
      <c r="C407" s="487">
        <v>44652</v>
      </c>
      <c r="D407" s="489" t="s">
        <v>117</v>
      </c>
      <c r="E407" s="489" t="s">
        <v>385</v>
      </c>
      <c r="F407" s="506">
        <v>3450</v>
      </c>
      <c r="G407" s="489" t="s">
        <v>3922</v>
      </c>
      <c r="H407" s="489" t="s">
        <v>139</v>
      </c>
      <c r="I407" s="489" t="s">
        <v>549</v>
      </c>
      <c r="J407" s="456" t="s">
        <v>1681</v>
      </c>
      <c r="K407" s="456" t="s">
        <v>704</v>
      </c>
      <c r="L407" s="456" t="s">
        <v>428</v>
      </c>
      <c r="M407" s="456">
        <v>9726</v>
      </c>
      <c r="N407" s="457">
        <v>44662</v>
      </c>
      <c r="O407" s="486">
        <f t="shared" si="21"/>
        <v>4</v>
      </c>
      <c r="P407" s="486">
        <f t="shared" si="22"/>
        <v>4</v>
      </c>
      <c r="Q407" s="92" t="str">
        <f t="shared" si="23"/>
        <v>Aquisição_de_Bens_Permanentes</v>
      </c>
    </row>
    <row r="408" spans="1:17" ht="25.5" hidden="1" x14ac:dyDescent="0.2">
      <c r="A408" s="477">
        <f>IF(B408="","",COUNT('Diário 3º PA'!$A$4:$A$4242)+ROW()-3)</f>
        <v>2351</v>
      </c>
      <c r="B408" s="457">
        <v>44670</v>
      </c>
      <c r="C408" s="487">
        <v>44652</v>
      </c>
      <c r="D408" s="489" t="s">
        <v>104</v>
      </c>
      <c r="E408" s="489" t="s">
        <v>204</v>
      </c>
      <c r="F408" s="506">
        <v>82.9</v>
      </c>
      <c r="G408" s="489" t="s">
        <v>3923</v>
      </c>
      <c r="H408" s="489" t="s">
        <v>127</v>
      </c>
      <c r="I408" s="489" t="s">
        <v>3529</v>
      </c>
      <c r="J408" s="456" t="s">
        <v>756</v>
      </c>
      <c r="K408" s="456" t="s">
        <v>704</v>
      </c>
      <c r="L408" s="456" t="s">
        <v>428</v>
      </c>
      <c r="M408" s="456">
        <v>202292896</v>
      </c>
      <c r="N408" s="457">
        <v>44671</v>
      </c>
      <c r="O408" s="486">
        <f t="shared" si="21"/>
        <v>4</v>
      </c>
      <c r="P408" s="486">
        <f t="shared" si="22"/>
        <v>4</v>
      </c>
      <c r="Q408" s="92" t="str">
        <f t="shared" si="23"/>
        <v>Gastos_com_Pessoal</v>
      </c>
    </row>
    <row r="409" spans="1:17" ht="24" hidden="1" x14ac:dyDescent="0.2">
      <c r="A409" s="477">
        <f>IF(B409="","",COUNT('Diário 3º PA'!$A$4:$A$4242)+ROW()-3)</f>
        <v>2352</v>
      </c>
      <c r="B409" s="457">
        <v>44670</v>
      </c>
      <c r="C409" s="487">
        <v>44652</v>
      </c>
      <c r="D409" s="489" t="s">
        <v>115</v>
      </c>
      <c r="E409" s="489" t="s">
        <v>342</v>
      </c>
      <c r="F409" s="506">
        <v>40.4</v>
      </c>
      <c r="G409" s="489" t="s">
        <v>3924</v>
      </c>
      <c r="H409" s="489" t="s">
        <v>139</v>
      </c>
      <c r="I409" s="489" t="s">
        <v>1768</v>
      </c>
      <c r="J409" s="456" t="s">
        <v>1769</v>
      </c>
      <c r="K409" s="456" t="s">
        <v>732</v>
      </c>
      <c r="L409" s="456" t="s">
        <v>1531</v>
      </c>
      <c r="M409" s="456">
        <v>965708357</v>
      </c>
      <c r="N409" s="457">
        <v>44670</v>
      </c>
      <c r="O409" s="486">
        <f t="shared" si="21"/>
        <v>4</v>
      </c>
      <c r="P409" s="486">
        <f t="shared" si="22"/>
        <v>4</v>
      </c>
      <c r="Q409" s="92" t="str">
        <f t="shared" si="23"/>
        <v>Gastos_Gerais</v>
      </c>
    </row>
    <row r="410" spans="1:17" ht="36" hidden="1" x14ac:dyDescent="0.2">
      <c r="A410" s="477">
        <f>IF(B410="","",COUNT('Diário 3º PA'!$A$4:$A$4242)+ROW()-3)</f>
        <v>2353</v>
      </c>
      <c r="B410" s="457">
        <v>44670</v>
      </c>
      <c r="C410" s="487">
        <v>44652</v>
      </c>
      <c r="D410" s="489" t="s">
        <v>115</v>
      </c>
      <c r="E410" s="489" t="s">
        <v>342</v>
      </c>
      <c r="F410" s="506">
        <v>120</v>
      </c>
      <c r="G410" s="489" t="s">
        <v>3925</v>
      </c>
      <c r="H410" s="489" t="s">
        <v>140</v>
      </c>
      <c r="I410" s="489" t="s">
        <v>3676</v>
      </c>
      <c r="J410" s="456" t="s">
        <v>3677</v>
      </c>
      <c r="K410" s="456" t="s">
        <v>732</v>
      </c>
      <c r="L410" s="456" t="s">
        <v>1531</v>
      </c>
      <c r="M410" s="456">
        <v>965708357</v>
      </c>
      <c r="N410" s="457">
        <v>44670</v>
      </c>
      <c r="O410" s="486">
        <f t="shared" si="21"/>
        <v>4</v>
      </c>
      <c r="P410" s="486">
        <f t="shared" si="22"/>
        <v>4</v>
      </c>
      <c r="Q410" s="92" t="str">
        <f t="shared" si="23"/>
        <v>Gastos_Gerais</v>
      </c>
    </row>
    <row r="411" spans="1:17" ht="36" hidden="1" x14ac:dyDescent="0.2">
      <c r="A411" s="477">
        <f>IF(B411="","",COUNT('Diário 3º PA'!$A$4:$A$4242)+ROW()-3)</f>
        <v>2354</v>
      </c>
      <c r="B411" s="457">
        <v>44670</v>
      </c>
      <c r="C411" s="487">
        <v>44652</v>
      </c>
      <c r="D411" s="489" t="s">
        <v>115</v>
      </c>
      <c r="E411" s="489" t="s">
        <v>342</v>
      </c>
      <c r="F411" s="506">
        <v>120</v>
      </c>
      <c r="G411" s="489" t="s">
        <v>3926</v>
      </c>
      <c r="H411" s="489" t="s">
        <v>139</v>
      </c>
      <c r="I411" s="489" t="s">
        <v>1768</v>
      </c>
      <c r="J411" s="456" t="s">
        <v>1769</v>
      </c>
      <c r="K411" s="456" t="s">
        <v>732</v>
      </c>
      <c r="L411" s="456" t="s">
        <v>1531</v>
      </c>
      <c r="M411" s="456">
        <v>965708357</v>
      </c>
      <c r="N411" s="457">
        <v>44670</v>
      </c>
      <c r="O411" s="486">
        <f t="shared" si="21"/>
        <v>4</v>
      </c>
      <c r="P411" s="486">
        <f t="shared" si="22"/>
        <v>4</v>
      </c>
      <c r="Q411" s="92" t="str">
        <f t="shared" si="23"/>
        <v>Gastos_Gerais</v>
      </c>
    </row>
    <row r="412" spans="1:17" ht="36" hidden="1" x14ac:dyDescent="0.2">
      <c r="A412" s="477">
        <f>IF(B412="","",COUNT('Diário 3º PA'!$A$4:$A$4242)+ROW()-3)</f>
        <v>2355</v>
      </c>
      <c r="B412" s="457">
        <v>44670</v>
      </c>
      <c r="C412" s="487">
        <v>44652</v>
      </c>
      <c r="D412" s="489" t="s">
        <v>115</v>
      </c>
      <c r="E412" s="489" t="s">
        <v>342</v>
      </c>
      <c r="F412" s="506">
        <v>120</v>
      </c>
      <c r="G412" s="489" t="s">
        <v>3927</v>
      </c>
      <c r="H412" s="489" t="s">
        <v>139</v>
      </c>
      <c r="I412" s="489" t="s">
        <v>1774</v>
      </c>
      <c r="J412" s="456" t="s">
        <v>1775</v>
      </c>
      <c r="K412" s="456" t="s">
        <v>732</v>
      </c>
      <c r="L412" s="456" t="s">
        <v>1531</v>
      </c>
      <c r="M412" s="456">
        <v>965708357</v>
      </c>
      <c r="N412" s="457">
        <v>44670</v>
      </c>
      <c r="O412" s="486">
        <f t="shared" si="21"/>
        <v>4</v>
      </c>
      <c r="P412" s="486">
        <f t="shared" si="22"/>
        <v>4</v>
      </c>
      <c r="Q412" s="92" t="str">
        <f t="shared" si="23"/>
        <v>Gastos_Gerais</v>
      </c>
    </row>
    <row r="413" spans="1:17" ht="36" hidden="1" x14ac:dyDescent="0.2">
      <c r="A413" s="477">
        <f>IF(B413="","",COUNT('Diário 3º PA'!$A$4:$A$4242)+ROW()-3)</f>
        <v>2356</v>
      </c>
      <c r="B413" s="457">
        <v>44670</v>
      </c>
      <c r="C413" s="487">
        <v>44652</v>
      </c>
      <c r="D413" s="489" t="s">
        <v>115</v>
      </c>
      <c r="E413" s="489" t="s">
        <v>342</v>
      </c>
      <c r="F413" s="506">
        <v>120</v>
      </c>
      <c r="G413" s="489" t="s">
        <v>3928</v>
      </c>
      <c r="H413" s="489" t="s">
        <v>139</v>
      </c>
      <c r="I413" s="489" t="s">
        <v>1777</v>
      </c>
      <c r="J413" s="456" t="s">
        <v>1778</v>
      </c>
      <c r="K413" s="456" t="s">
        <v>732</v>
      </c>
      <c r="L413" s="456" t="s">
        <v>1531</v>
      </c>
      <c r="M413" s="456">
        <v>965708357</v>
      </c>
      <c r="N413" s="457">
        <v>44670</v>
      </c>
      <c r="O413" s="486">
        <f t="shared" si="21"/>
        <v>4</v>
      </c>
      <c r="P413" s="486">
        <f t="shared" si="22"/>
        <v>4</v>
      </c>
      <c r="Q413" s="92" t="str">
        <f t="shared" si="23"/>
        <v>Gastos_Gerais</v>
      </c>
    </row>
    <row r="414" spans="1:17" ht="25.5" hidden="1" x14ac:dyDescent="0.2">
      <c r="A414" s="477">
        <f>IF(B414="","",COUNT('Diário 3º PA'!$A$4:$A$4242)+ROW()-3)</f>
        <v>2357</v>
      </c>
      <c r="B414" s="457">
        <v>44670</v>
      </c>
      <c r="C414" s="487">
        <v>44621</v>
      </c>
      <c r="D414" s="489" t="s">
        <v>104</v>
      </c>
      <c r="E414" s="489" t="s">
        <v>106</v>
      </c>
      <c r="F414" s="506">
        <v>242430.23</v>
      </c>
      <c r="G414" s="489" t="s">
        <v>3929</v>
      </c>
      <c r="H414" s="489" t="s">
        <v>127</v>
      </c>
      <c r="I414" s="489" t="s">
        <v>1181</v>
      </c>
      <c r="J414" s="456" t="s">
        <v>666</v>
      </c>
      <c r="K414" s="456" t="s">
        <v>732</v>
      </c>
      <c r="L414" s="456" t="s">
        <v>778</v>
      </c>
      <c r="M414" s="456" t="s">
        <v>666</v>
      </c>
      <c r="N414" s="457">
        <v>44670</v>
      </c>
      <c r="O414" s="486">
        <f t="shared" si="21"/>
        <v>4</v>
      </c>
      <c r="P414" s="486">
        <f t="shared" si="22"/>
        <v>3</v>
      </c>
      <c r="Q414" s="92" t="str">
        <f t="shared" si="23"/>
        <v>Gastos_com_Pessoal</v>
      </c>
    </row>
    <row r="415" spans="1:17" ht="25.5" hidden="1" x14ac:dyDescent="0.2">
      <c r="A415" s="477">
        <f>IF(B415="","",COUNT('Diário 3º PA'!$A$4:$A$4242)+ROW()-3)</f>
        <v>2358</v>
      </c>
      <c r="B415" s="457">
        <v>44670</v>
      </c>
      <c r="C415" s="487">
        <v>44621</v>
      </c>
      <c r="D415" s="489" t="s">
        <v>104</v>
      </c>
      <c r="E415" s="489" t="s">
        <v>179</v>
      </c>
      <c r="F415" s="506">
        <v>122514.41</v>
      </c>
      <c r="G415" s="489" t="s">
        <v>3930</v>
      </c>
      <c r="H415" s="489" t="s">
        <v>127</v>
      </c>
      <c r="I415" s="489" t="s">
        <v>1183</v>
      </c>
      <c r="J415" s="456" t="s">
        <v>666</v>
      </c>
      <c r="K415" s="456" t="s">
        <v>732</v>
      </c>
      <c r="L415" s="456" t="s">
        <v>778</v>
      </c>
      <c r="M415" s="456" t="s">
        <v>666</v>
      </c>
      <c r="N415" s="457">
        <v>44670</v>
      </c>
      <c r="O415" s="486">
        <f t="shared" si="21"/>
        <v>4</v>
      </c>
      <c r="P415" s="486">
        <f t="shared" si="22"/>
        <v>3</v>
      </c>
      <c r="Q415" s="92" t="str">
        <f t="shared" si="23"/>
        <v>Gastos_com_Pessoal</v>
      </c>
    </row>
    <row r="416" spans="1:17" ht="25.5" hidden="1" x14ac:dyDescent="0.2">
      <c r="A416" s="477">
        <f>IF(B416="","",COUNT('Diário 3º PA'!$A$4:$A$4242)+ROW()-3)</f>
        <v>2359</v>
      </c>
      <c r="B416" s="457">
        <v>44670</v>
      </c>
      <c r="C416" s="487">
        <v>44621</v>
      </c>
      <c r="D416" s="489" t="s">
        <v>104</v>
      </c>
      <c r="E416" s="489" t="s">
        <v>106</v>
      </c>
      <c r="F416" s="506">
        <v>66685.36</v>
      </c>
      <c r="G416" s="489" t="s">
        <v>3931</v>
      </c>
      <c r="H416" s="489" t="s">
        <v>127</v>
      </c>
      <c r="I416" s="489" t="s">
        <v>636</v>
      </c>
      <c r="J416" s="456" t="s">
        <v>666</v>
      </c>
      <c r="K416" s="456" t="s">
        <v>732</v>
      </c>
      <c r="L416" s="456" t="s">
        <v>778</v>
      </c>
      <c r="M416" s="456" t="s">
        <v>666</v>
      </c>
      <c r="N416" s="457">
        <v>44670</v>
      </c>
      <c r="O416" s="486">
        <f t="shared" si="21"/>
        <v>4</v>
      </c>
      <c r="P416" s="486">
        <f t="shared" si="22"/>
        <v>3</v>
      </c>
      <c r="Q416" s="92" t="str">
        <f t="shared" si="23"/>
        <v>Gastos_com_Pessoal</v>
      </c>
    </row>
    <row r="417" spans="1:17" ht="24" hidden="1" x14ac:dyDescent="0.2">
      <c r="A417" s="477">
        <f>IF(B417="","",COUNT('Diário 3º PA'!$A$4:$A$4242)+ROW()-3)</f>
        <v>2360</v>
      </c>
      <c r="B417" s="457">
        <v>44670</v>
      </c>
      <c r="C417" s="487">
        <v>44652</v>
      </c>
      <c r="D417" s="489" t="s">
        <v>93</v>
      </c>
      <c r="E417" s="489" t="s">
        <v>97</v>
      </c>
      <c r="F417" s="506">
        <v>0.16</v>
      </c>
      <c r="G417" s="489" t="s">
        <v>1553</v>
      </c>
      <c r="H417" s="489" t="s">
        <v>128</v>
      </c>
      <c r="I417" s="489" t="s">
        <v>664</v>
      </c>
      <c r="J417" s="456" t="s">
        <v>811</v>
      </c>
      <c r="K417" s="456" t="s">
        <v>1554</v>
      </c>
      <c r="L417" s="456" t="s">
        <v>1066</v>
      </c>
      <c r="M417" s="456" t="s">
        <v>666</v>
      </c>
      <c r="N417" s="457">
        <v>44670</v>
      </c>
      <c r="O417" s="486">
        <f t="shared" si="21"/>
        <v>4</v>
      </c>
      <c r="P417" s="486">
        <f t="shared" si="22"/>
        <v>4</v>
      </c>
      <c r="Q417" s="92" t="str">
        <f t="shared" si="23"/>
        <v>Receitas</v>
      </c>
    </row>
    <row r="418" spans="1:17" hidden="1" x14ac:dyDescent="0.2">
      <c r="A418" s="477">
        <f>IF(B418="","",COUNT('Diário 3º PA'!$A$4:$A$4242)+ROW()-3)</f>
        <v>2361</v>
      </c>
      <c r="B418" s="457">
        <v>44671</v>
      </c>
      <c r="C418" s="487">
        <v>44621</v>
      </c>
      <c r="D418" s="489" t="s">
        <v>115</v>
      </c>
      <c r="E418" s="489" t="s">
        <v>336</v>
      </c>
      <c r="F418" s="506">
        <v>300</v>
      </c>
      <c r="G418" s="489" t="s">
        <v>3932</v>
      </c>
      <c r="H418" s="489" t="s">
        <v>130</v>
      </c>
      <c r="I418" s="489" t="s">
        <v>3744</v>
      </c>
      <c r="J418" s="456" t="s">
        <v>3745</v>
      </c>
      <c r="K418" s="456" t="s">
        <v>704</v>
      </c>
      <c r="L418" s="456" t="s">
        <v>428</v>
      </c>
      <c r="M418" s="456">
        <v>20221652</v>
      </c>
      <c r="N418" s="457">
        <v>44645</v>
      </c>
      <c r="O418" s="486">
        <f t="shared" si="21"/>
        <v>4</v>
      </c>
      <c r="P418" s="486">
        <f t="shared" si="22"/>
        <v>3</v>
      </c>
      <c r="Q418" s="92" t="str">
        <f t="shared" si="23"/>
        <v>Gastos_Gerais</v>
      </c>
    </row>
    <row r="419" spans="1:17" hidden="1" x14ac:dyDescent="0.2">
      <c r="A419" s="477">
        <f>IF(B419="","",COUNT('Diário 3º PA'!$A$4:$A$4242)+ROW()-3)</f>
        <v>2362</v>
      </c>
      <c r="B419" s="457">
        <v>44671</v>
      </c>
      <c r="C419" s="487">
        <v>44621</v>
      </c>
      <c r="D419" s="489" t="s">
        <v>115</v>
      </c>
      <c r="E419" s="489" t="s">
        <v>336</v>
      </c>
      <c r="F419" s="506">
        <v>123.5</v>
      </c>
      <c r="G419" s="489" t="s">
        <v>3932</v>
      </c>
      <c r="H419" s="489" t="s">
        <v>138</v>
      </c>
      <c r="I419" s="489" t="s">
        <v>3933</v>
      </c>
      <c r="J419" s="456" t="s">
        <v>3934</v>
      </c>
      <c r="K419" s="456" t="s">
        <v>704</v>
      </c>
      <c r="L419" s="456" t="s">
        <v>428</v>
      </c>
      <c r="M419" s="456">
        <v>2022783</v>
      </c>
      <c r="N419" s="457">
        <v>44645</v>
      </c>
      <c r="O419" s="486">
        <f t="shared" si="21"/>
        <v>4</v>
      </c>
      <c r="P419" s="486">
        <f t="shared" si="22"/>
        <v>3</v>
      </c>
      <c r="Q419" s="92" t="str">
        <f t="shared" si="23"/>
        <v>Gastos_Gerais</v>
      </c>
    </row>
    <row r="420" spans="1:17" ht="24" hidden="1" x14ac:dyDescent="0.2">
      <c r="A420" s="477">
        <f>IF(B420="","",COUNT('Diário 3º PA'!$A$4:$A$4242)+ROW()-3)</f>
        <v>2363</v>
      </c>
      <c r="B420" s="457">
        <v>44671</v>
      </c>
      <c r="C420" s="487">
        <v>44621</v>
      </c>
      <c r="D420" s="489" t="s">
        <v>115</v>
      </c>
      <c r="E420" s="489" t="s">
        <v>298</v>
      </c>
      <c r="F420" s="506">
        <v>1883.17</v>
      </c>
      <c r="G420" s="489" t="s">
        <v>298</v>
      </c>
      <c r="H420" s="489" t="s">
        <v>129</v>
      </c>
      <c r="I420" s="489" t="s">
        <v>3444</v>
      </c>
      <c r="J420" s="456" t="s">
        <v>1044</v>
      </c>
      <c r="K420" s="456" t="s">
        <v>704</v>
      </c>
      <c r="L420" s="456" t="s">
        <v>428</v>
      </c>
      <c r="M420" s="456">
        <v>17093</v>
      </c>
      <c r="N420" s="457">
        <v>44645</v>
      </c>
      <c r="O420" s="486">
        <f t="shared" si="21"/>
        <v>4</v>
      </c>
      <c r="P420" s="486">
        <f t="shared" si="22"/>
        <v>3</v>
      </c>
      <c r="Q420" s="92" t="str">
        <f t="shared" si="23"/>
        <v>Gastos_Gerais</v>
      </c>
    </row>
    <row r="421" spans="1:17" ht="24" hidden="1" x14ac:dyDescent="0.2">
      <c r="A421" s="477">
        <f>IF(B421="","",COUNT('Diário 3º PA'!$A$4:$A$4242)+ROW()-3)</f>
        <v>2364</v>
      </c>
      <c r="B421" s="457">
        <v>44671</v>
      </c>
      <c r="C421" s="487">
        <v>44621</v>
      </c>
      <c r="D421" s="489" t="s">
        <v>115</v>
      </c>
      <c r="E421" s="489" t="s">
        <v>298</v>
      </c>
      <c r="F421" s="506">
        <v>2000.03</v>
      </c>
      <c r="G421" s="489" t="s">
        <v>298</v>
      </c>
      <c r="H421" s="489" t="s">
        <v>140</v>
      </c>
      <c r="I421" s="489" t="s">
        <v>3444</v>
      </c>
      <c r="J421" s="456" t="s">
        <v>1044</v>
      </c>
      <c r="K421" s="456" t="s">
        <v>704</v>
      </c>
      <c r="L421" s="456" t="s">
        <v>428</v>
      </c>
      <c r="M421" s="456">
        <v>17094</v>
      </c>
      <c r="N421" s="457">
        <v>44645</v>
      </c>
      <c r="O421" s="486">
        <f t="shared" si="21"/>
        <v>4</v>
      </c>
      <c r="P421" s="486">
        <f t="shared" si="22"/>
        <v>3</v>
      </c>
      <c r="Q421" s="92" t="str">
        <f t="shared" si="23"/>
        <v>Gastos_Gerais</v>
      </c>
    </row>
    <row r="422" spans="1:17" ht="24" hidden="1" x14ac:dyDescent="0.2">
      <c r="A422" s="477">
        <f>IF(B422="","",COUNT('Diário 3º PA'!$A$4:$A$4242)+ROW()-3)</f>
        <v>2365</v>
      </c>
      <c r="B422" s="457">
        <v>44671</v>
      </c>
      <c r="C422" s="487">
        <v>44621</v>
      </c>
      <c r="D422" s="489" t="s">
        <v>115</v>
      </c>
      <c r="E422" s="489" t="s">
        <v>336</v>
      </c>
      <c r="F422" s="506">
        <v>453</v>
      </c>
      <c r="G422" s="489" t="s">
        <v>3935</v>
      </c>
      <c r="H422" s="489" t="s">
        <v>130</v>
      </c>
      <c r="I422" s="489" t="s">
        <v>3933</v>
      </c>
      <c r="J422" s="456" t="s">
        <v>3934</v>
      </c>
      <c r="K422" s="456" t="s">
        <v>704</v>
      </c>
      <c r="L422" s="456" t="s">
        <v>428</v>
      </c>
      <c r="M422" s="456">
        <v>59343</v>
      </c>
      <c r="N422" s="457">
        <v>44644</v>
      </c>
      <c r="O422" s="486">
        <f t="shared" si="21"/>
        <v>4</v>
      </c>
      <c r="P422" s="486">
        <f t="shared" si="22"/>
        <v>3</v>
      </c>
      <c r="Q422" s="92" t="str">
        <f t="shared" si="23"/>
        <v>Gastos_Gerais</v>
      </c>
    </row>
    <row r="423" spans="1:17" ht="24" hidden="1" x14ac:dyDescent="0.2">
      <c r="A423" s="477">
        <f>IF(B423="","",COUNT('Diário 3º PA'!$A$4:$A$4242)+ROW()-3)</f>
        <v>2366</v>
      </c>
      <c r="B423" s="457">
        <v>44671</v>
      </c>
      <c r="C423" s="487">
        <v>44621</v>
      </c>
      <c r="D423" s="489" t="s">
        <v>115</v>
      </c>
      <c r="E423" s="489" t="s">
        <v>298</v>
      </c>
      <c r="F423" s="506">
        <v>1499.8</v>
      </c>
      <c r="G423" s="489" t="s">
        <v>298</v>
      </c>
      <c r="H423" s="489" t="s">
        <v>130</v>
      </c>
      <c r="I423" s="489" t="s">
        <v>1360</v>
      </c>
      <c r="J423" s="456" t="s">
        <v>1361</v>
      </c>
      <c r="K423" s="456" t="s">
        <v>704</v>
      </c>
      <c r="L423" s="456" t="s">
        <v>428</v>
      </c>
      <c r="M423" s="456">
        <v>41549</v>
      </c>
      <c r="N423" s="457">
        <v>44645</v>
      </c>
      <c r="O423" s="486">
        <f t="shared" si="21"/>
        <v>4</v>
      </c>
      <c r="P423" s="486">
        <f t="shared" si="22"/>
        <v>3</v>
      </c>
      <c r="Q423" s="92" t="str">
        <f t="shared" si="23"/>
        <v>Gastos_Gerais</v>
      </c>
    </row>
    <row r="424" spans="1:17" ht="36" hidden="1" x14ac:dyDescent="0.2">
      <c r="A424" s="477">
        <f>IF(B424="","",COUNT('Diário 3º PA'!$A$4:$A$4242)+ROW()-3)</f>
        <v>2367</v>
      </c>
      <c r="B424" s="457">
        <v>44671</v>
      </c>
      <c r="C424" s="487">
        <v>44652</v>
      </c>
      <c r="D424" s="489" t="s">
        <v>115</v>
      </c>
      <c r="E424" s="489" t="s">
        <v>260</v>
      </c>
      <c r="F424" s="506">
        <v>6251.7</v>
      </c>
      <c r="G424" s="489" t="s">
        <v>2996</v>
      </c>
      <c r="H424" s="489" t="s">
        <v>127</v>
      </c>
      <c r="I424" s="489" t="s">
        <v>1197</v>
      </c>
      <c r="J424" s="456" t="s">
        <v>1198</v>
      </c>
      <c r="K424" s="456" t="s">
        <v>704</v>
      </c>
      <c r="L424" s="456" t="s">
        <v>428</v>
      </c>
      <c r="M424" s="456">
        <v>202264</v>
      </c>
      <c r="N424" s="457">
        <v>44659</v>
      </c>
      <c r="O424" s="486">
        <f t="shared" si="21"/>
        <v>4</v>
      </c>
      <c r="P424" s="486">
        <f t="shared" si="22"/>
        <v>4</v>
      </c>
      <c r="Q424" s="92" t="str">
        <f t="shared" si="23"/>
        <v>Gastos_Gerais</v>
      </c>
    </row>
    <row r="425" spans="1:17" ht="24" hidden="1" x14ac:dyDescent="0.2">
      <c r="A425" s="477">
        <f>IF(B425="","",COUNT('Diário 3º PA'!$A$4:$A$4242)+ROW()-3)</f>
        <v>2368</v>
      </c>
      <c r="B425" s="457">
        <v>44671</v>
      </c>
      <c r="C425" s="487">
        <v>44652</v>
      </c>
      <c r="D425" s="489" t="s">
        <v>115</v>
      </c>
      <c r="E425" s="489" t="s">
        <v>364</v>
      </c>
      <c r="F425" s="506">
        <v>1403.69</v>
      </c>
      <c r="G425" s="482" t="s">
        <v>1079</v>
      </c>
      <c r="H425" s="489" t="s">
        <v>136</v>
      </c>
      <c r="I425" s="489" t="s">
        <v>3936</v>
      </c>
      <c r="J425" s="456" t="s">
        <v>1734</v>
      </c>
      <c r="K425" s="456" t="s">
        <v>704</v>
      </c>
      <c r="L425" s="456" t="s">
        <v>428</v>
      </c>
      <c r="M425" s="456">
        <v>34423</v>
      </c>
      <c r="N425" s="457">
        <v>44662</v>
      </c>
      <c r="O425" s="486">
        <f t="shared" si="21"/>
        <v>4</v>
      </c>
      <c r="P425" s="486">
        <f t="shared" si="22"/>
        <v>4</v>
      </c>
      <c r="Q425" s="92" t="str">
        <f t="shared" si="23"/>
        <v>Gastos_Gerais</v>
      </c>
    </row>
    <row r="426" spans="1:17" ht="24" hidden="1" x14ac:dyDescent="0.2">
      <c r="A426" s="477">
        <f>IF(B426="","",COUNT('Diário 3º PA'!$A$4:$A$4242)+ROW()-3)</f>
        <v>2369</v>
      </c>
      <c r="B426" s="457">
        <v>44671</v>
      </c>
      <c r="C426" s="487">
        <v>44652</v>
      </c>
      <c r="D426" s="489" t="s">
        <v>115</v>
      </c>
      <c r="E426" s="489" t="s">
        <v>364</v>
      </c>
      <c r="F426" s="506">
        <v>84</v>
      </c>
      <c r="G426" s="489" t="s">
        <v>3937</v>
      </c>
      <c r="H426" s="489" t="s">
        <v>138</v>
      </c>
      <c r="I426" s="489" t="s">
        <v>3936</v>
      </c>
      <c r="J426" s="456" t="s">
        <v>1734</v>
      </c>
      <c r="K426" s="456" t="s">
        <v>704</v>
      </c>
      <c r="L426" s="456" t="s">
        <v>428</v>
      </c>
      <c r="M426" s="456">
        <v>34426</v>
      </c>
      <c r="N426" s="457">
        <v>44662</v>
      </c>
      <c r="O426" s="486">
        <f t="shared" si="21"/>
        <v>4</v>
      </c>
      <c r="P426" s="486">
        <f t="shared" si="22"/>
        <v>4</v>
      </c>
      <c r="Q426" s="92" t="str">
        <f t="shared" si="23"/>
        <v>Gastos_Gerais</v>
      </c>
    </row>
    <row r="427" spans="1:17" ht="24" hidden="1" x14ac:dyDescent="0.2">
      <c r="A427" s="477">
        <f>IF(B427="","",COUNT('Diário 3º PA'!$A$4:$A$4242)+ROW()-3)</f>
        <v>2370</v>
      </c>
      <c r="B427" s="457">
        <v>44671</v>
      </c>
      <c r="C427" s="487">
        <v>44652</v>
      </c>
      <c r="D427" s="489" t="s">
        <v>115</v>
      </c>
      <c r="E427" s="489" t="s">
        <v>364</v>
      </c>
      <c r="F427" s="506">
        <v>1999.54</v>
      </c>
      <c r="G427" s="482" t="s">
        <v>1079</v>
      </c>
      <c r="H427" s="489" t="s">
        <v>131</v>
      </c>
      <c r="I427" s="489" t="s">
        <v>3936</v>
      </c>
      <c r="J427" s="456" t="s">
        <v>1734</v>
      </c>
      <c r="K427" s="456" t="s">
        <v>704</v>
      </c>
      <c r="L427" s="456" t="s">
        <v>428</v>
      </c>
      <c r="M427" s="456">
        <v>34422</v>
      </c>
      <c r="N427" s="457">
        <v>44662</v>
      </c>
      <c r="O427" s="486">
        <f t="shared" si="21"/>
        <v>4</v>
      </c>
      <c r="P427" s="486">
        <f t="shared" si="22"/>
        <v>4</v>
      </c>
      <c r="Q427" s="92" t="str">
        <f t="shared" si="23"/>
        <v>Gastos_Gerais</v>
      </c>
    </row>
    <row r="428" spans="1:17" ht="24" hidden="1" x14ac:dyDescent="0.2">
      <c r="A428" s="477">
        <f>IF(B428="","",COUNT('Diário 3º PA'!$A$4:$A$4242)+ROW()-3)</f>
        <v>2371</v>
      </c>
      <c r="B428" s="457">
        <v>44671</v>
      </c>
      <c r="C428" s="487">
        <v>44652</v>
      </c>
      <c r="D428" s="489" t="s">
        <v>115</v>
      </c>
      <c r="E428" s="489" t="s">
        <v>364</v>
      </c>
      <c r="F428" s="506">
        <v>273.85000000000002</v>
      </c>
      <c r="G428" s="482" t="s">
        <v>1079</v>
      </c>
      <c r="H428" s="489" t="s">
        <v>135</v>
      </c>
      <c r="I428" s="489" t="s">
        <v>3936</v>
      </c>
      <c r="J428" s="456" t="s">
        <v>1734</v>
      </c>
      <c r="K428" s="456" t="s">
        <v>704</v>
      </c>
      <c r="L428" s="456" t="s">
        <v>428</v>
      </c>
      <c r="M428" s="456">
        <v>34424</v>
      </c>
      <c r="N428" s="457">
        <v>44662</v>
      </c>
      <c r="O428" s="486">
        <f t="shared" si="21"/>
        <v>4</v>
      </c>
      <c r="P428" s="486">
        <f t="shared" si="22"/>
        <v>4</v>
      </c>
      <c r="Q428" s="92" t="str">
        <f t="shared" si="23"/>
        <v>Gastos_Gerais</v>
      </c>
    </row>
    <row r="429" spans="1:17" ht="24" hidden="1" x14ac:dyDescent="0.2">
      <c r="A429" s="477">
        <f>IF(B429="","",COUNT('Diário 3º PA'!$A$4:$A$4242)+ROW()-3)</f>
        <v>2372</v>
      </c>
      <c r="B429" s="457">
        <v>44671</v>
      </c>
      <c r="C429" s="487">
        <v>44652</v>
      </c>
      <c r="D429" s="489" t="s">
        <v>115</v>
      </c>
      <c r="E429" s="489" t="s">
        <v>364</v>
      </c>
      <c r="F429" s="506">
        <v>361.53</v>
      </c>
      <c r="G429" s="482" t="s">
        <v>1079</v>
      </c>
      <c r="H429" s="489" t="s">
        <v>134</v>
      </c>
      <c r="I429" s="489" t="s">
        <v>3936</v>
      </c>
      <c r="J429" s="456" t="s">
        <v>1734</v>
      </c>
      <c r="K429" s="456" t="s">
        <v>704</v>
      </c>
      <c r="L429" s="456" t="s">
        <v>428</v>
      </c>
      <c r="M429" s="456">
        <v>34425</v>
      </c>
      <c r="N429" s="457">
        <v>44662</v>
      </c>
      <c r="O429" s="486">
        <f t="shared" si="21"/>
        <v>4</v>
      </c>
      <c r="P429" s="486">
        <f t="shared" si="22"/>
        <v>4</v>
      </c>
      <c r="Q429" s="92" t="str">
        <f t="shared" si="23"/>
        <v>Gastos_Gerais</v>
      </c>
    </row>
    <row r="430" spans="1:17" ht="24" hidden="1" x14ac:dyDescent="0.2">
      <c r="A430" s="477">
        <f>IF(B430="","",COUNT('Diário 3º PA'!$A$4:$A$4242)+ROW()-3)</f>
        <v>2373</v>
      </c>
      <c r="B430" s="457">
        <v>44671</v>
      </c>
      <c r="C430" s="487">
        <v>44652</v>
      </c>
      <c r="D430" s="489" t="s">
        <v>115</v>
      </c>
      <c r="E430" s="489" t="s">
        <v>318</v>
      </c>
      <c r="F430" s="506">
        <v>191.98</v>
      </c>
      <c r="G430" s="489" t="s">
        <v>3938</v>
      </c>
      <c r="H430" s="489" t="s">
        <v>128</v>
      </c>
      <c r="I430" s="489" t="s">
        <v>3939</v>
      </c>
      <c r="J430" s="456" t="s">
        <v>3940</v>
      </c>
      <c r="K430" s="456" t="s">
        <v>704</v>
      </c>
      <c r="L430" s="456" t="s">
        <v>774</v>
      </c>
      <c r="M430" s="456">
        <v>22789</v>
      </c>
      <c r="N430" s="457">
        <v>44665</v>
      </c>
      <c r="O430" s="486">
        <f t="shared" si="21"/>
        <v>4</v>
      </c>
      <c r="P430" s="486">
        <f t="shared" si="22"/>
        <v>4</v>
      </c>
      <c r="Q430" s="92" t="str">
        <f t="shared" si="23"/>
        <v>Gastos_Gerais</v>
      </c>
    </row>
    <row r="431" spans="1:17" hidden="1" x14ac:dyDescent="0.2">
      <c r="A431" s="477">
        <f>IF(B431="","",COUNT('Diário 3º PA'!$A$4:$A$4242)+ROW()-3)</f>
        <v>2374</v>
      </c>
      <c r="B431" s="457">
        <v>44671</v>
      </c>
      <c r="C431" s="487">
        <v>44652</v>
      </c>
      <c r="D431" s="489" t="s">
        <v>115</v>
      </c>
      <c r="E431" s="489" t="s">
        <v>376</v>
      </c>
      <c r="F431" s="506">
        <v>2135.7600000000002</v>
      </c>
      <c r="G431" s="489" t="s">
        <v>2075</v>
      </c>
      <c r="H431" s="489" t="s">
        <v>136</v>
      </c>
      <c r="I431" s="489" t="s">
        <v>1231</v>
      </c>
      <c r="J431" s="456" t="s">
        <v>2069</v>
      </c>
      <c r="K431" s="456" t="s">
        <v>704</v>
      </c>
      <c r="L431" s="456" t="s">
        <v>428</v>
      </c>
      <c r="M431" s="456">
        <v>2022143</v>
      </c>
      <c r="N431" s="457">
        <v>44670</v>
      </c>
      <c r="O431" s="486">
        <f t="shared" si="21"/>
        <v>4</v>
      </c>
      <c r="P431" s="486">
        <f t="shared" si="22"/>
        <v>4</v>
      </c>
      <c r="Q431" s="92" t="str">
        <f t="shared" si="23"/>
        <v>Gastos_Gerais</v>
      </c>
    </row>
    <row r="432" spans="1:17" hidden="1" x14ac:dyDescent="0.2">
      <c r="A432" s="477">
        <f>IF(B432="","",COUNT('Diário 3º PA'!$A$4:$A$4242)+ROW()-3)</f>
        <v>2375</v>
      </c>
      <c r="B432" s="457">
        <v>44671</v>
      </c>
      <c r="C432" s="487">
        <v>44652</v>
      </c>
      <c r="D432" s="489" t="s">
        <v>115</v>
      </c>
      <c r="E432" s="489" t="s">
        <v>376</v>
      </c>
      <c r="F432" s="506">
        <v>371.56</v>
      </c>
      <c r="G432" s="489" t="s">
        <v>2072</v>
      </c>
      <c r="H432" s="489" t="s">
        <v>137</v>
      </c>
      <c r="I432" s="489" t="s">
        <v>3035</v>
      </c>
      <c r="J432" s="456" t="s">
        <v>1232</v>
      </c>
      <c r="K432" s="456" t="s">
        <v>704</v>
      </c>
      <c r="L432" s="456" t="s">
        <v>428</v>
      </c>
      <c r="M432" s="456">
        <v>2022144</v>
      </c>
      <c r="N432" s="457">
        <v>44670</v>
      </c>
      <c r="O432" s="486">
        <f t="shared" si="21"/>
        <v>4</v>
      </c>
      <c r="P432" s="486">
        <f t="shared" si="22"/>
        <v>4</v>
      </c>
      <c r="Q432" s="92" t="str">
        <f t="shared" si="23"/>
        <v>Gastos_Gerais</v>
      </c>
    </row>
    <row r="433" spans="1:17" ht="36" hidden="1" x14ac:dyDescent="0.2">
      <c r="A433" s="477">
        <f>IF(B433="","",COUNT('Diário 3º PA'!$A$4:$A$4242)+ROW()-3)</f>
        <v>2376</v>
      </c>
      <c r="B433" s="457">
        <v>44671</v>
      </c>
      <c r="C433" s="487">
        <v>44652</v>
      </c>
      <c r="D433" s="489" t="s">
        <v>115</v>
      </c>
      <c r="E433" s="489" t="s">
        <v>328</v>
      </c>
      <c r="F433" s="506">
        <v>2000</v>
      </c>
      <c r="G433" s="489" t="s">
        <v>3941</v>
      </c>
      <c r="H433" s="489" t="s">
        <v>127</v>
      </c>
      <c r="I433" s="489" t="s">
        <v>727</v>
      </c>
      <c r="J433" s="456" t="s">
        <v>728</v>
      </c>
      <c r="K433" s="456" t="s">
        <v>704</v>
      </c>
      <c r="L433" s="456" t="s">
        <v>428</v>
      </c>
      <c r="M433" s="456">
        <v>1877661</v>
      </c>
      <c r="N433" s="457">
        <v>44671</v>
      </c>
      <c r="O433" s="486">
        <f t="shared" si="21"/>
        <v>4</v>
      </c>
      <c r="P433" s="486">
        <f t="shared" si="22"/>
        <v>4</v>
      </c>
      <c r="Q433" s="92" t="str">
        <f t="shared" si="23"/>
        <v>Gastos_Gerais</v>
      </c>
    </row>
    <row r="434" spans="1:17" hidden="1" x14ac:dyDescent="0.2">
      <c r="A434" s="477">
        <f>IF(B434="","",COUNT('Diário 3º PA'!$A$4:$A$4242)+ROW()-3)</f>
        <v>2377</v>
      </c>
      <c r="B434" s="457">
        <v>44671</v>
      </c>
      <c r="C434" s="487">
        <v>44652</v>
      </c>
      <c r="D434" s="489" t="s">
        <v>115</v>
      </c>
      <c r="E434" s="489" t="s">
        <v>302</v>
      </c>
      <c r="F434" s="506">
        <v>471.24</v>
      </c>
      <c r="G434" s="489" t="s">
        <v>3942</v>
      </c>
      <c r="H434" s="489" t="s">
        <v>130</v>
      </c>
      <c r="I434" s="489" t="s">
        <v>3943</v>
      </c>
      <c r="J434" s="456" t="s">
        <v>3944</v>
      </c>
      <c r="K434" s="456" t="s">
        <v>704</v>
      </c>
      <c r="L434" s="456" t="s">
        <v>428</v>
      </c>
      <c r="M434" s="456">
        <v>7542</v>
      </c>
      <c r="N434" s="457">
        <v>44670</v>
      </c>
      <c r="O434" s="486">
        <f t="shared" si="21"/>
        <v>4</v>
      </c>
      <c r="P434" s="486">
        <f t="shared" si="22"/>
        <v>4</v>
      </c>
      <c r="Q434" s="92" t="str">
        <f t="shared" si="23"/>
        <v>Gastos_Gerais</v>
      </c>
    </row>
    <row r="435" spans="1:17" ht="24" hidden="1" x14ac:dyDescent="0.2">
      <c r="A435" s="477">
        <f>IF(B435="","",COUNT('Diário 3º PA'!$A$4:$A$4242)+ROW()-3)</f>
        <v>2378</v>
      </c>
      <c r="B435" s="457">
        <v>44671</v>
      </c>
      <c r="C435" s="487">
        <v>44652</v>
      </c>
      <c r="D435" s="489" t="s">
        <v>115</v>
      </c>
      <c r="E435" s="489" t="s">
        <v>308</v>
      </c>
      <c r="F435" s="506">
        <v>1489.49</v>
      </c>
      <c r="G435" s="489" t="s">
        <v>3849</v>
      </c>
      <c r="H435" s="489" t="s">
        <v>136</v>
      </c>
      <c r="I435" s="489" t="s">
        <v>3850</v>
      </c>
      <c r="J435" s="456" t="s">
        <v>3851</v>
      </c>
      <c r="K435" s="456" t="s">
        <v>704</v>
      </c>
      <c r="L435" s="456" t="s">
        <v>428</v>
      </c>
      <c r="M435" s="456">
        <v>31594</v>
      </c>
      <c r="N435" s="457">
        <v>44658</v>
      </c>
      <c r="O435" s="486">
        <f t="shared" si="21"/>
        <v>4</v>
      </c>
      <c r="P435" s="486">
        <f t="shared" si="22"/>
        <v>4</v>
      </c>
      <c r="Q435" s="92" t="str">
        <f t="shared" si="23"/>
        <v>Gastos_Gerais</v>
      </c>
    </row>
    <row r="436" spans="1:17" ht="24" hidden="1" x14ac:dyDescent="0.2">
      <c r="A436" s="477">
        <f>IF(B436="","",COUNT('Diário 3º PA'!$A$4:$A$4242)+ROW()-3)</f>
        <v>2379</v>
      </c>
      <c r="B436" s="457">
        <v>44671</v>
      </c>
      <c r="C436" s="487">
        <v>44652</v>
      </c>
      <c r="D436" s="489" t="s">
        <v>115</v>
      </c>
      <c r="E436" s="489" t="s">
        <v>308</v>
      </c>
      <c r="F436" s="506">
        <v>1149.49</v>
      </c>
      <c r="G436" s="489" t="s">
        <v>3849</v>
      </c>
      <c r="H436" s="489" t="s">
        <v>128</v>
      </c>
      <c r="I436" s="489" t="s">
        <v>3850</v>
      </c>
      <c r="J436" s="456" t="s">
        <v>3851</v>
      </c>
      <c r="K436" s="456" t="s">
        <v>704</v>
      </c>
      <c r="L436" s="456" t="s">
        <v>428</v>
      </c>
      <c r="M436" s="456">
        <v>31597</v>
      </c>
      <c r="N436" s="457">
        <v>44658</v>
      </c>
      <c r="O436" s="486">
        <f t="shared" si="21"/>
        <v>4</v>
      </c>
      <c r="P436" s="486">
        <f t="shared" si="22"/>
        <v>4</v>
      </c>
      <c r="Q436" s="92" t="str">
        <f t="shared" si="23"/>
        <v>Gastos_Gerais</v>
      </c>
    </row>
    <row r="437" spans="1:17" ht="24" hidden="1" x14ac:dyDescent="0.2">
      <c r="A437" s="477">
        <f>IF(B437="","",COUNT('Diário 3º PA'!$A$4:$A$4242)+ROW()-3)</f>
        <v>2380</v>
      </c>
      <c r="B437" s="457">
        <v>44671</v>
      </c>
      <c r="C437" s="487">
        <v>44652</v>
      </c>
      <c r="D437" s="489" t="s">
        <v>115</v>
      </c>
      <c r="E437" s="489" t="s">
        <v>308</v>
      </c>
      <c r="F437" s="506">
        <v>1017.79</v>
      </c>
      <c r="G437" s="489" t="s">
        <v>3849</v>
      </c>
      <c r="H437" s="489" t="s">
        <v>131</v>
      </c>
      <c r="I437" s="489" t="s">
        <v>3850</v>
      </c>
      <c r="J437" s="456" t="s">
        <v>3851</v>
      </c>
      <c r="K437" s="456" t="s">
        <v>704</v>
      </c>
      <c r="L437" s="456" t="s">
        <v>428</v>
      </c>
      <c r="M437" s="456">
        <v>31596</v>
      </c>
      <c r="N437" s="457">
        <v>44658</v>
      </c>
      <c r="O437" s="486">
        <f t="shared" si="21"/>
        <v>4</v>
      </c>
      <c r="P437" s="486">
        <f t="shared" si="22"/>
        <v>4</v>
      </c>
      <c r="Q437" s="92" t="str">
        <f t="shared" si="23"/>
        <v>Gastos_Gerais</v>
      </c>
    </row>
    <row r="438" spans="1:17" ht="24" hidden="1" x14ac:dyDescent="0.2">
      <c r="A438" s="477">
        <f>IF(B438="","",COUNT('Diário 3º PA'!$A$4:$A$4242)+ROW()-3)</f>
        <v>2381</v>
      </c>
      <c r="B438" s="457">
        <v>44671</v>
      </c>
      <c r="C438" s="487">
        <v>44652</v>
      </c>
      <c r="D438" s="489" t="s">
        <v>115</v>
      </c>
      <c r="E438" s="489" t="s">
        <v>308</v>
      </c>
      <c r="F438" s="506">
        <v>1497.5</v>
      </c>
      <c r="G438" s="489" t="s">
        <v>3849</v>
      </c>
      <c r="H438" s="489" t="s">
        <v>135</v>
      </c>
      <c r="I438" s="489" t="s">
        <v>3850</v>
      </c>
      <c r="J438" s="456" t="s">
        <v>3851</v>
      </c>
      <c r="K438" s="456" t="s">
        <v>704</v>
      </c>
      <c r="L438" s="456" t="s">
        <v>428</v>
      </c>
      <c r="M438" s="456">
        <v>31599</v>
      </c>
      <c r="N438" s="457">
        <v>44658</v>
      </c>
      <c r="O438" s="486">
        <f t="shared" si="21"/>
        <v>4</v>
      </c>
      <c r="P438" s="486">
        <f t="shared" si="22"/>
        <v>4</v>
      </c>
      <c r="Q438" s="92" t="str">
        <f t="shared" si="23"/>
        <v>Gastos_Gerais</v>
      </c>
    </row>
    <row r="439" spans="1:17" ht="24" hidden="1" x14ac:dyDescent="0.2">
      <c r="A439" s="477">
        <f>IF(B439="","",COUNT('Diário 3º PA'!$A$4:$A$4242)+ROW()-3)</f>
        <v>2382</v>
      </c>
      <c r="B439" s="457">
        <v>44671</v>
      </c>
      <c r="C439" s="487">
        <v>44652</v>
      </c>
      <c r="D439" s="489" t="s">
        <v>115</v>
      </c>
      <c r="E439" s="489" t="s">
        <v>308</v>
      </c>
      <c r="F439" s="506">
        <v>719.49</v>
      </c>
      <c r="G439" s="489" t="s">
        <v>3849</v>
      </c>
      <c r="H439" s="489" t="s">
        <v>138</v>
      </c>
      <c r="I439" s="489" t="s">
        <v>3850</v>
      </c>
      <c r="J439" s="456" t="s">
        <v>3851</v>
      </c>
      <c r="K439" s="456" t="s">
        <v>704</v>
      </c>
      <c r="L439" s="456" t="s">
        <v>428</v>
      </c>
      <c r="M439" s="456">
        <v>31598</v>
      </c>
      <c r="N439" s="457">
        <v>44658</v>
      </c>
      <c r="O439" s="486">
        <f t="shared" si="21"/>
        <v>4</v>
      </c>
      <c r="P439" s="486">
        <f t="shared" si="22"/>
        <v>4</v>
      </c>
      <c r="Q439" s="92" t="str">
        <f t="shared" si="23"/>
        <v>Gastos_Gerais</v>
      </c>
    </row>
    <row r="440" spans="1:17" ht="24" hidden="1" x14ac:dyDescent="0.2">
      <c r="A440" s="477">
        <f>IF(B440="","",COUNT('Diário 3º PA'!$A$4:$A$4242)+ROW()-3)</f>
        <v>2383</v>
      </c>
      <c r="B440" s="457">
        <v>44671</v>
      </c>
      <c r="C440" s="487">
        <v>44652</v>
      </c>
      <c r="D440" s="489" t="s">
        <v>115</v>
      </c>
      <c r="E440" s="489" t="s">
        <v>318</v>
      </c>
      <c r="F440" s="506">
        <v>1141.25</v>
      </c>
      <c r="G440" s="489" t="s">
        <v>3945</v>
      </c>
      <c r="H440" s="489" t="s">
        <v>138</v>
      </c>
      <c r="I440" s="489" t="s">
        <v>3946</v>
      </c>
      <c r="J440" s="456" t="s">
        <v>1358</v>
      </c>
      <c r="K440" s="456" t="s">
        <v>704</v>
      </c>
      <c r="L440" s="456" t="s">
        <v>428</v>
      </c>
      <c r="M440" s="456">
        <v>915</v>
      </c>
      <c r="N440" s="457">
        <v>44669</v>
      </c>
      <c r="O440" s="486">
        <f t="shared" si="21"/>
        <v>4</v>
      </c>
      <c r="P440" s="486">
        <f t="shared" si="22"/>
        <v>4</v>
      </c>
      <c r="Q440" s="92" t="str">
        <f t="shared" si="23"/>
        <v>Gastos_Gerais</v>
      </c>
    </row>
    <row r="441" spans="1:17" ht="24" hidden="1" x14ac:dyDescent="0.2">
      <c r="A441" s="477">
        <f>IF(B441="","",COUNT('Diário 3º PA'!$A$4:$A$4242)+ROW()-3)</f>
        <v>2384</v>
      </c>
      <c r="B441" s="457">
        <v>44671</v>
      </c>
      <c r="C441" s="487">
        <v>44652</v>
      </c>
      <c r="D441" s="489" t="s">
        <v>115</v>
      </c>
      <c r="E441" s="489" t="s">
        <v>302</v>
      </c>
      <c r="F441" s="506">
        <v>839.9</v>
      </c>
      <c r="G441" s="489" t="s">
        <v>3947</v>
      </c>
      <c r="H441" s="489" t="s">
        <v>131</v>
      </c>
      <c r="I441" s="489" t="s">
        <v>3948</v>
      </c>
      <c r="J441" s="456" t="s">
        <v>3949</v>
      </c>
      <c r="K441" s="456" t="s">
        <v>704</v>
      </c>
      <c r="L441" s="456" t="s">
        <v>428</v>
      </c>
      <c r="M441" s="456">
        <v>256</v>
      </c>
      <c r="N441" s="457">
        <v>44670</v>
      </c>
      <c r="O441" s="486">
        <f t="shared" si="21"/>
        <v>4</v>
      </c>
      <c r="P441" s="486">
        <f t="shared" si="22"/>
        <v>4</v>
      </c>
      <c r="Q441" s="92" t="str">
        <f t="shared" si="23"/>
        <v>Gastos_Gerais</v>
      </c>
    </row>
    <row r="442" spans="1:17" hidden="1" x14ac:dyDescent="0.2">
      <c r="A442" s="477">
        <f>IF(B442="","",COUNT('Diário 3º PA'!$A$4:$A$4242)+ROW()-3)</f>
        <v>2385</v>
      </c>
      <c r="B442" s="457">
        <v>44671</v>
      </c>
      <c r="C442" s="487">
        <v>44652</v>
      </c>
      <c r="D442" s="489" t="s">
        <v>115</v>
      </c>
      <c r="E442" s="489" t="s">
        <v>230</v>
      </c>
      <c r="F442" s="506">
        <v>3483.14</v>
      </c>
      <c r="G442" s="489" t="s">
        <v>758</v>
      </c>
      <c r="H442" s="489" t="s">
        <v>136</v>
      </c>
      <c r="I442" s="489" t="s">
        <v>2481</v>
      </c>
      <c r="J442" s="456" t="s">
        <v>760</v>
      </c>
      <c r="K442" s="456" t="s">
        <v>704</v>
      </c>
      <c r="L442" s="456" t="s">
        <v>428</v>
      </c>
      <c r="M442" s="456">
        <v>76235547</v>
      </c>
      <c r="N442" s="457">
        <v>44656</v>
      </c>
      <c r="O442" s="486">
        <f t="shared" si="21"/>
        <v>4</v>
      </c>
      <c r="P442" s="486">
        <f t="shared" si="22"/>
        <v>4</v>
      </c>
      <c r="Q442" s="92" t="str">
        <f t="shared" si="23"/>
        <v>Gastos_Gerais</v>
      </c>
    </row>
    <row r="443" spans="1:17" hidden="1" x14ac:dyDescent="0.2">
      <c r="A443" s="477">
        <f>IF(B443="","",COUNT('Diário 3º PA'!$A$4:$A$4242)+ROW()-3)</f>
        <v>2386</v>
      </c>
      <c r="B443" s="457">
        <v>44671</v>
      </c>
      <c r="C443" s="487">
        <v>44621</v>
      </c>
      <c r="D443" s="489" t="s">
        <v>115</v>
      </c>
      <c r="E443" s="489" t="s">
        <v>230</v>
      </c>
      <c r="F443" s="506">
        <v>11083.26</v>
      </c>
      <c r="G443" s="489" t="s">
        <v>758</v>
      </c>
      <c r="H443" s="489" t="s">
        <v>131</v>
      </c>
      <c r="I443" s="489" t="s">
        <v>2481</v>
      </c>
      <c r="J443" s="456" t="s">
        <v>760</v>
      </c>
      <c r="K443" s="456" t="s">
        <v>704</v>
      </c>
      <c r="L443" s="456" t="s">
        <v>428</v>
      </c>
      <c r="M443" s="456">
        <v>76010366</v>
      </c>
      <c r="N443" s="457">
        <v>44652</v>
      </c>
      <c r="O443" s="486">
        <f t="shared" si="21"/>
        <v>4</v>
      </c>
      <c r="P443" s="486">
        <f t="shared" si="22"/>
        <v>3</v>
      </c>
      <c r="Q443" s="92" t="str">
        <f t="shared" si="23"/>
        <v>Gastos_Gerais</v>
      </c>
    </row>
    <row r="444" spans="1:17" ht="24" hidden="1" x14ac:dyDescent="0.2">
      <c r="A444" s="477">
        <f>IF(B444="","",COUNT('Diário 3º PA'!$A$4:$A$4242)+ROW()-3)</f>
        <v>2387</v>
      </c>
      <c r="B444" s="457">
        <v>44671</v>
      </c>
      <c r="C444" s="487">
        <v>44621</v>
      </c>
      <c r="D444" s="489" t="s">
        <v>115</v>
      </c>
      <c r="E444" s="489" t="s">
        <v>342</v>
      </c>
      <c r="F444" s="506">
        <v>144.19999999999999</v>
      </c>
      <c r="G444" s="489" t="s">
        <v>3950</v>
      </c>
      <c r="H444" s="489" t="s">
        <v>136</v>
      </c>
      <c r="I444" s="489" t="s">
        <v>3951</v>
      </c>
      <c r="J444" s="456" t="s">
        <v>2327</v>
      </c>
      <c r="K444" s="456" t="s">
        <v>732</v>
      </c>
      <c r="L444" s="456" t="s">
        <v>1531</v>
      </c>
      <c r="M444" s="456">
        <v>565990424</v>
      </c>
      <c r="N444" s="457">
        <v>44671</v>
      </c>
      <c r="O444" s="486">
        <f t="shared" si="21"/>
        <v>4</v>
      </c>
      <c r="P444" s="486">
        <f t="shared" si="22"/>
        <v>3</v>
      </c>
      <c r="Q444" s="92" t="str">
        <f t="shared" si="23"/>
        <v>Gastos_Gerais</v>
      </c>
    </row>
    <row r="445" spans="1:17" ht="36" hidden="1" x14ac:dyDescent="0.2">
      <c r="A445" s="477">
        <f>IF(B445="","",COUNT('Diário 3º PA'!$A$4:$A$4242)+ROW()-3)</f>
        <v>2388</v>
      </c>
      <c r="B445" s="457">
        <v>44671</v>
      </c>
      <c r="C445" s="487">
        <v>44621</v>
      </c>
      <c r="D445" s="489" t="s">
        <v>115</v>
      </c>
      <c r="E445" s="489" t="s">
        <v>342</v>
      </c>
      <c r="F445" s="506">
        <v>190.7</v>
      </c>
      <c r="G445" s="489" t="s">
        <v>3952</v>
      </c>
      <c r="H445" s="489" t="s">
        <v>136</v>
      </c>
      <c r="I445" s="489" t="s">
        <v>3049</v>
      </c>
      <c r="J445" s="456" t="s">
        <v>3050</v>
      </c>
      <c r="K445" s="456" t="s">
        <v>732</v>
      </c>
      <c r="L445" s="456" t="s">
        <v>1531</v>
      </c>
      <c r="M445" s="456">
        <v>565990424</v>
      </c>
      <c r="N445" s="457">
        <v>44671</v>
      </c>
      <c r="O445" s="486">
        <f t="shared" si="21"/>
        <v>4</v>
      </c>
      <c r="P445" s="486">
        <f t="shared" si="22"/>
        <v>3</v>
      </c>
      <c r="Q445" s="92" t="str">
        <f t="shared" si="23"/>
        <v>Gastos_Gerais</v>
      </c>
    </row>
    <row r="446" spans="1:17" ht="36" hidden="1" x14ac:dyDescent="0.2">
      <c r="A446" s="477">
        <f>IF(B446="","",COUNT('Diário 3º PA'!$A$4:$A$4242)+ROW()-3)</f>
        <v>2389</v>
      </c>
      <c r="B446" s="457">
        <v>44671</v>
      </c>
      <c r="C446" s="487">
        <v>44621</v>
      </c>
      <c r="D446" s="489" t="s">
        <v>115</v>
      </c>
      <c r="E446" s="489" t="s">
        <v>342</v>
      </c>
      <c r="F446" s="506">
        <v>180</v>
      </c>
      <c r="G446" s="489" t="s">
        <v>3953</v>
      </c>
      <c r="H446" s="489" t="s">
        <v>136</v>
      </c>
      <c r="I446" s="489" t="s">
        <v>3954</v>
      </c>
      <c r="J446" s="456" t="s">
        <v>3955</v>
      </c>
      <c r="K446" s="456" t="s">
        <v>732</v>
      </c>
      <c r="L446" s="456" t="s">
        <v>1531</v>
      </c>
      <c r="M446" s="456">
        <v>565990424</v>
      </c>
      <c r="N446" s="457">
        <v>44671</v>
      </c>
      <c r="O446" s="486">
        <f t="shared" si="21"/>
        <v>4</v>
      </c>
      <c r="P446" s="486">
        <f t="shared" si="22"/>
        <v>3</v>
      </c>
      <c r="Q446" s="92" t="str">
        <f t="shared" si="23"/>
        <v>Gastos_Gerais</v>
      </c>
    </row>
    <row r="447" spans="1:17" ht="36" hidden="1" x14ac:dyDescent="0.2">
      <c r="A447" s="477">
        <f>IF(B447="","",COUNT('Diário 3º PA'!$A$4:$A$4242)+ROW()-3)</f>
        <v>2390</v>
      </c>
      <c r="B447" s="457">
        <v>44671</v>
      </c>
      <c r="C447" s="487">
        <v>44621</v>
      </c>
      <c r="D447" s="489" t="s">
        <v>115</v>
      </c>
      <c r="E447" s="489" t="s">
        <v>342</v>
      </c>
      <c r="F447" s="506">
        <v>180</v>
      </c>
      <c r="G447" s="489" t="s">
        <v>3956</v>
      </c>
      <c r="H447" s="489" t="s">
        <v>136</v>
      </c>
      <c r="I447" s="489" t="s">
        <v>1473</v>
      </c>
      <c r="J447" s="456" t="s">
        <v>1474</v>
      </c>
      <c r="K447" s="456" t="s">
        <v>732</v>
      </c>
      <c r="L447" s="456" t="s">
        <v>1531</v>
      </c>
      <c r="M447" s="456">
        <v>565990424</v>
      </c>
      <c r="N447" s="457">
        <v>44671</v>
      </c>
      <c r="O447" s="486">
        <f t="shared" si="21"/>
        <v>4</v>
      </c>
      <c r="P447" s="486">
        <f t="shared" si="22"/>
        <v>3</v>
      </c>
      <c r="Q447" s="92" t="str">
        <f t="shared" si="23"/>
        <v>Gastos_Gerais</v>
      </c>
    </row>
    <row r="448" spans="1:17" ht="36" hidden="1" x14ac:dyDescent="0.2">
      <c r="A448" s="477">
        <f>IF(B448="","",COUNT('Diário 3º PA'!$A$4:$A$4242)+ROW()-3)</f>
        <v>2391</v>
      </c>
      <c r="B448" s="457">
        <v>44671</v>
      </c>
      <c r="C448" s="487">
        <v>44621</v>
      </c>
      <c r="D448" s="489" t="s">
        <v>84</v>
      </c>
      <c r="E448" s="489" t="s">
        <v>84</v>
      </c>
      <c r="F448" s="506">
        <v>191723.14</v>
      </c>
      <c r="G448" s="489" t="s">
        <v>3957</v>
      </c>
      <c r="H448" s="489" t="s">
        <v>127</v>
      </c>
      <c r="I448" s="489" t="s">
        <v>664</v>
      </c>
      <c r="J448" s="456" t="s">
        <v>811</v>
      </c>
      <c r="K448" s="456" t="s">
        <v>732</v>
      </c>
      <c r="L448" s="456" t="s">
        <v>3958</v>
      </c>
      <c r="M448" s="456" t="s">
        <v>3959</v>
      </c>
      <c r="N448" s="457">
        <v>44671</v>
      </c>
      <c r="O448" s="486">
        <f t="shared" si="21"/>
        <v>4</v>
      </c>
      <c r="P448" s="486">
        <f t="shared" si="22"/>
        <v>3</v>
      </c>
      <c r="Q448" s="92" t="str">
        <f t="shared" si="23"/>
        <v>Transferência_para_Reserva_de_Recursos</v>
      </c>
    </row>
    <row r="449" spans="1:17" ht="24" hidden="1" x14ac:dyDescent="0.2">
      <c r="A449" s="477">
        <f>IF(B449="","",COUNT('Diário 3º PA'!$A$4:$A$4242)+ROW()-3)</f>
        <v>2392</v>
      </c>
      <c r="B449" s="457">
        <v>44671</v>
      </c>
      <c r="C449" s="487">
        <v>44652</v>
      </c>
      <c r="D449" s="489" t="s">
        <v>115</v>
      </c>
      <c r="E449" s="489" t="s">
        <v>366</v>
      </c>
      <c r="F449" s="506">
        <v>60</v>
      </c>
      <c r="G449" s="489" t="s">
        <v>3960</v>
      </c>
      <c r="H449" s="489" t="s">
        <v>137</v>
      </c>
      <c r="I449" s="489" t="s">
        <v>3961</v>
      </c>
      <c r="J449" s="456" t="s">
        <v>3962</v>
      </c>
      <c r="K449" s="456" t="s">
        <v>1464</v>
      </c>
      <c r="L449" s="456" t="s">
        <v>428</v>
      </c>
      <c r="M449" s="456">
        <v>552</v>
      </c>
      <c r="N449" s="457">
        <v>44670</v>
      </c>
      <c r="O449" s="486">
        <f t="shared" si="21"/>
        <v>4</v>
      </c>
      <c r="P449" s="486">
        <f t="shared" si="22"/>
        <v>4</v>
      </c>
      <c r="Q449" s="92" t="str">
        <f t="shared" si="23"/>
        <v>Gastos_Gerais</v>
      </c>
    </row>
    <row r="450" spans="1:17" ht="36" hidden="1" x14ac:dyDescent="0.2">
      <c r="A450" s="477">
        <f>IF(B450="","",COUNT('Diário 3º PA'!$A$4:$A$4242)+ROW()-3)</f>
        <v>2393</v>
      </c>
      <c r="B450" s="457">
        <v>44671</v>
      </c>
      <c r="C450" s="487">
        <v>44652</v>
      </c>
      <c r="D450" s="489" t="s">
        <v>115</v>
      </c>
      <c r="E450" s="489" t="s">
        <v>378</v>
      </c>
      <c r="F450" s="506">
        <v>1606.17</v>
      </c>
      <c r="G450" s="489" t="s">
        <v>3963</v>
      </c>
      <c r="H450" s="489" t="s">
        <v>135</v>
      </c>
      <c r="I450" s="489" t="s">
        <v>3964</v>
      </c>
      <c r="J450" s="456" t="s">
        <v>3965</v>
      </c>
      <c r="K450" s="456" t="s">
        <v>1464</v>
      </c>
      <c r="L450" s="456" t="s">
        <v>428</v>
      </c>
      <c r="M450" s="456">
        <v>1568</v>
      </c>
      <c r="N450" s="457">
        <v>44669</v>
      </c>
      <c r="O450" s="486">
        <f t="shared" si="21"/>
        <v>4</v>
      </c>
      <c r="P450" s="486">
        <f t="shared" si="22"/>
        <v>4</v>
      </c>
      <c r="Q450" s="92" t="str">
        <f t="shared" si="23"/>
        <v>Gastos_Gerais</v>
      </c>
    </row>
    <row r="451" spans="1:17" ht="36" hidden="1" x14ac:dyDescent="0.2">
      <c r="A451" s="477">
        <f>IF(B451="","",COUNT('Diário 3º PA'!$A$4:$A$4242)+ROW()-3)</f>
        <v>2394</v>
      </c>
      <c r="B451" s="457">
        <v>44671</v>
      </c>
      <c r="C451" s="487">
        <v>44652</v>
      </c>
      <c r="D451" s="489" t="s">
        <v>115</v>
      </c>
      <c r="E451" s="489" t="s">
        <v>262</v>
      </c>
      <c r="F451" s="506">
        <v>1950</v>
      </c>
      <c r="G451" s="489" t="s">
        <v>3966</v>
      </c>
      <c r="H451" s="489" t="s">
        <v>138</v>
      </c>
      <c r="I451" s="489" t="s">
        <v>3967</v>
      </c>
      <c r="J451" s="456" t="s">
        <v>3968</v>
      </c>
      <c r="K451" s="456" t="s">
        <v>1464</v>
      </c>
      <c r="L451" s="456" t="s">
        <v>428</v>
      </c>
      <c r="M451" s="456">
        <v>202280</v>
      </c>
      <c r="N451" s="457">
        <v>44669</v>
      </c>
      <c r="O451" s="486">
        <f t="shared" si="21"/>
        <v>4</v>
      </c>
      <c r="P451" s="486">
        <f t="shared" si="22"/>
        <v>4</v>
      </c>
      <c r="Q451" s="92" t="str">
        <f t="shared" si="23"/>
        <v>Gastos_Gerais</v>
      </c>
    </row>
    <row r="452" spans="1:17" ht="24" hidden="1" x14ac:dyDescent="0.2">
      <c r="A452" s="477">
        <f>IF(B452="","",COUNT('Diário 3º PA'!$A$4:$A$4242)+ROW()-3)</f>
        <v>2395</v>
      </c>
      <c r="B452" s="457">
        <v>44671</v>
      </c>
      <c r="C452" s="487">
        <v>44652</v>
      </c>
      <c r="D452" s="489" t="s">
        <v>115</v>
      </c>
      <c r="E452" s="489" t="s">
        <v>378</v>
      </c>
      <c r="F452" s="506">
        <v>765.7</v>
      </c>
      <c r="G452" s="489" t="s">
        <v>3969</v>
      </c>
      <c r="H452" s="489" t="s">
        <v>139</v>
      </c>
      <c r="I452" s="489" t="s">
        <v>3970</v>
      </c>
      <c r="J452" s="456" t="s">
        <v>3971</v>
      </c>
      <c r="K452" s="456" t="s">
        <v>1464</v>
      </c>
      <c r="L452" s="456" t="s">
        <v>428</v>
      </c>
      <c r="M452" s="456">
        <v>406</v>
      </c>
      <c r="N452" s="457">
        <v>44669</v>
      </c>
      <c r="O452" s="486">
        <f t="shared" si="21"/>
        <v>4</v>
      </c>
      <c r="P452" s="486">
        <f t="shared" si="22"/>
        <v>4</v>
      </c>
      <c r="Q452" s="92" t="str">
        <f t="shared" si="23"/>
        <v>Gastos_Gerais</v>
      </c>
    </row>
    <row r="453" spans="1:17" ht="24" hidden="1" x14ac:dyDescent="0.2">
      <c r="A453" s="477">
        <f>IF(B453="","",COUNT('Diário 3º PA'!$A$4:$A$4242)+ROW()-3)</f>
        <v>2396</v>
      </c>
      <c r="B453" s="457">
        <v>44676</v>
      </c>
      <c r="C453" s="487">
        <v>44621</v>
      </c>
      <c r="D453" s="489" t="s">
        <v>115</v>
      </c>
      <c r="E453" s="489" t="s">
        <v>306</v>
      </c>
      <c r="F453" s="506">
        <v>1972</v>
      </c>
      <c r="G453" s="489" t="s">
        <v>3972</v>
      </c>
      <c r="H453" s="489" t="s">
        <v>138</v>
      </c>
      <c r="I453" s="489" t="s">
        <v>3973</v>
      </c>
      <c r="J453" s="456" t="s">
        <v>2172</v>
      </c>
      <c r="K453" s="456" t="s">
        <v>704</v>
      </c>
      <c r="L453" s="456" t="s">
        <v>428</v>
      </c>
      <c r="M453" s="456">
        <v>9893</v>
      </c>
      <c r="N453" s="457">
        <v>44649</v>
      </c>
      <c r="O453" s="486">
        <f t="shared" si="21"/>
        <v>4</v>
      </c>
      <c r="P453" s="486">
        <f t="shared" si="22"/>
        <v>3</v>
      </c>
      <c r="Q453" s="92" t="str">
        <f t="shared" si="23"/>
        <v>Gastos_Gerais</v>
      </c>
    </row>
    <row r="454" spans="1:17" hidden="1" x14ac:dyDescent="0.2">
      <c r="A454" s="477">
        <f>IF(B454="","",COUNT('Diário 3º PA'!$A$4:$A$4242)+ROW()-3)</f>
        <v>2397</v>
      </c>
      <c r="B454" s="457">
        <v>44676</v>
      </c>
      <c r="C454" s="487">
        <v>44652</v>
      </c>
      <c r="D454" s="489" t="s">
        <v>115</v>
      </c>
      <c r="E454" s="489" t="s">
        <v>302</v>
      </c>
      <c r="F454" s="506">
        <v>21599.200000000001</v>
      </c>
      <c r="G454" s="489" t="s">
        <v>3618</v>
      </c>
      <c r="H454" s="489" t="s">
        <v>136</v>
      </c>
      <c r="I454" s="489" t="s">
        <v>810</v>
      </c>
      <c r="J454" s="456" t="s">
        <v>1193</v>
      </c>
      <c r="K454" s="456" t="s">
        <v>704</v>
      </c>
      <c r="L454" s="456" t="s">
        <v>428</v>
      </c>
      <c r="M454" s="456">
        <v>118</v>
      </c>
      <c r="N454" s="457">
        <v>44671</v>
      </c>
      <c r="O454" s="486">
        <f t="shared" si="21"/>
        <v>4</v>
      </c>
      <c r="P454" s="486">
        <f t="shared" si="22"/>
        <v>4</v>
      </c>
      <c r="Q454" s="92" t="str">
        <f t="shared" si="23"/>
        <v>Gastos_Gerais</v>
      </c>
    </row>
    <row r="455" spans="1:17" hidden="1" x14ac:dyDescent="0.2">
      <c r="A455" s="477">
        <f>IF(B455="","",COUNT('Diário 3º PA'!$A$4:$A$4242)+ROW()-3)</f>
        <v>2398</v>
      </c>
      <c r="B455" s="457">
        <v>44676</v>
      </c>
      <c r="C455" s="487">
        <v>44652</v>
      </c>
      <c r="D455" s="489" t="s">
        <v>115</v>
      </c>
      <c r="E455" s="489" t="s">
        <v>302</v>
      </c>
      <c r="F455" s="506">
        <v>38829.65</v>
      </c>
      <c r="G455" s="489" t="s">
        <v>1036</v>
      </c>
      <c r="H455" s="489" t="s">
        <v>658</v>
      </c>
      <c r="I455" s="489" t="s">
        <v>3652</v>
      </c>
      <c r="J455" s="456" t="s">
        <v>1450</v>
      </c>
      <c r="K455" s="456" t="s">
        <v>704</v>
      </c>
      <c r="L455" s="456" t="s">
        <v>428</v>
      </c>
      <c r="M455" s="456">
        <v>131</v>
      </c>
      <c r="N455" s="457">
        <v>44670</v>
      </c>
      <c r="O455" s="486">
        <f t="shared" si="21"/>
        <v>4</v>
      </c>
      <c r="P455" s="486">
        <f t="shared" si="22"/>
        <v>4</v>
      </c>
      <c r="Q455" s="92" t="str">
        <f t="shared" si="23"/>
        <v>Gastos_Gerais</v>
      </c>
    </row>
    <row r="456" spans="1:17" ht="25.5" hidden="1" x14ac:dyDescent="0.2">
      <c r="A456" s="477">
        <f>IF(B456="","",COUNT('Diário 3º PA'!$A$4:$A$4242)+ROW()-3)</f>
        <v>2399</v>
      </c>
      <c r="B456" s="457">
        <v>44676</v>
      </c>
      <c r="C456" s="487">
        <v>44652</v>
      </c>
      <c r="D456" s="489" t="s">
        <v>104</v>
      </c>
      <c r="E456" s="489" t="s">
        <v>206</v>
      </c>
      <c r="F456" s="506">
        <v>12342.38</v>
      </c>
      <c r="G456" s="489" t="s">
        <v>3974</v>
      </c>
      <c r="H456" s="489" t="s">
        <v>128</v>
      </c>
      <c r="I456" s="489" t="s">
        <v>1336</v>
      </c>
      <c r="J456" s="456" t="s">
        <v>1337</v>
      </c>
      <c r="K456" s="456" t="s">
        <v>704</v>
      </c>
      <c r="L456" s="456" t="s">
        <v>428</v>
      </c>
      <c r="M456" s="456">
        <v>2636702</v>
      </c>
      <c r="N456" s="457">
        <v>44680</v>
      </c>
      <c r="O456" s="486">
        <f t="shared" si="21"/>
        <v>4</v>
      </c>
      <c r="P456" s="486">
        <f t="shared" si="22"/>
        <v>4</v>
      </c>
      <c r="Q456" s="92" t="str">
        <f t="shared" si="23"/>
        <v>Gastos_com_Pessoal</v>
      </c>
    </row>
    <row r="457" spans="1:17" hidden="1" x14ac:dyDescent="0.2">
      <c r="A457" s="477">
        <f>IF(B457="","",COUNT('Diário 3º PA'!$A$4:$A$4242)+ROW()-3)</f>
        <v>2400</v>
      </c>
      <c r="B457" s="457">
        <v>44676</v>
      </c>
      <c r="C457" s="487">
        <v>44652</v>
      </c>
      <c r="D457" s="489" t="s">
        <v>115</v>
      </c>
      <c r="E457" s="489" t="s">
        <v>328</v>
      </c>
      <c r="F457" s="506">
        <v>1000</v>
      </c>
      <c r="G457" s="489" t="s">
        <v>1294</v>
      </c>
      <c r="H457" s="489" t="s">
        <v>140</v>
      </c>
      <c r="I457" s="489" t="s">
        <v>727</v>
      </c>
      <c r="J457" s="456" t="s">
        <v>728</v>
      </c>
      <c r="K457" s="456" t="s">
        <v>704</v>
      </c>
      <c r="L457" s="456" t="s">
        <v>428</v>
      </c>
      <c r="M457" s="456">
        <v>1879139</v>
      </c>
      <c r="N457" s="457">
        <v>44677</v>
      </c>
      <c r="O457" s="486">
        <f t="shared" si="21"/>
        <v>4</v>
      </c>
      <c r="P457" s="486">
        <f t="shared" si="22"/>
        <v>4</v>
      </c>
      <c r="Q457" s="92" t="str">
        <f t="shared" si="23"/>
        <v>Gastos_Gerais</v>
      </c>
    </row>
    <row r="458" spans="1:17" ht="24" hidden="1" x14ac:dyDescent="0.2">
      <c r="A458" s="477">
        <f>IF(B458="","",COUNT('Diário 3º PA'!$A$4:$A$4242)+ROW()-3)</f>
        <v>2401</v>
      </c>
      <c r="B458" s="457">
        <v>44676</v>
      </c>
      <c r="C458" s="487">
        <v>44652</v>
      </c>
      <c r="D458" s="489" t="s">
        <v>115</v>
      </c>
      <c r="E458" s="489" t="s">
        <v>308</v>
      </c>
      <c r="F458" s="506">
        <v>325</v>
      </c>
      <c r="G458" s="489" t="s">
        <v>3975</v>
      </c>
      <c r="H458" s="489" t="s">
        <v>140</v>
      </c>
      <c r="I458" s="489" t="s">
        <v>3976</v>
      </c>
      <c r="J458" s="456" t="s">
        <v>3977</v>
      </c>
      <c r="K458" s="456" t="s">
        <v>704</v>
      </c>
      <c r="L458" s="456" t="s">
        <v>428</v>
      </c>
      <c r="M458" s="456">
        <v>2101</v>
      </c>
      <c r="N458" s="457">
        <v>44670</v>
      </c>
      <c r="O458" s="486">
        <f t="shared" ref="O458:O521" si="24">IF(B458=0,0,IF(YEAR(B458)=$P$1,MONTH(B458)-$O$1+1,(YEAR(B458)-$P$1)*12-$O$1+1+MONTH(B458)))</f>
        <v>4</v>
      </c>
      <c r="P458" s="486">
        <f t="shared" ref="P458:P521" si="25">IF(C458=0,0,IF(YEAR(C458)=$P$1,MONTH(C458)-$O$1+1,(YEAR(C458)-$P$1)*12-$O$1+1+MONTH(C458)))</f>
        <v>4</v>
      </c>
      <c r="Q458" s="92" t="str">
        <f t="shared" ref="Q458:Q521" si="26">SUBSTITUTE(D458," ","_")</f>
        <v>Gastos_Gerais</v>
      </c>
    </row>
    <row r="459" spans="1:17" ht="24" hidden="1" x14ac:dyDescent="0.2">
      <c r="A459" s="477">
        <f>IF(B459="","",COUNT('Diário 3º PA'!$A$4:$A$4242)+ROW()-3)</f>
        <v>2402</v>
      </c>
      <c r="B459" s="457">
        <v>44676</v>
      </c>
      <c r="C459" s="487">
        <v>44652</v>
      </c>
      <c r="D459" s="489" t="s">
        <v>115</v>
      </c>
      <c r="E459" s="489" t="s">
        <v>366</v>
      </c>
      <c r="F459" s="506">
        <v>49.66</v>
      </c>
      <c r="G459" s="489" t="s">
        <v>3978</v>
      </c>
      <c r="H459" s="489" t="s">
        <v>135</v>
      </c>
      <c r="I459" s="489" t="s">
        <v>2396</v>
      </c>
      <c r="J459" s="456" t="s">
        <v>2397</v>
      </c>
      <c r="K459" s="456" t="s">
        <v>704</v>
      </c>
      <c r="L459" s="456" t="s">
        <v>428</v>
      </c>
      <c r="M459" s="456">
        <v>196313</v>
      </c>
      <c r="N459" s="457">
        <v>44662</v>
      </c>
      <c r="O459" s="486">
        <f t="shared" si="24"/>
        <v>4</v>
      </c>
      <c r="P459" s="486">
        <f t="shared" si="25"/>
        <v>4</v>
      </c>
      <c r="Q459" s="92" t="str">
        <f t="shared" si="26"/>
        <v>Gastos_Gerais</v>
      </c>
    </row>
    <row r="460" spans="1:17" ht="24" hidden="1" x14ac:dyDescent="0.2">
      <c r="A460" s="477">
        <f>IF(B460="","",COUNT('Diário 3º PA'!$A$4:$A$4242)+ROW()-3)</f>
        <v>2403</v>
      </c>
      <c r="B460" s="457">
        <v>44676</v>
      </c>
      <c r="C460" s="487">
        <v>44652</v>
      </c>
      <c r="D460" s="489" t="s">
        <v>115</v>
      </c>
      <c r="E460" s="489" t="s">
        <v>342</v>
      </c>
      <c r="F460" s="506">
        <v>278</v>
      </c>
      <c r="G460" s="489" t="s">
        <v>3979</v>
      </c>
      <c r="H460" s="489" t="s">
        <v>128</v>
      </c>
      <c r="I460" s="489" t="s">
        <v>3980</v>
      </c>
      <c r="J460" s="456" t="s">
        <v>2410</v>
      </c>
      <c r="K460" s="456" t="s">
        <v>704</v>
      </c>
      <c r="L460" s="456" t="s">
        <v>428</v>
      </c>
      <c r="M460" s="456">
        <v>20221420</v>
      </c>
      <c r="N460" s="457">
        <v>44663</v>
      </c>
      <c r="O460" s="486">
        <f t="shared" si="24"/>
        <v>4</v>
      </c>
      <c r="P460" s="486">
        <f t="shared" si="25"/>
        <v>4</v>
      </c>
      <c r="Q460" s="92" t="str">
        <f t="shared" si="26"/>
        <v>Gastos_Gerais</v>
      </c>
    </row>
    <row r="461" spans="1:17" hidden="1" x14ac:dyDescent="0.2">
      <c r="A461" s="477">
        <f>IF(B461="","",COUNT('Diário 3º PA'!$A$4:$A$4242)+ROW()-3)</f>
        <v>2404</v>
      </c>
      <c r="B461" s="457">
        <v>44676</v>
      </c>
      <c r="C461" s="487">
        <v>44621</v>
      </c>
      <c r="D461" s="489" t="s">
        <v>115</v>
      </c>
      <c r="E461" s="489" t="s">
        <v>230</v>
      </c>
      <c r="F461" s="506">
        <v>10737.55</v>
      </c>
      <c r="G461" s="489" t="s">
        <v>758</v>
      </c>
      <c r="H461" s="489" t="s">
        <v>131</v>
      </c>
      <c r="I461" s="489" t="s">
        <v>2481</v>
      </c>
      <c r="J461" s="456" t="s">
        <v>760</v>
      </c>
      <c r="K461" s="456" t="s">
        <v>704</v>
      </c>
      <c r="L461" s="456" t="s">
        <v>428</v>
      </c>
      <c r="M461" s="456">
        <v>76010367</v>
      </c>
      <c r="N461" s="457">
        <v>44652</v>
      </c>
      <c r="O461" s="486">
        <f t="shared" si="24"/>
        <v>4</v>
      </c>
      <c r="P461" s="486">
        <f t="shared" si="25"/>
        <v>3</v>
      </c>
      <c r="Q461" s="92" t="str">
        <f t="shared" si="26"/>
        <v>Gastos_Gerais</v>
      </c>
    </row>
    <row r="462" spans="1:17" ht="24" hidden="1" x14ac:dyDescent="0.2">
      <c r="A462" s="477">
        <f>IF(B462="","",COUNT('Diário 3º PA'!$A$4:$A$4242)+ROW()-3)</f>
        <v>2405</v>
      </c>
      <c r="B462" s="457">
        <v>44676</v>
      </c>
      <c r="C462" s="487">
        <v>44652</v>
      </c>
      <c r="D462" s="489" t="s">
        <v>115</v>
      </c>
      <c r="E462" s="489" t="s">
        <v>232</v>
      </c>
      <c r="F462" s="506">
        <v>1230.23</v>
      </c>
      <c r="G462" s="489" t="s">
        <v>3432</v>
      </c>
      <c r="H462" s="489" t="s">
        <v>139</v>
      </c>
      <c r="I462" s="489" t="s">
        <v>1089</v>
      </c>
      <c r="J462" s="456" t="s">
        <v>703</v>
      </c>
      <c r="K462" s="456" t="s">
        <v>704</v>
      </c>
      <c r="L462" s="456" t="s">
        <v>705</v>
      </c>
      <c r="M462" s="456" t="s">
        <v>3981</v>
      </c>
      <c r="N462" s="457">
        <v>44676</v>
      </c>
      <c r="O462" s="486">
        <f t="shared" si="24"/>
        <v>4</v>
      </c>
      <c r="P462" s="486">
        <f t="shared" si="25"/>
        <v>4</v>
      </c>
      <c r="Q462" s="92" t="str">
        <f t="shared" si="26"/>
        <v>Gastos_Gerais</v>
      </c>
    </row>
    <row r="463" spans="1:17" ht="24" hidden="1" x14ac:dyDescent="0.2">
      <c r="A463" s="477">
        <f>IF(B463="","",COUNT('Diário 3º PA'!$A$4:$A$4242)+ROW()-3)</f>
        <v>2406</v>
      </c>
      <c r="B463" s="457">
        <v>44676</v>
      </c>
      <c r="C463" s="487">
        <v>44652</v>
      </c>
      <c r="D463" s="489" t="s">
        <v>115</v>
      </c>
      <c r="E463" s="489" t="s">
        <v>232</v>
      </c>
      <c r="F463" s="506">
        <v>94.55</v>
      </c>
      <c r="G463" s="489" t="s">
        <v>3432</v>
      </c>
      <c r="H463" s="489" t="s">
        <v>139</v>
      </c>
      <c r="I463" s="489" t="s">
        <v>1089</v>
      </c>
      <c r="J463" s="456" t="s">
        <v>703</v>
      </c>
      <c r="K463" s="456" t="s">
        <v>704</v>
      </c>
      <c r="L463" s="456" t="s">
        <v>705</v>
      </c>
      <c r="M463" s="456" t="s">
        <v>3982</v>
      </c>
      <c r="N463" s="457">
        <v>44676</v>
      </c>
      <c r="O463" s="486">
        <f t="shared" si="24"/>
        <v>4</v>
      </c>
      <c r="P463" s="486">
        <f t="shared" si="25"/>
        <v>4</v>
      </c>
      <c r="Q463" s="92" t="str">
        <f t="shared" si="26"/>
        <v>Gastos_Gerais</v>
      </c>
    </row>
    <row r="464" spans="1:17" hidden="1" x14ac:dyDescent="0.2">
      <c r="A464" s="477">
        <f>IF(B464="","",COUNT('Diário 3º PA'!$A$4:$A$4242)+ROW()-3)</f>
        <v>2407</v>
      </c>
      <c r="B464" s="457">
        <v>44676</v>
      </c>
      <c r="C464" s="487">
        <v>44652</v>
      </c>
      <c r="D464" s="489" t="s">
        <v>115</v>
      </c>
      <c r="E464" s="489" t="s">
        <v>328</v>
      </c>
      <c r="F464" s="506">
        <v>1500</v>
      </c>
      <c r="G464" s="489" t="s">
        <v>1010</v>
      </c>
      <c r="H464" s="489" t="s">
        <v>131</v>
      </c>
      <c r="I464" s="489" t="s">
        <v>727</v>
      </c>
      <c r="J464" s="456" t="s">
        <v>728</v>
      </c>
      <c r="K464" s="456" t="s">
        <v>704</v>
      </c>
      <c r="L464" s="456" t="s">
        <v>428</v>
      </c>
      <c r="M464" s="456">
        <v>1879077</v>
      </c>
      <c r="N464" s="457">
        <v>44676</v>
      </c>
      <c r="O464" s="486">
        <f t="shared" si="24"/>
        <v>4</v>
      </c>
      <c r="P464" s="486">
        <f t="shared" si="25"/>
        <v>4</v>
      </c>
      <c r="Q464" s="92" t="str">
        <f t="shared" si="26"/>
        <v>Gastos_Gerais</v>
      </c>
    </row>
    <row r="465" spans="1:17" hidden="1" x14ac:dyDescent="0.2">
      <c r="A465" s="477">
        <f>IF(B465="","",COUNT('Diário 3º PA'!$A$4:$A$4242)+ROW()-3)</f>
        <v>2408</v>
      </c>
      <c r="B465" s="457">
        <v>44676</v>
      </c>
      <c r="C465" s="487">
        <v>44652</v>
      </c>
      <c r="D465" s="489" t="s">
        <v>115</v>
      </c>
      <c r="E465" s="489" t="s">
        <v>302</v>
      </c>
      <c r="F465" s="506">
        <v>19390.25</v>
      </c>
      <c r="G465" s="489" t="s">
        <v>814</v>
      </c>
      <c r="H465" s="489" t="s">
        <v>140</v>
      </c>
      <c r="I465" s="489" t="s">
        <v>810</v>
      </c>
      <c r="J465" s="456" t="s">
        <v>1193</v>
      </c>
      <c r="K465" s="456" t="s">
        <v>704</v>
      </c>
      <c r="L465" s="456" t="s">
        <v>428</v>
      </c>
      <c r="M465" s="456">
        <v>113</v>
      </c>
      <c r="N465" s="457">
        <v>44669</v>
      </c>
      <c r="O465" s="486">
        <f t="shared" si="24"/>
        <v>4</v>
      </c>
      <c r="P465" s="486">
        <f t="shared" si="25"/>
        <v>4</v>
      </c>
      <c r="Q465" s="92" t="str">
        <f t="shared" si="26"/>
        <v>Gastos_Gerais</v>
      </c>
    </row>
    <row r="466" spans="1:17" hidden="1" x14ac:dyDescent="0.2">
      <c r="A466" s="477">
        <f>IF(B466="","",COUNT('Diário 3º PA'!$A$4:$A$4242)+ROW()-3)</f>
        <v>2409</v>
      </c>
      <c r="B466" s="457">
        <v>44676</v>
      </c>
      <c r="C466" s="487">
        <v>44652</v>
      </c>
      <c r="D466" s="489" t="s">
        <v>115</v>
      </c>
      <c r="E466" s="489" t="s">
        <v>302</v>
      </c>
      <c r="F466" s="506">
        <v>23452.93</v>
      </c>
      <c r="G466" s="489" t="s">
        <v>812</v>
      </c>
      <c r="H466" s="489" t="s">
        <v>134</v>
      </c>
      <c r="I466" s="489" t="s">
        <v>810</v>
      </c>
      <c r="J466" s="456" t="s">
        <v>1193</v>
      </c>
      <c r="K466" s="456" t="s">
        <v>704</v>
      </c>
      <c r="L466" s="456" t="s">
        <v>428</v>
      </c>
      <c r="M466" s="456">
        <v>114</v>
      </c>
      <c r="N466" s="457">
        <v>44669</v>
      </c>
      <c r="O466" s="486">
        <f t="shared" si="24"/>
        <v>4</v>
      </c>
      <c r="P466" s="486">
        <f t="shared" si="25"/>
        <v>4</v>
      </c>
      <c r="Q466" s="92" t="str">
        <f t="shared" si="26"/>
        <v>Gastos_Gerais</v>
      </c>
    </row>
    <row r="467" spans="1:17" hidden="1" x14ac:dyDescent="0.2">
      <c r="A467" s="477">
        <f>IF(B467="","",COUNT('Diário 3º PA'!$A$4:$A$4242)+ROW()-3)</f>
        <v>2410</v>
      </c>
      <c r="B467" s="457">
        <v>44676</v>
      </c>
      <c r="C467" s="487">
        <v>44652</v>
      </c>
      <c r="D467" s="489" t="s">
        <v>115</v>
      </c>
      <c r="E467" s="489" t="s">
        <v>302</v>
      </c>
      <c r="F467" s="506">
        <v>44224.81</v>
      </c>
      <c r="G467" s="489" t="s">
        <v>3983</v>
      </c>
      <c r="H467" s="489" t="s">
        <v>131</v>
      </c>
      <c r="I467" s="489" t="s">
        <v>810</v>
      </c>
      <c r="J467" s="456" t="s">
        <v>1193</v>
      </c>
      <c r="K467" s="456" t="s">
        <v>704</v>
      </c>
      <c r="L467" s="456" t="s">
        <v>428</v>
      </c>
      <c r="M467" s="456">
        <v>115</v>
      </c>
      <c r="N467" s="457">
        <v>44670</v>
      </c>
      <c r="O467" s="486">
        <f t="shared" si="24"/>
        <v>4</v>
      </c>
      <c r="P467" s="486">
        <f t="shared" si="25"/>
        <v>4</v>
      </c>
      <c r="Q467" s="92" t="str">
        <f t="shared" si="26"/>
        <v>Gastos_Gerais</v>
      </c>
    </row>
    <row r="468" spans="1:17" hidden="1" x14ac:dyDescent="0.2">
      <c r="A468" s="477">
        <f>IF(B468="","",COUNT('Diário 3º PA'!$A$4:$A$4242)+ROW()-3)</f>
        <v>2411</v>
      </c>
      <c r="B468" s="457">
        <v>44676</v>
      </c>
      <c r="C468" s="487">
        <v>44652</v>
      </c>
      <c r="D468" s="489" t="s">
        <v>115</v>
      </c>
      <c r="E468" s="489" t="s">
        <v>302</v>
      </c>
      <c r="F468" s="506">
        <v>34370.9</v>
      </c>
      <c r="G468" s="489" t="s">
        <v>3984</v>
      </c>
      <c r="H468" s="489" t="s">
        <v>135</v>
      </c>
      <c r="I468" s="489" t="s">
        <v>810</v>
      </c>
      <c r="J468" s="456" t="s">
        <v>1193</v>
      </c>
      <c r="K468" s="456" t="s">
        <v>704</v>
      </c>
      <c r="L468" s="456" t="s">
        <v>428</v>
      </c>
      <c r="M468" s="456">
        <v>116</v>
      </c>
      <c r="N468" s="457">
        <v>44670</v>
      </c>
      <c r="O468" s="486">
        <f t="shared" si="24"/>
        <v>4</v>
      </c>
      <c r="P468" s="486">
        <f t="shared" si="25"/>
        <v>4</v>
      </c>
      <c r="Q468" s="92" t="str">
        <f t="shared" si="26"/>
        <v>Gastos_Gerais</v>
      </c>
    </row>
    <row r="469" spans="1:17" hidden="1" x14ac:dyDescent="0.2">
      <c r="A469" s="477">
        <f>IF(B469="","",COUNT('Diário 3º PA'!$A$4:$A$4242)+ROW()-3)</f>
        <v>2412</v>
      </c>
      <c r="B469" s="457">
        <v>44676</v>
      </c>
      <c r="C469" s="487">
        <v>44652</v>
      </c>
      <c r="D469" s="489" t="s">
        <v>115</v>
      </c>
      <c r="E469" s="489" t="s">
        <v>302</v>
      </c>
      <c r="F469" s="506">
        <v>13324.18</v>
      </c>
      <c r="G469" s="489" t="s">
        <v>1069</v>
      </c>
      <c r="H469" s="489" t="s">
        <v>139</v>
      </c>
      <c r="I469" s="489" t="s">
        <v>818</v>
      </c>
      <c r="J469" s="456" t="s">
        <v>819</v>
      </c>
      <c r="K469" s="456" t="s">
        <v>704</v>
      </c>
      <c r="L469" s="456" t="s">
        <v>428</v>
      </c>
      <c r="M469" s="456">
        <v>19</v>
      </c>
      <c r="N469" s="457">
        <v>44669</v>
      </c>
      <c r="O469" s="486">
        <f t="shared" si="24"/>
        <v>4</v>
      </c>
      <c r="P469" s="486">
        <f t="shared" si="25"/>
        <v>4</v>
      </c>
      <c r="Q469" s="92" t="str">
        <f t="shared" si="26"/>
        <v>Gastos_Gerais</v>
      </c>
    </row>
    <row r="470" spans="1:17" hidden="1" x14ac:dyDescent="0.2">
      <c r="A470" s="477">
        <f>IF(B470="","",COUNT('Diário 3º PA'!$A$4:$A$4242)+ROW()-3)</f>
        <v>2413</v>
      </c>
      <c r="B470" s="457">
        <v>44676</v>
      </c>
      <c r="C470" s="487">
        <v>44652</v>
      </c>
      <c r="D470" s="489" t="s">
        <v>115</v>
      </c>
      <c r="E470" s="489" t="s">
        <v>302</v>
      </c>
      <c r="F470" s="506">
        <v>37337.4</v>
      </c>
      <c r="G470" s="489" t="s">
        <v>817</v>
      </c>
      <c r="H470" s="489" t="s">
        <v>129</v>
      </c>
      <c r="I470" s="489" t="s">
        <v>818</v>
      </c>
      <c r="J470" s="456" t="s">
        <v>819</v>
      </c>
      <c r="K470" s="456" t="s">
        <v>704</v>
      </c>
      <c r="L470" s="456" t="s">
        <v>428</v>
      </c>
      <c r="M470" s="456">
        <v>18</v>
      </c>
      <c r="N470" s="457">
        <v>44669</v>
      </c>
      <c r="O470" s="486">
        <f t="shared" si="24"/>
        <v>4</v>
      </c>
      <c r="P470" s="486">
        <f t="shared" si="25"/>
        <v>4</v>
      </c>
      <c r="Q470" s="92" t="str">
        <f t="shared" si="26"/>
        <v>Gastos_Gerais</v>
      </c>
    </row>
    <row r="471" spans="1:17" ht="25.5" hidden="1" x14ac:dyDescent="0.2">
      <c r="A471" s="477">
        <f>IF(B471="","",COUNT('Diário 3º PA'!$A$4:$A$4242)+ROW()-3)</f>
        <v>2414</v>
      </c>
      <c r="B471" s="457">
        <v>44676</v>
      </c>
      <c r="C471" s="487">
        <v>44652</v>
      </c>
      <c r="D471" s="489" t="s">
        <v>104</v>
      </c>
      <c r="E471" s="489" t="s">
        <v>187</v>
      </c>
      <c r="F471" s="506">
        <v>477.26</v>
      </c>
      <c r="G471" s="489" t="s">
        <v>1019</v>
      </c>
      <c r="H471" s="489" t="s">
        <v>129</v>
      </c>
      <c r="I471" s="489" t="s">
        <v>3985</v>
      </c>
      <c r="J471" s="456" t="s">
        <v>3986</v>
      </c>
      <c r="K471" s="456" t="s">
        <v>732</v>
      </c>
      <c r="L471" s="456" t="s">
        <v>1531</v>
      </c>
      <c r="M471" s="456">
        <v>366423644</v>
      </c>
      <c r="N471" s="457">
        <v>44676</v>
      </c>
      <c r="O471" s="486">
        <f t="shared" si="24"/>
        <v>4</v>
      </c>
      <c r="P471" s="486">
        <f t="shared" si="25"/>
        <v>4</v>
      </c>
      <c r="Q471" s="92" t="str">
        <f t="shared" si="26"/>
        <v>Gastos_com_Pessoal</v>
      </c>
    </row>
    <row r="472" spans="1:17" ht="25.5" hidden="1" x14ac:dyDescent="0.2">
      <c r="A472" s="477">
        <f>IF(B472="","",COUNT('Diário 3º PA'!$A$4:$A$4242)+ROW()-3)</f>
        <v>2415</v>
      </c>
      <c r="B472" s="457">
        <v>44676</v>
      </c>
      <c r="C472" s="487">
        <v>44652</v>
      </c>
      <c r="D472" s="489" t="s">
        <v>104</v>
      </c>
      <c r="E472" s="489" t="s">
        <v>189</v>
      </c>
      <c r="F472" s="506">
        <v>238.63</v>
      </c>
      <c r="G472" s="489" t="s">
        <v>915</v>
      </c>
      <c r="H472" s="489" t="s">
        <v>129</v>
      </c>
      <c r="I472" s="489" t="s">
        <v>3985</v>
      </c>
      <c r="J472" s="456" t="s">
        <v>3986</v>
      </c>
      <c r="K472" s="456" t="s">
        <v>732</v>
      </c>
      <c r="L472" s="456" t="s">
        <v>1531</v>
      </c>
      <c r="M472" s="456">
        <v>366423644</v>
      </c>
      <c r="N472" s="457">
        <v>44676</v>
      </c>
      <c r="O472" s="486">
        <f t="shared" si="24"/>
        <v>4</v>
      </c>
      <c r="P472" s="486">
        <f t="shared" si="25"/>
        <v>4</v>
      </c>
      <c r="Q472" s="92" t="str">
        <f t="shared" si="26"/>
        <v>Gastos_com_Pessoal</v>
      </c>
    </row>
    <row r="473" spans="1:17" ht="25.5" hidden="1" x14ac:dyDescent="0.2">
      <c r="A473" s="477">
        <f>IF(B473="","",COUNT('Diário 3º PA'!$A$4:$A$4242)+ROW()-3)</f>
        <v>2416</v>
      </c>
      <c r="B473" s="457">
        <v>44676</v>
      </c>
      <c r="C473" s="487">
        <v>44652</v>
      </c>
      <c r="D473" s="489" t="s">
        <v>104</v>
      </c>
      <c r="E473" s="489" t="s">
        <v>191</v>
      </c>
      <c r="F473" s="506">
        <v>79.540000000000006</v>
      </c>
      <c r="G473" s="489" t="s">
        <v>918</v>
      </c>
      <c r="H473" s="489" t="s">
        <v>129</v>
      </c>
      <c r="I473" s="489" t="s">
        <v>3985</v>
      </c>
      <c r="J473" s="456" t="s">
        <v>3986</v>
      </c>
      <c r="K473" s="456" t="s">
        <v>732</v>
      </c>
      <c r="L473" s="456" t="s">
        <v>1531</v>
      </c>
      <c r="M473" s="456">
        <v>366423644</v>
      </c>
      <c r="N473" s="457">
        <v>44676</v>
      </c>
      <c r="O473" s="486">
        <f t="shared" si="24"/>
        <v>4</v>
      </c>
      <c r="P473" s="486">
        <f t="shared" si="25"/>
        <v>4</v>
      </c>
      <c r="Q473" s="92" t="str">
        <f t="shared" si="26"/>
        <v>Gastos_com_Pessoal</v>
      </c>
    </row>
    <row r="474" spans="1:17" ht="36" hidden="1" x14ac:dyDescent="0.2">
      <c r="A474" s="477">
        <f>IF(B474="","",COUNT('Diário 3º PA'!$A$4:$A$4242)+ROW()-3)</f>
        <v>2417</v>
      </c>
      <c r="B474" s="457">
        <v>44676</v>
      </c>
      <c r="C474" s="487">
        <v>44652</v>
      </c>
      <c r="D474" s="489" t="s">
        <v>104</v>
      </c>
      <c r="E474" s="489" t="s">
        <v>193</v>
      </c>
      <c r="F474" s="506">
        <v>1402.33</v>
      </c>
      <c r="G474" s="489" t="s">
        <v>919</v>
      </c>
      <c r="H474" s="489" t="s">
        <v>129</v>
      </c>
      <c r="I474" s="489" t="s">
        <v>3985</v>
      </c>
      <c r="J474" s="456" t="s">
        <v>3986</v>
      </c>
      <c r="K474" s="456" t="s">
        <v>732</v>
      </c>
      <c r="L474" s="456" t="s">
        <v>1531</v>
      </c>
      <c r="M474" s="456">
        <v>366423644</v>
      </c>
      <c r="N474" s="457">
        <v>44676</v>
      </c>
      <c r="O474" s="486">
        <f t="shared" si="24"/>
        <v>4</v>
      </c>
      <c r="P474" s="486">
        <f t="shared" si="25"/>
        <v>4</v>
      </c>
      <c r="Q474" s="92" t="str">
        <f t="shared" si="26"/>
        <v>Gastos_com_Pessoal</v>
      </c>
    </row>
    <row r="475" spans="1:17" ht="25.5" hidden="1" x14ac:dyDescent="0.2">
      <c r="A475" s="477">
        <f>IF(B475="","",COUNT('Diário 3º PA'!$A$4:$A$4242)+ROW()-3)</f>
        <v>2418</v>
      </c>
      <c r="B475" s="457">
        <v>44676</v>
      </c>
      <c r="C475" s="487">
        <v>44652</v>
      </c>
      <c r="D475" s="489" t="s">
        <v>104</v>
      </c>
      <c r="E475" s="489" t="s">
        <v>191</v>
      </c>
      <c r="F475" s="506">
        <v>484.76</v>
      </c>
      <c r="G475" s="489" t="s">
        <v>3987</v>
      </c>
      <c r="H475" s="489" t="s">
        <v>138</v>
      </c>
      <c r="I475" s="489" t="s">
        <v>3988</v>
      </c>
      <c r="J475" s="456" t="s">
        <v>3989</v>
      </c>
      <c r="K475" s="456" t="s">
        <v>732</v>
      </c>
      <c r="L475" s="456" t="s">
        <v>1531</v>
      </c>
      <c r="M475" s="456">
        <v>366423644</v>
      </c>
      <c r="N475" s="457">
        <v>44676</v>
      </c>
      <c r="O475" s="486">
        <f t="shared" si="24"/>
        <v>4</v>
      </c>
      <c r="P475" s="486">
        <f t="shared" si="25"/>
        <v>4</v>
      </c>
      <c r="Q475" s="92" t="str">
        <f t="shared" si="26"/>
        <v>Gastos_com_Pessoal</v>
      </c>
    </row>
    <row r="476" spans="1:17" ht="25.5" hidden="1" x14ac:dyDescent="0.2">
      <c r="A476" s="477">
        <f>IF(B476="","",COUNT('Diário 3º PA'!$A$4:$A$4242)+ROW()-3)</f>
        <v>2419</v>
      </c>
      <c r="B476" s="457">
        <v>44676</v>
      </c>
      <c r="C476" s="487">
        <v>44652</v>
      </c>
      <c r="D476" s="489" t="s">
        <v>104</v>
      </c>
      <c r="E476" s="489" t="s">
        <v>189</v>
      </c>
      <c r="F476" s="506">
        <v>1454.33</v>
      </c>
      <c r="G476" s="489" t="s">
        <v>3990</v>
      </c>
      <c r="H476" s="489" t="s">
        <v>138</v>
      </c>
      <c r="I476" s="489" t="s">
        <v>3988</v>
      </c>
      <c r="J476" s="456" t="s">
        <v>3989</v>
      </c>
      <c r="K476" s="456" t="s">
        <v>732</v>
      </c>
      <c r="L476" s="456" t="s">
        <v>1531</v>
      </c>
      <c r="M476" s="456">
        <v>366423644</v>
      </c>
      <c r="N476" s="457">
        <v>44676</v>
      </c>
      <c r="O476" s="486">
        <f t="shared" si="24"/>
        <v>4</v>
      </c>
      <c r="P476" s="486">
        <f t="shared" si="25"/>
        <v>4</v>
      </c>
      <c r="Q476" s="92" t="str">
        <f t="shared" si="26"/>
        <v>Gastos_com_Pessoal</v>
      </c>
    </row>
    <row r="477" spans="1:17" ht="25.5" hidden="1" x14ac:dyDescent="0.2">
      <c r="A477" s="477">
        <f>IF(B477="","",COUNT('Diário 3º PA'!$A$4:$A$4242)+ROW()-3)</f>
        <v>2420</v>
      </c>
      <c r="B477" s="457">
        <v>44676</v>
      </c>
      <c r="C477" s="487">
        <v>44652</v>
      </c>
      <c r="D477" s="489" t="s">
        <v>104</v>
      </c>
      <c r="E477" s="489" t="s">
        <v>191</v>
      </c>
      <c r="F477" s="506">
        <v>809.66</v>
      </c>
      <c r="G477" s="489" t="s">
        <v>3991</v>
      </c>
      <c r="H477" s="489" t="s">
        <v>135</v>
      </c>
      <c r="I477" s="489" t="s">
        <v>3992</v>
      </c>
      <c r="J477" s="456" t="s">
        <v>3993</v>
      </c>
      <c r="K477" s="456" t="s">
        <v>732</v>
      </c>
      <c r="L477" s="456" t="s">
        <v>1531</v>
      </c>
      <c r="M477" s="456">
        <v>366423644</v>
      </c>
      <c r="N477" s="457">
        <v>44676</v>
      </c>
      <c r="O477" s="486">
        <f t="shared" si="24"/>
        <v>4</v>
      </c>
      <c r="P477" s="486">
        <f t="shared" si="25"/>
        <v>4</v>
      </c>
      <c r="Q477" s="92" t="str">
        <f t="shared" si="26"/>
        <v>Gastos_com_Pessoal</v>
      </c>
    </row>
    <row r="478" spans="1:17" ht="25.5" hidden="1" x14ac:dyDescent="0.2">
      <c r="A478" s="477">
        <f>IF(B478="","",COUNT('Diário 3º PA'!$A$4:$A$4242)+ROW()-3)</f>
        <v>2421</v>
      </c>
      <c r="B478" s="457">
        <v>44676</v>
      </c>
      <c r="C478" s="487">
        <v>44652</v>
      </c>
      <c r="D478" s="489" t="s">
        <v>104</v>
      </c>
      <c r="E478" s="489" t="s">
        <v>189</v>
      </c>
      <c r="F478" s="506">
        <v>2298.11</v>
      </c>
      <c r="G478" s="489" t="s">
        <v>3994</v>
      </c>
      <c r="H478" s="489" t="s">
        <v>135</v>
      </c>
      <c r="I478" s="489" t="s">
        <v>3992</v>
      </c>
      <c r="J478" s="456" t="s">
        <v>3993</v>
      </c>
      <c r="K478" s="456" t="s">
        <v>732</v>
      </c>
      <c r="L478" s="456" t="s">
        <v>1531</v>
      </c>
      <c r="M478" s="456">
        <v>366423644</v>
      </c>
      <c r="N478" s="457">
        <v>44676</v>
      </c>
      <c r="O478" s="486">
        <f t="shared" si="24"/>
        <v>4</v>
      </c>
      <c r="P478" s="486">
        <f t="shared" si="25"/>
        <v>4</v>
      </c>
      <c r="Q478" s="92" t="str">
        <f t="shared" si="26"/>
        <v>Gastos_com_Pessoal</v>
      </c>
    </row>
    <row r="479" spans="1:17" ht="25.5" hidden="1" x14ac:dyDescent="0.2">
      <c r="A479" s="477">
        <f>IF(B479="","",COUNT('Diário 3º PA'!$A$4:$A$4242)+ROW()-3)</f>
        <v>2422</v>
      </c>
      <c r="B479" s="457">
        <v>44676</v>
      </c>
      <c r="C479" s="487">
        <v>44652</v>
      </c>
      <c r="D479" s="489" t="s">
        <v>104</v>
      </c>
      <c r="E479" s="489" t="s">
        <v>191</v>
      </c>
      <c r="F479" s="506">
        <v>817.41</v>
      </c>
      <c r="G479" s="489" t="s">
        <v>3995</v>
      </c>
      <c r="H479" s="489" t="s">
        <v>135</v>
      </c>
      <c r="I479" s="489" t="s">
        <v>2813</v>
      </c>
      <c r="J479" s="456" t="s">
        <v>1648</v>
      </c>
      <c r="K479" s="456" t="s">
        <v>732</v>
      </c>
      <c r="L479" s="456" t="s">
        <v>1531</v>
      </c>
      <c r="M479" s="456">
        <v>366423644</v>
      </c>
      <c r="N479" s="457">
        <v>44676</v>
      </c>
      <c r="O479" s="486">
        <f t="shared" si="24"/>
        <v>4</v>
      </c>
      <c r="P479" s="486">
        <f t="shared" si="25"/>
        <v>4</v>
      </c>
      <c r="Q479" s="92" t="str">
        <f t="shared" si="26"/>
        <v>Gastos_com_Pessoal</v>
      </c>
    </row>
    <row r="480" spans="1:17" ht="25.5" hidden="1" x14ac:dyDescent="0.2">
      <c r="A480" s="477">
        <f>IF(B480="","",COUNT('Diário 3º PA'!$A$4:$A$4242)+ROW()-3)</f>
        <v>2423</v>
      </c>
      <c r="B480" s="457">
        <v>44676</v>
      </c>
      <c r="C480" s="487">
        <v>44652</v>
      </c>
      <c r="D480" s="489" t="s">
        <v>104</v>
      </c>
      <c r="E480" s="489" t="s">
        <v>189</v>
      </c>
      <c r="F480" s="506">
        <v>2316.5700000000002</v>
      </c>
      <c r="G480" s="489" t="s">
        <v>3996</v>
      </c>
      <c r="H480" s="489" t="s">
        <v>135</v>
      </c>
      <c r="I480" s="489" t="s">
        <v>2813</v>
      </c>
      <c r="J480" s="456" t="s">
        <v>1648</v>
      </c>
      <c r="K480" s="456" t="s">
        <v>732</v>
      </c>
      <c r="L480" s="456" t="s">
        <v>1531</v>
      </c>
      <c r="M480" s="456">
        <v>366423644</v>
      </c>
      <c r="N480" s="457">
        <v>44676</v>
      </c>
      <c r="O480" s="486">
        <f t="shared" si="24"/>
        <v>4</v>
      </c>
      <c r="P480" s="486">
        <f t="shared" si="25"/>
        <v>4</v>
      </c>
      <c r="Q480" s="92" t="str">
        <f t="shared" si="26"/>
        <v>Gastos_com_Pessoal</v>
      </c>
    </row>
    <row r="481" spans="1:17" ht="25.5" hidden="1" x14ac:dyDescent="0.2">
      <c r="A481" s="477">
        <f>IF(B481="","",COUNT('Diário 3º PA'!$A$4:$A$4242)+ROW()-3)</f>
        <v>2424</v>
      </c>
      <c r="B481" s="457">
        <v>44676</v>
      </c>
      <c r="C481" s="487">
        <v>44652</v>
      </c>
      <c r="D481" s="489" t="s">
        <v>104</v>
      </c>
      <c r="E481" s="489" t="s">
        <v>191</v>
      </c>
      <c r="F481" s="506">
        <v>888.52</v>
      </c>
      <c r="G481" s="489" t="s">
        <v>3997</v>
      </c>
      <c r="H481" s="489" t="s">
        <v>135</v>
      </c>
      <c r="I481" s="489" t="s">
        <v>3998</v>
      </c>
      <c r="J481" s="456" t="s">
        <v>3999</v>
      </c>
      <c r="K481" s="456" t="s">
        <v>732</v>
      </c>
      <c r="L481" s="456" t="s">
        <v>1531</v>
      </c>
      <c r="M481" s="456">
        <v>366423644</v>
      </c>
      <c r="N481" s="457">
        <v>44676</v>
      </c>
      <c r="O481" s="486">
        <f t="shared" si="24"/>
        <v>4</v>
      </c>
      <c r="P481" s="486">
        <f t="shared" si="25"/>
        <v>4</v>
      </c>
      <c r="Q481" s="92" t="str">
        <f t="shared" si="26"/>
        <v>Gastos_com_Pessoal</v>
      </c>
    </row>
    <row r="482" spans="1:17" ht="25.5" hidden="1" x14ac:dyDescent="0.2">
      <c r="A482" s="477">
        <f>IF(B482="","",COUNT('Diário 3º PA'!$A$4:$A$4242)+ROW()-3)</f>
        <v>2425</v>
      </c>
      <c r="B482" s="457">
        <v>44676</v>
      </c>
      <c r="C482" s="487">
        <v>44652</v>
      </c>
      <c r="D482" s="489" t="s">
        <v>104</v>
      </c>
      <c r="E482" s="489" t="s">
        <v>189</v>
      </c>
      <c r="F482" s="506">
        <v>2487.12</v>
      </c>
      <c r="G482" s="489" t="s">
        <v>4000</v>
      </c>
      <c r="H482" s="489" t="s">
        <v>135</v>
      </c>
      <c r="I482" s="489" t="s">
        <v>3998</v>
      </c>
      <c r="J482" s="456" t="s">
        <v>3999</v>
      </c>
      <c r="K482" s="456" t="s">
        <v>732</v>
      </c>
      <c r="L482" s="456" t="s">
        <v>1531</v>
      </c>
      <c r="M482" s="456">
        <v>366423644</v>
      </c>
      <c r="N482" s="457">
        <v>44676</v>
      </c>
      <c r="O482" s="486">
        <f t="shared" si="24"/>
        <v>4</v>
      </c>
      <c r="P482" s="486">
        <f t="shared" si="25"/>
        <v>4</v>
      </c>
      <c r="Q482" s="92" t="str">
        <f t="shared" si="26"/>
        <v>Gastos_com_Pessoal</v>
      </c>
    </row>
    <row r="483" spans="1:17" ht="25.5" hidden="1" x14ac:dyDescent="0.2">
      <c r="A483" s="477">
        <f>IF(B483="","",COUNT('Diário 3º PA'!$A$4:$A$4242)+ROW()-3)</f>
        <v>2426</v>
      </c>
      <c r="B483" s="457">
        <v>44676</v>
      </c>
      <c r="C483" s="487">
        <v>44652</v>
      </c>
      <c r="D483" s="489" t="s">
        <v>104</v>
      </c>
      <c r="E483" s="489" t="s">
        <v>191</v>
      </c>
      <c r="F483" s="506">
        <v>834.97</v>
      </c>
      <c r="G483" s="489" t="s">
        <v>4001</v>
      </c>
      <c r="H483" s="489" t="s">
        <v>135</v>
      </c>
      <c r="I483" s="489" t="s">
        <v>4002</v>
      </c>
      <c r="J483" s="456" t="s">
        <v>4003</v>
      </c>
      <c r="K483" s="456" t="s">
        <v>732</v>
      </c>
      <c r="L483" s="456" t="s">
        <v>1531</v>
      </c>
      <c r="M483" s="456">
        <v>366423644</v>
      </c>
      <c r="N483" s="457">
        <v>44676</v>
      </c>
      <c r="O483" s="486">
        <f t="shared" si="24"/>
        <v>4</v>
      </c>
      <c r="P483" s="486">
        <f t="shared" si="25"/>
        <v>4</v>
      </c>
      <c r="Q483" s="92" t="str">
        <f t="shared" si="26"/>
        <v>Gastos_com_Pessoal</v>
      </c>
    </row>
    <row r="484" spans="1:17" ht="25.5" hidden="1" x14ac:dyDescent="0.2">
      <c r="A484" s="477">
        <f>IF(B484="","",COUNT('Diário 3º PA'!$A$4:$A$4242)+ROW()-3)</f>
        <v>2427</v>
      </c>
      <c r="B484" s="457">
        <v>44676</v>
      </c>
      <c r="C484" s="487">
        <v>44652</v>
      </c>
      <c r="D484" s="489" t="s">
        <v>104</v>
      </c>
      <c r="E484" s="489" t="s">
        <v>189</v>
      </c>
      <c r="F484" s="506">
        <v>2358.62</v>
      </c>
      <c r="G484" s="489" t="s">
        <v>4004</v>
      </c>
      <c r="H484" s="489" t="s">
        <v>135</v>
      </c>
      <c r="I484" s="489" t="s">
        <v>4002</v>
      </c>
      <c r="J484" s="456" t="s">
        <v>4003</v>
      </c>
      <c r="K484" s="456" t="s">
        <v>732</v>
      </c>
      <c r="L484" s="456" t="s">
        <v>1531</v>
      </c>
      <c r="M484" s="456">
        <v>366423644</v>
      </c>
      <c r="N484" s="457">
        <v>44676</v>
      </c>
      <c r="O484" s="486">
        <f t="shared" si="24"/>
        <v>4</v>
      </c>
      <c r="P484" s="486">
        <f t="shared" si="25"/>
        <v>4</v>
      </c>
      <c r="Q484" s="92" t="str">
        <f t="shared" si="26"/>
        <v>Gastos_com_Pessoal</v>
      </c>
    </row>
    <row r="485" spans="1:17" ht="24" hidden="1" x14ac:dyDescent="0.2">
      <c r="A485" s="477">
        <f>IF(B485="","",COUNT('Diário 3º PA'!$A$4:$A$4242)+ROW()-3)</f>
        <v>2428</v>
      </c>
      <c r="B485" s="457">
        <v>44676</v>
      </c>
      <c r="C485" s="487">
        <v>44652</v>
      </c>
      <c r="D485" s="489" t="s">
        <v>115</v>
      </c>
      <c r="E485" s="489" t="s">
        <v>366</v>
      </c>
      <c r="F485" s="506">
        <v>372.95</v>
      </c>
      <c r="G485" s="489" t="s">
        <v>4005</v>
      </c>
      <c r="H485" s="489" t="s">
        <v>129</v>
      </c>
      <c r="I485" s="489" t="s">
        <v>834</v>
      </c>
      <c r="J485" s="456" t="s">
        <v>835</v>
      </c>
      <c r="K485" s="456" t="s">
        <v>732</v>
      </c>
      <c r="L485" s="456" t="s">
        <v>1531</v>
      </c>
      <c r="M485" s="456">
        <v>366423644</v>
      </c>
      <c r="N485" s="457">
        <v>44676</v>
      </c>
      <c r="O485" s="486">
        <f t="shared" si="24"/>
        <v>4</v>
      </c>
      <c r="P485" s="486">
        <f t="shared" si="25"/>
        <v>4</v>
      </c>
      <c r="Q485" s="92" t="str">
        <f t="shared" si="26"/>
        <v>Gastos_Gerais</v>
      </c>
    </row>
    <row r="486" spans="1:17" hidden="1" x14ac:dyDescent="0.2">
      <c r="A486" s="477">
        <f>IF(B486="","",COUNT('Diário 3º PA'!$A$4:$A$4242)+ROW()-3)</f>
        <v>2429</v>
      </c>
      <c r="B486" s="457">
        <v>44676</v>
      </c>
      <c r="C486" s="487">
        <v>44652</v>
      </c>
      <c r="D486" s="489" t="s">
        <v>115</v>
      </c>
      <c r="E486" s="489" t="s">
        <v>378</v>
      </c>
      <c r="F486" s="506">
        <v>1596</v>
      </c>
      <c r="G486" s="489" t="s">
        <v>4006</v>
      </c>
      <c r="H486" s="489" t="s">
        <v>129</v>
      </c>
      <c r="I486" s="489" t="s">
        <v>834</v>
      </c>
      <c r="J486" s="456" t="s">
        <v>835</v>
      </c>
      <c r="K486" s="456" t="s">
        <v>732</v>
      </c>
      <c r="L486" s="456" t="s">
        <v>1531</v>
      </c>
      <c r="M486" s="456">
        <v>366423644</v>
      </c>
      <c r="N486" s="457">
        <v>44676</v>
      </c>
      <c r="O486" s="486">
        <f t="shared" si="24"/>
        <v>4</v>
      </c>
      <c r="P486" s="486">
        <f t="shared" si="25"/>
        <v>4</v>
      </c>
      <c r="Q486" s="92" t="str">
        <f t="shared" si="26"/>
        <v>Gastos_Gerais</v>
      </c>
    </row>
    <row r="487" spans="1:17" ht="24" hidden="1" x14ac:dyDescent="0.2">
      <c r="A487" s="477">
        <f>IF(B487="","",COUNT('Diário 3º PA'!$A$4:$A$4242)+ROW()-3)</f>
        <v>2430</v>
      </c>
      <c r="B487" s="457">
        <v>44676</v>
      </c>
      <c r="C487" s="487">
        <v>44652</v>
      </c>
      <c r="D487" s="489" t="s">
        <v>115</v>
      </c>
      <c r="E487" s="489" t="s">
        <v>366</v>
      </c>
      <c r="F487" s="506">
        <v>23</v>
      </c>
      <c r="G487" s="489" t="s">
        <v>3693</v>
      </c>
      <c r="H487" s="489" t="s">
        <v>140</v>
      </c>
      <c r="I487" s="489" t="s">
        <v>829</v>
      </c>
      <c r="J487" s="456" t="s">
        <v>830</v>
      </c>
      <c r="K487" s="456" t="s">
        <v>732</v>
      </c>
      <c r="L487" s="456" t="s">
        <v>1531</v>
      </c>
      <c r="M487" s="456">
        <v>366423644</v>
      </c>
      <c r="N487" s="457">
        <v>44676</v>
      </c>
      <c r="O487" s="486">
        <f t="shared" si="24"/>
        <v>4</v>
      </c>
      <c r="P487" s="486">
        <f t="shared" si="25"/>
        <v>4</v>
      </c>
      <c r="Q487" s="92" t="str">
        <f t="shared" si="26"/>
        <v>Gastos_Gerais</v>
      </c>
    </row>
    <row r="488" spans="1:17" ht="24" hidden="1" x14ac:dyDescent="0.2">
      <c r="A488" s="477">
        <f>IF(B488="","",COUNT('Diário 3º PA'!$A$4:$A$4242)+ROW()-3)</f>
        <v>2431</v>
      </c>
      <c r="B488" s="457">
        <v>44676</v>
      </c>
      <c r="C488" s="487">
        <v>44652</v>
      </c>
      <c r="D488" s="489" t="s">
        <v>93</v>
      </c>
      <c r="E488" s="489" t="s">
        <v>97</v>
      </c>
      <c r="F488" s="506">
        <v>0.06</v>
      </c>
      <c r="G488" s="489" t="s">
        <v>1553</v>
      </c>
      <c r="H488" s="489" t="s">
        <v>128</v>
      </c>
      <c r="I488" s="489" t="s">
        <v>664</v>
      </c>
      <c r="J488" s="456" t="s">
        <v>811</v>
      </c>
      <c r="K488" s="456" t="s">
        <v>1554</v>
      </c>
      <c r="L488" s="456" t="s">
        <v>1066</v>
      </c>
      <c r="M488" s="456" t="s">
        <v>666</v>
      </c>
      <c r="N488" s="457">
        <v>44670</v>
      </c>
      <c r="O488" s="486">
        <f t="shared" si="24"/>
        <v>4</v>
      </c>
      <c r="P488" s="486">
        <f t="shared" si="25"/>
        <v>4</v>
      </c>
      <c r="Q488" s="92" t="str">
        <f t="shared" si="26"/>
        <v>Receitas</v>
      </c>
    </row>
    <row r="489" spans="1:17" ht="24" hidden="1" x14ac:dyDescent="0.2">
      <c r="A489" s="477">
        <f>IF(B489="","",COUNT('Diário 3º PA'!$A$4:$A$4242)+ROW()-3)</f>
        <v>2432</v>
      </c>
      <c r="B489" s="457">
        <v>44677</v>
      </c>
      <c r="C489" s="487">
        <v>44652</v>
      </c>
      <c r="D489" s="489" t="s">
        <v>115</v>
      </c>
      <c r="E489" s="489" t="s">
        <v>234</v>
      </c>
      <c r="F489" s="506">
        <v>1146</v>
      </c>
      <c r="G489" s="489" t="s">
        <v>3767</v>
      </c>
      <c r="H489" s="489" t="s">
        <v>128</v>
      </c>
      <c r="I489" s="489" t="s">
        <v>1095</v>
      </c>
      <c r="J489" s="456" t="s">
        <v>1096</v>
      </c>
      <c r="K489" s="456" t="s">
        <v>704</v>
      </c>
      <c r="L489" s="456" t="s">
        <v>705</v>
      </c>
      <c r="M489" s="456">
        <v>20386264950</v>
      </c>
      <c r="N489" s="457">
        <v>44677</v>
      </c>
      <c r="O489" s="486">
        <f t="shared" si="24"/>
        <v>4</v>
      </c>
      <c r="P489" s="486">
        <f t="shared" si="25"/>
        <v>4</v>
      </c>
      <c r="Q489" s="92" t="str">
        <f t="shared" si="26"/>
        <v>Gastos_Gerais</v>
      </c>
    </row>
    <row r="490" spans="1:17" ht="36" hidden="1" x14ac:dyDescent="0.2">
      <c r="A490" s="477">
        <f>IF(B490="","",COUNT('Diário 3º PA'!$A$4:$A$4242)+ROW()-3)</f>
        <v>2433</v>
      </c>
      <c r="B490" s="457">
        <v>44677</v>
      </c>
      <c r="C490" s="487">
        <v>44682</v>
      </c>
      <c r="D490" s="489" t="s">
        <v>104</v>
      </c>
      <c r="E490" s="489" t="s">
        <v>204</v>
      </c>
      <c r="F490" s="506">
        <v>39908.1</v>
      </c>
      <c r="G490" s="489" t="s">
        <v>4007</v>
      </c>
      <c r="H490" s="489" t="s">
        <v>127</v>
      </c>
      <c r="I490" s="489" t="s">
        <v>1299</v>
      </c>
      <c r="J490" s="456" t="s">
        <v>773</v>
      </c>
      <c r="K490" s="456" t="s">
        <v>704</v>
      </c>
      <c r="L490" s="456" t="s">
        <v>428</v>
      </c>
      <c r="M490" s="456">
        <v>2022115237</v>
      </c>
      <c r="N490" s="457">
        <v>44679</v>
      </c>
      <c r="O490" s="486">
        <f t="shared" si="24"/>
        <v>4</v>
      </c>
      <c r="P490" s="486">
        <f t="shared" si="25"/>
        <v>5</v>
      </c>
      <c r="Q490" s="92" t="str">
        <f t="shared" si="26"/>
        <v>Gastos_com_Pessoal</v>
      </c>
    </row>
    <row r="491" spans="1:17" ht="25.5" hidden="1" x14ac:dyDescent="0.2">
      <c r="A491" s="477">
        <f>IF(B491="","",COUNT('Diário 3º PA'!$A$4:$A$4242)+ROW()-3)</f>
        <v>2434</v>
      </c>
      <c r="B491" s="457">
        <v>44677</v>
      </c>
      <c r="C491" s="487">
        <v>44682</v>
      </c>
      <c r="D491" s="489" t="s">
        <v>104</v>
      </c>
      <c r="E491" s="489" t="s">
        <v>204</v>
      </c>
      <c r="F491" s="506">
        <v>2244.8200000000002</v>
      </c>
      <c r="G491" s="489" t="s">
        <v>4008</v>
      </c>
      <c r="H491" s="489" t="s">
        <v>129</v>
      </c>
      <c r="I491" s="489" t="s">
        <v>1326</v>
      </c>
      <c r="J491" s="456" t="s">
        <v>1327</v>
      </c>
      <c r="K491" s="456" t="s">
        <v>704</v>
      </c>
      <c r="L491" s="456" t="s">
        <v>704</v>
      </c>
      <c r="M491" s="456">
        <v>1000081194</v>
      </c>
      <c r="N491" s="457">
        <v>44676</v>
      </c>
      <c r="O491" s="486">
        <f t="shared" si="24"/>
        <v>4</v>
      </c>
      <c r="P491" s="486">
        <f t="shared" si="25"/>
        <v>5</v>
      </c>
      <c r="Q491" s="92" t="str">
        <f t="shared" si="26"/>
        <v>Gastos_com_Pessoal</v>
      </c>
    </row>
    <row r="492" spans="1:17" ht="25.5" hidden="1" x14ac:dyDescent="0.2">
      <c r="A492" s="477">
        <f>IF(B492="","",COUNT('Diário 3º PA'!$A$4:$A$4242)+ROW()-3)</f>
        <v>2435</v>
      </c>
      <c r="B492" s="457">
        <v>44677</v>
      </c>
      <c r="C492" s="487">
        <v>44682</v>
      </c>
      <c r="D492" s="489" t="s">
        <v>104</v>
      </c>
      <c r="E492" s="489" t="s">
        <v>204</v>
      </c>
      <c r="F492" s="506">
        <v>2243.6</v>
      </c>
      <c r="G492" s="489" t="s">
        <v>4009</v>
      </c>
      <c r="H492" s="489" t="s">
        <v>129</v>
      </c>
      <c r="I492" s="489" t="s">
        <v>3129</v>
      </c>
      <c r="J492" s="456" t="s">
        <v>2136</v>
      </c>
      <c r="K492" s="456" t="s">
        <v>704</v>
      </c>
      <c r="L492" s="456" t="s">
        <v>428</v>
      </c>
      <c r="M492" s="456">
        <v>20228425</v>
      </c>
      <c r="N492" s="457">
        <v>44684</v>
      </c>
      <c r="O492" s="486">
        <f t="shared" si="24"/>
        <v>4</v>
      </c>
      <c r="P492" s="486">
        <f t="shared" si="25"/>
        <v>5</v>
      </c>
      <c r="Q492" s="92" t="str">
        <f t="shared" si="26"/>
        <v>Gastos_com_Pessoal</v>
      </c>
    </row>
    <row r="493" spans="1:17" ht="24" hidden="1" x14ac:dyDescent="0.2">
      <c r="A493" s="477">
        <f>IF(B493="","",COUNT('Diário 3º PA'!$A$4:$A$4242)+ROW()-3)</f>
        <v>2436</v>
      </c>
      <c r="B493" s="457">
        <v>44677</v>
      </c>
      <c r="C493" s="487">
        <v>44652</v>
      </c>
      <c r="D493" s="489" t="s">
        <v>115</v>
      </c>
      <c r="E493" s="489" t="s">
        <v>362</v>
      </c>
      <c r="F493" s="506">
        <v>4881</v>
      </c>
      <c r="G493" s="489" t="s">
        <v>2999</v>
      </c>
      <c r="H493" s="489" t="s">
        <v>132</v>
      </c>
      <c r="I493" s="489" t="s">
        <v>2580</v>
      </c>
      <c r="J493" s="456" t="s">
        <v>2581</v>
      </c>
      <c r="K493" s="456" t="s">
        <v>704</v>
      </c>
      <c r="L493" s="456" t="s">
        <v>428</v>
      </c>
      <c r="M493" s="456">
        <v>991</v>
      </c>
      <c r="N493" s="457">
        <v>44671</v>
      </c>
      <c r="O493" s="486">
        <f t="shared" si="24"/>
        <v>4</v>
      </c>
      <c r="P493" s="486">
        <f t="shared" si="25"/>
        <v>4</v>
      </c>
      <c r="Q493" s="92" t="str">
        <f t="shared" si="26"/>
        <v>Gastos_Gerais</v>
      </c>
    </row>
    <row r="494" spans="1:17" ht="25.5" hidden="1" x14ac:dyDescent="0.2">
      <c r="A494" s="477">
        <f>IF(B494="","",COUNT('Diário 3º PA'!$A$4:$A$4242)+ROW()-3)</f>
        <v>2437</v>
      </c>
      <c r="B494" s="457">
        <v>44677</v>
      </c>
      <c r="C494" s="487">
        <v>44682</v>
      </c>
      <c r="D494" s="489" t="s">
        <v>104</v>
      </c>
      <c r="E494" s="489" t="s">
        <v>204</v>
      </c>
      <c r="F494" s="506">
        <v>45807.4</v>
      </c>
      <c r="G494" s="489" t="s">
        <v>4010</v>
      </c>
      <c r="H494" s="489" t="s">
        <v>127</v>
      </c>
      <c r="I494" s="489" t="s">
        <v>3529</v>
      </c>
      <c r="J494" s="456" t="s">
        <v>756</v>
      </c>
      <c r="K494" s="456" t="s">
        <v>704</v>
      </c>
      <c r="L494" s="456" t="s">
        <v>1333</v>
      </c>
      <c r="M494" s="456" t="s">
        <v>4011</v>
      </c>
      <c r="N494" s="457">
        <v>44678</v>
      </c>
      <c r="O494" s="486">
        <f t="shared" si="24"/>
        <v>4</v>
      </c>
      <c r="P494" s="486">
        <f t="shared" si="25"/>
        <v>5</v>
      </c>
      <c r="Q494" s="92" t="str">
        <f t="shared" si="26"/>
        <v>Gastos_com_Pessoal</v>
      </c>
    </row>
    <row r="495" spans="1:17" ht="24" hidden="1" x14ac:dyDescent="0.2">
      <c r="A495" s="477">
        <f>IF(B495="","",COUNT('Diário 3º PA'!$A$4:$A$4242)+ROW()-3)</f>
        <v>2438</v>
      </c>
      <c r="B495" s="457">
        <v>44677</v>
      </c>
      <c r="C495" s="487">
        <v>44652</v>
      </c>
      <c r="D495" s="489" t="s">
        <v>115</v>
      </c>
      <c r="E495" s="489" t="s">
        <v>342</v>
      </c>
      <c r="F495" s="506">
        <v>35.6</v>
      </c>
      <c r="G495" s="489" t="s">
        <v>4012</v>
      </c>
      <c r="H495" s="489" t="s">
        <v>132</v>
      </c>
      <c r="I495" s="489" t="s">
        <v>1765</v>
      </c>
      <c r="J495" s="456" t="s">
        <v>1766</v>
      </c>
      <c r="K495" s="456" t="s">
        <v>732</v>
      </c>
      <c r="L495" s="456" t="s">
        <v>1531</v>
      </c>
      <c r="M495" s="456">
        <v>566748744</v>
      </c>
      <c r="N495" s="457">
        <v>44677</v>
      </c>
      <c r="O495" s="486">
        <f t="shared" si="24"/>
        <v>4</v>
      </c>
      <c r="P495" s="486">
        <f t="shared" si="25"/>
        <v>4</v>
      </c>
      <c r="Q495" s="92" t="str">
        <f t="shared" si="26"/>
        <v>Gastos_Gerais</v>
      </c>
    </row>
    <row r="496" spans="1:17" ht="24" hidden="1" x14ac:dyDescent="0.2">
      <c r="A496" s="477">
        <f>IF(B496="","",COUNT('Diário 3º PA'!$A$4:$A$4242)+ROW()-3)</f>
        <v>2439</v>
      </c>
      <c r="B496" s="457">
        <v>44677</v>
      </c>
      <c r="C496" s="487">
        <v>44652</v>
      </c>
      <c r="D496" s="489" t="s">
        <v>115</v>
      </c>
      <c r="E496" s="489" t="s">
        <v>342</v>
      </c>
      <c r="F496" s="506">
        <v>60</v>
      </c>
      <c r="G496" s="489" t="s">
        <v>4013</v>
      </c>
      <c r="H496" s="489" t="s">
        <v>140</v>
      </c>
      <c r="I496" s="489" t="s">
        <v>1129</v>
      </c>
      <c r="J496" s="456" t="s">
        <v>1130</v>
      </c>
      <c r="K496" s="456" t="s">
        <v>732</v>
      </c>
      <c r="L496" s="456" t="s">
        <v>1531</v>
      </c>
      <c r="M496" s="456">
        <v>566748744</v>
      </c>
      <c r="N496" s="457">
        <v>44677</v>
      </c>
      <c r="O496" s="486">
        <f t="shared" si="24"/>
        <v>4</v>
      </c>
      <c r="P496" s="486">
        <f t="shared" si="25"/>
        <v>4</v>
      </c>
      <c r="Q496" s="92" t="str">
        <f t="shared" si="26"/>
        <v>Gastos_Gerais</v>
      </c>
    </row>
    <row r="497" spans="1:17" ht="24" hidden="1" x14ac:dyDescent="0.2">
      <c r="A497" s="477">
        <f>IF(B497="","",COUNT('Diário 3º PA'!$A$4:$A$4242)+ROW()-3)</f>
        <v>2440</v>
      </c>
      <c r="B497" s="457">
        <v>44677</v>
      </c>
      <c r="C497" s="487">
        <v>44652</v>
      </c>
      <c r="D497" s="489" t="s">
        <v>115</v>
      </c>
      <c r="E497" s="489" t="s">
        <v>342</v>
      </c>
      <c r="F497" s="506">
        <v>60</v>
      </c>
      <c r="G497" s="489" t="s">
        <v>4014</v>
      </c>
      <c r="H497" s="489" t="s">
        <v>140</v>
      </c>
      <c r="I497" s="489" t="s">
        <v>4015</v>
      </c>
      <c r="J497" s="456" t="s">
        <v>3677</v>
      </c>
      <c r="K497" s="456" t="s">
        <v>732</v>
      </c>
      <c r="L497" s="456" t="s">
        <v>1531</v>
      </c>
      <c r="M497" s="456">
        <v>566748744</v>
      </c>
      <c r="N497" s="457">
        <v>44677</v>
      </c>
      <c r="O497" s="486">
        <f t="shared" si="24"/>
        <v>4</v>
      </c>
      <c r="P497" s="486">
        <f t="shared" si="25"/>
        <v>4</v>
      </c>
      <c r="Q497" s="92" t="str">
        <f t="shared" si="26"/>
        <v>Gastos_Gerais</v>
      </c>
    </row>
    <row r="498" spans="1:17" ht="36" hidden="1" x14ac:dyDescent="0.2">
      <c r="A498" s="477">
        <f>IF(B498="","",COUNT('Diário 3º PA'!$A$4:$A$4242)+ROW()-3)</f>
        <v>2441</v>
      </c>
      <c r="B498" s="457">
        <v>44677</v>
      </c>
      <c r="C498" s="487">
        <v>44652</v>
      </c>
      <c r="D498" s="489" t="s">
        <v>115</v>
      </c>
      <c r="E498" s="489" t="s">
        <v>342</v>
      </c>
      <c r="F498" s="506">
        <v>60</v>
      </c>
      <c r="G498" s="489" t="s">
        <v>4016</v>
      </c>
      <c r="H498" s="489" t="s">
        <v>140</v>
      </c>
      <c r="I498" s="489" t="s">
        <v>4017</v>
      </c>
      <c r="J498" s="456" t="s">
        <v>4018</v>
      </c>
      <c r="K498" s="456" t="s">
        <v>732</v>
      </c>
      <c r="L498" s="456" t="s">
        <v>1531</v>
      </c>
      <c r="M498" s="456">
        <v>566748744</v>
      </c>
      <c r="N498" s="457">
        <v>44677</v>
      </c>
      <c r="O498" s="486">
        <f t="shared" si="24"/>
        <v>4</v>
      </c>
      <c r="P498" s="486">
        <f t="shared" si="25"/>
        <v>4</v>
      </c>
      <c r="Q498" s="92" t="str">
        <f t="shared" si="26"/>
        <v>Gastos_Gerais</v>
      </c>
    </row>
    <row r="499" spans="1:17" ht="24" hidden="1" x14ac:dyDescent="0.2">
      <c r="A499" s="477">
        <f>IF(B499="","",COUNT('Diário 3º PA'!$A$4:$A$4242)+ROW()-3)</f>
        <v>2442</v>
      </c>
      <c r="B499" s="457">
        <v>44677</v>
      </c>
      <c r="C499" s="487">
        <v>44652</v>
      </c>
      <c r="D499" s="489" t="s">
        <v>115</v>
      </c>
      <c r="E499" s="489" t="s">
        <v>342</v>
      </c>
      <c r="F499" s="506">
        <v>33.6</v>
      </c>
      <c r="G499" s="489" t="s">
        <v>4019</v>
      </c>
      <c r="H499" s="489" t="s">
        <v>132</v>
      </c>
      <c r="I499" s="489" t="s">
        <v>1765</v>
      </c>
      <c r="J499" s="456" t="s">
        <v>1766</v>
      </c>
      <c r="K499" s="456" t="s">
        <v>732</v>
      </c>
      <c r="L499" s="456" t="s">
        <v>1531</v>
      </c>
      <c r="M499" s="456">
        <v>566748744</v>
      </c>
      <c r="N499" s="457">
        <v>44677</v>
      </c>
      <c r="O499" s="486">
        <f t="shared" si="24"/>
        <v>4</v>
      </c>
      <c r="P499" s="486">
        <f t="shared" si="25"/>
        <v>4</v>
      </c>
      <c r="Q499" s="92" t="str">
        <f t="shared" si="26"/>
        <v>Gastos_Gerais</v>
      </c>
    </row>
    <row r="500" spans="1:17" ht="24" hidden="1" x14ac:dyDescent="0.2">
      <c r="A500" s="477">
        <f>IF(B500="","",COUNT('Diário 3º PA'!$A$4:$A$4242)+ROW()-3)</f>
        <v>2443</v>
      </c>
      <c r="B500" s="457">
        <v>44677</v>
      </c>
      <c r="C500" s="487">
        <v>44652</v>
      </c>
      <c r="D500" s="489" t="s">
        <v>115</v>
      </c>
      <c r="E500" s="489" t="s">
        <v>342</v>
      </c>
      <c r="F500" s="506">
        <v>60</v>
      </c>
      <c r="G500" s="489" t="s">
        <v>4020</v>
      </c>
      <c r="H500" s="489" t="s">
        <v>139</v>
      </c>
      <c r="I500" s="489" t="s">
        <v>1771</v>
      </c>
      <c r="J500" s="456" t="s">
        <v>1772</v>
      </c>
      <c r="K500" s="456" t="s">
        <v>732</v>
      </c>
      <c r="L500" s="456" t="s">
        <v>1531</v>
      </c>
      <c r="M500" s="456">
        <v>966685175</v>
      </c>
      <c r="N500" s="457">
        <v>44677</v>
      </c>
      <c r="O500" s="486">
        <f t="shared" si="24"/>
        <v>4</v>
      </c>
      <c r="P500" s="486">
        <f t="shared" si="25"/>
        <v>4</v>
      </c>
      <c r="Q500" s="92" t="str">
        <f t="shared" si="26"/>
        <v>Gastos_Gerais</v>
      </c>
    </row>
    <row r="501" spans="1:17" ht="24" hidden="1" x14ac:dyDescent="0.2">
      <c r="A501" s="477">
        <f>IF(B501="","",COUNT('Diário 3º PA'!$A$4:$A$4242)+ROW()-3)</f>
        <v>2444</v>
      </c>
      <c r="B501" s="457">
        <v>44677</v>
      </c>
      <c r="C501" s="487">
        <v>44652</v>
      </c>
      <c r="D501" s="489" t="s">
        <v>115</v>
      </c>
      <c r="E501" s="489" t="s">
        <v>342</v>
      </c>
      <c r="F501" s="506">
        <v>10.4</v>
      </c>
      <c r="G501" s="489" t="s">
        <v>4021</v>
      </c>
      <c r="H501" s="489" t="s">
        <v>140</v>
      </c>
      <c r="I501" s="489" t="s">
        <v>837</v>
      </c>
      <c r="J501" s="456" t="s">
        <v>838</v>
      </c>
      <c r="K501" s="456" t="s">
        <v>732</v>
      </c>
      <c r="L501" s="456" t="s">
        <v>1531</v>
      </c>
      <c r="M501" s="456">
        <v>966685175</v>
      </c>
      <c r="N501" s="457">
        <v>44677</v>
      </c>
      <c r="O501" s="486">
        <f t="shared" si="24"/>
        <v>4</v>
      </c>
      <c r="P501" s="486">
        <f t="shared" si="25"/>
        <v>4</v>
      </c>
      <c r="Q501" s="92" t="str">
        <f t="shared" si="26"/>
        <v>Gastos_Gerais</v>
      </c>
    </row>
    <row r="502" spans="1:17" ht="24" hidden="1" x14ac:dyDescent="0.2">
      <c r="A502" s="477">
        <f>IF(B502="","",COUNT('Diário 3º PA'!$A$4:$A$4242)+ROW()-3)</f>
        <v>2445</v>
      </c>
      <c r="B502" s="457">
        <v>44677</v>
      </c>
      <c r="C502" s="487">
        <v>44652</v>
      </c>
      <c r="D502" s="489" t="s">
        <v>115</v>
      </c>
      <c r="E502" s="489" t="s">
        <v>342</v>
      </c>
      <c r="F502" s="506">
        <v>60</v>
      </c>
      <c r="G502" s="489" t="s">
        <v>4022</v>
      </c>
      <c r="H502" s="489" t="s">
        <v>139</v>
      </c>
      <c r="I502" s="489" t="s">
        <v>1768</v>
      </c>
      <c r="J502" s="456" t="s">
        <v>1769</v>
      </c>
      <c r="K502" s="456" t="s">
        <v>732</v>
      </c>
      <c r="L502" s="456" t="s">
        <v>1531</v>
      </c>
      <c r="M502" s="456">
        <v>966685175</v>
      </c>
      <c r="N502" s="457">
        <v>44677</v>
      </c>
      <c r="O502" s="486">
        <f t="shared" si="24"/>
        <v>4</v>
      </c>
      <c r="P502" s="486">
        <f t="shared" si="25"/>
        <v>4</v>
      </c>
      <c r="Q502" s="92" t="str">
        <f t="shared" si="26"/>
        <v>Gastos_Gerais</v>
      </c>
    </row>
    <row r="503" spans="1:17" ht="24" hidden="1" x14ac:dyDescent="0.2">
      <c r="A503" s="477">
        <f>IF(B503="","",COUNT('Diário 3º PA'!$A$4:$A$4242)+ROW()-3)</f>
        <v>2446</v>
      </c>
      <c r="B503" s="457">
        <v>44677</v>
      </c>
      <c r="C503" s="487">
        <v>44652</v>
      </c>
      <c r="D503" s="489" t="s">
        <v>115</v>
      </c>
      <c r="E503" s="489" t="s">
        <v>342</v>
      </c>
      <c r="F503" s="506">
        <v>11.6</v>
      </c>
      <c r="G503" s="489" t="s">
        <v>4023</v>
      </c>
      <c r="H503" s="489" t="s">
        <v>132</v>
      </c>
      <c r="I503" s="489" t="s">
        <v>4024</v>
      </c>
      <c r="J503" s="456" t="s">
        <v>4025</v>
      </c>
      <c r="K503" s="456" t="s">
        <v>732</v>
      </c>
      <c r="L503" s="456" t="s">
        <v>1531</v>
      </c>
      <c r="M503" s="456">
        <v>966685175</v>
      </c>
      <c r="N503" s="457">
        <v>44677</v>
      </c>
      <c r="O503" s="486">
        <f t="shared" si="24"/>
        <v>4</v>
      </c>
      <c r="P503" s="486">
        <f t="shared" si="25"/>
        <v>4</v>
      </c>
      <c r="Q503" s="92" t="str">
        <f t="shared" si="26"/>
        <v>Gastos_Gerais</v>
      </c>
    </row>
    <row r="504" spans="1:17" ht="24" hidden="1" x14ac:dyDescent="0.2">
      <c r="A504" s="477">
        <f>IF(B504="","",COUNT('Diário 3º PA'!$A$4:$A$4242)+ROW()-3)</f>
        <v>2447</v>
      </c>
      <c r="B504" s="457">
        <v>44677</v>
      </c>
      <c r="C504" s="487">
        <v>44652</v>
      </c>
      <c r="D504" s="489" t="s">
        <v>115</v>
      </c>
      <c r="E504" s="489" t="s">
        <v>342</v>
      </c>
      <c r="F504" s="506">
        <v>60</v>
      </c>
      <c r="G504" s="489" t="s">
        <v>4026</v>
      </c>
      <c r="H504" s="489" t="s">
        <v>139</v>
      </c>
      <c r="I504" s="489" t="s">
        <v>4027</v>
      </c>
      <c r="J504" s="456" t="s">
        <v>4028</v>
      </c>
      <c r="K504" s="456" t="s">
        <v>732</v>
      </c>
      <c r="L504" s="456" t="s">
        <v>1531</v>
      </c>
      <c r="M504" s="456">
        <v>966685175</v>
      </c>
      <c r="N504" s="457">
        <v>44677</v>
      </c>
      <c r="O504" s="486">
        <f t="shared" si="24"/>
        <v>4</v>
      </c>
      <c r="P504" s="486">
        <f t="shared" si="25"/>
        <v>4</v>
      </c>
      <c r="Q504" s="92" t="str">
        <f t="shared" si="26"/>
        <v>Gastos_Gerais</v>
      </c>
    </row>
    <row r="505" spans="1:17" ht="36" hidden="1" x14ac:dyDescent="0.2">
      <c r="A505" s="477">
        <f>IF(B505="","",COUNT('Diário 3º PA'!$A$4:$A$4242)+ROW()-3)</f>
        <v>2448</v>
      </c>
      <c r="B505" s="457">
        <v>44677</v>
      </c>
      <c r="C505" s="487">
        <v>44652</v>
      </c>
      <c r="D505" s="489" t="s">
        <v>115</v>
      </c>
      <c r="E505" s="489" t="s">
        <v>342</v>
      </c>
      <c r="F505" s="506">
        <v>60</v>
      </c>
      <c r="G505" s="489" t="s">
        <v>4029</v>
      </c>
      <c r="H505" s="489" t="s">
        <v>130</v>
      </c>
      <c r="I505" s="489" t="s">
        <v>4030</v>
      </c>
      <c r="J505" s="456" t="s">
        <v>4031</v>
      </c>
      <c r="K505" s="456" t="s">
        <v>732</v>
      </c>
      <c r="L505" s="456" t="s">
        <v>1531</v>
      </c>
      <c r="M505" s="456">
        <v>966685175</v>
      </c>
      <c r="N505" s="457">
        <v>44677</v>
      </c>
      <c r="O505" s="486">
        <f t="shared" si="24"/>
        <v>4</v>
      </c>
      <c r="P505" s="486">
        <f t="shared" si="25"/>
        <v>4</v>
      </c>
      <c r="Q505" s="92" t="str">
        <f t="shared" si="26"/>
        <v>Gastos_Gerais</v>
      </c>
    </row>
    <row r="506" spans="1:17" ht="24" hidden="1" x14ac:dyDescent="0.2">
      <c r="A506" s="477">
        <f>IF(B506="","",COUNT('Diário 3º PA'!$A$4:$A$4242)+ROW()-3)</f>
        <v>2449</v>
      </c>
      <c r="B506" s="457">
        <v>44677</v>
      </c>
      <c r="C506" s="487">
        <v>44652</v>
      </c>
      <c r="D506" s="489" t="s">
        <v>115</v>
      </c>
      <c r="E506" s="489" t="s">
        <v>342</v>
      </c>
      <c r="F506" s="506">
        <v>16.8</v>
      </c>
      <c r="G506" s="489" t="s">
        <v>4032</v>
      </c>
      <c r="H506" s="489" t="s">
        <v>139</v>
      </c>
      <c r="I506" s="489" t="s">
        <v>1768</v>
      </c>
      <c r="J506" s="456" t="s">
        <v>1769</v>
      </c>
      <c r="K506" s="456" t="s">
        <v>732</v>
      </c>
      <c r="L506" s="456" t="s">
        <v>1531</v>
      </c>
      <c r="M506" s="456">
        <v>966685175</v>
      </c>
      <c r="N506" s="457">
        <v>44677</v>
      </c>
      <c r="O506" s="486">
        <f t="shared" si="24"/>
        <v>4</v>
      </c>
      <c r="P506" s="486">
        <f t="shared" si="25"/>
        <v>4</v>
      </c>
      <c r="Q506" s="92" t="str">
        <f t="shared" si="26"/>
        <v>Gastos_Gerais</v>
      </c>
    </row>
    <row r="507" spans="1:17" ht="24" hidden="1" x14ac:dyDescent="0.2">
      <c r="A507" s="477">
        <f>IF(B507="","",COUNT('Diário 3º PA'!$A$4:$A$4242)+ROW()-3)</f>
        <v>2450</v>
      </c>
      <c r="B507" s="457">
        <v>44677</v>
      </c>
      <c r="C507" s="487">
        <v>44652</v>
      </c>
      <c r="D507" s="489" t="s">
        <v>115</v>
      </c>
      <c r="E507" s="489" t="s">
        <v>366</v>
      </c>
      <c r="F507" s="506">
        <v>39</v>
      </c>
      <c r="G507" s="489" t="s">
        <v>3693</v>
      </c>
      <c r="H507" s="489" t="s">
        <v>137</v>
      </c>
      <c r="I507" s="489" t="s">
        <v>3961</v>
      </c>
      <c r="J507" s="456" t="s">
        <v>3962</v>
      </c>
      <c r="K507" s="456" t="s">
        <v>1464</v>
      </c>
      <c r="L507" s="456" t="s">
        <v>428</v>
      </c>
      <c r="M507" s="456">
        <v>554</v>
      </c>
      <c r="N507" s="457">
        <v>44677</v>
      </c>
      <c r="O507" s="486">
        <f t="shared" si="24"/>
        <v>4</v>
      </c>
      <c r="P507" s="486">
        <f t="shared" si="25"/>
        <v>4</v>
      </c>
      <c r="Q507" s="92" t="str">
        <f t="shared" si="26"/>
        <v>Gastos_Gerais</v>
      </c>
    </row>
    <row r="508" spans="1:17" ht="25.5" hidden="1" x14ac:dyDescent="0.2">
      <c r="A508" s="477">
        <f>IF(B508="","",COUNT('Diário 3º PA'!$A$4:$A$4242)+ROW()-3)</f>
        <v>2451</v>
      </c>
      <c r="B508" s="457">
        <v>44677</v>
      </c>
      <c r="C508" s="487">
        <v>44682</v>
      </c>
      <c r="D508" s="489" t="s">
        <v>104</v>
      </c>
      <c r="E508" s="489" t="s">
        <v>204</v>
      </c>
      <c r="F508" s="506">
        <v>1008</v>
      </c>
      <c r="G508" s="489" t="s">
        <v>4033</v>
      </c>
      <c r="H508" s="489" t="s">
        <v>139</v>
      </c>
      <c r="I508" s="489" t="s">
        <v>1351</v>
      </c>
      <c r="J508" s="456" t="s">
        <v>1352</v>
      </c>
      <c r="K508" s="456" t="s">
        <v>1464</v>
      </c>
      <c r="L508" s="456" t="s">
        <v>428</v>
      </c>
      <c r="M508" s="456">
        <v>59756</v>
      </c>
      <c r="N508" s="457">
        <v>44678</v>
      </c>
      <c r="O508" s="486">
        <f t="shared" si="24"/>
        <v>4</v>
      </c>
      <c r="P508" s="486">
        <f t="shared" si="25"/>
        <v>5</v>
      </c>
      <c r="Q508" s="92" t="str">
        <f t="shared" si="26"/>
        <v>Gastos_com_Pessoal</v>
      </c>
    </row>
    <row r="509" spans="1:17" ht="36" hidden="1" x14ac:dyDescent="0.2">
      <c r="A509" s="477">
        <f>IF(B509="","",COUNT('Diário 3º PA'!$A$4:$A$4242)+ROW()-3)</f>
        <v>2452</v>
      </c>
      <c r="B509" s="457">
        <v>44677</v>
      </c>
      <c r="C509" s="487">
        <v>44682</v>
      </c>
      <c r="D509" s="489" t="s">
        <v>104</v>
      </c>
      <c r="E509" s="489" t="s">
        <v>204</v>
      </c>
      <c r="F509" s="506">
        <v>1156</v>
      </c>
      <c r="G509" s="489" t="s">
        <v>4034</v>
      </c>
      <c r="H509" s="489" t="s">
        <v>132</v>
      </c>
      <c r="I509" s="489" t="s">
        <v>1353</v>
      </c>
      <c r="J509" s="456" t="s">
        <v>1354</v>
      </c>
      <c r="K509" s="456" t="s">
        <v>1464</v>
      </c>
      <c r="L509" s="456" t="s">
        <v>428</v>
      </c>
      <c r="M509" s="456">
        <v>182171</v>
      </c>
      <c r="N509" s="457">
        <v>44678</v>
      </c>
      <c r="O509" s="486">
        <f t="shared" si="24"/>
        <v>4</v>
      </c>
      <c r="P509" s="486">
        <f t="shared" si="25"/>
        <v>5</v>
      </c>
      <c r="Q509" s="92" t="str">
        <f t="shared" si="26"/>
        <v>Gastos_com_Pessoal</v>
      </c>
    </row>
    <row r="510" spans="1:17" ht="36" hidden="1" x14ac:dyDescent="0.2">
      <c r="A510" s="477">
        <f>IF(B510="","",COUNT('Diário 3º PA'!$A$4:$A$4242)+ROW()-3)</f>
        <v>2453</v>
      </c>
      <c r="B510" s="457">
        <v>44677</v>
      </c>
      <c r="C510" s="487">
        <v>44682</v>
      </c>
      <c r="D510" s="489" t="s">
        <v>104</v>
      </c>
      <c r="E510" s="489" t="s">
        <v>204</v>
      </c>
      <c r="F510" s="506">
        <v>1564</v>
      </c>
      <c r="G510" s="489" t="s">
        <v>4035</v>
      </c>
      <c r="H510" s="489" t="s">
        <v>130</v>
      </c>
      <c r="I510" s="489" t="s">
        <v>4036</v>
      </c>
      <c r="J510" s="456" t="s">
        <v>833</v>
      </c>
      <c r="K510" s="456" t="s">
        <v>1464</v>
      </c>
      <c r="L510" s="456" t="s">
        <v>428</v>
      </c>
      <c r="M510" s="456">
        <v>20225083</v>
      </c>
      <c r="N510" s="457">
        <v>44678</v>
      </c>
      <c r="O510" s="486">
        <f t="shared" si="24"/>
        <v>4</v>
      </c>
      <c r="P510" s="486">
        <f t="shared" si="25"/>
        <v>5</v>
      </c>
      <c r="Q510" s="92" t="str">
        <f t="shared" si="26"/>
        <v>Gastos_com_Pessoal</v>
      </c>
    </row>
    <row r="511" spans="1:17" ht="25.5" hidden="1" x14ac:dyDescent="0.2">
      <c r="A511" s="477">
        <f>IF(B511="","",COUNT('Diário 3º PA'!$A$4:$A$4242)+ROW()-3)</f>
        <v>2454</v>
      </c>
      <c r="B511" s="457">
        <v>44677</v>
      </c>
      <c r="C511" s="487">
        <v>44682</v>
      </c>
      <c r="D511" s="489" t="s">
        <v>104</v>
      </c>
      <c r="E511" s="489" t="s">
        <v>204</v>
      </c>
      <c r="F511" s="506">
        <v>20</v>
      </c>
      <c r="G511" s="489" t="s">
        <v>4037</v>
      </c>
      <c r="H511" s="489" t="s">
        <v>139</v>
      </c>
      <c r="I511" s="489" t="s">
        <v>1351</v>
      </c>
      <c r="J511" s="456" t="s">
        <v>1352</v>
      </c>
      <c r="K511" s="456" t="s">
        <v>1464</v>
      </c>
      <c r="L511" s="456" t="s">
        <v>428</v>
      </c>
      <c r="M511" s="456">
        <v>59755</v>
      </c>
      <c r="N511" s="457">
        <v>44678</v>
      </c>
      <c r="O511" s="486">
        <f t="shared" si="24"/>
        <v>4</v>
      </c>
      <c r="P511" s="486">
        <f t="shared" si="25"/>
        <v>5</v>
      </c>
      <c r="Q511" s="92" t="str">
        <f t="shared" si="26"/>
        <v>Gastos_com_Pessoal</v>
      </c>
    </row>
    <row r="512" spans="1:17" ht="24" hidden="1" x14ac:dyDescent="0.2">
      <c r="A512" s="477">
        <f>IF(B512="","",COUNT('Diário 3º PA'!$A$4:$A$4242)+ROW()-3)</f>
        <v>2455</v>
      </c>
      <c r="B512" s="457">
        <v>44677</v>
      </c>
      <c r="C512" s="487">
        <v>44652</v>
      </c>
      <c r="D512" s="489" t="s">
        <v>115</v>
      </c>
      <c r="E512" s="489" t="s">
        <v>336</v>
      </c>
      <c r="F512" s="506">
        <v>98</v>
      </c>
      <c r="G512" s="489" t="s">
        <v>4038</v>
      </c>
      <c r="H512" s="489" t="s">
        <v>128</v>
      </c>
      <c r="I512" s="489" t="s">
        <v>4039</v>
      </c>
      <c r="J512" s="456" t="s">
        <v>4040</v>
      </c>
      <c r="K512" s="456" t="s">
        <v>1464</v>
      </c>
      <c r="L512" s="456" t="s">
        <v>428</v>
      </c>
      <c r="M512" s="456">
        <v>202280</v>
      </c>
      <c r="N512" s="457">
        <v>44677</v>
      </c>
      <c r="O512" s="486">
        <f t="shared" si="24"/>
        <v>4</v>
      </c>
      <c r="P512" s="486">
        <f t="shared" si="25"/>
        <v>4</v>
      </c>
      <c r="Q512" s="92" t="str">
        <f t="shared" si="26"/>
        <v>Gastos_Gerais</v>
      </c>
    </row>
    <row r="513" spans="1:17" ht="25.5" hidden="1" x14ac:dyDescent="0.2">
      <c r="A513" s="477">
        <f>IF(B513="","",COUNT('Diário 3º PA'!$A$4:$A$4242)+ROW()-3)</f>
        <v>2456</v>
      </c>
      <c r="B513" s="457">
        <v>44677</v>
      </c>
      <c r="C513" s="487">
        <v>44682</v>
      </c>
      <c r="D513" s="489" t="s">
        <v>104</v>
      </c>
      <c r="E513" s="489" t="s">
        <v>204</v>
      </c>
      <c r="F513" s="506">
        <v>1568</v>
      </c>
      <c r="G513" s="489" t="s">
        <v>4041</v>
      </c>
      <c r="H513" s="489" t="s">
        <v>132</v>
      </c>
      <c r="I513" s="489" t="s">
        <v>1344</v>
      </c>
      <c r="J513" s="456" t="s">
        <v>1345</v>
      </c>
      <c r="K513" s="456" t="s">
        <v>1464</v>
      </c>
      <c r="L513" s="456" t="s">
        <v>705</v>
      </c>
      <c r="M513" s="456" t="s">
        <v>4042</v>
      </c>
      <c r="N513" s="457">
        <v>44678</v>
      </c>
      <c r="O513" s="486">
        <f t="shared" si="24"/>
        <v>4</v>
      </c>
      <c r="P513" s="486">
        <f t="shared" si="25"/>
        <v>5</v>
      </c>
      <c r="Q513" s="92" t="str">
        <f t="shared" si="26"/>
        <v>Gastos_com_Pessoal</v>
      </c>
    </row>
    <row r="514" spans="1:17" ht="25.5" hidden="1" x14ac:dyDescent="0.2">
      <c r="A514" s="477">
        <f>IF(B514="","",COUNT('Diário 3º PA'!$A$4:$A$4242)+ROW()-3)</f>
        <v>2457</v>
      </c>
      <c r="B514" s="457">
        <v>44677</v>
      </c>
      <c r="C514" s="487">
        <v>44682</v>
      </c>
      <c r="D514" s="489" t="s">
        <v>104</v>
      </c>
      <c r="E514" s="489" t="s">
        <v>204</v>
      </c>
      <c r="F514" s="506">
        <v>266.60000000000002</v>
      </c>
      <c r="G514" s="489" t="s">
        <v>4041</v>
      </c>
      <c r="H514" s="489" t="s">
        <v>658</v>
      </c>
      <c r="I514" s="489" t="s">
        <v>1341</v>
      </c>
      <c r="J514" s="456" t="s">
        <v>1342</v>
      </c>
      <c r="K514" s="456" t="s">
        <v>732</v>
      </c>
      <c r="L514" s="456" t="s">
        <v>428</v>
      </c>
      <c r="M514" s="456">
        <v>14281</v>
      </c>
      <c r="N514" s="457">
        <v>44684</v>
      </c>
      <c r="O514" s="486">
        <f t="shared" si="24"/>
        <v>4</v>
      </c>
      <c r="P514" s="486">
        <f t="shared" si="25"/>
        <v>5</v>
      </c>
      <c r="Q514" s="92" t="str">
        <f t="shared" si="26"/>
        <v>Gastos_com_Pessoal</v>
      </c>
    </row>
    <row r="515" spans="1:17" ht="25.5" hidden="1" x14ac:dyDescent="0.2">
      <c r="A515" s="477">
        <f>IF(B515="","",COUNT('Diário 3º PA'!$A$4:$A$4242)+ROW()-3)</f>
        <v>2458</v>
      </c>
      <c r="B515" s="457">
        <v>44679</v>
      </c>
      <c r="C515" s="487">
        <v>44682</v>
      </c>
      <c r="D515" s="489" t="s">
        <v>104</v>
      </c>
      <c r="E515" s="489" t="s">
        <v>204</v>
      </c>
      <c r="F515" s="506">
        <v>124.43</v>
      </c>
      <c r="G515" s="489" t="s">
        <v>1558</v>
      </c>
      <c r="H515" s="489" t="s">
        <v>127</v>
      </c>
      <c r="I515" s="489" t="s">
        <v>4043</v>
      </c>
      <c r="J515" s="456" t="s">
        <v>1331</v>
      </c>
      <c r="K515" s="456" t="s">
        <v>704</v>
      </c>
      <c r="L515" s="456" t="s">
        <v>428</v>
      </c>
      <c r="M515" s="456">
        <v>131047</v>
      </c>
      <c r="N515" s="457">
        <v>44680</v>
      </c>
      <c r="O515" s="486">
        <f t="shared" si="24"/>
        <v>4</v>
      </c>
      <c r="P515" s="486">
        <f t="shared" si="25"/>
        <v>5</v>
      </c>
      <c r="Q515" s="92" t="str">
        <f t="shared" si="26"/>
        <v>Gastos_com_Pessoal</v>
      </c>
    </row>
    <row r="516" spans="1:17" hidden="1" x14ac:dyDescent="0.2">
      <c r="A516" s="477">
        <f>IF(B516="","",COUNT('Diário 3º PA'!$A$4:$A$4242)+ROW()-3)</f>
        <v>2459</v>
      </c>
      <c r="B516" s="457">
        <v>44679</v>
      </c>
      <c r="C516" s="487">
        <v>44652</v>
      </c>
      <c r="D516" s="489" t="s">
        <v>115</v>
      </c>
      <c r="E516" s="489" t="s">
        <v>328</v>
      </c>
      <c r="F516" s="506">
        <v>1000</v>
      </c>
      <c r="G516" s="489" t="s">
        <v>1402</v>
      </c>
      <c r="H516" s="489" t="s">
        <v>132</v>
      </c>
      <c r="I516" s="489" t="s">
        <v>727</v>
      </c>
      <c r="J516" s="456" t="s">
        <v>728</v>
      </c>
      <c r="K516" s="456" t="s">
        <v>704</v>
      </c>
      <c r="L516" s="456" t="s">
        <v>428</v>
      </c>
      <c r="M516" s="456">
        <v>1880625</v>
      </c>
      <c r="N516" s="457">
        <v>44680</v>
      </c>
      <c r="O516" s="486">
        <f t="shared" si="24"/>
        <v>4</v>
      </c>
      <c r="P516" s="486">
        <f t="shared" si="25"/>
        <v>4</v>
      </c>
      <c r="Q516" s="92" t="str">
        <f t="shared" si="26"/>
        <v>Gastos_Gerais</v>
      </c>
    </row>
    <row r="517" spans="1:17" hidden="1" x14ac:dyDescent="0.2">
      <c r="A517" s="477">
        <f>IF(B517="","",COUNT('Diário 3º PA'!$A$4:$A$4242)+ROW()-3)</f>
        <v>2460</v>
      </c>
      <c r="B517" s="457">
        <v>44679</v>
      </c>
      <c r="C517" s="487">
        <v>44652</v>
      </c>
      <c r="D517" s="489" t="s">
        <v>115</v>
      </c>
      <c r="E517" s="489" t="s">
        <v>230</v>
      </c>
      <c r="F517" s="506">
        <v>4581.1000000000004</v>
      </c>
      <c r="G517" s="489" t="s">
        <v>758</v>
      </c>
      <c r="H517" s="489" t="s">
        <v>140</v>
      </c>
      <c r="I517" s="489" t="s">
        <v>2481</v>
      </c>
      <c r="J517" s="456" t="s">
        <v>760</v>
      </c>
      <c r="K517" s="456" t="s">
        <v>704</v>
      </c>
      <c r="L517" s="456" t="s">
        <v>428</v>
      </c>
      <c r="M517" s="456">
        <v>77298294</v>
      </c>
      <c r="N517" s="457">
        <v>44680</v>
      </c>
      <c r="O517" s="486">
        <f t="shared" si="24"/>
        <v>4</v>
      </c>
      <c r="P517" s="486">
        <f t="shared" si="25"/>
        <v>4</v>
      </c>
      <c r="Q517" s="92" t="str">
        <f t="shared" si="26"/>
        <v>Gastos_Gerais</v>
      </c>
    </row>
    <row r="518" spans="1:17" hidden="1" x14ac:dyDescent="0.2">
      <c r="A518" s="477">
        <f>IF(B518="","",COUNT('Diário 3º PA'!$A$4:$A$4242)+ROW()-3)</f>
        <v>2461</v>
      </c>
      <c r="B518" s="457">
        <v>44679</v>
      </c>
      <c r="C518" s="487">
        <v>44652</v>
      </c>
      <c r="D518" s="489" t="s">
        <v>115</v>
      </c>
      <c r="E518" s="489" t="s">
        <v>236</v>
      </c>
      <c r="F518" s="506">
        <v>111.46</v>
      </c>
      <c r="G518" s="489" t="s">
        <v>4044</v>
      </c>
      <c r="H518" s="489" t="s">
        <v>658</v>
      </c>
      <c r="I518" s="489" t="s">
        <v>655</v>
      </c>
      <c r="J518" s="456" t="s">
        <v>3121</v>
      </c>
      <c r="K518" s="456" t="s">
        <v>704</v>
      </c>
      <c r="L518" s="456" t="s">
        <v>705</v>
      </c>
      <c r="M518" s="456">
        <v>423809182</v>
      </c>
      <c r="N518" s="457">
        <v>44680</v>
      </c>
      <c r="O518" s="486">
        <f t="shared" si="24"/>
        <v>4</v>
      </c>
      <c r="P518" s="486">
        <f t="shared" si="25"/>
        <v>4</v>
      </c>
      <c r="Q518" s="92" t="str">
        <f t="shared" si="26"/>
        <v>Gastos_Gerais</v>
      </c>
    </row>
    <row r="519" spans="1:17" ht="24" hidden="1" x14ac:dyDescent="0.2">
      <c r="A519" s="477">
        <f>IF(B519="","",COUNT('Diário 3º PA'!$A$4:$A$4242)+ROW()-3)</f>
        <v>2462</v>
      </c>
      <c r="B519" s="457">
        <v>44679</v>
      </c>
      <c r="C519" s="487">
        <v>44621</v>
      </c>
      <c r="D519" s="489" t="s">
        <v>115</v>
      </c>
      <c r="E519" s="489" t="s">
        <v>234</v>
      </c>
      <c r="F519" s="506">
        <v>17.010000000000002</v>
      </c>
      <c r="G519" s="489" t="s">
        <v>4045</v>
      </c>
      <c r="H519" s="489" t="s">
        <v>134</v>
      </c>
      <c r="I519" s="489" t="s">
        <v>768</v>
      </c>
      <c r="J519" s="456" t="s">
        <v>824</v>
      </c>
      <c r="K519" s="456" t="s">
        <v>704</v>
      </c>
      <c r="L519" s="456" t="s">
        <v>705</v>
      </c>
      <c r="M519" s="456" t="s">
        <v>4046</v>
      </c>
      <c r="N519" s="457">
        <v>44680</v>
      </c>
      <c r="O519" s="486">
        <f t="shared" si="24"/>
        <v>4</v>
      </c>
      <c r="P519" s="486">
        <f t="shared" si="25"/>
        <v>3</v>
      </c>
      <c r="Q519" s="92" t="str">
        <f t="shared" si="26"/>
        <v>Gastos_Gerais</v>
      </c>
    </row>
    <row r="520" spans="1:17" hidden="1" x14ac:dyDescent="0.2">
      <c r="A520" s="477">
        <f>IF(B520="","",COUNT('Diário 3º PA'!$A$4:$A$4242)+ROW()-3)</f>
        <v>2463</v>
      </c>
      <c r="B520" s="457">
        <v>44679</v>
      </c>
      <c r="C520" s="487">
        <v>44652</v>
      </c>
      <c r="D520" s="489" t="s">
        <v>115</v>
      </c>
      <c r="E520" s="489" t="s">
        <v>328</v>
      </c>
      <c r="F520" s="506">
        <v>1000</v>
      </c>
      <c r="G520" s="489" t="s">
        <v>1400</v>
      </c>
      <c r="H520" s="489" t="s">
        <v>129</v>
      </c>
      <c r="I520" s="489" t="s">
        <v>727</v>
      </c>
      <c r="J520" s="456" t="s">
        <v>728</v>
      </c>
      <c r="K520" s="456" t="s">
        <v>704</v>
      </c>
      <c r="L520" s="456" t="s">
        <v>428</v>
      </c>
      <c r="M520" s="456">
        <v>1880516</v>
      </c>
      <c r="N520" s="457">
        <v>44680</v>
      </c>
      <c r="O520" s="486">
        <f t="shared" si="24"/>
        <v>4</v>
      </c>
      <c r="P520" s="486">
        <f t="shared" si="25"/>
        <v>4</v>
      </c>
      <c r="Q520" s="92" t="str">
        <f t="shared" si="26"/>
        <v>Gastos_Gerais</v>
      </c>
    </row>
    <row r="521" spans="1:17" hidden="1" x14ac:dyDescent="0.2">
      <c r="A521" s="477">
        <f>IF(B521="","",COUNT('Diário 3º PA'!$A$4:$A$4242)+ROW()-3)</f>
        <v>2464</v>
      </c>
      <c r="B521" s="457">
        <v>44679</v>
      </c>
      <c r="C521" s="487">
        <v>44652</v>
      </c>
      <c r="D521" s="489" t="s">
        <v>115</v>
      </c>
      <c r="E521" s="489" t="s">
        <v>328</v>
      </c>
      <c r="F521" s="506">
        <v>500</v>
      </c>
      <c r="G521" s="489" t="s">
        <v>1139</v>
      </c>
      <c r="H521" s="489" t="s">
        <v>136</v>
      </c>
      <c r="I521" s="489" t="s">
        <v>727</v>
      </c>
      <c r="J521" s="456" t="s">
        <v>728</v>
      </c>
      <c r="K521" s="456" t="s">
        <v>704</v>
      </c>
      <c r="L521" s="456" t="s">
        <v>428</v>
      </c>
      <c r="M521" s="456">
        <v>1880785</v>
      </c>
      <c r="N521" s="457">
        <v>44680</v>
      </c>
      <c r="O521" s="486">
        <f t="shared" si="24"/>
        <v>4</v>
      </c>
      <c r="P521" s="486">
        <f t="shared" si="25"/>
        <v>4</v>
      </c>
      <c r="Q521" s="92" t="str">
        <f t="shared" si="26"/>
        <v>Gastos_Gerais</v>
      </c>
    </row>
    <row r="522" spans="1:17" hidden="1" x14ac:dyDescent="0.2">
      <c r="A522" s="477">
        <f>IF(B522="","",COUNT('Diário 3º PA'!$A$4:$A$4242)+ROW()-3)</f>
        <v>2465</v>
      </c>
      <c r="B522" s="457">
        <v>44679</v>
      </c>
      <c r="C522" s="487">
        <v>44652</v>
      </c>
      <c r="D522" s="489" t="s">
        <v>115</v>
      </c>
      <c r="E522" s="489" t="s">
        <v>378</v>
      </c>
      <c r="F522" s="506">
        <v>85</v>
      </c>
      <c r="G522" s="489" t="s">
        <v>4047</v>
      </c>
      <c r="H522" s="489" t="s">
        <v>132</v>
      </c>
      <c r="I522" s="489" t="s">
        <v>4048</v>
      </c>
      <c r="J522" s="456" t="s">
        <v>4049</v>
      </c>
      <c r="K522" s="456" t="s">
        <v>704</v>
      </c>
      <c r="L522" s="456" t="s">
        <v>428</v>
      </c>
      <c r="M522" s="456">
        <v>888</v>
      </c>
      <c r="N522" s="457">
        <v>44659</v>
      </c>
      <c r="O522" s="486">
        <f t="shared" ref="O522:O585" si="27">IF(B522=0,0,IF(YEAR(B522)=$P$1,MONTH(B522)-$O$1+1,(YEAR(B522)-$P$1)*12-$O$1+1+MONTH(B522)))</f>
        <v>4</v>
      </c>
      <c r="P522" s="486">
        <f t="shared" ref="P522:P585" si="28">IF(C522=0,0,IF(YEAR(C522)=$P$1,MONTH(C522)-$O$1+1,(YEAR(C522)-$P$1)*12-$O$1+1+MONTH(C522)))</f>
        <v>4</v>
      </c>
      <c r="Q522" s="92" t="str">
        <f t="shared" ref="Q522:Q585" si="29">SUBSTITUTE(D522," ","_")</f>
        <v>Gastos_Gerais</v>
      </c>
    </row>
    <row r="523" spans="1:17" hidden="1" x14ac:dyDescent="0.2">
      <c r="A523" s="477">
        <f>IF(B523="","",COUNT('Diário 3º PA'!$A$4:$A$4242)+ROW()-3)</f>
        <v>2466</v>
      </c>
      <c r="B523" s="457">
        <v>44679</v>
      </c>
      <c r="C523" s="487">
        <v>44652</v>
      </c>
      <c r="D523" s="489" t="s">
        <v>115</v>
      </c>
      <c r="E523" s="489" t="s">
        <v>378</v>
      </c>
      <c r="F523" s="506">
        <v>590.4</v>
      </c>
      <c r="G523" s="489" t="s">
        <v>4050</v>
      </c>
      <c r="H523" s="489" t="s">
        <v>139</v>
      </c>
      <c r="I523" s="489" t="s">
        <v>3869</v>
      </c>
      <c r="J523" s="456" t="s">
        <v>964</v>
      </c>
      <c r="K523" s="456" t="s">
        <v>704</v>
      </c>
      <c r="L523" s="456" t="s">
        <v>428</v>
      </c>
      <c r="M523" s="456">
        <v>4011</v>
      </c>
      <c r="N523" s="457">
        <v>44670</v>
      </c>
      <c r="O523" s="486">
        <f t="shared" si="27"/>
        <v>4</v>
      </c>
      <c r="P523" s="486">
        <f t="shared" si="28"/>
        <v>4</v>
      </c>
      <c r="Q523" s="92" t="str">
        <f t="shared" si="29"/>
        <v>Gastos_Gerais</v>
      </c>
    </row>
    <row r="524" spans="1:17" ht="48" hidden="1" x14ac:dyDescent="0.2">
      <c r="A524" s="477">
        <f>IF(B524="","",COUNT('Diário 3º PA'!$A$4:$A$4242)+ROW()-3)</f>
        <v>2467</v>
      </c>
      <c r="B524" s="457">
        <v>44679</v>
      </c>
      <c r="C524" s="487">
        <v>44652</v>
      </c>
      <c r="D524" s="489" t="s">
        <v>104</v>
      </c>
      <c r="E524" s="489" t="s">
        <v>195</v>
      </c>
      <c r="F524" s="506">
        <v>4222.3599999999997</v>
      </c>
      <c r="G524" s="489" t="s">
        <v>639</v>
      </c>
      <c r="H524" s="489" t="s">
        <v>127</v>
      </c>
      <c r="I524" s="489" t="s">
        <v>638</v>
      </c>
      <c r="J524" s="456" t="s">
        <v>944</v>
      </c>
      <c r="K524" s="456" t="s">
        <v>704</v>
      </c>
      <c r="L524" s="456" t="s">
        <v>428</v>
      </c>
      <c r="M524" s="456">
        <v>2022662</v>
      </c>
      <c r="N524" s="457">
        <v>44679</v>
      </c>
      <c r="O524" s="486">
        <f t="shared" si="27"/>
        <v>4</v>
      </c>
      <c r="P524" s="486">
        <f t="shared" si="28"/>
        <v>4</v>
      </c>
      <c r="Q524" s="92" t="str">
        <f t="shared" si="29"/>
        <v>Gastos_com_Pessoal</v>
      </c>
    </row>
    <row r="525" spans="1:17" ht="48" hidden="1" x14ac:dyDescent="0.2">
      <c r="A525" s="477">
        <f>IF(B525="","",COUNT('Diário 3º PA'!$A$4:$A$4242)+ROW()-3)</f>
        <v>2468</v>
      </c>
      <c r="B525" s="457">
        <v>44679</v>
      </c>
      <c r="C525" s="487">
        <v>44652</v>
      </c>
      <c r="D525" s="489" t="s">
        <v>104</v>
      </c>
      <c r="E525" s="489" t="s">
        <v>195</v>
      </c>
      <c r="F525" s="506">
        <v>2799.5</v>
      </c>
      <c r="G525" s="489" t="s">
        <v>639</v>
      </c>
      <c r="H525" s="489" t="s">
        <v>127</v>
      </c>
      <c r="I525" s="489" t="s">
        <v>638</v>
      </c>
      <c r="J525" s="456" t="s">
        <v>944</v>
      </c>
      <c r="K525" s="456" t="s">
        <v>704</v>
      </c>
      <c r="L525" s="456" t="s">
        <v>428</v>
      </c>
      <c r="M525" s="456">
        <v>2022663</v>
      </c>
      <c r="N525" s="457">
        <v>44679</v>
      </c>
      <c r="O525" s="486">
        <f t="shared" si="27"/>
        <v>4</v>
      </c>
      <c r="P525" s="486">
        <f t="shared" si="28"/>
        <v>4</v>
      </c>
      <c r="Q525" s="92" t="str">
        <f t="shared" si="29"/>
        <v>Gastos_com_Pessoal</v>
      </c>
    </row>
    <row r="526" spans="1:17" ht="24" hidden="1" x14ac:dyDescent="0.2">
      <c r="A526" s="477">
        <f>IF(B526="","",COUNT('Diário 3º PA'!$A$4:$A$4242)+ROW()-3)</f>
        <v>2469</v>
      </c>
      <c r="B526" s="457">
        <v>44679</v>
      </c>
      <c r="C526" s="487">
        <v>44621</v>
      </c>
      <c r="D526" s="489" t="s">
        <v>115</v>
      </c>
      <c r="E526" s="489" t="s">
        <v>378</v>
      </c>
      <c r="F526" s="506">
        <v>1496.95</v>
      </c>
      <c r="G526" s="489" t="s">
        <v>4051</v>
      </c>
      <c r="H526" s="489" t="s">
        <v>134</v>
      </c>
      <c r="I526" s="489" t="s">
        <v>4052</v>
      </c>
      <c r="J526" s="456" t="s">
        <v>4053</v>
      </c>
      <c r="K526" s="456" t="s">
        <v>704</v>
      </c>
      <c r="L526" s="456" t="s">
        <v>428</v>
      </c>
      <c r="M526" s="456">
        <v>29111</v>
      </c>
      <c r="N526" s="457">
        <v>44638</v>
      </c>
      <c r="O526" s="486">
        <f t="shared" si="27"/>
        <v>4</v>
      </c>
      <c r="P526" s="486">
        <f t="shared" si="28"/>
        <v>3</v>
      </c>
      <c r="Q526" s="92" t="str">
        <f t="shared" si="29"/>
        <v>Gastos_Gerais</v>
      </c>
    </row>
    <row r="527" spans="1:17" ht="25.5" hidden="1" x14ac:dyDescent="0.2">
      <c r="A527" s="477">
        <f>IF(B527="","",COUNT('Diário 3º PA'!$A$4:$A$4242)+ROW()-3)</f>
        <v>2470</v>
      </c>
      <c r="B527" s="457">
        <v>44679</v>
      </c>
      <c r="C527" s="487">
        <v>44652</v>
      </c>
      <c r="D527" s="489" t="s">
        <v>104</v>
      </c>
      <c r="E527" s="489" t="s">
        <v>191</v>
      </c>
      <c r="F527" s="506">
        <v>711.83</v>
      </c>
      <c r="G527" s="489" t="s">
        <v>4054</v>
      </c>
      <c r="H527" s="489" t="s">
        <v>139</v>
      </c>
      <c r="I527" s="489" t="s">
        <v>4055</v>
      </c>
      <c r="J527" s="456" t="s">
        <v>2696</v>
      </c>
      <c r="K527" s="456" t="s">
        <v>732</v>
      </c>
      <c r="L527" s="456" t="s">
        <v>1531</v>
      </c>
      <c r="M527" s="456">
        <v>766977157</v>
      </c>
      <c r="N527" s="457">
        <v>44679</v>
      </c>
      <c r="O527" s="486">
        <f t="shared" si="27"/>
        <v>4</v>
      </c>
      <c r="P527" s="486">
        <f t="shared" si="28"/>
        <v>4</v>
      </c>
      <c r="Q527" s="92" t="str">
        <f t="shared" si="29"/>
        <v>Gastos_com_Pessoal</v>
      </c>
    </row>
    <row r="528" spans="1:17" ht="25.5" hidden="1" x14ac:dyDescent="0.2">
      <c r="A528" s="477">
        <f>IF(B528="","",COUNT('Diário 3º PA'!$A$4:$A$4242)+ROW()-3)</f>
        <v>2471</v>
      </c>
      <c r="B528" s="457">
        <v>44679</v>
      </c>
      <c r="C528" s="487">
        <v>44652</v>
      </c>
      <c r="D528" s="489" t="s">
        <v>104</v>
      </c>
      <c r="E528" s="489" t="s">
        <v>189</v>
      </c>
      <c r="F528" s="506">
        <v>2063.1</v>
      </c>
      <c r="G528" s="489" t="s">
        <v>4056</v>
      </c>
      <c r="H528" s="489" t="s">
        <v>139</v>
      </c>
      <c r="I528" s="489" t="s">
        <v>4055</v>
      </c>
      <c r="J528" s="456" t="s">
        <v>2696</v>
      </c>
      <c r="K528" s="456" t="s">
        <v>732</v>
      </c>
      <c r="L528" s="456" t="s">
        <v>1531</v>
      </c>
      <c r="M528" s="456">
        <v>766977157</v>
      </c>
      <c r="N528" s="457">
        <v>44679</v>
      </c>
      <c r="O528" s="486">
        <f t="shared" si="27"/>
        <v>4</v>
      </c>
      <c r="P528" s="486">
        <f t="shared" si="28"/>
        <v>4</v>
      </c>
      <c r="Q528" s="92" t="str">
        <f t="shared" si="29"/>
        <v>Gastos_com_Pessoal</v>
      </c>
    </row>
    <row r="529" spans="1:17" ht="25.5" hidden="1" x14ac:dyDescent="0.2">
      <c r="A529" s="477">
        <f>IF(B529="","",COUNT('Diário 3º PA'!$A$4:$A$4242)+ROW()-3)</f>
        <v>2472</v>
      </c>
      <c r="B529" s="457">
        <v>44679</v>
      </c>
      <c r="C529" s="487">
        <v>44652</v>
      </c>
      <c r="D529" s="489" t="s">
        <v>104</v>
      </c>
      <c r="E529" s="489" t="s">
        <v>191</v>
      </c>
      <c r="F529" s="506">
        <v>912.52</v>
      </c>
      <c r="G529" s="489" t="s">
        <v>4057</v>
      </c>
      <c r="H529" s="489" t="s">
        <v>139</v>
      </c>
      <c r="I529" s="489" t="s">
        <v>4058</v>
      </c>
      <c r="J529" s="456" t="s">
        <v>4059</v>
      </c>
      <c r="K529" s="456" t="s">
        <v>732</v>
      </c>
      <c r="L529" s="456" t="s">
        <v>1531</v>
      </c>
      <c r="M529" s="456">
        <v>766977157</v>
      </c>
      <c r="N529" s="457">
        <v>44679</v>
      </c>
      <c r="O529" s="486">
        <f t="shared" si="27"/>
        <v>4</v>
      </c>
      <c r="P529" s="486">
        <f t="shared" si="28"/>
        <v>4</v>
      </c>
      <c r="Q529" s="92" t="str">
        <f t="shared" si="29"/>
        <v>Gastos_com_Pessoal</v>
      </c>
    </row>
    <row r="530" spans="1:17" ht="25.5" hidden="1" x14ac:dyDescent="0.2">
      <c r="A530" s="477">
        <f>IF(B530="","",COUNT('Diário 3º PA'!$A$4:$A$4242)+ROW()-3)</f>
        <v>2473</v>
      </c>
      <c r="B530" s="457">
        <v>44679</v>
      </c>
      <c r="C530" s="487">
        <v>44652</v>
      </c>
      <c r="D530" s="489" t="s">
        <v>104</v>
      </c>
      <c r="E530" s="489" t="s">
        <v>189</v>
      </c>
      <c r="F530" s="506">
        <v>2544.9</v>
      </c>
      <c r="G530" s="489" t="s">
        <v>4060</v>
      </c>
      <c r="H530" s="489" t="s">
        <v>139</v>
      </c>
      <c r="I530" s="489" t="s">
        <v>4058</v>
      </c>
      <c r="J530" s="456" t="s">
        <v>4059</v>
      </c>
      <c r="K530" s="456" t="s">
        <v>732</v>
      </c>
      <c r="L530" s="456" t="s">
        <v>1531</v>
      </c>
      <c r="M530" s="456">
        <v>766977157</v>
      </c>
      <c r="N530" s="457">
        <v>44679</v>
      </c>
      <c r="O530" s="486">
        <f t="shared" si="27"/>
        <v>4</v>
      </c>
      <c r="P530" s="486">
        <f t="shared" si="28"/>
        <v>4</v>
      </c>
      <c r="Q530" s="92" t="str">
        <f t="shared" si="29"/>
        <v>Gastos_com_Pessoal</v>
      </c>
    </row>
    <row r="531" spans="1:17" ht="25.5" hidden="1" x14ac:dyDescent="0.2">
      <c r="A531" s="477">
        <f>IF(B531="","",COUNT('Diário 3º PA'!$A$4:$A$4242)+ROW()-3)</f>
        <v>2474</v>
      </c>
      <c r="B531" s="457">
        <v>44679</v>
      </c>
      <c r="C531" s="487">
        <v>44652</v>
      </c>
      <c r="D531" s="489" t="s">
        <v>104</v>
      </c>
      <c r="E531" s="489" t="s">
        <v>191</v>
      </c>
      <c r="F531" s="506">
        <v>814.24</v>
      </c>
      <c r="G531" s="489" t="s">
        <v>4061</v>
      </c>
      <c r="H531" s="489" t="s">
        <v>131</v>
      </c>
      <c r="I531" s="489" t="s">
        <v>4062</v>
      </c>
      <c r="J531" s="456" t="s">
        <v>4063</v>
      </c>
      <c r="K531" s="456" t="s">
        <v>732</v>
      </c>
      <c r="L531" s="456" t="s">
        <v>1531</v>
      </c>
      <c r="M531" s="456">
        <v>766977157</v>
      </c>
      <c r="N531" s="457">
        <v>44679</v>
      </c>
      <c r="O531" s="486">
        <f t="shared" si="27"/>
        <v>4</v>
      </c>
      <c r="P531" s="486">
        <f t="shared" si="28"/>
        <v>4</v>
      </c>
      <c r="Q531" s="92" t="str">
        <f t="shared" si="29"/>
        <v>Gastos_com_Pessoal</v>
      </c>
    </row>
    <row r="532" spans="1:17" ht="25.5" hidden="1" x14ac:dyDescent="0.2">
      <c r="A532" s="477">
        <f>IF(B532="","",COUNT('Diário 3º PA'!$A$4:$A$4242)+ROW()-3)</f>
        <v>2475</v>
      </c>
      <c r="B532" s="457">
        <v>44679</v>
      </c>
      <c r="C532" s="487">
        <v>44652</v>
      </c>
      <c r="D532" s="489" t="s">
        <v>104</v>
      </c>
      <c r="E532" s="489" t="s">
        <v>189</v>
      </c>
      <c r="F532" s="506">
        <v>2398.12</v>
      </c>
      <c r="G532" s="489" t="s">
        <v>4064</v>
      </c>
      <c r="H532" s="489" t="s">
        <v>131</v>
      </c>
      <c r="I532" s="489" t="s">
        <v>4062</v>
      </c>
      <c r="J532" s="456" t="s">
        <v>4063</v>
      </c>
      <c r="K532" s="456" t="s">
        <v>732</v>
      </c>
      <c r="L532" s="456" t="s">
        <v>1531</v>
      </c>
      <c r="M532" s="456">
        <v>766977157</v>
      </c>
      <c r="N532" s="457">
        <v>44679</v>
      </c>
      <c r="O532" s="486">
        <f t="shared" si="27"/>
        <v>4</v>
      </c>
      <c r="P532" s="486">
        <f t="shared" si="28"/>
        <v>4</v>
      </c>
      <c r="Q532" s="92" t="str">
        <f t="shared" si="29"/>
        <v>Gastos_com_Pessoal</v>
      </c>
    </row>
    <row r="533" spans="1:17" ht="25.5" hidden="1" x14ac:dyDescent="0.2">
      <c r="A533" s="477">
        <f>IF(B533="","",COUNT('Diário 3º PA'!$A$4:$A$4242)+ROW()-3)</f>
        <v>2476</v>
      </c>
      <c r="B533" s="457">
        <v>44679</v>
      </c>
      <c r="C533" s="487">
        <v>44652</v>
      </c>
      <c r="D533" s="489" t="s">
        <v>104</v>
      </c>
      <c r="E533" s="489" t="s">
        <v>191</v>
      </c>
      <c r="F533" s="506">
        <v>896.61</v>
      </c>
      <c r="G533" s="489" t="s">
        <v>4065</v>
      </c>
      <c r="H533" s="489" t="s">
        <v>131</v>
      </c>
      <c r="I533" s="489" t="s">
        <v>4066</v>
      </c>
      <c r="J533" s="456" t="s">
        <v>4067</v>
      </c>
      <c r="K533" s="456" t="s">
        <v>732</v>
      </c>
      <c r="L533" s="456" t="s">
        <v>1531</v>
      </c>
      <c r="M533" s="456">
        <v>766977157</v>
      </c>
      <c r="N533" s="457">
        <v>44679</v>
      </c>
      <c r="O533" s="486">
        <f t="shared" si="27"/>
        <v>4</v>
      </c>
      <c r="P533" s="486">
        <f t="shared" si="28"/>
        <v>4</v>
      </c>
      <c r="Q533" s="92" t="str">
        <f t="shared" si="29"/>
        <v>Gastos_com_Pessoal</v>
      </c>
    </row>
    <row r="534" spans="1:17" ht="25.5" hidden="1" x14ac:dyDescent="0.2">
      <c r="A534" s="477">
        <f>IF(B534="","",COUNT('Diário 3º PA'!$A$4:$A$4242)+ROW()-3)</f>
        <v>2477</v>
      </c>
      <c r="B534" s="457">
        <v>44679</v>
      </c>
      <c r="C534" s="487">
        <v>44652</v>
      </c>
      <c r="D534" s="489" t="s">
        <v>104</v>
      </c>
      <c r="E534" s="489" t="s">
        <v>189</v>
      </c>
      <c r="F534" s="506">
        <v>2506.5500000000002</v>
      </c>
      <c r="G534" s="489" t="s">
        <v>4068</v>
      </c>
      <c r="H534" s="489" t="s">
        <v>131</v>
      </c>
      <c r="I534" s="489" t="s">
        <v>4066</v>
      </c>
      <c r="J534" s="456" t="s">
        <v>4067</v>
      </c>
      <c r="K534" s="456" t="s">
        <v>732</v>
      </c>
      <c r="L534" s="456" t="s">
        <v>1531</v>
      </c>
      <c r="M534" s="456">
        <v>766977157</v>
      </c>
      <c r="N534" s="457">
        <v>44679</v>
      </c>
      <c r="O534" s="486">
        <f t="shared" si="27"/>
        <v>4</v>
      </c>
      <c r="P534" s="486">
        <f t="shared" si="28"/>
        <v>4</v>
      </c>
      <c r="Q534" s="92" t="str">
        <f t="shared" si="29"/>
        <v>Gastos_com_Pessoal</v>
      </c>
    </row>
    <row r="535" spans="1:17" ht="25.5" hidden="1" x14ac:dyDescent="0.2">
      <c r="A535" s="477">
        <f>IF(B535="","",COUNT('Diário 3º PA'!$A$4:$A$4242)+ROW()-3)</f>
        <v>2478</v>
      </c>
      <c r="B535" s="457">
        <v>44679</v>
      </c>
      <c r="C535" s="487">
        <v>44652</v>
      </c>
      <c r="D535" s="489" t="s">
        <v>104</v>
      </c>
      <c r="E535" s="489" t="s">
        <v>191</v>
      </c>
      <c r="F535" s="506">
        <v>795.05</v>
      </c>
      <c r="G535" s="489" t="s">
        <v>4069</v>
      </c>
      <c r="H535" s="489" t="s">
        <v>137</v>
      </c>
      <c r="I535" s="489" t="s">
        <v>4070</v>
      </c>
      <c r="J535" s="456" t="s">
        <v>4071</v>
      </c>
      <c r="K535" s="456" t="s">
        <v>732</v>
      </c>
      <c r="L535" s="456" t="s">
        <v>1531</v>
      </c>
      <c r="M535" s="456">
        <v>766977157</v>
      </c>
      <c r="N535" s="457">
        <v>44679</v>
      </c>
      <c r="O535" s="486">
        <f t="shared" si="27"/>
        <v>4</v>
      </c>
      <c r="P535" s="486">
        <f t="shared" si="28"/>
        <v>4</v>
      </c>
      <c r="Q535" s="92" t="str">
        <f t="shared" si="29"/>
        <v>Gastos_com_Pessoal</v>
      </c>
    </row>
    <row r="536" spans="1:17" ht="25.5" hidden="1" x14ac:dyDescent="0.2">
      <c r="A536" s="477">
        <f>IF(B536="","",COUNT('Diário 3º PA'!$A$4:$A$4242)+ROW()-3)</f>
        <v>2479</v>
      </c>
      <c r="B536" s="457">
        <v>44679</v>
      </c>
      <c r="C536" s="487">
        <v>44652</v>
      </c>
      <c r="D536" s="489" t="s">
        <v>104</v>
      </c>
      <c r="E536" s="489" t="s">
        <v>189</v>
      </c>
      <c r="F536" s="506">
        <v>2262.9699999999998</v>
      </c>
      <c r="G536" s="489" t="s">
        <v>4072</v>
      </c>
      <c r="H536" s="489" t="s">
        <v>137</v>
      </c>
      <c r="I536" s="489" t="s">
        <v>4070</v>
      </c>
      <c r="J536" s="456" t="s">
        <v>4071</v>
      </c>
      <c r="K536" s="456" t="s">
        <v>732</v>
      </c>
      <c r="L536" s="456" t="s">
        <v>1531</v>
      </c>
      <c r="M536" s="456">
        <v>766977157</v>
      </c>
      <c r="N536" s="457">
        <v>44679</v>
      </c>
      <c r="O536" s="486">
        <f t="shared" si="27"/>
        <v>4</v>
      </c>
      <c r="P536" s="486">
        <f t="shared" si="28"/>
        <v>4</v>
      </c>
      <c r="Q536" s="92" t="str">
        <f t="shared" si="29"/>
        <v>Gastos_com_Pessoal</v>
      </c>
    </row>
    <row r="537" spans="1:17" ht="25.5" hidden="1" x14ac:dyDescent="0.2">
      <c r="A537" s="477">
        <f>IF(B537="","",COUNT('Diário 3º PA'!$A$4:$A$4242)+ROW()-3)</f>
        <v>2480</v>
      </c>
      <c r="B537" s="457">
        <v>44679</v>
      </c>
      <c r="C537" s="487">
        <v>44652</v>
      </c>
      <c r="D537" s="489" t="s">
        <v>104</v>
      </c>
      <c r="E537" s="489" t="s">
        <v>191</v>
      </c>
      <c r="F537" s="506">
        <v>800.37</v>
      </c>
      <c r="G537" s="489" t="s">
        <v>4073</v>
      </c>
      <c r="H537" s="489" t="s">
        <v>136</v>
      </c>
      <c r="I537" s="489" t="s">
        <v>2874</v>
      </c>
      <c r="J537" s="456" t="s">
        <v>2875</v>
      </c>
      <c r="K537" s="456" t="s">
        <v>732</v>
      </c>
      <c r="L537" s="456" t="s">
        <v>1531</v>
      </c>
      <c r="M537" s="456">
        <v>766977157</v>
      </c>
      <c r="N537" s="457">
        <v>44679</v>
      </c>
      <c r="O537" s="486">
        <f t="shared" si="27"/>
        <v>4</v>
      </c>
      <c r="P537" s="486">
        <f t="shared" si="28"/>
        <v>4</v>
      </c>
      <c r="Q537" s="92" t="str">
        <f t="shared" si="29"/>
        <v>Gastos_com_Pessoal</v>
      </c>
    </row>
    <row r="538" spans="1:17" ht="25.5" hidden="1" x14ac:dyDescent="0.2">
      <c r="A538" s="477">
        <f>IF(B538="","",COUNT('Diário 3º PA'!$A$4:$A$4242)+ROW()-3)</f>
        <v>2481</v>
      </c>
      <c r="B538" s="457">
        <v>44679</v>
      </c>
      <c r="C538" s="487">
        <v>44652</v>
      </c>
      <c r="D538" s="489" t="s">
        <v>104</v>
      </c>
      <c r="E538" s="489" t="s">
        <v>189</v>
      </c>
      <c r="F538" s="506">
        <v>2275.81</v>
      </c>
      <c r="G538" s="489" t="s">
        <v>4074</v>
      </c>
      <c r="H538" s="489" t="s">
        <v>136</v>
      </c>
      <c r="I538" s="489" t="s">
        <v>2874</v>
      </c>
      <c r="J538" s="456" t="s">
        <v>2875</v>
      </c>
      <c r="K538" s="456" t="s">
        <v>732</v>
      </c>
      <c r="L538" s="456" t="s">
        <v>1531</v>
      </c>
      <c r="M538" s="456">
        <v>766977157</v>
      </c>
      <c r="N538" s="457">
        <v>44679</v>
      </c>
      <c r="O538" s="486">
        <f t="shared" si="27"/>
        <v>4</v>
      </c>
      <c r="P538" s="486">
        <f t="shared" si="28"/>
        <v>4</v>
      </c>
      <c r="Q538" s="92" t="str">
        <f t="shared" si="29"/>
        <v>Gastos_com_Pessoal</v>
      </c>
    </row>
    <row r="539" spans="1:17" ht="25.5" hidden="1" x14ac:dyDescent="0.2">
      <c r="A539" s="477">
        <f>IF(B539="","",COUNT('Diário 3º PA'!$A$4:$A$4242)+ROW()-3)</f>
        <v>2482</v>
      </c>
      <c r="B539" s="457">
        <v>44679</v>
      </c>
      <c r="C539" s="487">
        <v>44652</v>
      </c>
      <c r="D539" s="489" t="s">
        <v>104</v>
      </c>
      <c r="E539" s="489" t="s">
        <v>191</v>
      </c>
      <c r="F539" s="506">
        <v>826.43</v>
      </c>
      <c r="G539" s="489" t="s">
        <v>4075</v>
      </c>
      <c r="H539" s="489" t="s">
        <v>138</v>
      </c>
      <c r="I539" s="489" t="s">
        <v>4076</v>
      </c>
      <c r="J539" s="456" t="s">
        <v>4077</v>
      </c>
      <c r="K539" s="456" t="s">
        <v>732</v>
      </c>
      <c r="L539" s="456" t="s">
        <v>1531</v>
      </c>
      <c r="M539" s="456">
        <v>766977157</v>
      </c>
      <c r="N539" s="457">
        <v>44679</v>
      </c>
      <c r="O539" s="486">
        <f t="shared" si="27"/>
        <v>4</v>
      </c>
      <c r="P539" s="486">
        <f t="shared" si="28"/>
        <v>4</v>
      </c>
      <c r="Q539" s="92" t="str">
        <f t="shared" si="29"/>
        <v>Gastos_com_Pessoal</v>
      </c>
    </row>
    <row r="540" spans="1:17" ht="25.5" hidden="1" x14ac:dyDescent="0.2">
      <c r="A540" s="477">
        <f>IF(B540="","",COUNT('Diário 3º PA'!$A$4:$A$4242)+ROW()-3)</f>
        <v>2483</v>
      </c>
      <c r="B540" s="457">
        <v>44679</v>
      </c>
      <c r="C540" s="487">
        <v>44652</v>
      </c>
      <c r="D540" s="489" t="s">
        <v>104</v>
      </c>
      <c r="E540" s="489" t="s">
        <v>189</v>
      </c>
      <c r="F540" s="506">
        <v>2338.35</v>
      </c>
      <c r="G540" s="489" t="s">
        <v>4078</v>
      </c>
      <c r="H540" s="489" t="s">
        <v>138</v>
      </c>
      <c r="I540" s="489" t="s">
        <v>4076</v>
      </c>
      <c r="J540" s="456" t="s">
        <v>4077</v>
      </c>
      <c r="K540" s="456" t="s">
        <v>732</v>
      </c>
      <c r="L540" s="456" t="s">
        <v>1531</v>
      </c>
      <c r="M540" s="456">
        <v>766977157</v>
      </c>
      <c r="N540" s="457">
        <v>44679</v>
      </c>
      <c r="O540" s="486">
        <f t="shared" si="27"/>
        <v>4</v>
      </c>
      <c r="P540" s="486">
        <f t="shared" si="28"/>
        <v>4</v>
      </c>
      <c r="Q540" s="92" t="str">
        <f t="shared" si="29"/>
        <v>Gastos_com_Pessoal</v>
      </c>
    </row>
    <row r="541" spans="1:17" ht="25.5" hidden="1" x14ac:dyDescent="0.2">
      <c r="A541" s="477">
        <f>IF(B541="","",COUNT('Diário 3º PA'!$A$4:$A$4242)+ROW()-3)</f>
        <v>2484</v>
      </c>
      <c r="B541" s="457">
        <v>44679</v>
      </c>
      <c r="C541" s="487">
        <v>44652</v>
      </c>
      <c r="D541" s="489" t="s">
        <v>104</v>
      </c>
      <c r="E541" s="489" t="s">
        <v>191</v>
      </c>
      <c r="F541" s="506">
        <v>510.4</v>
      </c>
      <c r="G541" s="489" t="s">
        <v>4079</v>
      </c>
      <c r="H541" s="489" t="s">
        <v>138</v>
      </c>
      <c r="I541" s="489" t="s">
        <v>4080</v>
      </c>
      <c r="J541" s="456" t="s">
        <v>4081</v>
      </c>
      <c r="K541" s="456" t="s">
        <v>732</v>
      </c>
      <c r="L541" s="456" t="s">
        <v>1531</v>
      </c>
      <c r="M541" s="456">
        <v>766977157</v>
      </c>
      <c r="N541" s="457">
        <v>44679</v>
      </c>
      <c r="O541" s="486">
        <f t="shared" si="27"/>
        <v>4</v>
      </c>
      <c r="P541" s="486">
        <f t="shared" si="28"/>
        <v>4</v>
      </c>
      <c r="Q541" s="92" t="str">
        <f t="shared" si="29"/>
        <v>Gastos_com_Pessoal</v>
      </c>
    </row>
    <row r="542" spans="1:17" ht="25.5" hidden="1" x14ac:dyDescent="0.2">
      <c r="A542" s="477">
        <f>IF(B542="","",COUNT('Diário 3º PA'!$A$4:$A$4242)+ROW()-3)</f>
        <v>2485</v>
      </c>
      <c r="B542" s="457">
        <v>44679</v>
      </c>
      <c r="C542" s="487">
        <v>44652</v>
      </c>
      <c r="D542" s="489" t="s">
        <v>104</v>
      </c>
      <c r="E542" s="489" t="s">
        <v>189</v>
      </c>
      <c r="F542" s="506">
        <v>1531.14</v>
      </c>
      <c r="G542" s="489" t="s">
        <v>4082</v>
      </c>
      <c r="H542" s="489" t="s">
        <v>138</v>
      </c>
      <c r="I542" s="489" t="s">
        <v>4080</v>
      </c>
      <c r="J542" s="456" t="s">
        <v>4081</v>
      </c>
      <c r="K542" s="456" t="s">
        <v>732</v>
      </c>
      <c r="L542" s="456" t="s">
        <v>1531</v>
      </c>
      <c r="M542" s="456">
        <v>766977157</v>
      </c>
      <c r="N542" s="457">
        <v>44679</v>
      </c>
      <c r="O542" s="486">
        <f t="shared" si="27"/>
        <v>4</v>
      </c>
      <c r="P542" s="486">
        <f t="shared" si="28"/>
        <v>4</v>
      </c>
      <c r="Q542" s="92" t="str">
        <f t="shared" si="29"/>
        <v>Gastos_com_Pessoal</v>
      </c>
    </row>
    <row r="543" spans="1:17" ht="25.5" hidden="1" x14ac:dyDescent="0.2">
      <c r="A543" s="477">
        <f>IF(B543="","",COUNT('Diário 3º PA'!$A$4:$A$4242)+ROW()-3)</f>
        <v>2486</v>
      </c>
      <c r="B543" s="457">
        <v>44679</v>
      </c>
      <c r="C543" s="487">
        <v>44652</v>
      </c>
      <c r="D543" s="489" t="s">
        <v>104</v>
      </c>
      <c r="E543" s="489" t="s">
        <v>191</v>
      </c>
      <c r="F543" s="506">
        <v>835.33</v>
      </c>
      <c r="G543" s="489" t="s">
        <v>4083</v>
      </c>
      <c r="H543" s="489" t="s">
        <v>136</v>
      </c>
      <c r="I543" s="489" t="s">
        <v>4084</v>
      </c>
      <c r="J543" s="456" t="s">
        <v>4085</v>
      </c>
      <c r="K543" s="456" t="s">
        <v>732</v>
      </c>
      <c r="L543" s="456" t="s">
        <v>1531</v>
      </c>
      <c r="M543" s="456">
        <v>766977157</v>
      </c>
      <c r="N543" s="457">
        <v>44679</v>
      </c>
      <c r="O543" s="486">
        <f t="shared" si="27"/>
        <v>4</v>
      </c>
      <c r="P543" s="486">
        <f t="shared" si="28"/>
        <v>4</v>
      </c>
      <c r="Q543" s="92" t="str">
        <f t="shared" si="29"/>
        <v>Gastos_com_Pessoal</v>
      </c>
    </row>
    <row r="544" spans="1:17" ht="25.5" hidden="1" x14ac:dyDescent="0.2">
      <c r="A544" s="477">
        <f>IF(B544="","",COUNT('Diário 3º PA'!$A$4:$A$4242)+ROW()-3)</f>
        <v>2487</v>
      </c>
      <c r="B544" s="457">
        <v>44679</v>
      </c>
      <c r="C544" s="487">
        <v>44652</v>
      </c>
      <c r="D544" s="489" t="s">
        <v>104</v>
      </c>
      <c r="E544" s="489" t="s">
        <v>189</v>
      </c>
      <c r="F544" s="506">
        <v>2359.71</v>
      </c>
      <c r="G544" s="489" t="s">
        <v>4086</v>
      </c>
      <c r="H544" s="489" t="s">
        <v>136</v>
      </c>
      <c r="I544" s="489" t="s">
        <v>4084</v>
      </c>
      <c r="J544" s="456" t="s">
        <v>4085</v>
      </c>
      <c r="K544" s="456" t="s">
        <v>732</v>
      </c>
      <c r="L544" s="456" t="s">
        <v>1531</v>
      </c>
      <c r="M544" s="456">
        <v>766977157</v>
      </c>
      <c r="N544" s="457">
        <v>44679</v>
      </c>
      <c r="O544" s="486">
        <f t="shared" si="27"/>
        <v>4</v>
      </c>
      <c r="P544" s="486">
        <f t="shared" si="28"/>
        <v>4</v>
      </c>
      <c r="Q544" s="92" t="str">
        <f t="shared" si="29"/>
        <v>Gastos_com_Pessoal</v>
      </c>
    </row>
    <row r="545" spans="1:17" ht="25.5" hidden="1" x14ac:dyDescent="0.2">
      <c r="A545" s="477">
        <f>IF(B545="","",COUNT('Diário 3º PA'!$A$4:$A$4242)+ROW()-3)</f>
        <v>2488</v>
      </c>
      <c r="B545" s="457">
        <v>44679</v>
      </c>
      <c r="C545" s="487">
        <v>44652</v>
      </c>
      <c r="D545" s="489" t="s">
        <v>104</v>
      </c>
      <c r="E545" s="489" t="s">
        <v>191</v>
      </c>
      <c r="F545" s="506">
        <v>547.5</v>
      </c>
      <c r="G545" s="489" t="s">
        <v>4087</v>
      </c>
      <c r="H545" s="489" t="s">
        <v>136</v>
      </c>
      <c r="I545" s="489" t="s">
        <v>4088</v>
      </c>
      <c r="J545" s="456" t="s">
        <v>4089</v>
      </c>
      <c r="K545" s="456" t="s">
        <v>732</v>
      </c>
      <c r="L545" s="456" t="s">
        <v>1531</v>
      </c>
      <c r="M545" s="456">
        <v>766977157</v>
      </c>
      <c r="N545" s="457">
        <v>44679</v>
      </c>
      <c r="O545" s="486">
        <f t="shared" si="27"/>
        <v>4</v>
      </c>
      <c r="P545" s="486">
        <f t="shared" si="28"/>
        <v>4</v>
      </c>
      <c r="Q545" s="92" t="str">
        <f t="shared" si="29"/>
        <v>Gastos_com_Pessoal</v>
      </c>
    </row>
    <row r="546" spans="1:17" ht="25.5" hidden="1" x14ac:dyDescent="0.2">
      <c r="A546" s="477">
        <f>IF(B546="","",COUNT('Diário 3º PA'!$A$4:$A$4242)+ROW()-3)</f>
        <v>2489</v>
      </c>
      <c r="B546" s="457">
        <v>44679</v>
      </c>
      <c r="C546" s="487">
        <v>44652</v>
      </c>
      <c r="D546" s="489" t="s">
        <v>104</v>
      </c>
      <c r="E546" s="489" t="s">
        <v>189</v>
      </c>
      <c r="F546" s="506">
        <v>1621.1</v>
      </c>
      <c r="G546" s="489" t="s">
        <v>4090</v>
      </c>
      <c r="H546" s="489" t="s">
        <v>136</v>
      </c>
      <c r="I546" s="489" t="s">
        <v>4088</v>
      </c>
      <c r="J546" s="456" t="s">
        <v>4089</v>
      </c>
      <c r="K546" s="456" t="s">
        <v>732</v>
      </c>
      <c r="L546" s="456" t="s">
        <v>1531</v>
      </c>
      <c r="M546" s="456">
        <v>766977157</v>
      </c>
      <c r="N546" s="457">
        <v>44679</v>
      </c>
      <c r="O546" s="486">
        <f t="shared" si="27"/>
        <v>4</v>
      </c>
      <c r="P546" s="486">
        <f t="shared" si="28"/>
        <v>4</v>
      </c>
      <c r="Q546" s="92" t="str">
        <f t="shared" si="29"/>
        <v>Gastos_com_Pessoal</v>
      </c>
    </row>
    <row r="547" spans="1:17" ht="25.5" hidden="1" x14ac:dyDescent="0.2">
      <c r="A547" s="477">
        <f>IF(B547="","",COUNT('Diário 3º PA'!$A$4:$A$4242)+ROW()-3)</f>
        <v>2490</v>
      </c>
      <c r="B547" s="457">
        <v>44679</v>
      </c>
      <c r="C547" s="487">
        <v>44652</v>
      </c>
      <c r="D547" s="489" t="s">
        <v>104</v>
      </c>
      <c r="E547" s="489" t="s">
        <v>191</v>
      </c>
      <c r="F547" s="506">
        <v>547.5</v>
      </c>
      <c r="G547" s="489" t="s">
        <v>4091</v>
      </c>
      <c r="H547" s="489" t="s">
        <v>131</v>
      </c>
      <c r="I547" s="489" t="s">
        <v>4092</v>
      </c>
      <c r="J547" s="456" t="s">
        <v>4093</v>
      </c>
      <c r="K547" s="456" t="s">
        <v>732</v>
      </c>
      <c r="L547" s="456" t="s">
        <v>1531</v>
      </c>
      <c r="M547" s="456">
        <v>766977157</v>
      </c>
      <c r="N547" s="457">
        <v>44679</v>
      </c>
      <c r="O547" s="486">
        <f t="shared" si="27"/>
        <v>4</v>
      </c>
      <c r="P547" s="486">
        <f t="shared" si="28"/>
        <v>4</v>
      </c>
      <c r="Q547" s="92" t="str">
        <f t="shared" si="29"/>
        <v>Gastos_com_Pessoal</v>
      </c>
    </row>
    <row r="548" spans="1:17" ht="25.5" hidden="1" x14ac:dyDescent="0.2">
      <c r="A548" s="477">
        <f>IF(B548="","",COUNT('Diário 3º PA'!$A$4:$A$4242)+ROW()-3)</f>
        <v>2491</v>
      </c>
      <c r="B548" s="457">
        <v>44679</v>
      </c>
      <c r="C548" s="487">
        <v>44652</v>
      </c>
      <c r="D548" s="489" t="s">
        <v>104</v>
      </c>
      <c r="E548" s="489" t="s">
        <v>189</v>
      </c>
      <c r="F548" s="506">
        <v>1620.3</v>
      </c>
      <c r="G548" s="489" t="s">
        <v>4094</v>
      </c>
      <c r="H548" s="489" t="s">
        <v>131</v>
      </c>
      <c r="I548" s="489" t="s">
        <v>4092</v>
      </c>
      <c r="J548" s="456" t="s">
        <v>4093</v>
      </c>
      <c r="K548" s="456" t="s">
        <v>732</v>
      </c>
      <c r="L548" s="456" t="s">
        <v>1531</v>
      </c>
      <c r="M548" s="456">
        <v>766977157</v>
      </c>
      <c r="N548" s="457">
        <v>44679</v>
      </c>
      <c r="O548" s="486">
        <f t="shared" si="27"/>
        <v>4</v>
      </c>
      <c r="P548" s="486">
        <f t="shared" si="28"/>
        <v>4</v>
      </c>
      <c r="Q548" s="92" t="str">
        <f t="shared" si="29"/>
        <v>Gastos_com_Pessoal</v>
      </c>
    </row>
    <row r="549" spans="1:17" ht="25.5" hidden="1" x14ac:dyDescent="0.2">
      <c r="A549" s="477">
        <f>IF(B549="","",COUNT('Diário 3º PA'!$A$4:$A$4242)+ROW()-3)</f>
        <v>2492</v>
      </c>
      <c r="B549" s="457">
        <v>44679</v>
      </c>
      <c r="C549" s="487">
        <v>44652</v>
      </c>
      <c r="D549" s="489" t="s">
        <v>104</v>
      </c>
      <c r="E549" s="489" t="s">
        <v>191</v>
      </c>
      <c r="F549" s="506">
        <v>513.6</v>
      </c>
      <c r="G549" s="489" t="s">
        <v>4095</v>
      </c>
      <c r="H549" s="489" t="s">
        <v>131</v>
      </c>
      <c r="I549" s="489" t="s">
        <v>4096</v>
      </c>
      <c r="J549" s="456" t="s">
        <v>4097</v>
      </c>
      <c r="K549" s="456" t="s">
        <v>732</v>
      </c>
      <c r="L549" s="456" t="s">
        <v>1531</v>
      </c>
      <c r="M549" s="456">
        <v>766977157</v>
      </c>
      <c r="N549" s="457">
        <v>44679</v>
      </c>
      <c r="O549" s="486">
        <f t="shared" si="27"/>
        <v>4</v>
      </c>
      <c r="P549" s="486">
        <f t="shared" si="28"/>
        <v>4</v>
      </c>
      <c r="Q549" s="92" t="str">
        <f t="shared" si="29"/>
        <v>Gastos_com_Pessoal</v>
      </c>
    </row>
    <row r="550" spans="1:17" ht="25.5" hidden="1" x14ac:dyDescent="0.2">
      <c r="A550" s="477">
        <f>IF(B550="","",COUNT('Diário 3º PA'!$A$4:$A$4242)+ROW()-3)</f>
        <v>2493</v>
      </c>
      <c r="B550" s="457">
        <v>44679</v>
      </c>
      <c r="C550" s="487">
        <v>44652</v>
      </c>
      <c r="D550" s="489" t="s">
        <v>104</v>
      </c>
      <c r="E550" s="489" t="s">
        <v>189</v>
      </c>
      <c r="F550" s="506">
        <v>1540.87</v>
      </c>
      <c r="G550" s="489" t="s">
        <v>4098</v>
      </c>
      <c r="H550" s="489" t="s">
        <v>131</v>
      </c>
      <c r="I550" s="489" t="s">
        <v>4096</v>
      </c>
      <c r="J550" s="456" t="s">
        <v>4097</v>
      </c>
      <c r="K550" s="456" t="s">
        <v>732</v>
      </c>
      <c r="L550" s="456" t="s">
        <v>1531</v>
      </c>
      <c r="M550" s="456">
        <v>766977157</v>
      </c>
      <c r="N550" s="457">
        <v>44679</v>
      </c>
      <c r="O550" s="486">
        <f t="shared" si="27"/>
        <v>4</v>
      </c>
      <c r="P550" s="486">
        <f t="shared" si="28"/>
        <v>4</v>
      </c>
      <c r="Q550" s="92" t="str">
        <f t="shared" si="29"/>
        <v>Gastos_com_Pessoal</v>
      </c>
    </row>
    <row r="551" spans="1:17" ht="25.5" hidden="1" x14ac:dyDescent="0.2">
      <c r="A551" s="477">
        <f>IF(B551="","",COUNT('Diário 3º PA'!$A$4:$A$4242)+ROW()-3)</f>
        <v>2494</v>
      </c>
      <c r="B551" s="457">
        <v>44679</v>
      </c>
      <c r="C551" s="487">
        <v>44652</v>
      </c>
      <c r="D551" s="489" t="s">
        <v>104</v>
      </c>
      <c r="E551" s="489" t="s">
        <v>191</v>
      </c>
      <c r="F551" s="506">
        <v>840.94</v>
      </c>
      <c r="G551" s="489" t="s">
        <v>4099</v>
      </c>
      <c r="H551" s="489" t="s">
        <v>658</v>
      </c>
      <c r="I551" s="489" t="s">
        <v>4100</v>
      </c>
      <c r="J551" s="456" t="s">
        <v>4101</v>
      </c>
      <c r="K551" s="456" t="s">
        <v>732</v>
      </c>
      <c r="L551" s="456" t="s">
        <v>1531</v>
      </c>
      <c r="M551" s="456">
        <v>766977157</v>
      </c>
      <c r="N551" s="457">
        <v>44679</v>
      </c>
      <c r="O551" s="486">
        <f t="shared" si="27"/>
        <v>4</v>
      </c>
      <c r="P551" s="486">
        <f t="shared" si="28"/>
        <v>4</v>
      </c>
      <c r="Q551" s="92" t="str">
        <f t="shared" si="29"/>
        <v>Gastos_com_Pessoal</v>
      </c>
    </row>
    <row r="552" spans="1:17" ht="25.5" hidden="1" x14ac:dyDescent="0.2">
      <c r="A552" s="477">
        <f>IF(B552="","",COUNT('Diário 3º PA'!$A$4:$A$4242)+ROW()-3)</f>
        <v>2495</v>
      </c>
      <c r="B552" s="457">
        <v>44679</v>
      </c>
      <c r="C552" s="487">
        <v>44652</v>
      </c>
      <c r="D552" s="489" t="s">
        <v>104</v>
      </c>
      <c r="E552" s="489" t="s">
        <v>189</v>
      </c>
      <c r="F552" s="506">
        <v>2373.13</v>
      </c>
      <c r="G552" s="489" t="s">
        <v>4102</v>
      </c>
      <c r="H552" s="489" t="s">
        <v>658</v>
      </c>
      <c r="I552" s="489" t="s">
        <v>4100</v>
      </c>
      <c r="J552" s="456" t="s">
        <v>4101</v>
      </c>
      <c r="K552" s="456" t="s">
        <v>732</v>
      </c>
      <c r="L552" s="456" t="s">
        <v>1531</v>
      </c>
      <c r="M552" s="456">
        <v>766977157</v>
      </c>
      <c r="N552" s="457">
        <v>44679</v>
      </c>
      <c r="O552" s="486">
        <f t="shared" si="27"/>
        <v>4</v>
      </c>
      <c r="P552" s="486">
        <f t="shared" si="28"/>
        <v>4</v>
      </c>
      <c r="Q552" s="92" t="str">
        <f t="shared" si="29"/>
        <v>Gastos_com_Pessoal</v>
      </c>
    </row>
    <row r="553" spans="1:17" ht="25.5" hidden="1" x14ac:dyDescent="0.2">
      <c r="A553" s="477">
        <f>IF(B553="","",COUNT('Diário 3º PA'!$A$4:$A$4242)+ROW()-3)</f>
        <v>2496</v>
      </c>
      <c r="B553" s="457">
        <v>44679</v>
      </c>
      <c r="C553" s="487">
        <v>44652</v>
      </c>
      <c r="D553" s="489" t="s">
        <v>104</v>
      </c>
      <c r="E553" s="489" t="s">
        <v>191</v>
      </c>
      <c r="F553" s="506">
        <v>835.33</v>
      </c>
      <c r="G553" s="489" t="s">
        <v>4103</v>
      </c>
      <c r="H553" s="489" t="s">
        <v>136</v>
      </c>
      <c r="I553" s="489" t="s">
        <v>4104</v>
      </c>
      <c r="J553" s="456" t="s">
        <v>4105</v>
      </c>
      <c r="K553" s="456" t="s">
        <v>732</v>
      </c>
      <c r="L553" s="456" t="s">
        <v>1531</v>
      </c>
      <c r="M553" s="456">
        <v>766977157</v>
      </c>
      <c r="N553" s="457">
        <v>44679</v>
      </c>
      <c r="O553" s="486">
        <f t="shared" si="27"/>
        <v>4</v>
      </c>
      <c r="P553" s="486">
        <f t="shared" si="28"/>
        <v>4</v>
      </c>
      <c r="Q553" s="92" t="str">
        <f t="shared" si="29"/>
        <v>Gastos_com_Pessoal</v>
      </c>
    </row>
    <row r="554" spans="1:17" ht="25.5" hidden="1" x14ac:dyDescent="0.2">
      <c r="A554" s="477">
        <f>IF(B554="","",COUNT('Diário 3º PA'!$A$4:$A$4242)+ROW()-3)</f>
        <v>2497</v>
      </c>
      <c r="B554" s="457">
        <v>44679</v>
      </c>
      <c r="C554" s="487">
        <v>44652</v>
      </c>
      <c r="D554" s="489" t="s">
        <v>104</v>
      </c>
      <c r="E554" s="489" t="s">
        <v>189</v>
      </c>
      <c r="F554" s="506">
        <v>2416.59</v>
      </c>
      <c r="G554" s="489" t="s">
        <v>4106</v>
      </c>
      <c r="H554" s="489" t="s">
        <v>136</v>
      </c>
      <c r="I554" s="489" t="s">
        <v>4104</v>
      </c>
      <c r="J554" s="456" t="s">
        <v>4105</v>
      </c>
      <c r="K554" s="456" t="s">
        <v>732</v>
      </c>
      <c r="L554" s="456" t="s">
        <v>1531</v>
      </c>
      <c r="M554" s="456">
        <v>766977157</v>
      </c>
      <c r="N554" s="457">
        <v>44679</v>
      </c>
      <c r="O554" s="486">
        <f t="shared" si="27"/>
        <v>4</v>
      </c>
      <c r="P554" s="486">
        <f t="shared" si="28"/>
        <v>4</v>
      </c>
      <c r="Q554" s="92" t="str">
        <f t="shared" si="29"/>
        <v>Gastos_com_Pessoal</v>
      </c>
    </row>
    <row r="555" spans="1:17" ht="25.5" hidden="1" x14ac:dyDescent="0.2">
      <c r="A555" s="477">
        <f>IF(B555="","",COUNT('Diário 3º PA'!$A$4:$A$4242)+ROW()-3)</f>
        <v>2498</v>
      </c>
      <c r="B555" s="457">
        <v>44679</v>
      </c>
      <c r="C555" s="487">
        <v>44652</v>
      </c>
      <c r="D555" s="489" t="s">
        <v>104</v>
      </c>
      <c r="E555" s="489" t="s">
        <v>191</v>
      </c>
      <c r="F555" s="506">
        <v>894.13</v>
      </c>
      <c r="G555" s="489" t="s">
        <v>4107</v>
      </c>
      <c r="H555" s="489" t="s">
        <v>135</v>
      </c>
      <c r="I555" s="489" t="s">
        <v>4108</v>
      </c>
      <c r="J555" s="456" t="s">
        <v>4109</v>
      </c>
      <c r="K555" s="456" t="s">
        <v>732</v>
      </c>
      <c r="L555" s="456" t="s">
        <v>1531</v>
      </c>
      <c r="M555" s="456">
        <v>766977157</v>
      </c>
      <c r="N555" s="457">
        <v>44679</v>
      </c>
      <c r="O555" s="486">
        <f t="shared" si="27"/>
        <v>4</v>
      </c>
      <c r="P555" s="486">
        <f t="shared" si="28"/>
        <v>4</v>
      </c>
      <c r="Q555" s="92" t="str">
        <f t="shared" si="29"/>
        <v>Gastos_com_Pessoal</v>
      </c>
    </row>
    <row r="556" spans="1:17" ht="25.5" hidden="1" x14ac:dyDescent="0.2">
      <c r="A556" s="477">
        <f>IF(B556="","",COUNT('Diário 3º PA'!$A$4:$A$4242)+ROW()-3)</f>
        <v>2499</v>
      </c>
      <c r="B556" s="457">
        <v>44679</v>
      </c>
      <c r="C556" s="487">
        <v>44652</v>
      </c>
      <c r="D556" s="489" t="s">
        <v>104</v>
      </c>
      <c r="E556" s="489" t="s">
        <v>189</v>
      </c>
      <c r="F556" s="506">
        <v>2500.69</v>
      </c>
      <c r="G556" s="489" t="s">
        <v>4110</v>
      </c>
      <c r="H556" s="489" t="s">
        <v>135</v>
      </c>
      <c r="I556" s="489" t="s">
        <v>4108</v>
      </c>
      <c r="J556" s="456" t="s">
        <v>4109</v>
      </c>
      <c r="K556" s="456" t="s">
        <v>732</v>
      </c>
      <c r="L556" s="456" t="s">
        <v>1531</v>
      </c>
      <c r="M556" s="456">
        <v>766977157</v>
      </c>
      <c r="N556" s="457">
        <v>44679</v>
      </c>
      <c r="O556" s="486">
        <f t="shared" si="27"/>
        <v>4</v>
      </c>
      <c r="P556" s="486">
        <f t="shared" si="28"/>
        <v>4</v>
      </c>
      <c r="Q556" s="92" t="str">
        <f t="shared" si="29"/>
        <v>Gastos_com_Pessoal</v>
      </c>
    </row>
    <row r="557" spans="1:17" ht="25.5" hidden="1" x14ac:dyDescent="0.2">
      <c r="A557" s="477">
        <f>IF(B557="","",COUNT('Diário 3º PA'!$A$4:$A$4242)+ROW()-3)</f>
        <v>2500</v>
      </c>
      <c r="B557" s="457">
        <v>44679</v>
      </c>
      <c r="C557" s="487">
        <v>44652</v>
      </c>
      <c r="D557" s="489" t="s">
        <v>104</v>
      </c>
      <c r="E557" s="489" t="s">
        <v>191</v>
      </c>
      <c r="F557" s="506">
        <v>835.33</v>
      </c>
      <c r="G557" s="489" t="s">
        <v>4111</v>
      </c>
      <c r="H557" s="489" t="s">
        <v>135</v>
      </c>
      <c r="I557" s="489" t="s">
        <v>4112</v>
      </c>
      <c r="J557" s="456" t="s">
        <v>1884</v>
      </c>
      <c r="K557" s="456" t="s">
        <v>732</v>
      </c>
      <c r="L557" s="456" t="s">
        <v>1531</v>
      </c>
      <c r="M557" s="456">
        <v>766977157</v>
      </c>
      <c r="N557" s="457">
        <v>44679</v>
      </c>
      <c r="O557" s="486">
        <f t="shared" si="27"/>
        <v>4</v>
      </c>
      <c r="P557" s="486">
        <f t="shared" si="28"/>
        <v>4</v>
      </c>
      <c r="Q557" s="92" t="str">
        <f t="shared" si="29"/>
        <v>Gastos_com_Pessoal</v>
      </c>
    </row>
    <row r="558" spans="1:17" ht="25.5" hidden="1" x14ac:dyDescent="0.2">
      <c r="A558" s="477">
        <f>IF(B558="","",COUNT('Diário 3º PA'!$A$4:$A$4242)+ROW()-3)</f>
        <v>2501</v>
      </c>
      <c r="B558" s="457">
        <v>44679</v>
      </c>
      <c r="C558" s="479">
        <v>44652</v>
      </c>
      <c r="D558" s="507" t="s">
        <v>104</v>
      </c>
      <c r="E558" s="507" t="s">
        <v>189</v>
      </c>
      <c r="F558" s="508">
        <v>2388.15</v>
      </c>
      <c r="G558" s="489" t="s">
        <v>4113</v>
      </c>
      <c r="H558" s="489" t="s">
        <v>135</v>
      </c>
      <c r="I558" s="489" t="s">
        <v>4112</v>
      </c>
      <c r="J558" s="456" t="s">
        <v>1884</v>
      </c>
      <c r="K558" s="456" t="s">
        <v>732</v>
      </c>
      <c r="L558" s="456" t="s">
        <v>1531</v>
      </c>
      <c r="M558" s="456">
        <v>766977157</v>
      </c>
      <c r="N558" s="457">
        <v>44679</v>
      </c>
      <c r="O558" s="486">
        <f t="shared" si="27"/>
        <v>4</v>
      </c>
      <c r="P558" s="486">
        <f t="shared" si="28"/>
        <v>4</v>
      </c>
      <c r="Q558" s="92" t="str">
        <f t="shared" si="29"/>
        <v>Gastos_com_Pessoal</v>
      </c>
    </row>
    <row r="559" spans="1:17" ht="25.5" hidden="1" x14ac:dyDescent="0.2">
      <c r="A559" s="477">
        <f>IF(B559="","",COUNT('Diário 3º PA'!$A$4:$A$4242)+ROW()-3)</f>
        <v>2502</v>
      </c>
      <c r="B559" s="457">
        <v>44679</v>
      </c>
      <c r="C559" s="487">
        <v>44652</v>
      </c>
      <c r="D559" s="489" t="s">
        <v>104</v>
      </c>
      <c r="E559" s="489" t="s">
        <v>191</v>
      </c>
      <c r="F559" s="506">
        <v>547.45000000000005</v>
      </c>
      <c r="G559" s="489" t="s">
        <v>4114</v>
      </c>
      <c r="H559" s="489" t="s">
        <v>138</v>
      </c>
      <c r="I559" s="489" t="s">
        <v>4115</v>
      </c>
      <c r="J559" s="456" t="s">
        <v>4116</v>
      </c>
      <c r="K559" s="456" t="s">
        <v>732</v>
      </c>
      <c r="L559" s="456" t="s">
        <v>1531</v>
      </c>
      <c r="M559" s="456">
        <v>766977157</v>
      </c>
      <c r="N559" s="457">
        <v>44679</v>
      </c>
      <c r="O559" s="486">
        <f t="shared" si="27"/>
        <v>4</v>
      </c>
      <c r="P559" s="486">
        <f t="shared" si="28"/>
        <v>4</v>
      </c>
      <c r="Q559" s="92" t="str">
        <f t="shared" si="29"/>
        <v>Gastos_com_Pessoal</v>
      </c>
    </row>
    <row r="560" spans="1:17" ht="25.5" hidden="1" x14ac:dyDescent="0.2">
      <c r="A560" s="477">
        <f>IF(B560="","",COUNT('Diário 3º PA'!$A$4:$A$4242)+ROW()-3)</f>
        <v>2503</v>
      </c>
      <c r="B560" s="457">
        <v>44679</v>
      </c>
      <c r="C560" s="487">
        <v>44652</v>
      </c>
      <c r="D560" s="489" t="s">
        <v>104</v>
      </c>
      <c r="E560" s="489" t="s">
        <v>189</v>
      </c>
      <c r="F560" s="506">
        <v>1620.95</v>
      </c>
      <c r="G560" s="489" t="s">
        <v>4117</v>
      </c>
      <c r="H560" s="489" t="s">
        <v>138</v>
      </c>
      <c r="I560" s="489" t="s">
        <v>4115</v>
      </c>
      <c r="J560" s="456" t="s">
        <v>4116</v>
      </c>
      <c r="K560" s="456" t="s">
        <v>732</v>
      </c>
      <c r="L560" s="456" t="s">
        <v>1531</v>
      </c>
      <c r="M560" s="456">
        <v>766977157</v>
      </c>
      <c r="N560" s="457">
        <v>44679</v>
      </c>
      <c r="O560" s="486">
        <f t="shared" si="27"/>
        <v>4</v>
      </c>
      <c r="P560" s="486">
        <f t="shared" si="28"/>
        <v>4</v>
      </c>
      <c r="Q560" s="92" t="str">
        <f t="shared" si="29"/>
        <v>Gastos_com_Pessoal</v>
      </c>
    </row>
    <row r="561" spans="1:17" ht="25.5" hidden="1" x14ac:dyDescent="0.2">
      <c r="A561" s="477">
        <f>IF(B561="","",COUNT('Diário 3º PA'!$A$4:$A$4242)+ROW()-3)</f>
        <v>2504</v>
      </c>
      <c r="B561" s="457">
        <v>44679</v>
      </c>
      <c r="C561" s="487">
        <v>44652</v>
      </c>
      <c r="D561" s="489" t="s">
        <v>104</v>
      </c>
      <c r="E561" s="489" t="s">
        <v>191</v>
      </c>
      <c r="F561" s="506">
        <v>802.98</v>
      </c>
      <c r="G561" s="489" t="s">
        <v>4118</v>
      </c>
      <c r="H561" s="489" t="s">
        <v>129</v>
      </c>
      <c r="I561" s="489" t="s">
        <v>4119</v>
      </c>
      <c r="J561" s="456" t="s">
        <v>4120</v>
      </c>
      <c r="K561" s="456" t="s">
        <v>732</v>
      </c>
      <c r="L561" s="456" t="s">
        <v>1531</v>
      </c>
      <c r="M561" s="456">
        <v>766977157</v>
      </c>
      <c r="N561" s="457">
        <v>44679</v>
      </c>
      <c r="O561" s="486">
        <f t="shared" si="27"/>
        <v>4</v>
      </c>
      <c r="P561" s="486">
        <f t="shared" si="28"/>
        <v>4</v>
      </c>
      <c r="Q561" s="92" t="str">
        <f t="shared" si="29"/>
        <v>Gastos_com_Pessoal</v>
      </c>
    </row>
    <row r="562" spans="1:17" ht="25.5" hidden="1" x14ac:dyDescent="0.2">
      <c r="A562" s="477">
        <f>IF(B562="","",COUNT('Diário 3º PA'!$A$4:$A$4242)+ROW()-3)</f>
        <v>2505</v>
      </c>
      <c r="B562" s="457">
        <v>44679</v>
      </c>
      <c r="C562" s="487">
        <v>44652</v>
      </c>
      <c r="D562" s="489" t="s">
        <v>104</v>
      </c>
      <c r="E562" s="489" t="s">
        <v>189</v>
      </c>
      <c r="F562" s="506">
        <v>2281.83</v>
      </c>
      <c r="G562" s="489" t="s">
        <v>4121</v>
      </c>
      <c r="H562" s="489" t="s">
        <v>129</v>
      </c>
      <c r="I562" s="489" t="s">
        <v>4119</v>
      </c>
      <c r="J562" s="456" t="s">
        <v>4120</v>
      </c>
      <c r="K562" s="456" t="s">
        <v>732</v>
      </c>
      <c r="L562" s="456" t="s">
        <v>1531</v>
      </c>
      <c r="M562" s="456">
        <v>766977157</v>
      </c>
      <c r="N562" s="457">
        <v>44679</v>
      </c>
      <c r="O562" s="486">
        <f t="shared" si="27"/>
        <v>4</v>
      </c>
      <c r="P562" s="486">
        <f t="shared" si="28"/>
        <v>4</v>
      </c>
      <c r="Q562" s="92" t="str">
        <f t="shared" si="29"/>
        <v>Gastos_com_Pessoal</v>
      </c>
    </row>
    <row r="563" spans="1:17" ht="25.5" hidden="1" x14ac:dyDescent="0.2">
      <c r="A563" s="477">
        <f>IF(B563="","",COUNT('Diário 3º PA'!$A$4:$A$4242)+ROW()-3)</f>
        <v>2506</v>
      </c>
      <c r="B563" s="457">
        <v>44679</v>
      </c>
      <c r="C563" s="487">
        <v>44652</v>
      </c>
      <c r="D563" s="489" t="s">
        <v>104</v>
      </c>
      <c r="E563" s="489" t="s">
        <v>191</v>
      </c>
      <c r="F563" s="506">
        <v>887.66</v>
      </c>
      <c r="G563" s="489" t="s">
        <v>4122</v>
      </c>
      <c r="H563" s="489" t="s">
        <v>658</v>
      </c>
      <c r="I563" s="489" t="s">
        <v>4123</v>
      </c>
      <c r="J563" s="456" t="s">
        <v>4124</v>
      </c>
      <c r="K563" s="456" t="s">
        <v>732</v>
      </c>
      <c r="L563" s="456" t="s">
        <v>1531</v>
      </c>
      <c r="M563" s="456">
        <v>766977157</v>
      </c>
      <c r="N563" s="457">
        <v>44679</v>
      </c>
      <c r="O563" s="486">
        <f t="shared" si="27"/>
        <v>4</v>
      </c>
      <c r="P563" s="486">
        <f t="shared" si="28"/>
        <v>4</v>
      </c>
      <c r="Q563" s="92" t="str">
        <f t="shared" si="29"/>
        <v>Gastos_com_Pessoal</v>
      </c>
    </row>
    <row r="564" spans="1:17" ht="25.5" hidden="1" x14ac:dyDescent="0.2">
      <c r="A564" s="477">
        <f>IF(B564="","",COUNT('Diário 3º PA'!$A$4:$A$4242)+ROW()-3)</f>
        <v>2507</v>
      </c>
      <c r="B564" s="457">
        <v>44679</v>
      </c>
      <c r="C564" s="487">
        <v>44652</v>
      </c>
      <c r="D564" s="489" t="s">
        <v>104</v>
      </c>
      <c r="E564" s="489" t="s">
        <v>189</v>
      </c>
      <c r="F564" s="506">
        <v>2485.19</v>
      </c>
      <c r="G564" s="489" t="s">
        <v>4125</v>
      </c>
      <c r="H564" s="489" t="s">
        <v>658</v>
      </c>
      <c r="I564" s="489" t="s">
        <v>4123</v>
      </c>
      <c r="J564" s="456" t="s">
        <v>4124</v>
      </c>
      <c r="K564" s="456" t="s">
        <v>732</v>
      </c>
      <c r="L564" s="456" t="s">
        <v>1531</v>
      </c>
      <c r="M564" s="456">
        <v>766977157</v>
      </c>
      <c r="N564" s="457">
        <v>44679</v>
      </c>
      <c r="O564" s="486">
        <f t="shared" si="27"/>
        <v>4</v>
      </c>
      <c r="P564" s="486">
        <f t="shared" si="28"/>
        <v>4</v>
      </c>
      <c r="Q564" s="92" t="str">
        <f t="shared" si="29"/>
        <v>Gastos_com_Pessoal</v>
      </c>
    </row>
    <row r="565" spans="1:17" ht="25.5" hidden="1" x14ac:dyDescent="0.2">
      <c r="A565" s="477">
        <f>IF(B565="","",COUNT('Diário 3º PA'!$A$4:$A$4242)+ROW()-3)</f>
        <v>2508</v>
      </c>
      <c r="B565" s="457">
        <v>44679</v>
      </c>
      <c r="C565" s="487">
        <v>44652</v>
      </c>
      <c r="D565" s="489" t="s">
        <v>104</v>
      </c>
      <c r="E565" s="489" t="s">
        <v>191</v>
      </c>
      <c r="F565" s="506">
        <v>1120.32</v>
      </c>
      <c r="G565" s="489" t="s">
        <v>4126</v>
      </c>
      <c r="H565" s="489" t="s">
        <v>135</v>
      </c>
      <c r="I565" s="489" t="s">
        <v>4127</v>
      </c>
      <c r="J565" s="456" t="s">
        <v>4128</v>
      </c>
      <c r="K565" s="456" t="s">
        <v>732</v>
      </c>
      <c r="L565" s="456" t="s">
        <v>1531</v>
      </c>
      <c r="M565" s="456">
        <v>766977157</v>
      </c>
      <c r="N565" s="457">
        <v>44679</v>
      </c>
      <c r="O565" s="486">
        <f t="shared" si="27"/>
        <v>4</v>
      </c>
      <c r="P565" s="486">
        <f t="shared" si="28"/>
        <v>4</v>
      </c>
      <c r="Q565" s="92" t="str">
        <f t="shared" si="29"/>
        <v>Gastos_com_Pessoal</v>
      </c>
    </row>
    <row r="566" spans="1:17" ht="25.5" hidden="1" x14ac:dyDescent="0.2">
      <c r="A566" s="477">
        <f>IF(B566="","",COUNT('Diário 3º PA'!$A$4:$A$4242)+ROW()-3)</f>
        <v>2509</v>
      </c>
      <c r="B566" s="457">
        <v>44679</v>
      </c>
      <c r="C566" s="487">
        <v>44652</v>
      </c>
      <c r="D566" s="489" t="s">
        <v>104</v>
      </c>
      <c r="E566" s="489" t="s">
        <v>189</v>
      </c>
      <c r="F566" s="506">
        <v>2988.93</v>
      </c>
      <c r="G566" s="489" t="s">
        <v>4129</v>
      </c>
      <c r="H566" s="489" t="s">
        <v>135</v>
      </c>
      <c r="I566" s="489" t="s">
        <v>4127</v>
      </c>
      <c r="J566" s="456" t="s">
        <v>4128</v>
      </c>
      <c r="K566" s="456" t="s">
        <v>732</v>
      </c>
      <c r="L566" s="456" t="s">
        <v>1531</v>
      </c>
      <c r="M566" s="456">
        <v>766977157</v>
      </c>
      <c r="N566" s="457">
        <v>44679</v>
      </c>
      <c r="O566" s="486">
        <f t="shared" si="27"/>
        <v>4</v>
      </c>
      <c r="P566" s="486">
        <f t="shared" si="28"/>
        <v>4</v>
      </c>
      <c r="Q566" s="92" t="str">
        <f t="shared" si="29"/>
        <v>Gastos_com_Pessoal</v>
      </c>
    </row>
    <row r="567" spans="1:17" ht="25.5" hidden="1" x14ac:dyDescent="0.2">
      <c r="A567" s="477">
        <f>IF(B567="","",COUNT('Diário 3º PA'!$A$4:$A$4242)+ROW()-3)</f>
        <v>2510</v>
      </c>
      <c r="B567" s="457">
        <v>44679</v>
      </c>
      <c r="C567" s="487">
        <v>44652</v>
      </c>
      <c r="D567" s="489" t="s">
        <v>104</v>
      </c>
      <c r="E567" s="489" t="s">
        <v>191</v>
      </c>
      <c r="F567" s="506">
        <v>835.33</v>
      </c>
      <c r="G567" s="489" t="s">
        <v>4130</v>
      </c>
      <c r="H567" s="489" t="s">
        <v>130</v>
      </c>
      <c r="I567" s="489" t="s">
        <v>4131</v>
      </c>
      <c r="J567" s="456" t="s">
        <v>4132</v>
      </c>
      <c r="K567" s="456" t="s">
        <v>732</v>
      </c>
      <c r="L567" s="456" t="s">
        <v>1531</v>
      </c>
      <c r="M567" s="456">
        <v>766977157</v>
      </c>
      <c r="N567" s="457">
        <v>44679</v>
      </c>
      <c r="O567" s="486">
        <f t="shared" si="27"/>
        <v>4</v>
      </c>
      <c r="P567" s="486">
        <f t="shared" si="28"/>
        <v>4</v>
      </c>
      <c r="Q567" s="92" t="str">
        <f t="shared" si="29"/>
        <v>Gastos_com_Pessoal</v>
      </c>
    </row>
    <row r="568" spans="1:17" ht="25.5" hidden="1" x14ac:dyDescent="0.2">
      <c r="A568" s="477">
        <f>IF(B568="","",COUNT('Diário 3º PA'!$A$4:$A$4242)+ROW()-3)</f>
        <v>2511</v>
      </c>
      <c r="B568" s="457">
        <v>44679</v>
      </c>
      <c r="C568" s="487">
        <v>44652</v>
      </c>
      <c r="D568" s="489" t="s">
        <v>104</v>
      </c>
      <c r="E568" s="489" t="s">
        <v>189</v>
      </c>
      <c r="F568" s="506">
        <v>2359.71</v>
      </c>
      <c r="G568" s="489" t="s">
        <v>4133</v>
      </c>
      <c r="H568" s="489" t="s">
        <v>130</v>
      </c>
      <c r="I568" s="489" t="s">
        <v>4131</v>
      </c>
      <c r="J568" s="456" t="s">
        <v>4132</v>
      </c>
      <c r="K568" s="456" t="s">
        <v>732</v>
      </c>
      <c r="L568" s="456" t="s">
        <v>1531</v>
      </c>
      <c r="M568" s="456">
        <v>766977157</v>
      </c>
      <c r="N568" s="457">
        <v>44679</v>
      </c>
      <c r="O568" s="486">
        <f t="shared" si="27"/>
        <v>4</v>
      </c>
      <c r="P568" s="486">
        <f t="shared" si="28"/>
        <v>4</v>
      </c>
      <c r="Q568" s="92" t="str">
        <f t="shared" si="29"/>
        <v>Gastos_com_Pessoal</v>
      </c>
    </row>
    <row r="569" spans="1:17" ht="25.5" hidden="1" x14ac:dyDescent="0.2">
      <c r="A569" s="477">
        <f>IF(B569="","",COUNT('Diário 3º PA'!$A$4:$A$4242)+ROW()-3)</f>
        <v>2512</v>
      </c>
      <c r="B569" s="457">
        <v>44679</v>
      </c>
      <c r="C569" s="487">
        <v>44652</v>
      </c>
      <c r="D569" s="489" t="s">
        <v>104</v>
      </c>
      <c r="E569" s="489" t="s">
        <v>191</v>
      </c>
      <c r="F569" s="506">
        <v>790.93</v>
      </c>
      <c r="G569" s="489" t="s">
        <v>4134</v>
      </c>
      <c r="H569" s="489" t="s">
        <v>136</v>
      </c>
      <c r="I569" s="489" t="s">
        <v>4135</v>
      </c>
      <c r="J569" s="456" t="s">
        <v>4136</v>
      </c>
      <c r="K569" s="456" t="s">
        <v>732</v>
      </c>
      <c r="L569" s="456" t="s">
        <v>1531</v>
      </c>
      <c r="M569" s="456">
        <v>766977157</v>
      </c>
      <c r="N569" s="457">
        <v>44679</v>
      </c>
      <c r="O569" s="486">
        <f t="shared" si="27"/>
        <v>4</v>
      </c>
      <c r="P569" s="486">
        <f t="shared" si="28"/>
        <v>4</v>
      </c>
      <c r="Q569" s="92" t="str">
        <f t="shared" si="29"/>
        <v>Gastos_com_Pessoal</v>
      </c>
    </row>
    <row r="570" spans="1:17" ht="25.5" hidden="1" x14ac:dyDescent="0.2">
      <c r="A570" s="477">
        <f>IF(B570="","",COUNT('Diário 3º PA'!$A$4:$A$4242)+ROW()-3)</f>
        <v>2513</v>
      </c>
      <c r="B570" s="457">
        <v>44679</v>
      </c>
      <c r="C570" s="487">
        <v>44652</v>
      </c>
      <c r="D570" s="489" t="s">
        <v>104</v>
      </c>
      <c r="E570" s="489" t="s">
        <v>189</v>
      </c>
      <c r="F570" s="506">
        <v>2252.92</v>
      </c>
      <c r="G570" s="489" t="s">
        <v>4137</v>
      </c>
      <c r="H570" s="489" t="s">
        <v>136</v>
      </c>
      <c r="I570" s="489" t="s">
        <v>4135</v>
      </c>
      <c r="J570" s="456" t="s">
        <v>4136</v>
      </c>
      <c r="K570" s="456" t="s">
        <v>732</v>
      </c>
      <c r="L570" s="456" t="s">
        <v>1531</v>
      </c>
      <c r="M570" s="456">
        <v>766977157</v>
      </c>
      <c r="N570" s="457">
        <v>44679</v>
      </c>
      <c r="O570" s="486">
        <f t="shared" si="27"/>
        <v>4</v>
      </c>
      <c r="P570" s="486">
        <f t="shared" si="28"/>
        <v>4</v>
      </c>
      <c r="Q570" s="92" t="str">
        <f t="shared" si="29"/>
        <v>Gastos_com_Pessoal</v>
      </c>
    </row>
    <row r="571" spans="1:17" ht="25.5" hidden="1" x14ac:dyDescent="0.2">
      <c r="A571" s="477">
        <f>IF(B571="","",COUNT('Diário 3º PA'!$A$4:$A$4242)+ROW()-3)</f>
        <v>2514</v>
      </c>
      <c r="B571" s="457">
        <v>44679</v>
      </c>
      <c r="C571" s="487">
        <v>44652</v>
      </c>
      <c r="D571" s="489" t="s">
        <v>104</v>
      </c>
      <c r="E571" s="489" t="s">
        <v>191</v>
      </c>
      <c r="F571" s="506">
        <v>786.32</v>
      </c>
      <c r="G571" s="489" t="s">
        <v>4138</v>
      </c>
      <c r="H571" s="489" t="s">
        <v>131</v>
      </c>
      <c r="I571" s="489" t="s">
        <v>4139</v>
      </c>
      <c r="J571" s="456" t="s">
        <v>4140</v>
      </c>
      <c r="K571" s="456" t="s">
        <v>732</v>
      </c>
      <c r="L571" s="456" t="s">
        <v>1531</v>
      </c>
      <c r="M571" s="456">
        <v>766977157</v>
      </c>
      <c r="N571" s="457">
        <v>44679</v>
      </c>
      <c r="O571" s="486">
        <f t="shared" si="27"/>
        <v>4</v>
      </c>
      <c r="P571" s="486">
        <f t="shared" si="28"/>
        <v>4</v>
      </c>
      <c r="Q571" s="92" t="str">
        <f t="shared" si="29"/>
        <v>Gastos_com_Pessoal</v>
      </c>
    </row>
    <row r="572" spans="1:17" ht="25.5" hidden="1" x14ac:dyDescent="0.2">
      <c r="A572" s="477">
        <f>IF(B572="","",COUNT('Diário 3º PA'!$A$4:$A$4242)+ROW()-3)</f>
        <v>2515</v>
      </c>
      <c r="B572" s="457">
        <v>44679</v>
      </c>
      <c r="C572" s="487">
        <v>44652</v>
      </c>
      <c r="D572" s="489" t="s">
        <v>104</v>
      </c>
      <c r="E572" s="489" t="s">
        <v>189</v>
      </c>
      <c r="F572" s="506">
        <v>2242.0300000000002</v>
      </c>
      <c r="G572" s="489" t="s">
        <v>4141</v>
      </c>
      <c r="H572" s="489" t="s">
        <v>131</v>
      </c>
      <c r="I572" s="489" t="s">
        <v>4139</v>
      </c>
      <c r="J572" s="456" t="s">
        <v>4140</v>
      </c>
      <c r="K572" s="456" t="s">
        <v>732</v>
      </c>
      <c r="L572" s="456" t="s">
        <v>1531</v>
      </c>
      <c r="M572" s="456">
        <v>766977157</v>
      </c>
      <c r="N572" s="457">
        <v>44679</v>
      </c>
      <c r="O572" s="486">
        <f t="shared" si="27"/>
        <v>4</v>
      </c>
      <c r="P572" s="486">
        <f t="shared" si="28"/>
        <v>4</v>
      </c>
      <c r="Q572" s="92" t="str">
        <f t="shared" si="29"/>
        <v>Gastos_com_Pessoal</v>
      </c>
    </row>
    <row r="573" spans="1:17" ht="25.5" hidden="1" x14ac:dyDescent="0.2">
      <c r="A573" s="477">
        <f>IF(B573="","",COUNT('Diário 3º PA'!$A$4:$A$4242)+ROW()-3)</f>
        <v>2516</v>
      </c>
      <c r="B573" s="457">
        <v>44679</v>
      </c>
      <c r="C573" s="487">
        <v>44652</v>
      </c>
      <c r="D573" s="489" t="s">
        <v>104</v>
      </c>
      <c r="E573" s="489" t="s">
        <v>191</v>
      </c>
      <c r="F573" s="506">
        <v>807.71</v>
      </c>
      <c r="G573" s="489" t="s">
        <v>4142</v>
      </c>
      <c r="H573" s="489" t="s">
        <v>135</v>
      </c>
      <c r="I573" s="489" t="s">
        <v>4143</v>
      </c>
      <c r="J573" s="456" t="s">
        <v>4144</v>
      </c>
      <c r="K573" s="456" t="s">
        <v>732</v>
      </c>
      <c r="L573" s="456" t="s">
        <v>1531</v>
      </c>
      <c r="M573" s="456">
        <v>766977157</v>
      </c>
      <c r="N573" s="457">
        <v>44679</v>
      </c>
      <c r="O573" s="486">
        <f t="shared" si="27"/>
        <v>4</v>
      </c>
      <c r="P573" s="486">
        <f t="shared" si="28"/>
        <v>4</v>
      </c>
      <c r="Q573" s="92" t="str">
        <f t="shared" si="29"/>
        <v>Gastos_com_Pessoal</v>
      </c>
    </row>
    <row r="574" spans="1:17" ht="25.5" hidden="1" x14ac:dyDescent="0.2">
      <c r="A574" s="477">
        <f>IF(B574="","",COUNT('Diário 3º PA'!$A$4:$A$4242)+ROW()-3)</f>
        <v>2517</v>
      </c>
      <c r="B574" s="457">
        <v>44679</v>
      </c>
      <c r="C574" s="487">
        <v>44652</v>
      </c>
      <c r="D574" s="489" t="s">
        <v>104</v>
      </c>
      <c r="E574" s="489" t="s">
        <v>189</v>
      </c>
      <c r="F574" s="506">
        <v>2293.3000000000002</v>
      </c>
      <c r="G574" s="489" t="s">
        <v>4145</v>
      </c>
      <c r="H574" s="489" t="s">
        <v>135</v>
      </c>
      <c r="I574" s="489" t="s">
        <v>4143</v>
      </c>
      <c r="J574" s="456" t="s">
        <v>4144</v>
      </c>
      <c r="K574" s="456" t="s">
        <v>732</v>
      </c>
      <c r="L574" s="456" t="s">
        <v>1531</v>
      </c>
      <c r="M574" s="456">
        <v>766977157</v>
      </c>
      <c r="N574" s="457">
        <v>44679</v>
      </c>
      <c r="O574" s="486">
        <f t="shared" si="27"/>
        <v>4</v>
      </c>
      <c r="P574" s="486">
        <f t="shared" si="28"/>
        <v>4</v>
      </c>
      <c r="Q574" s="92" t="str">
        <f t="shared" si="29"/>
        <v>Gastos_com_Pessoal</v>
      </c>
    </row>
    <row r="575" spans="1:17" ht="25.5" hidden="1" x14ac:dyDescent="0.2">
      <c r="A575" s="477">
        <f>IF(B575="","",COUNT('Diário 3º PA'!$A$4:$A$4242)+ROW()-3)</f>
        <v>2518</v>
      </c>
      <c r="B575" s="457">
        <v>44679</v>
      </c>
      <c r="C575" s="487">
        <v>44652</v>
      </c>
      <c r="D575" s="489" t="s">
        <v>104</v>
      </c>
      <c r="E575" s="489" t="s">
        <v>191</v>
      </c>
      <c r="F575" s="506">
        <v>1120.32</v>
      </c>
      <c r="G575" s="489" t="s">
        <v>4146</v>
      </c>
      <c r="H575" s="489" t="s">
        <v>136</v>
      </c>
      <c r="I575" s="489" t="s">
        <v>4147</v>
      </c>
      <c r="J575" s="456" t="s">
        <v>4148</v>
      </c>
      <c r="K575" s="456" t="s">
        <v>732</v>
      </c>
      <c r="L575" s="456" t="s">
        <v>1531</v>
      </c>
      <c r="M575" s="456">
        <v>766977157</v>
      </c>
      <c r="N575" s="457">
        <v>44679</v>
      </c>
      <c r="O575" s="486">
        <f t="shared" si="27"/>
        <v>4</v>
      </c>
      <c r="P575" s="486">
        <f t="shared" si="28"/>
        <v>4</v>
      </c>
      <c r="Q575" s="92" t="str">
        <f t="shared" si="29"/>
        <v>Gastos_com_Pessoal</v>
      </c>
    </row>
    <row r="576" spans="1:17" ht="25.5" hidden="1" x14ac:dyDescent="0.2">
      <c r="A576" s="477">
        <f>IF(B576="","",COUNT('Diário 3º PA'!$A$4:$A$4242)+ROW()-3)</f>
        <v>2519</v>
      </c>
      <c r="B576" s="457">
        <v>44679</v>
      </c>
      <c r="C576" s="487">
        <v>44652</v>
      </c>
      <c r="D576" s="489" t="s">
        <v>104</v>
      </c>
      <c r="E576" s="489" t="s">
        <v>189</v>
      </c>
      <c r="F576" s="506">
        <v>2988.93</v>
      </c>
      <c r="G576" s="489" t="s">
        <v>4149</v>
      </c>
      <c r="H576" s="489" t="s">
        <v>136</v>
      </c>
      <c r="I576" s="489" t="s">
        <v>4147</v>
      </c>
      <c r="J576" s="456" t="s">
        <v>4148</v>
      </c>
      <c r="K576" s="456" t="s">
        <v>732</v>
      </c>
      <c r="L576" s="456" t="s">
        <v>1531</v>
      </c>
      <c r="M576" s="456">
        <v>766977157</v>
      </c>
      <c r="N576" s="457">
        <v>44679</v>
      </c>
      <c r="O576" s="486">
        <f t="shared" si="27"/>
        <v>4</v>
      </c>
      <c r="P576" s="486">
        <f t="shared" si="28"/>
        <v>4</v>
      </c>
      <c r="Q576" s="92" t="str">
        <f t="shared" si="29"/>
        <v>Gastos_com_Pessoal</v>
      </c>
    </row>
    <row r="577" spans="1:17" ht="25.5" hidden="1" x14ac:dyDescent="0.2">
      <c r="A577" s="477">
        <f>IF(B577="","",COUNT('Diário 3º PA'!$A$4:$A$4242)+ROW()-3)</f>
        <v>2520</v>
      </c>
      <c r="B577" s="457">
        <v>44679</v>
      </c>
      <c r="C577" s="487">
        <v>44652</v>
      </c>
      <c r="D577" s="489" t="s">
        <v>104</v>
      </c>
      <c r="E577" s="489" t="s">
        <v>191</v>
      </c>
      <c r="F577" s="506">
        <v>547.45000000000005</v>
      </c>
      <c r="G577" s="489" t="s">
        <v>4150</v>
      </c>
      <c r="H577" s="489" t="s">
        <v>139</v>
      </c>
      <c r="I577" s="489" t="s">
        <v>1768</v>
      </c>
      <c r="J577" s="456" t="s">
        <v>1769</v>
      </c>
      <c r="K577" s="456" t="s">
        <v>732</v>
      </c>
      <c r="L577" s="456" t="s">
        <v>1531</v>
      </c>
      <c r="M577" s="456">
        <v>766977157</v>
      </c>
      <c r="N577" s="457">
        <v>44679</v>
      </c>
      <c r="O577" s="486">
        <f t="shared" si="27"/>
        <v>4</v>
      </c>
      <c r="P577" s="486">
        <f t="shared" si="28"/>
        <v>4</v>
      </c>
      <c r="Q577" s="92" t="str">
        <f t="shared" si="29"/>
        <v>Gastos_com_Pessoal</v>
      </c>
    </row>
    <row r="578" spans="1:17" ht="25.5" hidden="1" x14ac:dyDescent="0.2">
      <c r="A578" s="477">
        <f>IF(B578="","",COUNT('Diário 3º PA'!$A$4:$A$4242)+ROW()-3)</f>
        <v>2521</v>
      </c>
      <c r="B578" s="457">
        <v>44679</v>
      </c>
      <c r="C578" s="487">
        <v>44652</v>
      </c>
      <c r="D578" s="489" t="s">
        <v>104</v>
      </c>
      <c r="E578" s="489" t="s">
        <v>189</v>
      </c>
      <c r="F578" s="506">
        <v>1620.96</v>
      </c>
      <c r="G578" s="489" t="s">
        <v>4151</v>
      </c>
      <c r="H578" s="489" t="s">
        <v>139</v>
      </c>
      <c r="I578" s="489" t="s">
        <v>1768</v>
      </c>
      <c r="J578" s="456" t="s">
        <v>1769</v>
      </c>
      <c r="K578" s="456" t="s">
        <v>732</v>
      </c>
      <c r="L578" s="456" t="s">
        <v>1531</v>
      </c>
      <c r="M578" s="456">
        <v>766977157</v>
      </c>
      <c r="N578" s="457">
        <v>44679</v>
      </c>
      <c r="O578" s="486">
        <f t="shared" si="27"/>
        <v>4</v>
      </c>
      <c r="P578" s="486">
        <f t="shared" si="28"/>
        <v>4</v>
      </c>
      <c r="Q578" s="92" t="str">
        <f t="shared" si="29"/>
        <v>Gastos_com_Pessoal</v>
      </c>
    </row>
    <row r="579" spans="1:17" ht="25.5" hidden="1" x14ac:dyDescent="0.2">
      <c r="A579" s="477">
        <f>IF(B579="","",COUNT('Diário 3º PA'!$A$4:$A$4242)+ROW()-3)</f>
        <v>2522</v>
      </c>
      <c r="B579" s="457">
        <v>44679</v>
      </c>
      <c r="C579" s="487">
        <v>44652</v>
      </c>
      <c r="D579" s="489" t="s">
        <v>104</v>
      </c>
      <c r="E579" s="489" t="s">
        <v>191</v>
      </c>
      <c r="F579" s="506">
        <v>921.69</v>
      </c>
      <c r="G579" s="489" t="s">
        <v>4152</v>
      </c>
      <c r="H579" s="489" t="s">
        <v>139</v>
      </c>
      <c r="I579" s="489" t="s">
        <v>4153</v>
      </c>
      <c r="J579" s="456" t="s">
        <v>4154</v>
      </c>
      <c r="K579" s="456" t="s">
        <v>732</v>
      </c>
      <c r="L579" s="456" t="s">
        <v>1531</v>
      </c>
      <c r="M579" s="456">
        <v>766977157</v>
      </c>
      <c r="N579" s="457">
        <v>44679</v>
      </c>
      <c r="O579" s="486">
        <f t="shared" si="27"/>
        <v>4</v>
      </c>
      <c r="P579" s="486">
        <f t="shared" si="28"/>
        <v>4</v>
      </c>
      <c r="Q579" s="92" t="str">
        <f t="shared" si="29"/>
        <v>Gastos_com_Pessoal</v>
      </c>
    </row>
    <row r="580" spans="1:17" ht="25.5" hidden="1" x14ac:dyDescent="0.2">
      <c r="A580" s="477">
        <f>IF(B580="","",COUNT('Diário 3º PA'!$A$4:$A$4242)+ROW()-3)</f>
        <v>2523</v>
      </c>
      <c r="B580" s="457">
        <v>44679</v>
      </c>
      <c r="C580" s="487">
        <v>44652</v>
      </c>
      <c r="D580" s="489" t="s">
        <v>104</v>
      </c>
      <c r="E580" s="489" t="s">
        <v>189</v>
      </c>
      <c r="F580" s="506">
        <v>2566.84</v>
      </c>
      <c r="G580" s="489" t="s">
        <v>4155</v>
      </c>
      <c r="H580" s="489" t="s">
        <v>139</v>
      </c>
      <c r="I580" s="489" t="s">
        <v>4153</v>
      </c>
      <c r="J580" s="456" t="s">
        <v>4154</v>
      </c>
      <c r="K580" s="456" t="s">
        <v>732</v>
      </c>
      <c r="L580" s="456" t="s">
        <v>1531</v>
      </c>
      <c r="M580" s="456">
        <v>766977157</v>
      </c>
      <c r="N580" s="457">
        <v>44679</v>
      </c>
      <c r="O580" s="486">
        <f t="shared" si="27"/>
        <v>4</v>
      </c>
      <c r="P580" s="486">
        <f t="shared" si="28"/>
        <v>4</v>
      </c>
      <c r="Q580" s="92" t="str">
        <f t="shared" si="29"/>
        <v>Gastos_com_Pessoal</v>
      </c>
    </row>
    <row r="581" spans="1:17" ht="25.5" hidden="1" x14ac:dyDescent="0.2">
      <c r="A581" s="477">
        <f>IF(B581="","",COUNT('Diário 3º PA'!$A$4:$A$4242)+ROW()-3)</f>
        <v>2524</v>
      </c>
      <c r="B581" s="457">
        <v>44679</v>
      </c>
      <c r="C581" s="487">
        <v>44652</v>
      </c>
      <c r="D581" s="489" t="s">
        <v>104</v>
      </c>
      <c r="E581" s="489" t="s">
        <v>191</v>
      </c>
      <c r="F581" s="506">
        <v>835.33</v>
      </c>
      <c r="G581" s="489" t="s">
        <v>4156</v>
      </c>
      <c r="H581" s="489" t="s">
        <v>136</v>
      </c>
      <c r="I581" s="489" t="s">
        <v>4157</v>
      </c>
      <c r="J581" s="456" t="s">
        <v>4158</v>
      </c>
      <c r="K581" s="456" t="s">
        <v>732</v>
      </c>
      <c r="L581" s="456" t="s">
        <v>1531</v>
      </c>
      <c r="M581" s="456">
        <v>766977157</v>
      </c>
      <c r="N581" s="457">
        <v>44679</v>
      </c>
      <c r="O581" s="486">
        <f t="shared" si="27"/>
        <v>4</v>
      </c>
      <c r="P581" s="486">
        <f t="shared" si="28"/>
        <v>4</v>
      </c>
      <c r="Q581" s="92" t="str">
        <f t="shared" si="29"/>
        <v>Gastos_com_Pessoal</v>
      </c>
    </row>
    <row r="582" spans="1:17" ht="25.5" hidden="1" x14ac:dyDescent="0.2">
      <c r="A582" s="477">
        <f>IF(B582="","",COUNT('Diário 3º PA'!$A$4:$A$4242)+ROW()-3)</f>
        <v>2525</v>
      </c>
      <c r="B582" s="457">
        <v>44679</v>
      </c>
      <c r="C582" s="487">
        <v>44652</v>
      </c>
      <c r="D582" s="489" t="s">
        <v>104</v>
      </c>
      <c r="E582" s="489" t="s">
        <v>189</v>
      </c>
      <c r="F582" s="506">
        <v>2359.71</v>
      </c>
      <c r="G582" s="489" t="s">
        <v>4159</v>
      </c>
      <c r="H582" s="489" t="s">
        <v>136</v>
      </c>
      <c r="I582" s="489" t="s">
        <v>4157</v>
      </c>
      <c r="J582" s="456" t="s">
        <v>4158</v>
      </c>
      <c r="K582" s="456" t="s">
        <v>732</v>
      </c>
      <c r="L582" s="456" t="s">
        <v>1531</v>
      </c>
      <c r="M582" s="456">
        <v>766977157</v>
      </c>
      <c r="N582" s="457">
        <v>44679</v>
      </c>
      <c r="O582" s="486">
        <f t="shared" si="27"/>
        <v>4</v>
      </c>
      <c r="P582" s="486">
        <f t="shared" si="28"/>
        <v>4</v>
      </c>
      <c r="Q582" s="92" t="str">
        <f t="shared" si="29"/>
        <v>Gastos_com_Pessoal</v>
      </c>
    </row>
    <row r="583" spans="1:17" ht="25.5" hidden="1" x14ac:dyDescent="0.2">
      <c r="A583" s="477">
        <f>IF(B583="","",COUNT('Diário 3º PA'!$A$4:$A$4242)+ROW()-3)</f>
        <v>2526</v>
      </c>
      <c r="B583" s="457">
        <v>44679</v>
      </c>
      <c r="C583" s="487">
        <v>44652</v>
      </c>
      <c r="D583" s="489" t="s">
        <v>104</v>
      </c>
      <c r="E583" s="489" t="s">
        <v>191</v>
      </c>
      <c r="F583" s="506">
        <v>882.49</v>
      </c>
      <c r="G583" s="489" t="s">
        <v>4160</v>
      </c>
      <c r="H583" s="489" t="s">
        <v>658</v>
      </c>
      <c r="I583" s="489" t="s">
        <v>4161</v>
      </c>
      <c r="J583" s="456" t="s">
        <v>4162</v>
      </c>
      <c r="K583" s="456" t="s">
        <v>732</v>
      </c>
      <c r="L583" s="456" t="s">
        <v>1531</v>
      </c>
      <c r="M583" s="456">
        <v>766977157</v>
      </c>
      <c r="N583" s="457">
        <v>44679</v>
      </c>
      <c r="O583" s="486">
        <f t="shared" si="27"/>
        <v>4</v>
      </c>
      <c r="P583" s="486">
        <f t="shared" si="28"/>
        <v>4</v>
      </c>
      <c r="Q583" s="92" t="str">
        <f t="shared" si="29"/>
        <v>Gastos_com_Pessoal</v>
      </c>
    </row>
    <row r="584" spans="1:17" ht="25.5" hidden="1" x14ac:dyDescent="0.2">
      <c r="A584" s="477">
        <f>IF(B584="","",COUNT('Diário 3º PA'!$A$4:$A$4242)+ROW()-3)</f>
        <v>2527</v>
      </c>
      <c r="B584" s="457">
        <v>44679</v>
      </c>
      <c r="C584" s="487">
        <v>44652</v>
      </c>
      <c r="D584" s="489" t="s">
        <v>104</v>
      </c>
      <c r="E584" s="489" t="s">
        <v>189</v>
      </c>
      <c r="F584" s="506">
        <v>2472.63</v>
      </c>
      <c r="G584" s="489" t="s">
        <v>4163</v>
      </c>
      <c r="H584" s="489" t="s">
        <v>658</v>
      </c>
      <c r="I584" s="489" t="s">
        <v>4161</v>
      </c>
      <c r="J584" s="456" t="s">
        <v>4162</v>
      </c>
      <c r="K584" s="456" t="s">
        <v>732</v>
      </c>
      <c r="L584" s="456" t="s">
        <v>1531</v>
      </c>
      <c r="M584" s="456">
        <v>766977157</v>
      </c>
      <c r="N584" s="457">
        <v>44679</v>
      </c>
      <c r="O584" s="486">
        <f t="shared" si="27"/>
        <v>4</v>
      </c>
      <c r="P584" s="486">
        <f t="shared" si="28"/>
        <v>4</v>
      </c>
      <c r="Q584" s="92" t="str">
        <f t="shared" si="29"/>
        <v>Gastos_com_Pessoal</v>
      </c>
    </row>
    <row r="585" spans="1:17" ht="25.5" hidden="1" x14ac:dyDescent="0.2">
      <c r="A585" s="477">
        <f>IF(B585="","",COUNT('Diário 3º PA'!$A$4:$A$4242)+ROW()-3)</f>
        <v>2528</v>
      </c>
      <c r="B585" s="457">
        <v>44679</v>
      </c>
      <c r="C585" s="487">
        <v>44652</v>
      </c>
      <c r="D585" s="489" t="s">
        <v>104</v>
      </c>
      <c r="E585" s="489" t="s">
        <v>191</v>
      </c>
      <c r="F585" s="506">
        <v>547.28</v>
      </c>
      <c r="G585" s="489" t="s">
        <v>4164</v>
      </c>
      <c r="H585" s="489" t="s">
        <v>134</v>
      </c>
      <c r="I585" s="489" t="s">
        <v>4165</v>
      </c>
      <c r="J585" s="456" t="s">
        <v>2092</v>
      </c>
      <c r="K585" s="456" t="s">
        <v>732</v>
      </c>
      <c r="L585" s="456" t="s">
        <v>1531</v>
      </c>
      <c r="M585" s="456">
        <v>766977157</v>
      </c>
      <c r="N585" s="457">
        <v>44679</v>
      </c>
      <c r="O585" s="486">
        <f t="shared" si="27"/>
        <v>4</v>
      </c>
      <c r="P585" s="486">
        <f t="shared" si="28"/>
        <v>4</v>
      </c>
      <c r="Q585" s="92" t="str">
        <f t="shared" si="29"/>
        <v>Gastos_com_Pessoal</v>
      </c>
    </row>
    <row r="586" spans="1:17" ht="25.5" hidden="1" x14ac:dyDescent="0.2">
      <c r="A586" s="477">
        <f>IF(B586="","",COUNT('Diário 3º PA'!$A$4:$A$4242)+ROW()-3)</f>
        <v>2529</v>
      </c>
      <c r="B586" s="457">
        <v>44679</v>
      </c>
      <c r="C586" s="487">
        <v>44652</v>
      </c>
      <c r="D586" s="489" t="s">
        <v>104</v>
      </c>
      <c r="E586" s="489" t="s">
        <v>189</v>
      </c>
      <c r="F586" s="506">
        <v>1620.52</v>
      </c>
      <c r="G586" s="489" t="s">
        <v>4166</v>
      </c>
      <c r="H586" s="489" t="s">
        <v>134</v>
      </c>
      <c r="I586" s="489" t="s">
        <v>4165</v>
      </c>
      <c r="J586" s="456" t="s">
        <v>2092</v>
      </c>
      <c r="K586" s="456" t="s">
        <v>732</v>
      </c>
      <c r="L586" s="456" t="s">
        <v>1531</v>
      </c>
      <c r="M586" s="456">
        <v>766977157</v>
      </c>
      <c r="N586" s="457">
        <v>44679</v>
      </c>
      <c r="O586" s="486">
        <f t="shared" ref="O586:O649" si="30">IF(B586=0,0,IF(YEAR(B586)=$P$1,MONTH(B586)-$O$1+1,(YEAR(B586)-$P$1)*12-$O$1+1+MONTH(B586)))</f>
        <v>4</v>
      </c>
      <c r="P586" s="486">
        <f t="shared" ref="P586:P649" si="31">IF(C586=0,0,IF(YEAR(C586)=$P$1,MONTH(C586)-$O$1+1,(YEAR(C586)-$P$1)*12-$O$1+1+MONTH(C586)))</f>
        <v>4</v>
      </c>
      <c r="Q586" s="92" t="str">
        <f t="shared" ref="Q586:Q649" si="32">SUBSTITUTE(D586," ","_")</f>
        <v>Gastos_com_Pessoal</v>
      </c>
    </row>
    <row r="587" spans="1:17" ht="25.5" hidden="1" x14ac:dyDescent="0.2">
      <c r="A587" s="477">
        <f>IF(B587="","",COUNT('Diário 3º PA'!$A$4:$A$4242)+ROW()-3)</f>
        <v>2530</v>
      </c>
      <c r="B587" s="457">
        <v>44679</v>
      </c>
      <c r="C587" s="487">
        <v>44652</v>
      </c>
      <c r="D587" s="489" t="s">
        <v>104</v>
      </c>
      <c r="E587" s="489" t="s">
        <v>191</v>
      </c>
      <c r="F587" s="506">
        <v>796.36</v>
      </c>
      <c r="G587" s="489" t="s">
        <v>4167</v>
      </c>
      <c r="H587" s="489" t="s">
        <v>135</v>
      </c>
      <c r="I587" s="489" t="s">
        <v>4168</v>
      </c>
      <c r="J587" s="456" t="s">
        <v>4169</v>
      </c>
      <c r="K587" s="456" t="s">
        <v>732</v>
      </c>
      <c r="L587" s="456" t="s">
        <v>1531</v>
      </c>
      <c r="M587" s="456">
        <v>766977157</v>
      </c>
      <c r="N587" s="457">
        <v>44679</v>
      </c>
      <c r="O587" s="486">
        <f t="shared" si="30"/>
        <v>4</v>
      </c>
      <c r="P587" s="486">
        <f t="shared" si="31"/>
        <v>4</v>
      </c>
      <c r="Q587" s="92" t="str">
        <f t="shared" si="32"/>
        <v>Gastos_com_Pessoal</v>
      </c>
    </row>
    <row r="588" spans="1:17" ht="25.5" hidden="1" x14ac:dyDescent="0.2">
      <c r="A588" s="477">
        <f>IF(B588="","",COUNT('Diário 3º PA'!$A$4:$A$4242)+ROW()-3)</f>
        <v>2531</v>
      </c>
      <c r="B588" s="457">
        <v>44679</v>
      </c>
      <c r="C588" s="487">
        <v>44652</v>
      </c>
      <c r="D588" s="489" t="s">
        <v>104</v>
      </c>
      <c r="E588" s="489" t="s">
        <v>189</v>
      </c>
      <c r="F588" s="506">
        <v>2294.4499999999998</v>
      </c>
      <c r="G588" s="489" t="s">
        <v>4167</v>
      </c>
      <c r="H588" s="489" t="s">
        <v>135</v>
      </c>
      <c r="I588" s="489" t="s">
        <v>4168</v>
      </c>
      <c r="J588" s="456" t="s">
        <v>4169</v>
      </c>
      <c r="K588" s="456" t="s">
        <v>732</v>
      </c>
      <c r="L588" s="456" t="s">
        <v>1531</v>
      </c>
      <c r="M588" s="456">
        <v>766977157</v>
      </c>
      <c r="N588" s="457">
        <v>44679</v>
      </c>
      <c r="O588" s="486">
        <f t="shared" si="30"/>
        <v>4</v>
      </c>
      <c r="P588" s="486">
        <f t="shared" si="31"/>
        <v>4</v>
      </c>
      <c r="Q588" s="92" t="str">
        <f t="shared" si="32"/>
        <v>Gastos_com_Pessoal</v>
      </c>
    </row>
    <row r="589" spans="1:17" ht="25.5" hidden="1" x14ac:dyDescent="0.2">
      <c r="A589" s="477">
        <f>IF(B589="","",COUNT('Diário 3º PA'!$A$4:$A$4242)+ROW()-3)</f>
        <v>2532</v>
      </c>
      <c r="B589" s="457">
        <v>44679</v>
      </c>
      <c r="C589" s="487">
        <v>44652</v>
      </c>
      <c r="D589" s="489" t="s">
        <v>104</v>
      </c>
      <c r="E589" s="489" t="s">
        <v>191</v>
      </c>
      <c r="F589" s="506">
        <v>743.42</v>
      </c>
      <c r="G589" s="489" t="s">
        <v>4170</v>
      </c>
      <c r="H589" s="489" t="s">
        <v>131</v>
      </c>
      <c r="I589" s="489" t="s">
        <v>4171</v>
      </c>
      <c r="J589" s="456" t="s">
        <v>4172</v>
      </c>
      <c r="K589" s="456" t="s">
        <v>732</v>
      </c>
      <c r="L589" s="456" t="s">
        <v>1531</v>
      </c>
      <c r="M589" s="456">
        <v>766977157</v>
      </c>
      <c r="N589" s="457">
        <v>44679</v>
      </c>
      <c r="O589" s="486">
        <f t="shared" si="30"/>
        <v>4</v>
      </c>
      <c r="P589" s="486">
        <f t="shared" si="31"/>
        <v>4</v>
      </c>
      <c r="Q589" s="92" t="str">
        <f t="shared" si="32"/>
        <v>Gastos_com_Pessoal</v>
      </c>
    </row>
    <row r="590" spans="1:17" ht="25.5" hidden="1" x14ac:dyDescent="0.2">
      <c r="A590" s="477">
        <f>IF(B590="","",COUNT('Diário 3º PA'!$A$4:$A$4242)+ROW()-3)</f>
        <v>2533</v>
      </c>
      <c r="B590" s="457">
        <v>44679</v>
      </c>
      <c r="C590" s="487">
        <v>44652</v>
      </c>
      <c r="D590" s="489" t="s">
        <v>104</v>
      </c>
      <c r="E590" s="489" t="s">
        <v>189</v>
      </c>
      <c r="F590" s="506">
        <v>2192.66</v>
      </c>
      <c r="G590" s="489" t="s">
        <v>4173</v>
      </c>
      <c r="H590" s="489" t="s">
        <v>131</v>
      </c>
      <c r="I590" s="489" t="s">
        <v>4171</v>
      </c>
      <c r="J590" s="456" t="s">
        <v>4172</v>
      </c>
      <c r="K590" s="456" t="s">
        <v>732</v>
      </c>
      <c r="L590" s="456" t="s">
        <v>1531</v>
      </c>
      <c r="M590" s="456">
        <v>766977157</v>
      </c>
      <c r="N590" s="457">
        <v>44679</v>
      </c>
      <c r="O590" s="486">
        <f t="shared" si="30"/>
        <v>4</v>
      </c>
      <c r="P590" s="486">
        <f t="shared" si="31"/>
        <v>4</v>
      </c>
      <c r="Q590" s="92" t="str">
        <f t="shared" si="32"/>
        <v>Gastos_com_Pessoal</v>
      </c>
    </row>
    <row r="591" spans="1:17" ht="25.5" hidden="1" x14ac:dyDescent="0.2">
      <c r="A591" s="477">
        <f>IF(B591="","",COUNT('Diário 3º PA'!$A$4:$A$4242)+ROW()-3)</f>
        <v>2534</v>
      </c>
      <c r="B591" s="457">
        <v>44679</v>
      </c>
      <c r="C591" s="487">
        <v>44652</v>
      </c>
      <c r="D591" s="489" t="s">
        <v>104</v>
      </c>
      <c r="E591" s="489" t="s">
        <v>191</v>
      </c>
      <c r="F591" s="506">
        <v>1080.02</v>
      </c>
      <c r="G591" s="489" t="s">
        <v>4174</v>
      </c>
      <c r="H591" s="489" t="s">
        <v>139</v>
      </c>
      <c r="I591" s="489" t="s">
        <v>4175</v>
      </c>
      <c r="J591" s="456" t="s">
        <v>1772</v>
      </c>
      <c r="K591" s="456" t="s">
        <v>732</v>
      </c>
      <c r="L591" s="456" t="s">
        <v>1531</v>
      </c>
      <c r="M591" s="456">
        <v>766977157</v>
      </c>
      <c r="N591" s="457">
        <v>44679</v>
      </c>
      <c r="O591" s="486">
        <f t="shared" si="30"/>
        <v>4</v>
      </c>
      <c r="P591" s="486">
        <f t="shared" si="31"/>
        <v>4</v>
      </c>
      <c r="Q591" s="92" t="str">
        <f t="shared" si="32"/>
        <v>Gastos_com_Pessoal</v>
      </c>
    </row>
    <row r="592" spans="1:17" ht="25.5" hidden="1" x14ac:dyDescent="0.2">
      <c r="A592" s="477">
        <f>IF(B592="","",COUNT('Diário 3º PA'!$A$4:$A$4242)+ROW()-3)</f>
        <v>2535</v>
      </c>
      <c r="B592" s="457">
        <v>44679</v>
      </c>
      <c r="C592" s="487">
        <v>44652</v>
      </c>
      <c r="D592" s="489" t="s">
        <v>104</v>
      </c>
      <c r="E592" s="489" t="s">
        <v>189</v>
      </c>
      <c r="F592" s="506">
        <v>3060.59</v>
      </c>
      <c r="G592" s="489" t="s">
        <v>4176</v>
      </c>
      <c r="H592" s="489" t="s">
        <v>139</v>
      </c>
      <c r="I592" s="489" t="s">
        <v>4175</v>
      </c>
      <c r="J592" s="456" t="s">
        <v>1772</v>
      </c>
      <c r="K592" s="456" t="s">
        <v>732</v>
      </c>
      <c r="L592" s="456" t="s">
        <v>1531</v>
      </c>
      <c r="M592" s="456">
        <v>766977157</v>
      </c>
      <c r="N592" s="457">
        <v>44679</v>
      </c>
      <c r="O592" s="486">
        <f t="shared" si="30"/>
        <v>4</v>
      </c>
      <c r="P592" s="486">
        <f t="shared" si="31"/>
        <v>4</v>
      </c>
      <c r="Q592" s="92" t="str">
        <f t="shared" si="32"/>
        <v>Gastos_com_Pessoal</v>
      </c>
    </row>
    <row r="593" spans="1:17" ht="25.5" hidden="1" x14ac:dyDescent="0.2">
      <c r="A593" s="477">
        <f>IF(B593="","",COUNT('Diário 3º PA'!$A$4:$A$4242)+ROW()-3)</f>
        <v>2536</v>
      </c>
      <c r="B593" s="457">
        <v>44679</v>
      </c>
      <c r="C593" s="487">
        <v>44652</v>
      </c>
      <c r="D593" s="489" t="s">
        <v>104</v>
      </c>
      <c r="E593" s="489" t="s">
        <v>191</v>
      </c>
      <c r="F593" s="506">
        <v>838.52</v>
      </c>
      <c r="G593" s="489" t="s">
        <v>4177</v>
      </c>
      <c r="H593" s="489" t="s">
        <v>658</v>
      </c>
      <c r="I593" s="489" t="s">
        <v>4178</v>
      </c>
      <c r="J593" s="456" t="s">
        <v>4179</v>
      </c>
      <c r="K593" s="456" t="s">
        <v>732</v>
      </c>
      <c r="L593" s="456" t="s">
        <v>1531</v>
      </c>
      <c r="M593" s="456">
        <v>766977157</v>
      </c>
      <c r="N593" s="457">
        <v>44679</v>
      </c>
      <c r="O593" s="486">
        <f t="shared" si="30"/>
        <v>4</v>
      </c>
      <c r="P593" s="486">
        <f t="shared" si="31"/>
        <v>4</v>
      </c>
      <c r="Q593" s="92" t="str">
        <f t="shared" si="32"/>
        <v>Gastos_com_Pessoal</v>
      </c>
    </row>
    <row r="594" spans="1:17" ht="25.5" hidden="1" x14ac:dyDescent="0.2">
      <c r="A594" s="477">
        <f>IF(B594="","",COUNT('Diário 3º PA'!$A$4:$A$4242)+ROW()-3)</f>
        <v>2537</v>
      </c>
      <c r="B594" s="457">
        <v>44679</v>
      </c>
      <c r="C594" s="487">
        <v>44652</v>
      </c>
      <c r="D594" s="489" t="s">
        <v>104</v>
      </c>
      <c r="E594" s="489" t="s">
        <v>189</v>
      </c>
      <c r="F594" s="506">
        <v>2395.58</v>
      </c>
      <c r="G594" s="489" t="s">
        <v>4180</v>
      </c>
      <c r="H594" s="489" t="s">
        <v>658</v>
      </c>
      <c r="I594" s="489" t="s">
        <v>4178</v>
      </c>
      <c r="J594" s="456" t="s">
        <v>4179</v>
      </c>
      <c r="K594" s="456" t="s">
        <v>732</v>
      </c>
      <c r="L594" s="456" t="s">
        <v>1531</v>
      </c>
      <c r="M594" s="456">
        <v>766977157</v>
      </c>
      <c r="N594" s="457">
        <v>44679</v>
      </c>
      <c r="O594" s="486">
        <f t="shared" si="30"/>
        <v>4</v>
      </c>
      <c r="P594" s="486">
        <f t="shared" si="31"/>
        <v>4</v>
      </c>
      <c r="Q594" s="92" t="str">
        <f t="shared" si="32"/>
        <v>Gastos_com_Pessoal</v>
      </c>
    </row>
    <row r="595" spans="1:17" ht="25.5" hidden="1" x14ac:dyDescent="0.2">
      <c r="A595" s="477">
        <f>IF(B595="","",COUNT('Diário 3º PA'!$A$4:$A$4242)+ROW()-3)</f>
        <v>2538</v>
      </c>
      <c r="B595" s="457">
        <v>44679</v>
      </c>
      <c r="C595" s="487">
        <v>44652</v>
      </c>
      <c r="D595" s="489" t="s">
        <v>104</v>
      </c>
      <c r="E595" s="489" t="s">
        <v>191</v>
      </c>
      <c r="F595" s="506">
        <v>571.51</v>
      </c>
      <c r="G595" s="489" t="s">
        <v>4181</v>
      </c>
      <c r="H595" s="489" t="s">
        <v>137</v>
      </c>
      <c r="I595" s="489" t="s">
        <v>4182</v>
      </c>
      <c r="J595" s="456" t="s">
        <v>4183</v>
      </c>
      <c r="K595" s="456" t="s">
        <v>732</v>
      </c>
      <c r="L595" s="456" t="s">
        <v>1531</v>
      </c>
      <c r="M595" s="456">
        <v>766977157</v>
      </c>
      <c r="N595" s="457">
        <v>44679</v>
      </c>
      <c r="O595" s="486">
        <f t="shared" si="30"/>
        <v>4</v>
      </c>
      <c r="P595" s="486">
        <f t="shared" si="31"/>
        <v>4</v>
      </c>
      <c r="Q595" s="92" t="str">
        <f t="shared" si="32"/>
        <v>Gastos_com_Pessoal</v>
      </c>
    </row>
    <row r="596" spans="1:17" ht="25.5" hidden="1" x14ac:dyDescent="0.2">
      <c r="A596" s="477">
        <f>IF(B596="","",COUNT('Diário 3º PA'!$A$4:$A$4242)+ROW()-3)</f>
        <v>2539</v>
      </c>
      <c r="B596" s="457">
        <v>44679</v>
      </c>
      <c r="C596" s="487">
        <v>44652</v>
      </c>
      <c r="D596" s="489" t="s">
        <v>104</v>
      </c>
      <c r="E596" s="489" t="s">
        <v>189</v>
      </c>
      <c r="F596" s="506">
        <v>1700.06</v>
      </c>
      <c r="G596" s="489" t="s">
        <v>4184</v>
      </c>
      <c r="H596" s="489" t="s">
        <v>137</v>
      </c>
      <c r="I596" s="489" t="s">
        <v>4182</v>
      </c>
      <c r="J596" s="456" t="s">
        <v>4183</v>
      </c>
      <c r="K596" s="456" t="s">
        <v>732</v>
      </c>
      <c r="L596" s="456" t="s">
        <v>1531</v>
      </c>
      <c r="M596" s="456">
        <v>766977157</v>
      </c>
      <c r="N596" s="457">
        <v>44679</v>
      </c>
      <c r="O596" s="486">
        <f t="shared" si="30"/>
        <v>4</v>
      </c>
      <c r="P596" s="486">
        <f t="shared" si="31"/>
        <v>4</v>
      </c>
      <c r="Q596" s="92" t="str">
        <f t="shared" si="32"/>
        <v>Gastos_com_Pessoal</v>
      </c>
    </row>
    <row r="597" spans="1:17" ht="25.5" hidden="1" x14ac:dyDescent="0.2">
      <c r="A597" s="477">
        <f>IF(B597="","",COUNT('Diário 3º PA'!$A$4:$A$4242)+ROW()-3)</f>
        <v>2540</v>
      </c>
      <c r="B597" s="457">
        <v>44679</v>
      </c>
      <c r="C597" s="487">
        <v>44652</v>
      </c>
      <c r="D597" s="489" t="s">
        <v>104</v>
      </c>
      <c r="E597" s="489" t="s">
        <v>191</v>
      </c>
      <c r="F597" s="506">
        <v>895.54</v>
      </c>
      <c r="G597" s="489" t="s">
        <v>4185</v>
      </c>
      <c r="H597" s="489" t="s">
        <v>136</v>
      </c>
      <c r="I597" s="489" t="s">
        <v>4186</v>
      </c>
      <c r="J597" s="456" t="s">
        <v>4187</v>
      </c>
      <c r="K597" s="456" t="s">
        <v>732</v>
      </c>
      <c r="L597" s="456" t="s">
        <v>1531</v>
      </c>
      <c r="M597" s="456">
        <v>766977157</v>
      </c>
      <c r="N597" s="457">
        <v>44679</v>
      </c>
      <c r="O597" s="486">
        <f t="shared" si="30"/>
        <v>4</v>
      </c>
      <c r="P597" s="486">
        <f t="shared" si="31"/>
        <v>4</v>
      </c>
      <c r="Q597" s="92" t="str">
        <f t="shared" si="32"/>
        <v>Gastos_com_Pessoal</v>
      </c>
    </row>
    <row r="598" spans="1:17" ht="25.5" hidden="1" x14ac:dyDescent="0.2">
      <c r="A598" s="477">
        <f>IF(B598="","",COUNT('Diário 3º PA'!$A$4:$A$4242)+ROW()-3)</f>
        <v>2541</v>
      </c>
      <c r="B598" s="457">
        <v>44679</v>
      </c>
      <c r="C598" s="487">
        <v>44652</v>
      </c>
      <c r="D598" s="489" t="s">
        <v>104</v>
      </c>
      <c r="E598" s="489" t="s">
        <v>189</v>
      </c>
      <c r="F598" s="506">
        <v>2504.16</v>
      </c>
      <c r="G598" s="489" t="s">
        <v>4188</v>
      </c>
      <c r="H598" s="489" t="s">
        <v>136</v>
      </c>
      <c r="I598" s="489" t="s">
        <v>4186</v>
      </c>
      <c r="J598" s="456" t="s">
        <v>4187</v>
      </c>
      <c r="K598" s="456" t="s">
        <v>732</v>
      </c>
      <c r="L598" s="456" t="s">
        <v>1531</v>
      </c>
      <c r="M598" s="456">
        <v>766977157</v>
      </c>
      <c r="N598" s="457">
        <v>44679</v>
      </c>
      <c r="O598" s="486">
        <f t="shared" si="30"/>
        <v>4</v>
      </c>
      <c r="P598" s="486">
        <f t="shared" si="31"/>
        <v>4</v>
      </c>
      <c r="Q598" s="92" t="str">
        <f t="shared" si="32"/>
        <v>Gastos_com_Pessoal</v>
      </c>
    </row>
    <row r="599" spans="1:17" ht="25.5" hidden="1" x14ac:dyDescent="0.2">
      <c r="A599" s="477">
        <f>IF(B599="","",COUNT('Diário 3º PA'!$A$4:$A$4242)+ROW()-3)</f>
        <v>2542</v>
      </c>
      <c r="B599" s="457">
        <v>44679</v>
      </c>
      <c r="C599" s="487">
        <v>44652</v>
      </c>
      <c r="D599" s="489" t="s">
        <v>104</v>
      </c>
      <c r="E599" s="489" t="s">
        <v>191</v>
      </c>
      <c r="F599" s="506">
        <v>835.33</v>
      </c>
      <c r="G599" s="489" t="s">
        <v>4189</v>
      </c>
      <c r="H599" s="489" t="s">
        <v>129</v>
      </c>
      <c r="I599" s="489" t="s">
        <v>4190</v>
      </c>
      <c r="J599" s="456" t="s">
        <v>3592</v>
      </c>
      <c r="K599" s="456" t="s">
        <v>732</v>
      </c>
      <c r="L599" s="456" t="s">
        <v>1531</v>
      </c>
      <c r="M599" s="456">
        <v>766977157</v>
      </c>
      <c r="N599" s="457">
        <v>44679</v>
      </c>
      <c r="O599" s="486">
        <f t="shared" si="30"/>
        <v>4</v>
      </c>
      <c r="P599" s="486">
        <f t="shared" si="31"/>
        <v>4</v>
      </c>
      <c r="Q599" s="92" t="str">
        <f t="shared" si="32"/>
        <v>Gastos_com_Pessoal</v>
      </c>
    </row>
    <row r="600" spans="1:17" ht="25.5" hidden="1" x14ac:dyDescent="0.2">
      <c r="A600" s="477">
        <f>IF(B600="","",COUNT('Diário 3º PA'!$A$4:$A$4242)+ROW()-3)</f>
        <v>2543</v>
      </c>
      <c r="B600" s="457">
        <v>44679</v>
      </c>
      <c r="C600" s="487">
        <v>44652</v>
      </c>
      <c r="D600" s="489" t="s">
        <v>104</v>
      </c>
      <c r="E600" s="489" t="s">
        <v>189</v>
      </c>
      <c r="F600" s="506">
        <v>2359.71</v>
      </c>
      <c r="G600" s="489" t="s">
        <v>4191</v>
      </c>
      <c r="H600" s="489" t="s">
        <v>129</v>
      </c>
      <c r="I600" s="489" t="s">
        <v>4190</v>
      </c>
      <c r="J600" s="456" t="s">
        <v>3592</v>
      </c>
      <c r="K600" s="456" t="s">
        <v>732</v>
      </c>
      <c r="L600" s="456" t="s">
        <v>1531</v>
      </c>
      <c r="M600" s="456">
        <v>766977157</v>
      </c>
      <c r="N600" s="457">
        <v>44679</v>
      </c>
      <c r="O600" s="486">
        <f t="shared" si="30"/>
        <v>4</v>
      </c>
      <c r="P600" s="486">
        <f t="shared" si="31"/>
        <v>4</v>
      </c>
      <c r="Q600" s="92" t="str">
        <f t="shared" si="32"/>
        <v>Gastos_com_Pessoal</v>
      </c>
    </row>
    <row r="601" spans="1:17" ht="25.5" hidden="1" x14ac:dyDescent="0.2">
      <c r="A601" s="477">
        <f>IF(B601="","",COUNT('Diário 3º PA'!$A$4:$A$4242)+ROW()-3)</f>
        <v>2544</v>
      </c>
      <c r="B601" s="457">
        <v>44679</v>
      </c>
      <c r="C601" s="487">
        <v>44652</v>
      </c>
      <c r="D601" s="489" t="s">
        <v>104</v>
      </c>
      <c r="E601" s="489" t="s">
        <v>191</v>
      </c>
      <c r="F601" s="506">
        <v>725.06</v>
      </c>
      <c r="G601" s="489" t="s">
        <v>4192</v>
      </c>
      <c r="H601" s="489" t="s">
        <v>129</v>
      </c>
      <c r="I601" s="489" t="s">
        <v>4193</v>
      </c>
      <c r="J601" s="456" t="s">
        <v>4194</v>
      </c>
      <c r="K601" s="456" t="s">
        <v>732</v>
      </c>
      <c r="L601" s="456" t="s">
        <v>1531</v>
      </c>
      <c r="M601" s="456">
        <v>766977157</v>
      </c>
      <c r="N601" s="457">
        <v>44679</v>
      </c>
      <c r="O601" s="486">
        <f t="shared" si="30"/>
        <v>4</v>
      </c>
      <c r="P601" s="486">
        <f t="shared" si="31"/>
        <v>4</v>
      </c>
      <c r="Q601" s="92" t="str">
        <f t="shared" si="32"/>
        <v>Gastos_com_Pessoal</v>
      </c>
    </row>
    <row r="602" spans="1:17" ht="25.5" hidden="1" x14ac:dyDescent="0.2">
      <c r="A602" s="477">
        <f>IF(B602="","",COUNT('Diário 3º PA'!$A$4:$A$4242)+ROW()-3)</f>
        <v>2545</v>
      </c>
      <c r="B602" s="457">
        <v>44679</v>
      </c>
      <c r="C602" s="487">
        <v>44652</v>
      </c>
      <c r="D602" s="489" t="s">
        <v>104</v>
      </c>
      <c r="E602" s="489" t="s">
        <v>189</v>
      </c>
      <c r="F602" s="506">
        <v>2114.7199999999998</v>
      </c>
      <c r="G602" s="489" t="s">
        <v>4195</v>
      </c>
      <c r="H602" s="489" t="s">
        <v>129</v>
      </c>
      <c r="I602" s="489" t="s">
        <v>4193</v>
      </c>
      <c r="J602" s="456" t="s">
        <v>4194</v>
      </c>
      <c r="K602" s="456" t="s">
        <v>732</v>
      </c>
      <c r="L602" s="456" t="s">
        <v>1531</v>
      </c>
      <c r="M602" s="456">
        <v>766977157</v>
      </c>
      <c r="N602" s="457">
        <v>44679</v>
      </c>
      <c r="O602" s="486">
        <f t="shared" si="30"/>
        <v>4</v>
      </c>
      <c r="P602" s="486">
        <f t="shared" si="31"/>
        <v>4</v>
      </c>
      <c r="Q602" s="92" t="str">
        <f t="shared" si="32"/>
        <v>Gastos_com_Pessoal</v>
      </c>
    </row>
    <row r="603" spans="1:17" ht="25.5" hidden="1" x14ac:dyDescent="0.2">
      <c r="A603" s="477">
        <f>IF(B603="","",COUNT('Diário 3º PA'!$A$4:$A$4242)+ROW()-3)</f>
        <v>2546</v>
      </c>
      <c r="B603" s="457">
        <v>44679</v>
      </c>
      <c r="C603" s="487">
        <v>44652</v>
      </c>
      <c r="D603" s="489" t="s">
        <v>104</v>
      </c>
      <c r="E603" s="489" t="s">
        <v>191</v>
      </c>
      <c r="F603" s="506">
        <v>906.01</v>
      </c>
      <c r="G603" s="489" t="s">
        <v>4196</v>
      </c>
      <c r="H603" s="489" t="s">
        <v>130</v>
      </c>
      <c r="I603" s="489" t="s">
        <v>4197</v>
      </c>
      <c r="J603" s="456" t="s">
        <v>4198</v>
      </c>
      <c r="K603" s="456" t="s">
        <v>732</v>
      </c>
      <c r="L603" s="456" t="s">
        <v>1531</v>
      </c>
      <c r="M603" s="456">
        <v>766977157</v>
      </c>
      <c r="N603" s="457">
        <v>44679</v>
      </c>
      <c r="O603" s="486">
        <f t="shared" si="30"/>
        <v>4</v>
      </c>
      <c r="P603" s="486">
        <f t="shared" si="31"/>
        <v>4</v>
      </c>
      <c r="Q603" s="92" t="str">
        <f t="shared" si="32"/>
        <v>Gastos_com_Pessoal</v>
      </c>
    </row>
    <row r="604" spans="1:17" ht="25.5" hidden="1" x14ac:dyDescent="0.2">
      <c r="A604" s="477">
        <f>IF(B604="","",COUNT('Diário 3º PA'!$A$4:$A$4242)+ROW()-3)</f>
        <v>2547</v>
      </c>
      <c r="B604" s="457">
        <v>44679</v>
      </c>
      <c r="C604" s="487">
        <v>44652</v>
      </c>
      <c r="D604" s="489" t="s">
        <v>104</v>
      </c>
      <c r="E604" s="489" t="s">
        <v>189</v>
      </c>
      <c r="F604" s="506">
        <v>2529.27</v>
      </c>
      <c r="G604" s="489" t="s">
        <v>4199</v>
      </c>
      <c r="H604" s="489" t="s">
        <v>130</v>
      </c>
      <c r="I604" s="489" t="s">
        <v>4197</v>
      </c>
      <c r="J604" s="456" t="s">
        <v>4198</v>
      </c>
      <c r="K604" s="456" t="s">
        <v>732</v>
      </c>
      <c r="L604" s="456" t="s">
        <v>1531</v>
      </c>
      <c r="M604" s="456">
        <v>766977157</v>
      </c>
      <c r="N604" s="457">
        <v>44679</v>
      </c>
      <c r="O604" s="486">
        <f t="shared" si="30"/>
        <v>4</v>
      </c>
      <c r="P604" s="486">
        <f t="shared" si="31"/>
        <v>4</v>
      </c>
      <c r="Q604" s="92" t="str">
        <f t="shared" si="32"/>
        <v>Gastos_com_Pessoal</v>
      </c>
    </row>
    <row r="605" spans="1:17" ht="25.5" hidden="1" x14ac:dyDescent="0.2">
      <c r="A605" s="477">
        <f>IF(B605="","",COUNT('Diário 3º PA'!$A$4:$A$4242)+ROW()-3)</f>
        <v>2548</v>
      </c>
      <c r="B605" s="457">
        <v>44679</v>
      </c>
      <c r="C605" s="487">
        <v>44652</v>
      </c>
      <c r="D605" s="489" t="s">
        <v>104</v>
      </c>
      <c r="E605" s="489" t="s">
        <v>191</v>
      </c>
      <c r="F605" s="506">
        <v>890.75</v>
      </c>
      <c r="G605" s="489" t="s">
        <v>4200</v>
      </c>
      <c r="H605" s="489" t="s">
        <v>131</v>
      </c>
      <c r="I605" s="489" t="s">
        <v>4201</v>
      </c>
      <c r="J605" s="456" t="s">
        <v>4202</v>
      </c>
      <c r="K605" s="456" t="s">
        <v>732</v>
      </c>
      <c r="L605" s="456" t="s">
        <v>1531</v>
      </c>
      <c r="M605" s="456">
        <v>766977157</v>
      </c>
      <c r="N605" s="457">
        <v>44679</v>
      </c>
      <c r="O605" s="486">
        <f t="shared" si="30"/>
        <v>4</v>
      </c>
      <c r="P605" s="486">
        <f t="shared" si="31"/>
        <v>4</v>
      </c>
      <c r="Q605" s="92" t="str">
        <f t="shared" si="32"/>
        <v>Gastos_com_Pessoal</v>
      </c>
    </row>
    <row r="606" spans="1:17" ht="25.5" hidden="1" x14ac:dyDescent="0.2">
      <c r="A606" s="477">
        <f>IF(B606="","",COUNT('Diário 3º PA'!$A$4:$A$4242)+ROW()-3)</f>
        <v>2549</v>
      </c>
      <c r="B606" s="457">
        <v>44679</v>
      </c>
      <c r="C606" s="487">
        <v>44652</v>
      </c>
      <c r="D606" s="489" t="s">
        <v>104</v>
      </c>
      <c r="E606" s="489" t="s">
        <v>189</v>
      </c>
      <c r="F606" s="506">
        <v>2492.46</v>
      </c>
      <c r="G606" s="489" t="s">
        <v>4203</v>
      </c>
      <c r="H606" s="489" t="s">
        <v>131</v>
      </c>
      <c r="I606" s="489" t="s">
        <v>4201</v>
      </c>
      <c r="J606" s="456" t="s">
        <v>4202</v>
      </c>
      <c r="K606" s="456" t="s">
        <v>732</v>
      </c>
      <c r="L606" s="456" t="s">
        <v>1531</v>
      </c>
      <c r="M606" s="456">
        <v>766977157</v>
      </c>
      <c r="N606" s="457">
        <v>44679</v>
      </c>
      <c r="O606" s="486">
        <f t="shared" si="30"/>
        <v>4</v>
      </c>
      <c r="P606" s="486">
        <f t="shared" si="31"/>
        <v>4</v>
      </c>
      <c r="Q606" s="92" t="str">
        <f t="shared" si="32"/>
        <v>Gastos_com_Pessoal</v>
      </c>
    </row>
    <row r="607" spans="1:17" ht="25.5" hidden="1" x14ac:dyDescent="0.2">
      <c r="A607" s="477">
        <f>IF(B607="","",COUNT('Diário 3º PA'!$A$4:$A$4242)+ROW()-3)</f>
        <v>2550</v>
      </c>
      <c r="B607" s="457">
        <v>44679</v>
      </c>
      <c r="C607" s="487">
        <v>44652</v>
      </c>
      <c r="D607" s="489" t="s">
        <v>104</v>
      </c>
      <c r="E607" s="489" t="s">
        <v>191</v>
      </c>
      <c r="F607" s="506">
        <v>839.16</v>
      </c>
      <c r="G607" s="489" t="s">
        <v>4204</v>
      </c>
      <c r="H607" s="489" t="s">
        <v>129</v>
      </c>
      <c r="I607" s="489" t="s">
        <v>4205</v>
      </c>
      <c r="J607" s="456" t="s">
        <v>4206</v>
      </c>
      <c r="K607" s="456" t="s">
        <v>732</v>
      </c>
      <c r="L607" s="456" t="s">
        <v>1531</v>
      </c>
      <c r="M607" s="456">
        <v>766977157</v>
      </c>
      <c r="N607" s="457">
        <v>44679</v>
      </c>
      <c r="O607" s="486">
        <f t="shared" si="30"/>
        <v>4</v>
      </c>
      <c r="P607" s="486">
        <f t="shared" si="31"/>
        <v>4</v>
      </c>
      <c r="Q607" s="92" t="str">
        <f t="shared" si="32"/>
        <v>Gastos_com_Pessoal</v>
      </c>
    </row>
    <row r="608" spans="1:17" ht="25.5" hidden="1" x14ac:dyDescent="0.2">
      <c r="A608" s="477">
        <f>IF(B608="","",COUNT('Diário 3º PA'!$A$4:$A$4242)+ROW()-3)</f>
        <v>2551</v>
      </c>
      <c r="B608" s="457">
        <v>44679</v>
      </c>
      <c r="C608" s="487">
        <v>44652</v>
      </c>
      <c r="D608" s="489" t="s">
        <v>104</v>
      </c>
      <c r="E608" s="489" t="s">
        <v>189</v>
      </c>
      <c r="F608" s="506">
        <v>2368.86</v>
      </c>
      <c r="G608" s="489" t="s">
        <v>4207</v>
      </c>
      <c r="H608" s="489" t="s">
        <v>129</v>
      </c>
      <c r="I608" s="489" t="s">
        <v>4205</v>
      </c>
      <c r="J608" s="456" t="s">
        <v>4206</v>
      </c>
      <c r="K608" s="456" t="s">
        <v>732</v>
      </c>
      <c r="L608" s="456" t="s">
        <v>1531</v>
      </c>
      <c r="M608" s="456">
        <v>766977157</v>
      </c>
      <c r="N608" s="457">
        <v>44679</v>
      </c>
      <c r="O608" s="486">
        <f t="shared" si="30"/>
        <v>4</v>
      </c>
      <c r="P608" s="486">
        <f t="shared" si="31"/>
        <v>4</v>
      </c>
      <c r="Q608" s="92" t="str">
        <f t="shared" si="32"/>
        <v>Gastos_com_Pessoal</v>
      </c>
    </row>
    <row r="609" spans="1:17" ht="25.5" hidden="1" x14ac:dyDescent="0.2">
      <c r="A609" s="477">
        <f>IF(B609="","",COUNT('Diário 3º PA'!$A$4:$A$4242)+ROW()-3)</f>
        <v>2552</v>
      </c>
      <c r="B609" s="457">
        <v>44679</v>
      </c>
      <c r="C609" s="487">
        <v>44652</v>
      </c>
      <c r="D609" s="489" t="s">
        <v>104</v>
      </c>
      <c r="E609" s="489" t="s">
        <v>191</v>
      </c>
      <c r="F609" s="506">
        <v>701.68</v>
      </c>
      <c r="G609" s="489" t="s">
        <v>4208</v>
      </c>
      <c r="H609" s="489" t="s">
        <v>134</v>
      </c>
      <c r="I609" s="489" t="s">
        <v>2372</v>
      </c>
      <c r="J609" s="456" t="s">
        <v>2373</v>
      </c>
      <c r="K609" s="456" t="s">
        <v>732</v>
      </c>
      <c r="L609" s="456" t="s">
        <v>1531</v>
      </c>
      <c r="M609" s="456">
        <v>766977157</v>
      </c>
      <c r="N609" s="457">
        <v>44679</v>
      </c>
      <c r="O609" s="486">
        <f t="shared" si="30"/>
        <v>4</v>
      </c>
      <c r="P609" s="486">
        <f t="shared" si="31"/>
        <v>4</v>
      </c>
      <c r="Q609" s="92" t="str">
        <f t="shared" si="32"/>
        <v>Gastos_com_Pessoal</v>
      </c>
    </row>
    <row r="610" spans="1:17" ht="25.5" hidden="1" x14ac:dyDescent="0.2">
      <c r="A610" s="477">
        <f>IF(B610="","",COUNT('Diário 3º PA'!$A$4:$A$4242)+ROW()-3)</f>
        <v>2553</v>
      </c>
      <c r="B610" s="457">
        <v>44679</v>
      </c>
      <c r="C610" s="487">
        <v>44652</v>
      </c>
      <c r="D610" s="489" t="s">
        <v>104</v>
      </c>
      <c r="E610" s="489" t="s">
        <v>189</v>
      </c>
      <c r="F610" s="506">
        <v>2037.3</v>
      </c>
      <c r="G610" s="489" t="s">
        <v>4209</v>
      </c>
      <c r="H610" s="489" t="s">
        <v>134</v>
      </c>
      <c r="I610" s="489" t="s">
        <v>2372</v>
      </c>
      <c r="J610" s="456" t="s">
        <v>2373</v>
      </c>
      <c r="K610" s="456" t="s">
        <v>732</v>
      </c>
      <c r="L610" s="456" t="s">
        <v>1531</v>
      </c>
      <c r="M610" s="456">
        <v>766977157</v>
      </c>
      <c r="N610" s="457">
        <v>44679</v>
      </c>
      <c r="O610" s="486">
        <f t="shared" si="30"/>
        <v>4</v>
      </c>
      <c r="P610" s="486">
        <f t="shared" si="31"/>
        <v>4</v>
      </c>
      <c r="Q610" s="92" t="str">
        <f t="shared" si="32"/>
        <v>Gastos_com_Pessoal</v>
      </c>
    </row>
    <row r="611" spans="1:17" ht="25.5" hidden="1" x14ac:dyDescent="0.2">
      <c r="A611" s="477">
        <f>IF(B611="","",COUNT('Diário 3º PA'!$A$4:$A$4242)+ROW()-3)</f>
        <v>2554</v>
      </c>
      <c r="B611" s="457">
        <v>44679</v>
      </c>
      <c r="C611" s="487">
        <v>44652</v>
      </c>
      <c r="D611" s="489" t="s">
        <v>104</v>
      </c>
      <c r="E611" s="489" t="s">
        <v>191</v>
      </c>
      <c r="F611" s="506">
        <v>837.09</v>
      </c>
      <c r="G611" s="489" t="s">
        <v>4210</v>
      </c>
      <c r="H611" s="489" t="s">
        <v>131</v>
      </c>
      <c r="I611" s="489" t="s">
        <v>4211</v>
      </c>
      <c r="J611" s="456" t="s">
        <v>4212</v>
      </c>
      <c r="K611" s="456" t="s">
        <v>732</v>
      </c>
      <c r="L611" s="456" t="s">
        <v>1531</v>
      </c>
      <c r="M611" s="456">
        <v>766977157</v>
      </c>
      <c r="N611" s="457">
        <v>44679</v>
      </c>
      <c r="O611" s="486">
        <f t="shared" si="30"/>
        <v>4</v>
      </c>
      <c r="P611" s="486">
        <f t="shared" si="31"/>
        <v>4</v>
      </c>
      <c r="Q611" s="92" t="str">
        <f t="shared" si="32"/>
        <v>Gastos_com_Pessoal</v>
      </c>
    </row>
    <row r="612" spans="1:17" ht="25.5" hidden="1" x14ac:dyDescent="0.2">
      <c r="A612" s="477">
        <f>IF(B612="","",COUNT('Diário 3º PA'!$A$4:$A$4242)+ROW()-3)</f>
        <v>2555</v>
      </c>
      <c r="B612" s="457">
        <v>44679</v>
      </c>
      <c r="C612" s="487">
        <v>44652</v>
      </c>
      <c r="D612" s="489" t="s">
        <v>104</v>
      </c>
      <c r="E612" s="489" t="s">
        <v>189</v>
      </c>
      <c r="F612" s="506">
        <v>2363.9499999999998</v>
      </c>
      <c r="G612" s="489" t="s">
        <v>4213</v>
      </c>
      <c r="H612" s="489" t="s">
        <v>131</v>
      </c>
      <c r="I612" s="489" t="s">
        <v>4211</v>
      </c>
      <c r="J612" s="456" t="s">
        <v>4212</v>
      </c>
      <c r="K612" s="456" t="s">
        <v>732</v>
      </c>
      <c r="L612" s="456" t="s">
        <v>1531</v>
      </c>
      <c r="M612" s="456">
        <v>766977157</v>
      </c>
      <c r="N612" s="457">
        <v>44679</v>
      </c>
      <c r="O612" s="486">
        <f t="shared" si="30"/>
        <v>4</v>
      </c>
      <c r="P612" s="486">
        <f t="shared" si="31"/>
        <v>4</v>
      </c>
      <c r="Q612" s="92" t="str">
        <f t="shared" si="32"/>
        <v>Gastos_com_Pessoal</v>
      </c>
    </row>
    <row r="613" spans="1:17" ht="25.5" hidden="1" x14ac:dyDescent="0.2">
      <c r="A613" s="477">
        <f>IF(B613="","",COUNT('Diário 3º PA'!$A$4:$A$4242)+ROW()-3)</f>
        <v>2556</v>
      </c>
      <c r="B613" s="457">
        <v>44679</v>
      </c>
      <c r="C613" s="487">
        <v>44652</v>
      </c>
      <c r="D613" s="489" t="s">
        <v>104</v>
      </c>
      <c r="E613" s="489" t="s">
        <v>191</v>
      </c>
      <c r="F613" s="506">
        <v>767.47</v>
      </c>
      <c r="G613" s="489" t="s">
        <v>4214</v>
      </c>
      <c r="H613" s="489" t="s">
        <v>139</v>
      </c>
      <c r="I613" s="489" t="s">
        <v>4215</v>
      </c>
      <c r="J613" s="456" t="s">
        <v>1861</v>
      </c>
      <c r="K613" s="456" t="s">
        <v>732</v>
      </c>
      <c r="L613" s="456" t="s">
        <v>1531</v>
      </c>
      <c r="M613" s="456">
        <v>766977157</v>
      </c>
      <c r="N613" s="457">
        <v>44679</v>
      </c>
      <c r="O613" s="486">
        <f t="shared" si="30"/>
        <v>4</v>
      </c>
      <c r="P613" s="486">
        <f t="shared" si="31"/>
        <v>4</v>
      </c>
      <c r="Q613" s="92" t="str">
        <f t="shared" si="32"/>
        <v>Gastos_com_Pessoal</v>
      </c>
    </row>
    <row r="614" spans="1:17" ht="25.5" hidden="1" x14ac:dyDescent="0.2">
      <c r="A614" s="477">
        <f>IF(B614="","",COUNT('Diário 3º PA'!$A$4:$A$4242)+ROW()-3)</f>
        <v>2557</v>
      </c>
      <c r="B614" s="457">
        <v>44679</v>
      </c>
      <c r="C614" s="487">
        <v>44652</v>
      </c>
      <c r="D614" s="489" t="s">
        <v>104</v>
      </c>
      <c r="E614" s="489" t="s">
        <v>189</v>
      </c>
      <c r="F614" s="506">
        <v>2196.6799999999998</v>
      </c>
      <c r="G614" s="489" t="s">
        <v>4216</v>
      </c>
      <c r="H614" s="489" t="s">
        <v>139</v>
      </c>
      <c r="I614" s="489" t="s">
        <v>4215</v>
      </c>
      <c r="J614" s="456" t="s">
        <v>1861</v>
      </c>
      <c r="K614" s="456" t="s">
        <v>732</v>
      </c>
      <c r="L614" s="456" t="s">
        <v>1531</v>
      </c>
      <c r="M614" s="456">
        <v>766977157</v>
      </c>
      <c r="N614" s="457">
        <v>44679</v>
      </c>
      <c r="O614" s="486">
        <f t="shared" si="30"/>
        <v>4</v>
      </c>
      <c r="P614" s="486">
        <f t="shared" si="31"/>
        <v>4</v>
      </c>
      <c r="Q614" s="92" t="str">
        <f t="shared" si="32"/>
        <v>Gastos_com_Pessoal</v>
      </c>
    </row>
    <row r="615" spans="1:17" ht="25.5" hidden="1" x14ac:dyDescent="0.2">
      <c r="A615" s="477">
        <f>IF(B615="","",COUNT('Diário 3º PA'!$A$4:$A$4242)+ROW()-3)</f>
        <v>2558</v>
      </c>
      <c r="B615" s="457">
        <v>44679</v>
      </c>
      <c r="C615" s="487">
        <v>44652</v>
      </c>
      <c r="D615" s="489" t="s">
        <v>104</v>
      </c>
      <c r="E615" s="489" t="s">
        <v>191</v>
      </c>
      <c r="F615" s="506">
        <v>778.48</v>
      </c>
      <c r="G615" s="489" t="s">
        <v>4217</v>
      </c>
      <c r="H615" s="489" t="s">
        <v>138</v>
      </c>
      <c r="I615" s="489" t="s">
        <v>4218</v>
      </c>
      <c r="J615" s="456" t="s">
        <v>4219</v>
      </c>
      <c r="K615" s="456" t="s">
        <v>732</v>
      </c>
      <c r="L615" s="456" t="s">
        <v>1531</v>
      </c>
      <c r="M615" s="456">
        <v>766977157</v>
      </c>
      <c r="N615" s="457">
        <v>44679</v>
      </c>
      <c r="O615" s="486">
        <f t="shared" si="30"/>
        <v>4</v>
      </c>
      <c r="P615" s="486">
        <f t="shared" si="31"/>
        <v>4</v>
      </c>
      <c r="Q615" s="92" t="str">
        <f t="shared" si="32"/>
        <v>Gastos_com_Pessoal</v>
      </c>
    </row>
    <row r="616" spans="1:17" ht="25.5" hidden="1" x14ac:dyDescent="0.2">
      <c r="A616" s="477">
        <f>IF(B616="","",COUNT('Diário 3º PA'!$A$4:$A$4242)+ROW()-3)</f>
        <v>2559</v>
      </c>
      <c r="B616" s="457">
        <v>44679</v>
      </c>
      <c r="C616" s="487">
        <v>44652</v>
      </c>
      <c r="D616" s="489" t="s">
        <v>104</v>
      </c>
      <c r="E616" s="489" t="s">
        <v>189</v>
      </c>
      <c r="F616" s="506">
        <v>2223.13</v>
      </c>
      <c r="G616" s="489" t="s">
        <v>4220</v>
      </c>
      <c r="H616" s="489" t="s">
        <v>138</v>
      </c>
      <c r="I616" s="489" t="s">
        <v>4218</v>
      </c>
      <c r="J616" s="456" t="s">
        <v>4219</v>
      </c>
      <c r="K616" s="456" t="s">
        <v>732</v>
      </c>
      <c r="L616" s="456" t="s">
        <v>1531</v>
      </c>
      <c r="M616" s="456">
        <v>766977157</v>
      </c>
      <c r="N616" s="457">
        <v>44679</v>
      </c>
      <c r="O616" s="486">
        <f t="shared" si="30"/>
        <v>4</v>
      </c>
      <c r="P616" s="486">
        <f t="shared" si="31"/>
        <v>4</v>
      </c>
      <c r="Q616" s="92" t="str">
        <f t="shared" si="32"/>
        <v>Gastos_com_Pessoal</v>
      </c>
    </row>
    <row r="617" spans="1:17" ht="25.5" hidden="1" x14ac:dyDescent="0.2">
      <c r="A617" s="477">
        <f>IF(B617="","",COUNT('Diário 3º PA'!$A$4:$A$4242)+ROW()-3)</f>
        <v>2560</v>
      </c>
      <c r="B617" s="457">
        <v>44679</v>
      </c>
      <c r="C617" s="487">
        <v>44652</v>
      </c>
      <c r="D617" s="489" t="s">
        <v>104</v>
      </c>
      <c r="E617" s="489" t="s">
        <v>187</v>
      </c>
      <c r="F617" s="506">
        <v>1193.1500000000001</v>
      </c>
      <c r="G617" s="489" t="s">
        <v>1019</v>
      </c>
      <c r="H617" s="489" t="s">
        <v>139</v>
      </c>
      <c r="I617" s="489" t="s">
        <v>4221</v>
      </c>
      <c r="J617" s="456" t="s">
        <v>4222</v>
      </c>
      <c r="K617" s="456" t="s">
        <v>732</v>
      </c>
      <c r="L617" s="456" t="s">
        <v>1531</v>
      </c>
      <c r="M617" s="456">
        <v>766977157</v>
      </c>
      <c r="N617" s="457">
        <v>44679</v>
      </c>
      <c r="O617" s="486">
        <f t="shared" si="30"/>
        <v>4</v>
      </c>
      <c r="P617" s="486">
        <f t="shared" si="31"/>
        <v>4</v>
      </c>
      <c r="Q617" s="92" t="str">
        <f t="shared" si="32"/>
        <v>Gastos_com_Pessoal</v>
      </c>
    </row>
    <row r="618" spans="1:17" ht="25.5" hidden="1" x14ac:dyDescent="0.2">
      <c r="A618" s="477">
        <f>IF(B618="","",COUNT('Diário 3º PA'!$A$4:$A$4242)+ROW()-3)</f>
        <v>2561</v>
      </c>
      <c r="B618" s="457">
        <v>44679</v>
      </c>
      <c r="C618" s="487">
        <v>44652</v>
      </c>
      <c r="D618" s="489" t="s">
        <v>104</v>
      </c>
      <c r="E618" s="489" t="s">
        <v>189</v>
      </c>
      <c r="F618" s="506">
        <v>3579.45</v>
      </c>
      <c r="G618" s="489" t="s">
        <v>915</v>
      </c>
      <c r="H618" s="489" t="s">
        <v>139</v>
      </c>
      <c r="I618" s="489" t="s">
        <v>4221</v>
      </c>
      <c r="J618" s="456" t="s">
        <v>4222</v>
      </c>
      <c r="K618" s="456" t="s">
        <v>732</v>
      </c>
      <c r="L618" s="456" t="s">
        <v>1531</v>
      </c>
      <c r="M618" s="456">
        <v>766977157</v>
      </c>
      <c r="N618" s="457">
        <v>44679</v>
      </c>
      <c r="O618" s="486">
        <f t="shared" si="30"/>
        <v>4</v>
      </c>
      <c r="P618" s="486">
        <f t="shared" si="31"/>
        <v>4</v>
      </c>
      <c r="Q618" s="92" t="str">
        <f t="shared" si="32"/>
        <v>Gastos_com_Pessoal</v>
      </c>
    </row>
    <row r="619" spans="1:17" ht="25.5" hidden="1" x14ac:dyDescent="0.2">
      <c r="A619" s="477">
        <f>IF(B619="","",COUNT('Diário 3º PA'!$A$4:$A$4242)+ROW()-3)</f>
        <v>2562</v>
      </c>
      <c r="B619" s="457">
        <v>44679</v>
      </c>
      <c r="C619" s="487">
        <v>44652</v>
      </c>
      <c r="D619" s="489" t="s">
        <v>104</v>
      </c>
      <c r="E619" s="489" t="s">
        <v>191</v>
      </c>
      <c r="F619" s="506">
        <v>1193.1500000000001</v>
      </c>
      <c r="G619" s="489" t="s">
        <v>918</v>
      </c>
      <c r="H619" s="489" t="s">
        <v>139</v>
      </c>
      <c r="I619" s="489" t="s">
        <v>4221</v>
      </c>
      <c r="J619" s="456" t="s">
        <v>4222</v>
      </c>
      <c r="K619" s="456" t="s">
        <v>732</v>
      </c>
      <c r="L619" s="456" t="s">
        <v>1531</v>
      </c>
      <c r="M619" s="456">
        <v>766977157</v>
      </c>
      <c r="N619" s="457">
        <v>44679</v>
      </c>
      <c r="O619" s="486">
        <f t="shared" si="30"/>
        <v>4</v>
      </c>
      <c r="P619" s="486">
        <f t="shared" si="31"/>
        <v>4</v>
      </c>
      <c r="Q619" s="92" t="str">
        <f t="shared" si="32"/>
        <v>Gastos_com_Pessoal</v>
      </c>
    </row>
    <row r="620" spans="1:17" ht="36" hidden="1" x14ac:dyDescent="0.2">
      <c r="A620" s="477">
        <f>IF(B620="","",COUNT('Diário 3º PA'!$A$4:$A$4242)+ROW()-3)</f>
        <v>2563</v>
      </c>
      <c r="B620" s="457">
        <v>44679</v>
      </c>
      <c r="C620" s="487">
        <v>44652</v>
      </c>
      <c r="D620" s="489" t="s">
        <v>104</v>
      </c>
      <c r="E620" s="489" t="s">
        <v>193</v>
      </c>
      <c r="F620" s="506">
        <v>4772.33</v>
      </c>
      <c r="G620" s="489" t="s">
        <v>919</v>
      </c>
      <c r="H620" s="489" t="s">
        <v>139</v>
      </c>
      <c r="I620" s="489" t="s">
        <v>4221</v>
      </c>
      <c r="J620" s="456" t="s">
        <v>4222</v>
      </c>
      <c r="K620" s="456" t="s">
        <v>732</v>
      </c>
      <c r="L620" s="456" t="s">
        <v>1531</v>
      </c>
      <c r="M620" s="456">
        <v>766977157</v>
      </c>
      <c r="N620" s="457">
        <v>44679</v>
      </c>
      <c r="O620" s="486">
        <f t="shared" si="30"/>
        <v>4</v>
      </c>
      <c r="P620" s="486">
        <f t="shared" si="31"/>
        <v>4</v>
      </c>
      <c r="Q620" s="92" t="str">
        <f t="shared" si="32"/>
        <v>Gastos_com_Pessoal</v>
      </c>
    </row>
    <row r="621" spans="1:17" ht="25.5" hidden="1" x14ac:dyDescent="0.2">
      <c r="A621" s="477">
        <f>IF(B621="","",COUNT('Diário 3º PA'!$A$4:$A$4242)+ROW()-3)</f>
        <v>2564</v>
      </c>
      <c r="B621" s="457">
        <v>44679</v>
      </c>
      <c r="C621" s="487">
        <v>44652</v>
      </c>
      <c r="D621" s="489" t="s">
        <v>104</v>
      </c>
      <c r="E621" s="489" t="s">
        <v>185</v>
      </c>
      <c r="F621" s="506">
        <v>1881.83</v>
      </c>
      <c r="G621" s="482" t="s">
        <v>3566</v>
      </c>
      <c r="H621" s="489" t="s">
        <v>139</v>
      </c>
      <c r="I621" s="489" t="s">
        <v>4221</v>
      </c>
      <c r="J621" s="456" t="s">
        <v>4222</v>
      </c>
      <c r="K621" s="455" t="s">
        <v>1016</v>
      </c>
      <c r="L621" s="456" t="s">
        <v>1017</v>
      </c>
      <c r="M621" s="456" t="s">
        <v>4223</v>
      </c>
      <c r="N621" s="457">
        <v>44679</v>
      </c>
      <c r="O621" s="486">
        <f t="shared" si="30"/>
        <v>4</v>
      </c>
      <c r="P621" s="486">
        <f t="shared" si="31"/>
        <v>4</v>
      </c>
      <c r="Q621" s="92" t="str">
        <f t="shared" si="32"/>
        <v>Gastos_com_Pessoal</v>
      </c>
    </row>
    <row r="622" spans="1:17" ht="36" hidden="1" x14ac:dyDescent="0.2">
      <c r="A622" s="477">
        <f>IF(B622="","",COUNT('Diário 3º PA'!$A$4:$A$4242)+ROW()-3)</f>
        <v>2565</v>
      </c>
      <c r="B622" s="457">
        <v>44679</v>
      </c>
      <c r="C622" s="487">
        <v>44652</v>
      </c>
      <c r="D622" s="489" t="s">
        <v>115</v>
      </c>
      <c r="E622" s="489" t="s">
        <v>318</v>
      </c>
      <c r="F622" s="506">
        <v>385.1</v>
      </c>
      <c r="G622" s="489" t="s">
        <v>4224</v>
      </c>
      <c r="H622" s="489" t="s">
        <v>129</v>
      </c>
      <c r="I622" s="489" t="s">
        <v>4225</v>
      </c>
      <c r="J622" s="456" t="s">
        <v>4226</v>
      </c>
      <c r="K622" s="456" t="s">
        <v>704</v>
      </c>
      <c r="L622" s="456" t="s">
        <v>428</v>
      </c>
      <c r="M622" s="456">
        <v>30</v>
      </c>
      <c r="N622" s="457">
        <v>44677</v>
      </c>
      <c r="O622" s="486">
        <f t="shared" si="30"/>
        <v>4</v>
      </c>
      <c r="P622" s="486">
        <f t="shared" si="31"/>
        <v>4</v>
      </c>
      <c r="Q622" s="92" t="str">
        <f t="shared" si="32"/>
        <v>Gastos_Gerais</v>
      </c>
    </row>
    <row r="623" spans="1:17" ht="24" hidden="1" x14ac:dyDescent="0.2">
      <c r="A623" s="477">
        <f>IF(B623="","",COUNT('Diário 3º PA'!$A$4:$A$4242)+ROW()-3)</f>
        <v>2566</v>
      </c>
      <c r="B623" s="457">
        <v>44679</v>
      </c>
      <c r="C623" s="487">
        <v>44652</v>
      </c>
      <c r="D623" s="489" t="s">
        <v>115</v>
      </c>
      <c r="E623" s="489" t="s">
        <v>372</v>
      </c>
      <c r="F623" s="506">
        <v>42.97</v>
      </c>
      <c r="G623" s="489" t="s">
        <v>4227</v>
      </c>
      <c r="H623" s="489" t="s">
        <v>130</v>
      </c>
      <c r="I623" s="489" t="s">
        <v>4228</v>
      </c>
      <c r="J623" s="456" t="s">
        <v>4229</v>
      </c>
      <c r="K623" s="456" t="s">
        <v>1464</v>
      </c>
      <c r="L623" s="456" t="s">
        <v>428</v>
      </c>
      <c r="M623" s="456">
        <v>5853</v>
      </c>
      <c r="N623" s="457">
        <v>44678</v>
      </c>
      <c r="O623" s="486">
        <f t="shared" si="30"/>
        <v>4</v>
      </c>
      <c r="P623" s="486">
        <f t="shared" si="31"/>
        <v>4</v>
      </c>
      <c r="Q623" s="92" t="str">
        <f t="shared" si="32"/>
        <v>Gastos_Gerais</v>
      </c>
    </row>
    <row r="624" spans="1:17" ht="48" hidden="1" x14ac:dyDescent="0.2">
      <c r="A624" s="477">
        <f>IF(B624="","",COUNT('Diário 3º PA'!$A$4:$A$4242)+ROW()-3)</f>
        <v>2567</v>
      </c>
      <c r="B624" s="457">
        <v>44680</v>
      </c>
      <c r="C624" s="487">
        <v>44652</v>
      </c>
      <c r="D624" s="489" t="s">
        <v>104</v>
      </c>
      <c r="E624" s="489" t="s">
        <v>195</v>
      </c>
      <c r="F624" s="506">
        <v>11226.49</v>
      </c>
      <c r="G624" s="489" t="s">
        <v>639</v>
      </c>
      <c r="H624" s="489" t="s">
        <v>127</v>
      </c>
      <c r="I624" s="489" t="s">
        <v>638</v>
      </c>
      <c r="J624" s="456" t="s">
        <v>944</v>
      </c>
      <c r="K624" s="456" t="s">
        <v>704</v>
      </c>
      <c r="L624" s="456" t="s">
        <v>428</v>
      </c>
      <c r="M624" s="456">
        <v>2022739</v>
      </c>
      <c r="N624" s="457">
        <v>44678</v>
      </c>
      <c r="O624" s="486">
        <f t="shared" si="30"/>
        <v>4</v>
      </c>
      <c r="P624" s="486">
        <f t="shared" si="31"/>
        <v>4</v>
      </c>
      <c r="Q624" s="92" t="str">
        <f t="shared" si="32"/>
        <v>Gastos_com_Pessoal</v>
      </c>
    </row>
    <row r="625" spans="1:17" ht="24" hidden="1" x14ac:dyDescent="0.2">
      <c r="A625" s="477">
        <f>IF(B625="","",COUNT('Diário 3º PA'!$A$4:$A$4242)+ROW()-3)</f>
        <v>2568</v>
      </c>
      <c r="B625" s="457">
        <v>44680</v>
      </c>
      <c r="C625" s="487">
        <v>44652</v>
      </c>
      <c r="D625" s="489" t="s">
        <v>115</v>
      </c>
      <c r="E625" s="489" t="s">
        <v>368</v>
      </c>
      <c r="F625" s="506">
        <v>350</v>
      </c>
      <c r="G625" s="489" t="s">
        <v>4230</v>
      </c>
      <c r="H625" s="489" t="s">
        <v>135</v>
      </c>
      <c r="I625" s="489" t="s">
        <v>4231</v>
      </c>
      <c r="J625" s="456" t="s">
        <v>4232</v>
      </c>
      <c r="K625" s="456" t="s">
        <v>704</v>
      </c>
      <c r="L625" s="456" t="s">
        <v>428</v>
      </c>
      <c r="M625" s="456">
        <v>951</v>
      </c>
      <c r="N625" s="457">
        <v>44676</v>
      </c>
      <c r="O625" s="486">
        <f t="shared" si="30"/>
        <v>4</v>
      </c>
      <c r="P625" s="486">
        <f t="shared" si="31"/>
        <v>4</v>
      </c>
      <c r="Q625" s="92" t="str">
        <f t="shared" si="32"/>
        <v>Gastos_Gerais</v>
      </c>
    </row>
    <row r="626" spans="1:17" ht="24" hidden="1" x14ac:dyDescent="0.2">
      <c r="A626" s="477">
        <f>IF(B626="","",COUNT('Diário 3º PA'!$A$4:$A$4242)+ROW()-3)</f>
        <v>2569</v>
      </c>
      <c r="B626" s="457">
        <v>44680</v>
      </c>
      <c r="C626" s="487">
        <v>44652</v>
      </c>
      <c r="D626" s="489" t="s">
        <v>115</v>
      </c>
      <c r="E626" s="489" t="s">
        <v>232</v>
      </c>
      <c r="F626" s="506">
        <v>970.21</v>
      </c>
      <c r="G626" s="489" t="s">
        <v>3432</v>
      </c>
      <c r="H626" s="489" t="s">
        <v>137</v>
      </c>
      <c r="I626" s="489" t="s">
        <v>1089</v>
      </c>
      <c r="J626" s="456" t="s">
        <v>703</v>
      </c>
      <c r="K626" s="456" t="s">
        <v>704</v>
      </c>
      <c r="L626" s="456" t="s">
        <v>705</v>
      </c>
      <c r="M626" s="456" t="s">
        <v>4233</v>
      </c>
      <c r="N626" s="457">
        <v>44680</v>
      </c>
      <c r="O626" s="486">
        <f t="shared" si="30"/>
        <v>4</v>
      </c>
      <c r="P626" s="486">
        <f t="shared" si="31"/>
        <v>4</v>
      </c>
      <c r="Q626" s="92" t="str">
        <f t="shared" si="32"/>
        <v>Gastos_Gerais</v>
      </c>
    </row>
    <row r="627" spans="1:17" ht="36" hidden="1" x14ac:dyDescent="0.2">
      <c r="A627" s="477">
        <f>IF(B627="","",COUNT('Diário 3º PA'!$A$4:$A$4242)+ROW()-3)</f>
        <v>2570</v>
      </c>
      <c r="B627" s="457">
        <v>44680</v>
      </c>
      <c r="C627" s="487">
        <v>44652</v>
      </c>
      <c r="D627" s="489" t="s">
        <v>115</v>
      </c>
      <c r="E627" s="489" t="s">
        <v>262</v>
      </c>
      <c r="F627" s="506">
        <v>268</v>
      </c>
      <c r="G627" s="489" t="s">
        <v>4234</v>
      </c>
      <c r="H627" s="489" t="s">
        <v>129</v>
      </c>
      <c r="I627" s="489" t="s">
        <v>3526</v>
      </c>
      <c r="J627" s="456" t="s">
        <v>3527</v>
      </c>
      <c r="K627" s="456" t="s">
        <v>704</v>
      </c>
      <c r="L627" s="456" t="s">
        <v>428</v>
      </c>
      <c r="M627" s="456">
        <v>69898</v>
      </c>
      <c r="N627" s="457">
        <v>44671</v>
      </c>
      <c r="O627" s="486">
        <f t="shared" si="30"/>
        <v>4</v>
      </c>
      <c r="P627" s="486">
        <f t="shared" si="31"/>
        <v>4</v>
      </c>
      <c r="Q627" s="92" t="str">
        <f t="shared" si="32"/>
        <v>Gastos_Gerais</v>
      </c>
    </row>
    <row r="628" spans="1:17" ht="36" hidden="1" x14ac:dyDescent="0.2">
      <c r="A628" s="477">
        <f>IF(B628="","",COUNT('Diário 3º PA'!$A$4:$A$4242)+ROW()-3)</f>
        <v>2571</v>
      </c>
      <c r="B628" s="457">
        <v>44680</v>
      </c>
      <c r="C628" s="487">
        <v>44652</v>
      </c>
      <c r="D628" s="489" t="s">
        <v>115</v>
      </c>
      <c r="E628" s="489" t="s">
        <v>264</v>
      </c>
      <c r="F628" s="506">
        <v>3500</v>
      </c>
      <c r="G628" s="489" t="s">
        <v>4235</v>
      </c>
      <c r="H628" s="489" t="s">
        <v>127</v>
      </c>
      <c r="I628" s="489" t="s">
        <v>3047</v>
      </c>
      <c r="J628" s="456" t="s">
        <v>1238</v>
      </c>
      <c r="K628" s="456" t="s">
        <v>704</v>
      </c>
      <c r="L628" s="456" t="s">
        <v>428</v>
      </c>
      <c r="M628" s="456">
        <v>2317</v>
      </c>
      <c r="N628" s="457">
        <v>44676</v>
      </c>
      <c r="O628" s="486">
        <f t="shared" si="30"/>
        <v>4</v>
      </c>
      <c r="P628" s="486">
        <f t="shared" si="31"/>
        <v>4</v>
      </c>
      <c r="Q628" s="92" t="str">
        <f t="shared" si="32"/>
        <v>Gastos_Gerais</v>
      </c>
    </row>
    <row r="629" spans="1:17" ht="24" hidden="1" x14ac:dyDescent="0.2">
      <c r="A629" s="477">
        <f>IF(B629="","",COUNT('Diário 3º PA'!$A$4:$A$4242)+ROW()-3)</f>
        <v>2572</v>
      </c>
      <c r="B629" s="457">
        <v>44680</v>
      </c>
      <c r="C629" s="487">
        <v>44652</v>
      </c>
      <c r="D629" s="489" t="s">
        <v>115</v>
      </c>
      <c r="E629" s="489" t="s">
        <v>306</v>
      </c>
      <c r="F629" s="506">
        <v>1500</v>
      </c>
      <c r="G629" s="489" t="s">
        <v>4236</v>
      </c>
      <c r="H629" s="489" t="s">
        <v>140</v>
      </c>
      <c r="I629" s="489" t="s">
        <v>3171</v>
      </c>
      <c r="J629" s="456" t="s">
        <v>1946</v>
      </c>
      <c r="K629" s="456" t="s">
        <v>704</v>
      </c>
      <c r="L629" s="456" t="s">
        <v>428</v>
      </c>
      <c r="M629" s="456">
        <v>32851247</v>
      </c>
      <c r="N629" s="457">
        <v>44677</v>
      </c>
      <c r="O629" s="486">
        <f t="shared" si="30"/>
        <v>4</v>
      </c>
      <c r="P629" s="486">
        <f t="shared" si="31"/>
        <v>4</v>
      </c>
      <c r="Q629" s="92" t="str">
        <f t="shared" si="32"/>
        <v>Gastos_Gerais</v>
      </c>
    </row>
    <row r="630" spans="1:17" ht="24" hidden="1" x14ac:dyDescent="0.2">
      <c r="A630" s="477">
        <f>IF(B630="","",COUNT('Diário 3º PA'!$A$4:$A$4242)+ROW()-3)</f>
        <v>2573</v>
      </c>
      <c r="B630" s="457">
        <v>44680</v>
      </c>
      <c r="C630" s="487">
        <v>44652</v>
      </c>
      <c r="D630" s="489" t="s">
        <v>115</v>
      </c>
      <c r="E630" s="489" t="s">
        <v>368</v>
      </c>
      <c r="F630" s="506">
        <v>4443.08</v>
      </c>
      <c r="G630" s="489" t="s">
        <v>4237</v>
      </c>
      <c r="H630" s="489" t="s">
        <v>134</v>
      </c>
      <c r="I630" s="489" t="s">
        <v>4238</v>
      </c>
      <c r="J630" s="456" t="s">
        <v>4239</v>
      </c>
      <c r="K630" s="456" t="s">
        <v>704</v>
      </c>
      <c r="L630" s="456" t="s">
        <v>428</v>
      </c>
      <c r="M630" s="456">
        <v>202273</v>
      </c>
      <c r="N630" s="457">
        <v>44680</v>
      </c>
      <c r="O630" s="486">
        <f t="shared" si="30"/>
        <v>4</v>
      </c>
      <c r="P630" s="486">
        <f t="shared" si="31"/>
        <v>4</v>
      </c>
      <c r="Q630" s="92" t="str">
        <f t="shared" si="32"/>
        <v>Gastos_Gerais</v>
      </c>
    </row>
    <row r="631" spans="1:17" ht="24" hidden="1" x14ac:dyDescent="0.2">
      <c r="A631" s="477">
        <f>IF(B631="","",COUNT('Diário 3º PA'!$A$4:$A$4242)+ROW()-3)</f>
        <v>2574</v>
      </c>
      <c r="B631" s="457">
        <v>44680</v>
      </c>
      <c r="C631" s="487">
        <v>44652</v>
      </c>
      <c r="D631" s="489" t="s">
        <v>115</v>
      </c>
      <c r="E631" s="489" t="s">
        <v>342</v>
      </c>
      <c r="F631" s="506">
        <v>180</v>
      </c>
      <c r="G631" s="489" t="s">
        <v>4240</v>
      </c>
      <c r="H631" s="489" t="s">
        <v>134</v>
      </c>
      <c r="I631" s="489" t="s">
        <v>4241</v>
      </c>
      <c r="J631" s="456" t="s">
        <v>3781</v>
      </c>
      <c r="K631" s="456" t="s">
        <v>732</v>
      </c>
      <c r="L631" s="456" t="s">
        <v>1531</v>
      </c>
      <c r="M631" s="456">
        <v>767170506</v>
      </c>
      <c r="N631" s="457">
        <v>44680</v>
      </c>
      <c r="O631" s="486">
        <f t="shared" si="30"/>
        <v>4</v>
      </c>
      <c r="P631" s="486">
        <f t="shared" si="31"/>
        <v>4</v>
      </c>
      <c r="Q631" s="92" t="str">
        <f t="shared" si="32"/>
        <v>Gastos_Gerais</v>
      </c>
    </row>
    <row r="632" spans="1:17" ht="24" hidden="1" x14ac:dyDescent="0.2">
      <c r="A632" s="477">
        <f>IF(B632="","",COUNT('Diário 3º PA'!$A$4:$A$4242)+ROW()-3)</f>
        <v>2575</v>
      </c>
      <c r="B632" s="457">
        <v>44680</v>
      </c>
      <c r="C632" s="487">
        <v>44652</v>
      </c>
      <c r="D632" s="489" t="s">
        <v>115</v>
      </c>
      <c r="E632" s="489" t="s">
        <v>342</v>
      </c>
      <c r="F632" s="506">
        <v>180</v>
      </c>
      <c r="G632" s="489" t="s">
        <v>4240</v>
      </c>
      <c r="H632" s="489" t="s">
        <v>134</v>
      </c>
      <c r="I632" s="489" t="s">
        <v>2087</v>
      </c>
      <c r="J632" s="456" t="s">
        <v>2088</v>
      </c>
      <c r="K632" s="456" t="s">
        <v>732</v>
      </c>
      <c r="L632" s="456" t="s">
        <v>1531</v>
      </c>
      <c r="M632" s="456">
        <v>767170506</v>
      </c>
      <c r="N632" s="457">
        <v>44680</v>
      </c>
      <c r="O632" s="486">
        <f t="shared" si="30"/>
        <v>4</v>
      </c>
      <c r="P632" s="486">
        <f t="shared" si="31"/>
        <v>4</v>
      </c>
      <c r="Q632" s="92" t="str">
        <f t="shared" si="32"/>
        <v>Gastos_Gerais</v>
      </c>
    </row>
    <row r="633" spans="1:17" ht="24" hidden="1" x14ac:dyDescent="0.2">
      <c r="A633" s="477">
        <f>IF(B633="","",COUNT('Diário 3º PA'!$A$4:$A$4242)+ROW()-3)</f>
        <v>2576</v>
      </c>
      <c r="B633" s="457">
        <v>44680</v>
      </c>
      <c r="C633" s="487">
        <v>44652</v>
      </c>
      <c r="D633" s="489" t="s">
        <v>115</v>
      </c>
      <c r="E633" s="489" t="s">
        <v>342</v>
      </c>
      <c r="F633" s="506">
        <v>180</v>
      </c>
      <c r="G633" s="489" t="s">
        <v>4240</v>
      </c>
      <c r="H633" s="489" t="s">
        <v>134</v>
      </c>
      <c r="I633" s="489" t="s">
        <v>3783</v>
      </c>
      <c r="J633" s="456" t="s">
        <v>3784</v>
      </c>
      <c r="K633" s="456" t="s">
        <v>732</v>
      </c>
      <c r="L633" s="456" t="s">
        <v>1531</v>
      </c>
      <c r="M633" s="456">
        <v>767170506</v>
      </c>
      <c r="N633" s="457">
        <v>44680</v>
      </c>
      <c r="O633" s="486">
        <f t="shared" si="30"/>
        <v>4</v>
      </c>
      <c r="P633" s="486">
        <f t="shared" si="31"/>
        <v>4</v>
      </c>
      <c r="Q633" s="92" t="str">
        <f t="shared" si="32"/>
        <v>Gastos_Gerais</v>
      </c>
    </row>
    <row r="634" spans="1:17" ht="24" hidden="1" x14ac:dyDescent="0.2">
      <c r="A634" s="477">
        <f>IF(B634="","",COUNT('Diário 3º PA'!$A$4:$A$4242)+ROW()-3)</f>
        <v>2577</v>
      </c>
      <c r="B634" s="457">
        <v>44680</v>
      </c>
      <c r="C634" s="487">
        <v>44652</v>
      </c>
      <c r="D634" s="489" t="s">
        <v>115</v>
      </c>
      <c r="E634" s="489" t="s">
        <v>342</v>
      </c>
      <c r="F634" s="506">
        <v>180</v>
      </c>
      <c r="G634" s="489" t="s">
        <v>4240</v>
      </c>
      <c r="H634" s="489" t="s">
        <v>134</v>
      </c>
      <c r="I634" s="489" t="s">
        <v>4242</v>
      </c>
      <c r="J634" s="456" t="s">
        <v>4243</v>
      </c>
      <c r="K634" s="456" t="s">
        <v>732</v>
      </c>
      <c r="L634" s="456" t="s">
        <v>1531</v>
      </c>
      <c r="M634" s="456">
        <v>767170506</v>
      </c>
      <c r="N634" s="457">
        <v>44680</v>
      </c>
      <c r="O634" s="486">
        <f t="shared" si="30"/>
        <v>4</v>
      </c>
      <c r="P634" s="486">
        <f t="shared" si="31"/>
        <v>4</v>
      </c>
      <c r="Q634" s="92" t="str">
        <f t="shared" si="32"/>
        <v>Gastos_Gerais</v>
      </c>
    </row>
    <row r="635" spans="1:17" ht="24" hidden="1" x14ac:dyDescent="0.2">
      <c r="A635" s="477">
        <f>IF(B635="","",COUNT('Diário 3º PA'!$A$4:$A$4242)+ROW()-3)</f>
        <v>2578</v>
      </c>
      <c r="B635" s="457">
        <v>44680</v>
      </c>
      <c r="C635" s="487">
        <v>44652</v>
      </c>
      <c r="D635" s="489" t="s">
        <v>115</v>
      </c>
      <c r="E635" s="489" t="s">
        <v>342</v>
      </c>
      <c r="F635" s="506">
        <v>11.6</v>
      </c>
      <c r="G635" s="489" t="s">
        <v>4244</v>
      </c>
      <c r="H635" s="489" t="s">
        <v>134</v>
      </c>
      <c r="I635" s="489" t="s">
        <v>3673</v>
      </c>
      <c r="J635" s="456" t="s">
        <v>2092</v>
      </c>
      <c r="K635" s="456" t="s">
        <v>732</v>
      </c>
      <c r="L635" s="456" t="s">
        <v>1531</v>
      </c>
      <c r="M635" s="456">
        <v>767170507</v>
      </c>
      <c r="N635" s="457">
        <v>44681</v>
      </c>
      <c r="O635" s="486">
        <f t="shared" si="30"/>
        <v>4</v>
      </c>
      <c r="P635" s="486">
        <f t="shared" si="31"/>
        <v>4</v>
      </c>
      <c r="Q635" s="92" t="str">
        <f t="shared" si="32"/>
        <v>Gastos_Gerais</v>
      </c>
    </row>
    <row r="636" spans="1:17" ht="36" hidden="1" x14ac:dyDescent="0.2">
      <c r="A636" s="477">
        <f>IF(B636="","",COUNT('Diário 3º PA'!$A$4:$A$4242)+ROW()-3)</f>
        <v>2579</v>
      </c>
      <c r="B636" s="457">
        <v>44680</v>
      </c>
      <c r="C636" s="487">
        <v>44652</v>
      </c>
      <c r="D636" s="489" t="s">
        <v>115</v>
      </c>
      <c r="E636" s="489" t="s">
        <v>342</v>
      </c>
      <c r="F636" s="506">
        <v>34</v>
      </c>
      <c r="G636" s="489" t="s">
        <v>4245</v>
      </c>
      <c r="H636" s="489" t="s">
        <v>136</v>
      </c>
      <c r="I636" s="489" t="s">
        <v>1473</v>
      </c>
      <c r="J636" s="456" t="s">
        <v>1474</v>
      </c>
      <c r="K636" s="456" t="s">
        <v>732</v>
      </c>
      <c r="L636" s="456" t="s">
        <v>1531</v>
      </c>
      <c r="M636" s="456">
        <v>767170508</v>
      </c>
      <c r="N636" s="457">
        <v>44682</v>
      </c>
      <c r="O636" s="486">
        <f t="shared" si="30"/>
        <v>4</v>
      </c>
      <c r="P636" s="486">
        <f t="shared" si="31"/>
        <v>4</v>
      </c>
      <c r="Q636" s="92" t="str">
        <f t="shared" si="32"/>
        <v>Gastos_Gerais</v>
      </c>
    </row>
    <row r="637" spans="1:17" ht="24" hidden="1" x14ac:dyDescent="0.2">
      <c r="A637" s="477">
        <f>IF(B637="","",COUNT('Diário 3º PA'!$A$4:$A$4242)+ROW()-3)</f>
        <v>2580</v>
      </c>
      <c r="B637" s="457">
        <v>44680</v>
      </c>
      <c r="C637" s="487">
        <v>44652</v>
      </c>
      <c r="D637" s="489" t="s">
        <v>115</v>
      </c>
      <c r="E637" s="489" t="s">
        <v>342</v>
      </c>
      <c r="F637" s="506">
        <v>22.6</v>
      </c>
      <c r="G637" s="489" t="s">
        <v>4246</v>
      </c>
      <c r="H637" s="489" t="s">
        <v>140</v>
      </c>
      <c r="I637" s="489" t="s">
        <v>4015</v>
      </c>
      <c r="J637" s="456" t="s">
        <v>3677</v>
      </c>
      <c r="K637" s="456" t="s">
        <v>732</v>
      </c>
      <c r="L637" s="456" t="s">
        <v>1531</v>
      </c>
      <c r="M637" s="456">
        <v>767170509</v>
      </c>
      <c r="N637" s="457">
        <v>44683</v>
      </c>
      <c r="O637" s="486">
        <f t="shared" si="30"/>
        <v>4</v>
      </c>
      <c r="P637" s="486">
        <f t="shared" si="31"/>
        <v>4</v>
      </c>
      <c r="Q637" s="92" t="str">
        <f t="shared" si="32"/>
        <v>Gastos_Gerais</v>
      </c>
    </row>
    <row r="638" spans="1:17" ht="24" hidden="1" x14ac:dyDescent="0.2">
      <c r="A638" s="477">
        <f>IF(B638="","",COUNT('Diário 3º PA'!$A$4:$A$4242)+ROW()-3)</f>
        <v>2581</v>
      </c>
      <c r="B638" s="457">
        <v>44680</v>
      </c>
      <c r="C638" s="487">
        <v>44652</v>
      </c>
      <c r="D638" s="489" t="s">
        <v>115</v>
      </c>
      <c r="E638" s="489" t="s">
        <v>342</v>
      </c>
      <c r="F638" s="506">
        <v>85</v>
      </c>
      <c r="G638" s="489" t="s">
        <v>4247</v>
      </c>
      <c r="H638" s="489" t="s">
        <v>134</v>
      </c>
      <c r="I638" s="489" t="s">
        <v>2087</v>
      </c>
      <c r="J638" s="456" t="s">
        <v>2088</v>
      </c>
      <c r="K638" s="456" t="s">
        <v>732</v>
      </c>
      <c r="L638" s="456" t="s">
        <v>1531</v>
      </c>
      <c r="M638" s="456">
        <v>767170510</v>
      </c>
      <c r="N638" s="457">
        <v>44684</v>
      </c>
      <c r="O638" s="486">
        <f t="shared" si="30"/>
        <v>4</v>
      </c>
      <c r="P638" s="486">
        <f t="shared" si="31"/>
        <v>4</v>
      </c>
      <c r="Q638" s="92" t="str">
        <f t="shared" si="32"/>
        <v>Gastos_Gerais</v>
      </c>
    </row>
    <row r="639" spans="1:17" ht="24" hidden="1" x14ac:dyDescent="0.2">
      <c r="A639" s="477">
        <f>IF(B639="","",COUNT('Diário 3º PA'!$A$4:$A$4242)+ROW()-3)</f>
        <v>2582</v>
      </c>
      <c r="B639" s="457">
        <v>44680</v>
      </c>
      <c r="C639" s="487">
        <v>44652</v>
      </c>
      <c r="D639" s="489" t="s">
        <v>115</v>
      </c>
      <c r="E639" s="489" t="s">
        <v>342</v>
      </c>
      <c r="F639" s="506">
        <v>17.600000000000001</v>
      </c>
      <c r="G639" s="489" t="s">
        <v>4248</v>
      </c>
      <c r="H639" s="489" t="s">
        <v>132</v>
      </c>
      <c r="I639" s="489" t="s">
        <v>1799</v>
      </c>
      <c r="J639" s="456" t="s">
        <v>1800</v>
      </c>
      <c r="K639" s="456" t="s">
        <v>732</v>
      </c>
      <c r="L639" s="456" t="s">
        <v>1531</v>
      </c>
      <c r="M639" s="456">
        <v>767170511</v>
      </c>
      <c r="N639" s="457">
        <v>44685</v>
      </c>
      <c r="O639" s="486">
        <f t="shared" si="30"/>
        <v>4</v>
      </c>
      <c r="P639" s="486">
        <f t="shared" si="31"/>
        <v>4</v>
      </c>
      <c r="Q639" s="92" t="str">
        <f t="shared" si="32"/>
        <v>Gastos_Gerais</v>
      </c>
    </row>
    <row r="640" spans="1:17" ht="24" hidden="1" x14ac:dyDescent="0.2">
      <c r="A640" s="477">
        <f>IF(B640="","",COUNT('Diário 3º PA'!$A$4:$A$4242)+ROW()-3)</f>
        <v>2583</v>
      </c>
      <c r="B640" s="457">
        <v>44680</v>
      </c>
      <c r="C640" s="487">
        <v>44652</v>
      </c>
      <c r="D640" s="489" t="s">
        <v>115</v>
      </c>
      <c r="E640" s="489" t="s">
        <v>342</v>
      </c>
      <c r="F640" s="506">
        <v>85</v>
      </c>
      <c r="G640" s="489" t="s">
        <v>4249</v>
      </c>
      <c r="H640" s="489" t="s">
        <v>134</v>
      </c>
      <c r="I640" s="489" t="s">
        <v>4241</v>
      </c>
      <c r="J640" s="456" t="s">
        <v>3781</v>
      </c>
      <c r="K640" s="456" t="s">
        <v>732</v>
      </c>
      <c r="L640" s="456" t="s">
        <v>1531</v>
      </c>
      <c r="M640" s="456">
        <v>767170512</v>
      </c>
      <c r="N640" s="457">
        <v>44686</v>
      </c>
      <c r="O640" s="486">
        <f t="shared" si="30"/>
        <v>4</v>
      </c>
      <c r="P640" s="486">
        <f t="shared" si="31"/>
        <v>4</v>
      </c>
      <c r="Q640" s="92" t="str">
        <f t="shared" si="32"/>
        <v>Gastos_Gerais</v>
      </c>
    </row>
    <row r="641" spans="1:17" ht="24" hidden="1" x14ac:dyDescent="0.2">
      <c r="A641" s="477">
        <f>IF(B641="","",COUNT('Diário 3º PA'!$A$4:$A$4242)+ROW()-3)</f>
        <v>2584</v>
      </c>
      <c r="B641" s="457">
        <v>44680</v>
      </c>
      <c r="C641" s="487">
        <v>44652</v>
      </c>
      <c r="D641" s="489" t="s">
        <v>115</v>
      </c>
      <c r="E641" s="489" t="s">
        <v>342</v>
      </c>
      <c r="F641" s="506">
        <v>85</v>
      </c>
      <c r="G641" s="489" t="s">
        <v>4250</v>
      </c>
      <c r="H641" s="489" t="s">
        <v>134</v>
      </c>
      <c r="I641" s="489" t="s">
        <v>3783</v>
      </c>
      <c r="J641" s="456" t="s">
        <v>3784</v>
      </c>
      <c r="K641" s="456" t="s">
        <v>732</v>
      </c>
      <c r="L641" s="456" t="s">
        <v>1531</v>
      </c>
      <c r="M641" s="456">
        <v>767170513</v>
      </c>
      <c r="N641" s="457">
        <v>44687</v>
      </c>
      <c r="O641" s="486">
        <f t="shared" si="30"/>
        <v>4</v>
      </c>
      <c r="P641" s="486">
        <f t="shared" si="31"/>
        <v>4</v>
      </c>
      <c r="Q641" s="92" t="str">
        <f t="shared" si="32"/>
        <v>Gastos_Gerais</v>
      </c>
    </row>
    <row r="642" spans="1:17" ht="24" hidden="1" x14ac:dyDescent="0.2">
      <c r="A642" s="477">
        <f>IF(B642="","",COUNT('Diário 3º PA'!$A$4:$A$4242)+ROW()-3)</f>
        <v>2585</v>
      </c>
      <c r="B642" s="457">
        <v>44680</v>
      </c>
      <c r="C642" s="487">
        <v>44652</v>
      </c>
      <c r="D642" s="489" t="s">
        <v>115</v>
      </c>
      <c r="E642" s="489" t="s">
        <v>342</v>
      </c>
      <c r="F642" s="506">
        <v>60</v>
      </c>
      <c r="G642" s="489" t="s">
        <v>4251</v>
      </c>
      <c r="H642" s="489" t="s">
        <v>134</v>
      </c>
      <c r="I642" s="489" t="s">
        <v>4252</v>
      </c>
      <c r="J642" s="456" t="s">
        <v>4253</v>
      </c>
      <c r="K642" s="456" t="s">
        <v>732</v>
      </c>
      <c r="L642" s="456" t="s">
        <v>1531</v>
      </c>
      <c r="M642" s="456">
        <v>767170514</v>
      </c>
      <c r="N642" s="457">
        <v>44688</v>
      </c>
      <c r="O642" s="486">
        <f t="shared" si="30"/>
        <v>4</v>
      </c>
      <c r="P642" s="486">
        <f t="shared" si="31"/>
        <v>4</v>
      </c>
      <c r="Q642" s="92" t="str">
        <f t="shared" si="32"/>
        <v>Gastos_Gerais</v>
      </c>
    </row>
    <row r="643" spans="1:17" ht="24" hidden="1" x14ac:dyDescent="0.2">
      <c r="A643" s="477">
        <f>IF(B643="","",COUNT('Diário 3º PA'!$A$4:$A$4242)+ROW()-3)</f>
        <v>2586</v>
      </c>
      <c r="B643" s="457">
        <v>44680</v>
      </c>
      <c r="C643" s="487">
        <v>44652</v>
      </c>
      <c r="D643" s="489" t="s">
        <v>115</v>
      </c>
      <c r="E643" s="489" t="s">
        <v>342</v>
      </c>
      <c r="F643" s="506">
        <v>60</v>
      </c>
      <c r="G643" s="489" t="s">
        <v>4254</v>
      </c>
      <c r="H643" s="489" t="s">
        <v>134</v>
      </c>
      <c r="I643" s="489" t="s">
        <v>4241</v>
      </c>
      <c r="J643" s="456" t="s">
        <v>3781</v>
      </c>
      <c r="K643" s="456" t="s">
        <v>732</v>
      </c>
      <c r="L643" s="456" t="s">
        <v>1531</v>
      </c>
      <c r="M643" s="456">
        <v>767170515</v>
      </c>
      <c r="N643" s="457">
        <v>44689</v>
      </c>
      <c r="O643" s="486">
        <f t="shared" si="30"/>
        <v>4</v>
      </c>
      <c r="P643" s="486">
        <f t="shared" si="31"/>
        <v>4</v>
      </c>
      <c r="Q643" s="92" t="str">
        <f t="shared" si="32"/>
        <v>Gastos_Gerais</v>
      </c>
    </row>
    <row r="644" spans="1:17" ht="36" hidden="1" x14ac:dyDescent="0.2">
      <c r="A644" s="477">
        <f>IF(B644="","",COUNT('Diário 3º PA'!$A$4:$A$4242)+ROW()-3)</f>
        <v>2587</v>
      </c>
      <c r="B644" s="457">
        <v>44680</v>
      </c>
      <c r="C644" s="487">
        <v>44652</v>
      </c>
      <c r="D644" s="489" t="s">
        <v>115</v>
      </c>
      <c r="E644" s="489" t="s">
        <v>342</v>
      </c>
      <c r="F644" s="506">
        <v>120</v>
      </c>
      <c r="G644" s="489" t="s">
        <v>4255</v>
      </c>
      <c r="H644" s="489" t="s">
        <v>134</v>
      </c>
      <c r="I644" s="489" t="s">
        <v>3670</v>
      </c>
      <c r="J644" s="456" t="s">
        <v>2538</v>
      </c>
      <c r="K644" s="456" t="s">
        <v>732</v>
      </c>
      <c r="L644" s="456" t="s">
        <v>1531</v>
      </c>
      <c r="M644" s="456">
        <v>767170516</v>
      </c>
      <c r="N644" s="457">
        <v>44690</v>
      </c>
      <c r="O644" s="486">
        <f t="shared" si="30"/>
        <v>4</v>
      </c>
      <c r="P644" s="486">
        <f t="shared" si="31"/>
        <v>4</v>
      </c>
      <c r="Q644" s="92" t="str">
        <f t="shared" si="32"/>
        <v>Gastos_Gerais</v>
      </c>
    </row>
    <row r="645" spans="1:17" ht="24" hidden="1" x14ac:dyDescent="0.2">
      <c r="A645" s="477">
        <f>IF(B645="","",COUNT('Diário 3º PA'!$A$4:$A$4242)+ROW()-3)</f>
        <v>2588</v>
      </c>
      <c r="B645" s="457">
        <v>44680</v>
      </c>
      <c r="C645" s="487">
        <v>44652</v>
      </c>
      <c r="D645" s="489" t="s">
        <v>115</v>
      </c>
      <c r="E645" s="489" t="s">
        <v>342</v>
      </c>
      <c r="F645" s="506">
        <v>120</v>
      </c>
      <c r="G645" s="489" t="s">
        <v>4256</v>
      </c>
      <c r="H645" s="489" t="s">
        <v>134</v>
      </c>
      <c r="I645" s="489" t="s">
        <v>3673</v>
      </c>
      <c r="J645" s="456" t="s">
        <v>2092</v>
      </c>
      <c r="K645" s="456" t="s">
        <v>732</v>
      </c>
      <c r="L645" s="456" t="s">
        <v>1531</v>
      </c>
      <c r="M645" s="456">
        <v>767170517</v>
      </c>
      <c r="N645" s="457">
        <v>44691</v>
      </c>
      <c r="O645" s="486">
        <f t="shared" si="30"/>
        <v>4</v>
      </c>
      <c r="P645" s="486">
        <f t="shared" si="31"/>
        <v>4</v>
      </c>
      <c r="Q645" s="92" t="str">
        <f t="shared" si="32"/>
        <v>Gastos_Gerais</v>
      </c>
    </row>
    <row r="646" spans="1:17" ht="24" hidden="1" x14ac:dyDescent="0.2">
      <c r="A646" s="477">
        <f>IF(B646="","",COUNT('Diário 3º PA'!$A$4:$A$4242)+ROW()-3)</f>
        <v>2589</v>
      </c>
      <c r="B646" s="457">
        <v>44680</v>
      </c>
      <c r="C646" s="487">
        <v>44652</v>
      </c>
      <c r="D646" s="489" t="s">
        <v>115</v>
      </c>
      <c r="E646" s="489" t="s">
        <v>342</v>
      </c>
      <c r="F646" s="506">
        <v>120</v>
      </c>
      <c r="G646" s="489" t="s">
        <v>4257</v>
      </c>
      <c r="H646" s="489" t="s">
        <v>136</v>
      </c>
      <c r="I646" s="489" t="s">
        <v>2874</v>
      </c>
      <c r="J646" s="456" t="s">
        <v>2875</v>
      </c>
      <c r="K646" s="456" t="s">
        <v>732</v>
      </c>
      <c r="L646" s="456" t="s">
        <v>1531</v>
      </c>
      <c r="M646" s="456">
        <v>767170518</v>
      </c>
      <c r="N646" s="457">
        <v>44692</v>
      </c>
      <c r="O646" s="486">
        <f t="shared" si="30"/>
        <v>4</v>
      </c>
      <c r="P646" s="486">
        <f t="shared" si="31"/>
        <v>4</v>
      </c>
      <c r="Q646" s="92" t="str">
        <f t="shared" si="32"/>
        <v>Gastos_Gerais</v>
      </c>
    </row>
    <row r="647" spans="1:17" ht="24" hidden="1" x14ac:dyDescent="0.2">
      <c r="A647" s="477">
        <f>IF(B647="","",COUNT('Diário 3º PA'!$A$4:$A$4242)+ROW()-3)</f>
        <v>2590</v>
      </c>
      <c r="B647" s="457">
        <v>44680</v>
      </c>
      <c r="C647" s="487">
        <v>44652</v>
      </c>
      <c r="D647" s="489" t="s">
        <v>93</v>
      </c>
      <c r="E647" s="489" t="s">
        <v>97</v>
      </c>
      <c r="F647" s="506">
        <v>0.18</v>
      </c>
      <c r="G647" s="489" t="s">
        <v>1553</v>
      </c>
      <c r="H647" s="489" t="s">
        <v>128</v>
      </c>
      <c r="I647" s="489" t="s">
        <v>664</v>
      </c>
      <c r="J647" s="456" t="s">
        <v>811</v>
      </c>
      <c r="K647" s="456" t="s">
        <v>1554</v>
      </c>
      <c r="L647" s="456" t="s">
        <v>1066</v>
      </c>
      <c r="M647" s="456" t="s">
        <v>666</v>
      </c>
      <c r="N647" s="457">
        <v>44680</v>
      </c>
      <c r="O647" s="486">
        <f t="shared" si="30"/>
        <v>4</v>
      </c>
      <c r="P647" s="486">
        <f t="shared" si="31"/>
        <v>4</v>
      </c>
      <c r="Q647" s="92" t="str">
        <f t="shared" si="32"/>
        <v>Receitas</v>
      </c>
    </row>
    <row r="648" spans="1:17" ht="25.5" hidden="1" x14ac:dyDescent="0.2">
      <c r="A648" s="477">
        <f>IF(B648="","",COUNT('Diário 3º PA'!$A$4:$A$4242)+ROW()-3)</f>
        <v>2591</v>
      </c>
      <c r="B648" s="457">
        <v>44680</v>
      </c>
      <c r="C648" s="487">
        <v>44652</v>
      </c>
      <c r="D648" s="489" t="s">
        <v>101</v>
      </c>
      <c r="E648" s="489" t="s">
        <v>101</v>
      </c>
      <c r="F648" s="506">
        <v>196239.22</v>
      </c>
      <c r="G648" s="489" t="s">
        <v>2477</v>
      </c>
      <c r="H648" s="489" t="s">
        <v>127</v>
      </c>
      <c r="I648" s="489" t="s">
        <v>664</v>
      </c>
      <c r="J648" s="456" t="s">
        <v>811</v>
      </c>
      <c r="K648" s="456" t="s">
        <v>666</v>
      </c>
      <c r="L648" s="456" t="s">
        <v>1461</v>
      </c>
      <c r="M648" s="456" t="s">
        <v>666</v>
      </c>
      <c r="N648" s="457">
        <v>44651</v>
      </c>
      <c r="O648" s="486">
        <f t="shared" si="30"/>
        <v>4</v>
      </c>
      <c r="P648" s="486">
        <f t="shared" si="31"/>
        <v>4</v>
      </c>
      <c r="Q648" s="92" t="str">
        <f t="shared" si="32"/>
        <v>Rendimentos_de_Aplicações_Fin.</v>
      </c>
    </row>
    <row r="649" spans="1:17" hidden="1" x14ac:dyDescent="0.2">
      <c r="A649" s="477">
        <f>IF(B649="","",COUNT('Diário 3º PA'!$A$4:$A$4242)+ROW()-3)</f>
        <v>2592</v>
      </c>
      <c r="B649" s="491">
        <v>44683</v>
      </c>
      <c r="C649" s="492">
        <v>44652</v>
      </c>
      <c r="D649" s="482" t="s">
        <v>115</v>
      </c>
      <c r="E649" s="482" t="s">
        <v>318</v>
      </c>
      <c r="F649" s="488">
        <v>368.8</v>
      </c>
      <c r="G649" s="482" t="s">
        <v>4258</v>
      </c>
      <c r="H649" s="489" t="s">
        <v>140</v>
      </c>
      <c r="I649" s="489" t="s">
        <v>4259</v>
      </c>
      <c r="J649" s="456" t="s">
        <v>4260</v>
      </c>
      <c r="K649" s="498" t="s">
        <v>704</v>
      </c>
      <c r="L649" s="498" t="s">
        <v>428</v>
      </c>
      <c r="M649" s="509" t="s">
        <v>4261</v>
      </c>
      <c r="N649" s="457">
        <v>44678</v>
      </c>
      <c r="O649" s="486">
        <f t="shared" si="30"/>
        <v>5</v>
      </c>
      <c r="P649" s="486">
        <f t="shared" si="31"/>
        <v>4</v>
      </c>
      <c r="Q649" s="92" t="str">
        <f t="shared" si="32"/>
        <v>Gastos_Gerais</v>
      </c>
    </row>
    <row r="650" spans="1:17" hidden="1" x14ac:dyDescent="0.2">
      <c r="A650" s="477">
        <f>IF(B650="","",COUNT('Diário 3º PA'!$A$4:$A$4242)+ROW()-3)</f>
        <v>2593</v>
      </c>
      <c r="B650" s="491">
        <v>44683</v>
      </c>
      <c r="C650" s="492">
        <v>44682</v>
      </c>
      <c r="D650" s="482" t="s">
        <v>115</v>
      </c>
      <c r="E650" s="482" t="s">
        <v>328</v>
      </c>
      <c r="F650" s="488">
        <v>1000</v>
      </c>
      <c r="G650" s="482" t="s">
        <v>1403</v>
      </c>
      <c r="H650" s="489" t="s">
        <v>134</v>
      </c>
      <c r="I650" s="489" t="s">
        <v>727</v>
      </c>
      <c r="J650" s="455" t="s">
        <v>728</v>
      </c>
      <c r="K650" s="455" t="s">
        <v>704</v>
      </c>
      <c r="L650" s="456" t="s">
        <v>428</v>
      </c>
      <c r="M650" s="509" t="s">
        <v>4262</v>
      </c>
      <c r="N650" s="457">
        <v>44684</v>
      </c>
      <c r="O650" s="486">
        <f t="shared" ref="O650:O713" si="33">IF(B650=0,0,IF(YEAR(B650)=$P$1,MONTH(B650)-$O$1+1,(YEAR(B650)-$P$1)*12-$O$1+1+MONTH(B650)))</f>
        <v>5</v>
      </c>
      <c r="P650" s="486">
        <f t="shared" ref="P650:P713" si="34">IF(C650=0,0,IF(YEAR(C650)=$P$1,MONTH(C650)-$O$1+1,(YEAR(C650)-$P$1)*12-$O$1+1+MONTH(C650)))</f>
        <v>5</v>
      </c>
      <c r="Q650" s="92" t="str">
        <f t="shared" ref="Q650:Q713" si="35">SUBSTITUTE(D650," ","_")</f>
        <v>Gastos_Gerais</v>
      </c>
    </row>
    <row r="651" spans="1:17" hidden="1" x14ac:dyDescent="0.2">
      <c r="A651" s="477">
        <f>IF(B651="","",COUNT('Diário 3º PA'!$A$4:$A$4242)+ROW()-3)</f>
        <v>2594</v>
      </c>
      <c r="B651" s="491">
        <v>44683</v>
      </c>
      <c r="C651" s="492">
        <v>44682</v>
      </c>
      <c r="D651" s="482" t="s">
        <v>115</v>
      </c>
      <c r="E651" s="482" t="s">
        <v>328</v>
      </c>
      <c r="F651" s="488">
        <v>1000</v>
      </c>
      <c r="G651" s="482" t="s">
        <v>1085</v>
      </c>
      <c r="H651" s="489" t="s">
        <v>138</v>
      </c>
      <c r="I651" s="489" t="s">
        <v>727</v>
      </c>
      <c r="J651" s="455" t="s">
        <v>728</v>
      </c>
      <c r="K651" s="455" t="s">
        <v>704</v>
      </c>
      <c r="L651" s="456" t="s">
        <v>428</v>
      </c>
      <c r="M651" s="509" t="s">
        <v>4263</v>
      </c>
      <c r="N651" s="457">
        <v>44684</v>
      </c>
      <c r="O651" s="486">
        <f t="shared" si="33"/>
        <v>5</v>
      </c>
      <c r="P651" s="486">
        <f t="shared" si="34"/>
        <v>5</v>
      </c>
      <c r="Q651" s="92" t="str">
        <f t="shared" si="35"/>
        <v>Gastos_Gerais</v>
      </c>
    </row>
    <row r="652" spans="1:17" hidden="1" x14ac:dyDescent="0.2">
      <c r="A652" s="477">
        <f>IF(B652="","",COUNT('Diário 3º PA'!$A$4:$A$4242)+ROW()-3)</f>
        <v>2595</v>
      </c>
      <c r="B652" s="491">
        <v>44683</v>
      </c>
      <c r="C652" s="492">
        <v>44682</v>
      </c>
      <c r="D652" s="482" t="s">
        <v>115</v>
      </c>
      <c r="E652" s="482" t="s">
        <v>328</v>
      </c>
      <c r="F652" s="488">
        <v>1500</v>
      </c>
      <c r="G652" s="482" t="s">
        <v>1087</v>
      </c>
      <c r="H652" s="489" t="s">
        <v>658</v>
      </c>
      <c r="I652" s="489" t="s">
        <v>727</v>
      </c>
      <c r="J652" s="455" t="s">
        <v>728</v>
      </c>
      <c r="K652" s="455" t="s">
        <v>704</v>
      </c>
      <c r="L652" s="456" t="s">
        <v>428</v>
      </c>
      <c r="M652" s="509" t="s">
        <v>4264</v>
      </c>
      <c r="N652" s="457">
        <v>44684</v>
      </c>
      <c r="O652" s="486">
        <f t="shared" si="33"/>
        <v>5</v>
      </c>
      <c r="P652" s="486">
        <f t="shared" si="34"/>
        <v>5</v>
      </c>
      <c r="Q652" s="92" t="str">
        <f t="shared" si="35"/>
        <v>Gastos_Gerais</v>
      </c>
    </row>
    <row r="653" spans="1:17" hidden="1" x14ac:dyDescent="0.2">
      <c r="A653" s="477">
        <f>IF(B653="","",COUNT('Diário 3º PA'!$A$4:$A$4242)+ROW()-3)</f>
        <v>2596</v>
      </c>
      <c r="B653" s="491">
        <v>44683</v>
      </c>
      <c r="C653" s="492">
        <v>44682</v>
      </c>
      <c r="D653" s="482" t="s">
        <v>115</v>
      </c>
      <c r="E653" s="482" t="s">
        <v>328</v>
      </c>
      <c r="F653" s="488">
        <v>1000</v>
      </c>
      <c r="G653" s="482" t="s">
        <v>1139</v>
      </c>
      <c r="H653" s="489" t="s">
        <v>136</v>
      </c>
      <c r="I653" s="489" t="s">
        <v>727</v>
      </c>
      <c r="J653" s="455" t="s">
        <v>728</v>
      </c>
      <c r="K653" s="455" t="s">
        <v>704</v>
      </c>
      <c r="L653" s="456" t="s">
        <v>428</v>
      </c>
      <c r="M653" s="509" t="s">
        <v>4265</v>
      </c>
      <c r="N653" s="457">
        <v>44684</v>
      </c>
      <c r="O653" s="486">
        <f t="shared" si="33"/>
        <v>5</v>
      </c>
      <c r="P653" s="486">
        <f t="shared" si="34"/>
        <v>5</v>
      </c>
      <c r="Q653" s="92" t="str">
        <f t="shared" si="35"/>
        <v>Gastos_Gerais</v>
      </c>
    </row>
    <row r="654" spans="1:17" ht="24" hidden="1" x14ac:dyDescent="0.2">
      <c r="A654" s="477">
        <f>IF(B654="","",COUNT('Diário 3º PA'!$A$4:$A$4242)+ROW()-3)</f>
        <v>2597</v>
      </c>
      <c r="B654" s="491">
        <v>44683</v>
      </c>
      <c r="C654" s="492">
        <v>44652</v>
      </c>
      <c r="D654" s="482" t="s">
        <v>115</v>
      </c>
      <c r="E654" s="482" t="s">
        <v>378</v>
      </c>
      <c r="F654" s="488">
        <v>860</v>
      </c>
      <c r="G654" s="482" t="s">
        <v>4266</v>
      </c>
      <c r="H654" s="489" t="s">
        <v>138</v>
      </c>
      <c r="I654" s="489" t="s">
        <v>801</v>
      </c>
      <c r="J654" s="456" t="s">
        <v>802</v>
      </c>
      <c r="K654" s="456" t="s">
        <v>704</v>
      </c>
      <c r="L654" s="456" t="s">
        <v>428</v>
      </c>
      <c r="M654" s="509" t="s">
        <v>4267</v>
      </c>
      <c r="N654" s="457">
        <v>44679</v>
      </c>
      <c r="O654" s="486">
        <f t="shared" si="33"/>
        <v>5</v>
      </c>
      <c r="P654" s="486">
        <f t="shared" si="34"/>
        <v>4</v>
      </c>
      <c r="Q654" s="92" t="str">
        <f t="shared" si="35"/>
        <v>Gastos_Gerais</v>
      </c>
    </row>
    <row r="655" spans="1:17" hidden="1" x14ac:dyDescent="0.2">
      <c r="A655" s="477">
        <f>IF(B655="","",COUNT('Diário 3º PA'!$A$4:$A$4242)+ROW()-3)</f>
        <v>2598</v>
      </c>
      <c r="B655" s="491">
        <v>44683</v>
      </c>
      <c r="C655" s="492">
        <v>44682</v>
      </c>
      <c r="D655" s="482" t="s">
        <v>115</v>
      </c>
      <c r="E655" s="482" t="s">
        <v>328</v>
      </c>
      <c r="F655" s="488">
        <v>1000</v>
      </c>
      <c r="G655" s="482" t="s">
        <v>1138</v>
      </c>
      <c r="H655" s="489" t="s">
        <v>137</v>
      </c>
      <c r="I655" s="489" t="s">
        <v>727</v>
      </c>
      <c r="J655" s="455" t="s">
        <v>728</v>
      </c>
      <c r="K655" s="455" t="s">
        <v>704</v>
      </c>
      <c r="L655" s="456" t="s">
        <v>428</v>
      </c>
      <c r="M655" s="509" t="s">
        <v>4268</v>
      </c>
      <c r="N655" s="457">
        <v>44684</v>
      </c>
      <c r="O655" s="486">
        <f t="shared" si="33"/>
        <v>5</v>
      </c>
      <c r="P655" s="486">
        <f t="shared" si="34"/>
        <v>5</v>
      </c>
      <c r="Q655" s="92" t="str">
        <f t="shared" si="35"/>
        <v>Gastos_Gerais</v>
      </c>
    </row>
    <row r="656" spans="1:17" ht="24" hidden="1" x14ac:dyDescent="0.2">
      <c r="A656" s="477">
        <f>IF(B656="","",COUNT('Diário 3º PA'!$A$4:$A$4242)+ROW()-3)</f>
        <v>2599</v>
      </c>
      <c r="B656" s="491">
        <v>44683</v>
      </c>
      <c r="C656" s="492">
        <v>44652</v>
      </c>
      <c r="D656" s="482" t="s">
        <v>115</v>
      </c>
      <c r="E656" s="482" t="s">
        <v>326</v>
      </c>
      <c r="F656" s="488">
        <v>120</v>
      </c>
      <c r="G656" s="482" t="s">
        <v>3646</v>
      </c>
      <c r="H656" s="489" t="s">
        <v>130</v>
      </c>
      <c r="I656" s="489" t="s">
        <v>3647</v>
      </c>
      <c r="J656" s="456" t="s">
        <v>3648</v>
      </c>
      <c r="K656" s="455" t="s">
        <v>704</v>
      </c>
      <c r="L656" s="456" t="s">
        <v>3649</v>
      </c>
      <c r="M656" s="509" t="s">
        <v>4269</v>
      </c>
      <c r="N656" s="457">
        <v>44664</v>
      </c>
      <c r="O656" s="486">
        <f t="shared" si="33"/>
        <v>5</v>
      </c>
      <c r="P656" s="486">
        <f t="shared" si="34"/>
        <v>4</v>
      </c>
      <c r="Q656" s="92" t="str">
        <f t="shared" si="35"/>
        <v>Gastos_Gerais</v>
      </c>
    </row>
    <row r="657" spans="1:17" ht="24" hidden="1" x14ac:dyDescent="0.2">
      <c r="A657" s="477">
        <f>IF(B657="","",COUNT('Diário 3º PA'!$A$4:$A$4242)+ROW()-3)</f>
        <v>2600</v>
      </c>
      <c r="B657" s="491">
        <v>44683</v>
      </c>
      <c r="C657" s="492">
        <v>44652</v>
      </c>
      <c r="D657" s="482" t="s">
        <v>115</v>
      </c>
      <c r="E657" s="482" t="s">
        <v>354</v>
      </c>
      <c r="F657" s="488">
        <v>10625</v>
      </c>
      <c r="G657" s="482" t="s">
        <v>4270</v>
      </c>
      <c r="H657" s="489" t="s">
        <v>658</v>
      </c>
      <c r="I657" s="489" t="s">
        <v>4271</v>
      </c>
      <c r="J657" s="456" t="s">
        <v>4272</v>
      </c>
      <c r="K657" s="455" t="s">
        <v>704</v>
      </c>
      <c r="L657" s="456" t="s">
        <v>428</v>
      </c>
      <c r="M657" s="509" t="s">
        <v>4273</v>
      </c>
      <c r="N657" s="457">
        <v>44678</v>
      </c>
      <c r="O657" s="486">
        <f t="shared" si="33"/>
        <v>5</v>
      </c>
      <c r="P657" s="486">
        <f t="shared" si="34"/>
        <v>4</v>
      </c>
      <c r="Q657" s="92" t="str">
        <f t="shared" si="35"/>
        <v>Gastos_Gerais</v>
      </c>
    </row>
    <row r="658" spans="1:17" ht="36" hidden="1" x14ac:dyDescent="0.2">
      <c r="A658" s="477">
        <f>IF(B658="","",COUNT('Diário 3º PA'!$A$4:$A$4242)+ROW()-3)</f>
        <v>2601</v>
      </c>
      <c r="B658" s="491">
        <v>44683</v>
      </c>
      <c r="C658" s="492">
        <v>44652</v>
      </c>
      <c r="D658" s="482" t="s">
        <v>115</v>
      </c>
      <c r="E658" s="482" t="s">
        <v>318</v>
      </c>
      <c r="F658" s="488">
        <v>2499.29</v>
      </c>
      <c r="G658" s="482" t="s">
        <v>4274</v>
      </c>
      <c r="H658" s="489" t="s">
        <v>127</v>
      </c>
      <c r="I658" s="489" t="s">
        <v>3656</v>
      </c>
      <c r="J658" s="456" t="s">
        <v>3657</v>
      </c>
      <c r="K658" s="456" t="s">
        <v>704</v>
      </c>
      <c r="L658" s="456" t="s">
        <v>428</v>
      </c>
      <c r="M658" s="509" t="s">
        <v>4275</v>
      </c>
      <c r="N658" s="457">
        <v>44679</v>
      </c>
      <c r="O658" s="486">
        <f t="shared" si="33"/>
        <v>5</v>
      </c>
      <c r="P658" s="486">
        <f t="shared" si="34"/>
        <v>4</v>
      </c>
      <c r="Q658" s="92" t="str">
        <f t="shared" si="35"/>
        <v>Gastos_Gerais</v>
      </c>
    </row>
    <row r="659" spans="1:17" hidden="1" x14ac:dyDescent="0.2">
      <c r="A659" s="477">
        <f>IF(B659="","",COUNT('Diário 3º PA'!$A$4:$A$4242)+ROW()-3)</f>
        <v>2602</v>
      </c>
      <c r="B659" s="491">
        <v>44683</v>
      </c>
      <c r="C659" s="492">
        <v>44652</v>
      </c>
      <c r="D659" s="482" t="s">
        <v>115</v>
      </c>
      <c r="E659" s="482" t="s">
        <v>230</v>
      </c>
      <c r="F659" s="488">
        <v>3115.84</v>
      </c>
      <c r="G659" s="482" t="s">
        <v>758</v>
      </c>
      <c r="H659" s="489" t="s">
        <v>130</v>
      </c>
      <c r="I659" s="482" t="s">
        <v>2481</v>
      </c>
      <c r="J659" s="493" t="s">
        <v>760</v>
      </c>
      <c r="K659" s="493" t="s">
        <v>704</v>
      </c>
      <c r="L659" s="493" t="s">
        <v>428</v>
      </c>
      <c r="M659" s="509" t="s">
        <v>4276</v>
      </c>
      <c r="N659" s="457">
        <v>44684</v>
      </c>
      <c r="O659" s="486">
        <f t="shared" si="33"/>
        <v>5</v>
      </c>
      <c r="P659" s="486">
        <f t="shared" si="34"/>
        <v>4</v>
      </c>
      <c r="Q659" s="92" t="str">
        <f t="shared" si="35"/>
        <v>Gastos_Gerais</v>
      </c>
    </row>
    <row r="660" spans="1:17" ht="24" hidden="1" x14ac:dyDescent="0.2">
      <c r="A660" s="477">
        <f>IF(B660="","",COUNT('Diário 3º PA'!$A$4:$A$4242)+ROW()-3)</f>
        <v>2603</v>
      </c>
      <c r="B660" s="491">
        <v>44683</v>
      </c>
      <c r="C660" s="492">
        <v>44652</v>
      </c>
      <c r="D660" s="482" t="s">
        <v>115</v>
      </c>
      <c r="E660" s="482" t="s">
        <v>336</v>
      </c>
      <c r="F660" s="488">
        <v>190</v>
      </c>
      <c r="G660" s="482" t="s">
        <v>4277</v>
      </c>
      <c r="H660" s="489" t="s">
        <v>135</v>
      </c>
      <c r="I660" s="489" t="s">
        <v>3341</v>
      </c>
      <c r="J660" s="456" t="s">
        <v>3342</v>
      </c>
      <c r="K660" s="455" t="s">
        <v>704</v>
      </c>
      <c r="L660" s="456" t="s">
        <v>428</v>
      </c>
      <c r="M660" s="509" t="s">
        <v>4278</v>
      </c>
      <c r="N660" s="457">
        <v>44684</v>
      </c>
      <c r="O660" s="486">
        <f t="shared" si="33"/>
        <v>5</v>
      </c>
      <c r="P660" s="486">
        <f t="shared" si="34"/>
        <v>4</v>
      </c>
      <c r="Q660" s="92" t="str">
        <f t="shared" si="35"/>
        <v>Gastos_Gerais</v>
      </c>
    </row>
    <row r="661" spans="1:17" ht="24" hidden="1" x14ac:dyDescent="0.2">
      <c r="A661" s="477">
        <f>IF(B661="","",COUNT('Diário 3º PA'!$A$4:$A$4242)+ROW()-3)</f>
        <v>2604</v>
      </c>
      <c r="B661" s="491">
        <v>44683</v>
      </c>
      <c r="C661" s="492">
        <v>44652</v>
      </c>
      <c r="D661" s="482" t="s">
        <v>115</v>
      </c>
      <c r="E661" s="482" t="s">
        <v>336</v>
      </c>
      <c r="F661" s="488">
        <v>280.13</v>
      </c>
      <c r="G661" s="482" t="s">
        <v>4279</v>
      </c>
      <c r="H661" s="489" t="s">
        <v>135</v>
      </c>
      <c r="I661" s="489" t="s">
        <v>3341</v>
      </c>
      <c r="J661" s="456" t="s">
        <v>3342</v>
      </c>
      <c r="K661" s="455" t="s">
        <v>704</v>
      </c>
      <c r="L661" s="456" t="s">
        <v>428</v>
      </c>
      <c r="M661" s="509" t="s">
        <v>4280</v>
      </c>
      <c r="N661" s="457">
        <v>44684</v>
      </c>
      <c r="O661" s="486">
        <f t="shared" si="33"/>
        <v>5</v>
      </c>
      <c r="P661" s="486">
        <f t="shared" si="34"/>
        <v>4</v>
      </c>
      <c r="Q661" s="92" t="str">
        <f t="shared" si="35"/>
        <v>Gastos_Gerais</v>
      </c>
    </row>
    <row r="662" spans="1:17" hidden="1" x14ac:dyDescent="0.2">
      <c r="A662" s="477">
        <f>IF(B662="","",COUNT('Diário 3º PA'!$A$4:$A$4242)+ROW()-3)</f>
        <v>2605</v>
      </c>
      <c r="B662" s="491">
        <v>44683</v>
      </c>
      <c r="C662" s="492">
        <v>44682</v>
      </c>
      <c r="D662" s="482" t="s">
        <v>115</v>
      </c>
      <c r="E662" s="482" t="s">
        <v>328</v>
      </c>
      <c r="F662" s="488">
        <v>1000</v>
      </c>
      <c r="G662" s="482" t="s">
        <v>1296</v>
      </c>
      <c r="H662" s="489" t="s">
        <v>130</v>
      </c>
      <c r="I662" s="489" t="s">
        <v>727</v>
      </c>
      <c r="J662" s="455" t="s">
        <v>728</v>
      </c>
      <c r="K662" s="455" t="s">
        <v>704</v>
      </c>
      <c r="L662" s="456" t="s">
        <v>428</v>
      </c>
      <c r="M662" s="509" t="s">
        <v>4281</v>
      </c>
      <c r="N662" s="457">
        <v>44684</v>
      </c>
      <c r="O662" s="486">
        <f t="shared" si="33"/>
        <v>5</v>
      </c>
      <c r="P662" s="486">
        <f t="shared" si="34"/>
        <v>5</v>
      </c>
      <c r="Q662" s="92" t="str">
        <f t="shared" si="35"/>
        <v>Gastos_Gerais</v>
      </c>
    </row>
    <row r="663" spans="1:17" hidden="1" x14ac:dyDescent="0.2">
      <c r="A663" s="477">
        <f>IF(B663="","",COUNT('Diário 3º PA'!$A$4:$A$4242)+ROW()-3)</f>
        <v>2606</v>
      </c>
      <c r="B663" s="491">
        <v>44683</v>
      </c>
      <c r="C663" s="492">
        <v>44652</v>
      </c>
      <c r="D663" s="482" t="s">
        <v>115</v>
      </c>
      <c r="E663" s="482" t="s">
        <v>358</v>
      </c>
      <c r="F663" s="488">
        <v>120</v>
      </c>
      <c r="G663" s="482" t="s">
        <v>4282</v>
      </c>
      <c r="H663" s="489" t="s">
        <v>658</v>
      </c>
      <c r="I663" s="489" t="s">
        <v>4283</v>
      </c>
      <c r="J663" s="456" t="s">
        <v>4284</v>
      </c>
      <c r="K663" s="455" t="s">
        <v>704</v>
      </c>
      <c r="L663" s="456" t="s">
        <v>428</v>
      </c>
      <c r="M663" s="509" t="s">
        <v>4285</v>
      </c>
      <c r="N663" s="457">
        <v>44680</v>
      </c>
      <c r="O663" s="486">
        <f t="shared" si="33"/>
        <v>5</v>
      </c>
      <c r="P663" s="486">
        <f t="shared" si="34"/>
        <v>4</v>
      </c>
      <c r="Q663" s="92" t="str">
        <f t="shared" si="35"/>
        <v>Gastos_Gerais</v>
      </c>
    </row>
    <row r="664" spans="1:17" ht="24" hidden="1" x14ac:dyDescent="0.2">
      <c r="A664" s="477">
        <f>IF(B664="","",COUNT('Diário 3º PA'!$A$4:$A$4242)+ROW()-3)</f>
        <v>2607</v>
      </c>
      <c r="B664" s="491">
        <v>44683</v>
      </c>
      <c r="C664" s="492">
        <v>44652</v>
      </c>
      <c r="D664" s="482" t="s">
        <v>115</v>
      </c>
      <c r="E664" s="482" t="s">
        <v>354</v>
      </c>
      <c r="F664" s="488">
        <v>9395.3700000000008</v>
      </c>
      <c r="G664" s="482" t="s">
        <v>4270</v>
      </c>
      <c r="H664" s="489" t="s">
        <v>658</v>
      </c>
      <c r="I664" s="489" t="s">
        <v>4271</v>
      </c>
      <c r="J664" s="456" t="s">
        <v>4272</v>
      </c>
      <c r="K664" s="455" t="s">
        <v>704</v>
      </c>
      <c r="L664" s="456" t="s">
        <v>428</v>
      </c>
      <c r="M664" s="509" t="s">
        <v>4286</v>
      </c>
      <c r="N664" s="457">
        <v>44678</v>
      </c>
      <c r="O664" s="486">
        <f t="shared" si="33"/>
        <v>5</v>
      </c>
      <c r="P664" s="486">
        <f t="shared" si="34"/>
        <v>4</v>
      </c>
      <c r="Q664" s="92" t="str">
        <f t="shared" si="35"/>
        <v>Gastos_Gerais</v>
      </c>
    </row>
    <row r="665" spans="1:17" ht="25.5" hidden="1" x14ac:dyDescent="0.2">
      <c r="A665" s="477">
        <f>IF(B665="","",COUNT('Diário 3º PA'!$A$4:$A$4242)+ROW()-3)</f>
        <v>2608</v>
      </c>
      <c r="B665" s="491">
        <v>44683</v>
      </c>
      <c r="C665" s="492">
        <v>44682</v>
      </c>
      <c r="D665" s="482" t="s">
        <v>104</v>
      </c>
      <c r="E665" s="482" t="s">
        <v>191</v>
      </c>
      <c r="F665" s="481">
        <v>841.24</v>
      </c>
      <c r="G665" s="482" t="s">
        <v>4287</v>
      </c>
      <c r="H665" s="489" t="s">
        <v>658</v>
      </c>
      <c r="I665" s="489" t="s">
        <v>4288</v>
      </c>
      <c r="J665" s="456" t="s">
        <v>4289</v>
      </c>
      <c r="K665" s="456" t="s">
        <v>732</v>
      </c>
      <c r="L665" s="498" t="s">
        <v>1531</v>
      </c>
      <c r="M665" s="509" t="s">
        <v>4290</v>
      </c>
      <c r="N665" s="457">
        <v>44683</v>
      </c>
      <c r="O665" s="486">
        <f t="shared" si="33"/>
        <v>5</v>
      </c>
      <c r="P665" s="486">
        <f t="shared" si="34"/>
        <v>5</v>
      </c>
      <c r="Q665" s="92" t="str">
        <f t="shared" si="35"/>
        <v>Gastos_com_Pessoal</v>
      </c>
    </row>
    <row r="666" spans="1:17" ht="25.5" hidden="1" x14ac:dyDescent="0.2">
      <c r="A666" s="477">
        <f>IF(B666="","",COUNT('Diário 3º PA'!$A$4:$A$4242)+ROW()-3)</f>
        <v>2609</v>
      </c>
      <c r="B666" s="491">
        <v>44683</v>
      </c>
      <c r="C666" s="492">
        <v>44682</v>
      </c>
      <c r="D666" s="482" t="s">
        <v>104</v>
      </c>
      <c r="E666" s="482" t="s">
        <v>189</v>
      </c>
      <c r="F666" s="488">
        <v>2373.8000000000002</v>
      </c>
      <c r="G666" s="482" t="s">
        <v>4291</v>
      </c>
      <c r="H666" s="489" t="s">
        <v>658</v>
      </c>
      <c r="I666" s="489" t="s">
        <v>4288</v>
      </c>
      <c r="J666" s="456" t="s">
        <v>4289</v>
      </c>
      <c r="K666" s="456" t="s">
        <v>732</v>
      </c>
      <c r="L666" s="498" t="s">
        <v>1531</v>
      </c>
      <c r="M666" s="509" t="s">
        <v>4290</v>
      </c>
      <c r="N666" s="457">
        <v>44683</v>
      </c>
      <c r="O666" s="486">
        <f t="shared" si="33"/>
        <v>5</v>
      </c>
      <c r="P666" s="486">
        <f t="shared" si="34"/>
        <v>5</v>
      </c>
      <c r="Q666" s="92" t="str">
        <f t="shared" si="35"/>
        <v>Gastos_com_Pessoal</v>
      </c>
    </row>
    <row r="667" spans="1:17" ht="36" hidden="1" x14ac:dyDescent="0.2">
      <c r="A667" s="477">
        <f>IF(B667="","",COUNT('Diário 3º PA'!$A$4:$A$4242)+ROW()-3)</f>
        <v>2610</v>
      </c>
      <c r="B667" s="491">
        <v>44683</v>
      </c>
      <c r="C667" s="492">
        <v>44682</v>
      </c>
      <c r="D667" s="482" t="s">
        <v>115</v>
      </c>
      <c r="E667" s="482" t="s">
        <v>342</v>
      </c>
      <c r="F667" s="488">
        <v>180</v>
      </c>
      <c r="G667" s="482" t="s">
        <v>4292</v>
      </c>
      <c r="H667" s="489" t="s">
        <v>128</v>
      </c>
      <c r="I667" s="489" t="s">
        <v>1627</v>
      </c>
      <c r="J667" s="456" t="s">
        <v>1628</v>
      </c>
      <c r="K667" s="456" t="s">
        <v>732</v>
      </c>
      <c r="L667" s="498" t="s">
        <v>1531</v>
      </c>
      <c r="M667" s="509" t="s">
        <v>4290</v>
      </c>
      <c r="N667" s="457">
        <v>44683</v>
      </c>
      <c r="O667" s="486">
        <f t="shared" si="33"/>
        <v>5</v>
      </c>
      <c r="P667" s="486">
        <f t="shared" si="34"/>
        <v>5</v>
      </c>
      <c r="Q667" s="92" t="str">
        <f t="shared" si="35"/>
        <v>Gastos_Gerais</v>
      </c>
    </row>
    <row r="668" spans="1:17" ht="36" hidden="1" x14ac:dyDescent="0.2">
      <c r="A668" s="477">
        <f>IF(B668="","",COUNT('Diário 3º PA'!$A$4:$A$4242)+ROW()-3)</f>
        <v>2611</v>
      </c>
      <c r="B668" s="491">
        <v>44683</v>
      </c>
      <c r="C668" s="492">
        <v>44682</v>
      </c>
      <c r="D668" s="482" t="s">
        <v>115</v>
      </c>
      <c r="E668" s="482" t="s">
        <v>342</v>
      </c>
      <c r="F668" s="488">
        <v>180</v>
      </c>
      <c r="G668" s="482" t="s">
        <v>4293</v>
      </c>
      <c r="H668" s="489" t="s">
        <v>128</v>
      </c>
      <c r="I668" s="489" t="s">
        <v>2758</v>
      </c>
      <c r="J668" s="456" t="s">
        <v>841</v>
      </c>
      <c r="K668" s="456" t="s">
        <v>732</v>
      </c>
      <c r="L668" s="498" t="s">
        <v>1531</v>
      </c>
      <c r="M668" s="509" t="s">
        <v>4290</v>
      </c>
      <c r="N668" s="457">
        <v>44683</v>
      </c>
      <c r="O668" s="486">
        <f t="shared" si="33"/>
        <v>5</v>
      </c>
      <c r="P668" s="486">
        <f t="shared" si="34"/>
        <v>5</v>
      </c>
      <c r="Q668" s="92" t="str">
        <f t="shared" si="35"/>
        <v>Gastos_Gerais</v>
      </c>
    </row>
    <row r="669" spans="1:17" ht="48" hidden="1" x14ac:dyDescent="0.2">
      <c r="A669" s="477">
        <f>IF(B669="","",COUNT('Diário 3º PA'!$A$4:$A$4242)+ROW()-3)</f>
        <v>2612</v>
      </c>
      <c r="B669" s="491">
        <v>44683</v>
      </c>
      <c r="C669" s="492">
        <v>44682</v>
      </c>
      <c r="D669" s="482" t="s">
        <v>115</v>
      </c>
      <c r="E669" s="482" t="s">
        <v>342</v>
      </c>
      <c r="F669" s="488">
        <v>180</v>
      </c>
      <c r="G669" s="482" t="s">
        <v>4294</v>
      </c>
      <c r="H669" s="489" t="s">
        <v>128</v>
      </c>
      <c r="I669" s="489" t="s">
        <v>2561</v>
      </c>
      <c r="J669" s="456" t="s">
        <v>1631</v>
      </c>
      <c r="K669" s="456" t="s">
        <v>732</v>
      </c>
      <c r="L669" s="498" t="s">
        <v>1531</v>
      </c>
      <c r="M669" s="509" t="s">
        <v>4290</v>
      </c>
      <c r="N669" s="457">
        <v>44683</v>
      </c>
      <c r="O669" s="486">
        <f t="shared" si="33"/>
        <v>5</v>
      </c>
      <c r="P669" s="486">
        <f t="shared" si="34"/>
        <v>5</v>
      </c>
      <c r="Q669" s="92" t="str">
        <f t="shared" si="35"/>
        <v>Gastos_Gerais</v>
      </c>
    </row>
    <row r="670" spans="1:17" ht="24" hidden="1" x14ac:dyDescent="0.2">
      <c r="A670" s="477">
        <f>IF(B670="","",COUNT('Diário 3º PA'!$A$4:$A$4242)+ROW()-3)</f>
        <v>2613</v>
      </c>
      <c r="B670" s="491">
        <v>44683</v>
      </c>
      <c r="C670" s="492">
        <v>44682</v>
      </c>
      <c r="D670" s="482" t="s">
        <v>115</v>
      </c>
      <c r="E670" s="482" t="s">
        <v>342</v>
      </c>
      <c r="F670" s="488">
        <v>11.6</v>
      </c>
      <c r="G670" s="482" t="s">
        <v>4295</v>
      </c>
      <c r="H670" s="489" t="s">
        <v>132</v>
      </c>
      <c r="I670" s="489" t="s">
        <v>3786</v>
      </c>
      <c r="J670" s="456" t="s">
        <v>4296</v>
      </c>
      <c r="K670" s="456" t="s">
        <v>732</v>
      </c>
      <c r="L670" s="498" t="s">
        <v>1531</v>
      </c>
      <c r="M670" s="509" t="s">
        <v>4290</v>
      </c>
      <c r="N670" s="457">
        <v>44683</v>
      </c>
      <c r="O670" s="486">
        <f t="shared" si="33"/>
        <v>5</v>
      </c>
      <c r="P670" s="486">
        <f t="shared" si="34"/>
        <v>5</v>
      </c>
      <c r="Q670" s="92" t="str">
        <f t="shared" si="35"/>
        <v>Gastos_Gerais</v>
      </c>
    </row>
    <row r="671" spans="1:17" hidden="1" x14ac:dyDescent="0.2">
      <c r="A671" s="477">
        <f>IF(B671="","",COUNT('Diário 3º PA'!$A$4:$A$4242)+ROW()-3)</f>
        <v>2614</v>
      </c>
      <c r="B671" s="491">
        <v>44683</v>
      </c>
      <c r="C671" s="492">
        <v>44652</v>
      </c>
      <c r="D671" s="482" t="s">
        <v>115</v>
      </c>
      <c r="E671" s="482" t="s">
        <v>378</v>
      </c>
      <c r="F671" s="488">
        <v>47.7</v>
      </c>
      <c r="G671" s="482" t="s">
        <v>4297</v>
      </c>
      <c r="H671" s="489" t="s">
        <v>129</v>
      </c>
      <c r="I671" s="489" t="s">
        <v>3526</v>
      </c>
      <c r="J671" s="456" t="s">
        <v>3527</v>
      </c>
      <c r="K671" s="456" t="s">
        <v>1464</v>
      </c>
      <c r="L671" s="498" t="s">
        <v>428</v>
      </c>
      <c r="M671" s="509" t="s">
        <v>4298</v>
      </c>
      <c r="N671" s="457">
        <v>44679</v>
      </c>
      <c r="O671" s="486">
        <f t="shared" si="33"/>
        <v>5</v>
      </c>
      <c r="P671" s="486">
        <f t="shared" si="34"/>
        <v>4</v>
      </c>
      <c r="Q671" s="92" t="str">
        <f t="shared" si="35"/>
        <v>Gastos_Gerais</v>
      </c>
    </row>
    <row r="672" spans="1:17" ht="36" hidden="1" x14ac:dyDescent="0.2">
      <c r="A672" s="477">
        <f>IF(B672="","",COUNT('Diário 3º PA'!$A$4:$A$4242)+ROW()-3)</f>
        <v>2615</v>
      </c>
      <c r="B672" s="491">
        <v>44683</v>
      </c>
      <c r="C672" s="492">
        <v>44682</v>
      </c>
      <c r="D672" s="482" t="s">
        <v>115</v>
      </c>
      <c r="E672" s="482" t="s">
        <v>262</v>
      </c>
      <c r="F672" s="488">
        <v>800</v>
      </c>
      <c r="G672" s="482" t="s">
        <v>4299</v>
      </c>
      <c r="H672" s="489" t="s">
        <v>130</v>
      </c>
      <c r="I672" s="489" t="s">
        <v>4300</v>
      </c>
      <c r="J672" s="456" t="s">
        <v>4301</v>
      </c>
      <c r="K672" s="456" t="s">
        <v>1464</v>
      </c>
      <c r="L672" s="498" t="s">
        <v>428</v>
      </c>
      <c r="M672" s="456">
        <v>202223</v>
      </c>
      <c r="N672" s="457">
        <v>44683</v>
      </c>
      <c r="O672" s="486">
        <f t="shared" si="33"/>
        <v>5</v>
      </c>
      <c r="P672" s="486">
        <f t="shared" si="34"/>
        <v>5</v>
      </c>
      <c r="Q672" s="92" t="str">
        <f t="shared" si="35"/>
        <v>Gastos_Gerais</v>
      </c>
    </row>
    <row r="673" spans="1:17" ht="24" hidden="1" x14ac:dyDescent="0.2">
      <c r="A673" s="477">
        <f>IF(B673="","",COUNT('Diário 3º PA'!$A$4:$A$4242)+ROW()-3)</f>
        <v>2616</v>
      </c>
      <c r="B673" s="491">
        <v>44683</v>
      </c>
      <c r="C673" s="492">
        <v>44652</v>
      </c>
      <c r="D673" s="482" t="s">
        <v>115</v>
      </c>
      <c r="E673" s="482" t="s">
        <v>366</v>
      </c>
      <c r="F673" s="488">
        <v>179.88</v>
      </c>
      <c r="G673" s="482" t="s">
        <v>3693</v>
      </c>
      <c r="H673" s="489" t="s">
        <v>135</v>
      </c>
      <c r="I673" s="489" t="s">
        <v>4302</v>
      </c>
      <c r="J673" s="456" t="s">
        <v>4303</v>
      </c>
      <c r="K673" s="456" t="s">
        <v>1464</v>
      </c>
      <c r="L673" s="498" t="s">
        <v>428</v>
      </c>
      <c r="M673" s="456">
        <v>4143</v>
      </c>
      <c r="N673" s="457">
        <v>44679</v>
      </c>
      <c r="O673" s="486">
        <f t="shared" si="33"/>
        <v>5</v>
      </c>
      <c r="P673" s="486">
        <f t="shared" si="34"/>
        <v>4</v>
      </c>
      <c r="Q673" s="92" t="str">
        <f t="shared" si="35"/>
        <v>Gastos_Gerais</v>
      </c>
    </row>
    <row r="674" spans="1:17" ht="24" hidden="1" x14ac:dyDescent="0.2">
      <c r="A674" s="477">
        <f>IF(B674="","",COUNT('Diário 3º PA'!$A$4:$A$4242)+ROW()-3)</f>
        <v>2617</v>
      </c>
      <c r="B674" s="491">
        <v>44683</v>
      </c>
      <c r="C674" s="492">
        <v>44652</v>
      </c>
      <c r="D674" s="482" t="s">
        <v>115</v>
      </c>
      <c r="E674" s="482" t="s">
        <v>378</v>
      </c>
      <c r="F674" s="488">
        <v>3164.4</v>
      </c>
      <c r="G674" s="482" t="s">
        <v>4304</v>
      </c>
      <c r="H674" s="489" t="s">
        <v>127</v>
      </c>
      <c r="I674" s="489" t="s">
        <v>4305</v>
      </c>
      <c r="J674" s="456" t="s">
        <v>4306</v>
      </c>
      <c r="K674" s="456" t="s">
        <v>1464</v>
      </c>
      <c r="L674" s="498" t="s">
        <v>428</v>
      </c>
      <c r="M674" s="456">
        <v>892</v>
      </c>
      <c r="N674" s="457">
        <v>44679</v>
      </c>
      <c r="O674" s="486">
        <f t="shared" si="33"/>
        <v>5</v>
      </c>
      <c r="P674" s="486">
        <f t="shared" si="34"/>
        <v>4</v>
      </c>
      <c r="Q674" s="92" t="str">
        <f t="shared" si="35"/>
        <v>Gastos_Gerais</v>
      </c>
    </row>
    <row r="675" spans="1:17" ht="24" hidden="1" x14ac:dyDescent="0.2">
      <c r="A675" s="477">
        <f>IF(B675="","",COUNT('Diário 3º PA'!$A$4:$A$4242)+ROW()-3)</f>
        <v>2618</v>
      </c>
      <c r="B675" s="491">
        <v>44683</v>
      </c>
      <c r="C675" s="492">
        <v>44682</v>
      </c>
      <c r="D675" s="482" t="s">
        <v>93</v>
      </c>
      <c r="E675" s="482" t="s">
        <v>97</v>
      </c>
      <c r="F675" s="488">
        <v>1500</v>
      </c>
      <c r="G675" s="482" t="s">
        <v>4307</v>
      </c>
      <c r="H675" s="489" t="s">
        <v>127</v>
      </c>
      <c r="I675" s="489" t="s">
        <v>664</v>
      </c>
      <c r="J675" s="455" t="s">
        <v>811</v>
      </c>
      <c r="K675" s="455" t="s">
        <v>1554</v>
      </c>
      <c r="L675" s="456" t="s">
        <v>1066</v>
      </c>
      <c r="M675" s="456" t="s">
        <v>666</v>
      </c>
      <c r="N675" s="457">
        <v>44683</v>
      </c>
      <c r="O675" s="486">
        <f t="shared" si="33"/>
        <v>5</v>
      </c>
      <c r="P675" s="486">
        <f t="shared" si="34"/>
        <v>5</v>
      </c>
      <c r="Q675" s="92" t="str">
        <f t="shared" si="35"/>
        <v>Receitas</v>
      </c>
    </row>
    <row r="676" spans="1:17" ht="24" hidden="1" x14ac:dyDescent="0.2">
      <c r="A676" s="477">
        <f>IF(B676="","",COUNT('Diário 3º PA'!$A$4:$A$4242)+ROW()-3)</f>
        <v>2619</v>
      </c>
      <c r="B676" s="491">
        <v>44683</v>
      </c>
      <c r="C676" s="492">
        <v>44682</v>
      </c>
      <c r="D676" s="482" t="s">
        <v>93</v>
      </c>
      <c r="E676" s="482" t="s">
        <v>97</v>
      </c>
      <c r="F676" s="488">
        <v>0.01</v>
      </c>
      <c r="G676" s="482" t="s">
        <v>1553</v>
      </c>
      <c r="H676" s="483" t="s">
        <v>128</v>
      </c>
      <c r="I676" s="489" t="s">
        <v>664</v>
      </c>
      <c r="J676" s="455" t="s">
        <v>811</v>
      </c>
      <c r="K676" s="455" t="s">
        <v>1554</v>
      </c>
      <c r="L676" s="456" t="s">
        <v>1066</v>
      </c>
      <c r="M676" s="456" t="s">
        <v>666</v>
      </c>
      <c r="N676" s="457">
        <v>44683</v>
      </c>
      <c r="O676" s="486">
        <f t="shared" si="33"/>
        <v>5</v>
      </c>
      <c r="P676" s="486">
        <f t="shared" si="34"/>
        <v>5</v>
      </c>
      <c r="Q676" s="92" t="str">
        <f t="shared" si="35"/>
        <v>Receitas</v>
      </c>
    </row>
    <row r="677" spans="1:17" ht="48" hidden="1" x14ac:dyDescent="0.2">
      <c r="A677" s="477">
        <f>IF(B677="","",COUNT('Diário 3º PA'!$A$4:$A$4242)+ROW()-3)</f>
        <v>2620</v>
      </c>
      <c r="B677" s="491">
        <v>44684</v>
      </c>
      <c r="C677" s="492">
        <v>44652</v>
      </c>
      <c r="D677" s="482" t="s">
        <v>104</v>
      </c>
      <c r="E677" s="482" t="s">
        <v>195</v>
      </c>
      <c r="F677" s="488">
        <v>639.45000000000005</v>
      </c>
      <c r="G677" s="482" t="s">
        <v>639</v>
      </c>
      <c r="H677" s="483" t="s">
        <v>127</v>
      </c>
      <c r="I677" s="489" t="s">
        <v>638</v>
      </c>
      <c r="J677" s="455" t="s">
        <v>944</v>
      </c>
      <c r="K677" s="455" t="s">
        <v>704</v>
      </c>
      <c r="L677" s="456" t="s">
        <v>428</v>
      </c>
      <c r="M677" s="456">
        <v>2022604</v>
      </c>
      <c r="N677" s="457">
        <v>44659</v>
      </c>
      <c r="O677" s="486">
        <f t="shared" si="33"/>
        <v>5</v>
      </c>
      <c r="P677" s="486">
        <f t="shared" si="34"/>
        <v>4</v>
      </c>
      <c r="Q677" s="92" t="str">
        <f t="shared" si="35"/>
        <v>Gastos_com_Pessoal</v>
      </c>
    </row>
    <row r="678" spans="1:17" hidden="1" x14ac:dyDescent="0.2">
      <c r="A678" s="477">
        <f>IF(B678="","",COUNT('Diário 3º PA'!$A$4:$A$4242)+ROW()-3)</f>
        <v>2621</v>
      </c>
      <c r="B678" s="491">
        <v>44684</v>
      </c>
      <c r="C678" s="492">
        <v>44652</v>
      </c>
      <c r="D678" s="482" t="s">
        <v>115</v>
      </c>
      <c r="E678" s="482" t="s">
        <v>230</v>
      </c>
      <c r="F678" s="488">
        <v>56.71</v>
      </c>
      <c r="G678" s="482" t="s">
        <v>758</v>
      </c>
      <c r="H678" s="489" t="s">
        <v>139</v>
      </c>
      <c r="I678" s="482" t="s">
        <v>2481</v>
      </c>
      <c r="J678" s="493" t="s">
        <v>760</v>
      </c>
      <c r="K678" s="493" t="s">
        <v>704</v>
      </c>
      <c r="L678" s="493" t="s">
        <v>428</v>
      </c>
      <c r="M678" s="456">
        <v>382834206</v>
      </c>
      <c r="N678" s="457">
        <v>44656</v>
      </c>
      <c r="O678" s="486">
        <f t="shared" si="33"/>
        <v>5</v>
      </c>
      <c r="P678" s="486">
        <f t="shared" si="34"/>
        <v>4</v>
      </c>
      <c r="Q678" s="92" t="str">
        <f t="shared" si="35"/>
        <v>Gastos_Gerais</v>
      </c>
    </row>
    <row r="679" spans="1:17" hidden="1" x14ac:dyDescent="0.2">
      <c r="A679" s="477">
        <f>IF(B679="","",COUNT('Diário 3º PA'!$A$4:$A$4242)+ROW()-3)</f>
        <v>2622</v>
      </c>
      <c r="B679" s="491">
        <v>44684</v>
      </c>
      <c r="C679" s="492">
        <v>44652</v>
      </c>
      <c r="D679" s="482" t="s">
        <v>115</v>
      </c>
      <c r="E679" s="482" t="s">
        <v>230</v>
      </c>
      <c r="F679" s="488">
        <v>1856.28</v>
      </c>
      <c r="G679" s="482" t="s">
        <v>758</v>
      </c>
      <c r="H679" s="489" t="s">
        <v>139</v>
      </c>
      <c r="I679" s="482" t="s">
        <v>2481</v>
      </c>
      <c r="J679" s="493" t="s">
        <v>760</v>
      </c>
      <c r="K679" s="493" t="s">
        <v>704</v>
      </c>
      <c r="L679" s="493" t="s">
        <v>428</v>
      </c>
      <c r="M679" s="456">
        <v>76923934</v>
      </c>
      <c r="N679" s="457">
        <v>44656</v>
      </c>
      <c r="O679" s="486">
        <f t="shared" si="33"/>
        <v>5</v>
      </c>
      <c r="P679" s="486">
        <f t="shared" si="34"/>
        <v>4</v>
      </c>
      <c r="Q679" s="92" t="str">
        <f t="shared" si="35"/>
        <v>Gastos_Gerais</v>
      </c>
    </row>
    <row r="680" spans="1:17" hidden="1" x14ac:dyDescent="0.2">
      <c r="A680" s="477">
        <f>IF(B680="","",COUNT('Diário 3º PA'!$A$4:$A$4242)+ROW()-3)</f>
        <v>2623</v>
      </c>
      <c r="B680" s="491">
        <v>44684</v>
      </c>
      <c r="C680" s="492">
        <v>44652</v>
      </c>
      <c r="D680" s="482" t="s">
        <v>115</v>
      </c>
      <c r="E680" s="482" t="s">
        <v>376</v>
      </c>
      <c r="F680" s="488">
        <v>1284.5899999999999</v>
      </c>
      <c r="G680" s="482" t="s">
        <v>3437</v>
      </c>
      <c r="H680" s="489" t="s">
        <v>132</v>
      </c>
      <c r="I680" s="489" t="s">
        <v>3438</v>
      </c>
      <c r="J680" s="493" t="s">
        <v>722</v>
      </c>
      <c r="K680" s="493" t="s">
        <v>704</v>
      </c>
      <c r="L680" s="493" t="s">
        <v>428</v>
      </c>
      <c r="M680" s="456">
        <v>27209</v>
      </c>
      <c r="N680" s="457">
        <v>44678</v>
      </c>
      <c r="O680" s="486">
        <f t="shared" si="33"/>
        <v>5</v>
      </c>
      <c r="P680" s="486">
        <f t="shared" si="34"/>
        <v>4</v>
      </c>
      <c r="Q680" s="92" t="str">
        <f t="shared" si="35"/>
        <v>Gastos_Gerais</v>
      </c>
    </row>
    <row r="681" spans="1:17" ht="24" hidden="1" x14ac:dyDescent="0.2">
      <c r="A681" s="477">
        <f>IF(B681="","",COUNT('Diário 3º PA'!$A$4:$A$4242)+ROW()-3)</f>
        <v>2624</v>
      </c>
      <c r="B681" s="491">
        <v>44684</v>
      </c>
      <c r="C681" s="492">
        <v>44652</v>
      </c>
      <c r="D681" s="482" t="s">
        <v>115</v>
      </c>
      <c r="E681" s="482" t="s">
        <v>232</v>
      </c>
      <c r="F681" s="488">
        <v>1669.65</v>
      </c>
      <c r="G681" s="482" t="s">
        <v>3432</v>
      </c>
      <c r="H681" s="489" t="s">
        <v>132</v>
      </c>
      <c r="I681" s="489" t="s">
        <v>3470</v>
      </c>
      <c r="J681" s="456" t="s">
        <v>763</v>
      </c>
      <c r="K681" s="456" t="s">
        <v>704</v>
      </c>
      <c r="L681" s="456" t="s">
        <v>705</v>
      </c>
      <c r="M681" s="456" t="s">
        <v>4308</v>
      </c>
      <c r="N681" s="457">
        <v>44684</v>
      </c>
      <c r="O681" s="486">
        <f t="shared" si="33"/>
        <v>5</v>
      </c>
      <c r="P681" s="486">
        <f t="shared" si="34"/>
        <v>4</v>
      </c>
      <c r="Q681" s="92" t="str">
        <f t="shared" si="35"/>
        <v>Gastos_Gerais</v>
      </c>
    </row>
    <row r="682" spans="1:17" ht="24" hidden="1" x14ac:dyDescent="0.2">
      <c r="A682" s="477">
        <f>IF(B682="","",COUNT('Diário 3º PA'!$A$4:$A$4242)+ROW()-3)</f>
        <v>2625</v>
      </c>
      <c r="B682" s="491">
        <v>44684</v>
      </c>
      <c r="C682" s="492">
        <v>44652</v>
      </c>
      <c r="D682" s="482" t="s">
        <v>115</v>
      </c>
      <c r="E682" s="482" t="s">
        <v>298</v>
      </c>
      <c r="F682" s="488">
        <v>953.15</v>
      </c>
      <c r="G682" s="482" t="s">
        <v>298</v>
      </c>
      <c r="H682" s="489" t="s">
        <v>137</v>
      </c>
      <c r="I682" s="489" t="s">
        <v>3444</v>
      </c>
      <c r="J682" s="456" t="s">
        <v>1044</v>
      </c>
      <c r="K682" s="493" t="s">
        <v>704</v>
      </c>
      <c r="L682" s="493" t="s">
        <v>428</v>
      </c>
      <c r="M682" s="456">
        <v>17587</v>
      </c>
      <c r="N682" s="457">
        <v>44656</v>
      </c>
      <c r="O682" s="486">
        <f t="shared" si="33"/>
        <v>5</v>
      </c>
      <c r="P682" s="486">
        <f t="shared" si="34"/>
        <v>4</v>
      </c>
      <c r="Q682" s="92" t="str">
        <f t="shared" si="35"/>
        <v>Gastos_Gerais</v>
      </c>
    </row>
    <row r="683" spans="1:17" ht="24" hidden="1" x14ac:dyDescent="0.2">
      <c r="A683" s="477">
        <f>IF(B683="","",COUNT('Diário 3º PA'!$A$4:$A$4242)+ROW()-3)</f>
        <v>2626</v>
      </c>
      <c r="B683" s="491">
        <v>44684</v>
      </c>
      <c r="C683" s="492">
        <v>44652</v>
      </c>
      <c r="D683" s="482" t="s">
        <v>115</v>
      </c>
      <c r="E683" s="482" t="s">
        <v>232</v>
      </c>
      <c r="F683" s="488">
        <v>10904.73</v>
      </c>
      <c r="G683" s="480" t="s">
        <v>3432</v>
      </c>
      <c r="H683" s="489" t="s">
        <v>135</v>
      </c>
      <c r="I683" s="482" t="s">
        <v>1089</v>
      </c>
      <c r="J683" s="493" t="s">
        <v>703</v>
      </c>
      <c r="K683" s="493" t="s">
        <v>704</v>
      </c>
      <c r="L683" s="493" t="s">
        <v>705</v>
      </c>
      <c r="M683" s="456" t="s">
        <v>4309</v>
      </c>
      <c r="N683" s="457">
        <v>44683</v>
      </c>
      <c r="O683" s="486">
        <f t="shared" si="33"/>
        <v>5</v>
      </c>
      <c r="P683" s="486">
        <f t="shared" si="34"/>
        <v>4</v>
      </c>
      <c r="Q683" s="92" t="str">
        <f t="shared" si="35"/>
        <v>Gastos_Gerais</v>
      </c>
    </row>
    <row r="684" spans="1:17" ht="24" hidden="1" x14ac:dyDescent="0.2">
      <c r="A684" s="477">
        <f>IF(B684="","",COUNT('Diário 3º PA'!$A$4:$A$4242)+ROW()-3)</f>
        <v>2627</v>
      </c>
      <c r="B684" s="491">
        <v>44684</v>
      </c>
      <c r="C684" s="492">
        <v>44652</v>
      </c>
      <c r="D684" s="482" t="s">
        <v>115</v>
      </c>
      <c r="E684" s="482" t="s">
        <v>232</v>
      </c>
      <c r="F684" s="488">
        <v>3013.51</v>
      </c>
      <c r="G684" s="480" t="s">
        <v>3432</v>
      </c>
      <c r="H684" s="489" t="s">
        <v>134</v>
      </c>
      <c r="I684" s="482" t="s">
        <v>1089</v>
      </c>
      <c r="J684" s="493" t="s">
        <v>703</v>
      </c>
      <c r="K684" s="493" t="s">
        <v>704</v>
      </c>
      <c r="L684" s="493" t="s">
        <v>705</v>
      </c>
      <c r="M684" s="456" t="s">
        <v>4310</v>
      </c>
      <c r="N684" s="457">
        <v>44684</v>
      </c>
      <c r="O684" s="486">
        <f t="shared" si="33"/>
        <v>5</v>
      </c>
      <c r="P684" s="486">
        <f t="shared" si="34"/>
        <v>4</v>
      </c>
      <c r="Q684" s="92" t="str">
        <f t="shared" si="35"/>
        <v>Gastos_Gerais</v>
      </c>
    </row>
    <row r="685" spans="1:17" ht="25.5" hidden="1" x14ac:dyDescent="0.2">
      <c r="A685" s="477">
        <f>IF(B685="","",COUNT('Diário 3º PA'!$A$4:$A$4242)+ROW()-3)</f>
        <v>2628</v>
      </c>
      <c r="B685" s="491">
        <v>44684</v>
      </c>
      <c r="C685" s="492">
        <v>44682</v>
      </c>
      <c r="D685" s="482" t="s">
        <v>104</v>
      </c>
      <c r="E685" s="482" t="s">
        <v>187</v>
      </c>
      <c r="F685" s="488">
        <v>770.39</v>
      </c>
      <c r="G685" s="482" t="s">
        <v>1019</v>
      </c>
      <c r="H685" s="489" t="s">
        <v>132</v>
      </c>
      <c r="I685" s="489" t="s">
        <v>1765</v>
      </c>
      <c r="J685" s="456" t="s">
        <v>1766</v>
      </c>
      <c r="K685" s="456" t="s">
        <v>732</v>
      </c>
      <c r="L685" s="456" t="s">
        <v>792</v>
      </c>
      <c r="M685" s="456" t="s">
        <v>666</v>
      </c>
      <c r="N685" s="457">
        <v>44684</v>
      </c>
      <c r="O685" s="486">
        <f t="shared" si="33"/>
        <v>5</v>
      </c>
      <c r="P685" s="486">
        <f t="shared" si="34"/>
        <v>5</v>
      </c>
      <c r="Q685" s="92" t="str">
        <f t="shared" si="35"/>
        <v>Gastos_com_Pessoal</v>
      </c>
    </row>
    <row r="686" spans="1:17" ht="25.5" hidden="1" x14ac:dyDescent="0.2">
      <c r="A686" s="477">
        <f>IF(B686="","",COUNT('Diário 3º PA'!$A$4:$A$4242)+ROW()-3)</f>
        <v>2629</v>
      </c>
      <c r="B686" s="491">
        <v>44684</v>
      </c>
      <c r="C686" s="492">
        <v>44682</v>
      </c>
      <c r="D686" s="482" t="s">
        <v>104</v>
      </c>
      <c r="E686" s="482" t="s">
        <v>189</v>
      </c>
      <c r="F686" s="488">
        <v>2157.09</v>
      </c>
      <c r="G686" s="482" t="s">
        <v>915</v>
      </c>
      <c r="H686" s="489" t="s">
        <v>132</v>
      </c>
      <c r="I686" s="489" t="s">
        <v>1765</v>
      </c>
      <c r="J686" s="456" t="s">
        <v>1766</v>
      </c>
      <c r="K686" s="456" t="s">
        <v>732</v>
      </c>
      <c r="L686" s="456" t="s">
        <v>792</v>
      </c>
      <c r="M686" s="456" t="s">
        <v>666</v>
      </c>
      <c r="N686" s="457">
        <v>44684</v>
      </c>
      <c r="O686" s="486">
        <f t="shared" si="33"/>
        <v>5</v>
      </c>
      <c r="P686" s="486">
        <f t="shared" si="34"/>
        <v>5</v>
      </c>
      <c r="Q686" s="92" t="str">
        <f t="shared" si="35"/>
        <v>Gastos_com_Pessoal</v>
      </c>
    </row>
    <row r="687" spans="1:17" ht="25.5" hidden="1" x14ac:dyDescent="0.2">
      <c r="A687" s="477">
        <f>IF(B687="","",COUNT('Diário 3º PA'!$A$4:$A$4242)+ROW()-3)</f>
        <v>2630</v>
      </c>
      <c r="B687" s="491">
        <v>44684</v>
      </c>
      <c r="C687" s="492">
        <v>44682</v>
      </c>
      <c r="D687" s="482" t="s">
        <v>104</v>
      </c>
      <c r="E687" s="482" t="s">
        <v>191</v>
      </c>
      <c r="F687" s="488">
        <v>719.03</v>
      </c>
      <c r="G687" s="482" t="s">
        <v>918</v>
      </c>
      <c r="H687" s="489" t="s">
        <v>132</v>
      </c>
      <c r="I687" s="489" t="s">
        <v>1765</v>
      </c>
      <c r="J687" s="456" t="s">
        <v>1766</v>
      </c>
      <c r="K687" s="456" t="s">
        <v>732</v>
      </c>
      <c r="L687" s="456" t="s">
        <v>792</v>
      </c>
      <c r="M687" s="456" t="s">
        <v>666</v>
      </c>
      <c r="N687" s="457">
        <v>44684</v>
      </c>
      <c r="O687" s="486">
        <f t="shared" si="33"/>
        <v>5</v>
      </c>
      <c r="P687" s="486">
        <f t="shared" si="34"/>
        <v>5</v>
      </c>
      <c r="Q687" s="92" t="str">
        <f t="shared" si="35"/>
        <v>Gastos_com_Pessoal</v>
      </c>
    </row>
    <row r="688" spans="1:17" ht="36" hidden="1" x14ac:dyDescent="0.2">
      <c r="A688" s="477">
        <f>IF(B688="","",COUNT('Diário 3º PA'!$A$4:$A$4242)+ROW()-3)</f>
        <v>2631</v>
      </c>
      <c r="B688" s="491">
        <v>44684</v>
      </c>
      <c r="C688" s="492">
        <v>44682</v>
      </c>
      <c r="D688" s="482" t="s">
        <v>104</v>
      </c>
      <c r="E688" s="482" t="s">
        <v>193</v>
      </c>
      <c r="F688" s="488">
        <v>3085.76</v>
      </c>
      <c r="G688" s="482" t="s">
        <v>919</v>
      </c>
      <c r="H688" s="489" t="s">
        <v>132</v>
      </c>
      <c r="I688" s="489" t="s">
        <v>1765</v>
      </c>
      <c r="J688" s="456" t="s">
        <v>1766</v>
      </c>
      <c r="K688" s="456" t="s">
        <v>732</v>
      </c>
      <c r="L688" s="456" t="s">
        <v>792</v>
      </c>
      <c r="M688" s="456" t="s">
        <v>666</v>
      </c>
      <c r="N688" s="457">
        <v>44684</v>
      </c>
      <c r="O688" s="486">
        <f t="shared" si="33"/>
        <v>5</v>
      </c>
      <c r="P688" s="486">
        <f t="shared" si="34"/>
        <v>5</v>
      </c>
      <c r="Q688" s="92" t="str">
        <f t="shared" si="35"/>
        <v>Gastos_com_Pessoal</v>
      </c>
    </row>
    <row r="689" spans="1:17" ht="25.5" hidden="1" x14ac:dyDescent="0.2">
      <c r="A689" s="477">
        <f>IF(B689="","",COUNT('Diário 3º PA'!$A$4:$A$4242)+ROW()-3)</f>
        <v>2632</v>
      </c>
      <c r="B689" s="491">
        <v>44684</v>
      </c>
      <c r="C689" s="492">
        <v>44652</v>
      </c>
      <c r="D689" s="482" t="s">
        <v>104</v>
      </c>
      <c r="E689" s="482" t="s">
        <v>106</v>
      </c>
      <c r="F689" s="488">
        <v>312148</v>
      </c>
      <c r="G689" s="482" t="s">
        <v>4311</v>
      </c>
      <c r="H689" s="489" t="s">
        <v>658</v>
      </c>
      <c r="I689" s="489" t="s">
        <v>666</v>
      </c>
      <c r="J689" s="456" t="s">
        <v>666</v>
      </c>
      <c r="K689" s="455" t="s">
        <v>732</v>
      </c>
      <c r="L689" s="456" t="s">
        <v>1531</v>
      </c>
      <c r="M689" s="456">
        <v>367798626</v>
      </c>
      <c r="N689" s="457">
        <v>44684</v>
      </c>
      <c r="O689" s="486">
        <f t="shared" si="33"/>
        <v>5</v>
      </c>
      <c r="P689" s="486">
        <f t="shared" si="34"/>
        <v>4</v>
      </c>
      <c r="Q689" s="92" t="str">
        <f t="shared" si="35"/>
        <v>Gastos_com_Pessoal</v>
      </c>
    </row>
    <row r="690" spans="1:17" ht="25.5" hidden="1" x14ac:dyDescent="0.2">
      <c r="A690" s="477">
        <f>IF(B690="","",COUNT('Diário 3º PA'!$A$4:$A$4242)+ROW()-3)</f>
        <v>2633</v>
      </c>
      <c r="B690" s="491">
        <v>44684</v>
      </c>
      <c r="C690" s="492">
        <v>44652</v>
      </c>
      <c r="D690" s="482" t="s">
        <v>104</v>
      </c>
      <c r="E690" s="482" t="s">
        <v>106</v>
      </c>
      <c r="F690" s="488">
        <v>103987</v>
      </c>
      <c r="G690" s="482" t="s">
        <v>4312</v>
      </c>
      <c r="H690" s="489" t="s">
        <v>132</v>
      </c>
      <c r="I690" s="489" t="s">
        <v>666</v>
      </c>
      <c r="J690" s="456" t="s">
        <v>666</v>
      </c>
      <c r="K690" s="455" t="s">
        <v>732</v>
      </c>
      <c r="L690" s="456" t="s">
        <v>1531</v>
      </c>
      <c r="M690" s="456">
        <v>367804924</v>
      </c>
      <c r="N690" s="457">
        <v>44684</v>
      </c>
      <c r="O690" s="486">
        <f t="shared" si="33"/>
        <v>5</v>
      </c>
      <c r="P690" s="486">
        <f t="shared" si="34"/>
        <v>4</v>
      </c>
      <c r="Q690" s="92" t="str">
        <f t="shared" si="35"/>
        <v>Gastos_com_Pessoal</v>
      </c>
    </row>
    <row r="691" spans="1:17" ht="25.5" hidden="1" x14ac:dyDescent="0.2">
      <c r="A691" s="477">
        <f>IF(B691="","",COUNT('Diário 3º PA'!$A$4:$A$4242)+ROW()-3)</f>
        <v>2634</v>
      </c>
      <c r="B691" s="491">
        <v>44684</v>
      </c>
      <c r="C691" s="492">
        <v>44652</v>
      </c>
      <c r="D691" s="482" t="s">
        <v>104</v>
      </c>
      <c r="E691" s="482" t="s">
        <v>106</v>
      </c>
      <c r="F691" s="488">
        <v>450945</v>
      </c>
      <c r="G691" s="482" t="s">
        <v>4313</v>
      </c>
      <c r="H691" s="489" t="s">
        <v>127</v>
      </c>
      <c r="I691" s="489" t="s">
        <v>666</v>
      </c>
      <c r="J691" s="456" t="s">
        <v>666</v>
      </c>
      <c r="K691" s="455" t="s">
        <v>732</v>
      </c>
      <c r="L691" s="456" t="s">
        <v>1531</v>
      </c>
      <c r="M691" s="456">
        <v>567802990</v>
      </c>
      <c r="N691" s="457">
        <v>44684</v>
      </c>
      <c r="O691" s="486">
        <f t="shared" si="33"/>
        <v>5</v>
      </c>
      <c r="P691" s="486">
        <f t="shared" si="34"/>
        <v>4</v>
      </c>
      <c r="Q691" s="92" t="str">
        <f t="shared" si="35"/>
        <v>Gastos_com_Pessoal</v>
      </c>
    </row>
    <row r="692" spans="1:17" ht="25.5" hidden="1" x14ac:dyDescent="0.2">
      <c r="A692" s="477">
        <f>IF(B692="","",COUNT('Diário 3º PA'!$A$4:$A$4242)+ROW()-3)</f>
        <v>2635</v>
      </c>
      <c r="B692" s="491">
        <v>44684</v>
      </c>
      <c r="C692" s="492">
        <v>44652</v>
      </c>
      <c r="D692" s="482" t="s">
        <v>104</v>
      </c>
      <c r="E692" s="482" t="s">
        <v>106</v>
      </c>
      <c r="F692" s="488">
        <v>611828</v>
      </c>
      <c r="G692" s="482" t="s">
        <v>4314</v>
      </c>
      <c r="H692" s="489" t="s">
        <v>127</v>
      </c>
      <c r="I692" s="489" t="s">
        <v>666</v>
      </c>
      <c r="J692" s="456" t="s">
        <v>666</v>
      </c>
      <c r="K692" s="455" t="s">
        <v>732</v>
      </c>
      <c r="L692" s="456" t="s">
        <v>1531</v>
      </c>
      <c r="M692" s="456">
        <v>567819378</v>
      </c>
      <c r="N692" s="457">
        <v>44684</v>
      </c>
      <c r="O692" s="486">
        <f t="shared" si="33"/>
        <v>5</v>
      </c>
      <c r="P692" s="486">
        <f t="shared" si="34"/>
        <v>4</v>
      </c>
      <c r="Q692" s="92" t="str">
        <f t="shared" si="35"/>
        <v>Gastos_com_Pessoal</v>
      </c>
    </row>
    <row r="693" spans="1:17" ht="25.5" hidden="1" x14ac:dyDescent="0.2">
      <c r="A693" s="477">
        <f>IF(B693="","",COUNT('Diário 3º PA'!$A$4:$A$4242)+ROW()-3)</f>
        <v>2636</v>
      </c>
      <c r="B693" s="491">
        <v>44684</v>
      </c>
      <c r="C693" s="492">
        <v>44652</v>
      </c>
      <c r="D693" s="482" t="s">
        <v>104</v>
      </c>
      <c r="E693" s="482" t="s">
        <v>106</v>
      </c>
      <c r="F693" s="488">
        <v>457314</v>
      </c>
      <c r="G693" s="482" t="s">
        <v>4315</v>
      </c>
      <c r="H693" s="489" t="s">
        <v>127</v>
      </c>
      <c r="I693" s="489" t="s">
        <v>666</v>
      </c>
      <c r="J693" s="456" t="s">
        <v>666</v>
      </c>
      <c r="K693" s="455" t="s">
        <v>732</v>
      </c>
      <c r="L693" s="456" t="s">
        <v>1531</v>
      </c>
      <c r="M693" s="456">
        <v>767766469</v>
      </c>
      <c r="N693" s="457">
        <v>44684</v>
      </c>
      <c r="O693" s="486">
        <f t="shared" si="33"/>
        <v>5</v>
      </c>
      <c r="P693" s="486">
        <f t="shared" si="34"/>
        <v>4</v>
      </c>
      <c r="Q693" s="92" t="str">
        <f t="shared" si="35"/>
        <v>Gastos_com_Pessoal</v>
      </c>
    </row>
    <row r="694" spans="1:17" ht="25.5" hidden="1" x14ac:dyDescent="0.2">
      <c r="A694" s="477">
        <f>IF(B694="","",COUNT('Diário 3º PA'!$A$4:$A$4242)+ROW()-3)</f>
        <v>2637</v>
      </c>
      <c r="B694" s="491">
        <v>44684</v>
      </c>
      <c r="C694" s="492">
        <v>44682</v>
      </c>
      <c r="D694" s="482" t="s">
        <v>104</v>
      </c>
      <c r="E694" s="482" t="s">
        <v>191</v>
      </c>
      <c r="F694" s="481">
        <v>743.32</v>
      </c>
      <c r="G694" s="482" t="s">
        <v>4316</v>
      </c>
      <c r="H694" s="489" t="s">
        <v>658</v>
      </c>
      <c r="I694" s="489" t="s">
        <v>4317</v>
      </c>
      <c r="J694" s="456" t="s">
        <v>4318</v>
      </c>
      <c r="K694" s="455" t="s">
        <v>732</v>
      </c>
      <c r="L694" s="456" t="s">
        <v>1531</v>
      </c>
      <c r="M694" s="456">
        <v>767766469</v>
      </c>
      <c r="N694" s="457">
        <v>44684</v>
      </c>
      <c r="O694" s="486">
        <f t="shared" si="33"/>
        <v>5</v>
      </c>
      <c r="P694" s="486">
        <f t="shared" si="34"/>
        <v>5</v>
      </c>
      <c r="Q694" s="92" t="str">
        <f t="shared" si="35"/>
        <v>Gastos_com_Pessoal</v>
      </c>
    </row>
    <row r="695" spans="1:17" ht="25.5" hidden="1" x14ac:dyDescent="0.2">
      <c r="A695" s="477">
        <f>IF(B695="","",COUNT('Diário 3º PA'!$A$4:$A$4242)+ROW()-3)</f>
        <v>2638</v>
      </c>
      <c r="B695" s="491">
        <v>44684</v>
      </c>
      <c r="C695" s="492">
        <v>44682</v>
      </c>
      <c r="D695" s="482" t="s">
        <v>104</v>
      </c>
      <c r="E695" s="482" t="s">
        <v>189</v>
      </c>
      <c r="F695" s="488">
        <v>2138.73</v>
      </c>
      <c r="G695" s="482" t="s">
        <v>4319</v>
      </c>
      <c r="H695" s="489" t="s">
        <v>658</v>
      </c>
      <c r="I695" s="489" t="s">
        <v>4317</v>
      </c>
      <c r="J695" s="456" t="s">
        <v>4318</v>
      </c>
      <c r="K695" s="455" t="s">
        <v>732</v>
      </c>
      <c r="L695" s="456" t="s">
        <v>1531</v>
      </c>
      <c r="M695" s="456">
        <v>767766469</v>
      </c>
      <c r="N695" s="457">
        <v>44684</v>
      </c>
      <c r="O695" s="486">
        <f t="shared" si="33"/>
        <v>5</v>
      </c>
      <c r="P695" s="486">
        <f t="shared" si="34"/>
        <v>5</v>
      </c>
      <c r="Q695" s="92" t="str">
        <f t="shared" si="35"/>
        <v>Gastos_com_Pessoal</v>
      </c>
    </row>
    <row r="696" spans="1:17" ht="25.5" hidden="1" x14ac:dyDescent="0.2">
      <c r="A696" s="477">
        <f>IF(B696="","",COUNT('Diário 3º PA'!$A$4:$A$4242)+ROW()-3)</f>
        <v>2639</v>
      </c>
      <c r="B696" s="491">
        <v>44684</v>
      </c>
      <c r="C696" s="492">
        <v>44682</v>
      </c>
      <c r="D696" s="482" t="s">
        <v>104</v>
      </c>
      <c r="E696" s="482" t="s">
        <v>191</v>
      </c>
      <c r="F696" s="488">
        <v>843.31</v>
      </c>
      <c r="G696" s="482" t="s">
        <v>4320</v>
      </c>
      <c r="H696" s="489" t="s">
        <v>658</v>
      </c>
      <c r="I696" s="489" t="s">
        <v>4321</v>
      </c>
      <c r="J696" s="456" t="s">
        <v>4322</v>
      </c>
      <c r="K696" s="455" t="s">
        <v>732</v>
      </c>
      <c r="L696" s="456" t="s">
        <v>1531</v>
      </c>
      <c r="M696" s="456">
        <v>767766469</v>
      </c>
      <c r="N696" s="457">
        <v>44684</v>
      </c>
      <c r="O696" s="486">
        <f t="shared" si="33"/>
        <v>5</v>
      </c>
      <c r="P696" s="486">
        <f t="shared" si="34"/>
        <v>5</v>
      </c>
      <c r="Q696" s="92" t="str">
        <f t="shared" si="35"/>
        <v>Gastos_com_Pessoal</v>
      </c>
    </row>
    <row r="697" spans="1:17" ht="25.5" hidden="1" x14ac:dyDescent="0.2">
      <c r="A697" s="477">
        <f>IF(B697="","",COUNT('Diário 3º PA'!$A$4:$A$4242)+ROW()-3)</f>
        <v>2640</v>
      </c>
      <c r="B697" s="491">
        <v>44684</v>
      </c>
      <c r="C697" s="492">
        <v>44682</v>
      </c>
      <c r="D697" s="482" t="s">
        <v>104</v>
      </c>
      <c r="E697" s="482" t="s">
        <v>189</v>
      </c>
      <c r="F697" s="488">
        <v>2407.1799999999998</v>
      </c>
      <c r="G697" s="482" t="s">
        <v>4323</v>
      </c>
      <c r="H697" s="489" t="s">
        <v>658</v>
      </c>
      <c r="I697" s="489" t="s">
        <v>4321</v>
      </c>
      <c r="J697" s="456" t="s">
        <v>4322</v>
      </c>
      <c r="K697" s="455" t="s">
        <v>732</v>
      </c>
      <c r="L697" s="456" t="s">
        <v>1531</v>
      </c>
      <c r="M697" s="456">
        <v>767766469</v>
      </c>
      <c r="N697" s="457">
        <v>44684</v>
      </c>
      <c r="O697" s="486">
        <f t="shared" si="33"/>
        <v>5</v>
      </c>
      <c r="P697" s="486">
        <f t="shared" si="34"/>
        <v>5</v>
      </c>
      <c r="Q697" s="92" t="str">
        <f t="shared" si="35"/>
        <v>Gastos_com_Pessoal</v>
      </c>
    </row>
    <row r="698" spans="1:17" ht="25.5" hidden="1" x14ac:dyDescent="0.2">
      <c r="A698" s="477">
        <f>IF(B698="","",COUNT('Diário 3º PA'!$A$4:$A$4242)+ROW()-3)</f>
        <v>2641</v>
      </c>
      <c r="B698" s="491">
        <v>44684</v>
      </c>
      <c r="C698" s="492">
        <v>44682</v>
      </c>
      <c r="D698" s="482" t="s">
        <v>104</v>
      </c>
      <c r="E698" s="482" t="s">
        <v>191</v>
      </c>
      <c r="F698" s="488">
        <v>830.24</v>
      </c>
      <c r="G698" s="482" t="s">
        <v>4324</v>
      </c>
      <c r="H698" s="489" t="s">
        <v>658</v>
      </c>
      <c r="I698" s="489" t="s">
        <v>4325</v>
      </c>
      <c r="J698" s="456" t="s">
        <v>4326</v>
      </c>
      <c r="K698" s="455" t="s">
        <v>732</v>
      </c>
      <c r="L698" s="456" t="s">
        <v>1531</v>
      </c>
      <c r="M698" s="456">
        <v>767766469</v>
      </c>
      <c r="N698" s="457">
        <v>44684</v>
      </c>
      <c r="O698" s="486">
        <f t="shared" si="33"/>
        <v>5</v>
      </c>
      <c r="P698" s="486">
        <f t="shared" si="34"/>
        <v>5</v>
      </c>
      <c r="Q698" s="92" t="str">
        <f t="shared" si="35"/>
        <v>Gastos_com_Pessoal</v>
      </c>
    </row>
    <row r="699" spans="1:17" ht="25.5" hidden="1" x14ac:dyDescent="0.2">
      <c r="A699" s="477">
        <f>IF(B699="","",COUNT('Diário 3º PA'!$A$4:$A$4242)+ROW()-3)</f>
        <v>2642</v>
      </c>
      <c r="B699" s="491">
        <v>44684</v>
      </c>
      <c r="C699" s="492">
        <v>44682</v>
      </c>
      <c r="D699" s="482" t="s">
        <v>104</v>
      </c>
      <c r="E699" s="482" t="s">
        <v>189</v>
      </c>
      <c r="F699" s="488">
        <v>2347.44</v>
      </c>
      <c r="G699" s="482" t="s">
        <v>4327</v>
      </c>
      <c r="H699" s="489" t="s">
        <v>658</v>
      </c>
      <c r="I699" s="489" t="s">
        <v>4325</v>
      </c>
      <c r="J699" s="456" t="s">
        <v>4326</v>
      </c>
      <c r="K699" s="455" t="s">
        <v>732</v>
      </c>
      <c r="L699" s="456" t="s">
        <v>1531</v>
      </c>
      <c r="M699" s="456">
        <v>767766469</v>
      </c>
      <c r="N699" s="457">
        <v>44684</v>
      </c>
      <c r="O699" s="486">
        <f t="shared" si="33"/>
        <v>5</v>
      </c>
      <c r="P699" s="486">
        <f t="shared" si="34"/>
        <v>5</v>
      </c>
      <c r="Q699" s="92" t="str">
        <f t="shared" si="35"/>
        <v>Gastos_com_Pessoal</v>
      </c>
    </row>
    <row r="700" spans="1:17" ht="25.5" hidden="1" x14ac:dyDescent="0.2">
      <c r="A700" s="477">
        <f>IF(B700="","",COUNT('Diário 3º PA'!$A$4:$A$4242)+ROW()-3)</f>
        <v>2643</v>
      </c>
      <c r="B700" s="491">
        <v>44684</v>
      </c>
      <c r="C700" s="492">
        <v>44682</v>
      </c>
      <c r="D700" s="482" t="s">
        <v>104</v>
      </c>
      <c r="E700" s="482" t="s">
        <v>191</v>
      </c>
      <c r="F700" s="488">
        <v>593.79</v>
      </c>
      <c r="G700" s="482" t="s">
        <v>4328</v>
      </c>
      <c r="H700" s="489" t="s">
        <v>138</v>
      </c>
      <c r="I700" s="489" t="s">
        <v>1940</v>
      </c>
      <c r="J700" s="456" t="s">
        <v>1941</v>
      </c>
      <c r="K700" s="455" t="s">
        <v>732</v>
      </c>
      <c r="L700" s="456" t="s">
        <v>1531</v>
      </c>
      <c r="M700" s="456">
        <v>767766469</v>
      </c>
      <c r="N700" s="457">
        <v>44684</v>
      </c>
      <c r="O700" s="486">
        <f t="shared" si="33"/>
        <v>5</v>
      </c>
      <c r="P700" s="486">
        <f t="shared" si="34"/>
        <v>5</v>
      </c>
      <c r="Q700" s="92" t="str">
        <f t="shared" si="35"/>
        <v>Gastos_com_Pessoal</v>
      </c>
    </row>
    <row r="701" spans="1:17" ht="25.5" hidden="1" x14ac:dyDescent="0.2">
      <c r="A701" s="477">
        <f>IF(B701="","",COUNT('Diário 3º PA'!$A$4:$A$4242)+ROW()-3)</f>
        <v>2644</v>
      </c>
      <c r="B701" s="491">
        <v>44684</v>
      </c>
      <c r="C701" s="492">
        <v>44682</v>
      </c>
      <c r="D701" s="482" t="s">
        <v>104</v>
      </c>
      <c r="E701" s="482" t="s">
        <v>189</v>
      </c>
      <c r="F701" s="488">
        <v>1745.94</v>
      </c>
      <c r="G701" s="482" t="s">
        <v>4329</v>
      </c>
      <c r="H701" s="489" t="s">
        <v>138</v>
      </c>
      <c r="I701" s="489" t="s">
        <v>1940</v>
      </c>
      <c r="J701" s="456" t="s">
        <v>1941</v>
      </c>
      <c r="K701" s="455" t="s">
        <v>732</v>
      </c>
      <c r="L701" s="456" t="s">
        <v>1531</v>
      </c>
      <c r="M701" s="456">
        <v>767766469</v>
      </c>
      <c r="N701" s="457">
        <v>44684</v>
      </c>
      <c r="O701" s="486">
        <f t="shared" si="33"/>
        <v>5</v>
      </c>
      <c r="P701" s="486">
        <f t="shared" si="34"/>
        <v>5</v>
      </c>
      <c r="Q701" s="92" t="str">
        <f t="shared" si="35"/>
        <v>Gastos_com_Pessoal</v>
      </c>
    </row>
    <row r="702" spans="1:17" ht="25.5" hidden="1" x14ac:dyDescent="0.2">
      <c r="A702" s="477">
        <f>IF(B702="","",COUNT('Diário 3º PA'!$A$4:$A$4242)+ROW()-3)</f>
        <v>2645</v>
      </c>
      <c r="B702" s="491">
        <v>44684</v>
      </c>
      <c r="C702" s="492">
        <v>44682</v>
      </c>
      <c r="D702" s="482" t="s">
        <v>104</v>
      </c>
      <c r="E702" s="482" t="s">
        <v>191</v>
      </c>
      <c r="F702" s="488">
        <v>815.99</v>
      </c>
      <c r="G702" s="482" t="s">
        <v>4330</v>
      </c>
      <c r="H702" s="489" t="s">
        <v>138</v>
      </c>
      <c r="I702" s="489" t="s">
        <v>4331</v>
      </c>
      <c r="J702" s="456" t="s">
        <v>4332</v>
      </c>
      <c r="K702" s="455" t="s">
        <v>732</v>
      </c>
      <c r="L702" s="456" t="s">
        <v>1531</v>
      </c>
      <c r="M702" s="456">
        <v>767766469</v>
      </c>
      <c r="N702" s="457">
        <v>44684</v>
      </c>
      <c r="O702" s="486">
        <f t="shared" si="33"/>
        <v>5</v>
      </c>
      <c r="P702" s="486">
        <f t="shared" si="34"/>
        <v>5</v>
      </c>
      <c r="Q702" s="92" t="str">
        <f t="shared" si="35"/>
        <v>Gastos_com_Pessoal</v>
      </c>
    </row>
    <row r="703" spans="1:17" ht="25.5" hidden="1" x14ac:dyDescent="0.2">
      <c r="A703" s="477">
        <f>IF(B703="","",COUNT('Diário 3º PA'!$A$4:$A$4242)+ROW()-3)</f>
        <v>2646</v>
      </c>
      <c r="B703" s="491">
        <v>44684</v>
      </c>
      <c r="C703" s="492">
        <v>44682</v>
      </c>
      <c r="D703" s="482" t="s">
        <v>104</v>
      </c>
      <c r="E703" s="482" t="s">
        <v>189</v>
      </c>
      <c r="F703" s="488">
        <v>2313.31</v>
      </c>
      <c r="G703" s="482" t="s">
        <v>4333</v>
      </c>
      <c r="H703" s="489" t="s">
        <v>138</v>
      </c>
      <c r="I703" s="489" t="s">
        <v>4331</v>
      </c>
      <c r="J703" s="456" t="s">
        <v>4332</v>
      </c>
      <c r="K703" s="455" t="s">
        <v>732</v>
      </c>
      <c r="L703" s="456" t="s">
        <v>1531</v>
      </c>
      <c r="M703" s="456">
        <v>767766469</v>
      </c>
      <c r="N703" s="457">
        <v>44684</v>
      </c>
      <c r="O703" s="486">
        <f t="shared" si="33"/>
        <v>5</v>
      </c>
      <c r="P703" s="486">
        <f t="shared" si="34"/>
        <v>5</v>
      </c>
      <c r="Q703" s="92" t="str">
        <f t="shared" si="35"/>
        <v>Gastos_com_Pessoal</v>
      </c>
    </row>
    <row r="704" spans="1:17" ht="25.5" hidden="1" x14ac:dyDescent="0.2">
      <c r="A704" s="477">
        <f>IF(B704="","",COUNT('Diário 3º PA'!$A$4:$A$4242)+ROW()-3)</f>
        <v>2647</v>
      </c>
      <c r="B704" s="491">
        <v>44684</v>
      </c>
      <c r="C704" s="492">
        <v>44682</v>
      </c>
      <c r="D704" s="482" t="s">
        <v>104</v>
      </c>
      <c r="E704" s="482" t="s">
        <v>191</v>
      </c>
      <c r="F704" s="488">
        <v>841.54</v>
      </c>
      <c r="G704" s="482" t="s">
        <v>4334</v>
      </c>
      <c r="H704" s="489" t="s">
        <v>138</v>
      </c>
      <c r="I704" s="489" t="s">
        <v>4335</v>
      </c>
      <c r="J704" s="456" t="s">
        <v>4336</v>
      </c>
      <c r="K704" s="455" t="s">
        <v>732</v>
      </c>
      <c r="L704" s="456" t="s">
        <v>1531</v>
      </c>
      <c r="M704" s="456">
        <v>767766469</v>
      </c>
      <c r="N704" s="457">
        <v>44684</v>
      </c>
      <c r="O704" s="486">
        <f t="shared" si="33"/>
        <v>5</v>
      </c>
      <c r="P704" s="486">
        <f t="shared" si="34"/>
        <v>5</v>
      </c>
      <c r="Q704" s="92" t="str">
        <f t="shared" si="35"/>
        <v>Gastos_com_Pessoal</v>
      </c>
    </row>
    <row r="705" spans="1:17" ht="25.5" hidden="1" x14ac:dyDescent="0.2">
      <c r="A705" s="477">
        <f>IF(B705="","",COUNT('Diário 3º PA'!$A$4:$A$4242)+ROW()-3)</f>
        <v>2648</v>
      </c>
      <c r="B705" s="491">
        <v>44684</v>
      </c>
      <c r="C705" s="492">
        <v>44682</v>
      </c>
      <c r="D705" s="482" t="s">
        <v>104</v>
      </c>
      <c r="E705" s="482" t="s">
        <v>189</v>
      </c>
      <c r="F705" s="488">
        <v>2374.5</v>
      </c>
      <c r="G705" s="482" t="s">
        <v>4337</v>
      </c>
      <c r="H705" s="489" t="s">
        <v>138</v>
      </c>
      <c r="I705" s="489" t="s">
        <v>4335</v>
      </c>
      <c r="J705" s="456" t="s">
        <v>4336</v>
      </c>
      <c r="K705" s="455" t="s">
        <v>732</v>
      </c>
      <c r="L705" s="456" t="s">
        <v>1531</v>
      </c>
      <c r="M705" s="456">
        <v>767766469</v>
      </c>
      <c r="N705" s="457">
        <v>44684</v>
      </c>
      <c r="O705" s="486">
        <f t="shared" si="33"/>
        <v>5</v>
      </c>
      <c r="P705" s="486">
        <f t="shared" si="34"/>
        <v>5</v>
      </c>
      <c r="Q705" s="92" t="str">
        <f t="shared" si="35"/>
        <v>Gastos_com_Pessoal</v>
      </c>
    </row>
    <row r="706" spans="1:17" ht="25.5" hidden="1" x14ac:dyDescent="0.2">
      <c r="A706" s="477">
        <f>IF(B706="","",COUNT('Diário 3º PA'!$A$4:$A$4242)+ROW()-3)</f>
        <v>2649</v>
      </c>
      <c r="B706" s="491">
        <v>44684</v>
      </c>
      <c r="C706" s="492">
        <v>44682</v>
      </c>
      <c r="D706" s="482" t="s">
        <v>104</v>
      </c>
      <c r="E706" s="482" t="s">
        <v>191</v>
      </c>
      <c r="F706" s="488">
        <v>874.68</v>
      </c>
      <c r="G706" s="482" t="s">
        <v>4338</v>
      </c>
      <c r="H706" s="489" t="s">
        <v>134</v>
      </c>
      <c r="I706" s="489" t="s">
        <v>4339</v>
      </c>
      <c r="J706" s="456" t="s">
        <v>4340</v>
      </c>
      <c r="K706" s="455" t="s">
        <v>732</v>
      </c>
      <c r="L706" s="456" t="s">
        <v>1531</v>
      </c>
      <c r="M706" s="456">
        <v>767766469</v>
      </c>
      <c r="N706" s="457">
        <v>44684</v>
      </c>
      <c r="O706" s="486">
        <f t="shared" si="33"/>
        <v>5</v>
      </c>
      <c r="P706" s="486">
        <f t="shared" si="34"/>
        <v>5</v>
      </c>
      <c r="Q706" s="92" t="str">
        <f t="shared" si="35"/>
        <v>Gastos_com_Pessoal</v>
      </c>
    </row>
    <row r="707" spans="1:17" ht="25.5" hidden="1" x14ac:dyDescent="0.2">
      <c r="A707" s="477">
        <f>IF(B707="","",COUNT('Diário 3º PA'!$A$4:$A$4242)+ROW()-3)</f>
        <v>2650</v>
      </c>
      <c r="B707" s="491">
        <v>44684</v>
      </c>
      <c r="C707" s="492">
        <v>44682</v>
      </c>
      <c r="D707" s="482" t="s">
        <v>104</v>
      </c>
      <c r="E707" s="482" t="s">
        <v>189</v>
      </c>
      <c r="F707" s="488">
        <v>2510.7600000000002</v>
      </c>
      <c r="G707" s="482" t="s">
        <v>4341</v>
      </c>
      <c r="H707" s="489" t="s">
        <v>134</v>
      </c>
      <c r="I707" s="489" t="s">
        <v>4339</v>
      </c>
      <c r="J707" s="456" t="s">
        <v>4340</v>
      </c>
      <c r="K707" s="455" t="s">
        <v>732</v>
      </c>
      <c r="L707" s="456" t="s">
        <v>1531</v>
      </c>
      <c r="M707" s="456">
        <v>767766469</v>
      </c>
      <c r="N707" s="457">
        <v>44684</v>
      </c>
      <c r="O707" s="486">
        <f t="shared" si="33"/>
        <v>5</v>
      </c>
      <c r="P707" s="486">
        <f t="shared" si="34"/>
        <v>5</v>
      </c>
      <c r="Q707" s="92" t="str">
        <f t="shared" si="35"/>
        <v>Gastos_com_Pessoal</v>
      </c>
    </row>
    <row r="708" spans="1:17" ht="25.5" hidden="1" x14ac:dyDescent="0.2">
      <c r="A708" s="477">
        <f>IF(B708="","",COUNT('Diário 3º PA'!$A$4:$A$4242)+ROW()-3)</f>
        <v>2651</v>
      </c>
      <c r="B708" s="491">
        <v>44684</v>
      </c>
      <c r="C708" s="492">
        <v>44682</v>
      </c>
      <c r="D708" s="482" t="s">
        <v>104</v>
      </c>
      <c r="E708" s="482" t="s">
        <v>191</v>
      </c>
      <c r="F708" s="488">
        <v>485.84</v>
      </c>
      <c r="G708" s="482" t="s">
        <v>4342</v>
      </c>
      <c r="H708" s="489" t="s">
        <v>139</v>
      </c>
      <c r="I708" s="489" t="s">
        <v>4343</v>
      </c>
      <c r="J708" s="456" t="s">
        <v>4344</v>
      </c>
      <c r="K708" s="455" t="s">
        <v>732</v>
      </c>
      <c r="L708" s="456" t="s">
        <v>1531</v>
      </c>
      <c r="M708" s="456">
        <v>767766469</v>
      </c>
      <c r="N708" s="457">
        <v>44684</v>
      </c>
      <c r="O708" s="486">
        <f t="shared" si="33"/>
        <v>5</v>
      </c>
      <c r="P708" s="486">
        <f t="shared" si="34"/>
        <v>5</v>
      </c>
      <c r="Q708" s="92" t="str">
        <f t="shared" si="35"/>
        <v>Gastos_com_Pessoal</v>
      </c>
    </row>
    <row r="709" spans="1:17" ht="25.5" hidden="1" x14ac:dyDescent="0.2">
      <c r="A709" s="477">
        <f>IF(B709="","",COUNT('Diário 3º PA'!$A$4:$A$4242)+ROW()-3)</f>
        <v>2652</v>
      </c>
      <c r="B709" s="491">
        <v>44684</v>
      </c>
      <c r="C709" s="492">
        <v>44682</v>
      </c>
      <c r="D709" s="482" t="s">
        <v>104</v>
      </c>
      <c r="E709" s="482" t="s">
        <v>189</v>
      </c>
      <c r="F709" s="488">
        <v>1457.5</v>
      </c>
      <c r="G709" s="482" t="s">
        <v>4345</v>
      </c>
      <c r="H709" s="489" t="s">
        <v>139</v>
      </c>
      <c r="I709" s="489" t="s">
        <v>4343</v>
      </c>
      <c r="J709" s="456" t="s">
        <v>4344</v>
      </c>
      <c r="K709" s="455" t="s">
        <v>732</v>
      </c>
      <c r="L709" s="456" t="s">
        <v>1531</v>
      </c>
      <c r="M709" s="456">
        <v>767766469</v>
      </c>
      <c r="N709" s="457">
        <v>44684</v>
      </c>
      <c r="O709" s="486">
        <f t="shared" si="33"/>
        <v>5</v>
      </c>
      <c r="P709" s="486">
        <f t="shared" si="34"/>
        <v>5</v>
      </c>
      <c r="Q709" s="92" t="str">
        <f t="shared" si="35"/>
        <v>Gastos_com_Pessoal</v>
      </c>
    </row>
    <row r="710" spans="1:17" ht="25.5" hidden="1" x14ac:dyDescent="0.2">
      <c r="A710" s="477">
        <f>IF(B710="","",COUNT('Diário 3º PA'!$A$4:$A$4242)+ROW()-3)</f>
        <v>2653</v>
      </c>
      <c r="B710" s="491">
        <v>44684</v>
      </c>
      <c r="C710" s="492">
        <v>44682</v>
      </c>
      <c r="D710" s="482" t="s">
        <v>104</v>
      </c>
      <c r="E710" s="482" t="s">
        <v>191</v>
      </c>
      <c r="F710" s="488">
        <v>913.64</v>
      </c>
      <c r="G710" s="482" t="s">
        <v>4346</v>
      </c>
      <c r="H710" s="489" t="s">
        <v>129</v>
      </c>
      <c r="I710" s="489" t="s">
        <v>4347</v>
      </c>
      <c r="J710" s="456" t="s">
        <v>4348</v>
      </c>
      <c r="K710" s="455" t="s">
        <v>732</v>
      </c>
      <c r="L710" s="456" t="s">
        <v>1531</v>
      </c>
      <c r="M710" s="456">
        <v>767766469</v>
      </c>
      <c r="N710" s="457">
        <v>44684</v>
      </c>
      <c r="O710" s="486">
        <f t="shared" si="33"/>
        <v>5</v>
      </c>
      <c r="P710" s="486">
        <f t="shared" si="34"/>
        <v>5</v>
      </c>
      <c r="Q710" s="92" t="str">
        <f t="shared" si="35"/>
        <v>Gastos_com_Pessoal</v>
      </c>
    </row>
    <row r="711" spans="1:17" ht="25.5" hidden="1" x14ac:dyDescent="0.2">
      <c r="A711" s="477">
        <f>IF(B711="","",COUNT('Diário 3º PA'!$A$4:$A$4242)+ROW()-3)</f>
        <v>2654</v>
      </c>
      <c r="B711" s="491">
        <v>44684</v>
      </c>
      <c r="C711" s="492">
        <v>44682</v>
      </c>
      <c r="D711" s="482" t="s">
        <v>104</v>
      </c>
      <c r="E711" s="482" t="s">
        <v>189</v>
      </c>
      <c r="F711" s="488">
        <v>2547.41</v>
      </c>
      <c r="G711" s="482" t="s">
        <v>4349</v>
      </c>
      <c r="H711" s="489" t="s">
        <v>129</v>
      </c>
      <c r="I711" s="489" t="s">
        <v>4347</v>
      </c>
      <c r="J711" s="456" t="s">
        <v>4348</v>
      </c>
      <c r="K711" s="455" t="s">
        <v>732</v>
      </c>
      <c r="L711" s="456" t="s">
        <v>1531</v>
      </c>
      <c r="M711" s="456">
        <v>767766469</v>
      </c>
      <c r="N711" s="457">
        <v>44684</v>
      </c>
      <c r="O711" s="486">
        <f t="shared" si="33"/>
        <v>5</v>
      </c>
      <c r="P711" s="486">
        <f t="shared" si="34"/>
        <v>5</v>
      </c>
      <c r="Q711" s="92" t="str">
        <f t="shared" si="35"/>
        <v>Gastos_com_Pessoal</v>
      </c>
    </row>
    <row r="712" spans="1:17" ht="24" hidden="1" x14ac:dyDescent="0.2">
      <c r="A712" s="477">
        <f>IF(B712="","",COUNT('Diário 3º PA'!$A$4:$A$4242)+ROW()-3)</f>
        <v>2655</v>
      </c>
      <c r="B712" s="491">
        <v>44684</v>
      </c>
      <c r="C712" s="492">
        <v>44682</v>
      </c>
      <c r="D712" s="482" t="s">
        <v>115</v>
      </c>
      <c r="E712" s="482" t="s">
        <v>342</v>
      </c>
      <c r="F712" s="488">
        <v>13.8</v>
      </c>
      <c r="G712" s="482" t="s">
        <v>4350</v>
      </c>
      <c r="H712" s="489" t="s">
        <v>130</v>
      </c>
      <c r="I712" s="489" t="s">
        <v>4351</v>
      </c>
      <c r="J712" s="456" t="s">
        <v>4352</v>
      </c>
      <c r="K712" s="455" t="s">
        <v>732</v>
      </c>
      <c r="L712" s="456" t="s">
        <v>1531</v>
      </c>
      <c r="M712" s="456">
        <v>767766469</v>
      </c>
      <c r="N712" s="457">
        <v>44684</v>
      </c>
      <c r="O712" s="486">
        <f t="shared" si="33"/>
        <v>5</v>
      </c>
      <c r="P712" s="486">
        <f t="shared" si="34"/>
        <v>5</v>
      </c>
      <c r="Q712" s="92" t="str">
        <f t="shared" si="35"/>
        <v>Gastos_Gerais</v>
      </c>
    </row>
    <row r="713" spans="1:17" ht="24" hidden="1" x14ac:dyDescent="0.2">
      <c r="A713" s="477">
        <f>IF(B713="","",COUNT('Diário 3º PA'!$A$4:$A$4242)+ROW()-3)</f>
        <v>2656</v>
      </c>
      <c r="B713" s="491">
        <v>44684</v>
      </c>
      <c r="C713" s="492">
        <v>44682</v>
      </c>
      <c r="D713" s="482" t="s">
        <v>115</v>
      </c>
      <c r="E713" s="482" t="s">
        <v>342</v>
      </c>
      <c r="F713" s="488">
        <v>60</v>
      </c>
      <c r="G713" s="482" t="s">
        <v>4353</v>
      </c>
      <c r="H713" s="489" t="s">
        <v>130</v>
      </c>
      <c r="I713" s="489" t="s">
        <v>4351</v>
      </c>
      <c r="J713" s="456" t="s">
        <v>4352</v>
      </c>
      <c r="K713" s="455" t="s">
        <v>732</v>
      </c>
      <c r="L713" s="456" t="s">
        <v>1531</v>
      </c>
      <c r="M713" s="456">
        <v>767766469</v>
      </c>
      <c r="N713" s="457">
        <v>44684</v>
      </c>
      <c r="O713" s="486">
        <f t="shared" si="33"/>
        <v>5</v>
      </c>
      <c r="P713" s="486">
        <f t="shared" si="34"/>
        <v>5</v>
      </c>
      <c r="Q713" s="92" t="str">
        <f t="shared" si="35"/>
        <v>Gastos_Gerais</v>
      </c>
    </row>
    <row r="714" spans="1:17" ht="25.5" hidden="1" x14ac:dyDescent="0.2">
      <c r="A714" s="477">
        <f>IF(B714="","",COUNT('Diário 3º PA'!$A$4:$A$4242)+ROW()-3)</f>
        <v>2657</v>
      </c>
      <c r="B714" s="491">
        <v>44684</v>
      </c>
      <c r="C714" s="492">
        <v>44652</v>
      </c>
      <c r="D714" s="482" t="s">
        <v>104</v>
      </c>
      <c r="E714" s="482" t="s">
        <v>106</v>
      </c>
      <c r="F714" s="488">
        <v>198436</v>
      </c>
      <c r="G714" s="482" t="s">
        <v>4354</v>
      </c>
      <c r="H714" s="489" t="s">
        <v>140</v>
      </c>
      <c r="I714" s="489" t="s">
        <v>666</v>
      </c>
      <c r="J714" s="456" t="s">
        <v>666</v>
      </c>
      <c r="K714" s="455" t="s">
        <v>732</v>
      </c>
      <c r="L714" s="456" t="s">
        <v>1531</v>
      </c>
      <c r="M714" s="456">
        <v>767823012</v>
      </c>
      <c r="N714" s="457">
        <v>44684</v>
      </c>
      <c r="O714" s="486">
        <f t="shared" ref="O714:O777" si="36">IF(B714=0,0,IF(YEAR(B714)=$P$1,MONTH(B714)-$O$1+1,(YEAR(B714)-$P$1)*12-$O$1+1+MONTH(B714)))</f>
        <v>5</v>
      </c>
      <c r="P714" s="486">
        <f t="shared" ref="P714:P777" si="37">IF(C714=0,0,IF(YEAR(C714)=$P$1,MONTH(C714)-$O$1+1,(YEAR(C714)-$P$1)*12-$O$1+1+MONTH(C714)))</f>
        <v>4</v>
      </c>
      <c r="Q714" s="92" t="str">
        <f t="shared" ref="Q714:Q777" si="38">SUBSTITUTE(D714," ","_")</f>
        <v>Gastos_com_Pessoal</v>
      </c>
    </row>
    <row r="715" spans="1:17" ht="25.5" hidden="1" x14ac:dyDescent="0.2">
      <c r="A715" s="477">
        <f>IF(B715="","",COUNT('Diário 3º PA'!$A$4:$A$4242)+ROW()-3)</f>
        <v>2658</v>
      </c>
      <c r="B715" s="491">
        <v>44684</v>
      </c>
      <c r="C715" s="492">
        <v>44682</v>
      </c>
      <c r="D715" s="482" t="s">
        <v>104</v>
      </c>
      <c r="E715" s="482" t="s">
        <v>185</v>
      </c>
      <c r="F715" s="488">
        <v>1184.79</v>
      </c>
      <c r="G715" s="482" t="s">
        <v>3566</v>
      </c>
      <c r="H715" s="489" t="s">
        <v>132</v>
      </c>
      <c r="I715" s="489" t="s">
        <v>1765</v>
      </c>
      <c r="J715" s="456" t="s">
        <v>1766</v>
      </c>
      <c r="K715" s="455" t="s">
        <v>1016</v>
      </c>
      <c r="L715" s="456" t="s">
        <v>1017</v>
      </c>
      <c r="M715" s="456" t="s">
        <v>4355</v>
      </c>
      <c r="N715" s="457">
        <v>44684</v>
      </c>
      <c r="O715" s="486">
        <f t="shared" si="36"/>
        <v>5</v>
      </c>
      <c r="P715" s="486">
        <f t="shared" si="37"/>
        <v>5</v>
      </c>
      <c r="Q715" s="92" t="str">
        <f t="shared" si="38"/>
        <v>Gastos_com_Pessoal</v>
      </c>
    </row>
    <row r="716" spans="1:17" ht="36" hidden="1" x14ac:dyDescent="0.2">
      <c r="A716" s="477">
        <f>IF(B716="","",COUNT('Diário 3º PA'!$A$4:$A$4242)+ROW()-3)</f>
        <v>2659</v>
      </c>
      <c r="B716" s="491">
        <v>44684</v>
      </c>
      <c r="C716" s="492">
        <v>44682</v>
      </c>
      <c r="D716" s="482" t="s">
        <v>115</v>
      </c>
      <c r="E716" s="482" t="s">
        <v>318</v>
      </c>
      <c r="F716" s="488">
        <v>2999.15</v>
      </c>
      <c r="G716" s="482" t="s">
        <v>4356</v>
      </c>
      <c r="H716" s="489" t="s">
        <v>127</v>
      </c>
      <c r="I716" s="489" t="s">
        <v>3656</v>
      </c>
      <c r="J716" s="456" t="s">
        <v>3657</v>
      </c>
      <c r="K716" s="456" t="s">
        <v>704</v>
      </c>
      <c r="L716" s="456" t="s">
        <v>428</v>
      </c>
      <c r="M716" s="456">
        <v>2022144</v>
      </c>
      <c r="N716" s="457">
        <v>44683</v>
      </c>
      <c r="O716" s="486">
        <f t="shared" si="36"/>
        <v>5</v>
      </c>
      <c r="P716" s="486">
        <f t="shared" si="37"/>
        <v>5</v>
      </c>
      <c r="Q716" s="92" t="str">
        <f t="shared" si="38"/>
        <v>Gastos_Gerais</v>
      </c>
    </row>
    <row r="717" spans="1:17" hidden="1" x14ac:dyDescent="0.2">
      <c r="A717" s="477">
        <f>IF(B717="","",COUNT('Diário 3º PA'!$A$4:$A$4242)+ROW()-3)</f>
        <v>2660</v>
      </c>
      <c r="B717" s="491">
        <v>44684</v>
      </c>
      <c r="C717" s="492">
        <v>44682</v>
      </c>
      <c r="D717" s="482" t="s">
        <v>115</v>
      </c>
      <c r="E717" s="482" t="s">
        <v>286</v>
      </c>
      <c r="F717" s="488">
        <v>34.840000000000003</v>
      </c>
      <c r="G717" s="482" t="s">
        <v>4357</v>
      </c>
      <c r="H717" s="483" t="s">
        <v>127</v>
      </c>
      <c r="I717" s="489" t="s">
        <v>1533</v>
      </c>
      <c r="J717" s="455" t="s">
        <v>666</v>
      </c>
      <c r="K717" s="455" t="s">
        <v>1065</v>
      </c>
      <c r="L717" s="456" t="s">
        <v>1066</v>
      </c>
      <c r="M717" s="455" t="s">
        <v>666</v>
      </c>
      <c r="N717" s="510">
        <v>44684</v>
      </c>
      <c r="O717" s="486">
        <f t="shared" si="36"/>
        <v>5</v>
      </c>
      <c r="P717" s="486">
        <f t="shared" si="37"/>
        <v>5</v>
      </c>
      <c r="Q717" s="92" t="str">
        <f t="shared" si="38"/>
        <v>Gastos_Gerais</v>
      </c>
    </row>
    <row r="718" spans="1:17" ht="24" hidden="1" x14ac:dyDescent="0.2">
      <c r="A718" s="477">
        <f>IF(B718="","",COUNT('Diário 3º PA'!$A$4:$A$4242)+ROW()-3)</f>
        <v>2661</v>
      </c>
      <c r="B718" s="491">
        <v>44685</v>
      </c>
      <c r="C718" s="492">
        <v>44682</v>
      </c>
      <c r="D718" s="482" t="s">
        <v>115</v>
      </c>
      <c r="E718" s="482" t="s">
        <v>364</v>
      </c>
      <c r="F718" s="488">
        <v>782</v>
      </c>
      <c r="G718" s="482" t="s">
        <v>1079</v>
      </c>
      <c r="H718" s="489" t="s">
        <v>130</v>
      </c>
      <c r="I718" s="489" t="s">
        <v>3548</v>
      </c>
      <c r="J718" s="456" t="s">
        <v>1116</v>
      </c>
      <c r="K718" s="455" t="s">
        <v>704</v>
      </c>
      <c r="L718" s="456" t="s">
        <v>428</v>
      </c>
      <c r="M718" s="456">
        <v>182</v>
      </c>
      <c r="N718" s="457">
        <v>44683</v>
      </c>
      <c r="O718" s="486">
        <f t="shared" si="36"/>
        <v>5</v>
      </c>
      <c r="P718" s="486">
        <f t="shared" si="37"/>
        <v>5</v>
      </c>
      <c r="Q718" s="92" t="str">
        <f t="shared" si="38"/>
        <v>Gastos_Gerais</v>
      </c>
    </row>
    <row r="719" spans="1:17" hidden="1" x14ac:dyDescent="0.2">
      <c r="A719" s="477">
        <f>IF(B719="","",COUNT('Diário 3º PA'!$A$4:$A$4242)+ROW()-3)</f>
        <v>2662</v>
      </c>
      <c r="B719" s="491">
        <v>44685</v>
      </c>
      <c r="C719" s="492">
        <v>44682</v>
      </c>
      <c r="D719" s="482" t="s">
        <v>115</v>
      </c>
      <c r="E719" s="482" t="s">
        <v>302</v>
      </c>
      <c r="F719" s="488">
        <v>45576.3</v>
      </c>
      <c r="G719" s="489" t="s">
        <v>3983</v>
      </c>
      <c r="H719" s="489" t="s">
        <v>131</v>
      </c>
      <c r="I719" s="489" t="s">
        <v>810</v>
      </c>
      <c r="J719" s="456" t="s">
        <v>1193</v>
      </c>
      <c r="K719" s="455" t="s">
        <v>704</v>
      </c>
      <c r="L719" s="456" t="s">
        <v>428</v>
      </c>
      <c r="M719" s="456">
        <v>119</v>
      </c>
      <c r="N719" s="457">
        <v>44683</v>
      </c>
      <c r="O719" s="486">
        <f t="shared" si="36"/>
        <v>5</v>
      </c>
      <c r="P719" s="486">
        <f t="shared" si="37"/>
        <v>5</v>
      </c>
      <c r="Q719" s="92" t="str">
        <f t="shared" si="38"/>
        <v>Gastos_Gerais</v>
      </c>
    </row>
    <row r="720" spans="1:17" ht="24" hidden="1" x14ac:dyDescent="0.2">
      <c r="A720" s="477">
        <f>IF(B720="","",COUNT('Diário 3º PA'!$A$4:$A$4242)+ROW()-3)</f>
        <v>2663</v>
      </c>
      <c r="B720" s="491">
        <v>44685</v>
      </c>
      <c r="C720" s="492">
        <v>44652</v>
      </c>
      <c r="D720" s="482" t="s">
        <v>115</v>
      </c>
      <c r="E720" s="482" t="s">
        <v>378</v>
      </c>
      <c r="F720" s="488">
        <v>184</v>
      </c>
      <c r="G720" s="482" t="s">
        <v>4358</v>
      </c>
      <c r="H720" s="489" t="s">
        <v>139</v>
      </c>
      <c r="I720" s="489" t="s">
        <v>4359</v>
      </c>
      <c r="J720" s="456" t="s">
        <v>4360</v>
      </c>
      <c r="K720" s="455" t="s">
        <v>704</v>
      </c>
      <c r="L720" s="456" t="s">
        <v>428</v>
      </c>
      <c r="M720" s="456">
        <v>15765</v>
      </c>
      <c r="N720" s="457">
        <v>44680</v>
      </c>
      <c r="O720" s="486">
        <f t="shared" si="36"/>
        <v>5</v>
      </c>
      <c r="P720" s="486">
        <f t="shared" si="37"/>
        <v>4</v>
      </c>
      <c r="Q720" s="92" t="str">
        <f t="shared" si="38"/>
        <v>Gastos_Gerais</v>
      </c>
    </row>
    <row r="721" spans="1:17" ht="25.5" hidden="1" x14ac:dyDescent="0.2">
      <c r="A721" s="477">
        <f>IF(B721="","",COUNT('Diário 3º PA'!$A$4:$A$4242)+ROW()-3)</f>
        <v>2664</v>
      </c>
      <c r="B721" s="491">
        <v>44685</v>
      </c>
      <c r="C721" s="492">
        <v>44652</v>
      </c>
      <c r="D721" s="482" t="s">
        <v>104</v>
      </c>
      <c r="E721" s="482" t="s">
        <v>106</v>
      </c>
      <c r="F721" s="488">
        <v>614</v>
      </c>
      <c r="G721" s="482" t="s">
        <v>4361</v>
      </c>
      <c r="H721" s="489" t="s">
        <v>128</v>
      </c>
      <c r="I721" s="489" t="s">
        <v>1538</v>
      </c>
      <c r="J721" s="456" t="s">
        <v>1539</v>
      </c>
      <c r="K721" s="455" t="s">
        <v>732</v>
      </c>
      <c r="L721" s="456" t="s">
        <v>3958</v>
      </c>
      <c r="M721" s="456" t="s">
        <v>4362</v>
      </c>
      <c r="N721" s="510">
        <v>44684</v>
      </c>
      <c r="O721" s="486">
        <f t="shared" si="36"/>
        <v>5</v>
      </c>
      <c r="P721" s="486">
        <f t="shared" si="37"/>
        <v>4</v>
      </c>
      <c r="Q721" s="92" t="str">
        <f t="shared" si="38"/>
        <v>Gastos_com_Pessoal</v>
      </c>
    </row>
    <row r="722" spans="1:17" ht="24" hidden="1" x14ac:dyDescent="0.2">
      <c r="A722" s="477">
        <f>IF(B722="","",COUNT('Diário 3º PA'!$A$4:$A$4242)+ROW()-3)</f>
        <v>2665</v>
      </c>
      <c r="B722" s="491">
        <v>44685</v>
      </c>
      <c r="C722" s="492">
        <v>44652</v>
      </c>
      <c r="D722" s="482" t="s">
        <v>115</v>
      </c>
      <c r="E722" s="482" t="s">
        <v>222</v>
      </c>
      <c r="F722" s="488">
        <v>6050.8</v>
      </c>
      <c r="G722" s="482" t="s">
        <v>796</v>
      </c>
      <c r="H722" s="483" t="s">
        <v>128</v>
      </c>
      <c r="I722" s="489" t="s">
        <v>797</v>
      </c>
      <c r="J722" s="455" t="s">
        <v>798</v>
      </c>
      <c r="K722" s="456" t="s">
        <v>704</v>
      </c>
      <c r="L722" s="456" t="s">
        <v>704</v>
      </c>
      <c r="M722" s="456">
        <v>19934</v>
      </c>
      <c r="N722" s="510">
        <v>44684</v>
      </c>
      <c r="O722" s="486">
        <f t="shared" si="36"/>
        <v>5</v>
      </c>
      <c r="P722" s="486">
        <f t="shared" si="37"/>
        <v>4</v>
      </c>
      <c r="Q722" s="92" t="str">
        <f t="shared" si="38"/>
        <v>Gastos_Gerais</v>
      </c>
    </row>
    <row r="723" spans="1:17" ht="24" hidden="1" x14ac:dyDescent="0.2">
      <c r="A723" s="477">
        <f>IF(B723="","",COUNT('Diário 3º PA'!$A$4:$A$4242)+ROW()-3)</f>
        <v>2666</v>
      </c>
      <c r="B723" s="491">
        <v>44685</v>
      </c>
      <c r="C723" s="492">
        <v>44652</v>
      </c>
      <c r="D723" s="482" t="s">
        <v>115</v>
      </c>
      <c r="E723" s="482" t="s">
        <v>224</v>
      </c>
      <c r="F723" s="488">
        <v>966.56</v>
      </c>
      <c r="G723" s="482" t="s">
        <v>799</v>
      </c>
      <c r="H723" s="483" t="s">
        <v>128</v>
      </c>
      <c r="I723" s="489" t="s">
        <v>797</v>
      </c>
      <c r="J723" s="455" t="s">
        <v>798</v>
      </c>
      <c r="K723" s="456" t="s">
        <v>704</v>
      </c>
      <c r="L723" s="456" t="s">
        <v>704</v>
      </c>
      <c r="M723" s="456">
        <v>19934</v>
      </c>
      <c r="N723" s="510">
        <v>44684</v>
      </c>
      <c r="O723" s="486">
        <f t="shared" si="36"/>
        <v>5</v>
      </c>
      <c r="P723" s="486">
        <f t="shared" si="37"/>
        <v>4</v>
      </c>
      <c r="Q723" s="92" t="str">
        <f t="shared" si="38"/>
        <v>Gastos_Gerais</v>
      </c>
    </row>
    <row r="724" spans="1:17" ht="24" hidden="1" x14ac:dyDescent="0.2">
      <c r="A724" s="477">
        <f>IF(B724="","",COUNT('Diário 3º PA'!$A$4:$A$4242)+ROW()-3)</f>
        <v>2667</v>
      </c>
      <c r="B724" s="491">
        <v>44685</v>
      </c>
      <c r="C724" s="492">
        <v>44652</v>
      </c>
      <c r="D724" s="482" t="s">
        <v>115</v>
      </c>
      <c r="E724" s="482" t="s">
        <v>226</v>
      </c>
      <c r="F724" s="488">
        <v>832.79</v>
      </c>
      <c r="G724" s="482" t="s">
        <v>2482</v>
      </c>
      <c r="H724" s="483" t="s">
        <v>128</v>
      </c>
      <c r="I724" s="489" t="s">
        <v>797</v>
      </c>
      <c r="J724" s="455" t="s">
        <v>798</v>
      </c>
      <c r="K724" s="456" t="s">
        <v>704</v>
      </c>
      <c r="L724" s="456" t="s">
        <v>704</v>
      </c>
      <c r="M724" s="456">
        <v>19934</v>
      </c>
      <c r="N724" s="510">
        <v>44684</v>
      </c>
      <c r="O724" s="486">
        <f t="shared" si="36"/>
        <v>5</v>
      </c>
      <c r="P724" s="486">
        <f t="shared" si="37"/>
        <v>4</v>
      </c>
      <c r="Q724" s="92" t="str">
        <f t="shared" si="38"/>
        <v>Gastos_Gerais</v>
      </c>
    </row>
    <row r="725" spans="1:17" hidden="1" x14ac:dyDescent="0.2">
      <c r="A725" s="477">
        <f>IF(B725="","",COUNT('Diário 3º PA'!$A$4:$A$4242)+ROW()-3)</f>
        <v>2668</v>
      </c>
      <c r="B725" s="491">
        <v>44685</v>
      </c>
      <c r="C725" s="492">
        <v>44682</v>
      </c>
      <c r="D725" s="482" t="s">
        <v>115</v>
      </c>
      <c r="E725" s="482" t="s">
        <v>302</v>
      </c>
      <c r="F725" s="488">
        <v>35060.9</v>
      </c>
      <c r="G725" s="489" t="s">
        <v>3984</v>
      </c>
      <c r="H725" s="489" t="s">
        <v>135</v>
      </c>
      <c r="I725" s="489" t="s">
        <v>810</v>
      </c>
      <c r="J725" s="456" t="s">
        <v>1193</v>
      </c>
      <c r="K725" s="456" t="s">
        <v>704</v>
      </c>
      <c r="L725" s="456" t="s">
        <v>428</v>
      </c>
      <c r="M725" s="456">
        <v>122</v>
      </c>
      <c r="N725" s="510">
        <v>44684</v>
      </c>
      <c r="O725" s="486">
        <f t="shared" si="36"/>
        <v>5</v>
      </c>
      <c r="P725" s="486">
        <f t="shared" si="37"/>
        <v>5</v>
      </c>
      <c r="Q725" s="92" t="str">
        <f t="shared" si="38"/>
        <v>Gastos_Gerais</v>
      </c>
    </row>
    <row r="726" spans="1:17" hidden="1" x14ac:dyDescent="0.2">
      <c r="A726" s="477">
        <f>IF(B726="","",COUNT('Diário 3º PA'!$A$4:$A$4242)+ROW()-3)</f>
        <v>2669</v>
      </c>
      <c r="B726" s="491">
        <v>44685</v>
      </c>
      <c r="C726" s="492">
        <v>44682</v>
      </c>
      <c r="D726" s="482" t="s">
        <v>115</v>
      </c>
      <c r="E726" s="482" t="s">
        <v>302</v>
      </c>
      <c r="F726" s="488">
        <v>11108.86</v>
      </c>
      <c r="G726" s="489" t="s">
        <v>1069</v>
      </c>
      <c r="H726" s="489" t="s">
        <v>139</v>
      </c>
      <c r="I726" s="489" t="s">
        <v>818</v>
      </c>
      <c r="J726" s="456" t="s">
        <v>819</v>
      </c>
      <c r="K726" s="456" t="s">
        <v>704</v>
      </c>
      <c r="L726" s="456" t="s">
        <v>428</v>
      </c>
      <c r="M726" s="456">
        <v>20</v>
      </c>
      <c r="N726" s="510">
        <v>44684</v>
      </c>
      <c r="O726" s="486">
        <f t="shared" si="36"/>
        <v>5</v>
      </c>
      <c r="P726" s="486">
        <f t="shared" si="37"/>
        <v>5</v>
      </c>
      <c r="Q726" s="92" t="str">
        <f t="shared" si="38"/>
        <v>Gastos_Gerais</v>
      </c>
    </row>
    <row r="727" spans="1:17" ht="25.5" hidden="1" x14ac:dyDescent="0.2">
      <c r="A727" s="477">
        <f>IF(B727="","",COUNT('Diário 3º PA'!$A$4:$A$4242)+ROW()-3)</f>
        <v>2670</v>
      </c>
      <c r="B727" s="491">
        <v>44685</v>
      </c>
      <c r="C727" s="492">
        <v>44682</v>
      </c>
      <c r="D727" s="482" t="s">
        <v>104</v>
      </c>
      <c r="E727" s="482" t="s">
        <v>204</v>
      </c>
      <c r="F727" s="488">
        <v>742.17</v>
      </c>
      <c r="G727" s="482" t="s">
        <v>4363</v>
      </c>
      <c r="H727" s="489" t="s">
        <v>127</v>
      </c>
      <c r="I727" s="489" t="s">
        <v>3529</v>
      </c>
      <c r="J727" s="456" t="s">
        <v>756</v>
      </c>
      <c r="K727" s="455" t="s">
        <v>704</v>
      </c>
      <c r="L727" s="456" t="s">
        <v>1333</v>
      </c>
      <c r="M727" s="456" t="s">
        <v>4364</v>
      </c>
      <c r="N727" s="457">
        <v>44685</v>
      </c>
      <c r="O727" s="486">
        <f t="shared" si="36"/>
        <v>5</v>
      </c>
      <c r="P727" s="486">
        <f t="shared" si="37"/>
        <v>5</v>
      </c>
      <c r="Q727" s="92" t="str">
        <f t="shared" si="38"/>
        <v>Gastos_com_Pessoal</v>
      </c>
    </row>
    <row r="728" spans="1:17" hidden="1" x14ac:dyDescent="0.2">
      <c r="A728" s="477">
        <f>IF(B728="","",COUNT('Diário 3º PA'!$A$4:$A$4242)+ROW()-3)</f>
        <v>2671</v>
      </c>
      <c r="B728" s="491">
        <v>44685</v>
      </c>
      <c r="C728" s="492">
        <v>44682</v>
      </c>
      <c r="D728" s="482" t="s">
        <v>115</v>
      </c>
      <c r="E728" s="482" t="s">
        <v>302</v>
      </c>
      <c r="F728" s="488">
        <v>36568.959999999999</v>
      </c>
      <c r="G728" s="489" t="s">
        <v>817</v>
      </c>
      <c r="H728" s="489" t="s">
        <v>129</v>
      </c>
      <c r="I728" s="489" t="s">
        <v>818</v>
      </c>
      <c r="J728" s="456" t="s">
        <v>819</v>
      </c>
      <c r="K728" s="456" t="s">
        <v>704</v>
      </c>
      <c r="L728" s="456" t="s">
        <v>428</v>
      </c>
      <c r="M728" s="456">
        <v>21</v>
      </c>
      <c r="N728" s="457">
        <v>44684</v>
      </c>
      <c r="O728" s="486">
        <f t="shared" si="36"/>
        <v>5</v>
      </c>
      <c r="P728" s="486">
        <f t="shared" si="37"/>
        <v>5</v>
      </c>
      <c r="Q728" s="92" t="str">
        <f t="shared" si="38"/>
        <v>Gastos_Gerais</v>
      </c>
    </row>
    <row r="729" spans="1:17" hidden="1" x14ac:dyDescent="0.2">
      <c r="A729" s="477">
        <f>IF(B729="","",COUNT('Diário 3º PA'!$A$4:$A$4242)+ROW()-3)</f>
        <v>2672</v>
      </c>
      <c r="B729" s="491">
        <v>44685</v>
      </c>
      <c r="C729" s="492">
        <v>44682</v>
      </c>
      <c r="D729" s="482" t="s">
        <v>115</v>
      </c>
      <c r="E729" s="482" t="s">
        <v>302</v>
      </c>
      <c r="F729" s="488">
        <v>18421.07</v>
      </c>
      <c r="G729" s="489" t="s">
        <v>814</v>
      </c>
      <c r="H729" s="489" t="s">
        <v>140</v>
      </c>
      <c r="I729" s="489" t="s">
        <v>810</v>
      </c>
      <c r="J729" s="456" t="s">
        <v>1193</v>
      </c>
      <c r="K729" s="455" t="s">
        <v>704</v>
      </c>
      <c r="L729" s="456" t="s">
        <v>428</v>
      </c>
      <c r="M729" s="456">
        <v>120</v>
      </c>
      <c r="N729" s="457">
        <v>44683</v>
      </c>
      <c r="O729" s="486">
        <f t="shared" si="36"/>
        <v>5</v>
      </c>
      <c r="P729" s="486">
        <f t="shared" si="37"/>
        <v>5</v>
      </c>
      <c r="Q729" s="92" t="str">
        <f t="shared" si="38"/>
        <v>Gastos_Gerais</v>
      </c>
    </row>
    <row r="730" spans="1:17" hidden="1" x14ac:dyDescent="0.2">
      <c r="A730" s="477">
        <f>IF(B730="","",COUNT('Diário 3º PA'!$A$4:$A$4242)+ROW()-3)</f>
        <v>2673</v>
      </c>
      <c r="B730" s="491">
        <v>44685</v>
      </c>
      <c r="C730" s="492">
        <v>44682</v>
      </c>
      <c r="D730" s="482" t="s">
        <v>115</v>
      </c>
      <c r="E730" s="482" t="s">
        <v>302</v>
      </c>
      <c r="F730" s="488">
        <v>19913.29</v>
      </c>
      <c r="G730" s="489" t="s">
        <v>3618</v>
      </c>
      <c r="H730" s="489" t="s">
        <v>136</v>
      </c>
      <c r="I730" s="489" t="s">
        <v>810</v>
      </c>
      <c r="J730" s="456" t="s">
        <v>1193</v>
      </c>
      <c r="K730" s="455" t="s">
        <v>704</v>
      </c>
      <c r="L730" s="456" t="s">
        <v>428</v>
      </c>
      <c r="M730" s="456">
        <v>121</v>
      </c>
      <c r="N730" s="457">
        <v>44684</v>
      </c>
      <c r="O730" s="486">
        <f t="shared" si="36"/>
        <v>5</v>
      </c>
      <c r="P730" s="486">
        <f t="shared" si="37"/>
        <v>5</v>
      </c>
      <c r="Q730" s="92" t="str">
        <f t="shared" si="38"/>
        <v>Gastos_Gerais</v>
      </c>
    </row>
    <row r="731" spans="1:17" ht="25.5" hidden="1" x14ac:dyDescent="0.2">
      <c r="A731" s="477">
        <f>IF(B731="","",COUNT('Diário 3º PA'!$A$4:$A$4242)+ROW()-3)</f>
        <v>2674</v>
      </c>
      <c r="B731" s="491">
        <v>44685</v>
      </c>
      <c r="C731" s="492">
        <v>44682</v>
      </c>
      <c r="D731" s="482" t="s">
        <v>104</v>
      </c>
      <c r="E731" s="482" t="s">
        <v>187</v>
      </c>
      <c r="F731" s="488">
        <v>1040.23</v>
      </c>
      <c r="G731" s="482" t="s">
        <v>1019</v>
      </c>
      <c r="H731" s="489" t="s">
        <v>140</v>
      </c>
      <c r="I731" s="489" t="s">
        <v>4365</v>
      </c>
      <c r="J731" s="456" t="s">
        <v>4366</v>
      </c>
      <c r="K731" s="456" t="s">
        <v>732</v>
      </c>
      <c r="L731" s="456" t="s">
        <v>792</v>
      </c>
      <c r="M731" s="456" t="s">
        <v>4367</v>
      </c>
      <c r="N731" s="457">
        <v>44685</v>
      </c>
      <c r="O731" s="486">
        <f t="shared" si="36"/>
        <v>5</v>
      </c>
      <c r="P731" s="486">
        <f t="shared" si="37"/>
        <v>5</v>
      </c>
      <c r="Q731" s="92" t="str">
        <f t="shared" si="38"/>
        <v>Gastos_com_Pessoal</v>
      </c>
    </row>
    <row r="732" spans="1:17" ht="25.5" hidden="1" x14ac:dyDescent="0.2">
      <c r="A732" s="477">
        <f>IF(B732="","",COUNT('Diário 3º PA'!$A$4:$A$4242)+ROW()-3)</f>
        <v>2675</v>
      </c>
      <c r="B732" s="491">
        <v>44685</v>
      </c>
      <c r="C732" s="492">
        <v>44682</v>
      </c>
      <c r="D732" s="482" t="s">
        <v>104</v>
      </c>
      <c r="E732" s="482" t="s">
        <v>189</v>
      </c>
      <c r="F732" s="488">
        <v>1700.7</v>
      </c>
      <c r="G732" s="482" t="s">
        <v>915</v>
      </c>
      <c r="H732" s="489" t="s">
        <v>140</v>
      </c>
      <c r="I732" s="489" t="s">
        <v>4365</v>
      </c>
      <c r="J732" s="456" t="s">
        <v>4366</v>
      </c>
      <c r="K732" s="456" t="s">
        <v>732</v>
      </c>
      <c r="L732" s="456" t="s">
        <v>792</v>
      </c>
      <c r="M732" s="456" t="s">
        <v>4367</v>
      </c>
      <c r="N732" s="457">
        <v>44685</v>
      </c>
      <c r="O732" s="486">
        <f t="shared" si="36"/>
        <v>5</v>
      </c>
      <c r="P732" s="486">
        <f t="shared" si="37"/>
        <v>5</v>
      </c>
      <c r="Q732" s="92" t="str">
        <f t="shared" si="38"/>
        <v>Gastos_com_Pessoal</v>
      </c>
    </row>
    <row r="733" spans="1:17" ht="25.5" hidden="1" x14ac:dyDescent="0.2">
      <c r="A733" s="477">
        <f>IF(B733="","",COUNT('Diário 3º PA'!$A$4:$A$4242)+ROW()-3)</f>
        <v>2676</v>
      </c>
      <c r="B733" s="491">
        <v>44685</v>
      </c>
      <c r="C733" s="492">
        <v>44682</v>
      </c>
      <c r="D733" s="482" t="s">
        <v>104</v>
      </c>
      <c r="E733" s="482" t="s">
        <v>191</v>
      </c>
      <c r="F733" s="488">
        <v>566.9</v>
      </c>
      <c r="G733" s="482" t="s">
        <v>918</v>
      </c>
      <c r="H733" s="489" t="s">
        <v>140</v>
      </c>
      <c r="I733" s="489" t="s">
        <v>4365</v>
      </c>
      <c r="J733" s="456" t="s">
        <v>4366</v>
      </c>
      <c r="K733" s="456" t="s">
        <v>732</v>
      </c>
      <c r="L733" s="456" t="s">
        <v>792</v>
      </c>
      <c r="M733" s="456" t="s">
        <v>4367</v>
      </c>
      <c r="N733" s="457">
        <v>44685</v>
      </c>
      <c r="O733" s="486">
        <f t="shared" si="36"/>
        <v>5</v>
      </c>
      <c r="P733" s="486">
        <f t="shared" si="37"/>
        <v>5</v>
      </c>
      <c r="Q733" s="92" t="str">
        <f t="shared" si="38"/>
        <v>Gastos_com_Pessoal</v>
      </c>
    </row>
    <row r="734" spans="1:17" ht="36" hidden="1" x14ac:dyDescent="0.2">
      <c r="A734" s="477">
        <f>IF(B734="","",COUNT('Diário 3º PA'!$A$4:$A$4242)+ROW()-3)</f>
        <v>2677</v>
      </c>
      <c r="B734" s="491">
        <v>44685</v>
      </c>
      <c r="C734" s="492">
        <v>44682</v>
      </c>
      <c r="D734" s="482" t="s">
        <v>104</v>
      </c>
      <c r="E734" s="482" t="s">
        <v>193</v>
      </c>
      <c r="F734" s="488">
        <v>112.13</v>
      </c>
      <c r="G734" s="482" t="s">
        <v>919</v>
      </c>
      <c r="H734" s="489" t="s">
        <v>140</v>
      </c>
      <c r="I734" s="489" t="s">
        <v>4365</v>
      </c>
      <c r="J734" s="456" t="s">
        <v>4366</v>
      </c>
      <c r="K734" s="456" t="s">
        <v>732</v>
      </c>
      <c r="L734" s="456" t="s">
        <v>792</v>
      </c>
      <c r="M734" s="456" t="s">
        <v>4367</v>
      </c>
      <c r="N734" s="457">
        <v>44685</v>
      </c>
      <c r="O734" s="486">
        <f t="shared" si="36"/>
        <v>5</v>
      </c>
      <c r="P734" s="486">
        <f t="shared" si="37"/>
        <v>5</v>
      </c>
      <c r="Q734" s="92" t="str">
        <f t="shared" si="38"/>
        <v>Gastos_com_Pessoal</v>
      </c>
    </row>
    <row r="735" spans="1:17" ht="25.5" hidden="1" x14ac:dyDescent="0.2">
      <c r="A735" s="477">
        <f>IF(B735="","",COUNT('Diário 3º PA'!$A$4:$A$4242)+ROW()-3)</f>
        <v>2678</v>
      </c>
      <c r="B735" s="491">
        <v>44685</v>
      </c>
      <c r="C735" s="492">
        <v>44652</v>
      </c>
      <c r="D735" s="482" t="s">
        <v>104</v>
      </c>
      <c r="E735" s="482" t="s">
        <v>106</v>
      </c>
      <c r="F735" s="488">
        <v>3099</v>
      </c>
      <c r="G735" s="482" t="s">
        <v>4361</v>
      </c>
      <c r="H735" s="489" t="s">
        <v>137</v>
      </c>
      <c r="I735" s="489" t="s">
        <v>4368</v>
      </c>
      <c r="J735" s="456" t="s">
        <v>4369</v>
      </c>
      <c r="K735" s="455" t="s">
        <v>732</v>
      </c>
      <c r="L735" s="456" t="s">
        <v>1531</v>
      </c>
      <c r="M735" s="456">
        <v>567977857</v>
      </c>
      <c r="N735" s="457">
        <v>44685</v>
      </c>
      <c r="O735" s="486">
        <f t="shared" si="36"/>
        <v>5</v>
      </c>
      <c r="P735" s="486">
        <f t="shared" si="37"/>
        <v>4</v>
      </c>
      <c r="Q735" s="92" t="str">
        <f t="shared" si="38"/>
        <v>Gastos_com_Pessoal</v>
      </c>
    </row>
    <row r="736" spans="1:17" ht="36" hidden="1" x14ac:dyDescent="0.2">
      <c r="A736" s="477">
        <f>IF(B736="","",COUNT('Diário 3º PA'!$A$4:$A$4242)+ROW()-3)</f>
        <v>2679</v>
      </c>
      <c r="B736" s="491">
        <v>44685</v>
      </c>
      <c r="C736" s="492">
        <v>44652</v>
      </c>
      <c r="D736" s="482" t="s">
        <v>104</v>
      </c>
      <c r="E736" s="482" t="s">
        <v>106</v>
      </c>
      <c r="F736" s="488">
        <v>1454.4</v>
      </c>
      <c r="G736" s="482" t="s">
        <v>4370</v>
      </c>
      <c r="H736" s="489" t="s">
        <v>137</v>
      </c>
      <c r="I736" s="489" t="s">
        <v>902</v>
      </c>
      <c r="J736" s="455" t="s">
        <v>903</v>
      </c>
      <c r="K736" s="455" t="s">
        <v>732</v>
      </c>
      <c r="L736" s="456" t="s">
        <v>778</v>
      </c>
      <c r="M736" s="456" t="s">
        <v>4371</v>
      </c>
      <c r="N736" s="457">
        <v>44685</v>
      </c>
      <c r="O736" s="486">
        <f t="shared" si="36"/>
        <v>5</v>
      </c>
      <c r="P736" s="486">
        <f t="shared" si="37"/>
        <v>4</v>
      </c>
      <c r="Q736" s="92" t="str">
        <f t="shared" si="38"/>
        <v>Gastos_com_Pessoal</v>
      </c>
    </row>
    <row r="737" spans="1:17" ht="36" hidden="1" x14ac:dyDescent="0.2">
      <c r="A737" s="477">
        <f>IF(B737="","",COUNT('Diário 3º PA'!$A$4:$A$4242)+ROW()-3)</f>
        <v>2680</v>
      </c>
      <c r="B737" s="491">
        <v>44685</v>
      </c>
      <c r="C737" s="492">
        <v>44652</v>
      </c>
      <c r="D737" s="482" t="s">
        <v>104</v>
      </c>
      <c r="E737" s="482" t="s">
        <v>106</v>
      </c>
      <c r="F737" s="488">
        <v>1239.8900000000001</v>
      </c>
      <c r="G737" s="482" t="s">
        <v>4372</v>
      </c>
      <c r="H737" s="483" t="s">
        <v>132</v>
      </c>
      <c r="I737" s="489" t="s">
        <v>891</v>
      </c>
      <c r="J737" s="455" t="s">
        <v>892</v>
      </c>
      <c r="K737" s="455" t="s">
        <v>732</v>
      </c>
      <c r="L737" s="456" t="s">
        <v>792</v>
      </c>
      <c r="M737" s="456" t="s">
        <v>4373</v>
      </c>
      <c r="N737" s="457">
        <v>44685</v>
      </c>
      <c r="O737" s="486">
        <f t="shared" si="36"/>
        <v>5</v>
      </c>
      <c r="P737" s="486">
        <f t="shared" si="37"/>
        <v>4</v>
      </c>
      <c r="Q737" s="92" t="str">
        <f t="shared" si="38"/>
        <v>Gastos_com_Pessoal</v>
      </c>
    </row>
    <row r="738" spans="1:17" hidden="1" x14ac:dyDescent="0.2">
      <c r="A738" s="477">
        <f>IF(B738="","",COUNT('Diário 3º PA'!$A$4:$A$4242)+ROW()-3)</f>
        <v>2681</v>
      </c>
      <c r="B738" s="491">
        <v>44685</v>
      </c>
      <c r="C738" s="492">
        <v>44682</v>
      </c>
      <c r="D738" s="482" t="s">
        <v>115</v>
      </c>
      <c r="E738" s="482" t="s">
        <v>336</v>
      </c>
      <c r="F738" s="488">
        <v>20</v>
      </c>
      <c r="G738" s="482" t="s">
        <v>4374</v>
      </c>
      <c r="H738" s="489" t="s">
        <v>140</v>
      </c>
      <c r="I738" s="489" t="s">
        <v>4375</v>
      </c>
      <c r="J738" s="456" t="s">
        <v>4376</v>
      </c>
      <c r="K738" s="456" t="s">
        <v>704</v>
      </c>
      <c r="L738" s="456" t="s">
        <v>428</v>
      </c>
      <c r="M738" s="456">
        <v>980</v>
      </c>
      <c r="N738" s="457">
        <v>44685</v>
      </c>
      <c r="O738" s="486">
        <f t="shared" si="36"/>
        <v>5</v>
      </c>
      <c r="P738" s="486">
        <f t="shared" si="37"/>
        <v>5</v>
      </c>
      <c r="Q738" s="92" t="str">
        <f t="shared" si="38"/>
        <v>Gastos_Gerais</v>
      </c>
    </row>
    <row r="739" spans="1:17" ht="36" hidden="1" x14ac:dyDescent="0.2">
      <c r="A739" s="477">
        <f>IF(B739="","",COUNT('Diário 3º PA'!$A$4:$A$4242)+ROW()-3)</f>
        <v>2682</v>
      </c>
      <c r="B739" s="491">
        <v>44685</v>
      </c>
      <c r="C739" s="492">
        <v>44682</v>
      </c>
      <c r="D739" s="482" t="s">
        <v>115</v>
      </c>
      <c r="E739" s="480" t="s">
        <v>340</v>
      </c>
      <c r="F739" s="488">
        <v>315</v>
      </c>
      <c r="G739" s="482" t="s">
        <v>4377</v>
      </c>
      <c r="H739" s="489" t="s">
        <v>127</v>
      </c>
      <c r="I739" s="489" t="s">
        <v>1299</v>
      </c>
      <c r="J739" s="498" t="s">
        <v>773</v>
      </c>
      <c r="K739" s="498" t="s">
        <v>732</v>
      </c>
      <c r="L739" s="498" t="s">
        <v>774</v>
      </c>
      <c r="M739" s="456">
        <v>87671</v>
      </c>
      <c r="N739" s="457">
        <v>44685</v>
      </c>
      <c r="O739" s="486">
        <f t="shared" si="36"/>
        <v>5</v>
      </c>
      <c r="P739" s="486">
        <f t="shared" si="37"/>
        <v>5</v>
      </c>
      <c r="Q739" s="92" t="str">
        <f t="shared" si="38"/>
        <v>Gastos_Gerais</v>
      </c>
    </row>
    <row r="740" spans="1:17" ht="36" hidden="1" x14ac:dyDescent="0.2">
      <c r="A740" s="477">
        <f>IF(B740="","",COUNT('Diário 3º PA'!$A$4:$A$4242)+ROW()-3)</f>
        <v>2683</v>
      </c>
      <c r="B740" s="491">
        <v>44685</v>
      </c>
      <c r="C740" s="492">
        <v>44652</v>
      </c>
      <c r="D740" s="482" t="s">
        <v>104</v>
      </c>
      <c r="E740" s="482" t="s">
        <v>106</v>
      </c>
      <c r="F740" s="488">
        <v>698.94</v>
      </c>
      <c r="G740" s="482" t="s">
        <v>4378</v>
      </c>
      <c r="H740" s="483" t="s">
        <v>131</v>
      </c>
      <c r="I740" s="489" t="s">
        <v>899</v>
      </c>
      <c r="J740" s="455" t="s">
        <v>900</v>
      </c>
      <c r="K740" s="455" t="s">
        <v>732</v>
      </c>
      <c r="L740" s="456" t="s">
        <v>792</v>
      </c>
      <c r="M740" s="456" t="s">
        <v>4379</v>
      </c>
      <c r="N740" s="457">
        <v>44685</v>
      </c>
      <c r="O740" s="486">
        <f t="shared" si="36"/>
        <v>5</v>
      </c>
      <c r="P740" s="486">
        <f t="shared" si="37"/>
        <v>4</v>
      </c>
      <c r="Q740" s="92" t="str">
        <f t="shared" si="38"/>
        <v>Gastos_com_Pessoal</v>
      </c>
    </row>
    <row r="741" spans="1:17" ht="36" hidden="1" x14ac:dyDescent="0.2">
      <c r="A741" s="477">
        <f>IF(B741="","",COUNT('Diário 3º PA'!$A$4:$A$4242)+ROW()-3)</f>
        <v>2684</v>
      </c>
      <c r="B741" s="491">
        <v>44685</v>
      </c>
      <c r="C741" s="492">
        <v>44652</v>
      </c>
      <c r="D741" s="482" t="s">
        <v>104</v>
      </c>
      <c r="E741" s="482" t="s">
        <v>106</v>
      </c>
      <c r="F741" s="488">
        <v>790.63</v>
      </c>
      <c r="G741" s="482" t="s">
        <v>4380</v>
      </c>
      <c r="H741" s="489" t="s">
        <v>132</v>
      </c>
      <c r="I741" s="489" t="s">
        <v>3579</v>
      </c>
      <c r="J741" s="456" t="s">
        <v>3580</v>
      </c>
      <c r="K741" s="456" t="s">
        <v>1464</v>
      </c>
      <c r="L741" s="456" t="s">
        <v>792</v>
      </c>
      <c r="M741" s="456" t="s">
        <v>4381</v>
      </c>
      <c r="N741" s="457">
        <v>44685</v>
      </c>
      <c r="O741" s="486">
        <f t="shared" si="36"/>
        <v>5</v>
      </c>
      <c r="P741" s="486">
        <f t="shared" si="37"/>
        <v>4</v>
      </c>
      <c r="Q741" s="92" t="str">
        <f t="shared" si="38"/>
        <v>Gastos_com_Pessoal</v>
      </c>
    </row>
    <row r="742" spans="1:17" ht="24" hidden="1" x14ac:dyDescent="0.2">
      <c r="A742" s="477">
        <f>IF(B742="","",COUNT('Diário 3º PA'!$A$4:$A$4242)+ROW()-3)</f>
        <v>2685</v>
      </c>
      <c r="B742" s="491">
        <v>44685</v>
      </c>
      <c r="C742" s="492">
        <v>44682</v>
      </c>
      <c r="D742" s="482" t="s">
        <v>115</v>
      </c>
      <c r="E742" s="482" t="s">
        <v>324</v>
      </c>
      <c r="F742" s="488">
        <v>900</v>
      </c>
      <c r="G742" s="482" t="s">
        <v>4382</v>
      </c>
      <c r="H742" s="489" t="s">
        <v>131</v>
      </c>
      <c r="I742" s="489" t="s">
        <v>4383</v>
      </c>
      <c r="J742" s="456" t="s">
        <v>4384</v>
      </c>
      <c r="K742" s="456" t="s">
        <v>1464</v>
      </c>
      <c r="L742" s="456" t="s">
        <v>428</v>
      </c>
      <c r="M742" s="456">
        <v>202259</v>
      </c>
      <c r="N742" s="457">
        <v>44684</v>
      </c>
      <c r="O742" s="486">
        <f t="shared" si="36"/>
        <v>5</v>
      </c>
      <c r="P742" s="486">
        <f t="shared" si="37"/>
        <v>5</v>
      </c>
      <c r="Q742" s="92" t="str">
        <f t="shared" si="38"/>
        <v>Gastos_Gerais</v>
      </c>
    </row>
    <row r="743" spans="1:17" ht="36" hidden="1" x14ac:dyDescent="0.2">
      <c r="A743" s="477">
        <f>IF(B743="","",COUNT('Diário 3º PA'!$A$4:$A$4242)+ROW()-3)</f>
        <v>2686</v>
      </c>
      <c r="B743" s="491">
        <v>44685</v>
      </c>
      <c r="C743" s="492">
        <v>44652</v>
      </c>
      <c r="D743" s="482" t="s">
        <v>104</v>
      </c>
      <c r="E743" s="482" t="s">
        <v>106</v>
      </c>
      <c r="F743" s="488">
        <v>779.56</v>
      </c>
      <c r="G743" s="482" t="s">
        <v>4385</v>
      </c>
      <c r="H743" s="489" t="s">
        <v>132</v>
      </c>
      <c r="I743" s="489" t="s">
        <v>3546</v>
      </c>
      <c r="J743" s="456" t="s">
        <v>3547</v>
      </c>
      <c r="K743" s="456" t="s">
        <v>1464</v>
      </c>
      <c r="L743" s="456" t="s">
        <v>792</v>
      </c>
      <c r="M743" s="456" t="s">
        <v>4386</v>
      </c>
      <c r="N743" s="457">
        <v>44685</v>
      </c>
      <c r="O743" s="486">
        <f t="shared" si="36"/>
        <v>5</v>
      </c>
      <c r="P743" s="486">
        <f t="shared" si="37"/>
        <v>4</v>
      </c>
      <c r="Q743" s="92" t="str">
        <f t="shared" si="38"/>
        <v>Gastos_com_Pessoal</v>
      </c>
    </row>
    <row r="744" spans="1:17" ht="24" hidden="1" x14ac:dyDescent="0.2">
      <c r="A744" s="477">
        <f>IF(B744="","",COUNT('Diário 3º PA'!$A$4:$A$4242)+ROW()-3)</f>
        <v>2687</v>
      </c>
      <c r="B744" s="491">
        <v>44685</v>
      </c>
      <c r="C744" s="492">
        <v>44682</v>
      </c>
      <c r="D744" s="482" t="s">
        <v>93</v>
      </c>
      <c r="E744" s="482" t="s">
        <v>97</v>
      </c>
      <c r="F744" s="488">
        <v>0.16</v>
      </c>
      <c r="G744" s="482" t="s">
        <v>1553</v>
      </c>
      <c r="H744" s="483" t="s">
        <v>128</v>
      </c>
      <c r="I744" s="489" t="s">
        <v>664</v>
      </c>
      <c r="J744" s="455" t="s">
        <v>811</v>
      </c>
      <c r="K744" s="455" t="s">
        <v>1554</v>
      </c>
      <c r="L744" s="456" t="s">
        <v>1066</v>
      </c>
      <c r="M744" s="456" t="s">
        <v>666</v>
      </c>
      <c r="N744" s="457">
        <v>44685</v>
      </c>
      <c r="O744" s="486">
        <f t="shared" si="36"/>
        <v>5</v>
      </c>
      <c r="P744" s="486">
        <f t="shared" si="37"/>
        <v>5</v>
      </c>
      <c r="Q744" s="92" t="str">
        <f t="shared" si="38"/>
        <v>Receitas</v>
      </c>
    </row>
    <row r="745" spans="1:17" ht="24" hidden="1" x14ac:dyDescent="0.2">
      <c r="A745" s="477">
        <f>IF(B745="","",COUNT('Diário 3º PA'!$A$4:$A$4242)+ROW()-3)</f>
        <v>2688</v>
      </c>
      <c r="B745" s="491">
        <v>44686</v>
      </c>
      <c r="C745" s="492">
        <v>44652</v>
      </c>
      <c r="D745" s="482" t="s">
        <v>115</v>
      </c>
      <c r="E745" s="482" t="s">
        <v>298</v>
      </c>
      <c r="F745" s="488">
        <v>398.07</v>
      </c>
      <c r="G745" s="482" t="s">
        <v>298</v>
      </c>
      <c r="H745" s="489" t="s">
        <v>128</v>
      </c>
      <c r="I745" s="489" t="s">
        <v>3444</v>
      </c>
      <c r="J745" s="456" t="s">
        <v>1044</v>
      </c>
      <c r="K745" s="456" t="s">
        <v>704</v>
      </c>
      <c r="L745" s="456" t="s">
        <v>428</v>
      </c>
      <c r="M745" s="456">
        <v>17705</v>
      </c>
      <c r="N745" s="457">
        <v>44658</v>
      </c>
      <c r="O745" s="486">
        <f t="shared" si="36"/>
        <v>5</v>
      </c>
      <c r="P745" s="486">
        <f t="shared" si="37"/>
        <v>4</v>
      </c>
      <c r="Q745" s="92" t="str">
        <f t="shared" si="38"/>
        <v>Gastos_Gerais</v>
      </c>
    </row>
    <row r="746" spans="1:17" ht="24" hidden="1" x14ac:dyDescent="0.2">
      <c r="A746" s="477">
        <f>IF(B746="","",COUNT('Diário 3º PA'!$A$4:$A$4242)+ROW()-3)</f>
        <v>2689</v>
      </c>
      <c r="B746" s="491">
        <v>44686</v>
      </c>
      <c r="C746" s="492">
        <v>44652</v>
      </c>
      <c r="D746" s="482" t="s">
        <v>115</v>
      </c>
      <c r="E746" s="482" t="s">
        <v>298</v>
      </c>
      <c r="F746" s="488">
        <v>1192.68</v>
      </c>
      <c r="G746" s="482" t="s">
        <v>298</v>
      </c>
      <c r="H746" s="489" t="s">
        <v>134</v>
      </c>
      <c r="I746" s="489" t="s">
        <v>3444</v>
      </c>
      <c r="J746" s="456" t="s">
        <v>1044</v>
      </c>
      <c r="K746" s="456" t="s">
        <v>704</v>
      </c>
      <c r="L746" s="456" t="s">
        <v>428</v>
      </c>
      <c r="M746" s="456">
        <v>17699</v>
      </c>
      <c r="N746" s="457">
        <v>44658</v>
      </c>
      <c r="O746" s="486">
        <f t="shared" si="36"/>
        <v>5</v>
      </c>
      <c r="P746" s="486">
        <f t="shared" si="37"/>
        <v>4</v>
      </c>
      <c r="Q746" s="92" t="str">
        <f t="shared" si="38"/>
        <v>Gastos_Gerais</v>
      </c>
    </row>
    <row r="747" spans="1:17" ht="25.5" hidden="1" x14ac:dyDescent="0.2">
      <c r="A747" s="477">
        <f>IF(B747="","",COUNT('Diário 3º PA'!$A$4:$A$4242)+ROW()-3)</f>
        <v>2690</v>
      </c>
      <c r="B747" s="491">
        <v>44686</v>
      </c>
      <c r="C747" s="492">
        <v>44682</v>
      </c>
      <c r="D747" s="482" t="s">
        <v>104</v>
      </c>
      <c r="E747" s="482" t="s">
        <v>204</v>
      </c>
      <c r="F747" s="488">
        <v>297.45</v>
      </c>
      <c r="G747" s="482" t="s">
        <v>4387</v>
      </c>
      <c r="H747" s="489" t="s">
        <v>127</v>
      </c>
      <c r="I747" s="489" t="s">
        <v>3529</v>
      </c>
      <c r="J747" s="456" t="s">
        <v>756</v>
      </c>
      <c r="K747" s="456" t="s">
        <v>704</v>
      </c>
      <c r="L747" s="456" t="s">
        <v>428</v>
      </c>
      <c r="M747" s="456">
        <v>2022112949</v>
      </c>
      <c r="N747" s="457">
        <v>44687</v>
      </c>
      <c r="O747" s="486">
        <f t="shared" si="36"/>
        <v>5</v>
      </c>
      <c r="P747" s="486">
        <f t="shared" si="37"/>
        <v>5</v>
      </c>
      <c r="Q747" s="92" t="str">
        <f t="shared" si="38"/>
        <v>Gastos_com_Pessoal</v>
      </c>
    </row>
    <row r="748" spans="1:17" ht="24" hidden="1" x14ac:dyDescent="0.2">
      <c r="A748" s="477">
        <f>IF(B748="","",COUNT('Diário 3º PA'!$A$4:$A$4242)+ROW()-3)</f>
        <v>2691</v>
      </c>
      <c r="B748" s="491">
        <v>44686</v>
      </c>
      <c r="C748" s="492">
        <v>44652</v>
      </c>
      <c r="D748" s="482" t="s">
        <v>115</v>
      </c>
      <c r="E748" s="482" t="s">
        <v>298</v>
      </c>
      <c r="F748" s="488">
        <v>1049.04</v>
      </c>
      <c r="G748" s="482" t="s">
        <v>298</v>
      </c>
      <c r="H748" s="489" t="s">
        <v>138</v>
      </c>
      <c r="I748" s="489" t="s">
        <v>3444</v>
      </c>
      <c r="J748" s="456" t="s">
        <v>1044</v>
      </c>
      <c r="K748" s="456" t="s">
        <v>704</v>
      </c>
      <c r="L748" s="456" t="s">
        <v>428</v>
      </c>
      <c r="M748" s="456">
        <v>17706</v>
      </c>
      <c r="N748" s="457">
        <v>44658</v>
      </c>
      <c r="O748" s="486">
        <f t="shared" si="36"/>
        <v>5</v>
      </c>
      <c r="P748" s="486">
        <f t="shared" si="37"/>
        <v>4</v>
      </c>
      <c r="Q748" s="92" t="str">
        <f t="shared" si="38"/>
        <v>Gastos_Gerais</v>
      </c>
    </row>
    <row r="749" spans="1:17" ht="24" hidden="1" x14ac:dyDescent="0.2">
      <c r="A749" s="477">
        <f>IF(B749="","",COUNT('Diário 3º PA'!$A$4:$A$4242)+ROW()-3)</f>
        <v>2692</v>
      </c>
      <c r="B749" s="491">
        <v>44686</v>
      </c>
      <c r="C749" s="492">
        <v>44682</v>
      </c>
      <c r="D749" s="482" t="s">
        <v>115</v>
      </c>
      <c r="E749" s="482" t="s">
        <v>298</v>
      </c>
      <c r="F749" s="488">
        <v>1499.88</v>
      </c>
      <c r="G749" s="482" t="s">
        <v>298</v>
      </c>
      <c r="H749" s="489" t="s">
        <v>136</v>
      </c>
      <c r="I749" s="489" t="s">
        <v>3444</v>
      </c>
      <c r="J749" s="456" t="s">
        <v>1044</v>
      </c>
      <c r="K749" s="456" t="s">
        <v>704</v>
      </c>
      <c r="L749" s="456" t="s">
        <v>428</v>
      </c>
      <c r="M749" s="456">
        <v>17698</v>
      </c>
      <c r="N749" s="457">
        <v>44658</v>
      </c>
      <c r="O749" s="486">
        <f t="shared" si="36"/>
        <v>5</v>
      </c>
      <c r="P749" s="486">
        <f t="shared" si="37"/>
        <v>5</v>
      </c>
      <c r="Q749" s="92" t="str">
        <f t="shared" si="38"/>
        <v>Gastos_Gerais</v>
      </c>
    </row>
    <row r="750" spans="1:17" ht="24" hidden="1" x14ac:dyDescent="0.2">
      <c r="A750" s="477">
        <f>IF(B750="","",COUNT('Diário 3º PA'!$A$4:$A$4242)+ROW()-3)</f>
        <v>2693</v>
      </c>
      <c r="B750" s="491">
        <v>44686</v>
      </c>
      <c r="C750" s="492">
        <v>44652</v>
      </c>
      <c r="D750" s="482" t="s">
        <v>115</v>
      </c>
      <c r="E750" s="482" t="s">
        <v>298</v>
      </c>
      <c r="F750" s="488">
        <v>2723.14</v>
      </c>
      <c r="G750" s="482" t="s">
        <v>298</v>
      </c>
      <c r="H750" s="489" t="s">
        <v>135</v>
      </c>
      <c r="I750" s="489" t="s">
        <v>3444</v>
      </c>
      <c r="J750" s="456" t="s">
        <v>1044</v>
      </c>
      <c r="K750" s="456" t="s">
        <v>704</v>
      </c>
      <c r="L750" s="456" t="s">
        <v>428</v>
      </c>
      <c r="M750" s="456">
        <v>17697</v>
      </c>
      <c r="N750" s="457">
        <v>44658</v>
      </c>
      <c r="O750" s="486">
        <f t="shared" si="36"/>
        <v>5</v>
      </c>
      <c r="P750" s="486">
        <f t="shared" si="37"/>
        <v>4</v>
      </c>
      <c r="Q750" s="92" t="str">
        <f t="shared" si="38"/>
        <v>Gastos_Gerais</v>
      </c>
    </row>
    <row r="751" spans="1:17" hidden="1" x14ac:dyDescent="0.2">
      <c r="A751" s="477">
        <f>IF(B751="","",COUNT('Diário 3º PA'!$A$4:$A$4242)+ROW()-3)</f>
        <v>2694</v>
      </c>
      <c r="B751" s="491">
        <v>44686</v>
      </c>
      <c r="C751" s="492">
        <v>44682</v>
      </c>
      <c r="D751" s="482" t="s">
        <v>115</v>
      </c>
      <c r="E751" s="482" t="s">
        <v>328</v>
      </c>
      <c r="F751" s="488">
        <v>1500</v>
      </c>
      <c r="G751" s="482" t="s">
        <v>1010</v>
      </c>
      <c r="H751" s="489" t="s">
        <v>131</v>
      </c>
      <c r="I751" s="489" t="s">
        <v>727</v>
      </c>
      <c r="J751" s="455" t="s">
        <v>728</v>
      </c>
      <c r="K751" s="456" t="s">
        <v>704</v>
      </c>
      <c r="L751" s="456" t="s">
        <v>428</v>
      </c>
      <c r="M751" s="456">
        <v>1889124</v>
      </c>
      <c r="N751" s="457">
        <v>44658</v>
      </c>
      <c r="O751" s="486">
        <f t="shared" si="36"/>
        <v>5</v>
      </c>
      <c r="P751" s="486">
        <f t="shared" si="37"/>
        <v>5</v>
      </c>
      <c r="Q751" s="92" t="str">
        <f t="shared" si="38"/>
        <v>Gastos_Gerais</v>
      </c>
    </row>
    <row r="752" spans="1:17" ht="36" hidden="1" x14ac:dyDescent="0.2">
      <c r="A752" s="477">
        <f>IF(B752="","",COUNT('Diário 3º PA'!$A$4:$A$4242)+ROW()-3)</f>
        <v>2695</v>
      </c>
      <c r="B752" s="491">
        <v>44686</v>
      </c>
      <c r="C752" s="492">
        <v>44682</v>
      </c>
      <c r="D752" s="482" t="s">
        <v>115</v>
      </c>
      <c r="E752" s="482" t="s">
        <v>342</v>
      </c>
      <c r="F752" s="488">
        <v>120</v>
      </c>
      <c r="G752" s="482" t="s">
        <v>4388</v>
      </c>
      <c r="H752" s="489" t="s">
        <v>131</v>
      </c>
      <c r="I752" s="489" t="s">
        <v>4389</v>
      </c>
      <c r="J752" s="456" t="s">
        <v>2331</v>
      </c>
      <c r="K752" s="456" t="s">
        <v>732</v>
      </c>
      <c r="L752" s="456" t="s">
        <v>1531</v>
      </c>
      <c r="M752" s="456">
        <v>568177875</v>
      </c>
      <c r="N752" s="457">
        <v>44686</v>
      </c>
      <c r="O752" s="486">
        <f t="shared" si="36"/>
        <v>5</v>
      </c>
      <c r="P752" s="486">
        <f t="shared" si="37"/>
        <v>5</v>
      </c>
      <c r="Q752" s="92" t="str">
        <f t="shared" si="38"/>
        <v>Gastos_Gerais</v>
      </c>
    </row>
    <row r="753" spans="1:17" ht="36" hidden="1" x14ac:dyDescent="0.2">
      <c r="A753" s="477">
        <f>IF(B753="","",COUNT('Diário 3º PA'!$A$4:$A$4242)+ROW()-3)</f>
        <v>2696</v>
      </c>
      <c r="B753" s="491">
        <v>44686</v>
      </c>
      <c r="C753" s="492">
        <v>44682</v>
      </c>
      <c r="D753" s="482" t="s">
        <v>115</v>
      </c>
      <c r="E753" s="482" t="s">
        <v>342</v>
      </c>
      <c r="F753" s="488">
        <v>120</v>
      </c>
      <c r="G753" s="482" t="s">
        <v>4390</v>
      </c>
      <c r="H753" s="489" t="s">
        <v>131</v>
      </c>
      <c r="I753" s="489" t="s">
        <v>2680</v>
      </c>
      <c r="J753" s="456" t="s">
        <v>4391</v>
      </c>
      <c r="K753" s="456" t="s">
        <v>732</v>
      </c>
      <c r="L753" s="456" t="s">
        <v>1531</v>
      </c>
      <c r="M753" s="456">
        <v>568177875</v>
      </c>
      <c r="N753" s="457">
        <v>44686</v>
      </c>
      <c r="O753" s="486">
        <f t="shared" si="36"/>
        <v>5</v>
      </c>
      <c r="P753" s="486">
        <f t="shared" si="37"/>
        <v>5</v>
      </c>
      <c r="Q753" s="92" t="str">
        <f t="shared" si="38"/>
        <v>Gastos_Gerais</v>
      </c>
    </row>
    <row r="754" spans="1:17" ht="36" hidden="1" x14ac:dyDescent="0.2">
      <c r="A754" s="477">
        <f>IF(B754="","",COUNT('Diário 3º PA'!$A$4:$A$4242)+ROW()-3)</f>
        <v>2697</v>
      </c>
      <c r="B754" s="491">
        <v>44686</v>
      </c>
      <c r="C754" s="492">
        <v>44682</v>
      </c>
      <c r="D754" s="482" t="s">
        <v>115</v>
      </c>
      <c r="E754" s="482" t="s">
        <v>342</v>
      </c>
      <c r="F754" s="488">
        <v>120</v>
      </c>
      <c r="G754" s="482" t="s">
        <v>4392</v>
      </c>
      <c r="H754" s="489" t="s">
        <v>131</v>
      </c>
      <c r="I754" s="489" t="s">
        <v>4393</v>
      </c>
      <c r="J754" s="456" t="s">
        <v>4394</v>
      </c>
      <c r="K754" s="456" t="s">
        <v>732</v>
      </c>
      <c r="L754" s="456" t="s">
        <v>1531</v>
      </c>
      <c r="M754" s="456">
        <v>568177875</v>
      </c>
      <c r="N754" s="457">
        <v>44686</v>
      </c>
      <c r="O754" s="486">
        <f t="shared" si="36"/>
        <v>5</v>
      </c>
      <c r="P754" s="486">
        <f t="shared" si="37"/>
        <v>5</v>
      </c>
      <c r="Q754" s="92" t="str">
        <f t="shared" si="38"/>
        <v>Gastos_Gerais</v>
      </c>
    </row>
    <row r="755" spans="1:17" ht="36" hidden="1" x14ac:dyDescent="0.2">
      <c r="A755" s="477">
        <f>IF(B755="","",COUNT('Diário 3º PA'!$A$4:$A$4242)+ROW()-3)</f>
        <v>2698</v>
      </c>
      <c r="B755" s="491">
        <v>44686</v>
      </c>
      <c r="C755" s="492">
        <v>44682</v>
      </c>
      <c r="D755" s="482" t="s">
        <v>115</v>
      </c>
      <c r="E755" s="482" t="s">
        <v>342</v>
      </c>
      <c r="F755" s="488">
        <v>60</v>
      </c>
      <c r="G755" s="482" t="s">
        <v>4395</v>
      </c>
      <c r="H755" s="489" t="s">
        <v>130</v>
      </c>
      <c r="I755" s="489" t="s">
        <v>4396</v>
      </c>
      <c r="J755" s="456" t="s">
        <v>4397</v>
      </c>
      <c r="K755" s="456" t="s">
        <v>732</v>
      </c>
      <c r="L755" s="456" t="s">
        <v>1531</v>
      </c>
      <c r="M755" s="456">
        <v>568177875</v>
      </c>
      <c r="N755" s="457">
        <v>44686</v>
      </c>
      <c r="O755" s="486">
        <f t="shared" si="36"/>
        <v>5</v>
      </c>
      <c r="P755" s="486">
        <f t="shared" si="37"/>
        <v>5</v>
      </c>
      <c r="Q755" s="92" t="str">
        <f t="shared" si="38"/>
        <v>Gastos_Gerais</v>
      </c>
    </row>
    <row r="756" spans="1:17" ht="24" hidden="1" x14ac:dyDescent="0.2">
      <c r="A756" s="477">
        <f>IF(B756="","",COUNT('Diário 3º PA'!$A$4:$A$4242)+ROW()-3)</f>
        <v>2699</v>
      </c>
      <c r="B756" s="491">
        <v>44686</v>
      </c>
      <c r="C756" s="492">
        <v>44682</v>
      </c>
      <c r="D756" s="482" t="s">
        <v>115</v>
      </c>
      <c r="E756" s="482" t="s">
        <v>342</v>
      </c>
      <c r="F756" s="488">
        <v>60</v>
      </c>
      <c r="G756" s="482" t="s">
        <v>4398</v>
      </c>
      <c r="H756" s="489" t="s">
        <v>130</v>
      </c>
      <c r="I756" s="489" t="s">
        <v>2244</v>
      </c>
      <c r="J756" s="456" t="s">
        <v>2245</v>
      </c>
      <c r="K756" s="456" t="s">
        <v>732</v>
      </c>
      <c r="L756" s="456" t="s">
        <v>1531</v>
      </c>
      <c r="M756" s="456">
        <v>568177875</v>
      </c>
      <c r="N756" s="457">
        <v>44686</v>
      </c>
      <c r="O756" s="486">
        <f t="shared" si="36"/>
        <v>5</v>
      </c>
      <c r="P756" s="486">
        <f t="shared" si="37"/>
        <v>5</v>
      </c>
      <c r="Q756" s="92" t="str">
        <f t="shared" si="38"/>
        <v>Gastos_Gerais</v>
      </c>
    </row>
    <row r="757" spans="1:17" ht="24" hidden="1" x14ac:dyDescent="0.2">
      <c r="A757" s="477">
        <f>IF(B757="","",COUNT('Diário 3º PA'!$A$4:$A$4242)+ROW()-3)</f>
        <v>2700</v>
      </c>
      <c r="B757" s="491">
        <v>44686</v>
      </c>
      <c r="C757" s="492">
        <v>44682</v>
      </c>
      <c r="D757" s="482" t="s">
        <v>115</v>
      </c>
      <c r="E757" s="482" t="s">
        <v>342</v>
      </c>
      <c r="F757" s="488">
        <v>60</v>
      </c>
      <c r="G757" s="482" t="s">
        <v>4399</v>
      </c>
      <c r="H757" s="489" t="s">
        <v>130</v>
      </c>
      <c r="I757" s="489" t="s">
        <v>4400</v>
      </c>
      <c r="J757" s="456" t="s">
        <v>4401</v>
      </c>
      <c r="K757" s="456" t="s">
        <v>732</v>
      </c>
      <c r="L757" s="456" t="s">
        <v>1531</v>
      </c>
      <c r="M757" s="456">
        <v>568177875</v>
      </c>
      <c r="N757" s="457">
        <v>44686</v>
      </c>
      <c r="O757" s="486">
        <f t="shared" si="36"/>
        <v>5</v>
      </c>
      <c r="P757" s="486">
        <f t="shared" si="37"/>
        <v>5</v>
      </c>
      <c r="Q757" s="92" t="str">
        <f t="shared" si="38"/>
        <v>Gastos_Gerais</v>
      </c>
    </row>
    <row r="758" spans="1:17" ht="24" hidden="1" x14ac:dyDescent="0.2">
      <c r="A758" s="477">
        <f>IF(B758="","",COUNT('Diário 3º PA'!$A$4:$A$4242)+ROW()-3)</f>
        <v>2701</v>
      </c>
      <c r="B758" s="491">
        <v>44686</v>
      </c>
      <c r="C758" s="492">
        <v>44682</v>
      </c>
      <c r="D758" s="482" t="s">
        <v>115</v>
      </c>
      <c r="E758" s="482" t="s">
        <v>342</v>
      </c>
      <c r="F758" s="488">
        <v>60</v>
      </c>
      <c r="G758" s="482" t="s">
        <v>4402</v>
      </c>
      <c r="H758" s="489" t="s">
        <v>130</v>
      </c>
      <c r="I758" s="489" t="s">
        <v>4403</v>
      </c>
      <c r="J758" s="456" t="s">
        <v>4404</v>
      </c>
      <c r="K758" s="456" t="s">
        <v>732</v>
      </c>
      <c r="L758" s="456" t="s">
        <v>1531</v>
      </c>
      <c r="M758" s="456">
        <v>568177875</v>
      </c>
      <c r="N758" s="457">
        <v>44686</v>
      </c>
      <c r="O758" s="486">
        <f t="shared" si="36"/>
        <v>5</v>
      </c>
      <c r="P758" s="486">
        <f t="shared" si="37"/>
        <v>5</v>
      </c>
      <c r="Q758" s="92" t="str">
        <f t="shared" si="38"/>
        <v>Gastos_Gerais</v>
      </c>
    </row>
    <row r="759" spans="1:17" ht="24" hidden="1" x14ac:dyDescent="0.2">
      <c r="A759" s="477">
        <f>IF(B759="","",COUNT('Diário 3º PA'!$A$4:$A$4242)+ROW()-3)</f>
        <v>2702</v>
      </c>
      <c r="B759" s="491">
        <v>44686</v>
      </c>
      <c r="C759" s="492">
        <v>44682</v>
      </c>
      <c r="D759" s="482" t="s">
        <v>115</v>
      </c>
      <c r="E759" s="482" t="s">
        <v>342</v>
      </c>
      <c r="F759" s="488">
        <v>60</v>
      </c>
      <c r="G759" s="482" t="s">
        <v>4405</v>
      </c>
      <c r="H759" s="489" t="s">
        <v>130</v>
      </c>
      <c r="I759" s="489" t="s">
        <v>4406</v>
      </c>
      <c r="J759" s="456" t="s">
        <v>4407</v>
      </c>
      <c r="K759" s="456" t="s">
        <v>732</v>
      </c>
      <c r="L759" s="456" t="s">
        <v>1531</v>
      </c>
      <c r="M759" s="456">
        <v>568177875</v>
      </c>
      <c r="N759" s="457">
        <v>44686</v>
      </c>
      <c r="O759" s="486">
        <f t="shared" si="36"/>
        <v>5</v>
      </c>
      <c r="P759" s="486">
        <f t="shared" si="37"/>
        <v>5</v>
      </c>
      <c r="Q759" s="92" t="str">
        <f t="shared" si="38"/>
        <v>Gastos_Gerais</v>
      </c>
    </row>
    <row r="760" spans="1:17" ht="24" hidden="1" x14ac:dyDescent="0.2">
      <c r="A760" s="477">
        <f>IF(B760="","",COUNT('Diário 3º PA'!$A$4:$A$4242)+ROW()-3)</f>
        <v>2703</v>
      </c>
      <c r="B760" s="491">
        <v>44686</v>
      </c>
      <c r="C760" s="492">
        <v>44682</v>
      </c>
      <c r="D760" s="482" t="s">
        <v>115</v>
      </c>
      <c r="E760" s="482" t="s">
        <v>342</v>
      </c>
      <c r="F760" s="488">
        <v>60</v>
      </c>
      <c r="G760" s="482" t="s">
        <v>4408</v>
      </c>
      <c r="H760" s="489" t="s">
        <v>130</v>
      </c>
      <c r="I760" s="489" t="s">
        <v>4409</v>
      </c>
      <c r="J760" s="456" t="s">
        <v>4410</v>
      </c>
      <c r="K760" s="456" t="s">
        <v>732</v>
      </c>
      <c r="L760" s="456" t="s">
        <v>1531</v>
      </c>
      <c r="M760" s="456">
        <v>568177875</v>
      </c>
      <c r="N760" s="457">
        <v>44686</v>
      </c>
      <c r="O760" s="486">
        <f t="shared" si="36"/>
        <v>5</v>
      </c>
      <c r="P760" s="486">
        <f t="shared" si="37"/>
        <v>5</v>
      </c>
      <c r="Q760" s="92" t="str">
        <f t="shared" si="38"/>
        <v>Gastos_Gerais</v>
      </c>
    </row>
    <row r="761" spans="1:17" ht="25.5" hidden="1" x14ac:dyDescent="0.2">
      <c r="A761" s="477">
        <f>IF(B761="","",COUNT('Diário 3º PA'!$A$4:$A$4242)+ROW()-3)</f>
        <v>2704</v>
      </c>
      <c r="B761" s="491">
        <v>44686</v>
      </c>
      <c r="C761" s="492">
        <v>44652</v>
      </c>
      <c r="D761" s="482" t="s">
        <v>104</v>
      </c>
      <c r="E761" s="482" t="s">
        <v>183</v>
      </c>
      <c r="F761" s="488">
        <v>225559.09</v>
      </c>
      <c r="G761" s="482" t="s">
        <v>4411</v>
      </c>
      <c r="H761" s="483" t="s">
        <v>127</v>
      </c>
      <c r="I761" s="489" t="s">
        <v>897</v>
      </c>
      <c r="J761" s="455" t="s">
        <v>666</v>
      </c>
      <c r="K761" s="455" t="s">
        <v>732</v>
      </c>
      <c r="L761" s="456" t="s">
        <v>778</v>
      </c>
      <c r="M761" s="455" t="s">
        <v>666</v>
      </c>
      <c r="N761" s="457">
        <v>44686</v>
      </c>
      <c r="O761" s="486">
        <f t="shared" si="36"/>
        <v>5</v>
      </c>
      <c r="P761" s="486">
        <f t="shared" si="37"/>
        <v>4</v>
      </c>
      <c r="Q761" s="92" t="str">
        <f t="shared" si="38"/>
        <v>Gastos_com_Pessoal</v>
      </c>
    </row>
    <row r="762" spans="1:17" hidden="1" x14ac:dyDescent="0.2">
      <c r="A762" s="477">
        <f>IF(B762="","",COUNT('Diário 3º PA'!$A$4:$A$4242)+ROW()-3)</f>
        <v>2705</v>
      </c>
      <c r="B762" s="491">
        <v>44686</v>
      </c>
      <c r="C762" s="492">
        <v>44682</v>
      </c>
      <c r="D762" s="482" t="s">
        <v>115</v>
      </c>
      <c r="E762" s="482" t="s">
        <v>370</v>
      </c>
      <c r="F762" s="488">
        <v>180</v>
      </c>
      <c r="G762" s="482" t="s">
        <v>4412</v>
      </c>
      <c r="H762" s="489" t="s">
        <v>131</v>
      </c>
      <c r="I762" s="489" t="s">
        <v>4413</v>
      </c>
      <c r="J762" s="456" t="s">
        <v>4414</v>
      </c>
      <c r="K762" s="456" t="s">
        <v>1464</v>
      </c>
      <c r="L762" s="456" t="s">
        <v>428</v>
      </c>
      <c r="M762" s="456">
        <v>202211</v>
      </c>
      <c r="N762" s="457">
        <v>44685</v>
      </c>
      <c r="O762" s="486">
        <f t="shared" si="36"/>
        <v>5</v>
      </c>
      <c r="P762" s="486">
        <f t="shared" si="37"/>
        <v>5</v>
      </c>
      <c r="Q762" s="92" t="str">
        <f t="shared" si="38"/>
        <v>Gastos_Gerais</v>
      </c>
    </row>
    <row r="763" spans="1:17" ht="24" hidden="1" x14ac:dyDescent="0.2">
      <c r="A763" s="477">
        <f>IF(B763="","",COUNT('Diário 3º PA'!$A$4:$A$4242)+ROW()-3)</f>
        <v>2706</v>
      </c>
      <c r="B763" s="491">
        <v>44686</v>
      </c>
      <c r="C763" s="492">
        <v>44682</v>
      </c>
      <c r="D763" s="482" t="s">
        <v>115</v>
      </c>
      <c r="E763" s="482" t="s">
        <v>378</v>
      </c>
      <c r="F763" s="488">
        <v>90</v>
      </c>
      <c r="G763" s="482" t="s">
        <v>4415</v>
      </c>
      <c r="H763" s="489" t="s">
        <v>128</v>
      </c>
      <c r="I763" s="489" t="s">
        <v>4416</v>
      </c>
      <c r="J763" s="456" t="s">
        <v>4417</v>
      </c>
      <c r="K763" s="456" t="s">
        <v>1464</v>
      </c>
      <c r="L763" s="456" t="s">
        <v>428</v>
      </c>
      <c r="M763" s="456">
        <v>23</v>
      </c>
      <c r="N763" s="457">
        <v>44686</v>
      </c>
      <c r="O763" s="486">
        <f t="shared" si="36"/>
        <v>5</v>
      </c>
      <c r="P763" s="486">
        <f t="shared" si="37"/>
        <v>5</v>
      </c>
      <c r="Q763" s="92" t="str">
        <f t="shared" si="38"/>
        <v>Gastos_Gerais</v>
      </c>
    </row>
    <row r="764" spans="1:17" ht="24" hidden="1" x14ac:dyDescent="0.2">
      <c r="A764" s="477">
        <f>IF(B764="","",COUNT('Diário 3º PA'!$A$4:$A$4242)+ROW()-3)</f>
        <v>2707</v>
      </c>
      <c r="B764" s="491">
        <v>44686</v>
      </c>
      <c r="C764" s="492">
        <v>44682</v>
      </c>
      <c r="D764" s="482" t="s">
        <v>93</v>
      </c>
      <c r="E764" s="482" t="s">
        <v>97</v>
      </c>
      <c r="F764" s="488">
        <v>1500</v>
      </c>
      <c r="G764" s="482" t="s">
        <v>4418</v>
      </c>
      <c r="H764" s="489" t="s">
        <v>127</v>
      </c>
      <c r="I764" s="489" t="s">
        <v>664</v>
      </c>
      <c r="J764" s="455" t="s">
        <v>811</v>
      </c>
      <c r="K764" s="455" t="s">
        <v>1554</v>
      </c>
      <c r="L764" s="456" t="s">
        <v>1066</v>
      </c>
      <c r="M764" s="456" t="s">
        <v>666</v>
      </c>
      <c r="N764" s="457">
        <v>44686</v>
      </c>
      <c r="O764" s="486">
        <f t="shared" si="36"/>
        <v>5</v>
      </c>
      <c r="P764" s="486">
        <f t="shared" si="37"/>
        <v>5</v>
      </c>
      <c r="Q764" s="92" t="str">
        <f t="shared" si="38"/>
        <v>Receitas</v>
      </c>
    </row>
    <row r="765" spans="1:17" ht="24" hidden="1" x14ac:dyDescent="0.2">
      <c r="A765" s="477">
        <f>IF(B765="","",COUNT('Diário 3º PA'!$A$4:$A$4242)+ROW()-3)</f>
        <v>2708</v>
      </c>
      <c r="B765" s="491">
        <v>44686</v>
      </c>
      <c r="C765" s="492">
        <v>44682</v>
      </c>
      <c r="D765" s="482" t="s">
        <v>93</v>
      </c>
      <c r="E765" s="482" t="s">
        <v>97</v>
      </c>
      <c r="F765" s="488">
        <v>0.06</v>
      </c>
      <c r="G765" s="482" t="s">
        <v>1553</v>
      </c>
      <c r="H765" s="483" t="s">
        <v>128</v>
      </c>
      <c r="I765" s="489" t="s">
        <v>664</v>
      </c>
      <c r="J765" s="455" t="s">
        <v>811</v>
      </c>
      <c r="K765" s="455" t="s">
        <v>1554</v>
      </c>
      <c r="L765" s="456" t="s">
        <v>1066</v>
      </c>
      <c r="M765" s="456" t="s">
        <v>666</v>
      </c>
      <c r="N765" s="457">
        <v>44686</v>
      </c>
      <c r="O765" s="486">
        <f t="shared" si="36"/>
        <v>5</v>
      </c>
      <c r="P765" s="486">
        <f t="shared" si="37"/>
        <v>5</v>
      </c>
      <c r="Q765" s="92" t="str">
        <f t="shared" si="38"/>
        <v>Receitas</v>
      </c>
    </row>
    <row r="766" spans="1:17" ht="48" hidden="1" x14ac:dyDescent="0.2">
      <c r="A766" s="477">
        <f>IF(B766="","",COUNT('Diário 3º PA'!$A$4:$A$4242)+ROW()-3)</f>
        <v>2709</v>
      </c>
      <c r="B766" s="491">
        <v>44686</v>
      </c>
      <c r="C766" s="492">
        <v>44682</v>
      </c>
      <c r="D766" s="482" t="s">
        <v>115</v>
      </c>
      <c r="E766" s="482" t="s">
        <v>352</v>
      </c>
      <c r="F766" s="488">
        <v>792.1</v>
      </c>
      <c r="G766" s="482" t="s">
        <v>4419</v>
      </c>
      <c r="H766" s="489" t="s">
        <v>138</v>
      </c>
      <c r="I766" s="489" t="s">
        <v>4420</v>
      </c>
      <c r="J766" s="456" t="s">
        <v>4421</v>
      </c>
      <c r="K766" s="456" t="s">
        <v>704</v>
      </c>
      <c r="L766" s="456" t="s">
        <v>428</v>
      </c>
      <c r="M766" s="456">
        <v>2237</v>
      </c>
      <c r="N766" s="457">
        <v>44685</v>
      </c>
      <c r="O766" s="486">
        <f t="shared" si="36"/>
        <v>5</v>
      </c>
      <c r="P766" s="486">
        <f t="shared" si="37"/>
        <v>5</v>
      </c>
      <c r="Q766" s="92" t="str">
        <f t="shared" si="38"/>
        <v>Gastos_Gerais</v>
      </c>
    </row>
    <row r="767" spans="1:17" ht="24" hidden="1" x14ac:dyDescent="0.2">
      <c r="A767" s="477">
        <f>IF(B767="","",COUNT('Diário 3º PA'!$A$4:$A$4242)+ROW()-3)</f>
        <v>2710</v>
      </c>
      <c r="B767" s="491">
        <v>44686</v>
      </c>
      <c r="C767" s="492">
        <v>44682</v>
      </c>
      <c r="D767" s="482" t="s">
        <v>115</v>
      </c>
      <c r="E767" s="482" t="s">
        <v>366</v>
      </c>
      <c r="F767" s="488">
        <v>160</v>
      </c>
      <c r="G767" s="482" t="s">
        <v>4422</v>
      </c>
      <c r="H767" s="489" t="s">
        <v>132</v>
      </c>
      <c r="I767" s="489" t="s">
        <v>4423</v>
      </c>
      <c r="J767" s="456" t="s">
        <v>4424</v>
      </c>
      <c r="K767" s="456" t="s">
        <v>704</v>
      </c>
      <c r="L767" s="456" t="s">
        <v>428</v>
      </c>
      <c r="M767" s="456">
        <v>444</v>
      </c>
      <c r="N767" s="457">
        <v>44683</v>
      </c>
      <c r="O767" s="486">
        <f t="shared" si="36"/>
        <v>5</v>
      </c>
      <c r="P767" s="486">
        <f t="shared" si="37"/>
        <v>5</v>
      </c>
      <c r="Q767" s="92" t="str">
        <f t="shared" si="38"/>
        <v>Gastos_Gerais</v>
      </c>
    </row>
    <row r="768" spans="1:17" ht="36" hidden="1" x14ac:dyDescent="0.2">
      <c r="A768" s="477">
        <f>IF(B768="","",COUNT('Diário 3º PA'!$A$4:$A$4242)+ROW()-3)</f>
        <v>2711</v>
      </c>
      <c r="B768" s="491">
        <v>44686</v>
      </c>
      <c r="C768" s="492">
        <v>44682</v>
      </c>
      <c r="D768" s="482" t="s">
        <v>115</v>
      </c>
      <c r="E768" s="482" t="s">
        <v>300</v>
      </c>
      <c r="F768" s="488">
        <v>495</v>
      </c>
      <c r="G768" s="482" t="s">
        <v>4425</v>
      </c>
      <c r="H768" s="489" t="s">
        <v>132</v>
      </c>
      <c r="I768" s="489" t="s">
        <v>4426</v>
      </c>
      <c r="J768" s="456" t="s">
        <v>4427</v>
      </c>
      <c r="K768" s="456" t="s">
        <v>704</v>
      </c>
      <c r="L768" s="456" t="s">
        <v>428</v>
      </c>
      <c r="M768" s="456">
        <v>6053</v>
      </c>
      <c r="N768" s="457">
        <v>44684</v>
      </c>
      <c r="O768" s="486">
        <f t="shared" si="36"/>
        <v>5</v>
      </c>
      <c r="P768" s="486">
        <f t="shared" si="37"/>
        <v>5</v>
      </c>
      <c r="Q768" s="92" t="str">
        <f t="shared" si="38"/>
        <v>Gastos_Gerais</v>
      </c>
    </row>
    <row r="769" spans="1:17" ht="24" hidden="1" x14ac:dyDescent="0.2">
      <c r="A769" s="477">
        <f>IF(B769="","",COUNT('Diário 3º PA'!$A$4:$A$4242)+ROW()-3)</f>
        <v>2712</v>
      </c>
      <c r="B769" s="491">
        <v>44686</v>
      </c>
      <c r="C769" s="492">
        <v>44682</v>
      </c>
      <c r="D769" s="482" t="s">
        <v>115</v>
      </c>
      <c r="E769" s="482" t="s">
        <v>378</v>
      </c>
      <c r="F769" s="488">
        <v>450</v>
      </c>
      <c r="G769" s="482" t="s">
        <v>4428</v>
      </c>
      <c r="H769" s="489" t="s">
        <v>129</v>
      </c>
      <c r="I769" s="489" t="s">
        <v>4429</v>
      </c>
      <c r="J769" s="456" t="s">
        <v>4430</v>
      </c>
      <c r="K769" s="456" t="s">
        <v>704</v>
      </c>
      <c r="L769" s="456" t="s">
        <v>428</v>
      </c>
      <c r="M769" s="456">
        <v>1936</v>
      </c>
      <c r="N769" s="457">
        <v>44683</v>
      </c>
      <c r="O769" s="486">
        <f t="shared" si="36"/>
        <v>5</v>
      </c>
      <c r="P769" s="486">
        <f t="shared" si="37"/>
        <v>5</v>
      </c>
      <c r="Q769" s="92" t="str">
        <f t="shared" si="38"/>
        <v>Gastos_Gerais</v>
      </c>
    </row>
    <row r="770" spans="1:17" ht="24" hidden="1" x14ac:dyDescent="0.2">
      <c r="A770" s="477">
        <f>IF(B770="","",COUNT('Diário 3º PA'!$A$4:$A$4242)+ROW()-3)</f>
        <v>2713</v>
      </c>
      <c r="B770" s="491">
        <v>44686</v>
      </c>
      <c r="C770" s="492">
        <v>44682</v>
      </c>
      <c r="D770" s="482" t="s">
        <v>115</v>
      </c>
      <c r="E770" s="482" t="s">
        <v>366</v>
      </c>
      <c r="F770" s="488">
        <v>199</v>
      </c>
      <c r="G770" s="482" t="s">
        <v>4431</v>
      </c>
      <c r="H770" s="489" t="s">
        <v>139</v>
      </c>
      <c r="I770" s="489" t="s">
        <v>447</v>
      </c>
      <c r="J770" s="456" t="s">
        <v>854</v>
      </c>
      <c r="K770" s="456" t="s">
        <v>704</v>
      </c>
      <c r="L770" s="456" t="s">
        <v>428</v>
      </c>
      <c r="M770" s="456">
        <v>10052</v>
      </c>
      <c r="N770" s="457">
        <v>44685</v>
      </c>
      <c r="O770" s="486">
        <f t="shared" si="36"/>
        <v>5</v>
      </c>
      <c r="P770" s="486">
        <f t="shared" si="37"/>
        <v>5</v>
      </c>
      <c r="Q770" s="92" t="str">
        <f t="shared" si="38"/>
        <v>Gastos_Gerais</v>
      </c>
    </row>
    <row r="771" spans="1:17" ht="24" hidden="1" x14ac:dyDescent="0.2">
      <c r="A771" s="477">
        <f>IF(B771="","",COUNT('Diário 3º PA'!$A$4:$A$4242)+ROW()-3)</f>
        <v>2714</v>
      </c>
      <c r="B771" s="491">
        <v>44686</v>
      </c>
      <c r="C771" s="492">
        <v>44682</v>
      </c>
      <c r="D771" s="482" t="s">
        <v>115</v>
      </c>
      <c r="E771" s="482" t="s">
        <v>342</v>
      </c>
      <c r="F771" s="488">
        <v>180</v>
      </c>
      <c r="G771" s="482" t="s">
        <v>4432</v>
      </c>
      <c r="H771" s="489" t="s">
        <v>136</v>
      </c>
      <c r="I771" s="489" t="s">
        <v>4433</v>
      </c>
      <c r="J771" s="456" t="s">
        <v>4434</v>
      </c>
      <c r="K771" s="456" t="s">
        <v>732</v>
      </c>
      <c r="L771" s="456" t="s">
        <v>1531</v>
      </c>
      <c r="M771" s="456">
        <v>968394039</v>
      </c>
      <c r="N771" s="457">
        <v>44686</v>
      </c>
      <c r="O771" s="486">
        <f t="shared" si="36"/>
        <v>5</v>
      </c>
      <c r="P771" s="486">
        <f t="shared" si="37"/>
        <v>5</v>
      </c>
      <c r="Q771" s="92" t="str">
        <f t="shared" si="38"/>
        <v>Gastos_Gerais</v>
      </c>
    </row>
    <row r="772" spans="1:17" ht="25.5" hidden="1" x14ac:dyDescent="0.2">
      <c r="A772" s="477">
        <f>IF(B772="","",COUNT('Diário 3º PA'!$A$4:$A$4242)+ROW()-3)</f>
        <v>2715</v>
      </c>
      <c r="B772" s="491">
        <v>44686</v>
      </c>
      <c r="C772" s="492">
        <v>44682</v>
      </c>
      <c r="D772" s="482" t="s">
        <v>104</v>
      </c>
      <c r="E772" s="482" t="s">
        <v>187</v>
      </c>
      <c r="F772" s="488">
        <v>1103.4100000000001</v>
      </c>
      <c r="G772" s="482" t="s">
        <v>1019</v>
      </c>
      <c r="H772" s="489" t="s">
        <v>139</v>
      </c>
      <c r="I772" s="489" t="s">
        <v>4435</v>
      </c>
      <c r="J772" s="456" t="s">
        <v>4436</v>
      </c>
      <c r="K772" s="456" t="s">
        <v>732</v>
      </c>
      <c r="L772" s="456" t="s">
        <v>1531</v>
      </c>
      <c r="M772" s="456">
        <v>968394039</v>
      </c>
      <c r="N772" s="457">
        <v>44686</v>
      </c>
      <c r="O772" s="486">
        <f t="shared" si="36"/>
        <v>5</v>
      </c>
      <c r="P772" s="486">
        <f t="shared" si="37"/>
        <v>5</v>
      </c>
      <c r="Q772" s="92" t="str">
        <f t="shared" si="38"/>
        <v>Gastos_com_Pessoal</v>
      </c>
    </row>
    <row r="773" spans="1:17" ht="25.5" hidden="1" x14ac:dyDescent="0.2">
      <c r="A773" s="477">
        <f>IF(B773="","",COUNT('Diário 3º PA'!$A$4:$A$4242)+ROW()-3)</f>
        <v>2716</v>
      </c>
      <c r="B773" s="491">
        <v>44686</v>
      </c>
      <c r="C773" s="492">
        <v>44682</v>
      </c>
      <c r="D773" s="482" t="s">
        <v>104</v>
      </c>
      <c r="E773" s="482" t="s">
        <v>189</v>
      </c>
      <c r="F773" s="488">
        <v>1828.24</v>
      </c>
      <c r="G773" s="482" t="s">
        <v>915</v>
      </c>
      <c r="H773" s="489" t="s">
        <v>139</v>
      </c>
      <c r="I773" s="489" t="s">
        <v>4435</v>
      </c>
      <c r="J773" s="456" t="s">
        <v>4436</v>
      </c>
      <c r="K773" s="456" t="s">
        <v>732</v>
      </c>
      <c r="L773" s="456" t="s">
        <v>1531</v>
      </c>
      <c r="M773" s="456">
        <v>968394039</v>
      </c>
      <c r="N773" s="457">
        <v>44686</v>
      </c>
      <c r="O773" s="486">
        <f t="shared" si="36"/>
        <v>5</v>
      </c>
      <c r="P773" s="486">
        <f t="shared" si="37"/>
        <v>5</v>
      </c>
      <c r="Q773" s="92" t="str">
        <f t="shared" si="38"/>
        <v>Gastos_com_Pessoal</v>
      </c>
    </row>
    <row r="774" spans="1:17" ht="25.5" hidden="1" x14ac:dyDescent="0.2">
      <c r="A774" s="477">
        <f>IF(B774="","",COUNT('Diário 3º PA'!$A$4:$A$4242)+ROW()-3)</f>
        <v>2717</v>
      </c>
      <c r="B774" s="491">
        <v>44686</v>
      </c>
      <c r="C774" s="492">
        <v>44682</v>
      </c>
      <c r="D774" s="482" t="s">
        <v>104</v>
      </c>
      <c r="E774" s="482" t="s">
        <v>191</v>
      </c>
      <c r="F774" s="488">
        <v>609.41</v>
      </c>
      <c r="G774" s="482" t="s">
        <v>918</v>
      </c>
      <c r="H774" s="489" t="s">
        <v>139</v>
      </c>
      <c r="I774" s="489" t="s">
        <v>4435</v>
      </c>
      <c r="J774" s="456" t="s">
        <v>4436</v>
      </c>
      <c r="K774" s="456" t="s">
        <v>732</v>
      </c>
      <c r="L774" s="456" t="s">
        <v>1531</v>
      </c>
      <c r="M774" s="456">
        <v>968394039</v>
      </c>
      <c r="N774" s="457">
        <v>44686</v>
      </c>
      <c r="O774" s="486">
        <f t="shared" si="36"/>
        <v>5</v>
      </c>
      <c r="P774" s="486">
        <f t="shared" si="37"/>
        <v>5</v>
      </c>
      <c r="Q774" s="92" t="str">
        <f t="shared" si="38"/>
        <v>Gastos_com_Pessoal</v>
      </c>
    </row>
    <row r="775" spans="1:17" ht="36" hidden="1" x14ac:dyDescent="0.2">
      <c r="A775" s="477">
        <f>IF(B775="","",COUNT('Diário 3º PA'!$A$4:$A$4242)+ROW()-3)</f>
        <v>2718</v>
      </c>
      <c r="B775" s="491">
        <v>44686</v>
      </c>
      <c r="C775" s="492">
        <v>44682</v>
      </c>
      <c r="D775" s="482" t="s">
        <v>104</v>
      </c>
      <c r="E775" s="482" t="s">
        <v>193</v>
      </c>
      <c r="F775" s="488">
        <v>780.39</v>
      </c>
      <c r="G775" s="482" t="s">
        <v>919</v>
      </c>
      <c r="H775" s="489" t="s">
        <v>139</v>
      </c>
      <c r="I775" s="489" t="s">
        <v>4435</v>
      </c>
      <c r="J775" s="456" t="s">
        <v>4436</v>
      </c>
      <c r="K775" s="456" t="s">
        <v>732</v>
      </c>
      <c r="L775" s="456" t="s">
        <v>1531</v>
      </c>
      <c r="M775" s="456">
        <v>968394039</v>
      </c>
      <c r="N775" s="457">
        <v>44686</v>
      </c>
      <c r="O775" s="486">
        <f t="shared" si="36"/>
        <v>5</v>
      </c>
      <c r="P775" s="486">
        <f t="shared" si="37"/>
        <v>5</v>
      </c>
      <c r="Q775" s="92" t="str">
        <f t="shared" si="38"/>
        <v>Gastos_com_Pessoal</v>
      </c>
    </row>
    <row r="776" spans="1:17" ht="25.5" hidden="1" x14ac:dyDescent="0.2">
      <c r="A776" s="477">
        <f>IF(B776="","",COUNT('Diário 3º PA'!$A$4:$A$4242)+ROW()-3)</f>
        <v>2719</v>
      </c>
      <c r="B776" s="491">
        <v>44686</v>
      </c>
      <c r="C776" s="492">
        <v>44682</v>
      </c>
      <c r="D776" s="482" t="s">
        <v>104</v>
      </c>
      <c r="E776" s="482" t="s">
        <v>187</v>
      </c>
      <c r="F776" s="488">
        <v>870.37</v>
      </c>
      <c r="G776" s="482" t="s">
        <v>1019</v>
      </c>
      <c r="H776" s="489" t="s">
        <v>139</v>
      </c>
      <c r="I776" s="489" t="s">
        <v>1129</v>
      </c>
      <c r="J776" s="456" t="s">
        <v>1130</v>
      </c>
      <c r="K776" s="456" t="s">
        <v>732</v>
      </c>
      <c r="L776" s="456" t="s">
        <v>1531</v>
      </c>
      <c r="M776" s="456">
        <v>968394039</v>
      </c>
      <c r="N776" s="457">
        <v>44686</v>
      </c>
      <c r="O776" s="486">
        <f t="shared" si="36"/>
        <v>5</v>
      </c>
      <c r="P776" s="486">
        <f t="shared" si="37"/>
        <v>5</v>
      </c>
      <c r="Q776" s="92" t="str">
        <f t="shared" si="38"/>
        <v>Gastos_com_Pessoal</v>
      </c>
    </row>
    <row r="777" spans="1:17" ht="25.5" hidden="1" x14ac:dyDescent="0.2">
      <c r="A777" s="477">
        <f>IF(B777="","",COUNT('Diário 3º PA'!$A$4:$A$4242)+ROW()-3)</f>
        <v>2720</v>
      </c>
      <c r="B777" s="491">
        <v>44686</v>
      </c>
      <c r="C777" s="492">
        <v>44682</v>
      </c>
      <c r="D777" s="482" t="s">
        <v>104</v>
      </c>
      <c r="E777" s="482" t="s">
        <v>189</v>
      </c>
      <c r="F777" s="488">
        <v>1539.85</v>
      </c>
      <c r="G777" s="482" t="s">
        <v>915</v>
      </c>
      <c r="H777" s="489" t="s">
        <v>139</v>
      </c>
      <c r="I777" s="489" t="s">
        <v>1129</v>
      </c>
      <c r="J777" s="456" t="s">
        <v>1130</v>
      </c>
      <c r="K777" s="456" t="s">
        <v>732</v>
      </c>
      <c r="L777" s="456" t="s">
        <v>1531</v>
      </c>
      <c r="M777" s="456">
        <v>968394039</v>
      </c>
      <c r="N777" s="457">
        <v>44686</v>
      </c>
      <c r="O777" s="486">
        <f t="shared" si="36"/>
        <v>5</v>
      </c>
      <c r="P777" s="486">
        <f t="shared" si="37"/>
        <v>5</v>
      </c>
      <c r="Q777" s="92" t="str">
        <f t="shared" si="38"/>
        <v>Gastos_com_Pessoal</v>
      </c>
    </row>
    <row r="778" spans="1:17" ht="25.5" hidden="1" x14ac:dyDescent="0.2">
      <c r="A778" s="477">
        <f>IF(B778="","",COUNT('Diário 3º PA'!$A$4:$A$4242)+ROW()-3)</f>
        <v>2721</v>
      </c>
      <c r="B778" s="491">
        <v>44686</v>
      </c>
      <c r="C778" s="492">
        <v>44682</v>
      </c>
      <c r="D778" s="482" t="s">
        <v>104</v>
      </c>
      <c r="E778" s="482" t="s">
        <v>191</v>
      </c>
      <c r="F778" s="488">
        <v>513.28</v>
      </c>
      <c r="G778" s="482" t="s">
        <v>918</v>
      </c>
      <c r="H778" s="489" t="s">
        <v>139</v>
      </c>
      <c r="I778" s="489" t="s">
        <v>1129</v>
      </c>
      <c r="J778" s="456" t="s">
        <v>1130</v>
      </c>
      <c r="K778" s="456" t="s">
        <v>732</v>
      </c>
      <c r="L778" s="456" t="s">
        <v>1531</v>
      </c>
      <c r="M778" s="456">
        <v>968394039</v>
      </c>
      <c r="N778" s="457">
        <v>44686</v>
      </c>
      <c r="O778" s="486">
        <f t="shared" ref="O778:O841" si="39">IF(B778=0,0,IF(YEAR(B778)=$P$1,MONTH(B778)-$O$1+1,(YEAR(B778)-$P$1)*12-$O$1+1+MONTH(B778)))</f>
        <v>5</v>
      </c>
      <c r="P778" s="486">
        <f t="shared" ref="P778:P841" si="40">IF(C778=0,0,IF(YEAR(C778)=$P$1,MONTH(C778)-$O$1+1,(YEAR(C778)-$P$1)*12-$O$1+1+MONTH(C778)))</f>
        <v>5</v>
      </c>
      <c r="Q778" s="92" t="str">
        <f t="shared" ref="Q778:Q841" si="41">SUBSTITUTE(D778," ","_")</f>
        <v>Gastos_com_Pessoal</v>
      </c>
    </row>
    <row r="779" spans="1:17" ht="36" hidden="1" x14ac:dyDescent="0.2">
      <c r="A779" s="477">
        <f>IF(B779="","",COUNT('Diário 3º PA'!$A$4:$A$4242)+ROW()-3)</f>
        <v>2722</v>
      </c>
      <c r="B779" s="491">
        <v>44686</v>
      </c>
      <c r="C779" s="492">
        <v>44682</v>
      </c>
      <c r="D779" s="482" t="s">
        <v>104</v>
      </c>
      <c r="E779" s="482" t="s">
        <v>193</v>
      </c>
      <c r="F779" s="488">
        <v>2197.06</v>
      </c>
      <c r="G779" s="482" t="s">
        <v>919</v>
      </c>
      <c r="H779" s="489" t="s">
        <v>139</v>
      </c>
      <c r="I779" s="489" t="s">
        <v>1129</v>
      </c>
      <c r="J779" s="456" t="s">
        <v>1130</v>
      </c>
      <c r="K779" s="456" t="s">
        <v>732</v>
      </c>
      <c r="L779" s="456" t="s">
        <v>1531</v>
      </c>
      <c r="M779" s="456">
        <v>968394039</v>
      </c>
      <c r="N779" s="457">
        <v>44686</v>
      </c>
      <c r="O779" s="486">
        <f t="shared" si="39"/>
        <v>5</v>
      </c>
      <c r="P779" s="486">
        <f t="shared" si="40"/>
        <v>5</v>
      </c>
      <c r="Q779" s="92" t="str">
        <f t="shared" si="41"/>
        <v>Gastos_com_Pessoal</v>
      </c>
    </row>
    <row r="780" spans="1:17" ht="48" hidden="1" x14ac:dyDescent="0.2">
      <c r="A780" s="477">
        <f>IF(B780="","",COUNT('Diário 3º PA'!$A$4:$A$4242)+ROW()-3)</f>
        <v>2723</v>
      </c>
      <c r="B780" s="491">
        <v>44686</v>
      </c>
      <c r="C780" s="492">
        <v>44652</v>
      </c>
      <c r="D780" s="482" t="s">
        <v>115</v>
      </c>
      <c r="E780" s="482" t="s">
        <v>290</v>
      </c>
      <c r="F780" s="488">
        <v>2240.5</v>
      </c>
      <c r="G780" s="482" t="s">
        <v>4437</v>
      </c>
      <c r="H780" s="483" t="s">
        <v>127</v>
      </c>
      <c r="I780" s="489" t="s">
        <v>682</v>
      </c>
      <c r="J780" s="455" t="s">
        <v>666</v>
      </c>
      <c r="K780" s="455" t="s">
        <v>704</v>
      </c>
      <c r="L780" s="456" t="s">
        <v>942</v>
      </c>
      <c r="M780" s="456" t="s">
        <v>4438</v>
      </c>
      <c r="N780" s="457">
        <v>44686</v>
      </c>
      <c r="O780" s="486">
        <f t="shared" si="39"/>
        <v>5</v>
      </c>
      <c r="P780" s="486">
        <f t="shared" si="40"/>
        <v>4</v>
      </c>
      <c r="Q780" s="92" t="str">
        <f t="shared" si="41"/>
        <v>Gastos_Gerais</v>
      </c>
    </row>
    <row r="781" spans="1:17" ht="24" hidden="1" x14ac:dyDescent="0.2">
      <c r="A781" s="477">
        <f>IF(B781="","",COUNT('Diário 3º PA'!$A$4:$A$4242)+ROW()-3)</f>
        <v>2724</v>
      </c>
      <c r="B781" s="491">
        <v>44686</v>
      </c>
      <c r="C781" s="492">
        <v>44682</v>
      </c>
      <c r="D781" s="482" t="s">
        <v>115</v>
      </c>
      <c r="E781" s="482" t="s">
        <v>366</v>
      </c>
      <c r="F781" s="488">
        <v>213.07</v>
      </c>
      <c r="G781" s="482" t="s">
        <v>3693</v>
      </c>
      <c r="H781" s="489" t="s">
        <v>140</v>
      </c>
      <c r="I781" s="489" t="s">
        <v>4439</v>
      </c>
      <c r="J781" s="456" t="s">
        <v>830</v>
      </c>
      <c r="K781" s="455" t="s">
        <v>704</v>
      </c>
      <c r="L781" s="456" t="s">
        <v>428</v>
      </c>
      <c r="M781" s="456">
        <v>9959</v>
      </c>
      <c r="N781" s="457">
        <v>44686</v>
      </c>
      <c r="O781" s="486">
        <f t="shared" si="39"/>
        <v>5</v>
      </c>
      <c r="P781" s="486">
        <f t="shared" si="40"/>
        <v>5</v>
      </c>
      <c r="Q781" s="92" t="str">
        <f t="shared" si="41"/>
        <v>Gastos_Gerais</v>
      </c>
    </row>
    <row r="782" spans="1:17" ht="25.5" hidden="1" x14ac:dyDescent="0.2">
      <c r="A782" s="477">
        <f>IF(B782="","",COUNT('Diário 3º PA'!$A$4:$A$4242)+ROW()-3)</f>
        <v>2725</v>
      </c>
      <c r="B782" s="491">
        <v>44686</v>
      </c>
      <c r="C782" s="492">
        <v>44682</v>
      </c>
      <c r="D782" s="482" t="s">
        <v>104</v>
      </c>
      <c r="E782" s="482" t="s">
        <v>204</v>
      </c>
      <c r="F782" s="488">
        <v>60</v>
      </c>
      <c r="G782" s="482" t="s">
        <v>4440</v>
      </c>
      <c r="H782" s="489" t="s">
        <v>139</v>
      </c>
      <c r="I782" s="489" t="s">
        <v>1351</v>
      </c>
      <c r="J782" s="456" t="s">
        <v>1352</v>
      </c>
      <c r="K782" s="456" t="s">
        <v>732</v>
      </c>
      <c r="L782" s="456" t="s">
        <v>428</v>
      </c>
      <c r="M782" s="456" t="s">
        <v>1352</v>
      </c>
      <c r="N782" s="457">
        <v>44686</v>
      </c>
      <c r="O782" s="486">
        <f t="shared" si="39"/>
        <v>5</v>
      </c>
      <c r="P782" s="486">
        <f t="shared" si="40"/>
        <v>5</v>
      </c>
      <c r="Q782" s="92" t="str">
        <f t="shared" si="41"/>
        <v>Gastos_com_Pessoal</v>
      </c>
    </row>
    <row r="783" spans="1:17" hidden="1" x14ac:dyDescent="0.2">
      <c r="A783" s="477">
        <f>IF(B783="","",COUNT('Diário 3º PA'!$A$4:$A$4242)+ROW()-3)</f>
        <v>2726</v>
      </c>
      <c r="B783" s="491">
        <v>44686</v>
      </c>
      <c r="C783" s="492">
        <v>44682</v>
      </c>
      <c r="D783" s="482" t="s">
        <v>115</v>
      </c>
      <c r="E783" s="482" t="s">
        <v>284</v>
      </c>
      <c r="F783" s="488">
        <v>68</v>
      </c>
      <c r="G783" s="482" t="s">
        <v>4441</v>
      </c>
      <c r="H783" s="489" t="s">
        <v>140</v>
      </c>
      <c r="I783" s="489" t="s">
        <v>4442</v>
      </c>
      <c r="J783" s="456" t="s">
        <v>4443</v>
      </c>
      <c r="K783" s="456" t="s">
        <v>1464</v>
      </c>
      <c r="L783" s="456" t="s">
        <v>774</v>
      </c>
      <c r="M783" s="456" t="s">
        <v>666</v>
      </c>
      <c r="N783" s="457">
        <v>44686</v>
      </c>
      <c r="O783" s="486">
        <f t="shared" si="39"/>
        <v>5</v>
      </c>
      <c r="P783" s="486">
        <f t="shared" si="40"/>
        <v>5</v>
      </c>
      <c r="Q783" s="92" t="str">
        <f t="shared" si="41"/>
        <v>Gastos_Gerais</v>
      </c>
    </row>
    <row r="784" spans="1:17" hidden="1" x14ac:dyDescent="0.2">
      <c r="A784" s="477">
        <f>IF(B784="","",COUNT('Diário 3º PA'!$A$4:$A$4242)+ROW()-3)</f>
        <v>2727</v>
      </c>
      <c r="B784" s="491">
        <v>44690</v>
      </c>
      <c r="C784" s="492">
        <v>44682</v>
      </c>
      <c r="D784" s="482" t="s">
        <v>115</v>
      </c>
      <c r="E784" s="482" t="s">
        <v>302</v>
      </c>
      <c r="F784" s="488">
        <v>38525.379999999997</v>
      </c>
      <c r="G784" s="482" t="s">
        <v>926</v>
      </c>
      <c r="H784" s="489" t="s">
        <v>132</v>
      </c>
      <c r="I784" s="489" t="s">
        <v>1672</v>
      </c>
      <c r="J784" s="456" t="s">
        <v>928</v>
      </c>
      <c r="K784" s="456" t="s">
        <v>704</v>
      </c>
      <c r="L784" s="456" t="s">
        <v>428</v>
      </c>
      <c r="M784" s="509" t="s">
        <v>4444</v>
      </c>
      <c r="N784" s="457">
        <v>44686</v>
      </c>
      <c r="O784" s="486">
        <f t="shared" si="39"/>
        <v>5</v>
      </c>
      <c r="P784" s="486">
        <f t="shared" si="40"/>
        <v>5</v>
      </c>
      <c r="Q784" s="92" t="str">
        <f t="shared" si="41"/>
        <v>Gastos_Gerais</v>
      </c>
    </row>
    <row r="785" spans="1:17" ht="48" hidden="1" x14ac:dyDescent="0.2">
      <c r="A785" s="477">
        <f>IF(B785="","",COUNT('Diário 3º PA'!$A$4:$A$4242)+ROW()-3)</f>
        <v>2728</v>
      </c>
      <c r="B785" s="496">
        <v>44690</v>
      </c>
      <c r="C785" s="492">
        <v>44652</v>
      </c>
      <c r="D785" s="482" t="s">
        <v>104</v>
      </c>
      <c r="E785" s="482" t="s">
        <v>199</v>
      </c>
      <c r="F785" s="488">
        <v>5256</v>
      </c>
      <c r="G785" s="482" t="s">
        <v>4445</v>
      </c>
      <c r="H785" s="483" t="s">
        <v>127</v>
      </c>
      <c r="I785" s="489" t="s">
        <v>634</v>
      </c>
      <c r="J785" s="455" t="s">
        <v>865</v>
      </c>
      <c r="K785" s="455" t="s">
        <v>704</v>
      </c>
      <c r="L785" s="456" t="s">
        <v>704</v>
      </c>
      <c r="M785" s="456">
        <v>21369</v>
      </c>
      <c r="N785" s="457">
        <v>44690</v>
      </c>
      <c r="O785" s="486">
        <f t="shared" si="39"/>
        <v>5</v>
      </c>
      <c r="P785" s="486">
        <f t="shared" si="40"/>
        <v>4</v>
      </c>
      <c r="Q785" s="92" t="str">
        <f t="shared" si="41"/>
        <v>Gastos_com_Pessoal</v>
      </c>
    </row>
    <row r="786" spans="1:17" ht="48" hidden="1" x14ac:dyDescent="0.2">
      <c r="A786" s="477">
        <f>IF(B786="","",COUNT('Diário 3º PA'!$A$4:$A$4242)+ROW()-3)</f>
        <v>2729</v>
      </c>
      <c r="B786" s="496">
        <v>44690</v>
      </c>
      <c r="C786" s="492">
        <v>44652</v>
      </c>
      <c r="D786" s="482" t="s">
        <v>104</v>
      </c>
      <c r="E786" s="482" t="s">
        <v>199</v>
      </c>
      <c r="F786" s="488">
        <v>11055</v>
      </c>
      <c r="G786" s="482" t="s">
        <v>3661</v>
      </c>
      <c r="H786" s="483" t="s">
        <v>127</v>
      </c>
      <c r="I786" s="489" t="s">
        <v>634</v>
      </c>
      <c r="J786" s="455" t="s">
        <v>865</v>
      </c>
      <c r="K786" s="455" t="s">
        <v>704</v>
      </c>
      <c r="L786" s="456" t="s">
        <v>704</v>
      </c>
      <c r="M786" s="456">
        <v>19113</v>
      </c>
      <c r="N786" s="457">
        <v>44690</v>
      </c>
      <c r="O786" s="486">
        <f t="shared" si="39"/>
        <v>5</v>
      </c>
      <c r="P786" s="486">
        <f t="shared" si="40"/>
        <v>4</v>
      </c>
      <c r="Q786" s="92" t="str">
        <f t="shared" si="41"/>
        <v>Gastos_com_Pessoal</v>
      </c>
    </row>
    <row r="787" spans="1:17" ht="36" x14ac:dyDescent="0.2">
      <c r="A787" s="477">
        <f>IF(B787="","",COUNT('Diário 3º PA'!$A$4:$A$4242)+ROW()-3)</f>
        <v>2730</v>
      </c>
      <c r="B787" s="496">
        <v>44690</v>
      </c>
      <c r="C787" s="492">
        <v>44652</v>
      </c>
      <c r="D787" s="482" t="s">
        <v>117</v>
      </c>
      <c r="E787" s="482" t="s">
        <v>387</v>
      </c>
      <c r="F787" s="488">
        <v>500</v>
      </c>
      <c r="G787" s="482" t="s">
        <v>4446</v>
      </c>
      <c r="H787" s="489" t="s">
        <v>134</v>
      </c>
      <c r="I787" s="489" t="s">
        <v>3973</v>
      </c>
      <c r="J787" s="455" t="s">
        <v>2172</v>
      </c>
      <c r="K787" s="455" t="s">
        <v>704</v>
      </c>
      <c r="L787" s="456" t="s">
        <v>428</v>
      </c>
      <c r="M787" s="456">
        <v>9932</v>
      </c>
      <c r="N787" s="457">
        <v>44663</v>
      </c>
      <c r="O787" s="486">
        <f t="shared" si="39"/>
        <v>5</v>
      </c>
      <c r="P787" s="486">
        <f t="shared" si="40"/>
        <v>4</v>
      </c>
      <c r="Q787" s="92" t="str">
        <f t="shared" si="41"/>
        <v>Aquisição_de_Bens_Permanentes</v>
      </c>
    </row>
    <row r="788" spans="1:17" ht="24" hidden="1" x14ac:dyDescent="0.2">
      <c r="A788" s="477">
        <f>IF(B788="","",COUNT('Diário 3º PA'!$A$4:$A$4242)+ROW()-3)</f>
        <v>2731</v>
      </c>
      <c r="B788" s="496">
        <v>44690</v>
      </c>
      <c r="C788" s="492">
        <v>44682</v>
      </c>
      <c r="D788" s="482" t="s">
        <v>115</v>
      </c>
      <c r="E788" s="482" t="s">
        <v>368</v>
      </c>
      <c r="F788" s="488">
        <v>54</v>
      </c>
      <c r="G788" s="482" t="s">
        <v>4447</v>
      </c>
      <c r="H788" s="489" t="s">
        <v>134</v>
      </c>
      <c r="I788" s="489" t="s">
        <v>3973</v>
      </c>
      <c r="J788" s="455" t="s">
        <v>2172</v>
      </c>
      <c r="K788" s="455" t="s">
        <v>704</v>
      </c>
      <c r="L788" s="456" t="s">
        <v>428</v>
      </c>
      <c r="M788" s="456">
        <v>9932</v>
      </c>
      <c r="N788" s="457">
        <v>44663</v>
      </c>
      <c r="O788" s="486">
        <f t="shared" si="39"/>
        <v>5</v>
      </c>
      <c r="P788" s="486">
        <f t="shared" si="40"/>
        <v>5</v>
      </c>
      <c r="Q788" s="92" t="str">
        <f t="shared" si="41"/>
        <v>Gastos_Gerais</v>
      </c>
    </row>
    <row r="789" spans="1:17" hidden="1" x14ac:dyDescent="0.2">
      <c r="A789" s="477">
        <f>IF(B789="","",COUNT('Diário 3º PA'!$A$4:$A$4242)+ROW()-3)</f>
        <v>2732</v>
      </c>
      <c r="B789" s="496">
        <v>44690</v>
      </c>
      <c r="C789" s="492">
        <v>44682</v>
      </c>
      <c r="D789" s="482" t="s">
        <v>115</v>
      </c>
      <c r="E789" s="482" t="s">
        <v>302</v>
      </c>
      <c r="F789" s="488">
        <v>38616.300000000003</v>
      </c>
      <c r="G789" s="482" t="s">
        <v>1036</v>
      </c>
      <c r="H789" s="489" t="s">
        <v>658</v>
      </c>
      <c r="I789" s="489" t="s">
        <v>3652</v>
      </c>
      <c r="J789" s="456" t="s">
        <v>1450</v>
      </c>
      <c r="K789" s="455" t="s">
        <v>704</v>
      </c>
      <c r="L789" s="456" t="s">
        <v>428</v>
      </c>
      <c r="M789" s="456">
        <v>133</v>
      </c>
      <c r="N789" s="457">
        <v>44683</v>
      </c>
      <c r="O789" s="486">
        <f t="shared" si="39"/>
        <v>5</v>
      </c>
      <c r="P789" s="486">
        <f t="shared" si="40"/>
        <v>5</v>
      </c>
      <c r="Q789" s="92" t="str">
        <f t="shared" si="41"/>
        <v>Gastos_Gerais</v>
      </c>
    </row>
    <row r="790" spans="1:17" ht="48" hidden="1" x14ac:dyDescent="0.2">
      <c r="A790" s="477">
        <f>IF(B790="","",COUNT('Diário 3º PA'!$A$4:$A$4242)+ROW()-3)</f>
        <v>2733</v>
      </c>
      <c r="B790" s="496">
        <v>44690</v>
      </c>
      <c r="C790" s="492">
        <v>44652</v>
      </c>
      <c r="D790" s="482" t="s">
        <v>104</v>
      </c>
      <c r="E790" s="482" t="s">
        <v>199</v>
      </c>
      <c r="F790" s="488">
        <v>23172</v>
      </c>
      <c r="G790" s="482" t="s">
        <v>3663</v>
      </c>
      <c r="H790" s="483" t="s">
        <v>127</v>
      </c>
      <c r="I790" s="489" t="s">
        <v>634</v>
      </c>
      <c r="J790" s="455" t="s">
        <v>865</v>
      </c>
      <c r="K790" s="455" t="s">
        <v>704</v>
      </c>
      <c r="L790" s="455" t="s">
        <v>704</v>
      </c>
      <c r="M790" s="456">
        <v>20756</v>
      </c>
      <c r="N790" s="457">
        <v>44691</v>
      </c>
      <c r="O790" s="486">
        <f t="shared" si="39"/>
        <v>5</v>
      </c>
      <c r="P790" s="486">
        <f t="shared" si="40"/>
        <v>4</v>
      </c>
      <c r="Q790" s="92" t="str">
        <f t="shared" si="41"/>
        <v>Gastos_com_Pessoal</v>
      </c>
    </row>
    <row r="791" spans="1:17" ht="48" hidden="1" x14ac:dyDescent="0.2">
      <c r="A791" s="477">
        <f>IF(B791="","",COUNT('Diário 3º PA'!$A$4:$A$4242)+ROW()-3)</f>
        <v>2734</v>
      </c>
      <c r="B791" s="496">
        <v>44690</v>
      </c>
      <c r="C791" s="492">
        <v>44652</v>
      </c>
      <c r="D791" s="482" t="s">
        <v>104</v>
      </c>
      <c r="E791" s="482" t="s">
        <v>199</v>
      </c>
      <c r="F791" s="488">
        <v>5502.75</v>
      </c>
      <c r="G791" s="482" t="s">
        <v>3666</v>
      </c>
      <c r="H791" s="483" t="s">
        <v>127</v>
      </c>
      <c r="I791" s="489" t="s">
        <v>634</v>
      </c>
      <c r="J791" s="455" t="s">
        <v>865</v>
      </c>
      <c r="K791" s="455" t="s">
        <v>704</v>
      </c>
      <c r="L791" s="456" t="s">
        <v>704</v>
      </c>
      <c r="M791" s="456">
        <v>17967</v>
      </c>
      <c r="N791" s="457">
        <v>44690</v>
      </c>
      <c r="O791" s="486">
        <f t="shared" si="39"/>
        <v>5</v>
      </c>
      <c r="P791" s="486">
        <f t="shared" si="40"/>
        <v>4</v>
      </c>
      <c r="Q791" s="92" t="str">
        <f t="shared" si="41"/>
        <v>Gastos_com_Pessoal</v>
      </c>
    </row>
    <row r="792" spans="1:17" ht="36" hidden="1" x14ac:dyDescent="0.2">
      <c r="A792" s="477">
        <f>IF(B792="","",COUNT('Diário 3º PA'!$A$4:$A$4242)+ROW()-3)</f>
        <v>2735</v>
      </c>
      <c r="B792" s="496">
        <v>44690</v>
      </c>
      <c r="C792" s="492">
        <v>44652</v>
      </c>
      <c r="D792" s="482" t="s">
        <v>115</v>
      </c>
      <c r="E792" s="482" t="s">
        <v>262</v>
      </c>
      <c r="F792" s="488">
        <v>285.36</v>
      </c>
      <c r="G792" s="482" t="s">
        <v>4448</v>
      </c>
      <c r="H792" s="483" t="s">
        <v>134</v>
      </c>
      <c r="I792" s="489" t="s">
        <v>3973</v>
      </c>
      <c r="J792" s="455" t="s">
        <v>2172</v>
      </c>
      <c r="K792" s="455" t="s">
        <v>704</v>
      </c>
      <c r="L792" s="456" t="s">
        <v>428</v>
      </c>
      <c r="M792" s="455">
        <v>2022159</v>
      </c>
      <c r="N792" s="457">
        <v>44663</v>
      </c>
      <c r="O792" s="486">
        <f t="shared" si="39"/>
        <v>5</v>
      </c>
      <c r="P792" s="486">
        <f t="shared" si="40"/>
        <v>4</v>
      </c>
      <c r="Q792" s="92" t="str">
        <f t="shared" si="41"/>
        <v>Gastos_Gerais</v>
      </c>
    </row>
    <row r="793" spans="1:17" ht="25.5" hidden="1" x14ac:dyDescent="0.2">
      <c r="A793" s="477">
        <f>IF(B793="","",COUNT('Diário 3º PA'!$A$4:$A$4242)+ROW()-3)</f>
        <v>2736</v>
      </c>
      <c r="B793" s="491">
        <v>44690</v>
      </c>
      <c r="C793" s="492">
        <v>44652</v>
      </c>
      <c r="D793" s="482" t="s">
        <v>104</v>
      </c>
      <c r="E793" s="482" t="s">
        <v>210</v>
      </c>
      <c r="F793" s="488">
        <v>9270.7999999999993</v>
      </c>
      <c r="G793" s="482" t="s">
        <v>4449</v>
      </c>
      <c r="H793" s="483" t="s">
        <v>127</v>
      </c>
      <c r="I793" s="489" t="s">
        <v>878</v>
      </c>
      <c r="J793" s="455" t="s">
        <v>879</v>
      </c>
      <c r="K793" s="455" t="s">
        <v>704</v>
      </c>
      <c r="L793" s="456" t="s">
        <v>2619</v>
      </c>
      <c r="M793" s="456">
        <v>451617</v>
      </c>
      <c r="N793" s="457">
        <v>44686</v>
      </c>
      <c r="O793" s="486">
        <f t="shared" si="39"/>
        <v>5</v>
      </c>
      <c r="P793" s="486">
        <f t="shared" si="40"/>
        <v>4</v>
      </c>
      <c r="Q793" s="92" t="str">
        <f t="shared" si="41"/>
        <v>Gastos_com_Pessoal</v>
      </c>
    </row>
    <row r="794" spans="1:17" ht="24" hidden="1" x14ac:dyDescent="0.2">
      <c r="A794" s="477">
        <f>IF(B794="","",COUNT('Diário 3º PA'!$A$4:$A$4242)+ROW()-3)</f>
        <v>2737</v>
      </c>
      <c r="B794" s="491">
        <v>44690</v>
      </c>
      <c r="C794" s="492">
        <v>44682</v>
      </c>
      <c r="D794" s="482" t="s">
        <v>115</v>
      </c>
      <c r="E794" s="482" t="s">
        <v>378</v>
      </c>
      <c r="F794" s="488">
        <v>219.5</v>
      </c>
      <c r="G794" s="482" t="s">
        <v>4450</v>
      </c>
      <c r="H794" s="489" t="s">
        <v>131</v>
      </c>
      <c r="I794" s="489" t="s">
        <v>4451</v>
      </c>
      <c r="J794" s="456" t="s">
        <v>4452</v>
      </c>
      <c r="K794" s="456" t="s">
        <v>704</v>
      </c>
      <c r="L794" s="456" t="s">
        <v>428</v>
      </c>
      <c r="M794" s="456">
        <v>20140</v>
      </c>
      <c r="N794" s="457">
        <v>44684</v>
      </c>
      <c r="O794" s="486">
        <f t="shared" si="39"/>
        <v>5</v>
      </c>
      <c r="P794" s="486">
        <f t="shared" si="40"/>
        <v>5</v>
      </c>
      <c r="Q794" s="92" t="str">
        <f t="shared" si="41"/>
        <v>Gastos_Gerais</v>
      </c>
    </row>
    <row r="795" spans="1:17" ht="48" hidden="1" x14ac:dyDescent="0.2">
      <c r="A795" s="477">
        <f>IF(B795="","",COUNT('Diário 3º PA'!$A$4:$A$4242)+ROW()-3)</f>
        <v>2738</v>
      </c>
      <c r="B795" s="496">
        <v>44690</v>
      </c>
      <c r="C795" s="492">
        <v>44652</v>
      </c>
      <c r="D795" s="482" t="s">
        <v>104</v>
      </c>
      <c r="E795" s="482" t="s">
        <v>216</v>
      </c>
      <c r="F795" s="488">
        <v>21260.15</v>
      </c>
      <c r="G795" s="482" t="s">
        <v>3663</v>
      </c>
      <c r="H795" s="483" t="s">
        <v>127</v>
      </c>
      <c r="I795" s="489" t="s">
        <v>634</v>
      </c>
      <c r="J795" s="455" t="s">
        <v>865</v>
      </c>
      <c r="K795" s="455" t="s">
        <v>704</v>
      </c>
      <c r="L795" s="456" t="s">
        <v>704</v>
      </c>
      <c r="M795" s="456">
        <v>457954</v>
      </c>
      <c r="N795" s="457">
        <v>44690</v>
      </c>
      <c r="O795" s="486">
        <f t="shared" si="39"/>
        <v>5</v>
      </c>
      <c r="P795" s="486">
        <f t="shared" si="40"/>
        <v>4</v>
      </c>
      <c r="Q795" s="92" t="str">
        <f t="shared" si="41"/>
        <v>Gastos_com_Pessoal</v>
      </c>
    </row>
    <row r="796" spans="1:17" hidden="1" x14ac:dyDescent="0.2">
      <c r="A796" s="477">
        <f>IF(B796="","",COUNT('Diário 3º PA'!$A$4:$A$4242)+ROW()-3)</f>
        <v>2739</v>
      </c>
      <c r="B796" s="496">
        <v>44690</v>
      </c>
      <c r="C796" s="492">
        <v>44652</v>
      </c>
      <c r="D796" s="482" t="s">
        <v>115</v>
      </c>
      <c r="E796" s="482" t="s">
        <v>238</v>
      </c>
      <c r="F796" s="488">
        <v>299</v>
      </c>
      <c r="G796" s="482" t="s">
        <v>1663</v>
      </c>
      <c r="H796" s="489" t="s">
        <v>658</v>
      </c>
      <c r="I796" s="489" t="s">
        <v>659</v>
      </c>
      <c r="J796" s="455" t="s">
        <v>856</v>
      </c>
      <c r="K796" s="455" t="s">
        <v>704</v>
      </c>
      <c r="L796" s="456" t="s">
        <v>704</v>
      </c>
      <c r="M796" s="456" t="s">
        <v>4453</v>
      </c>
      <c r="N796" s="457">
        <v>44690</v>
      </c>
      <c r="O796" s="486">
        <f t="shared" si="39"/>
        <v>5</v>
      </c>
      <c r="P796" s="486">
        <f t="shared" si="40"/>
        <v>4</v>
      </c>
      <c r="Q796" s="92" t="str">
        <f t="shared" si="41"/>
        <v>Gastos_Gerais</v>
      </c>
    </row>
    <row r="797" spans="1:17" ht="48" hidden="1" x14ac:dyDescent="0.2">
      <c r="A797" s="477">
        <f>IF(B797="","",COUNT('Diário 3º PA'!$A$4:$A$4242)+ROW()-3)</f>
        <v>2740</v>
      </c>
      <c r="B797" s="496">
        <v>44690</v>
      </c>
      <c r="C797" s="492">
        <v>44652</v>
      </c>
      <c r="D797" s="482" t="s">
        <v>104</v>
      </c>
      <c r="E797" s="482" t="s">
        <v>199</v>
      </c>
      <c r="F797" s="488">
        <v>35</v>
      </c>
      <c r="G797" s="482" t="s">
        <v>3662</v>
      </c>
      <c r="H797" s="483" t="s">
        <v>127</v>
      </c>
      <c r="I797" s="489" t="s">
        <v>634</v>
      </c>
      <c r="J797" s="455" t="s">
        <v>865</v>
      </c>
      <c r="K797" s="455" t="s">
        <v>704</v>
      </c>
      <c r="L797" s="456" t="s">
        <v>704</v>
      </c>
      <c r="M797" s="456">
        <v>20132</v>
      </c>
      <c r="N797" s="457">
        <v>44690</v>
      </c>
      <c r="O797" s="486">
        <f t="shared" si="39"/>
        <v>5</v>
      </c>
      <c r="P797" s="486">
        <f t="shared" si="40"/>
        <v>4</v>
      </c>
      <c r="Q797" s="92" t="str">
        <f t="shared" si="41"/>
        <v>Gastos_com_Pessoal</v>
      </c>
    </row>
    <row r="798" spans="1:17" ht="24" hidden="1" x14ac:dyDescent="0.2">
      <c r="A798" s="477">
        <f>IF(B798="","",COUNT('Diário 3º PA'!$A$4:$A$4242)+ROW()-3)</f>
        <v>2741</v>
      </c>
      <c r="B798" s="496">
        <v>44690</v>
      </c>
      <c r="C798" s="492">
        <v>44682</v>
      </c>
      <c r="D798" s="482" t="s">
        <v>115</v>
      </c>
      <c r="E798" s="482" t="s">
        <v>302</v>
      </c>
      <c r="F798" s="488">
        <v>38220.94</v>
      </c>
      <c r="G798" s="482" t="s">
        <v>1073</v>
      </c>
      <c r="H798" s="489" t="s">
        <v>130</v>
      </c>
      <c r="I798" s="489" t="s">
        <v>1074</v>
      </c>
      <c r="J798" s="456" t="s">
        <v>1075</v>
      </c>
      <c r="K798" s="455" t="s">
        <v>704</v>
      </c>
      <c r="L798" s="456" t="s">
        <v>428</v>
      </c>
      <c r="M798" s="456">
        <v>828</v>
      </c>
      <c r="N798" s="457">
        <v>44686</v>
      </c>
      <c r="O798" s="486">
        <f t="shared" si="39"/>
        <v>5</v>
      </c>
      <c r="P798" s="486">
        <f t="shared" si="40"/>
        <v>5</v>
      </c>
      <c r="Q798" s="92" t="str">
        <f t="shared" si="41"/>
        <v>Gastos_Gerais</v>
      </c>
    </row>
    <row r="799" spans="1:17" ht="24" hidden="1" x14ac:dyDescent="0.2">
      <c r="A799" s="477">
        <f>IF(B799="","",COUNT('Diário 3º PA'!$A$4:$A$4242)+ROW()-3)</f>
        <v>2742</v>
      </c>
      <c r="B799" s="496">
        <v>44690</v>
      </c>
      <c r="C799" s="492">
        <v>44652</v>
      </c>
      <c r="D799" s="482" t="s">
        <v>115</v>
      </c>
      <c r="E799" s="482" t="s">
        <v>238</v>
      </c>
      <c r="F799" s="488">
        <v>899.94</v>
      </c>
      <c r="G799" s="482" t="s">
        <v>925</v>
      </c>
      <c r="H799" s="483" t="s">
        <v>127</v>
      </c>
      <c r="I799" s="489" t="s">
        <v>656</v>
      </c>
      <c r="J799" s="455" t="s">
        <v>1720</v>
      </c>
      <c r="K799" s="455" t="s">
        <v>704</v>
      </c>
      <c r="L799" s="456" t="s">
        <v>705</v>
      </c>
      <c r="M799" s="456">
        <v>4704041380</v>
      </c>
      <c r="N799" s="457">
        <v>44690</v>
      </c>
      <c r="O799" s="486">
        <f t="shared" si="39"/>
        <v>5</v>
      </c>
      <c r="P799" s="486">
        <f t="shared" si="40"/>
        <v>4</v>
      </c>
      <c r="Q799" s="92" t="str">
        <f t="shared" si="41"/>
        <v>Gastos_Gerais</v>
      </c>
    </row>
    <row r="800" spans="1:17" hidden="1" x14ac:dyDescent="0.2">
      <c r="A800" s="477">
        <f>IF(B800="","",COUNT('Diário 3º PA'!$A$4:$A$4242)+ROW()-3)</f>
        <v>2743</v>
      </c>
      <c r="B800" s="496">
        <v>44690</v>
      </c>
      <c r="C800" s="492">
        <v>44682</v>
      </c>
      <c r="D800" s="482" t="s">
        <v>115</v>
      </c>
      <c r="E800" s="482" t="s">
        <v>364</v>
      </c>
      <c r="F800" s="488">
        <v>984.47</v>
      </c>
      <c r="G800" s="482" t="s">
        <v>1079</v>
      </c>
      <c r="H800" s="489" t="s">
        <v>139</v>
      </c>
      <c r="I800" s="489" t="s">
        <v>3650</v>
      </c>
      <c r="J800" s="456" t="s">
        <v>854</v>
      </c>
      <c r="K800" s="455" t="s">
        <v>704</v>
      </c>
      <c r="L800" s="456" t="s">
        <v>428</v>
      </c>
      <c r="M800" s="456">
        <v>10063</v>
      </c>
      <c r="N800" s="457">
        <v>44683</v>
      </c>
      <c r="O800" s="486">
        <f t="shared" si="39"/>
        <v>5</v>
      </c>
      <c r="P800" s="486">
        <f t="shared" si="40"/>
        <v>5</v>
      </c>
      <c r="Q800" s="92" t="str">
        <f t="shared" si="41"/>
        <v>Gastos_Gerais</v>
      </c>
    </row>
    <row r="801" spans="1:17" ht="24" hidden="1" x14ac:dyDescent="0.2">
      <c r="A801" s="477">
        <f>IF(B801="","",COUNT('Diário 3º PA'!$A$4:$A$4242)+ROW()-3)</f>
        <v>2744</v>
      </c>
      <c r="B801" s="496">
        <v>44690</v>
      </c>
      <c r="C801" s="492">
        <v>44682</v>
      </c>
      <c r="D801" s="482" t="s">
        <v>115</v>
      </c>
      <c r="E801" s="482" t="s">
        <v>342</v>
      </c>
      <c r="F801" s="488">
        <v>360</v>
      </c>
      <c r="G801" s="482" t="s">
        <v>4454</v>
      </c>
      <c r="H801" s="489" t="s">
        <v>128</v>
      </c>
      <c r="I801" s="489" t="s">
        <v>1627</v>
      </c>
      <c r="J801" s="456" t="s">
        <v>1628</v>
      </c>
      <c r="K801" s="456" t="s">
        <v>732</v>
      </c>
      <c r="L801" s="456" t="s">
        <v>1531</v>
      </c>
      <c r="M801" s="456">
        <v>168687001</v>
      </c>
      <c r="N801" s="457">
        <v>44690</v>
      </c>
      <c r="O801" s="486">
        <f t="shared" si="39"/>
        <v>5</v>
      </c>
      <c r="P801" s="486">
        <f t="shared" si="40"/>
        <v>5</v>
      </c>
      <c r="Q801" s="92" t="str">
        <f t="shared" si="41"/>
        <v>Gastos_Gerais</v>
      </c>
    </row>
    <row r="802" spans="1:17" ht="24" hidden="1" x14ac:dyDescent="0.2">
      <c r="A802" s="477">
        <f>IF(B802="","",COUNT('Diário 3º PA'!$A$4:$A$4242)+ROW()-3)</f>
        <v>2745</v>
      </c>
      <c r="B802" s="496">
        <v>44690</v>
      </c>
      <c r="C802" s="492">
        <v>44682</v>
      </c>
      <c r="D802" s="482" t="s">
        <v>115</v>
      </c>
      <c r="E802" s="482" t="s">
        <v>342</v>
      </c>
      <c r="F802" s="488">
        <v>360</v>
      </c>
      <c r="G802" s="482" t="s">
        <v>4455</v>
      </c>
      <c r="H802" s="489" t="s">
        <v>128</v>
      </c>
      <c r="I802" s="489" t="s">
        <v>1630</v>
      </c>
      <c r="J802" s="456" t="s">
        <v>1631</v>
      </c>
      <c r="K802" s="456" t="s">
        <v>732</v>
      </c>
      <c r="L802" s="456" t="s">
        <v>1531</v>
      </c>
      <c r="M802" s="456">
        <v>168687001</v>
      </c>
      <c r="N802" s="457">
        <v>44690</v>
      </c>
      <c r="O802" s="486">
        <f t="shared" si="39"/>
        <v>5</v>
      </c>
      <c r="P802" s="486">
        <f t="shared" si="40"/>
        <v>5</v>
      </c>
      <c r="Q802" s="92" t="str">
        <f t="shared" si="41"/>
        <v>Gastos_Gerais</v>
      </c>
    </row>
    <row r="803" spans="1:17" ht="24" hidden="1" x14ac:dyDescent="0.2">
      <c r="A803" s="477">
        <f>IF(B803="","",COUNT('Diário 3º PA'!$A$4:$A$4242)+ROW()-3)</f>
        <v>2746</v>
      </c>
      <c r="B803" s="496">
        <v>44690</v>
      </c>
      <c r="C803" s="492">
        <v>44682</v>
      </c>
      <c r="D803" s="482" t="s">
        <v>115</v>
      </c>
      <c r="E803" s="482" t="s">
        <v>342</v>
      </c>
      <c r="F803" s="488">
        <v>360</v>
      </c>
      <c r="G803" s="482" t="s">
        <v>4455</v>
      </c>
      <c r="H803" s="489" t="s">
        <v>128</v>
      </c>
      <c r="I803" s="489" t="s">
        <v>2760</v>
      </c>
      <c r="J803" s="456" t="s">
        <v>2761</v>
      </c>
      <c r="K803" s="456" t="s">
        <v>732</v>
      </c>
      <c r="L803" s="456" t="s">
        <v>1531</v>
      </c>
      <c r="M803" s="456">
        <v>168687001</v>
      </c>
      <c r="N803" s="457">
        <v>44690</v>
      </c>
      <c r="O803" s="486">
        <f t="shared" si="39"/>
        <v>5</v>
      </c>
      <c r="P803" s="486">
        <f t="shared" si="40"/>
        <v>5</v>
      </c>
      <c r="Q803" s="92" t="str">
        <f t="shared" si="41"/>
        <v>Gastos_Gerais</v>
      </c>
    </row>
    <row r="804" spans="1:17" ht="25.5" hidden="1" x14ac:dyDescent="0.2">
      <c r="A804" s="477">
        <f>IF(B804="","",COUNT('Diário 3º PA'!$A$4:$A$4242)+ROW()-3)</f>
        <v>2747</v>
      </c>
      <c r="B804" s="496">
        <v>44690</v>
      </c>
      <c r="C804" s="492">
        <v>44682</v>
      </c>
      <c r="D804" s="482" t="s">
        <v>104</v>
      </c>
      <c r="E804" s="482" t="s">
        <v>191</v>
      </c>
      <c r="F804" s="488">
        <v>825.6</v>
      </c>
      <c r="G804" s="482" t="s">
        <v>4456</v>
      </c>
      <c r="H804" s="489" t="s">
        <v>135</v>
      </c>
      <c r="I804" s="489" t="s">
        <v>4457</v>
      </c>
      <c r="J804" s="456" t="s">
        <v>4458</v>
      </c>
      <c r="K804" s="456" t="s">
        <v>732</v>
      </c>
      <c r="L804" s="456" t="s">
        <v>1531</v>
      </c>
      <c r="M804" s="456">
        <v>168687001</v>
      </c>
      <c r="N804" s="457">
        <v>44690</v>
      </c>
      <c r="O804" s="486">
        <f t="shared" si="39"/>
        <v>5</v>
      </c>
      <c r="P804" s="486">
        <f t="shared" si="40"/>
        <v>5</v>
      </c>
      <c r="Q804" s="92" t="str">
        <f t="shared" si="41"/>
        <v>Gastos_com_Pessoal</v>
      </c>
    </row>
    <row r="805" spans="1:17" ht="25.5" hidden="1" x14ac:dyDescent="0.2">
      <c r="A805" s="477">
        <f>IF(B805="","",COUNT('Diário 3º PA'!$A$4:$A$4242)+ROW()-3)</f>
        <v>2748</v>
      </c>
      <c r="B805" s="496">
        <v>44690</v>
      </c>
      <c r="C805" s="492">
        <v>44682</v>
      </c>
      <c r="D805" s="482" t="s">
        <v>104</v>
      </c>
      <c r="E805" s="482" t="s">
        <v>189</v>
      </c>
      <c r="F805" s="488">
        <v>2336.2199999999998</v>
      </c>
      <c r="G805" s="482" t="s">
        <v>4459</v>
      </c>
      <c r="H805" s="489" t="s">
        <v>135</v>
      </c>
      <c r="I805" s="489" t="s">
        <v>4457</v>
      </c>
      <c r="J805" s="456" t="s">
        <v>4458</v>
      </c>
      <c r="K805" s="456" t="s">
        <v>732</v>
      </c>
      <c r="L805" s="456" t="s">
        <v>1531</v>
      </c>
      <c r="M805" s="456">
        <v>168687001</v>
      </c>
      <c r="N805" s="457">
        <v>44690</v>
      </c>
      <c r="O805" s="486">
        <f t="shared" si="39"/>
        <v>5</v>
      </c>
      <c r="P805" s="486">
        <f t="shared" si="40"/>
        <v>5</v>
      </c>
      <c r="Q805" s="92" t="str">
        <f t="shared" si="41"/>
        <v>Gastos_com_Pessoal</v>
      </c>
    </row>
    <row r="806" spans="1:17" ht="25.5" hidden="1" x14ac:dyDescent="0.2">
      <c r="A806" s="477">
        <f>IF(B806="","",COUNT('Diário 3º PA'!$A$4:$A$4242)+ROW()-3)</f>
        <v>2749</v>
      </c>
      <c r="B806" s="496">
        <v>44690</v>
      </c>
      <c r="C806" s="492">
        <v>44682</v>
      </c>
      <c r="D806" s="482" t="s">
        <v>104</v>
      </c>
      <c r="E806" s="482" t="s">
        <v>191</v>
      </c>
      <c r="F806" s="488">
        <v>829.53</v>
      </c>
      <c r="G806" s="482" t="s">
        <v>4460</v>
      </c>
      <c r="H806" s="489" t="s">
        <v>134</v>
      </c>
      <c r="I806" s="489" t="s">
        <v>4461</v>
      </c>
      <c r="J806" s="456" t="s">
        <v>4462</v>
      </c>
      <c r="K806" s="456" t="s">
        <v>732</v>
      </c>
      <c r="L806" s="456" t="s">
        <v>1531</v>
      </c>
      <c r="M806" s="456">
        <v>168687001</v>
      </c>
      <c r="N806" s="457">
        <v>44690</v>
      </c>
      <c r="O806" s="486">
        <f t="shared" si="39"/>
        <v>5</v>
      </c>
      <c r="P806" s="486">
        <f t="shared" si="40"/>
        <v>5</v>
      </c>
      <c r="Q806" s="92" t="str">
        <f t="shared" si="41"/>
        <v>Gastos_com_Pessoal</v>
      </c>
    </row>
    <row r="807" spans="1:17" ht="25.5" hidden="1" x14ac:dyDescent="0.2">
      <c r="A807" s="477">
        <f>IF(B807="","",COUNT('Diário 3º PA'!$A$4:$A$4242)+ROW()-3)</f>
        <v>2750</v>
      </c>
      <c r="B807" s="496">
        <v>44690</v>
      </c>
      <c r="C807" s="492">
        <v>44682</v>
      </c>
      <c r="D807" s="482" t="s">
        <v>104</v>
      </c>
      <c r="E807" s="482" t="s">
        <v>189</v>
      </c>
      <c r="F807" s="488">
        <v>1937.7</v>
      </c>
      <c r="G807" s="482" t="s">
        <v>4463</v>
      </c>
      <c r="H807" s="489" t="s">
        <v>134</v>
      </c>
      <c r="I807" s="489" t="s">
        <v>4461</v>
      </c>
      <c r="J807" s="456" t="s">
        <v>4462</v>
      </c>
      <c r="K807" s="456" t="s">
        <v>732</v>
      </c>
      <c r="L807" s="456" t="s">
        <v>1531</v>
      </c>
      <c r="M807" s="456">
        <v>168687001</v>
      </c>
      <c r="N807" s="457">
        <v>44690</v>
      </c>
      <c r="O807" s="486">
        <f t="shared" si="39"/>
        <v>5</v>
      </c>
      <c r="P807" s="486">
        <f t="shared" si="40"/>
        <v>5</v>
      </c>
      <c r="Q807" s="92" t="str">
        <f t="shared" si="41"/>
        <v>Gastos_com_Pessoal</v>
      </c>
    </row>
    <row r="808" spans="1:17" ht="36" hidden="1" x14ac:dyDescent="0.2">
      <c r="A808" s="477">
        <f>IF(B808="","",COUNT('Diário 3º PA'!$A$4:$A$4242)+ROW()-3)</f>
        <v>2751</v>
      </c>
      <c r="B808" s="496">
        <v>44690</v>
      </c>
      <c r="C808" s="492">
        <v>44682</v>
      </c>
      <c r="D808" s="482" t="s">
        <v>115</v>
      </c>
      <c r="E808" s="482" t="s">
        <v>405</v>
      </c>
      <c r="F808" s="488">
        <v>152</v>
      </c>
      <c r="G808" s="482" t="s">
        <v>4464</v>
      </c>
      <c r="H808" s="489" t="s">
        <v>140</v>
      </c>
      <c r="I808" s="489" t="s">
        <v>4465</v>
      </c>
      <c r="J808" s="456" t="s">
        <v>4466</v>
      </c>
      <c r="K808" s="456" t="s">
        <v>704</v>
      </c>
      <c r="L808" s="456" t="s">
        <v>428</v>
      </c>
      <c r="M808" s="456">
        <v>33029281</v>
      </c>
      <c r="N808" s="457">
        <v>44687</v>
      </c>
      <c r="O808" s="486">
        <f t="shared" si="39"/>
        <v>5</v>
      </c>
      <c r="P808" s="486">
        <f t="shared" si="40"/>
        <v>5</v>
      </c>
      <c r="Q808" s="92" t="str">
        <f t="shared" si="41"/>
        <v>Gastos_Gerais</v>
      </c>
    </row>
    <row r="809" spans="1:17" ht="36" hidden="1" x14ac:dyDescent="0.2">
      <c r="A809" s="477">
        <f>IF(B809="","",COUNT('Diário 3º PA'!$A$4:$A$4242)+ROW()-3)</f>
        <v>2752</v>
      </c>
      <c r="B809" s="496">
        <v>44690</v>
      </c>
      <c r="C809" s="492">
        <v>44682</v>
      </c>
      <c r="D809" s="482" t="s">
        <v>115</v>
      </c>
      <c r="E809" s="482" t="s">
        <v>262</v>
      </c>
      <c r="F809" s="488">
        <v>98</v>
      </c>
      <c r="G809" s="482" t="s">
        <v>4467</v>
      </c>
      <c r="H809" s="489" t="s">
        <v>140</v>
      </c>
      <c r="I809" s="489" t="s">
        <v>4465</v>
      </c>
      <c r="J809" s="456" t="s">
        <v>4466</v>
      </c>
      <c r="K809" s="456" t="s">
        <v>704</v>
      </c>
      <c r="L809" s="456" t="s">
        <v>428</v>
      </c>
      <c r="M809" s="456">
        <v>41</v>
      </c>
      <c r="N809" s="457">
        <v>44687</v>
      </c>
      <c r="O809" s="486">
        <f t="shared" si="39"/>
        <v>5</v>
      </c>
      <c r="P809" s="486">
        <f t="shared" si="40"/>
        <v>5</v>
      </c>
      <c r="Q809" s="92" t="str">
        <f t="shared" si="41"/>
        <v>Gastos_Gerais</v>
      </c>
    </row>
    <row r="810" spans="1:17" ht="36" hidden="1" x14ac:dyDescent="0.2">
      <c r="A810" s="477">
        <f>IF(B810="","",COUNT('Diário 3º PA'!$A$4:$A$4242)+ROW()-3)</f>
        <v>2753</v>
      </c>
      <c r="B810" s="496">
        <v>44690</v>
      </c>
      <c r="C810" s="492">
        <v>44682</v>
      </c>
      <c r="D810" s="482" t="s">
        <v>115</v>
      </c>
      <c r="E810" s="482" t="s">
        <v>262</v>
      </c>
      <c r="F810" s="488">
        <v>304</v>
      </c>
      <c r="G810" s="482" t="s">
        <v>4468</v>
      </c>
      <c r="H810" s="489" t="s">
        <v>131</v>
      </c>
      <c r="I810" s="489" t="s">
        <v>4469</v>
      </c>
      <c r="J810" s="456" t="s">
        <v>4470</v>
      </c>
      <c r="K810" s="456" t="s">
        <v>704</v>
      </c>
      <c r="L810" s="456" t="s">
        <v>428</v>
      </c>
      <c r="M810" s="456">
        <v>20224</v>
      </c>
      <c r="N810" s="457">
        <v>44687</v>
      </c>
      <c r="O810" s="486">
        <f t="shared" si="39"/>
        <v>5</v>
      </c>
      <c r="P810" s="486">
        <f t="shared" si="40"/>
        <v>5</v>
      </c>
      <c r="Q810" s="92" t="str">
        <f t="shared" si="41"/>
        <v>Gastos_Gerais</v>
      </c>
    </row>
    <row r="811" spans="1:17" ht="24" hidden="1" x14ac:dyDescent="0.2">
      <c r="A811" s="477">
        <f>IF(B811="","",COUNT('Diário 3º PA'!$A$4:$A$4242)+ROW()-3)</f>
        <v>2754</v>
      </c>
      <c r="B811" s="496">
        <v>44690</v>
      </c>
      <c r="C811" s="492">
        <v>44682</v>
      </c>
      <c r="D811" s="482" t="s">
        <v>115</v>
      </c>
      <c r="E811" s="482" t="s">
        <v>336</v>
      </c>
      <c r="F811" s="488">
        <v>236</v>
      </c>
      <c r="G811" s="482" t="s">
        <v>4471</v>
      </c>
      <c r="H811" s="489" t="s">
        <v>130</v>
      </c>
      <c r="I811" s="489" t="s">
        <v>4472</v>
      </c>
      <c r="J811" s="456" t="s">
        <v>4473</v>
      </c>
      <c r="K811" s="456" t="s">
        <v>704</v>
      </c>
      <c r="L811" s="456" t="s">
        <v>428</v>
      </c>
      <c r="M811" s="456">
        <v>455</v>
      </c>
      <c r="N811" s="457">
        <v>44690</v>
      </c>
      <c r="O811" s="486">
        <f t="shared" si="39"/>
        <v>5</v>
      </c>
      <c r="P811" s="486">
        <f t="shared" si="40"/>
        <v>5</v>
      </c>
      <c r="Q811" s="92" t="str">
        <f t="shared" si="41"/>
        <v>Gastos_Gerais</v>
      </c>
    </row>
    <row r="812" spans="1:17" ht="24" hidden="1" x14ac:dyDescent="0.2">
      <c r="A812" s="477">
        <f>IF(B812="","",COUNT('Diário 3º PA'!$A$4:$A$4242)+ROW()-3)</f>
        <v>2755</v>
      </c>
      <c r="B812" s="496">
        <v>44690</v>
      </c>
      <c r="C812" s="492">
        <v>44682</v>
      </c>
      <c r="D812" s="482" t="s">
        <v>93</v>
      </c>
      <c r="E812" s="482" t="s">
        <v>97</v>
      </c>
      <c r="F812" s="488">
        <v>7.0000000000000007E-2</v>
      </c>
      <c r="G812" s="482" t="s">
        <v>1553</v>
      </c>
      <c r="H812" s="483" t="s">
        <v>128</v>
      </c>
      <c r="I812" s="489" t="s">
        <v>664</v>
      </c>
      <c r="J812" s="455" t="s">
        <v>811</v>
      </c>
      <c r="K812" s="455" t="s">
        <v>1554</v>
      </c>
      <c r="L812" s="456" t="s">
        <v>1066</v>
      </c>
      <c r="M812" s="456" t="s">
        <v>666</v>
      </c>
      <c r="N812" s="457">
        <v>44690</v>
      </c>
      <c r="O812" s="486">
        <f t="shared" si="39"/>
        <v>5</v>
      </c>
      <c r="P812" s="486">
        <f t="shared" si="40"/>
        <v>5</v>
      </c>
      <c r="Q812" s="92" t="str">
        <f t="shared" si="41"/>
        <v>Receitas</v>
      </c>
    </row>
    <row r="813" spans="1:17" hidden="1" x14ac:dyDescent="0.2">
      <c r="A813" s="477">
        <f>IF(B813="","",COUNT('Diário 3º PA'!$A$4:$A$4242)+ROW()-3)</f>
        <v>2756</v>
      </c>
      <c r="B813" s="496">
        <v>44691</v>
      </c>
      <c r="C813" s="492">
        <v>44682</v>
      </c>
      <c r="D813" s="482" t="s">
        <v>115</v>
      </c>
      <c r="E813" s="482" t="s">
        <v>302</v>
      </c>
      <c r="F813" s="488">
        <v>19539.7</v>
      </c>
      <c r="G813" s="482" t="s">
        <v>812</v>
      </c>
      <c r="H813" s="489" t="s">
        <v>134</v>
      </c>
      <c r="I813" s="489" t="s">
        <v>810</v>
      </c>
      <c r="J813" s="455" t="s">
        <v>1193</v>
      </c>
      <c r="K813" s="455" t="s">
        <v>704</v>
      </c>
      <c r="L813" s="456" t="s">
        <v>428</v>
      </c>
      <c r="M813" s="455">
        <v>124</v>
      </c>
      <c r="N813" s="457">
        <v>44687</v>
      </c>
      <c r="O813" s="486">
        <f t="shared" si="39"/>
        <v>5</v>
      </c>
      <c r="P813" s="486">
        <f t="shared" si="40"/>
        <v>5</v>
      </c>
      <c r="Q813" s="92" t="str">
        <f t="shared" si="41"/>
        <v>Gastos_Gerais</v>
      </c>
    </row>
    <row r="814" spans="1:17" hidden="1" x14ac:dyDescent="0.2">
      <c r="A814" s="477">
        <f>IF(B814="","",COUNT('Diário 3º PA'!$A$4:$A$4242)+ROW()-3)</f>
        <v>2757</v>
      </c>
      <c r="B814" s="491">
        <v>44691</v>
      </c>
      <c r="C814" s="492">
        <v>44652</v>
      </c>
      <c r="D814" s="482" t="s">
        <v>115</v>
      </c>
      <c r="E814" s="482" t="s">
        <v>230</v>
      </c>
      <c r="F814" s="488">
        <v>4429.87</v>
      </c>
      <c r="G814" s="482" t="s">
        <v>758</v>
      </c>
      <c r="H814" s="489" t="s">
        <v>135</v>
      </c>
      <c r="I814" s="482" t="s">
        <v>2481</v>
      </c>
      <c r="J814" s="493" t="s">
        <v>760</v>
      </c>
      <c r="K814" s="493" t="s">
        <v>704</v>
      </c>
      <c r="L814" s="493" t="s">
        <v>428</v>
      </c>
      <c r="M814" s="456">
        <v>7682089</v>
      </c>
      <c r="N814" s="457">
        <v>44663</v>
      </c>
      <c r="O814" s="486">
        <f t="shared" si="39"/>
        <v>5</v>
      </c>
      <c r="P814" s="486">
        <f t="shared" si="40"/>
        <v>4</v>
      </c>
      <c r="Q814" s="92" t="str">
        <f t="shared" si="41"/>
        <v>Gastos_Gerais</v>
      </c>
    </row>
    <row r="815" spans="1:17" ht="24" hidden="1" x14ac:dyDescent="0.2">
      <c r="A815" s="477">
        <f>IF(B815="","",COUNT('Diário 3º PA'!$A$4:$A$4242)+ROW()-3)</f>
        <v>2758</v>
      </c>
      <c r="B815" s="491">
        <v>44691</v>
      </c>
      <c r="C815" s="492">
        <v>44682</v>
      </c>
      <c r="D815" s="482" t="s">
        <v>115</v>
      </c>
      <c r="E815" s="482" t="s">
        <v>328</v>
      </c>
      <c r="F815" s="488">
        <v>1000</v>
      </c>
      <c r="G815" s="482" t="s">
        <v>4474</v>
      </c>
      <c r="H815" s="489" t="s">
        <v>128</v>
      </c>
      <c r="I815" s="489" t="s">
        <v>727</v>
      </c>
      <c r="J815" s="455" t="s">
        <v>728</v>
      </c>
      <c r="K815" s="456" t="s">
        <v>704</v>
      </c>
      <c r="L815" s="456" t="s">
        <v>428</v>
      </c>
      <c r="M815" s="456">
        <v>1891734</v>
      </c>
      <c r="N815" s="457">
        <v>44658</v>
      </c>
      <c r="O815" s="486">
        <f t="shared" si="39"/>
        <v>5</v>
      </c>
      <c r="P815" s="486">
        <f t="shared" si="40"/>
        <v>5</v>
      </c>
      <c r="Q815" s="92" t="str">
        <f t="shared" si="41"/>
        <v>Gastos_Gerais</v>
      </c>
    </row>
    <row r="816" spans="1:17" hidden="1" x14ac:dyDescent="0.2">
      <c r="A816" s="477">
        <f>IF(B816="","",COUNT('Diário 3º PA'!$A$4:$A$4242)+ROW()-3)</f>
        <v>2759</v>
      </c>
      <c r="B816" s="491">
        <v>44691</v>
      </c>
      <c r="C816" s="492">
        <v>44682</v>
      </c>
      <c r="D816" s="482" t="s">
        <v>115</v>
      </c>
      <c r="E816" s="482" t="s">
        <v>328</v>
      </c>
      <c r="F816" s="488">
        <v>1000</v>
      </c>
      <c r="G816" s="482" t="s">
        <v>1137</v>
      </c>
      <c r="H816" s="489" t="s">
        <v>135</v>
      </c>
      <c r="I816" s="489" t="s">
        <v>727</v>
      </c>
      <c r="J816" s="455" t="s">
        <v>728</v>
      </c>
      <c r="K816" s="456" t="s">
        <v>704</v>
      </c>
      <c r="L816" s="456" t="s">
        <v>428</v>
      </c>
      <c r="M816" s="456">
        <v>1891775</v>
      </c>
      <c r="N816" s="457">
        <v>44658</v>
      </c>
      <c r="O816" s="486">
        <f t="shared" si="39"/>
        <v>5</v>
      </c>
      <c r="P816" s="486">
        <f t="shared" si="40"/>
        <v>5</v>
      </c>
      <c r="Q816" s="92" t="str">
        <f t="shared" si="41"/>
        <v>Gastos_Gerais</v>
      </c>
    </row>
    <row r="817" spans="1:17" ht="24" hidden="1" x14ac:dyDescent="0.2">
      <c r="A817" s="477">
        <f>IF(B817="","",COUNT('Diário 3º PA'!$A$4:$A$4242)+ROW()-3)</f>
        <v>2760</v>
      </c>
      <c r="B817" s="496">
        <v>44691</v>
      </c>
      <c r="C817" s="492">
        <v>44652</v>
      </c>
      <c r="D817" s="482" t="s">
        <v>115</v>
      </c>
      <c r="E817" s="482" t="s">
        <v>238</v>
      </c>
      <c r="F817" s="488">
        <v>771.99</v>
      </c>
      <c r="G817" s="482" t="s">
        <v>921</v>
      </c>
      <c r="H817" s="483" t="s">
        <v>129</v>
      </c>
      <c r="I817" s="489" t="s">
        <v>768</v>
      </c>
      <c r="J817" s="455" t="s">
        <v>769</v>
      </c>
      <c r="K817" s="455" t="s">
        <v>704</v>
      </c>
      <c r="L817" s="456" t="s">
        <v>705</v>
      </c>
      <c r="M817" s="455" t="s">
        <v>1248</v>
      </c>
      <c r="N817" s="510">
        <v>44585</v>
      </c>
      <c r="O817" s="486">
        <f t="shared" si="39"/>
        <v>5</v>
      </c>
      <c r="P817" s="486">
        <f t="shared" si="40"/>
        <v>4</v>
      </c>
      <c r="Q817" s="92" t="str">
        <f t="shared" si="41"/>
        <v>Gastos_Gerais</v>
      </c>
    </row>
    <row r="818" spans="1:17" ht="48" hidden="1" x14ac:dyDescent="0.2">
      <c r="A818" s="477">
        <f>IF(B818="","",COUNT('Diário 3º PA'!$A$4:$A$4242)+ROW()-3)</f>
        <v>2761</v>
      </c>
      <c r="B818" s="496">
        <v>44691</v>
      </c>
      <c r="C818" s="492">
        <v>44682</v>
      </c>
      <c r="D818" s="482" t="s">
        <v>115</v>
      </c>
      <c r="E818" s="482" t="s">
        <v>282</v>
      </c>
      <c r="F818" s="488">
        <v>2090.2399999999998</v>
      </c>
      <c r="G818" s="482" t="s">
        <v>652</v>
      </c>
      <c r="H818" s="483" t="s">
        <v>128</v>
      </c>
      <c r="I818" s="489" t="s">
        <v>651</v>
      </c>
      <c r="J818" s="455" t="s">
        <v>932</v>
      </c>
      <c r="K818" s="455" t="s">
        <v>704</v>
      </c>
      <c r="L818" s="456" t="s">
        <v>704</v>
      </c>
      <c r="M818" s="455">
        <v>1574520</v>
      </c>
      <c r="N818" s="457">
        <v>44686</v>
      </c>
      <c r="O818" s="486">
        <f t="shared" si="39"/>
        <v>5</v>
      </c>
      <c r="P818" s="486">
        <f t="shared" si="40"/>
        <v>5</v>
      </c>
      <c r="Q818" s="92" t="str">
        <f t="shared" si="41"/>
        <v>Gastos_Gerais</v>
      </c>
    </row>
    <row r="819" spans="1:17" ht="24" hidden="1" x14ac:dyDescent="0.2">
      <c r="A819" s="477">
        <f>IF(B819="","",COUNT('Diário 3º PA'!$A$4:$A$4242)+ROW()-3)</f>
        <v>2762</v>
      </c>
      <c r="B819" s="496">
        <v>44691</v>
      </c>
      <c r="C819" s="492">
        <v>44652</v>
      </c>
      <c r="D819" s="482" t="s">
        <v>115</v>
      </c>
      <c r="E819" s="482" t="s">
        <v>238</v>
      </c>
      <c r="F819" s="488">
        <v>771.99</v>
      </c>
      <c r="G819" s="482" t="s">
        <v>921</v>
      </c>
      <c r="H819" s="489" t="s">
        <v>134</v>
      </c>
      <c r="I819" s="489" t="s">
        <v>768</v>
      </c>
      <c r="J819" s="455" t="s">
        <v>769</v>
      </c>
      <c r="K819" s="455" t="s">
        <v>704</v>
      </c>
      <c r="L819" s="456" t="s">
        <v>705</v>
      </c>
      <c r="M819" s="455" t="s">
        <v>4475</v>
      </c>
      <c r="N819" s="457">
        <v>44691</v>
      </c>
      <c r="O819" s="486">
        <f t="shared" si="39"/>
        <v>5</v>
      </c>
      <c r="P819" s="486">
        <f t="shared" si="40"/>
        <v>4</v>
      </c>
      <c r="Q819" s="92" t="str">
        <f t="shared" si="41"/>
        <v>Gastos_Gerais</v>
      </c>
    </row>
    <row r="820" spans="1:17" hidden="1" x14ac:dyDescent="0.2">
      <c r="A820" s="477">
        <f>IF(B820="","",COUNT('Diário 3º PA'!$A$4:$A$4242)+ROW()-3)</f>
        <v>2763</v>
      </c>
      <c r="B820" s="491">
        <v>44691</v>
      </c>
      <c r="C820" s="492">
        <v>44652</v>
      </c>
      <c r="D820" s="482" t="s">
        <v>115</v>
      </c>
      <c r="E820" s="482" t="s">
        <v>230</v>
      </c>
      <c r="F820" s="488">
        <v>1475.87</v>
      </c>
      <c r="G820" s="482" t="s">
        <v>758</v>
      </c>
      <c r="H820" s="489" t="s">
        <v>132</v>
      </c>
      <c r="I820" s="482" t="s">
        <v>2481</v>
      </c>
      <c r="J820" s="493" t="s">
        <v>760</v>
      </c>
      <c r="K820" s="493" t="s">
        <v>704</v>
      </c>
      <c r="L820" s="493" t="s">
        <v>428</v>
      </c>
      <c r="M820" s="456">
        <v>76128314</v>
      </c>
      <c r="N820" s="457">
        <v>44691</v>
      </c>
      <c r="O820" s="486">
        <f t="shared" si="39"/>
        <v>5</v>
      </c>
      <c r="P820" s="486">
        <f t="shared" si="40"/>
        <v>4</v>
      </c>
      <c r="Q820" s="92" t="str">
        <f t="shared" si="41"/>
        <v>Gastos_Gerais</v>
      </c>
    </row>
    <row r="821" spans="1:17" ht="25.5" x14ac:dyDescent="0.2">
      <c r="A821" s="477">
        <f>IF(B821="","",COUNT('Diário 3º PA'!$A$4:$A$4242)+ROW()-3)</f>
        <v>2764</v>
      </c>
      <c r="B821" s="496">
        <v>44691</v>
      </c>
      <c r="C821" s="492">
        <v>44682</v>
      </c>
      <c r="D821" s="482" t="s">
        <v>117</v>
      </c>
      <c r="E821" s="482" t="s">
        <v>385</v>
      </c>
      <c r="F821" s="488">
        <v>3999.9</v>
      </c>
      <c r="G821" s="482" t="s">
        <v>4476</v>
      </c>
      <c r="H821" s="483" t="s">
        <v>128</v>
      </c>
      <c r="I821" s="489" t="s">
        <v>551</v>
      </c>
      <c r="J821" s="455" t="s">
        <v>2125</v>
      </c>
      <c r="K821" s="456" t="s">
        <v>704</v>
      </c>
      <c r="L821" s="456" t="s">
        <v>428</v>
      </c>
      <c r="M821" s="455">
        <v>469536</v>
      </c>
      <c r="N821" s="457">
        <v>44691</v>
      </c>
      <c r="O821" s="486">
        <f t="shared" si="39"/>
        <v>5</v>
      </c>
      <c r="P821" s="486">
        <f t="shared" si="40"/>
        <v>5</v>
      </c>
      <c r="Q821" s="92" t="str">
        <f t="shared" si="41"/>
        <v>Aquisição_de_Bens_Permanentes</v>
      </c>
    </row>
    <row r="822" spans="1:17" ht="24" hidden="1" x14ac:dyDescent="0.2">
      <c r="A822" s="477">
        <f>IF(B822="","",COUNT('Diário 3º PA'!$A$4:$A$4242)+ROW()-3)</f>
        <v>2765</v>
      </c>
      <c r="B822" s="491">
        <v>44691</v>
      </c>
      <c r="C822" s="492">
        <v>44652</v>
      </c>
      <c r="D822" s="482" t="s">
        <v>115</v>
      </c>
      <c r="E822" s="482" t="s">
        <v>238</v>
      </c>
      <c r="F822" s="488">
        <v>771.99</v>
      </c>
      <c r="G822" s="482" t="s">
        <v>921</v>
      </c>
      <c r="H822" s="489" t="s">
        <v>138</v>
      </c>
      <c r="I822" s="489" t="s">
        <v>768</v>
      </c>
      <c r="J822" s="455" t="s">
        <v>769</v>
      </c>
      <c r="K822" s="455" t="s">
        <v>704</v>
      </c>
      <c r="L822" s="456" t="s">
        <v>705</v>
      </c>
      <c r="M822" s="456" t="s">
        <v>4477</v>
      </c>
      <c r="N822" s="457">
        <v>44658</v>
      </c>
      <c r="O822" s="486">
        <f t="shared" si="39"/>
        <v>5</v>
      </c>
      <c r="P822" s="486">
        <f t="shared" si="40"/>
        <v>4</v>
      </c>
      <c r="Q822" s="92" t="str">
        <f t="shared" si="41"/>
        <v>Gastos_Gerais</v>
      </c>
    </row>
    <row r="823" spans="1:17" ht="24" hidden="1" x14ac:dyDescent="0.2">
      <c r="A823" s="477">
        <f>IF(B823="","",COUNT('Diário 3º PA'!$A$4:$A$4242)+ROW()-3)</f>
        <v>2766</v>
      </c>
      <c r="B823" s="491">
        <v>44691</v>
      </c>
      <c r="C823" s="492">
        <v>44652</v>
      </c>
      <c r="D823" s="482" t="s">
        <v>115</v>
      </c>
      <c r="E823" s="482" t="s">
        <v>368</v>
      </c>
      <c r="F823" s="488">
        <v>74.5</v>
      </c>
      <c r="G823" s="482" t="s">
        <v>4478</v>
      </c>
      <c r="H823" s="489" t="s">
        <v>137</v>
      </c>
      <c r="I823" s="489" t="s">
        <v>4479</v>
      </c>
      <c r="J823" s="456" t="s">
        <v>4480</v>
      </c>
      <c r="K823" s="455" t="s">
        <v>704</v>
      </c>
      <c r="L823" s="456" t="s">
        <v>428</v>
      </c>
      <c r="M823" s="456">
        <v>32698</v>
      </c>
      <c r="N823" s="457">
        <v>44663</v>
      </c>
      <c r="O823" s="486">
        <f t="shared" si="39"/>
        <v>5</v>
      </c>
      <c r="P823" s="486">
        <f t="shared" si="40"/>
        <v>4</v>
      </c>
      <c r="Q823" s="92" t="str">
        <f t="shared" si="41"/>
        <v>Gastos_Gerais</v>
      </c>
    </row>
    <row r="824" spans="1:17" ht="24" hidden="1" x14ac:dyDescent="0.2">
      <c r="A824" s="477">
        <f>IF(B824="","",COUNT('Diário 3º PA'!$A$4:$A$4242)+ROW()-3)</f>
        <v>2767</v>
      </c>
      <c r="B824" s="491">
        <v>44691</v>
      </c>
      <c r="C824" s="492">
        <v>44652</v>
      </c>
      <c r="D824" s="482" t="s">
        <v>115</v>
      </c>
      <c r="E824" s="482" t="s">
        <v>238</v>
      </c>
      <c r="F824" s="488">
        <v>771.99</v>
      </c>
      <c r="G824" s="482" t="s">
        <v>921</v>
      </c>
      <c r="H824" s="489" t="s">
        <v>136</v>
      </c>
      <c r="I824" s="489" t="s">
        <v>768</v>
      </c>
      <c r="J824" s="455" t="s">
        <v>769</v>
      </c>
      <c r="K824" s="455" t="s">
        <v>704</v>
      </c>
      <c r="L824" s="456" t="s">
        <v>705</v>
      </c>
      <c r="M824" s="456" t="s">
        <v>4481</v>
      </c>
      <c r="N824" s="457">
        <v>44658</v>
      </c>
      <c r="O824" s="486">
        <f t="shared" si="39"/>
        <v>5</v>
      </c>
      <c r="P824" s="486">
        <f t="shared" si="40"/>
        <v>4</v>
      </c>
      <c r="Q824" s="92" t="str">
        <f t="shared" si="41"/>
        <v>Gastos_Gerais</v>
      </c>
    </row>
    <row r="825" spans="1:17" ht="24" hidden="1" x14ac:dyDescent="0.2">
      <c r="A825" s="477">
        <f>IF(B825="","",COUNT('Diário 3º PA'!$A$4:$A$4242)+ROW()-3)</f>
        <v>2768</v>
      </c>
      <c r="B825" s="491">
        <v>44691</v>
      </c>
      <c r="C825" s="492">
        <v>44652</v>
      </c>
      <c r="D825" s="482" t="s">
        <v>115</v>
      </c>
      <c r="E825" s="482" t="s">
        <v>238</v>
      </c>
      <c r="F825" s="488">
        <v>772</v>
      </c>
      <c r="G825" s="482" t="s">
        <v>921</v>
      </c>
      <c r="H825" s="489" t="s">
        <v>132</v>
      </c>
      <c r="I825" s="489" t="s">
        <v>768</v>
      </c>
      <c r="J825" s="455" t="s">
        <v>769</v>
      </c>
      <c r="K825" s="455" t="s">
        <v>704</v>
      </c>
      <c r="L825" s="456" t="s">
        <v>705</v>
      </c>
      <c r="M825" s="456" t="s">
        <v>4482</v>
      </c>
      <c r="N825" s="457">
        <v>44658</v>
      </c>
      <c r="O825" s="486">
        <f t="shared" si="39"/>
        <v>5</v>
      </c>
      <c r="P825" s="486">
        <f t="shared" si="40"/>
        <v>4</v>
      </c>
      <c r="Q825" s="92" t="str">
        <f t="shared" si="41"/>
        <v>Gastos_Gerais</v>
      </c>
    </row>
    <row r="826" spans="1:17" ht="24" hidden="1" x14ac:dyDescent="0.2">
      <c r="A826" s="477">
        <f>IF(B826="","",COUNT('Diário 3º PA'!$A$4:$A$4242)+ROW()-3)</f>
        <v>2769</v>
      </c>
      <c r="B826" s="491">
        <v>44691</v>
      </c>
      <c r="C826" s="492">
        <v>44682</v>
      </c>
      <c r="D826" s="482" t="s">
        <v>115</v>
      </c>
      <c r="E826" s="482" t="s">
        <v>230</v>
      </c>
      <c r="F826" s="488">
        <v>1546.37</v>
      </c>
      <c r="G826" s="482" t="s">
        <v>758</v>
      </c>
      <c r="H826" s="489" t="s">
        <v>128</v>
      </c>
      <c r="I826" s="482" t="s">
        <v>2481</v>
      </c>
      <c r="J826" s="493" t="s">
        <v>760</v>
      </c>
      <c r="K826" s="493" t="s">
        <v>704</v>
      </c>
      <c r="L826" s="493" t="s">
        <v>428</v>
      </c>
      <c r="M826" s="456">
        <v>78240411</v>
      </c>
      <c r="N826" s="457">
        <v>44658</v>
      </c>
      <c r="O826" s="486">
        <f t="shared" si="39"/>
        <v>5</v>
      </c>
      <c r="P826" s="486">
        <f t="shared" si="40"/>
        <v>5</v>
      </c>
      <c r="Q826" s="92" t="str">
        <f t="shared" si="41"/>
        <v>Gastos_Gerais</v>
      </c>
    </row>
    <row r="827" spans="1:17" hidden="1" x14ac:dyDescent="0.2">
      <c r="A827" s="477">
        <f>IF(B827="","",COUNT('Diário 3º PA'!$A$4:$A$4242)+ROW()-3)</f>
        <v>2770</v>
      </c>
      <c r="B827" s="491">
        <v>44691</v>
      </c>
      <c r="C827" s="492">
        <v>44682</v>
      </c>
      <c r="D827" s="482" t="s">
        <v>115</v>
      </c>
      <c r="E827" s="482" t="s">
        <v>230</v>
      </c>
      <c r="F827" s="488">
        <v>10030.99</v>
      </c>
      <c r="G827" s="482" t="s">
        <v>758</v>
      </c>
      <c r="H827" s="489" t="s">
        <v>131</v>
      </c>
      <c r="I827" s="482" t="s">
        <v>2481</v>
      </c>
      <c r="J827" s="493" t="s">
        <v>760</v>
      </c>
      <c r="K827" s="493" t="s">
        <v>704</v>
      </c>
      <c r="L827" s="493" t="s">
        <v>428</v>
      </c>
      <c r="M827" s="456">
        <v>77903671</v>
      </c>
      <c r="N827" s="457">
        <v>44658</v>
      </c>
      <c r="O827" s="486">
        <f t="shared" si="39"/>
        <v>5</v>
      </c>
      <c r="P827" s="486">
        <f t="shared" si="40"/>
        <v>5</v>
      </c>
      <c r="Q827" s="92" t="str">
        <f t="shared" si="41"/>
        <v>Gastos_Gerais</v>
      </c>
    </row>
    <row r="828" spans="1:17" ht="24" hidden="1" x14ac:dyDescent="0.2">
      <c r="A828" s="477">
        <f>IF(B828="","",COUNT('Diário 3º PA'!$A$4:$A$4242)+ROW()-3)</f>
        <v>2771</v>
      </c>
      <c r="B828" s="491">
        <v>44691</v>
      </c>
      <c r="C828" s="492">
        <v>44652</v>
      </c>
      <c r="D828" s="482" t="s">
        <v>115</v>
      </c>
      <c r="E828" s="482" t="s">
        <v>238</v>
      </c>
      <c r="F828" s="488">
        <v>771.99</v>
      </c>
      <c r="G828" s="482" t="s">
        <v>921</v>
      </c>
      <c r="H828" s="489" t="s">
        <v>136</v>
      </c>
      <c r="I828" s="489" t="s">
        <v>768</v>
      </c>
      <c r="J828" s="455" t="s">
        <v>769</v>
      </c>
      <c r="K828" s="455" t="s">
        <v>704</v>
      </c>
      <c r="L828" s="456" t="s">
        <v>705</v>
      </c>
      <c r="M828" s="456" t="s">
        <v>4481</v>
      </c>
      <c r="N828" s="457">
        <v>44658</v>
      </c>
      <c r="O828" s="486">
        <f t="shared" si="39"/>
        <v>5</v>
      </c>
      <c r="P828" s="486">
        <f t="shared" si="40"/>
        <v>4</v>
      </c>
      <c r="Q828" s="92" t="str">
        <f t="shared" si="41"/>
        <v>Gastos_Gerais</v>
      </c>
    </row>
    <row r="829" spans="1:17" ht="24" hidden="1" x14ac:dyDescent="0.2">
      <c r="A829" s="477">
        <f>IF(B829="","",COUNT('Diário 3º PA'!$A$4:$A$4242)+ROW()-3)</f>
        <v>2772</v>
      </c>
      <c r="B829" s="491">
        <v>44691</v>
      </c>
      <c r="C829" s="492">
        <v>44652</v>
      </c>
      <c r="D829" s="482" t="s">
        <v>115</v>
      </c>
      <c r="E829" s="482" t="s">
        <v>356</v>
      </c>
      <c r="F829" s="488">
        <v>696.35</v>
      </c>
      <c r="G829" s="482" t="s">
        <v>4483</v>
      </c>
      <c r="H829" s="489" t="s">
        <v>137</v>
      </c>
      <c r="I829" s="489" t="s">
        <v>4479</v>
      </c>
      <c r="J829" s="456" t="s">
        <v>4480</v>
      </c>
      <c r="K829" s="455" t="s">
        <v>704</v>
      </c>
      <c r="L829" s="456" t="s">
        <v>428</v>
      </c>
      <c r="M829" s="456">
        <v>2022852</v>
      </c>
      <c r="N829" s="457">
        <v>44664</v>
      </c>
      <c r="O829" s="486">
        <f t="shared" si="39"/>
        <v>5</v>
      </c>
      <c r="P829" s="486">
        <f t="shared" si="40"/>
        <v>4</v>
      </c>
      <c r="Q829" s="92" t="str">
        <f t="shared" si="41"/>
        <v>Gastos_Gerais</v>
      </c>
    </row>
    <row r="830" spans="1:17" hidden="1" x14ac:dyDescent="0.2">
      <c r="A830" s="477">
        <f>IF(B830="","",COUNT('Diário 3º PA'!$A$4:$A$4242)+ROW()-3)</f>
        <v>2773</v>
      </c>
      <c r="B830" s="491">
        <v>44691</v>
      </c>
      <c r="C830" s="492">
        <v>44682</v>
      </c>
      <c r="D830" s="482" t="s">
        <v>115</v>
      </c>
      <c r="E830" s="482" t="s">
        <v>328</v>
      </c>
      <c r="F830" s="488">
        <v>1500</v>
      </c>
      <c r="G830" s="482" t="s">
        <v>1402</v>
      </c>
      <c r="H830" s="489" t="s">
        <v>132</v>
      </c>
      <c r="I830" s="489" t="s">
        <v>727</v>
      </c>
      <c r="J830" s="455" t="s">
        <v>728</v>
      </c>
      <c r="K830" s="456" t="s">
        <v>704</v>
      </c>
      <c r="L830" s="456" t="s">
        <v>428</v>
      </c>
      <c r="M830" s="456">
        <v>1891815</v>
      </c>
      <c r="N830" s="457">
        <v>44692</v>
      </c>
      <c r="O830" s="486">
        <f t="shared" si="39"/>
        <v>5</v>
      </c>
      <c r="P830" s="486">
        <f t="shared" si="40"/>
        <v>5</v>
      </c>
      <c r="Q830" s="92" t="str">
        <f t="shared" si="41"/>
        <v>Gastos_Gerais</v>
      </c>
    </row>
    <row r="831" spans="1:17" ht="25.5" hidden="1" x14ac:dyDescent="0.2">
      <c r="A831" s="477">
        <f>IF(B831="","",COUNT('Diário 3º PA'!$A$4:$A$4242)+ROW()-3)</f>
        <v>2774</v>
      </c>
      <c r="B831" s="491">
        <v>44691</v>
      </c>
      <c r="C831" s="492">
        <v>44682</v>
      </c>
      <c r="D831" s="482" t="s">
        <v>104</v>
      </c>
      <c r="E831" s="482" t="s">
        <v>191</v>
      </c>
      <c r="F831" s="488">
        <v>600.75</v>
      </c>
      <c r="G831" s="482" t="s">
        <v>4484</v>
      </c>
      <c r="H831" s="489" t="s">
        <v>129</v>
      </c>
      <c r="I831" s="489" t="s">
        <v>4485</v>
      </c>
      <c r="J831" s="456" t="s">
        <v>4486</v>
      </c>
      <c r="K831" s="456" t="s">
        <v>732</v>
      </c>
      <c r="L831" s="456" t="s">
        <v>1531</v>
      </c>
      <c r="M831" s="456">
        <v>968933809</v>
      </c>
      <c r="N831" s="457">
        <v>44691</v>
      </c>
      <c r="O831" s="486">
        <f t="shared" si="39"/>
        <v>5</v>
      </c>
      <c r="P831" s="486">
        <f t="shared" si="40"/>
        <v>5</v>
      </c>
      <c r="Q831" s="92" t="str">
        <f t="shared" si="41"/>
        <v>Gastos_com_Pessoal</v>
      </c>
    </row>
    <row r="832" spans="1:17" ht="25.5" hidden="1" x14ac:dyDescent="0.2">
      <c r="A832" s="477">
        <f>IF(B832="","",COUNT('Diário 3º PA'!$A$4:$A$4242)+ROW()-3)</f>
        <v>2775</v>
      </c>
      <c r="B832" s="491">
        <v>44691</v>
      </c>
      <c r="C832" s="492">
        <v>44682</v>
      </c>
      <c r="D832" s="482" t="s">
        <v>104</v>
      </c>
      <c r="E832" s="482" t="s">
        <v>189</v>
      </c>
      <c r="F832" s="488">
        <v>1764.89</v>
      </c>
      <c r="G832" s="482" t="s">
        <v>4487</v>
      </c>
      <c r="H832" s="489" t="s">
        <v>129</v>
      </c>
      <c r="I832" s="489" t="s">
        <v>4485</v>
      </c>
      <c r="J832" s="456" t="s">
        <v>4486</v>
      </c>
      <c r="K832" s="456" t="s">
        <v>732</v>
      </c>
      <c r="L832" s="456" t="s">
        <v>1531</v>
      </c>
      <c r="M832" s="456">
        <v>968933809</v>
      </c>
      <c r="N832" s="457">
        <v>44691</v>
      </c>
      <c r="O832" s="486">
        <f t="shared" si="39"/>
        <v>5</v>
      </c>
      <c r="P832" s="486">
        <f t="shared" si="40"/>
        <v>5</v>
      </c>
      <c r="Q832" s="92" t="str">
        <f t="shared" si="41"/>
        <v>Gastos_com_Pessoal</v>
      </c>
    </row>
    <row r="833" spans="1:17" ht="25.5" hidden="1" x14ac:dyDescent="0.2">
      <c r="A833" s="477">
        <f>IF(B833="","",COUNT('Diário 3º PA'!$A$4:$A$4242)+ROW()-3)</f>
        <v>2776</v>
      </c>
      <c r="B833" s="491">
        <v>44691</v>
      </c>
      <c r="C833" s="492">
        <v>44682</v>
      </c>
      <c r="D833" s="482" t="s">
        <v>104</v>
      </c>
      <c r="E833" s="482" t="s">
        <v>191</v>
      </c>
      <c r="F833" s="488">
        <v>847.76</v>
      </c>
      <c r="G833" s="482" t="s">
        <v>4488</v>
      </c>
      <c r="H833" s="489" t="s">
        <v>658</v>
      </c>
      <c r="I833" s="489" t="s">
        <v>4489</v>
      </c>
      <c r="J833" s="456" t="s">
        <v>4490</v>
      </c>
      <c r="K833" s="456" t="s">
        <v>732</v>
      </c>
      <c r="L833" s="456" t="s">
        <v>1531</v>
      </c>
      <c r="M833" s="456">
        <v>968933809</v>
      </c>
      <c r="N833" s="457">
        <v>44691</v>
      </c>
      <c r="O833" s="486">
        <f t="shared" si="39"/>
        <v>5</v>
      </c>
      <c r="P833" s="486">
        <f t="shared" si="40"/>
        <v>5</v>
      </c>
      <c r="Q833" s="92" t="str">
        <f t="shared" si="41"/>
        <v>Gastos_com_Pessoal</v>
      </c>
    </row>
    <row r="834" spans="1:17" ht="25.5" hidden="1" x14ac:dyDescent="0.2">
      <c r="A834" s="477">
        <f>IF(B834="","",COUNT('Diário 3º PA'!$A$4:$A$4242)+ROW()-3)</f>
        <v>2777</v>
      </c>
      <c r="B834" s="491">
        <v>44691</v>
      </c>
      <c r="C834" s="492">
        <v>44682</v>
      </c>
      <c r="D834" s="482" t="s">
        <v>104</v>
      </c>
      <c r="E834" s="482" t="s">
        <v>189</v>
      </c>
      <c r="F834" s="488">
        <v>2417.73</v>
      </c>
      <c r="G834" s="482" t="s">
        <v>4491</v>
      </c>
      <c r="H834" s="489" t="s">
        <v>658</v>
      </c>
      <c r="I834" s="489" t="s">
        <v>4489</v>
      </c>
      <c r="J834" s="456" t="s">
        <v>4490</v>
      </c>
      <c r="K834" s="456" t="s">
        <v>732</v>
      </c>
      <c r="L834" s="456" t="s">
        <v>1531</v>
      </c>
      <c r="M834" s="456">
        <v>968933809</v>
      </c>
      <c r="N834" s="457">
        <v>44691</v>
      </c>
      <c r="O834" s="486">
        <f t="shared" si="39"/>
        <v>5</v>
      </c>
      <c r="P834" s="486">
        <f t="shared" si="40"/>
        <v>5</v>
      </c>
      <c r="Q834" s="92" t="str">
        <f t="shared" si="41"/>
        <v>Gastos_com_Pessoal</v>
      </c>
    </row>
    <row r="835" spans="1:17" ht="25.5" hidden="1" x14ac:dyDescent="0.2">
      <c r="A835" s="477">
        <f>IF(B835="","",COUNT('Diário 3º PA'!$A$4:$A$4242)+ROW()-3)</f>
        <v>2778</v>
      </c>
      <c r="B835" s="491">
        <v>44691</v>
      </c>
      <c r="C835" s="492">
        <v>44682</v>
      </c>
      <c r="D835" s="482" t="s">
        <v>104</v>
      </c>
      <c r="E835" s="482" t="s">
        <v>191</v>
      </c>
      <c r="F835" s="488">
        <v>821.92</v>
      </c>
      <c r="G835" s="482" t="s">
        <v>4492</v>
      </c>
      <c r="H835" s="489" t="s">
        <v>135</v>
      </c>
      <c r="I835" s="489" t="s">
        <v>4493</v>
      </c>
      <c r="J835" s="456" t="s">
        <v>4494</v>
      </c>
      <c r="K835" s="456" t="s">
        <v>732</v>
      </c>
      <c r="L835" s="456" t="s">
        <v>1531</v>
      </c>
      <c r="M835" s="456">
        <v>968933809</v>
      </c>
      <c r="N835" s="457">
        <v>44691</v>
      </c>
      <c r="O835" s="486">
        <f t="shared" si="39"/>
        <v>5</v>
      </c>
      <c r="P835" s="486">
        <f t="shared" si="40"/>
        <v>5</v>
      </c>
      <c r="Q835" s="92" t="str">
        <f t="shared" si="41"/>
        <v>Gastos_com_Pessoal</v>
      </c>
    </row>
    <row r="836" spans="1:17" ht="25.5" hidden="1" x14ac:dyDescent="0.2">
      <c r="A836" s="477">
        <f>IF(B836="","",COUNT('Diário 3º PA'!$A$4:$A$4242)+ROW()-3)</f>
        <v>2779</v>
      </c>
      <c r="B836" s="491">
        <v>44691</v>
      </c>
      <c r="C836" s="492">
        <v>44682</v>
      </c>
      <c r="D836" s="482" t="s">
        <v>104</v>
      </c>
      <c r="E836" s="482" t="s">
        <v>189</v>
      </c>
      <c r="F836" s="488">
        <v>2355.71</v>
      </c>
      <c r="G836" s="482" t="s">
        <v>4495</v>
      </c>
      <c r="H836" s="489" t="s">
        <v>135</v>
      </c>
      <c r="I836" s="489" t="s">
        <v>4493</v>
      </c>
      <c r="J836" s="456" t="s">
        <v>4494</v>
      </c>
      <c r="K836" s="456" t="s">
        <v>732</v>
      </c>
      <c r="L836" s="456" t="s">
        <v>1531</v>
      </c>
      <c r="M836" s="456">
        <v>968933809</v>
      </c>
      <c r="N836" s="457">
        <v>44691</v>
      </c>
      <c r="O836" s="486">
        <f t="shared" si="39"/>
        <v>5</v>
      </c>
      <c r="P836" s="486">
        <f t="shared" si="40"/>
        <v>5</v>
      </c>
      <c r="Q836" s="92" t="str">
        <f t="shared" si="41"/>
        <v>Gastos_com_Pessoal</v>
      </c>
    </row>
    <row r="837" spans="1:17" ht="25.5" hidden="1" x14ac:dyDescent="0.2">
      <c r="A837" s="477">
        <f>IF(B837="","",COUNT('Diário 3º PA'!$A$4:$A$4242)+ROW()-3)</f>
        <v>2780</v>
      </c>
      <c r="B837" s="491">
        <v>44691</v>
      </c>
      <c r="C837" s="492">
        <v>44682</v>
      </c>
      <c r="D837" s="482" t="s">
        <v>104</v>
      </c>
      <c r="E837" s="482" t="s">
        <v>191</v>
      </c>
      <c r="F837" s="488">
        <v>840.17</v>
      </c>
      <c r="G837" s="482" t="s">
        <v>4496</v>
      </c>
      <c r="H837" s="489" t="s">
        <v>132</v>
      </c>
      <c r="I837" s="489" t="s">
        <v>4024</v>
      </c>
      <c r="J837" s="456" t="s">
        <v>4025</v>
      </c>
      <c r="K837" s="456" t="s">
        <v>732</v>
      </c>
      <c r="L837" s="456" t="s">
        <v>1531</v>
      </c>
      <c r="M837" s="456">
        <v>968933809</v>
      </c>
      <c r="N837" s="457">
        <v>44691</v>
      </c>
      <c r="O837" s="486">
        <f t="shared" si="39"/>
        <v>5</v>
      </c>
      <c r="P837" s="486">
        <f t="shared" si="40"/>
        <v>5</v>
      </c>
      <c r="Q837" s="92" t="str">
        <f t="shared" si="41"/>
        <v>Gastos_com_Pessoal</v>
      </c>
    </row>
    <row r="838" spans="1:17" ht="25.5" hidden="1" x14ac:dyDescent="0.2">
      <c r="A838" s="477">
        <f>IF(B838="","",COUNT('Diário 3º PA'!$A$4:$A$4242)+ROW()-3)</f>
        <v>2781</v>
      </c>
      <c r="B838" s="491">
        <v>44691</v>
      </c>
      <c r="C838" s="492">
        <v>44682</v>
      </c>
      <c r="D838" s="482" t="s">
        <v>104</v>
      </c>
      <c r="E838" s="482" t="s">
        <v>189</v>
      </c>
      <c r="F838" s="488">
        <v>2371.13</v>
      </c>
      <c r="G838" s="482" t="s">
        <v>4497</v>
      </c>
      <c r="H838" s="489" t="s">
        <v>132</v>
      </c>
      <c r="I838" s="489" t="s">
        <v>4024</v>
      </c>
      <c r="J838" s="456" t="s">
        <v>4025</v>
      </c>
      <c r="K838" s="456" t="s">
        <v>732</v>
      </c>
      <c r="L838" s="456" t="s">
        <v>1531</v>
      </c>
      <c r="M838" s="456">
        <v>968933809</v>
      </c>
      <c r="N838" s="457">
        <v>44691</v>
      </c>
      <c r="O838" s="486">
        <f t="shared" si="39"/>
        <v>5</v>
      </c>
      <c r="P838" s="486">
        <f t="shared" si="40"/>
        <v>5</v>
      </c>
      <c r="Q838" s="92" t="str">
        <f t="shared" si="41"/>
        <v>Gastos_com_Pessoal</v>
      </c>
    </row>
    <row r="839" spans="1:17" ht="25.5" hidden="1" x14ac:dyDescent="0.2">
      <c r="A839" s="477">
        <f>IF(B839="","",COUNT('Diário 3º PA'!$A$4:$A$4242)+ROW()-3)</f>
        <v>2782</v>
      </c>
      <c r="B839" s="491">
        <v>44691</v>
      </c>
      <c r="C839" s="492">
        <v>44682</v>
      </c>
      <c r="D839" s="482" t="s">
        <v>104</v>
      </c>
      <c r="E839" s="482" t="s">
        <v>191</v>
      </c>
      <c r="F839" s="488">
        <v>847.76</v>
      </c>
      <c r="G839" s="482" t="s">
        <v>4498</v>
      </c>
      <c r="H839" s="489" t="s">
        <v>132</v>
      </c>
      <c r="I839" s="489" t="s">
        <v>4499</v>
      </c>
      <c r="J839" s="456" t="s">
        <v>4500</v>
      </c>
      <c r="K839" s="456" t="s">
        <v>732</v>
      </c>
      <c r="L839" s="456" t="s">
        <v>1531</v>
      </c>
      <c r="M839" s="456">
        <v>968933809</v>
      </c>
      <c r="N839" s="457">
        <v>44691</v>
      </c>
      <c r="O839" s="486">
        <f t="shared" si="39"/>
        <v>5</v>
      </c>
      <c r="P839" s="486">
        <f t="shared" si="40"/>
        <v>5</v>
      </c>
      <c r="Q839" s="92" t="str">
        <f t="shared" si="41"/>
        <v>Gastos_com_Pessoal</v>
      </c>
    </row>
    <row r="840" spans="1:17" ht="25.5" hidden="1" x14ac:dyDescent="0.2">
      <c r="A840" s="477">
        <f>IF(B840="","",COUNT('Diário 3º PA'!$A$4:$A$4242)+ROW()-3)</f>
        <v>2783</v>
      </c>
      <c r="B840" s="491">
        <v>44691</v>
      </c>
      <c r="C840" s="492">
        <v>44682</v>
      </c>
      <c r="D840" s="482" t="s">
        <v>104</v>
      </c>
      <c r="E840" s="482" t="s">
        <v>189</v>
      </c>
      <c r="F840" s="488">
        <v>2389.29</v>
      </c>
      <c r="G840" s="482" t="s">
        <v>4501</v>
      </c>
      <c r="H840" s="489" t="s">
        <v>132</v>
      </c>
      <c r="I840" s="489" t="s">
        <v>4499</v>
      </c>
      <c r="J840" s="456" t="s">
        <v>4500</v>
      </c>
      <c r="K840" s="456" t="s">
        <v>732</v>
      </c>
      <c r="L840" s="456" t="s">
        <v>1531</v>
      </c>
      <c r="M840" s="456">
        <v>968933809</v>
      </c>
      <c r="N840" s="457">
        <v>44691</v>
      </c>
      <c r="O840" s="486">
        <f t="shared" si="39"/>
        <v>5</v>
      </c>
      <c r="P840" s="486">
        <f t="shared" si="40"/>
        <v>5</v>
      </c>
      <c r="Q840" s="92" t="str">
        <f t="shared" si="41"/>
        <v>Gastos_com_Pessoal</v>
      </c>
    </row>
    <row r="841" spans="1:17" ht="25.5" hidden="1" x14ac:dyDescent="0.2">
      <c r="A841" s="477">
        <f>IF(B841="","",COUNT('Diário 3º PA'!$A$4:$A$4242)+ROW()-3)</f>
        <v>2784</v>
      </c>
      <c r="B841" s="491">
        <v>44691</v>
      </c>
      <c r="C841" s="492">
        <v>44682</v>
      </c>
      <c r="D841" s="482" t="s">
        <v>104</v>
      </c>
      <c r="E841" s="482" t="s">
        <v>191</v>
      </c>
      <c r="F841" s="488">
        <v>847.76</v>
      </c>
      <c r="G841" s="482" t="s">
        <v>4502</v>
      </c>
      <c r="H841" s="489" t="s">
        <v>132</v>
      </c>
      <c r="I841" s="489" t="s">
        <v>4503</v>
      </c>
      <c r="J841" s="456" t="s">
        <v>4504</v>
      </c>
      <c r="K841" s="456" t="s">
        <v>732</v>
      </c>
      <c r="L841" s="456" t="s">
        <v>1531</v>
      </c>
      <c r="M841" s="456">
        <v>968933809</v>
      </c>
      <c r="N841" s="457">
        <v>44691</v>
      </c>
      <c r="O841" s="486">
        <f t="shared" si="39"/>
        <v>5</v>
      </c>
      <c r="P841" s="486">
        <f t="shared" si="40"/>
        <v>5</v>
      </c>
      <c r="Q841" s="92" t="str">
        <f t="shared" si="41"/>
        <v>Gastos_com_Pessoal</v>
      </c>
    </row>
    <row r="842" spans="1:17" ht="25.5" hidden="1" x14ac:dyDescent="0.2">
      <c r="A842" s="477">
        <f>IF(B842="","",COUNT('Diário 3º PA'!$A$4:$A$4242)+ROW()-3)</f>
        <v>2785</v>
      </c>
      <c r="B842" s="491">
        <v>44691</v>
      </c>
      <c r="C842" s="492">
        <v>44682</v>
      </c>
      <c r="D842" s="482" t="s">
        <v>104</v>
      </c>
      <c r="E842" s="482" t="s">
        <v>189</v>
      </c>
      <c r="F842" s="488">
        <v>2389.29</v>
      </c>
      <c r="G842" s="482" t="s">
        <v>4505</v>
      </c>
      <c r="H842" s="489" t="s">
        <v>132</v>
      </c>
      <c r="I842" s="489" t="s">
        <v>4503</v>
      </c>
      <c r="J842" s="456" t="s">
        <v>4504</v>
      </c>
      <c r="K842" s="456" t="s">
        <v>732</v>
      </c>
      <c r="L842" s="456" t="s">
        <v>1531</v>
      </c>
      <c r="M842" s="456">
        <v>968933809</v>
      </c>
      <c r="N842" s="457">
        <v>44691</v>
      </c>
      <c r="O842" s="486">
        <f t="shared" ref="O842:O905" si="42">IF(B842=0,0,IF(YEAR(B842)=$P$1,MONTH(B842)-$O$1+1,(YEAR(B842)-$P$1)*12-$O$1+1+MONTH(B842)))</f>
        <v>5</v>
      </c>
      <c r="P842" s="486">
        <f t="shared" ref="P842:P905" si="43">IF(C842=0,0,IF(YEAR(C842)=$P$1,MONTH(C842)-$O$1+1,(YEAR(C842)-$P$1)*12-$O$1+1+MONTH(C842)))</f>
        <v>5</v>
      </c>
      <c r="Q842" s="92" t="str">
        <f t="shared" ref="Q842:Q905" si="44">SUBSTITUTE(D842," ","_")</f>
        <v>Gastos_com_Pessoal</v>
      </c>
    </row>
    <row r="843" spans="1:17" ht="25.5" hidden="1" x14ac:dyDescent="0.2">
      <c r="A843" s="477">
        <f>IF(B843="","",COUNT('Diário 3º PA'!$A$4:$A$4242)+ROW()-3)</f>
        <v>2786</v>
      </c>
      <c r="B843" s="491">
        <v>44691</v>
      </c>
      <c r="C843" s="492">
        <v>44682</v>
      </c>
      <c r="D843" s="482" t="s">
        <v>104</v>
      </c>
      <c r="E843" s="482" t="s">
        <v>191</v>
      </c>
      <c r="F843" s="488">
        <v>814.35</v>
      </c>
      <c r="G843" s="482" t="s">
        <v>4506</v>
      </c>
      <c r="H843" s="489" t="s">
        <v>137</v>
      </c>
      <c r="I843" s="489" t="s">
        <v>4507</v>
      </c>
      <c r="J843" s="456" t="s">
        <v>4508</v>
      </c>
      <c r="K843" s="456" t="s">
        <v>732</v>
      </c>
      <c r="L843" s="456" t="s">
        <v>1531</v>
      </c>
      <c r="M843" s="456">
        <v>968933809</v>
      </c>
      <c r="N843" s="457">
        <v>44691</v>
      </c>
      <c r="O843" s="486">
        <f t="shared" si="42"/>
        <v>5</v>
      </c>
      <c r="P843" s="486">
        <f t="shared" si="43"/>
        <v>5</v>
      </c>
      <c r="Q843" s="92" t="str">
        <f t="shared" si="44"/>
        <v>Gastos_com_Pessoal</v>
      </c>
    </row>
    <row r="844" spans="1:17" ht="25.5" hidden="1" x14ac:dyDescent="0.2">
      <c r="A844" s="477">
        <f>IF(B844="","",COUNT('Diário 3º PA'!$A$4:$A$4242)+ROW()-3)</f>
        <v>2787</v>
      </c>
      <c r="B844" s="491">
        <v>44691</v>
      </c>
      <c r="C844" s="492">
        <v>44682</v>
      </c>
      <c r="D844" s="482" t="s">
        <v>104</v>
      </c>
      <c r="E844" s="482" t="s">
        <v>189</v>
      </c>
      <c r="F844" s="488">
        <v>2309.23</v>
      </c>
      <c r="G844" s="482" t="s">
        <v>4509</v>
      </c>
      <c r="H844" s="489" t="s">
        <v>137</v>
      </c>
      <c r="I844" s="489" t="s">
        <v>4507</v>
      </c>
      <c r="J844" s="456" t="s">
        <v>4508</v>
      </c>
      <c r="K844" s="456" t="s">
        <v>732</v>
      </c>
      <c r="L844" s="456" t="s">
        <v>1531</v>
      </c>
      <c r="M844" s="456">
        <v>968933809</v>
      </c>
      <c r="N844" s="457">
        <v>44691</v>
      </c>
      <c r="O844" s="486">
        <f t="shared" si="42"/>
        <v>5</v>
      </c>
      <c r="P844" s="486">
        <f t="shared" si="43"/>
        <v>5</v>
      </c>
      <c r="Q844" s="92" t="str">
        <f t="shared" si="44"/>
        <v>Gastos_com_Pessoal</v>
      </c>
    </row>
    <row r="845" spans="1:17" ht="25.5" hidden="1" x14ac:dyDescent="0.2">
      <c r="A845" s="477">
        <f>IF(B845="","",COUNT('Diário 3º PA'!$A$4:$A$4242)+ROW()-3)</f>
        <v>2788</v>
      </c>
      <c r="B845" s="491">
        <v>44691</v>
      </c>
      <c r="C845" s="492">
        <v>44682</v>
      </c>
      <c r="D845" s="482" t="s">
        <v>104</v>
      </c>
      <c r="E845" s="482" t="s">
        <v>191</v>
      </c>
      <c r="F845" s="488">
        <v>1698.04</v>
      </c>
      <c r="G845" s="482" t="s">
        <v>4510</v>
      </c>
      <c r="H845" s="489" t="s">
        <v>138</v>
      </c>
      <c r="I845" s="489" t="s">
        <v>4511</v>
      </c>
      <c r="J845" s="456" t="s">
        <v>4512</v>
      </c>
      <c r="K845" s="456" t="s">
        <v>732</v>
      </c>
      <c r="L845" s="456" t="s">
        <v>1531</v>
      </c>
      <c r="M845" s="456">
        <v>968933809</v>
      </c>
      <c r="N845" s="457">
        <v>44691</v>
      </c>
      <c r="O845" s="486">
        <f t="shared" si="42"/>
        <v>5</v>
      </c>
      <c r="P845" s="486">
        <f t="shared" si="43"/>
        <v>5</v>
      </c>
      <c r="Q845" s="92" t="str">
        <f t="shared" si="44"/>
        <v>Gastos_com_Pessoal</v>
      </c>
    </row>
    <row r="846" spans="1:17" ht="25.5" hidden="1" x14ac:dyDescent="0.2">
      <c r="A846" s="477">
        <f>IF(B846="","",COUNT('Diário 3º PA'!$A$4:$A$4242)+ROW()-3)</f>
        <v>2789</v>
      </c>
      <c r="B846" s="491">
        <v>44691</v>
      </c>
      <c r="C846" s="492">
        <v>44682</v>
      </c>
      <c r="D846" s="482" t="s">
        <v>104</v>
      </c>
      <c r="E846" s="482" t="s">
        <v>189</v>
      </c>
      <c r="F846" s="488">
        <v>4095.63</v>
      </c>
      <c r="G846" s="482" t="s">
        <v>4513</v>
      </c>
      <c r="H846" s="489" t="s">
        <v>138</v>
      </c>
      <c r="I846" s="489" t="s">
        <v>4511</v>
      </c>
      <c r="J846" s="456" t="s">
        <v>4512</v>
      </c>
      <c r="K846" s="456" t="s">
        <v>732</v>
      </c>
      <c r="L846" s="456" t="s">
        <v>1531</v>
      </c>
      <c r="M846" s="456">
        <v>968933809</v>
      </c>
      <c r="N846" s="457">
        <v>44691</v>
      </c>
      <c r="O846" s="486">
        <f t="shared" si="42"/>
        <v>5</v>
      </c>
      <c r="P846" s="486">
        <f t="shared" si="43"/>
        <v>5</v>
      </c>
      <c r="Q846" s="92" t="str">
        <f t="shared" si="44"/>
        <v>Gastos_com_Pessoal</v>
      </c>
    </row>
    <row r="847" spans="1:17" ht="25.5" hidden="1" x14ac:dyDescent="0.2">
      <c r="A847" s="477">
        <f>IF(B847="","",COUNT('Diário 3º PA'!$A$4:$A$4242)+ROW()-3)</f>
        <v>2790</v>
      </c>
      <c r="B847" s="491">
        <v>44691</v>
      </c>
      <c r="C847" s="492">
        <v>44682</v>
      </c>
      <c r="D847" s="482" t="s">
        <v>104</v>
      </c>
      <c r="E847" s="482" t="s">
        <v>191</v>
      </c>
      <c r="F847" s="488">
        <v>847.76</v>
      </c>
      <c r="G847" s="482" t="s">
        <v>4514</v>
      </c>
      <c r="H847" s="489" t="s">
        <v>131</v>
      </c>
      <c r="I847" s="489" t="s">
        <v>4515</v>
      </c>
      <c r="J847" s="456" t="s">
        <v>4516</v>
      </c>
      <c r="K847" s="456" t="s">
        <v>732</v>
      </c>
      <c r="L847" s="456" t="s">
        <v>1531</v>
      </c>
      <c r="M847" s="456">
        <v>968933809</v>
      </c>
      <c r="N847" s="457">
        <v>44691</v>
      </c>
      <c r="O847" s="486">
        <f t="shared" si="42"/>
        <v>5</v>
      </c>
      <c r="P847" s="486">
        <f t="shared" si="43"/>
        <v>5</v>
      </c>
      <c r="Q847" s="92" t="str">
        <f t="shared" si="44"/>
        <v>Gastos_com_Pessoal</v>
      </c>
    </row>
    <row r="848" spans="1:17" ht="25.5" hidden="1" x14ac:dyDescent="0.2">
      <c r="A848" s="477">
        <f>IF(B848="","",COUNT('Diário 3º PA'!$A$4:$A$4242)+ROW()-3)</f>
        <v>2791</v>
      </c>
      <c r="B848" s="491">
        <v>44691</v>
      </c>
      <c r="C848" s="492">
        <v>44682</v>
      </c>
      <c r="D848" s="482" t="s">
        <v>104</v>
      </c>
      <c r="E848" s="482" t="s">
        <v>189</v>
      </c>
      <c r="F848" s="488">
        <v>2389.29</v>
      </c>
      <c r="G848" s="482" t="s">
        <v>4517</v>
      </c>
      <c r="H848" s="489" t="s">
        <v>131</v>
      </c>
      <c r="I848" s="489" t="s">
        <v>4515</v>
      </c>
      <c r="J848" s="456" t="s">
        <v>4516</v>
      </c>
      <c r="K848" s="456" t="s">
        <v>732</v>
      </c>
      <c r="L848" s="456" t="s">
        <v>1531</v>
      </c>
      <c r="M848" s="456">
        <v>968933809</v>
      </c>
      <c r="N848" s="457">
        <v>44691</v>
      </c>
      <c r="O848" s="486">
        <f t="shared" si="42"/>
        <v>5</v>
      </c>
      <c r="P848" s="486">
        <f t="shared" si="43"/>
        <v>5</v>
      </c>
      <c r="Q848" s="92" t="str">
        <f t="shared" si="44"/>
        <v>Gastos_com_Pessoal</v>
      </c>
    </row>
    <row r="849" spans="1:17" ht="25.5" hidden="1" x14ac:dyDescent="0.2">
      <c r="A849" s="477">
        <f>IF(B849="","",COUNT('Diário 3º PA'!$A$4:$A$4242)+ROW()-3)</f>
        <v>2792</v>
      </c>
      <c r="B849" s="491">
        <v>44691</v>
      </c>
      <c r="C849" s="492">
        <v>44682</v>
      </c>
      <c r="D849" s="482" t="s">
        <v>104</v>
      </c>
      <c r="E849" s="482" t="s">
        <v>191</v>
      </c>
      <c r="F849" s="488">
        <v>586.80999999999995</v>
      </c>
      <c r="G849" s="482" t="s">
        <v>4518</v>
      </c>
      <c r="H849" s="489" t="s">
        <v>131</v>
      </c>
      <c r="I849" s="489" t="s">
        <v>4519</v>
      </c>
      <c r="J849" s="456" t="s">
        <v>4520</v>
      </c>
      <c r="K849" s="456" t="s">
        <v>732</v>
      </c>
      <c r="L849" s="456" t="s">
        <v>1531</v>
      </c>
      <c r="M849" s="456">
        <v>968933809</v>
      </c>
      <c r="N849" s="457">
        <v>44691</v>
      </c>
      <c r="O849" s="486">
        <f t="shared" si="42"/>
        <v>5</v>
      </c>
      <c r="P849" s="486">
        <f t="shared" si="43"/>
        <v>5</v>
      </c>
      <c r="Q849" s="92" t="str">
        <f t="shared" si="44"/>
        <v>Gastos_com_Pessoal</v>
      </c>
    </row>
    <row r="850" spans="1:17" ht="25.5" hidden="1" x14ac:dyDescent="0.2">
      <c r="A850" s="477">
        <f>IF(B850="","",COUNT('Diário 3º PA'!$A$4:$A$4242)+ROW()-3)</f>
        <v>2793</v>
      </c>
      <c r="B850" s="491">
        <v>44691</v>
      </c>
      <c r="C850" s="492">
        <v>44682</v>
      </c>
      <c r="D850" s="482" t="s">
        <v>104</v>
      </c>
      <c r="E850" s="482" t="s">
        <v>189</v>
      </c>
      <c r="F850" s="488">
        <v>1727.18</v>
      </c>
      <c r="G850" s="482" t="s">
        <v>4521</v>
      </c>
      <c r="H850" s="489" t="s">
        <v>131</v>
      </c>
      <c r="I850" s="489" t="s">
        <v>4519</v>
      </c>
      <c r="J850" s="456" t="s">
        <v>4520</v>
      </c>
      <c r="K850" s="456" t="s">
        <v>732</v>
      </c>
      <c r="L850" s="456" t="s">
        <v>1531</v>
      </c>
      <c r="M850" s="456">
        <v>968933809</v>
      </c>
      <c r="N850" s="457">
        <v>44691</v>
      </c>
      <c r="O850" s="486">
        <f t="shared" si="42"/>
        <v>5</v>
      </c>
      <c r="P850" s="486">
        <f t="shared" si="43"/>
        <v>5</v>
      </c>
      <c r="Q850" s="92" t="str">
        <f t="shared" si="44"/>
        <v>Gastos_com_Pessoal</v>
      </c>
    </row>
    <row r="851" spans="1:17" ht="25.5" hidden="1" x14ac:dyDescent="0.2">
      <c r="A851" s="477">
        <f>IF(B851="","",COUNT('Diário 3º PA'!$A$4:$A$4242)+ROW()-3)</f>
        <v>2794</v>
      </c>
      <c r="B851" s="491">
        <v>44691</v>
      </c>
      <c r="C851" s="492">
        <v>44682</v>
      </c>
      <c r="D851" s="482" t="s">
        <v>104</v>
      </c>
      <c r="E851" s="482" t="s">
        <v>191</v>
      </c>
      <c r="F851" s="488">
        <v>848.59</v>
      </c>
      <c r="G851" s="482" t="s">
        <v>4522</v>
      </c>
      <c r="H851" s="489" t="s">
        <v>658</v>
      </c>
      <c r="I851" s="489" t="s">
        <v>4523</v>
      </c>
      <c r="J851" s="456" t="s">
        <v>4524</v>
      </c>
      <c r="K851" s="456" t="s">
        <v>732</v>
      </c>
      <c r="L851" s="456" t="s">
        <v>1531</v>
      </c>
      <c r="M851" s="456">
        <v>968933809</v>
      </c>
      <c r="N851" s="457">
        <v>44691</v>
      </c>
      <c r="O851" s="486">
        <f t="shared" si="42"/>
        <v>5</v>
      </c>
      <c r="P851" s="486">
        <f t="shared" si="43"/>
        <v>5</v>
      </c>
      <c r="Q851" s="92" t="str">
        <f t="shared" si="44"/>
        <v>Gastos_com_Pessoal</v>
      </c>
    </row>
    <row r="852" spans="1:17" ht="25.5" hidden="1" x14ac:dyDescent="0.2">
      <c r="A852" s="477">
        <f>IF(B852="","",COUNT('Diário 3º PA'!$A$4:$A$4242)+ROW()-3)</f>
        <v>2795</v>
      </c>
      <c r="B852" s="491">
        <v>44691</v>
      </c>
      <c r="C852" s="492">
        <v>44682</v>
      </c>
      <c r="D852" s="482" t="s">
        <v>104</v>
      </c>
      <c r="E852" s="482" t="s">
        <v>189</v>
      </c>
      <c r="F852" s="488">
        <v>2419.9</v>
      </c>
      <c r="G852" s="482" t="s">
        <v>4525</v>
      </c>
      <c r="H852" s="489" t="s">
        <v>658</v>
      </c>
      <c r="I852" s="489" t="s">
        <v>4523</v>
      </c>
      <c r="J852" s="456" t="s">
        <v>4524</v>
      </c>
      <c r="K852" s="456" t="s">
        <v>732</v>
      </c>
      <c r="L852" s="456" t="s">
        <v>1531</v>
      </c>
      <c r="M852" s="456">
        <v>968933809</v>
      </c>
      <c r="N852" s="457">
        <v>44691</v>
      </c>
      <c r="O852" s="486">
        <f t="shared" si="42"/>
        <v>5</v>
      </c>
      <c r="P852" s="486">
        <f t="shared" si="43"/>
        <v>5</v>
      </c>
      <c r="Q852" s="92" t="str">
        <f t="shared" si="44"/>
        <v>Gastos_com_Pessoal</v>
      </c>
    </row>
    <row r="853" spans="1:17" ht="25.5" hidden="1" x14ac:dyDescent="0.2">
      <c r="A853" s="477">
        <f>IF(B853="","",COUNT('Diário 3º PA'!$A$4:$A$4242)+ROW()-3)</f>
        <v>2796</v>
      </c>
      <c r="B853" s="491">
        <v>44691</v>
      </c>
      <c r="C853" s="492">
        <v>44682</v>
      </c>
      <c r="D853" s="482" t="s">
        <v>104</v>
      </c>
      <c r="E853" s="482" t="s">
        <v>187</v>
      </c>
      <c r="F853" s="488">
        <v>2.4</v>
      </c>
      <c r="G853" s="482" t="s">
        <v>1019</v>
      </c>
      <c r="H853" s="489" t="s">
        <v>129</v>
      </c>
      <c r="I853" s="489" t="s">
        <v>4526</v>
      </c>
      <c r="J853" s="456" t="s">
        <v>4527</v>
      </c>
      <c r="K853" s="456" t="s">
        <v>732</v>
      </c>
      <c r="L853" s="456" t="s">
        <v>1531</v>
      </c>
      <c r="M853" s="456">
        <v>968933809</v>
      </c>
      <c r="N853" s="457">
        <v>44691</v>
      </c>
      <c r="O853" s="486">
        <f t="shared" si="42"/>
        <v>5</v>
      </c>
      <c r="P853" s="486">
        <f t="shared" si="43"/>
        <v>5</v>
      </c>
      <c r="Q853" s="92" t="str">
        <f t="shared" si="44"/>
        <v>Gastos_com_Pessoal</v>
      </c>
    </row>
    <row r="854" spans="1:17" ht="25.5" hidden="1" x14ac:dyDescent="0.2">
      <c r="A854" s="477">
        <f>IF(B854="","",COUNT('Diário 3º PA'!$A$4:$A$4242)+ROW()-3)</f>
        <v>2797</v>
      </c>
      <c r="B854" s="491">
        <v>44691</v>
      </c>
      <c r="C854" s="492">
        <v>44682</v>
      </c>
      <c r="D854" s="482" t="s">
        <v>104</v>
      </c>
      <c r="E854" s="482" t="s">
        <v>189</v>
      </c>
      <c r="F854" s="488">
        <v>3.61</v>
      </c>
      <c r="G854" s="482" t="s">
        <v>915</v>
      </c>
      <c r="H854" s="489" t="s">
        <v>129</v>
      </c>
      <c r="I854" s="489" t="s">
        <v>4526</v>
      </c>
      <c r="J854" s="456" t="s">
        <v>4527</v>
      </c>
      <c r="K854" s="456" t="s">
        <v>732</v>
      </c>
      <c r="L854" s="456" t="s">
        <v>1531</v>
      </c>
      <c r="M854" s="456">
        <v>968933809</v>
      </c>
      <c r="N854" s="457">
        <v>44691</v>
      </c>
      <c r="O854" s="486">
        <f t="shared" si="42"/>
        <v>5</v>
      </c>
      <c r="P854" s="486">
        <f t="shared" si="43"/>
        <v>5</v>
      </c>
      <c r="Q854" s="92" t="str">
        <f t="shared" si="44"/>
        <v>Gastos_com_Pessoal</v>
      </c>
    </row>
    <row r="855" spans="1:17" ht="25.5" hidden="1" x14ac:dyDescent="0.2">
      <c r="A855" s="477">
        <f>IF(B855="","",COUNT('Diário 3º PA'!$A$4:$A$4242)+ROW()-3)</f>
        <v>2798</v>
      </c>
      <c r="B855" s="491">
        <v>44691</v>
      </c>
      <c r="C855" s="492">
        <v>44682</v>
      </c>
      <c r="D855" s="482" t="s">
        <v>104</v>
      </c>
      <c r="E855" s="482" t="s">
        <v>191</v>
      </c>
      <c r="F855" s="488">
        <v>1.2</v>
      </c>
      <c r="G855" s="482" t="s">
        <v>918</v>
      </c>
      <c r="H855" s="489" t="s">
        <v>129</v>
      </c>
      <c r="I855" s="489" t="s">
        <v>4526</v>
      </c>
      <c r="J855" s="456" t="s">
        <v>4527</v>
      </c>
      <c r="K855" s="456" t="s">
        <v>732</v>
      </c>
      <c r="L855" s="456" t="s">
        <v>1531</v>
      </c>
      <c r="M855" s="456">
        <v>968933809</v>
      </c>
      <c r="N855" s="457">
        <v>44691</v>
      </c>
      <c r="O855" s="486">
        <f t="shared" si="42"/>
        <v>5</v>
      </c>
      <c r="P855" s="486">
        <f t="shared" si="43"/>
        <v>5</v>
      </c>
      <c r="Q855" s="92" t="str">
        <f t="shared" si="44"/>
        <v>Gastos_com_Pessoal</v>
      </c>
    </row>
    <row r="856" spans="1:17" ht="36" hidden="1" x14ac:dyDescent="0.2">
      <c r="A856" s="477">
        <f>IF(B856="","",COUNT('Diário 3º PA'!$A$4:$A$4242)+ROW()-3)</f>
        <v>2799</v>
      </c>
      <c r="B856" s="491">
        <v>44691</v>
      </c>
      <c r="C856" s="492">
        <v>44682</v>
      </c>
      <c r="D856" s="482" t="s">
        <v>104</v>
      </c>
      <c r="E856" s="482" t="s">
        <v>193</v>
      </c>
      <c r="F856" s="488">
        <v>0.47</v>
      </c>
      <c r="G856" s="482" t="s">
        <v>919</v>
      </c>
      <c r="H856" s="489" t="s">
        <v>129</v>
      </c>
      <c r="I856" s="489" t="s">
        <v>4526</v>
      </c>
      <c r="J856" s="456" t="s">
        <v>4527</v>
      </c>
      <c r="K856" s="456" t="s">
        <v>732</v>
      </c>
      <c r="L856" s="456" t="s">
        <v>1531</v>
      </c>
      <c r="M856" s="456">
        <v>968933809</v>
      </c>
      <c r="N856" s="457">
        <v>44691</v>
      </c>
      <c r="O856" s="486">
        <f t="shared" si="42"/>
        <v>5</v>
      </c>
      <c r="P856" s="486">
        <f t="shared" si="43"/>
        <v>5</v>
      </c>
      <c r="Q856" s="92" t="str">
        <f t="shared" si="44"/>
        <v>Gastos_com_Pessoal</v>
      </c>
    </row>
    <row r="857" spans="1:17" ht="36" hidden="1" x14ac:dyDescent="0.2">
      <c r="A857" s="477">
        <f>IF(B857="","",COUNT('Diário 3º PA'!$A$4:$A$4242)+ROW()-3)</f>
        <v>2800</v>
      </c>
      <c r="B857" s="491">
        <v>44691</v>
      </c>
      <c r="C857" s="492">
        <v>44682</v>
      </c>
      <c r="D857" s="482" t="s">
        <v>115</v>
      </c>
      <c r="E857" s="482" t="s">
        <v>342</v>
      </c>
      <c r="F857" s="488">
        <v>120</v>
      </c>
      <c r="G857" s="482" t="s">
        <v>4528</v>
      </c>
      <c r="H857" s="489" t="s">
        <v>129</v>
      </c>
      <c r="I857" s="489" t="s">
        <v>4529</v>
      </c>
      <c r="J857" s="456" t="s">
        <v>4530</v>
      </c>
      <c r="K857" s="456" t="s">
        <v>732</v>
      </c>
      <c r="L857" s="456" t="s">
        <v>1531</v>
      </c>
      <c r="M857" s="456">
        <v>968933809</v>
      </c>
      <c r="N857" s="457">
        <v>44691</v>
      </c>
      <c r="O857" s="486">
        <f t="shared" si="42"/>
        <v>5</v>
      </c>
      <c r="P857" s="486">
        <f t="shared" si="43"/>
        <v>5</v>
      </c>
      <c r="Q857" s="92" t="str">
        <f t="shared" si="44"/>
        <v>Gastos_Gerais</v>
      </c>
    </row>
    <row r="858" spans="1:17" ht="36" hidden="1" x14ac:dyDescent="0.2">
      <c r="A858" s="477">
        <f>IF(B858="","",COUNT('Diário 3º PA'!$A$4:$A$4242)+ROW()-3)</f>
        <v>2801</v>
      </c>
      <c r="B858" s="491">
        <v>44691</v>
      </c>
      <c r="C858" s="492">
        <v>44682</v>
      </c>
      <c r="D858" s="482" t="s">
        <v>115</v>
      </c>
      <c r="E858" s="482" t="s">
        <v>342</v>
      </c>
      <c r="F858" s="488">
        <v>120</v>
      </c>
      <c r="G858" s="482" t="s">
        <v>4531</v>
      </c>
      <c r="H858" s="489" t="s">
        <v>129</v>
      </c>
      <c r="I858" s="489" t="s">
        <v>4532</v>
      </c>
      <c r="J858" s="456" t="s">
        <v>3598</v>
      </c>
      <c r="K858" s="456" t="s">
        <v>732</v>
      </c>
      <c r="L858" s="456" t="s">
        <v>1531</v>
      </c>
      <c r="M858" s="456">
        <v>968933809</v>
      </c>
      <c r="N858" s="457">
        <v>44691</v>
      </c>
      <c r="O858" s="486">
        <f t="shared" si="42"/>
        <v>5</v>
      </c>
      <c r="P858" s="486">
        <f t="shared" si="43"/>
        <v>5</v>
      </c>
      <c r="Q858" s="92" t="str">
        <f t="shared" si="44"/>
        <v>Gastos_Gerais</v>
      </c>
    </row>
    <row r="859" spans="1:17" ht="36" hidden="1" x14ac:dyDescent="0.2">
      <c r="A859" s="477">
        <f>IF(B859="","",COUNT('Diário 3º PA'!$A$4:$A$4242)+ROW()-3)</f>
        <v>2802</v>
      </c>
      <c r="B859" s="491">
        <v>44691</v>
      </c>
      <c r="C859" s="492">
        <v>44682</v>
      </c>
      <c r="D859" s="482" t="s">
        <v>115</v>
      </c>
      <c r="E859" s="482" t="s">
        <v>342</v>
      </c>
      <c r="F859" s="488">
        <v>120</v>
      </c>
      <c r="G859" s="482" t="s">
        <v>4533</v>
      </c>
      <c r="H859" s="489" t="s">
        <v>129</v>
      </c>
      <c r="I859" s="489" t="s">
        <v>2914</v>
      </c>
      <c r="J859" s="456" t="s">
        <v>2915</v>
      </c>
      <c r="K859" s="456" t="s">
        <v>732</v>
      </c>
      <c r="L859" s="456" t="s">
        <v>1531</v>
      </c>
      <c r="M859" s="456">
        <v>968933809</v>
      </c>
      <c r="N859" s="457">
        <v>44691</v>
      </c>
      <c r="O859" s="486">
        <f t="shared" si="42"/>
        <v>5</v>
      </c>
      <c r="P859" s="486">
        <f t="shared" si="43"/>
        <v>5</v>
      </c>
      <c r="Q859" s="92" t="str">
        <f t="shared" si="44"/>
        <v>Gastos_Gerais</v>
      </c>
    </row>
    <row r="860" spans="1:17" ht="36" hidden="1" x14ac:dyDescent="0.2">
      <c r="A860" s="477">
        <f>IF(B860="","",COUNT('Diário 3º PA'!$A$4:$A$4242)+ROW()-3)</f>
        <v>2803</v>
      </c>
      <c r="B860" s="491">
        <v>44691</v>
      </c>
      <c r="C860" s="492">
        <v>44682</v>
      </c>
      <c r="D860" s="482" t="s">
        <v>115</v>
      </c>
      <c r="E860" s="482" t="s">
        <v>342</v>
      </c>
      <c r="F860" s="488">
        <v>120</v>
      </c>
      <c r="G860" s="482" t="s">
        <v>4534</v>
      </c>
      <c r="H860" s="489" t="s">
        <v>129</v>
      </c>
      <c r="I860" s="489" t="s">
        <v>4535</v>
      </c>
      <c r="J860" s="456" t="s">
        <v>4536</v>
      </c>
      <c r="K860" s="456" t="s">
        <v>732</v>
      </c>
      <c r="L860" s="456" t="s">
        <v>1531</v>
      </c>
      <c r="M860" s="456">
        <v>968933809</v>
      </c>
      <c r="N860" s="457">
        <v>44691</v>
      </c>
      <c r="O860" s="486">
        <f t="shared" si="42"/>
        <v>5</v>
      </c>
      <c r="P860" s="486">
        <f t="shared" si="43"/>
        <v>5</v>
      </c>
      <c r="Q860" s="92" t="str">
        <f t="shared" si="44"/>
        <v>Gastos_Gerais</v>
      </c>
    </row>
    <row r="861" spans="1:17" ht="36" hidden="1" x14ac:dyDescent="0.2">
      <c r="A861" s="477">
        <f>IF(B861="","",COUNT('Diário 3º PA'!$A$4:$A$4242)+ROW()-3)</f>
        <v>2804</v>
      </c>
      <c r="B861" s="491">
        <v>44691</v>
      </c>
      <c r="C861" s="492">
        <v>44682</v>
      </c>
      <c r="D861" s="482" t="s">
        <v>115</v>
      </c>
      <c r="E861" s="482" t="s">
        <v>342</v>
      </c>
      <c r="F861" s="488">
        <v>120</v>
      </c>
      <c r="G861" s="482" t="s">
        <v>4537</v>
      </c>
      <c r="H861" s="489" t="s">
        <v>129</v>
      </c>
      <c r="I861" s="489" t="s">
        <v>4538</v>
      </c>
      <c r="J861" s="456" t="s">
        <v>2558</v>
      </c>
      <c r="K861" s="456" t="s">
        <v>732</v>
      </c>
      <c r="L861" s="456" t="s">
        <v>1531</v>
      </c>
      <c r="M861" s="456">
        <v>968933809</v>
      </c>
      <c r="N861" s="457">
        <v>44691</v>
      </c>
      <c r="O861" s="486">
        <f t="shared" si="42"/>
        <v>5</v>
      </c>
      <c r="P861" s="486">
        <f t="shared" si="43"/>
        <v>5</v>
      </c>
      <c r="Q861" s="92" t="str">
        <f t="shared" si="44"/>
        <v>Gastos_Gerais</v>
      </c>
    </row>
    <row r="862" spans="1:17" ht="24" hidden="1" x14ac:dyDescent="0.2">
      <c r="A862" s="477">
        <f>IF(B862="","",COUNT('Diário 3º PA'!$A$4:$A$4242)+ROW()-3)</f>
        <v>2805</v>
      </c>
      <c r="B862" s="491">
        <v>44691</v>
      </c>
      <c r="C862" s="492">
        <v>44682</v>
      </c>
      <c r="D862" s="482" t="s">
        <v>115</v>
      </c>
      <c r="E862" s="482" t="s">
        <v>342</v>
      </c>
      <c r="F862" s="488">
        <v>10.4</v>
      </c>
      <c r="G862" s="482" t="s">
        <v>4539</v>
      </c>
      <c r="H862" s="489" t="s">
        <v>140</v>
      </c>
      <c r="I862" s="489" t="s">
        <v>4540</v>
      </c>
      <c r="J862" s="456" t="s">
        <v>1542</v>
      </c>
      <c r="K862" s="456" t="s">
        <v>732</v>
      </c>
      <c r="L862" s="456" t="s">
        <v>1531</v>
      </c>
      <c r="M862" s="456">
        <v>968933809</v>
      </c>
      <c r="N862" s="457">
        <v>44691</v>
      </c>
      <c r="O862" s="486">
        <f t="shared" si="42"/>
        <v>5</v>
      </c>
      <c r="P862" s="486">
        <f t="shared" si="43"/>
        <v>5</v>
      </c>
      <c r="Q862" s="92" t="str">
        <f t="shared" si="44"/>
        <v>Gastos_Gerais</v>
      </c>
    </row>
    <row r="863" spans="1:17" ht="24" hidden="1" x14ac:dyDescent="0.2">
      <c r="A863" s="477">
        <f>IF(B863="","",COUNT('Diário 3º PA'!$A$4:$A$4242)+ROW()-3)</f>
        <v>2806</v>
      </c>
      <c r="B863" s="491">
        <v>44691</v>
      </c>
      <c r="C863" s="492">
        <v>44682</v>
      </c>
      <c r="D863" s="482" t="s">
        <v>115</v>
      </c>
      <c r="E863" s="482" t="s">
        <v>368</v>
      </c>
      <c r="F863" s="488">
        <v>995.2</v>
      </c>
      <c r="G863" s="482" t="s">
        <v>4541</v>
      </c>
      <c r="H863" s="489" t="s">
        <v>139</v>
      </c>
      <c r="I863" s="489" t="s">
        <v>3970</v>
      </c>
      <c r="J863" s="456" t="s">
        <v>3971</v>
      </c>
      <c r="K863" s="456" t="s">
        <v>704</v>
      </c>
      <c r="L863" s="456" t="s">
        <v>428</v>
      </c>
      <c r="M863" s="456">
        <v>422</v>
      </c>
      <c r="N863" s="457">
        <v>44691</v>
      </c>
      <c r="O863" s="486">
        <f t="shared" si="42"/>
        <v>5</v>
      </c>
      <c r="P863" s="486">
        <f t="shared" si="43"/>
        <v>5</v>
      </c>
      <c r="Q863" s="92" t="str">
        <f t="shared" si="44"/>
        <v>Gastos_Gerais</v>
      </c>
    </row>
    <row r="864" spans="1:17" hidden="1" x14ac:dyDescent="0.2">
      <c r="A864" s="477">
        <f>IF(B864="","",COUNT('Diário 3º PA'!$A$4:$A$4242)+ROW()-3)</f>
        <v>2807</v>
      </c>
      <c r="B864" s="491">
        <v>44691</v>
      </c>
      <c r="C864" s="492">
        <v>44682</v>
      </c>
      <c r="D864" s="482" t="s">
        <v>115</v>
      </c>
      <c r="E864" s="482" t="s">
        <v>358</v>
      </c>
      <c r="F864" s="488">
        <v>236</v>
      </c>
      <c r="G864" s="482" t="s">
        <v>4542</v>
      </c>
      <c r="H864" s="489" t="s">
        <v>136</v>
      </c>
      <c r="I864" s="489" t="s">
        <v>3454</v>
      </c>
      <c r="J864" s="456" t="s">
        <v>1105</v>
      </c>
      <c r="K864" s="456" t="s">
        <v>732</v>
      </c>
      <c r="L864" s="456" t="s">
        <v>428</v>
      </c>
      <c r="M864" s="456">
        <v>328</v>
      </c>
      <c r="N864" s="457">
        <v>44691</v>
      </c>
      <c r="O864" s="486">
        <f t="shared" si="42"/>
        <v>5</v>
      </c>
      <c r="P864" s="486">
        <f t="shared" si="43"/>
        <v>5</v>
      </c>
      <c r="Q864" s="92" t="str">
        <f t="shared" si="44"/>
        <v>Gastos_Gerais</v>
      </c>
    </row>
    <row r="865" spans="1:17" ht="24" hidden="1" x14ac:dyDescent="0.2">
      <c r="A865" s="477">
        <f>IF(B865="","",COUNT('Diário 3º PA'!$A$4:$A$4242)+ROW()-3)</f>
        <v>2808</v>
      </c>
      <c r="B865" s="491">
        <v>44691</v>
      </c>
      <c r="C865" s="492">
        <v>44682</v>
      </c>
      <c r="D865" s="482" t="s">
        <v>115</v>
      </c>
      <c r="E865" s="482" t="s">
        <v>328</v>
      </c>
      <c r="F865" s="488">
        <v>193.8</v>
      </c>
      <c r="G865" s="482" t="s">
        <v>4543</v>
      </c>
      <c r="H865" s="489" t="s">
        <v>130</v>
      </c>
      <c r="I865" s="489" t="s">
        <v>2860</v>
      </c>
      <c r="J865" s="456" t="s">
        <v>2861</v>
      </c>
      <c r="K865" s="456" t="s">
        <v>704</v>
      </c>
      <c r="L865" s="456" t="s">
        <v>428</v>
      </c>
      <c r="M865" s="456">
        <v>844</v>
      </c>
      <c r="N865" s="457">
        <v>44691</v>
      </c>
      <c r="O865" s="486">
        <f t="shared" si="42"/>
        <v>5</v>
      </c>
      <c r="P865" s="486">
        <f t="shared" si="43"/>
        <v>5</v>
      </c>
      <c r="Q865" s="92" t="str">
        <f t="shared" si="44"/>
        <v>Gastos_Gerais</v>
      </c>
    </row>
    <row r="866" spans="1:17" ht="24" hidden="1" x14ac:dyDescent="0.2">
      <c r="A866" s="477">
        <f>IF(B866="","",COUNT('Diário 3º PA'!$A$4:$A$4242)+ROW()-3)</f>
        <v>2809</v>
      </c>
      <c r="B866" s="491">
        <v>44691</v>
      </c>
      <c r="C866" s="492">
        <v>44682</v>
      </c>
      <c r="D866" s="482" t="s">
        <v>93</v>
      </c>
      <c r="E866" s="482" t="s">
        <v>97</v>
      </c>
      <c r="F866" s="488">
        <v>0.01</v>
      </c>
      <c r="G866" s="482" t="s">
        <v>1553</v>
      </c>
      <c r="H866" s="483" t="s">
        <v>128</v>
      </c>
      <c r="I866" s="489" t="s">
        <v>664</v>
      </c>
      <c r="J866" s="455" t="s">
        <v>811</v>
      </c>
      <c r="K866" s="455" t="s">
        <v>1554</v>
      </c>
      <c r="L866" s="456" t="s">
        <v>1066</v>
      </c>
      <c r="M866" s="456" t="s">
        <v>666</v>
      </c>
      <c r="N866" s="457">
        <v>44691</v>
      </c>
      <c r="O866" s="486">
        <f t="shared" si="42"/>
        <v>5</v>
      </c>
      <c r="P866" s="486">
        <f t="shared" si="43"/>
        <v>5</v>
      </c>
      <c r="Q866" s="92" t="str">
        <f t="shared" si="44"/>
        <v>Receitas</v>
      </c>
    </row>
    <row r="867" spans="1:17" hidden="1" x14ac:dyDescent="0.2">
      <c r="A867" s="477">
        <f>IF(B867="","",COUNT('Diário 3º PA'!$A$4:$A$4242)+ROW()-3)</f>
        <v>2810</v>
      </c>
      <c r="B867" s="491">
        <v>44692</v>
      </c>
      <c r="C867" s="492">
        <v>44682</v>
      </c>
      <c r="D867" s="482" t="s">
        <v>115</v>
      </c>
      <c r="E867" s="482" t="s">
        <v>328</v>
      </c>
      <c r="F867" s="488">
        <v>1000</v>
      </c>
      <c r="G867" s="482" t="s">
        <v>1139</v>
      </c>
      <c r="H867" s="489" t="s">
        <v>136</v>
      </c>
      <c r="I867" s="489" t="s">
        <v>727</v>
      </c>
      <c r="J867" s="455" t="s">
        <v>728</v>
      </c>
      <c r="K867" s="456" t="s">
        <v>704</v>
      </c>
      <c r="L867" s="456" t="s">
        <v>428</v>
      </c>
      <c r="M867" s="456">
        <v>1892261</v>
      </c>
      <c r="N867" s="457">
        <v>44691</v>
      </c>
      <c r="O867" s="486">
        <f t="shared" si="42"/>
        <v>5</v>
      </c>
      <c r="P867" s="486">
        <f t="shared" si="43"/>
        <v>5</v>
      </c>
      <c r="Q867" s="92" t="str">
        <f t="shared" si="44"/>
        <v>Gastos_Gerais</v>
      </c>
    </row>
    <row r="868" spans="1:17" ht="24" hidden="1" x14ac:dyDescent="0.2">
      <c r="A868" s="477">
        <f>IF(B868="","",COUNT('Diário 3º PA'!$A$4:$A$4242)+ROW()-3)</f>
        <v>2811</v>
      </c>
      <c r="B868" s="491">
        <v>44692</v>
      </c>
      <c r="C868" s="492">
        <v>44682</v>
      </c>
      <c r="D868" s="482" t="s">
        <v>115</v>
      </c>
      <c r="E868" s="482" t="s">
        <v>306</v>
      </c>
      <c r="F868" s="488">
        <v>199.99</v>
      </c>
      <c r="G868" s="482" t="s">
        <v>4544</v>
      </c>
      <c r="H868" s="489" t="s">
        <v>128</v>
      </c>
      <c r="I868" s="489" t="s">
        <v>551</v>
      </c>
      <c r="J868" s="456" t="s">
        <v>2125</v>
      </c>
      <c r="K868" s="456" t="s">
        <v>704</v>
      </c>
      <c r="L868" s="456" t="s">
        <v>428</v>
      </c>
      <c r="M868" s="456">
        <v>469738</v>
      </c>
      <c r="N868" s="457">
        <v>44692</v>
      </c>
      <c r="O868" s="486">
        <f t="shared" si="42"/>
        <v>5</v>
      </c>
      <c r="P868" s="486">
        <f t="shared" si="43"/>
        <v>5</v>
      </c>
      <c r="Q868" s="92" t="str">
        <f t="shared" si="44"/>
        <v>Gastos_Gerais</v>
      </c>
    </row>
    <row r="869" spans="1:17" ht="48" hidden="1" x14ac:dyDescent="0.2">
      <c r="A869" s="477">
        <f>IF(B869="","",COUNT('Diário 3º PA'!$A$4:$A$4242)+ROW()-3)</f>
        <v>2812</v>
      </c>
      <c r="B869" s="491">
        <v>44692</v>
      </c>
      <c r="C869" s="492">
        <v>44682</v>
      </c>
      <c r="D869" s="482" t="s">
        <v>115</v>
      </c>
      <c r="E869" s="482" t="s">
        <v>318</v>
      </c>
      <c r="F869" s="488">
        <v>5218.8</v>
      </c>
      <c r="G869" s="482" t="s">
        <v>4545</v>
      </c>
      <c r="H869" s="489" t="s">
        <v>658</v>
      </c>
      <c r="I869" s="489" t="s">
        <v>4546</v>
      </c>
      <c r="J869" s="456" t="s">
        <v>4547</v>
      </c>
      <c r="K869" s="456" t="s">
        <v>704</v>
      </c>
      <c r="L869" s="456" t="s">
        <v>428</v>
      </c>
      <c r="M869" s="456">
        <v>5460</v>
      </c>
      <c r="N869" s="457">
        <v>44687</v>
      </c>
      <c r="O869" s="486">
        <f t="shared" si="42"/>
        <v>5</v>
      </c>
      <c r="P869" s="486">
        <f t="shared" si="43"/>
        <v>5</v>
      </c>
      <c r="Q869" s="92" t="str">
        <f t="shared" si="44"/>
        <v>Gastos_Gerais</v>
      </c>
    </row>
    <row r="870" spans="1:17" hidden="1" x14ac:dyDescent="0.2">
      <c r="A870" s="477">
        <f>IF(B870="","",COUNT('Diário 3º PA'!$A$4:$A$4242)+ROW()-3)</f>
        <v>2813</v>
      </c>
      <c r="B870" s="491">
        <v>44692</v>
      </c>
      <c r="C870" s="492">
        <v>44652</v>
      </c>
      <c r="D870" s="482" t="s">
        <v>115</v>
      </c>
      <c r="E870" s="482" t="s">
        <v>230</v>
      </c>
      <c r="F870" s="488">
        <v>6994.06</v>
      </c>
      <c r="G870" s="482" t="s">
        <v>758</v>
      </c>
      <c r="H870" s="489" t="s">
        <v>129</v>
      </c>
      <c r="I870" s="482" t="s">
        <v>2481</v>
      </c>
      <c r="J870" s="493" t="s">
        <v>760</v>
      </c>
      <c r="K870" s="493" t="s">
        <v>704</v>
      </c>
      <c r="L870" s="493" t="s">
        <v>428</v>
      </c>
      <c r="M870" s="456">
        <v>77478585</v>
      </c>
      <c r="N870" s="457">
        <v>44671</v>
      </c>
      <c r="O870" s="486">
        <f t="shared" si="42"/>
        <v>5</v>
      </c>
      <c r="P870" s="486">
        <f t="shared" si="43"/>
        <v>4</v>
      </c>
      <c r="Q870" s="92" t="str">
        <f t="shared" si="44"/>
        <v>Gastos_Gerais</v>
      </c>
    </row>
    <row r="871" spans="1:17" ht="36" hidden="1" x14ac:dyDescent="0.2">
      <c r="A871" s="477">
        <f>IF(B871="","",COUNT('Diário 3º PA'!$A$4:$A$4242)+ROW()-3)</f>
        <v>2814</v>
      </c>
      <c r="B871" s="491">
        <v>44692</v>
      </c>
      <c r="C871" s="492">
        <v>44682</v>
      </c>
      <c r="D871" s="482" t="s">
        <v>115</v>
      </c>
      <c r="E871" s="482" t="s">
        <v>268</v>
      </c>
      <c r="F871" s="488">
        <v>287.58</v>
      </c>
      <c r="G871" s="482" t="s">
        <v>2782</v>
      </c>
      <c r="H871" s="489" t="s">
        <v>130</v>
      </c>
      <c r="I871" s="489" t="s">
        <v>3586</v>
      </c>
      <c r="J871" s="456" t="s">
        <v>957</v>
      </c>
      <c r="K871" s="456" t="s">
        <v>704</v>
      </c>
      <c r="L871" s="456" t="s">
        <v>428</v>
      </c>
      <c r="M871" s="456">
        <v>202240</v>
      </c>
      <c r="N871" s="457">
        <v>44684</v>
      </c>
      <c r="O871" s="486">
        <f t="shared" si="42"/>
        <v>5</v>
      </c>
      <c r="P871" s="486">
        <f t="shared" si="43"/>
        <v>5</v>
      </c>
      <c r="Q871" s="92" t="str">
        <f t="shared" si="44"/>
        <v>Gastos_Gerais</v>
      </c>
    </row>
    <row r="872" spans="1:17" ht="24" hidden="1" x14ac:dyDescent="0.2">
      <c r="A872" s="477">
        <f>IF(B872="","",COUNT('Diário 3º PA'!$A$4:$A$4242)+ROW()-3)</f>
        <v>2815</v>
      </c>
      <c r="B872" s="491">
        <v>44692</v>
      </c>
      <c r="C872" s="492">
        <v>44652</v>
      </c>
      <c r="D872" s="482" t="s">
        <v>115</v>
      </c>
      <c r="E872" s="482" t="s">
        <v>298</v>
      </c>
      <c r="F872" s="488">
        <v>3099.3</v>
      </c>
      <c r="G872" s="482" t="s">
        <v>298</v>
      </c>
      <c r="H872" s="489" t="s">
        <v>131</v>
      </c>
      <c r="I872" s="489" t="s">
        <v>3444</v>
      </c>
      <c r="J872" s="456" t="s">
        <v>1044</v>
      </c>
      <c r="K872" s="456" t="s">
        <v>704</v>
      </c>
      <c r="L872" s="456" t="s">
        <v>428</v>
      </c>
      <c r="M872" s="456">
        <v>17877</v>
      </c>
      <c r="N872" s="457">
        <v>44663</v>
      </c>
      <c r="O872" s="486">
        <f t="shared" si="42"/>
        <v>5</v>
      </c>
      <c r="P872" s="486">
        <f t="shared" si="43"/>
        <v>4</v>
      </c>
      <c r="Q872" s="92" t="str">
        <f t="shared" si="44"/>
        <v>Gastos_Gerais</v>
      </c>
    </row>
    <row r="873" spans="1:17" ht="25.5" hidden="1" x14ac:dyDescent="0.2">
      <c r="A873" s="477">
        <f>IF(B873="","",COUNT('Diário 3º PA'!$A$4:$A$4242)+ROW()-3)</f>
        <v>2816</v>
      </c>
      <c r="B873" s="491">
        <v>44692</v>
      </c>
      <c r="C873" s="492">
        <v>44682</v>
      </c>
      <c r="D873" s="482" t="s">
        <v>104</v>
      </c>
      <c r="E873" s="482" t="s">
        <v>187</v>
      </c>
      <c r="F873" s="488">
        <v>101.38</v>
      </c>
      <c r="G873" s="482" t="s">
        <v>1019</v>
      </c>
      <c r="H873" s="482" t="s">
        <v>128</v>
      </c>
      <c r="I873" s="482" t="s">
        <v>4548</v>
      </c>
      <c r="J873" s="493" t="s">
        <v>4549</v>
      </c>
      <c r="K873" s="456" t="s">
        <v>732</v>
      </c>
      <c r="L873" s="456" t="s">
        <v>792</v>
      </c>
      <c r="M873" s="456" t="s">
        <v>4550</v>
      </c>
      <c r="N873" s="457">
        <v>44692</v>
      </c>
      <c r="O873" s="486">
        <f t="shared" si="42"/>
        <v>5</v>
      </c>
      <c r="P873" s="486">
        <f t="shared" si="43"/>
        <v>5</v>
      </c>
      <c r="Q873" s="92" t="str">
        <f t="shared" si="44"/>
        <v>Gastos_com_Pessoal</v>
      </c>
    </row>
    <row r="874" spans="1:17" ht="25.5" hidden="1" x14ac:dyDescent="0.2">
      <c r="A874" s="477">
        <f>IF(B874="","",COUNT('Diário 3º PA'!$A$4:$A$4242)+ROW()-3)</f>
        <v>2817</v>
      </c>
      <c r="B874" s="491">
        <v>44692</v>
      </c>
      <c r="C874" s="492">
        <v>44682</v>
      </c>
      <c r="D874" s="482" t="s">
        <v>104</v>
      </c>
      <c r="E874" s="482" t="s">
        <v>189</v>
      </c>
      <c r="F874" s="488">
        <v>202.76</v>
      </c>
      <c r="G874" s="482" t="s">
        <v>915</v>
      </c>
      <c r="H874" s="482" t="s">
        <v>128</v>
      </c>
      <c r="I874" s="482" t="s">
        <v>4548</v>
      </c>
      <c r="J874" s="493" t="s">
        <v>4549</v>
      </c>
      <c r="K874" s="456" t="s">
        <v>732</v>
      </c>
      <c r="L874" s="456" t="s">
        <v>792</v>
      </c>
      <c r="M874" s="456" t="s">
        <v>4550</v>
      </c>
      <c r="N874" s="457">
        <v>44692</v>
      </c>
      <c r="O874" s="486">
        <f t="shared" si="42"/>
        <v>5</v>
      </c>
      <c r="P874" s="486">
        <f t="shared" si="43"/>
        <v>5</v>
      </c>
      <c r="Q874" s="92" t="str">
        <f t="shared" si="44"/>
        <v>Gastos_com_Pessoal</v>
      </c>
    </row>
    <row r="875" spans="1:17" ht="25.5" hidden="1" x14ac:dyDescent="0.2">
      <c r="A875" s="477">
        <f>IF(B875="","",COUNT('Diário 3º PA'!$A$4:$A$4242)+ROW()-3)</f>
        <v>2818</v>
      </c>
      <c r="B875" s="491">
        <v>44692</v>
      </c>
      <c r="C875" s="492">
        <v>44682</v>
      </c>
      <c r="D875" s="482" t="s">
        <v>104</v>
      </c>
      <c r="E875" s="482" t="s">
        <v>191</v>
      </c>
      <c r="F875" s="488">
        <v>67.59</v>
      </c>
      <c r="G875" s="482" t="s">
        <v>918</v>
      </c>
      <c r="H875" s="482" t="s">
        <v>128</v>
      </c>
      <c r="I875" s="482" t="s">
        <v>4548</v>
      </c>
      <c r="J875" s="493" t="s">
        <v>4549</v>
      </c>
      <c r="K875" s="456" t="s">
        <v>732</v>
      </c>
      <c r="L875" s="456" t="s">
        <v>792</v>
      </c>
      <c r="M875" s="456" t="s">
        <v>4550</v>
      </c>
      <c r="N875" s="457">
        <v>44692</v>
      </c>
      <c r="O875" s="486">
        <f t="shared" si="42"/>
        <v>5</v>
      </c>
      <c r="P875" s="486">
        <f t="shared" si="43"/>
        <v>5</v>
      </c>
      <c r="Q875" s="92" t="str">
        <f t="shared" si="44"/>
        <v>Gastos_com_Pessoal</v>
      </c>
    </row>
    <row r="876" spans="1:17" ht="36" hidden="1" x14ac:dyDescent="0.2">
      <c r="A876" s="477">
        <f>IF(B876="","",COUNT('Diário 3º PA'!$A$4:$A$4242)+ROW()-3)</f>
        <v>2819</v>
      </c>
      <c r="B876" s="491">
        <v>44692</v>
      </c>
      <c r="C876" s="492">
        <v>44682</v>
      </c>
      <c r="D876" s="482" t="s">
        <v>104</v>
      </c>
      <c r="E876" s="482" t="s">
        <v>193</v>
      </c>
      <c r="F876" s="488">
        <v>29.43</v>
      </c>
      <c r="G876" s="482" t="s">
        <v>919</v>
      </c>
      <c r="H876" s="482" t="s">
        <v>128</v>
      </c>
      <c r="I876" s="482" t="s">
        <v>4548</v>
      </c>
      <c r="J876" s="493" t="s">
        <v>4549</v>
      </c>
      <c r="K876" s="456" t="s">
        <v>732</v>
      </c>
      <c r="L876" s="456" t="s">
        <v>792</v>
      </c>
      <c r="M876" s="456" t="s">
        <v>4550</v>
      </c>
      <c r="N876" s="457">
        <v>44692</v>
      </c>
      <c r="O876" s="486">
        <f t="shared" si="42"/>
        <v>5</v>
      </c>
      <c r="P876" s="486">
        <f t="shared" si="43"/>
        <v>5</v>
      </c>
      <c r="Q876" s="92" t="str">
        <f t="shared" si="44"/>
        <v>Gastos_com_Pessoal</v>
      </c>
    </row>
    <row r="877" spans="1:17" ht="24" hidden="1" x14ac:dyDescent="0.2">
      <c r="A877" s="477">
        <f>IF(B877="","",COUNT('Diário 3º PA'!$A$4:$A$4242)+ROW()-3)</f>
        <v>2820</v>
      </c>
      <c r="B877" s="491">
        <v>44692</v>
      </c>
      <c r="C877" s="492">
        <v>44682</v>
      </c>
      <c r="D877" s="482" t="s">
        <v>93</v>
      </c>
      <c r="E877" s="482" t="s">
        <v>97</v>
      </c>
      <c r="F877" s="488">
        <v>0.12</v>
      </c>
      <c r="G877" s="482" t="s">
        <v>1553</v>
      </c>
      <c r="H877" s="483" t="s">
        <v>128</v>
      </c>
      <c r="I877" s="489" t="s">
        <v>664</v>
      </c>
      <c r="J877" s="455" t="s">
        <v>811</v>
      </c>
      <c r="K877" s="455" t="s">
        <v>1554</v>
      </c>
      <c r="L877" s="456" t="s">
        <v>1066</v>
      </c>
      <c r="M877" s="456" t="s">
        <v>666</v>
      </c>
      <c r="N877" s="457">
        <v>44692</v>
      </c>
      <c r="O877" s="486">
        <f t="shared" si="42"/>
        <v>5</v>
      </c>
      <c r="P877" s="486">
        <f t="shared" si="43"/>
        <v>5</v>
      </c>
      <c r="Q877" s="92" t="str">
        <f t="shared" si="44"/>
        <v>Receitas</v>
      </c>
    </row>
    <row r="878" spans="1:17" ht="24" hidden="1" x14ac:dyDescent="0.2">
      <c r="A878" s="477">
        <f>IF(B878="","",COUNT('Diário 3º PA'!$A$4:$A$4242)+ROW()-3)</f>
        <v>2821</v>
      </c>
      <c r="B878" s="491">
        <v>44693</v>
      </c>
      <c r="C878" s="492">
        <v>44682</v>
      </c>
      <c r="D878" s="482" t="s">
        <v>115</v>
      </c>
      <c r="E878" s="482" t="s">
        <v>328</v>
      </c>
      <c r="F878" s="488">
        <v>500</v>
      </c>
      <c r="G878" s="482" t="s">
        <v>4551</v>
      </c>
      <c r="H878" s="489" t="s">
        <v>128</v>
      </c>
      <c r="I878" s="489" t="s">
        <v>727</v>
      </c>
      <c r="J878" s="455" t="s">
        <v>728</v>
      </c>
      <c r="K878" s="456" t="s">
        <v>704</v>
      </c>
      <c r="L878" s="456" t="s">
        <v>428</v>
      </c>
      <c r="M878" s="456">
        <v>1892261</v>
      </c>
      <c r="N878" s="457">
        <v>44691</v>
      </c>
      <c r="O878" s="486">
        <f t="shared" si="42"/>
        <v>5</v>
      </c>
      <c r="P878" s="486">
        <f t="shared" si="43"/>
        <v>5</v>
      </c>
      <c r="Q878" s="92" t="str">
        <f t="shared" si="44"/>
        <v>Gastos_Gerais</v>
      </c>
    </row>
    <row r="879" spans="1:17" ht="24" hidden="1" x14ac:dyDescent="0.2">
      <c r="A879" s="477">
        <f>IF(B879="","",COUNT('Diário 3º PA'!$A$4:$A$4242)+ROW()-3)</f>
        <v>2822</v>
      </c>
      <c r="B879" s="491">
        <v>44693</v>
      </c>
      <c r="C879" s="492">
        <v>44682</v>
      </c>
      <c r="D879" s="482" t="s">
        <v>115</v>
      </c>
      <c r="E879" s="482" t="s">
        <v>342</v>
      </c>
      <c r="F879" s="488">
        <v>60</v>
      </c>
      <c r="G879" s="482" t="s">
        <v>4552</v>
      </c>
      <c r="H879" s="507" t="s">
        <v>139</v>
      </c>
      <c r="I879" s="489" t="s">
        <v>1777</v>
      </c>
      <c r="J879" s="456" t="s">
        <v>1778</v>
      </c>
      <c r="K879" s="456" t="s">
        <v>732</v>
      </c>
      <c r="L879" s="456" t="s">
        <v>1531</v>
      </c>
      <c r="M879" s="456">
        <v>169374891</v>
      </c>
      <c r="N879" s="457">
        <v>44693</v>
      </c>
      <c r="O879" s="486">
        <f t="shared" si="42"/>
        <v>5</v>
      </c>
      <c r="P879" s="486">
        <f t="shared" si="43"/>
        <v>5</v>
      </c>
      <c r="Q879" s="92" t="str">
        <f t="shared" si="44"/>
        <v>Gastos_Gerais</v>
      </c>
    </row>
    <row r="880" spans="1:17" ht="24" hidden="1" x14ac:dyDescent="0.2">
      <c r="A880" s="477">
        <f>IF(B880="","",COUNT('Diário 3º PA'!$A$4:$A$4242)+ROW()-3)</f>
        <v>2823</v>
      </c>
      <c r="B880" s="491">
        <v>44693</v>
      </c>
      <c r="C880" s="492">
        <v>44682</v>
      </c>
      <c r="D880" s="482" t="s">
        <v>115</v>
      </c>
      <c r="E880" s="482" t="s">
        <v>342</v>
      </c>
      <c r="F880" s="481">
        <v>60</v>
      </c>
      <c r="G880" s="480" t="s">
        <v>4553</v>
      </c>
      <c r="H880" s="507" t="s">
        <v>139</v>
      </c>
      <c r="I880" s="507" t="s">
        <v>2797</v>
      </c>
      <c r="J880" s="498" t="s">
        <v>1760</v>
      </c>
      <c r="K880" s="456" t="s">
        <v>732</v>
      </c>
      <c r="L880" s="456" t="s">
        <v>1531</v>
      </c>
      <c r="M880" s="456">
        <v>169374891</v>
      </c>
      <c r="N880" s="457">
        <v>44693</v>
      </c>
      <c r="O880" s="486">
        <f t="shared" si="42"/>
        <v>5</v>
      </c>
      <c r="P880" s="486">
        <f t="shared" si="43"/>
        <v>5</v>
      </c>
      <c r="Q880" s="92" t="str">
        <f t="shared" si="44"/>
        <v>Gastos_Gerais</v>
      </c>
    </row>
    <row r="881" spans="1:17" ht="36" hidden="1" x14ac:dyDescent="0.2">
      <c r="A881" s="477">
        <f>IF(B881="","",COUNT('Diário 3º PA'!$A$4:$A$4242)+ROW()-3)</f>
        <v>2824</v>
      </c>
      <c r="B881" s="491">
        <v>44693</v>
      </c>
      <c r="C881" s="492">
        <v>44682</v>
      </c>
      <c r="D881" s="482" t="s">
        <v>115</v>
      </c>
      <c r="E881" s="482" t="s">
        <v>342</v>
      </c>
      <c r="F881" s="481">
        <v>60</v>
      </c>
      <c r="G881" s="480" t="s">
        <v>4554</v>
      </c>
      <c r="H881" s="507" t="s">
        <v>135</v>
      </c>
      <c r="I881" s="507" t="s">
        <v>1886</v>
      </c>
      <c r="J881" s="498" t="s">
        <v>1887</v>
      </c>
      <c r="K881" s="456" t="s">
        <v>732</v>
      </c>
      <c r="L881" s="456" t="s">
        <v>1531</v>
      </c>
      <c r="M881" s="456">
        <v>169374891</v>
      </c>
      <c r="N881" s="457">
        <v>44693</v>
      </c>
      <c r="O881" s="486">
        <f t="shared" si="42"/>
        <v>5</v>
      </c>
      <c r="P881" s="486">
        <f t="shared" si="43"/>
        <v>5</v>
      </c>
      <c r="Q881" s="92" t="str">
        <f t="shared" si="44"/>
        <v>Gastos_Gerais</v>
      </c>
    </row>
    <row r="882" spans="1:17" ht="36" hidden="1" x14ac:dyDescent="0.2">
      <c r="A882" s="477">
        <f>IF(B882="","",COUNT('Diário 3º PA'!$A$4:$A$4242)+ROW()-3)</f>
        <v>2825</v>
      </c>
      <c r="B882" s="491">
        <v>44693</v>
      </c>
      <c r="C882" s="492">
        <v>44682</v>
      </c>
      <c r="D882" s="482" t="s">
        <v>115</v>
      </c>
      <c r="E882" s="482" t="s">
        <v>342</v>
      </c>
      <c r="F882" s="488">
        <v>60</v>
      </c>
      <c r="G882" s="482" t="s">
        <v>4555</v>
      </c>
      <c r="H882" s="489" t="s">
        <v>135</v>
      </c>
      <c r="I882" s="489" t="s">
        <v>1883</v>
      </c>
      <c r="J882" s="456" t="s">
        <v>1884</v>
      </c>
      <c r="K882" s="456" t="s">
        <v>732</v>
      </c>
      <c r="L882" s="456" t="s">
        <v>1531</v>
      </c>
      <c r="M882" s="456">
        <v>169374891</v>
      </c>
      <c r="N882" s="457">
        <v>44693</v>
      </c>
      <c r="O882" s="486">
        <f t="shared" si="42"/>
        <v>5</v>
      </c>
      <c r="P882" s="486">
        <f t="shared" si="43"/>
        <v>5</v>
      </c>
      <c r="Q882" s="92" t="str">
        <f t="shared" si="44"/>
        <v>Gastos_Gerais</v>
      </c>
    </row>
    <row r="883" spans="1:17" ht="24" hidden="1" x14ac:dyDescent="0.2">
      <c r="A883" s="477">
        <f>IF(B883="","",COUNT('Diário 3º PA'!$A$4:$A$4242)+ROW()-3)</f>
        <v>2826</v>
      </c>
      <c r="B883" s="491">
        <v>44693</v>
      </c>
      <c r="C883" s="492">
        <v>44682</v>
      </c>
      <c r="D883" s="482" t="s">
        <v>115</v>
      </c>
      <c r="E883" s="482" t="s">
        <v>342</v>
      </c>
      <c r="F883" s="488">
        <v>120</v>
      </c>
      <c r="G883" s="482" t="s">
        <v>4556</v>
      </c>
      <c r="H883" s="489" t="s">
        <v>134</v>
      </c>
      <c r="I883" s="489" t="s">
        <v>2087</v>
      </c>
      <c r="J883" s="455" t="s">
        <v>2088</v>
      </c>
      <c r="K883" s="456" t="s">
        <v>732</v>
      </c>
      <c r="L883" s="456" t="s">
        <v>1531</v>
      </c>
      <c r="M883" s="456">
        <v>169374891</v>
      </c>
      <c r="N883" s="457">
        <v>44693</v>
      </c>
      <c r="O883" s="486">
        <f t="shared" si="42"/>
        <v>5</v>
      </c>
      <c r="P883" s="486">
        <f t="shared" si="43"/>
        <v>5</v>
      </c>
      <c r="Q883" s="92" t="str">
        <f t="shared" si="44"/>
        <v>Gastos_Gerais</v>
      </c>
    </row>
    <row r="884" spans="1:17" ht="24" hidden="1" x14ac:dyDescent="0.2">
      <c r="A884" s="477">
        <f>IF(B884="","",COUNT('Diário 3º PA'!$A$4:$A$4242)+ROW()-3)</f>
        <v>2827</v>
      </c>
      <c r="B884" s="491">
        <v>44693</v>
      </c>
      <c r="C884" s="492">
        <v>44682</v>
      </c>
      <c r="D884" s="482" t="s">
        <v>115</v>
      </c>
      <c r="E884" s="482" t="s">
        <v>342</v>
      </c>
      <c r="F884" s="488">
        <v>60</v>
      </c>
      <c r="G884" s="482" t="s">
        <v>4557</v>
      </c>
      <c r="H884" s="489" t="s">
        <v>139</v>
      </c>
      <c r="I884" s="489" t="s">
        <v>4558</v>
      </c>
      <c r="J884" s="456" t="s">
        <v>4559</v>
      </c>
      <c r="K884" s="456" t="s">
        <v>732</v>
      </c>
      <c r="L884" s="456" t="s">
        <v>1531</v>
      </c>
      <c r="M884" s="456">
        <v>169374891</v>
      </c>
      <c r="N884" s="457">
        <v>44693</v>
      </c>
      <c r="O884" s="486">
        <f t="shared" si="42"/>
        <v>5</v>
      </c>
      <c r="P884" s="486">
        <f t="shared" si="43"/>
        <v>5</v>
      </c>
      <c r="Q884" s="92" t="str">
        <f t="shared" si="44"/>
        <v>Gastos_Gerais</v>
      </c>
    </row>
    <row r="885" spans="1:17" ht="24" hidden="1" x14ac:dyDescent="0.2">
      <c r="A885" s="477">
        <f>IF(B885="","",COUNT('Diário 3º PA'!$A$4:$A$4242)+ROW()-3)</f>
        <v>2828</v>
      </c>
      <c r="B885" s="491">
        <v>44693</v>
      </c>
      <c r="C885" s="492">
        <v>44682</v>
      </c>
      <c r="D885" s="482" t="s">
        <v>115</v>
      </c>
      <c r="E885" s="482" t="s">
        <v>342</v>
      </c>
      <c r="F885" s="488">
        <v>120</v>
      </c>
      <c r="G885" s="482" t="s">
        <v>4560</v>
      </c>
      <c r="H885" s="489" t="s">
        <v>134</v>
      </c>
      <c r="I885" s="489" t="s">
        <v>4241</v>
      </c>
      <c r="J885" s="456" t="s">
        <v>3781</v>
      </c>
      <c r="K885" s="456" t="s">
        <v>732</v>
      </c>
      <c r="L885" s="456" t="s">
        <v>1531</v>
      </c>
      <c r="M885" s="456">
        <v>169374891</v>
      </c>
      <c r="N885" s="457">
        <v>44693</v>
      </c>
      <c r="O885" s="486">
        <f t="shared" si="42"/>
        <v>5</v>
      </c>
      <c r="P885" s="486">
        <f t="shared" si="43"/>
        <v>5</v>
      </c>
      <c r="Q885" s="92" t="str">
        <f t="shared" si="44"/>
        <v>Gastos_Gerais</v>
      </c>
    </row>
    <row r="886" spans="1:17" ht="24" hidden="1" x14ac:dyDescent="0.2">
      <c r="A886" s="477">
        <f>IF(B886="","",COUNT('Diário 3º PA'!$A$4:$A$4242)+ROW()-3)</f>
        <v>2829</v>
      </c>
      <c r="B886" s="491">
        <v>44693</v>
      </c>
      <c r="C886" s="492">
        <v>44682</v>
      </c>
      <c r="D886" s="482" t="s">
        <v>115</v>
      </c>
      <c r="E886" s="482" t="s">
        <v>342</v>
      </c>
      <c r="F886" s="488">
        <v>120</v>
      </c>
      <c r="G886" s="482" t="s">
        <v>4561</v>
      </c>
      <c r="H886" s="489" t="s">
        <v>134</v>
      </c>
      <c r="I886" s="489" t="s">
        <v>3783</v>
      </c>
      <c r="J886" s="456" t="s">
        <v>4562</v>
      </c>
      <c r="K886" s="456" t="s">
        <v>732</v>
      </c>
      <c r="L886" s="456" t="s">
        <v>1531</v>
      </c>
      <c r="M886" s="456">
        <v>169374891</v>
      </c>
      <c r="N886" s="457">
        <v>44693</v>
      </c>
      <c r="O886" s="486">
        <f t="shared" si="42"/>
        <v>5</v>
      </c>
      <c r="P886" s="486">
        <f t="shared" si="43"/>
        <v>5</v>
      </c>
      <c r="Q886" s="92" t="str">
        <f t="shared" si="44"/>
        <v>Gastos_Gerais</v>
      </c>
    </row>
    <row r="887" spans="1:17" ht="36" hidden="1" x14ac:dyDescent="0.2">
      <c r="A887" s="477">
        <f>IF(B887="","",COUNT('Diário 3º PA'!$A$4:$A$4242)+ROW()-3)</f>
        <v>2830</v>
      </c>
      <c r="B887" s="491">
        <v>44693</v>
      </c>
      <c r="C887" s="492">
        <v>44682</v>
      </c>
      <c r="D887" s="482" t="s">
        <v>115</v>
      </c>
      <c r="E887" s="482" t="s">
        <v>342</v>
      </c>
      <c r="F887" s="488">
        <v>120</v>
      </c>
      <c r="G887" s="482" t="s">
        <v>4563</v>
      </c>
      <c r="H887" s="489" t="s">
        <v>135</v>
      </c>
      <c r="I887" s="489" t="s">
        <v>1883</v>
      </c>
      <c r="J887" s="456" t="s">
        <v>1884</v>
      </c>
      <c r="K887" s="456" t="s">
        <v>732</v>
      </c>
      <c r="L887" s="456" t="s">
        <v>1531</v>
      </c>
      <c r="M887" s="456">
        <v>169374891</v>
      </c>
      <c r="N887" s="457">
        <v>44693</v>
      </c>
      <c r="O887" s="486">
        <f t="shared" si="42"/>
        <v>5</v>
      </c>
      <c r="P887" s="486">
        <f t="shared" si="43"/>
        <v>5</v>
      </c>
      <c r="Q887" s="92" t="str">
        <f t="shared" si="44"/>
        <v>Gastos_Gerais</v>
      </c>
    </row>
    <row r="888" spans="1:17" ht="36" hidden="1" x14ac:dyDescent="0.2">
      <c r="A888" s="477">
        <f>IF(B888="","",COUNT('Diário 3º PA'!$A$4:$A$4242)+ROW()-3)</f>
        <v>2831</v>
      </c>
      <c r="B888" s="491">
        <v>44693</v>
      </c>
      <c r="C888" s="492">
        <v>44682</v>
      </c>
      <c r="D888" s="482" t="s">
        <v>115</v>
      </c>
      <c r="E888" s="482" t="s">
        <v>342</v>
      </c>
      <c r="F888" s="488">
        <v>120</v>
      </c>
      <c r="G888" s="482" t="s">
        <v>4564</v>
      </c>
      <c r="H888" s="489" t="s">
        <v>135</v>
      </c>
      <c r="I888" s="489" t="s">
        <v>1886</v>
      </c>
      <c r="J888" s="456" t="s">
        <v>1887</v>
      </c>
      <c r="K888" s="456" t="s">
        <v>732</v>
      </c>
      <c r="L888" s="456" t="s">
        <v>1531</v>
      </c>
      <c r="M888" s="456">
        <v>169374891</v>
      </c>
      <c r="N888" s="457">
        <v>44693</v>
      </c>
      <c r="O888" s="486">
        <f t="shared" si="42"/>
        <v>5</v>
      </c>
      <c r="P888" s="486">
        <f t="shared" si="43"/>
        <v>5</v>
      </c>
      <c r="Q888" s="92" t="str">
        <f t="shared" si="44"/>
        <v>Gastos_Gerais</v>
      </c>
    </row>
    <row r="889" spans="1:17" ht="24" hidden="1" x14ac:dyDescent="0.2">
      <c r="A889" s="477">
        <f>IF(B889="","",COUNT('Diário 3º PA'!$A$4:$A$4242)+ROW()-3)</f>
        <v>2832</v>
      </c>
      <c r="B889" s="491">
        <v>44693</v>
      </c>
      <c r="C889" s="492">
        <v>44682</v>
      </c>
      <c r="D889" s="482" t="s">
        <v>115</v>
      </c>
      <c r="E889" s="482" t="s">
        <v>342</v>
      </c>
      <c r="F889" s="488">
        <v>16.8</v>
      </c>
      <c r="G889" s="482" t="s">
        <v>4565</v>
      </c>
      <c r="H889" s="489" t="s">
        <v>139</v>
      </c>
      <c r="I889" s="489" t="s">
        <v>1777</v>
      </c>
      <c r="J889" s="456" t="s">
        <v>1778</v>
      </c>
      <c r="K889" s="456" t="s">
        <v>732</v>
      </c>
      <c r="L889" s="456" t="s">
        <v>1531</v>
      </c>
      <c r="M889" s="456">
        <v>169374891</v>
      </c>
      <c r="N889" s="457">
        <v>44693</v>
      </c>
      <c r="O889" s="486">
        <f t="shared" si="42"/>
        <v>5</v>
      </c>
      <c r="P889" s="486">
        <f t="shared" si="43"/>
        <v>5</v>
      </c>
      <c r="Q889" s="92" t="str">
        <f t="shared" si="44"/>
        <v>Gastos_Gerais</v>
      </c>
    </row>
    <row r="890" spans="1:17" ht="25.5" hidden="1" x14ac:dyDescent="0.2">
      <c r="A890" s="477">
        <f>IF(B890="","",COUNT('Diário 3º PA'!$A$4:$A$4242)+ROW()-3)</f>
        <v>2833</v>
      </c>
      <c r="B890" s="491">
        <v>44693</v>
      </c>
      <c r="C890" s="492">
        <v>44682</v>
      </c>
      <c r="D890" s="482" t="s">
        <v>104</v>
      </c>
      <c r="E890" s="482" t="s">
        <v>187</v>
      </c>
      <c r="F890" s="488">
        <v>1453.86</v>
      </c>
      <c r="G890" s="482" t="s">
        <v>1019</v>
      </c>
      <c r="H890" s="489" t="s">
        <v>134</v>
      </c>
      <c r="I890" s="489" t="s">
        <v>4566</v>
      </c>
      <c r="J890" s="456" t="s">
        <v>4567</v>
      </c>
      <c r="K890" s="456" t="s">
        <v>732</v>
      </c>
      <c r="L890" s="456" t="s">
        <v>792</v>
      </c>
      <c r="M890" s="456" t="s">
        <v>4568</v>
      </c>
      <c r="N890" s="457">
        <v>44693</v>
      </c>
      <c r="O890" s="486">
        <f t="shared" si="42"/>
        <v>5</v>
      </c>
      <c r="P890" s="486">
        <f t="shared" si="43"/>
        <v>5</v>
      </c>
      <c r="Q890" s="92" t="str">
        <f t="shared" si="44"/>
        <v>Gastos_com_Pessoal</v>
      </c>
    </row>
    <row r="891" spans="1:17" ht="25.5" hidden="1" x14ac:dyDescent="0.2">
      <c r="A891" s="477">
        <f>IF(B891="","",COUNT('Diário 3º PA'!$A$4:$A$4242)+ROW()-3)</f>
        <v>2834</v>
      </c>
      <c r="B891" s="491">
        <v>44693</v>
      </c>
      <c r="C891" s="492">
        <v>44682</v>
      </c>
      <c r="D891" s="482" t="s">
        <v>104</v>
      </c>
      <c r="E891" s="482" t="s">
        <v>189</v>
      </c>
      <c r="F891" s="488">
        <v>1453.86</v>
      </c>
      <c r="G891" s="482" t="s">
        <v>915</v>
      </c>
      <c r="H891" s="489" t="s">
        <v>134</v>
      </c>
      <c r="I891" s="489" t="s">
        <v>4566</v>
      </c>
      <c r="J891" s="456" t="s">
        <v>4567</v>
      </c>
      <c r="K891" s="456" t="s">
        <v>732</v>
      </c>
      <c r="L891" s="456" t="s">
        <v>792</v>
      </c>
      <c r="M891" s="456" t="s">
        <v>4568</v>
      </c>
      <c r="N891" s="457">
        <v>44693</v>
      </c>
      <c r="O891" s="486">
        <f t="shared" si="42"/>
        <v>5</v>
      </c>
      <c r="P891" s="486">
        <f t="shared" si="43"/>
        <v>5</v>
      </c>
      <c r="Q891" s="92" t="str">
        <f t="shared" si="44"/>
        <v>Gastos_com_Pessoal</v>
      </c>
    </row>
    <row r="892" spans="1:17" ht="25.5" hidden="1" x14ac:dyDescent="0.2">
      <c r="A892" s="477">
        <f>IF(B892="","",COUNT('Diário 3º PA'!$A$4:$A$4242)+ROW()-3)</f>
        <v>2835</v>
      </c>
      <c r="B892" s="491">
        <v>44693</v>
      </c>
      <c r="C892" s="492">
        <v>44682</v>
      </c>
      <c r="D892" s="482" t="s">
        <v>104</v>
      </c>
      <c r="E892" s="482" t="s">
        <v>191</v>
      </c>
      <c r="F892" s="488">
        <v>484.62</v>
      </c>
      <c r="G892" s="482" t="s">
        <v>918</v>
      </c>
      <c r="H892" s="489" t="s">
        <v>134</v>
      </c>
      <c r="I892" s="489" t="s">
        <v>4566</v>
      </c>
      <c r="J892" s="456" t="s">
        <v>4567</v>
      </c>
      <c r="K892" s="456" t="s">
        <v>732</v>
      </c>
      <c r="L892" s="456" t="s">
        <v>792</v>
      </c>
      <c r="M892" s="456" t="s">
        <v>4568</v>
      </c>
      <c r="N892" s="457">
        <v>44693</v>
      </c>
      <c r="O892" s="486">
        <f t="shared" si="42"/>
        <v>5</v>
      </c>
      <c r="P892" s="486">
        <f t="shared" si="43"/>
        <v>5</v>
      </c>
      <c r="Q892" s="92" t="str">
        <f t="shared" si="44"/>
        <v>Gastos_com_Pessoal</v>
      </c>
    </row>
    <row r="893" spans="1:17" ht="36" hidden="1" x14ac:dyDescent="0.2">
      <c r="A893" s="477">
        <f>IF(B893="","",COUNT('Diário 3º PA'!$A$4:$A$4242)+ROW()-3)</f>
        <v>2836</v>
      </c>
      <c r="B893" s="491">
        <v>44693</v>
      </c>
      <c r="C893" s="492">
        <v>44682</v>
      </c>
      <c r="D893" s="482" t="s">
        <v>104</v>
      </c>
      <c r="E893" s="482" t="s">
        <v>193</v>
      </c>
      <c r="F893" s="488">
        <v>927.71</v>
      </c>
      <c r="G893" s="482" t="s">
        <v>919</v>
      </c>
      <c r="H893" s="489" t="s">
        <v>134</v>
      </c>
      <c r="I893" s="489" t="s">
        <v>4566</v>
      </c>
      <c r="J893" s="456" t="s">
        <v>4567</v>
      </c>
      <c r="K893" s="456" t="s">
        <v>732</v>
      </c>
      <c r="L893" s="456" t="s">
        <v>792</v>
      </c>
      <c r="M893" s="456" t="s">
        <v>4568</v>
      </c>
      <c r="N893" s="457">
        <v>44693</v>
      </c>
      <c r="O893" s="486">
        <f t="shared" si="42"/>
        <v>5</v>
      </c>
      <c r="P893" s="486">
        <f t="shared" si="43"/>
        <v>5</v>
      </c>
      <c r="Q893" s="92" t="str">
        <f t="shared" si="44"/>
        <v>Gastos_com_Pessoal</v>
      </c>
    </row>
    <row r="894" spans="1:17" ht="25.5" hidden="1" x14ac:dyDescent="0.2">
      <c r="A894" s="477">
        <f>IF(B894="","",COUNT('Diário 3º PA'!$A$4:$A$4242)+ROW()-3)</f>
        <v>2837</v>
      </c>
      <c r="B894" s="491">
        <v>44693</v>
      </c>
      <c r="C894" s="492">
        <v>44682</v>
      </c>
      <c r="D894" s="482" t="s">
        <v>104</v>
      </c>
      <c r="E894" s="482" t="s">
        <v>185</v>
      </c>
      <c r="F894" s="488">
        <v>206.35</v>
      </c>
      <c r="G894" s="482" t="s">
        <v>3566</v>
      </c>
      <c r="H894" s="489" t="s">
        <v>134</v>
      </c>
      <c r="I894" s="489" t="s">
        <v>4566</v>
      </c>
      <c r="J894" s="456" t="s">
        <v>4567</v>
      </c>
      <c r="K894" s="455" t="s">
        <v>1016</v>
      </c>
      <c r="L894" s="456" t="s">
        <v>1017</v>
      </c>
      <c r="M894" s="456" t="s">
        <v>4569</v>
      </c>
      <c r="N894" s="457">
        <v>44693</v>
      </c>
      <c r="O894" s="486">
        <f t="shared" si="42"/>
        <v>5</v>
      </c>
      <c r="P894" s="486">
        <f t="shared" si="43"/>
        <v>5</v>
      </c>
      <c r="Q894" s="92" t="str">
        <f t="shared" si="44"/>
        <v>Gastos_com_Pessoal</v>
      </c>
    </row>
    <row r="895" spans="1:17" hidden="1" x14ac:dyDescent="0.2">
      <c r="A895" s="477">
        <f>IF(B895="","",COUNT('Diário 3º PA'!$A$4:$A$4242)+ROW()-3)</f>
        <v>2838</v>
      </c>
      <c r="B895" s="491">
        <v>44693</v>
      </c>
      <c r="C895" s="492">
        <v>44682</v>
      </c>
      <c r="D895" s="482" t="s">
        <v>115</v>
      </c>
      <c r="E895" s="482" t="s">
        <v>336</v>
      </c>
      <c r="F895" s="488">
        <v>212.5</v>
      </c>
      <c r="G895" s="482" t="s">
        <v>4570</v>
      </c>
      <c r="H895" s="489" t="s">
        <v>140</v>
      </c>
      <c r="I895" s="489" t="s">
        <v>4571</v>
      </c>
      <c r="J895" s="456" t="s">
        <v>4572</v>
      </c>
      <c r="K895" s="456" t="s">
        <v>1464</v>
      </c>
      <c r="L895" s="456" t="s">
        <v>428</v>
      </c>
      <c r="M895" s="456">
        <v>201537</v>
      </c>
      <c r="N895" s="457">
        <v>44693</v>
      </c>
      <c r="O895" s="486">
        <f t="shared" si="42"/>
        <v>5</v>
      </c>
      <c r="P895" s="486">
        <f t="shared" si="43"/>
        <v>5</v>
      </c>
      <c r="Q895" s="92" t="str">
        <f t="shared" si="44"/>
        <v>Gastos_Gerais</v>
      </c>
    </row>
    <row r="896" spans="1:17" ht="24" hidden="1" x14ac:dyDescent="0.2">
      <c r="A896" s="477">
        <f>IF(B896="","",COUNT('Diário 3º PA'!$A$4:$A$4242)+ROW()-3)</f>
        <v>2839</v>
      </c>
      <c r="B896" s="491">
        <v>44693</v>
      </c>
      <c r="C896" s="492">
        <v>44682</v>
      </c>
      <c r="D896" s="482" t="s">
        <v>115</v>
      </c>
      <c r="E896" s="482" t="s">
        <v>336</v>
      </c>
      <c r="F896" s="488">
        <v>307.10000000000002</v>
      </c>
      <c r="G896" s="482" t="s">
        <v>4573</v>
      </c>
      <c r="H896" s="489" t="s">
        <v>140</v>
      </c>
      <c r="I896" s="489" t="s">
        <v>4571</v>
      </c>
      <c r="J896" s="456" t="s">
        <v>4572</v>
      </c>
      <c r="K896" s="456" t="s">
        <v>1464</v>
      </c>
      <c r="L896" s="456" t="s">
        <v>428</v>
      </c>
      <c r="M896" s="456">
        <v>519204</v>
      </c>
      <c r="N896" s="457">
        <v>44693</v>
      </c>
      <c r="O896" s="486">
        <f t="shared" si="42"/>
        <v>5</v>
      </c>
      <c r="P896" s="486">
        <f t="shared" si="43"/>
        <v>5</v>
      </c>
      <c r="Q896" s="92" t="str">
        <f t="shared" si="44"/>
        <v>Gastos_Gerais</v>
      </c>
    </row>
    <row r="897" spans="1:17" ht="24" hidden="1" x14ac:dyDescent="0.2">
      <c r="A897" s="477">
        <f>IF(B897="","",COUNT('Diário 3º PA'!$A$4:$A$4242)+ROW()-3)</f>
        <v>2840</v>
      </c>
      <c r="B897" s="491">
        <v>44693</v>
      </c>
      <c r="C897" s="492">
        <v>44682</v>
      </c>
      <c r="D897" s="482" t="s">
        <v>93</v>
      </c>
      <c r="E897" s="482" t="s">
        <v>97</v>
      </c>
      <c r="F897" s="488">
        <v>0.09</v>
      </c>
      <c r="G897" s="482" t="s">
        <v>1553</v>
      </c>
      <c r="H897" s="483" t="s">
        <v>128</v>
      </c>
      <c r="I897" s="489" t="s">
        <v>664</v>
      </c>
      <c r="J897" s="455" t="s">
        <v>811</v>
      </c>
      <c r="K897" s="455" t="s">
        <v>1554</v>
      </c>
      <c r="L897" s="456" t="s">
        <v>1066</v>
      </c>
      <c r="M897" s="456" t="s">
        <v>666</v>
      </c>
      <c r="N897" s="457">
        <v>44693</v>
      </c>
      <c r="O897" s="486">
        <f t="shared" si="42"/>
        <v>5</v>
      </c>
      <c r="P897" s="486">
        <f t="shared" si="43"/>
        <v>5</v>
      </c>
      <c r="Q897" s="92" t="str">
        <f t="shared" si="44"/>
        <v>Receitas</v>
      </c>
    </row>
    <row r="898" spans="1:17" ht="36" hidden="1" x14ac:dyDescent="0.2">
      <c r="A898" s="477">
        <f>IF(B898="","",COUNT('Diário 3º PA'!$A$4:$A$4242)+ROW()-3)</f>
        <v>2841</v>
      </c>
      <c r="B898" s="491">
        <v>44694</v>
      </c>
      <c r="C898" s="492">
        <v>44682</v>
      </c>
      <c r="D898" s="482" t="s">
        <v>115</v>
      </c>
      <c r="E898" s="482" t="s">
        <v>360</v>
      </c>
      <c r="F898" s="488">
        <v>11592</v>
      </c>
      <c r="G898" s="482" t="s">
        <v>4574</v>
      </c>
      <c r="H898" s="489" t="s">
        <v>134</v>
      </c>
      <c r="I898" s="489" t="s">
        <v>4575</v>
      </c>
      <c r="J898" s="456" t="s">
        <v>4576</v>
      </c>
      <c r="K898" s="455" t="s">
        <v>704</v>
      </c>
      <c r="L898" s="456" t="s">
        <v>428</v>
      </c>
      <c r="M898" s="456">
        <v>202287</v>
      </c>
      <c r="N898" s="457">
        <v>44694</v>
      </c>
      <c r="O898" s="486">
        <f t="shared" si="42"/>
        <v>5</v>
      </c>
      <c r="P898" s="486">
        <f t="shared" si="43"/>
        <v>5</v>
      </c>
      <c r="Q898" s="92" t="str">
        <f t="shared" si="44"/>
        <v>Gastos_Gerais</v>
      </c>
    </row>
    <row r="899" spans="1:17" ht="36" hidden="1" x14ac:dyDescent="0.2">
      <c r="A899" s="477">
        <f>IF(B899="","",COUNT('Diário 3º PA'!$A$4:$A$4242)+ROW()-3)</f>
        <v>2842</v>
      </c>
      <c r="B899" s="491">
        <v>44694</v>
      </c>
      <c r="C899" s="492">
        <v>44682</v>
      </c>
      <c r="D899" s="482" t="s">
        <v>115</v>
      </c>
      <c r="E899" s="482" t="s">
        <v>368</v>
      </c>
      <c r="F899" s="488">
        <v>59.6</v>
      </c>
      <c r="G899" s="482" t="s">
        <v>4577</v>
      </c>
      <c r="H899" s="489" t="s">
        <v>134</v>
      </c>
      <c r="I899" s="489" t="s">
        <v>4578</v>
      </c>
      <c r="J899" s="456" t="s">
        <v>709</v>
      </c>
      <c r="K899" s="455" t="s">
        <v>704</v>
      </c>
      <c r="L899" s="456" t="s">
        <v>428</v>
      </c>
      <c r="M899" s="456">
        <v>15555</v>
      </c>
      <c r="N899" s="457">
        <v>44683</v>
      </c>
      <c r="O899" s="486">
        <f t="shared" si="42"/>
        <v>5</v>
      </c>
      <c r="P899" s="486">
        <f t="shared" si="43"/>
        <v>5</v>
      </c>
      <c r="Q899" s="92" t="str">
        <f t="shared" si="44"/>
        <v>Gastos_Gerais</v>
      </c>
    </row>
    <row r="900" spans="1:17" s="335" customFormat="1" ht="24" hidden="1" x14ac:dyDescent="0.2">
      <c r="A900" s="477">
        <f>IF(B900="","",COUNT('Diário 3º PA'!$A$4:$A$4242)+ROW()-3)</f>
        <v>2843</v>
      </c>
      <c r="B900" s="491">
        <v>44694</v>
      </c>
      <c r="C900" s="492">
        <v>44682</v>
      </c>
      <c r="D900" s="482" t="s">
        <v>115</v>
      </c>
      <c r="E900" s="482" t="s">
        <v>232</v>
      </c>
      <c r="F900" s="488">
        <v>4367.1099999999997</v>
      </c>
      <c r="G900" s="480" t="s">
        <v>3432</v>
      </c>
      <c r="H900" s="482" t="s">
        <v>138</v>
      </c>
      <c r="I900" s="482" t="s">
        <v>1089</v>
      </c>
      <c r="J900" s="493" t="s">
        <v>703</v>
      </c>
      <c r="K900" s="493" t="s">
        <v>704</v>
      </c>
      <c r="L900" s="493" t="s">
        <v>705</v>
      </c>
      <c r="M900" s="456" t="s">
        <v>4579</v>
      </c>
      <c r="N900" s="457">
        <v>44697</v>
      </c>
      <c r="O900" s="486">
        <f t="shared" si="42"/>
        <v>5</v>
      </c>
      <c r="P900" s="486">
        <f t="shared" si="43"/>
        <v>5</v>
      </c>
      <c r="Q900" s="92" t="str">
        <f t="shared" si="44"/>
        <v>Gastos_Gerais</v>
      </c>
    </row>
    <row r="901" spans="1:17" ht="24" hidden="1" x14ac:dyDescent="0.2">
      <c r="A901" s="477">
        <f>IF(B901="","",COUNT('Diário 3º PA'!$A$4:$A$4242)+ROW()-3)</f>
        <v>2844</v>
      </c>
      <c r="B901" s="491">
        <v>44694</v>
      </c>
      <c r="C901" s="492">
        <v>44652</v>
      </c>
      <c r="D901" s="482" t="s">
        <v>115</v>
      </c>
      <c r="E901" s="482" t="s">
        <v>318</v>
      </c>
      <c r="F901" s="488">
        <v>470.04</v>
      </c>
      <c r="G901" s="482" t="s">
        <v>4580</v>
      </c>
      <c r="H901" s="489" t="s">
        <v>134</v>
      </c>
      <c r="I901" s="489" t="s">
        <v>4581</v>
      </c>
      <c r="J901" s="456" t="s">
        <v>4582</v>
      </c>
      <c r="K901" s="455" t="s">
        <v>704</v>
      </c>
      <c r="L901" s="456" t="s">
        <v>428</v>
      </c>
      <c r="M901" s="456">
        <v>4034</v>
      </c>
      <c r="N901" s="457">
        <v>44665</v>
      </c>
      <c r="O901" s="486">
        <f t="shared" si="42"/>
        <v>5</v>
      </c>
      <c r="P901" s="486">
        <f t="shared" si="43"/>
        <v>4</v>
      </c>
      <c r="Q901" s="92" t="str">
        <f t="shared" si="44"/>
        <v>Gastos_Gerais</v>
      </c>
    </row>
    <row r="902" spans="1:17" ht="24" hidden="1" x14ac:dyDescent="0.2">
      <c r="A902" s="477">
        <f>IF(B902="","",COUNT('Diário 3º PA'!$A$4:$A$4242)+ROW()-3)</f>
        <v>2845</v>
      </c>
      <c r="B902" s="491">
        <v>44694</v>
      </c>
      <c r="C902" s="492">
        <v>44682</v>
      </c>
      <c r="D902" s="482" t="s">
        <v>115</v>
      </c>
      <c r="E902" s="482" t="s">
        <v>232</v>
      </c>
      <c r="F902" s="481">
        <v>10164.459999999999</v>
      </c>
      <c r="G902" s="480" t="s">
        <v>3432</v>
      </c>
      <c r="H902" s="480" t="s">
        <v>136</v>
      </c>
      <c r="I902" s="482" t="s">
        <v>1089</v>
      </c>
      <c r="J902" s="493" t="s">
        <v>703</v>
      </c>
      <c r="K902" s="493" t="s">
        <v>704</v>
      </c>
      <c r="L902" s="493" t="s">
        <v>705</v>
      </c>
      <c r="M902" s="498" t="s">
        <v>4583</v>
      </c>
      <c r="N902" s="478">
        <v>44683</v>
      </c>
      <c r="O902" s="486">
        <f t="shared" si="42"/>
        <v>5</v>
      </c>
      <c r="P902" s="486">
        <f t="shared" si="43"/>
        <v>5</v>
      </c>
      <c r="Q902" s="92" t="str">
        <f t="shared" si="44"/>
        <v>Gastos_Gerais</v>
      </c>
    </row>
    <row r="903" spans="1:17" ht="24" hidden="1" x14ac:dyDescent="0.2">
      <c r="A903" s="477">
        <f>IF(B903="","",COUNT('Diário 3º PA'!$A$4:$A$4242)+ROW()-3)</f>
        <v>2846</v>
      </c>
      <c r="B903" s="491">
        <v>44694</v>
      </c>
      <c r="C903" s="492">
        <v>44682</v>
      </c>
      <c r="D903" s="482" t="s">
        <v>115</v>
      </c>
      <c r="E903" s="482" t="s">
        <v>308</v>
      </c>
      <c r="F903" s="488">
        <v>1437.4</v>
      </c>
      <c r="G903" s="482" t="s">
        <v>1735</v>
      </c>
      <c r="H903" s="489" t="s">
        <v>129</v>
      </c>
      <c r="I903" s="489" t="s">
        <v>718</v>
      </c>
      <c r="J903" s="456" t="s">
        <v>719</v>
      </c>
      <c r="K903" s="455" t="s">
        <v>704</v>
      </c>
      <c r="L903" s="456" t="s">
        <v>428</v>
      </c>
      <c r="M903" s="456">
        <v>31842</v>
      </c>
      <c r="N903" s="457">
        <v>44690</v>
      </c>
      <c r="O903" s="486">
        <f t="shared" si="42"/>
        <v>5</v>
      </c>
      <c r="P903" s="486">
        <f t="shared" si="43"/>
        <v>5</v>
      </c>
      <c r="Q903" s="92" t="str">
        <f t="shared" si="44"/>
        <v>Gastos_Gerais</v>
      </c>
    </row>
    <row r="904" spans="1:17" ht="36" hidden="1" x14ac:dyDescent="0.2">
      <c r="A904" s="477">
        <f>IF(B904="","",COUNT('Diário 3º PA'!$A$4:$A$4242)+ROW()-3)</f>
        <v>2847</v>
      </c>
      <c r="B904" s="491">
        <v>44694</v>
      </c>
      <c r="C904" s="492">
        <v>44682</v>
      </c>
      <c r="D904" s="482" t="s">
        <v>115</v>
      </c>
      <c r="E904" s="482" t="s">
        <v>360</v>
      </c>
      <c r="F904" s="488">
        <v>5764.91</v>
      </c>
      <c r="G904" s="482" t="s">
        <v>4574</v>
      </c>
      <c r="H904" s="489" t="s">
        <v>140</v>
      </c>
      <c r="I904" s="489" t="s">
        <v>4575</v>
      </c>
      <c r="J904" s="456" t="s">
        <v>4576</v>
      </c>
      <c r="K904" s="455" t="s">
        <v>704</v>
      </c>
      <c r="L904" s="456" t="s">
        <v>428</v>
      </c>
      <c r="M904" s="456">
        <v>202290</v>
      </c>
      <c r="N904" s="457">
        <v>44694</v>
      </c>
      <c r="O904" s="486">
        <f t="shared" si="42"/>
        <v>5</v>
      </c>
      <c r="P904" s="486">
        <f t="shared" si="43"/>
        <v>5</v>
      </c>
      <c r="Q904" s="92" t="str">
        <f t="shared" si="44"/>
        <v>Gastos_Gerais</v>
      </c>
    </row>
    <row r="905" spans="1:17" ht="48" hidden="1" x14ac:dyDescent="0.2">
      <c r="A905" s="477">
        <f>IF(B905="","",COUNT('Diário 3º PA'!$A$4:$A$4242)+ROW()-3)</f>
        <v>2848</v>
      </c>
      <c r="B905" s="491">
        <v>44694</v>
      </c>
      <c r="C905" s="492">
        <v>44652</v>
      </c>
      <c r="D905" s="482" t="s">
        <v>115</v>
      </c>
      <c r="E905" s="480" t="s">
        <v>232</v>
      </c>
      <c r="F905" s="481">
        <v>1661.39</v>
      </c>
      <c r="G905" s="480" t="s">
        <v>3432</v>
      </c>
      <c r="H905" s="489" t="s">
        <v>140</v>
      </c>
      <c r="I905" s="489" t="s">
        <v>3610</v>
      </c>
      <c r="J905" s="456" t="s">
        <v>827</v>
      </c>
      <c r="K905" s="498" t="s">
        <v>1016</v>
      </c>
      <c r="L905" s="498" t="s">
        <v>942</v>
      </c>
      <c r="M905" s="498">
        <v>2640374</v>
      </c>
      <c r="N905" s="457">
        <v>44694</v>
      </c>
      <c r="O905" s="486">
        <f t="shared" si="42"/>
        <v>5</v>
      </c>
      <c r="P905" s="486">
        <f t="shared" si="43"/>
        <v>4</v>
      </c>
      <c r="Q905" s="92" t="str">
        <f t="shared" si="44"/>
        <v>Gastos_Gerais</v>
      </c>
    </row>
    <row r="906" spans="1:17" ht="24" hidden="1" x14ac:dyDescent="0.2">
      <c r="A906" s="477">
        <f>IF(B906="","",COUNT('Diário 3º PA'!$A$4:$A$4242)+ROW()-3)</f>
        <v>2849</v>
      </c>
      <c r="B906" s="491">
        <v>44694</v>
      </c>
      <c r="C906" s="492">
        <v>44652</v>
      </c>
      <c r="D906" s="482" t="s">
        <v>115</v>
      </c>
      <c r="E906" s="482" t="s">
        <v>308</v>
      </c>
      <c r="F906" s="488">
        <v>226.2</v>
      </c>
      <c r="G906" s="482" t="s">
        <v>1735</v>
      </c>
      <c r="H906" s="489" t="s">
        <v>129</v>
      </c>
      <c r="I906" s="489" t="s">
        <v>718</v>
      </c>
      <c r="J906" s="455" t="s">
        <v>719</v>
      </c>
      <c r="K906" s="455" t="s">
        <v>704</v>
      </c>
      <c r="L906" s="456" t="s">
        <v>428</v>
      </c>
      <c r="M906" s="455">
        <v>31843</v>
      </c>
      <c r="N906" s="457">
        <v>44690</v>
      </c>
      <c r="O906" s="486">
        <f t="shared" ref="O906:O969" si="45">IF(B906=0,0,IF(YEAR(B906)=$P$1,MONTH(B906)-$O$1+1,(YEAR(B906)-$P$1)*12-$O$1+1+MONTH(B906)))</f>
        <v>5</v>
      </c>
      <c r="P906" s="486">
        <f t="shared" ref="P906:P969" si="46">IF(C906=0,0,IF(YEAR(C906)=$P$1,MONTH(C906)-$O$1+1,(YEAR(C906)-$P$1)*12-$O$1+1+MONTH(C906)))</f>
        <v>4</v>
      </c>
      <c r="Q906" s="92" t="str">
        <f t="shared" ref="Q906:Q969" si="47">SUBSTITUTE(D906," ","_")</f>
        <v>Gastos_Gerais</v>
      </c>
    </row>
    <row r="907" spans="1:17" ht="24" hidden="1" x14ac:dyDescent="0.2">
      <c r="A907" s="477">
        <f>IF(B907="","",COUNT('Diário 3º PA'!$A$4:$A$4242)+ROW()-3)</f>
        <v>2850</v>
      </c>
      <c r="B907" s="491">
        <v>44694</v>
      </c>
      <c r="C907" s="492">
        <v>44652</v>
      </c>
      <c r="D907" s="482" t="s">
        <v>115</v>
      </c>
      <c r="E907" s="482" t="s">
        <v>368</v>
      </c>
      <c r="F907" s="488">
        <v>212.8</v>
      </c>
      <c r="G907" s="482" t="s">
        <v>4584</v>
      </c>
      <c r="H907" s="489" t="s">
        <v>136</v>
      </c>
      <c r="I907" s="489" t="s">
        <v>4479</v>
      </c>
      <c r="J907" s="455" t="s">
        <v>4480</v>
      </c>
      <c r="K907" s="455" t="s">
        <v>704</v>
      </c>
      <c r="L907" s="456" t="s">
        <v>428</v>
      </c>
      <c r="M907" s="455">
        <v>32733</v>
      </c>
      <c r="N907" s="457">
        <v>44669</v>
      </c>
      <c r="O907" s="486">
        <f t="shared" si="45"/>
        <v>5</v>
      </c>
      <c r="P907" s="486">
        <f t="shared" si="46"/>
        <v>4</v>
      </c>
      <c r="Q907" s="92" t="str">
        <f t="shared" si="47"/>
        <v>Gastos_Gerais</v>
      </c>
    </row>
    <row r="908" spans="1:17" hidden="1" x14ac:dyDescent="0.2">
      <c r="A908" s="477">
        <f>IF(B908="","",COUNT('Diário 3º PA'!$A$4:$A$4242)+ROW()-3)</f>
        <v>2851</v>
      </c>
      <c r="B908" s="491">
        <v>44694</v>
      </c>
      <c r="C908" s="492">
        <v>44652</v>
      </c>
      <c r="D908" s="482" t="s">
        <v>115</v>
      </c>
      <c r="E908" s="482" t="s">
        <v>364</v>
      </c>
      <c r="F908" s="488">
        <v>2102.66</v>
      </c>
      <c r="G908" s="482" t="s">
        <v>4585</v>
      </c>
      <c r="H908" s="489" t="s">
        <v>658</v>
      </c>
      <c r="I908" s="489" t="s">
        <v>2627</v>
      </c>
      <c r="J908" s="455" t="s">
        <v>2628</v>
      </c>
      <c r="K908" s="455" t="s">
        <v>704</v>
      </c>
      <c r="L908" s="456" t="s">
        <v>428</v>
      </c>
      <c r="M908" s="456">
        <v>9157</v>
      </c>
      <c r="N908" s="457">
        <v>44679</v>
      </c>
      <c r="O908" s="486">
        <f t="shared" si="45"/>
        <v>5</v>
      </c>
      <c r="P908" s="486">
        <f t="shared" si="46"/>
        <v>4</v>
      </c>
      <c r="Q908" s="92" t="str">
        <f t="shared" si="47"/>
        <v>Gastos_Gerais</v>
      </c>
    </row>
    <row r="909" spans="1:17" ht="24" hidden="1" x14ac:dyDescent="0.2">
      <c r="A909" s="477">
        <f>IF(B909="","",COUNT('Diário 3º PA'!$A$4:$A$4242)+ROW()-3)</f>
        <v>2852</v>
      </c>
      <c r="B909" s="491">
        <v>44694</v>
      </c>
      <c r="C909" s="492">
        <v>44652</v>
      </c>
      <c r="D909" s="482" t="s">
        <v>115</v>
      </c>
      <c r="E909" s="482" t="s">
        <v>302</v>
      </c>
      <c r="F909" s="488">
        <v>38575.31</v>
      </c>
      <c r="G909" s="482" t="s">
        <v>4586</v>
      </c>
      <c r="H909" s="489" t="s">
        <v>138</v>
      </c>
      <c r="I909" s="489" t="s">
        <v>3776</v>
      </c>
      <c r="J909" s="455" t="s">
        <v>1134</v>
      </c>
      <c r="K909" s="455" t="s">
        <v>704</v>
      </c>
      <c r="L909" s="456" t="s">
        <v>428</v>
      </c>
      <c r="M909" s="456">
        <v>956</v>
      </c>
      <c r="N909" s="457">
        <v>44691</v>
      </c>
      <c r="O909" s="486">
        <f t="shared" si="45"/>
        <v>5</v>
      </c>
      <c r="P909" s="486">
        <f t="shared" si="46"/>
        <v>4</v>
      </c>
      <c r="Q909" s="92" t="str">
        <f t="shared" si="47"/>
        <v>Gastos_Gerais</v>
      </c>
    </row>
    <row r="910" spans="1:17" ht="24" hidden="1" x14ac:dyDescent="0.2">
      <c r="A910" s="477">
        <f>IF(B910="","",COUNT('Diário 3º PA'!$A$4:$A$4242)+ROW()-3)</f>
        <v>2853</v>
      </c>
      <c r="B910" s="491">
        <v>44694</v>
      </c>
      <c r="C910" s="511">
        <v>44682</v>
      </c>
      <c r="D910" s="482" t="s">
        <v>115</v>
      </c>
      <c r="E910" s="480" t="s">
        <v>378</v>
      </c>
      <c r="F910" s="481">
        <v>379</v>
      </c>
      <c r="G910" s="482" t="s">
        <v>4587</v>
      </c>
      <c r="H910" s="489" t="s">
        <v>137</v>
      </c>
      <c r="I910" s="489" t="s">
        <v>4588</v>
      </c>
      <c r="J910" s="456" t="s">
        <v>4589</v>
      </c>
      <c r="K910" s="455" t="s">
        <v>704</v>
      </c>
      <c r="L910" s="456" t="s">
        <v>428</v>
      </c>
      <c r="M910" s="456">
        <v>10709</v>
      </c>
      <c r="N910" s="457">
        <v>44692</v>
      </c>
      <c r="O910" s="486">
        <f t="shared" si="45"/>
        <v>5</v>
      </c>
      <c r="P910" s="486">
        <f t="shared" si="46"/>
        <v>5</v>
      </c>
      <c r="Q910" s="92" t="str">
        <f t="shared" si="47"/>
        <v>Gastos_Gerais</v>
      </c>
    </row>
    <row r="911" spans="1:17" ht="24" hidden="1" x14ac:dyDescent="0.2">
      <c r="A911" s="477">
        <f>IF(B911="","",COUNT('Diário 3º PA'!$A$4:$A$4242)+ROW()-3)</f>
        <v>2854</v>
      </c>
      <c r="B911" s="491">
        <v>44694</v>
      </c>
      <c r="C911" s="492">
        <v>44682</v>
      </c>
      <c r="D911" s="482" t="s">
        <v>115</v>
      </c>
      <c r="E911" s="482" t="s">
        <v>336</v>
      </c>
      <c r="F911" s="488">
        <v>20355</v>
      </c>
      <c r="G911" s="482" t="s">
        <v>4590</v>
      </c>
      <c r="H911" s="489" t="s">
        <v>127</v>
      </c>
      <c r="I911" s="489" t="s">
        <v>2078</v>
      </c>
      <c r="J911" s="455" t="s">
        <v>2079</v>
      </c>
      <c r="K911" s="455" t="s">
        <v>704</v>
      </c>
      <c r="L911" s="456" t="s">
        <v>428</v>
      </c>
      <c r="M911" s="456">
        <v>12306</v>
      </c>
      <c r="N911" s="457">
        <v>44687</v>
      </c>
      <c r="O911" s="486">
        <f t="shared" si="45"/>
        <v>5</v>
      </c>
      <c r="P911" s="486">
        <f t="shared" si="46"/>
        <v>5</v>
      </c>
      <c r="Q911" s="92" t="str">
        <f t="shared" si="47"/>
        <v>Gastos_Gerais</v>
      </c>
    </row>
    <row r="912" spans="1:17" ht="24" hidden="1" x14ac:dyDescent="0.2">
      <c r="A912" s="477">
        <f>IF(B912="","",COUNT('Diário 3º PA'!$A$4:$A$4242)+ROW()-3)</f>
        <v>2855</v>
      </c>
      <c r="B912" s="491">
        <v>44694</v>
      </c>
      <c r="C912" s="492">
        <v>44682</v>
      </c>
      <c r="D912" s="482" t="s">
        <v>115</v>
      </c>
      <c r="E912" s="482" t="s">
        <v>268</v>
      </c>
      <c r="F912" s="488">
        <v>483.21</v>
      </c>
      <c r="G912" s="482" t="s">
        <v>4591</v>
      </c>
      <c r="H912" s="489" t="s">
        <v>658</v>
      </c>
      <c r="I912" s="489" t="s">
        <v>1660</v>
      </c>
      <c r="J912" s="456" t="s">
        <v>1661</v>
      </c>
      <c r="K912" s="455" t="s">
        <v>704</v>
      </c>
      <c r="L912" s="456" t="s">
        <v>428</v>
      </c>
      <c r="M912" s="456">
        <v>1062</v>
      </c>
      <c r="N912" s="457">
        <v>44690</v>
      </c>
      <c r="O912" s="486">
        <f t="shared" si="45"/>
        <v>5</v>
      </c>
      <c r="P912" s="486">
        <f t="shared" si="46"/>
        <v>5</v>
      </c>
      <c r="Q912" s="92" t="str">
        <f t="shared" si="47"/>
        <v>Gastos_Gerais</v>
      </c>
    </row>
    <row r="913" spans="1:17" ht="24" hidden="1" x14ac:dyDescent="0.2">
      <c r="A913" s="477">
        <f>IF(B913="","",COUNT('Diário 3º PA'!$A$4:$A$4242)+ROW()-3)</f>
        <v>2856</v>
      </c>
      <c r="B913" s="491">
        <v>44694</v>
      </c>
      <c r="C913" s="492">
        <v>44682</v>
      </c>
      <c r="D913" s="482" t="s">
        <v>115</v>
      </c>
      <c r="E913" s="482" t="s">
        <v>300</v>
      </c>
      <c r="F913" s="488">
        <v>341</v>
      </c>
      <c r="G913" s="482" t="s">
        <v>3668</v>
      </c>
      <c r="H913" s="483" t="s">
        <v>128</v>
      </c>
      <c r="I913" s="489" t="s">
        <v>2752</v>
      </c>
      <c r="J913" s="455" t="s">
        <v>876</v>
      </c>
      <c r="K913" s="455" t="s">
        <v>704</v>
      </c>
      <c r="L913" s="456" t="s">
        <v>428</v>
      </c>
      <c r="M913" s="456">
        <v>22738</v>
      </c>
      <c r="N913" s="457">
        <v>44685</v>
      </c>
      <c r="O913" s="486">
        <f t="shared" si="45"/>
        <v>5</v>
      </c>
      <c r="P913" s="486">
        <f t="shared" si="46"/>
        <v>5</v>
      </c>
      <c r="Q913" s="92" t="str">
        <f t="shared" si="47"/>
        <v>Gastos_Gerais</v>
      </c>
    </row>
    <row r="914" spans="1:17" ht="24" hidden="1" x14ac:dyDescent="0.2">
      <c r="A914" s="477">
        <f>IF(B914="","",COUNT('Diário 3º PA'!$A$4:$A$4242)+ROW()-3)</f>
        <v>2857</v>
      </c>
      <c r="B914" s="491">
        <v>44694</v>
      </c>
      <c r="C914" s="492">
        <v>44682</v>
      </c>
      <c r="D914" s="482" t="s">
        <v>115</v>
      </c>
      <c r="E914" s="482" t="s">
        <v>238</v>
      </c>
      <c r="F914" s="488">
        <v>1366.5</v>
      </c>
      <c r="G914" s="482" t="s">
        <v>4592</v>
      </c>
      <c r="H914" s="489" t="s">
        <v>127</v>
      </c>
      <c r="I914" s="489" t="s">
        <v>656</v>
      </c>
      <c r="J914" s="456" t="s">
        <v>923</v>
      </c>
      <c r="K914" s="455" t="s">
        <v>704</v>
      </c>
      <c r="L914" s="456" t="s">
        <v>705</v>
      </c>
      <c r="M914" s="456">
        <v>4704040000</v>
      </c>
      <c r="N914" s="457">
        <v>44694</v>
      </c>
      <c r="O914" s="486">
        <f t="shared" si="45"/>
        <v>5</v>
      </c>
      <c r="P914" s="486">
        <f t="shared" si="46"/>
        <v>5</v>
      </c>
      <c r="Q914" s="92" t="str">
        <f t="shared" si="47"/>
        <v>Gastos_Gerais</v>
      </c>
    </row>
    <row r="915" spans="1:17" hidden="1" x14ac:dyDescent="0.2">
      <c r="A915" s="477">
        <f>IF(B915="","",COUNT('Diário 3º PA'!$A$4:$A$4242)+ROW()-3)</f>
        <v>2858</v>
      </c>
      <c r="B915" s="491">
        <v>44694</v>
      </c>
      <c r="C915" s="492">
        <v>44682</v>
      </c>
      <c r="D915" s="482" t="s">
        <v>115</v>
      </c>
      <c r="E915" s="482" t="s">
        <v>328</v>
      </c>
      <c r="F915" s="488">
        <v>1500</v>
      </c>
      <c r="G915" s="482" t="s">
        <v>1087</v>
      </c>
      <c r="H915" s="489" t="s">
        <v>658</v>
      </c>
      <c r="I915" s="489" t="s">
        <v>727</v>
      </c>
      <c r="J915" s="455" t="s">
        <v>728</v>
      </c>
      <c r="K915" s="455" t="s">
        <v>704</v>
      </c>
      <c r="L915" s="456" t="s">
        <v>428</v>
      </c>
      <c r="M915" s="456">
        <v>1894378</v>
      </c>
      <c r="N915" s="457">
        <v>44697</v>
      </c>
      <c r="O915" s="486">
        <f t="shared" si="45"/>
        <v>5</v>
      </c>
      <c r="P915" s="486">
        <f t="shared" si="46"/>
        <v>5</v>
      </c>
      <c r="Q915" s="92" t="str">
        <f t="shared" si="47"/>
        <v>Gastos_Gerais</v>
      </c>
    </row>
    <row r="916" spans="1:17" hidden="1" x14ac:dyDescent="0.2">
      <c r="A916" s="477">
        <f>IF(B916="","",COUNT('Diário 3º PA'!$A$4:$A$4242)+ROW()-3)</f>
        <v>2859</v>
      </c>
      <c r="B916" s="491">
        <v>44694</v>
      </c>
      <c r="C916" s="492">
        <v>44682</v>
      </c>
      <c r="D916" s="482" t="s">
        <v>115</v>
      </c>
      <c r="E916" s="482" t="s">
        <v>236</v>
      </c>
      <c r="F916" s="488">
        <v>3363.51</v>
      </c>
      <c r="G916" s="482" t="s">
        <v>1092</v>
      </c>
      <c r="H916" s="489" t="s">
        <v>127</v>
      </c>
      <c r="I916" s="489" t="s">
        <v>656</v>
      </c>
      <c r="J916" s="455" t="s">
        <v>1720</v>
      </c>
      <c r="K916" s="455" t="s">
        <v>704</v>
      </c>
      <c r="L916" s="456" t="s">
        <v>705</v>
      </c>
      <c r="M916" s="456">
        <v>4710593366</v>
      </c>
      <c r="N916" s="457">
        <v>44694</v>
      </c>
      <c r="O916" s="486">
        <f t="shared" si="45"/>
        <v>5</v>
      </c>
      <c r="P916" s="486">
        <f t="shared" si="46"/>
        <v>5</v>
      </c>
      <c r="Q916" s="92" t="str">
        <f t="shared" si="47"/>
        <v>Gastos_Gerais</v>
      </c>
    </row>
    <row r="917" spans="1:17" hidden="1" x14ac:dyDescent="0.2">
      <c r="A917" s="477">
        <f>IF(B917="","",COUNT('Diário 3º PA'!$A$4:$A$4242)+ROW()-3)</f>
        <v>2860</v>
      </c>
      <c r="B917" s="491">
        <v>44694</v>
      </c>
      <c r="C917" s="511">
        <v>44682</v>
      </c>
      <c r="D917" s="482" t="s">
        <v>115</v>
      </c>
      <c r="E917" s="482" t="s">
        <v>328</v>
      </c>
      <c r="F917" s="488">
        <v>1500</v>
      </c>
      <c r="G917" s="482" t="s">
        <v>1010</v>
      </c>
      <c r="H917" s="489" t="s">
        <v>131</v>
      </c>
      <c r="I917" s="489" t="s">
        <v>727</v>
      </c>
      <c r="J917" s="455" t="s">
        <v>728</v>
      </c>
      <c r="K917" s="455" t="s">
        <v>704</v>
      </c>
      <c r="L917" s="456" t="s">
        <v>428</v>
      </c>
      <c r="M917" s="456">
        <v>1894284</v>
      </c>
      <c r="N917" s="457">
        <v>44694</v>
      </c>
      <c r="O917" s="486">
        <f t="shared" si="45"/>
        <v>5</v>
      </c>
      <c r="P917" s="486">
        <f t="shared" si="46"/>
        <v>5</v>
      </c>
      <c r="Q917" s="92" t="str">
        <f t="shared" si="47"/>
        <v>Gastos_Gerais</v>
      </c>
    </row>
    <row r="918" spans="1:17" ht="8.25" hidden="1" customHeight="1" x14ac:dyDescent="0.2">
      <c r="A918" s="477">
        <f>IF(B918="","",COUNT('Diário 3º PA'!$A$4:$A$4242)+ROW()-3)</f>
        <v>2861</v>
      </c>
      <c r="B918" s="491">
        <v>44694</v>
      </c>
      <c r="C918" s="492">
        <v>44682</v>
      </c>
      <c r="D918" s="482" t="s">
        <v>115</v>
      </c>
      <c r="E918" s="482" t="s">
        <v>376</v>
      </c>
      <c r="F918" s="488">
        <v>1262.93</v>
      </c>
      <c r="G918" s="482" t="s">
        <v>3659</v>
      </c>
      <c r="H918" s="489" t="s">
        <v>139</v>
      </c>
      <c r="I918" s="489" t="s">
        <v>859</v>
      </c>
      <c r="J918" s="456" t="s">
        <v>860</v>
      </c>
      <c r="K918" s="455" t="s">
        <v>704</v>
      </c>
      <c r="L918" s="456" t="s">
        <v>428</v>
      </c>
      <c r="M918" s="456">
        <v>1118</v>
      </c>
      <c r="N918" s="457">
        <v>44685</v>
      </c>
      <c r="O918" s="486">
        <f t="shared" si="45"/>
        <v>5</v>
      </c>
      <c r="P918" s="486">
        <f t="shared" si="46"/>
        <v>5</v>
      </c>
      <c r="Q918" s="92" t="str">
        <f t="shared" si="47"/>
        <v>Gastos_Gerais</v>
      </c>
    </row>
    <row r="919" spans="1:17" ht="24" hidden="1" x14ac:dyDescent="0.2">
      <c r="A919" s="477">
        <f>IF(B919="","",COUNT('Diário 3º PA'!$A$4:$A$4242)+ROW()-3)</f>
        <v>2862</v>
      </c>
      <c r="B919" s="491">
        <v>44694</v>
      </c>
      <c r="C919" s="492">
        <v>44682</v>
      </c>
      <c r="D919" s="482" t="s">
        <v>115</v>
      </c>
      <c r="E919" s="482" t="s">
        <v>242</v>
      </c>
      <c r="F919" s="488">
        <v>45124.65</v>
      </c>
      <c r="G919" s="482" t="s">
        <v>646</v>
      </c>
      <c r="H919" s="489" t="s">
        <v>127</v>
      </c>
      <c r="I919" s="489" t="s">
        <v>3774</v>
      </c>
      <c r="J919" s="456" t="s">
        <v>1078</v>
      </c>
      <c r="K919" s="455" t="s">
        <v>704</v>
      </c>
      <c r="L919" s="456" t="s">
        <v>428</v>
      </c>
      <c r="M919" s="456">
        <v>2022192</v>
      </c>
      <c r="N919" s="457">
        <v>44686</v>
      </c>
      <c r="O919" s="486">
        <f t="shared" si="45"/>
        <v>5</v>
      </c>
      <c r="P919" s="486">
        <f t="shared" si="46"/>
        <v>5</v>
      </c>
      <c r="Q919" s="92" t="str">
        <f t="shared" si="47"/>
        <v>Gastos_Gerais</v>
      </c>
    </row>
    <row r="920" spans="1:17" ht="24" hidden="1" x14ac:dyDescent="0.2">
      <c r="A920" s="477">
        <f>IF(B920="","",COUNT('Diário 3º PA'!$A$4:$A$4242)+ROW()-3)</f>
        <v>2863</v>
      </c>
      <c r="B920" s="491">
        <v>44694</v>
      </c>
      <c r="C920" s="492">
        <v>44682</v>
      </c>
      <c r="D920" s="482" t="s">
        <v>115</v>
      </c>
      <c r="E920" s="482" t="s">
        <v>354</v>
      </c>
      <c r="F920" s="488">
        <v>2695.92</v>
      </c>
      <c r="G920" s="482" t="s">
        <v>4593</v>
      </c>
      <c r="H920" s="489" t="s">
        <v>130</v>
      </c>
      <c r="I920" s="489" t="s">
        <v>4594</v>
      </c>
      <c r="J920" s="456" t="s">
        <v>4595</v>
      </c>
      <c r="K920" s="455" t="s">
        <v>704</v>
      </c>
      <c r="L920" s="456" t="s">
        <v>428</v>
      </c>
      <c r="M920" s="456">
        <v>202224</v>
      </c>
      <c r="N920" s="457">
        <v>44690</v>
      </c>
      <c r="O920" s="486">
        <f t="shared" si="45"/>
        <v>5</v>
      </c>
      <c r="P920" s="486">
        <f t="shared" si="46"/>
        <v>5</v>
      </c>
      <c r="Q920" s="92" t="str">
        <f t="shared" si="47"/>
        <v>Gastos_Gerais</v>
      </c>
    </row>
    <row r="921" spans="1:17" ht="24" hidden="1" x14ac:dyDescent="0.2">
      <c r="A921" s="477">
        <f>IF(B921="","",COUNT('Diário 3º PA'!$A$4:$A$4242)+ROW()-3)</f>
        <v>2864</v>
      </c>
      <c r="B921" s="491">
        <v>44694</v>
      </c>
      <c r="C921" s="492">
        <v>44682</v>
      </c>
      <c r="D921" s="482" t="s">
        <v>115</v>
      </c>
      <c r="E921" s="482" t="s">
        <v>378</v>
      </c>
      <c r="F921" s="481">
        <v>1350</v>
      </c>
      <c r="G921" s="482" t="s">
        <v>1082</v>
      </c>
      <c r="H921" s="507" t="s">
        <v>127</v>
      </c>
      <c r="I921" s="507" t="s">
        <v>1083</v>
      </c>
      <c r="J921" s="498" t="s">
        <v>1084</v>
      </c>
      <c r="K921" s="455" t="s">
        <v>704</v>
      </c>
      <c r="L921" s="456" t="s">
        <v>428</v>
      </c>
      <c r="M921" s="498">
        <v>366278</v>
      </c>
      <c r="N921" s="478">
        <v>44683</v>
      </c>
      <c r="O921" s="486">
        <f t="shared" si="45"/>
        <v>5</v>
      </c>
      <c r="P921" s="486">
        <f t="shared" si="46"/>
        <v>5</v>
      </c>
      <c r="Q921" s="92" t="str">
        <f t="shared" si="47"/>
        <v>Gastos_Gerais</v>
      </c>
    </row>
    <row r="922" spans="1:17" ht="24" hidden="1" x14ac:dyDescent="0.2">
      <c r="A922" s="477">
        <f>IF(B922="","",COUNT('Diário 3º PA'!$A$4:$A$4242)+ROW()-3)</f>
        <v>2865</v>
      </c>
      <c r="B922" s="491">
        <v>44694</v>
      </c>
      <c r="C922" s="492">
        <v>44652</v>
      </c>
      <c r="D922" s="482" t="s">
        <v>115</v>
      </c>
      <c r="E922" s="480" t="s">
        <v>298</v>
      </c>
      <c r="F922" s="481">
        <v>999.1</v>
      </c>
      <c r="G922" s="480" t="s">
        <v>298</v>
      </c>
      <c r="H922" s="507" t="s">
        <v>132</v>
      </c>
      <c r="I922" s="507" t="s">
        <v>3444</v>
      </c>
      <c r="J922" s="498" t="s">
        <v>1044</v>
      </c>
      <c r="K922" s="455" t="s">
        <v>704</v>
      </c>
      <c r="L922" s="456" t="s">
        <v>428</v>
      </c>
      <c r="M922" s="498">
        <v>18003</v>
      </c>
      <c r="N922" s="478">
        <v>44665</v>
      </c>
      <c r="O922" s="486">
        <f t="shared" si="45"/>
        <v>5</v>
      </c>
      <c r="P922" s="486">
        <f t="shared" si="46"/>
        <v>4</v>
      </c>
      <c r="Q922" s="92" t="str">
        <f t="shared" si="47"/>
        <v>Gastos_Gerais</v>
      </c>
    </row>
    <row r="923" spans="1:17" ht="25.5" hidden="1" x14ac:dyDescent="0.2">
      <c r="A923" s="477">
        <f>IF(B923="","",COUNT('Diário 3º PA'!$A$4:$A$4242)+ROW()-3)</f>
        <v>2866</v>
      </c>
      <c r="B923" s="491">
        <v>44694</v>
      </c>
      <c r="C923" s="492">
        <v>44682</v>
      </c>
      <c r="D923" s="482" t="s">
        <v>104</v>
      </c>
      <c r="E923" s="482" t="s">
        <v>204</v>
      </c>
      <c r="F923" s="488">
        <v>1498.3</v>
      </c>
      <c r="G923" s="482" t="s">
        <v>4596</v>
      </c>
      <c r="H923" s="489" t="s">
        <v>127</v>
      </c>
      <c r="I923" s="489" t="s">
        <v>3529</v>
      </c>
      <c r="J923" s="455" t="s">
        <v>756</v>
      </c>
      <c r="K923" s="455" t="s">
        <v>704</v>
      </c>
      <c r="L923" s="456" t="s">
        <v>1333</v>
      </c>
      <c r="M923" s="455" t="s">
        <v>4597</v>
      </c>
      <c r="N923" s="457">
        <v>44690</v>
      </c>
      <c r="O923" s="486">
        <f t="shared" si="45"/>
        <v>5</v>
      </c>
      <c r="P923" s="486">
        <f t="shared" si="46"/>
        <v>5</v>
      </c>
      <c r="Q923" s="92" t="str">
        <f t="shared" si="47"/>
        <v>Gastos_com_Pessoal</v>
      </c>
    </row>
    <row r="924" spans="1:17" ht="36" hidden="1" x14ac:dyDescent="0.2">
      <c r="A924" s="477">
        <f>IF(B924="","",COUNT('Diário 3º PA'!$A$4:$A$4242)+ROW()-3)</f>
        <v>2867</v>
      </c>
      <c r="B924" s="491">
        <v>44694</v>
      </c>
      <c r="C924" s="492">
        <v>44682</v>
      </c>
      <c r="D924" s="482" t="s">
        <v>115</v>
      </c>
      <c r="E924" s="482" t="s">
        <v>360</v>
      </c>
      <c r="F924" s="488">
        <v>1889.36</v>
      </c>
      <c r="G924" s="482" t="s">
        <v>4574</v>
      </c>
      <c r="H924" s="489" t="s">
        <v>137</v>
      </c>
      <c r="I924" s="489" t="s">
        <v>4575</v>
      </c>
      <c r="J924" s="456" t="s">
        <v>4576</v>
      </c>
      <c r="K924" s="455" t="s">
        <v>704</v>
      </c>
      <c r="L924" s="456" t="s">
        <v>428</v>
      </c>
      <c r="M924" s="456">
        <v>202288</v>
      </c>
      <c r="N924" s="457">
        <v>44694</v>
      </c>
      <c r="O924" s="486">
        <f t="shared" si="45"/>
        <v>5</v>
      </c>
      <c r="P924" s="486">
        <f t="shared" si="46"/>
        <v>5</v>
      </c>
      <c r="Q924" s="92" t="str">
        <f t="shared" si="47"/>
        <v>Gastos_Gerais</v>
      </c>
    </row>
    <row r="925" spans="1:17" ht="24" hidden="1" x14ac:dyDescent="0.2">
      <c r="A925" s="477">
        <f>IF(B925="","",COUNT('Diário 3º PA'!$A$4:$A$4242)+ROW()-3)</f>
        <v>2868</v>
      </c>
      <c r="B925" s="491">
        <v>44694</v>
      </c>
      <c r="C925" s="492">
        <v>44652</v>
      </c>
      <c r="D925" s="482" t="s">
        <v>115</v>
      </c>
      <c r="E925" s="482" t="s">
        <v>336</v>
      </c>
      <c r="F925" s="488">
        <v>81420</v>
      </c>
      <c r="G925" s="482" t="s">
        <v>4598</v>
      </c>
      <c r="H925" s="489" t="s">
        <v>127</v>
      </c>
      <c r="I925" s="489" t="s">
        <v>2078</v>
      </c>
      <c r="J925" s="455" t="s">
        <v>2079</v>
      </c>
      <c r="K925" s="455" t="s">
        <v>704</v>
      </c>
      <c r="L925" s="456" t="s">
        <v>428</v>
      </c>
      <c r="M925" s="456">
        <v>21286</v>
      </c>
      <c r="N925" s="457">
        <v>44687</v>
      </c>
      <c r="O925" s="486">
        <f t="shared" si="45"/>
        <v>5</v>
      </c>
      <c r="P925" s="486">
        <f t="shared" si="46"/>
        <v>4</v>
      </c>
      <c r="Q925" s="92" t="str">
        <f t="shared" si="47"/>
        <v>Gastos_Gerais</v>
      </c>
    </row>
    <row r="926" spans="1:17" hidden="1" x14ac:dyDescent="0.2">
      <c r="A926" s="477">
        <f>IF(B926="","",COUNT('Diário 3º PA'!$A$4:$A$4242)+ROW()-3)</f>
        <v>2869</v>
      </c>
      <c r="B926" s="491">
        <v>44694</v>
      </c>
      <c r="C926" s="511">
        <v>44682</v>
      </c>
      <c r="D926" s="482" t="s">
        <v>115</v>
      </c>
      <c r="E926" s="482" t="s">
        <v>328</v>
      </c>
      <c r="F926" s="488">
        <v>1000</v>
      </c>
      <c r="G926" s="482" t="s">
        <v>1294</v>
      </c>
      <c r="H926" s="489" t="s">
        <v>140</v>
      </c>
      <c r="I926" s="489" t="s">
        <v>727</v>
      </c>
      <c r="J926" s="455" t="s">
        <v>728</v>
      </c>
      <c r="K926" s="455" t="s">
        <v>704</v>
      </c>
      <c r="L926" s="456" t="s">
        <v>428</v>
      </c>
      <c r="M926" s="456">
        <v>1894278</v>
      </c>
      <c r="N926" s="457">
        <v>44697</v>
      </c>
      <c r="O926" s="486">
        <f t="shared" si="45"/>
        <v>5</v>
      </c>
      <c r="P926" s="486">
        <f t="shared" si="46"/>
        <v>5</v>
      </c>
      <c r="Q926" s="92" t="str">
        <f t="shared" si="47"/>
        <v>Gastos_Gerais</v>
      </c>
    </row>
    <row r="927" spans="1:17" ht="36" hidden="1" x14ac:dyDescent="0.2">
      <c r="A927" s="477">
        <f>IF(B927="","",COUNT('Diário 3º PA'!$A$4:$A$4242)+ROW()-3)</f>
        <v>2870</v>
      </c>
      <c r="B927" s="491">
        <v>44694</v>
      </c>
      <c r="C927" s="492">
        <v>44682</v>
      </c>
      <c r="D927" s="482" t="s">
        <v>115</v>
      </c>
      <c r="E927" s="482" t="s">
        <v>360</v>
      </c>
      <c r="F927" s="488">
        <v>2453.38</v>
      </c>
      <c r="G927" s="482" t="s">
        <v>4574</v>
      </c>
      <c r="H927" s="489" t="s">
        <v>138</v>
      </c>
      <c r="I927" s="489" t="s">
        <v>4575</v>
      </c>
      <c r="J927" s="456" t="s">
        <v>4576</v>
      </c>
      <c r="K927" s="455" t="s">
        <v>704</v>
      </c>
      <c r="L927" s="456" t="s">
        <v>428</v>
      </c>
      <c r="M927" s="456">
        <v>202289</v>
      </c>
      <c r="N927" s="457">
        <v>44694</v>
      </c>
      <c r="O927" s="486">
        <f t="shared" si="45"/>
        <v>5</v>
      </c>
      <c r="P927" s="486">
        <f t="shared" si="46"/>
        <v>5</v>
      </c>
      <c r="Q927" s="92" t="str">
        <f t="shared" si="47"/>
        <v>Gastos_Gerais</v>
      </c>
    </row>
    <row r="928" spans="1:17" ht="24" hidden="1" x14ac:dyDescent="0.2">
      <c r="A928" s="477">
        <f>IF(B928="","",COUNT('Diário 3º PA'!$A$4:$A$4242)+ROW()-3)</f>
        <v>2871</v>
      </c>
      <c r="B928" s="491">
        <v>44694</v>
      </c>
      <c r="C928" s="511">
        <v>44682</v>
      </c>
      <c r="D928" s="482" t="s">
        <v>115</v>
      </c>
      <c r="E928" s="482" t="s">
        <v>318</v>
      </c>
      <c r="F928" s="488">
        <v>538.5</v>
      </c>
      <c r="G928" s="480" t="s">
        <v>4599</v>
      </c>
      <c r="H928" s="489" t="s">
        <v>136</v>
      </c>
      <c r="I928" s="507" t="s">
        <v>4600</v>
      </c>
      <c r="J928" s="498" t="s">
        <v>2389</v>
      </c>
      <c r="K928" s="455" t="s">
        <v>704</v>
      </c>
      <c r="L928" s="456" t="s">
        <v>428</v>
      </c>
      <c r="M928" s="456">
        <v>64697</v>
      </c>
      <c r="N928" s="457">
        <v>44687</v>
      </c>
      <c r="O928" s="486">
        <f t="shared" si="45"/>
        <v>5</v>
      </c>
      <c r="P928" s="486">
        <f t="shared" si="46"/>
        <v>5</v>
      </c>
      <c r="Q928" s="92" t="str">
        <f t="shared" si="47"/>
        <v>Gastos_Gerais</v>
      </c>
    </row>
    <row r="929" spans="1:17" ht="25.5" hidden="1" x14ac:dyDescent="0.2">
      <c r="A929" s="477">
        <f>IF(B929="","",COUNT('Diário 3º PA'!$A$4:$A$4242)+ROW()-3)</f>
        <v>2872</v>
      </c>
      <c r="B929" s="491">
        <v>44694</v>
      </c>
      <c r="C929" s="511">
        <v>44682</v>
      </c>
      <c r="D929" s="482" t="s">
        <v>104</v>
      </c>
      <c r="E929" s="482" t="s">
        <v>189</v>
      </c>
      <c r="F929" s="488">
        <v>842.91</v>
      </c>
      <c r="G929" s="482" t="s">
        <v>4601</v>
      </c>
      <c r="H929" s="489" t="s">
        <v>658</v>
      </c>
      <c r="I929" s="489" t="s">
        <v>4602</v>
      </c>
      <c r="J929" s="455" t="s">
        <v>4603</v>
      </c>
      <c r="K929" s="456" t="s">
        <v>732</v>
      </c>
      <c r="L929" s="456" t="s">
        <v>1531</v>
      </c>
      <c r="M929" s="456">
        <v>369513178</v>
      </c>
      <c r="N929" s="457">
        <v>44694</v>
      </c>
      <c r="O929" s="486">
        <f t="shared" si="45"/>
        <v>5</v>
      </c>
      <c r="P929" s="486">
        <f t="shared" si="46"/>
        <v>5</v>
      </c>
      <c r="Q929" s="92" t="str">
        <f t="shared" si="47"/>
        <v>Gastos_com_Pessoal</v>
      </c>
    </row>
    <row r="930" spans="1:17" ht="25.5" hidden="1" x14ac:dyDescent="0.2">
      <c r="A930" s="477">
        <f>IF(B930="","",COUNT('Diário 3º PA'!$A$4:$A$4242)+ROW()-3)</f>
        <v>2873</v>
      </c>
      <c r="B930" s="491">
        <v>44694</v>
      </c>
      <c r="C930" s="511">
        <v>44682</v>
      </c>
      <c r="D930" s="482" t="s">
        <v>104</v>
      </c>
      <c r="E930" s="482" t="s">
        <v>191</v>
      </c>
      <c r="F930" s="488">
        <v>2406.3000000000002</v>
      </c>
      <c r="G930" s="482" t="s">
        <v>4604</v>
      </c>
      <c r="H930" s="489" t="s">
        <v>658</v>
      </c>
      <c r="I930" s="489" t="s">
        <v>4602</v>
      </c>
      <c r="J930" s="455" t="s">
        <v>4603</v>
      </c>
      <c r="K930" s="456" t="s">
        <v>732</v>
      </c>
      <c r="L930" s="456" t="s">
        <v>1531</v>
      </c>
      <c r="M930" s="456">
        <v>369513178</v>
      </c>
      <c r="N930" s="457">
        <v>44694</v>
      </c>
      <c r="O930" s="486">
        <f t="shared" si="45"/>
        <v>5</v>
      </c>
      <c r="P930" s="486">
        <f t="shared" si="46"/>
        <v>5</v>
      </c>
      <c r="Q930" s="92" t="str">
        <f t="shared" si="47"/>
        <v>Gastos_com_Pessoal</v>
      </c>
    </row>
    <row r="931" spans="1:17" ht="25.5" hidden="1" x14ac:dyDescent="0.2">
      <c r="A931" s="477">
        <f>IF(B931="","",COUNT('Diário 3º PA'!$A$4:$A$4242)+ROW()-3)</f>
        <v>2874</v>
      </c>
      <c r="B931" s="491">
        <v>44694</v>
      </c>
      <c r="C931" s="511">
        <v>44682</v>
      </c>
      <c r="D931" s="482" t="s">
        <v>104</v>
      </c>
      <c r="E931" s="482" t="s">
        <v>189</v>
      </c>
      <c r="F931" s="488">
        <v>2587.7800000000002</v>
      </c>
      <c r="G931" s="482" t="s">
        <v>4605</v>
      </c>
      <c r="H931" s="489" t="s">
        <v>136</v>
      </c>
      <c r="I931" s="489" t="s">
        <v>4606</v>
      </c>
      <c r="J931" s="456" t="s">
        <v>4607</v>
      </c>
      <c r="K931" s="456" t="s">
        <v>732</v>
      </c>
      <c r="L931" s="456" t="s">
        <v>1531</v>
      </c>
      <c r="M931" s="456">
        <v>369513178</v>
      </c>
      <c r="N931" s="457">
        <v>44694</v>
      </c>
      <c r="O931" s="486">
        <f t="shared" si="45"/>
        <v>5</v>
      </c>
      <c r="P931" s="486">
        <f t="shared" si="46"/>
        <v>5</v>
      </c>
      <c r="Q931" s="92" t="str">
        <f t="shared" si="47"/>
        <v>Gastos_com_Pessoal</v>
      </c>
    </row>
    <row r="932" spans="1:17" ht="25.5" hidden="1" x14ac:dyDescent="0.2">
      <c r="A932" s="477">
        <f>IF(B932="","",COUNT('Diário 3º PA'!$A$4:$A$4242)+ROW()-3)</f>
        <v>2875</v>
      </c>
      <c r="B932" s="491">
        <v>44694</v>
      </c>
      <c r="C932" s="511">
        <v>44682</v>
      </c>
      <c r="D932" s="482" t="s">
        <v>104</v>
      </c>
      <c r="E932" s="482" t="s">
        <v>191</v>
      </c>
      <c r="F932" s="488">
        <v>930.4</v>
      </c>
      <c r="G932" s="482" t="s">
        <v>4608</v>
      </c>
      <c r="H932" s="489" t="s">
        <v>136</v>
      </c>
      <c r="I932" s="489" t="s">
        <v>4606</v>
      </c>
      <c r="J932" s="456" t="s">
        <v>4607</v>
      </c>
      <c r="K932" s="456" t="s">
        <v>732</v>
      </c>
      <c r="L932" s="456" t="s">
        <v>1531</v>
      </c>
      <c r="M932" s="456">
        <v>369513178</v>
      </c>
      <c r="N932" s="457">
        <v>44694</v>
      </c>
      <c r="O932" s="486">
        <f t="shared" si="45"/>
        <v>5</v>
      </c>
      <c r="P932" s="486">
        <f t="shared" si="46"/>
        <v>5</v>
      </c>
      <c r="Q932" s="92" t="str">
        <f t="shared" si="47"/>
        <v>Gastos_com_Pessoal</v>
      </c>
    </row>
    <row r="933" spans="1:17" ht="25.5" hidden="1" x14ac:dyDescent="0.2">
      <c r="A933" s="477">
        <f>IF(B933="","",COUNT('Diário 3º PA'!$A$4:$A$4242)+ROW()-3)</f>
        <v>2876</v>
      </c>
      <c r="B933" s="491">
        <v>44694</v>
      </c>
      <c r="C933" s="511">
        <v>44682</v>
      </c>
      <c r="D933" s="482" t="s">
        <v>104</v>
      </c>
      <c r="E933" s="482" t="s">
        <v>189</v>
      </c>
      <c r="F933" s="488">
        <v>2099.42</v>
      </c>
      <c r="G933" s="482" t="s">
        <v>4609</v>
      </c>
      <c r="H933" s="489" t="s">
        <v>137</v>
      </c>
      <c r="I933" s="489" t="s">
        <v>4610</v>
      </c>
      <c r="J933" s="455" t="s">
        <v>4611</v>
      </c>
      <c r="K933" s="456" t="s">
        <v>732</v>
      </c>
      <c r="L933" s="456" t="s">
        <v>1531</v>
      </c>
      <c r="M933" s="456">
        <v>369513178</v>
      </c>
      <c r="N933" s="457">
        <v>44694</v>
      </c>
      <c r="O933" s="486">
        <f t="shared" si="45"/>
        <v>5</v>
      </c>
      <c r="P933" s="486">
        <f t="shared" si="46"/>
        <v>5</v>
      </c>
      <c r="Q933" s="92" t="str">
        <f t="shared" si="47"/>
        <v>Gastos_com_Pessoal</v>
      </c>
    </row>
    <row r="934" spans="1:17" ht="25.5" hidden="1" x14ac:dyDescent="0.2">
      <c r="A934" s="477">
        <f>IF(B934="","",COUNT('Diário 3º PA'!$A$4:$A$4242)+ROW()-3)</f>
        <v>2877</v>
      </c>
      <c r="B934" s="491">
        <v>44694</v>
      </c>
      <c r="C934" s="511">
        <v>44682</v>
      </c>
      <c r="D934" s="482" t="s">
        <v>104</v>
      </c>
      <c r="E934" s="482" t="s">
        <v>191</v>
      </c>
      <c r="F934" s="488">
        <v>726.88</v>
      </c>
      <c r="G934" s="482" t="s">
        <v>4612</v>
      </c>
      <c r="H934" s="489" t="s">
        <v>137</v>
      </c>
      <c r="I934" s="489" t="s">
        <v>4610</v>
      </c>
      <c r="J934" s="455" t="s">
        <v>4611</v>
      </c>
      <c r="K934" s="456" t="s">
        <v>732</v>
      </c>
      <c r="L934" s="456" t="s">
        <v>1531</v>
      </c>
      <c r="M934" s="456">
        <v>369513178</v>
      </c>
      <c r="N934" s="457">
        <v>44694</v>
      </c>
      <c r="O934" s="486">
        <f t="shared" si="45"/>
        <v>5</v>
      </c>
      <c r="P934" s="486">
        <f t="shared" si="46"/>
        <v>5</v>
      </c>
      <c r="Q934" s="92" t="str">
        <f t="shared" si="47"/>
        <v>Gastos_com_Pessoal</v>
      </c>
    </row>
    <row r="935" spans="1:17" ht="25.5" hidden="1" x14ac:dyDescent="0.2">
      <c r="A935" s="477">
        <f>IF(B935="","",COUNT('Diário 3º PA'!$A$4:$A$4242)+ROW()-3)</f>
        <v>2878</v>
      </c>
      <c r="B935" s="491">
        <v>44694</v>
      </c>
      <c r="C935" s="511">
        <v>44682</v>
      </c>
      <c r="D935" s="482" t="s">
        <v>104</v>
      </c>
      <c r="E935" s="482" t="s">
        <v>189</v>
      </c>
      <c r="F935" s="488">
        <v>1755.54</v>
      </c>
      <c r="G935" s="482" t="s">
        <v>4613</v>
      </c>
      <c r="H935" s="489" t="s">
        <v>658</v>
      </c>
      <c r="I935" s="489" t="s">
        <v>4614</v>
      </c>
      <c r="J935" s="456" t="s">
        <v>4615</v>
      </c>
      <c r="K935" s="456" t="s">
        <v>732</v>
      </c>
      <c r="L935" s="456" t="s">
        <v>1531</v>
      </c>
      <c r="M935" s="456">
        <v>369513178</v>
      </c>
      <c r="N935" s="457">
        <v>44694</v>
      </c>
      <c r="O935" s="486">
        <f t="shared" si="45"/>
        <v>5</v>
      </c>
      <c r="P935" s="486">
        <f t="shared" si="46"/>
        <v>5</v>
      </c>
      <c r="Q935" s="92" t="str">
        <f t="shared" si="47"/>
        <v>Gastos_com_Pessoal</v>
      </c>
    </row>
    <row r="936" spans="1:17" ht="25.5" hidden="1" x14ac:dyDescent="0.2">
      <c r="A936" s="477">
        <f>IF(B936="","",COUNT('Diário 3º PA'!$A$4:$A$4242)+ROW()-3)</f>
        <v>2879</v>
      </c>
      <c r="B936" s="491">
        <v>44694</v>
      </c>
      <c r="C936" s="511">
        <v>44682</v>
      </c>
      <c r="D936" s="482" t="s">
        <v>104</v>
      </c>
      <c r="E936" s="482" t="s">
        <v>191</v>
      </c>
      <c r="F936" s="488">
        <v>597.26</v>
      </c>
      <c r="G936" s="482" t="s">
        <v>4616</v>
      </c>
      <c r="H936" s="489" t="s">
        <v>658</v>
      </c>
      <c r="I936" s="489" t="s">
        <v>4614</v>
      </c>
      <c r="J936" s="456" t="s">
        <v>4615</v>
      </c>
      <c r="K936" s="456" t="s">
        <v>732</v>
      </c>
      <c r="L936" s="456" t="s">
        <v>1531</v>
      </c>
      <c r="M936" s="456">
        <v>369513178</v>
      </c>
      <c r="N936" s="457">
        <v>44694</v>
      </c>
      <c r="O936" s="486">
        <f t="shared" si="45"/>
        <v>5</v>
      </c>
      <c r="P936" s="486">
        <f t="shared" si="46"/>
        <v>5</v>
      </c>
      <c r="Q936" s="92" t="str">
        <f t="shared" si="47"/>
        <v>Gastos_com_Pessoal</v>
      </c>
    </row>
    <row r="937" spans="1:17" ht="24" hidden="1" x14ac:dyDescent="0.2">
      <c r="A937" s="477">
        <f>IF(B937="","",COUNT('Diário 3º PA'!$A$4:$A$4242)+ROW()-3)</f>
        <v>2880</v>
      </c>
      <c r="B937" s="491">
        <v>44694</v>
      </c>
      <c r="C937" s="511">
        <v>44682</v>
      </c>
      <c r="D937" s="482" t="s">
        <v>115</v>
      </c>
      <c r="E937" s="480" t="s">
        <v>342</v>
      </c>
      <c r="F937" s="481">
        <v>60</v>
      </c>
      <c r="G937" s="480" t="s">
        <v>4617</v>
      </c>
      <c r="H937" s="507" t="s">
        <v>139</v>
      </c>
      <c r="I937" s="507" t="s">
        <v>2797</v>
      </c>
      <c r="J937" s="498" t="s">
        <v>1760</v>
      </c>
      <c r="K937" s="456" t="s">
        <v>732</v>
      </c>
      <c r="L937" s="456" t="s">
        <v>1531</v>
      </c>
      <c r="M937" s="456">
        <v>369513178</v>
      </c>
      <c r="N937" s="457">
        <v>44694</v>
      </c>
      <c r="O937" s="486">
        <f t="shared" si="45"/>
        <v>5</v>
      </c>
      <c r="P937" s="486">
        <f t="shared" si="46"/>
        <v>5</v>
      </c>
      <c r="Q937" s="92" t="str">
        <f t="shared" si="47"/>
        <v>Gastos_Gerais</v>
      </c>
    </row>
    <row r="938" spans="1:17" ht="24" hidden="1" x14ac:dyDescent="0.2">
      <c r="A938" s="477">
        <f>IF(B938="","",COUNT('Diário 3º PA'!$A$4:$A$4242)+ROW()-3)</f>
        <v>2881</v>
      </c>
      <c r="B938" s="491">
        <v>44694</v>
      </c>
      <c r="C938" s="511">
        <v>44682</v>
      </c>
      <c r="D938" s="482" t="s">
        <v>115</v>
      </c>
      <c r="E938" s="480" t="s">
        <v>342</v>
      </c>
      <c r="F938" s="481">
        <v>60</v>
      </c>
      <c r="G938" s="480" t="s">
        <v>4618</v>
      </c>
      <c r="H938" s="507" t="s">
        <v>140</v>
      </c>
      <c r="I938" s="507" t="s">
        <v>4015</v>
      </c>
      <c r="J938" s="498" t="s">
        <v>3677</v>
      </c>
      <c r="K938" s="456" t="s">
        <v>732</v>
      </c>
      <c r="L938" s="456" t="s">
        <v>1531</v>
      </c>
      <c r="M938" s="456">
        <v>369513178</v>
      </c>
      <c r="N938" s="457">
        <v>44694</v>
      </c>
      <c r="O938" s="486">
        <f t="shared" si="45"/>
        <v>5</v>
      </c>
      <c r="P938" s="486">
        <f t="shared" si="46"/>
        <v>5</v>
      </c>
      <c r="Q938" s="92" t="str">
        <f t="shared" si="47"/>
        <v>Gastos_Gerais</v>
      </c>
    </row>
    <row r="939" spans="1:17" ht="36" hidden="1" x14ac:dyDescent="0.2">
      <c r="A939" s="477">
        <f>IF(B939="","",COUNT('Diário 3º PA'!$A$4:$A$4242)+ROW()-3)</f>
        <v>2882</v>
      </c>
      <c r="B939" s="491">
        <v>44694</v>
      </c>
      <c r="C939" s="511">
        <v>44682</v>
      </c>
      <c r="D939" s="482" t="s">
        <v>115</v>
      </c>
      <c r="E939" s="480" t="s">
        <v>342</v>
      </c>
      <c r="F939" s="481">
        <v>180</v>
      </c>
      <c r="G939" s="480" t="s">
        <v>4619</v>
      </c>
      <c r="H939" s="507" t="s">
        <v>134</v>
      </c>
      <c r="I939" s="507" t="s">
        <v>4620</v>
      </c>
      <c r="J939" s="498" t="s">
        <v>4621</v>
      </c>
      <c r="K939" s="456" t="s">
        <v>732</v>
      </c>
      <c r="L939" s="456" t="s">
        <v>1531</v>
      </c>
      <c r="M939" s="456">
        <v>369513178</v>
      </c>
      <c r="N939" s="457">
        <v>44694</v>
      </c>
      <c r="O939" s="486">
        <f t="shared" si="45"/>
        <v>5</v>
      </c>
      <c r="P939" s="486">
        <f t="shared" si="46"/>
        <v>5</v>
      </c>
      <c r="Q939" s="92" t="str">
        <f t="shared" si="47"/>
        <v>Gastos_Gerais</v>
      </c>
    </row>
    <row r="940" spans="1:17" ht="36" hidden="1" x14ac:dyDescent="0.2">
      <c r="A940" s="477">
        <f>IF(B940="","",COUNT('Diário 3º PA'!$A$4:$A$4242)+ROW()-3)</f>
        <v>2883</v>
      </c>
      <c r="B940" s="491">
        <v>44694</v>
      </c>
      <c r="C940" s="511">
        <v>44682</v>
      </c>
      <c r="D940" s="482" t="s">
        <v>115</v>
      </c>
      <c r="E940" s="480" t="s">
        <v>342</v>
      </c>
      <c r="F940" s="488">
        <v>180</v>
      </c>
      <c r="G940" s="480" t="s">
        <v>4622</v>
      </c>
      <c r="H940" s="489" t="s">
        <v>134</v>
      </c>
      <c r="I940" s="489" t="s">
        <v>4623</v>
      </c>
      <c r="J940" s="456" t="s">
        <v>4624</v>
      </c>
      <c r="K940" s="456" t="s">
        <v>732</v>
      </c>
      <c r="L940" s="456" t="s">
        <v>1531</v>
      </c>
      <c r="M940" s="456">
        <v>369513178</v>
      </c>
      <c r="N940" s="457">
        <v>44694</v>
      </c>
      <c r="O940" s="486">
        <f t="shared" si="45"/>
        <v>5</v>
      </c>
      <c r="P940" s="486">
        <f t="shared" si="46"/>
        <v>5</v>
      </c>
      <c r="Q940" s="92" t="str">
        <f t="shared" si="47"/>
        <v>Gastos_Gerais</v>
      </c>
    </row>
    <row r="941" spans="1:17" ht="24" hidden="1" x14ac:dyDescent="0.2">
      <c r="A941" s="477">
        <f>IF(B941="","",COUNT('Diário 3º PA'!$A$4:$A$4242)+ROW()-3)</f>
        <v>2884</v>
      </c>
      <c r="B941" s="491">
        <v>44694</v>
      </c>
      <c r="C941" s="511">
        <v>44682</v>
      </c>
      <c r="D941" s="482" t="s">
        <v>115</v>
      </c>
      <c r="E941" s="480" t="s">
        <v>342</v>
      </c>
      <c r="F941" s="481">
        <v>60</v>
      </c>
      <c r="G941" s="482" t="s">
        <v>4557</v>
      </c>
      <c r="H941" s="489" t="s">
        <v>139</v>
      </c>
      <c r="I941" s="489" t="s">
        <v>4558</v>
      </c>
      <c r="J941" s="456" t="s">
        <v>4559</v>
      </c>
      <c r="K941" s="456" t="s">
        <v>732</v>
      </c>
      <c r="L941" s="456" t="s">
        <v>1531</v>
      </c>
      <c r="M941" s="456">
        <v>369513178</v>
      </c>
      <c r="N941" s="457">
        <v>44694</v>
      </c>
      <c r="O941" s="486">
        <f t="shared" si="45"/>
        <v>5</v>
      </c>
      <c r="P941" s="486">
        <f t="shared" si="46"/>
        <v>5</v>
      </c>
      <c r="Q941" s="92" t="str">
        <f t="shared" si="47"/>
        <v>Gastos_Gerais</v>
      </c>
    </row>
    <row r="942" spans="1:17" ht="24" hidden="1" x14ac:dyDescent="0.2">
      <c r="A942" s="477">
        <f>IF(B942="","",COUNT('Diário 3º PA'!$A$4:$A$4242)+ROW()-3)</f>
        <v>2885</v>
      </c>
      <c r="B942" s="491">
        <v>44694</v>
      </c>
      <c r="C942" s="511">
        <v>44682</v>
      </c>
      <c r="D942" s="482" t="s">
        <v>115</v>
      </c>
      <c r="E942" s="480" t="s">
        <v>342</v>
      </c>
      <c r="F942" s="488">
        <v>60</v>
      </c>
      <c r="G942" s="482" t="s">
        <v>4625</v>
      </c>
      <c r="H942" s="489" t="s">
        <v>130</v>
      </c>
      <c r="I942" s="489" t="s">
        <v>4626</v>
      </c>
      <c r="J942" s="456" t="s">
        <v>4627</v>
      </c>
      <c r="K942" s="456" t="s">
        <v>732</v>
      </c>
      <c r="L942" s="456" t="s">
        <v>1531</v>
      </c>
      <c r="M942" s="456">
        <v>369513178</v>
      </c>
      <c r="N942" s="457">
        <v>44694</v>
      </c>
      <c r="O942" s="486">
        <f t="shared" si="45"/>
        <v>5</v>
      </c>
      <c r="P942" s="486">
        <f t="shared" si="46"/>
        <v>5</v>
      </c>
      <c r="Q942" s="92" t="str">
        <f t="shared" si="47"/>
        <v>Gastos_Gerais</v>
      </c>
    </row>
    <row r="943" spans="1:17" ht="36" hidden="1" x14ac:dyDescent="0.2">
      <c r="A943" s="477">
        <f>IF(B943="","",COUNT('Diário 3º PA'!$A$4:$A$4242)+ROW()-3)</f>
        <v>2886</v>
      </c>
      <c r="B943" s="491">
        <v>44694</v>
      </c>
      <c r="C943" s="511">
        <v>44682</v>
      </c>
      <c r="D943" s="482" t="s">
        <v>115</v>
      </c>
      <c r="E943" s="480" t="s">
        <v>342</v>
      </c>
      <c r="F943" s="488">
        <v>180</v>
      </c>
      <c r="G943" s="482" t="s">
        <v>4628</v>
      </c>
      <c r="H943" s="489" t="s">
        <v>134</v>
      </c>
      <c r="I943" s="489" t="s">
        <v>4241</v>
      </c>
      <c r="J943" s="456" t="s">
        <v>3781</v>
      </c>
      <c r="K943" s="456" t="s">
        <v>732</v>
      </c>
      <c r="L943" s="456" t="s">
        <v>1531</v>
      </c>
      <c r="M943" s="456">
        <v>369513178</v>
      </c>
      <c r="N943" s="457">
        <v>44694</v>
      </c>
      <c r="O943" s="486">
        <f t="shared" si="45"/>
        <v>5</v>
      </c>
      <c r="P943" s="486">
        <f t="shared" si="46"/>
        <v>5</v>
      </c>
      <c r="Q943" s="92" t="str">
        <f t="shared" si="47"/>
        <v>Gastos_Gerais</v>
      </c>
    </row>
    <row r="944" spans="1:17" ht="48" hidden="1" x14ac:dyDescent="0.2">
      <c r="A944" s="477">
        <f>IF(B944="","",COUNT('Diário 3º PA'!$A$4:$A$4242)+ROW()-3)</f>
        <v>2887</v>
      </c>
      <c r="B944" s="491">
        <v>44694</v>
      </c>
      <c r="C944" s="511">
        <v>44682</v>
      </c>
      <c r="D944" s="482" t="s">
        <v>115</v>
      </c>
      <c r="E944" s="480" t="s">
        <v>342</v>
      </c>
      <c r="F944" s="488">
        <v>120</v>
      </c>
      <c r="G944" s="482" t="s">
        <v>4629</v>
      </c>
      <c r="H944" s="489" t="s">
        <v>136</v>
      </c>
      <c r="I944" s="489" t="s">
        <v>4630</v>
      </c>
      <c r="J944" s="456" t="s">
        <v>4631</v>
      </c>
      <c r="K944" s="456" t="s">
        <v>732</v>
      </c>
      <c r="L944" s="456" t="s">
        <v>1531</v>
      </c>
      <c r="M944" s="456">
        <v>369513178</v>
      </c>
      <c r="N944" s="457">
        <v>44694</v>
      </c>
      <c r="O944" s="486">
        <f t="shared" si="45"/>
        <v>5</v>
      </c>
      <c r="P944" s="486">
        <f t="shared" si="46"/>
        <v>5</v>
      </c>
      <c r="Q944" s="92" t="str">
        <f t="shared" si="47"/>
        <v>Gastos_Gerais</v>
      </c>
    </row>
    <row r="945" spans="1:17" ht="24" hidden="1" x14ac:dyDescent="0.2">
      <c r="A945" s="477">
        <f>IF(B945="","",COUNT('Diário 3º PA'!$A$4:$A$4242)+ROW()-3)</f>
        <v>2888</v>
      </c>
      <c r="B945" s="491">
        <v>44694</v>
      </c>
      <c r="C945" s="511">
        <v>44682</v>
      </c>
      <c r="D945" s="482" t="s">
        <v>115</v>
      </c>
      <c r="E945" s="480" t="s">
        <v>342</v>
      </c>
      <c r="F945" s="488">
        <v>60</v>
      </c>
      <c r="G945" s="482" t="s">
        <v>4552</v>
      </c>
      <c r="H945" s="489" t="s">
        <v>139</v>
      </c>
      <c r="I945" s="489" t="s">
        <v>1777</v>
      </c>
      <c r="J945" s="456" t="s">
        <v>1778</v>
      </c>
      <c r="K945" s="456" t="s">
        <v>732</v>
      </c>
      <c r="L945" s="456" t="s">
        <v>1531</v>
      </c>
      <c r="M945" s="456">
        <v>369513178</v>
      </c>
      <c r="N945" s="457">
        <v>44694</v>
      </c>
      <c r="O945" s="486">
        <f t="shared" si="45"/>
        <v>5</v>
      </c>
      <c r="P945" s="486">
        <f t="shared" si="46"/>
        <v>5</v>
      </c>
      <c r="Q945" s="92" t="str">
        <f t="shared" si="47"/>
        <v>Gastos_Gerais</v>
      </c>
    </row>
    <row r="946" spans="1:17" ht="24" hidden="1" x14ac:dyDescent="0.2">
      <c r="A946" s="477">
        <f>IF(B946="","",COUNT('Diário 3º PA'!$A$4:$A$4242)+ROW()-3)</f>
        <v>2889</v>
      </c>
      <c r="B946" s="491">
        <v>44694</v>
      </c>
      <c r="C946" s="511">
        <v>44682</v>
      </c>
      <c r="D946" s="482" t="s">
        <v>115</v>
      </c>
      <c r="E946" s="480" t="s">
        <v>342</v>
      </c>
      <c r="F946" s="488">
        <v>16.8</v>
      </c>
      <c r="G946" s="482" t="s">
        <v>4632</v>
      </c>
      <c r="H946" s="489" t="s">
        <v>139</v>
      </c>
      <c r="I946" s="489" t="s">
        <v>1777</v>
      </c>
      <c r="J946" s="456" t="s">
        <v>1778</v>
      </c>
      <c r="K946" s="456" t="s">
        <v>732</v>
      </c>
      <c r="L946" s="456" t="s">
        <v>1531</v>
      </c>
      <c r="M946" s="456">
        <v>369513178</v>
      </c>
      <c r="N946" s="457">
        <v>44694</v>
      </c>
      <c r="O946" s="486">
        <f t="shared" si="45"/>
        <v>5</v>
      </c>
      <c r="P946" s="486">
        <f t="shared" si="46"/>
        <v>5</v>
      </c>
      <c r="Q946" s="92" t="str">
        <f t="shared" si="47"/>
        <v>Gastos_Gerais</v>
      </c>
    </row>
    <row r="947" spans="1:17" hidden="1" x14ac:dyDescent="0.2">
      <c r="A947" s="477">
        <f>IF(B947="","",COUNT('Diário 3º PA'!$A$4:$A$4242)+ROW()-3)</f>
        <v>2890</v>
      </c>
      <c r="B947" s="491">
        <v>44694</v>
      </c>
      <c r="C947" s="511">
        <v>44682</v>
      </c>
      <c r="D947" s="482" t="s">
        <v>115</v>
      </c>
      <c r="E947" s="480" t="s">
        <v>342</v>
      </c>
      <c r="F947" s="481">
        <v>120</v>
      </c>
      <c r="G947" s="480" t="s">
        <v>4633</v>
      </c>
      <c r="H947" s="507" t="s">
        <v>134</v>
      </c>
      <c r="I947" s="507" t="s">
        <v>2087</v>
      </c>
      <c r="J947" s="498" t="s">
        <v>2088</v>
      </c>
      <c r="K947" s="456" t="s">
        <v>732</v>
      </c>
      <c r="L947" s="456" t="s">
        <v>1531</v>
      </c>
      <c r="M947" s="456">
        <v>369513178</v>
      </c>
      <c r="N947" s="457">
        <v>44694</v>
      </c>
      <c r="O947" s="486">
        <f t="shared" si="45"/>
        <v>5</v>
      </c>
      <c r="P947" s="486">
        <f t="shared" si="46"/>
        <v>5</v>
      </c>
      <c r="Q947" s="92" t="str">
        <f t="shared" si="47"/>
        <v>Gastos_Gerais</v>
      </c>
    </row>
    <row r="948" spans="1:17" ht="24" hidden="1" x14ac:dyDescent="0.2">
      <c r="A948" s="477">
        <f>IF(B948="","",COUNT('Diário 3º PA'!$A$4:$A$4242)+ROW()-3)</f>
        <v>2891</v>
      </c>
      <c r="B948" s="491">
        <v>44694</v>
      </c>
      <c r="C948" s="511">
        <v>44682</v>
      </c>
      <c r="D948" s="482" t="s">
        <v>115</v>
      </c>
      <c r="E948" s="480" t="s">
        <v>342</v>
      </c>
      <c r="F948" s="488">
        <v>202.4</v>
      </c>
      <c r="G948" s="482" t="s">
        <v>4634</v>
      </c>
      <c r="H948" s="489" t="s">
        <v>134</v>
      </c>
      <c r="I948" s="489" t="s">
        <v>4241</v>
      </c>
      <c r="J948" s="456" t="s">
        <v>3781</v>
      </c>
      <c r="K948" s="456" t="s">
        <v>732</v>
      </c>
      <c r="L948" s="456" t="s">
        <v>1531</v>
      </c>
      <c r="M948" s="456">
        <v>369513178</v>
      </c>
      <c r="N948" s="457">
        <v>44694</v>
      </c>
      <c r="O948" s="486">
        <f t="shared" si="45"/>
        <v>5</v>
      </c>
      <c r="P948" s="486">
        <f t="shared" si="46"/>
        <v>5</v>
      </c>
      <c r="Q948" s="92" t="str">
        <f t="shared" si="47"/>
        <v>Gastos_Gerais</v>
      </c>
    </row>
    <row r="949" spans="1:17" hidden="1" x14ac:dyDescent="0.2">
      <c r="A949" s="477">
        <f>IF(B949="","",COUNT('Diário 3º PA'!$A$4:$A$4242)+ROW()-3)</f>
        <v>2892</v>
      </c>
      <c r="B949" s="491">
        <v>44694</v>
      </c>
      <c r="C949" s="511">
        <v>44682</v>
      </c>
      <c r="D949" s="482" t="s">
        <v>115</v>
      </c>
      <c r="E949" s="480" t="s">
        <v>342</v>
      </c>
      <c r="F949" s="488">
        <v>120</v>
      </c>
      <c r="G949" s="482" t="s">
        <v>4635</v>
      </c>
      <c r="H949" s="489" t="s">
        <v>134</v>
      </c>
      <c r="I949" s="489" t="s">
        <v>3783</v>
      </c>
      <c r="J949" s="456" t="s">
        <v>3784</v>
      </c>
      <c r="K949" s="456" t="s">
        <v>732</v>
      </c>
      <c r="L949" s="456" t="s">
        <v>1531</v>
      </c>
      <c r="M949" s="456">
        <v>369513178</v>
      </c>
      <c r="N949" s="457">
        <v>44694</v>
      </c>
      <c r="O949" s="486">
        <f t="shared" si="45"/>
        <v>5</v>
      </c>
      <c r="P949" s="486">
        <f t="shared" si="46"/>
        <v>5</v>
      </c>
      <c r="Q949" s="92" t="str">
        <f t="shared" si="47"/>
        <v>Gastos_Gerais</v>
      </c>
    </row>
    <row r="950" spans="1:17" ht="24" hidden="1" x14ac:dyDescent="0.2">
      <c r="A950" s="477">
        <f>IF(B950="","",COUNT('Diário 3º PA'!$A$4:$A$4242)+ROW()-3)</f>
        <v>2893</v>
      </c>
      <c r="B950" s="491">
        <v>44694</v>
      </c>
      <c r="C950" s="511">
        <v>44682</v>
      </c>
      <c r="D950" s="482" t="s">
        <v>115</v>
      </c>
      <c r="E950" s="480" t="s">
        <v>342</v>
      </c>
      <c r="F950" s="488">
        <v>120</v>
      </c>
      <c r="G950" s="482" t="s">
        <v>4636</v>
      </c>
      <c r="H950" s="489" t="s">
        <v>134</v>
      </c>
      <c r="I950" s="489" t="s">
        <v>4242</v>
      </c>
      <c r="J950" s="456" t="s">
        <v>4243</v>
      </c>
      <c r="K950" s="456" t="s">
        <v>732</v>
      </c>
      <c r="L950" s="456" t="s">
        <v>1531</v>
      </c>
      <c r="M950" s="456">
        <v>369513178</v>
      </c>
      <c r="N950" s="457">
        <v>44694</v>
      </c>
      <c r="O950" s="486">
        <f t="shared" si="45"/>
        <v>5</v>
      </c>
      <c r="P950" s="486">
        <f t="shared" si="46"/>
        <v>5</v>
      </c>
      <c r="Q950" s="92" t="str">
        <f t="shared" si="47"/>
        <v>Gastos_Gerais</v>
      </c>
    </row>
    <row r="951" spans="1:17" hidden="1" x14ac:dyDescent="0.2">
      <c r="A951" s="477">
        <f>IF(B951="","",COUNT('Diário 3º PA'!$A$4:$A$4242)+ROW()-3)</f>
        <v>2894</v>
      </c>
      <c r="B951" s="491">
        <v>44694</v>
      </c>
      <c r="C951" s="511">
        <v>44682</v>
      </c>
      <c r="D951" s="482" t="s">
        <v>115</v>
      </c>
      <c r="E951" s="482" t="s">
        <v>378</v>
      </c>
      <c r="F951" s="488">
        <v>11.4</v>
      </c>
      <c r="G951" s="482" t="s">
        <v>4637</v>
      </c>
      <c r="H951" s="489" t="s">
        <v>131</v>
      </c>
      <c r="I951" s="489" t="s">
        <v>3465</v>
      </c>
      <c r="J951" s="456" t="s">
        <v>2930</v>
      </c>
      <c r="K951" s="456" t="s">
        <v>1464</v>
      </c>
      <c r="L951" s="456" t="s">
        <v>428</v>
      </c>
      <c r="M951" s="456">
        <v>202286</v>
      </c>
      <c r="N951" s="457">
        <v>44693</v>
      </c>
      <c r="O951" s="486">
        <f t="shared" si="45"/>
        <v>5</v>
      </c>
      <c r="P951" s="486">
        <f t="shared" si="46"/>
        <v>5</v>
      </c>
      <c r="Q951" s="92" t="str">
        <f t="shared" si="47"/>
        <v>Gastos_Gerais</v>
      </c>
    </row>
    <row r="952" spans="1:17" ht="24" hidden="1" x14ac:dyDescent="0.2">
      <c r="A952" s="477">
        <f>IF(B952="","",COUNT('Diário 3º PA'!$A$4:$A$4242)+ROW()-3)</f>
        <v>2895</v>
      </c>
      <c r="B952" s="491">
        <v>44694</v>
      </c>
      <c r="C952" s="511">
        <v>44682</v>
      </c>
      <c r="D952" s="482" t="s">
        <v>115</v>
      </c>
      <c r="E952" s="482" t="s">
        <v>366</v>
      </c>
      <c r="F952" s="488">
        <v>284.16000000000003</v>
      </c>
      <c r="G952" s="482" t="s">
        <v>4005</v>
      </c>
      <c r="H952" s="489" t="s">
        <v>129</v>
      </c>
      <c r="I952" s="489" t="s">
        <v>834</v>
      </c>
      <c r="J952" s="456" t="s">
        <v>835</v>
      </c>
      <c r="K952" s="456" t="s">
        <v>1464</v>
      </c>
      <c r="L952" s="456" t="s">
        <v>428</v>
      </c>
      <c r="M952" s="456">
        <v>64</v>
      </c>
      <c r="N952" s="457">
        <v>44692</v>
      </c>
      <c r="O952" s="486">
        <f t="shared" si="45"/>
        <v>5</v>
      </c>
      <c r="P952" s="486">
        <f t="shared" si="46"/>
        <v>5</v>
      </c>
      <c r="Q952" s="92" t="str">
        <f t="shared" si="47"/>
        <v>Gastos_Gerais</v>
      </c>
    </row>
    <row r="953" spans="1:17" ht="24" hidden="1" x14ac:dyDescent="0.2">
      <c r="A953" s="477">
        <f>IF(B953="","",COUNT('Diário 3º PA'!$A$4:$A$4242)+ROW()-3)</f>
        <v>2896</v>
      </c>
      <c r="B953" s="491">
        <v>44694</v>
      </c>
      <c r="C953" s="492">
        <v>44682</v>
      </c>
      <c r="D953" s="482" t="s">
        <v>93</v>
      </c>
      <c r="E953" s="482" t="s">
        <v>97</v>
      </c>
      <c r="F953" s="488">
        <v>0.06</v>
      </c>
      <c r="G953" s="482" t="s">
        <v>1553</v>
      </c>
      <c r="H953" s="483" t="s">
        <v>128</v>
      </c>
      <c r="I953" s="489" t="s">
        <v>664</v>
      </c>
      <c r="J953" s="455" t="s">
        <v>811</v>
      </c>
      <c r="K953" s="455" t="s">
        <v>1554</v>
      </c>
      <c r="L953" s="456" t="s">
        <v>1066</v>
      </c>
      <c r="M953" s="456" t="s">
        <v>666</v>
      </c>
      <c r="N953" s="457">
        <v>44694</v>
      </c>
      <c r="O953" s="486">
        <f t="shared" si="45"/>
        <v>5</v>
      </c>
      <c r="P953" s="486">
        <f t="shared" si="46"/>
        <v>5</v>
      </c>
      <c r="Q953" s="92" t="str">
        <f t="shared" si="47"/>
        <v>Receitas</v>
      </c>
    </row>
    <row r="954" spans="1:17" hidden="1" x14ac:dyDescent="0.2">
      <c r="A954" s="477">
        <f>IF(B954="","",COUNT('Diário 3º PA'!$A$4:$A$4242)+ROW()-3)</f>
        <v>2897</v>
      </c>
      <c r="B954" s="491">
        <v>44697</v>
      </c>
      <c r="C954" s="492">
        <v>44682</v>
      </c>
      <c r="D954" s="482" t="s">
        <v>115</v>
      </c>
      <c r="E954" s="482" t="s">
        <v>230</v>
      </c>
      <c r="F954" s="488">
        <v>1805.61</v>
      </c>
      <c r="G954" s="482" t="s">
        <v>758</v>
      </c>
      <c r="H954" s="489" t="s">
        <v>137</v>
      </c>
      <c r="I954" s="482" t="s">
        <v>2481</v>
      </c>
      <c r="J954" s="493" t="s">
        <v>760</v>
      </c>
      <c r="K954" s="493" t="s">
        <v>704</v>
      </c>
      <c r="L954" s="493" t="s">
        <v>428</v>
      </c>
      <c r="M954" s="456">
        <v>78540160</v>
      </c>
      <c r="N954" s="457">
        <v>44697</v>
      </c>
      <c r="O954" s="486">
        <f t="shared" si="45"/>
        <v>5</v>
      </c>
      <c r="P954" s="486">
        <f t="shared" si="46"/>
        <v>5</v>
      </c>
      <c r="Q954" s="92" t="str">
        <f t="shared" si="47"/>
        <v>Gastos_Gerais</v>
      </c>
    </row>
    <row r="955" spans="1:17" hidden="1" x14ac:dyDescent="0.2">
      <c r="A955" s="477">
        <f>IF(B955="","",COUNT('Diário 3º PA'!$A$4:$A$4242)+ROW()-3)</f>
        <v>2898</v>
      </c>
      <c r="B955" s="491">
        <v>44697</v>
      </c>
      <c r="C955" s="492">
        <v>44682</v>
      </c>
      <c r="D955" s="482" t="s">
        <v>115</v>
      </c>
      <c r="E955" s="482" t="s">
        <v>230</v>
      </c>
      <c r="F955" s="488">
        <v>2064.91</v>
      </c>
      <c r="G955" s="482" t="s">
        <v>758</v>
      </c>
      <c r="H955" s="489" t="s">
        <v>138</v>
      </c>
      <c r="I955" s="482" t="s">
        <v>2481</v>
      </c>
      <c r="J955" s="493" t="s">
        <v>760</v>
      </c>
      <c r="K955" s="493" t="s">
        <v>704</v>
      </c>
      <c r="L955" s="493" t="s">
        <v>428</v>
      </c>
      <c r="M955" s="456">
        <v>78705682</v>
      </c>
      <c r="N955" s="457">
        <v>44697</v>
      </c>
      <c r="O955" s="486">
        <f t="shared" si="45"/>
        <v>5</v>
      </c>
      <c r="P955" s="486">
        <f t="shared" si="46"/>
        <v>5</v>
      </c>
      <c r="Q955" s="92" t="str">
        <f t="shared" si="47"/>
        <v>Gastos_Gerais</v>
      </c>
    </row>
    <row r="956" spans="1:17" ht="36" hidden="1" x14ac:dyDescent="0.2">
      <c r="A956" s="477">
        <f>IF(B956="","",COUNT('Diário 3º PA'!$A$4:$A$4242)+ROW()-3)</f>
        <v>2899</v>
      </c>
      <c r="B956" s="491">
        <v>44697</v>
      </c>
      <c r="C956" s="492">
        <v>44682</v>
      </c>
      <c r="D956" s="482" t="s">
        <v>115</v>
      </c>
      <c r="E956" s="482" t="s">
        <v>354</v>
      </c>
      <c r="F956" s="488">
        <v>2057.79</v>
      </c>
      <c r="G956" s="482" t="s">
        <v>4638</v>
      </c>
      <c r="H956" s="489" t="s">
        <v>138</v>
      </c>
      <c r="I956" s="489" t="s">
        <v>4639</v>
      </c>
      <c r="J956" s="456" t="s">
        <v>4640</v>
      </c>
      <c r="K956" s="456" t="s">
        <v>704</v>
      </c>
      <c r="L956" s="456" t="s">
        <v>428</v>
      </c>
      <c r="M956" s="456">
        <v>202213</v>
      </c>
      <c r="N956" s="457">
        <v>44694</v>
      </c>
      <c r="O956" s="486">
        <f t="shared" si="45"/>
        <v>5</v>
      </c>
      <c r="P956" s="486">
        <f t="shared" si="46"/>
        <v>5</v>
      </c>
      <c r="Q956" s="92" t="str">
        <f t="shared" si="47"/>
        <v>Gastos_Gerais</v>
      </c>
    </row>
    <row r="957" spans="1:17" hidden="1" x14ac:dyDescent="0.2">
      <c r="A957" s="477">
        <f>IF(B957="","",COUNT('Diário 3º PA'!$A$4:$A$4242)+ROW()-3)</f>
        <v>2900</v>
      </c>
      <c r="B957" s="491">
        <v>44697</v>
      </c>
      <c r="C957" s="492">
        <v>44682</v>
      </c>
      <c r="D957" s="482" t="s">
        <v>115</v>
      </c>
      <c r="E957" s="482" t="s">
        <v>238</v>
      </c>
      <c r="F957" s="488">
        <v>889</v>
      </c>
      <c r="G957" s="482" t="s">
        <v>1663</v>
      </c>
      <c r="H957" s="489" t="s">
        <v>140</v>
      </c>
      <c r="I957" s="489" t="s">
        <v>1095</v>
      </c>
      <c r="J957" s="456" t="s">
        <v>1096</v>
      </c>
      <c r="K957" s="456" t="s">
        <v>704</v>
      </c>
      <c r="L957" s="456" t="s">
        <v>705</v>
      </c>
      <c r="M957" s="456">
        <v>388625656</v>
      </c>
      <c r="N957" s="457">
        <v>44697</v>
      </c>
      <c r="O957" s="486">
        <f t="shared" si="45"/>
        <v>5</v>
      </c>
      <c r="P957" s="486">
        <f t="shared" si="46"/>
        <v>5</v>
      </c>
      <c r="Q957" s="92" t="str">
        <f t="shared" si="47"/>
        <v>Gastos_Gerais</v>
      </c>
    </row>
    <row r="958" spans="1:17" hidden="1" x14ac:dyDescent="0.2">
      <c r="A958" s="477">
        <f>IF(B958="","",COUNT('Diário 3º PA'!$A$4:$A$4242)+ROW()-3)</f>
        <v>2901</v>
      </c>
      <c r="B958" s="491">
        <v>44697</v>
      </c>
      <c r="C958" s="492">
        <v>44682</v>
      </c>
      <c r="D958" s="482" t="s">
        <v>115</v>
      </c>
      <c r="E958" s="482" t="s">
        <v>298</v>
      </c>
      <c r="F958" s="488">
        <v>4240.4799999999996</v>
      </c>
      <c r="G958" s="482" t="s">
        <v>298</v>
      </c>
      <c r="H958" s="489" t="s">
        <v>658</v>
      </c>
      <c r="I958" s="489" t="s">
        <v>1415</v>
      </c>
      <c r="J958" s="456" t="s">
        <v>1416</v>
      </c>
      <c r="K958" s="455" t="s">
        <v>704</v>
      </c>
      <c r="L958" s="456" t="s">
        <v>428</v>
      </c>
      <c r="M958" s="456">
        <v>33064854</v>
      </c>
      <c r="N958" s="457">
        <v>44691</v>
      </c>
      <c r="O958" s="486">
        <f t="shared" si="45"/>
        <v>5</v>
      </c>
      <c r="P958" s="486">
        <f t="shared" si="46"/>
        <v>5</v>
      </c>
      <c r="Q958" s="92" t="str">
        <f t="shared" si="47"/>
        <v>Gastos_Gerais</v>
      </c>
    </row>
    <row r="959" spans="1:17" ht="36" hidden="1" x14ac:dyDescent="0.2">
      <c r="A959" s="477">
        <f>IF(B959="","",COUNT('Diário 3º PA'!$A$4:$A$4242)+ROW()-3)</f>
        <v>2902</v>
      </c>
      <c r="B959" s="491">
        <v>44697</v>
      </c>
      <c r="C959" s="492">
        <v>44682</v>
      </c>
      <c r="D959" s="482" t="s">
        <v>115</v>
      </c>
      <c r="E959" s="482" t="s">
        <v>354</v>
      </c>
      <c r="F959" s="488">
        <v>2057.79</v>
      </c>
      <c r="G959" s="482" t="s">
        <v>4641</v>
      </c>
      <c r="H959" s="489" t="s">
        <v>138</v>
      </c>
      <c r="I959" s="489" t="s">
        <v>4639</v>
      </c>
      <c r="J959" s="456" t="s">
        <v>4640</v>
      </c>
      <c r="K959" s="456" t="s">
        <v>704</v>
      </c>
      <c r="L959" s="456" t="s">
        <v>428</v>
      </c>
      <c r="M959" s="456">
        <v>202214</v>
      </c>
      <c r="N959" s="457">
        <v>44694</v>
      </c>
      <c r="O959" s="486">
        <f t="shared" si="45"/>
        <v>5</v>
      </c>
      <c r="P959" s="486">
        <f t="shared" si="46"/>
        <v>5</v>
      </c>
      <c r="Q959" s="92" t="str">
        <f t="shared" si="47"/>
        <v>Gastos_Gerais</v>
      </c>
    </row>
    <row r="960" spans="1:17" hidden="1" x14ac:dyDescent="0.2">
      <c r="A960" s="477">
        <f>IF(B960="","",COUNT('Diário 3º PA'!$A$4:$A$4242)+ROW()-3)</f>
        <v>2903</v>
      </c>
      <c r="B960" s="491">
        <v>44697</v>
      </c>
      <c r="C960" s="492">
        <v>44682</v>
      </c>
      <c r="D960" s="482" t="s">
        <v>115</v>
      </c>
      <c r="E960" s="482" t="s">
        <v>234</v>
      </c>
      <c r="F960" s="488">
        <v>449</v>
      </c>
      <c r="G960" s="482" t="s">
        <v>3767</v>
      </c>
      <c r="H960" s="489" t="s">
        <v>130</v>
      </c>
      <c r="I960" s="489" t="s">
        <v>1095</v>
      </c>
      <c r="J960" s="456" t="s">
        <v>1096</v>
      </c>
      <c r="K960" s="456" t="s">
        <v>704</v>
      </c>
      <c r="L960" s="456" t="s">
        <v>705</v>
      </c>
      <c r="M960" s="456">
        <v>38888976</v>
      </c>
      <c r="N960" s="457">
        <v>44697</v>
      </c>
      <c r="O960" s="486">
        <f t="shared" si="45"/>
        <v>5</v>
      </c>
      <c r="P960" s="486">
        <f t="shared" si="46"/>
        <v>5</v>
      </c>
      <c r="Q960" s="92" t="str">
        <f t="shared" si="47"/>
        <v>Gastos_Gerais</v>
      </c>
    </row>
    <row r="961" spans="1:17" ht="36" hidden="1" x14ac:dyDescent="0.2">
      <c r="A961" s="477">
        <f>IF(B961="","",COUNT('Diário 3º PA'!$A$4:$A$4242)+ROW()-3)</f>
        <v>2904</v>
      </c>
      <c r="B961" s="491">
        <v>44697</v>
      </c>
      <c r="C961" s="492">
        <v>44682</v>
      </c>
      <c r="D961" s="482" t="s">
        <v>115</v>
      </c>
      <c r="E961" s="482" t="s">
        <v>354</v>
      </c>
      <c r="F961" s="488">
        <v>2057.79</v>
      </c>
      <c r="G961" s="482" t="s">
        <v>4638</v>
      </c>
      <c r="H961" s="489" t="s">
        <v>136</v>
      </c>
      <c r="I961" s="489" t="s">
        <v>4639</v>
      </c>
      <c r="J961" s="456" t="s">
        <v>4640</v>
      </c>
      <c r="K961" s="456" t="s">
        <v>704</v>
      </c>
      <c r="L961" s="456" t="s">
        <v>428</v>
      </c>
      <c r="M961" s="456">
        <v>202211</v>
      </c>
      <c r="N961" s="457">
        <v>44694</v>
      </c>
      <c r="O961" s="486">
        <f t="shared" si="45"/>
        <v>5</v>
      </c>
      <c r="P961" s="486">
        <f t="shared" si="46"/>
        <v>5</v>
      </c>
      <c r="Q961" s="92" t="str">
        <f t="shared" si="47"/>
        <v>Gastos_Gerais</v>
      </c>
    </row>
    <row r="962" spans="1:17" ht="24" hidden="1" x14ac:dyDescent="0.2">
      <c r="A962" s="477">
        <f>IF(B962="","",COUNT('Diário 3º PA'!$A$4:$A$4242)+ROW()-3)</f>
        <v>2905</v>
      </c>
      <c r="B962" s="491">
        <v>44697</v>
      </c>
      <c r="C962" s="492">
        <v>44682</v>
      </c>
      <c r="D962" s="482" t="s">
        <v>115</v>
      </c>
      <c r="E962" s="482" t="s">
        <v>302</v>
      </c>
      <c r="F962" s="488">
        <v>24806.78</v>
      </c>
      <c r="G962" s="482" t="s">
        <v>3775</v>
      </c>
      <c r="H962" s="489" t="s">
        <v>137</v>
      </c>
      <c r="I962" s="489" t="s">
        <v>3776</v>
      </c>
      <c r="J962" s="456" t="s">
        <v>1134</v>
      </c>
      <c r="K962" s="456" t="s">
        <v>704</v>
      </c>
      <c r="L962" s="456" t="s">
        <v>428</v>
      </c>
      <c r="M962" s="456">
        <v>955</v>
      </c>
      <c r="N962" s="457">
        <v>44691</v>
      </c>
      <c r="O962" s="486">
        <f t="shared" si="45"/>
        <v>5</v>
      </c>
      <c r="P962" s="486">
        <f t="shared" si="46"/>
        <v>5</v>
      </c>
      <c r="Q962" s="92" t="str">
        <f t="shared" si="47"/>
        <v>Gastos_Gerais</v>
      </c>
    </row>
    <row r="963" spans="1:17" hidden="1" x14ac:dyDescent="0.2">
      <c r="A963" s="477">
        <f>IF(B963="","",COUNT('Diário 3º PA'!$A$4:$A$4242)+ROW()-3)</f>
        <v>2906</v>
      </c>
      <c r="B963" s="491">
        <v>44697</v>
      </c>
      <c r="C963" s="492">
        <v>44682</v>
      </c>
      <c r="D963" s="482" t="s">
        <v>115</v>
      </c>
      <c r="E963" s="482" t="s">
        <v>234</v>
      </c>
      <c r="F963" s="488">
        <v>449</v>
      </c>
      <c r="G963" s="482" t="s">
        <v>3767</v>
      </c>
      <c r="H963" s="489" t="s">
        <v>140</v>
      </c>
      <c r="I963" s="489" t="s">
        <v>1095</v>
      </c>
      <c r="J963" s="456" t="s">
        <v>1096</v>
      </c>
      <c r="K963" s="456" t="s">
        <v>704</v>
      </c>
      <c r="L963" s="456" t="s">
        <v>705</v>
      </c>
      <c r="M963" s="456">
        <v>388855570</v>
      </c>
      <c r="N963" s="457">
        <v>44697</v>
      </c>
      <c r="O963" s="486">
        <f t="shared" si="45"/>
        <v>5</v>
      </c>
      <c r="P963" s="486">
        <f t="shared" si="46"/>
        <v>5</v>
      </c>
      <c r="Q963" s="92" t="str">
        <f t="shared" si="47"/>
        <v>Gastos_Gerais</v>
      </c>
    </row>
    <row r="964" spans="1:17" hidden="1" x14ac:dyDescent="0.2">
      <c r="A964" s="477">
        <f>IF(B964="","",COUNT('Diário 3º PA'!$A$4:$A$4242)+ROW()-3)</f>
        <v>2907</v>
      </c>
      <c r="B964" s="491">
        <v>44697</v>
      </c>
      <c r="C964" s="492">
        <v>44682</v>
      </c>
      <c r="D964" s="482" t="s">
        <v>115</v>
      </c>
      <c r="E964" s="482" t="s">
        <v>238</v>
      </c>
      <c r="F964" s="488">
        <v>599.01</v>
      </c>
      <c r="G964" s="482" t="s">
        <v>1663</v>
      </c>
      <c r="H964" s="489" t="s">
        <v>130</v>
      </c>
      <c r="I964" s="489" t="s">
        <v>1095</v>
      </c>
      <c r="J964" s="456" t="s">
        <v>1096</v>
      </c>
      <c r="K964" s="456" t="s">
        <v>704</v>
      </c>
      <c r="L964" s="456" t="s">
        <v>705</v>
      </c>
      <c r="M964" s="456">
        <v>388780903</v>
      </c>
      <c r="N964" s="457">
        <v>44697</v>
      </c>
      <c r="O964" s="486">
        <f t="shared" si="45"/>
        <v>5</v>
      </c>
      <c r="P964" s="486">
        <f t="shared" si="46"/>
        <v>5</v>
      </c>
      <c r="Q964" s="92" t="str">
        <f t="shared" si="47"/>
        <v>Gastos_Gerais</v>
      </c>
    </row>
    <row r="965" spans="1:17" ht="36" hidden="1" x14ac:dyDescent="0.2">
      <c r="A965" s="477">
        <f>IF(B965="","",COUNT('Diário 3º PA'!$A$4:$A$4242)+ROW()-3)</f>
        <v>2908</v>
      </c>
      <c r="B965" s="491">
        <v>44697</v>
      </c>
      <c r="C965" s="492">
        <v>44652</v>
      </c>
      <c r="D965" s="482" t="s">
        <v>84</v>
      </c>
      <c r="E965" s="482" t="s">
        <v>84</v>
      </c>
      <c r="F965" s="488">
        <v>196239.22</v>
      </c>
      <c r="G965" s="482" t="s">
        <v>4642</v>
      </c>
      <c r="H965" s="483" t="s">
        <v>127</v>
      </c>
      <c r="I965" s="489" t="s">
        <v>664</v>
      </c>
      <c r="J965" s="455" t="s">
        <v>811</v>
      </c>
      <c r="K965" s="456" t="s">
        <v>732</v>
      </c>
      <c r="L965" s="456" t="s">
        <v>3958</v>
      </c>
      <c r="M965" s="456" t="s">
        <v>4643</v>
      </c>
      <c r="N965" s="457">
        <v>44697</v>
      </c>
      <c r="O965" s="486">
        <f t="shared" si="45"/>
        <v>5</v>
      </c>
      <c r="P965" s="486">
        <f t="shared" si="46"/>
        <v>4</v>
      </c>
      <c r="Q965" s="92" t="str">
        <f t="shared" si="47"/>
        <v>Transferência_para_Reserva_de_Recursos</v>
      </c>
    </row>
    <row r="966" spans="1:17" ht="24" hidden="1" x14ac:dyDescent="0.2">
      <c r="A966" s="477">
        <f>IF(B966="","",COUNT('Diário 3º PA'!$A$4:$A$4242)+ROW()-3)</f>
        <v>2909</v>
      </c>
      <c r="B966" s="491">
        <v>44697</v>
      </c>
      <c r="C966" s="492">
        <v>44682</v>
      </c>
      <c r="D966" s="482" t="s">
        <v>115</v>
      </c>
      <c r="E966" s="482" t="s">
        <v>366</v>
      </c>
      <c r="F966" s="488">
        <v>120</v>
      </c>
      <c r="G966" s="482" t="s">
        <v>4644</v>
      </c>
      <c r="H966" s="489" t="s">
        <v>137</v>
      </c>
      <c r="I966" s="489" t="s">
        <v>3961</v>
      </c>
      <c r="J966" s="456" t="s">
        <v>3962</v>
      </c>
      <c r="K966" s="456" t="s">
        <v>1464</v>
      </c>
      <c r="L966" s="456" t="s">
        <v>428</v>
      </c>
      <c r="M966" s="456">
        <v>561</v>
      </c>
      <c r="N966" s="457">
        <v>44694</v>
      </c>
      <c r="O966" s="486">
        <f t="shared" si="45"/>
        <v>5</v>
      </c>
      <c r="P966" s="486">
        <f t="shared" si="46"/>
        <v>5</v>
      </c>
      <c r="Q966" s="92" t="str">
        <f t="shared" si="47"/>
        <v>Gastos_Gerais</v>
      </c>
    </row>
    <row r="967" spans="1:17" ht="24" hidden="1" x14ac:dyDescent="0.2">
      <c r="A967" s="477">
        <f>IF(B967="","",COUNT('Diário 3º PA'!$A$4:$A$4242)+ROW()-3)</f>
        <v>2910</v>
      </c>
      <c r="B967" s="491">
        <v>44697</v>
      </c>
      <c r="C967" s="492">
        <v>44682</v>
      </c>
      <c r="D967" s="482" t="s">
        <v>115</v>
      </c>
      <c r="E967" s="482" t="s">
        <v>336</v>
      </c>
      <c r="F967" s="488">
        <v>1029</v>
      </c>
      <c r="G967" s="482" t="s">
        <v>4645</v>
      </c>
      <c r="H967" s="489" t="s">
        <v>131</v>
      </c>
      <c r="I967" s="489" t="s">
        <v>4646</v>
      </c>
      <c r="J967" s="456" t="s">
        <v>4647</v>
      </c>
      <c r="K967" s="456" t="s">
        <v>1464</v>
      </c>
      <c r="L967" s="456" t="s">
        <v>428</v>
      </c>
      <c r="M967" s="456">
        <v>2022199</v>
      </c>
      <c r="N967" s="457">
        <v>44693</v>
      </c>
      <c r="O967" s="486">
        <f t="shared" si="45"/>
        <v>5</v>
      </c>
      <c r="P967" s="486">
        <f t="shared" si="46"/>
        <v>5</v>
      </c>
      <c r="Q967" s="92" t="str">
        <f t="shared" si="47"/>
        <v>Gastos_Gerais</v>
      </c>
    </row>
    <row r="968" spans="1:17" hidden="1" x14ac:dyDescent="0.2">
      <c r="A968" s="477">
        <f>IF(B968="","",COUNT('Diário 3º PA'!$A$4:$A$4242)+ROW()-3)</f>
        <v>2911</v>
      </c>
      <c r="B968" s="496">
        <v>44698</v>
      </c>
      <c r="C968" s="492">
        <v>44682</v>
      </c>
      <c r="D968" s="482" t="s">
        <v>115</v>
      </c>
      <c r="E968" s="482" t="s">
        <v>328</v>
      </c>
      <c r="F968" s="481">
        <v>1000</v>
      </c>
      <c r="G968" s="482" t="s">
        <v>1085</v>
      </c>
      <c r="H968" s="507" t="s">
        <v>138</v>
      </c>
      <c r="I968" s="489" t="s">
        <v>727</v>
      </c>
      <c r="J968" s="455" t="s">
        <v>728</v>
      </c>
      <c r="K968" s="455" t="s">
        <v>704</v>
      </c>
      <c r="L968" s="456" t="s">
        <v>428</v>
      </c>
      <c r="M968" s="498">
        <v>1895257</v>
      </c>
      <c r="N968" s="457">
        <v>44697</v>
      </c>
      <c r="O968" s="486">
        <f t="shared" si="45"/>
        <v>5</v>
      </c>
      <c r="P968" s="486">
        <f t="shared" si="46"/>
        <v>5</v>
      </c>
      <c r="Q968" s="92" t="str">
        <f t="shared" si="47"/>
        <v>Gastos_Gerais</v>
      </c>
    </row>
    <row r="969" spans="1:17" hidden="1" x14ac:dyDescent="0.2">
      <c r="A969" s="477">
        <f>IF(B969="","",COUNT('Diário 3º PA'!$A$4:$A$4242)+ROW()-3)</f>
        <v>2912</v>
      </c>
      <c r="B969" s="496">
        <v>44698</v>
      </c>
      <c r="C969" s="492">
        <v>44682</v>
      </c>
      <c r="D969" s="482" t="s">
        <v>115</v>
      </c>
      <c r="E969" s="482" t="s">
        <v>328</v>
      </c>
      <c r="F969" s="481">
        <v>1000</v>
      </c>
      <c r="G969" s="482" t="s">
        <v>1402</v>
      </c>
      <c r="H969" s="507" t="s">
        <v>132</v>
      </c>
      <c r="I969" s="489" t="s">
        <v>727</v>
      </c>
      <c r="J969" s="455" t="s">
        <v>728</v>
      </c>
      <c r="K969" s="455" t="s">
        <v>704</v>
      </c>
      <c r="L969" s="456" t="s">
        <v>428</v>
      </c>
      <c r="M969" s="498">
        <v>1895252</v>
      </c>
      <c r="N969" s="457">
        <v>44697</v>
      </c>
      <c r="O969" s="486">
        <f t="shared" si="45"/>
        <v>5</v>
      </c>
      <c r="P969" s="486">
        <f t="shared" si="46"/>
        <v>5</v>
      </c>
      <c r="Q969" s="92" t="str">
        <f t="shared" si="47"/>
        <v>Gastos_Gerais</v>
      </c>
    </row>
    <row r="970" spans="1:17" hidden="1" x14ac:dyDescent="0.2">
      <c r="A970" s="477">
        <f>IF(B970="","",COUNT('Diário 3º PA'!$A$4:$A$4242)+ROW()-3)</f>
        <v>2913</v>
      </c>
      <c r="B970" s="496">
        <v>44698</v>
      </c>
      <c r="C970" s="492">
        <v>44682</v>
      </c>
      <c r="D970" s="482" t="s">
        <v>115</v>
      </c>
      <c r="E970" s="482" t="s">
        <v>328</v>
      </c>
      <c r="F970" s="481">
        <v>1000</v>
      </c>
      <c r="G970" s="482" t="s">
        <v>1296</v>
      </c>
      <c r="H970" s="507" t="s">
        <v>130</v>
      </c>
      <c r="I970" s="489" t="s">
        <v>727</v>
      </c>
      <c r="J970" s="455" t="s">
        <v>728</v>
      </c>
      <c r="K970" s="455" t="s">
        <v>704</v>
      </c>
      <c r="L970" s="456" t="s">
        <v>428</v>
      </c>
      <c r="M970" s="498">
        <v>1895262</v>
      </c>
      <c r="N970" s="457">
        <v>44697</v>
      </c>
      <c r="O970" s="486">
        <f t="shared" ref="O970:O1033" si="48">IF(B970=0,0,IF(YEAR(B970)=$P$1,MONTH(B970)-$O$1+1,(YEAR(B970)-$P$1)*12-$O$1+1+MONTH(B970)))</f>
        <v>5</v>
      </c>
      <c r="P970" s="486">
        <f t="shared" ref="P970:P1033" si="49">IF(C970=0,0,IF(YEAR(C970)=$P$1,MONTH(C970)-$O$1+1,(YEAR(C970)-$P$1)*12-$O$1+1+MONTH(C970)))</f>
        <v>5</v>
      </c>
      <c r="Q970" s="92" t="str">
        <f t="shared" ref="Q970:Q1033" si="50">SUBSTITUTE(D970," ","_")</f>
        <v>Gastos_Gerais</v>
      </c>
    </row>
    <row r="971" spans="1:17" ht="25.5" hidden="1" x14ac:dyDescent="0.2">
      <c r="A971" s="477">
        <f>IF(B971="","",COUNT('Diário 3º PA'!$A$4:$A$4242)+ROW()-3)</f>
        <v>2914</v>
      </c>
      <c r="B971" s="496">
        <v>44698</v>
      </c>
      <c r="C971" s="492">
        <v>44682</v>
      </c>
      <c r="D971" s="482" t="s">
        <v>104</v>
      </c>
      <c r="E971" s="482" t="s">
        <v>204</v>
      </c>
      <c r="F971" s="481">
        <v>275.2</v>
      </c>
      <c r="G971" s="482" t="s">
        <v>4648</v>
      </c>
      <c r="H971" s="507" t="s">
        <v>129</v>
      </c>
      <c r="I971" s="507" t="s">
        <v>4649</v>
      </c>
      <c r="J971" s="455" t="s">
        <v>1327</v>
      </c>
      <c r="K971" s="455" t="s">
        <v>704</v>
      </c>
      <c r="L971" s="456" t="s">
        <v>704</v>
      </c>
      <c r="M971" s="498">
        <v>1000082833</v>
      </c>
      <c r="N971" s="478">
        <v>44697</v>
      </c>
      <c r="O971" s="486">
        <f t="shared" si="48"/>
        <v>5</v>
      </c>
      <c r="P971" s="486">
        <f t="shared" si="49"/>
        <v>5</v>
      </c>
      <c r="Q971" s="92" t="str">
        <f t="shared" si="50"/>
        <v>Gastos_com_Pessoal</v>
      </c>
    </row>
    <row r="972" spans="1:17" ht="48" hidden="1" x14ac:dyDescent="0.2">
      <c r="A972" s="477">
        <f>IF(B972="","",COUNT('Diário 3º PA'!$A$4:$A$4242)+ROW()-3)</f>
        <v>2915</v>
      </c>
      <c r="B972" s="496">
        <v>44698</v>
      </c>
      <c r="C972" s="492">
        <v>44682</v>
      </c>
      <c r="D972" s="482" t="s">
        <v>115</v>
      </c>
      <c r="E972" s="482" t="s">
        <v>342</v>
      </c>
      <c r="F972" s="488">
        <v>180</v>
      </c>
      <c r="G972" s="482" t="s">
        <v>4650</v>
      </c>
      <c r="H972" s="489" t="s">
        <v>128</v>
      </c>
      <c r="I972" s="489" t="s">
        <v>4651</v>
      </c>
      <c r="J972" s="456" t="s">
        <v>1628</v>
      </c>
      <c r="K972" s="456" t="s">
        <v>732</v>
      </c>
      <c r="L972" s="456" t="s">
        <v>1531</v>
      </c>
      <c r="M972" s="456">
        <v>770050620</v>
      </c>
      <c r="N972" s="478">
        <v>44697</v>
      </c>
      <c r="O972" s="486">
        <f t="shared" si="48"/>
        <v>5</v>
      </c>
      <c r="P972" s="486">
        <f t="shared" si="49"/>
        <v>5</v>
      </c>
      <c r="Q972" s="92" t="str">
        <f t="shared" si="50"/>
        <v>Gastos_Gerais</v>
      </c>
    </row>
    <row r="973" spans="1:17" ht="48" hidden="1" x14ac:dyDescent="0.2">
      <c r="A973" s="477">
        <f>IF(B973="","",COUNT('Diário 3º PA'!$A$4:$A$4242)+ROW()-3)</f>
        <v>2916</v>
      </c>
      <c r="B973" s="496">
        <v>44698</v>
      </c>
      <c r="C973" s="492">
        <v>44682</v>
      </c>
      <c r="D973" s="482" t="s">
        <v>115</v>
      </c>
      <c r="E973" s="482" t="s">
        <v>342</v>
      </c>
      <c r="F973" s="488">
        <v>180</v>
      </c>
      <c r="G973" s="482" t="s">
        <v>4652</v>
      </c>
      <c r="H973" s="489" t="s">
        <v>128</v>
      </c>
      <c r="I973" s="489" t="s">
        <v>4653</v>
      </c>
      <c r="J973" s="456" t="s">
        <v>841</v>
      </c>
      <c r="K973" s="456" t="s">
        <v>732</v>
      </c>
      <c r="L973" s="456" t="s">
        <v>1531</v>
      </c>
      <c r="M973" s="456">
        <v>770050620</v>
      </c>
      <c r="N973" s="478">
        <v>44697</v>
      </c>
      <c r="O973" s="486">
        <f t="shared" si="48"/>
        <v>5</v>
      </c>
      <c r="P973" s="486">
        <f t="shared" si="49"/>
        <v>5</v>
      </c>
      <c r="Q973" s="92" t="str">
        <f t="shared" si="50"/>
        <v>Gastos_Gerais</v>
      </c>
    </row>
    <row r="974" spans="1:17" ht="36" hidden="1" x14ac:dyDescent="0.2">
      <c r="A974" s="477">
        <f>IF(B974="","",COUNT('Diário 3º PA'!$A$4:$A$4242)+ROW()-3)</f>
        <v>2917</v>
      </c>
      <c r="B974" s="496">
        <v>44698</v>
      </c>
      <c r="C974" s="492">
        <v>44682</v>
      </c>
      <c r="D974" s="482" t="s">
        <v>115</v>
      </c>
      <c r="E974" s="482" t="s">
        <v>342</v>
      </c>
      <c r="F974" s="488">
        <v>180</v>
      </c>
      <c r="G974" s="482" t="s">
        <v>4654</v>
      </c>
      <c r="H974" s="489" t="s">
        <v>128</v>
      </c>
      <c r="I974" s="489" t="s">
        <v>4655</v>
      </c>
      <c r="J974" s="456" t="s">
        <v>4656</v>
      </c>
      <c r="K974" s="456" t="s">
        <v>732</v>
      </c>
      <c r="L974" s="456" t="s">
        <v>1531</v>
      </c>
      <c r="M974" s="456">
        <v>770050620</v>
      </c>
      <c r="N974" s="478">
        <v>44697</v>
      </c>
      <c r="O974" s="486">
        <f t="shared" si="48"/>
        <v>5</v>
      </c>
      <c r="P974" s="486">
        <f t="shared" si="49"/>
        <v>5</v>
      </c>
      <c r="Q974" s="92" t="str">
        <f t="shared" si="50"/>
        <v>Gastos_Gerais</v>
      </c>
    </row>
    <row r="975" spans="1:17" ht="24" hidden="1" x14ac:dyDescent="0.2">
      <c r="A975" s="477">
        <f>IF(B975="","",COUNT('Diário 3º PA'!$A$4:$A$4242)+ROW()-3)</f>
        <v>2918</v>
      </c>
      <c r="B975" s="496">
        <v>44698</v>
      </c>
      <c r="C975" s="492">
        <v>44682</v>
      </c>
      <c r="D975" s="482" t="s">
        <v>115</v>
      </c>
      <c r="E975" s="482" t="s">
        <v>268</v>
      </c>
      <c r="F975" s="488">
        <v>600</v>
      </c>
      <c r="G975" s="482" t="s">
        <v>2782</v>
      </c>
      <c r="H975" s="489" t="s">
        <v>129</v>
      </c>
      <c r="I975" s="489" t="s">
        <v>1098</v>
      </c>
      <c r="J975" s="456" t="s">
        <v>1099</v>
      </c>
      <c r="K975" s="456" t="s">
        <v>1464</v>
      </c>
      <c r="L975" s="456" t="s">
        <v>428</v>
      </c>
      <c r="M975" s="456">
        <v>202289</v>
      </c>
      <c r="N975" s="457">
        <v>44694</v>
      </c>
      <c r="O975" s="486">
        <f t="shared" si="48"/>
        <v>5</v>
      </c>
      <c r="P975" s="486">
        <f t="shared" si="49"/>
        <v>5</v>
      </c>
      <c r="Q975" s="92" t="str">
        <f t="shared" si="50"/>
        <v>Gastos_Gerais</v>
      </c>
    </row>
    <row r="976" spans="1:17" ht="24" hidden="1" x14ac:dyDescent="0.2">
      <c r="A976" s="477">
        <f>IF(B976="","",COUNT('Diário 3º PA'!$A$4:$A$4242)+ROW()-3)</f>
        <v>2919</v>
      </c>
      <c r="B976" s="496">
        <v>44698</v>
      </c>
      <c r="C976" s="492">
        <v>44682</v>
      </c>
      <c r="D976" s="482" t="s">
        <v>93</v>
      </c>
      <c r="E976" s="482" t="s">
        <v>97</v>
      </c>
      <c r="F976" s="488">
        <v>0.12</v>
      </c>
      <c r="G976" s="482" t="s">
        <v>1553</v>
      </c>
      <c r="H976" s="483" t="s">
        <v>128</v>
      </c>
      <c r="I976" s="489" t="s">
        <v>664</v>
      </c>
      <c r="J976" s="455" t="s">
        <v>811</v>
      </c>
      <c r="K976" s="455" t="s">
        <v>1554</v>
      </c>
      <c r="L976" s="456" t="s">
        <v>1066</v>
      </c>
      <c r="M976" s="456" t="s">
        <v>666</v>
      </c>
      <c r="N976" s="457">
        <v>44698</v>
      </c>
      <c r="O976" s="486">
        <f t="shared" si="48"/>
        <v>5</v>
      </c>
      <c r="P976" s="486">
        <f t="shared" si="49"/>
        <v>5</v>
      </c>
      <c r="Q976" s="92" t="str">
        <f t="shared" si="50"/>
        <v>Receitas</v>
      </c>
    </row>
    <row r="977" spans="1:17" ht="24" hidden="1" x14ac:dyDescent="0.2">
      <c r="A977" s="477">
        <f>IF(B977="","",COUNT('Diário 3º PA'!$A$4:$A$4242)+ROW()-3)</f>
        <v>2920</v>
      </c>
      <c r="B977" s="491">
        <v>44699</v>
      </c>
      <c r="C977" s="492">
        <v>44682</v>
      </c>
      <c r="D977" s="482" t="s">
        <v>115</v>
      </c>
      <c r="E977" s="482" t="s">
        <v>364</v>
      </c>
      <c r="F977" s="488">
        <v>2011.78</v>
      </c>
      <c r="G977" s="482" t="s">
        <v>1079</v>
      </c>
      <c r="H977" s="489" t="s">
        <v>131</v>
      </c>
      <c r="I977" s="489" t="s">
        <v>3936</v>
      </c>
      <c r="J977" s="456" t="s">
        <v>1734</v>
      </c>
      <c r="K977" s="455" t="s">
        <v>704</v>
      </c>
      <c r="L977" s="456" t="s">
        <v>428</v>
      </c>
      <c r="M977" s="456">
        <v>35634</v>
      </c>
      <c r="N977" s="457">
        <v>44690</v>
      </c>
      <c r="O977" s="486">
        <f t="shared" si="48"/>
        <v>5</v>
      </c>
      <c r="P977" s="486">
        <f t="shared" si="49"/>
        <v>5</v>
      </c>
      <c r="Q977" s="92" t="str">
        <f t="shared" si="50"/>
        <v>Gastos_Gerais</v>
      </c>
    </row>
    <row r="978" spans="1:17" ht="24" hidden="1" x14ac:dyDescent="0.2">
      <c r="A978" s="477">
        <f>IF(B978="","",COUNT('Diário 3º PA'!$A$4:$A$4242)+ROW()-3)</f>
        <v>2921</v>
      </c>
      <c r="B978" s="491">
        <v>44699</v>
      </c>
      <c r="C978" s="492">
        <v>44682</v>
      </c>
      <c r="D978" s="482" t="s">
        <v>115</v>
      </c>
      <c r="E978" s="482" t="s">
        <v>264</v>
      </c>
      <c r="F978" s="488">
        <v>280</v>
      </c>
      <c r="G978" s="482" t="s">
        <v>4657</v>
      </c>
      <c r="H978" s="489" t="s">
        <v>134</v>
      </c>
      <c r="I978" s="489" t="s">
        <v>3047</v>
      </c>
      <c r="J978" s="455" t="s">
        <v>1238</v>
      </c>
      <c r="K978" s="455" t="s">
        <v>704</v>
      </c>
      <c r="L978" s="456" t="s">
        <v>428</v>
      </c>
      <c r="M978" s="512">
        <v>2390</v>
      </c>
      <c r="N978" s="457">
        <v>44693</v>
      </c>
      <c r="O978" s="486">
        <f t="shared" si="48"/>
        <v>5</v>
      </c>
      <c r="P978" s="486">
        <f t="shared" si="49"/>
        <v>5</v>
      </c>
      <c r="Q978" s="92" t="str">
        <f t="shared" si="50"/>
        <v>Gastos_Gerais</v>
      </c>
    </row>
    <row r="979" spans="1:17" ht="24" hidden="1" x14ac:dyDescent="0.2">
      <c r="A979" s="477">
        <f>IF(B979="","",COUNT('Diário 3º PA'!$A$4:$A$4242)+ROW()-3)</f>
        <v>2922</v>
      </c>
      <c r="B979" s="491">
        <v>44699</v>
      </c>
      <c r="C979" s="492">
        <v>44682</v>
      </c>
      <c r="D979" s="482" t="s">
        <v>115</v>
      </c>
      <c r="E979" s="482" t="s">
        <v>364</v>
      </c>
      <c r="F979" s="488">
        <v>271.25</v>
      </c>
      <c r="G979" s="482" t="s">
        <v>1079</v>
      </c>
      <c r="H979" s="489" t="s">
        <v>134</v>
      </c>
      <c r="I979" s="489" t="s">
        <v>3936</v>
      </c>
      <c r="J979" s="456" t="s">
        <v>1734</v>
      </c>
      <c r="K979" s="455" t="s">
        <v>704</v>
      </c>
      <c r="L979" s="456" t="s">
        <v>428</v>
      </c>
      <c r="M979" s="456">
        <v>35629</v>
      </c>
      <c r="N979" s="457">
        <v>44687</v>
      </c>
      <c r="O979" s="486">
        <f t="shared" si="48"/>
        <v>5</v>
      </c>
      <c r="P979" s="486">
        <f t="shared" si="49"/>
        <v>5</v>
      </c>
      <c r="Q979" s="92" t="str">
        <f t="shared" si="50"/>
        <v>Gastos_Gerais</v>
      </c>
    </row>
    <row r="980" spans="1:17" ht="24" hidden="1" x14ac:dyDescent="0.2">
      <c r="A980" s="477">
        <f>IF(B980="","",COUNT('Diário 3º PA'!$A$4:$A$4242)+ROW()-3)</f>
        <v>2923</v>
      </c>
      <c r="B980" s="491">
        <v>44699</v>
      </c>
      <c r="C980" s="492">
        <v>44682</v>
      </c>
      <c r="D980" s="482" t="s">
        <v>115</v>
      </c>
      <c r="E980" s="482" t="s">
        <v>318</v>
      </c>
      <c r="F980" s="488">
        <v>65.2</v>
      </c>
      <c r="G980" s="482" t="s">
        <v>4658</v>
      </c>
      <c r="H980" s="489" t="s">
        <v>129</v>
      </c>
      <c r="I980" s="489" t="s">
        <v>4659</v>
      </c>
      <c r="J980" s="456" t="s">
        <v>4660</v>
      </c>
      <c r="K980" s="455" t="s">
        <v>704</v>
      </c>
      <c r="L980" s="456" t="s">
        <v>428</v>
      </c>
      <c r="M980" s="456">
        <v>211735</v>
      </c>
      <c r="N980" s="457">
        <v>44691</v>
      </c>
      <c r="O980" s="486">
        <f t="shared" si="48"/>
        <v>5</v>
      </c>
      <c r="P980" s="486">
        <f t="shared" si="49"/>
        <v>5</v>
      </c>
      <c r="Q980" s="92" t="str">
        <f t="shared" si="50"/>
        <v>Gastos_Gerais</v>
      </c>
    </row>
    <row r="981" spans="1:17" ht="24" hidden="1" x14ac:dyDescent="0.2">
      <c r="A981" s="477">
        <f>IF(B981="","",COUNT('Diário 3º PA'!$A$4:$A$4242)+ROW()-3)</f>
        <v>2924</v>
      </c>
      <c r="B981" s="491">
        <v>44699</v>
      </c>
      <c r="C981" s="492">
        <v>44682</v>
      </c>
      <c r="D981" s="482" t="s">
        <v>115</v>
      </c>
      <c r="E981" s="482" t="s">
        <v>364</v>
      </c>
      <c r="F981" s="488">
        <v>514.15</v>
      </c>
      <c r="G981" s="482" t="s">
        <v>1079</v>
      </c>
      <c r="H981" s="489" t="s">
        <v>135</v>
      </c>
      <c r="I981" s="489" t="s">
        <v>3936</v>
      </c>
      <c r="J981" s="456" t="s">
        <v>1734</v>
      </c>
      <c r="K981" s="455" t="s">
        <v>704</v>
      </c>
      <c r="L981" s="456" t="s">
        <v>428</v>
      </c>
      <c r="M981" s="456">
        <v>35631</v>
      </c>
      <c r="N981" s="457">
        <v>44687</v>
      </c>
      <c r="O981" s="486">
        <f t="shared" si="48"/>
        <v>5</v>
      </c>
      <c r="P981" s="486">
        <f t="shared" si="49"/>
        <v>5</v>
      </c>
      <c r="Q981" s="92" t="str">
        <f t="shared" si="50"/>
        <v>Gastos_Gerais</v>
      </c>
    </row>
    <row r="982" spans="1:17" ht="24" hidden="1" x14ac:dyDescent="0.2">
      <c r="A982" s="477">
        <f>IF(B982="","",COUNT('Diário 3º PA'!$A$4:$A$4242)+ROW()-3)</f>
        <v>2925</v>
      </c>
      <c r="B982" s="491">
        <v>44699</v>
      </c>
      <c r="C982" s="492">
        <v>44682</v>
      </c>
      <c r="D982" s="482" t="s">
        <v>115</v>
      </c>
      <c r="E982" s="482" t="s">
        <v>264</v>
      </c>
      <c r="F982" s="488">
        <v>980</v>
      </c>
      <c r="G982" s="482" t="s">
        <v>4657</v>
      </c>
      <c r="H982" s="489" t="s">
        <v>131</v>
      </c>
      <c r="I982" s="489" t="s">
        <v>3047</v>
      </c>
      <c r="J982" s="455" t="s">
        <v>1238</v>
      </c>
      <c r="K982" s="455" t="s">
        <v>704</v>
      </c>
      <c r="L982" s="456" t="s">
        <v>428</v>
      </c>
      <c r="M982" s="512">
        <v>2394</v>
      </c>
      <c r="N982" s="457">
        <v>44693</v>
      </c>
      <c r="O982" s="486">
        <f t="shared" si="48"/>
        <v>5</v>
      </c>
      <c r="P982" s="486">
        <f t="shared" si="49"/>
        <v>5</v>
      </c>
      <c r="Q982" s="92" t="str">
        <f t="shared" si="50"/>
        <v>Gastos_Gerais</v>
      </c>
    </row>
    <row r="983" spans="1:17" ht="24" hidden="1" x14ac:dyDescent="0.2">
      <c r="A983" s="477">
        <f>IF(B983="","",COUNT('Diário 3º PA'!$A$4:$A$4242)+ROW()-3)</f>
        <v>2926</v>
      </c>
      <c r="B983" s="491">
        <v>44699</v>
      </c>
      <c r="C983" s="492">
        <v>44682</v>
      </c>
      <c r="D983" s="482" t="s">
        <v>115</v>
      </c>
      <c r="E983" s="482" t="s">
        <v>264</v>
      </c>
      <c r="F983" s="488">
        <v>140</v>
      </c>
      <c r="G983" s="482" t="s">
        <v>4657</v>
      </c>
      <c r="H983" s="489" t="s">
        <v>137</v>
      </c>
      <c r="I983" s="489" t="s">
        <v>3047</v>
      </c>
      <c r="J983" s="455" t="s">
        <v>1238</v>
      </c>
      <c r="K983" s="455" t="s">
        <v>704</v>
      </c>
      <c r="L983" s="456" t="s">
        <v>428</v>
      </c>
      <c r="M983" s="512">
        <v>2392</v>
      </c>
      <c r="N983" s="457">
        <v>44693</v>
      </c>
      <c r="O983" s="486">
        <f t="shared" si="48"/>
        <v>5</v>
      </c>
      <c r="P983" s="486">
        <f t="shared" si="49"/>
        <v>5</v>
      </c>
      <c r="Q983" s="92" t="str">
        <f t="shared" si="50"/>
        <v>Gastos_Gerais</v>
      </c>
    </row>
    <row r="984" spans="1:17" ht="24" hidden="1" x14ac:dyDescent="0.2">
      <c r="A984" s="477">
        <f>IF(B984="","",COUNT('Diário 3º PA'!$A$4:$A$4242)+ROW()-3)</f>
        <v>2927</v>
      </c>
      <c r="B984" s="491">
        <v>44699</v>
      </c>
      <c r="C984" s="492">
        <v>44682</v>
      </c>
      <c r="D984" s="482" t="s">
        <v>115</v>
      </c>
      <c r="E984" s="482" t="s">
        <v>336</v>
      </c>
      <c r="F984" s="488">
        <v>355.01</v>
      </c>
      <c r="G984" s="482" t="s">
        <v>4661</v>
      </c>
      <c r="H984" s="489" t="s">
        <v>138</v>
      </c>
      <c r="I984" s="489" t="s">
        <v>4662</v>
      </c>
      <c r="J984" s="456" t="s">
        <v>2617</v>
      </c>
      <c r="K984" s="455" t="s">
        <v>704</v>
      </c>
      <c r="L984" s="456" t="s">
        <v>428</v>
      </c>
      <c r="M984" s="456">
        <v>8221</v>
      </c>
      <c r="N984" s="457">
        <v>44692</v>
      </c>
      <c r="O984" s="486">
        <f t="shared" si="48"/>
        <v>5</v>
      </c>
      <c r="P984" s="486">
        <f t="shared" si="49"/>
        <v>5</v>
      </c>
      <c r="Q984" s="92" t="str">
        <f t="shared" si="50"/>
        <v>Gastos_Gerais</v>
      </c>
    </row>
    <row r="985" spans="1:17" ht="24" hidden="1" x14ac:dyDescent="0.2">
      <c r="A985" s="477">
        <f>IF(B985="","",COUNT('Diário 3º PA'!$A$4:$A$4242)+ROW()-3)</f>
        <v>2928</v>
      </c>
      <c r="B985" s="491">
        <v>44699</v>
      </c>
      <c r="C985" s="492">
        <v>44682</v>
      </c>
      <c r="D985" s="482" t="s">
        <v>115</v>
      </c>
      <c r="E985" s="482" t="s">
        <v>336</v>
      </c>
      <c r="F985" s="488">
        <v>102.99</v>
      </c>
      <c r="G985" s="482" t="s">
        <v>4663</v>
      </c>
      <c r="H985" s="489" t="s">
        <v>138</v>
      </c>
      <c r="I985" s="489" t="s">
        <v>4662</v>
      </c>
      <c r="J985" s="456" t="s">
        <v>2617</v>
      </c>
      <c r="K985" s="455" t="s">
        <v>704</v>
      </c>
      <c r="L985" s="456" t="s">
        <v>428</v>
      </c>
      <c r="M985" s="456">
        <v>2717</v>
      </c>
      <c r="N985" s="457">
        <v>44692</v>
      </c>
      <c r="O985" s="486">
        <f t="shared" si="48"/>
        <v>5</v>
      </c>
      <c r="P985" s="486">
        <f t="shared" si="49"/>
        <v>5</v>
      </c>
      <c r="Q985" s="92" t="str">
        <f t="shared" si="50"/>
        <v>Gastos_Gerais</v>
      </c>
    </row>
    <row r="986" spans="1:17" ht="24" hidden="1" x14ac:dyDescent="0.2">
      <c r="A986" s="477">
        <f>IF(B986="","",COUNT('Diário 3º PA'!$A$4:$A$4242)+ROW()-3)</f>
        <v>2929</v>
      </c>
      <c r="B986" s="491">
        <v>44699</v>
      </c>
      <c r="C986" s="492">
        <v>44682</v>
      </c>
      <c r="D986" s="482" t="s">
        <v>115</v>
      </c>
      <c r="E986" s="482" t="s">
        <v>336</v>
      </c>
      <c r="F986" s="488">
        <v>374.31</v>
      </c>
      <c r="G986" s="482" t="s">
        <v>4664</v>
      </c>
      <c r="H986" s="489" t="s">
        <v>138</v>
      </c>
      <c r="I986" s="489" t="s">
        <v>4662</v>
      </c>
      <c r="J986" s="456" t="s">
        <v>2617</v>
      </c>
      <c r="K986" s="455" t="s">
        <v>704</v>
      </c>
      <c r="L986" s="456" t="s">
        <v>428</v>
      </c>
      <c r="M986" s="456">
        <v>8220</v>
      </c>
      <c r="N986" s="457">
        <v>44692</v>
      </c>
      <c r="O986" s="486">
        <f t="shared" si="48"/>
        <v>5</v>
      </c>
      <c r="P986" s="486">
        <f t="shared" si="49"/>
        <v>5</v>
      </c>
      <c r="Q986" s="92" t="str">
        <f t="shared" si="50"/>
        <v>Gastos_Gerais</v>
      </c>
    </row>
    <row r="987" spans="1:17" ht="24" hidden="1" x14ac:dyDescent="0.2">
      <c r="A987" s="477">
        <f>IF(B987="","",COUNT('Diário 3º PA'!$A$4:$A$4242)+ROW()-3)</f>
        <v>2930</v>
      </c>
      <c r="B987" s="491">
        <v>44699</v>
      </c>
      <c r="C987" s="492">
        <v>44682</v>
      </c>
      <c r="D987" s="482" t="s">
        <v>115</v>
      </c>
      <c r="E987" s="482" t="s">
        <v>336</v>
      </c>
      <c r="F987" s="488">
        <v>239.69</v>
      </c>
      <c r="G987" s="482" t="s">
        <v>4663</v>
      </c>
      <c r="H987" s="489" t="s">
        <v>138</v>
      </c>
      <c r="I987" s="489" t="s">
        <v>4662</v>
      </c>
      <c r="J987" s="456" t="s">
        <v>2617</v>
      </c>
      <c r="K987" s="455" t="s">
        <v>704</v>
      </c>
      <c r="L987" s="456" t="s">
        <v>428</v>
      </c>
      <c r="M987" s="456">
        <v>2716</v>
      </c>
      <c r="N987" s="457">
        <v>44692</v>
      </c>
      <c r="O987" s="486">
        <f t="shared" si="48"/>
        <v>5</v>
      </c>
      <c r="P987" s="486">
        <f t="shared" si="49"/>
        <v>5</v>
      </c>
      <c r="Q987" s="92" t="str">
        <f t="shared" si="50"/>
        <v>Gastos_Gerais</v>
      </c>
    </row>
    <row r="988" spans="1:17" ht="24" hidden="1" x14ac:dyDescent="0.2">
      <c r="A988" s="477">
        <f>IF(B988="","",COUNT('Diário 3º PA'!$A$4:$A$4242)+ROW()-3)</f>
        <v>2931</v>
      </c>
      <c r="B988" s="491">
        <v>44699</v>
      </c>
      <c r="C988" s="492">
        <v>44682</v>
      </c>
      <c r="D988" s="482" t="s">
        <v>115</v>
      </c>
      <c r="E988" s="482" t="s">
        <v>264</v>
      </c>
      <c r="F988" s="488">
        <v>280</v>
      </c>
      <c r="G988" s="482" t="s">
        <v>4657</v>
      </c>
      <c r="H988" s="489" t="s">
        <v>138</v>
      </c>
      <c r="I988" s="489" t="s">
        <v>3047</v>
      </c>
      <c r="J988" s="455" t="s">
        <v>1238</v>
      </c>
      <c r="K988" s="455" t="s">
        <v>704</v>
      </c>
      <c r="L988" s="456" t="s">
        <v>428</v>
      </c>
      <c r="M988" s="456">
        <v>2395</v>
      </c>
      <c r="N988" s="457">
        <v>44699</v>
      </c>
      <c r="O988" s="486">
        <f t="shared" si="48"/>
        <v>5</v>
      </c>
      <c r="P988" s="486">
        <f t="shared" si="49"/>
        <v>5</v>
      </c>
      <c r="Q988" s="92" t="str">
        <f t="shared" si="50"/>
        <v>Gastos_Gerais</v>
      </c>
    </row>
    <row r="989" spans="1:17" ht="24" hidden="1" x14ac:dyDescent="0.2">
      <c r="A989" s="477">
        <f>IF(B989="","",COUNT('Diário 3º PA'!$A$4:$A$4242)+ROW()-3)</f>
        <v>2932</v>
      </c>
      <c r="B989" s="491">
        <v>44699</v>
      </c>
      <c r="C989" s="492">
        <v>44682</v>
      </c>
      <c r="D989" s="482" t="s">
        <v>115</v>
      </c>
      <c r="E989" s="482" t="s">
        <v>264</v>
      </c>
      <c r="F989" s="488">
        <v>980</v>
      </c>
      <c r="G989" s="482" t="s">
        <v>4657</v>
      </c>
      <c r="H989" s="489" t="s">
        <v>128</v>
      </c>
      <c r="I989" s="489" t="s">
        <v>3047</v>
      </c>
      <c r="J989" s="455" t="s">
        <v>1238</v>
      </c>
      <c r="K989" s="455" t="s">
        <v>704</v>
      </c>
      <c r="L989" s="456" t="s">
        <v>428</v>
      </c>
      <c r="M989" s="456">
        <v>2396</v>
      </c>
      <c r="N989" s="457">
        <v>44693</v>
      </c>
      <c r="O989" s="486">
        <f t="shared" si="48"/>
        <v>5</v>
      </c>
      <c r="P989" s="486">
        <f t="shared" si="49"/>
        <v>5</v>
      </c>
      <c r="Q989" s="92" t="str">
        <f t="shared" si="50"/>
        <v>Gastos_Gerais</v>
      </c>
    </row>
    <row r="990" spans="1:17" ht="24" hidden="1" x14ac:dyDescent="0.2">
      <c r="A990" s="477">
        <f>IF(B990="","",COUNT('Diário 3º PA'!$A$4:$A$4242)+ROW()-3)</f>
        <v>2933</v>
      </c>
      <c r="B990" s="491">
        <v>44699</v>
      </c>
      <c r="C990" s="492">
        <v>44682</v>
      </c>
      <c r="D990" s="482" t="s">
        <v>115</v>
      </c>
      <c r="E990" s="482" t="s">
        <v>328</v>
      </c>
      <c r="F990" s="481">
        <v>2000</v>
      </c>
      <c r="G990" s="482" t="s">
        <v>4665</v>
      </c>
      <c r="H990" s="507" t="s">
        <v>127</v>
      </c>
      <c r="I990" s="489" t="s">
        <v>727</v>
      </c>
      <c r="J990" s="455" t="s">
        <v>728</v>
      </c>
      <c r="K990" s="455" t="s">
        <v>704</v>
      </c>
      <c r="L990" s="456" t="s">
        <v>428</v>
      </c>
      <c r="M990" s="456">
        <v>1895617</v>
      </c>
      <c r="N990" s="457">
        <v>44699</v>
      </c>
      <c r="O990" s="486">
        <f t="shared" si="48"/>
        <v>5</v>
      </c>
      <c r="P990" s="486">
        <f t="shared" si="49"/>
        <v>5</v>
      </c>
      <c r="Q990" s="92" t="str">
        <f t="shared" si="50"/>
        <v>Gastos_Gerais</v>
      </c>
    </row>
    <row r="991" spans="1:17" ht="24" hidden="1" x14ac:dyDescent="0.2">
      <c r="A991" s="477">
        <f>IF(B991="","",COUNT('Diário 3º PA'!$A$4:$A$4242)+ROW()-3)</f>
        <v>2934</v>
      </c>
      <c r="B991" s="491">
        <v>44699</v>
      </c>
      <c r="C991" s="492">
        <v>44682</v>
      </c>
      <c r="D991" s="482" t="s">
        <v>115</v>
      </c>
      <c r="E991" s="482" t="s">
        <v>264</v>
      </c>
      <c r="F991" s="488">
        <v>560</v>
      </c>
      <c r="G991" s="482" t="s">
        <v>4657</v>
      </c>
      <c r="H991" s="489" t="s">
        <v>135</v>
      </c>
      <c r="I991" s="489" t="s">
        <v>3047</v>
      </c>
      <c r="J991" s="455" t="s">
        <v>1238</v>
      </c>
      <c r="K991" s="455" t="s">
        <v>704</v>
      </c>
      <c r="L991" s="456" t="s">
        <v>428</v>
      </c>
      <c r="M991" s="456">
        <v>2391</v>
      </c>
      <c r="N991" s="457">
        <v>44693</v>
      </c>
      <c r="O991" s="486">
        <f t="shared" si="48"/>
        <v>5</v>
      </c>
      <c r="P991" s="486">
        <f t="shared" si="49"/>
        <v>5</v>
      </c>
      <c r="Q991" s="92" t="str">
        <f t="shared" si="50"/>
        <v>Gastos_Gerais</v>
      </c>
    </row>
    <row r="992" spans="1:17" ht="24" hidden="1" x14ac:dyDescent="0.2">
      <c r="A992" s="477">
        <f>IF(B992="","",COUNT('Diário 3º PA'!$A$4:$A$4242)+ROW()-3)</f>
        <v>2935</v>
      </c>
      <c r="B992" s="491">
        <v>44699</v>
      </c>
      <c r="C992" s="492">
        <v>44682</v>
      </c>
      <c r="D992" s="482" t="s">
        <v>115</v>
      </c>
      <c r="E992" s="482" t="s">
        <v>364</v>
      </c>
      <c r="F992" s="488">
        <v>363.4</v>
      </c>
      <c r="G992" s="482" t="s">
        <v>1079</v>
      </c>
      <c r="H992" s="489" t="s">
        <v>138</v>
      </c>
      <c r="I992" s="489" t="s">
        <v>3936</v>
      </c>
      <c r="J992" s="456" t="s">
        <v>1734</v>
      </c>
      <c r="K992" s="455" t="s">
        <v>704</v>
      </c>
      <c r="L992" s="456" t="s">
        <v>428</v>
      </c>
      <c r="M992" s="456">
        <v>35630</v>
      </c>
      <c r="N992" s="457">
        <v>44687</v>
      </c>
      <c r="O992" s="486">
        <f t="shared" si="48"/>
        <v>5</v>
      </c>
      <c r="P992" s="486">
        <f t="shared" si="49"/>
        <v>5</v>
      </c>
      <c r="Q992" s="92" t="str">
        <f t="shared" si="50"/>
        <v>Gastos_Gerais</v>
      </c>
    </row>
    <row r="993" spans="1:17" ht="24" hidden="1" x14ac:dyDescent="0.2">
      <c r="A993" s="477">
        <f>IF(B993="","",COUNT('Diário 3º PA'!$A$4:$A$4242)+ROW()-3)</f>
        <v>2936</v>
      </c>
      <c r="B993" s="491">
        <v>44699</v>
      </c>
      <c r="C993" s="492">
        <v>44682</v>
      </c>
      <c r="D993" s="482" t="s">
        <v>115</v>
      </c>
      <c r="E993" s="482" t="s">
        <v>368</v>
      </c>
      <c r="F993" s="488">
        <v>1615.68</v>
      </c>
      <c r="G993" s="482" t="s">
        <v>4666</v>
      </c>
      <c r="H993" s="489" t="s">
        <v>131</v>
      </c>
      <c r="I993" s="489" t="s">
        <v>4667</v>
      </c>
      <c r="J993" s="456" t="s">
        <v>4668</v>
      </c>
      <c r="K993" s="455" t="s">
        <v>704</v>
      </c>
      <c r="L993" s="456" t="s">
        <v>428</v>
      </c>
      <c r="M993" s="456">
        <v>10677</v>
      </c>
      <c r="N993" s="457">
        <v>44685</v>
      </c>
      <c r="O993" s="486">
        <f t="shared" si="48"/>
        <v>5</v>
      </c>
      <c r="P993" s="486">
        <f t="shared" si="49"/>
        <v>5</v>
      </c>
      <c r="Q993" s="92" t="str">
        <f t="shared" si="50"/>
        <v>Gastos_Gerais</v>
      </c>
    </row>
    <row r="994" spans="1:17" ht="24" hidden="1" x14ac:dyDescent="0.2">
      <c r="A994" s="477">
        <f>IF(B994="","",COUNT('Diário 3º PA'!$A$4:$A$4242)+ROW()-3)</f>
        <v>2937</v>
      </c>
      <c r="B994" s="491">
        <v>44699</v>
      </c>
      <c r="C994" s="492">
        <v>44682</v>
      </c>
      <c r="D994" s="482" t="s">
        <v>115</v>
      </c>
      <c r="E994" s="482" t="s">
        <v>368</v>
      </c>
      <c r="F994" s="488">
        <v>4443.08</v>
      </c>
      <c r="G994" s="482" t="s">
        <v>4669</v>
      </c>
      <c r="H994" s="489" t="s">
        <v>134</v>
      </c>
      <c r="I994" s="489" t="s">
        <v>4238</v>
      </c>
      <c r="J994" s="456" t="s">
        <v>4239</v>
      </c>
      <c r="K994" s="455" t="s">
        <v>704</v>
      </c>
      <c r="L994" s="456" t="s">
        <v>428</v>
      </c>
      <c r="M994" s="456">
        <v>202278</v>
      </c>
      <c r="N994" s="457">
        <v>44697</v>
      </c>
      <c r="O994" s="486">
        <f t="shared" si="48"/>
        <v>5</v>
      </c>
      <c r="P994" s="486">
        <f t="shared" si="49"/>
        <v>5</v>
      </c>
      <c r="Q994" s="92" t="str">
        <f t="shared" si="50"/>
        <v>Gastos_Gerais</v>
      </c>
    </row>
    <row r="995" spans="1:17" ht="24" hidden="1" x14ac:dyDescent="0.2">
      <c r="A995" s="477">
        <f>IF(B995="","",COUNT('Diário 3º PA'!$A$4:$A$4242)+ROW()-3)</f>
        <v>2938</v>
      </c>
      <c r="B995" s="491">
        <v>44699</v>
      </c>
      <c r="C995" s="492">
        <v>44682</v>
      </c>
      <c r="D995" s="482" t="s">
        <v>115</v>
      </c>
      <c r="E995" s="482" t="s">
        <v>264</v>
      </c>
      <c r="F995" s="488">
        <v>280</v>
      </c>
      <c r="G995" s="482" t="s">
        <v>4657</v>
      </c>
      <c r="H995" s="489" t="s">
        <v>136</v>
      </c>
      <c r="I995" s="489" t="s">
        <v>3047</v>
      </c>
      <c r="J995" s="455" t="s">
        <v>1238</v>
      </c>
      <c r="K995" s="455" t="s">
        <v>704</v>
      </c>
      <c r="L995" s="456" t="s">
        <v>428</v>
      </c>
      <c r="M995" s="456">
        <v>2393</v>
      </c>
      <c r="N995" s="457">
        <v>44693</v>
      </c>
      <c r="O995" s="486">
        <f t="shared" si="48"/>
        <v>5</v>
      </c>
      <c r="P995" s="486">
        <f t="shared" si="49"/>
        <v>5</v>
      </c>
      <c r="Q995" s="92" t="str">
        <f t="shared" si="50"/>
        <v>Gastos_Gerais</v>
      </c>
    </row>
    <row r="996" spans="1:17" ht="36" hidden="1" x14ac:dyDescent="0.2">
      <c r="A996" s="477">
        <f>IF(B996="","",COUNT('Diário 3º PA'!$A$4:$A$4242)+ROW()-3)</f>
        <v>2939</v>
      </c>
      <c r="B996" s="491">
        <v>44699</v>
      </c>
      <c r="C996" s="492">
        <v>44682</v>
      </c>
      <c r="D996" s="482" t="s">
        <v>115</v>
      </c>
      <c r="E996" s="482" t="s">
        <v>354</v>
      </c>
      <c r="F996" s="488">
        <v>2057.79</v>
      </c>
      <c r="G996" s="482" t="s">
        <v>4641</v>
      </c>
      <c r="H996" s="489" t="s">
        <v>136</v>
      </c>
      <c r="I996" s="489" t="s">
        <v>4639</v>
      </c>
      <c r="J996" s="456" t="s">
        <v>4640</v>
      </c>
      <c r="K996" s="456" t="s">
        <v>704</v>
      </c>
      <c r="L996" s="456" t="s">
        <v>428</v>
      </c>
      <c r="M996" s="456">
        <v>202215</v>
      </c>
      <c r="N996" s="457">
        <v>44697</v>
      </c>
      <c r="O996" s="486">
        <f t="shared" si="48"/>
        <v>5</v>
      </c>
      <c r="P996" s="486">
        <f t="shared" si="49"/>
        <v>5</v>
      </c>
      <c r="Q996" s="92" t="str">
        <f t="shared" si="50"/>
        <v>Gastos_Gerais</v>
      </c>
    </row>
    <row r="997" spans="1:17" ht="25.5" hidden="1" x14ac:dyDescent="0.2">
      <c r="A997" s="477">
        <f>IF(B997="","",COUNT('Diário 3º PA'!$A$4:$A$4242)+ROW()-3)</f>
        <v>2940</v>
      </c>
      <c r="B997" s="491">
        <v>44699</v>
      </c>
      <c r="C997" s="511">
        <v>44682</v>
      </c>
      <c r="D997" s="482" t="s">
        <v>104</v>
      </c>
      <c r="E997" s="482" t="s">
        <v>191</v>
      </c>
      <c r="F997" s="488">
        <v>600.77</v>
      </c>
      <c r="G997" s="482" t="s">
        <v>4670</v>
      </c>
      <c r="H997" s="489" t="s">
        <v>138</v>
      </c>
      <c r="I997" s="489" t="s">
        <v>4671</v>
      </c>
      <c r="J997" s="456" t="s">
        <v>4672</v>
      </c>
      <c r="K997" s="456" t="s">
        <v>732</v>
      </c>
      <c r="L997" s="456" t="s">
        <v>1531</v>
      </c>
      <c r="M997" s="456">
        <v>570201694</v>
      </c>
      <c r="N997" s="457">
        <v>44699</v>
      </c>
      <c r="O997" s="486">
        <f t="shared" si="48"/>
        <v>5</v>
      </c>
      <c r="P997" s="486">
        <f t="shared" si="49"/>
        <v>5</v>
      </c>
      <c r="Q997" s="92" t="str">
        <f t="shared" si="50"/>
        <v>Gastos_com_Pessoal</v>
      </c>
    </row>
    <row r="998" spans="1:17" ht="25.5" hidden="1" x14ac:dyDescent="0.2">
      <c r="A998" s="477">
        <f>IF(B998="","",COUNT('Diário 3º PA'!$A$4:$A$4242)+ROW()-3)</f>
        <v>2941</v>
      </c>
      <c r="B998" s="491">
        <v>44699</v>
      </c>
      <c r="C998" s="511">
        <v>44682</v>
      </c>
      <c r="D998" s="482" t="s">
        <v>104</v>
      </c>
      <c r="E998" s="482" t="s">
        <v>189</v>
      </c>
      <c r="F998" s="488">
        <v>1764.97</v>
      </c>
      <c r="G998" s="482" t="s">
        <v>4673</v>
      </c>
      <c r="H998" s="489" t="s">
        <v>138</v>
      </c>
      <c r="I998" s="489" t="s">
        <v>4671</v>
      </c>
      <c r="J998" s="456" t="s">
        <v>4672</v>
      </c>
      <c r="K998" s="456" t="s">
        <v>732</v>
      </c>
      <c r="L998" s="456" t="s">
        <v>1531</v>
      </c>
      <c r="M998" s="456">
        <v>570201694</v>
      </c>
      <c r="N998" s="457">
        <v>44699</v>
      </c>
      <c r="O998" s="486">
        <f t="shared" si="48"/>
        <v>5</v>
      </c>
      <c r="P998" s="486">
        <f t="shared" si="49"/>
        <v>5</v>
      </c>
      <c r="Q998" s="92" t="str">
        <f t="shared" si="50"/>
        <v>Gastos_com_Pessoal</v>
      </c>
    </row>
    <row r="999" spans="1:17" ht="25.5" hidden="1" x14ac:dyDescent="0.2">
      <c r="A999" s="477">
        <f>IF(B999="","",COUNT('Diário 3º PA'!$A$4:$A$4242)+ROW()-3)</f>
        <v>2942</v>
      </c>
      <c r="B999" s="491">
        <v>44699</v>
      </c>
      <c r="C999" s="511">
        <v>44682</v>
      </c>
      <c r="D999" s="482" t="s">
        <v>104</v>
      </c>
      <c r="E999" s="482" t="s">
        <v>191</v>
      </c>
      <c r="F999" s="488">
        <v>601.54</v>
      </c>
      <c r="G999" s="482" t="s">
        <v>4674</v>
      </c>
      <c r="H999" s="489" t="s">
        <v>658</v>
      </c>
      <c r="I999" s="507" t="s">
        <v>4675</v>
      </c>
      <c r="J999" s="498" t="s">
        <v>4676</v>
      </c>
      <c r="K999" s="456" t="s">
        <v>732</v>
      </c>
      <c r="L999" s="456" t="s">
        <v>1531</v>
      </c>
      <c r="M999" s="456">
        <v>570201694</v>
      </c>
      <c r="N999" s="457">
        <v>44699</v>
      </c>
      <c r="O999" s="486">
        <f t="shared" si="48"/>
        <v>5</v>
      </c>
      <c r="P999" s="486">
        <f t="shared" si="49"/>
        <v>5</v>
      </c>
      <c r="Q999" s="92" t="str">
        <f t="shared" si="50"/>
        <v>Gastos_com_Pessoal</v>
      </c>
    </row>
    <row r="1000" spans="1:17" ht="25.5" hidden="1" x14ac:dyDescent="0.2">
      <c r="A1000" s="477">
        <f>IF(B1000="","",COUNT('Diário 3º PA'!$A$4:$A$4242)+ROW()-3)</f>
        <v>2943</v>
      </c>
      <c r="B1000" s="491">
        <v>44699</v>
      </c>
      <c r="C1000" s="511">
        <v>44682</v>
      </c>
      <c r="D1000" s="482" t="s">
        <v>104</v>
      </c>
      <c r="E1000" s="482" t="s">
        <v>189</v>
      </c>
      <c r="F1000" s="488">
        <v>1766.95</v>
      </c>
      <c r="G1000" s="482" t="s">
        <v>4674</v>
      </c>
      <c r="H1000" s="489" t="s">
        <v>658</v>
      </c>
      <c r="I1000" s="507" t="s">
        <v>4675</v>
      </c>
      <c r="J1000" s="498" t="s">
        <v>4676</v>
      </c>
      <c r="K1000" s="456" t="s">
        <v>732</v>
      </c>
      <c r="L1000" s="456" t="s">
        <v>1531</v>
      </c>
      <c r="M1000" s="456">
        <v>570201694</v>
      </c>
      <c r="N1000" s="457">
        <v>44699</v>
      </c>
      <c r="O1000" s="486">
        <f t="shared" si="48"/>
        <v>5</v>
      </c>
      <c r="P1000" s="486">
        <f t="shared" si="49"/>
        <v>5</v>
      </c>
      <c r="Q1000" s="92" t="str">
        <f t="shared" si="50"/>
        <v>Gastos_com_Pessoal</v>
      </c>
    </row>
    <row r="1001" spans="1:17" ht="25.5" hidden="1" x14ac:dyDescent="0.2">
      <c r="A1001" s="477">
        <f>IF(B1001="","",COUNT('Diário 3º PA'!$A$4:$A$4242)+ROW()-3)</f>
        <v>2944</v>
      </c>
      <c r="B1001" s="491">
        <v>44699</v>
      </c>
      <c r="C1001" s="511">
        <v>44682</v>
      </c>
      <c r="D1001" s="482" t="s">
        <v>104</v>
      </c>
      <c r="E1001" s="482" t="s">
        <v>191</v>
      </c>
      <c r="F1001" s="488">
        <v>893.18</v>
      </c>
      <c r="G1001" s="482" t="s">
        <v>4677</v>
      </c>
      <c r="H1001" s="489" t="s">
        <v>136</v>
      </c>
      <c r="I1001" s="489" t="s">
        <v>4678</v>
      </c>
      <c r="J1001" s="455" t="s">
        <v>4679</v>
      </c>
      <c r="K1001" s="456" t="s">
        <v>732</v>
      </c>
      <c r="L1001" s="456" t="s">
        <v>1531</v>
      </c>
      <c r="M1001" s="456">
        <v>570201694</v>
      </c>
      <c r="N1001" s="457">
        <v>44699</v>
      </c>
      <c r="O1001" s="486">
        <f t="shared" si="48"/>
        <v>5</v>
      </c>
      <c r="P1001" s="486">
        <f t="shared" si="49"/>
        <v>5</v>
      </c>
      <c r="Q1001" s="92" t="str">
        <f t="shared" si="50"/>
        <v>Gastos_com_Pessoal</v>
      </c>
    </row>
    <row r="1002" spans="1:17" ht="25.5" hidden="1" x14ac:dyDescent="0.2">
      <c r="A1002" s="477">
        <f>IF(B1002="","",COUNT('Diário 3º PA'!$A$4:$A$4242)+ROW()-3)</f>
        <v>2945</v>
      </c>
      <c r="B1002" s="491">
        <v>44699</v>
      </c>
      <c r="C1002" s="511">
        <v>44682</v>
      </c>
      <c r="D1002" s="482" t="s">
        <v>104</v>
      </c>
      <c r="E1002" s="482" t="s">
        <v>189</v>
      </c>
      <c r="F1002" s="488">
        <v>2583.84</v>
      </c>
      <c r="G1002" s="482" t="s">
        <v>4680</v>
      </c>
      <c r="H1002" s="489" t="s">
        <v>136</v>
      </c>
      <c r="I1002" s="489" t="s">
        <v>4678</v>
      </c>
      <c r="J1002" s="455" t="s">
        <v>4679</v>
      </c>
      <c r="K1002" s="456" t="s">
        <v>732</v>
      </c>
      <c r="L1002" s="456" t="s">
        <v>1531</v>
      </c>
      <c r="M1002" s="456">
        <v>570201694</v>
      </c>
      <c r="N1002" s="457">
        <v>44699</v>
      </c>
      <c r="O1002" s="486">
        <f t="shared" si="48"/>
        <v>5</v>
      </c>
      <c r="P1002" s="486">
        <f t="shared" si="49"/>
        <v>5</v>
      </c>
      <c r="Q1002" s="92" t="str">
        <f t="shared" si="50"/>
        <v>Gastos_com_Pessoal</v>
      </c>
    </row>
    <row r="1003" spans="1:17" ht="24" hidden="1" x14ac:dyDescent="0.2">
      <c r="A1003" s="477">
        <f>IF(B1003="","",COUNT('Diário 3º PA'!$A$4:$A$4242)+ROW()-3)</f>
        <v>2946</v>
      </c>
      <c r="B1003" s="491">
        <v>44699</v>
      </c>
      <c r="C1003" s="511">
        <v>44682</v>
      </c>
      <c r="D1003" s="482" t="s">
        <v>115</v>
      </c>
      <c r="E1003" s="482" t="s">
        <v>342</v>
      </c>
      <c r="F1003" s="488">
        <v>180</v>
      </c>
      <c r="G1003" s="482" t="s">
        <v>4681</v>
      </c>
      <c r="H1003" s="489" t="s">
        <v>129</v>
      </c>
      <c r="I1003" s="489" t="s">
        <v>4682</v>
      </c>
      <c r="J1003" s="456" t="s">
        <v>4683</v>
      </c>
      <c r="K1003" s="456" t="s">
        <v>732</v>
      </c>
      <c r="L1003" s="456" t="s">
        <v>1531</v>
      </c>
      <c r="M1003" s="456">
        <v>570201694</v>
      </c>
      <c r="N1003" s="457">
        <v>44699</v>
      </c>
      <c r="O1003" s="486">
        <f t="shared" si="48"/>
        <v>5</v>
      </c>
      <c r="P1003" s="486">
        <f t="shared" si="49"/>
        <v>5</v>
      </c>
      <c r="Q1003" s="92" t="str">
        <f t="shared" si="50"/>
        <v>Gastos_Gerais</v>
      </c>
    </row>
    <row r="1004" spans="1:17" ht="36" hidden="1" x14ac:dyDescent="0.2">
      <c r="A1004" s="477">
        <f>IF(B1004="","",COUNT('Diário 3º PA'!$A$4:$A$4242)+ROW()-3)</f>
        <v>2947</v>
      </c>
      <c r="B1004" s="491">
        <v>44699</v>
      </c>
      <c r="C1004" s="511">
        <v>44682</v>
      </c>
      <c r="D1004" s="482" t="s">
        <v>115</v>
      </c>
      <c r="E1004" s="482" t="s">
        <v>340</v>
      </c>
      <c r="F1004" s="488">
        <v>100.45</v>
      </c>
      <c r="G1004" s="482" t="s">
        <v>4684</v>
      </c>
      <c r="H1004" s="489" t="s">
        <v>129</v>
      </c>
      <c r="I1004" s="489" t="s">
        <v>4682</v>
      </c>
      <c r="J1004" s="456" t="s">
        <v>4683</v>
      </c>
      <c r="K1004" s="456" t="s">
        <v>732</v>
      </c>
      <c r="L1004" s="456" t="s">
        <v>1531</v>
      </c>
      <c r="M1004" s="456">
        <v>570201694</v>
      </c>
      <c r="N1004" s="457">
        <v>44699</v>
      </c>
      <c r="O1004" s="486">
        <f t="shared" si="48"/>
        <v>5</v>
      </c>
      <c r="P1004" s="486">
        <f t="shared" si="49"/>
        <v>5</v>
      </c>
      <c r="Q1004" s="92" t="str">
        <f t="shared" si="50"/>
        <v>Gastos_Gerais</v>
      </c>
    </row>
    <row r="1005" spans="1:17" ht="24" hidden="1" x14ac:dyDescent="0.2">
      <c r="A1005" s="477">
        <f>IF(B1005="","",COUNT('Diário 3º PA'!$A$4:$A$4242)+ROW()-3)</f>
        <v>2948</v>
      </c>
      <c r="B1005" s="491">
        <v>44699</v>
      </c>
      <c r="C1005" s="511">
        <v>44682</v>
      </c>
      <c r="D1005" s="482" t="s">
        <v>115</v>
      </c>
      <c r="E1005" s="482" t="s">
        <v>342</v>
      </c>
      <c r="F1005" s="488">
        <v>240</v>
      </c>
      <c r="G1005" s="482" t="s">
        <v>4685</v>
      </c>
      <c r="H1005" s="489" t="s">
        <v>140</v>
      </c>
      <c r="I1005" s="489" t="s">
        <v>4015</v>
      </c>
      <c r="J1005" s="456" t="s">
        <v>3677</v>
      </c>
      <c r="K1005" s="456" t="s">
        <v>732</v>
      </c>
      <c r="L1005" s="456" t="s">
        <v>1531</v>
      </c>
      <c r="M1005" s="456">
        <v>570201694</v>
      </c>
      <c r="N1005" s="457">
        <v>44699</v>
      </c>
      <c r="O1005" s="486">
        <f t="shared" si="48"/>
        <v>5</v>
      </c>
      <c r="P1005" s="486">
        <f t="shared" si="49"/>
        <v>5</v>
      </c>
      <c r="Q1005" s="92" t="str">
        <f t="shared" si="50"/>
        <v>Gastos_Gerais</v>
      </c>
    </row>
    <row r="1006" spans="1:17" ht="36" hidden="1" x14ac:dyDescent="0.2">
      <c r="A1006" s="477">
        <f>IF(B1006="","",COUNT('Diário 3º PA'!$A$4:$A$4242)+ROW()-3)</f>
        <v>2949</v>
      </c>
      <c r="B1006" s="491">
        <v>44699</v>
      </c>
      <c r="C1006" s="511">
        <v>44682</v>
      </c>
      <c r="D1006" s="482" t="s">
        <v>115</v>
      </c>
      <c r="E1006" s="482" t="s">
        <v>340</v>
      </c>
      <c r="F1006" s="488">
        <v>124.61</v>
      </c>
      <c r="G1006" s="482" t="s">
        <v>4686</v>
      </c>
      <c r="H1006" s="489" t="s">
        <v>140</v>
      </c>
      <c r="I1006" s="489" t="s">
        <v>4015</v>
      </c>
      <c r="J1006" s="456" t="s">
        <v>3677</v>
      </c>
      <c r="K1006" s="456" t="s">
        <v>732</v>
      </c>
      <c r="L1006" s="456" t="s">
        <v>1531</v>
      </c>
      <c r="M1006" s="456">
        <v>570201694</v>
      </c>
      <c r="N1006" s="457">
        <v>44699</v>
      </c>
      <c r="O1006" s="486">
        <f t="shared" si="48"/>
        <v>5</v>
      </c>
      <c r="P1006" s="486">
        <f t="shared" si="49"/>
        <v>5</v>
      </c>
      <c r="Q1006" s="92" t="str">
        <f t="shared" si="50"/>
        <v>Gastos_Gerais</v>
      </c>
    </row>
    <row r="1007" spans="1:17" ht="24" hidden="1" x14ac:dyDescent="0.2">
      <c r="A1007" s="477">
        <f>IF(B1007="","",COUNT('Diário 3º PA'!$A$4:$A$4242)+ROW()-3)</f>
        <v>2950</v>
      </c>
      <c r="B1007" s="491">
        <v>44699</v>
      </c>
      <c r="C1007" s="511">
        <v>44682</v>
      </c>
      <c r="D1007" s="482" t="s">
        <v>115</v>
      </c>
      <c r="E1007" s="482" t="s">
        <v>342</v>
      </c>
      <c r="F1007" s="488">
        <v>180</v>
      </c>
      <c r="G1007" s="482" t="s">
        <v>4687</v>
      </c>
      <c r="H1007" s="489" t="s">
        <v>129</v>
      </c>
      <c r="I1007" s="489" t="s">
        <v>4688</v>
      </c>
      <c r="J1007" s="456" t="s">
        <v>3595</v>
      </c>
      <c r="K1007" s="456" t="s">
        <v>732</v>
      </c>
      <c r="L1007" s="456" t="s">
        <v>1531</v>
      </c>
      <c r="M1007" s="456">
        <v>570201694</v>
      </c>
      <c r="N1007" s="457">
        <v>44699</v>
      </c>
      <c r="O1007" s="486">
        <f t="shared" si="48"/>
        <v>5</v>
      </c>
      <c r="P1007" s="486">
        <f t="shared" si="49"/>
        <v>5</v>
      </c>
      <c r="Q1007" s="92" t="str">
        <f t="shared" si="50"/>
        <v>Gastos_Gerais</v>
      </c>
    </row>
    <row r="1008" spans="1:17" ht="36" hidden="1" x14ac:dyDescent="0.2">
      <c r="A1008" s="477">
        <f>IF(B1008="","",COUNT('Diário 3º PA'!$A$4:$A$4242)+ROW()-3)</f>
        <v>2951</v>
      </c>
      <c r="B1008" s="491">
        <v>44699</v>
      </c>
      <c r="C1008" s="511">
        <v>44682</v>
      </c>
      <c r="D1008" s="482" t="s">
        <v>115</v>
      </c>
      <c r="E1008" s="482" t="s">
        <v>340</v>
      </c>
      <c r="F1008" s="488">
        <v>100.45</v>
      </c>
      <c r="G1008" s="482" t="s">
        <v>4689</v>
      </c>
      <c r="H1008" s="489" t="s">
        <v>129</v>
      </c>
      <c r="I1008" s="489" t="s">
        <v>4688</v>
      </c>
      <c r="J1008" s="456" t="s">
        <v>3595</v>
      </c>
      <c r="K1008" s="456" t="s">
        <v>732</v>
      </c>
      <c r="L1008" s="456" t="s">
        <v>1531</v>
      </c>
      <c r="M1008" s="456">
        <v>570201694</v>
      </c>
      <c r="N1008" s="457">
        <v>44699</v>
      </c>
      <c r="O1008" s="486">
        <f t="shared" si="48"/>
        <v>5</v>
      </c>
      <c r="P1008" s="486">
        <f t="shared" si="49"/>
        <v>5</v>
      </c>
      <c r="Q1008" s="92" t="str">
        <f t="shared" si="50"/>
        <v>Gastos_Gerais</v>
      </c>
    </row>
    <row r="1009" spans="1:17" ht="24" hidden="1" x14ac:dyDescent="0.2">
      <c r="A1009" s="477">
        <f>IF(B1009="","",COUNT('Diário 3º PA'!$A$4:$A$4242)+ROW()-3)</f>
        <v>2952</v>
      </c>
      <c r="B1009" s="491">
        <v>44699</v>
      </c>
      <c r="C1009" s="511">
        <v>44682</v>
      </c>
      <c r="D1009" s="482" t="s">
        <v>115</v>
      </c>
      <c r="E1009" s="482" t="s">
        <v>342</v>
      </c>
      <c r="F1009" s="488">
        <v>240</v>
      </c>
      <c r="G1009" s="482" t="s">
        <v>4690</v>
      </c>
      <c r="H1009" s="489" t="s">
        <v>130</v>
      </c>
      <c r="I1009" s="489" t="s">
        <v>4691</v>
      </c>
      <c r="J1009" s="456" t="s">
        <v>4692</v>
      </c>
      <c r="K1009" s="456" t="s">
        <v>732</v>
      </c>
      <c r="L1009" s="456" t="s">
        <v>1531</v>
      </c>
      <c r="M1009" s="456">
        <v>570201694</v>
      </c>
      <c r="N1009" s="457">
        <v>44699</v>
      </c>
      <c r="O1009" s="486">
        <f t="shared" si="48"/>
        <v>5</v>
      </c>
      <c r="P1009" s="486">
        <f t="shared" si="49"/>
        <v>5</v>
      </c>
      <c r="Q1009" s="92" t="str">
        <f t="shared" si="50"/>
        <v>Gastos_Gerais</v>
      </c>
    </row>
    <row r="1010" spans="1:17" ht="36" hidden="1" x14ac:dyDescent="0.2">
      <c r="A1010" s="477">
        <f>IF(B1010="","",COUNT('Diário 3º PA'!$A$4:$A$4242)+ROW()-3)</f>
        <v>2953</v>
      </c>
      <c r="B1010" s="491">
        <v>44699</v>
      </c>
      <c r="C1010" s="511">
        <v>44682</v>
      </c>
      <c r="D1010" s="482" t="s">
        <v>115</v>
      </c>
      <c r="E1010" s="482" t="s">
        <v>340</v>
      </c>
      <c r="F1010" s="488">
        <v>172.16</v>
      </c>
      <c r="G1010" s="482" t="s">
        <v>4693</v>
      </c>
      <c r="H1010" s="489" t="s">
        <v>130</v>
      </c>
      <c r="I1010" s="489" t="s">
        <v>4691</v>
      </c>
      <c r="J1010" s="456" t="s">
        <v>4692</v>
      </c>
      <c r="K1010" s="456" t="s">
        <v>732</v>
      </c>
      <c r="L1010" s="456" t="s">
        <v>1531</v>
      </c>
      <c r="M1010" s="456">
        <v>570201694</v>
      </c>
      <c r="N1010" s="457">
        <v>44699</v>
      </c>
      <c r="O1010" s="486">
        <f t="shared" si="48"/>
        <v>5</v>
      </c>
      <c r="P1010" s="486">
        <f t="shared" si="49"/>
        <v>5</v>
      </c>
      <c r="Q1010" s="92" t="str">
        <f t="shared" si="50"/>
        <v>Gastos_Gerais</v>
      </c>
    </row>
    <row r="1011" spans="1:17" ht="24" hidden="1" x14ac:dyDescent="0.2">
      <c r="A1011" s="477">
        <f>IF(B1011="","",COUNT('Diário 3º PA'!$A$4:$A$4242)+ROW()-3)</f>
        <v>2954</v>
      </c>
      <c r="B1011" s="491">
        <v>44699</v>
      </c>
      <c r="C1011" s="511">
        <v>44682</v>
      </c>
      <c r="D1011" s="482" t="s">
        <v>115</v>
      </c>
      <c r="E1011" s="482" t="s">
        <v>342</v>
      </c>
      <c r="F1011" s="488">
        <v>240</v>
      </c>
      <c r="G1011" s="482" t="s">
        <v>4694</v>
      </c>
      <c r="H1011" s="489" t="s">
        <v>658</v>
      </c>
      <c r="I1011" s="489" t="s">
        <v>4695</v>
      </c>
      <c r="J1011" s="456" t="s">
        <v>4696</v>
      </c>
      <c r="K1011" s="456" t="s">
        <v>732</v>
      </c>
      <c r="L1011" s="456" t="s">
        <v>1531</v>
      </c>
      <c r="M1011" s="456">
        <v>570201694</v>
      </c>
      <c r="N1011" s="457">
        <v>44699</v>
      </c>
      <c r="O1011" s="486">
        <f t="shared" si="48"/>
        <v>5</v>
      </c>
      <c r="P1011" s="486">
        <f t="shared" si="49"/>
        <v>5</v>
      </c>
      <c r="Q1011" s="92" t="str">
        <f t="shared" si="50"/>
        <v>Gastos_Gerais</v>
      </c>
    </row>
    <row r="1012" spans="1:17" ht="24" hidden="1" x14ac:dyDescent="0.2">
      <c r="A1012" s="477">
        <f>IF(B1012="","",COUNT('Diário 3º PA'!$A$4:$A$4242)+ROW()-3)</f>
        <v>2955</v>
      </c>
      <c r="B1012" s="491">
        <v>44699</v>
      </c>
      <c r="C1012" s="511">
        <v>44682</v>
      </c>
      <c r="D1012" s="482" t="s">
        <v>115</v>
      </c>
      <c r="E1012" s="482" t="s">
        <v>342</v>
      </c>
      <c r="F1012" s="488">
        <v>240</v>
      </c>
      <c r="G1012" s="482" t="s">
        <v>4697</v>
      </c>
      <c r="H1012" s="489" t="s">
        <v>130</v>
      </c>
      <c r="I1012" s="489" t="s">
        <v>4698</v>
      </c>
      <c r="J1012" s="456" t="s">
        <v>4031</v>
      </c>
      <c r="K1012" s="456" t="s">
        <v>732</v>
      </c>
      <c r="L1012" s="456" t="s">
        <v>1531</v>
      </c>
      <c r="M1012" s="456">
        <v>570201694</v>
      </c>
      <c r="N1012" s="457">
        <v>44699</v>
      </c>
      <c r="O1012" s="486">
        <f t="shared" si="48"/>
        <v>5</v>
      </c>
      <c r="P1012" s="486">
        <f t="shared" si="49"/>
        <v>5</v>
      </c>
      <c r="Q1012" s="92" t="str">
        <f t="shared" si="50"/>
        <v>Gastos_Gerais</v>
      </c>
    </row>
    <row r="1013" spans="1:17" ht="36" hidden="1" x14ac:dyDescent="0.2">
      <c r="A1013" s="477">
        <f>IF(B1013="","",COUNT('Diário 3º PA'!$A$4:$A$4242)+ROW()-3)</f>
        <v>2956</v>
      </c>
      <c r="B1013" s="491">
        <v>44699</v>
      </c>
      <c r="C1013" s="511">
        <v>44682</v>
      </c>
      <c r="D1013" s="482" t="s">
        <v>115</v>
      </c>
      <c r="E1013" s="482" t="s">
        <v>340</v>
      </c>
      <c r="F1013" s="488">
        <v>172.16</v>
      </c>
      <c r="G1013" s="482" t="s">
        <v>4699</v>
      </c>
      <c r="H1013" s="489" t="s">
        <v>130</v>
      </c>
      <c r="I1013" s="489" t="s">
        <v>4698</v>
      </c>
      <c r="J1013" s="456" t="s">
        <v>4031</v>
      </c>
      <c r="K1013" s="456" t="s">
        <v>732</v>
      </c>
      <c r="L1013" s="456" t="s">
        <v>1531</v>
      </c>
      <c r="M1013" s="456">
        <v>570201694</v>
      </c>
      <c r="N1013" s="457">
        <v>44699</v>
      </c>
      <c r="O1013" s="486">
        <f t="shared" si="48"/>
        <v>5</v>
      </c>
      <c r="P1013" s="486">
        <f t="shared" si="49"/>
        <v>5</v>
      </c>
      <c r="Q1013" s="92" t="str">
        <f t="shared" si="50"/>
        <v>Gastos_Gerais</v>
      </c>
    </row>
    <row r="1014" spans="1:17" ht="24" hidden="1" x14ac:dyDescent="0.2">
      <c r="A1014" s="477">
        <f>IF(B1014="","",COUNT('Diário 3º PA'!$A$4:$A$4242)+ROW()-3)</f>
        <v>2957</v>
      </c>
      <c r="B1014" s="491">
        <v>44699</v>
      </c>
      <c r="C1014" s="511">
        <v>44682</v>
      </c>
      <c r="D1014" s="482" t="s">
        <v>115</v>
      </c>
      <c r="E1014" s="482" t="s">
        <v>342</v>
      </c>
      <c r="F1014" s="488">
        <v>180</v>
      </c>
      <c r="G1014" s="482" t="s">
        <v>4700</v>
      </c>
      <c r="H1014" s="507" t="s">
        <v>139</v>
      </c>
      <c r="I1014" s="507" t="s">
        <v>4701</v>
      </c>
      <c r="J1014" s="498" t="s">
        <v>3326</v>
      </c>
      <c r="K1014" s="456" t="s">
        <v>732</v>
      </c>
      <c r="L1014" s="456" t="s">
        <v>1531</v>
      </c>
      <c r="M1014" s="456">
        <v>570201694</v>
      </c>
      <c r="N1014" s="457">
        <v>44699</v>
      </c>
      <c r="O1014" s="486">
        <f t="shared" si="48"/>
        <v>5</v>
      </c>
      <c r="P1014" s="486">
        <f t="shared" si="49"/>
        <v>5</v>
      </c>
      <c r="Q1014" s="92" t="str">
        <f t="shared" si="50"/>
        <v>Gastos_Gerais</v>
      </c>
    </row>
    <row r="1015" spans="1:17" ht="36" hidden="1" x14ac:dyDescent="0.2">
      <c r="A1015" s="477">
        <f>IF(B1015="","",COUNT('Diário 3º PA'!$A$4:$A$4242)+ROW()-3)</f>
        <v>2958</v>
      </c>
      <c r="B1015" s="491">
        <v>44699</v>
      </c>
      <c r="C1015" s="511">
        <v>44682</v>
      </c>
      <c r="D1015" s="482" t="s">
        <v>115</v>
      </c>
      <c r="E1015" s="482" t="s">
        <v>340</v>
      </c>
      <c r="F1015" s="488">
        <v>80.45</v>
      </c>
      <c r="G1015" s="482" t="s">
        <v>4702</v>
      </c>
      <c r="H1015" s="507" t="s">
        <v>139</v>
      </c>
      <c r="I1015" s="507" t="s">
        <v>4701</v>
      </c>
      <c r="J1015" s="498" t="s">
        <v>3326</v>
      </c>
      <c r="K1015" s="456" t="s">
        <v>732</v>
      </c>
      <c r="L1015" s="456" t="s">
        <v>1531</v>
      </c>
      <c r="M1015" s="456">
        <v>570201694</v>
      </c>
      <c r="N1015" s="457">
        <v>44699</v>
      </c>
      <c r="O1015" s="486">
        <f t="shared" si="48"/>
        <v>5</v>
      </c>
      <c r="P1015" s="486">
        <f t="shared" si="49"/>
        <v>5</v>
      </c>
      <c r="Q1015" s="92" t="str">
        <f t="shared" si="50"/>
        <v>Gastos_Gerais</v>
      </c>
    </row>
    <row r="1016" spans="1:17" ht="24" hidden="1" x14ac:dyDescent="0.2">
      <c r="A1016" s="477">
        <f>IF(B1016="","",COUNT('Diário 3º PA'!$A$4:$A$4242)+ROW()-3)</f>
        <v>2959</v>
      </c>
      <c r="B1016" s="491">
        <v>44699</v>
      </c>
      <c r="C1016" s="511">
        <v>44682</v>
      </c>
      <c r="D1016" s="482" t="s">
        <v>115</v>
      </c>
      <c r="E1016" s="482" t="s">
        <v>342</v>
      </c>
      <c r="F1016" s="488">
        <v>240</v>
      </c>
      <c r="G1016" s="482" t="s">
        <v>4703</v>
      </c>
      <c r="H1016" s="507" t="s">
        <v>140</v>
      </c>
      <c r="I1016" s="507" t="s">
        <v>4540</v>
      </c>
      <c r="J1016" s="498" t="s">
        <v>1542</v>
      </c>
      <c r="K1016" s="456" t="s">
        <v>732</v>
      </c>
      <c r="L1016" s="456" t="s">
        <v>1531</v>
      </c>
      <c r="M1016" s="456">
        <v>570201694</v>
      </c>
      <c r="N1016" s="457">
        <v>44699</v>
      </c>
      <c r="O1016" s="486">
        <f t="shared" si="48"/>
        <v>5</v>
      </c>
      <c r="P1016" s="486">
        <f t="shared" si="49"/>
        <v>5</v>
      </c>
      <c r="Q1016" s="92" t="str">
        <f t="shared" si="50"/>
        <v>Gastos_Gerais</v>
      </c>
    </row>
    <row r="1017" spans="1:17" ht="36" hidden="1" x14ac:dyDescent="0.2">
      <c r="A1017" s="477">
        <f>IF(B1017="","",COUNT('Diário 3º PA'!$A$4:$A$4242)+ROW()-3)</f>
        <v>2960</v>
      </c>
      <c r="B1017" s="491">
        <v>44699</v>
      </c>
      <c r="C1017" s="511">
        <v>44682</v>
      </c>
      <c r="D1017" s="482" t="s">
        <v>115</v>
      </c>
      <c r="E1017" s="482" t="s">
        <v>340</v>
      </c>
      <c r="F1017" s="488">
        <v>124.61</v>
      </c>
      <c r="G1017" s="482" t="s">
        <v>4704</v>
      </c>
      <c r="H1017" s="507" t="s">
        <v>140</v>
      </c>
      <c r="I1017" s="507" t="s">
        <v>4540</v>
      </c>
      <c r="J1017" s="498" t="s">
        <v>1542</v>
      </c>
      <c r="K1017" s="456" t="s">
        <v>732</v>
      </c>
      <c r="L1017" s="456" t="s">
        <v>1531</v>
      </c>
      <c r="M1017" s="456">
        <v>570201694</v>
      </c>
      <c r="N1017" s="457">
        <v>44699</v>
      </c>
      <c r="O1017" s="486">
        <f t="shared" si="48"/>
        <v>5</v>
      </c>
      <c r="P1017" s="486">
        <f t="shared" si="49"/>
        <v>5</v>
      </c>
      <c r="Q1017" s="92" t="str">
        <f t="shared" si="50"/>
        <v>Gastos_Gerais</v>
      </c>
    </row>
    <row r="1018" spans="1:17" ht="24" hidden="1" x14ac:dyDescent="0.2">
      <c r="A1018" s="477">
        <f>IF(B1018="","",COUNT('Diário 3º PA'!$A$4:$A$4242)+ROW()-3)</f>
        <v>2961</v>
      </c>
      <c r="B1018" s="491">
        <v>44699</v>
      </c>
      <c r="C1018" s="511">
        <v>44682</v>
      </c>
      <c r="D1018" s="482" t="s">
        <v>115</v>
      </c>
      <c r="E1018" s="482" t="s">
        <v>342</v>
      </c>
      <c r="F1018" s="488">
        <v>240</v>
      </c>
      <c r="G1018" s="482" t="s">
        <v>4705</v>
      </c>
      <c r="H1018" s="489" t="s">
        <v>658</v>
      </c>
      <c r="I1018" s="507" t="s">
        <v>4706</v>
      </c>
      <c r="J1018" s="498" t="s">
        <v>2461</v>
      </c>
      <c r="K1018" s="456" t="s">
        <v>732</v>
      </c>
      <c r="L1018" s="456" t="s">
        <v>1531</v>
      </c>
      <c r="M1018" s="456">
        <v>570201694</v>
      </c>
      <c r="N1018" s="457">
        <v>44699</v>
      </c>
      <c r="O1018" s="486">
        <f t="shared" si="48"/>
        <v>5</v>
      </c>
      <c r="P1018" s="486">
        <f t="shared" si="49"/>
        <v>5</v>
      </c>
      <c r="Q1018" s="92" t="str">
        <f t="shared" si="50"/>
        <v>Gastos_Gerais</v>
      </c>
    </row>
    <row r="1019" spans="1:17" ht="24" hidden="1" x14ac:dyDescent="0.2">
      <c r="A1019" s="477">
        <f>IF(B1019="","",COUNT('Diário 3º PA'!$A$4:$A$4242)+ROW()-3)</f>
        <v>2962</v>
      </c>
      <c r="B1019" s="491">
        <v>44699</v>
      </c>
      <c r="C1019" s="511">
        <v>44682</v>
      </c>
      <c r="D1019" s="482" t="s">
        <v>115</v>
      </c>
      <c r="E1019" s="482" t="s">
        <v>342</v>
      </c>
      <c r="F1019" s="488">
        <v>180</v>
      </c>
      <c r="G1019" s="482" t="s">
        <v>4707</v>
      </c>
      <c r="H1019" s="507" t="s">
        <v>139</v>
      </c>
      <c r="I1019" s="507" t="s">
        <v>4708</v>
      </c>
      <c r="J1019" s="498" t="s">
        <v>4709</v>
      </c>
      <c r="K1019" s="456" t="s">
        <v>732</v>
      </c>
      <c r="L1019" s="456" t="s">
        <v>1531</v>
      </c>
      <c r="M1019" s="456">
        <v>570201694</v>
      </c>
      <c r="N1019" s="457">
        <v>44699</v>
      </c>
      <c r="O1019" s="486">
        <f t="shared" si="48"/>
        <v>5</v>
      </c>
      <c r="P1019" s="486">
        <f t="shared" si="49"/>
        <v>5</v>
      </c>
      <c r="Q1019" s="92" t="str">
        <f t="shared" si="50"/>
        <v>Gastos_Gerais</v>
      </c>
    </row>
    <row r="1020" spans="1:17" ht="36" hidden="1" x14ac:dyDescent="0.2">
      <c r="A1020" s="477">
        <f>IF(B1020="","",COUNT('Diário 3º PA'!$A$4:$A$4242)+ROW()-3)</f>
        <v>2963</v>
      </c>
      <c r="B1020" s="491">
        <v>44699</v>
      </c>
      <c r="C1020" s="511">
        <v>44682</v>
      </c>
      <c r="D1020" s="482" t="s">
        <v>115</v>
      </c>
      <c r="E1020" s="482" t="s">
        <v>340</v>
      </c>
      <c r="F1020" s="488">
        <v>80.45</v>
      </c>
      <c r="G1020" s="482" t="s">
        <v>4710</v>
      </c>
      <c r="H1020" s="507" t="s">
        <v>139</v>
      </c>
      <c r="I1020" s="489" t="s">
        <v>4708</v>
      </c>
      <c r="J1020" s="498" t="s">
        <v>4709</v>
      </c>
      <c r="K1020" s="456" t="s">
        <v>732</v>
      </c>
      <c r="L1020" s="456" t="s">
        <v>1531</v>
      </c>
      <c r="M1020" s="456">
        <v>570201694</v>
      </c>
      <c r="N1020" s="457">
        <v>44699</v>
      </c>
      <c r="O1020" s="486">
        <f t="shared" si="48"/>
        <v>5</v>
      </c>
      <c r="P1020" s="486">
        <f t="shared" si="49"/>
        <v>5</v>
      </c>
      <c r="Q1020" s="92" t="str">
        <f t="shared" si="50"/>
        <v>Gastos_Gerais</v>
      </c>
    </row>
    <row r="1021" spans="1:17" ht="24" hidden="1" x14ac:dyDescent="0.2">
      <c r="A1021" s="477">
        <f>IF(B1021="","",COUNT('Diário 3º PA'!$A$4:$A$4242)+ROW()-3)</f>
        <v>2964</v>
      </c>
      <c r="B1021" s="491">
        <v>44699</v>
      </c>
      <c r="C1021" s="511">
        <v>44682</v>
      </c>
      <c r="D1021" s="482" t="s">
        <v>115</v>
      </c>
      <c r="E1021" s="482" t="s">
        <v>342</v>
      </c>
      <c r="F1021" s="488">
        <v>240</v>
      </c>
      <c r="G1021" s="482" t="s">
        <v>4711</v>
      </c>
      <c r="H1021" s="489" t="s">
        <v>658</v>
      </c>
      <c r="I1021" s="489" t="s">
        <v>4712</v>
      </c>
      <c r="J1021" s="456" t="s">
        <v>4713</v>
      </c>
      <c r="K1021" s="456" t="s">
        <v>732</v>
      </c>
      <c r="L1021" s="456" t="s">
        <v>1531</v>
      </c>
      <c r="M1021" s="456">
        <v>570201694</v>
      </c>
      <c r="N1021" s="457">
        <v>44699</v>
      </c>
      <c r="O1021" s="486">
        <f t="shared" si="48"/>
        <v>5</v>
      </c>
      <c r="P1021" s="486">
        <f t="shared" si="49"/>
        <v>5</v>
      </c>
      <c r="Q1021" s="92" t="str">
        <f t="shared" si="50"/>
        <v>Gastos_Gerais</v>
      </c>
    </row>
    <row r="1022" spans="1:17" hidden="1" x14ac:dyDescent="0.2">
      <c r="A1022" s="477">
        <f>IF(B1022="","",COUNT('Diário 3º PA'!$A$4:$A$4242)+ROW()-3)</f>
        <v>2965</v>
      </c>
      <c r="B1022" s="491">
        <v>44699</v>
      </c>
      <c r="C1022" s="511">
        <v>44682</v>
      </c>
      <c r="D1022" s="482" t="s">
        <v>115</v>
      </c>
      <c r="E1022" s="482" t="s">
        <v>342</v>
      </c>
      <c r="F1022" s="481">
        <v>100</v>
      </c>
      <c r="G1022" s="482" t="s">
        <v>4714</v>
      </c>
      <c r="H1022" s="507" t="s">
        <v>136</v>
      </c>
      <c r="I1022" s="489" t="s">
        <v>4630</v>
      </c>
      <c r="J1022" s="456" t="s">
        <v>4631</v>
      </c>
      <c r="K1022" s="456" t="s">
        <v>732</v>
      </c>
      <c r="L1022" s="456" t="s">
        <v>1531</v>
      </c>
      <c r="M1022" s="456">
        <v>570201694</v>
      </c>
      <c r="N1022" s="457">
        <v>44699</v>
      </c>
      <c r="O1022" s="486">
        <f t="shared" si="48"/>
        <v>5</v>
      </c>
      <c r="P1022" s="486">
        <f t="shared" si="49"/>
        <v>5</v>
      </c>
      <c r="Q1022" s="92" t="str">
        <f t="shared" si="50"/>
        <v>Gastos_Gerais</v>
      </c>
    </row>
    <row r="1023" spans="1:17" ht="24" hidden="1" x14ac:dyDescent="0.2">
      <c r="A1023" s="477">
        <f>IF(B1023="","",COUNT('Diário 3º PA'!$A$4:$A$4242)+ROW()-3)</f>
        <v>2966</v>
      </c>
      <c r="B1023" s="491">
        <v>44699</v>
      </c>
      <c r="C1023" s="511">
        <v>44682</v>
      </c>
      <c r="D1023" s="482" t="s">
        <v>115</v>
      </c>
      <c r="E1023" s="482" t="s">
        <v>342</v>
      </c>
      <c r="F1023" s="481">
        <v>66.56</v>
      </c>
      <c r="G1023" s="482" t="s">
        <v>4715</v>
      </c>
      <c r="H1023" s="507" t="s">
        <v>136</v>
      </c>
      <c r="I1023" s="489" t="s">
        <v>4630</v>
      </c>
      <c r="J1023" s="456" t="s">
        <v>4631</v>
      </c>
      <c r="K1023" s="456" t="s">
        <v>732</v>
      </c>
      <c r="L1023" s="456" t="s">
        <v>1531</v>
      </c>
      <c r="M1023" s="456">
        <v>570201694</v>
      </c>
      <c r="N1023" s="457">
        <v>44699</v>
      </c>
      <c r="O1023" s="486">
        <f t="shared" si="48"/>
        <v>5</v>
      </c>
      <c r="P1023" s="486">
        <f t="shared" si="49"/>
        <v>5</v>
      </c>
      <c r="Q1023" s="92" t="str">
        <f t="shared" si="50"/>
        <v>Gastos_Gerais</v>
      </c>
    </row>
    <row r="1024" spans="1:17" ht="24" hidden="1" x14ac:dyDescent="0.2">
      <c r="A1024" s="477">
        <f>IF(B1024="","",COUNT('Diário 3º PA'!$A$4:$A$4242)+ROW()-3)</f>
        <v>2967</v>
      </c>
      <c r="B1024" s="491">
        <v>44699</v>
      </c>
      <c r="C1024" s="511">
        <v>44682</v>
      </c>
      <c r="D1024" s="482" t="s">
        <v>115</v>
      </c>
      <c r="E1024" s="482" t="s">
        <v>342</v>
      </c>
      <c r="F1024" s="481">
        <v>26.2</v>
      </c>
      <c r="G1024" s="482" t="s">
        <v>4716</v>
      </c>
      <c r="H1024" s="507" t="s">
        <v>134</v>
      </c>
      <c r="I1024" s="489" t="s">
        <v>4241</v>
      </c>
      <c r="J1024" s="456" t="s">
        <v>3781</v>
      </c>
      <c r="K1024" s="456" t="s">
        <v>732</v>
      </c>
      <c r="L1024" s="456" t="s">
        <v>1531</v>
      </c>
      <c r="M1024" s="456">
        <v>570201694</v>
      </c>
      <c r="N1024" s="457">
        <v>44699</v>
      </c>
      <c r="O1024" s="486">
        <f t="shared" si="48"/>
        <v>5</v>
      </c>
      <c r="P1024" s="486">
        <f t="shared" si="49"/>
        <v>5</v>
      </c>
      <c r="Q1024" s="92" t="str">
        <f t="shared" si="50"/>
        <v>Gastos_Gerais</v>
      </c>
    </row>
    <row r="1025" spans="1:17" ht="25.5" hidden="1" x14ac:dyDescent="0.2">
      <c r="A1025" s="477">
        <f>IF(B1025="","",COUNT('Diário 3º PA'!$A$4:$A$4242)+ROW()-3)</f>
        <v>2968</v>
      </c>
      <c r="B1025" s="491">
        <v>44699</v>
      </c>
      <c r="C1025" s="492">
        <v>44682</v>
      </c>
      <c r="D1025" s="482" t="s">
        <v>104</v>
      </c>
      <c r="E1025" s="482" t="s">
        <v>187</v>
      </c>
      <c r="F1025" s="488">
        <v>19.940000000000001</v>
      </c>
      <c r="G1025" s="482" t="s">
        <v>1019</v>
      </c>
      <c r="H1025" s="489" t="s">
        <v>129</v>
      </c>
      <c r="I1025" s="489" t="s">
        <v>4717</v>
      </c>
      <c r="J1025" s="456" t="s">
        <v>4718</v>
      </c>
      <c r="K1025" s="456" t="s">
        <v>732</v>
      </c>
      <c r="L1025" s="456" t="s">
        <v>1531</v>
      </c>
      <c r="M1025" s="456">
        <v>570201694</v>
      </c>
      <c r="N1025" s="457">
        <v>44699</v>
      </c>
      <c r="O1025" s="486">
        <f t="shared" si="48"/>
        <v>5</v>
      </c>
      <c r="P1025" s="486">
        <f t="shared" si="49"/>
        <v>5</v>
      </c>
      <c r="Q1025" s="92" t="str">
        <f t="shared" si="50"/>
        <v>Gastos_com_Pessoal</v>
      </c>
    </row>
    <row r="1026" spans="1:17" ht="25.5" hidden="1" x14ac:dyDescent="0.2">
      <c r="A1026" s="477">
        <f>IF(B1026="","",COUNT('Diário 3º PA'!$A$4:$A$4242)+ROW()-3)</f>
        <v>2969</v>
      </c>
      <c r="B1026" s="491">
        <v>44699</v>
      </c>
      <c r="C1026" s="492">
        <v>44682</v>
      </c>
      <c r="D1026" s="482" t="s">
        <v>104</v>
      </c>
      <c r="E1026" s="482" t="s">
        <v>189</v>
      </c>
      <c r="F1026" s="488">
        <v>19.940000000000001</v>
      </c>
      <c r="G1026" s="482" t="s">
        <v>915</v>
      </c>
      <c r="H1026" s="489" t="s">
        <v>129</v>
      </c>
      <c r="I1026" s="489" t="s">
        <v>4717</v>
      </c>
      <c r="J1026" s="456" t="s">
        <v>4718</v>
      </c>
      <c r="K1026" s="456" t="s">
        <v>732</v>
      </c>
      <c r="L1026" s="456" t="s">
        <v>1531</v>
      </c>
      <c r="M1026" s="456">
        <v>570201694</v>
      </c>
      <c r="N1026" s="457">
        <v>44699</v>
      </c>
      <c r="O1026" s="486">
        <f t="shared" si="48"/>
        <v>5</v>
      </c>
      <c r="P1026" s="486">
        <f t="shared" si="49"/>
        <v>5</v>
      </c>
      <c r="Q1026" s="92" t="str">
        <f t="shared" si="50"/>
        <v>Gastos_com_Pessoal</v>
      </c>
    </row>
    <row r="1027" spans="1:17" ht="25.5" hidden="1" x14ac:dyDescent="0.2">
      <c r="A1027" s="477">
        <f>IF(B1027="","",COUNT('Diário 3º PA'!$A$4:$A$4242)+ROW()-3)</f>
        <v>2970</v>
      </c>
      <c r="B1027" s="491">
        <v>44699</v>
      </c>
      <c r="C1027" s="492">
        <v>44682</v>
      </c>
      <c r="D1027" s="482" t="s">
        <v>104</v>
      </c>
      <c r="E1027" s="482" t="s">
        <v>191</v>
      </c>
      <c r="F1027" s="488">
        <v>6.65</v>
      </c>
      <c r="G1027" s="482" t="s">
        <v>918</v>
      </c>
      <c r="H1027" s="489" t="s">
        <v>129</v>
      </c>
      <c r="I1027" s="489" t="s">
        <v>4717</v>
      </c>
      <c r="J1027" s="456" t="s">
        <v>4718</v>
      </c>
      <c r="K1027" s="456" t="s">
        <v>732</v>
      </c>
      <c r="L1027" s="456" t="s">
        <v>1531</v>
      </c>
      <c r="M1027" s="456">
        <v>570201694</v>
      </c>
      <c r="N1027" s="457">
        <v>44699</v>
      </c>
      <c r="O1027" s="486">
        <f t="shared" si="48"/>
        <v>5</v>
      </c>
      <c r="P1027" s="486">
        <f t="shared" si="49"/>
        <v>5</v>
      </c>
      <c r="Q1027" s="92" t="str">
        <f t="shared" si="50"/>
        <v>Gastos_com_Pessoal</v>
      </c>
    </row>
    <row r="1028" spans="1:17" ht="36" hidden="1" x14ac:dyDescent="0.2">
      <c r="A1028" s="477">
        <f>IF(B1028="","",COUNT('Diário 3º PA'!$A$4:$A$4242)+ROW()-3)</f>
        <v>2971</v>
      </c>
      <c r="B1028" s="491">
        <v>44699</v>
      </c>
      <c r="C1028" s="492">
        <v>44682</v>
      </c>
      <c r="D1028" s="482" t="s">
        <v>104</v>
      </c>
      <c r="E1028" s="482" t="s">
        <v>193</v>
      </c>
      <c r="F1028" s="488">
        <v>19.28</v>
      </c>
      <c r="G1028" s="482" t="s">
        <v>919</v>
      </c>
      <c r="H1028" s="489" t="s">
        <v>129</v>
      </c>
      <c r="I1028" s="489" t="s">
        <v>4717</v>
      </c>
      <c r="J1028" s="456" t="s">
        <v>4718</v>
      </c>
      <c r="K1028" s="456" t="s">
        <v>732</v>
      </c>
      <c r="L1028" s="456" t="s">
        <v>1531</v>
      </c>
      <c r="M1028" s="456">
        <v>570201694</v>
      </c>
      <c r="N1028" s="457">
        <v>44699</v>
      </c>
      <c r="O1028" s="486">
        <f t="shared" si="48"/>
        <v>5</v>
      </c>
      <c r="P1028" s="486">
        <f t="shared" si="49"/>
        <v>5</v>
      </c>
      <c r="Q1028" s="92" t="str">
        <f t="shared" si="50"/>
        <v>Gastos_com_Pessoal</v>
      </c>
    </row>
    <row r="1029" spans="1:17" ht="24" hidden="1" x14ac:dyDescent="0.2">
      <c r="A1029" s="477">
        <f>IF(B1029="","",COUNT('Diário 3º PA'!$A$4:$A$4242)+ROW()-3)</f>
        <v>2972</v>
      </c>
      <c r="B1029" s="491">
        <v>44699</v>
      </c>
      <c r="C1029" s="492">
        <v>44682</v>
      </c>
      <c r="D1029" s="482" t="s">
        <v>115</v>
      </c>
      <c r="E1029" s="482" t="s">
        <v>366</v>
      </c>
      <c r="F1029" s="488">
        <v>59.4</v>
      </c>
      <c r="G1029" s="482" t="s">
        <v>4644</v>
      </c>
      <c r="H1029" s="489" t="s">
        <v>129</v>
      </c>
      <c r="I1029" s="489" t="s">
        <v>834</v>
      </c>
      <c r="J1029" s="455" t="s">
        <v>835</v>
      </c>
      <c r="K1029" s="456" t="s">
        <v>732</v>
      </c>
      <c r="L1029" s="498" t="s">
        <v>428</v>
      </c>
      <c r="M1029" s="498">
        <v>66</v>
      </c>
      <c r="N1029" s="478">
        <v>44693</v>
      </c>
      <c r="O1029" s="486">
        <f t="shared" si="48"/>
        <v>5</v>
      </c>
      <c r="P1029" s="486">
        <f t="shared" si="49"/>
        <v>5</v>
      </c>
      <c r="Q1029" s="92" t="str">
        <f t="shared" si="50"/>
        <v>Gastos_Gerais</v>
      </c>
    </row>
    <row r="1030" spans="1:17" ht="24" hidden="1" x14ac:dyDescent="0.2">
      <c r="A1030" s="477">
        <f>IF(B1030="","",COUNT('Diário 3º PA'!$A$4:$A$4242)+ROW()-3)</f>
        <v>2973</v>
      </c>
      <c r="B1030" s="491">
        <v>44700</v>
      </c>
      <c r="C1030" s="492">
        <v>44682</v>
      </c>
      <c r="D1030" s="482" t="s">
        <v>115</v>
      </c>
      <c r="E1030" s="482" t="s">
        <v>374</v>
      </c>
      <c r="F1030" s="488">
        <v>948.81</v>
      </c>
      <c r="G1030" s="482" t="s">
        <v>1190</v>
      </c>
      <c r="H1030" s="489" t="s">
        <v>137</v>
      </c>
      <c r="I1030" s="489" t="s">
        <v>1191</v>
      </c>
      <c r="J1030" s="455" t="s">
        <v>1192</v>
      </c>
      <c r="K1030" s="455" t="s">
        <v>704</v>
      </c>
      <c r="L1030" s="456" t="s">
        <v>428</v>
      </c>
      <c r="M1030" s="498">
        <v>1748</v>
      </c>
      <c r="N1030" s="478">
        <v>44684</v>
      </c>
      <c r="O1030" s="486">
        <f t="shared" si="48"/>
        <v>5</v>
      </c>
      <c r="P1030" s="486">
        <f t="shared" si="49"/>
        <v>5</v>
      </c>
      <c r="Q1030" s="92" t="str">
        <f t="shared" si="50"/>
        <v>Gastos_Gerais</v>
      </c>
    </row>
    <row r="1031" spans="1:17" hidden="1" x14ac:dyDescent="0.2">
      <c r="A1031" s="477">
        <f>IF(B1031="","",COUNT('Diário 3º PA'!$A$4:$A$4242)+ROW()-3)</f>
        <v>2974</v>
      </c>
      <c r="B1031" s="491">
        <v>44700</v>
      </c>
      <c r="C1031" s="492">
        <v>44682</v>
      </c>
      <c r="D1031" s="482" t="s">
        <v>115</v>
      </c>
      <c r="E1031" s="482" t="s">
        <v>328</v>
      </c>
      <c r="F1031" s="481">
        <v>1000</v>
      </c>
      <c r="G1031" s="482" t="s">
        <v>1296</v>
      </c>
      <c r="H1031" s="507" t="s">
        <v>130</v>
      </c>
      <c r="I1031" s="489" t="s">
        <v>727</v>
      </c>
      <c r="J1031" s="455" t="s">
        <v>728</v>
      </c>
      <c r="K1031" s="455" t="s">
        <v>704</v>
      </c>
      <c r="L1031" s="456" t="s">
        <v>428</v>
      </c>
      <c r="M1031" s="456">
        <v>1896158</v>
      </c>
      <c r="N1031" s="457">
        <v>44699</v>
      </c>
      <c r="O1031" s="486">
        <f t="shared" si="48"/>
        <v>5</v>
      </c>
      <c r="P1031" s="486">
        <f t="shared" si="49"/>
        <v>5</v>
      </c>
      <c r="Q1031" s="92" t="str">
        <f t="shared" si="50"/>
        <v>Gastos_Gerais</v>
      </c>
    </row>
    <row r="1032" spans="1:17" ht="25.5" hidden="1" x14ac:dyDescent="0.2">
      <c r="A1032" s="477">
        <f>IF(B1032="","",COUNT('Diário 3º PA'!$A$4:$A$4242)+ROW()-3)</f>
        <v>2975</v>
      </c>
      <c r="B1032" s="491">
        <v>44700</v>
      </c>
      <c r="C1032" s="492">
        <v>44682</v>
      </c>
      <c r="D1032" s="482" t="s">
        <v>104</v>
      </c>
      <c r="E1032" s="482" t="s">
        <v>212</v>
      </c>
      <c r="F1032" s="488">
        <v>19147.88</v>
      </c>
      <c r="G1032" s="482" t="s">
        <v>4719</v>
      </c>
      <c r="H1032" s="483" t="s">
        <v>127</v>
      </c>
      <c r="I1032" s="489" t="s">
        <v>1152</v>
      </c>
      <c r="J1032" s="455" t="s">
        <v>1153</v>
      </c>
      <c r="K1032" s="455" t="s">
        <v>704</v>
      </c>
      <c r="L1032" s="456" t="s">
        <v>428</v>
      </c>
      <c r="M1032" s="455">
        <v>298648</v>
      </c>
      <c r="N1032" s="478">
        <v>44683</v>
      </c>
      <c r="O1032" s="486">
        <f t="shared" si="48"/>
        <v>5</v>
      </c>
      <c r="P1032" s="486">
        <f t="shared" si="49"/>
        <v>5</v>
      </c>
      <c r="Q1032" s="92" t="str">
        <f t="shared" si="50"/>
        <v>Gastos_com_Pessoal</v>
      </c>
    </row>
    <row r="1033" spans="1:17" hidden="1" x14ac:dyDescent="0.2">
      <c r="A1033" s="477">
        <f>IF(B1033="","",COUNT('Diário 3º PA'!$A$4:$A$4242)+ROW()-3)</f>
        <v>2976</v>
      </c>
      <c r="B1033" s="491">
        <v>44700</v>
      </c>
      <c r="C1033" s="492">
        <v>44682</v>
      </c>
      <c r="D1033" s="482" t="s">
        <v>115</v>
      </c>
      <c r="E1033" s="482" t="s">
        <v>328</v>
      </c>
      <c r="F1033" s="481">
        <v>1000</v>
      </c>
      <c r="G1033" s="482" t="s">
        <v>1400</v>
      </c>
      <c r="H1033" s="489" t="s">
        <v>129</v>
      </c>
      <c r="I1033" s="489" t="s">
        <v>727</v>
      </c>
      <c r="J1033" s="455" t="s">
        <v>728</v>
      </c>
      <c r="K1033" s="455" t="s">
        <v>704</v>
      </c>
      <c r="L1033" s="456" t="s">
        <v>428</v>
      </c>
      <c r="M1033" s="455">
        <v>1896121</v>
      </c>
      <c r="N1033" s="457">
        <v>44699</v>
      </c>
      <c r="O1033" s="486">
        <f t="shared" si="48"/>
        <v>5</v>
      </c>
      <c r="P1033" s="486">
        <f t="shared" si="49"/>
        <v>5</v>
      </c>
      <c r="Q1033" s="92" t="str">
        <f t="shared" si="50"/>
        <v>Gastos_Gerais</v>
      </c>
    </row>
    <row r="1034" spans="1:17" hidden="1" x14ac:dyDescent="0.2">
      <c r="A1034" s="477">
        <f>IF(B1034="","",COUNT('Diário 3º PA'!$A$4:$A$4242)+ROW()-3)</f>
        <v>2977</v>
      </c>
      <c r="B1034" s="491">
        <v>44700</v>
      </c>
      <c r="C1034" s="492">
        <v>44652</v>
      </c>
      <c r="D1034" s="482" t="s">
        <v>115</v>
      </c>
      <c r="E1034" s="482" t="s">
        <v>234</v>
      </c>
      <c r="F1034" s="488">
        <v>118.02</v>
      </c>
      <c r="G1034" s="482" t="s">
        <v>3767</v>
      </c>
      <c r="H1034" s="489" t="s">
        <v>131</v>
      </c>
      <c r="I1034" s="489" t="s">
        <v>768</v>
      </c>
      <c r="J1034" s="455" t="s">
        <v>769</v>
      </c>
      <c r="K1034" s="455" t="s">
        <v>704</v>
      </c>
      <c r="L1034" s="456" t="s">
        <v>705</v>
      </c>
      <c r="M1034" s="455" t="s">
        <v>4720</v>
      </c>
      <c r="N1034" s="510">
        <v>44669</v>
      </c>
      <c r="O1034" s="486">
        <f t="shared" ref="O1034:O1097" si="51">IF(B1034=0,0,IF(YEAR(B1034)=$P$1,MONTH(B1034)-$O$1+1,(YEAR(B1034)-$P$1)*12-$O$1+1+MONTH(B1034)))</f>
        <v>5</v>
      </c>
      <c r="P1034" s="486">
        <f t="shared" ref="P1034:P1097" si="52">IF(C1034=0,0,IF(YEAR(C1034)=$P$1,MONTH(C1034)-$O$1+1,(YEAR(C1034)-$P$1)*12-$O$1+1+MONTH(C1034)))</f>
        <v>4</v>
      </c>
      <c r="Q1034" s="92" t="str">
        <f t="shared" ref="Q1034:Q1097" si="53">SUBSTITUTE(D1034," ","_")</f>
        <v>Gastos_Gerais</v>
      </c>
    </row>
    <row r="1035" spans="1:17" hidden="1" x14ac:dyDescent="0.2">
      <c r="A1035" s="477">
        <f>IF(B1035="","",COUNT('Diário 3º PA'!$A$4:$A$4242)+ROW()-3)</f>
        <v>2978</v>
      </c>
      <c r="B1035" s="491">
        <v>44700</v>
      </c>
      <c r="C1035" s="492">
        <v>44652</v>
      </c>
      <c r="D1035" s="482" t="s">
        <v>115</v>
      </c>
      <c r="E1035" s="482" t="s">
        <v>234</v>
      </c>
      <c r="F1035" s="488">
        <v>118.02</v>
      </c>
      <c r="G1035" s="482" t="s">
        <v>3767</v>
      </c>
      <c r="H1035" s="489" t="s">
        <v>139</v>
      </c>
      <c r="I1035" s="489" t="s">
        <v>768</v>
      </c>
      <c r="J1035" s="455" t="s">
        <v>769</v>
      </c>
      <c r="K1035" s="455" t="s">
        <v>704</v>
      </c>
      <c r="L1035" s="456" t="s">
        <v>705</v>
      </c>
      <c r="M1035" s="456" t="s">
        <v>4721</v>
      </c>
      <c r="N1035" s="510">
        <v>44669</v>
      </c>
      <c r="O1035" s="486">
        <f t="shared" si="51"/>
        <v>5</v>
      </c>
      <c r="P1035" s="486">
        <f t="shared" si="52"/>
        <v>4</v>
      </c>
      <c r="Q1035" s="92" t="str">
        <f t="shared" si="53"/>
        <v>Gastos_Gerais</v>
      </c>
    </row>
    <row r="1036" spans="1:17" hidden="1" x14ac:dyDescent="0.2">
      <c r="A1036" s="477">
        <f>IF(B1036="","",COUNT('Diário 3º PA'!$A$4:$A$4242)+ROW()-3)</f>
        <v>2979</v>
      </c>
      <c r="B1036" s="491">
        <v>44700</v>
      </c>
      <c r="C1036" s="492">
        <v>44682</v>
      </c>
      <c r="D1036" s="482" t="s">
        <v>115</v>
      </c>
      <c r="E1036" s="482" t="s">
        <v>234</v>
      </c>
      <c r="F1036" s="488">
        <v>102.07</v>
      </c>
      <c r="G1036" s="482" t="s">
        <v>3767</v>
      </c>
      <c r="H1036" s="489" t="s">
        <v>134</v>
      </c>
      <c r="I1036" s="489" t="s">
        <v>768</v>
      </c>
      <c r="J1036" s="455" t="s">
        <v>769</v>
      </c>
      <c r="K1036" s="455" t="s">
        <v>704</v>
      </c>
      <c r="L1036" s="456" t="s">
        <v>705</v>
      </c>
      <c r="M1036" s="456" t="s">
        <v>4722</v>
      </c>
      <c r="N1036" s="510">
        <v>44669</v>
      </c>
      <c r="O1036" s="486">
        <f t="shared" si="51"/>
        <v>5</v>
      </c>
      <c r="P1036" s="486">
        <f t="shared" si="52"/>
        <v>5</v>
      </c>
      <c r="Q1036" s="92" t="str">
        <f t="shared" si="53"/>
        <v>Gastos_Gerais</v>
      </c>
    </row>
    <row r="1037" spans="1:17" hidden="1" x14ac:dyDescent="0.2">
      <c r="A1037" s="477">
        <f>IF(B1037="","",COUNT('Diário 3º PA'!$A$4:$A$4242)+ROW()-3)</f>
        <v>2980</v>
      </c>
      <c r="B1037" s="491">
        <v>44700</v>
      </c>
      <c r="C1037" s="492">
        <v>44682</v>
      </c>
      <c r="D1037" s="482" t="s">
        <v>115</v>
      </c>
      <c r="E1037" s="482" t="s">
        <v>238</v>
      </c>
      <c r="F1037" s="488">
        <v>771.99</v>
      </c>
      <c r="G1037" s="482" t="s">
        <v>1663</v>
      </c>
      <c r="H1037" s="489" t="s">
        <v>137</v>
      </c>
      <c r="I1037" s="489" t="s">
        <v>768</v>
      </c>
      <c r="J1037" s="455" t="s">
        <v>769</v>
      </c>
      <c r="K1037" s="455" t="s">
        <v>704</v>
      </c>
      <c r="L1037" s="456" t="s">
        <v>705</v>
      </c>
      <c r="M1037" s="456" t="s">
        <v>4723</v>
      </c>
      <c r="N1037" s="510">
        <v>44669</v>
      </c>
      <c r="O1037" s="486">
        <f t="shared" si="51"/>
        <v>5</v>
      </c>
      <c r="P1037" s="486">
        <f t="shared" si="52"/>
        <v>5</v>
      </c>
      <c r="Q1037" s="92" t="str">
        <f t="shared" si="53"/>
        <v>Gastos_Gerais</v>
      </c>
    </row>
    <row r="1038" spans="1:17" hidden="1" x14ac:dyDescent="0.2">
      <c r="A1038" s="477">
        <f>IF(B1038="","",COUNT('Diário 3º PA'!$A$4:$A$4242)+ROW()-3)</f>
        <v>2981</v>
      </c>
      <c r="B1038" s="491">
        <v>44700</v>
      </c>
      <c r="C1038" s="492">
        <v>44682</v>
      </c>
      <c r="D1038" s="482" t="s">
        <v>115</v>
      </c>
      <c r="E1038" s="482" t="s">
        <v>238</v>
      </c>
      <c r="F1038" s="488">
        <v>771.99</v>
      </c>
      <c r="G1038" s="482" t="s">
        <v>1663</v>
      </c>
      <c r="H1038" s="489" t="s">
        <v>131</v>
      </c>
      <c r="I1038" s="489" t="s">
        <v>768</v>
      </c>
      <c r="J1038" s="455" t="s">
        <v>769</v>
      </c>
      <c r="K1038" s="455" t="s">
        <v>704</v>
      </c>
      <c r="L1038" s="456" t="s">
        <v>705</v>
      </c>
      <c r="M1038" s="456" t="s">
        <v>4724</v>
      </c>
      <c r="N1038" s="510">
        <v>44669</v>
      </c>
      <c r="O1038" s="486">
        <f t="shared" si="51"/>
        <v>5</v>
      </c>
      <c r="P1038" s="486">
        <f t="shared" si="52"/>
        <v>5</v>
      </c>
      <c r="Q1038" s="92" t="str">
        <f t="shared" si="53"/>
        <v>Gastos_Gerais</v>
      </c>
    </row>
    <row r="1039" spans="1:17" hidden="1" x14ac:dyDescent="0.2">
      <c r="A1039" s="477">
        <f>IF(B1039="","",COUNT('Diário 3º PA'!$A$4:$A$4242)+ROW()-3)</f>
        <v>2982</v>
      </c>
      <c r="B1039" s="491">
        <v>44700</v>
      </c>
      <c r="C1039" s="492">
        <v>44682</v>
      </c>
      <c r="D1039" s="482" t="s">
        <v>115</v>
      </c>
      <c r="E1039" s="482" t="s">
        <v>238</v>
      </c>
      <c r="F1039" s="488">
        <v>771.99</v>
      </c>
      <c r="G1039" s="482" t="s">
        <v>1663</v>
      </c>
      <c r="H1039" s="489" t="s">
        <v>139</v>
      </c>
      <c r="I1039" s="489" t="s">
        <v>768</v>
      </c>
      <c r="J1039" s="455" t="s">
        <v>769</v>
      </c>
      <c r="K1039" s="455" t="s">
        <v>704</v>
      </c>
      <c r="L1039" s="456" t="s">
        <v>705</v>
      </c>
      <c r="M1039" s="456" t="s">
        <v>4725</v>
      </c>
      <c r="N1039" s="510">
        <v>44669</v>
      </c>
      <c r="O1039" s="486">
        <f t="shared" si="51"/>
        <v>5</v>
      </c>
      <c r="P1039" s="486">
        <f t="shared" si="52"/>
        <v>5</v>
      </c>
      <c r="Q1039" s="92" t="str">
        <f t="shared" si="53"/>
        <v>Gastos_Gerais</v>
      </c>
    </row>
    <row r="1040" spans="1:17" ht="24" hidden="1" x14ac:dyDescent="0.2">
      <c r="A1040" s="477">
        <f>IF(B1040="","",COUNT('Diário 3º PA'!$A$4:$A$4242)+ROW()-3)</f>
        <v>2983</v>
      </c>
      <c r="B1040" s="491">
        <v>44700</v>
      </c>
      <c r="C1040" s="492">
        <v>44682</v>
      </c>
      <c r="D1040" s="482" t="s">
        <v>115</v>
      </c>
      <c r="E1040" s="482" t="s">
        <v>374</v>
      </c>
      <c r="F1040" s="488">
        <v>1076.73</v>
      </c>
      <c r="G1040" s="482" t="s">
        <v>1190</v>
      </c>
      <c r="H1040" s="483" t="s">
        <v>134</v>
      </c>
      <c r="I1040" s="489" t="s">
        <v>1191</v>
      </c>
      <c r="J1040" s="455" t="s">
        <v>1192</v>
      </c>
      <c r="K1040" s="455" t="s">
        <v>704</v>
      </c>
      <c r="L1040" s="456" t="s">
        <v>428</v>
      </c>
      <c r="M1040" s="456">
        <v>1749</v>
      </c>
      <c r="N1040" s="457">
        <v>44684</v>
      </c>
      <c r="O1040" s="486">
        <f t="shared" si="51"/>
        <v>5</v>
      </c>
      <c r="P1040" s="486">
        <f t="shared" si="52"/>
        <v>5</v>
      </c>
      <c r="Q1040" s="92" t="str">
        <f t="shared" si="53"/>
        <v>Gastos_Gerais</v>
      </c>
    </row>
    <row r="1041" spans="1:17" ht="24" hidden="1" x14ac:dyDescent="0.2">
      <c r="A1041" s="477">
        <f>IF(B1041="","",COUNT('Diário 3º PA'!$A$4:$A$4242)+ROW()-3)</f>
        <v>2984</v>
      </c>
      <c r="B1041" s="491">
        <v>44700</v>
      </c>
      <c r="C1041" s="492">
        <v>44682</v>
      </c>
      <c r="D1041" s="482" t="s">
        <v>115</v>
      </c>
      <c r="E1041" s="482" t="s">
        <v>374</v>
      </c>
      <c r="F1041" s="488">
        <v>1032.56</v>
      </c>
      <c r="G1041" s="482" t="s">
        <v>1190</v>
      </c>
      <c r="H1041" s="489" t="s">
        <v>136</v>
      </c>
      <c r="I1041" s="489" t="s">
        <v>1191</v>
      </c>
      <c r="J1041" s="455" t="s">
        <v>1192</v>
      </c>
      <c r="K1041" s="455" t="s">
        <v>704</v>
      </c>
      <c r="L1041" s="456" t="s">
        <v>428</v>
      </c>
      <c r="M1041" s="456">
        <v>1747</v>
      </c>
      <c r="N1041" s="457">
        <v>44684</v>
      </c>
      <c r="O1041" s="486">
        <f t="shared" si="51"/>
        <v>5</v>
      </c>
      <c r="P1041" s="486">
        <f t="shared" si="52"/>
        <v>5</v>
      </c>
      <c r="Q1041" s="92" t="str">
        <f t="shared" si="53"/>
        <v>Gastos_Gerais</v>
      </c>
    </row>
    <row r="1042" spans="1:17" ht="24" hidden="1" x14ac:dyDescent="0.2">
      <c r="A1042" s="477">
        <f>IF(B1042="","",COUNT('Diário 3º PA'!$A$4:$A$4242)+ROW()-3)</f>
        <v>2985</v>
      </c>
      <c r="B1042" s="491">
        <v>44700</v>
      </c>
      <c r="C1042" s="492">
        <v>44682</v>
      </c>
      <c r="D1042" s="482" t="s">
        <v>115</v>
      </c>
      <c r="E1042" s="482" t="s">
        <v>374</v>
      </c>
      <c r="F1042" s="488">
        <v>1500.24</v>
      </c>
      <c r="G1042" s="482" t="s">
        <v>1190</v>
      </c>
      <c r="H1042" s="489" t="s">
        <v>131</v>
      </c>
      <c r="I1042" s="489" t="s">
        <v>1191</v>
      </c>
      <c r="J1042" s="455" t="s">
        <v>1192</v>
      </c>
      <c r="K1042" s="455" t="s">
        <v>704</v>
      </c>
      <c r="L1042" s="456" t="s">
        <v>428</v>
      </c>
      <c r="M1042" s="456">
        <v>1746</v>
      </c>
      <c r="N1042" s="457">
        <v>44684</v>
      </c>
      <c r="O1042" s="486">
        <f t="shared" si="51"/>
        <v>5</v>
      </c>
      <c r="P1042" s="486">
        <f t="shared" si="52"/>
        <v>5</v>
      </c>
      <c r="Q1042" s="92" t="str">
        <f t="shared" si="53"/>
        <v>Gastos_Gerais</v>
      </c>
    </row>
    <row r="1043" spans="1:17" hidden="1" x14ac:dyDescent="0.2">
      <c r="A1043" s="477">
        <f>IF(B1043="","",COUNT('Diário 3º PA'!$A$4:$A$4242)+ROW()-3)</f>
        <v>2986</v>
      </c>
      <c r="B1043" s="491">
        <v>44700</v>
      </c>
      <c r="C1043" s="492">
        <v>44682</v>
      </c>
      <c r="D1043" s="482" t="s">
        <v>115</v>
      </c>
      <c r="E1043" s="482" t="s">
        <v>334</v>
      </c>
      <c r="F1043" s="488">
        <v>1936.57</v>
      </c>
      <c r="G1043" s="482" t="s">
        <v>1289</v>
      </c>
      <c r="H1043" s="489" t="s">
        <v>127</v>
      </c>
      <c r="I1043" s="489" t="s">
        <v>1290</v>
      </c>
      <c r="J1043" s="455" t="s">
        <v>1291</v>
      </c>
      <c r="K1043" s="455" t="s">
        <v>704</v>
      </c>
      <c r="L1043" s="456" t="s">
        <v>704</v>
      </c>
      <c r="M1043" s="456" t="s">
        <v>2017</v>
      </c>
      <c r="N1043" s="457">
        <v>44789</v>
      </c>
      <c r="O1043" s="486">
        <f t="shared" si="51"/>
        <v>5</v>
      </c>
      <c r="P1043" s="486">
        <f t="shared" si="52"/>
        <v>5</v>
      </c>
      <c r="Q1043" s="92" t="str">
        <f t="shared" si="53"/>
        <v>Gastos_Gerais</v>
      </c>
    </row>
    <row r="1044" spans="1:17" ht="24" hidden="1" x14ac:dyDescent="0.2">
      <c r="A1044" s="477">
        <f>IF(B1044="","",COUNT('Diário 3º PA'!$A$4:$A$4242)+ROW()-3)</f>
        <v>2987</v>
      </c>
      <c r="B1044" s="491">
        <v>44700</v>
      </c>
      <c r="C1044" s="492">
        <v>44682</v>
      </c>
      <c r="D1044" s="482" t="s">
        <v>115</v>
      </c>
      <c r="E1044" s="482" t="s">
        <v>374</v>
      </c>
      <c r="F1044" s="488">
        <v>90</v>
      </c>
      <c r="G1044" s="482" t="s">
        <v>4726</v>
      </c>
      <c r="H1044" s="489" t="s">
        <v>130</v>
      </c>
      <c r="I1044" s="489" t="s">
        <v>649</v>
      </c>
      <c r="J1044" s="456" t="s">
        <v>4727</v>
      </c>
      <c r="K1044" s="455" t="s">
        <v>704</v>
      </c>
      <c r="L1044" s="456" t="s">
        <v>428</v>
      </c>
      <c r="M1044" s="456">
        <v>2022862</v>
      </c>
      <c r="N1044" s="457">
        <v>44694</v>
      </c>
      <c r="O1044" s="486">
        <f t="shared" si="51"/>
        <v>5</v>
      </c>
      <c r="P1044" s="486">
        <f t="shared" si="52"/>
        <v>5</v>
      </c>
      <c r="Q1044" s="92" t="str">
        <f t="shared" si="53"/>
        <v>Gastos_Gerais</v>
      </c>
    </row>
    <row r="1045" spans="1:17" ht="24" hidden="1" x14ac:dyDescent="0.2">
      <c r="A1045" s="477">
        <f>IF(B1045="","",COUNT('Diário 3º PA'!$A$4:$A$4242)+ROW()-3)</f>
        <v>2988</v>
      </c>
      <c r="B1045" s="491">
        <v>44700</v>
      </c>
      <c r="C1045" s="492">
        <v>44682</v>
      </c>
      <c r="D1045" s="482" t="s">
        <v>115</v>
      </c>
      <c r="E1045" s="482" t="s">
        <v>374</v>
      </c>
      <c r="F1045" s="488">
        <v>1339.59</v>
      </c>
      <c r="G1045" s="482" t="s">
        <v>1190</v>
      </c>
      <c r="H1045" s="489" t="s">
        <v>135</v>
      </c>
      <c r="I1045" s="489" t="s">
        <v>1191</v>
      </c>
      <c r="J1045" s="455" t="s">
        <v>1192</v>
      </c>
      <c r="K1045" s="455" t="s">
        <v>704</v>
      </c>
      <c r="L1045" s="456" t="s">
        <v>428</v>
      </c>
      <c r="M1045" s="456">
        <v>1751</v>
      </c>
      <c r="N1045" s="457">
        <v>44684</v>
      </c>
      <c r="O1045" s="486">
        <f t="shared" si="51"/>
        <v>5</v>
      </c>
      <c r="P1045" s="486">
        <f t="shared" si="52"/>
        <v>5</v>
      </c>
      <c r="Q1045" s="92" t="str">
        <f t="shared" si="53"/>
        <v>Gastos_Gerais</v>
      </c>
    </row>
    <row r="1046" spans="1:17" ht="24" hidden="1" x14ac:dyDescent="0.2">
      <c r="A1046" s="477">
        <f>IF(B1046="","",COUNT('Diário 3º PA'!$A$4:$A$4242)+ROW()-3)</f>
        <v>2989</v>
      </c>
      <c r="B1046" s="491">
        <v>44700</v>
      </c>
      <c r="C1046" s="492">
        <v>44682</v>
      </c>
      <c r="D1046" s="482" t="s">
        <v>115</v>
      </c>
      <c r="E1046" s="482" t="s">
        <v>374</v>
      </c>
      <c r="F1046" s="488">
        <v>1139.3499999999999</v>
      </c>
      <c r="G1046" s="482" t="s">
        <v>1190</v>
      </c>
      <c r="H1046" s="489" t="s">
        <v>138</v>
      </c>
      <c r="I1046" s="489" t="s">
        <v>1191</v>
      </c>
      <c r="J1046" s="455" t="s">
        <v>1192</v>
      </c>
      <c r="K1046" s="455" t="s">
        <v>704</v>
      </c>
      <c r="L1046" s="456" t="s">
        <v>428</v>
      </c>
      <c r="M1046" s="456">
        <v>1750</v>
      </c>
      <c r="N1046" s="457">
        <v>44684</v>
      </c>
      <c r="O1046" s="486">
        <f t="shared" si="51"/>
        <v>5</v>
      </c>
      <c r="P1046" s="486">
        <f t="shared" si="52"/>
        <v>5</v>
      </c>
      <c r="Q1046" s="92" t="str">
        <f t="shared" si="53"/>
        <v>Gastos_Gerais</v>
      </c>
    </row>
    <row r="1047" spans="1:17" ht="60" hidden="1" x14ac:dyDescent="0.2">
      <c r="A1047" s="477">
        <f>IF(B1047="","",COUNT('Diário 3º PA'!$A$4:$A$4242)+ROW()-3)</f>
        <v>2990</v>
      </c>
      <c r="B1047" s="496">
        <v>44700</v>
      </c>
      <c r="C1047" s="492">
        <v>44682</v>
      </c>
      <c r="D1047" s="482" t="s">
        <v>115</v>
      </c>
      <c r="E1047" s="482" t="s">
        <v>340</v>
      </c>
      <c r="F1047" s="488">
        <v>7379.09</v>
      </c>
      <c r="G1047" s="482" t="s">
        <v>4728</v>
      </c>
      <c r="H1047" s="489" t="s">
        <v>127</v>
      </c>
      <c r="I1047" s="489" t="s">
        <v>1257</v>
      </c>
      <c r="J1047" s="456" t="s">
        <v>1258</v>
      </c>
      <c r="K1047" s="455" t="s">
        <v>704</v>
      </c>
      <c r="L1047" s="456" t="s">
        <v>705</v>
      </c>
      <c r="M1047" s="456">
        <v>6</v>
      </c>
      <c r="N1047" s="457">
        <v>44700</v>
      </c>
      <c r="O1047" s="486">
        <f t="shared" si="51"/>
        <v>5</v>
      </c>
      <c r="P1047" s="486">
        <f t="shared" si="52"/>
        <v>5</v>
      </c>
      <c r="Q1047" s="92" t="str">
        <f t="shared" si="53"/>
        <v>Gastos_Gerais</v>
      </c>
    </row>
    <row r="1048" spans="1:17" ht="24" hidden="1" x14ac:dyDescent="0.2">
      <c r="A1048" s="477">
        <f>IF(B1048="","",COUNT('Diário 3º PA'!$A$4:$A$4242)+ROW()-3)</f>
        <v>2991</v>
      </c>
      <c r="B1048" s="496">
        <v>44700</v>
      </c>
      <c r="C1048" s="492">
        <v>44682</v>
      </c>
      <c r="D1048" s="482" t="s">
        <v>115</v>
      </c>
      <c r="E1048" s="482" t="s">
        <v>308</v>
      </c>
      <c r="F1048" s="488">
        <v>1493.4</v>
      </c>
      <c r="G1048" s="482" t="s">
        <v>1735</v>
      </c>
      <c r="H1048" s="489" t="s">
        <v>658</v>
      </c>
      <c r="I1048" s="489" t="s">
        <v>1821</v>
      </c>
      <c r="J1048" s="456" t="s">
        <v>1822</v>
      </c>
      <c r="K1048" s="455" t="s">
        <v>704</v>
      </c>
      <c r="L1048" s="456" t="s">
        <v>428</v>
      </c>
      <c r="M1048" s="456">
        <v>16454</v>
      </c>
      <c r="N1048" s="457">
        <v>44691</v>
      </c>
      <c r="O1048" s="486">
        <f t="shared" si="51"/>
        <v>5</v>
      </c>
      <c r="P1048" s="486">
        <f t="shared" si="52"/>
        <v>5</v>
      </c>
      <c r="Q1048" s="92" t="str">
        <f t="shared" si="53"/>
        <v>Gastos_Gerais</v>
      </c>
    </row>
    <row r="1049" spans="1:17" hidden="1" x14ac:dyDescent="0.2">
      <c r="A1049" s="477">
        <f>IF(B1049="","",COUNT('Diário 3º PA'!$A$4:$A$4242)+ROW()-3)</f>
        <v>2992</v>
      </c>
      <c r="B1049" s="491">
        <v>44700</v>
      </c>
      <c r="C1049" s="492">
        <v>44682</v>
      </c>
      <c r="D1049" s="482" t="s">
        <v>115</v>
      </c>
      <c r="E1049" s="482" t="s">
        <v>328</v>
      </c>
      <c r="F1049" s="481">
        <v>1000</v>
      </c>
      <c r="G1049" s="482" t="s">
        <v>1137</v>
      </c>
      <c r="H1049" s="489" t="s">
        <v>135</v>
      </c>
      <c r="I1049" s="489" t="s">
        <v>727</v>
      </c>
      <c r="J1049" s="455" t="s">
        <v>728</v>
      </c>
      <c r="K1049" s="455" t="s">
        <v>704</v>
      </c>
      <c r="L1049" s="456" t="s">
        <v>428</v>
      </c>
      <c r="M1049" s="456">
        <v>1896110</v>
      </c>
      <c r="N1049" s="457">
        <v>44699</v>
      </c>
      <c r="O1049" s="486">
        <f t="shared" si="51"/>
        <v>5</v>
      </c>
      <c r="P1049" s="486">
        <f t="shared" si="52"/>
        <v>5</v>
      </c>
      <c r="Q1049" s="92" t="str">
        <f t="shared" si="53"/>
        <v>Gastos_Gerais</v>
      </c>
    </row>
    <row r="1050" spans="1:17" ht="36" hidden="1" x14ac:dyDescent="0.2">
      <c r="A1050" s="477">
        <f>IF(B1050="","",COUNT('Diário 3º PA'!$A$4:$A$4242)+ROW()-3)</f>
        <v>2993</v>
      </c>
      <c r="B1050" s="491">
        <v>44700</v>
      </c>
      <c r="C1050" s="492">
        <v>44682</v>
      </c>
      <c r="D1050" s="482" t="s">
        <v>115</v>
      </c>
      <c r="E1050" s="482" t="s">
        <v>342</v>
      </c>
      <c r="F1050" s="488">
        <v>60</v>
      </c>
      <c r="G1050" s="482" t="s">
        <v>4729</v>
      </c>
      <c r="H1050" s="489" t="s">
        <v>140</v>
      </c>
      <c r="I1050" s="489" t="s">
        <v>4730</v>
      </c>
      <c r="J1050" s="456" t="s">
        <v>1881</v>
      </c>
      <c r="K1050" s="456" t="s">
        <v>732</v>
      </c>
      <c r="L1050" s="456" t="s">
        <v>1531</v>
      </c>
      <c r="M1050" s="456">
        <v>970402260</v>
      </c>
      <c r="N1050" s="457">
        <v>44700</v>
      </c>
      <c r="O1050" s="486">
        <f t="shared" si="51"/>
        <v>5</v>
      </c>
      <c r="P1050" s="486">
        <f t="shared" si="52"/>
        <v>5</v>
      </c>
      <c r="Q1050" s="92" t="str">
        <f t="shared" si="53"/>
        <v>Gastos_Gerais</v>
      </c>
    </row>
    <row r="1051" spans="1:17" ht="36" hidden="1" x14ac:dyDescent="0.2">
      <c r="A1051" s="477">
        <f>IF(B1051="","",COUNT('Diário 3º PA'!$A$4:$A$4242)+ROW()-3)</f>
        <v>2994</v>
      </c>
      <c r="B1051" s="491">
        <v>44700</v>
      </c>
      <c r="C1051" s="492">
        <v>44682</v>
      </c>
      <c r="D1051" s="482" t="s">
        <v>115</v>
      </c>
      <c r="E1051" s="482" t="s">
        <v>342</v>
      </c>
      <c r="F1051" s="488">
        <v>60</v>
      </c>
      <c r="G1051" s="482" t="s">
        <v>4731</v>
      </c>
      <c r="H1051" s="489" t="s">
        <v>140</v>
      </c>
      <c r="I1051" s="489" t="s">
        <v>837</v>
      </c>
      <c r="J1051" s="456" t="s">
        <v>838</v>
      </c>
      <c r="K1051" s="456" t="s">
        <v>732</v>
      </c>
      <c r="L1051" s="456" t="s">
        <v>1531</v>
      </c>
      <c r="M1051" s="456">
        <v>970402260</v>
      </c>
      <c r="N1051" s="457">
        <v>44700</v>
      </c>
      <c r="O1051" s="486">
        <f t="shared" si="51"/>
        <v>5</v>
      </c>
      <c r="P1051" s="486">
        <f t="shared" si="52"/>
        <v>5</v>
      </c>
      <c r="Q1051" s="92" t="str">
        <f t="shared" si="53"/>
        <v>Gastos_Gerais</v>
      </c>
    </row>
    <row r="1052" spans="1:17" hidden="1" x14ac:dyDescent="0.2">
      <c r="A1052" s="477">
        <f>IF(B1052="","",COUNT('Diário 3º PA'!$A$4:$A$4242)+ROW()-3)</f>
        <v>2995</v>
      </c>
      <c r="B1052" s="491">
        <v>44700</v>
      </c>
      <c r="C1052" s="492">
        <v>44682</v>
      </c>
      <c r="D1052" s="482" t="s">
        <v>115</v>
      </c>
      <c r="E1052" s="482" t="s">
        <v>342</v>
      </c>
      <c r="F1052" s="488">
        <v>60</v>
      </c>
      <c r="G1052" s="482" t="s">
        <v>4732</v>
      </c>
      <c r="H1052" s="489" t="s">
        <v>140</v>
      </c>
      <c r="I1052" s="489" t="s">
        <v>4733</v>
      </c>
      <c r="J1052" s="456" t="s">
        <v>4734</v>
      </c>
      <c r="K1052" s="456" t="s">
        <v>732</v>
      </c>
      <c r="L1052" s="456" t="s">
        <v>1531</v>
      </c>
      <c r="M1052" s="456">
        <v>970402260</v>
      </c>
      <c r="N1052" s="457">
        <v>44700</v>
      </c>
      <c r="O1052" s="486">
        <f t="shared" si="51"/>
        <v>5</v>
      </c>
      <c r="P1052" s="486">
        <f t="shared" si="52"/>
        <v>5</v>
      </c>
      <c r="Q1052" s="92" t="str">
        <f t="shared" si="53"/>
        <v>Gastos_Gerais</v>
      </c>
    </row>
    <row r="1053" spans="1:17" ht="36" hidden="1" x14ac:dyDescent="0.2">
      <c r="A1053" s="477">
        <f>IF(B1053="","",COUNT('Diário 3º PA'!$A$4:$A$4242)+ROW()-3)</f>
        <v>2996</v>
      </c>
      <c r="B1053" s="491">
        <v>44700</v>
      </c>
      <c r="C1053" s="492">
        <v>44682</v>
      </c>
      <c r="D1053" s="482" t="s">
        <v>115</v>
      </c>
      <c r="E1053" s="482" t="s">
        <v>342</v>
      </c>
      <c r="F1053" s="488">
        <v>60</v>
      </c>
      <c r="G1053" s="482" t="s">
        <v>4735</v>
      </c>
      <c r="H1053" s="489" t="s">
        <v>140</v>
      </c>
      <c r="I1053" s="489" t="s">
        <v>4736</v>
      </c>
      <c r="J1053" s="456" t="s">
        <v>4737</v>
      </c>
      <c r="K1053" s="456" t="s">
        <v>732</v>
      </c>
      <c r="L1053" s="456" t="s">
        <v>1531</v>
      </c>
      <c r="M1053" s="456">
        <v>970402260</v>
      </c>
      <c r="N1053" s="457">
        <v>44700</v>
      </c>
      <c r="O1053" s="486">
        <f t="shared" si="51"/>
        <v>5</v>
      </c>
      <c r="P1053" s="486">
        <f t="shared" si="52"/>
        <v>5</v>
      </c>
      <c r="Q1053" s="92" t="str">
        <f t="shared" si="53"/>
        <v>Gastos_Gerais</v>
      </c>
    </row>
    <row r="1054" spans="1:17" ht="25.5" hidden="1" x14ac:dyDescent="0.2">
      <c r="A1054" s="477">
        <f>IF(B1054="","",COUNT('Diário 3º PA'!$A$4:$A$4242)+ROW()-3)</f>
        <v>2997</v>
      </c>
      <c r="B1054" s="496">
        <v>44700</v>
      </c>
      <c r="C1054" s="492">
        <v>44652</v>
      </c>
      <c r="D1054" s="482" t="s">
        <v>104</v>
      </c>
      <c r="E1054" s="482" t="s">
        <v>106</v>
      </c>
      <c r="F1054" s="488">
        <v>246863.42</v>
      </c>
      <c r="G1054" s="482" t="s">
        <v>4738</v>
      </c>
      <c r="H1054" s="483" t="s">
        <v>127</v>
      </c>
      <c r="I1054" s="489" t="s">
        <v>1181</v>
      </c>
      <c r="J1054" s="455" t="s">
        <v>666</v>
      </c>
      <c r="K1054" s="455" t="s">
        <v>732</v>
      </c>
      <c r="L1054" s="456" t="s">
        <v>778</v>
      </c>
      <c r="M1054" s="456" t="s">
        <v>666</v>
      </c>
      <c r="N1054" s="457">
        <v>44700</v>
      </c>
      <c r="O1054" s="486">
        <f t="shared" si="51"/>
        <v>5</v>
      </c>
      <c r="P1054" s="486">
        <f t="shared" si="52"/>
        <v>4</v>
      </c>
      <c r="Q1054" s="92" t="str">
        <f t="shared" si="53"/>
        <v>Gastos_com_Pessoal</v>
      </c>
    </row>
    <row r="1055" spans="1:17" ht="25.5" hidden="1" x14ac:dyDescent="0.2">
      <c r="A1055" s="477">
        <f>IF(B1055="","",COUNT('Diário 3º PA'!$A$4:$A$4242)+ROW()-3)</f>
        <v>2998</v>
      </c>
      <c r="B1055" s="496">
        <v>44700</v>
      </c>
      <c r="C1055" s="492">
        <v>44652</v>
      </c>
      <c r="D1055" s="482" t="s">
        <v>104</v>
      </c>
      <c r="E1055" s="482" t="s">
        <v>106</v>
      </c>
      <c r="F1055" s="488">
        <v>80689.63</v>
      </c>
      <c r="G1055" s="482" t="s">
        <v>4739</v>
      </c>
      <c r="H1055" s="483" t="s">
        <v>127</v>
      </c>
      <c r="I1055" s="489" t="s">
        <v>636</v>
      </c>
      <c r="J1055" s="455" t="s">
        <v>666</v>
      </c>
      <c r="K1055" s="455" t="s">
        <v>732</v>
      </c>
      <c r="L1055" s="456" t="s">
        <v>778</v>
      </c>
      <c r="M1055" s="456" t="s">
        <v>666</v>
      </c>
      <c r="N1055" s="510">
        <v>44670</v>
      </c>
      <c r="O1055" s="486">
        <f t="shared" si="51"/>
        <v>5</v>
      </c>
      <c r="P1055" s="486">
        <f t="shared" si="52"/>
        <v>4</v>
      </c>
      <c r="Q1055" s="92" t="str">
        <f t="shared" si="53"/>
        <v>Gastos_com_Pessoal</v>
      </c>
    </row>
    <row r="1056" spans="1:17" ht="25.5" hidden="1" x14ac:dyDescent="0.2">
      <c r="A1056" s="477">
        <f>IF(B1056="","",COUNT('Diário 3º PA'!$A$4:$A$4242)+ROW()-3)</f>
        <v>2999</v>
      </c>
      <c r="B1056" s="496">
        <v>44700</v>
      </c>
      <c r="C1056" s="492">
        <v>44652</v>
      </c>
      <c r="D1056" s="483" t="s">
        <v>104</v>
      </c>
      <c r="E1056" s="483" t="s">
        <v>179</v>
      </c>
      <c r="F1056" s="488">
        <v>127185.64</v>
      </c>
      <c r="G1056" s="482" t="s">
        <v>4740</v>
      </c>
      <c r="H1056" s="483" t="s">
        <v>127</v>
      </c>
      <c r="I1056" s="489" t="s">
        <v>1183</v>
      </c>
      <c r="J1056" s="455" t="s">
        <v>666</v>
      </c>
      <c r="K1056" s="455" t="s">
        <v>732</v>
      </c>
      <c r="L1056" s="456" t="s">
        <v>778</v>
      </c>
      <c r="M1056" s="455" t="s">
        <v>666</v>
      </c>
      <c r="N1056" s="457">
        <v>44700</v>
      </c>
      <c r="O1056" s="486">
        <f t="shared" si="51"/>
        <v>5</v>
      </c>
      <c r="P1056" s="486">
        <f t="shared" si="52"/>
        <v>4</v>
      </c>
      <c r="Q1056" s="92" t="str">
        <f t="shared" si="53"/>
        <v>Gastos_com_Pessoal</v>
      </c>
    </row>
    <row r="1057" spans="1:17" ht="36" hidden="1" x14ac:dyDescent="0.2">
      <c r="A1057" s="477">
        <f>IF(B1057="","",COUNT('Diário 3º PA'!$A$4:$A$4242)+ROW()-3)</f>
        <v>3000</v>
      </c>
      <c r="B1057" s="496">
        <v>44700</v>
      </c>
      <c r="C1057" s="492">
        <v>44652</v>
      </c>
      <c r="D1057" s="482" t="s">
        <v>115</v>
      </c>
      <c r="E1057" s="482" t="s">
        <v>290</v>
      </c>
      <c r="F1057" s="488">
        <v>418.81</v>
      </c>
      <c r="G1057" s="482" t="s">
        <v>4741</v>
      </c>
      <c r="H1057" s="483" t="s">
        <v>127</v>
      </c>
      <c r="I1057" s="489" t="s">
        <v>1158</v>
      </c>
      <c r="J1057" s="455" t="s">
        <v>666</v>
      </c>
      <c r="K1057" s="455" t="s">
        <v>704</v>
      </c>
      <c r="L1057" s="456" t="s">
        <v>1159</v>
      </c>
      <c r="M1057" s="456">
        <v>1708</v>
      </c>
      <c r="N1057" s="457">
        <v>44700</v>
      </c>
      <c r="O1057" s="486">
        <f t="shared" si="51"/>
        <v>5</v>
      </c>
      <c r="P1057" s="486">
        <f t="shared" si="52"/>
        <v>4</v>
      </c>
      <c r="Q1057" s="92" t="str">
        <f t="shared" si="53"/>
        <v>Gastos_Gerais</v>
      </c>
    </row>
    <row r="1058" spans="1:17" ht="36" hidden="1" x14ac:dyDescent="0.2">
      <c r="A1058" s="477">
        <f>IF(B1058="","",COUNT('Diário 3º PA'!$A$4:$A$4242)+ROW()-3)</f>
        <v>3001</v>
      </c>
      <c r="B1058" s="496">
        <v>44700</v>
      </c>
      <c r="C1058" s="492">
        <v>44652</v>
      </c>
      <c r="D1058" s="482" t="s">
        <v>115</v>
      </c>
      <c r="E1058" s="482" t="s">
        <v>290</v>
      </c>
      <c r="F1058" s="488">
        <v>1298.28</v>
      </c>
      <c r="G1058" s="482" t="s">
        <v>4742</v>
      </c>
      <c r="H1058" s="483" t="s">
        <v>127</v>
      </c>
      <c r="I1058" s="489" t="s">
        <v>1158</v>
      </c>
      <c r="J1058" s="455" t="s">
        <v>666</v>
      </c>
      <c r="K1058" s="455" t="s">
        <v>704</v>
      </c>
      <c r="L1058" s="456" t="s">
        <v>1159</v>
      </c>
      <c r="M1058" s="455">
        <v>5952</v>
      </c>
      <c r="N1058" s="457">
        <v>44700</v>
      </c>
      <c r="O1058" s="486">
        <f t="shared" si="51"/>
        <v>5</v>
      </c>
      <c r="P1058" s="486">
        <f t="shared" si="52"/>
        <v>4</v>
      </c>
      <c r="Q1058" s="92" t="str">
        <f t="shared" si="53"/>
        <v>Gastos_Gerais</v>
      </c>
    </row>
    <row r="1059" spans="1:17" hidden="1" x14ac:dyDescent="0.2">
      <c r="A1059" s="477">
        <f>IF(B1059="","",COUNT('Diário 3º PA'!$A$4:$A$4242)+ROW()-3)</f>
        <v>3002</v>
      </c>
      <c r="B1059" s="496">
        <v>44700</v>
      </c>
      <c r="C1059" s="492">
        <v>44682</v>
      </c>
      <c r="D1059" s="482" t="s">
        <v>115</v>
      </c>
      <c r="E1059" s="482" t="s">
        <v>302</v>
      </c>
      <c r="F1059" s="488">
        <v>48790.49</v>
      </c>
      <c r="G1059" s="482" t="s">
        <v>809</v>
      </c>
      <c r="H1059" s="489" t="s">
        <v>131</v>
      </c>
      <c r="I1059" s="489" t="s">
        <v>810</v>
      </c>
      <c r="J1059" s="456" t="s">
        <v>1193</v>
      </c>
      <c r="K1059" s="455" t="s">
        <v>704</v>
      </c>
      <c r="L1059" s="456" t="s">
        <v>428</v>
      </c>
      <c r="M1059" s="456">
        <v>125</v>
      </c>
      <c r="N1059" s="457">
        <v>44698</v>
      </c>
      <c r="O1059" s="486">
        <f t="shared" si="51"/>
        <v>5</v>
      </c>
      <c r="P1059" s="486">
        <f t="shared" si="52"/>
        <v>5</v>
      </c>
      <c r="Q1059" s="92" t="str">
        <f t="shared" si="53"/>
        <v>Gastos_Gerais</v>
      </c>
    </row>
    <row r="1060" spans="1:17" ht="36" hidden="1" x14ac:dyDescent="0.2">
      <c r="A1060" s="477">
        <f>IF(B1060="","",COUNT('Diário 3º PA'!$A$4:$A$4242)+ROW()-3)</f>
        <v>3003</v>
      </c>
      <c r="B1060" s="496">
        <v>44700</v>
      </c>
      <c r="C1060" s="492">
        <v>44652</v>
      </c>
      <c r="D1060" s="482" t="s">
        <v>115</v>
      </c>
      <c r="E1060" s="480" t="s">
        <v>268</v>
      </c>
      <c r="F1060" s="488">
        <v>413.1</v>
      </c>
      <c r="G1060" s="482" t="s">
        <v>4743</v>
      </c>
      <c r="H1060" s="489" t="s">
        <v>136</v>
      </c>
      <c r="I1060" s="489" t="s">
        <v>1033</v>
      </c>
      <c r="J1060" s="513" t="s">
        <v>1034</v>
      </c>
      <c r="K1060" s="513" t="s">
        <v>704</v>
      </c>
      <c r="L1060" s="498" t="s">
        <v>705</v>
      </c>
      <c r="M1060" s="456" t="s">
        <v>4744</v>
      </c>
      <c r="N1060" s="457">
        <v>44680</v>
      </c>
      <c r="O1060" s="486">
        <f t="shared" si="51"/>
        <v>5</v>
      </c>
      <c r="P1060" s="486">
        <f t="shared" si="52"/>
        <v>4</v>
      </c>
      <c r="Q1060" s="92" t="str">
        <f t="shared" si="53"/>
        <v>Gastos_Gerais</v>
      </c>
    </row>
    <row r="1061" spans="1:17" ht="36" hidden="1" x14ac:dyDescent="0.2">
      <c r="A1061" s="477">
        <f>IF(B1061="","",COUNT('Diário 3º PA'!$A$4:$A$4242)+ROW()-3)</f>
        <v>3004</v>
      </c>
      <c r="B1061" s="496">
        <v>44700</v>
      </c>
      <c r="C1061" s="492">
        <v>44652</v>
      </c>
      <c r="D1061" s="482" t="s">
        <v>115</v>
      </c>
      <c r="E1061" s="480" t="s">
        <v>268</v>
      </c>
      <c r="F1061" s="488">
        <v>273</v>
      </c>
      <c r="G1061" s="482" t="s">
        <v>4745</v>
      </c>
      <c r="H1061" s="489" t="s">
        <v>134</v>
      </c>
      <c r="I1061" s="489" t="s">
        <v>1033</v>
      </c>
      <c r="J1061" s="513" t="s">
        <v>1034</v>
      </c>
      <c r="K1061" s="513" t="s">
        <v>704</v>
      </c>
      <c r="L1061" s="498" t="s">
        <v>705</v>
      </c>
      <c r="M1061" s="456" t="s">
        <v>4746</v>
      </c>
      <c r="N1061" s="457">
        <v>44680</v>
      </c>
      <c r="O1061" s="486">
        <f t="shared" si="51"/>
        <v>5</v>
      </c>
      <c r="P1061" s="486">
        <f t="shared" si="52"/>
        <v>4</v>
      </c>
      <c r="Q1061" s="92" t="str">
        <f t="shared" si="53"/>
        <v>Gastos_Gerais</v>
      </c>
    </row>
    <row r="1062" spans="1:17" ht="36" hidden="1" x14ac:dyDescent="0.2">
      <c r="A1062" s="477">
        <f>IF(B1062="","",COUNT('Diário 3º PA'!$A$4:$A$4242)+ROW()-3)</f>
        <v>3005</v>
      </c>
      <c r="B1062" s="496">
        <v>44700</v>
      </c>
      <c r="C1062" s="492">
        <v>44652</v>
      </c>
      <c r="D1062" s="482" t="s">
        <v>115</v>
      </c>
      <c r="E1062" s="480" t="s">
        <v>268</v>
      </c>
      <c r="F1062" s="488">
        <v>437.36</v>
      </c>
      <c r="G1062" s="482" t="s">
        <v>4747</v>
      </c>
      <c r="H1062" s="489" t="s">
        <v>138</v>
      </c>
      <c r="I1062" s="489" t="s">
        <v>1033</v>
      </c>
      <c r="J1062" s="513" t="s">
        <v>1034</v>
      </c>
      <c r="K1062" s="513" t="s">
        <v>704</v>
      </c>
      <c r="L1062" s="498" t="s">
        <v>705</v>
      </c>
      <c r="M1062" s="456" t="s">
        <v>4748</v>
      </c>
      <c r="N1062" s="457">
        <v>44680</v>
      </c>
      <c r="O1062" s="486">
        <f t="shared" si="51"/>
        <v>5</v>
      </c>
      <c r="P1062" s="486">
        <f t="shared" si="52"/>
        <v>4</v>
      </c>
      <c r="Q1062" s="92" t="str">
        <f t="shared" si="53"/>
        <v>Gastos_Gerais</v>
      </c>
    </row>
    <row r="1063" spans="1:17" hidden="1" x14ac:dyDescent="0.2">
      <c r="A1063" s="477">
        <f>IF(B1063="","",COUNT('Diário 3º PA'!$A$4:$A$4242)+ROW()-3)</f>
        <v>3006</v>
      </c>
      <c r="B1063" s="496">
        <v>44700</v>
      </c>
      <c r="C1063" s="492">
        <v>44682</v>
      </c>
      <c r="D1063" s="482" t="s">
        <v>115</v>
      </c>
      <c r="E1063" s="482" t="s">
        <v>302</v>
      </c>
      <c r="F1063" s="488">
        <v>20375.32</v>
      </c>
      <c r="G1063" s="482" t="s">
        <v>3618</v>
      </c>
      <c r="H1063" s="489" t="s">
        <v>136</v>
      </c>
      <c r="I1063" s="489" t="s">
        <v>810</v>
      </c>
      <c r="J1063" s="456" t="s">
        <v>1193</v>
      </c>
      <c r="K1063" s="513" t="s">
        <v>704</v>
      </c>
      <c r="L1063" s="456" t="s">
        <v>428</v>
      </c>
      <c r="M1063" s="456">
        <v>126</v>
      </c>
      <c r="N1063" s="457">
        <v>44698</v>
      </c>
      <c r="O1063" s="486">
        <f t="shared" si="51"/>
        <v>5</v>
      </c>
      <c r="P1063" s="486">
        <f t="shared" si="52"/>
        <v>5</v>
      </c>
      <c r="Q1063" s="92" t="str">
        <f t="shared" si="53"/>
        <v>Gastos_Gerais</v>
      </c>
    </row>
    <row r="1064" spans="1:17" ht="36" hidden="1" x14ac:dyDescent="0.2">
      <c r="A1064" s="477">
        <f>IF(B1064="","",COUNT('Diário 3º PA'!$A$4:$A$4242)+ROW()-3)</f>
        <v>3007</v>
      </c>
      <c r="B1064" s="496">
        <v>44700</v>
      </c>
      <c r="C1064" s="492">
        <v>44652</v>
      </c>
      <c r="D1064" s="482" t="s">
        <v>115</v>
      </c>
      <c r="E1064" s="480" t="s">
        <v>268</v>
      </c>
      <c r="F1064" s="488">
        <v>1215.78</v>
      </c>
      <c r="G1064" s="482" t="s">
        <v>4749</v>
      </c>
      <c r="H1064" s="489" t="s">
        <v>128</v>
      </c>
      <c r="I1064" s="489" t="s">
        <v>1033</v>
      </c>
      <c r="J1064" s="513" t="s">
        <v>1034</v>
      </c>
      <c r="K1064" s="513" t="s">
        <v>704</v>
      </c>
      <c r="L1064" s="498" t="s">
        <v>705</v>
      </c>
      <c r="M1064" s="456" t="s">
        <v>3867</v>
      </c>
      <c r="N1064" s="457">
        <v>44700</v>
      </c>
      <c r="O1064" s="486">
        <f t="shared" si="51"/>
        <v>5</v>
      </c>
      <c r="P1064" s="486">
        <f t="shared" si="52"/>
        <v>4</v>
      </c>
      <c r="Q1064" s="92" t="str">
        <f t="shared" si="53"/>
        <v>Gastos_Gerais</v>
      </c>
    </row>
    <row r="1065" spans="1:17" ht="24" hidden="1" x14ac:dyDescent="0.2">
      <c r="A1065" s="477">
        <f>IF(B1065="","",COUNT('Diário 3º PA'!$A$4:$A$4242)+ROW()-3)</f>
        <v>3008</v>
      </c>
      <c r="B1065" s="496">
        <v>44700</v>
      </c>
      <c r="C1065" s="492">
        <v>44682</v>
      </c>
      <c r="D1065" s="482" t="s">
        <v>115</v>
      </c>
      <c r="E1065" s="482" t="s">
        <v>302</v>
      </c>
      <c r="F1065" s="488">
        <v>360</v>
      </c>
      <c r="G1065" s="482" t="s">
        <v>4750</v>
      </c>
      <c r="H1065" s="489" t="s">
        <v>134</v>
      </c>
      <c r="I1065" s="489" t="s">
        <v>2718</v>
      </c>
      <c r="J1065" s="456" t="s">
        <v>2719</v>
      </c>
      <c r="K1065" s="513" t="s">
        <v>704</v>
      </c>
      <c r="L1065" s="456" t="s">
        <v>428</v>
      </c>
      <c r="M1065" s="456">
        <v>20227</v>
      </c>
      <c r="N1065" s="457">
        <v>44699</v>
      </c>
      <c r="O1065" s="486">
        <f t="shared" si="51"/>
        <v>5</v>
      </c>
      <c r="P1065" s="486">
        <f t="shared" si="52"/>
        <v>5</v>
      </c>
      <c r="Q1065" s="92" t="str">
        <f t="shared" si="53"/>
        <v>Gastos_Gerais</v>
      </c>
    </row>
    <row r="1066" spans="1:17" ht="36" hidden="1" x14ac:dyDescent="0.2">
      <c r="A1066" s="477">
        <f>IF(B1066="","",COUNT('Diário 3º PA'!$A$4:$A$4242)+ROW()-3)</f>
        <v>3009</v>
      </c>
      <c r="B1066" s="496">
        <v>44700</v>
      </c>
      <c r="C1066" s="492">
        <v>44652</v>
      </c>
      <c r="D1066" s="482" t="s">
        <v>115</v>
      </c>
      <c r="E1066" s="480" t="s">
        <v>268</v>
      </c>
      <c r="F1066" s="488">
        <v>423.68</v>
      </c>
      <c r="G1066" s="482" t="s">
        <v>4745</v>
      </c>
      <c r="H1066" s="489" t="s">
        <v>135</v>
      </c>
      <c r="I1066" s="489" t="s">
        <v>1033</v>
      </c>
      <c r="J1066" s="513" t="s">
        <v>1034</v>
      </c>
      <c r="K1066" s="513" t="s">
        <v>704</v>
      </c>
      <c r="L1066" s="456" t="s">
        <v>428</v>
      </c>
      <c r="M1066" s="456" t="s">
        <v>4751</v>
      </c>
      <c r="N1066" s="457">
        <v>44680</v>
      </c>
      <c r="O1066" s="486">
        <f t="shared" si="51"/>
        <v>5</v>
      </c>
      <c r="P1066" s="486">
        <f t="shared" si="52"/>
        <v>4</v>
      </c>
      <c r="Q1066" s="92" t="str">
        <f t="shared" si="53"/>
        <v>Gastos_Gerais</v>
      </c>
    </row>
    <row r="1067" spans="1:17" ht="36" hidden="1" x14ac:dyDescent="0.2">
      <c r="A1067" s="477">
        <f>IF(B1067="","",COUNT('Diário 3º PA'!$A$4:$A$4242)+ROW()-3)</f>
        <v>3010</v>
      </c>
      <c r="B1067" s="496">
        <v>44700</v>
      </c>
      <c r="C1067" s="492">
        <v>44652</v>
      </c>
      <c r="D1067" s="482" t="s">
        <v>115</v>
      </c>
      <c r="E1067" s="480" t="s">
        <v>268</v>
      </c>
      <c r="F1067" s="488">
        <v>273</v>
      </c>
      <c r="G1067" s="482" t="s">
        <v>4745</v>
      </c>
      <c r="H1067" s="489" t="s">
        <v>137</v>
      </c>
      <c r="I1067" s="489" t="s">
        <v>1033</v>
      </c>
      <c r="J1067" s="513" t="s">
        <v>1034</v>
      </c>
      <c r="K1067" s="513" t="s">
        <v>704</v>
      </c>
      <c r="L1067" s="456" t="s">
        <v>428</v>
      </c>
      <c r="M1067" s="456" t="s">
        <v>4752</v>
      </c>
      <c r="N1067" s="457">
        <v>44680</v>
      </c>
      <c r="O1067" s="486">
        <f t="shared" si="51"/>
        <v>5</v>
      </c>
      <c r="P1067" s="486">
        <f t="shared" si="52"/>
        <v>4</v>
      </c>
      <c r="Q1067" s="92" t="str">
        <f t="shared" si="53"/>
        <v>Gastos_Gerais</v>
      </c>
    </row>
    <row r="1068" spans="1:17" ht="36" hidden="1" x14ac:dyDescent="0.2">
      <c r="A1068" s="477">
        <f>IF(B1068="","",COUNT('Diário 3º PA'!$A$4:$A$4242)+ROW()-3)</f>
        <v>3011</v>
      </c>
      <c r="B1068" s="496">
        <v>44700</v>
      </c>
      <c r="C1068" s="492">
        <v>44682</v>
      </c>
      <c r="D1068" s="482" t="s">
        <v>115</v>
      </c>
      <c r="E1068" s="482" t="s">
        <v>378</v>
      </c>
      <c r="F1068" s="488">
        <v>440</v>
      </c>
      <c r="G1068" s="482" t="s">
        <v>4753</v>
      </c>
      <c r="H1068" s="489" t="s">
        <v>131</v>
      </c>
      <c r="I1068" s="489" t="s">
        <v>4754</v>
      </c>
      <c r="J1068" s="456" t="s">
        <v>4755</v>
      </c>
      <c r="K1068" s="513" t="s">
        <v>704</v>
      </c>
      <c r="L1068" s="456" t="s">
        <v>428</v>
      </c>
      <c r="M1068" s="456">
        <v>18324</v>
      </c>
      <c r="N1068" s="457">
        <v>44699</v>
      </c>
      <c r="O1068" s="486">
        <f t="shared" si="51"/>
        <v>5</v>
      </c>
      <c r="P1068" s="486">
        <f t="shared" si="52"/>
        <v>5</v>
      </c>
      <c r="Q1068" s="92" t="str">
        <f t="shared" si="53"/>
        <v>Gastos_Gerais</v>
      </c>
    </row>
    <row r="1069" spans="1:17" hidden="1" x14ac:dyDescent="0.2">
      <c r="A1069" s="477">
        <f>IF(B1069="","",COUNT('Diário 3º PA'!$A$4:$A$4242)+ROW()-3)</f>
        <v>3012</v>
      </c>
      <c r="B1069" s="496">
        <v>44701</v>
      </c>
      <c r="C1069" s="492">
        <v>44682</v>
      </c>
      <c r="D1069" s="482" t="s">
        <v>115</v>
      </c>
      <c r="E1069" s="482" t="s">
        <v>376</v>
      </c>
      <c r="F1069" s="488">
        <v>1356.05</v>
      </c>
      <c r="G1069" s="482" t="s">
        <v>2076</v>
      </c>
      <c r="H1069" s="489" t="s">
        <v>138</v>
      </c>
      <c r="I1069" s="489" t="s">
        <v>1231</v>
      </c>
      <c r="J1069" s="456" t="s">
        <v>4756</v>
      </c>
      <c r="K1069" s="455" t="s">
        <v>704</v>
      </c>
      <c r="L1069" s="456" t="s">
        <v>428</v>
      </c>
      <c r="M1069" s="456">
        <v>2022178</v>
      </c>
      <c r="N1069" s="457">
        <v>44697</v>
      </c>
      <c r="O1069" s="486">
        <f t="shared" si="51"/>
        <v>5</v>
      </c>
      <c r="P1069" s="486">
        <f t="shared" si="52"/>
        <v>5</v>
      </c>
      <c r="Q1069" s="92" t="str">
        <f t="shared" si="53"/>
        <v>Gastos_Gerais</v>
      </c>
    </row>
    <row r="1070" spans="1:17" ht="36" hidden="1" x14ac:dyDescent="0.2">
      <c r="A1070" s="477">
        <f>IF(B1070="","",COUNT('Diário 3º PA'!$A$4:$A$4242)+ROW()-3)</f>
        <v>3013</v>
      </c>
      <c r="B1070" s="496">
        <v>44701</v>
      </c>
      <c r="C1070" s="492">
        <v>44682</v>
      </c>
      <c r="D1070" s="482" t="s">
        <v>115</v>
      </c>
      <c r="E1070" s="482" t="s">
        <v>354</v>
      </c>
      <c r="F1070" s="488">
        <v>127411.77</v>
      </c>
      <c r="G1070" s="482" t="s">
        <v>4757</v>
      </c>
      <c r="H1070" s="489" t="s">
        <v>136</v>
      </c>
      <c r="I1070" s="489" t="s">
        <v>4639</v>
      </c>
      <c r="J1070" s="456" t="s">
        <v>4640</v>
      </c>
      <c r="K1070" s="456" t="s">
        <v>704</v>
      </c>
      <c r="L1070" s="456" t="s">
        <v>428</v>
      </c>
      <c r="M1070" s="456">
        <v>202218</v>
      </c>
      <c r="N1070" s="457">
        <v>44698</v>
      </c>
      <c r="O1070" s="486">
        <f t="shared" si="51"/>
        <v>5</v>
      </c>
      <c r="P1070" s="486">
        <f t="shared" si="52"/>
        <v>5</v>
      </c>
      <c r="Q1070" s="92" t="str">
        <f t="shared" si="53"/>
        <v>Gastos_Gerais</v>
      </c>
    </row>
    <row r="1071" spans="1:17" hidden="1" x14ac:dyDescent="0.2">
      <c r="A1071" s="477">
        <f>IF(B1071="","",COUNT('Diário 3º PA'!$A$4:$A$4242)+ROW()-3)</f>
        <v>3014</v>
      </c>
      <c r="B1071" s="496">
        <v>44701</v>
      </c>
      <c r="C1071" s="492">
        <v>44682</v>
      </c>
      <c r="D1071" s="482" t="s">
        <v>115</v>
      </c>
      <c r="E1071" s="482" t="s">
        <v>376</v>
      </c>
      <c r="F1071" s="488">
        <v>2856.1</v>
      </c>
      <c r="G1071" s="482" t="s">
        <v>2075</v>
      </c>
      <c r="H1071" s="489" t="s">
        <v>136</v>
      </c>
      <c r="I1071" s="489" t="s">
        <v>1231</v>
      </c>
      <c r="J1071" s="456" t="s">
        <v>4756</v>
      </c>
      <c r="K1071" s="455" t="s">
        <v>704</v>
      </c>
      <c r="L1071" s="456" t="s">
        <v>428</v>
      </c>
      <c r="M1071" s="456">
        <v>2022180</v>
      </c>
      <c r="N1071" s="457">
        <v>44697</v>
      </c>
      <c r="O1071" s="486">
        <f t="shared" si="51"/>
        <v>5</v>
      </c>
      <c r="P1071" s="486">
        <f t="shared" si="52"/>
        <v>5</v>
      </c>
      <c r="Q1071" s="92" t="str">
        <f t="shared" si="53"/>
        <v>Gastos_Gerais</v>
      </c>
    </row>
    <row r="1072" spans="1:17" ht="24" hidden="1" x14ac:dyDescent="0.2">
      <c r="A1072" s="477">
        <f>IF(B1072="","",COUNT('Diário 3º PA'!$A$4:$A$4242)+ROW()-3)</f>
        <v>3015</v>
      </c>
      <c r="B1072" s="496">
        <v>44701</v>
      </c>
      <c r="C1072" s="492">
        <v>44682</v>
      </c>
      <c r="D1072" s="482" t="s">
        <v>115</v>
      </c>
      <c r="E1072" s="482" t="s">
        <v>304</v>
      </c>
      <c r="F1072" s="488">
        <v>9950</v>
      </c>
      <c r="G1072" s="482" t="s">
        <v>4758</v>
      </c>
      <c r="H1072" s="483" t="s">
        <v>127</v>
      </c>
      <c r="I1072" s="489" t="s">
        <v>2078</v>
      </c>
      <c r="J1072" s="455" t="s">
        <v>2079</v>
      </c>
      <c r="K1072" s="455" t="s">
        <v>704</v>
      </c>
      <c r="L1072" s="456" t="s">
        <v>428</v>
      </c>
      <c r="M1072" s="455">
        <v>21263</v>
      </c>
      <c r="N1072" s="510">
        <v>44634</v>
      </c>
      <c r="O1072" s="486">
        <f t="shared" si="51"/>
        <v>5</v>
      </c>
      <c r="P1072" s="486">
        <f t="shared" si="52"/>
        <v>5</v>
      </c>
      <c r="Q1072" s="92" t="str">
        <f t="shared" si="53"/>
        <v>Gastos_Gerais</v>
      </c>
    </row>
    <row r="1073" spans="1:17" ht="24" hidden="1" x14ac:dyDescent="0.2">
      <c r="A1073" s="477">
        <f>IF(B1073="","",COUNT('Diário 3º PA'!$A$4:$A$4242)+ROW()-3)</f>
        <v>3016</v>
      </c>
      <c r="B1073" s="496">
        <v>44701</v>
      </c>
      <c r="C1073" s="492">
        <v>44682</v>
      </c>
      <c r="D1073" s="482" t="s">
        <v>115</v>
      </c>
      <c r="E1073" s="482" t="s">
        <v>354</v>
      </c>
      <c r="F1073" s="488">
        <v>32314.98</v>
      </c>
      <c r="G1073" s="482" t="s">
        <v>4574</v>
      </c>
      <c r="H1073" s="489" t="s">
        <v>658</v>
      </c>
      <c r="I1073" s="489" t="s">
        <v>4575</v>
      </c>
      <c r="J1073" s="456" t="s">
        <v>4576</v>
      </c>
      <c r="K1073" s="455" t="s">
        <v>704</v>
      </c>
      <c r="L1073" s="456" t="s">
        <v>428</v>
      </c>
      <c r="M1073" s="456">
        <v>2022101</v>
      </c>
      <c r="N1073" s="457">
        <v>44700</v>
      </c>
      <c r="O1073" s="486">
        <f t="shared" si="51"/>
        <v>5</v>
      </c>
      <c r="P1073" s="486">
        <f t="shared" si="52"/>
        <v>5</v>
      </c>
      <c r="Q1073" s="92" t="str">
        <f t="shared" si="53"/>
        <v>Gastos_Gerais</v>
      </c>
    </row>
    <row r="1074" spans="1:17" ht="24" hidden="1" x14ac:dyDescent="0.2">
      <c r="A1074" s="477">
        <f>IF(B1074="","",COUNT('Diário 3º PA'!$A$4:$A$4242)+ROW()-3)</f>
        <v>3017</v>
      </c>
      <c r="B1074" s="496">
        <v>44701</v>
      </c>
      <c r="C1074" s="492">
        <v>44652</v>
      </c>
      <c r="D1074" s="482" t="s">
        <v>115</v>
      </c>
      <c r="E1074" s="482" t="s">
        <v>356</v>
      </c>
      <c r="F1074" s="488">
        <v>654.54999999999995</v>
      </c>
      <c r="G1074" s="482" t="s">
        <v>4759</v>
      </c>
      <c r="H1074" s="489" t="s">
        <v>136</v>
      </c>
      <c r="I1074" s="489" t="s">
        <v>4479</v>
      </c>
      <c r="J1074" s="456" t="s">
        <v>4480</v>
      </c>
      <c r="K1074" s="455" t="s">
        <v>704</v>
      </c>
      <c r="L1074" s="456" t="s">
        <v>428</v>
      </c>
      <c r="M1074" s="456">
        <v>2022929</v>
      </c>
      <c r="N1074" s="457">
        <v>44676</v>
      </c>
      <c r="O1074" s="486">
        <f t="shared" si="51"/>
        <v>5</v>
      </c>
      <c r="P1074" s="486">
        <f t="shared" si="52"/>
        <v>4</v>
      </c>
      <c r="Q1074" s="92" t="str">
        <f t="shared" si="53"/>
        <v>Gastos_Gerais</v>
      </c>
    </row>
    <row r="1075" spans="1:17" hidden="1" x14ac:dyDescent="0.2">
      <c r="A1075" s="477">
        <f>IF(B1075="","",COUNT('Diário 3º PA'!$A$4:$A$4242)+ROW()-3)</f>
        <v>3018</v>
      </c>
      <c r="B1075" s="496">
        <v>44701</v>
      </c>
      <c r="C1075" s="492">
        <v>44682</v>
      </c>
      <c r="D1075" s="482" t="s">
        <v>115</v>
      </c>
      <c r="E1075" s="482" t="s">
        <v>302</v>
      </c>
      <c r="F1075" s="488">
        <v>938.2</v>
      </c>
      <c r="G1075" s="482" t="s">
        <v>4760</v>
      </c>
      <c r="H1075" s="489" t="s">
        <v>129</v>
      </c>
      <c r="I1075" s="489" t="s">
        <v>4761</v>
      </c>
      <c r="J1075" s="456" t="s">
        <v>2994</v>
      </c>
      <c r="K1075" s="455" t="s">
        <v>704</v>
      </c>
      <c r="L1075" s="456" t="s">
        <v>428</v>
      </c>
      <c r="M1075" s="456">
        <v>27196</v>
      </c>
      <c r="N1075" s="457">
        <v>44697</v>
      </c>
      <c r="O1075" s="486">
        <f t="shared" si="51"/>
        <v>5</v>
      </c>
      <c r="P1075" s="486">
        <f t="shared" si="52"/>
        <v>5</v>
      </c>
      <c r="Q1075" s="92" t="str">
        <f t="shared" si="53"/>
        <v>Gastos_Gerais</v>
      </c>
    </row>
    <row r="1076" spans="1:17" ht="24" hidden="1" x14ac:dyDescent="0.2">
      <c r="A1076" s="477">
        <f>IF(B1076="","",COUNT('Diário 3º PA'!$A$4:$A$4242)+ROW()-3)</f>
        <v>3019</v>
      </c>
      <c r="B1076" s="496">
        <v>44701</v>
      </c>
      <c r="C1076" s="492">
        <v>44652</v>
      </c>
      <c r="D1076" s="482" t="s">
        <v>115</v>
      </c>
      <c r="E1076" s="482" t="s">
        <v>232</v>
      </c>
      <c r="F1076" s="488">
        <v>29969.01</v>
      </c>
      <c r="G1076" s="482" t="s">
        <v>3432</v>
      </c>
      <c r="H1076" s="489" t="s">
        <v>658</v>
      </c>
      <c r="I1076" s="489" t="s">
        <v>2021</v>
      </c>
      <c r="J1076" s="456" t="s">
        <v>1161</v>
      </c>
      <c r="K1076" s="455" t="s">
        <v>704</v>
      </c>
      <c r="L1076" s="456" t="s">
        <v>705</v>
      </c>
      <c r="M1076" s="456" t="s">
        <v>4762</v>
      </c>
      <c r="N1076" s="457">
        <v>44701</v>
      </c>
      <c r="O1076" s="486">
        <f t="shared" si="51"/>
        <v>5</v>
      </c>
      <c r="P1076" s="486">
        <f t="shared" si="52"/>
        <v>4</v>
      </c>
      <c r="Q1076" s="92" t="str">
        <f t="shared" si="53"/>
        <v>Gastos_Gerais</v>
      </c>
    </row>
    <row r="1077" spans="1:17" hidden="1" x14ac:dyDescent="0.2">
      <c r="A1077" s="477">
        <f>IF(B1077="","",COUNT('Diário 3º PA'!$A$4:$A$4242)+ROW()-3)</f>
        <v>3020</v>
      </c>
      <c r="B1077" s="496">
        <v>44701</v>
      </c>
      <c r="C1077" s="492">
        <v>44682</v>
      </c>
      <c r="D1077" s="482" t="s">
        <v>115</v>
      </c>
      <c r="E1077" s="482" t="s">
        <v>302</v>
      </c>
      <c r="F1077" s="488">
        <v>38060.1</v>
      </c>
      <c r="G1077" s="482" t="s">
        <v>817</v>
      </c>
      <c r="H1077" s="489" t="s">
        <v>129</v>
      </c>
      <c r="I1077" s="489" t="s">
        <v>818</v>
      </c>
      <c r="J1077" s="456" t="s">
        <v>819</v>
      </c>
      <c r="K1077" s="455" t="s">
        <v>704</v>
      </c>
      <c r="L1077" s="456" t="s">
        <v>428</v>
      </c>
      <c r="M1077" s="456">
        <v>24</v>
      </c>
      <c r="N1077" s="457">
        <v>44699</v>
      </c>
      <c r="O1077" s="486">
        <f t="shared" si="51"/>
        <v>5</v>
      </c>
      <c r="P1077" s="486">
        <f t="shared" si="52"/>
        <v>5</v>
      </c>
      <c r="Q1077" s="92" t="str">
        <f t="shared" si="53"/>
        <v>Gastos_Gerais</v>
      </c>
    </row>
    <row r="1078" spans="1:17" hidden="1" x14ac:dyDescent="0.2">
      <c r="A1078" s="477">
        <f>IF(B1078="","",COUNT('Diário 3º PA'!$A$4:$A$4242)+ROW()-3)</f>
        <v>3021</v>
      </c>
      <c r="B1078" s="496">
        <v>44701</v>
      </c>
      <c r="C1078" s="492">
        <v>44682</v>
      </c>
      <c r="D1078" s="482" t="s">
        <v>115</v>
      </c>
      <c r="E1078" s="482" t="s">
        <v>302</v>
      </c>
      <c r="F1078" s="488">
        <v>39033.230000000003</v>
      </c>
      <c r="G1078" s="482" t="s">
        <v>813</v>
      </c>
      <c r="H1078" s="489" t="s">
        <v>135</v>
      </c>
      <c r="I1078" s="489" t="s">
        <v>810</v>
      </c>
      <c r="J1078" s="456" t="s">
        <v>1193</v>
      </c>
      <c r="K1078" s="455" t="s">
        <v>704</v>
      </c>
      <c r="L1078" s="456" t="s">
        <v>428</v>
      </c>
      <c r="M1078" s="456">
        <v>129</v>
      </c>
      <c r="N1078" s="457">
        <v>44698</v>
      </c>
      <c r="O1078" s="486">
        <f t="shared" si="51"/>
        <v>5</v>
      </c>
      <c r="P1078" s="486">
        <f t="shared" si="52"/>
        <v>5</v>
      </c>
      <c r="Q1078" s="92" t="str">
        <f t="shared" si="53"/>
        <v>Gastos_Gerais</v>
      </c>
    </row>
    <row r="1079" spans="1:17" hidden="1" x14ac:dyDescent="0.2">
      <c r="A1079" s="477">
        <f>IF(B1079="","",COUNT('Diário 3º PA'!$A$4:$A$4242)+ROW()-3)</f>
        <v>3022</v>
      </c>
      <c r="B1079" s="496">
        <v>44701</v>
      </c>
      <c r="C1079" s="492">
        <v>44652</v>
      </c>
      <c r="D1079" s="482" t="s">
        <v>115</v>
      </c>
      <c r="E1079" s="482" t="s">
        <v>234</v>
      </c>
      <c r="F1079" s="488">
        <v>118.02</v>
      </c>
      <c r="G1079" s="482" t="s">
        <v>3767</v>
      </c>
      <c r="H1079" s="489" t="s">
        <v>137</v>
      </c>
      <c r="I1079" s="489" t="s">
        <v>768</v>
      </c>
      <c r="J1079" s="455" t="s">
        <v>769</v>
      </c>
      <c r="K1079" s="455" t="s">
        <v>704</v>
      </c>
      <c r="L1079" s="456" t="s">
        <v>705</v>
      </c>
      <c r="M1079" s="456" t="s">
        <v>4763</v>
      </c>
      <c r="N1079" s="510">
        <v>44701</v>
      </c>
      <c r="O1079" s="486">
        <f t="shared" si="51"/>
        <v>5</v>
      </c>
      <c r="P1079" s="486">
        <f t="shared" si="52"/>
        <v>4</v>
      </c>
      <c r="Q1079" s="92" t="str">
        <f t="shared" si="53"/>
        <v>Gastos_Gerais</v>
      </c>
    </row>
    <row r="1080" spans="1:17" hidden="1" x14ac:dyDescent="0.2">
      <c r="A1080" s="477">
        <f>IF(B1080="","",COUNT('Diário 3º PA'!$A$4:$A$4242)+ROW()-3)</f>
        <v>3023</v>
      </c>
      <c r="B1080" s="496">
        <v>44701</v>
      </c>
      <c r="C1080" s="492">
        <v>44682</v>
      </c>
      <c r="D1080" s="482" t="s">
        <v>115</v>
      </c>
      <c r="E1080" s="482" t="s">
        <v>302</v>
      </c>
      <c r="F1080" s="488">
        <v>9488.8799999999992</v>
      </c>
      <c r="G1080" s="482" t="s">
        <v>1069</v>
      </c>
      <c r="H1080" s="489" t="s">
        <v>139</v>
      </c>
      <c r="I1080" s="489" t="s">
        <v>818</v>
      </c>
      <c r="J1080" s="456" t="s">
        <v>819</v>
      </c>
      <c r="K1080" s="455" t="s">
        <v>704</v>
      </c>
      <c r="L1080" s="456" t="s">
        <v>428</v>
      </c>
      <c r="M1080" s="456">
        <v>23</v>
      </c>
      <c r="N1080" s="457">
        <v>44698</v>
      </c>
      <c r="O1080" s="486">
        <f t="shared" si="51"/>
        <v>5</v>
      </c>
      <c r="P1080" s="486">
        <f t="shared" si="52"/>
        <v>5</v>
      </c>
      <c r="Q1080" s="92" t="str">
        <f t="shared" si="53"/>
        <v>Gastos_Gerais</v>
      </c>
    </row>
    <row r="1081" spans="1:17" ht="24" hidden="1" x14ac:dyDescent="0.2">
      <c r="A1081" s="477">
        <f>IF(B1081="","",COUNT('Diário 3º PA'!$A$4:$A$4242)+ROW()-3)</f>
        <v>3024</v>
      </c>
      <c r="B1081" s="496">
        <v>44701</v>
      </c>
      <c r="C1081" s="492">
        <v>44682</v>
      </c>
      <c r="D1081" s="482" t="s">
        <v>115</v>
      </c>
      <c r="E1081" s="482" t="s">
        <v>232</v>
      </c>
      <c r="F1081" s="488">
        <v>21141.88</v>
      </c>
      <c r="G1081" s="480" t="s">
        <v>3432</v>
      </c>
      <c r="H1081" s="482" t="s">
        <v>129</v>
      </c>
      <c r="I1081" s="482" t="s">
        <v>1089</v>
      </c>
      <c r="J1081" s="493" t="s">
        <v>703</v>
      </c>
      <c r="K1081" s="493" t="s">
        <v>704</v>
      </c>
      <c r="L1081" s="493" t="s">
        <v>705</v>
      </c>
      <c r="M1081" s="456" t="s">
        <v>4764</v>
      </c>
      <c r="N1081" s="457">
        <v>44701</v>
      </c>
      <c r="O1081" s="486">
        <f t="shared" si="51"/>
        <v>5</v>
      </c>
      <c r="P1081" s="486">
        <f t="shared" si="52"/>
        <v>5</v>
      </c>
      <c r="Q1081" s="92" t="str">
        <f t="shared" si="53"/>
        <v>Gastos_Gerais</v>
      </c>
    </row>
    <row r="1082" spans="1:17" ht="36" hidden="1" x14ac:dyDescent="0.2">
      <c r="A1082" s="477">
        <f>IF(B1082="","",COUNT('Diário 3º PA'!$A$4:$A$4242)+ROW()-3)</f>
        <v>3025</v>
      </c>
      <c r="B1082" s="496">
        <v>44701</v>
      </c>
      <c r="C1082" s="492">
        <v>44682</v>
      </c>
      <c r="D1082" s="482" t="s">
        <v>115</v>
      </c>
      <c r="E1082" s="482" t="s">
        <v>354</v>
      </c>
      <c r="F1082" s="488">
        <v>84648.39</v>
      </c>
      <c r="G1082" s="482" t="s">
        <v>4757</v>
      </c>
      <c r="H1082" s="489" t="s">
        <v>138</v>
      </c>
      <c r="I1082" s="489" t="s">
        <v>4639</v>
      </c>
      <c r="J1082" s="456" t="s">
        <v>4640</v>
      </c>
      <c r="K1082" s="455" t="s">
        <v>704</v>
      </c>
      <c r="L1082" s="456" t="s">
        <v>428</v>
      </c>
      <c r="M1082" s="456">
        <v>202219</v>
      </c>
      <c r="N1082" s="457">
        <v>44698</v>
      </c>
      <c r="O1082" s="486">
        <f t="shared" si="51"/>
        <v>5</v>
      </c>
      <c r="P1082" s="486">
        <f t="shared" si="52"/>
        <v>5</v>
      </c>
      <c r="Q1082" s="92" t="str">
        <f t="shared" si="53"/>
        <v>Gastos_Gerais</v>
      </c>
    </row>
    <row r="1083" spans="1:17" ht="24" hidden="1" x14ac:dyDescent="0.2">
      <c r="A1083" s="477">
        <f>IF(B1083="","",COUNT('Diário 3º PA'!$A$4:$A$4242)+ROW()-3)</f>
        <v>3026</v>
      </c>
      <c r="B1083" s="496">
        <v>44701</v>
      </c>
      <c r="C1083" s="492">
        <v>44682</v>
      </c>
      <c r="D1083" s="482" t="s">
        <v>115</v>
      </c>
      <c r="E1083" s="482" t="s">
        <v>336</v>
      </c>
      <c r="F1083" s="488">
        <v>20871.900000000001</v>
      </c>
      <c r="G1083" s="482" t="s">
        <v>4765</v>
      </c>
      <c r="H1083" s="483" t="s">
        <v>127</v>
      </c>
      <c r="I1083" s="489" t="s">
        <v>2078</v>
      </c>
      <c r="J1083" s="455" t="s">
        <v>2079</v>
      </c>
      <c r="K1083" s="455" t="s">
        <v>704</v>
      </c>
      <c r="L1083" s="456" t="s">
        <v>428</v>
      </c>
      <c r="M1083" s="456">
        <v>21288</v>
      </c>
      <c r="N1083" s="457">
        <v>44697</v>
      </c>
      <c r="O1083" s="486">
        <f t="shared" si="51"/>
        <v>5</v>
      </c>
      <c r="P1083" s="486">
        <f t="shared" si="52"/>
        <v>5</v>
      </c>
      <c r="Q1083" s="92" t="str">
        <f t="shared" si="53"/>
        <v>Gastos_Gerais</v>
      </c>
    </row>
    <row r="1084" spans="1:17" ht="36" hidden="1" x14ac:dyDescent="0.2">
      <c r="A1084" s="477">
        <f>IF(B1084="","",COUNT('Diário 3º PA'!$A$4:$A$4242)+ROW()-3)</f>
        <v>3027</v>
      </c>
      <c r="B1084" s="496">
        <v>44701</v>
      </c>
      <c r="C1084" s="492">
        <v>44682</v>
      </c>
      <c r="D1084" s="482" t="s">
        <v>115</v>
      </c>
      <c r="E1084" s="482" t="s">
        <v>342</v>
      </c>
      <c r="F1084" s="488">
        <v>370.8</v>
      </c>
      <c r="G1084" s="482" t="s">
        <v>4766</v>
      </c>
      <c r="H1084" s="489" t="s">
        <v>127</v>
      </c>
      <c r="I1084" s="489" t="s">
        <v>4767</v>
      </c>
      <c r="J1084" s="456" t="s">
        <v>2724</v>
      </c>
      <c r="K1084" s="455" t="s">
        <v>704</v>
      </c>
      <c r="L1084" s="456" t="s">
        <v>428</v>
      </c>
      <c r="M1084" s="456">
        <v>20221584</v>
      </c>
      <c r="N1084" s="457">
        <v>44694</v>
      </c>
      <c r="O1084" s="486">
        <f t="shared" si="51"/>
        <v>5</v>
      </c>
      <c r="P1084" s="486">
        <f t="shared" si="52"/>
        <v>5</v>
      </c>
      <c r="Q1084" s="92" t="str">
        <f t="shared" si="53"/>
        <v>Gastos_Gerais</v>
      </c>
    </row>
    <row r="1085" spans="1:17" hidden="1" x14ac:dyDescent="0.2">
      <c r="A1085" s="477">
        <f>IF(B1085="","",COUNT('Diário 3º PA'!$A$4:$A$4242)+ROW()-3)</f>
        <v>3028</v>
      </c>
      <c r="B1085" s="496">
        <v>44701</v>
      </c>
      <c r="C1085" s="492">
        <v>44682</v>
      </c>
      <c r="D1085" s="482" t="s">
        <v>115</v>
      </c>
      <c r="E1085" s="482" t="s">
        <v>302</v>
      </c>
      <c r="F1085" s="488">
        <v>16803.98</v>
      </c>
      <c r="G1085" s="482" t="s">
        <v>812</v>
      </c>
      <c r="H1085" s="489" t="s">
        <v>134</v>
      </c>
      <c r="I1085" s="489" t="s">
        <v>810</v>
      </c>
      <c r="J1085" s="456" t="s">
        <v>1193</v>
      </c>
      <c r="K1085" s="455" t="s">
        <v>704</v>
      </c>
      <c r="L1085" s="456" t="s">
        <v>428</v>
      </c>
      <c r="M1085" s="456">
        <v>128</v>
      </c>
      <c r="N1085" s="457">
        <v>44698</v>
      </c>
      <c r="O1085" s="486">
        <f t="shared" si="51"/>
        <v>5</v>
      </c>
      <c r="P1085" s="486">
        <f t="shared" si="52"/>
        <v>5</v>
      </c>
      <c r="Q1085" s="92" t="str">
        <f t="shared" si="53"/>
        <v>Gastos_Gerais</v>
      </c>
    </row>
    <row r="1086" spans="1:17" ht="24" hidden="1" x14ac:dyDescent="0.2">
      <c r="A1086" s="477">
        <f>IF(B1086="","",COUNT('Diário 3º PA'!$A$4:$A$4242)+ROW()-3)</f>
        <v>3029</v>
      </c>
      <c r="B1086" s="496">
        <v>44701</v>
      </c>
      <c r="C1086" s="492">
        <v>44682</v>
      </c>
      <c r="D1086" s="482" t="s">
        <v>115</v>
      </c>
      <c r="E1086" s="482" t="s">
        <v>342</v>
      </c>
      <c r="F1086" s="488">
        <v>110</v>
      </c>
      <c r="G1086" s="482" t="s">
        <v>4768</v>
      </c>
      <c r="H1086" s="489" t="s">
        <v>134</v>
      </c>
      <c r="I1086" s="489" t="s">
        <v>4620</v>
      </c>
      <c r="J1086" s="456" t="s">
        <v>4621</v>
      </c>
      <c r="K1086" s="456" t="s">
        <v>732</v>
      </c>
      <c r="L1086" s="456" t="s">
        <v>1531</v>
      </c>
      <c r="M1086" s="456" t="s">
        <v>666</v>
      </c>
      <c r="N1086" s="457">
        <v>44701</v>
      </c>
      <c r="O1086" s="486">
        <f t="shared" si="51"/>
        <v>5</v>
      </c>
      <c r="P1086" s="486">
        <f t="shared" si="52"/>
        <v>5</v>
      </c>
      <c r="Q1086" s="92" t="str">
        <f t="shared" si="53"/>
        <v>Gastos_Gerais</v>
      </c>
    </row>
    <row r="1087" spans="1:17" hidden="1" x14ac:dyDescent="0.2">
      <c r="A1087" s="477">
        <f>IF(B1087="","",COUNT('Diário 3º PA'!$A$4:$A$4242)+ROW()-3)</f>
        <v>3030</v>
      </c>
      <c r="B1087" s="496">
        <v>44701</v>
      </c>
      <c r="C1087" s="492">
        <v>44682</v>
      </c>
      <c r="D1087" s="482" t="s">
        <v>115</v>
      </c>
      <c r="E1087" s="482" t="s">
        <v>342</v>
      </c>
      <c r="F1087" s="488">
        <v>110</v>
      </c>
      <c r="G1087" s="482" t="s">
        <v>4769</v>
      </c>
      <c r="H1087" s="489" t="s">
        <v>134</v>
      </c>
      <c r="I1087" s="489" t="s">
        <v>4623</v>
      </c>
      <c r="J1087" s="456" t="s">
        <v>4624</v>
      </c>
      <c r="K1087" s="456" t="s">
        <v>732</v>
      </c>
      <c r="L1087" s="456" t="s">
        <v>1531</v>
      </c>
      <c r="M1087" s="456" t="s">
        <v>666</v>
      </c>
      <c r="N1087" s="457">
        <v>44701</v>
      </c>
      <c r="O1087" s="486">
        <f t="shared" si="51"/>
        <v>5</v>
      </c>
      <c r="P1087" s="486">
        <f t="shared" si="52"/>
        <v>5</v>
      </c>
      <c r="Q1087" s="92" t="str">
        <f t="shared" si="53"/>
        <v>Gastos_Gerais</v>
      </c>
    </row>
    <row r="1088" spans="1:17" ht="24" hidden="1" x14ac:dyDescent="0.2">
      <c r="A1088" s="477">
        <f>IF(B1088="","",COUNT('Diário 3º PA'!$A$4:$A$4242)+ROW()-3)</f>
        <v>3031</v>
      </c>
      <c r="B1088" s="496">
        <v>44701</v>
      </c>
      <c r="C1088" s="492">
        <v>44682</v>
      </c>
      <c r="D1088" s="482" t="s">
        <v>115</v>
      </c>
      <c r="E1088" s="482" t="s">
        <v>342</v>
      </c>
      <c r="F1088" s="488">
        <v>128.4</v>
      </c>
      <c r="G1088" s="482" t="s">
        <v>4770</v>
      </c>
      <c r="H1088" s="489" t="s">
        <v>134</v>
      </c>
      <c r="I1088" s="489" t="s">
        <v>4241</v>
      </c>
      <c r="J1088" s="456" t="s">
        <v>3781</v>
      </c>
      <c r="K1088" s="456" t="s">
        <v>732</v>
      </c>
      <c r="L1088" s="456" t="s">
        <v>1531</v>
      </c>
      <c r="M1088" s="456" t="s">
        <v>666</v>
      </c>
      <c r="N1088" s="457">
        <v>44701</v>
      </c>
      <c r="O1088" s="486">
        <f t="shared" si="51"/>
        <v>5</v>
      </c>
      <c r="P1088" s="486">
        <f t="shared" si="52"/>
        <v>5</v>
      </c>
      <c r="Q1088" s="92" t="str">
        <f t="shared" si="53"/>
        <v>Gastos_Gerais</v>
      </c>
    </row>
    <row r="1089" spans="1:17" ht="24" hidden="1" x14ac:dyDescent="0.2">
      <c r="A1089" s="477">
        <f>IF(B1089="","",COUNT('Diário 3º PA'!$A$4:$A$4242)+ROW()-3)</f>
        <v>3032</v>
      </c>
      <c r="B1089" s="496">
        <v>44701</v>
      </c>
      <c r="C1089" s="492">
        <v>44682</v>
      </c>
      <c r="D1089" s="482" t="s">
        <v>115</v>
      </c>
      <c r="E1089" s="482" t="s">
        <v>342</v>
      </c>
      <c r="F1089" s="488">
        <v>11.6</v>
      </c>
      <c r="G1089" s="482" t="s">
        <v>4771</v>
      </c>
      <c r="H1089" s="489" t="s">
        <v>132</v>
      </c>
      <c r="I1089" s="489" t="s">
        <v>4772</v>
      </c>
      <c r="J1089" s="456" t="s">
        <v>4773</v>
      </c>
      <c r="K1089" s="456" t="s">
        <v>732</v>
      </c>
      <c r="L1089" s="456" t="s">
        <v>1531</v>
      </c>
      <c r="M1089" s="456" t="s">
        <v>666</v>
      </c>
      <c r="N1089" s="457">
        <v>44701</v>
      </c>
      <c r="O1089" s="486">
        <f t="shared" si="51"/>
        <v>5</v>
      </c>
      <c r="P1089" s="486">
        <f t="shared" si="52"/>
        <v>5</v>
      </c>
      <c r="Q1089" s="92" t="str">
        <f t="shared" si="53"/>
        <v>Gastos_Gerais</v>
      </c>
    </row>
    <row r="1090" spans="1:17" ht="36" hidden="1" x14ac:dyDescent="0.2">
      <c r="A1090" s="477">
        <f>IF(B1090="","",COUNT('Diário 3º PA'!$A$4:$A$4242)+ROW()-3)</f>
        <v>3033</v>
      </c>
      <c r="B1090" s="496">
        <v>44701</v>
      </c>
      <c r="C1090" s="492">
        <v>44682</v>
      </c>
      <c r="D1090" s="482" t="s">
        <v>115</v>
      </c>
      <c r="E1090" s="482" t="s">
        <v>318</v>
      </c>
      <c r="F1090" s="488">
        <v>1999.44</v>
      </c>
      <c r="G1090" s="482" t="s">
        <v>4774</v>
      </c>
      <c r="H1090" s="489" t="s">
        <v>127</v>
      </c>
      <c r="I1090" s="489" t="s">
        <v>3656</v>
      </c>
      <c r="J1090" s="456" t="s">
        <v>3657</v>
      </c>
      <c r="K1090" s="456" t="s">
        <v>704</v>
      </c>
      <c r="L1090" s="456" t="s">
        <v>428</v>
      </c>
      <c r="M1090" s="456">
        <v>2022168</v>
      </c>
      <c r="N1090" s="457">
        <v>44700</v>
      </c>
      <c r="O1090" s="486">
        <f t="shared" si="51"/>
        <v>5</v>
      </c>
      <c r="P1090" s="486">
        <f t="shared" si="52"/>
        <v>5</v>
      </c>
      <c r="Q1090" s="92" t="str">
        <f t="shared" si="53"/>
        <v>Gastos_Gerais</v>
      </c>
    </row>
    <row r="1091" spans="1:17" ht="24" hidden="1" x14ac:dyDescent="0.2">
      <c r="A1091" s="477">
        <f>IF(B1091="","",COUNT('Diário 3º PA'!$A$4:$A$4242)+ROW()-3)</f>
        <v>3034</v>
      </c>
      <c r="B1091" s="496">
        <v>44701</v>
      </c>
      <c r="C1091" s="492">
        <v>44682</v>
      </c>
      <c r="D1091" s="482" t="s">
        <v>93</v>
      </c>
      <c r="E1091" s="482" t="s">
        <v>97</v>
      </c>
      <c r="F1091" s="488">
        <v>0.37</v>
      </c>
      <c r="G1091" s="482" t="s">
        <v>1553</v>
      </c>
      <c r="H1091" s="483" t="s">
        <v>128</v>
      </c>
      <c r="I1091" s="489" t="s">
        <v>664</v>
      </c>
      <c r="J1091" s="455" t="s">
        <v>811</v>
      </c>
      <c r="K1091" s="455" t="s">
        <v>1554</v>
      </c>
      <c r="L1091" s="456" t="s">
        <v>1066</v>
      </c>
      <c r="M1091" s="456" t="s">
        <v>666</v>
      </c>
      <c r="N1091" s="457">
        <v>44701</v>
      </c>
      <c r="O1091" s="486">
        <f t="shared" si="51"/>
        <v>5</v>
      </c>
      <c r="P1091" s="486">
        <f t="shared" si="52"/>
        <v>5</v>
      </c>
      <c r="Q1091" s="92" t="str">
        <f t="shared" si="53"/>
        <v>Receitas</v>
      </c>
    </row>
    <row r="1092" spans="1:17" ht="24" hidden="1" x14ac:dyDescent="0.2">
      <c r="A1092" s="477">
        <f>IF(B1092="","",COUNT('Diário 3º PA'!$A$4:$A$4242)+ROW()-3)</f>
        <v>3035</v>
      </c>
      <c r="B1092" s="496">
        <v>44704</v>
      </c>
      <c r="C1092" s="492">
        <v>44682</v>
      </c>
      <c r="D1092" s="482" t="s">
        <v>115</v>
      </c>
      <c r="E1092" s="482" t="s">
        <v>328</v>
      </c>
      <c r="F1092" s="481">
        <v>1007.99</v>
      </c>
      <c r="G1092" s="482" t="s">
        <v>4775</v>
      </c>
      <c r="H1092" s="489" t="s">
        <v>139</v>
      </c>
      <c r="I1092" s="489" t="s">
        <v>727</v>
      </c>
      <c r="J1092" s="455" t="s">
        <v>728</v>
      </c>
      <c r="K1092" s="456" t="s">
        <v>704</v>
      </c>
      <c r="L1092" s="456" t="s">
        <v>428</v>
      </c>
      <c r="M1092" s="456">
        <v>1897566</v>
      </c>
      <c r="N1092" s="457">
        <v>44704</v>
      </c>
      <c r="O1092" s="486">
        <f t="shared" si="51"/>
        <v>5</v>
      </c>
      <c r="P1092" s="486">
        <f t="shared" si="52"/>
        <v>5</v>
      </c>
      <c r="Q1092" s="92" t="str">
        <f t="shared" si="53"/>
        <v>Gastos_Gerais</v>
      </c>
    </row>
    <row r="1093" spans="1:17" ht="36" hidden="1" x14ac:dyDescent="0.2">
      <c r="A1093" s="477">
        <f>IF(B1093="","",COUNT('Diário 3º PA'!$A$4:$A$4242)+ROW()-3)</f>
        <v>3036</v>
      </c>
      <c r="B1093" s="496">
        <v>44704</v>
      </c>
      <c r="C1093" s="492">
        <v>44682</v>
      </c>
      <c r="D1093" s="482" t="s">
        <v>115</v>
      </c>
      <c r="E1093" s="482" t="s">
        <v>318</v>
      </c>
      <c r="F1093" s="488">
        <v>2999.15</v>
      </c>
      <c r="G1093" s="482" t="s">
        <v>4776</v>
      </c>
      <c r="H1093" s="489" t="s">
        <v>127</v>
      </c>
      <c r="I1093" s="489" t="s">
        <v>3656</v>
      </c>
      <c r="J1093" s="456" t="s">
        <v>3657</v>
      </c>
      <c r="K1093" s="456" t="s">
        <v>704</v>
      </c>
      <c r="L1093" s="456" t="s">
        <v>428</v>
      </c>
      <c r="M1093" s="456">
        <v>2022167</v>
      </c>
      <c r="N1093" s="457">
        <v>44700</v>
      </c>
      <c r="O1093" s="486">
        <f t="shared" si="51"/>
        <v>5</v>
      </c>
      <c r="P1093" s="486">
        <f t="shared" si="52"/>
        <v>5</v>
      </c>
      <c r="Q1093" s="92" t="str">
        <f t="shared" si="53"/>
        <v>Gastos_Gerais</v>
      </c>
    </row>
    <row r="1094" spans="1:17" ht="36" hidden="1" x14ac:dyDescent="0.2">
      <c r="A1094" s="477">
        <f>IF(B1094="","",COUNT('Diário 3º PA'!$A$4:$A$4242)+ROW()-3)</f>
        <v>3037</v>
      </c>
      <c r="B1094" s="496">
        <v>44704</v>
      </c>
      <c r="C1094" s="492">
        <v>44682</v>
      </c>
      <c r="D1094" s="482" t="s">
        <v>115</v>
      </c>
      <c r="E1094" s="482" t="s">
        <v>260</v>
      </c>
      <c r="F1094" s="488">
        <v>6245.85</v>
      </c>
      <c r="G1094" s="482" t="s">
        <v>2996</v>
      </c>
      <c r="H1094" s="483" t="s">
        <v>127</v>
      </c>
      <c r="I1094" s="489" t="s">
        <v>1197</v>
      </c>
      <c r="J1094" s="456" t="s">
        <v>1198</v>
      </c>
      <c r="K1094" s="455" t="s">
        <v>704</v>
      </c>
      <c r="L1094" s="456" t="s">
        <v>428</v>
      </c>
      <c r="M1094" s="456">
        <v>202281</v>
      </c>
      <c r="N1094" s="457">
        <v>44684</v>
      </c>
      <c r="O1094" s="486">
        <f t="shared" si="51"/>
        <v>5</v>
      </c>
      <c r="P1094" s="486">
        <f t="shared" si="52"/>
        <v>5</v>
      </c>
      <c r="Q1094" s="92" t="str">
        <f t="shared" si="53"/>
        <v>Gastos_Gerais</v>
      </c>
    </row>
    <row r="1095" spans="1:17" hidden="1" x14ac:dyDescent="0.2">
      <c r="A1095" s="477">
        <f>IF(B1095="","",COUNT('Diário 3º PA'!$A$4:$A$4242)+ROW()-3)</f>
        <v>3038</v>
      </c>
      <c r="B1095" s="496">
        <v>44704</v>
      </c>
      <c r="C1095" s="492">
        <v>44682</v>
      </c>
      <c r="D1095" s="482" t="s">
        <v>115</v>
      </c>
      <c r="E1095" s="482" t="s">
        <v>308</v>
      </c>
      <c r="F1095" s="488">
        <v>1498</v>
      </c>
      <c r="G1095" s="482" t="s">
        <v>1735</v>
      </c>
      <c r="H1095" s="489" t="s">
        <v>132</v>
      </c>
      <c r="I1095" s="489" t="s">
        <v>4777</v>
      </c>
      <c r="J1095" s="456" t="s">
        <v>1874</v>
      </c>
      <c r="K1095" s="455" t="s">
        <v>704</v>
      </c>
      <c r="L1095" s="456" t="s">
        <v>428</v>
      </c>
      <c r="M1095" s="456">
        <v>637</v>
      </c>
      <c r="N1095" s="457">
        <v>44700</v>
      </c>
      <c r="O1095" s="486">
        <f t="shared" si="51"/>
        <v>5</v>
      </c>
      <c r="P1095" s="486">
        <f t="shared" si="52"/>
        <v>5</v>
      </c>
      <c r="Q1095" s="92" t="str">
        <f t="shared" si="53"/>
        <v>Gastos_Gerais</v>
      </c>
    </row>
    <row r="1096" spans="1:17" hidden="1" x14ac:dyDescent="0.2">
      <c r="A1096" s="477">
        <f>IF(B1096="","",COUNT('Diário 3º PA'!$A$4:$A$4242)+ROW()-3)</f>
        <v>3039</v>
      </c>
      <c r="B1096" s="496">
        <v>44704</v>
      </c>
      <c r="C1096" s="492">
        <v>44682</v>
      </c>
      <c r="D1096" s="482" t="s">
        <v>115</v>
      </c>
      <c r="E1096" s="482" t="s">
        <v>328</v>
      </c>
      <c r="F1096" s="481">
        <v>1000</v>
      </c>
      <c r="G1096" s="482" t="s">
        <v>4778</v>
      </c>
      <c r="H1096" s="489" t="s">
        <v>134</v>
      </c>
      <c r="I1096" s="489" t="s">
        <v>727</v>
      </c>
      <c r="J1096" s="455" t="s">
        <v>728</v>
      </c>
      <c r="K1096" s="456" t="s">
        <v>704</v>
      </c>
      <c r="L1096" s="456" t="s">
        <v>428</v>
      </c>
      <c r="M1096" s="456">
        <v>1897504</v>
      </c>
      <c r="N1096" s="457">
        <v>44704</v>
      </c>
      <c r="O1096" s="486">
        <f t="shared" si="51"/>
        <v>5</v>
      </c>
      <c r="P1096" s="486">
        <f t="shared" si="52"/>
        <v>5</v>
      </c>
      <c r="Q1096" s="92" t="str">
        <f t="shared" si="53"/>
        <v>Gastos_Gerais</v>
      </c>
    </row>
    <row r="1097" spans="1:17" hidden="1" x14ac:dyDescent="0.2">
      <c r="A1097" s="477">
        <f>IF(B1097="","",COUNT('Diário 3º PA'!$A$4:$A$4242)+ROW()-3)</f>
        <v>3040</v>
      </c>
      <c r="B1097" s="496">
        <v>44704</v>
      </c>
      <c r="C1097" s="492">
        <v>44682</v>
      </c>
      <c r="D1097" s="482" t="s">
        <v>115</v>
      </c>
      <c r="E1097" s="482" t="s">
        <v>230</v>
      </c>
      <c r="F1097" s="488">
        <v>4196.3500000000004</v>
      </c>
      <c r="G1097" s="482" t="s">
        <v>758</v>
      </c>
      <c r="H1097" s="489" t="s">
        <v>140</v>
      </c>
      <c r="I1097" s="482" t="s">
        <v>2481</v>
      </c>
      <c r="J1097" s="493" t="s">
        <v>760</v>
      </c>
      <c r="K1097" s="493" t="s">
        <v>704</v>
      </c>
      <c r="L1097" s="493" t="s">
        <v>428</v>
      </c>
      <c r="M1097" s="456">
        <v>79136810</v>
      </c>
      <c r="N1097" s="457">
        <v>44706</v>
      </c>
      <c r="O1097" s="486">
        <f t="shared" si="51"/>
        <v>5</v>
      </c>
      <c r="P1097" s="486">
        <f t="shared" si="52"/>
        <v>5</v>
      </c>
      <c r="Q1097" s="92" t="str">
        <f t="shared" si="53"/>
        <v>Gastos_Gerais</v>
      </c>
    </row>
    <row r="1098" spans="1:17" hidden="1" x14ac:dyDescent="0.2">
      <c r="A1098" s="477">
        <f>IF(B1098="","",COUNT('Diário 3º PA'!$A$4:$A$4242)+ROW()-3)</f>
        <v>3041</v>
      </c>
      <c r="B1098" s="496">
        <v>44704</v>
      </c>
      <c r="C1098" s="492">
        <v>44682</v>
      </c>
      <c r="D1098" s="482" t="s">
        <v>115</v>
      </c>
      <c r="E1098" s="482" t="s">
        <v>376</v>
      </c>
      <c r="F1098" s="488">
        <v>752.1</v>
      </c>
      <c r="G1098" s="482" t="s">
        <v>2072</v>
      </c>
      <c r="H1098" s="489" t="s">
        <v>137</v>
      </c>
      <c r="I1098" s="489" t="s">
        <v>1231</v>
      </c>
      <c r="J1098" s="456" t="s">
        <v>4756</v>
      </c>
      <c r="K1098" s="455" t="s">
        <v>704</v>
      </c>
      <c r="L1098" s="456" t="s">
        <v>428</v>
      </c>
      <c r="M1098" s="456">
        <v>2022181</v>
      </c>
      <c r="N1098" s="457">
        <v>44697</v>
      </c>
      <c r="O1098" s="486">
        <f t="shared" ref="O1098:O1161" si="54">IF(B1098=0,0,IF(YEAR(B1098)=$P$1,MONTH(B1098)-$O$1+1,(YEAR(B1098)-$P$1)*12-$O$1+1+MONTH(B1098)))</f>
        <v>5</v>
      </c>
      <c r="P1098" s="486">
        <f t="shared" ref="P1098:P1161" si="55">IF(C1098=0,0,IF(YEAR(C1098)=$P$1,MONTH(C1098)-$O$1+1,(YEAR(C1098)-$P$1)*12-$O$1+1+MONTH(C1098)))</f>
        <v>5</v>
      </c>
      <c r="Q1098" s="92" t="str">
        <f t="shared" ref="Q1098:Q1161" si="56">SUBSTITUTE(D1098," ","_")</f>
        <v>Gastos_Gerais</v>
      </c>
    </row>
    <row r="1099" spans="1:17" hidden="1" x14ac:dyDescent="0.2">
      <c r="A1099" s="477">
        <f>IF(B1099="","",COUNT('Diário 3º PA'!$A$4:$A$4242)+ROW()-3)</f>
        <v>3042</v>
      </c>
      <c r="B1099" s="496">
        <v>44704</v>
      </c>
      <c r="C1099" s="492">
        <v>44682</v>
      </c>
      <c r="D1099" s="482" t="s">
        <v>115</v>
      </c>
      <c r="E1099" s="482" t="s">
        <v>328</v>
      </c>
      <c r="F1099" s="481">
        <v>1000</v>
      </c>
      <c r="G1099" s="482" t="s">
        <v>1139</v>
      </c>
      <c r="H1099" s="489" t="s">
        <v>136</v>
      </c>
      <c r="I1099" s="489" t="s">
        <v>727</v>
      </c>
      <c r="J1099" s="455" t="s">
        <v>728</v>
      </c>
      <c r="K1099" s="456" t="s">
        <v>704</v>
      </c>
      <c r="L1099" s="456" t="s">
        <v>428</v>
      </c>
      <c r="M1099" s="456">
        <v>1897479</v>
      </c>
      <c r="N1099" s="457">
        <v>44704</v>
      </c>
      <c r="O1099" s="486">
        <f t="shared" si="54"/>
        <v>5</v>
      </c>
      <c r="P1099" s="486">
        <f t="shared" si="55"/>
        <v>5</v>
      </c>
      <c r="Q1099" s="92" t="str">
        <f t="shared" si="56"/>
        <v>Gastos_Gerais</v>
      </c>
    </row>
    <row r="1100" spans="1:17" hidden="1" x14ac:dyDescent="0.2">
      <c r="A1100" s="477">
        <f>IF(B1100="","",COUNT('Diário 3º PA'!$A$4:$A$4242)+ROW()-3)</f>
        <v>3043</v>
      </c>
      <c r="B1100" s="496">
        <v>44704</v>
      </c>
      <c r="C1100" s="492">
        <v>44682</v>
      </c>
      <c r="D1100" s="482" t="s">
        <v>115</v>
      </c>
      <c r="E1100" s="482" t="s">
        <v>376</v>
      </c>
      <c r="F1100" s="488">
        <v>496.96</v>
      </c>
      <c r="G1100" s="482" t="s">
        <v>2068</v>
      </c>
      <c r="H1100" s="489" t="s">
        <v>135</v>
      </c>
      <c r="I1100" s="489" t="s">
        <v>1231</v>
      </c>
      <c r="J1100" s="456" t="s">
        <v>4756</v>
      </c>
      <c r="K1100" s="455" t="s">
        <v>704</v>
      </c>
      <c r="L1100" s="456" t="s">
        <v>428</v>
      </c>
      <c r="M1100" s="456">
        <v>2022179</v>
      </c>
      <c r="N1100" s="457">
        <v>44697</v>
      </c>
      <c r="O1100" s="486">
        <f t="shared" si="54"/>
        <v>5</v>
      </c>
      <c r="P1100" s="486">
        <f t="shared" si="55"/>
        <v>5</v>
      </c>
      <c r="Q1100" s="92" t="str">
        <f t="shared" si="56"/>
        <v>Gastos_Gerais</v>
      </c>
    </row>
    <row r="1101" spans="1:17" hidden="1" x14ac:dyDescent="0.2">
      <c r="A1101" s="477">
        <f>IF(B1101="","",COUNT('Diário 3º PA'!$A$4:$A$4242)+ROW()-3)</f>
        <v>3044</v>
      </c>
      <c r="B1101" s="496">
        <v>44704</v>
      </c>
      <c r="C1101" s="492">
        <v>44682</v>
      </c>
      <c r="D1101" s="482" t="s">
        <v>115</v>
      </c>
      <c r="E1101" s="482" t="s">
        <v>328</v>
      </c>
      <c r="F1101" s="481">
        <v>1500</v>
      </c>
      <c r="G1101" s="482" t="s">
        <v>1087</v>
      </c>
      <c r="H1101" s="489" t="s">
        <v>658</v>
      </c>
      <c r="I1101" s="489" t="s">
        <v>727</v>
      </c>
      <c r="J1101" s="455" t="s">
        <v>728</v>
      </c>
      <c r="K1101" s="456" t="s">
        <v>704</v>
      </c>
      <c r="L1101" s="456" t="s">
        <v>428</v>
      </c>
      <c r="M1101" s="456">
        <v>1897527</v>
      </c>
      <c r="N1101" s="457">
        <v>44704</v>
      </c>
      <c r="O1101" s="486">
        <f t="shared" si="54"/>
        <v>5</v>
      </c>
      <c r="P1101" s="486">
        <f t="shared" si="55"/>
        <v>5</v>
      </c>
      <c r="Q1101" s="92" t="str">
        <f t="shared" si="56"/>
        <v>Gastos_Gerais</v>
      </c>
    </row>
    <row r="1102" spans="1:17" hidden="1" x14ac:dyDescent="0.2">
      <c r="A1102" s="477">
        <f>IF(B1102="","",COUNT('Diário 3º PA'!$A$4:$A$4242)+ROW()-3)</f>
        <v>3045</v>
      </c>
      <c r="B1102" s="496">
        <v>44704</v>
      </c>
      <c r="C1102" s="492">
        <v>44682</v>
      </c>
      <c r="D1102" s="482" t="s">
        <v>115</v>
      </c>
      <c r="E1102" s="482" t="s">
        <v>328</v>
      </c>
      <c r="F1102" s="481">
        <v>1000</v>
      </c>
      <c r="G1102" s="482" t="s">
        <v>1294</v>
      </c>
      <c r="H1102" s="489" t="s">
        <v>140</v>
      </c>
      <c r="I1102" s="489" t="s">
        <v>727</v>
      </c>
      <c r="J1102" s="455" t="s">
        <v>728</v>
      </c>
      <c r="K1102" s="456" t="s">
        <v>704</v>
      </c>
      <c r="L1102" s="456" t="s">
        <v>428</v>
      </c>
      <c r="M1102" s="456">
        <v>1897512</v>
      </c>
      <c r="N1102" s="457">
        <v>44704</v>
      </c>
      <c r="O1102" s="486">
        <f t="shared" si="54"/>
        <v>5</v>
      </c>
      <c r="P1102" s="486">
        <f t="shared" si="55"/>
        <v>5</v>
      </c>
      <c r="Q1102" s="92" t="str">
        <f t="shared" si="56"/>
        <v>Gastos_Gerais</v>
      </c>
    </row>
    <row r="1103" spans="1:17" hidden="1" x14ac:dyDescent="0.2">
      <c r="A1103" s="477">
        <f>IF(B1103="","",COUNT('Diário 3º PA'!$A$4:$A$4242)+ROW()-3)</f>
        <v>3046</v>
      </c>
      <c r="B1103" s="496">
        <v>44704</v>
      </c>
      <c r="C1103" s="492">
        <v>44682</v>
      </c>
      <c r="D1103" s="482" t="s">
        <v>115</v>
      </c>
      <c r="E1103" s="482" t="s">
        <v>328</v>
      </c>
      <c r="F1103" s="481">
        <v>1500</v>
      </c>
      <c r="G1103" s="482" t="s">
        <v>1010</v>
      </c>
      <c r="H1103" s="489" t="s">
        <v>131</v>
      </c>
      <c r="I1103" s="489" t="s">
        <v>727</v>
      </c>
      <c r="J1103" s="455" t="s">
        <v>728</v>
      </c>
      <c r="K1103" s="456" t="s">
        <v>704</v>
      </c>
      <c r="L1103" s="456" t="s">
        <v>428</v>
      </c>
      <c r="M1103" s="456">
        <v>1897534</v>
      </c>
      <c r="N1103" s="457">
        <v>44704</v>
      </c>
      <c r="O1103" s="486">
        <f t="shared" si="54"/>
        <v>5</v>
      </c>
      <c r="P1103" s="486">
        <f t="shared" si="55"/>
        <v>5</v>
      </c>
      <c r="Q1103" s="92" t="str">
        <f t="shared" si="56"/>
        <v>Gastos_Gerais</v>
      </c>
    </row>
    <row r="1104" spans="1:17" ht="24" hidden="1" x14ac:dyDescent="0.2">
      <c r="A1104" s="477">
        <f>IF(B1104="","",COUNT('Diário 3º PA'!$A$4:$A$4242)+ROW()-3)</f>
        <v>3047</v>
      </c>
      <c r="B1104" s="496">
        <v>44704</v>
      </c>
      <c r="C1104" s="492">
        <v>44682</v>
      </c>
      <c r="D1104" s="482" t="s">
        <v>115</v>
      </c>
      <c r="E1104" s="482" t="s">
        <v>306</v>
      </c>
      <c r="F1104" s="488">
        <v>123.9</v>
      </c>
      <c r="G1104" s="482" t="s">
        <v>4779</v>
      </c>
      <c r="H1104" s="489" t="s">
        <v>128</v>
      </c>
      <c r="I1104" s="489" t="s">
        <v>551</v>
      </c>
      <c r="J1104" s="456" t="s">
        <v>2125</v>
      </c>
      <c r="K1104" s="455" t="s">
        <v>704</v>
      </c>
      <c r="L1104" s="456" t="s">
        <v>428</v>
      </c>
      <c r="M1104" s="456">
        <v>471381</v>
      </c>
      <c r="N1104" s="457">
        <v>44704</v>
      </c>
      <c r="O1104" s="486">
        <f t="shared" si="54"/>
        <v>5</v>
      </c>
      <c r="P1104" s="486">
        <f t="shared" si="55"/>
        <v>5</v>
      </c>
      <c r="Q1104" s="92" t="str">
        <f t="shared" si="56"/>
        <v>Gastos_Gerais</v>
      </c>
    </row>
    <row r="1105" spans="1:17" hidden="1" x14ac:dyDescent="0.2">
      <c r="A1105" s="477">
        <f>IF(B1105="","",COUNT('Diário 3º PA'!$A$4:$A$4242)+ROW()-3)</f>
        <v>3048</v>
      </c>
      <c r="B1105" s="496">
        <v>44704</v>
      </c>
      <c r="C1105" s="492">
        <v>44682</v>
      </c>
      <c r="D1105" s="482" t="s">
        <v>115</v>
      </c>
      <c r="E1105" s="482" t="s">
        <v>302</v>
      </c>
      <c r="F1105" s="488">
        <v>19569.04</v>
      </c>
      <c r="G1105" s="482" t="s">
        <v>814</v>
      </c>
      <c r="H1105" s="489" t="s">
        <v>140</v>
      </c>
      <c r="I1105" s="489" t="s">
        <v>810</v>
      </c>
      <c r="J1105" s="456" t="s">
        <v>1193</v>
      </c>
      <c r="K1105" s="455" t="s">
        <v>704</v>
      </c>
      <c r="L1105" s="456" t="s">
        <v>428</v>
      </c>
      <c r="M1105" s="456">
        <v>130</v>
      </c>
      <c r="N1105" s="457">
        <v>44700</v>
      </c>
      <c r="O1105" s="486">
        <f t="shared" si="54"/>
        <v>5</v>
      </c>
      <c r="P1105" s="486">
        <f t="shared" si="55"/>
        <v>5</v>
      </c>
      <c r="Q1105" s="92" t="str">
        <f t="shared" si="56"/>
        <v>Gastos_Gerais</v>
      </c>
    </row>
    <row r="1106" spans="1:17" ht="24" hidden="1" x14ac:dyDescent="0.2">
      <c r="A1106" s="477">
        <f>IF(B1106="","",COUNT('Diário 3º PA'!$A$4:$A$4242)+ROW()-3)</f>
        <v>3049</v>
      </c>
      <c r="B1106" s="496">
        <v>44704</v>
      </c>
      <c r="C1106" s="492">
        <v>44682</v>
      </c>
      <c r="D1106" s="482" t="s">
        <v>115</v>
      </c>
      <c r="E1106" s="482" t="s">
        <v>342</v>
      </c>
      <c r="F1106" s="488">
        <v>40.4</v>
      </c>
      <c r="G1106" s="482" t="s">
        <v>4780</v>
      </c>
      <c r="H1106" s="489" t="s">
        <v>128</v>
      </c>
      <c r="I1106" s="489" t="s">
        <v>1627</v>
      </c>
      <c r="J1106" s="456" t="s">
        <v>1628</v>
      </c>
      <c r="K1106" s="456" t="s">
        <v>732</v>
      </c>
      <c r="L1106" s="456" t="s">
        <v>1531</v>
      </c>
      <c r="M1106" s="456">
        <v>170944568</v>
      </c>
      <c r="N1106" s="457">
        <v>44704</v>
      </c>
      <c r="O1106" s="486">
        <f t="shared" si="54"/>
        <v>5</v>
      </c>
      <c r="P1106" s="486">
        <f t="shared" si="55"/>
        <v>5</v>
      </c>
      <c r="Q1106" s="92" t="str">
        <f t="shared" si="56"/>
        <v>Gastos_Gerais</v>
      </c>
    </row>
    <row r="1107" spans="1:17" ht="36" hidden="1" x14ac:dyDescent="0.2">
      <c r="A1107" s="477">
        <f>IF(B1107="","",COUNT('Diário 3º PA'!$A$4:$A$4242)+ROW()-3)</f>
        <v>3050</v>
      </c>
      <c r="B1107" s="496">
        <v>44704</v>
      </c>
      <c r="C1107" s="492">
        <v>44682</v>
      </c>
      <c r="D1107" s="482" t="s">
        <v>115</v>
      </c>
      <c r="E1107" s="482" t="s">
        <v>342</v>
      </c>
      <c r="F1107" s="488">
        <v>120</v>
      </c>
      <c r="G1107" s="482" t="s">
        <v>4781</v>
      </c>
      <c r="H1107" s="489" t="s">
        <v>132</v>
      </c>
      <c r="I1107" s="489" t="s">
        <v>4782</v>
      </c>
      <c r="J1107" s="456" t="s">
        <v>4783</v>
      </c>
      <c r="K1107" s="456" t="s">
        <v>732</v>
      </c>
      <c r="L1107" s="456" t="s">
        <v>1531</v>
      </c>
      <c r="M1107" s="456">
        <v>170944568</v>
      </c>
      <c r="N1107" s="457">
        <v>44704</v>
      </c>
      <c r="O1107" s="486">
        <f t="shared" si="54"/>
        <v>5</v>
      </c>
      <c r="P1107" s="486">
        <f t="shared" si="55"/>
        <v>5</v>
      </c>
      <c r="Q1107" s="92" t="str">
        <f t="shared" si="56"/>
        <v>Gastos_Gerais</v>
      </c>
    </row>
    <row r="1108" spans="1:17" ht="36" hidden="1" x14ac:dyDescent="0.2">
      <c r="A1108" s="477">
        <f>IF(B1108="","",COUNT('Diário 3º PA'!$A$4:$A$4242)+ROW()-3)</f>
        <v>3051</v>
      </c>
      <c r="B1108" s="496">
        <v>44704</v>
      </c>
      <c r="C1108" s="492">
        <v>44682</v>
      </c>
      <c r="D1108" s="482" t="s">
        <v>115</v>
      </c>
      <c r="E1108" s="482" t="s">
        <v>342</v>
      </c>
      <c r="F1108" s="488">
        <v>120</v>
      </c>
      <c r="G1108" s="482" t="s">
        <v>4784</v>
      </c>
      <c r="H1108" s="489" t="s">
        <v>132</v>
      </c>
      <c r="I1108" s="489" t="s">
        <v>4785</v>
      </c>
      <c r="J1108" s="456" t="s">
        <v>4786</v>
      </c>
      <c r="K1108" s="456" t="s">
        <v>732</v>
      </c>
      <c r="L1108" s="456" t="s">
        <v>1531</v>
      </c>
      <c r="M1108" s="456">
        <v>170944568</v>
      </c>
      <c r="N1108" s="457">
        <v>44704</v>
      </c>
      <c r="O1108" s="486">
        <f t="shared" si="54"/>
        <v>5</v>
      </c>
      <c r="P1108" s="486">
        <f t="shared" si="55"/>
        <v>5</v>
      </c>
      <c r="Q1108" s="92" t="str">
        <f t="shared" si="56"/>
        <v>Gastos_Gerais</v>
      </c>
    </row>
    <row r="1109" spans="1:17" ht="36" hidden="1" x14ac:dyDescent="0.2">
      <c r="A1109" s="477">
        <f>IF(B1109="","",COUNT('Diário 3º PA'!$A$4:$A$4242)+ROW()-3)</f>
        <v>3052</v>
      </c>
      <c r="B1109" s="496">
        <v>44704</v>
      </c>
      <c r="C1109" s="492">
        <v>44682</v>
      </c>
      <c r="D1109" s="482" t="s">
        <v>115</v>
      </c>
      <c r="E1109" s="482" t="s">
        <v>342</v>
      </c>
      <c r="F1109" s="488">
        <v>60</v>
      </c>
      <c r="G1109" s="482" t="s">
        <v>4787</v>
      </c>
      <c r="H1109" s="489" t="s">
        <v>132</v>
      </c>
      <c r="I1109" s="489" t="s">
        <v>4782</v>
      </c>
      <c r="J1109" s="456" t="s">
        <v>4783</v>
      </c>
      <c r="K1109" s="456" t="s">
        <v>732</v>
      </c>
      <c r="L1109" s="456" t="s">
        <v>1531</v>
      </c>
      <c r="M1109" s="456">
        <v>170944568</v>
      </c>
      <c r="N1109" s="457">
        <v>44704</v>
      </c>
      <c r="O1109" s="486">
        <f t="shared" si="54"/>
        <v>5</v>
      </c>
      <c r="P1109" s="486">
        <f t="shared" si="55"/>
        <v>5</v>
      </c>
      <c r="Q1109" s="92" t="str">
        <f t="shared" si="56"/>
        <v>Gastos_Gerais</v>
      </c>
    </row>
    <row r="1110" spans="1:17" ht="36" hidden="1" x14ac:dyDescent="0.2">
      <c r="A1110" s="477">
        <f>IF(B1110="","",COUNT('Diário 3º PA'!$A$4:$A$4242)+ROW()-3)</f>
        <v>3053</v>
      </c>
      <c r="B1110" s="496">
        <v>44704</v>
      </c>
      <c r="C1110" s="492">
        <v>44682</v>
      </c>
      <c r="D1110" s="482" t="s">
        <v>115</v>
      </c>
      <c r="E1110" s="482" t="s">
        <v>342</v>
      </c>
      <c r="F1110" s="488">
        <v>60</v>
      </c>
      <c r="G1110" s="482" t="s">
        <v>4788</v>
      </c>
      <c r="H1110" s="489" t="s">
        <v>132</v>
      </c>
      <c r="I1110" s="489" t="s">
        <v>4785</v>
      </c>
      <c r="J1110" s="456" t="s">
        <v>4786</v>
      </c>
      <c r="K1110" s="456" t="s">
        <v>732</v>
      </c>
      <c r="L1110" s="456" t="s">
        <v>1531</v>
      </c>
      <c r="M1110" s="456">
        <v>170944568</v>
      </c>
      <c r="N1110" s="457">
        <v>44704</v>
      </c>
      <c r="O1110" s="486">
        <f t="shared" si="54"/>
        <v>5</v>
      </c>
      <c r="P1110" s="486">
        <f t="shared" si="55"/>
        <v>5</v>
      </c>
      <c r="Q1110" s="92" t="str">
        <f t="shared" si="56"/>
        <v>Gastos_Gerais</v>
      </c>
    </row>
    <row r="1111" spans="1:17" ht="25.5" hidden="1" x14ac:dyDescent="0.2">
      <c r="A1111" s="477">
        <f>IF(B1111="","",COUNT('Diário 3º PA'!$A$4:$A$4242)+ROW()-3)</f>
        <v>3054</v>
      </c>
      <c r="B1111" s="491">
        <v>44704</v>
      </c>
      <c r="C1111" s="511">
        <v>44682</v>
      </c>
      <c r="D1111" s="482" t="s">
        <v>104</v>
      </c>
      <c r="E1111" s="482" t="s">
        <v>191</v>
      </c>
      <c r="F1111" s="488">
        <v>856.6</v>
      </c>
      <c r="G1111" s="482" t="s">
        <v>4789</v>
      </c>
      <c r="H1111" s="489" t="s">
        <v>135</v>
      </c>
      <c r="I1111" s="489" t="s">
        <v>4790</v>
      </c>
      <c r="J1111" s="512" t="s">
        <v>4791</v>
      </c>
      <c r="K1111" s="456" t="s">
        <v>732</v>
      </c>
      <c r="L1111" s="456" t="s">
        <v>1531</v>
      </c>
      <c r="M1111" s="456">
        <v>170944568</v>
      </c>
      <c r="N1111" s="457">
        <v>44704</v>
      </c>
      <c r="O1111" s="486">
        <f t="shared" si="54"/>
        <v>5</v>
      </c>
      <c r="P1111" s="486">
        <f t="shared" si="55"/>
        <v>5</v>
      </c>
      <c r="Q1111" s="92" t="str">
        <f t="shared" si="56"/>
        <v>Gastos_com_Pessoal</v>
      </c>
    </row>
    <row r="1112" spans="1:17" ht="25.5" hidden="1" x14ac:dyDescent="0.2">
      <c r="A1112" s="477">
        <f>IF(B1112="","",COUNT('Diário 3º PA'!$A$4:$A$4242)+ROW()-3)</f>
        <v>3055</v>
      </c>
      <c r="B1112" s="491">
        <v>44704</v>
      </c>
      <c r="C1112" s="511">
        <v>44682</v>
      </c>
      <c r="D1112" s="482" t="s">
        <v>104</v>
      </c>
      <c r="E1112" s="482" t="s">
        <v>189</v>
      </c>
      <c r="F1112" s="488">
        <v>2410.27</v>
      </c>
      <c r="G1112" s="482" t="s">
        <v>4792</v>
      </c>
      <c r="H1112" s="489" t="s">
        <v>135</v>
      </c>
      <c r="I1112" s="489" t="s">
        <v>4790</v>
      </c>
      <c r="J1112" s="512" t="s">
        <v>4791</v>
      </c>
      <c r="K1112" s="456" t="s">
        <v>732</v>
      </c>
      <c r="L1112" s="456" t="s">
        <v>1531</v>
      </c>
      <c r="M1112" s="456">
        <v>170944568</v>
      </c>
      <c r="N1112" s="457">
        <v>44704</v>
      </c>
      <c r="O1112" s="486">
        <f t="shared" si="54"/>
        <v>5</v>
      </c>
      <c r="P1112" s="486">
        <f t="shared" si="55"/>
        <v>5</v>
      </c>
      <c r="Q1112" s="92" t="str">
        <f t="shared" si="56"/>
        <v>Gastos_com_Pessoal</v>
      </c>
    </row>
    <row r="1113" spans="1:17" ht="25.5" hidden="1" x14ac:dyDescent="0.2">
      <c r="A1113" s="477">
        <f>IF(B1113="","",COUNT('Diário 3º PA'!$A$4:$A$4242)+ROW()-3)</f>
        <v>3056</v>
      </c>
      <c r="B1113" s="496">
        <v>44704</v>
      </c>
      <c r="C1113" s="492">
        <v>44682</v>
      </c>
      <c r="D1113" s="482" t="s">
        <v>104</v>
      </c>
      <c r="E1113" s="482" t="s">
        <v>191</v>
      </c>
      <c r="F1113" s="488">
        <v>521.53</v>
      </c>
      <c r="G1113" s="482" t="s">
        <v>4793</v>
      </c>
      <c r="H1113" s="489" t="s">
        <v>134</v>
      </c>
      <c r="I1113" s="489" t="s">
        <v>4794</v>
      </c>
      <c r="J1113" s="456" t="s">
        <v>4795</v>
      </c>
      <c r="K1113" s="456" t="s">
        <v>732</v>
      </c>
      <c r="L1113" s="456" t="s">
        <v>1531</v>
      </c>
      <c r="M1113" s="456">
        <v>170944568</v>
      </c>
      <c r="N1113" s="457">
        <v>44704</v>
      </c>
      <c r="O1113" s="486">
        <f t="shared" si="54"/>
        <v>5</v>
      </c>
      <c r="P1113" s="486">
        <f t="shared" si="55"/>
        <v>5</v>
      </c>
      <c r="Q1113" s="92" t="str">
        <f t="shared" si="56"/>
        <v>Gastos_com_Pessoal</v>
      </c>
    </row>
    <row r="1114" spans="1:17" ht="25.5" hidden="1" x14ac:dyDescent="0.2">
      <c r="A1114" s="477">
        <f>IF(B1114="","",COUNT('Diário 3º PA'!$A$4:$A$4242)+ROW()-3)</f>
        <v>3057</v>
      </c>
      <c r="B1114" s="496">
        <v>44704</v>
      </c>
      <c r="C1114" s="492">
        <v>44682</v>
      </c>
      <c r="D1114" s="482" t="s">
        <v>104</v>
      </c>
      <c r="E1114" s="482" t="s">
        <v>189</v>
      </c>
      <c r="F1114" s="488">
        <v>1550.95</v>
      </c>
      <c r="G1114" s="482" t="s">
        <v>4796</v>
      </c>
      <c r="H1114" s="489" t="s">
        <v>134</v>
      </c>
      <c r="I1114" s="489" t="s">
        <v>4794</v>
      </c>
      <c r="J1114" s="456" t="s">
        <v>4795</v>
      </c>
      <c r="K1114" s="456" t="s">
        <v>732</v>
      </c>
      <c r="L1114" s="456" t="s">
        <v>1531</v>
      </c>
      <c r="M1114" s="456">
        <v>170944568</v>
      </c>
      <c r="N1114" s="457">
        <v>44704</v>
      </c>
      <c r="O1114" s="486">
        <f t="shared" si="54"/>
        <v>5</v>
      </c>
      <c r="P1114" s="486">
        <f t="shared" si="55"/>
        <v>5</v>
      </c>
      <c r="Q1114" s="92" t="str">
        <f t="shared" si="56"/>
        <v>Gastos_com_Pessoal</v>
      </c>
    </row>
    <row r="1115" spans="1:17" ht="24" hidden="1" x14ac:dyDescent="0.2">
      <c r="A1115" s="477">
        <f>IF(B1115="","",COUNT('Diário 3º PA'!$A$4:$A$4242)+ROW()-3)</f>
        <v>3058</v>
      </c>
      <c r="B1115" s="496">
        <v>44704</v>
      </c>
      <c r="C1115" s="492">
        <v>44682</v>
      </c>
      <c r="D1115" s="482" t="s">
        <v>115</v>
      </c>
      <c r="E1115" s="482" t="s">
        <v>366</v>
      </c>
      <c r="F1115" s="488">
        <v>27.1</v>
      </c>
      <c r="G1115" s="482" t="s">
        <v>4644</v>
      </c>
      <c r="H1115" s="489" t="s">
        <v>137</v>
      </c>
      <c r="I1115" s="489" t="s">
        <v>3961</v>
      </c>
      <c r="J1115" s="456" t="s">
        <v>3962</v>
      </c>
      <c r="K1115" s="456" t="s">
        <v>1464</v>
      </c>
      <c r="L1115" s="456" t="s">
        <v>428</v>
      </c>
      <c r="M1115" s="456">
        <v>567</v>
      </c>
      <c r="N1115" s="457">
        <v>44704</v>
      </c>
      <c r="O1115" s="486">
        <f t="shared" si="54"/>
        <v>5</v>
      </c>
      <c r="P1115" s="486">
        <f t="shared" si="55"/>
        <v>5</v>
      </c>
      <c r="Q1115" s="92" t="str">
        <f t="shared" si="56"/>
        <v>Gastos_Gerais</v>
      </c>
    </row>
    <row r="1116" spans="1:17" ht="36" x14ac:dyDescent="0.2">
      <c r="A1116" s="477">
        <f>IF(B1116="","",COUNT('Diário 3º PA'!$A$4:$A$4242)+ROW()-3)</f>
        <v>3059</v>
      </c>
      <c r="B1116" s="496">
        <v>44704</v>
      </c>
      <c r="C1116" s="492">
        <v>44682</v>
      </c>
      <c r="D1116" s="482" t="s">
        <v>117</v>
      </c>
      <c r="E1116" s="482" t="s">
        <v>389</v>
      </c>
      <c r="F1116" s="488">
        <v>658</v>
      </c>
      <c r="G1116" s="482" t="s">
        <v>4797</v>
      </c>
      <c r="H1116" s="482" t="s">
        <v>135</v>
      </c>
      <c r="I1116" s="489" t="s">
        <v>4798</v>
      </c>
      <c r="J1116" s="456" t="s">
        <v>4799</v>
      </c>
      <c r="K1116" s="456" t="s">
        <v>1464</v>
      </c>
      <c r="L1116" s="456" t="s">
        <v>428</v>
      </c>
      <c r="M1116" s="456">
        <v>9626</v>
      </c>
      <c r="N1116" s="457">
        <v>44700</v>
      </c>
      <c r="O1116" s="486">
        <f t="shared" si="54"/>
        <v>5</v>
      </c>
      <c r="P1116" s="486">
        <f t="shared" si="55"/>
        <v>5</v>
      </c>
      <c r="Q1116" s="92" t="str">
        <f t="shared" si="56"/>
        <v>Aquisição_de_Bens_Permanentes</v>
      </c>
    </row>
    <row r="1117" spans="1:17" hidden="1" x14ac:dyDescent="0.2">
      <c r="A1117" s="477">
        <f>IF(B1117="","",COUNT('Diário 3º PA'!$A$4:$A$4242)+ROW()-3)</f>
        <v>3060</v>
      </c>
      <c r="B1117" s="496">
        <v>44704</v>
      </c>
      <c r="C1117" s="492">
        <v>44682</v>
      </c>
      <c r="D1117" s="482" t="s">
        <v>115</v>
      </c>
      <c r="E1117" s="482" t="s">
        <v>378</v>
      </c>
      <c r="F1117" s="488">
        <v>45.8</v>
      </c>
      <c r="G1117" s="482" t="s">
        <v>4800</v>
      </c>
      <c r="H1117" s="489" t="s">
        <v>135</v>
      </c>
      <c r="I1117" s="489" t="s">
        <v>4798</v>
      </c>
      <c r="J1117" s="456" t="s">
        <v>4799</v>
      </c>
      <c r="K1117" s="456" t="s">
        <v>1464</v>
      </c>
      <c r="L1117" s="456" t="s">
        <v>428</v>
      </c>
      <c r="M1117" s="456">
        <v>9626</v>
      </c>
      <c r="N1117" s="457">
        <v>44700</v>
      </c>
      <c r="O1117" s="486">
        <f t="shared" si="54"/>
        <v>5</v>
      </c>
      <c r="P1117" s="486">
        <f t="shared" si="55"/>
        <v>5</v>
      </c>
      <c r="Q1117" s="92" t="str">
        <f t="shared" si="56"/>
        <v>Gastos_Gerais</v>
      </c>
    </row>
    <row r="1118" spans="1:17" ht="36" hidden="1" x14ac:dyDescent="0.2">
      <c r="A1118" s="477">
        <f>IF(B1118="","",COUNT('Diário 3º PA'!$A$4:$A$4242)+ROW()-3)</f>
        <v>3061</v>
      </c>
      <c r="B1118" s="496">
        <v>44704</v>
      </c>
      <c r="C1118" s="492">
        <v>44682</v>
      </c>
      <c r="D1118" s="482" t="s">
        <v>115</v>
      </c>
      <c r="E1118" s="480" t="s">
        <v>298</v>
      </c>
      <c r="F1118" s="488">
        <v>153.88</v>
      </c>
      <c r="G1118" s="482" t="s">
        <v>4801</v>
      </c>
      <c r="H1118" s="489" t="s">
        <v>134</v>
      </c>
      <c r="I1118" s="489" t="s">
        <v>4581</v>
      </c>
      <c r="J1118" s="456" t="s">
        <v>4582</v>
      </c>
      <c r="K1118" s="456" t="s">
        <v>1464</v>
      </c>
      <c r="L1118" s="456" t="s">
        <v>428</v>
      </c>
      <c r="M1118" s="456">
        <v>4149</v>
      </c>
      <c r="N1118" s="457">
        <v>44701</v>
      </c>
      <c r="O1118" s="486">
        <f t="shared" si="54"/>
        <v>5</v>
      </c>
      <c r="P1118" s="486">
        <f t="shared" si="55"/>
        <v>5</v>
      </c>
      <c r="Q1118" s="92" t="str">
        <f t="shared" si="56"/>
        <v>Gastos_Gerais</v>
      </c>
    </row>
    <row r="1119" spans="1:17" ht="24" hidden="1" x14ac:dyDescent="0.2">
      <c r="A1119" s="477">
        <f>IF(B1119="","",COUNT('Diário 3º PA'!$A$4:$A$4242)+ROW()-3)</f>
        <v>3062</v>
      </c>
      <c r="B1119" s="496">
        <v>44704</v>
      </c>
      <c r="C1119" s="492">
        <v>44682</v>
      </c>
      <c r="D1119" s="482" t="s">
        <v>115</v>
      </c>
      <c r="E1119" s="482" t="s">
        <v>342</v>
      </c>
      <c r="F1119" s="488">
        <v>450</v>
      </c>
      <c r="G1119" s="482" t="s">
        <v>4802</v>
      </c>
      <c r="H1119" s="489" t="s">
        <v>128</v>
      </c>
      <c r="I1119" s="489" t="s">
        <v>3695</v>
      </c>
      <c r="J1119" s="456" t="s">
        <v>3696</v>
      </c>
      <c r="K1119" s="456" t="s">
        <v>1464</v>
      </c>
      <c r="L1119" s="456" t="s">
        <v>428</v>
      </c>
      <c r="M1119" s="456">
        <v>6345</v>
      </c>
      <c r="N1119" s="457">
        <v>44701</v>
      </c>
      <c r="O1119" s="486">
        <f t="shared" si="54"/>
        <v>5</v>
      </c>
      <c r="P1119" s="486">
        <f t="shared" si="55"/>
        <v>5</v>
      </c>
      <c r="Q1119" s="92" t="str">
        <f t="shared" si="56"/>
        <v>Gastos_Gerais</v>
      </c>
    </row>
    <row r="1120" spans="1:17" ht="24" hidden="1" x14ac:dyDescent="0.2">
      <c r="A1120" s="477">
        <f>IF(B1120="","",COUNT('Diário 3º PA'!$A$4:$A$4242)+ROW()-3)</f>
        <v>3063</v>
      </c>
      <c r="B1120" s="496">
        <v>44704</v>
      </c>
      <c r="C1120" s="492">
        <v>44682</v>
      </c>
      <c r="D1120" s="482" t="s">
        <v>115</v>
      </c>
      <c r="E1120" s="482" t="s">
        <v>366</v>
      </c>
      <c r="F1120" s="488">
        <v>348.06</v>
      </c>
      <c r="G1120" s="482" t="s">
        <v>4644</v>
      </c>
      <c r="H1120" s="489" t="s">
        <v>139</v>
      </c>
      <c r="I1120" s="489" t="s">
        <v>4803</v>
      </c>
      <c r="J1120" s="456" t="s">
        <v>4804</v>
      </c>
      <c r="K1120" s="456" t="s">
        <v>1464</v>
      </c>
      <c r="L1120" s="456" t="s">
        <v>428</v>
      </c>
      <c r="M1120" s="456">
        <v>6637</v>
      </c>
      <c r="N1120" s="457">
        <v>44701</v>
      </c>
      <c r="O1120" s="486">
        <f t="shared" si="54"/>
        <v>5</v>
      </c>
      <c r="P1120" s="486">
        <f t="shared" si="55"/>
        <v>5</v>
      </c>
      <c r="Q1120" s="92" t="str">
        <f t="shared" si="56"/>
        <v>Gastos_Gerais</v>
      </c>
    </row>
    <row r="1121" spans="1:17" ht="24" hidden="1" x14ac:dyDescent="0.2">
      <c r="A1121" s="477">
        <f>IF(B1121="","",COUNT('Diário 3º PA'!$A$4:$A$4242)+ROW()-3)</f>
        <v>3064</v>
      </c>
      <c r="B1121" s="496">
        <v>44704</v>
      </c>
      <c r="C1121" s="492">
        <v>44682</v>
      </c>
      <c r="D1121" s="482" t="s">
        <v>115</v>
      </c>
      <c r="E1121" s="482" t="s">
        <v>366</v>
      </c>
      <c r="F1121" s="488">
        <v>219.5</v>
      </c>
      <c r="G1121" s="482" t="s">
        <v>4644</v>
      </c>
      <c r="H1121" s="489" t="s">
        <v>135</v>
      </c>
      <c r="I1121" s="489" t="s">
        <v>1271</v>
      </c>
      <c r="J1121" s="456" t="s">
        <v>1272</v>
      </c>
      <c r="K1121" s="456" t="s">
        <v>1464</v>
      </c>
      <c r="L1121" s="456" t="s">
        <v>428</v>
      </c>
      <c r="M1121" s="514" t="s">
        <v>4805</v>
      </c>
      <c r="N1121" s="457">
        <v>44701</v>
      </c>
      <c r="O1121" s="486">
        <f t="shared" si="54"/>
        <v>5</v>
      </c>
      <c r="P1121" s="486">
        <f t="shared" si="55"/>
        <v>5</v>
      </c>
      <c r="Q1121" s="92" t="str">
        <f t="shared" si="56"/>
        <v>Gastos_Gerais</v>
      </c>
    </row>
    <row r="1122" spans="1:17" ht="24" hidden="1" x14ac:dyDescent="0.2">
      <c r="A1122" s="477">
        <f>IF(B1122="","",COUNT('Diário 3º PA'!$A$4:$A$4242)+ROW()-3)</f>
        <v>3065</v>
      </c>
      <c r="B1122" s="496">
        <v>44705</v>
      </c>
      <c r="C1122" s="492">
        <v>44682</v>
      </c>
      <c r="D1122" s="482" t="s">
        <v>115</v>
      </c>
      <c r="E1122" s="482" t="s">
        <v>302</v>
      </c>
      <c r="F1122" s="488">
        <v>1382.2</v>
      </c>
      <c r="G1122" s="482" t="s">
        <v>4806</v>
      </c>
      <c r="H1122" s="489" t="s">
        <v>658</v>
      </c>
      <c r="I1122" s="489" t="s">
        <v>4807</v>
      </c>
      <c r="J1122" s="456" t="s">
        <v>4808</v>
      </c>
      <c r="K1122" s="456" t="s">
        <v>1464</v>
      </c>
      <c r="L1122" s="456" t="s">
        <v>428</v>
      </c>
      <c r="M1122" s="456">
        <v>10654</v>
      </c>
      <c r="N1122" s="457">
        <v>44698</v>
      </c>
      <c r="O1122" s="486">
        <f t="shared" si="54"/>
        <v>5</v>
      </c>
      <c r="P1122" s="486">
        <f t="shared" si="55"/>
        <v>5</v>
      </c>
      <c r="Q1122" s="92" t="str">
        <f t="shared" si="56"/>
        <v>Gastos_Gerais</v>
      </c>
    </row>
    <row r="1123" spans="1:17" ht="36" hidden="1" x14ac:dyDescent="0.2">
      <c r="A1123" s="477">
        <f>IF(B1123="","",COUNT('Diário 3º PA'!$A$4:$A$4242)+ROW()-3)</f>
        <v>3066</v>
      </c>
      <c r="B1123" s="496">
        <v>44705</v>
      </c>
      <c r="C1123" s="492">
        <v>44713</v>
      </c>
      <c r="D1123" s="482" t="s">
        <v>104</v>
      </c>
      <c r="E1123" s="482" t="s">
        <v>204</v>
      </c>
      <c r="F1123" s="488">
        <v>41014.42</v>
      </c>
      <c r="G1123" s="482" t="s">
        <v>4809</v>
      </c>
      <c r="H1123" s="489" t="s">
        <v>127</v>
      </c>
      <c r="I1123" s="489" t="s">
        <v>1299</v>
      </c>
      <c r="J1123" s="456" t="s">
        <v>773</v>
      </c>
      <c r="K1123" s="456" t="s">
        <v>704</v>
      </c>
      <c r="L1123" s="456" t="s">
        <v>704</v>
      </c>
      <c r="M1123" s="456" t="s">
        <v>4810</v>
      </c>
      <c r="N1123" s="457">
        <v>44705</v>
      </c>
      <c r="O1123" s="486">
        <f t="shared" si="54"/>
        <v>5</v>
      </c>
      <c r="P1123" s="486">
        <f t="shared" si="55"/>
        <v>6</v>
      </c>
      <c r="Q1123" s="92" t="str">
        <f t="shared" si="56"/>
        <v>Gastos_com_Pessoal</v>
      </c>
    </row>
    <row r="1124" spans="1:17" ht="24" hidden="1" x14ac:dyDescent="0.2">
      <c r="A1124" s="477">
        <f>IF(B1124="","",COUNT('Diário 3º PA'!$A$4:$A$4242)+ROW()-3)</f>
        <v>3067</v>
      </c>
      <c r="B1124" s="496">
        <v>44705</v>
      </c>
      <c r="C1124" s="492">
        <v>44652</v>
      </c>
      <c r="D1124" s="482" t="s">
        <v>115</v>
      </c>
      <c r="E1124" s="480" t="s">
        <v>298</v>
      </c>
      <c r="F1124" s="488">
        <v>1825.35</v>
      </c>
      <c r="G1124" s="480" t="s">
        <v>298</v>
      </c>
      <c r="H1124" s="489" t="s">
        <v>140</v>
      </c>
      <c r="I1124" s="489" t="s">
        <v>3444</v>
      </c>
      <c r="J1124" s="456" t="s">
        <v>1044</v>
      </c>
      <c r="K1124" s="455" t="s">
        <v>704</v>
      </c>
      <c r="L1124" s="456" t="s">
        <v>428</v>
      </c>
      <c r="M1124" s="456">
        <v>18407</v>
      </c>
      <c r="N1124" s="457">
        <v>44679</v>
      </c>
      <c r="O1124" s="486">
        <f t="shared" si="54"/>
        <v>5</v>
      </c>
      <c r="P1124" s="486">
        <f t="shared" si="55"/>
        <v>4</v>
      </c>
      <c r="Q1124" s="92" t="str">
        <f t="shared" si="56"/>
        <v>Gastos_Gerais</v>
      </c>
    </row>
    <row r="1125" spans="1:17" ht="25.5" hidden="1" x14ac:dyDescent="0.2">
      <c r="A1125" s="477">
        <f>IF(B1125="","",COUNT('Diário 3º PA'!$A$4:$A$4242)+ROW()-3)</f>
        <v>3068</v>
      </c>
      <c r="B1125" s="496">
        <v>44705</v>
      </c>
      <c r="C1125" s="492">
        <v>44713</v>
      </c>
      <c r="D1125" s="482" t="s">
        <v>104</v>
      </c>
      <c r="E1125" s="482" t="s">
        <v>204</v>
      </c>
      <c r="F1125" s="488">
        <v>46089.46</v>
      </c>
      <c r="G1125" s="482" t="s">
        <v>4811</v>
      </c>
      <c r="H1125" s="489" t="s">
        <v>127</v>
      </c>
      <c r="I1125" s="489" t="s">
        <v>3529</v>
      </c>
      <c r="J1125" s="456" t="s">
        <v>756</v>
      </c>
      <c r="K1125" s="455" t="s">
        <v>704</v>
      </c>
      <c r="L1125" s="456" t="s">
        <v>1333</v>
      </c>
      <c r="M1125" s="456" t="s">
        <v>4812</v>
      </c>
      <c r="N1125" s="457">
        <v>44705</v>
      </c>
      <c r="O1125" s="486">
        <f t="shared" si="54"/>
        <v>5</v>
      </c>
      <c r="P1125" s="486">
        <f t="shared" si="55"/>
        <v>6</v>
      </c>
      <c r="Q1125" s="92" t="str">
        <f t="shared" si="56"/>
        <v>Gastos_com_Pessoal</v>
      </c>
    </row>
    <row r="1126" spans="1:17" ht="24" hidden="1" x14ac:dyDescent="0.2">
      <c r="A1126" s="477">
        <f>IF(B1126="","",COUNT('Diário 3º PA'!$A$4:$A$4242)+ROW()-3)</f>
        <v>3069</v>
      </c>
      <c r="B1126" s="496">
        <v>44705</v>
      </c>
      <c r="C1126" s="492">
        <v>44652</v>
      </c>
      <c r="D1126" s="482" t="s">
        <v>115</v>
      </c>
      <c r="E1126" s="480" t="s">
        <v>298</v>
      </c>
      <c r="F1126" s="488">
        <v>1499.8</v>
      </c>
      <c r="G1126" s="480" t="s">
        <v>298</v>
      </c>
      <c r="H1126" s="489" t="s">
        <v>130</v>
      </c>
      <c r="I1126" s="489" t="s">
        <v>1360</v>
      </c>
      <c r="J1126" s="456" t="s">
        <v>1361</v>
      </c>
      <c r="K1126" s="455" t="s">
        <v>704</v>
      </c>
      <c r="L1126" s="456" t="s">
        <v>428</v>
      </c>
      <c r="M1126" s="456">
        <v>42033</v>
      </c>
      <c r="N1126" s="457">
        <v>44677</v>
      </c>
      <c r="O1126" s="486">
        <f t="shared" si="54"/>
        <v>5</v>
      </c>
      <c r="P1126" s="486">
        <f t="shared" si="55"/>
        <v>4</v>
      </c>
      <c r="Q1126" s="92" t="str">
        <f t="shared" si="56"/>
        <v>Gastos_Gerais</v>
      </c>
    </row>
    <row r="1127" spans="1:17" hidden="1" x14ac:dyDescent="0.2">
      <c r="A1127" s="477">
        <f>IF(B1127="","",COUNT('Diário 3º PA'!$A$4:$A$4242)+ROW()-3)</f>
        <v>3070</v>
      </c>
      <c r="B1127" s="496">
        <v>44705</v>
      </c>
      <c r="C1127" s="492">
        <v>44682</v>
      </c>
      <c r="D1127" s="482" t="s">
        <v>115</v>
      </c>
      <c r="E1127" s="482" t="s">
        <v>230</v>
      </c>
      <c r="F1127" s="488">
        <v>2771.96</v>
      </c>
      <c r="G1127" s="482" t="s">
        <v>758</v>
      </c>
      <c r="H1127" s="489" t="s">
        <v>136</v>
      </c>
      <c r="I1127" s="482" t="s">
        <v>2481</v>
      </c>
      <c r="J1127" s="493" t="s">
        <v>760</v>
      </c>
      <c r="K1127" s="493" t="s">
        <v>704</v>
      </c>
      <c r="L1127" s="493" t="s">
        <v>428</v>
      </c>
      <c r="M1127" s="456">
        <v>78233529</v>
      </c>
      <c r="N1127" s="457">
        <v>44705</v>
      </c>
      <c r="O1127" s="486">
        <f t="shared" si="54"/>
        <v>5</v>
      </c>
      <c r="P1127" s="486">
        <f t="shared" si="55"/>
        <v>5</v>
      </c>
      <c r="Q1127" s="92" t="str">
        <f t="shared" si="56"/>
        <v>Gastos_Gerais</v>
      </c>
    </row>
    <row r="1128" spans="1:17" hidden="1" x14ac:dyDescent="0.2">
      <c r="A1128" s="477">
        <f>IF(B1128="","",COUNT('Diário 3º PA'!$A$4:$A$4242)+ROW()-3)</f>
        <v>3071</v>
      </c>
      <c r="B1128" s="496">
        <v>44705</v>
      </c>
      <c r="C1128" s="492">
        <v>44652</v>
      </c>
      <c r="D1128" s="482" t="s">
        <v>115</v>
      </c>
      <c r="E1128" s="482" t="s">
        <v>378</v>
      </c>
      <c r="F1128" s="488">
        <v>233.4</v>
      </c>
      <c r="G1128" s="482" t="s">
        <v>4813</v>
      </c>
      <c r="H1128" s="489" t="s">
        <v>138</v>
      </c>
      <c r="I1128" s="489" t="s">
        <v>4814</v>
      </c>
      <c r="J1128" s="456" t="s">
        <v>4815</v>
      </c>
      <c r="K1128" s="455" t="s">
        <v>704</v>
      </c>
      <c r="L1128" s="456" t="s">
        <v>428</v>
      </c>
      <c r="M1128" s="456">
        <v>14787</v>
      </c>
      <c r="N1128" s="457">
        <v>44676</v>
      </c>
      <c r="O1128" s="486">
        <f t="shared" si="54"/>
        <v>5</v>
      </c>
      <c r="P1128" s="486">
        <f t="shared" si="55"/>
        <v>4</v>
      </c>
      <c r="Q1128" s="92" t="str">
        <f t="shared" si="56"/>
        <v>Gastos_Gerais</v>
      </c>
    </row>
    <row r="1129" spans="1:17" ht="36" hidden="1" x14ac:dyDescent="0.2">
      <c r="A1129" s="477">
        <f>IF(B1129="","",COUNT('Diário 3º PA'!$A$4:$A$4242)+ROW()-3)</f>
        <v>3072</v>
      </c>
      <c r="B1129" s="496">
        <v>44705</v>
      </c>
      <c r="C1129" s="492">
        <v>44682</v>
      </c>
      <c r="D1129" s="482" t="s">
        <v>115</v>
      </c>
      <c r="E1129" s="482" t="s">
        <v>360</v>
      </c>
      <c r="F1129" s="488">
        <v>5152.1400000000003</v>
      </c>
      <c r="G1129" s="482" t="s">
        <v>1666</v>
      </c>
      <c r="H1129" s="489" t="s">
        <v>127</v>
      </c>
      <c r="I1129" s="489" t="s">
        <v>4575</v>
      </c>
      <c r="J1129" s="456" t="s">
        <v>4576</v>
      </c>
      <c r="K1129" s="455" t="s">
        <v>704</v>
      </c>
      <c r="L1129" s="456" t="s">
        <v>428</v>
      </c>
      <c r="M1129" s="456">
        <v>2022103</v>
      </c>
      <c r="N1129" s="457">
        <v>44701</v>
      </c>
      <c r="O1129" s="486">
        <f t="shared" si="54"/>
        <v>5</v>
      </c>
      <c r="P1129" s="486">
        <f t="shared" si="55"/>
        <v>5</v>
      </c>
      <c r="Q1129" s="92" t="str">
        <f t="shared" si="56"/>
        <v>Gastos_Gerais</v>
      </c>
    </row>
    <row r="1130" spans="1:17" ht="25.5" hidden="1" x14ac:dyDescent="0.2">
      <c r="A1130" s="477">
        <f>IF(B1130="","",COUNT('Diário 3º PA'!$A$4:$A$4242)+ROW()-3)</f>
        <v>3073</v>
      </c>
      <c r="B1130" s="496">
        <v>44705</v>
      </c>
      <c r="C1130" s="492">
        <v>44682</v>
      </c>
      <c r="D1130" s="482" t="s">
        <v>104</v>
      </c>
      <c r="E1130" s="482" t="s">
        <v>106</v>
      </c>
      <c r="F1130" s="488">
        <v>3.34</v>
      </c>
      <c r="G1130" s="482" t="s">
        <v>4816</v>
      </c>
      <c r="H1130" s="489" t="s">
        <v>658</v>
      </c>
      <c r="I1130" s="489" t="s">
        <v>1495</v>
      </c>
      <c r="J1130" s="456" t="s">
        <v>4817</v>
      </c>
      <c r="K1130" s="455" t="s">
        <v>732</v>
      </c>
      <c r="L1130" s="456" t="s">
        <v>1531</v>
      </c>
      <c r="M1130" s="456">
        <v>571130426</v>
      </c>
      <c r="N1130" s="457">
        <v>44705</v>
      </c>
      <c r="O1130" s="486">
        <f t="shared" si="54"/>
        <v>5</v>
      </c>
      <c r="P1130" s="486">
        <f t="shared" si="55"/>
        <v>5</v>
      </c>
      <c r="Q1130" s="92" t="str">
        <f t="shared" si="56"/>
        <v>Gastos_com_Pessoal</v>
      </c>
    </row>
    <row r="1131" spans="1:17" hidden="1" x14ac:dyDescent="0.2">
      <c r="A1131" s="477">
        <f>IF(B1131="","",COUNT('Diário 3º PA'!$A$4:$A$4242)+ROW()-3)</f>
        <v>3074</v>
      </c>
      <c r="B1131" s="496">
        <v>44705</v>
      </c>
      <c r="C1131" s="492">
        <v>44682</v>
      </c>
      <c r="D1131" s="482" t="s">
        <v>115</v>
      </c>
      <c r="E1131" s="482" t="s">
        <v>106</v>
      </c>
      <c r="F1131" s="488">
        <v>11.89</v>
      </c>
      <c r="G1131" s="482" t="s">
        <v>4816</v>
      </c>
      <c r="H1131" s="489" t="s">
        <v>658</v>
      </c>
      <c r="I1131" s="489" t="s">
        <v>4602</v>
      </c>
      <c r="J1131" s="456" t="s">
        <v>4603</v>
      </c>
      <c r="K1131" s="456" t="s">
        <v>732</v>
      </c>
      <c r="L1131" s="456" t="s">
        <v>1531</v>
      </c>
      <c r="M1131" s="456">
        <v>571130426</v>
      </c>
      <c r="N1131" s="457">
        <v>44705</v>
      </c>
      <c r="O1131" s="486">
        <f t="shared" si="54"/>
        <v>5</v>
      </c>
      <c r="P1131" s="486">
        <f t="shared" si="55"/>
        <v>5</v>
      </c>
      <c r="Q1131" s="92" t="str">
        <f t="shared" si="56"/>
        <v>Gastos_Gerais</v>
      </c>
    </row>
    <row r="1132" spans="1:17" ht="24" hidden="1" x14ac:dyDescent="0.2">
      <c r="A1132" s="477">
        <f>IF(B1132="","",COUNT('Diário 3º PA'!$A$4:$A$4242)+ROW()-3)</f>
        <v>3075</v>
      </c>
      <c r="B1132" s="496">
        <v>44705</v>
      </c>
      <c r="C1132" s="492">
        <v>44682</v>
      </c>
      <c r="D1132" s="482" t="s">
        <v>115</v>
      </c>
      <c r="E1132" s="482" t="s">
        <v>342</v>
      </c>
      <c r="F1132" s="488">
        <v>15.48</v>
      </c>
      <c r="G1132" s="482" t="s">
        <v>4818</v>
      </c>
      <c r="H1132" s="489" t="s">
        <v>140</v>
      </c>
      <c r="I1132" s="489" t="s">
        <v>4736</v>
      </c>
      <c r="J1132" s="456" t="s">
        <v>4737</v>
      </c>
      <c r="K1132" s="456" t="s">
        <v>732</v>
      </c>
      <c r="L1132" s="456" t="s">
        <v>1531</v>
      </c>
      <c r="M1132" s="456">
        <v>571130426</v>
      </c>
      <c r="N1132" s="457">
        <v>44705</v>
      </c>
      <c r="O1132" s="486">
        <f t="shared" si="54"/>
        <v>5</v>
      </c>
      <c r="P1132" s="486">
        <f t="shared" si="55"/>
        <v>5</v>
      </c>
      <c r="Q1132" s="92" t="str">
        <f t="shared" si="56"/>
        <v>Gastos_Gerais</v>
      </c>
    </row>
    <row r="1133" spans="1:17" ht="24" hidden="1" x14ac:dyDescent="0.2">
      <c r="A1133" s="477">
        <f>IF(B1133="","",COUNT('Diário 3º PA'!$A$4:$A$4242)+ROW()-3)</f>
        <v>3076</v>
      </c>
      <c r="B1133" s="496">
        <v>44705</v>
      </c>
      <c r="C1133" s="492">
        <v>44682</v>
      </c>
      <c r="D1133" s="482" t="s">
        <v>115</v>
      </c>
      <c r="E1133" s="482" t="s">
        <v>342</v>
      </c>
      <c r="F1133" s="488">
        <v>10.4</v>
      </c>
      <c r="G1133" s="482" t="s">
        <v>4819</v>
      </c>
      <c r="H1133" s="489" t="s">
        <v>140</v>
      </c>
      <c r="I1133" s="489" t="s">
        <v>837</v>
      </c>
      <c r="J1133" s="456" t="s">
        <v>838</v>
      </c>
      <c r="K1133" s="456" t="s">
        <v>732</v>
      </c>
      <c r="L1133" s="456" t="s">
        <v>1531</v>
      </c>
      <c r="M1133" s="456">
        <v>571130426</v>
      </c>
      <c r="N1133" s="457">
        <v>44705</v>
      </c>
      <c r="O1133" s="486">
        <f t="shared" si="54"/>
        <v>5</v>
      </c>
      <c r="P1133" s="486">
        <f t="shared" si="55"/>
        <v>5</v>
      </c>
      <c r="Q1133" s="92" t="str">
        <f t="shared" si="56"/>
        <v>Gastos_Gerais</v>
      </c>
    </row>
    <row r="1134" spans="1:17" ht="24" hidden="1" x14ac:dyDescent="0.2">
      <c r="A1134" s="477">
        <f>IF(B1134="","",COUNT('Diário 3º PA'!$A$4:$A$4242)+ROW()-3)</f>
        <v>3077</v>
      </c>
      <c r="B1134" s="496">
        <v>44705</v>
      </c>
      <c r="C1134" s="492">
        <v>44682</v>
      </c>
      <c r="D1134" s="482" t="s">
        <v>115</v>
      </c>
      <c r="E1134" s="482" t="s">
        <v>342</v>
      </c>
      <c r="F1134" s="488">
        <v>6</v>
      </c>
      <c r="G1134" s="482" t="s">
        <v>4820</v>
      </c>
      <c r="H1134" s="489" t="s">
        <v>128</v>
      </c>
      <c r="I1134" s="489" t="s">
        <v>4821</v>
      </c>
      <c r="J1134" s="456" t="s">
        <v>4822</v>
      </c>
      <c r="K1134" s="456" t="s">
        <v>732</v>
      </c>
      <c r="L1134" s="456" t="s">
        <v>1531</v>
      </c>
      <c r="M1134" s="456">
        <v>571130426</v>
      </c>
      <c r="N1134" s="457">
        <v>44705</v>
      </c>
      <c r="O1134" s="486">
        <f t="shared" si="54"/>
        <v>5</v>
      </c>
      <c r="P1134" s="486">
        <f t="shared" si="55"/>
        <v>5</v>
      </c>
      <c r="Q1134" s="92" t="str">
        <f t="shared" si="56"/>
        <v>Gastos_Gerais</v>
      </c>
    </row>
    <row r="1135" spans="1:17" ht="24" hidden="1" x14ac:dyDescent="0.2">
      <c r="A1135" s="477">
        <f>IF(B1135="","",COUNT('Diário 3º PA'!$A$4:$A$4242)+ROW()-3)</f>
        <v>3078</v>
      </c>
      <c r="B1135" s="496">
        <v>44705</v>
      </c>
      <c r="C1135" s="492">
        <v>44682</v>
      </c>
      <c r="D1135" s="482" t="s">
        <v>115</v>
      </c>
      <c r="E1135" s="482" t="s">
        <v>342</v>
      </c>
      <c r="F1135" s="488">
        <v>60</v>
      </c>
      <c r="G1135" s="482" t="s">
        <v>4823</v>
      </c>
      <c r="H1135" s="489" t="s">
        <v>138</v>
      </c>
      <c r="I1135" s="489" t="s">
        <v>4824</v>
      </c>
      <c r="J1135" s="456" t="s">
        <v>4825</v>
      </c>
      <c r="K1135" s="456" t="s">
        <v>732</v>
      </c>
      <c r="L1135" s="456" t="s">
        <v>1531</v>
      </c>
      <c r="M1135" s="456">
        <v>571130426</v>
      </c>
      <c r="N1135" s="457">
        <v>44705</v>
      </c>
      <c r="O1135" s="486">
        <f t="shared" si="54"/>
        <v>5</v>
      </c>
      <c r="P1135" s="486">
        <f t="shared" si="55"/>
        <v>5</v>
      </c>
      <c r="Q1135" s="92" t="str">
        <f t="shared" si="56"/>
        <v>Gastos_Gerais</v>
      </c>
    </row>
    <row r="1136" spans="1:17" ht="24" hidden="1" x14ac:dyDescent="0.2">
      <c r="A1136" s="477">
        <f>IF(B1136="","",COUNT('Diário 3º PA'!$A$4:$A$4242)+ROW()-3)</f>
        <v>3079</v>
      </c>
      <c r="B1136" s="496">
        <v>44705</v>
      </c>
      <c r="C1136" s="492">
        <v>44682</v>
      </c>
      <c r="D1136" s="482" t="s">
        <v>115</v>
      </c>
      <c r="E1136" s="482" t="s">
        <v>342</v>
      </c>
      <c r="F1136" s="488">
        <v>60</v>
      </c>
      <c r="G1136" s="482" t="s">
        <v>4826</v>
      </c>
      <c r="H1136" s="489" t="s">
        <v>138</v>
      </c>
      <c r="I1136" s="489" t="s">
        <v>4827</v>
      </c>
      <c r="J1136" s="456" t="s">
        <v>4828</v>
      </c>
      <c r="K1136" s="456" t="s">
        <v>732</v>
      </c>
      <c r="L1136" s="456" t="s">
        <v>1531</v>
      </c>
      <c r="M1136" s="456">
        <v>571130426</v>
      </c>
      <c r="N1136" s="457">
        <v>44705</v>
      </c>
      <c r="O1136" s="486">
        <f t="shared" si="54"/>
        <v>5</v>
      </c>
      <c r="P1136" s="486">
        <f t="shared" si="55"/>
        <v>5</v>
      </c>
      <c r="Q1136" s="92" t="str">
        <f t="shared" si="56"/>
        <v>Gastos_Gerais</v>
      </c>
    </row>
    <row r="1137" spans="1:17" ht="25.5" hidden="1" x14ac:dyDescent="0.2">
      <c r="A1137" s="477">
        <f>IF(B1137="","",COUNT('Diário 3º PA'!$A$4:$A$4242)+ROW()-3)</f>
        <v>3080</v>
      </c>
      <c r="B1137" s="496">
        <v>44705</v>
      </c>
      <c r="C1137" s="492">
        <v>44682</v>
      </c>
      <c r="D1137" s="482" t="s">
        <v>104</v>
      </c>
      <c r="E1137" s="482" t="s">
        <v>187</v>
      </c>
      <c r="F1137" s="488">
        <v>366.86</v>
      </c>
      <c r="G1137" s="482" t="s">
        <v>1019</v>
      </c>
      <c r="H1137" s="489" t="s">
        <v>138</v>
      </c>
      <c r="I1137" s="489" t="s">
        <v>4829</v>
      </c>
      <c r="J1137" s="456" t="s">
        <v>4830</v>
      </c>
      <c r="K1137" s="456" t="s">
        <v>732</v>
      </c>
      <c r="L1137" s="456" t="s">
        <v>1531</v>
      </c>
      <c r="M1137" s="456" t="s">
        <v>4831</v>
      </c>
      <c r="N1137" s="457">
        <v>44707</v>
      </c>
      <c r="O1137" s="486">
        <f t="shared" si="54"/>
        <v>5</v>
      </c>
      <c r="P1137" s="486">
        <f t="shared" si="55"/>
        <v>5</v>
      </c>
      <c r="Q1137" s="92" t="str">
        <f t="shared" si="56"/>
        <v>Gastos_com_Pessoal</v>
      </c>
    </row>
    <row r="1138" spans="1:17" ht="25.5" hidden="1" x14ac:dyDescent="0.2">
      <c r="A1138" s="477">
        <f>IF(B1138="","",COUNT('Diário 3º PA'!$A$4:$A$4242)+ROW()-3)</f>
        <v>3081</v>
      </c>
      <c r="B1138" s="496">
        <v>44705</v>
      </c>
      <c r="C1138" s="492">
        <v>44682</v>
      </c>
      <c r="D1138" s="482" t="s">
        <v>104</v>
      </c>
      <c r="E1138" s="482" t="s">
        <v>189</v>
      </c>
      <c r="F1138" s="488">
        <v>366.86</v>
      </c>
      <c r="G1138" s="482" t="s">
        <v>915</v>
      </c>
      <c r="H1138" s="489" t="s">
        <v>138</v>
      </c>
      <c r="I1138" s="489" t="s">
        <v>4829</v>
      </c>
      <c r="J1138" s="456" t="s">
        <v>4830</v>
      </c>
      <c r="K1138" s="456" t="s">
        <v>732</v>
      </c>
      <c r="L1138" s="456" t="s">
        <v>1531</v>
      </c>
      <c r="M1138" s="456" t="s">
        <v>4831</v>
      </c>
      <c r="N1138" s="457">
        <v>44707</v>
      </c>
      <c r="O1138" s="486">
        <f t="shared" si="54"/>
        <v>5</v>
      </c>
      <c r="P1138" s="486">
        <f t="shared" si="55"/>
        <v>5</v>
      </c>
      <c r="Q1138" s="92" t="str">
        <f t="shared" si="56"/>
        <v>Gastos_com_Pessoal</v>
      </c>
    </row>
    <row r="1139" spans="1:17" ht="25.5" hidden="1" x14ac:dyDescent="0.2">
      <c r="A1139" s="477">
        <f>IF(B1139="","",COUNT('Diário 3º PA'!$A$4:$A$4242)+ROW()-3)</f>
        <v>3082</v>
      </c>
      <c r="B1139" s="496">
        <v>44705</v>
      </c>
      <c r="C1139" s="492">
        <v>44682</v>
      </c>
      <c r="D1139" s="482" t="s">
        <v>104</v>
      </c>
      <c r="E1139" s="482" t="s">
        <v>191</v>
      </c>
      <c r="F1139" s="488">
        <v>122.29</v>
      </c>
      <c r="G1139" s="482" t="s">
        <v>918</v>
      </c>
      <c r="H1139" s="489" t="s">
        <v>138</v>
      </c>
      <c r="I1139" s="489" t="s">
        <v>4829</v>
      </c>
      <c r="J1139" s="456" t="s">
        <v>4830</v>
      </c>
      <c r="K1139" s="456" t="s">
        <v>732</v>
      </c>
      <c r="L1139" s="456" t="s">
        <v>1531</v>
      </c>
      <c r="M1139" s="456" t="s">
        <v>4831</v>
      </c>
      <c r="N1139" s="457">
        <v>44707</v>
      </c>
      <c r="O1139" s="486">
        <f t="shared" si="54"/>
        <v>5</v>
      </c>
      <c r="P1139" s="486">
        <f t="shared" si="55"/>
        <v>5</v>
      </c>
      <c r="Q1139" s="92" t="str">
        <f t="shared" si="56"/>
        <v>Gastos_com_Pessoal</v>
      </c>
    </row>
    <row r="1140" spans="1:17" ht="36" hidden="1" x14ac:dyDescent="0.2">
      <c r="A1140" s="477">
        <f>IF(B1140="","",COUNT('Diário 3º PA'!$A$4:$A$4242)+ROW()-3)</f>
        <v>3083</v>
      </c>
      <c r="B1140" s="496">
        <v>44705</v>
      </c>
      <c r="C1140" s="492">
        <v>44682</v>
      </c>
      <c r="D1140" s="482" t="s">
        <v>104</v>
      </c>
      <c r="E1140" s="482" t="s">
        <v>193</v>
      </c>
      <c r="F1140" s="488">
        <v>597.74</v>
      </c>
      <c r="G1140" s="482" t="s">
        <v>919</v>
      </c>
      <c r="H1140" s="489" t="s">
        <v>138</v>
      </c>
      <c r="I1140" s="489" t="s">
        <v>4829</v>
      </c>
      <c r="J1140" s="456" t="s">
        <v>4830</v>
      </c>
      <c r="K1140" s="456" t="s">
        <v>732</v>
      </c>
      <c r="L1140" s="456" t="s">
        <v>1531</v>
      </c>
      <c r="M1140" s="456" t="s">
        <v>4831</v>
      </c>
      <c r="N1140" s="457">
        <v>44707</v>
      </c>
      <c r="O1140" s="486">
        <f t="shared" si="54"/>
        <v>5</v>
      </c>
      <c r="P1140" s="486">
        <f t="shared" si="55"/>
        <v>5</v>
      </c>
      <c r="Q1140" s="92" t="str">
        <f t="shared" si="56"/>
        <v>Gastos_com_Pessoal</v>
      </c>
    </row>
    <row r="1141" spans="1:17" ht="25.5" hidden="1" x14ac:dyDescent="0.2">
      <c r="A1141" s="477">
        <f>IF(B1141="","",COUNT('Diário 3º PA'!$A$4:$A$4242)+ROW()-3)</f>
        <v>3084</v>
      </c>
      <c r="B1141" s="496">
        <v>44705</v>
      </c>
      <c r="C1141" s="492">
        <v>44682</v>
      </c>
      <c r="D1141" s="482" t="s">
        <v>104</v>
      </c>
      <c r="E1141" s="482" t="s">
        <v>185</v>
      </c>
      <c r="F1141" s="488">
        <v>82.07</v>
      </c>
      <c r="G1141" s="482" t="s">
        <v>3566</v>
      </c>
      <c r="H1141" s="489" t="s">
        <v>138</v>
      </c>
      <c r="I1141" s="489" t="s">
        <v>4829</v>
      </c>
      <c r="J1141" s="456" t="s">
        <v>4830</v>
      </c>
      <c r="K1141" s="455" t="s">
        <v>1016</v>
      </c>
      <c r="L1141" s="456" t="s">
        <v>1017</v>
      </c>
      <c r="M1141" s="456" t="s">
        <v>4832</v>
      </c>
      <c r="N1141" s="457">
        <v>44705</v>
      </c>
      <c r="O1141" s="486">
        <f t="shared" si="54"/>
        <v>5</v>
      </c>
      <c r="P1141" s="486">
        <f t="shared" si="55"/>
        <v>5</v>
      </c>
      <c r="Q1141" s="92" t="str">
        <f t="shared" si="56"/>
        <v>Gastos_com_Pessoal</v>
      </c>
    </row>
    <row r="1142" spans="1:17" ht="24" hidden="1" x14ac:dyDescent="0.2">
      <c r="A1142" s="477">
        <f>IF(B1142="","",COUNT('Diário 3º PA'!$A$4:$A$4242)+ROW()-3)</f>
        <v>3085</v>
      </c>
      <c r="B1142" s="496">
        <v>44705</v>
      </c>
      <c r="C1142" s="492">
        <v>44682</v>
      </c>
      <c r="D1142" s="482" t="s">
        <v>115</v>
      </c>
      <c r="E1142" s="482" t="s">
        <v>336</v>
      </c>
      <c r="F1142" s="488">
        <v>49</v>
      </c>
      <c r="G1142" s="482" t="s">
        <v>4833</v>
      </c>
      <c r="H1142" s="489" t="s">
        <v>128</v>
      </c>
      <c r="I1142" s="489" t="s">
        <v>4039</v>
      </c>
      <c r="J1142" s="456" t="s">
        <v>4040</v>
      </c>
      <c r="K1142" s="456" t="s">
        <v>1464</v>
      </c>
      <c r="L1142" s="456" t="s">
        <v>428</v>
      </c>
      <c r="M1142" s="456">
        <v>2022105</v>
      </c>
      <c r="N1142" s="457">
        <v>44705</v>
      </c>
      <c r="O1142" s="486">
        <f t="shared" si="54"/>
        <v>5</v>
      </c>
      <c r="P1142" s="486">
        <f t="shared" si="55"/>
        <v>5</v>
      </c>
      <c r="Q1142" s="92" t="str">
        <f t="shared" si="56"/>
        <v>Gastos_Gerais</v>
      </c>
    </row>
    <row r="1143" spans="1:17" ht="24" hidden="1" x14ac:dyDescent="0.2">
      <c r="A1143" s="477">
        <f>IF(B1143="","",COUNT('Diário 3º PA'!$A$4:$A$4242)+ROW()-3)</f>
        <v>3086</v>
      </c>
      <c r="B1143" s="496">
        <v>44705</v>
      </c>
      <c r="C1143" s="492">
        <v>44682</v>
      </c>
      <c r="D1143" s="482" t="s">
        <v>115</v>
      </c>
      <c r="E1143" s="482" t="s">
        <v>302</v>
      </c>
      <c r="F1143" s="488">
        <v>1126.25</v>
      </c>
      <c r="G1143" s="482" t="s">
        <v>4834</v>
      </c>
      <c r="H1143" s="489" t="s">
        <v>135</v>
      </c>
      <c r="I1143" s="489" t="s">
        <v>4835</v>
      </c>
      <c r="J1143" s="456" t="s">
        <v>4836</v>
      </c>
      <c r="K1143" s="456" t="s">
        <v>1464</v>
      </c>
      <c r="L1143" s="456" t="s">
        <v>428</v>
      </c>
      <c r="M1143" s="456">
        <v>34</v>
      </c>
      <c r="N1143" s="457">
        <v>44704</v>
      </c>
      <c r="O1143" s="486">
        <f t="shared" si="54"/>
        <v>5</v>
      </c>
      <c r="P1143" s="486">
        <f t="shared" si="55"/>
        <v>5</v>
      </c>
      <c r="Q1143" s="92" t="str">
        <f t="shared" si="56"/>
        <v>Gastos_Gerais</v>
      </c>
    </row>
    <row r="1144" spans="1:17" ht="36" hidden="1" x14ac:dyDescent="0.2">
      <c r="A1144" s="477">
        <f>IF(B1144="","",COUNT('Diário 3º PA'!$A$4:$A$4242)+ROW()-3)</f>
        <v>3087</v>
      </c>
      <c r="B1144" s="496">
        <v>44705</v>
      </c>
      <c r="C1144" s="492">
        <v>44682</v>
      </c>
      <c r="D1144" s="482" t="s">
        <v>115</v>
      </c>
      <c r="E1144" s="482" t="s">
        <v>378</v>
      </c>
      <c r="F1144" s="488">
        <v>35</v>
      </c>
      <c r="G1144" s="482" t="s">
        <v>4837</v>
      </c>
      <c r="H1144" s="489" t="s">
        <v>138</v>
      </c>
      <c r="I1144" s="489" t="s">
        <v>3459</v>
      </c>
      <c r="J1144" s="456" t="s">
        <v>3460</v>
      </c>
      <c r="K1144" s="456" t="s">
        <v>1464</v>
      </c>
      <c r="L1144" s="456" t="s">
        <v>428</v>
      </c>
      <c r="M1144" s="456">
        <v>202222</v>
      </c>
      <c r="N1144" s="457">
        <v>44704</v>
      </c>
      <c r="O1144" s="486">
        <f t="shared" si="54"/>
        <v>5</v>
      </c>
      <c r="P1144" s="486">
        <f t="shared" si="55"/>
        <v>5</v>
      </c>
      <c r="Q1144" s="92" t="str">
        <f t="shared" si="56"/>
        <v>Gastos_Gerais</v>
      </c>
    </row>
    <row r="1145" spans="1:17" ht="24" hidden="1" x14ac:dyDescent="0.2">
      <c r="A1145" s="477">
        <f>IF(B1145="","",COUNT('Diário 3º PA'!$A$4:$A$4242)+ROW()-3)</f>
        <v>3088</v>
      </c>
      <c r="B1145" s="496">
        <v>44705</v>
      </c>
      <c r="C1145" s="492">
        <v>44682</v>
      </c>
      <c r="D1145" s="482" t="s">
        <v>115</v>
      </c>
      <c r="E1145" s="482" t="s">
        <v>336</v>
      </c>
      <c r="F1145" s="488">
        <v>360</v>
      </c>
      <c r="G1145" s="482" t="s">
        <v>3935</v>
      </c>
      <c r="H1145" s="489" t="s">
        <v>136</v>
      </c>
      <c r="I1145" s="489" t="s">
        <v>4838</v>
      </c>
      <c r="J1145" s="456" t="s">
        <v>4839</v>
      </c>
      <c r="K1145" s="456" t="s">
        <v>1464</v>
      </c>
      <c r="L1145" s="456" t="s">
        <v>428</v>
      </c>
      <c r="M1145" s="456">
        <v>481</v>
      </c>
      <c r="N1145" s="457">
        <v>44704</v>
      </c>
      <c r="O1145" s="486">
        <f t="shared" si="54"/>
        <v>5</v>
      </c>
      <c r="P1145" s="486">
        <f t="shared" si="55"/>
        <v>5</v>
      </c>
      <c r="Q1145" s="92" t="str">
        <f t="shared" si="56"/>
        <v>Gastos_Gerais</v>
      </c>
    </row>
    <row r="1146" spans="1:17" hidden="1" x14ac:dyDescent="0.2">
      <c r="A1146" s="477">
        <f>IF(B1146="","",COUNT('Diário 3º PA'!$A$4:$A$4242)+ROW()-3)</f>
        <v>3089</v>
      </c>
      <c r="B1146" s="496">
        <v>44705</v>
      </c>
      <c r="C1146" s="492">
        <v>44682</v>
      </c>
      <c r="D1146" s="482" t="s">
        <v>115</v>
      </c>
      <c r="E1146" s="482" t="s">
        <v>336</v>
      </c>
      <c r="F1146" s="488">
        <v>44.1</v>
      </c>
      <c r="G1146" s="482" t="s">
        <v>4840</v>
      </c>
      <c r="H1146" s="489" t="s">
        <v>136</v>
      </c>
      <c r="I1146" s="489" t="s">
        <v>4838</v>
      </c>
      <c r="J1146" s="456" t="s">
        <v>4839</v>
      </c>
      <c r="K1146" s="456" t="s">
        <v>1464</v>
      </c>
      <c r="L1146" s="456" t="s">
        <v>428</v>
      </c>
      <c r="M1146" s="456">
        <v>2022297</v>
      </c>
      <c r="N1146" s="457">
        <v>44704</v>
      </c>
      <c r="O1146" s="486">
        <f t="shared" si="54"/>
        <v>5</v>
      </c>
      <c r="P1146" s="486">
        <f t="shared" si="55"/>
        <v>5</v>
      </c>
      <c r="Q1146" s="92" t="str">
        <f t="shared" si="56"/>
        <v>Gastos_Gerais</v>
      </c>
    </row>
    <row r="1147" spans="1:17" hidden="1" x14ac:dyDescent="0.2">
      <c r="A1147" s="477">
        <f>IF(B1147="","",COUNT('Diário 3º PA'!$A$4:$A$4242)+ROW()-3)</f>
        <v>3090</v>
      </c>
      <c r="B1147" s="496">
        <v>44705</v>
      </c>
      <c r="C1147" s="492">
        <v>44682</v>
      </c>
      <c r="D1147" s="482" t="s">
        <v>115</v>
      </c>
      <c r="E1147" s="482" t="s">
        <v>336</v>
      </c>
      <c r="F1147" s="488">
        <v>34.299999999999997</v>
      </c>
      <c r="G1147" s="482" t="s">
        <v>4841</v>
      </c>
      <c r="H1147" s="489" t="s">
        <v>129</v>
      </c>
      <c r="I1147" s="489" t="s">
        <v>4039</v>
      </c>
      <c r="J1147" s="456" t="s">
        <v>4040</v>
      </c>
      <c r="K1147" s="456" t="s">
        <v>1464</v>
      </c>
      <c r="L1147" s="456" t="s">
        <v>428</v>
      </c>
      <c r="M1147" s="456">
        <v>2022106</v>
      </c>
      <c r="N1147" s="457">
        <v>44705</v>
      </c>
      <c r="O1147" s="486">
        <f t="shared" si="54"/>
        <v>5</v>
      </c>
      <c r="P1147" s="486">
        <f t="shared" si="55"/>
        <v>5</v>
      </c>
      <c r="Q1147" s="92" t="str">
        <f t="shared" si="56"/>
        <v>Gastos_Gerais</v>
      </c>
    </row>
    <row r="1148" spans="1:17" ht="24" hidden="1" x14ac:dyDescent="0.2">
      <c r="A1148" s="477">
        <f>IF(B1148="","",COUNT('Diário 3º PA'!$A$4:$A$4242)+ROW()-3)</f>
        <v>3091</v>
      </c>
      <c r="B1148" s="496">
        <v>44705</v>
      </c>
      <c r="C1148" s="492">
        <v>44682</v>
      </c>
      <c r="D1148" s="482" t="s">
        <v>115</v>
      </c>
      <c r="E1148" s="482" t="s">
        <v>378</v>
      </c>
      <c r="F1148" s="488">
        <v>1485</v>
      </c>
      <c r="G1148" s="482" t="s">
        <v>4842</v>
      </c>
      <c r="H1148" s="489" t="s">
        <v>138</v>
      </c>
      <c r="I1148" s="489" t="s">
        <v>4843</v>
      </c>
      <c r="J1148" s="456" t="s">
        <v>1108</v>
      </c>
      <c r="K1148" s="456" t="s">
        <v>1464</v>
      </c>
      <c r="L1148" s="456" t="s">
        <v>428</v>
      </c>
      <c r="M1148" s="456">
        <v>442</v>
      </c>
      <c r="N1148" s="457">
        <v>44705</v>
      </c>
      <c r="O1148" s="486">
        <f t="shared" si="54"/>
        <v>5</v>
      </c>
      <c r="P1148" s="486">
        <f t="shared" si="55"/>
        <v>5</v>
      </c>
      <c r="Q1148" s="92" t="str">
        <f t="shared" si="56"/>
        <v>Gastos_Gerais</v>
      </c>
    </row>
    <row r="1149" spans="1:17" ht="36" hidden="1" x14ac:dyDescent="0.2">
      <c r="A1149" s="477">
        <f>IF(B1149="","",COUNT('Diário 3º PA'!$A$4:$A$4242)+ROW()-3)</f>
        <v>3092</v>
      </c>
      <c r="B1149" s="490">
        <v>44706</v>
      </c>
      <c r="C1149" s="487">
        <v>44682</v>
      </c>
      <c r="D1149" s="489" t="s">
        <v>115</v>
      </c>
      <c r="E1149" s="489" t="s">
        <v>272</v>
      </c>
      <c r="F1149" s="506">
        <v>756</v>
      </c>
      <c r="G1149" s="489" t="s">
        <v>4844</v>
      </c>
      <c r="H1149" s="489" t="s">
        <v>138</v>
      </c>
      <c r="I1149" s="489" t="s">
        <v>2865</v>
      </c>
      <c r="J1149" s="456" t="s">
        <v>2866</v>
      </c>
      <c r="K1149" s="456" t="s">
        <v>704</v>
      </c>
      <c r="L1149" s="456" t="s">
        <v>428</v>
      </c>
      <c r="M1149" s="456">
        <v>1178</v>
      </c>
      <c r="N1149" s="457">
        <v>44705</v>
      </c>
      <c r="O1149" s="486">
        <f t="shared" si="54"/>
        <v>5</v>
      </c>
      <c r="P1149" s="486">
        <f t="shared" si="55"/>
        <v>5</v>
      </c>
      <c r="Q1149" s="92" t="str">
        <f t="shared" si="56"/>
        <v>Gastos_Gerais</v>
      </c>
    </row>
    <row r="1150" spans="1:17" ht="36" hidden="1" x14ac:dyDescent="0.2">
      <c r="A1150" s="477">
        <f>IF(B1150="","",COUNT('Diário 3º PA'!$A$4:$A$4242)+ROW()-3)</f>
        <v>3093</v>
      </c>
      <c r="B1150" s="490">
        <v>44706</v>
      </c>
      <c r="C1150" s="487">
        <v>44682</v>
      </c>
      <c r="D1150" s="489" t="s">
        <v>115</v>
      </c>
      <c r="E1150" s="489" t="s">
        <v>272</v>
      </c>
      <c r="F1150" s="506">
        <v>540</v>
      </c>
      <c r="G1150" s="489" t="s">
        <v>4845</v>
      </c>
      <c r="H1150" s="489" t="s">
        <v>134</v>
      </c>
      <c r="I1150" s="489" t="s">
        <v>2865</v>
      </c>
      <c r="J1150" s="456" t="s">
        <v>2866</v>
      </c>
      <c r="K1150" s="456" t="s">
        <v>704</v>
      </c>
      <c r="L1150" s="456" t="s">
        <v>428</v>
      </c>
      <c r="M1150" s="456">
        <v>1175</v>
      </c>
      <c r="N1150" s="457">
        <v>44705</v>
      </c>
      <c r="O1150" s="486">
        <f t="shared" si="54"/>
        <v>5</v>
      </c>
      <c r="P1150" s="486">
        <f t="shared" si="55"/>
        <v>5</v>
      </c>
      <c r="Q1150" s="92" t="str">
        <f t="shared" si="56"/>
        <v>Gastos_Gerais</v>
      </c>
    </row>
    <row r="1151" spans="1:17" hidden="1" x14ac:dyDescent="0.2">
      <c r="A1151" s="477">
        <f>IF(B1151="","",COUNT('Diário 3º PA'!$A$4:$A$4242)+ROW()-3)</f>
        <v>3094</v>
      </c>
      <c r="B1151" s="496">
        <v>44706</v>
      </c>
      <c r="C1151" s="492">
        <v>44682</v>
      </c>
      <c r="D1151" s="482" t="s">
        <v>115</v>
      </c>
      <c r="E1151" s="482" t="s">
        <v>328</v>
      </c>
      <c r="F1151" s="481">
        <v>1004</v>
      </c>
      <c r="G1151" s="482" t="s">
        <v>1294</v>
      </c>
      <c r="H1151" s="482" t="s">
        <v>140</v>
      </c>
      <c r="I1151" s="489" t="s">
        <v>727</v>
      </c>
      <c r="J1151" s="455" t="s">
        <v>728</v>
      </c>
      <c r="K1151" s="456" t="s">
        <v>704</v>
      </c>
      <c r="L1151" s="456" t="s">
        <v>704</v>
      </c>
      <c r="M1151" s="456" t="s">
        <v>4846</v>
      </c>
      <c r="N1151" s="457">
        <v>44706</v>
      </c>
      <c r="O1151" s="486">
        <f t="shared" si="54"/>
        <v>5</v>
      </c>
      <c r="P1151" s="486">
        <f t="shared" si="55"/>
        <v>5</v>
      </c>
      <c r="Q1151" s="92" t="str">
        <f t="shared" si="56"/>
        <v>Gastos_Gerais</v>
      </c>
    </row>
    <row r="1152" spans="1:17" ht="36" hidden="1" x14ac:dyDescent="0.2">
      <c r="A1152" s="477">
        <f>IF(B1152="","",COUNT('Diário 3º PA'!$A$4:$A$4242)+ROW()-3)</f>
        <v>3095</v>
      </c>
      <c r="B1152" s="490">
        <v>44706</v>
      </c>
      <c r="C1152" s="487">
        <v>44682</v>
      </c>
      <c r="D1152" s="489" t="s">
        <v>115</v>
      </c>
      <c r="E1152" s="489" t="s">
        <v>272</v>
      </c>
      <c r="F1152" s="506">
        <v>378</v>
      </c>
      <c r="G1152" s="489" t="s">
        <v>4847</v>
      </c>
      <c r="H1152" s="489" t="s">
        <v>137</v>
      </c>
      <c r="I1152" s="489" t="s">
        <v>2865</v>
      </c>
      <c r="J1152" s="456" t="s">
        <v>2866</v>
      </c>
      <c r="K1152" s="456" t="s">
        <v>704</v>
      </c>
      <c r="L1152" s="456" t="s">
        <v>428</v>
      </c>
      <c r="M1152" s="456">
        <v>1180</v>
      </c>
      <c r="N1152" s="457">
        <v>44705</v>
      </c>
      <c r="O1152" s="486">
        <f t="shared" si="54"/>
        <v>5</v>
      </c>
      <c r="P1152" s="486">
        <f t="shared" si="55"/>
        <v>5</v>
      </c>
      <c r="Q1152" s="92" t="str">
        <f t="shared" si="56"/>
        <v>Gastos_Gerais</v>
      </c>
    </row>
    <row r="1153" spans="1:17" ht="36" hidden="1" x14ac:dyDescent="0.2">
      <c r="A1153" s="477">
        <f>IF(B1153="","",COUNT('Diário 3º PA'!$A$4:$A$4242)+ROW()-3)</f>
        <v>3096</v>
      </c>
      <c r="B1153" s="490">
        <v>44706</v>
      </c>
      <c r="C1153" s="487">
        <v>44682</v>
      </c>
      <c r="D1153" s="489" t="s">
        <v>115</v>
      </c>
      <c r="E1153" s="489" t="s">
        <v>272</v>
      </c>
      <c r="F1153" s="506">
        <v>2376</v>
      </c>
      <c r="G1153" s="489" t="s">
        <v>4848</v>
      </c>
      <c r="H1153" s="489" t="s">
        <v>658</v>
      </c>
      <c r="I1153" s="489" t="s">
        <v>2865</v>
      </c>
      <c r="J1153" s="456" t="s">
        <v>2866</v>
      </c>
      <c r="K1153" s="456" t="s">
        <v>704</v>
      </c>
      <c r="L1153" s="456" t="s">
        <v>428</v>
      </c>
      <c r="M1153" s="456">
        <v>1173</v>
      </c>
      <c r="N1153" s="457">
        <v>44705</v>
      </c>
      <c r="O1153" s="486">
        <f t="shared" si="54"/>
        <v>5</v>
      </c>
      <c r="P1153" s="486">
        <f t="shared" si="55"/>
        <v>5</v>
      </c>
      <c r="Q1153" s="92" t="str">
        <f t="shared" si="56"/>
        <v>Gastos_Gerais</v>
      </c>
    </row>
    <row r="1154" spans="1:17" hidden="1" x14ac:dyDescent="0.2">
      <c r="A1154" s="477">
        <f>IF(B1154="","",COUNT('Diário 3º PA'!$A$4:$A$4242)+ROW()-3)</f>
        <v>3097</v>
      </c>
      <c r="B1154" s="490">
        <v>44706</v>
      </c>
      <c r="C1154" s="487">
        <v>44682</v>
      </c>
      <c r="D1154" s="489" t="s">
        <v>115</v>
      </c>
      <c r="E1154" s="489" t="s">
        <v>328</v>
      </c>
      <c r="F1154" s="508">
        <v>1004</v>
      </c>
      <c r="G1154" s="482" t="s">
        <v>1402</v>
      </c>
      <c r="H1154" s="489" t="s">
        <v>132</v>
      </c>
      <c r="I1154" s="489" t="s">
        <v>727</v>
      </c>
      <c r="J1154" s="455" t="s">
        <v>728</v>
      </c>
      <c r="K1154" s="456" t="s">
        <v>704</v>
      </c>
      <c r="L1154" s="456" t="s">
        <v>704</v>
      </c>
      <c r="M1154" s="456" t="s">
        <v>4849</v>
      </c>
      <c r="N1154" s="457">
        <v>44706</v>
      </c>
      <c r="O1154" s="486">
        <f t="shared" si="54"/>
        <v>5</v>
      </c>
      <c r="P1154" s="486">
        <f t="shared" si="55"/>
        <v>5</v>
      </c>
      <c r="Q1154" s="92" t="str">
        <f t="shared" si="56"/>
        <v>Gastos_Gerais</v>
      </c>
    </row>
    <row r="1155" spans="1:17" ht="25.5" hidden="1" x14ac:dyDescent="0.2">
      <c r="A1155" s="477">
        <f>IF(B1155="","",COUNT('Diário 3º PA'!$A$4:$A$4242)+ROW()-3)</f>
        <v>3098</v>
      </c>
      <c r="B1155" s="490">
        <v>44706</v>
      </c>
      <c r="C1155" s="487">
        <v>44682</v>
      </c>
      <c r="D1155" s="482" t="s">
        <v>104</v>
      </c>
      <c r="E1155" s="482" t="s">
        <v>206</v>
      </c>
      <c r="F1155" s="506">
        <v>11995.71</v>
      </c>
      <c r="G1155" s="483" t="s">
        <v>3974</v>
      </c>
      <c r="H1155" s="489" t="s">
        <v>128</v>
      </c>
      <c r="I1155" s="489" t="s">
        <v>3616</v>
      </c>
      <c r="J1155" s="456" t="s">
        <v>3617</v>
      </c>
      <c r="K1155" s="455" t="s">
        <v>704</v>
      </c>
      <c r="L1155" s="455" t="s">
        <v>704</v>
      </c>
      <c r="M1155" s="456">
        <v>13271745</v>
      </c>
      <c r="N1155" s="457">
        <v>44706</v>
      </c>
      <c r="O1155" s="486">
        <f t="shared" si="54"/>
        <v>5</v>
      </c>
      <c r="P1155" s="486">
        <f t="shared" si="55"/>
        <v>5</v>
      </c>
      <c r="Q1155" s="92" t="str">
        <f t="shared" si="56"/>
        <v>Gastos_com_Pessoal</v>
      </c>
    </row>
    <row r="1156" spans="1:17" ht="36" hidden="1" x14ac:dyDescent="0.2">
      <c r="A1156" s="477">
        <f>IF(B1156="","",COUNT('Diário 3º PA'!$A$4:$A$4242)+ROW()-3)</f>
        <v>3099</v>
      </c>
      <c r="B1156" s="490">
        <v>44706</v>
      </c>
      <c r="C1156" s="487">
        <v>44682</v>
      </c>
      <c r="D1156" s="489" t="s">
        <v>115</v>
      </c>
      <c r="E1156" s="489" t="s">
        <v>272</v>
      </c>
      <c r="F1156" s="506">
        <v>540</v>
      </c>
      <c r="G1156" s="489" t="s">
        <v>4845</v>
      </c>
      <c r="H1156" s="489" t="s">
        <v>132</v>
      </c>
      <c r="I1156" s="489" t="s">
        <v>2865</v>
      </c>
      <c r="J1156" s="456" t="s">
        <v>2866</v>
      </c>
      <c r="K1156" s="456" t="s">
        <v>704</v>
      </c>
      <c r="L1156" s="456" t="s">
        <v>428</v>
      </c>
      <c r="M1156" s="456">
        <v>1171</v>
      </c>
      <c r="N1156" s="457">
        <v>44705</v>
      </c>
      <c r="O1156" s="486">
        <f t="shared" si="54"/>
        <v>5</v>
      </c>
      <c r="P1156" s="486">
        <f t="shared" si="55"/>
        <v>5</v>
      </c>
      <c r="Q1156" s="92" t="str">
        <f t="shared" si="56"/>
        <v>Gastos_Gerais</v>
      </c>
    </row>
    <row r="1157" spans="1:17" ht="36" hidden="1" x14ac:dyDescent="0.2">
      <c r="A1157" s="477">
        <f>IF(B1157="","",COUNT('Diário 3º PA'!$A$4:$A$4242)+ROW()-3)</f>
        <v>3100</v>
      </c>
      <c r="B1157" s="490">
        <v>44706</v>
      </c>
      <c r="C1157" s="487">
        <v>44682</v>
      </c>
      <c r="D1157" s="489" t="s">
        <v>115</v>
      </c>
      <c r="E1157" s="489" t="s">
        <v>272</v>
      </c>
      <c r="F1157" s="506">
        <v>324</v>
      </c>
      <c r="G1157" s="489" t="s">
        <v>4850</v>
      </c>
      <c r="H1157" s="489" t="s">
        <v>139</v>
      </c>
      <c r="I1157" s="489" t="s">
        <v>2865</v>
      </c>
      <c r="J1157" s="456" t="s">
        <v>2866</v>
      </c>
      <c r="K1157" s="456" t="s">
        <v>704</v>
      </c>
      <c r="L1157" s="456" t="s">
        <v>428</v>
      </c>
      <c r="M1157" s="456">
        <v>1172</v>
      </c>
      <c r="N1157" s="457">
        <v>44705</v>
      </c>
      <c r="O1157" s="486">
        <f t="shared" si="54"/>
        <v>5</v>
      </c>
      <c r="P1157" s="486">
        <f t="shared" si="55"/>
        <v>5</v>
      </c>
      <c r="Q1157" s="92" t="str">
        <f t="shared" si="56"/>
        <v>Gastos_Gerais</v>
      </c>
    </row>
    <row r="1158" spans="1:17" ht="24" hidden="1" x14ac:dyDescent="0.2">
      <c r="A1158" s="477">
        <f>IF(B1158="","",COUNT('Diário 3º PA'!$A$4:$A$4242)+ROW()-3)</f>
        <v>3101</v>
      </c>
      <c r="B1158" s="490">
        <v>44706</v>
      </c>
      <c r="C1158" s="487">
        <v>44682</v>
      </c>
      <c r="D1158" s="489" t="s">
        <v>115</v>
      </c>
      <c r="E1158" s="489" t="s">
        <v>354</v>
      </c>
      <c r="F1158" s="506">
        <v>2695.92</v>
      </c>
      <c r="G1158" s="489" t="s">
        <v>4851</v>
      </c>
      <c r="H1158" s="489" t="s">
        <v>130</v>
      </c>
      <c r="I1158" s="489" t="s">
        <v>4594</v>
      </c>
      <c r="J1158" s="456" t="s">
        <v>4595</v>
      </c>
      <c r="K1158" s="455" t="s">
        <v>704</v>
      </c>
      <c r="L1158" s="456" t="s">
        <v>428</v>
      </c>
      <c r="M1158" s="514" t="s">
        <v>4852</v>
      </c>
      <c r="N1158" s="457">
        <v>44700</v>
      </c>
      <c r="O1158" s="486">
        <f t="shared" si="54"/>
        <v>5</v>
      </c>
      <c r="P1158" s="486">
        <f t="shared" si="55"/>
        <v>5</v>
      </c>
      <c r="Q1158" s="92" t="str">
        <f t="shared" si="56"/>
        <v>Gastos_Gerais</v>
      </c>
    </row>
    <row r="1159" spans="1:17" ht="25.5" hidden="1" x14ac:dyDescent="0.2">
      <c r="A1159" s="477">
        <f>IF(B1159="","",COUNT('Diário 3º PA'!$A$4:$A$4242)+ROW()-3)</f>
        <v>3102</v>
      </c>
      <c r="B1159" s="490">
        <v>44706</v>
      </c>
      <c r="C1159" s="487">
        <v>44682</v>
      </c>
      <c r="D1159" s="482" t="s">
        <v>104</v>
      </c>
      <c r="E1159" s="482" t="s">
        <v>206</v>
      </c>
      <c r="F1159" s="506">
        <v>119.04</v>
      </c>
      <c r="G1159" s="483" t="s">
        <v>4853</v>
      </c>
      <c r="H1159" s="489" t="s">
        <v>128</v>
      </c>
      <c r="I1159" s="489" t="s">
        <v>3616</v>
      </c>
      <c r="J1159" s="456" t="s">
        <v>3617</v>
      </c>
      <c r="K1159" s="455" t="s">
        <v>704</v>
      </c>
      <c r="L1159" s="455" t="s">
        <v>704</v>
      </c>
      <c r="M1159" s="456">
        <v>13271707</v>
      </c>
      <c r="N1159" s="457">
        <v>44706</v>
      </c>
      <c r="O1159" s="486">
        <f t="shared" si="54"/>
        <v>5</v>
      </c>
      <c r="P1159" s="486">
        <f t="shared" si="55"/>
        <v>5</v>
      </c>
      <c r="Q1159" s="92" t="str">
        <f t="shared" si="56"/>
        <v>Gastos_com_Pessoal</v>
      </c>
    </row>
    <row r="1160" spans="1:17" ht="36" hidden="1" x14ac:dyDescent="0.2">
      <c r="A1160" s="477">
        <f>IF(B1160="","",COUNT('Diário 3º PA'!$A$4:$A$4242)+ROW()-3)</f>
        <v>3103</v>
      </c>
      <c r="B1160" s="490">
        <v>44706</v>
      </c>
      <c r="C1160" s="487">
        <v>44682</v>
      </c>
      <c r="D1160" s="489" t="s">
        <v>115</v>
      </c>
      <c r="E1160" s="489" t="s">
        <v>272</v>
      </c>
      <c r="F1160" s="506">
        <v>540</v>
      </c>
      <c r="G1160" s="489" t="s">
        <v>4845</v>
      </c>
      <c r="H1160" s="489" t="s">
        <v>140</v>
      </c>
      <c r="I1160" s="489" t="s">
        <v>2865</v>
      </c>
      <c r="J1160" s="456" t="s">
        <v>2866</v>
      </c>
      <c r="K1160" s="456" t="s">
        <v>704</v>
      </c>
      <c r="L1160" s="456" t="s">
        <v>428</v>
      </c>
      <c r="M1160" s="456">
        <v>1169</v>
      </c>
      <c r="N1160" s="457">
        <v>44705</v>
      </c>
      <c r="O1160" s="486">
        <f t="shared" si="54"/>
        <v>5</v>
      </c>
      <c r="P1160" s="486">
        <f t="shared" si="55"/>
        <v>5</v>
      </c>
      <c r="Q1160" s="92" t="str">
        <f t="shared" si="56"/>
        <v>Gastos_Gerais</v>
      </c>
    </row>
    <row r="1161" spans="1:17" ht="36" hidden="1" x14ac:dyDescent="0.2">
      <c r="A1161" s="477">
        <f>IF(B1161="","",COUNT('Diário 3º PA'!$A$4:$A$4242)+ROW()-3)</f>
        <v>3104</v>
      </c>
      <c r="B1161" s="490">
        <v>44706</v>
      </c>
      <c r="C1161" s="487">
        <v>44682</v>
      </c>
      <c r="D1161" s="489" t="s">
        <v>115</v>
      </c>
      <c r="E1161" s="489" t="s">
        <v>272</v>
      </c>
      <c r="F1161" s="506">
        <v>648</v>
      </c>
      <c r="G1161" s="489" t="s">
        <v>4854</v>
      </c>
      <c r="H1161" s="489" t="s">
        <v>136</v>
      </c>
      <c r="I1161" s="489" t="s">
        <v>2865</v>
      </c>
      <c r="J1161" s="456" t="s">
        <v>2866</v>
      </c>
      <c r="K1161" s="456" t="s">
        <v>704</v>
      </c>
      <c r="L1161" s="456" t="s">
        <v>428</v>
      </c>
      <c r="M1161" s="456">
        <v>1176</v>
      </c>
      <c r="N1161" s="457">
        <v>44705</v>
      </c>
      <c r="O1161" s="486">
        <f t="shared" si="54"/>
        <v>5</v>
      </c>
      <c r="P1161" s="486">
        <f t="shared" si="55"/>
        <v>5</v>
      </c>
      <c r="Q1161" s="92" t="str">
        <f t="shared" si="56"/>
        <v>Gastos_Gerais</v>
      </c>
    </row>
    <row r="1162" spans="1:17" ht="36" hidden="1" x14ac:dyDescent="0.2">
      <c r="A1162" s="477">
        <f>IF(B1162="","",COUNT('Diário 3º PA'!$A$4:$A$4242)+ROW()-3)</f>
        <v>3105</v>
      </c>
      <c r="B1162" s="490">
        <v>44706</v>
      </c>
      <c r="C1162" s="487">
        <v>44682</v>
      </c>
      <c r="D1162" s="489" t="s">
        <v>115</v>
      </c>
      <c r="E1162" s="489" t="s">
        <v>272</v>
      </c>
      <c r="F1162" s="506">
        <v>2160</v>
      </c>
      <c r="G1162" s="489" t="s">
        <v>4855</v>
      </c>
      <c r="H1162" s="489" t="s">
        <v>131</v>
      </c>
      <c r="I1162" s="489" t="s">
        <v>2865</v>
      </c>
      <c r="J1162" s="456" t="s">
        <v>2866</v>
      </c>
      <c r="K1162" s="456" t="s">
        <v>704</v>
      </c>
      <c r="L1162" s="456" t="s">
        <v>428</v>
      </c>
      <c r="M1162" s="456">
        <v>1177</v>
      </c>
      <c r="N1162" s="457">
        <v>44705</v>
      </c>
      <c r="O1162" s="486">
        <f t="shared" ref="O1162:O1225" si="57">IF(B1162=0,0,IF(YEAR(B1162)=$P$1,MONTH(B1162)-$O$1+1,(YEAR(B1162)-$P$1)*12-$O$1+1+MONTH(B1162)))</f>
        <v>5</v>
      </c>
      <c r="P1162" s="486">
        <f t="shared" ref="P1162:P1225" si="58">IF(C1162=0,0,IF(YEAR(C1162)=$P$1,MONTH(C1162)-$O$1+1,(YEAR(C1162)-$P$1)*12-$O$1+1+MONTH(C1162)))</f>
        <v>5</v>
      </c>
      <c r="Q1162" s="92" t="str">
        <f t="shared" ref="Q1162:Q1225" si="59">SUBSTITUTE(D1162," ","_")</f>
        <v>Gastos_Gerais</v>
      </c>
    </row>
    <row r="1163" spans="1:17" hidden="1" x14ac:dyDescent="0.2">
      <c r="A1163" s="477">
        <f>IF(B1163="","",COUNT('Diário 3º PA'!$A$4:$A$4242)+ROW()-3)</f>
        <v>3106</v>
      </c>
      <c r="B1163" s="490">
        <v>44706</v>
      </c>
      <c r="C1163" s="487">
        <v>44682</v>
      </c>
      <c r="D1163" s="489" t="s">
        <v>115</v>
      </c>
      <c r="E1163" s="489" t="s">
        <v>328</v>
      </c>
      <c r="F1163" s="508">
        <v>2004</v>
      </c>
      <c r="G1163" s="482" t="s">
        <v>1087</v>
      </c>
      <c r="H1163" s="489" t="s">
        <v>658</v>
      </c>
      <c r="I1163" s="489" t="s">
        <v>727</v>
      </c>
      <c r="J1163" s="455" t="s">
        <v>728</v>
      </c>
      <c r="K1163" s="456" t="s">
        <v>704</v>
      </c>
      <c r="L1163" s="456" t="s">
        <v>704</v>
      </c>
      <c r="M1163" s="456" t="s">
        <v>4856</v>
      </c>
      <c r="N1163" s="457">
        <v>44706</v>
      </c>
      <c r="O1163" s="486">
        <f t="shared" si="57"/>
        <v>5</v>
      </c>
      <c r="P1163" s="486">
        <f t="shared" si="58"/>
        <v>5</v>
      </c>
      <c r="Q1163" s="92" t="str">
        <f t="shared" si="59"/>
        <v>Gastos_Gerais</v>
      </c>
    </row>
    <row r="1164" spans="1:17" ht="36" hidden="1" x14ac:dyDescent="0.2">
      <c r="A1164" s="477">
        <f>IF(B1164="","",COUNT('Diário 3º PA'!$A$4:$A$4242)+ROW()-3)</f>
        <v>3107</v>
      </c>
      <c r="B1164" s="490">
        <v>44706</v>
      </c>
      <c r="C1164" s="487">
        <v>44682</v>
      </c>
      <c r="D1164" s="489" t="s">
        <v>115</v>
      </c>
      <c r="E1164" s="489" t="s">
        <v>318</v>
      </c>
      <c r="F1164" s="506">
        <v>4799</v>
      </c>
      <c r="G1164" s="489" t="s">
        <v>4857</v>
      </c>
      <c r="H1164" s="489" t="s">
        <v>132</v>
      </c>
      <c r="I1164" s="489" t="s">
        <v>4858</v>
      </c>
      <c r="J1164" s="456" t="s">
        <v>4859</v>
      </c>
      <c r="K1164" s="456" t="s">
        <v>704</v>
      </c>
      <c r="L1164" s="456" t="s">
        <v>428</v>
      </c>
      <c r="M1164" s="456" t="s">
        <v>4860</v>
      </c>
      <c r="N1164" s="457">
        <v>44700</v>
      </c>
      <c r="O1164" s="486">
        <f t="shared" si="57"/>
        <v>5</v>
      </c>
      <c r="P1164" s="486">
        <f t="shared" si="58"/>
        <v>5</v>
      </c>
      <c r="Q1164" s="92" t="str">
        <f t="shared" si="59"/>
        <v>Gastos_Gerais</v>
      </c>
    </row>
    <row r="1165" spans="1:17" ht="24" hidden="1" x14ac:dyDescent="0.2">
      <c r="A1165" s="477">
        <f>IF(B1165="","",COUNT('Diário 3º PA'!$A$4:$A$4242)+ROW()-3)</f>
        <v>3108</v>
      </c>
      <c r="B1165" s="490">
        <v>44706</v>
      </c>
      <c r="C1165" s="487">
        <v>44682</v>
      </c>
      <c r="D1165" s="489" t="s">
        <v>115</v>
      </c>
      <c r="E1165" s="489" t="s">
        <v>368</v>
      </c>
      <c r="F1165" s="506">
        <v>485.31</v>
      </c>
      <c r="G1165" s="489" t="s">
        <v>4861</v>
      </c>
      <c r="H1165" s="489" t="s">
        <v>136</v>
      </c>
      <c r="I1165" s="489" t="s">
        <v>2745</v>
      </c>
      <c r="J1165" s="456" t="s">
        <v>2746</v>
      </c>
      <c r="K1165" s="456" t="s">
        <v>704</v>
      </c>
      <c r="L1165" s="456" t="s">
        <v>428</v>
      </c>
      <c r="M1165" s="456">
        <v>19</v>
      </c>
      <c r="N1165" s="457">
        <v>44704</v>
      </c>
      <c r="O1165" s="486">
        <f t="shared" si="57"/>
        <v>5</v>
      </c>
      <c r="P1165" s="486">
        <f t="shared" si="58"/>
        <v>5</v>
      </c>
      <c r="Q1165" s="92" t="str">
        <f t="shared" si="59"/>
        <v>Gastos_Gerais</v>
      </c>
    </row>
    <row r="1166" spans="1:17" hidden="1" x14ac:dyDescent="0.2">
      <c r="A1166" s="477">
        <f>IF(B1166="","",COUNT('Diário 3º PA'!$A$4:$A$4242)+ROW()-3)</f>
        <v>3109</v>
      </c>
      <c r="B1166" s="490">
        <v>44706</v>
      </c>
      <c r="C1166" s="487">
        <v>44682</v>
      </c>
      <c r="D1166" s="489" t="s">
        <v>115</v>
      </c>
      <c r="E1166" s="489" t="s">
        <v>328</v>
      </c>
      <c r="F1166" s="508">
        <v>1004</v>
      </c>
      <c r="G1166" s="482" t="s">
        <v>1296</v>
      </c>
      <c r="H1166" s="489" t="s">
        <v>130</v>
      </c>
      <c r="I1166" s="489" t="s">
        <v>727</v>
      </c>
      <c r="J1166" s="455" t="s">
        <v>728</v>
      </c>
      <c r="K1166" s="456" t="s">
        <v>704</v>
      </c>
      <c r="L1166" s="456" t="s">
        <v>704</v>
      </c>
      <c r="M1166" s="456" t="s">
        <v>4862</v>
      </c>
      <c r="N1166" s="457">
        <v>44706</v>
      </c>
      <c r="O1166" s="486">
        <f t="shared" si="57"/>
        <v>5</v>
      </c>
      <c r="P1166" s="486">
        <f t="shared" si="58"/>
        <v>5</v>
      </c>
      <c r="Q1166" s="92" t="str">
        <f t="shared" si="59"/>
        <v>Gastos_Gerais</v>
      </c>
    </row>
    <row r="1167" spans="1:17" ht="36" x14ac:dyDescent="0.2">
      <c r="A1167" s="477">
        <f>IF(B1167="","",COUNT('Diário 3º PA'!$A$4:$A$4242)+ROW()-3)</f>
        <v>3110</v>
      </c>
      <c r="B1167" s="490">
        <v>44706</v>
      </c>
      <c r="C1167" s="487">
        <v>44652</v>
      </c>
      <c r="D1167" s="489" t="s">
        <v>117</v>
      </c>
      <c r="E1167" s="489" t="s">
        <v>389</v>
      </c>
      <c r="F1167" s="506">
        <v>3520</v>
      </c>
      <c r="G1167" s="489" t="s">
        <v>4863</v>
      </c>
      <c r="H1167" s="489" t="s">
        <v>134</v>
      </c>
      <c r="I1167" s="489" t="s">
        <v>4864</v>
      </c>
      <c r="J1167" s="456" t="s">
        <v>4865</v>
      </c>
      <c r="K1167" s="456" t="s">
        <v>704</v>
      </c>
      <c r="L1167" s="456" t="s">
        <v>428</v>
      </c>
      <c r="M1167" s="456">
        <v>6509</v>
      </c>
      <c r="N1167" s="457">
        <v>44679</v>
      </c>
      <c r="O1167" s="486">
        <f t="shared" si="57"/>
        <v>5</v>
      </c>
      <c r="P1167" s="486">
        <f t="shared" si="58"/>
        <v>4</v>
      </c>
      <c r="Q1167" s="92" t="str">
        <f t="shared" si="59"/>
        <v>Aquisição_de_Bens_Permanentes</v>
      </c>
    </row>
    <row r="1168" spans="1:17" ht="36" hidden="1" x14ac:dyDescent="0.2">
      <c r="A1168" s="477">
        <f>IF(B1168="","",COUNT('Diário 3º PA'!$A$4:$A$4242)+ROW()-3)</f>
        <v>3111</v>
      </c>
      <c r="B1168" s="490">
        <v>44706</v>
      </c>
      <c r="C1168" s="487">
        <v>44682</v>
      </c>
      <c r="D1168" s="489" t="s">
        <v>115</v>
      </c>
      <c r="E1168" s="489" t="s">
        <v>272</v>
      </c>
      <c r="F1168" s="506">
        <v>1782</v>
      </c>
      <c r="G1168" s="489" t="s">
        <v>4866</v>
      </c>
      <c r="H1168" s="489" t="s">
        <v>129</v>
      </c>
      <c r="I1168" s="489" t="s">
        <v>2865</v>
      </c>
      <c r="J1168" s="456" t="s">
        <v>2866</v>
      </c>
      <c r="K1168" s="456" t="s">
        <v>704</v>
      </c>
      <c r="L1168" s="456" t="s">
        <v>428</v>
      </c>
      <c r="M1168" s="456">
        <v>1174</v>
      </c>
      <c r="N1168" s="457">
        <v>44705</v>
      </c>
      <c r="O1168" s="486">
        <f t="shared" si="57"/>
        <v>5</v>
      </c>
      <c r="P1168" s="486">
        <f t="shared" si="58"/>
        <v>5</v>
      </c>
      <c r="Q1168" s="92" t="str">
        <f t="shared" si="59"/>
        <v>Gastos_Gerais</v>
      </c>
    </row>
    <row r="1169" spans="1:17" ht="36" hidden="1" x14ac:dyDescent="0.2">
      <c r="A1169" s="477">
        <f>IF(B1169="","",COUNT('Diário 3º PA'!$A$4:$A$4242)+ROW()-3)</f>
        <v>3112</v>
      </c>
      <c r="B1169" s="490">
        <v>44706</v>
      </c>
      <c r="C1169" s="487">
        <v>44682</v>
      </c>
      <c r="D1169" s="489" t="s">
        <v>115</v>
      </c>
      <c r="E1169" s="489" t="s">
        <v>272</v>
      </c>
      <c r="F1169" s="506">
        <v>1080</v>
      </c>
      <c r="G1169" s="489" t="s">
        <v>4867</v>
      </c>
      <c r="H1169" s="489" t="s">
        <v>130</v>
      </c>
      <c r="I1169" s="489" t="s">
        <v>2865</v>
      </c>
      <c r="J1169" s="456" t="s">
        <v>2866</v>
      </c>
      <c r="K1169" s="456" t="s">
        <v>704</v>
      </c>
      <c r="L1169" s="456" t="s">
        <v>428</v>
      </c>
      <c r="M1169" s="456">
        <v>1170</v>
      </c>
      <c r="N1169" s="457">
        <v>44705</v>
      </c>
      <c r="O1169" s="486">
        <f t="shared" si="57"/>
        <v>5</v>
      </c>
      <c r="P1169" s="486">
        <f t="shared" si="58"/>
        <v>5</v>
      </c>
      <c r="Q1169" s="92" t="str">
        <f t="shared" si="59"/>
        <v>Gastos_Gerais</v>
      </c>
    </row>
    <row r="1170" spans="1:17" hidden="1" x14ac:dyDescent="0.2">
      <c r="A1170" s="477">
        <f>IF(B1170="","",COUNT('Diário 3º PA'!$A$4:$A$4242)+ROW()-3)</f>
        <v>3113</v>
      </c>
      <c r="B1170" s="490">
        <v>44706</v>
      </c>
      <c r="C1170" s="487">
        <v>44682</v>
      </c>
      <c r="D1170" s="489" t="s">
        <v>115</v>
      </c>
      <c r="E1170" s="489" t="s">
        <v>328</v>
      </c>
      <c r="F1170" s="508">
        <v>1004</v>
      </c>
      <c r="G1170" s="482" t="s">
        <v>1400</v>
      </c>
      <c r="H1170" s="489" t="s">
        <v>129</v>
      </c>
      <c r="I1170" s="489" t="s">
        <v>727</v>
      </c>
      <c r="J1170" s="455" t="s">
        <v>728</v>
      </c>
      <c r="K1170" s="456" t="s">
        <v>704</v>
      </c>
      <c r="L1170" s="456" t="s">
        <v>704</v>
      </c>
      <c r="M1170" s="456" t="s">
        <v>4868</v>
      </c>
      <c r="N1170" s="457">
        <v>44706</v>
      </c>
      <c r="O1170" s="486">
        <f t="shared" si="57"/>
        <v>5</v>
      </c>
      <c r="P1170" s="486">
        <f t="shared" si="58"/>
        <v>5</v>
      </c>
      <c r="Q1170" s="92" t="str">
        <f t="shared" si="59"/>
        <v>Gastos_Gerais</v>
      </c>
    </row>
    <row r="1171" spans="1:17" ht="24" hidden="1" x14ac:dyDescent="0.2">
      <c r="A1171" s="477">
        <f>IF(B1171="","",COUNT('Diário 3º PA'!$A$4:$A$4242)+ROW()-3)</f>
        <v>3114</v>
      </c>
      <c r="B1171" s="490">
        <v>44706</v>
      </c>
      <c r="C1171" s="487">
        <v>44682</v>
      </c>
      <c r="D1171" s="489" t="s">
        <v>115</v>
      </c>
      <c r="E1171" s="489" t="s">
        <v>328</v>
      </c>
      <c r="F1171" s="481">
        <v>1004</v>
      </c>
      <c r="G1171" s="482" t="s">
        <v>4869</v>
      </c>
      <c r="H1171" s="489" t="s">
        <v>139</v>
      </c>
      <c r="I1171" s="489" t="s">
        <v>727</v>
      </c>
      <c r="J1171" s="455" t="s">
        <v>728</v>
      </c>
      <c r="K1171" s="456" t="s">
        <v>704</v>
      </c>
      <c r="L1171" s="456" t="s">
        <v>704</v>
      </c>
      <c r="M1171" s="456" t="s">
        <v>4870</v>
      </c>
      <c r="N1171" s="457">
        <v>44706</v>
      </c>
      <c r="O1171" s="486">
        <f t="shared" si="57"/>
        <v>5</v>
      </c>
      <c r="P1171" s="486">
        <f t="shared" si="58"/>
        <v>5</v>
      </c>
      <c r="Q1171" s="92" t="str">
        <f t="shared" si="59"/>
        <v>Gastos_Gerais</v>
      </c>
    </row>
    <row r="1172" spans="1:17" hidden="1" x14ac:dyDescent="0.2">
      <c r="A1172" s="477">
        <f>IF(B1172="","",COUNT('Diário 3º PA'!$A$4:$A$4242)+ROW()-3)</f>
        <v>3115</v>
      </c>
      <c r="B1172" s="490">
        <v>44706</v>
      </c>
      <c r="C1172" s="487">
        <v>44682</v>
      </c>
      <c r="D1172" s="489" t="s">
        <v>115</v>
      </c>
      <c r="E1172" s="489" t="s">
        <v>328</v>
      </c>
      <c r="F1172" s="508">
        <v>1004</v>
      </c>
      <c r="G1172" s="482" t="s">
        <v>1085</v>
      </c>
      <c r="H1172" s="489" t="s">
        <v>138</v>
      </c>
      <c r="I1172" s="489" t="s">
        <v>727</v>
      </c>
      <c r="J1172" s="455" t="s">
        <v>728</v>
      </c>
      <c r="K1172" s="456" t="s">
        <v>704</v>
      </c>
      <c r="L1172" s="456" t="s">
        <v>704</v>
      </c>
      <c r="M1172" s="456" t="s">
        <v>4871</v>
      </c>
      <c r="N1172" s="457">
        <v>44706</v>
      </c>
      <c r="O1172" s="486">
        <f t="shared" si="57"/>
        <v>5</v>
      </c>
      <c r="P1172" s="486">
        <f t="shared" si="58"/>
        <v>5</v>
      </c>
      <c r="Q1172" s="92" t="str">
        <f t="shared" si="59"/>
        <v>Gastos_Gerais</v>
      </c>
    </row>
    <row r="1173" spans="1:17" ht="36" hidden="1" x14ac:dyDescent="0.2">
      <c r="A1173" s="477">
        <f>IF(B1173="","",COUNT('Diário 3º PA'!$A$4:$A$4242)+ROW()-3)</f>
        <v>3116</v>
      </c>
      <c r="B1173" s="490">
        <v>44706</v>
      </c>
      <c r="C1173" s="487">
        <v>44682</v>
      </c>
      <c r="D1173" s="489" t="s">
        <v>115</v>
      </c>
      <c r="E1173" s="489" t="s">
        <v>272</v>
      </c>
      <c r="F1173" s="506">
        <v>1836</v>
      </c>
      <c r="G1173" s="489" t="s">
        <v>4872</v>
      </c>
      <c r="H1173" s="489" t="s">
        <v>135</v>
      </c>
      <c r="I1173" s="489" t="s">
        <v>2865</v>
      </c>
      <c r="J1173" s="456" t="s">
        <v>2866</v>
      </c>
      <c r="K1173" s="456" t="s">
        <v>704</v>
      </c>
      <c r="L1173" s="456" t="s">
        <v>428</v>
      </c>
      <c r="M1173" s="456">
        <v>1179</v>
      </c>
      <c r="N1173" s="457">
        <v>44705</v>
      </c>
      <c r="O1173" s="486">
        <f t="shared" si="57"/>
        <v>5</v>
      </c>
      <c r="P1173" s="486">
        <f t="shared" si="58"/>
        <v>5</v>
      </c>
      <c r="Q1173" s="92" t="str">
        <f t="shared" si="59"/>
        <v>Gastos_Gerais</v>
      </c>
    </row>
    <row r="1174" spans="1:17" ht="24" hidden="1" x14ac:dyDescent="0.2">
      <c r="A1174" s="477">
        <f>IF(B1174="","",COUNT('Diário 3º PA'!$A$4:$A$4242)+ROW()-3)</f>
        <v>3117</v>
      </c>
      <c r="B1174" s="490">
        <v>44706</v>
      </c>
      <c r="C1174" s="487">
        <v>44682</v>
      </c>
      <c r="D1174" s="489" t="s">
        <v>115</v>
      </c>
      <c r="E1174" s="489" t="s">
        <v>342</v>
      </c>
      <c r="F1174" s="506">
        <v>60</v>
      </c>
      <c r="G1174" s="489" t="s">
        <v>4873</v>
      </c>
      <c r="H1174" s="489" t="s">
        <v>130</v>
      </c>
      <c r="I1174" s="489" t="s">
        <v>4626</v>
      </c>
      <c r="J1174" s="456" t="s">
        <v>4627</v>
      </c>
      <c r="K1174" s="456" t="s">
        <v>732</v>
      </c>
      <c r="L1174" s="456" t="s">
        <v>1531</v>
      </c>
      <c r="M1174" s="456">
        <v>371326875</v>
      </c>
      <c r="N1174" s="457">
        <v>44706</v>
      </c>
      <c r="O1174" s="486">
        <f t="shared" si="57"/>
        <v>5</v>
      </c>
      <c r="P1174" s="486">
        <f t="shared" si="58"/>
        <v>5</v>
      </c>
      <c r="Q1174" s="92" t="str">
        <f t="shared" si="59"/>
        <v>Gastos_Gerais</v>
      </c>
    </row>
    <row r="1175" spans="1:17" ht="25.5" hidden="1" x14ac:dyDescent="0.2">
      <c r="A1175" s="477">
        <f>IF(B1175="","",COUNT('Diário 3º PA'!$A$4:$A$4242)+ROW()-3)</f>
        <v>3118</v>
      </c>
      <c r="B1175" s="490">
        <v>44706</v>
      </c>
      <c r="C1175" s="492">
        <v>44682</v>
      </c>
      <c r="D1175" s="482" t="s">
        <v>104</v>
      </c>
      <c r="E1175" s="482" t="s">
        <v>187</v>
      </c>
      <c r="F1175" s="488">
        <v>397.99</v>
      </c>
      <c r="G1175" s="482" t="s">
        <v>1019</v>
      </c>
      <c r="H1175" s="489" t="s">
        <v>131</v>
      </c>
      <c r="I1175" s="489" t="s">
        <v>4874</v>
      </c>
      <c r="J1175" s="456" t="s">
        <v>4875</v>
      </c>
      <c r="K1175" s="456" t="s">
        <v>732</v>
      </c>
      <c r="L1175" s="456" t="s">
        <v>1531</v>
      </c>
      <c r="M1175" s="456">
        <v>371326875</v>
      </c>
      <c r="N1175" s="457">
        <v>44706</v>
      </c>
      <c r="O1175" s="486">
        <f t="shared" si="57"/>
        <v>5</v>
      </c>
      <c r="P1175" s="486">
        <f t="shared" si="58"/>
        <v>5</v>
      </c>
      <c r="Q1175" s="92" t="str">
        <f t="shared" si="59"/>
        <v>Gastos_com_Pessoal</v>
      </c>
    </row>
    <row r="1176" spans="1:17" ht="25.5" hidden="1" x14ac:dyDescent="0.2">
      <c r="A1176" s="477">
        <f>IF(B1176="","",COUNT('Diário 3º PA'!$A$4:$A$4242)+ROW()-3)</f>
        <v>3119</v>
      </c>
      <c r="B1176" s="490">
        <v>44706</v>
      </c>
      <c r="C1176" s="492">
        <v>44682</v>
      </c>
      <c r="D1176" s="482" t="s">
        <v>104</v>
      </c>
      <c r="E1176" s="482" t="s">
        <v>189</v>
      </c>
      <c r="F1176" s="488">
        <v>540.21</v>
      </c>
      <c r="G1176" s="482" t="s">
        <v>915</v>
      </c>
      <c r="H1176" s="489" t="s">
        <v>131</v>
      </c>
      <c r="I1176" s="489" t="s">
        <v>4874</v>
      </c>
      <c r="J1176" s="456" t="s">
        <v>4875</v>
      </c>
      <c r="K1176" s="456" t="s">
        <v>732</v>
      </c>
      <c r="L1176" s="456" t="s">
        <v>1531</v>
      </c>
      <c r="M1176" s="456">
        <v>371326875</v>
      </c>
      <c r="N1176" s="457">
        <v>44706</v>
      </c>
      <c r="O1176" s="486">
        <f t="shared" si="57"/>
        <v>5</v>
      </c>
      <c r="P1176" s="486">
        <f t="shared" si="58"/>
        <v>5</v>
      </c>
      <c r="Q1176" s="92" t="str">
        <f t="shared" si="59"/>
        <v>Gastos_com_Pessoal</v>
      </c>
    </row>
    <row r="1177" spans="1:17" ht="25.5" hidden="1" x14ac:dyDescent="0.2">
      <c r="A1177" s="477">
        <f>IF(B1177="","",COUNT('Diário 3º PA'!$A$4:$A$4242)+ROW()-3)</f>
        <v>3120</v>
      </c>
      <c r="B1177" s="490">
        <v>44706</v>
      </c>
      <c r="C1177" s="492">
        <v>44682</v>
      </c>
      <c r="D1177" s="482" t="s">
        <v>104</v>
      </c>
      <c r="E1177" s="482" t="s">
        <v>191</v>
      </c>
      <c r="F1177" s="488">
        <v>180.07</v>
      </c>
      <c r="G1177" s="482" t="s">
        <v>918</v>
      </c>
      <c r="H1177" s="489" t="s">
        <v>131</v>
      </c>
      <c r="I1177" s="489" t="s">
        <v>4874</v>
      </c>
      <c r="J1177" s="456" t="s">
        <v>4875</v>
      </c>
      <c r="K1177" s="456" t="s">
        <v>732</v>
      </c>
      <c r="L1177" s="456" t="s">
        <v>1531</v>
      </c>
      <c r="M1177" s="456">
        <v>371326875</v>
      </c>
      <c r="N1177" s="457">
        <v>44706</v>
      </c>
      <c r="O1177" s="486">
        <f t="shared" si="57"/>
        <v>5</v>
      </c>
      <c r="P1177" s="486">
        <f t="shared" si="58"/>
        <v>5</v>
      </c>
      <c r="Q1177" s="92" t="str">
        <f t="shared" si="59"/>
        <v>Gastos_com_Pessoal</v>
      </c>
    </row>
    <row r="1178" spans="1:17" ht="36" hidden="1" x14ac:dyDescent="0.2">
      <c r="A1178" s="477">
        <f>IF(B1178="","",COUNT('Diário 3º PA'!$A$4:$A$4242)+ROW()-3)</f>
        <v>3121</v>
      </c>
      <c r="B1178" s="490">
        <v>44706</v>
      </c>
      <c r="C1178" s="492">
        <v>44682</v>
      </c>
      <c r="D1178" s="482" t="s">
        <v>104</v>
      </c>
      <c r="E1178" s="482" t="s">
        <v>193</v>
      </c>
      <c r="F1178" s="488">
        <v>523.80999999999995</v>
      </c>
      <c r="G1178" s="482" t="s">
        <v>919</v>
      </c>
      <c r="H1178" s="489" t="s">
        <v>131</v>
      </c>
      <c r="I1178" s="489" t="s">
        <v>4874</v>
      </c>
      <c r="J1178" s="456" t="s">
        <v>4875</v>
      </c>
      <c r="K1178" s="456" t="s">
        <v>732</v>
      </c>
      <c r="L1178" s="456" t="s">
        <v>1531</v>
      </c>
      <c r="M1178" s="456">
        <v>371326875</v>
      </c>
      <c r="N1178" s="457">
        <v>44706</v>
      </c>
      <c r="O1178" s="486">
        <f t="shared" si="57"/>
        <v>5</v>
      </c>
      <c r="P1178" s="486">
        <f t="shared" si="58"/>
        <v>5</v>
      </c>
      <c r="Q1178" s="92" t="str">
        <f t="shared" si="59"/>
        <v>Gastos_com_Pessoal</v>
      </c>
    </row>
    <row r="1179" spans="1:17" ht="25.5" hidden="1" x14ac:dyDescent="0.2">
      <c r="A1179" s="477">
        <f>IF(B1179="","",COUNT('Diário 3º PA'!$A$4:$A$4242)+ROW()-3)</f>
        <v>3122</v>
      </c>
      <c r="B1179" s="490">
        <v>44706</v>
      </c>
      <c r="C1179" s="487">
        <v>44713</v>
      </c>
      <c r="D1179" s="482" t="s">
        <v>104</v>
      </c>
      <c r="E1179" s="482" t="s">
        <v>204</v>
      </c>
      <c r="F1179" s="506">
        <v>1813</v>
      </c>
      <c r="G1179" s="489" t="s">
        <v>4876</v>
      </c>
      <c r="H1179" s="489" t="s">
        <v>132</v>
      </c>
      <c r="I1179" s="489" t="s">
        <v>1344</v>
      </c>
      <c r="J1179" s="456" t="s">
        <v>1345</v>
      </c>
      <c r="K1179" s="456" t="s">
        <v>1464</v>
      </c>
      <c r="L1179" s="456" t="s">
        <v>1066</v>
      </c>
      <c r="M1179" s="456" t="s">
        <v>4877</v>
      </c>
      <c r="N1179" s="457">
        <v>44706</v>
      </c>
      <c r="O1179" s="486">
        <f t="shared" si="57"/>
        <v>5</v>
      </c>
      <c r="P1179" s="486">
        <f t="shared" si="58"/>
        <v>6</v>
      </c>
      <c r="Q1179" s="92" t="str">
        <f t="shared" si="59"/>
        <v>Gastos_com_Pessoal</v>
      </c>
    </row>
    <row r="1180" spans="1:17" hidden="1" x14ac:dyDescent="0.2">
      <c r="A1180" s="477">
        <f>IF(B1180="","",COUNT('Diário 3º PA'!$A$4:$A$4242)+ROW()-3)</f>
        <v>3123</v>
      </c>
      <c r="B1180" s="490">
        <v>44706</v>
      </c>
      <c r="C1180" s="487">
        <v>44682</v>
      </c>
      <c r="D1180" s="489" t="s">
        <v>115</v>
      </c>
      <c r="E1180" s="489" t="s">
        <v>318</v>
      </c>
      <c r="F1180" s="506">
        <v>596.1</v>
      </c>
      <c r="G1180" s="489" t="s">
        <v>4878</v>
      </c>
      <c r="H1180" s="489" t="s">
        <v>134</v>
      </c>
      <c r="I1180" s="489" t="s">
        <v>4581</v>
      </c>
      <c r="J1180" s="456" t="s">
        <v>4582</v>
      </c>
      <c r="K1180" s="456" t="s">
        <v>1464</v>
      </c>
      <c r="L1180" s="456" t="s">
        <v>428</v>
      </c>
      <c r="M1180" s="456">
        <v>4162</v>
      </c>
      <c r="N1180" s="457">
        <v>44705</v>
      </c>
      <c r="O1180" s="486">
        <f t="shared" si="57"/>
        <v>5</v>
      </c>
      <c r="P1180" s="486">
        <f t="shared" si="58"/>
        <v>5</v>
      </c>
      <c r="Q1180" s="92" t="str">
        <f t="shared" si="59"/>
        <v>Gastos_Gerais</v>
      </c>
    </row>
    <row r="1181" spans="1:17" ht="36" hidden="1" x14ac:dyDescent="0.2">
      <c r="A1181" s="477">
        <f>IF(B1181="","",COUNT('Diário 3º PA'!$A$4:$A$4242)+ROW()-3)</f>
        <v>3124</v>
      </c>
      <c r="B1181" s="490">
        <v>44706</v>
      </c>
      <c r="C1181" s="487">
        <v>44713</v>
      </c>
      <c r="D1181" s="482" t="s">
        <v>104</v>
      </c>
      <c r="E1181" s="482" t="s">
        <v>204</v>
      </c>
      <c r="F1181" s="506">
        <v>1436.5</v>
      </c>
      <c r="G1181" s="489" t="s">
        <v>4879</v>
      </c>
      <c r="H1181" s="489" t="s">
        <v>130</v>
      </c>
      <c r="I1181" s="489" t="s">
        <v>4036</v>
      </c>
      <c r="J1181" s="456" t="s">
        <v>833</v>
      </c>
      <c r="K1181" s="456" t="s">
        <v>1464</v>
      </c>
      <c r="L1181" s="456" t="s">
        <v>1066</v>
      </c>
      <c r="M1181" s="456" t="s">
        <v>4880</v>
      </c>
      <c r="N1181" s="457">
        <v>44706</v>
      </c>
      <c r="O1181" s="486">
        <f t="shared" si="57"/>
        <v>5</v>
      </c>
      <c r="P1181" s="486">
        <f t="shared" si="58"/>
        <v>6</v>
      </c>
      <c r="Q1181" s="92" t="str">
        <f t="shared" si="59"/>
        <v>Gastos_com_Pessoal</v>
      </c>
    </row>
    <row r="1182" spans="1:17" ht="36" hidden="1" x14ac:dyDescent="0.2">
      <c r="A1182" s="477">
        <f>IF(B1182="","",COUNT('Diário 3º PA'!$A$4:$A$4242)+ROW()-3)</f>
        <v>3125</v>
      </c>
      <c r="B1182" s="490">
        <v>44706</v>
      </c>
      <c r="C1182" s="487">
        <v>44713</v>
      </c>
      <c r="D1182" s="482" t="s">
        <v>104</v>
      </c>
      <c r="E1182" s="482" t="s">
        <v>204</v>
      </c>
      <c r="F1182" s="506">
        <v>1147.5</v>
      </c>
      <c r="G1182" s="489" t="s">
        <v>4881</v>
      </c>
      <c r="H1182" s="489" t="s">
        <v>132</v>
      </c>
      <c r="I1182" s="489" t="s">
        <v>1353</v>
      </c>
      <c r="J1182" s="456" t="s">
        <v>1354</v>
      </c>
      <c r="K1182" s="456" t="s">
        <v>1464</v>
      </c>
      <c r="L1182" s="456" t="s">
        <v>1947</v>
      </c>
      <c r="M1182" s="456">
        <v>183750</v>
      </c>
      <c r="N1182" s="457">
        <v>44706</v>
      </c>
      <c r="O1182" s="486">
        <f t="shared" si="57"/>
        <v>5</v>
      </c>
      <c r="P1182" s="486">
        <f t="shared" si="58"/>
        <v>6</v>
      </c>
      <c r="Q1182" s="92" t="str">
        <f t="shared" si="59"/>
        <v>Gastos_com_Pessoal</v>
      </c>
    </row>
    <row r="1183" spans="1:17" ht="25.5" hidden="1" x14ac:dyDescent="0.2">
      <c r="A1183" s="477">
        <f>IF(B1183="","",COUNT('Diário 3º PA'!$A$4:$A$4242)+ROW()-3)</f>
        <v>3126</v>
      </c>
      <c r="B1183" s="490">
        <v>44706</v>
      </c>
      <c r="C1183" s="487">
        <v>44713</v>
      </c>
      <c r="D1183" s="482" t="s">
        <v>104</v>
      </c>
      <c r="E1183" s="482" t="s">
        <v>204</v>
      </c>
      <c r="F1183" s="506">
        <v>1196.5</v>
      </c>
      <c r="G1183" s="489" t="s">
        <v>4882</v>
      </c>
      <c r="H1183" s="489" t="s">
        <v>139</v>
      </c>
      <c r="I1183" s="489" t="s">
        <v>1351</v>
      </c>
      <c r="J1183" s="456" t="s">
        <v>1352</v>
      </c>
      <c r="K1183" s="456" t="s">
        <v>1464</v>
      </c>
      <c r="L1183" s="456" t="s">
        <v>1066</v>
      </c>
      <c r="M1183" s="456" t="s">
        <v>4883</v>
      </c>
      <c r="N1183" s="457">
        <v>44706</v>
      </c>
      <c r="O1183" s="486">
        <f t="shared" si="57"/>
        <v>5</v>
      </c>
      <c r="P1183" s="486">
        <f t="shared" si="58"/>
        <v>6</v>
      </c>
      <c r="Q1183" s="92" t="str">
        <f t="shared" si="59"/>
        <v>Gastos_com_Pessoal</v>
      </c>
    </row>
    <row r="1184" spans="1:17" ht="25.5" hidden="1" x14ac:dyDescent="0.2">
      <c r="A1184" s="477">
        <f>IF(B1184="","",COUNT('Diário 3º PA'!$A$4:$A$4242)+ROW()-3)</f>
        <v>3127</v>
      </c>
      <c r="B1184" s="490">
        <v>44706</v>
      </c>
      <c r="C1184" s="487">
        <v>44713</v>
      </c>
      <c r="D1184" s="482" t="s">
        <v>104</v>
      </c>
      <c r="E1184" s="482" t="s">
        <v>204</v>
      </c>
      <c r="F1184" s="506">
        <v>406.1</v>
      </c>
      <c r="G1184" s="489" t="s">
        <v>4884</v>
      </c>
      <c r="H1184" s="489" t="s">
        <v>658</v>
      </c>
      <c r="I1184" s="489" t="s">
        <v>3119</v>
      </c>
      <c r="J1184" s="456" t="s">
        <v>1342</v>
      </c>
      <c r="K1184" s="456" t="s">
        <v>1464</v>
      </c>
      <c r="L1184" s="456" t="s">
        <v>1066</v>
      </c>
      <c r="M1184" s="456" t="s">
        <v>4885</v>
      </c>
      <c r="N1184" s="457">
        <v>44706</v>
      </c>
      <c r="O1184" s="486">
        <f t="shared" si="57"/>
        <v>5</v>
      </c>
      <c r="P1184" s="486">
        <f t="shared" si="58"/>
        <v>6</v>
      </c>
      <c r="Q1184" s="92" t="str">
        <f t="shared" si="59"/>
        <v>Gastos_com_Pessoal</v>
      </c>
    </row>
    <row r="1185" spans="1:17" ht="24" hidden="1" x14ac:dyDescent="0.2">
      <c r="A1185" s="477">
        <f>IF(B1185="","",COUNT('Diário 3º PA'!$A$4:$A$4242)+ROW()-3)</f>
        <v>3128</v>
      </c>
      <c r="B1185" s="490">
        <v>44706</v>
      </c>
      <c r="C1185" s="492">
        <v>44682</v>
      </c>
      <c r="D1185" s="489" t="s">
        <v>93</v>
      </c>
      <c r="E1185" s="489" t="s">
        <v>97</v>
      </c>
      <c r="F1185" s="506">
        <v>0.1</v>
      </c>
      <c r="G1185" s="482" t="s">
        <v>1553</v>
      </c>
      <c r="H1185" s="483" t="s">
        <v>128</v>
      </c>
      <c r="I1185" s="489" t="s">
        <v>664</v>
      </c>
      <c r="J1185" s="455" t="s">
        <v>811</v>
      </c>
      <c r="K1185" s="455" t="s">
        <v>1554</v>
      </c>
      <c r="L1185" s="456" t="s">
        <v>1066</v>
      </c>
      <c r="M1185" s="456" t="s">
        <v>666</v>
      </c>
      <c r="N1185" s="457">
        <v>44706</v>
      </c>
      <c r="O1185" s="486">
        <f t="shared" si="57"/>
        <v>5</v>
      </c>
      <c r="P1185" s="486">
        <f t="shared" si="58"/>
        <v>5</v>
      </c>
      <c r="Q1185" s="92" t="str">
        <f t="shared" si="59"/>
        <v>Receitas</v>
      </c>
    </row>
    <row r="1186" spans="1:17" ht="24" hidden="1" x14ac:dyDescent="0.2">
      <c r="A1186" s="477">
        <f>IF(B1186="","",COUNT('Diário 3º PA'!$A$4:$A$4242)+ROW()-3)</f>
        <v>3129</v>
      </c>
      <c r="B1186" s="490">
        <v>44707</v>
      </c>
      <c r="C1186" s="487">
        <v>44682</v>
      </c>
      <c r="D1186" s="489" t="s">
        <v>115</v>
      </c>
      <c r="E1186" s="489" t="s">
        <v>272</v>
      </c>
      <c r="F1186" s="506">
        <v>321.3</v>
      </c>
      <c r="G1186" s="489" t="s">
        <v>4886</v>
      </c>
      <c r="H1186" s="489" t="s">
        <v>135</v>
      </c>
      <c r="I1186" s="489" t="s">
        <v>2865</v>
      </c>
      <c r="J1186" s="456" t="s">
        <v>2866</v>
      </c>
      <c r="K1186" s="456" t="s">
        <v>704</v>
      </c>
      <c r="L1186" s="456" t="s">
        <v>428</v>
      </c>
      <c r="M1186" s="456">
        <v>1191</v>
      </c>
      <c r="N1186" s="457">
        <v>44706</v>
      </c>
      <c r="O1186" s="486">
        <f t="shared" si="57"/>
        <v>5</v>
      </c>
      <c r="P1186" s="486">
        <f t="shared" si="58"/>
        <v>5</v>
      </c>
      <c r="Q1186" s="92" t="str">
        <f t="shared" si="59"/>
        <v>Gastos_Gerais</v>
      </c>
    </row>
    <row r="1187" spans="1:17" hidden="1" x14ac:dyDescent="0.2">
      <c r="A1187" s="477">
        <f>IF(B1187="","",COUNT('Diário 3º PA'!$A$4:$A$4242)+ROW()-3)</f>
        <v>3130</v>
      </c>
      <c r="B1187" s="490">
        <v>44707</v>
      </c>
      <c r="C1187" s="487">
        <v>44682</v>
      </c>
      <c r="D1187" s="489" t="s">
        <v>115</v>
      </c>
      <c r="E1187" s="489" t="s">
        <v>236</v>
      </c>
      <c r="F1187" s="506">
        <v>111.46</v>
      </c>
      <c r="G1187" s="489" t="s">
        <v>4044</v>
      </c>
      <c r="H1187" s="489" t="s">
        <v>658</v>
      </c>
      <c r="I1187" s="489" t="s">
        <v>655</v>
      </c>
      <c r="J1187" s="456" t="s">
        <v>3121</v>
      </c>
      <c r="K1187" s="456" t="s">
        <v>704</v>
      </c>
      <c r="L1187" s="456" t="s">
        <v>705</v>
      </c>
      <c r="M1187" s="456" t="s">
        <v>4887</v>
      </c>
      <c r="N1187" s="457" t="s">
        <v>4888</v>
      </c>
      <c r="O1187" s="486">
        <f t="shared" si="57"/>
        <v>5</v>
      </c>
      <c r="P1187" s="486">
        <f t="shared" si="58"/>
        <v>5</v>
      </c>
      <c r="Q1187" s="92" t="str">
        <f t="shared" si="59"/>
        <v>Gastos_Gerais</v>
      </c>
    </row>
    <row r="1188" spans="1:17" ht="24" hidden="1" x14ac:dyDescent="0.2">
      <c r="A1188" s="477">
        <f>IF(B1188="","",COUNT('Diário 3º PA'!$A$4:$A$4242)+ROW()-3)</f>
        <v>3131</v>
      </c>
      <c r="B1188" s="490">
        <v>44707</v>
      </c>
      <c r="C1188" s="487">
        <v>44682</v>
      </c>
      <c r="D1188" s="489" t="s">
        <v>115</v>
      </c>
      <c r="E1188" s="489" t="s">
        <v>272</v>
      </c>
      <c r="F1188" s="506">
        <v>378</v>
      </c>
      <c r="G1188" s="489" t="s">
        <v>4886</v>
      </c>
      <c r="H1188" s="489" t="s">
        <v>135</v>
      </c>
      <c r="I1188" s="489" t="s">
        <v>2865</v>
      </c>
      <c r="J1188" s="456" t="s">
        <v>2866</v>
      </c>
      <c r="K1188" s="456" t="s">
        <v>704</v>
      </c>
      <c r="L1188" s="456" t="s">
        <v>428</v>
      </c>
      <c r="M1188" s="456">
        <v>1191</v>
      </c>
      <c r="N1188" s="457">
        <v>44706</v>
      </c>
      <c r="O1188" s="486">
        <f t="shared" si="57"/>
        <v>5</v>
      </c>
      <c r="P1188" s="486">
        <f t="shared" si="58"/>
        <v>5</v>
      </c>
      <c r="Q1188" s="92" t="str">
        <f t="shared" si="59"/>
        <v>Gastos_Gerais</v>
      </c>
    </row>
    <row r="1189" spans="1:17" hidden="1" x14ac:dyDescent="0.2">
      <c r="A1189" s="477">
        <f>IF(B1189="","",COUNT('Diário 3º PA'!$A$4:$A$4242)+ROW()-3)</f>
        <v>3132</v>
      </c>
      <c r="B1189" s="490">
        <v>44707</v>
      </c>
      <c r="C1189" s="487">
        <v>44682</v>
      </c>
      <c r="D1189" s="489" t="s">
        <v>115</v>
      </c>
      <c r="E1189" s="489" t="s">
        <v>234</v>
      </c>
      <c r="F1189" s="506">
        <v>127.81</v>
      </c>
      <c r="G1189" s="489" t="s">
        <v>3767</v>
      </c>
      <c r="H1189" s="489" t="s">
        <v>135</v>
      </c>
      <c r="I1189" s="489" t="s">
        <v>655</v>
      </c>
      <c r="J1189" s="456" t="s">
        <v>3121</v>
      </c>
      <c r="K1189" s="456" t="s">
        <v>704</v>
      </c>
      <c r="L1189" s="456" t="s">
        <v>705</v>
      </c>
      <c r="M1189" s="456" t="s">
        <v>4889</v>
      </c>
      <c r="N1189" s="457">
        <v>44707</v>
      </c>
      <c r="O1189" s="486">
        <f t="shared" si="57"/>
        <v>5</v>
      </c>
      <c r="P1189" s="486">
        <f t="shared" si="58"/>
        <v>5</v>
      </c>
      <c r="Q1189" s="92" t="str">
        <f t="shared" si="59"/>
        <v>Gastos_Gerais</v>
      </c>
    </row>
    <row r="1190" spans="1:17" hidden="1" x14ac:dyDescent="0.2">
      <c r="A1190" s="477">
        <f>IF(B1190="","",COUNT('Diário 3º PA'!$A$4:$A$4242)+ROW()-3)</f>
        <v>3133</v>
      </c>
      <c r="B1190" s="490">
        <v>44707</v>
      </c>
      <c r="C1190" s="487">
        <v>44682</v>
      </c>
      <c r="D1190" s="489" t="s">
        <v>115</v>
      </c>
      <c r="E1190" s="489" t="s">
        <v>234</v>
      </c>
      <c r="F1190" s="506">
        <v>173.99</v>
      </c>
      <c r="G1190" s="489" t="s">
        <v>3767</v>
      </c>
      <c r="H1190" s="489" t="s">
        <v>132</v>
      </c>
      <c r="I1190" s="489" t="s">
        <v>655</v>
      </c>
      <c r="J1190" s="456" t="s">
        <v>3121</v>
      </c>
      <c r="K1190" s="456" t="s">
        <v>704</v>
      </c>
      <c r="L1190" s="456" t="s">
        <v>705</v>
      </c>
      <c r="M1190" s="456" t="s">
        <v>4890</v>
      </c>
      <c r="N1190" s="457">
        <v>44707</v>
      </c>
      <c r="O1190" s="486">
        <f t="shared" si="57"/>
        <v>5</v>
      </c>
      <c r="P1190" s="486">
        <f t="shared" si="58"/>
        <v>5</v>
      </c>
      <c r="Q1190" s="92" t="str">
        <f t="shared" si="59"/>
        <v>Gastos_Gerais</v>
      </c>
    </row>
    <row r="1191" spans="1:17" ht="24" hidden="1" x14ac:dyDescent="0.2">
      <c r="A1191" s="477">
        <f>IF(B1191="","",COUNT('Diário 3º PA'!$A$4:$A$4242)+ROW()-3)</f>
        <v>3134</v>
      </c>
      <c r="B1191" s="490">
        <v>44707</v>
      </c>
      <c r="C1191" s="487">
        <v>44682</v>
      </c>
      <c r="D1191" s="489" t="s">
        <v>115</v>
      </c>
      <c r="E1191" s="489" t="s">
        <v>272</v>
      </c>
      <c r="F1191" s="506">
        <v>56.7</v>
      </c>
      <c r="G1191" s="489" t="s">
        <v>4891</v>
      </c>
      <c r="H1191" s="489" t="s">
        <v>139</v>
      </c>
      <c r="I1191" s="489" t="s">
        <v>2865</v>
      </c>
      <c r="J1191" s="456" t="s">
        <v>2866</v>
      </c>
      <c r="K1191" s="456" t="s">
        <v>704</v>
      </c>
      <c r="L1191" s="456" t="s">
        <v>428</v>
      </c>
      <c r="M1191" s="456">
        <v>1184</v>
      </c>
      <c r="N1191" s="457">
        <v>44706</v>
      </c>
      <c r="O1191" s="486">
        <f t="shared" si="57"/>
        <v>5</v>
      </c>
      <c r="P1191" s="486">
        <f t="shared" si="58"/>
        <v>5</v>
      </c>
      <c r="Q1191" s="92" t="str">
        <f t="shared" si="59"/>
        <v>Gastos_Gerais</v>
      </c>
    </row>
    <row r="1192" spans="1:17" ht="24" hidden="1" x14ac:dyDescent="0.2">
      <c r="A1192" s="477">
        <f>IF(B1192="","",COUNT('Diário 3º PA'!$A$4:$A$4242)+ROW()-3)</f>
        <v>3135</v>
      </c>
      <c r="B1192" s="490">
        <v>44707</v>
      </c>
      <c r="C1192" s="487">
        <v>44682</v>
      </c>
      <c r="D1192" s="489" t="s">
        <v>115</v>
      </c>
      <c r="E1192" s="489" t="s">
        <v>272</v>
      </c>
      <c r="F1192" s="506">
        <v>94.5</v>
      </c>
      <c r="G1192" s="489" t="s">
        <v>4892</v>
      </c>
      <c r="H1192" s="489" t="s">
        <v>132</v>
      </c>
      <c r="I1192" s="489" t="s">
        <v>2865</v>
      </c>
      <c r="J1192" s="456" t="s">
        <v>2866</v>
      </c>
      <c r="K1192" s="456" t="s">
        <v>704</v>
      </c>
      <c r="L1192" s="456" t="s">
        <v>428</v>
      </c>
      <c r="M1192" s="456">
        <v>1183</v>
      </c>
      <c r="N1192" s="457">
        <v>44706</v>
      </c>
      <c r="O1192" s="486">
        <f t="shared" si="57"/>
        <v>5</v>
      </c>
      <c r="P1192" s="486">
        <f t="shared" si="58"/>
        <v>5</v>
      </c>
      <c r="Q1192" s="92" t="str">
        <f t="shared" si="59"/>
        <v>Gastos_Gerais</v>
      </c>
    </row>
    <row r="1193" spans="1:17" ht="24" hidden="1" x14ac:dyDescent="0.2">
      <c r="A1193" s="477">
        <f>IF(B1193="","",COUNT('Diário 3º PA'!$A$4:$A$4242)+ROW()-3)</f>
        <v>3136</v>
      </c>
      <c r="B1193" s="490">
        <v>44707</v>
      </c>
      <c r="C1193" s="487">
        <v>44682</v>
      </c>
      <c r="D1193" s="489" t="s">
        <v>115</v>
      </c>
      <c r="E1193" s="489" t="s">
        <v>272</v>
      </c>
      <c r="F1193" s="506">
        <v>132.30000000000001</v>
      </c>
      <c r="G1193" s="489" t="s">
        <v>4893</v>
      </c>
      <c r="H1193" s="489" t="s">
        <v>138</v>
      </c>
      <c r="I1193" s="489" t="s">
        <v>2865</v>
      </c>
      <c r="J1193" s="456" t="s">
        <v>2866</v>
      </c>
      <c r="K1193" s="456" t="s">
        <v>704</v>
      </c>
      <c r="L1193" s="456" t="s">
        <v>428</v>
      </c>
      <c r="M1193" s="456">
        <v>1190</v>
      </c>
      <c r="N1193" s="457">
        <v>44706</v>
      </c>
      <c r="O1193" s="486">
        <f t="shared" si="57"/>
        <v>5</v>
      </c>
      <c r="P1193" s="486">
        <f t="shared" si="58"/>
        <v>5</v>
      </c>
      <c r="Q1193" s="92" t="str">
        <f t="shared" si="59"/>
        <v>Gastos_Gerais</v>
      </c>
    </row>
    <row r="1194" spans="1:17" ht="36" hidden="1" x14ac:dyDescent="0.2">
      <c r="A1194" s="477">
        <f>IF(B1194="","",COUNT('Diário 3º PA'!$A$4:$A$4242)+ROW()-3)</f>
        <v>3137</v>
      </c>
      <c r="B1194" s="490">
        <v>44707</v>
      </c>
      <c r="C1194" s="487">
        <v>44682</v>
      </c>
      <c r="D1194" s="489" t="s">
        <v>115</v>
      </c>
      <c r="E1194" s="489" t="s">
        <v>378</v>
      </c>
      <c r="F1194" s="506">
        <v>104.13</v>
      </c>
      <c r="G1194" s="489" t="s">
        <v>4894</v>
      </c>
      <c r="H1194" s="489" t="s">
        <v>140</v>
      </c>
      <c r="I1194" s="489" t="s">
        <v>4895</v>
      </c>
      <c r="J1194" s="456" t="s">
        <v>4896</v>
      </c>
      <c r="K1194" s="456" t="s">
        <v>704</v>
      </c>
      <c r="L1194" s="456" t="s">
        <v>704</v>
      </c>
      <c r="M1194" s="456" t="s">
        <v>4897</v>
      </c>
      <c r="N1194" s="457">
        <v>44707</v>
      </c>
      <c r="O1194" s="486">
        <f t="shared" si="57"/>
        <v>5</v>
      </c>
      <c r="P1194" s="486">
        <f t="shared" si="58"/>
        <v>5</v>
      </c>
      <c r="Q1194" s="92" t="str">
        <f t="shared" si="59"/>
        <v>Gastos_Gerais</v>
      </c>
    </row>
    <row r="1195" spans="1:17" hidden="1" x14ac:dyDescent="0.2">
      <c r="A1195" s="477">
        <f>IF(B1195="","",COUNT('Diário 3º PA'!$A$4:$A$4242)+ROW()-3)</f>
        <v>3138</v>
      </c>
      <c r="B1195" s="490">
        <v>44707</v>
      </c>
      <c r="C1195" s="487">
        <v>44682</v>
      </c>
      <c r="D1195" s="489" t="s">
        <v>115</v>
      </c>
      <c r="E1195" s="489" t="s">
        <v>234</v>
      </c>
      <c r="F1195" s="506">
        <v>157.62</v>
      </c>
      <c r="G1195" s="489" t="s">
        <v>3767</v>
      </c>
      <c r="H1195" s="489" t="s">
        <v>129</v>
      </c>
      <c r="I1195" s="489" t="s">
        <v>655</v>
      </c>
      <c r="J1195" s="456" t="s">
        <v>3121</v>
      </c>
      <c r="K1195" s="456" t="s">
        <v>704</v>
      </c>
      <c r="L1195" s="456" t="s">
        <v>705</v>
      </c>
      <c r="M1195" s="456" t="s">
        <v>4898</v>
      </c>
      <c r="N1195" s="457">
        <v>44707</v>
      </c>
      <c r="O1195" s="486">
        <f t="shared" si="57"/>
        <v>5</v>
      </c>
      <c r="P1195" s="486">
        <f t="shared" si="58"/>
        <v>5</v>
      </c>
      <c r="Q1195" s="92" t="str">
        <f t="shared" si="59"/>
        <v>Gastos_Gerais</v>
      </c>
    </row>
    <row r="1196" spans="1:17" ht="24" hidden="1" x14ac:dyDescent="0.2">
      <c r="A1196" s="477">
        <f>IF(B1196="","",COUNT('Diário 3º PA'!$A$4:$A$4242)+ROW()-3)</f>
        <v>3139</v>
      </c>
      <c r="B1196" s="490">
        <v>44707</v>
      </c>
      <c r="C1196" s="487">
        <v>44682</v>
      </c>
      <c r="D1196" s="489" t="s">
        <v>115</v>
      </c>
      <c r="E1196" s="489" t="s">
        <v>232</v>
      </c>
      <c r="F1196" s="506">
        <v>1210.3800000000001</v>
      </c>
      <c r="G1196" s="480" t="s">
        <v>3432</v>
      </c>
      <c r="H1196" s="482" t="s">
        <v>139</v>
      </c>
      <c r="I1196" s="482" t="s">
        <v>1089</v>
      </c>
      <c r="J1196" s="493" t="s">
        <v>703</v>
      </c>
      <c r="K1196" s="493" t="s">
        <v>704</v>
      </c>
      <c r="L1196" s="493" t="s">
        <v>705</v>
      </c>
      <c r="M1196" s="456" t="s">
        <v>4899</v>
      </c>
      <c r="N1196" s="457">
        <v>44707</v>
      </c>
      <c r="O1196" s="486">
        <f t="shared" si="57"/>
        <v>5</v>
      </c>
      <c r="P1196" s="486">
        <f t="shared" si="58"/>
        <v>5</v>
      </c>
      <c r="Q1196" s="92" t="str">
        <f t="shared" si="59"/>
        <v>Gastos_Gerais</v>
      </c>
    </row>
    <row r="1197" spans="1:17" ht="24" hidden="1" x14ac:dyDescent="0.2">
      <c r="A1197" s="477">
        <f>IF(B1197="","",COUNT('Diário 3º PA'!$A$4:$A$4242)+ROW()-3)</f>
        <v>3140</v>
      </c>
      <c r="B1197" s="490">
        <v>44707</v>
      </c>
      <c r="C1197" s="487">
        <v>44682</v>
      </c>
      <c r="D1197" s="489" t="s">
        <v>115</v>
      </c>
      <c r="E1197" s="489" t="s">
        <v>272</v>
      </c>
      <c r="F1197" s="506">
        <v>94.5</v>
      </c>
      <c r="G1197" s="489" t="s">
        <v>4892</v>
      </c>
      <c r="H1197" s="489" t="s">
        <v>134</v>
      </c>
      <c r="I1197" s="489" t="s">
        <v>2865</v>
      </c>
      <c r="J1197" s="456" t="s">
        <v>2866</v>
      </c>
      <c r="K1197" s="456" t="s">
        <v>704</v>
      </c>
      <c r="L1197" s="456" t="s">
        <v>428</v>
      </c>
      <c r="M1197" s="456">
        <v>1187</v>
      </c>
      <c r="N1197" s="457">
        <v>44706</v>
      </c>
      <c r="O1197" s="486">
        <f t="shared" si="57"/>
        <v>5</v>
      </c>
      <c r="P1197" s="486">
        <f t="shared" si="58"/>
        <v>5</v>
      </c>
      <c r="Q1197" s="92" t="str">
        <f t="shared" si="59"/>
        <v>Gastos_Gerais</v>
      </c>
    </row>
    <row r="1198" spans="1:17" ht="24" hidden="1" x14ac:dyDescent="0.2">
      <c r="A1198" s="477">
        <f>IF(B1198="","",COUNT('Diário 3º PA'!$A$4:$A$4242)+ROW()-3)</f>
        <v>3141</v>
      </c>
      <c r="B1198" s="490">
        <v>44707</v>
      </c>
      <c r="C1198" s="487">
        <v>44682</v>
      </c>
      <c r="D1198" s="489" t="s">
        <v>115</v>
      </c>
      <c r="E1198" s="489" t="s">
        <v>272</v>
      </c>
      <c r="F1198" s="506">
        <v>94.5</v>
      </c>
      <c r="G1198" s="489" t="s">
        <v>4892</v>
      </c>
      <c r="H1198" s="489" t="s">
        <v>140</v>
      </c>
      <c r="I1198" s="489" t="s">
        <v>2865</v>
      </c>
      <c r="J1198" s="456" t="s">
        <v>2866</v>
      </c>
      <c r="K1198" s="456" t="s">
        <v>704</v>
      </c>
      <c r="L1198" s="456" t="s">
        <v>428</v>
      </c>
      <c r="M1198" s="456">
        <v>1181</v>
      </c>
      <c r="N1198" s="457">
        <v>44706</v>
      </c>
      <c r="O1198" s="486">
        <f t="shared" si="57"/>
        <v>5</v>
      </c>
      <c r="P1198" s="486">
        <f t="shared" si="58"/>
        <v>5</v>
      </c>
      <c r="Q1198" s="92" t="str">
        <f t="shared" si="59"/>
        <v>Gastos_Gerais</v>
      </c>
    </row>
    <row r="1199" spans="1:17" hidden="1" x14ac:dyDescent="0.2">
      <c r="A1199" s="477">
        <f>IF(B1199="","",COUNT('Diário 3º PA'!$A$4:$A$4242)+ROW()-3)</f>
        <v>3142</v>
      </c>
      <c r="B1199" s="490">
        <v>44707</v>
      </c>
      <c r="C1199" s="487">
        <v>44682</v>
      </c>
      <c r="D1199" s="489" t="s">
        <v>115</v>
      </c>
      <c r="E1199" s="489" t="s">
        <v>234</v>
      </c>
      <c r="F1199" s="506">
        <v>187.99</v>
      </c>
      <c r="G1199" s="489" t="s">
        <v>3767</v>
      </c>
      <c r="H1199" s="489" t="s">
        <v>138</v>
      </c>
      <c r="I1199" s="489" t="s">
        <v>655</v>
      </c>
      <c r="J1199" s="456" t="s">
        <v>3121</v>
      </c>
      <c r="K1199" s="456" t="s">
        <v>704</v>
      </c>
      <c r="L1199" s="456" t="s">
        <v>705</v>
      </c>
      <c r="M1199" s="456" t="s">
        <v>4900</v>
      </c>
      <c r="N1199" s="457">
        <v>44707</v>
      </c>
      <c r="O1199" s="486">
        <f t="shared" si="57"/>
        <v>5</v>
      </c>
      <c r="P1199" s="486">
        <f t="shared" si="58"/>
        <v>5</v>
      </c>
      <c r="Q1199" s="92" t="str">
        <f t="shared" si="59"/>
        <v>Gastos_Gerais</v>
      </c>
    </row>
    <row r="1200" spans="1:17" ht="24" hidden="1" x14ac:dyDescent="0.2">
      <c r="A1200" s="477">
        <f>IF(B1200="","",COUNT('Diário 3º PA'!$A$4:$A$4242)+ROW()-3)</f>
        <v>3143</v>
      </c>
      <c r="B1200" s="490">
        <v>44707</v>
      </c>
      <c r="C1200" s="487">
        <v>44682</v>
      </c>
      <c r="D1200" s="489" t="s">
        <v>115</v>
      </c>
      <c r="E1200" s="489" t="s">
        <v>272</v>
      </c>
      <c r="F1200" s="506">
        <v>189</v>
      </c>
      <c r="G1200" s="489" t="s">
        <v>4901</v>
      </c>
      <c r="H1200" s="489" t="s">
        <v>130</v>
      </c>
      <c r="I1200" s="489" t="s">
        <v>2865</v>
      </c>
      <c r="J1200" s="456" t="s">
        <v>2866</v>
      </c>
      <c r="K1200" s="456" t="s">
        <v>704</v>
      </c>
      <c r="L1200" s="456" t="s">
        <v>428</v>
      </c>
      <c r="M1200" s="456">
        <v>1182</v>
      </c>
      <c r="N1200" s="457">
        <v>44706</v>
      </c>
      <c r="O1200" s="486">
        <f t="shared" si="57"/>
        <v>5</v>
      </c>
      <c r="P1200" s="486">
        <f t="shared" si="58"/>
        <v>5</v>
      </c>
      <c r="Q1200" s="92" t="str">
        <f t="shared" si="59"/>
        <v>Gastos_Gerais</v>
      </c>
    </row>
    <row r="1201" spans="1:17" ht="48" hidden="1" x14ac:dyDescent="0.2">
      <c r="A1201" s="477">
        <f>IF(B1201="","",COUNT('Diário 3º PA'!$A$4:$A$4242)+ROW()-3)</f>
        <v>3144</v>
      </c>
      <c r="B1201" s="490">
        <v>44707</v>
      </c>
      <c r="C1201" s="494">
        <v>44682</v>
      </c>
      <c r="D1201" s="482" t="s">
        <v>104</v>
      </c>
      <c r="E1201" s="482" t="s">
        <v>195</v>
      </c>
      <c r="F1201" s="505">
        <v>4222.3599999999997</v>
      </c>
      <c r="G1201" s="483" t="s">
        <v>639</v>
      </c>
      <c r="H1201" s="483" t="s">
        <v>127</v>
      </c>
      <c r="I1201" s="489" t="s">
        <v>638</v>
      </c>
      <c r="J1201" s="455" t="s">
        <v>944</v>
      </c>
      <c r="K1201" s="455" t="s">
        <v>704</v>
      </c>
      <c r="L1201" s="456" t="s">
        <v>428</v>
      </c>
      <c r="M1201" s="455">
        <v>2022857</v>
      </c>
      <c r="N1201" s="510">
        <v>44691</v>
      </c>
      <c r="O1201" s="486">
        <f t="shared" si="57"/>
        <v>5</v>
      </c>
      <c r="P1201" s="486">
        <f t="shared" si="58"/>
        <v>5</v>
      </c>
      <c r="Q1201" s="92" t="str">
        <f t="shared" si="59"/>
        <v>Gastos_com_Pessoal</v>
      </c>
    </row>
    <row r="1202" spans="1:17" hidden="1" x14ac:dyDescent="0.2">
      <c r="A1202" s="477">
        <f>IF(B1202="","",COUNT('Diário 3º PA'!$A$4:$A$4242)+ROW()-3)</f>
        <v>3145</v>
      </c>
      <c r="B1202" s="490">
        <v>44707</v>
      </c>
      <c r="C1202" s="487">
        <v>44652</v>
      </c>
      <c r="D1202" s="489" t="s">
        <v>115</v>
      </c>
      <c r="E1202" s="489" t="s">
        <v>230</v>
      </c>
      <c r="F1202" s="506">
        <v>9133.98</v>
      </c>
      <c r="G1202" s="482" t="s">
        <v>758</v>
      </c>
      <c r="H1202" s="489" t="s">
        <v>658</v>
      </c>
      <c r="I1202" s="482" t="s">
        <v>2481</v>
      </c>
      <c r="J1202" s="493" t="s">
        <v>760</v>
      </c>
      <c r="K1202" s="493" t="s">
        <v>704</v>
      </c>
      <c r="L1202" s="493" t="s">
        <v>428</v>
      </c>
      <c r="M1202" s="514" t="s">
        <v>4902</v>
      </c>
      <c r="N1202" s="457">
        <v>44707</v>
      </c>
      <c r="O1202" s="486">
        <f t="shared" si="57"/>
        <v>5</v>
      </c>
      <c r="P1202" s="486">
        <f t="shared" si="58"/>
        <v>4</v>
      </c>
      <c r="Q1202" s="92" t="str">
        <f t="shared" si="59"/>
        <v>Gastos_Gerais</v>
      </c>
    </row>
    <row r="1203" spans="1:17" ht="24" hidden="1" x14ac:dyDescent="0.2">
      <c r="A1203" s="477">
        <f>IF(B1203="","",COUNT('Diário 3º PA'!$A$4:$A$4242)+ROW()-3)</f>
        <v>3146</v>
      </c>
      <c r="B1203" s="490">
        <v>44707</v>
      </c>
      <c r="C1203" s="487">
        <v>44682</v>
      </c>
      <c r="D1203" s="489" t="s">
        <v>115</v>
      </c>
      <c r="E1203" s="489" t="s">
        <v>272</v>
      </c>
      <c r="F1203" s="506">
        <v>66.150000000000006</v>
      </c>
      <c r="G1203" s="489" t="s">
        <v>4903</v>
      </c>
      <c r="H1203" s="489" t="s">
        <v>137</v>
      </c>
      <c r="I1203" s="489" t="s">
        <v>2865</v>
      </c>
      <c r="J1203" s="456" t="s">
        <v>2866</v>
      </c>
      <c r="K1203" s="456" t="s">
        <v>704</v>
      </c>
      <c r="L1203" s="456" t="s">
        <v>428</v>
      </c>
      <c r="M1203" s="456">
        <v>1192</v>
      </c>
      <c r="N1203" s="457">
        <v>44706</v>
      </c>
      <c r="O1203" s="486">
        <f t="shared" si="57"/>
        <v>5</v>
      </c>
      <c r="P1203" s="486">
        <f t="shared" si="58"/>
        <v>5</v>
      </c>
      <c r="Q1203" s="92" t="str">
        <f t="shared" si="59"/>
        <v>Gastos_Gerais</v>
      </c>
    </row>
    <row r="1204" spans="1:17" ht="24" hidden="1" x14ac:dyDescent="0.2">
      <c r="A1204" s="477">
        <f>IF(B1204="","",COUNT('Diário 3º PA'!$A$4:$A$4242)+ROW()-3)</f>
        <v>3147</v>
      </c>
      <c r="B1204" s="490">
        <v>44707</v>
      </c>
      <c r="C1204" s="487">
        <v>44682</v>
      </c>
      <c r="D1204" s="489" t="s">
        <v>115</v>
      </c>
      <c r="E1204" s="489" t="s">
        <v>354</v>
      </c>
      <c r="F1204" s="506">
        <v>284080.63</v>
      </c>
      <c r="G1204" s="489" t="s">
        <v>4904</v>
      </c>
      <c r="H1204" s="489" t="s">
        <v>130</v>
      </c>
      <c r="I1204" s="489" t="s">
        <v>4594</v>
      </c>
      <c r="J1204" s="456" t="s">
        <v>4595</v>
      </c>
      <c r="K1204" s="455" t="s">
        <v>704</v>
      </c>
      <c r="L1204" s="456" t="s">
        <v>428</v>
      </c>
      <c r="M1204" s="456">
        <v>202226</v>
      </c>
      <c r="N1204" s="457">
        <v>44701</v>
      </c>
      <c r="O1204" s="486">
        <f t="shared" si="57"/>
        <v>5</v>
      </c>
      <c r="P1204" s="486">
        <f t="shared" si="58"/>
        <v>5</v>
      </c>
      <c r="Q1204" s="92" t="str">
        <f t="shared" si="59"/>
        <v>Gastos_Gerais</v>
      </c>
    </row>
    <row r="1205" spans="1:17" hidden="1" x14ac:dyDescent="0.2">
      <c r="A1205" s="477">
        <f>IF(B1205="","",COUNT('Diário 3º PA'!$A$4:$A$4242)+ROW()-3)</f>
        <v>3148</v>
      </c>
      <c r="B1205" s="490">
        <v>44707</v>
      </c>
      <c r="C1205" s="487">
        <v>44682</v>
      </c>
      <c r="D1205" s="489" t="s">
        <v>115</v>
      </c>
      <c r="E1205" s="489" t="s">
        <v>234</v>
      </c>
      <c r="F1205" s="506">
        <v>100.97</v>
      </c>
      <c r="G1205" s="489" t="s">
        <v>3767</v>
      </c>
      <c r="H1205" s="489" t="s">
        <v>136</v>
      </c>
      <c r="I1205" s="489" t="s">
        <v>655</v>
      </c>
      <c r="J1205" s="456" t="s">
        <v>3121</v>
      </c>
      <c r="K1205" s="456" t="s">
        <v>704</v>
      </c>
      <c r="L1205" s="456" t="s">
        <v>705</v>
      </c>
      <c r="M1205" s="456" t="s">
        <v>4905</v>
      </c>
      <c r="N1205" s="457">
        <v>44707</v>
      </c>
      <c r="O1205" s="486">
        <f t="shared" si="57"/>
        <v>5</v>
      </c>
      <c r="P1205" s="486">
        <f t="shared" si="58"/>
        <v>5</v>
      </c>
      <c r="Q1205" s="92" t="str">
        <f t="shared" si="59"/>
        <v>Gastos_Gerais</v>
      </c>
    </row>
    <row r="1206" spans="1:17" ht="24" hidden="1" x14ac:dyDescent="0.2">
      <c r="A1206" s="477">
        <f>IF(B1206="","",COUNT('Diário 3º PA'!$A$4:$A$4242)+ROW()-3)</f>
        <v>3149</v>
      </c>
      <c r="B1206" s="490">
        <v>44707</v>
      </c>
      <c r="C1206" s="487">
        <v>44682</v>
      </c>
      <c r="D1206" s="489" t="s">
        <v>115</v>
      </c>
      <c r="E1206" s="489" t="s">
        <v>232</v>
      </c>
      <c r="F1206" s="506">
        <v>75.040000000000006</v>
      </c>
      <c r="G1206" s="480" t="s">
        <v>3432</v>
      </c>
      <c r="H1206" s="482" t="s">
        <v>139</v>
      </c>
      <c r="I1206" s="482" t="s">
        <v>1089</v>
      </c>
      <c r="J1206" s="493" t="s">
        <v>703</v>
      </c>
      <c r="K1206" s="493" t="s">
        <v>704</v>
      </c>
      <c r="L1206" s="493" t="s">
        <v>705</v>
      </c>
      <c r="M1206" s="456" t="s">
        <v>4899</v>
      </c>
      <c r="N1206" s="457">
        <v>44707</v>
      </c>
      <c r="O1206" s="486">
        <f t="shared" si="57"/>
        <v>5</v>
      </c>
      <c r="P1206" s="486">
        <f t="shared" si="58"/>
        <v>5</v>
      </c>
      <c r="Q1206" s="92" t="str">
        <f t="shared" si="59"/>
        <v>Gastos_Gerais</v>
      </c>
    </row>
    <row r="1207" spans="1:17" ht="48" hidden="1" x14ac:dyDescent="0.2">
      <c r="A1207" s="477">
        <f>IF(B1207="","",COUNT('Diário 3º PA'!$A$4:$A$4242)+ROW()-3)</f>
        <v>3150</v>
      </c>
      <c r="B1207" s="490">
        <v>44707</v>
      </c>
      <c r="C1207" s="494">
        <v>44682</v>
      </c>
      <c r="D1207" s="482" t="s">
        <v>104</v>
      </c>
      <c r="E1207" s="482" t="s">
        <v>195</v>
      </c>
      <c r="F1207" s="505">
        <v>5492.53</v>
      </c>
      <c r="G1207" s="483" t="s">
        <v>639</v>
      </c>
      <c r="H1207" s="483" t="s">
        <v>127</v>
      </c>
      <c r="I1207" s="489" t="s">
        <v>638</v>
      </c>
      <c r="J1207" s="455" t="s">
        <v>944</v>
      </c>
      <c r="K1207" s="455" t="s">
        <v>704</v>
      </c>
      <c r="L1207" s="456" t="s">
        <v>428</v>
      </c>
      <c r="M1207" s="455">
        <v>2022875</v>
      </c>
      <c r="N1207" s="510">
        <v>44691</v>
      </c>
      <c r="O1207" s="486">
        <f t="shared" si="57"/>
        <v>5</v>
      </c>
      <c r="P1207" s="486">
        <f t="shared" si="58"/>
        <v>5</v>
      </c>
      <c r="Q1207" s="92" t="str">
        <f t="shared" si="59"/>
        <v>Gastos_com_Pessoal</v>
      </c>
    </row>
    <row r="1208" spans="1:17" ht="24" hidden="1" x14ac:dyDescent="0.2">
      <c r="A1208" s="477">
        <f>IF(B1208="","",COUNT('Diário 3º PA'!$A$4:$A$4242)+ROW()-3)</f>
        <v>3151</v>
      </c>
      <c r="B1208" s="490">
        <v>44707</v>
      </c>
      <c r="C1208" s="487">
        <v>44682</v>
      </c>
      <c r="D1208" s="489" t="s">
        <v>115</v>
      </c>
      <c r="E1208" s="489" t="s">
        <v>272</v>
      </c>
      <c r="F1208" s="506">
        <v>113.4</v>
      </c>
      <c r="G1208" s="489" t="s">
        <v>4906</v>
      </c>
      <c r="H1208" s="489" t="s">
        <v>136</v>
      </c>
      <c r="I1208" s="489" t="s">
        <v>2865</v>
      </c>
      <c r="J1208" s="456" t="s">
        <v>2866</v>
      </c>
      <c r="K1208" s="456" t="s">
        <v>704</v>
      </c>
      <c r="L1208" s="456" t="s">
        <v>428</v>
      </c>
      <c r="M1208" s="456">
        <v>1188</v>
      </c>
      <c r="N1208" s="457">
        <v>44706</v>
      </c>
      <c r="O1208" s="486">
        <f t="shared" si="57"/>
        <v>5</v>
      </c>
      <c r="P1208" s="486">
        <f t="shared" si="58"/>
        <v>5</v>
      </c>
      <c r="Q1208" s="92" t="str">
        <f t="shared" si="59"/>
        <v>Gastos_Gerais</v>
      </c>
    </row>
    <row r="1209" spans="1:17" ht="48" hidden="1" x14ac:dyDescent="0.2">
      <c r="A1209" s="477">
        <f>IF(B1209="","",COUNT('Diário 3º PA'!$A$4:$A$4242)+ROW()-3)</f>
        <v>3152</v>
      </c>
      <c r="B1209" s="490">
        <v>44707</v>
      </c>
      <c r="C1209" s="494">
        <v>44682</v>
      </c>
      <c r="D1209" s="482" t="s">
        <v>104</v>
      </c>
      <c r="E1209" s="482" t="s">
        <v>195</v>
      </c>
      <c r="F1209" s="505">
        <v>2799.5</v>
      </c>
      <c r="G1209" s="483" t="s">
        <v>639</v>
      </c>
      <c r="H1209" s="483" t="s">
        <v>127</v>
      </c>
      <c r="I1209" s="489" t="s">
        <v>638</v>
      </c>
      <c r="J1209" s="455" t="s">
        <v>944</v>
      </c>
      <c r="K1209" s="455" t="s">
        <v>704</v>
      </c>
      <c r="L1209" s="456" t="s">
        <v>428</v>
      </c>
      <c r="M1209" s="455">
        <v>2022858</v>
      </c>
      <c r="N1209" s="510">
        <v>44691</v>
      </c>
      <c r="O1209" s="486">
        <f t="shared" si="57"/>
        <v>5</v>
      </c>
      <c r="P1209" s="486">
        <f t="shared" si="58"/>
        <v>5</v>
      </c>
      <c r="Q1209" s="92" t="str">
        <f t="shared" si="59"/>
        <v>Gastos_com_Pessoal</v>
      </c>
    </row>
    <row r="1210" spans="1:17" ht="24" hidden="1" x14ac:dyDescent="0.2">
      <c r="A1210" s="477">
        <f>IF(B1210="","",COUNT('Diário 3º PA'!$A$4:$A$4242)+ROW()-3)</f>
        <v>3153</v>
      </c>
      <c r="B1210" s="490">
        <v>44707</v>
      </c>
      <c r="C1210" s="487">
        <v>44682</v>
      </c>
      <c r="D1210" s="489" t="s">
        <v>115</v>
      </c>
      <c r="E1210" s="489" t="s">
        <v>272</v>
      </c>
      <c r="F1210" s="506">
        <v>415.8</v>
      </c>
      <c r="G1210" s="489" t="s">
        <v>4907</v>
      </c>
      <c r="H1210" s="489" t="s">
        <v>658</v>
      </c>
      <c r="I1210" s="489" t="s">
        <v>2865</v>
      </c>
      <c r="J1210" s="456" t="s">
        <v>2866</v>
      </c>
      <c r="K1210" s="456" t="s">
        <v>704</v>
      </c>
      <c r="L1210" s="456" t="s">
        <v>428</v>
      </c>
      <c r="M1210" s="456">
        <v>1185</v>
      </c>
      <c r="N1210" s="457">
        <v>44706</v>
      </c>
      <c r="O1210" s="486">
        <f t="shared" si="57"/>
        <v>5</v>
      </c>
      <c r="P1210" s="486">
        <f t="shared" si="58"/>
        <v>5</v>
      </c>
      <c r="Q1210" s="92" t="str">
        <f t="shared" si="59"/>
        <v>Gastos_Gerais</v>
      </c>
    </row>
    <row r="1211" spans="1:17" ht="25.5" hidden="1" x14ac:dyDescent="0.2">
      <c r="A1211" s="477">
        <f>IF(B1211="","",COUNT('Diário 3º PA'!$A$4:$A$4242)+ROW()-3)</f>
        <v>3154</v>
      </c>
      <c r="B1211" s="490">
        <v>44706</v>
      </c>
      <c r="C1211" s="487">
        <v>44713</v>
      </c>
      <c r="D1211" s="482" t="s">
        <v>104</v>
      </c>
      <c r="E1211" s="482" t="s">
        <v>204</v>
      </c>
      <c r="F1211" s="506">
        <v>2371.4</v>
      </c>
      <c r="G1211" s="489" t="s">
        <v>4882</v>
      </c>
      <c r="H1211" s="489" t="s">
        <v>129</v>
      </c>
      <c r="I1211" s="489" t="s">
        <v>4649</v>
      </c>
      <c r="J1211" s="456" t="s">
        <v>1327</v>
      </c>
      <c r="K1211" s="456" t="s">
        <v>704</v>
      </c>
      <c r="L1211" s="456" t="s">
        <v>704</v>
      </c>
      <c r="M1211" s="514" t="s">
        <v>4908</v>
      </c>
      <c r="N1211" s="457">
        <v>44706</v>
      </c>
      <c r="O1211" s="486">
        <f t="shared" si="57"/>
        <v>5</v>
      </c>
      <c r="P1211" s="486">
        <f t="shared" si="58"/>
        <v>6</v>
      </c>
      <c r="Q1211" s="92" t="str">
        <f t="shared" si="59"/>
        <v>Gastos_com_Pessoal</v>
      </c>
    </row>
    <row r="1212" spans="1:17" ht="24" hidden="1" x14ac:dyDescent="0.2">
      <c r="A1212" s="477">
        <f>IF(B1212="","",COUNT('Diário 3º PA'!$A$4:$A$4242)+ROW()-3)</f>
        <v>3155</v>
      </c>
      <c r="B1212" s="490">
        <v>44707</v>
      </c>
      <c r="C1212" s="487">
        <v>44682</v>
      </c>
      <c r="D1212" s="489" t="s">
        <v>115</v>
      </c>
      <c r="E1212" s="489" t="s">
        <v>272</v>
      </c>
      <c r="F1212" s="506">
        <v>311.85000000000002</v>
      </c>
      <c r="G1212" s="489" t="s">
        <v>4909</v>
      </c>
      <c r="H1212" s="489" t="s">
        <v>129</v>
      </c>
      <c r="I1212" s="489" t="s">
        <v>2865</v>
      </c>
      <c r="J1212" s="456" t="s">
        <v>2866</v>
      </c>
      <c r="K1212" s="456" t="s">
        <v>704</v>
      </c>
      <c r="L1212" s="456" t="s">
        <v>428</v>
      </c>
      <c r="M1212" s="456">
        <v>1186</v>
      </c>
      <c r="N1212" s="457">
        <v>44706</v>
      </c>
      <c r="O1212" s="486">
        <f t="shared" si="57"/>
        <v>5</v>
      </c>
      <c r="P1212" s="486">
        <f t="shared" si="58"/>
        <v>5</v>
      </c>
      <c r="Q1212" s="92" t="str">
        <f t="shared" si="59"/>
        <v>Gastos_Gerais</v>
      </c>
    </row>
    <row r="1213" spans="1:17" ht="25.5" hidden="1" x14ac:dyDescent="0.2">
      <c r="A1213" s="477">
        <f>IF(B1213="","",COUNT('Diário 3º PA'!$A$4:$A$4242)+ROW()-3)</f>
        <v>3156</v>
      </c>
      <c r="B1213" s="490">
        <v>44707</v>
      </c>
      <c r="C1213" s="487">
        <v>44713</v>
      </c>
      <c r="D1213" s="482" t="s">
        <v>104</v>
      </c>
      <c r="E1213" s="482" t="s">
        <v>204</v>
      </c>
      <c r="F1213" s="506">
        <v>1637.7</v>
      </c>
      <c r="G1213" s="489" t="s">
        <v>4910</v>
      </c>
      <c r="H1213" s="489" t="s">
        <v>129</v>
      </c>
      <c r="I1213" s="489" t="s">
        <v>3129</v>
      </c>
      <c r="J1213" s="456" t="s">
        <v>2136</v>
      </c>
      <c r="K1213" s="456" t="s">
        <v>704</v>
      </c>
      <c r="L1213" s="456" t="s">
        <v>704</v>
      </c>
      <c r="M1213" s="514" t="s">
        <v>4911</v>
      </c>
      <c r="N1213" s="457">
        <v>44706</v>
      </c>
      <c r="O1213" s="486">
        <f t="shared" si="57"/>
        <v>5</v>
      </c>
      <c r="P1213" s="486">
        <f t="shared" si="58"/>
        <v>6</v>
      </c>
      <c r="Q1213" s="92" t="str">
        <f t="shared" si="59"/>
        <v>Gastos_com_Pessoal</v>
      </c>
    </row>
    <row r="1214" spans="1:17" ht="24" hidden="1" x14ac:dyDescent="0.2">
      <c r="A1214" s="477">
        <f>IF(B1214="","",COUNT('Diário 3º PA'!$A$4:$A$4242)+ROW()-3)</f>
        <v>3157</v>
      </c>
      <c r="B1214" s="490">
        <v>44707</v>
      </c>
      <c r="C1214" s="487">
        <v>44682</v>
      </c>
      <c r="D1214" s="489" t="s">
        <v>115</v>
      </c>
      <c r="E1214" s="489" t="s">
        <v>342</v>
      </c>
      <c r="F1214" s="506">
        <v>240</v>
      </c>
      <c r="G1214" s="489" t="s">
        <v>4912</v>
      </c>
      <c r="H1214" s="489" t="s">
        <v>136</v>
      </c>
      <c r="I1214" s="489" t="s">
        <v>4913</v>
      </c>
      <c r="J1214" s="456" t="s">
        <v>4914</v>
      </c>
      <c r="K1214" s="456" t="s">
        <v>732</v>
      </c>
      <c r="L1214" s="456" t="s">
        <v>792</v>
      </c>
      <c r="M1214" s="456" t="s">
        <v>4915</v>
      </c>
      <c r="N1214" s="457">
        <v>44707</v>
      </c>
      <c r="O1214" s="486">
        <f t="shared" si="57"/>
        <v>5</v>
      </c>
      <c r="P1214" s="486">
        <f t="shared" si="58"/>
        <v>5</v>
      </c>
      <c r="Q1214" s="92" t="str">
        <f t="shared" si="59"/>
        <v>Gastos_Gerais</v>
      </c>
    </row>
    <row r="1215" spans="1:17" ht="24" hidden="1" x14ac:dyDescent="0.2">
      <c r="A1215" s="477">
        <f>IF(B1215="","",COUNT('Diário 3º PA'!$A$4:$A$4242)+ROW()-3)</f>
        <v>3158</v>
      </c>
      <c r="B1215" s="490">
        <v>44707</v>
      </c>
      <c r="C1215" s="487">
        <v>44682</v>
      </c>
      <c r="D1215" s="489" t="s">
        <v>115</v>
      </c>
      <c r="E1215" s="489" t="s">
        <v>342</v>
      </c>
      <c r="F1215" s="506">
        <v>240</v>
      </c>
      <c r="G1215" s="489" t="s">
        <v>4916</v>
      </c>
      <c r="H1215" s="489" t="s">
        <v>136</v>
      </c>
      <c r="I1215" s="489" t="s">
        <v>4917</v>
      </c>
      <c r="J1215" s="456" t="s">
        <v>795</v>
      </c>
      <c r="K1215" s="456" t="s">
        <v>732</v>
      </c>
      <c r="L1215" s="456" t="s">
        <v>792</v>
      </c>
      <c r="M1215" s="456" t="s">
        <v>4918</v>
      </c>
      <c r="N1215" s="457">
        <v>44707</v>
      </c>
      <c r="O1215" s="486">
        <f t="shared" si="57"/>
        <v>5</v>
      </c>
      <c r="P1215" s="486">
        <f t="shared" si="58"/>
        <v>5</v>
      </c>
      <c r="Q1215" s="92" t="str">
        <f t="shared" si="59"/>
        <v>Gastos_Gerais</v>
      </c>
    </row>
    <row r="1216" spans="1:17" ht="24" hidden="1" x14ac:dyDescent="0.2">
      <c r="A1216" s="477">
        <f>IF(B1216="","",COUNT('Diário 3º PA'!$A$4:$A$4242)+ROW()-3)</f>
        <v>3159</v>
      </c>
      <c r="B1216" s="490">
        <v>44707</v>
      </c>
      <c r="C1216" s="487">
        <v>44682</v>
      </c>
      <c r="D1216" s="489" t="s">
        <v>115</v>
      </c>
      <c r="E1216" s="489" t="s">
        <v>342</v>
      </c>
      <c r="F1216" s="506">
        <v>240</v>
      </c>
      <c r="G1216" s="489" t="s">
        <v>4919</v>
      </c>
      <c r="H1216" s="489" t="s">
        <v>136</v>
      </c>
      <c r="I1216" s="489" t="s">
        <v>4920</v>
      </c>
      <c r="J1216" s="456" t="s">
        <v>4921</v>
      </c>
      <c r="K1216" s="456" t="s">
        <v>732</v>
      </c>
      <c r="L1216" s="456" t="s">
        <v>792</v>
      </c>
      <c r="M1216" s="456" t="s">
        <v>4922</v>
      </c>
      <c r="N1216" s="457">
        <v>44707</v>
      </c>
      <c r="O1216" s="486">
        <f t="shared" si="57"/>
        <v>5</v>
      </c>
      <c r="P1216" s="486">
        <f t="shared" si="58"/>
        <v>5</v>
      </c>
      <c r="Q1216" s="92" t="str">
        <f t="shared" si="59"/>
        <v>Gastos_Gerais</v>
      </c>
    </row>
    <row r="1217" spans="1:17" ht="25.5" hidden="1" x14ac:dyDescent="0.2">
      <c r="A1217" s="477">
        <f>IF(B1217="","",COUNT('Diário 3º PA'!$A$4:$A$4242)+ROW()-3)</f>
        <v>3160</v>
      </c>
      <c r="B1217" s="490">
        <v>44707</v>
      </c>
      <c r="C1217" s="492">
        <v>44682</v>
      </c>
      <c r="D1217" s="482" t="s">
        <v>104</v>
      </c>
      <c r="E1217" s="482" t="s">
        <v>187</v>
      </c>
      <c r="F1217" s="488">
        <v>1193.1500000000001</v>
      </c>
      <c r="G1217" s="482" t="s">
        <v>1019</v>
      </c>
      <c r="H1217" s="489" t="s">
        <v>138</v>
      </c>
      <c r="I1217" s="489" t="s">
        <v>4923</v>
      </c>
      <c r="J1217" s="456" t="s">
        <v>2241</v>
      </c>
      <c r="K1217" s="456" t="s">
        <v>732</v>
      </c>
      <c r="L1217" s="456" t="s">
        <v>792</v>
      </c>
      <c r="M1217" s="456" t="s">
        <v>4924</v>
      </c>
      <c r="N1217" s="457">
        <v>44707</v>
      </c>
      <c r="O1217" s="486">
        <f t="shared" si="57"/>
        <v>5</v>
      </c>
      <c r="P1217" s="486">
        <f t="shared" si="58"/>
        <v>5</v>
      </c>
      <c r="Q1217" s="92" t="str">
        <f t="shared" si="59"/>
        <v>Gastos_com_Pessoal</v>
      </c>
    </row>
    <row r="1218" spans="1:17" ht="25.5" hidden="1" x14ac:dyDescent="0.2">
      <c r="A1218" s="477">
        <f>IF(B1218="","",COUNT('Diário 3º PA'!$A$4:$A$4242)+ROW()-3)</f>
        <v>3161</v>
      </c>
      <c r="B1218" s="490">
        <v>44707</v>
      </c>
      <c r="C1218" s="492">
        <v>44682</v>
      </c>
      <c r="D1218" s="482" t="s">
        <v>104</v>
      </c>
      <c r="E1218" s="482" t="s">
        <v>189</v>
      </c>
      <c r="F1218" s="488">
        <v>715.89</v>
      </c>
      <c r="G1218" s="482" t="s">
        <v>915</v>
      </c>
      <c r="H1218" s="489" t="s">
        <v>138</v>
      </c>
      <c r="I1218" s="489" t="s">
        <v>4923</v>
      </c>
      <c r="J1218" s="456" t="s">
        <v>2241</v>
      </c>
      <c r="K1218" s="456" t="s">
        <v>732</v>
      </c>
      <c r="L1218" s="456" t="s">
        <v>792</v>
      </c>
      <c r="M1218" s="456" t="s">
        <v>4924</v>
      </c>
      <c r="N1218" s="457">
        <v>44707</v>
      </c>
      <c r="O1218" s="486">
        <f t="shared" si="57"/>
        <v>5</v>
      </c>
      <c r="P1218" s="486">
        <f t="shared" si="58"/>
        <v>5</v>
      </c>
      <c r="Q1218" s="92" t="str">
        <f t="shared" si="59"/>
        <v>Gastos_com_Pessoal</v>
      </c>
    </row>
    <row r="1219" spans="1:17" ht="25.5" hidden="1" x14ac:dyDescent="0.2">
      <c r="A1219" s="477">
        <f>IF(B1219="","",COUNT('Diário 3º PA'!$A$4:$A$4242)+ROW()-3)</f>
        <v>3162</v>
      </c>
      <c r="B1219" s="490">
        <v>44707</v>
      </c>
      <c r="C1219" s="492">
        <v>44682</v>
      </c>
      <c r="D1219" s="482" t="s">
        <v>104</v>
      </c>
      <c r="E1219" s="482" t="s">
        <v>191</v>
      </c>
      <c r="F1219" s="488">
        <v>238.63</v>
      </c>
      <c r="G1219" s="482" t="s">
        <v>918</v>
      </c>
      <c r="H1219" s="489" t="s">
        <v>127</v>
      </c>
      <c r="I1219" s="489" t="s">
        <v>4923</v>
      </c>
      <c r="J1219" s="456" t="s">
        <v>2241</v>
      </c>
      <c r="K1219" s="456" t="s">
        <v>732</v>
      </c>
      <c r="L1219" s="456" t="s">
        <v>792</v>
      </c>
      <c r="M1219" s="456" t="s">
        <v>4924</v>
      </c>
      <c r="N1219" s="457">
        <v>44707</v>
      </c>
      <c r="O1219" s="486">
        <f t="shared" si="57"/>
        <v>5</v>
      </c>
      <c r="P1219" s="486">
        <f t="shared" si="58"/>
        <v>5</v>
      </c>
      <c r="Q1219" s="92" t="str">
        <f t="shared" si="59"/>
        <v>Gastos_com_Pessoal</v>
      </c>
    </row>
    <row r="1220" spans="1:17" ht="36" hidden="1" x14ac:dyDescent="0.2">
      <c r="A1220" s="477">
        <f>IF(B1220="","",COUNT('Diário 3º PA'!$A$4:$A$4242)+ROW()-3)</f>
        <v>3163</v>
      </c>
      <c r="B1220" s="490">
        <v>44707</v>
      </c>
      <c r="C1220" s="492">
        <v>44682</v>
      </c>
      <c r="D1220" s="482" t="s">
        <v>104</v>
      </c>
      <c r="E1220" s="482" t="s">
        <v>193</v>
      </c>
      <c r="F1220" s="488">
        <v>1314.48</v>
      </c>
      <c r="G1220" s="482" t="s">
        <v>919</v>
      </c>
      <c r="H1220" s="489" t="s">
        <v>127</v>
      </c>
      <c r="I1220" s="489" t="s">
        <v>4923</v>
      </c>
      <c r="J1220" s="456" t="s">
        <v>2241</v>
      </c>
      <c r="K1220" s="456" t="s">
        <v>732</v>
      </c>
      <c r="L1220" s="456" t="s">
        <v>792</v>
      </c>
      <c r="M1220" s="456" t="s">
        <v>4924</v>
      </c>
      <c r="N1220" s="457">
        <v>44707</v>
      </c>
      <c r="O1220" s="486">
        <f t="shared" si="57"/>
        <v>5</v>
      </c>
      <c r="P1220" s="486">
        <f t="shared" si="58"/>
        <v>5</v>
      </c>
      <c r="Q1220" s="92" t="str">
        <f t="shared" si="59"/>
        <v>Gastos_com_Pessoal</v>
      </c>
    </row>
    <row r="1221" spans="1:17" ht="24" hidden="1" x14ac:dyDescent="0.2">
      <c r="A1221" s="477">
        <f>IF(B1221="","",COUNT('Diário 3º PA'!$A$4:$A$4242)+ROW()-3)</f>
        <v>3164</v>
      </c>
      <c r="B1221" s="490">
        <v>44707</v>
      </c>
      <c r="C1221" s="487">
        <v>44682</v>
      </c>
      <c r="D1221" s="489" t="s">
        <v>115</v>
      </c>
      <c r="E1221" s="489" t="s">
        <v>342</v>
      </c>
      <c r="F1221" s="506">
        <v>20.2</v>
      </c>
      <c r="G1221" s="489" t="s">
        <v>4925</v>
      </c>
      <c r="H1221" s="489" t="s">
        <v>139</v>
      </c>
      <c r="I1221" s="489" t="s">
        <v>4708</v>
      </c>
      <c r="J1221" s="456" t="s">
        <v>4709</v>
      </c>
      <c r="K1221" s="456" t="s">
        <v>732</v>
      </c>
      <c r="L1221" s="456" t="s">
        <v>1531</v>
      </c>
      <c r="M1221" s="456">
        <v>971496565</v>
      </c>
      <c r="N1221" s="457">
        <v>44707</v>
      </c>
      <c r="O1221" s="486">
        <f t="shared" si="57"/>
        <v>5</v>
      </c>
      <c r="P1221" s="486">
        <f t="shared" si="58"/>
        <v>5</v>
      </c>
      <c r="Q1221" s="92" t="str">
        <f t="shared" si="59"/>
        <v>Gastos_Gerais</v>
      </c>
    </row>
    <row r="1222" spans="1:17" ht="24" hidden="1" x14ac:dyDescent="0.2">
      <c r="A1222" s="477">
        <f>IF(B1222="","",COUNT('Diário 3º PA'!$A$4:$A$4242)+ROW()-3)</f>
        <v>3165</v>
      </c>
      <c r="B1222" s="490">
        <v>44707</v>
      </c>
      <c r="C1222" s="487">
        <v>44682</v>
      </c>
      <c r="D1222" s="489" t="s">
        <v>115</v>
      </c>
      <c r="E1222" s="489" t="s">
        <v>342</v>
      </c>
      <c r="F1222" s="506">
        <v>25.4</v>
      </c>
      <c r="G1222" s="489" t="s">
        <v>4926</v>
      </c>
      <c r="H1222" s="489" t="s">
        <v>140</v>
      </c>
      <c r="I1222" s="489" t="s">
        <v>4540</v>
      </c>
      <c r="J1222" s="456" t="s">
        <v>1542</v>
      </c>
      <c r="K1222" s="456" t="s">
        <v>732</v>
      </c>
      <c r="L1222" s="456" t="s">
        <v>1531</v>
      </c>
      <c r="M1222" s="456">
        <v>971496565</v>
      </c>
      <c r="N1222" s="457">
        <v>44707</v>
      </c>
      <c r="O1222" s="486">
        <f t="shared" si="57"/>
        <v>5</v>
      </c>
      <c r="P1222" s="486">
        <f t="shared" si="58"/>
        <v>5</v>
      </c>
      <c r="Q1222" s="92" t="str">
        <f t="shared" si="59"/>
        <v>Gastos_Gerais</v>
      </c>
    </row>
    <row r="1223" spans="1:17" ht="36" hidden="1" x14ac:dyDescent="0.2">
      <c r="A1223" s="477">
        <f>IF(B1223="","",COUNT('Diário 3º PA'!$A$4:$A$4242)+ROW()-3)</f>
        <v>3166</v>
      </c>
      <c r="B1223" s="490">
        <v>44707</v>
      </c>
      <c r="C1223" s="487">
        <v>44682</v>
      </c>
      <c r="D1223" s="489" t="s">
        <v>115</v>
      </c>
      <c r="E1223" s="489" t="s">
        <v>340</v>
      </c>
      <c r="F1223" s="506">
        <v>15.13</v>
      </c>
      <c r="G1223" s="489" t="s">
        <v>4927</v>
      </c>
      <c r="H1223" s="489" t="s">
        <v>139</v>
      </c>
      <c r="I1223" s="489" t="s">
        <v>4708</v>
      </c>
      <c r="J1223" s="456" t="s">
        <v>4709</v>
      </c>
      <c r="K1223" s="456" t="s">
        <v>732</v>
      </c>
      <c r="L1223" s="456" t="s">
        <v>1531</v>
      </c>
      <c r="M1223" s="456">
        <v>971496565</v>
      </c>
      <c r="N1223" s="457">
        <v>44707</v>
      </c>
      <c r="O1223" s="486">
        <f t="shared" si="57"/>
        <v>5</v>
      </c>
      <c r="P1223" s="486">
        <f t="shared" si="58"/>
        <v>5</v>
      </c>
      <c r="Q1223" s="92" t="str">
        <f t="shared" si="59"/>
        <v>Gastos_Gerais</v>
      </c>
    </row>
    <row r="1224" spans="1:17" ht="36" hidden="1" x14ac:dyDescent="0.2">
      <c r="A1224" s="477">
        <f>IF(B1224="","",COUNT('Diário 3º PA'!$A$4:$A$4242)+ROW()-3)</f>
        <v>3167</v>
      </c>
      <c r="B1224" s="490">
        <v>44707</v>
      </c>
      <c r="C1224" s="487">
        <v>44682</v>
      </c>
      <c r="D1224" s="489" t="s">
        <v>115</v>
      </c>
      <c r="E1224" s="489" t="s">
        <v>340</v>
      </c>
      <c r="F1224" s="506">
        <v>23.05</v>
      </c>
      <c r="G1224" s="489" t="s">
        <v>4928</v>
      </c>
      <c r="H1224" s="489" t="s">
        <v>140</v>
      </c>
      <c r="I1224" s="489" t="s">
        <v>4015</v>
      </c>
      <c r="J1224" s="456" t="s">
        <v>3677</v>
      </c>
      <c r="K1224" s="456" t="s">
        <v>732</v>
      </c>
      <c r="L1224" s="456" t="s">
        <v>1531</v>
      </c>
      <c r="M1224" s="456">
        <v>971496565</v>
      </c>
      <c r="N1224" s="457">
        <v>44707</v>
      </c>
      <c r="O1224" s="486">
        <f t="shared" si="57"/>
        <v>5</v>
      </c>
      <c r="P1224" s="486">
        <f t="shared" si="58"/>
        <v>5</v>
      </c>
      <c r="Q1224" s="92" t="str">
        <f t="shared" si="59"/>
        <v>Gastos_Gerais</v>
      </c>
    </row>
    <row r="1225" spans="1:17" ht="36" hidden="1" x14ac:dyDescent="0.2">
      <c r="A1225" s="477">
        <f>IF(B1225="","",COUNT('Diário 3º PA'!$A$4:$A$4242)+ROW()-3)</f>
        <v>3168</v>
      </c>
      <c r="B1225" s="490">
        <v>44707</v>
      </c>
      <c r="C1225" s="487">
        <v>44682</v>
      </c>
      <c r="D1225" s="489" t="s">
        <v>115</v>
      </c>
      <c r="E1225" s="489" t="s">
        <v>340</v>
      </c>
      <c r="F1225" s="506">
        <v>15.13</v>
      </c>
      <c r="G1225" s="489" t="s">
        <v>4929</v>
      </c>
      <c r="H1225" s="489" t="s">
        <v>139</v>
      </c>
      <c r="I1225" s="489" t="s">
        <v>4701</v>
      </c>
      <c r="J1225" s="456" t="s">
        <v>3326</v>
      </c>
      <c r="K1225" s="456" t="s">
        <v>732</v>
      </c>
      <c r="L1225" s="456" t="s">
        <v>1531</v>
      </c>
      <c r="M1225" s="456">
        <v>971496565</v>
      </c>
      <c r="N1225" s="457">
        <v>44707</v>
      </c>
      <c r="O1225" s="486">
        <f t="shared" si="57"/>
        <v>5</v>
      </c>
      <c r="P1225" s="486">
        <f t="shared" si="58"/>
        <v>5</v>
      </c>
      <c r="Q1225" s="92" t="str">
        <f t="shared" si="59"/>
        <v>Gastos_Gerais</v>
      </c>
    </row>
    <row r="1226" spans="1:17" ht="36" hidden="1" x14ac:dyDescent="0.2">
      <c r="A1226" s="477">
        <f>IF(B1226="","",COUNT('Diário 3º PA'!$A$4:$A$4242)+ROW()-3)</f>
        <v>3169</v>
      </c>
      <c r="B1226" s="490">
        <v>44707</v>
      </c>
      <c r="C1226" s="487">
        <v>44682</v>
      </c>
      <c r="D1226" s="489" t="s">
        <v>115</v>
      </c>
      <c r="E1226" s="489" t="s">
        <v>340</v>
      </c>
      <c r="F1226" s="506">
        <v>23.05</v>
      </c>
      <c r="G1226" s="489" t="s">
        <v>4930</v>
      </c>
      <c r="H1226" s="489" t="s">
        <v>140</v>
      </c>
      <c r="I1226" s="489" t="s">
        <v>4540</v>
      </c>
      <c r="J1226" s="456" t="s">
        <v>1542</v>
      </c>
      <c r="K1226" s="456" t="s">
        <v>732</v>
      </c>
      <c r="L1226" s="456" t="s">
        <v>1531</v>
      </c>
      <c r="M1226" s="456">
        <v>971496565</v>
      </c>
      <c r="N1226" s="457">
        <v>44707</v>
      </c>
      <c r="O1226" s="486">
        <f t="shared" ref="O1226:O1289" si="60">IF(B1226=0,0,IF(YEAR(B1226)=$P$1,MONTH(B1226)-$O$1+1,(YEAR(B1226)-$P$1)*12-$O$1+1+MONTH(B1226)))</f>
        <v>5</v>
      </c>
      <c r="P1226" s="486">
        <f t="shared" ref="P1226:P1289" si="61">IF(C1226=0,0,IF(YEAR(C1226)=$P$1,MONTH(C1226)-$O$1+1,(YEAR(C1226)-$P$1)*12-$O$1+1+MONTH(C1226)))</f>
        <v>5</v>
      </c>
      <c r="Q1226" s="92" t="str">
        <f t="shared" ref="Q1226:Q1289" si="62">SUBSTITUTE(D1226," ","_")</f>
        <v>Gastos_Gerais</v>
      </c>
    </row>
    <row r="1227" spans="1:17" ht="24" hidden="1" x14ac:dyDescent="0.2">
      <c r="A1227" s="477">
        <f>IF(B1227="","",COUNT('Diário 3º PA'!$A$4:$A$4242)+ROW()-3)</f>
        <v>3170</v>
      </c>
      <c r="B1227" s="490">
        <v>44707</v>
      </c>
      <c r="C1227" s="487">
        <v>44682</v>
      </c>
      <c r="D1227" s="489" t="s">
        <v>115</v>
      </c>
      <c r="E1227" s="489" t="s">
        <v>366</v>
      </c>
      <c r="F1227" s="506">
        <v>508.5</v>
      </c>
      <c r="G1227" s="489" t="s">
        <v>4644</v>
      </c>
      <c r="H1227" s="489" t="s">
        <v>129</v>
      </c>
      <c r="I1227" s="489" t="s">
        <v>834</v>
      </c>
      <c r="J1227" s="456" t="s">
        <v>835</v>
      </c>
      <c r="K1227" s="456" t="s">
        <v>732</v>
      </c>
      <c r="L1227" s="456" t="s">
        <v>428</v>
      </c>
      <c r="M1227" s="456">
        <v>69</v>
      </c>
      <c r="N1227" s="457">
        <v>44693</v>
      </c>
      <c r="O1227" s="486">
        <f t="shared" si="60"/>
        <v>5</v>
      </c>
      <c r="P1227" s="486">
        <f t="shared" si="61"/>
        <v>5</v>
      </c>
      <c r="Q1227" s="92" t="str">
        <f t="shared" si="62"/>
        <v>Gastos_Gerais</v>
      </c>
    </row>
    <row r="1228" spans="1:17" hidden="1" x14ac:dyDescent="0.2">
      <c r="A1228" s="477">
        <f>IF(B1228="","",COUNT('Diário 3º PA'!$A$4:$A$4242)+ROW()-3)</f>
        <v>3171</v>
      </c>
      <c r="B1228" s="490">
        <v>44707</v>
      </c>
      <c r="C1228" s="487">
        <v>44682</v>
      </c>
      <c r="D1228" s="489" t="s">
        <v>115</v>
      </c>
      <c r="E1228" s="489" t="s">
        <v>318</v>
      </c>
      <c r="F1228" s="506">
        <v>1568.4</v>
      </c>
      <c r="G1228" s="489" t="s">
        <v>4931</v>
      </c>
      <c r="H1228" s="489" t="s">
        <v>139</v>
      </c>
      <c r="I1228" s="489" t="s">
        <v>4932</v>
      </c>
      <c r="J1228" s="456" t="s">
        <v>4933</v>
      </c>
      <c r="K1228" s="456" t="s">
        <v>1464</v>
      </c>
      <c r="L1228" s="456" t="s">
        <v>428</v>
      </c>
      <c r="M1228" s="456">
        <v>508</v>
      </c>
      <c r="N1228" s="457">
        <v>44703</v>
      </c>
      <c r="O1228" s="486">
        <f t="shared" si="60"/>
        <v>5</v>
      </c>
      <c r="P1228" s="486">
        <f t="shared" si="61"/>
        <v>5</v>
      </c>
      <c r="Q1228" s="92" t="str">
        <f t="shared" si="62"/>
        <v>Gastos_Gerais</v>
      </c>
    </row>
    <row r="1229" spans="1:17" ht="24" hidden="1" x14ac:dyDescent="0.2">
      <c r="A1229" s="477">
        <f>IF(B1229="","",COUNT('Diário 3º PA'!$A$4:$A$4242)+ROW()-3)</f>
        <v>3172</v>
      </c>
      <c r="B1229" s="490">
        <v>44708</v>
      </c>
      <c r="C1229" s="487">
        <v>44682</v>
      </c>
      <c r="D1229" s="489" t="s">
        <v>115</v>
      </c>
      <c r="E1229" s="489" t="s">
        <v>232</v>
      </c>
      <c r="F1229" s="506">
        <v>1149.43</v>
      </c>
      <c r="G1229" s="480" t="s">
        <v>3432</v>
      </c>
      <c r="H1229" s="482" t="s">
        <v>137</v>
      </c>
      <c r="I1229" s="482" t="s">
        <v>1089</v>
      </c>
      <c r="J1229" s="493" t="s">
        <v>703</v>
      </c>
      <c r="K1229" s="493" t="s">
        <v>704</v>
      </c>
      <c r="L1229" s="493" t="s">
        <v>705</v>
      </c>
      <c r="M1229" s="456" t="s">
        <v>4934</v>
      </c>
      <c r="N1229" s="457">
        <v>44708</v>
      </c>
      <c r="O1229" s="486">
        <f t="shared" si="60"/>
        <v>5</v>
      </c>
      <c r="P1229" s="486">
        <f t="shared" si="61"/>
        <v>5</v>
      </c>
      <c r="Q1229" s="92" t="str">
        <f t="shared" si="62"/>
        <v>Gastos_Gerais</v>
      </c>
    </row>
    <row r="1230" spans="1:17" ht="36" hidden="1" x14ac:dyDescent="0.2">
      <c r="A1230" s="477">
        <f>IF(B1230="","",COUNT('Diário 3º PA'!$A$4:$A$4242)+ROW()-3)</f>
        <v>3173</v>
      </c>
      <c r="B1230" s="490">
        <v>44708</v>
      </c>
      <c r="C1230" s="487">
        <v>44682</v>
      </c>
      <c r="D1230" s="489" t="s">
        <v>115</v>
      </c>
      <c r="E1230" s="489" t="s">
        <v>360</v>
      </c>
      <c r="F1230" s="506">
        <v>68494</v>
      </c>
      <c r="G1230" s="489" t="s">
        <v>4574</v>
      </c>
      <c r="H1230" s="489" t="s">
        <v>136</v>
      </c>
      <c r="I1230" s="489" t="s">
        <v>4575</v>
      </c>
      <c r="J1230" s="456" t="s">
        <v>4576</v>
      </c>
      <c r="K1230" s="455" t="s">
        <v>704</v>
      </c>
      <c r="L1230" s="456" t="s">
        <v>428</v>
      </c>
      <c r="M1230" s="456">
        <v>2022107</v>
      </c>
      <c r="N1230" s="457">
        <v>44704</v>
      </c>
      <c r="O1230" s="486">
        <f t="shared" si="60"/>
        <v>5</v>
      </c>
      <c r="P1230" s="486">
        <f t="shared" si="61"/>
        <v>5</v>
      </c>
      <c r="Q1230" s="92" t="str">
        <f t="shared" si="62"/>
        <v>Gastos_Gerais</v>
      </c>
    </row>
    <row r="1231" spans="1:17" ht="36" hidden="1" x14ac:dyDescent="0.2">
      <c r="A1231" s="477">
        <f>IF(B1231="","",COUNT('Diário 3º PA'!$A$4:$A$4242)+ROW()-3)</f>
        <v>3174</v>
      </c>
      <c r="B1231" s="490">
        <v>44708</v>
      </c>
      <c r="C1231" s="487">
        <v>44682</v>
      </c>
      <c r="D1231" s="489" t="s">
        <v>115</v>
      </c>
      <c r="E1231" s="489" t="s">
        <v>360</v>
      </c>
      <c r="F1231" s="506">
        <v>35994.99</v>
      </c>
      <c r="G1231" s="489" t="s">
        <v>4574</v>
      </c>
      <c r="H1231" s="489" t="s">
        <v>135</v>
      </c>
      <c r="I1231" s="489" t="s">
        <v>4575</v>
      </c>
      <c r="J1231" s="456" t="s">
        <v>4576</v>
      </c>
      <c r="K1231" s="455" t="s">
        <v>704</v>
      </c>
      <c r="L1231" s="456" t="s">
        <v>428</v>
      </c>
      <c r="M1231" s="456">
        <v>2022106</v>
      </c>
      <c r="N1231" s="457">
        <v>44704</v>
      </c>
      <c r="O1231" s="486">
        <f t="shared" si="60"/>
        <v>5</v>
      </c>
      <c r="P1231" s="486">
        <f t="shared" si="61"/>
        <v>5</v>
      </c>
      <c r="Q1231" s="92" t="str">
        <f t="shared" si="62"/>
        <v>Gastos_Gerais</v>
      </c>
    </row>
    <row r="1232" spans="1:17" ht="24" hidden="1" x14ac:dyDescent="0.2">
      <c r="A1232" s="477">
        <f>IF(B1232="","",COUNT('Diário 3º PA'!$A$4:$A$4242)+ROW()-3)</f>
        <v>3175</v>
      </c>
      <c r="B1232" s="490">
        <v>44708</v>
      </c>
      <c r="C1232" s="487">
        <v>44682</v>
      </c>
      <c r="D1232" s="489" t="s">
        <v>115</v>
      </c>
      <c r="E1232" s="507" t="s">
        <v>298</v>
      </c>
      <c r="F1232" s="506">
        <v>1883.56</v>
      </c>
      <c r="G1232" s="507" t="s">
        <v>298</v>
      </c>
      <c r="H1232" s="489" t="s">
        <v>129</v>
      </c>
      <c r="I1232" s="489" t="s">
        <v>3444</v>
      </c>
      <c r="J1232" s="456" t="s">
        <v>1044</v>
      </c>
      <c r="K1232" s="455" t="s">
        <v>704</v>
      </c>
      <c r="L1232" s="456" t="s">
        <v>428</v>
      </c>
      <c r="M1232" s="456">
        <v>18583</v>
      </c>
      <c r="N1232" s="457">
        <v>44680</v>
      </c>
      <c r="O1232" s="486">
        <f t="shared" si="60"/>
        <v>5</v>
      </c>
      <c r="P1232" s="486">
        <f t="shared" si="61"/>
        <v>5</v>
      </c>
      <c r="Q1232" s="92" t="str">
        <f t="shared" si="62"/>
        <v>Gastos_Gerais</v>
      </c>
    </row>
    <row r="1233" spans="1:17" ht="25.5" hidden="1" x14ac:dyDescent="0.2">
      <c r="A1233" s="477">
        <f>IF(B1233="","",COUNT('Diário 3º PA'!$A$4:$A$4242)+ROW()-3)</f>
        <v>3176</v>
      </c>
      <c r="B1233" s="490">
        <v>44708</v>
      </c>
      <c r="C1233" s="487">
        <v>44713</v>
      </c>
      <c r="D1233" s="482" t="s">
        <v>104</v>
      </c>
      <c r="E1233" s="482" t="s">
        <v>204</v>
      </c>
      <c r="F1233" s="506">
        <v>118.78</v>
      </c>
      <c r="G1233" s="489" t="s">
        <v>4935</v>
      </c>
      <c r="H1233" s="489" t="s">
        <v>127</v>
      </c>
      <c r="I1233" s="489" t="s">
        <v>4043</v>
      </c>
      <c r="J1233" s="456" t="s">
        <v>1331</v>
      </c>
      <c r="K1233" s="455" t="s">
        <v>704</v>
      </c>
      <c r="L1233" s="455" t="s">
        <v>704</v>
      </c>
      <c r="M1233" s="456">
        <v>1000226493</v>
      </c>
      <c r="N1233" s="457">
        <v>44708</v>
      </c>
      <c r="O1233" s="486">
        <f t="shared" si="60"/>
        <v>5</v>
      </c>
      <c r="P1233" s="486">
        <f t="shared" si="61"/>
        <v>6</v>
      </c>
      <c r="Q1233" s="92" t="str">
        <f t="shared" si="62"/>
        <v>Gastos_com_Pessoal</v>
      </c>
    </row>
    <row r="1234" spans="1:17" hidden="1" x14ac:dyDescent="0.2">
      <c r="A1234" s="477">
        <f>IF(B1234="","",COUNT('Diário 3º PA'!$A$4:$A$4242)+ROW()-3)</f>
        <v>3177</v>
      </c>
      <c r="B1234" s="490">
        <v>44708</v>
      </c>
      <c r="C1234" s="492">
        <v>44682</v>
      </c>
      <c r="D1234" s="489" t="s">
        <v>115</v>
      </c>
      <c r="E1234" s="489" t="s">
        <v>308</v>
      </c>
      <c r="F1234" s="506">
        <v>1135.6500000000001</v>
      </c>
      <c r="G1234" s="489" t="s">
        <v>1735</v>
      </c>
      <c r="H1234" s="489" t="s">
        <v>139</v>
      </c>
      <c r="I1234" s="489" t="s">
        <v>3869</v>
      </c>
      <c r="J1234" s="456" t="s">
        <v>964</v>
      </c>
      <c r="K1234" s="455" t="s">
        <v>704</v>
      </c>
      <c r="L1234" s="456" t="s">
        <v>428</v>
      </c>
      <c r="M1234" s="456">
        <v>4126</v>
      </c>
      <c r="N1234" s="457">
        <v>44706</v>
      </c>
      <c r="O1234" s="486">
        <f t="shared" si="60"/>
        <v>5</v>
      </c>
      <c r="P1234" s="486">
        <f t="shared" si="61"/>
        <v>5</v>
      </c>
      <c r="Q1234" s="92" t="str">
        <f t="shared" si="62"/>
        <v>Gastos_Gerais</v>
      </c>
    </row>
    <row r="1235" spans="1:17" ht="24" hidden="1" x14ac:dyDescent="0.2">
      <c r="A1235" s="477">
        <f>IF(B1235="","",COUNT('Diário 3º PA'!$A$4:$A$4242)+ROW()-3)</f>
        <v>3178</v>
      </c>
      <c r="B1235" s="490">
        <v>44708</v>
      </c>
      <c r="C1235" s="487">
        <v>44682</v>
      </c>
      <c r="D1235" s="489" t="s">
        <v>115</v>
      </c>
      <c r="E1235" s="489" t="s">
        <v>364</v>
      </c>
      <c r="F1235" s="506">
        <v>119.6</v>
      </c>
      <c r="G1235" s="489" t="s">
        <v>4936</v>
      </c>
      <c r="H1235" s="489" t="s">
        <v>136</v>
      </c>
      <c r="I1235" s="489" t="s">
        <v>4937</v>
      </c>
      <c r="J1235" s="456" t="s">
        <v>2397</v>
      </c>
      <c r="K1235" s="455" t="s">
        <v>704</v>
      </c>
      <c r="L1235" s="456" t="s">
        <v>428</v>
      </c>
      <c r="M1235" s="456">
        <v>198805</v>
      </c>
      <c r="N1235" s="457">
        <v>44705</v>
      </c>
      <c r="O1235" s="486">
        <f t="shared" si="60"/>
        <v>5</v>
      </c>
      <c r="P1235" s="486">
        <f t="shared" si="61"/>
        <v>5</v>
      </c>
      <c r="Q1235" s="92" t="str">
        <f t="shared" si="62"/>
        <v>Gastos_Gerais</v>
      </c>
    </row>
    <row r="1236" spans="1:17" ht="24" hidden="1" x14ac:dyDescent="0.2">
      <c r="A1236" s="477">
        <f>IF(B1236="","",COUNT('Diário 3º PA'!$A$4:$A$4242)+ROW()-3)</f>
        <v>3179</v>
      </c>
      <c r="B1236" s="490">
        <v>44708</v>
      </c>
      <c r="C1236" s="492">
        <v>44682</v>
      </c>
      <c r="D1236" s="489" t="s">
        <v>115</v>
      </c>
      <c r="E1236" s="489" t="s">
        <v>308</v>
      </c>
      <c r="F1236" s="506">
        <v>1150.77</v>
      </c>
      <c r="G1236" s="489" t="s">
        <v>1735</v>
      </c>
      <c r="H1236" s="489" t="s">
        <v>140</v>
      </c>
      <c r="I1236" s="489" t="s">
        <v>3126</v>
      </c>
      <c r="J1236" s="456" t="s">
        <v>3127</v>
      </c>
      <c r="K1236" s="455" t="s">
        <v>704</v>
      </c>
      <c r="L1236" s="456" t="s">
        <v>428</v>
      </c>
      <c r="M1236" s="456">
        <v>33258994</v>
      </c>
      <c r="N1236" s="457">
        <v>44706</v>
      </c>
      <c r="O1236" s="486">
        <f t="shared" si="60"/>
        <v>5</v>
      </c>
      <c r="P1236" s="486">
        <f t="shared" si="61"/>
        <v>5</v>
      </c>
      <c r="Q1236" s="92" t="str">
        <f t="shared" si="62"/>
        <v>Gastos_Gerais</v>
      </c>
    </row>
    <row r="1237" spans="1:17" ht="24" hidden="1" x14ac:dyDescent="0.2">
      <c r="A1237" s="477">
        <f>IF(B1237="","",COUNT('Diário 3º PA'!$A$4:$A$4242)+ROW()-3)</f>
        <v>3180</v>
      </c>
      <c r="B1237" s="490">
        <v>44708</v>
      </c>
      <c r="C1237" s="487">
        <v>44682</v>
      </c>
      <c r="D1237" s="483" t="s">
        <v>115</v>
      </c>
      <c r="E1237" s="483" t="s">
        <v>306</v>
      </c>
      <c r="F1237" s="506">
        <v>1500</v>
      </c>
      <c r="G1237" s="483" t="s">
        <v>4938</v>
      </c>
      <c r="H1237" s="489" t="s">
        <v>140</v>
      </c>
      <c r="I1237" s="489" t="s">
        <v>3171</v>
      </c>
      <c r="J1237" s="455" t="s">
        <v>1946</v>
      </c>
      <c r="K1237" s="455" t="s">
        <v>704</v>
      </c>
      <c r="L1237" s="456" t="s">
        <v>428</v>
      </c>
      <c r="M1237" s="456">
        <v>33247167</v>
      </c>
      <c r="N1237" s="457">
        <v>44705</v>
      </c>
      <c r="O1237" s="486">
        <f t="shared" si="60"/>
        <v>5</v>
      </c>
      <c r="P1237" s="486">
        <f t="shared" si="61"/>
        <v>5</v>
      </c>
      <c r="Q1237" s="92" t="str">
        <f t="shared" si="62"/>
        <v>Gastos_Gerais</v>
      </c>
    </row>
    <row r="1238" spans="1:17" ht="24" hidden="1" x14ac:dyDescent="0.2">
      <c r="A1238" s="477">
        <f>IF(B1238="","",COUNT('Diário 3º PA'!$A$4:$A$4242)+ROW()-3)</f>
        <v>3181</v>
      </c>
      <c r="B1238" s="490">
        <v>44708</v>
      </c>
      <c r="C1238" s="492">
        <v>44682</v>
      </c>
      <c r="D1238" s="489" t="s">
        <v>115</v>
      </c>
      <c r="E1238" s="489" t="s">
        <v>308</v>
      </c>
      <c r="F1238" s="506">
        <v>681.75</v>
      </c>
      <c r="G1238" s="489" t="s">
        <v>1735</v>
      </c>
      <c r="H1238" s="489" t="s">
        <v>130</v>
      </c>
      <c r="I1238" s="489" t="s">
        <v>3452</v>
      </c>
      <c r="J1238" s="456" t="s">
        <v>3453</v>
      </c>
      <c r="K1238" s="455" t="s">
        <v>704</v>
      </c>
      <c r="L1238" s="456" t="s">
        <v>428</v>
      </c>
      <c r="M1238" s="456">
        <v>5713</v>
      </c>
      <c r="N1238" s="457">
        <v>44701</v>
      </c>
      <c r="O1238" s="486">
        <f t="shared" si="60"/>
        <v>5</v>
      </c>
      <c r="P1238" s="486">
        <f t="shared" si="61"/>
        <v>5</v>
      </c>
      <c r="Q1238" s="92" t="str">
        <f t="shared" si="62"/>
        <v>Gastos_Gerais</v>
      </c>
    </row>
    <row r="1239" spans="1:17" ht="25.5" hidden="1" x14ac:dyDescent="0.2">
      <c r="A1239" s="477">
        <f>IF(B1239="","",COUNT('Diário 3º PA'!$A$4:$A$4242)+ROW()-3)</f>
        <v>3182</v>
      </c>
      <c r="B1239" s="490">
        <v>44708</v>
      </c>
      <c r="C1239" s="487">
        <v>44713</v>
      </c>
      <c r="D1239" s="482" t="s">
        <v>104</v>
      </c>
      <c r="E1239" s="482" t="s">
        <v>191</v>
      </c>
      <c r="F1239" s="506">
        <v>826.83</v>
      </c>
      <c r="G1239" s="483" t="s">
        <v>4939</v>
      </c>
      <c r="H1239" s="489" t="s">
        <v>129</v>
      </c>
      <c r="I1239" s="525" t="s">
        <v>4940</v>
      </c>
      <c r="J1239" s="459" t="s">
        <v>4941</v>
      </c>
      <c r="K1239" s="459" t="s">
        <v>732</v>
      </c>
      <c r="L1239" s="458" t="s">
        <v>1531</v>
      </c>
      <c r="M1239" s="459">
        <v>171593253</v>
      </c>
      <c r="N1239" s="460">
        <v>44712</v>
      </c>
      <c r="O1239" s="486">
        <f t="shared" si="60"/>
        <v>5</v>
      </c>
      <c r="P1239" s="486">
        <f t="shared" si="61"/>
        <v>6</v>
      </c>
      <c r="Q1239" s="92" t="str">
        <f t="shared" si="62"/>
        <v>Gastos_com_Pessoal</v>
      </c>
    </row>
    <row r="1240" spans="1:17" ht="25.5" hidden="1" x14ac:dyDescent="0.2">
      <c r="A1240" s="477">
        <f>IF(B1240="","",COUNT('Diário 3º PA'!$A$4:$A$4242)+ROW()-3)</f>
        <v>3183</v>
      </c>
      <c r="B1240" s="490">
        <v>44708</v>
      </c>
      <c r="C1240" s="487">
        <v>44713</v>
      </c>
      <c r="D1240" s="482" t="s">
        <v>104</v>
      </c>
      <c r="E1240" s="482" t="s">
        <v>189</v>
      </c>
      <c r="F1240" s="506">
        <v>2339.2600000000002</v>
      </c>
      <c r="G1240" s="483" t="s">
        <v>4942</v>
      </c>
      <c r="H1240" s="489" t="s">
        <v>129</v>
      </c>
      <c r="I1240" s="525" t="s">
        <v>4940</v>
      </c>
      <c r="J1240" s="459" t="s">
        <v>4941</v>
      </c>
      <c r="K1240" s="459" t="s">
        <v>732</v>
      </c>
      <c r="L1240" s="458" t="s">
        <v>1531</v>
      </c>
      <c r="M1240" s="459">
        <v>171593253</v>
      </c>
      <c r="N1240" s="460">
        <v>44712</v>
      </c>
      <c r="O1240" s="486">
        <f t="shared" si="60"/>
        <v>5</v>
      </c>
      <c r="P1240" s="486">
        <f t="shared" si="61"/>
        <v>6</v>
      </c>
      <c r="Q1240" s="92" t="str">
        <f t="shared" si="62"/>
        <v>Gastos_com_Pessoal</v>
      </c>
    </row>
    <row r="1241" spans="1:17" ht="25.5" hidden="1" x14ac:dyDescent="0.2">
      <c r="A1241" s="477">
        <f>IF(B1241="","",COUNT('Diário 3º PA'!$A$4:$A$4242)+ROW()-3)</f>
        <v>3184</v>
      </c>
      <c r="B1241" s="490">
        <v>44708</v>
      </c>
      <c r="C1241" s="487">
        <v>44713</v>
      </c>
      <c r="D1241" s="482" t="s">
        <v>104</v>
      </c>
      <c r="E1241" s="482" t="s">
        <v>191</v>
      </c>
      <c r="F1241" s="506">
        <v>830.56</v>
      </c>
      <c r="G1241" s="483" t="s">
        <v>4943</v>
      </c>
      <c r="H1241" s="489" t="s">
        <v>135</v>
      </c>
      <c r="I1241" s="489" t="s">
        <v>4944</v>
      </c>
      <c r="J1241" s="456" t="s">
        <v>4945</v>
      </c>
      <c r="K1241" s="459" t="s">
        <v>732</v>
      </c>
      <c r="L1241" s="458" t="s">
        <v>1531</v>
      </c>
      <c r="M1241" s="459">
        <v>171593253</v>
      </c>
      <c r="N1241" s="460">
        <v>44712</v>
      </c>
      <c r="O1241" s="486">
        <f t="shared" si="60"/>
        <v>5</v>
      </c>
      <c r="P1241" s="486">
        <f t="shared" si="61"/>
        <v>6</v>
      </c>
      <c r="Q1241" s="92" t="str">
        <f t="shared" si="62"/>
        <v>Gastos_com_Pessoal</v>
      </c>
    </row>
    <row r="1242" spans="1:17" ht="25.5" hidden="1" x14ac:dyDescent="0.2">
      <c r="A1242" s="477">
        <f>IF(B1242="","",COUNT('Diário 3º PA'!$A$4:$A$4242)+ROW()-3)</f>
        <v>3185</v>
      </c>
      <c r="B1242" s="490">
        <v>44708</v>
      </c>
      <c r="C1242" s="487">
        <v>44713</v>
      </c>
      <c r="D1242" s="482" t="s">
        <v>104</v>
      </c>
      <c r="E1242" s="482" t="s">
        <v>189</v>
      </c>
      <c r="F1242" s="506">
        <v>2376.61</v>
      </c>
      <c r="G1242" s="483" t="s">
        <v>4946</v>
      </c>
      <c r="H1242" s="489" t="s">
        <v>135</v>
      </c>
      <c r="I1242" s="489" t="s">
        <v>4944</v>
      </c>
      <c r="J1242" s="456" t="s">
        <v>4945</v>
      </c>
      <c r="K1242" s="459" t="s">
        <v>732</v>
      </c>
      <c r="L1242" s="458" t="s">
        <v>1531</v>
      </c>
      <c r="M1242" s="459">
        <v>171593253</v>
      </c>
      <c r="N1242" s="460">
        <v>44712</v>
      </c>
      <c r="O1242" s="486">
        <f t="shared" si="60"/>
        <v>5</v>
      </c>
      <c r="P1242" s="486">
        <f t="shared" si="61"/>
        <v>6</v>
      </c>
      <c r="Q1242" s="92" t="str">
        <f t="shared" si="62"/>
        <v>Gastos_com_Pessoal</v>
      </c>
    </row>
    <row r="1243" spans="1:17" ht="25.5" hidden="1" x14ac:dyDescent="0.2">
      <c r="A1243" s="477">
        <f>IF(B1243="","",COUNT('Diário 3º PA'!$A$4:$A$4242)+ROW()-3)</f>
        <v>3186</v>
      </c>
      <c r="B1243" s="490">
        <v>44708</v>
      </c>
      <c r="C1243" s="487">
        <v>44713</v>
      </c>
      <c r="D1243" s="482" t="s">
        <v>104</v>
      </c>
      <c r="E1243" s="482" t="s">
        <v>191</v>
      </c>
      <c r="F1243" s="506">
        <v>811.5</v>
      </c>
      <c r="G1243" s="483" t="s">
        <v>4947</v>
      </c>
      <c r="H1243" s="489" t="s">
        <v>658</v>
      </c>
      <c r="I1243" s="489" t="s">
        <v>4948</v>
      </c>
      <c r="J1243" s="456" t="s">
        <v>4949</v>
      </c>
      <c r="K1243" s="459" t="s">
        <v>732</v>
      </c>
      <c r="L1243" s="458" t="s">
        <v>1531</v>
      </c>
      <c r="M1243" s="459">
        <v>171593253</v>
      </c>
      <c r="N1243" s="460">
        <v>44712</v>
      </c>
      <c r="O1243" s="486">
        <f t="shared" si="60"/>
        <v>5</v>
      </c>
      <c r="P1243" s="486">
        <f t="shared" si="61"/>
        <v>6</v>
      </c>
      <c r="Q1243" s="92" t="str">
        <f t="shared" si="62"/>
        <v>Gastos_com_Pessoal</v>
      </c>
    </row>
    <row r="1244" spans="1:17" ht="25.5" hidden="1" x14ac:dyDescent="0.2">
      <c r="A1244" s="477">
        <f>IF(B1244="","",COUNT('Diário 3º PA'!$A$4:$A$4242)+ROW()-3)</f>
        <v>3187</v>
      </c>
      <c r="B1244" s="490">
        <v>44708</v>
      </c>
      <c r="C1244" s="487">
        <v>44713</v>
      </c>
      <c r="D1244" s="482" t="s">
        <v>104</v>
      </c>
      <c r="E1244" s="482" t="s">
        <v>189</v>
      </c>
      <c r="F1244" s="506">
        <v>2330.8000000000002</v>
      </c>
      <c r="G1244" s="483" t="s">
        <v>4950</v>
      </c>
      <c r="H1244" s="489" t="s">
        <v>658</v>
      </c>
      <c r="I1244" s="489" t="s">
        <v>4948</v>
      </c>
      <c r="J1244" s="456" t="s">
        <v>4949</v>
      </c>
      <c r="K1244" s="459" t="s">
        <v>732</v>
      </c>
      <c r="L1244" s="458" t="s">
        <v>1531</v>
      </c>
      <c r="M1244" s="459">
        <v>171593253</v>
      </c>
      <c r="N1244" s="460">
        <v>44712</v>
      </c>
      <c r="O1244" s="486">
        <f t="shared" si="60"/>
        <v>5</v>
      </c>
      <c r="P1244" s="486">
        <f t="shared" si="61"/>
        <v>6</v>
      </c>
      <c r="Q1244" s="92" t="str">
        <f t="shared" si="62"/>
        <v>Gastos_com_Pessoal</v>
      </c>
    </row>
    <row r="1245" spans="1:17" ht="25.5" hidden="1" x14ac:dyDescent="0.2">
      <c r="A1245" s="477">
        <f>IF(B1245="","",COUNT('Diário 3º PA'!$A$4:$A$4242)+ROW()-3)</f>
        <v>3188</v>
      </c>
      <c r="B1245" s="490">
        <v>44708</v>
      </c>
      <c r="C1245" s="487">
        <v>44713</v>
      </c>
      <c r="D1245" s="482" t="s">
        <v>104</v>
      </c>
      <c r="E1245" s="482" t="s">
        <v>191</v>
      </c>
      <c r="F1245" s="506">
        <v>5263.87</v>
      </c>
      <c r="G1245" s="483" t="s">
        <v>4951</v>
      </c>
      <c r="H1245" s="489" t="s">
        <v>128</v>
      </c>
      <c r="I1245" s="489" t="s">
        <v>4952</v>
      </c>
      <c r="J1245" s="456" t="s">
        <v>4953</v>
      </c>
      <c r="K1245" s="459" t="s">
        <v>732</v>
      </c>
      <c r="L1245" s="458" t="s">
        <v>1531</v>
      </c>
      <c r="M1245" s="459">
        <v>171593253</v>
      </c>
      <c r="N1245" s="460">
        <v>44712</v>
      </c>
      <c r="O1245" s="486">
        <f t="shared" si="60"/>
        <v>5</v>
      </c>
      <c r="P1245" s="486">
        <f t="shared" si="61"/>
        <v>6</v>
      </c>
      <c r="Q1245" s="92" t="str">
        <f t="shared" si="62"/>
        <v>Gastos_com_Pessoal</v>
      </c>
    </row>
    <row r="1246" spans="1:17" ht="25.5" hidden="1" x14ac:dyDescent="0.2">
      <c r="A1246" s="477">
        <f>IF(B1246="","",COUNT('Diário 3º PA'!$A$4:$A$4242)+ROW()-3)</f>
        <v>3189</v>
      </c>
      <c r="B1246" s="490">
        <v>44708</v>
      </c>
      <c r="C1246" s="487">
        <v>44713</v>
      </c>
      <c r="D1246" s="482" t="s">
        <v>104</v>
      </c>
      <c r="E1246" s="482" t="s">
        <v>189</v>
      </c>
      <c r="F1246" s="506">
        <v>10871.49</v>
      </c>
      <c r="G1246" s="483" t="s">
        <v>4954</v>
      </c>
      <c r="H1246" s="489" t="s">
        <v>128</v>
      </c>
      <c r="I1246" s="489" t="s">
        <v>4952</v>
      </c>
      <c r="J1246" s="456" t="s">
        <v>4953</v>
      </c>
      <c r="K1246" s="459" t="s">
        <v>732</v>
      </c>
      <c r="L1246" s="458" t="s">
        <v>1531</v>
      </c>
      <c r="M1246" s="459">
        <v>171593253</v>
      </c>
      <c r="N1246" s="460">
        <v>44712</v>
      </c>
      <c r="O1246" s="486">
        <f t="shared" si="60"/>
        <v>5</v>
      </c>
      <c r="P1246" s="486">
        <f t="shared" si="61"/>
        <v>6</v>
      </c>
      <c r="Q1246" s="92" t="str">
        <f t="shared" si="62"/>
        <v>Gastos_com_Pessoal</v>
      </c>
    </row>
    <row r="1247" spans="1:17" ht="25.5" hidden="1" x14ac:dyDescent="0.2">
      <c r="A1247" s="477">
        <f>IF(B1247="","",COUNT('Diário 3º PA'!$A$4:$A$4242)+ROW()-3)</f>
        <v>3190</v>
      </c>
      <c r="B1247" s="490">
        <v>44708</v>
      </c>
      <c r="C1247" s="487">
        <v>44713</v>
      </c>
      <c r="D1247" s="482" t="s">
        <v>104</v>
      </c>
      <c r="E1247" s="482" t="s">
        <v>191</v>
      </c>
      <c r="F1247" s="506">
        <v>807.75</v>
      </c>
      <c r="G1247" s="483" t="s">
        <v>4955</v>
      </c>
      <c r="H1247" s="489" t="s">
        <v>139</v>
      </c>
      <c r="I1247" s="489" t="s">
        <v>2797</v>
      </c>
      <c r="J1247" s="456" t="s">
        <v>1760</v>
      </c>
      <c r="K1247" s="459" t="s">
        <v>732</v>
      </c>
      <c r="L1247" s="458" t="s">
        <v>1531</v>
      </c>
      <c r="M1247" s="459">
        <v>171593253</v>
      </c>
      <c r="N1247" s="460">
        <v>44712</v>
      </c>
      <c r="O1247" s="486">
        <f t="shared" si="60"/>
        <v>5</v>
      </c>
      <c r="P1247" s="486">
        <f t="shared" si="61"/>
        <v>6</v>
      </c>
      <c r="Q1247" s="92" t="str">
        <f t="shared" si="62"/>
        <v>Gastos_com_Pessoal</v>
      </c>
    </row>
    <row r="1248" spans="1:17" ht="25.5" hidden="1" x14ac:dyDescent="0.2">
      <c r="A1248" s="477">
        <f>IF(B1248="","",COUNT('Diário 3º PA'!$A$4:$A$4242)+ROW()-3)</f>
        <v>3191</v>
      </c>
      <c r="B1248" s="490">
        <v>44708</v>
      </c>
      <c r="C1248" s="487">
        <v>44713</v>
      </c>
      <c r="D1248" s="482" t="s">
        <v>104</v>
      </c>
      <c r="E1248" s="482" t="s">
        <v>189</v>
      </c>
      <c r="F1248" s="506">
        <v>2293.42</v>
      </c>
      <c r="G1248" s="483" t="s">
        <v>4956</v>
      </c>
      <c r="H1248" s="489" t="s">
        <v>139</v>
      </c>
      <c r="I1248" s="489" t="s">
        <v>2797</v>
      </c>
      <c r="J1248" s="456" t="s">
        <v>1760</v>
      </c>
      <c r="K1248" s="459" t="s">
        <v>732</v>
      </c>
      <c r="L1248" s="458" t="s">
        <v>1531</v>
      </c>
      <c r="M1248" s="459">
        <v>171593253</v>
      </c>
      <c r="N1248" s="460">
        <v>44712</v>
      </c>
      <c r="O1248" s="486">
        <f t="shared" si="60"/>
        <v>5</v>
      </c>
      <c r="P1248" s="486">
        <f t="shared" si="61"/>
        <v>6</v>
      </c>
      <c r="Q1248" s="92" t="str">
        <f t="shared" si="62"/>
        <v>Gastos_com_Pessoal</v>
      </c>
    </row>
    <row r="1249" spans="1:17" ht="25.5" hidden="1" x14ac:dyDescent="0.2">
      <c r="A1249" s="477">
        <f>IF(B1249="","",COUNT('Diário 3º PA'!$A$4:$A$4242)+ROW()-3)</f>
        <v>3192</v>
      </c>
      <c r="B1249" s="490">
        <v>44708</v>
      </c>
      <c r="C1249" s="487">
        <v>44713</v>
      </c>
      <c r="D1249" s="482" t="s">
        <v>104</v>
      </c>
      <c r="E1249" s="482" t="s">
        <v>191</v>
      </c>
      <c r="F1249" s="506">
        <v>798.38</v>
      </c>
      <c r="G1249" s="483" t="s">
        <v>4957</v>
      </c>
      <c r="H1249" s="489" t="s">
        <v>139</v>
      </c>
      <c r="I1249" s="489" t="s">
        <v>4958</v>
      </c>
      <c r="J1249" s="456" t="s">
        <v>4959</v>
      </c>
      <c r="K1249" s="459" t="s">
        <v>732</v>
      </c>
      <c r="L1249" s="458" t="s">
        <v>1531</v>
      </c>
      <c r="M1249" s="459">
        <v>171593253</v>
      </c>
      <c r="N1249" s="460">
        <v>44712</v>
      </c>
      <c r="O1249" s="486">
        <f t="shared" si="60"/>
        <v>5</v>
      </c>
      <c r="P1249" s="486">
        <f t="shared" si="61"/>
        <v>6</v>
      </c>
      <c r="Q1249" s="92" t="str">
        <f t="shared" si="62"/>
        <v>Gastos_com_Pessoal</v>
      </c>
    </row>
    <row r="1250" spans="1:17" ht="25.5" hidden="1" x14ac:dyDescent="0.2">
      <c r="A1250" s="477">
        <f>IF(B1250="","",COUNT('Diário 3º PA'!$A$4:$A$4242)+ROW()-3)</f>
        <v>3193</v>
      </c>
      <c r="B1250" s="490">
        <v>44708</v>
      </c>
      <c r="C1250" s="487">
        <v>44713</v>
      </c>
      <c r="D1250" s="482" t="s">
        <v>104</v>
      </c>
      <c r="E1250" s="482" t="s">
        <v>189</v>
      </c>
      <c r="F1250" s="506">
        <v>2270.9499999999998</v>
      </c>
      <c r="G1250" s="483" t="s">
        <v>4960</v>
      </c>
      <c r="H1250" s="489" t="s">
        <v>139</v>
      </c>
      <c r="I1250" s="489" t="s">
        <v>4958</v>
      </c>
      <c r="J1250" s="456" t="s">
        <v>4959</v>
      </c>
      <c r="K1250" s="459" t="s">
        <v>732</v>
      </c>
      <c r="L1250" s="458" t="s">
        <v>1531</v>
      </c>
      <c r="M1250" s="459">
        <v>171593253</v>
      </c>
      <c r="N1250" s="460">
        <v>44712</v>
      </c>
      <c r="O1250" s="486">
        <f t="shared" si="60"/>
        <v>5</v>
      </c>
      <c r="P1250" s="486">
        <f t="shared" si="61"/>
        <v>6</v>
      </c>
      <c r="Q1250" s="92" t="str">
        <f t="shared" si="62"/>
        <v>Gastos_com_Pessoal</v>
      </c>
    </row>
    <row r="1251" spans="1:17" ht="25.5" hidden="1" x14ac:dyDescent="0.2">
      <c r="A1251" s="477">
        <f>IF(B1251="","",COUNT('Diário 3º PA'!$A$4:$A$4242)+ROW()-3)</f>
        <v>3194</v>
      </c>
      <c r="B1251" s="490">
        <v>44708</v>
      </c>
      <c r="C1251" s="487">
        <v>44713</v>
      </c>
      <c r="D1251" s="482" t="s">
        <v>104</v>
      </c>
      <c r="E1251" s="482" t="s">
        <v>191</v>
      </c>
      <c r="F1251" s="506">
        <v>608.79</v>
      </c>
      <c r="G1251" s="483" t="s">
        <v>4961</v>
      </c>
      <c r="H1251" s="489" t="s">
        <v>658</v>
      </c>
      <c r="I1251" s="489" t="s">
        <v>4962</v>
      </c>
      <c r="J1251" s="456" t="s">
        <v>4963</v>
      </c>
      <c r="K1251" s="459" t="s">
        <v>732</v>
      </c>
      <c r="L1251" s="458" t="s">
        <v>1531</v>
      </c>
      <c r="M1251" s="459">
        <v>171593253</v>
      </c>
      <c r="N1251" s="460">
        <v>44712</v>
      </c>
      <c r="O1251" s="486">
        <f t="shared" si="60"/>
        <v>5</v>
      </c>
      <c r="P1251" s="486">
        <f t="shared" si="61"/>
        <v>6</v>
      </c>
      <c r="Q1251" s="92" t="str">
        <f t="shared" si="62"/>
        <v>Gastos_com_Pessoal</v>
      </c>
    </row>
    <row r="1252" spans="1:17" ht="25.5" hidden="1" x14ac:dyDescent="0.2">
      <c r="A1252" s="477">
        <f>IF(B1252="","",COUNT('Diário 3º PA'!$A$4:$A$4242)+ROW()-3)</f>
        <v>3195</v>
      </c>
      <c r="B1252" s="490">
        <v>44708</v>
      </c>
      <c r="C1252" s="487">
        <v>44713</v>
      </c>
      <c r="D1252" s="482" t="s">
        <v>104</v>
      </c>
      <c r="E1252" s="482" t="s">
        <v>189</v>
      </c>
      <c r="F1252" s="506">
        <v>1786.45</v>
      </c>
      <c r="G1252" s="483" t="s">
        <v>4964</v>
      </c>
      <c r="H1252" s="489" t="s">
        <v>658</v>
      </c>
      <c r="I1252" s="489" t="s">
        <v>4962</v>
      </c>
      <c r="J1252" s="456" t="s">
        <v>4963</v>
      </c>
      <c r="K1252" s="459" t="s">
        <v>732</v>
      </c>
      <c r="L1252" s="458" t="s">
        <v>1531</v>
      </c>
      <c r="M1252" s="459">
        <v>171593253</v>
      </c>
      <c r="N1252" s="460">
        <v>44712</v>
      </c>
      <c r="O1252" s="486">
        <f t="shared" si="60"/>
        <v>5</v>
      </c>
      <c r="P1252" s="486">
        <f t="shared" si="61"/>
        <v>6</v>
      </c>
      <c r="Q1252" s="92" t="str">
        <f t="shared" si="62"/>
        <v>Gastos_com_Pessoal</v>
      </c>
    </row>
    <row r="1253" spans="1:17" ht="25.5" hidden="1" x14ac:dyDescent="0.2">
      <c r="A1253" s="477">
        <f>IF(B1253="","",COUNT('Diário 3º PA'!$A$4:$A$4242)+ROW()-3)</f>
        <v>3196</v>
      </c>
      <c r="B1253" s="490">
        <v>44708</v>
      </c>
      <c r="C1253" s="487">
        <v>44713</v>
      </c>
      <c r="D1253" s="482" t="s">
        <v>104</v>
      </c>
      <c r="E1253" s="482" t="s">
        <v>191</v>
      </c>
      <c r="F1253" s="506">
        <v>401.13</v>
      </c>
      <c r="G1253" s="483" t="s">
        <v>4961</v>
      </c>
      <c r="H1253" s="489" t="s">
        <v>135</v>
      </c>
      <c r="I1253" s="489" t="s">
        <v>4965</v>
      </c>
      <c r="J1253" s="456" t="s">
        <v>4966</v>
      </c>
      <c r="K1253" s="459" t="s">
        <v>732</v>
      </c>
      <c r="L1253" s="458" t="s">
        <v>1531</v>
      </c>
      <c r="M1253" s="459">
        <v>171593253</v>
      </c>
      <c r="N1253" s="460">
        <v>44712</v>
      </c>
      <c r="O1253" s="486">
        <f t="shared" si="60"/>
        <v>5</v>
      </c>
      <c r="P1253" s="486">
        <f t="shared" si="61"/>
        <v>6</v>
      </c>
      <c r="Q1253" s="92" t="str">
        <f t="shared" si="62"/>
        <v>Gastos_com_Pessoal</v>
      </c>
    </row>
    <row r="1254" spans="1:17" ht="25.5" hidden="1" x14ac:dyDescent="0.2">
      <c r="A1254" s="477">
        <f>IF(B1254="","",COUNT('Diário 3º PA'!$A$4:$A$4242)+ROW()-3)</f>
        <v>3197</v>
      </c>
      <c r="B1254" s="490">
        <v>44708</v>
      </c>
      <c r="C1254" s="487">
        <v>44713</v>
      </c>
      <c r="D1254" s="482" t="s">
        <v>104</v>
      </c>
      <c r="E1254" s="482" t="s">
        <v>189</v>
      </c>
      <c r="F1254" s="506">
        <v>1259.9000000000001</v>
      </c>
      <c r="G1254" s="483" t="s">
        <v>4964</v>
      </c>
      <c r="H1254" s="489" t="s">
        <v>135</v>
      </c>
      <c r="I1254" s="489" t="s">
        <v>4965</v>
      </c>
      <c r="J1254" s="456" t="s">
        <v>4966</v>
      </c>
      <c r="K1254" s="459" t="s">
        <v>732</v>
      </c>
      <c r="L1254" s="458" t="s">
        <v>1531</v>
      </c>
      <c r="M1254" s="459">
        <v>171593253</v>
      </c>
      <c r="N1254" s="460">
        <v>44712</v>
      </c>
      <c r="O1254" s="486">
        <f t="shared" si="60"/>
        <v>5</v>
      </c>
      <c r="P1254" s="486">
        <f t="shared" si="61"/>
        <v>6</v>
      </c>
      <c r="Q1254" s="92" t="str">
        <f t="shared" si="62"/>
        <v>Gastos_com_Pessoal</v>
      </c>
    </row>
    <row r="1255" spans="1:17" ht="25.5" hidden="1" x14ac:dyDescent="0.2">
      <c r="A1255" s="477">
        <f>IF(B1255="","",COUNT('Diário 3º PA'!$A$4:$A$4242)+ROW()-3)</f>
        <v>3198</v>
      </c>
      <c r="B1255" s="490">
        <v>44708</v>
      </c>
      <c r="C1255" s="487">
        <v>44713</v>
      </c>
      <c r="D1255" s="482" t="s">
        <v>104</v>
      </c>
      <c r="E1255" s="482" t="s">
        <v>191</v>
      </c>
      <c r="F1255" s="506">
        <v>785.66</v>
      </c>
      <c r="G1255" s="483" t="s">
        <v>4967</v>
      </c>
      <c r="H1255" s="489" t="s">
        <v>131</v>
      </c>
      <c r="I1255" s="489" t="s">
        <v>4968</v>
      </c>
      <c r="J1255" s="456" t="s">
        <v>4969</v>
      </c>
      <c r="K1255" s="459" t="s">
        <v>732</v>
      </c>
      <c r="L1255" s="458" t="s">
        <v>1531</v>
      </c>
      <c r="M1255" s="459">
        <v>171593253</v>
      </c>
      <c r="N1255" s="460">
        <v>44712</v>
      </c>
      <c r="O1255" s="486">
        <f t="shared" si="60"/>
        <v>5</v>
      </c>
      <c r="P1255" s="486">
        <f t="shared" si="61"/>
        <v>6</v>
      </c>
      <c r="Q1255" s="92" t="str">
        <f t="shared" si="62"/>
        <v>Gastos_com_Pessoal</v>
      </c>
    </row>
    <row r="1256" spans="1:17" ht="25.5" hidden="1" x14ac:dyDescent="0.2">
      <c r="A1256" s="477">
        <f>IF(B1256="","",COUNT('Diário 3º PA'!$A$4:$A$4242)+ROW()-3)</f>
        <v>3199</v>
      </c>
      <c r="B1256" s="490">
        <v>44708</v>
      </c>
      <c r="C1256" s="487">
        <v>44713</v>
      </c>
      <c r="D1256" s="482" t="s">
        <v>104</v>
      </c>
      <c r="E1256" s="482" t="s">
        <v>189</v>
      </c>
      <c r="F1256" s="506">
        <v>2292.65</v>
      </c>
      <c r="G1256" s="483" t="s">
        <v>4967</v>
      </c>
      <c r="H1256" s="489" t="s">
        <v>131</v>
      </c>
      <c r="I1256" s="489" t="s">
        <v>4968</v>
      </c>
      <c r="J1256" s="456" t="s">
        <v>4969</v>
      </c>
      <c r="K1256" s="459" t="s">
        <v>732</v>
      </c>
      <c r="L1256" s="458" t="s">
        <v>1531</v>
      </c>
      <c r="M1256" s="459">
        <v>171593253</v>
      </c>
      <c r="N1256" s="460">
        <v>44712</v>
      </c>
      <c r="O1256" s="486">
        <f t="shared" si="60"/>
        <v>5</v>
      </c>
      <c r="P1256" s="486">
        <f t="shared" si="61"/>
        <v>6</v>
      </c>
      <c r="Q1256" s="92" t="str">
        <f t="shared" si="62"/>
        <v>Gastos_com_Pessoal</v>
      </c>
    </row>
    <row r="1257" spans="1:17" ht="25.5" hidden="1" x14ac:dyDescent="0.2">
      <c r="A1257" s="477">
        <f>IF(B1257="","",COUNT('Diário 3º PA'!$A$4:$A$4242)+ROW()-3)</f>
        <v>3200</v>
      </c>
      <c r="B1257" s="490">
        <v>44708</v>
      </c>
      <c r="C1257" s="487">
        <v>44713</v>
      </c>
      <c r="D1257" s="482" t="s">
        <v>104</v>
      </c>
      <c r="E1257" s="482" t="s">
        <v>191</v>
      </c>
      <c r="F1257" s="506">
        <v>465.83</v>
      </c>
      <c r="G1257" s="483" t="s">
        <v>4970</v>
      </c>
      <c r="H1257" s="489" t="s">
        <v>131</v>
      </c>
      <c r="I1257" s="489" t="s">
        <v>4971</v>
      </c>
      <c r="J1257" s="456" t="s">
        <v>4972</v>
      </c>
      <c r="K1257" s="459" t="s">
        <v>732</v>
      </c>
      <c r="L1257" s="458" t="s">
        <v>1531</v>
      </c>
      <c r="M1257" s="459">
        <v>171593253</v>
      </c>
      <c r="N1257" s="460">
        <v>44712</v>
      </c>
      <c r="O1257" s="486">
        <f t="shared" si="60"/>
        <v>5</v>
      </c>
      <c r="P1257" s="486">
        <f t="shared" si="61"/>
        <v>6</v>
      </c>
      <c r="Q1257" s="92" t="str">
        <f t="shared" si="62"/>
        <v>Gastos_com_Pessoal</v>
      </c>
    </row>
    <row r="1258" spans="1:17" ht="25.5" hidden="1" x14ac:dyDescent="0.2">
      <c r="A1258" s="477">
        <f>IF(B1258="","",COUNT('Diário 3º PA'!$A$4:$A$4242)+ROW()-3)</f>
        <v>3201</v>
      </c>
      <c r="B1258" s="490">
        <v>44708</v>
      </c>
      <c r="C1258" s="487">
        <v>44713</v>
      </c>
      <c r="D1258" s="482" t="s">
        <v>104</v>
      </c>
      <c r="E1258" s="482" t="s">
        <v>189</v>
      </c>
      <c r="F1258" s="506">
        <v>1397.44</v>
      </c>
      <c r="G1258" s="483" t="s">
        <v>4973</v>
      </c>
      <c r="H1258" s="489" t="s">
        <v>131</v>
      </c>
      <c r="I1258" s="489" t="s">
        <v>4971</v>
      </c>
      <c r="J1258" s="456" t="s">
        <v>4972</v>
      </c>
      <c r="K1258" s="459" t="s">
        <v>732</v>
      </c>
      <c r="L1258" s="458" t="s">
        <v>1531</v>
      </c>
      <c r="M1258" s="459">
        <v>171593253</v>
      </c>
      <c r="N1258" s="460">
        <v>44712</v>
      </c>
      <c r="O1258" s="486">
        <f t="shared" si="60"/>
        <v>5</v>
      </c>
      <c r="P1258" s="486">
        <f t="shared" si="61"/>
        <v>6</v>
      </c>
      <c r="Q1258" s="92" t="str">
        <f t="shared" si="62"/>
        <v>Gastos_com_Pessoal</v>
      </c>
    </row>
    <row r="1259" spans="1:17" ht="25.5" hidden="1" x14ac:dyDescent="0.2">
      <c r="A1259" s="477">
        <f>IF(B1259="","",COUNT('Diário 3º PA'!$A$4:$A$4242)+ROW()-3)</f>
        <v>3202</v>
      </c>
      <c r="B1259" s="490">
        <v>44708</v>
      </c>
      <c r="C1259" s="487">
        <v>44713</v>
      </c>
      <c r="D1259" s="482" t="s">
        <v>104</v>
      </c>
      <c r="E1259" s="482" t="s">
        <v>191</v>
      </c>
      <c r="F1259" s="506">
        <v>706.72</v>
      </c>
      <c r="G1259" s="483" t="s">
        <v>4974</v>
      </c>
      <c r="H1259" s="489" t="s">
        <v>139</v>
      </c>
      <c r="I1259" s="489" t="s">
        <v>4975</v>
      </c>
      <c r="J1259" s="456" t="s">
        <v>4976</v>
      </c>
      <c r="K1259" s="459" t="s">
        <v>732</v>
      </c>
      <c r="L1259" s="458" t="s">
        <v>1531</v>
      </c>
      <c r="M1259" s="459">
        <v>171593253</v>
      </c>
      <c r="N1259" s="460">
        <v>44712</v>
      </c>
      <c r="O1259" s="486">
        <f t="shared" si="60"/>
        <v>5</v>
      </c>
      <c r="P1259" s="486">
        <f t="shared" si="61"/>
        <v>6</v>
      </c>
      <c r="Q1259" s="92" t="str">
        <f t="shared" si="62"/>
        <v>Gastos_com_Pessoal</v>
      </c>
    </row>
    <row r="1260" spans="1:17" ht="25.5" hidden="1" x14ac:dyDescent="0.2">
      <c r="A1260" s="477">
        <f>IF(B1260="","",COUNT('Diário 3º PA'!$A$4:$A$4242)+ROW()-3)</f>
        <v>3203</v>
      </c>
      <c r="B1260" s="490">
        <v>44708</v>
      </c>
      <c r="C1260" s="487">
        <v>44713</v>
      </c>
      <c r="D1260" s="482" t="s">
        <v>104</v>
      </c>
      <c r="E1260" s="482" t="s">
        <v>189</v>
      </c>
      <c r="F1260" s="506">
        <v>2093.5100000000002</v>
      </c>
      <c r="G1260" s="483" t="s">
        <v>4977</v>
      </c>
      <c r="H1260" s="489" t="s">
        <v>139</v>
      </c>
      <c r="I1260" s="489" t="s">
        <v>4975</v>
      </c>
      <c r="J1260" s="456" t="s">
        <v>4976</v>
      </c>
      <c r="K1260" s="459" t="s">
        <v>732</v>
      </c>
      <c r="L1260" s="458" t="s">
        <v>1531</v>
      </c>
      <c r="M1260" s="459">
        <v>171593253</v>
      </c>
      <c r="N1260" s="460">
        <v>44712</v>
      </c>
      <c r="O1260" s="486">
        <f t="shared" si="60"/>
        <v>5</v>
      </c>
      <c r="P1260" s="486">
        <f t="shared" si="61"/>
        <v>6</v>
      </c>
      <c r="Q1260" s="92" t="str">
        <f t="shared" si="62"/>
        <v>Gastos_com_Pessoal</v>
      </c>
    </row>
    <row r="1261" spans="1:17" ht="25.5" hidden="1" x14ac:dyDescent="0.2">
      <c r="A1261" s="477">
        <f>IF(B1261="","",COUNT('Diário 3º PA'!$A$4:$A$4242)+ROW()-3)</f>
        <v>3204</v>
      </c>
      <c r="B1261" s="490">
        <v>44708</v>
      </c>
      <c r="C1261" s="487">
        <v>44713</v>
      </c>
      <c r="D1261" s="482" t="s">
        <v>104</v>
      </c>
      <c r="E1261" s="482" t="s">
        <v>191</v>
      </c>
      <c r="F1261" s="506">
        <v>842.14</v>
      </c>
      <c r="G1261" s="483" t="s">
        <v>4978</v>
      </c>
      <c r="H1261" s="489" t="s">
        <v>135</v>
      </c>
      <c r="I1261" s="489" t="s">
        <v>4979</v>
      </c>
      <c r="J1261" s="456" t="s">
        <v>4980</v>
      </c>
      <c r="K1261" s="459" t="s">
        <v>732</v>
      </c>
      <c r="L1261" s="458" t="s">
        <v>1531</v>
      </c>
      <c r="M1261" s="459">
        <v>171593253</v>
      </c>
      <c r="N1261" s="460">
        <v>44712</v>
      </c>
      <c r="O1261" s="486">
        <f t="shared" si="60"/>
        <v>5</v>
      </c>
      <c r="P1261" s="486">
        <f t="shared" si="61"/>
        <v>6</v>
      </c>
      <c r="Q1261" s="92" t="str">
        <f t="shared" si="62"/>
        <v>Gastos_com_Pessoal</v>
      </c>
    </row>
    <row r="1262" spans="1:17" ht="25.5" hidden="1" x14ac:dyDescent="0.2">
      <c r="A1262" s="477">
        <f>IF(B1262="","",COUNT('Diário 3º PA'!$A$4:$A$4242)+ROW()-3)</f>
        <v>3205</v>
      </c>
      <c r="B1262" s="490">
        <v>44708</v>
      </c>
      <c r="C1262" s="487">
        <v>44713</v>
      </c>
      <c r="D1262" s="482" t="s">
        <v>104</v>
      </c>
      <c r="E1262" s="482" t="s">
        <v>189</v>
      </c>
      <c r="F1262" s="506">
        <v>2459.12</v>
      </c>
      <c r="G1262" s="483" t="s">
        <v>4978</v>
      </c>
      <c r="H1262" s="489" t="s">
        <v>135</v>
      </c>
      <c r="I1262" s="489" t="s">
        <v>4979</v>
      </c>
      <c r="J1262" s="456" t="s">
        <v>4980</v>
      </c>
      <c r="K1262" s="459" t="s">
        <v>732</v>
      </c>
      <c r="L1262" s="458" t="s">
        <v>1531</v>
      </c>
      <c r="M1262" s="459">
        <v>171593253</v>
      </c>
      <c r="N1262" s="460">
        <v>44712</v>
      </c>
      <c r="O1262" s="486">
        <f t="shared" si="60"/>
        <v>5</v>
      </c>
      <c r="P1262" s="486">
        <f t="shared" si="61"/>
        <v>6</v>
      </c>
      <c r="Q1262" s="92" t="str">
        <f t="shared" si="62"/>
        <v>Gastos_com_Pessoal</v>
      </c>
    </row>
    <row r="1263" spans="1:17" ht="25.5" hidden="1" x14ac:dyDescent="0.2">
      <c r="A1263" s="477">
        <f>IF(B1263="","",COUNT('Diário 3º PA'!$A$4:$A$4242)+ROW()-3)</f>
        <v>3206</v>
      </c>
      <c r="B1263" s="490">
        <v>44708</v>
      </c>
      <c r="C1263" s="487">
        <v>44713</v>
      </c>
      <c r="D1263" s="482" t="s">
        <v>104</v>
      </c>
      <c r="E1263" s="482" t="s">
        <v>191</v>
      </c>
      <c r="F1263" s="506">
        <v>5263.87</v>
      </c>
      <c r="G1263" s="483" t="s">
        <v>4981</v>
      </c>
      <c r="H1263" s="489" t="s">
        <v>128</v>
      </c>
      <c r="I1263" s="489" t="s">
        <v>2760</v>
      </c>
      <c r="J1263" s="456" t="s">
        <v>2761</v>
      </c>
      <c r="K1263" s="459" t="s">
        <v>732</v>
      </c>
      <c r="L1263" s="458" t="s">
        <v>1531</v>
      </c>
      <c r="M1263" s="459">
        <v>171593253</v>
      </c>
      <c r="N1263" s="460">
        <v>44712</v>
      </c>
      <c r="O1263" s="486">
        <f t="shared" si="60"/>
        <v>5</v>
      </c>
      <c r="P1263" s="486">
        <f t="shared" si="61"/>
        <v>6</v>
      </c>
      <c r="Q1263" s="92" t="str">
        <f t="shared" si="62"/>
        <v>Gastos_com_Pessoal</v>
      </c>
    </row>
    <row r="1264" spans="1:17" ht="25.5" hidden="1" x14ac:dyDescent="0.2">
      <c r="A1264" s="477">
        <f>IF(B1264="","",COUNT('Diário 3º PA'!$A$4:$A$4242)+ROW()-3)</f>
        <v>3207</v>
      </c>
      <c r="B1264" s="490">
        <v>44708</v>
      </c>
      <c r="C1264" s="487">
        <v>44713</v>
      </c>
      <c r="D1264" s="482" t="s">
        <v>104</v>
      </c>
      <c r="E1264" s="482" t="s">
        <v>189</v>
      </c>
      <c r="F1264" s="506">
        <v>10871.49</v>
      </c>
      <c r="G1264" s="483" t="s">
        <v>4982</v>
      </c>
      <c r="H1264" s="489" t="s">
        <v>128</v>
      </c>
      <c r="I1264" s="489" t="s">
        <v>2760</v>
      </c>
      <c r="J1264" s="456" t="s">
        <v>2761</v>
      </c>
      <c r="K1264" s="459" t="s">
        <v>732</v>
      </c>
      <c r="L1264" s="458" t="s">
        <v>1531</v>
      </c>
      <c r="M1264" s="459">
        <v>171593253</v>
      </c>
      <c r="N1264" s="460">
        <v>44712</v>
      </c>
      <c r="O1264" s="486">
        <f t="shared" si="60"/>
        <v>5</v>
      </c>
      <c r="P1264" s="486">
        <f t="shared" si="61"/>
        <v>6</v>
      </c>
      <c r="Q1264" s="92" t="str">
        <f t="shared" si="62"/>
        <v>Gastos_com_Pessoal</v>
      </c>
    </row>
    <row r="1265" spans="1:17" ht="25.5" hidden="1" x14ac:dyDescent="0.2">
      <c r="A1265" s="477">
        <f>IF(B1265="","",COUNT('Diário 3º PA'!$A$4:$A$4242)+ROW()-3)</f>
        <v>3208</v>
      </c>
      <c r="B1265" s="490">
        <v>44708</v>
      </c>
      <c r="C1265" s="487">
        <v>44713</v>
      </c>
      <c r="D1265" s="482" t="s">
        <v>104</v>
      </c>
      <c r="E1265" s="482" t="s">
        <v>191</v>
      </c>
      <c r="F1265" s="506">
        <v>834.71</v>
      </c>
      <c r="G1265" s="483" t="s">
        <v>4983</v>
      </c>
      <c r="H1265" s="489" t="s">
        <v>135</v>
      </c>
      <c r="I1265" s="489" t="s">
        <v>4984</v>
      </c>
      <c r="J1265" s="456" t="s">
        <v>4985</v>
      </c>
      <c r="K1265" s="459" t="s">
        <v>732</v>
      </c>
      <c r="L1265" s="458" t="s">
        <v>1531</v>
      </c>
      <c r="M1265" s="459">
        <v>171593253</v>
      </c>
      <c r="N1265" s="460">
        <v>44712</v>
      </c>
      <c r="O1265" s="486">
        <f t="shared" si="60"/>
        <v>5</v>
      </c>
      <c r="P1265" s="486">
        <f t="shared" si="61"/>
        <v>6</v>
      </c>
      <c r="Q1265" s="92" t="str">
        <f t="shared" si="62"/>
        <v>Gastos_com_Pessoal</v>
      </c>
    </row>
    <row r="1266" spans="1:17" ht="25.5" hidden="1" x14ac:dyDescent="0.2">
      <c r="A1266" s="477">
        <f>IF(B1266="","",COUNT('Diário 3º PA'!$A$4:$A$4242)+ROW()-3)</f>
        <v>3209</v>
      </c>
      <c r="B1266" s="490">
        <v>44708</v>
      </c>
      <c r="C1266" s="487">
        <v>44713</v>
      </c>
      <c r="D1266" s="482" t="s">
        <v>104</v>
      </c>
      <c r="E1266" s="482" t="s">
        <v>189</v>
      </c>
      <c r="F1266" s="506">
        <v>2358.0100000000002</v>
      </c>
      <c r="G1266" s="483" t="s">
        <v>4986</v>
      </c>
      <c r="H1266" s="489" t="s">
        <v>135</v>
      </c>
      <c r="I1266" s="489" t="s">
        <v>4984</v>
      </c>
      <c r="J1266" s="456" t="s">
        <v>4985</v>
      </c>
      <c r="K1266" s="459" t="s">
        <v>732</v>
      </c>
      <c r="L1266" s="458" t="s">
        <v>1531</v>
      </c>
      <c r="M1266" s="459">
        <v>171593253</v>
      </c>
      <c r="N1266" s="460">
        <v>44712</v>
      </c>
      <c r="O1266" s="486">
        <f t="shared" si="60"/>
        <v>5</v>
      </c>
      <c r="P1266" s="486">
        <f t="shared" si="61"/>
        <v>6</v>
      </c>
      <c r="Q1266" s="92" t="str">
        <f t="shared" si="62"/>
        <v>Gastos_com_Pessoal</v>
      </c>
    </row>
    <row r="1267" spans="1:17" ht="25.5" hidden="1" x14ac:dyDescent="0.2">
      <c r="A1267" s="477">
        <f>IF(B1267="","",COUNT('Diário 3º PA'!$A$4:$A$4242)+ROW()-3)</f>
        <v>3210</v>
      </c>
      <c r="B1267" s="490">
        <v>44708</v>
      </c>
      <c r="C1267" s="487">
        <v>44713</v>
      </c>
      <c r="D1267" s="482" t="s">
        <v>104</v>
      </c>
      <c r="E1267" s="482" t="s">
        <v>191</v>
      </c>
      <c r="F1267" s="506">
        <v>861.84</v>
      </c>
      <c r="G1267" s="483" t="s">
        <v>4987</v>
      </c>
      <c r="H1267" s="489" t="s">
        <v>139</v>
      </c>
      <c r="I1267" s="489" t="s">
        <v>4988</v>
      </c>
      <c r="J1267" s="456" t="s">
        <v>4989</v>
      </c>
      <c r="K1267" s="459" t="s">
        <v>732</v>
      </c>
      <c r="L1267" s="458" t="s">
        <v>1531</v>
      </c>
      <c r="M1267" s="459">
        <v>171593253</v>
      </c>
      <c r="N1267" s="460">
        <v>44712</v>
      </c>
      <c r="O1267" s="486">
        <f t="shared" si="60"/>
        <v>5</v>
      </c>
      <c r="P1267" s="486">
        <f t="shared" si="61"/>
        <v>6</v>
      </c>
      <c r="Q1267" s="92" t="str">
        <f t="shared" si="62"/>
        <v>Gastos_com_Pessoal</v>
      </c>
    </row>
    <row r="1268" spans="1:17" ht="25.5" hidden="1" x14ac:dyDescent="0.2">
      <c r="A1268" s="477">
        <f>IF(B1268="","",COUNT('Diário 3º PA'!$A$4:$A$4242)+ROW()-3)</f>
        <v>3211</v>
      </c>
      <c r="B1268" s="490">
        <v>44708</v>
      </c>
      <c r="C1268" s="487">
        <v>44713</v>
      </c>
      <c r="D1268" s="482" t="s">
        <v>104</v>
      </c>
      <c r="E1268" s="482" t="s">
        <v>189</v>
      </c>
      <c r="F1268" s="506">
        <v>2451.67</v>
      </c>
      <c r="G1268" s="483" t="s">
        <v>4990</v>
      </c>
      <c r="H1268" s="489" t="s">
        <v>139</v>
      </c>
      <c r="I1268" s="489" t="s">
        <v>4988</v>
      </c>
      <c r="J1268" s="456" t="s">
        <v>4989</v>
      </c>
      <c r="K1268" s="459" t="s">
        <v>732</v>
      </c>
      <c r="L1268" s="458" t="s">
        <v>1531</v>
      </c>
      <c r="M1268" s="459">
        <v>171593253</v>
      </c>
      <c r="N1268" s="460">
        <v>44712</v>
      </c>
      <c r="O1268" s="486">
        <f t="shared" si="60"/>
        <v>5</v>
      </c>
      <c r="P1268" s="486">
        <f t="shared" si="61"/>
        <v>6</v>
      </c>
      <c r="Q1268" s="92" t="str">
        <f t="shared" si="62"/>
        <v>Gastos_com_Pessoal</v>
      </c>
    </row>
    <row r="1269" spans="1:17" ht="25.5" hidden="1" x14ac:dyDescent="0.2">
      <c r="A1269" s="477">
        <f>IF(B1269="","",COUNT('Diário 3º PA'!$A$4:$A$4242)+ROW()-3)</f>
        <v>3212</v>
      </c>
      <c r="B1269" s="490">
        <v>44708</v>
      </c>
      <c r="C1269" s="487">
        <v>44713</v>
      </c>
      <c r="D1269" s="482" t="s">
        <v>104</v>
      </c>
      <c r="E1269" s="482" t="s">
        <v>191</v>
      </c>
      <c r="F1269" s="506">
        <v>819.25</v>
      </c>
      <c r="G1269" s="483" t="s">
        <v>4991</v>
      </c>
      <c r="H1269" s="489" t="s">
        <v>131</v>
      </c>
      <c r="I1269" s="489" t="s">
        <v>4992</v>
      </c>
      <c r="J1269" s="456" t="s">
        <v>4993</v>
      </c>
      <c r="K1269" s="459" t="s">
        <v>732</v>
      </c>
      <c r="L1269" s="458" t="s">
        <v>1531</v>
      </c>
      <c r="M1269" s="459">
        <v>171593253</v>
      </c>
      <c r="N1269" s="460">
        <v>44712</v>
      </c>
      <c r="O1269" s="486">
        <f t="shared" si="60"/>
        <v>5</v>
      </c>
      <c r="P1269" s="486">
        <f t="shared" si="61"/>
        <v>6</v>
      </c>
      <c r="Q1269" s="92" t="str">
        <f t="shared" si="62"/>
        <v>Gastos_com_Pessoal</v>
      </c>
    </row>
    <row r="1270" spans="1:17" ht="25.5" hidden="1" x14ac:dyDescent="0.2">
      <c r="A1270" s="477">
        <f>IF(B1270="","",COUNT('Diário 3º PA'!$A$4:$A$4242)+ROW()-3)</f>
        <v>3213</v>
      </c>
      <c r="B1270" s="490">
        <v>44708</v>
      </c>
      <c r="C1270" s="487">
        <v>44713</v>
      </c>
      <c r="D1270" s="482" t="s">
        <v>104</v>
      </c>
      <c r="E1270" s="482" t="s">
        <v>189</v>
      </c>
      <c r="F1270" s="506">
        <v>2321.12</v>
      </c>
      <c r="G1270" s="483" t="s">
        <v>4994</v>
      </c>
      <c r="H1270" s="489" t="s">
        <v>131</v>
      </c>
      <c r="I1270" s="489" t="s">
        <v>4992</v>
      </c>
      <c r="J1270" s="456" t="s">
        <v>4993</v>
      </c>
      <c r="K1270" s="459" t="s">
        <v>732</v>
      </c>
      <c r="L1270" s="458" t="s">
        <v>1531</v>
      </c>
      <c r="M1270" s="459">
        <v>171593253</v>
      </c>
      <c r="N1270" s="460">
        <v>44712</v>
      </c>
      <c r="O1270" s="486">
        <f t="shared" si="60"/>
        <v>5</v>
      </c>
      <c r="P1270" s="486">
        <f t="shared" si="61"/>
        <v>6</v>
      </c>
      <c r="Q1270" s="92" t="str">
        <f t="shared" si="62"/>
        <v>Gastos_com_Pessoal</v>
      </c>
    </row>
    <row r="1271" spans="1:17" ht="25.5" hidden="1" x14ac:dyDescent="0.2">
      <c r="A1271" s="477">
        <f>IF(B1271="","",COUNT('Diário 3º PA'!$A$4:$A$4242)+ROW()-3)</f>
        <v>3214</v>
      </c>
      <c r="B1271" s="490">
        <v>44708</v>
      </c>
      <c r="C1271" s="487">
        <v>44713</v>
      </c>
      <c r="D1271" s="482" t="s">
        <v>104</v>
      </c>
      <c r="E1271" s="482" t="s">
        <v>191</v>
      </c>
      <c r="F1271" s="506">
        <v>852.56</v>
      </c>
      <c r="G1271" s="483" t="s">
        <v>4995</v>
      </c>
      <c r="H1271" s="489" t="s">
        <v>658</v>
      </c>
      <c r="I1271" s="489" t="s">
        <v>4996</v>
      </c>
      <c r="J1271" s="456" t="s">
        <v>4997</v>
      </c>
      <c r="K1271" s="459" t="s">
        <v>732</v>
      </c>
      <c r="L1271" s="458" t="s">
        <v>1531</v>
      </c>
      <c r="M1271" s="459">
        <v>171593253</v>
      </c>
      <c r="N1271" s="460">
        <v>44712</v>
      </c>
      <c r="O1271" s="486">
        <f t="shared" si="60"/>
        <v>5</v>
      </c>
      <c r="P1271" s="486">
        <f t="shared" si="61"/>
        <v>6</v>
      </c>
      <c r="Q1271" s="92" t="str">
        <f t="shared" si="62"/>
        <v>Gastos_com_Pessoal</v>
      </c>
    </row>
    <row r="1272" spans="1:17" ht="25.5" hidden="1" x14ac:dyDescent="0.2">
      <c r="A1272" s="477">
        <f>IF(B1272="","",COUNT('Diário 3º PA'!$A$4:$A$4242)+ROW()-3)</f>
        <v>3215</v>
      </c>
      <c r="B1272" s="490">
        <v>44708</v>
      </c>
      <c r="C1272" s="487">
        <v>44713</v>
      </c>
      <c r="D1272" s="482" t="s">
        <v>104</v>
      </c>
      <c r="E1272" s="482" t="s">
        <v>189</v>
      </c>
      <c r="F1272" s="506">
        <v>2400.94</v>
      </c>
      <c r="G1272" s="483" t="s">
        <v>4998</v>
      </c>
      <c r="H1272" s="489" t="s">
        <v>658</v>
      </c>
      <c r="I1272" s="489" t="s">
        <v>4996</v>
      </c>
      <c r="J1272" s="456" t="s">
        <v>4997</v>
      </c>
      <c r="K1272" s="459" t="s">
        <v>732</v>
      </c>
      <c r="L1272" s="458" t="s">
        <v>1531</v>
      </c>
      <c r="M1272" s="459">
        <v>171593253</v>
      </c>
      <c r="N1272" s="460">
        <v>44712</v>
      </c>
      <c r="O1272" s="486">
        <f t="shared" si="60"/>
        <v>5</v>
      </c>
      <c r="P1272" s="486">
        <f t="shared" si="61"/>
        <v>6</v>
      </c>
      <c r="Q1272" s="92" t="str">
        <f t="shared" si="62"/>
        <v>Gastos_com_Pessoal</v>
      </c>
    </row>
    <row r="1273" spans="1:17" ht="25.5" hidden="1" x14ac:dyDescent="0.2">
      <c r="A1273" s="477">
        <f>IF(B1273="","",COUNT('Diário 3º PA'!$A$4:$A$4242)+ROW()-3)</f>
        <v>3216</v>
      </c>
      <c r="B1273" s="490">
        <v>44708</v>
      </c>
      <c r="C1273" s="487">
        <v>44713</v>
      </c>
      <c r="D1273" s="482" t="s">
        <v>104</v>
      </c>
      <c r="E1273" s="482" t="s">
        <v>191</v>
      </c>
      <c r="F1273" s="506">
        <v>603.08000000000004</v>
      </c>
      <c r="G1273" s="483" t="s">
        <v>4995</v>
      </c>
      <c r="H1273" s="489" t="s">
        <v>138</v>
      </c>
      <c r="I1273" s="489" t="s">
        <v>4999</v>
      </c>
      <c r="J1273" s="456" t="s">
        <v>5000</v>
      </c>
      <c r="K1273" s="459" t="s">
        <v>732</v>
      </c>
      <c r="L1273" s="458" t="s">
        <v>1531</v>
      </c>
      <c r="M1273" s="459">
        <v>171593253</v>
      </c>
      <c r="N1273" s="460">
        <v>44712</v>
      </c>
      <c r="O1273" s="486">
        <f t="shared" si="60"/>
        <v>5</v>
      </c>
      <c r="P1273" s="486">
        <f t="shared" si="61"/>
        <v>6</v>
      </c>
      <c r="Q1273" s="92" t="str">
        <f t="shared" si="62"/>
        <v>Gastos_com_Pessoal</v>
      </c>
    </row>
    <row r="1274" spans="1:17" ht="25.5" hidden="1" x14ac:dyDescent="0.2">
      <c r="A1274" s="477">
        <f>IF(B1274="","",COUNT('Diário 3º PA'!$A$4:$A$4242)+ROW()-3)</f>
        <v>3217</v>
      </c>
      <c r="B1274" s="490">
        <v>44708</v>
      </c>
      <c r="C1274" s="487">
        <v>44713</v>
      </c>
      <c r="D1274" s="482" t="s">
        <v>104</v>
      </c>
      <c r="E1274" s="482" t="s">
        <v>189</v>
      </c>
      <c r="F1274" s="506">
        <v>1771.1</v>
      </c>
      <c r="G1274" s="483" t="s">
        <v>4998</v>
      </c>
      <c r="H1274" s="489" t="s">
        <v>138</v>
      </c>
      <c r="I1274" s="489" t="s">
        <v>4999</v>
      </c>
      <c r="J1274" s="456" t="s">
        <v>5000</v>
      </c>
      <c r="K1274" s="459" t="s">
        <v>732</v>
      </c>
      <c r="L1274" s="458" t="s">
        <v>1531</v>
      </c>
      <c r="M1274" s="459">
        <v>171593253</v>
      </c>
      <c r="N1274" s="460">
        <v>44712</v>
      </c>
      <c r="O1274" s="486">
        <f t="shared" si="60"/>
        <v>5</v>
      </c>
      <c r="P1274" s="486">
        <f t="shared" si="61"/>
        <v>6</v>
      </c>
      <c r="Q1274" s="92" t="str">
        <f t="shared" si="62"/>
        <v>Gastos_com_Pessoal</v>
      </c>
    </row>
    <row r="1275" spans="1:17" ht="25.5" hidden="1" x14ac:dyDescent="0.2">
      <c r="A1275" s="477">
        <f>IF(B1275="","",COUNT('Diário 3º PA'!$A$4:$A$4242)+ROW()-3)</f>
        <v>3218</v>
      </c>
      <c r="B1275" s="490">
        <v>44708</v>
      </c>
      <c r="C1275" s="487">
        <v>44713</v>
      </c>
      <c r="D1275" s="482" t="s">
        <v>104</v>
      </c>
      <c r="E1275" s="482" t="s">
        <v>191</v>
      </c>
      <c r="F1275" s="506">
        <v>582.51</v>
      </c>
      <c r="G1275" s="483" t="s">
        <v>5001</v>
      </c>
      <c r="H1275" s="489" t="s">
        <v>130</v>
      </c>
      <c r="I1275" s="489" t="s">
        <v>4626</v>
      </c>
      <c r="J1275" s="456" t="s">
        <v>4627</v>
      </c>
      <c r="K1275" s="459" t="s">
        <v>732</v>
      </c>
      <c r="L1275" s="458" t="s">
        <v>1531</v>
      </c>
      <c r="M1275" s="459">
        <v>171593253</v>
      </c>
      <c r="N1275" s="460">
        <v>44712</v>
      </c>
      <c r="O1275" s="486">
        <f t="shared" si="60"/>
        <v>5</v>
      </c>
      <c r="P1275" s="486">
        <f t="shared" si="61"/>
        <v>6</v>
      </c>
      <c r="Q1275" s="92" t="str">
        <f t="shared" si="62"/>
        <v>Gastos_com_Pessoal</v>
      </c>
    </row>
    <row r="1276" spans="1:17" ht="25.5" hidden="1" x14ac:dyDescent="0.2">
      <c r="A1276" s="477">
        <f>IF(B1276="","",COUNT('Diário 3º PA'!$A$4:$A$4242)+ROW()-3)</f>
        <v>3219</v>
      </c>
      <c r="B1276" s="490">
        <v>44708</v>
      </c>
      <c r="C1276" s="487">
        <v>44713</v>
      </c>
      <c r="D1276" s="482" t="s">
        <v>104</v>
      </c>
      <c r="E1276" s="482" t="s">
        <v>189</v>
      </c>
      <c r="F1276" s="506">
        <v>1747.45</v>
      </c>
      <c r="G1276" s="483" t="s">
        <v>5002</v>
      </c>
      <c r="H1276" s="489" t="s">
        <v>130</v>
      </c>
      <c r="I1276" s="489" t="s">
        <v>4626</v>
      </c>
      <c r="J1276" s="456" t="s">
        <v>4627</v>
      </c>
      <c r="K1276" s="459" t="s">
        <v>732</v>
      </c>
      <c r="L1276" s="458" t="s">
        <v>1531</v>
      </c>
      <c r="M1276" s="459">
        <v>171593253</v>
      </c>
      <c r="N1276" s="460">
        <v>44712</v>
      </c>
      <c r="O1276" s="486">
        <f t="shared" si="60"/>
        <v>5</v>
      </c>
      <c r="P1276" s="486">
        <f t="shared" si="61"/>
        <v>6</v>
      </c>
      <c r="Q1276" s="92" t="str">
        <f t="shared" si="62"/>
        <v>Gastos_com_Pessoal</v>
      </c>
    </row>
    <row r="1277" spans="1:17" ht="25.5" hidden="1" x14ac:dyDescent="0.2">
      <c r="A1277" s="477">
        <f>IF(B1277="","",COUNT('Diário 3º PA'!$A$4:$A$4242)+ROW()-3)</f>
        <v>3220</v>
      </c>
      <c r="B1277" s="490">
        <v>44708</v>
      </c>
      <c r="C1277" s="487">
        <v>44713</v>
      </c>
      <c r="D1277" s="482" t="s">
        <v>104</v>
      </c>
      <c r="E1277" s="482" t="s">
        <v>191</v>
      </c>
      <c r="F1277" s="506">
        <v>565.09</v>
      </c>
      <c r="G1277" s="483" t="s">
        <v>5003</v>
      </c>
      <c r="H1277" s="489" t="s">
        <v>134</v>
      </c>
      <c r="I1277" s="489" t="s">
        <v>4241</v>
      </c>
      <c r="J1277" s="456" t="s">
        <v>3781</v>
      </c>
      <c r="K1277" s="459" t="s">
        <v>732</v>
      </c>
      <c r="L1277" s="458" t="s">
        <v>1531</v>
      </c>
      <c r="M1277" s="459">
        <v>171593253</v>
      </c>
      <c r="N1277" s="460">
        <v>44712</v>
      </c>
      <c r="O1277" s="486">
        <f t="shared" si="60"/>
        <v>5</v>
      </c>
      <c r="P1277" s="486">
        <f t="shared" si="61"/>
        <v>6</v>
      </c>
      <c r="Q1277" s="92" t="str">
        <f t="shared" si="62"/>
        <v>Gastos_com_Pessoal</v>
      </c>
    </row>
    <row r="1278" spans="1:17" ht="25.5" hidden="1" x14ac:dyDescent="0.2">
      <c r="A1278" s="477">
        <f>IF(B1278="","",COUNT('Diário 3º PA'!$A$4:$A$4242)+ROW()-3)</f>
        <v>3221</v>
      </c>
      <c r="B1278" s="490">
        <v>44708</v>
      </c>
      <c r="C1278" s="487">
        <v>44713</v>
      </c>
      <c r="D1278" s="482" t="s">
        <v>104</v>
      </c>
      <c r="E1278" s="482" t="s">
        <v>189</v>
      </c>
      <c r="F1278" s="506">
        <v>1668.6</v>
      </c>
      <c r="G1278" s="483" t="s">
        <v>5004</v>
      </c>
      <c r="H1278" s="489" t="s">
        <v>134</v>
      </c>
      <c r="I1278" s="489" t="s">
        <v>4241</v>
      </c>
      <c r="J1278" s="456" t="s">
        <v>3781</v>
      </c>
      <c r="K1278" s="459" t="s">
        <v>732</v>
      </c>
      <c r="L1278" s="458" t="s">
        <v>1531</v>
      </c>
      <c r="M1278" s="459">
        <v>171593253</v>
      </c>
      <c r="N1278" s="460">
        <v>44712</v>
      </c>
      <c r="O1278" s="486">
        <f t="shared" si="60"/>
        <v>5</v>
      </c>
      <c r="P1278" s="486">
        <f t="shared" si="61"/>
        <v>6</v>
      </c>
      <c r="Q1278" s="92" t="str">
        <f t="shared" si="62"/>
        <v>Gastos_com_Pessoal</v>
      </c>
    </row>
    <row r="1279" spans="1:17" ht="25.5" hidden="1" x14ac:dyDescent="0.2">
      <c r="A1279" s="477">
        <f>IF(B1279="","",COUNT('Diário 3º PA'!$A$4:$A$4242)+ROW()-3)</f>
        <v>3222</v>
      </c>
      <c r="B1279" s="490">
        <v>44708</v>
      </c>
      <c r="C1279" s="487">
        <v>44713</v>
      </c>
      <c r="D1279" s="482" t="s">
        <v>104</v>
      </c>
      <c r="E1279" s="482" t="s">
        <v>191</v>
      </c>
      <c r="F1279" s="506">
        <v>922.94</v>
      </c>
      <c r="G1279" s="483" t="s">
        <v>5003</v>
      </c>
      <c r="H1279" s="489" t="s">
        <v>658</v>
      </c>
      <c r="I1279" s="489" t="s">
        <v>5005</v>
      </c>
      <c r="J1279" s="456" t="s">
        <v>5006</v>
      </c>
      <c r="K1279" s="459" t="s">
        <v>732</v>
      </c>
      <c r="L1279" s="458" t="s">
        <v>1531</v>
      </c>
      <c r="M1279" s="459">
        <v>171593253</v>
      </c>
      <c r="N1279" s="460">
        <v>44712</v>
      </c>
      <c r="O1279" s="486">
        <f t="shared" si="60"/>
        <v>5</v>
      </c>
      <c r="P1279" s="486">
        <f t="shared" si="61"/>
        <v>6</v>
      </c>
      <c r="Q1279" s="92" t="str">
        <f t="shared" si="62"/>
        <v>Gastos_com_Pessoal</v>
      </c>
    </row>
    <row r="1280" spans="1:17" ht="25.5" hidden="1" x14ac:dyDescent="0.2">
      <c r="A1280" s="477">
        <f>IF(B1280="","",COUNT('Diário 3º PA'!$A$4:$A$4242)+ROW()-3)</f>
        <v>3223</v>
      </c>
      <c r="B1280" s="490">
        <v>44708</v>
      </c>
      <c r="C1280" s="487">
        <v>44713</v>
      </c>
      <c r="D1280" s="482" t="s">
        <v>104</v>
      </c>
      <c r="E1280" s="482" t="s">
        <v>189</v>
      </c>
      <c r="F1280" s="506">
        <v>2626.83</v>
      </c>
      <c r="G1280" s="483" t="s">
        <v>5004</v>
      </c>
      <c r="H1280" s="489" t="s">
        <v>658</v>
      </c>
      <c r="I1280" s="489" t="s">
        <v>5005</v>
      </c>
      <c r="J1280" s="456" t="s">
        <v>5006</v>
      </c>
      <c r="K1280" s="459" t="s">
        <v>732</v>
      </c>
      <c r="L1280" s="458" t="s">
        <v>1531</v>
      </c>
      <c r="M1280" s="459">
        <v>171593253</v>
      </c>
      <c r="N1280" s="460">
        <v>44712</v>
      </c>
      <c r="O1280" s="486">
        <f t="shared" si="60"/>
        <v>5</v>
      </c>
      <c r="P1280" s="486">
        <f t="shared" si="61"/>
        <v>6</v>
      </c>
      <c r="Q1280" s="92" t="str">
        <f t="shared" si="62"/>
        <v>Gastos_com_Pessoal</v>
      </c>
    </row>
    <row r="1281" spans="1:17" ht="25.5" hidden="1" x14ac:dyDescent="0.2">
      <c r="A1281" s="477">
        <f>IF(B1281="","",COUNT('Diário 3º PA'!$A$4:$A$4242)+ROW()-3)</f>
        <v>3224</v>
      </c>
      <c r="B1281" s="490">
        <v>44708</v>
      </c>
      <c r="C1281" s="487">
        <v>44713</v>
      </c>
      <c r="D1281" s="482" t="s">
        <v>104</v>
      </c>
      <c r="E1281" s="482" t="s">
        <v>191</v>
      </c>
      <c r="F1281" s="506">
        <v>921.74</v>
      </c>
      <c r="G1281" s="483" t="s">
        <v>5007</v>
      </c>
      <c r="H1281" s="489" t="s">
        <v>131</v>
      </c>
      <c r="I1281" s="489" t="s">
        <v>5008</v>
      </c>
      <c r="J1281" s="456" t="s">
        <v>5009</v>
      </c>
      <c r="K1281" s="459" t="s">
        <v>732</v>
      </c>
      <c r="L1281" s="458" t="s">
        <v>1531</v>
      </c>
      <c r="M1281" s="459">
        <v>171593253</v>
      </c>
      <c r="N1281" s="460">
        <v>44712</v>
      </c>
      <c r="O1281" s="486">
        <f t="shared" si="60"/>
        <v>5</v>
      </c>
      <c r="P1281" s="486">
        <f t="shared" si="61"/>
        <v>6</v>
      </c>
      <c r="Q1281" s="92" t="str">
        <f t="shared" si="62"/>
        <v>Gastos_com_Pessoal</v>
      </c>
    </row>
    <row r="1282" spans="1:17" ht="25.5" hidden="1" x14ac:dyDescent="0.2">
      <c r="A1282" s="477">
        <f>IF(B1282="","",COUNT('Diário 3º PA'!$A$4:$A$4242)+ROW()-3)</f>
        <v>3225</v>
      </c>
      <c r="B1282" s="490">
        <v>44708</v>
      </c>
      <c r="C1282" s="487">
        <v>44713</v>
      </c>
      <c r="D1282" s="482" t="s">
        <v>104</v>
      </c>
      <c r="E1282" s="482" t="s">
        <v>189</v>
      </c>
      <c r="F1282" s="506">
        <v>2566.9299999999998</v>
      </c>
      <c r="G1282" s="483" t="s">
        <v>5010</v>
      </c>
      <c r="H1282" s="489" t="s">
        <v>131</v>
      </c>
      <c r="I1282" s="489" t="s">
        <v>5008</v>
      </c>
      <c r="J1282" s="456" t="s">
        <v>5009</v>
      </c>
      <c r="K1282" s="459" t="s">
        <v>732</v>
      </c>
      <c r="L1282" s="458" t="s">
        <v>1531</v>
      </c>
      <c r="M1282" s="459">
        <v>171593253</v>
      </c>
      <c r="N1282" s="460">
        <v>44712</v>
      </c>
      <c r="O1282" s="486">
        <f t="shared" si="60"/>
        <v>5</v>
      </c>
      <c r="P1282" s="486">
        <f t="shared" si="61"/>
        <v>6</v>
      </c>
      <c r="Q1282" s="92" t="str">
        <f t="shared" si="62"/>
        <v>Gastos_com_Pessoal</v>
      </c>
    </row>
    <row r="1283" spans="1:17" ht="25.5" hidden="1" x14ac:dyDescent="0.2">
      <c r="A1283" s="477">
        <f>IF(B1283="","",COUNT('Diário 3º PA'!$A$4:$A$4242)+ROW()-3)</f>
        <v>3226</v>
      </c>
      <c r="B1283" s="490">
        <v>44708</v>
      </c>
      <c r="C1283" s="487">
        <v>44713</v>
      </c>
      <c r="D1283" s="482" t="s">
        <v>104</v>
      </c>
      <c r="E1283" s="482" t="s">
        <v>191</v>
      </c>
      <c r="F1283" s="506">
        <v>896.8</v>
      </c>
      <c r="G1283" s="483" t="s">
        <v>5011</v>
      </c>
      <c r="H1283" s="489" t="s">
        <v>130</v>
      </c>
      <c r="I1283" s="489" t="s">
        <v>5012</v>
      </c>
      <c r="J1283" s="456" t="s">
        <v>5013</v>
      </c>
      <c r="K1283" s="459" t="s">
        <v>732</v>
      </c>
      <c r="L1283" s="458" t="s">
        <v>1531</v>
      </c>
      <c r="M1283" s="459">
        <v>171593253</v>
      </c>
      <c r="N1283" s="460">
        <v>44712</v>
      </c>
      <c r="O1283" s="486">
        <f t="shared" si="60"/>
        <v>5</v>
      </c>
      <c r="P1283" s="486">
        <f t="shared" si="61"/>
        <v>6</v>
      </c>
      <c r="Q1283" s="92" t="str">
        <f t="shared" si="62"/>
        <v>Gastos_com_Pessoal</v>
      </c>
    </row>
    <row r="1284" spans="1:17" ht="25.5" hidden="1" x14ac:dyDescent="0.2">
      <c r="A1284" s="477">
        <f>IF(B1284="","",COUNT('Diário 3º PA'!$A$4:$A$4242)+ROW()-3)</f>
        <v>3227</v>
      </c>
      <c r="B1284" s="490">
        <v>44708</v>
      </c>
      <c r="C1284" s="487">
        <v>44713</v>
      </c>
      <c r="D1284" s="482" t="s">
        <v>104</v>
      </c>
      <c r="E1284" s="482" t="s">
        <v>189</v>
      </c>
      <c r="F1284" s="506">
        <v>2506.9899999999998</v>
      </c>
      <c r="G1284" s="483" t="s">
        <v>5014</v>
      </c>
      <c r="H1284" s="489" t="s">
        <v>130</v>
      </c>
      <c r="I1284" s="489" t="s">
        <v>5012</v>
      </c>
      <c r="J1284" s="456" t="s">
        <v>5013</v>
      </c>
      <c r="K1284" s="459" t="s">
        <v>732</v>
      </c>
      <c r="L1284" s="458" t="s">
        <v>1531</v>
      </c>
      <c r="M1284" s="459">
        <v>171593253</v>
      </c>
      <c r="N1284" s="460">
        <v>44712</v>
      </c>
      <c r="O1284" s="486">
        <f t="shared" si="60"/>
        <v>5</v>
      </c>
      <c r="P1284" s="486">
        <f t="shared" si="61"/>
        <v>6</v>
      </c>
      <c r="Q1284" s="92" t="str">
        <f t="shared" si="62"/>
        <v>Gastos_com_Pessoal</v>
      </c>
    </row>
    <row r="1285" spans="1:17" ht="25.5" hidden="1" x14ac:dyDescent="0.2">
      <c r="A1285" s="477">
        <f>IF(B1285="","",COUNT('Diário 3º PA'!$A$4:$A$4242)+ROW()-3)</f>
        <v>3228</v>
      </c>
      <c r="B1285" s="490">
        <v>44708</v>
      </c>
      <c r="C1285" s="487">
        <v>44713</v>
      </c>
      <c r="D1285" s="482" t="s">
        <v>104</v>
      </c>
      <c r="E1285" s="482" t="s">
        <v>191</v>
      </c>
      <c r="F1285" s="506">
        <v>601.35</v>
      </c>
      <c r="G1285" s="483" t="s">
        <v>5015</v>
      </c>
      <c r="H1285" s="489" t="s">
        <v>137</v>
      </c>
      <c r="I1285" s="489" t="s">
        <v>5016</v>
      </c>
      <c r="J1285" s="456" t="s">
        <v>5017</v>
      </c>
      <c r="K1285" s="459" t="s">
        <v>732</v>
      </c>
      <c r="L1285" s="458" t="s">
        <v>1531</v>
      </c>
      <c r="M1285" s="459">
        <v>171593253</v>
      </c>
      <c r="N1285" s="460">
        <v>44712</v>
      </c>
      <c r="O1285" s="486">
        <f t="shared" si="60"/>
        <v>5</v>
      </c>
      <c r="P1285" s="486">
        <f t="shared" si="61"/>
        <v>6</v>
      </c>
      <c r="Q1285" s="92" t="str">
        <f t="shared" si="62"/>
        <v>Gastos_com_Pessoal</v>
      </c>
    </row>
    <row r="1286" spans="1:17" ht="25.5" hidden="1" x14ac:dyDescent="0.2">
      <c r="A1286" s="477">
        <f>IF(B1286="","",COUNT('Diário 3º PA'!$A$4:$A$4242)+ROW()-3)</f>
        <v>3229</v>
      </c>
      <c r="B1286" s="490">
        <v>44708</v>
      </c>
      <c r="C1286" s="487">
        <v>44713</v>
      </c>
      <c r="D1286" s="482" t="s">
        <v>104</v>
      </c>
      <c r="E1286" s="482" t="s">
        <v>189</v>
      </c>
      <c r="F1286" s="506">
        <v>1766.45</v>
      </c>
      <c r="G1286" s="483" t="s">
        <v>5018</v>
      </c>
      <c r="H1286" s="489" t="s">
        <v>137</v>
      </c>
      <c r="I1286" s="489" t="s">
        <v>5016</v>
      </c>
      <c r="J1286" s="456" t="s">
        <v>5017</v>
      </c>
      <c r="K1286" s="459" t="s">
        <v>732</v>
      </c>
      <c r="L1286" s="458" t="s">
        <v>1531</v>
      </c>
      <c r="M1286" s="459">
        <v>171593253</v>
      </c>
      <c r="N1286" s="460">
        <v>44712</v>
      </c>
      <c r="O1286" s="486">
        <f t="shared" si="60"/>
        <v>5</v>
      </c>
      <c r="P1286" s="486">
        <f t="shared" si="61"/>
        <v>6</v>
      </c>
      <c r="Q1286" s="92" t="str">
        <f t="shared" si="62"/>
        <v>Gastos_com_Pessoal</v>
      </c>
    </row>
    <row r="1287" spans="1:17" ht="25.5" hidden="1" x14ac:dyDescent="0.2">
      <c r="A1287" s="477">
        <f>IF(B1287="","",COUNT('Diário 3º PA'!$A$4:$A$4242)+ROW()-3)</f>
        <v>3230</v>
      </c>
      <c r="B1287" s="490">
        <v>44708</v>
      </c>
      <c r="C1287" s="487">
        <v>44713</v>
      </c>
      <c r="D1287" s="482" t="s">
        <v>104</v>
      </c>
      <c r="E1287" s="482" t="s">
        <v>191</v>
      </c>
      <c r="F1287" s="506">
        <v>614.05999999999995</v>
      </c>
      <c r="G1287" s="483" t="s">
        <v>5019</v>
      </c>
      <c r="H1287" s="489" t="s">
        <v>658</v>
      </c>
      <c r="I1287" s="489" t="s">
        <v>5020</v>
      </c>
      <c r="J1287" s="456" t="s">
        <v>5021</v>
      </c>
      <c r="K1287" s="459" t="s">
        <v>732</v>
      </c>
      <c r="L1287" s="458" t="s">
        <v>1531</v>
      </c>
      <c r="M1287" s="459">
        <v>171593253</v>
      </c>
      <c r="N1287" s="460">
        <v>44712</v>
      </c>
      <c r="O1287" s="486">
        <f t="shared" si="60"/>
        <v>5</v>
      </c>
      <c r="P1287" s="486">
        <f t="shared" si="61"/>
        <v>6</v>
      </c>
      <c r="Q1287" s="92" t="str">
        <f t="shared" si="62"/>
        <v>Gastos_com_Pessoal</v>
      </c>
    </row>
    <row r="1288" spans="1:17" ht="25.5" hidden="1" x14ac:dyDescent="0.2">
      <c r="A1288" s="477">
        <f>IF(B1288="","",COUNT('Diário 3º PA'!$A$4:$A$4242)+ROW()-3)</f>
        <v>3231</v>
      </c>
      <c r="B1288" s="490">
        <v>44708</v>
      </c>
      <c r="C1288" s="487">
        <v>44713</v>
      </c>
      <c r="D1288" s="482" t="s">
        <v>104</v>
      </c>
      <c r="E1288" s="482" t="s">
        <v>189</v>
      </c>
      <c r="F1288" s="506">
        <v>1800.66</v>
      </c>
      <c r="G1288" s="483" t="s">
        <v>5022</v>
      </c>
      <c r="H1288" s="489" t="s">
        <v>658</v>
      </c>
      <c r="I1288" s="489" t="s">
        <v>5020</v>
      </c>
      <c r="J1288" s="456" t="s">
        <v>5021</v>
      </c>
      <c r="K1288" s="459" t="s">
        <v>732</v>
      </c>
      <c r="L1288" s="458" t="s">
        <v>1531</v>
      </c>
      <c r="M1288" s="459">
        <v>171593253</v>
      </c>
      <c r="N1288" s="460">
        <v>44712</v>
      </c>
      <c r="O1288" s="486">
        <f t="shared" si="60"/>
        <v>5</v>
      </c>
      <c r="P1288" s="486">
        <f t="shared" si="61"/>
        <v>6</v>
      </c>
      <c r="Q1288" s="92" t="str">
        <f t="shared" si="62"/>
        <v>Gastos_com_Pessoal</v>
      </c>
    </row>
    <row r="1289" spans="1:17" ht="25.5" hidden="1" x14ac:dyDescent="0.2">
      <c r="A1289" s="477">
        <f>IF(B1289="","",COUNT('Diário 3º PA'!$A$4:$A$4242)+ROW()-3)</f>
        <v>3232</v>
      </c>
      <c r="B1289" s="490">
        <v>44708</v>
      </c>
      <c r="C1289" s="487">
        <v>44713</v>
      </c>
      <c r="D1289" s="482" t="s">
        <v>104</v>
      </c>
      <c r="E1289" s="482" t="s">
        <v>191</v>
      </c>
      <c r="F1289" s="506">
        <v>609.92999999999995</v>
      </c>
      <c r="G1289" s="483" t="s">
        <v>5023</v>
      </c>
      <c r="H1289" s="489" t="s">
        <v>136</v>
      </c>
      <c r="I1289" s="489" t="s">
        <v>5024</v>
      </c>
      <c r="J1289" s="456" t="s">
        <v>5025</v>
      </c>
      <c r="K1289" s="459" t="s">
        <v>732</v>
      </c>
      <c r="L1289" s="458" t="s">
        <v>1531</v>
      </c>
      <c r="M1289" s="459">
        <v>171593253</v>
      </c>
      <c r="N1289" s="460">
        <v>44712</v>
      </c>
      <c r="O1289" s="486">
        <f t="shared" si="60"/>
        <v>5</v>
      </c>
      <c r="P1289" s="486">
        <f t="shared" si="61"/>
        <v>6</v>
      </c>
      <c r="Q1289" s="92" t="str">
        <f t="shared" si="62"/>
        <v>Gastos_com_Pessoal</v>
      </c>
    </row>
    <row r="1290" spans="1:17" ht="25.5" hidden="1" x14ac:dyDescent="0.2">
      <c r="A1290" s="477">
        <f>IF(B1290="","",COUNT('Diário 3º PA'!$A$4:$A$4242)+ROW()-3)</f>
        <v>3233</v>
      </c>
      <c r="B1290" s="490">
        <v>44708</v>
      </c>
      <c r="C1290" s="487">
        <v>44713</v>
      </c>
      <c r="D1290" s="482" t="s">
        <v>104</v>
      </c>
      <c r="E1290" s="482" t="s">
        <v>189</v>
      </c>
      <c r="F1290" s="506">
        <v>1789.61</v>
      </c>
      <c r="G1290" s="483" t="s">
        <v>5026</v>
      </c>
      <c r="H1290" s="489" t="s">
        <v>136</v>
      </c>
      <c r="I1290" s="489" t="s">
        <v>5024</v>
      </c>
      <c r="J1290" s="456" t="s">
        <v>5025</v>
      </c>
      <c r="K1290" s="459" t="s">
        <v>732</v>
      </c>
      <c r="L1290" s="458" t="s">
        <v>1531</v>
      </c>
      <c r="M1290" s="459">
        <v>171593253</v>
      </c>
      <c r="N1290" s="460">
        <v>44712</v>
      </c>
      <c r="O1290" s="486">
        <f t="shared" ref="O1290:O1353" si="63">IF(B1290=0,0,IF(YEAR(B1290)=$P$1,MONTH(B1290)-$O$1+1,(YEAR(B1290)-$P$1)*12-$O$1+1+MONTH(B1290)))</f>
        <v>5</v>
      </c>
      <c r="P1290" s="486">
        <f t="shared" ref="P1290:P1353" si="64">IF(C1290=0,0,IF(YEAR(C1290)=$P$1,MONTH(C1290)-$O$1+1,(YEAR(C1290)-$P$1)*12-$O$1+1+MONTH(C1290)))</f>
        <v>6</v>
      </c>
      <c r="Q1290" s="92" t="str">
        <f t="shared" ref="Q1290:Q1353" si="65">SUBSTITUTE(D1290," ","_")</f>
        <v>Gastos_com_Pessoal</v>
      </c>
    </row>
    <row r="1291" spans="1:17" ht="25.5" hidden="1" x14ac:dyDescent="0.2">
      <c r="A1291" s="477">
        <f>IF(B1291="","",COUNT('Diário 3º PA'!$A$4:$A$4242)+ROW()-3)</f>
        <v>3234</v>
      </c>
      <c r="B1291" s="490">
        <v>44708</v>
      </c>
      <c r="C1291" s="487">
        <v>44713</v>
      </c>
      <c r="D1291" s="482" t="s">
        <v>104</v>
      </c>
      <c r="E1291" s="482" t="s">
        <v>191</v>
      </c>
      <c r="F1291" s="506">
        <v>874.55</v>
      </c>
      <c r="G1291" s="483" t="s">
        <v>5027</v>
      </c>
      <c r="H1291" s="489" t="s">
        <v>135</v>
      </c>
      <c r="I1291" s="489" t="s">
        <v>5028</v>
      </c>
      <c r="J1291" s="456" t="s">
        <v>5029</v>
      </c>
      <c r="K1291" s="459" t="s">
        <v>732</v>
      </c>
      <c r="L1291" s="458" t="s">
        <v>1531</v>
      </c>
      <c r="M1291" s="459">
        <v>171593253</v>
      </c>
      <c r="N1291" s="460">
        <v>44712</v>
      </c>
      <c r="O1291" s="486">
        <f t="shared" si="63"/>
        <v>5</v>
      </c>
      <c r="P1291" s="486">
        <f t="shared" si="64"/>
        <v>6</v>
      </c>
      <c r="Q1291" s="92" t="str">
        <f t="shared" si="65"/>
        <v>Gastos_com_Pessoal</v>
      </c>
    </row>
    <row r="1292" spans="1:17" ht="25.5" hidden="1" x14ac:dyDescent="0.2">
      <c r="A1292" s="477">
        <f>IF(B1292="","",COUNT('Diário 3º PA'!$A$4:$A$4242)+ROW()-3)</f>
        <v>3235</v>
      </c>
      <c r="B1292" s="490">
        <v>44708</v>
      </c>
      <c r="C1292" s="487">
        <v>44713</v>
      </c>
      <c r="D1292" s="482" t="s">
        <v>104</v>
      </c>
      <c r="E1292" s="482" t="s">
        <v>189</v>
      </c>
      <c r="F1292" s="506">
        <v>2482.0100000000002</v>
      </c>
      <c r="G1292" s="483" t="s">
        <v>5030</v>
      </c>
      <c r="H1292" s="489" t="s">
        <v>135</v>
      </c>
      <c r="I1292" s="489" t="s">
        <v>5028</v>
      </c>
      <c r="J1292" s="456" t="s">
        <v>5029</v>
      </c>
      <c r="K1292" s="459" t="s">
        <v>732</v>
      </c>
      <c r="L1292" s="458" t="s">
        <v>1531</v>
      </c>
      <c r="M1292" s="459">
        <v>171593253</v>
      </c>
      <c r="N1292" s="460">
        <v>44712</v>
      </c>
      <c r="O1292" s="486">
        <f t="shared" si="63"/>
        <v>5</v>
      </c>
      <c r="P1292" s="486">
        <f t="shared" si="64"/>
        <v>6</v>
      </c>
      <c r="Q1292" s="92" t="str">
        <f t="shared" si="65"/>
        <v>Gastos_com_Pessoal</v>
      </c>
    </row>
    <row r="1293" spans="1:17" ht="25.5" hidden="1" x14ac:dyDescent="0.2">
      <c r="A1293" s="477">
        <f>IF(B1293="","",COUNT('Diário 3º PA'!$A$4:$A$4242)+ROW()-3)</f>
        <v>3236</v>
      </c>
      <c r="B1293" s="490">
        <v>44708</v>
      </c>
      <c r="C1293" s="487">
        <v>44713</v>
      </c>
      <c r="D1293" s="482" t="s">
        <v>104</v>
      </c>
      <c r="E1293" s="482" t="s">
        <v>191</v>
      </c>
      <c r="F1293" s="506">
        <v>865.83</v>
      </c>
      <c r="G1293" s="483" t="s">
        <v>5031</v>
      </c>
      <c r="H1293" s="489" t="s">
        <v>658</v>
      </c>
      <c r="I1293" s="489" t="s">
        <v>5032</v>
      </c>
      <c r="J1293" s="456" t="s">
        <v>5033</v>
      </c>
      <c r="K1293" s="459" t="s">
        <v>732</v>
      </c>
      <c r="L1293" s="458" t="s">
        <v>1531</v>
      </c>
      <c r="M1293" s="459">
        <v>171593253</v>
      </c>
      <c r="N1293" s="460">
        <v>44712</v>
      </c>
      <c r="O1293" s="486">
        <f t="shared" si="63"/>
        <v>5</v>
      </c>
      <c r="P1293" s="486">
        <f t="shared" si="64"/>
        <v>6</v>
      </c>
      <c r="Q1293" s="92" t="str">
        <f t="shared" si="65"/>
        <v>Gastos_com_Pessoal</v>
      </c>
    </row>
    <row r="1294" spans="1:17" ht="25.5" hidden="1" x14ac:dyDescent="0.2">
      <c r="A1294" s="477">
        <f>IF(B1294="","",COUNT('Diário 3º PA'!$A$4:$A$4242)+ROW()-3)</f>
        <v>3237</v>
      </c>
      <c r="B1294" s="490">
        <v>44708</v>
      </c>
      <c r="C1294" s="487">
        <v>44713</v>
      </c>
      <c r="D1294" s="482" t="s">
        <v>104</v>
      </c>
      <c r="E1294" s="482" t="s">
        <v>189</v>
      </c>
      <c r="F1294" s="506">
        <v>2432.8200000000002</v>
      </c>
      <c r="G1294" s="483" t="s">
        <v>5034</v>
      </c>
      <c r="H1294" s="489" t="s">
        <v>658</v>
      </c>
      <c r="I1294" s="489" t="s">
        <v>5032</v>
      </c>
      <c r="J1294" s="456" t="s">
        <v>5033</v>
      </c>
      <c r="K1294" s="459" t="s">
        <v>732</v>
      </c>
      <c r="L1294" s="458" t="s">
        <v>1531</v>
      </c>
      <c r="M1294" s="459">
        <v>171593253</v>
      </c>
      <c r="N1294" s="460">
        <v>44712</v>
      </c>
      <c r="O1294" s="486">
        <f t="shared" si="63"/>
        <v>5</v>
      </c>
      <c r="P1294" s="486">
        <f t="shared" si="64"/>
        <v>6</v>
      </c>
      <c r="Q1294" s="92" t="str">
        <f t="shared" si="65"/>
        <v>Gastos_com_Pessoal</v>
      </c>
    </row>
    <row r="1295" spans="1:17" ht="25.5" hidden="1" x14ac:dyDescent="0.2">
      <c r="A1295" s="477">
        <f>IF(B1295="","",COUNT('Diário 3º PA'!$A$4:$A$4242)+ROW()-3)</f>
        <v>3238</v>
      </c>
      <c r="B1295" s="490">
        <v>44708</v>
      </c>
      <c r="C1295" s="487">
        <v>44713</v>
      </c>
      <c r="D1295" s="482" t="s">
        <v>104</v>
      </c>
      <c r="E1295" s="482" t="s">
        <v>191</v>
      </c>
      <c r="F1295" s="506">
        <v>401.13</v>
      </c>
      <c r="G1295" s="483" t="s">
        <v>5035</v>
      </c>
      <c r="H1295" s="489" t="s">
        <v>137</v>
      </c>
      <c r="I1295" s="489" t="s">
        <v>1589</v>
      </c>
      <c r="J1295" s="456" t="s">
        <v>1590</v>
      </c>
      <c r="K1295" s="459" t="s">
        <v>732</v>
      </c>
      <c r="L1295" s="458" t="s">
        <v>1531</v>
      </c>
      <c r="M1295" s="459">
        <v>171593253</v>
      </c>
      <c r="N1295" s="460">
        <v>44712</v>
      </c>
      <c r="O1295" s="486">
        <f t="shared" si="63"/>
        <v>5</v>
      </c>
      <c r="P1295" s="486">
        <f t="shared" si="64"/>
        <v>6</v>
      </c>
      <c r="Q1295" s="92" t="str">
        <f t="shared" si="65"/>
        <v>Gastos_com_Pessoal</v>
      </c>
    </row>
    <row r="1296" spans="1:17" ht="25.5" hidden="1" x14ac:dyDescent="0.2">
      <c r="A1296" s="477">
        <f>IF(B1296="","",COUNT('Diário 3º PA'!$A$4:$A$4242)+ROW()-3)</f>
        <v>3239</v>
      </c>
      <c r="B1296" s="490">
        <v>44708</v>
      </c>
      <c r="C1296" s="487">
        <v>44713</v>
      </c>
      <c r="D1296" s="482" t="s">
        <v>104</v>
      </c>
      <c r="E1296" s="482" t="s">
        <v>189</v>
      </c>
      <c r="F1296" s="506">
        <v>1203.43</v>
      </c>
      <c r="G1296" s="483" t="s">
        <v>5036</v>
      </c>
      <c r="H1296" s="489" t="s">
        <v>137</v>
      </c>
      <c r="I1296" s="489" t="s">
        <v>1589</v>
      </c>
      <c r="J1296" s="456" t="s">
        <v>1590</v>
      </c>
      <c r="K1296" s="459" t="s">
        <v>732</v>
      </c>
      <c r="L1296" s="458" t="s">
        <v>1531</v>
      </c>
      <c r="M1296" s="459">
        <v>171593253</v>
      </c>
      <c r="N1296" s="460">
        <v>44712</v>
      </c>
      <c r="O1296" s="486">
        <f t="shared" si="63"/>
        <v>5</v>
      </c>
      <c r="P1296" s="486">
        <f t="shared" si="64"/>
        <v>6</v>
      </c>
      <c r="Q1296" s="92" t="str">
        <f t="shared" si="65"/>
        <v>Gastos_com_Pessoal</v>
      </c>
    </row>
    <row r="1297" spans="1:17" ht="25.5" hidden="1" x14ac:dyDescent="0.2">
      <c r="A1297" s="477">
        <f>IF(B1297="","",COUNT('Diário 3º PA'!$A$4:$A$4242)+ROW()-3)</f>
        <v>3240</v>
      </c>
      <c r="B1297" s="490">
        <v>44708</v>
      </c>
      <c r="C1297" s="487">
        <v>44713</v>
      </c>
      <c r="D1297" s="482" t="s">
        <v>104</v>
      </c>
      <c r="E1297" s="482" t="s">
        <v>191</v>
      </c>
      <c r="F1297" s="506">
        <v>861.84</v>
      </c>
      <c r="G1297" s="483" t="s">
        <v>5037</v>
      </c>
      <c r="H1297" s="489" t="s">
        <v>129</v>
      </c>
      <c r="I1297" s="489" t="s">
        <v>5038</v>
      </c>
      <c r="J1297" s="456" t="s">
        <v>3589</v>
      </c>
      <c r="K1297" s="459" t="s">
        <v>732</v>
      </c>
      <c r="L1297" s="458" t="s">
        <v>1531</v>
      </c>
      <c r="M1297" s="459">
        <v>171593253</v>
      </c>
      <c r="N1297" s="460">
        <v>44712</v>
      </c>
      <c r="O1297" s="486">
        <f t="shared" si="63"/>
        <v>5</v>
      </c>
      <c r="P1297" s="486">
        <f t="shared" si="64"/>
        <v>6</v>
      </c>
      <c r="Q1297" s="92" t="str">
        <f t="shared" si="65"/>
        <v>Gastos_com_Pessoal</v>
      </c>
    </row>
    <row r="1298" spans="1:17" ht="25.5" hidden="1" x14ac:dyDescent="0.2">
      <c r="A1298" s="477">
        <f>IF(B1298="","",COUNT('Diário 3º PA'!$A$4:$A$4242)+ROW()-3)</f>
        <v>3241</v>
      </c>
      <c r="B1298" s="490">
        <v>44708</v>
      </c>
      <c r="C1298" s="487">
        <v>44713</v>
      </c>
      <c r="D1298" s="482" t="s">
        <v>104</v>
      </c>
      <c r="E1298" s="482" t="s">
        <v>189</v>
      </c>
      <c r="F1298" s="506">
        <v>2423.23</v>
      </c>
      <c r="G1298" s="483" t="s">
        <v>5039</v>
      </c>
      <c r="H1298" s="489" t="s">
        <v>129</v>
      </c>
      <c r="I1298" s="489" t="s">
        <v>5038</v>
      </c>
      <c r="J1298" s="456" t="s">
        <v>3589</v>
      </c>
      <c r="K1298" s="459" t="s">
        <v>732</v>
      </c>
      <c r="L1298" s="458" t="s">
        <v>1531</v>
      </c>
      <c r="M1298" s="459">
        <v>171593253</v>
      </c>
      <c r="N1298" s="460">
        <v>44712</v>
      </c>
      <c r="O1298" s="486">
        <f t="shared" si="63"/>
        <v>5</v>
      </c>
      <c r="P1298" s="486">
        <f t="shared" si="64"/>
        <v>6</v>
      </c>
      <c r="Q1298" s="92" t="str">
        <f t="shared" si="65"/>
        <v>Gastos_com_Pessoal</v>
      </c>
    </row>
    <row r="1299" spans="1:17" ht="25.5" hidden="1" x14ac:dyDescent="0.2">
      <c r="A1299" s="477">
        <f>IF(B1299="","",COUNT('Diário 3º PA'!$A$4:$A$4242)+ROW()-3)</f>
        <v>3242</v>
      </c>
      <c r="B1299" s="490">
        <v>44708</v>
      </c>
      <c r="C1299" s="487">
        <v>44713</v>
      </c>
      <c r="D1299" s="482" t="s">
        <v>104</v>
      </c>
      <c r="E1299" s="482" t="s">
        <v>191</v>
      </c>
      <c r="F1299" s="506">
        <v>808.36</v>
      </c>
      <c r="G1299" s="483" t="s">
        <v>5040</v>
      </c>
      <c r="H1299" s="489" t="s">
        <v>129</v>
      </c>
      <c r="I1299" s="489" t="s">
        <v>5041</v>
      </c>
      <c r="J1299" s="456" t="s">
        <v>1581</v>
      </c>
      <c r="K1299" s="459" t="s">
        <v>732</v>
      </c>
      <c r="L1299" s="458" t="s">
        <v>1531</v>
      </c>
      <c r="M1299" s="459">
        <v>171593253</v>
      </c>
      <c r="N1299" s="460">
        <v>44712</v>
      </c>
      <c r="O1299" s="486">
        <f t="shared" si="63"/>
        <v>5</v>
      </c>
      <c r="P1299" s="486">
        <f t="shared" si="64"/>
        <v>6</v>
      </c>
      <c r="Q1299" s="92" t="str">
        <f t="shared" si="65"/>
        <v>Gastos_com_Pessoal</v>
      </c>
    </row>
    <row r="1300" spans="1:17" ht="25.5" hidden="1" x14ac:dyDescent="0.2">
      <c r="A1300" s="477">
        <f>IF(B1300="","",COUNT('Diário 3º PA'!$A$4:$A$4242)+ROW()-3)</f>
        <v>3243</v>
      </c>
      <c r="B1300" s="490">
        <v>44708</v>
      </c>
      <c r="C1300" s="487">
        <v>44713</v>
      </c>
      <c r="D1300" s="482" t="s">
        <v>104</v>
      </c>
      <c r="E1300" s="482" t="s">
        <v>189</v>
      </c>
      <c r="F1300" s="506">
        <v>2323.2600000000002</v>
      </c>
      <c r="G1300" s="483" t="s">
        <v>5042</v>
      </c>
      <c r="H1300" s="489" t="s">
        <v>129</v>
      </c>
      <c r="I1300" s="489" t="s">
        <v>5041</v>
      </c>
      <c r="J1300" s="456" t="s">
        <v>1581</v>
      </c>
      <c r="K1300" s="459" t="s">
        <v>732</v>
      </c>
      <c r="L1300" s="458" t="s">
        <v>1531</v>
      </c>
      <c r="M1300" s="459">
        <v>171593253</v>
      </c>
      <c r="N1300" s="460">
        <v>44712</v>
      </c>
      <c r="O1300" s="486">
        <f t="shared" si="63"/>
        <v>5</v>
      </c>
      <c r="P1300" s="486">
        <f t="shared" si="64"/>
        <v>6</v>
      </c>
      <c r="Q1300" s="92" t="str">
        <f t="shared" si="65"/>
        <v>Gastos_com_Pessoal</v>
      </c>
    </row>
    <row r="1301" spans="1:17" ht="24" hidden="1" x14ac:dyDescent="0.2">
      <c r="A1301" s="477">
        <f>IF(B1301="","",COUNT('Diário 3º PA'!$A$4:$A$4242)+ROW()-3)</f>
        <v>3244</v>
      </c>
      <c r="B1301" s="490">
        <v>44708</v>
      </c>
      <c r="C1301" s="487">
        <v>44682</v>
      </c>
      <c r="D1301" s="489" t="s">
        <v>115</v>
      </c>
      <c r="E1301" s="489" t="s">
        <v>342</v>
      </c>
      <c r="F1301" s="506">
        <v>63.8</v>
      </c>
      <c r="G1301" s="489" t="s">
        <v>5043</v>
      </c>
      <c r="H1301" s="489" t="s">
        <v>128</v>
      </c>
      <c r="I1301" s="489" t="s">
        <v>2760</v>
      </c>
      <c r="J1301" s="456" t="s">
        <v>2761</v>
      </c>
      <c r="K1301" s="459" t="s">
        <v>732</v>
      </c>
      <c r="L1301" s="458" t="s">
        <v>1531</v>
      </c>
      <c r="M1301" s="459">
        <v>171593253</v>
      </c>
      <c r="N1301" s="460">
        <v>44712</v>
      </c>
      <c r="O1301" s="486">
        <f t="shared" si="63"/>
        <v>5</v>
      </c>
      <c r="P1301" s="486">
        <f t="shared" si="64"/>
        <v>5</v>
      </c>
      <c r="Q1301" s="92" t="str">
        <f t="shared" si="65"/>
        <v>Gastos_Gerais</v>
      </c>
    </row>
    <row r="1302" spans="1:17" ht="24" hidden="1" x14ac:dyDescent="0.2">
      <c r="A1302" s="477">
        <f>IF(B1302="","",COUNT('Diário 3º PA'!$A$4:$A$4242)+ROW()-3)</f>
        <v>3245</v>
      </c>
      <c r="B1302" s="490">
        <v>44708</v>
      </c>
      <c r="C1302" s="487">
        <v>44682</v>
      </c>
      <c r="D1302" s="489" t="s">
        <v>115</v>
      </c>
      <c r="E1302" s="489" t="s">
        <v>342</v>
      </c>
      <c r="F1302" s="506">
        <v>10.4</v>
      </c>
      <c r="G1302" s="489" t="s">
        <v>5044</v>
      </c>
      <c r="H1302" s="489" t="s">
        <v>140</v>
      </c>
      <c r="I1302" s="489" t="s">
        <v>837</v>
      </c>
      <c r="J1302" s="456" t="s">
        <v>838</v>
      </c>
      <c r="K1302" s="459" t="s">
        <v>732</v>
      </c>
      <c r="L1302" s="458" t="s">
        <v>1531</v>
      </c>
      <c r="M1302" s="459">
        <v>171593253</v>
      </c>
      <c r="N1302" s="460">
        <v>44712</v>
      </c>
      <c r="O1302" s="486">
        <f t="shared" si="63"/>
        <v>5</v>
      </c>
      <c r="P1302" s="486">
        <f t="shared" si="64"/>
        <v>5</v>
      </c>
      <c r="Q1302" s="92" t="str">
        <f t="shared" si="65"/>
        <v>Gastos_Gerais</v>
      </c>
    </row>
    <row r="1303" spans="1:17" hidden="1" x14ac:dyDescent="0.2">
      <c r="A1303" s="477">
        <f>IF(B1303="","",COUNT('Diário 3º PA'!$A$4:$A$4242)+ROW()-3)</f>
        <v>3246</v>
      </c>
      <c r="B1303" s="490">
        <v>44708</v>
      </c>
      <c r="C1303" s="487">
        <v>44682</v>
      </c>
      <c r="D1303" s="489" t="s">
        <v>115</v>
      </c>
      <c r="E1303" s="489" t="s">
        <v>378</v>
      </c>
      <c r="F1303" s="506">
        <v>1995</v>
      </c>
      <c r="G1303" s="489" t="s">
        <v>5045</v>
      </c>
      <c r="H1303" s="489" t="s">
        <v>129</v>
      </c>
      <c r="I1303" s="489" t="s">
        <v>834</v>
      </c>
      <c r="J1303" s="456" t="s">
        <v>835</v>
      </c>
      <c r="K1303" s="456" t="s">
        <v>1464</v>
      </c>
      <c r="L1303" s="456" t="s">
        <v>428</v>
      </c>
      <c r="M1303" s="456">
        <v>68</v>
      </c>
      <c r="N1303" s="457">
        <v>44693</v>
      </c>
      <c r="O1303" s="486">
        <f t="shared" si="63"/>
        <v>5</v>
      </c>
      <c r="P1303" s="486">
        <f t="shared" si="64"/>
        <v>5</v>
      </c>
      <c r="Q1303" s="92" t="str">
        <f t="shared" si="65"/>
        <v>Gastos_Gerais</v>
      </c>
    </row>
    <row r="1304" spans="1:17" ht="24" hidden="1" x14ac:dyDescent="0.2">
      <c r="A1304" s="477">
        <f>IF(B1304="","",COUNT('Diário 3º PA'!$A$4:$A$4242)+ROW()-3)</f>
        <v>3247</v>
      </c>
      <c r="B1304" s="490">
        <v>44708</v>
      </c>
      <c r="C1304" s="487">
        <v>44682</v>
      </c>
      <c r="D1304" s="489" t="s">
        <v>115</v>
      </c>
      <c r="E1304" s="483" t="s">
        <v>318</v>
      </c>
      <c r="F1304" s="505">
        <v>339.6</v>
      </c>
      <c r="G1304" s="483" t="s">
        <v>3079</v>
      </c>
      <c r="H1304" s="483" t="s">
        <v>129</v>
      </c>
      <c r="I1304" s="489" t="s">
        <v>5046</v>
      </c>
      <c r="J1304" s="456" t="s">
        <v>1729</v>
      </c>
      <c r="K1304" s="456" t="s">
        <v>1464</v>
      </c>
      <c r="L1304" s="456" t="s">
        <v>428</v>
      </c>
      <c r="M1304" s="456">
        <v>15</v>
      </c>
      <c r="N1304" s="457">
        <v>44707</v>
      </c>
      <c r="O1304" s="486">
        <f t="shared" si="63"/>
        <v>5</v>
      </c>
      <c r="P1304" s="486">
        <f t="shared" si="64"/>
        <v>5</v>
      </c>
      <c r="Q1304" s="92" t="str">
        <f t="shared" si="65"/>
        <v>Gastos_Gerais</v>
      </c>
    </row>
    <row r="1305" spans="1:17" ht="36" hidden="1" x14ac:dyDescent="0.2">
      <c r="A1305" s="477">
        <f>IF(B1305="","",COUNT('Diário 3º PA'!$A$4:$A$4242)+ROW()-3)</f>
        <v>3248</v>
      </c>
      <c r="B1305" s="490">
        <v>44708</v>
      </c>
      <c r="C1305" s="487">
        <v>44713</v>
      </c>
      <c r="D1305" s="482" t="s">
        <v>104</v>
      </c>
      <c r="E1305" s="482" t="s">
        <v>204</v>
      </c>
      <c r="F1305" s="506">
        <v>153</v>
      </c>
      <c r="G1305" s="489" t="s">
        <v>4035</v>
      </c>
      <c r="H1305" s="489" t="s">
        <v>130</v>
      </c>
      <c r="I1305" s="489" t="s">
        <v>4036</v>
      </c>
      <c r="J1305" s="456" t="s">
        <v>833</v>
      </c>
      <c r="K1305" s="456" t="s">
        <v>1464</v>
      </c>
      <c r="L1305" s="456" t="s">
        <v>1066</v>
      </c>
      <c r="M1305" s="456" t="s">
        <v>5047</v>
      </c>
      <c r="N1305" s="457">
        <v>44708</v>
      </c>
      <c r="O1305" s="486">
        <f t="shared" si="63"/>
        <v>5</v>
      </c>
      <c r="P1305" s="486">
        <f t="shared" si="64"/>
        <v>6</v>
      </c>
      <c r="Q1305" s="92" t="str">
        <f t="shared" si="65"/>
        <v>Gastos_com_Pessoal</v>
      </c>
    </row>
    <row r="1306" spans="1:17" ht="24" hidden="1" x14ac:dyDescent="0.2">
      <c r="A1306" s="477">
        <f>IF(B1306="","",COUNT('Diário 3º PA'!$A$4:$A$4242)+ROW()-3)</f>
        <v>3249</v>
      </c>
      <c r="B1306" s="490">
        <v>44708</v>
      </c>
      <c r="C1306" s="492">
        <v>44682</v>
      </c>
      <c r="D1306" s="489" t="s">
        <v>93</v>
      </c>
      <c r="E1306" s="489" t="s">
        <v>97</v>
      </c>
      <c r="F1306" s="506">
        <v>0.19</v>
      </c>
      <c r="G1306" s="482" t="s">
        <v>1553</v>
      </c>
      <c r="H1306" s="483" t="s">
        <v>128</v>
      </c>
      <c r="I1306" s="489" t="s">
        <v>664</v>
      </c>
      <c r="J1306" s="455" t="s">
        <v>811</v>
      </c>
      <c r="K1306" s="455" t="s">
        <v>1554</v>
      </c>
      <c r="L1306" s="456" t="s">
        <v>1066</v>
      </c>
      <c r="M1306" s="456" t="s">
        <v>666</v>
      </c>
      <c r="N1306" s="457">
        <v>44708</v>
      </c>
      <c r="O1306" s="486">
        <f t="shared" si="63"/>
        <v>5</v>
      </c>
      <c r="P1306" s="486">
        <f t="shared" si="64"/>
        <v>5</v>
      </c>
      <c r="Q1306" s="92" t="str">
        <f t="shared" si="65"/>
        <v>Receitas</v>
      </c>
    </row>
    <row r="1307" spans="1:17" ht="36" x14ac:dyDescent="0.2">
      <c r="A1307" s="477">
        <f>IF(B1307="","",COUNT('Diário 3º PA'!$A$4:$A$4242)+ROW()-3)</f>
        <v>3250</v>
      </c>
      <c r="B1307" s="490">
        <v>44711</v>
      </c>
      <c r="C1307" s="487">
        <v>44682</v>
      </c>
      <c r="D1307" s="489" t="s">
        <v>117</v>
      </c>
      <c r="E1307" s="489" t="s">
        <v>389</v>
      </c>
      <c r="F1307" s="506">
        <v>16800</v>
      </c>
      <c r="G1307" s="489" t="s">
        <v>5048</v>
      </c>
      <c r="H1307" s="489" t="s">
        <v>658</v>
      </c>
      <c r="I1307" s="489" t="s">
        <v>5049</v>
      </c>
      <c r="J1307" s="456" t="s">
        <v>5050</v>
      </c>
      <c r="K1307" s="456" t="s">
        <v>704</v>
      </c>
      <c r="L1307" s="456" t="s">
        <v>428</v>
      </c>
      <c r="M1307" s="456">
        <v>764</v>
      </c>
      <c r="N1307" s="457">
        <v>44700</v>
      </c>
      <c r="O1307" s="486">
        <f t="shared" si="63"/>
        <v>5</v>
      </c>
      <c r="P1307" s="486">
        <f t="shared" si="64"/>
        <v>5</v>
      </c>
      <c r="Q1307" s="92" t="str">
        <f t="shared" si="65"/>
        <v>Aquisição_de_Bens_Permanentes</v>
      </c>
    </row>
    <row r="1308" spans="1:17" ht="24" hidden="1" x14ac:dyDescent="0.2">
      <c r="A1308" s="477">
        <f>IF(B1308="","",COUNT('Diário 3º PA'!$A$4:$A$4242)+ROW()-3)</f>
        <v>3251</v>
      </c>
      <c r="B1308" s="490">
        <v>44711</v>
      </c>
      <c r="C1308" s="487">
        <v>44682</v>
      </c>
      <c r="D1308" s="489" t="s">
        <v>115</v>
      </c>
      <c r="E1308" s="489" t="s">
        <v>308</v>
      </c>
      <c r="F1308" s="506">
        <v>691.21</v>
      </c>
      <c r="G1308" s="489" t="s">
        <v>1735</v>
      </c>
      <c r="H1308" s="489" t="s">
        <v>134</v>
      </c>
      <c r="I1308" s="489" t="s">
        <v>3850</v>
      </c>
      <c r="J1308" s="456" t="s">
        <v>3851</v>
      </c>
      <c r="K1308" s="456" t="s">
        <v>704</v>
      </c>
      <c r="L1308" s="456" t="s">
        <v>428</v>
      </c>
      <c r="M1308" s="456">
        <v>31969</v>
      </c>
      <c r="N1308" s="457">
        <v>44685</v>
      </c>
      <c r="O1308" s="486">
        <f t="shared" si="63"/>
        <v>5</v>
      </c>
      <c r="P1308" s="486">
        <f t="shared" si="64"/>
        <v>5</v>
      </c>
      <c r="Q1308" s="92" t="str">
        <f t="shared" si="65"/>
        <v>Gastos_Gerais</v>
      </c>
    </row>
    <row r="1309" spans="1:17" ht="24" hidden="1" x14ac:dyDescent="0.2">
      <c r="A1309" s="477">
        <f>IF(B1309="","",COUNT('Diário 3º PA'!$A$4:$A$4242)+ROW()-3)</f>
        <v>3252</v>
      </c>
      <c r="B1309" s="490">
        <v>44711</v>
      </c>
      <c r="C1309" s="487">
        <v>44682</v>
      </c>
      <c r="D1309" s="489" t="s">
        <v>115</v>
      </c>
      <c r="E1309" s="489" t="s">
        <v>308</v>
      </c>
      <c r="F1309" s="506">
        <v>681.64</v>
      </c>
      <c r="G1309" s="489" t="s">
        <v>1735</v>
      </c>
      <c r="H1309" s="489" t="s">
        <v>128</v>
      </c>
      <c r="I1309" s="489" t="s">
        <v>3850</v>
      </c>
      <c r="J1309" s="456" t="s">
        <v>3851</v>
      </c>
      <c r="K1309" s="456" t="s">
        <v>704</v>
      </c>
      <c r="L1309" s="456" t="s">
        <v>428</v>
      </c>
      <c r="M1309" s="456">
        <v>31971</v>
      </c>
      <c r="N1309" s="457">
        <v>44685</v>
      </c>
      <c r="O1309" s="486">
        <f t="shared" si="63"/>
        <v>5</v>
      </c>
      <c r="P1309" s="486">
        <f t="shared" si="64"/>
        <v>5</v>
      </c>
      <c r="Q1309" s="92" t="str">
        <f t="shared" si="65"/>
        <v>Gastos_Gerais</v>
      </c>
    </row>
    <row r="1310" spans="1:17" ht="24" hidden="1" x14ac:dyDescent="0.2">
      <c r="A1310" s="477">
        <f>IF(B1310="","",COUNT('Diário 3º PA'!$A$4:$A$4242)+ROW()-3)</f>
        <v>3253</v>
      </c>
      <c r="B1310" s="490">
        <v>44711</v>
      </c>
      <c r="C1310" s="487">
        <v>44682</v>
      </c>
      <c r="D1310" s="489" t="s">
        <v>115</v>
      </c>
      <c r="E1310" s="489" t="s">
        <v>308</v>
      </c>
      <c r="F1310" s="506">
        <v>1499.93</v>
      </c>
      <c r="G1310" s="489" t="s">
        <v>1735</v>
      </c>
      <c r="H1310" s="489" t="s">
        <v>131</v>
      </c>
      <c r="I1310" s="489" t="s">
        <v>3850</v>
      </c>
      <c r="J1310" s="456" t="s">
        <v>3851</v>
      </c>
      <c r="K1310" s="456" t="s">
        <v>704</v>
      </c>
      <c r="L1310" s="456" t="s">
        <v>428</v>
      </c>
      <c r="M1310" s="456">
        <v>31968</v>
      </c>
      <c r="N1310" s="457">
        <v>44685</v>
      </c>
      <c r="O1310" s="486">
        <f t="shared" si="63"/>
        <v>5</v>
      </c>
      <c r="P1310" s="486">
        <f t="shared" si="64"/>
        <v>5</v>
      </c>
      <c r="Q1310" s="92" t="str">
        <f t="shared" si="65"/>
        <v>Gastos_Gerais</v>
      </c>
    </row>
    <row r="1311" spans="1:17" ht="25.5" hidden="1" x14ac:dyDescent="0.2">
      <c r="A1311" s="477">
        <f>IF(B1311="","",COUNT('Diário 3º PA'!$A$4:$A$4242)+ROW()-3)</f>
        <v>3254</v>
      </c>
      <c r="B1311" s="490">
        <v>44711</v>
      </c>
      <c r="C1311" s="487">
        <v>44713</v>
      </c>
      <c r="D1311" s="482" t="s">
        <v>104</v>
      </c>
      <c r="E1311" s="482" t="s">
        <v>191</v>
      </c>
      <c r="F1311" s="506">
        <v>861.84</v>
      </c>
      <c r="G1311" s="483" t="s">
        <v>5051</v>
      </c>
      <c r="H1311" s="489" t="s">
        <v>135</v>
      </c>
      <c r="I1311" s="489" t="s">
        <v>5052</v>
      </c>
      <c r="J1311" s="456" t="s">
        <v>5053</v>
      </c>
      <c r="K1311" s="456" t="s">
        <v>732</v>
      </c>
      <c r="L1311" s="456" t="s">
        <v>1531</v>
      </c>
      <c r="M1311" s="456">
        <v>371825126</v>
      </c>
      <c r="N1311" s="457">
        <v>44711</v>
      </c>
      <c r="O1311" s="486">
        <f t="shared" si="63"/>
        <v>5</v>
      </c>
      <c r="P1311" s="486">
        <f t="shared" si="64"/>
        <v>6</v>
      </c>
      <c r="Q1311" s="92" t="str">
        <f t="shared" si="65"/>
        <v>Gastos_com_Pessoal</v>
      </c>
    </row>
    <row r="1312" spans="1:17" ht="25.5" hidden="1" x14ac:dyDescent="0.2">
      <c r="A1312" s="477">
        <f>IF(B1312="","",COUNT('Diário 3º PA'!$A$4:$A$4242)+ROW()-3)</f>
        <v>3255</v>
      </c>
      <c r="B1312" s="490">
        <v>44711</v>
      </c>
      <c r="C1312" s="487">
        <v>44713</v>
      </c>
      <c r="D1312" s="482" t="s">
        <v>104</v>
      </c>
      <c r="E1312" s="482" t="s">
        <v>189</v>
      </c>
      <c r="F1312" s="506">
        <v>2423.23</v>
      </c>
      <c r="G1312" s="483" t="s">
        <v>5030</v>
      </c>
      <c r="H1312" s="489" t="s">
        <v>135</v>
      </c>
      <c r="I1312" s="489" t="s">
        <v>5052</v>
      </c>
      <c r="J1312" s="456" t="s">
        <v>5053</v>
      </c>
      <c r="K1312" s="456" t="s">
        <v>732</v>
      </c>
      <c r="L1312" s="456" t="s">
        <v>1531</v>
      </c>
      <c r="M1312" s="456">
        <v>371825126</v>
      </c>
      <c r="N1312" s="457">
        <v>44711</v>
      </c>
      <c r="O1312" s="486">
        <f t="shared" si="63"/>
        <v>5</v>
      </c>
      <c r="P1312" s="486">
        <f t="shared" si="64"/>
        <v>6</v>
      </c>
      <c r="Q1312" s="92" t="str">
        <f t="shared" si="65"/>
        <v>Gastos_com_Pessoal</v>
      </c>
    </row>
    <row r="1313" spans="1:17" ht="25.5" hidden="1" x14ac:dyDescent="0.2">
      <c r="A1313" s="477">
        <f>IF(B1313="","",COUNT('Diário 3º PA'!$A$4:$A$4242)+ROW()-3)</f>
        <v>3256</v>
      </c>
      <c r="B1313" s="490">
        <v>44711</v>
      </c>
      <c r="C1313" s="487">
        <v>44713</v>
      </c>
      <c r="D1313" s="482" t="s">
        <v>104</v>
      </c>
      <c r="E1313" s="482" t="s">
        <v>191</v>
      </c>
      <c r="F1313" s="506">
        <v>908.4</v>
      </c>
      <c r="G1313" s="483" t="s">
        <v>5054</v>
      </c>
      <c r="H1313" s="489" t="s">
        <v>130</v>
      </c>
      <c r="I1313" s="489" t="s">
        <v>5055</v>
      </c>
      <c r="J1313" s="456" t="s">
        <v>5056</v>
      </c>
      <c r="K1313" s="456" t="s">
        <v>732</v>
      </c>
      <c r="L1313" s="456" t="s">
        <v>1531</v>
      </c>
      <c r="M1313" s="456">
        <v>371825126</v>
      </c>
      <c r="N1313" s="457">
        <v>44711</v>
      </c>
      <c r="O1313" s="486">
        <f t="shared" si="63"/>
        <v>5</v>
      </c>
      <c r="P1313" s="486">
        <f t="shared" si="64"/>
        <v>6</v>
      </c>
      <c r="Q1313" s="92" t="str">
        <f t="shared" si="65"/>
        <v>Gastos_com_Pessoal</v>
      </c>
    </row>
    <row r="1314" spans="1:17" ht="25.5" hidden="1" x14ac:dyDescent="0.2">
      <c r="A1314" s="477">
        <f>IF(B1314="","",COUNT('Diário 3º PA'!$A$4:$A$4242)+ROW()-3)</f>
        <v>3257</v>
      </c>
      <c r="B1314" s="490">
        <v>44711</v>
      </c>
      <c r="C1314" s="487">
        <v>44713</v>
      </c>
      <c r="D1314" s="482" t="s">
        <v>104</v>
      </c>
      <c r="E1314" s="482" t="s">
        <v>189</v>
      </c>
      <c r="F1314" s="506">
        <v>2591.85</v>
      </c>
      <c r="G1314" s="483" t="s">
        <v>5057</v>
      </c>
      <c r="H1314" s="489" t="s">
        <v>130</v>
      </c>
      <c r="I1314" s="489" t="s">
        <v>5055</v>
      </c>
      <c r="J1314" s="456" t="s">
        <v>5056</v>
      </c>
      <c r="K1314" s="456" t="s">
        <v>732</v>
      </c>
      <c r="L1314" s="456" t="s">
        <v>1531</v>
      </c>
      <c r="M1314" s="456">
        <v>371825126</v>
      </c>
      <c r="N1314" s="457">
        <v>44711</v>
      </c>
      <c r="O1314" s="486">
        <f t="shared" si="63"/>
        <v>5</v>
      </c>
      <c r="P1314" s="486">
        <f t="shared" si="64"/>
        <v>6</v>
      </c>
      <c r="Q1314" s="92" t="str">
        <f t="shared" si="65"/>
        <v>Gastos_com_Pessoal</v>
      </c>
    </row>
    <row r="1315" spans="1:17" ht="25.5" hidden="1" x14ac:dyDescent="0.2">
      <c r="A1315" s="477">
        <f>IF(B1315="","",COUNT('Diário 3º PA'!$A$4:$A$4242)+ROW()-3)</f>
        <v>3258</v>
      </c>
      <c r="B1315" s="490">
        <v>44711</v>
      </c>
      <c r="C1315" s="487">
        <v>44713</v>
      </c>
      <c r="D1315" s="482" t="s">
        <v>104</v>
      </c>
      <c r="E1315" s="482" t="s">
        <v>191</v>
      </c>
      <c r="F1315" s="506">
        <v>829.83</v>
      </c>
      <c r="G1315" s="483" t="s">
        <v>5058</v>
      </c>
      <c r="H1315" s="489" t="s">
        <v>131</v>
      </c>
      <c r="I1315" s="489" t="s">
        <v>5059</v>
      </c>
      <c r="J1315" s="456" t="s">
        <v>5060</v>
      </c>
      <c r="K1315" s="456" t="s">
        <v>732</v>
      </c>
      <c r="L1315" s="456" t="s">
        <v>1531</v>
      </c>
      <c r="M1315" s="456">
        <v>371825126</v>
      </c>
      <c r="N1315" s="457">
        <v>44711</v>
      </c>
      <c r="O1315" s="486">
        <f t="shared" si="63"/>
        <v>5</v>
      </c>
      <c r="P1315" s="486">
        <f t="shared" si="64"/>
        <v>6</v>
      </c>
      <c r="Q1315" s="92" t="str">
        <f t="shared" si="65"/>
        <v>Gastos_com_Pessoal</v>
      </c>
    </row>
    <row r="1316" spans="1:17" ht="25.5" hidden="1" x14ac:dyDescent="0.2">
      <c r="A1316" s="477">
        <f>IF(B1316="","",COUNT('Diário 3º PA'!$A$4:$A$4242)+ROW()-3)</f>
        <v>3259</v>
      </c>
      <c r="B1316" s="490">
        <v>44711</v>
      </c>
      <c r="C1316" s="487">
        <v>44713</v>
      </c>
      <c r="D1316" s="482" t="s">
        <v>104</v>
      </c>
      <c r="E1316" s="482" t="s">
        <v>189</v>
      </c>
      <c r="F1316" s="506">
        <v>2346.54</v>
      </c>
      <c r="G1316" s="483" t="s">
        <v>5061</v>
      </c>
      <c r="H1316" s="489" t="s">
        <v>131</v>
      </c>
      <c r="I1316" s="489" t="s">
        <v>5059</v>
      </c>
      <c r="J1316" s="456" t="s">
        <v>5060</v>
      </c>
      <c r="K1316" s="456" t="s">
        <v>732</v>
      </c>
      <c r="L1316" s="456" t="s">
        <v>1531</v>
      </c>
      <c r="M1316" s="456">
        <v>371825126</v>
      </c>
      <c r="N1316" s="457">
        <v>44711</v>
      </c>
      <c r="O1316" s="486">
        <f t="shared" si="63"/>
        <v>5</v>
      </c>
      <c r="P1316" s="486">
        <f t="shared" si="64"/>
        <v>6</v>
      </c>
      <c r="Q1316" s="92" t="str">
        <f t="shared" si="65"/>
        <v>Gastos_com_Pessoal</v>
      </c>
    </row>
    <row r="1317" spans="1:17" ht="25.5" hidden="1" x14ac:dyDescent="0.2">
      <c r="A1317" s="477">
        <f>IF(B1317="","",COUNT('Diário 3º PA'!$A$4:$A$4242)+ROW()-3)</f>
        <v>3260</v>
      </c>
      <c r="B1317" s="490">
        <v>44711</v>
      </c>
      <c r="C1317" s="487">
        <v>44713</v>
      </c>
      <c r="D1317" s="482" t="s">
        <v>104</v>
      </c>
      <c r="E1317" s="482" t="s">
        <v>191</v>
      </c>
      <c r="F1317" s="506">
        <v>718.47</v>
      </c>
      <c r="G1317" s="483" t="s">
        <v>5062</v>
      </c>
      <c r="H1317" s="489" t="s">
        <v>658</v>
      </c>
      <c r="I1317" s="489" t="s">
        <v>5063</v>
      </c>
      <c r="J1317" s="456" t="s">
        <v>5064</v>
      </c>
      <c r="K1317" s="456" t="s">
        <v>732</v>
      </c>
      <c r="L1317" s="456" t="s">
        <v>1531</v>
      </c>
      <c r="M1317" s="456">
        <v>371825126</v>
      </c>
      <c r="N1317" s="457">
        <v>44711</v>
      </c>
      <c r="O1317" s="486">
        <f t="shared" si="63"/>
        <v>5</v>
      </c>
      <c r="P1317" s="486">
        <f t="shared" si="64"/>
        <v>6</v>
      </c>
      <c r="Q1317" s="92" t="str">
        <f t="shared" si="65"/>
        <v>Gastos_com_Pessoal</v>
      </c>
    </row>
    <row r="1318" spans="1:17" ht="25.5" hidden="1" x14ac:dyDescent="0.2">
      <c r="A1318" s="477">
        <f>IF(B1318="","",COUNT('Diário 3º PA'!$A$4:$A$4242)+ROW()-3)</f>
        <v>3261</v>
      </c>
      <c r="B1318" s="490">
        <v>44711</v>
      </c>
      <c r="C1318" s="487">
        <v>44713</v>
      </c>
      <c r="D1318" s="482" t="s">
        <v>104</v>
      </c>
      <c r="E1318" s="482" t="s">
        <v>189</v>
      </c>
      <c r="F1318" s="506">
        <v>2111.04</v>
      </c>
      <c r="G1318" s="483" t="s">
        <v>5065</v>
      </c>
      <c r="H1318" s="489" t="s">
        <v>658</v>
      </c>
      <c r="I1318" s="489" t="s">
        <v>5063</v>
      </c>
      <c r="J1318" s="456" t="s">
        <v>5064</v>
      </c>
      <c r="K1318" s="456" t="s">
        <v>732</v>
      </c>
      <c r="L1318" s="456" t="s">
        <v>1531</v>
      </c>
      <c r="M1318" s="456">
        <v>371825126</v>
      </c>
      <c r="N1318" s="457">
        <v>44711</v>
      </c>
      <c r="O1318" s="486">
        <f t="shared" si="63"/>
        <v>5</v>
      </c>
      <c r="P1318" s="486">
        <f t="shared" si="64"/>
        <v>6</v>
      </c>
      <c r="Q1318" s="92" t="str">
        <f t="shared" si="65"/>
        <v>Gastos_com_Pessoal</v>
      </c>
    </row>
    <row r="1319" spans="1:17" ht="25.5" hidden="1" x14ac:dyDescent="0.2">
      <c r="A1319" s="477">
        <f>IF(B1319="","",COUNT('Diário 3º PA'!$A$4:$A$4242)+ROW()-3)</f>
        <v>3262</v>
      </c>
      <c r="B1319" s="490">
        <v>44711</v>
      </c>
      <c r="C1319" s="487">
        <v>44713</v>
      </c>
      <c r="D1319" s="482" t="s">
        <v>104</v>
      </c>
      <c r="E1319" s="482" t="s">
        <v>191</v>
      </c>
      <c r="F1319" s="506">
        <v>837.75</v>
      </c>
      <c r="G1319" s="483" t="s">
        <v>5066</v>
      </c>
      <c r="H1319" s="489" t="s">
        <v>138</v>
      </c>
      <c r="I1319" s="489" t="s">
        <v>5067</v>
      </c>
      <c r="J1319" s="456" t="s">
        <v>5068</v>
      </c>
      <c r="K1319" s="456" t="s">
        <v>732</v>
      </c>
      <c r="L1319" s="456" t="s">
        <v>1531</v>
      </c>
      <c r="M1319" s="456">
        <v>371825126</v>
      </c>
      <c r="N1319" s="457">
        <v>44711</v>
      </c>
      <c r="O1319" s="486">
        <f t="shared" si="63"/>
        <v>5</v>
      </c>
      <c r="P1319" s="486">
        <f t="shared" si="64"/>
        <v>6</v>
      </c>
      <c r="Q1319" s="92" t="str">
        <f t="shared" si="65"/>
        <v>Gastos_com_Pessoal</v>
      </c>
    </row>
    <row r="1320" spans="1:17" ht="25.5" hidden="1" x14ac:dyDescent="0.2">
      <c r="A1320" s="477">
        <f>IF(B1320="","",COUNT('Diário 3º PA'!$A$4:$A$4242)+ROW()-3)</f>
        <v>3263</v>
      </c>
      <c r="B1320" s="490">
        <v>44711</v>
      </c>
      <c r="C1320" s="487">
        <v>44713</v>
      </c>
      <c r="D1320" s="482" t="s">
        <v>104</v>
      </c>
      <c r="E1320" s="482" t="s">
        <v>189</v>
      </c>
      <c r="F1320" s="506">
        <v>2365.42</v>
      </c>
      <c r="G1320" s="483" t="s">
        <v>5069</v>
      </c>
      <c r="H1320" s="489" t="s">
        <v>138</v>
      </c>
      <c r="I1320" s="489" t="s">
        <v>5067</v>
      </c>
      <c r="J1320" s="456" t="s">
        <v>5068</v>
      </c>
      <c r="K1320" s="456" t="s">
        <v>732</v>
      </c>
      <c r="L1320" s="456" t="s">
        <v>1531</v>
      </c>
      <c r="M1320" s="456">
        <v>371825126</v>
      </c>
      <c r="N1320" s="457">
        <v>44711</v>
      </c>
      <c r="O1320" s="486">
        <f t="shared" si="63"/>
        <v>5</v>
      </c>
      <c r="P1320" s="486">
        <f t="shared" si="64"/>
        <v>6</v>
      </c>
      <c r="Q1320" s="92" t="str">
        <f t="shared" si="65"/>
        <v>Gastos_com_Pessoal</v>
      </c>
    </row>
    <row r="1321" spans="1:17" ht="25.5" hidden="1" x14ac:dyDescent="0.2">
      <c r="A1321" s="477">
        <f>IF(B1321="","",COUNT('Diário 3º PA'!$A$4:$A$4242)+ROW()-3)</f>
        <v>3264</v>
      </c>
      <c r="B1321" s="490">
        <v>44711</v>
      </c>
      <c r="C1321" s="487">
        <v>44713</v>
      </c>
      <c r="D1321" s="482" t="s">
        <v>104</v>
      </c>
      <c r="E1321" s="482" t="s">
        <v>191</v>
      </c>
      <c r="F1321" s="506">
        <v>837.75</v>
      </c>
      <c r="G1321" s="483" t="s">
        <v>5070</v>
      </c>
      <c r="H1321" s="489" t="s">
        <v>129</v>
      </c>
      <c r="I1321" s="489" t="s">
        <v>5071</v>
      </c>
      <c r="J1321" s="456" t="s">
        <v>5072</v>
      </c>
      <c r="K1321" s="456" t="s">
        <v>732</v>
      </c>
      <c r="L1321" s="456" t="s">
        <v>1531</v>
      </c>
      <c r="M1321" s="456">
        <v>371825126</v>
      </c>
      <c r="N1321" s="457">
        <v>44711</v>
      </c>
      <c r="O1321" s="486">
        <f t="shared" si="63"/>
        <v>5</v>
      </c>
      <c r="P1321" s="486">
        <f t="shared" si="64"/>
        <v>6</v>
      </c>
      <c r="Q1321" s="92" t="str">
        <f t="shared" si="65"/>
        <v>Gastos_com_Pessoal</v>
      </c>
    </row>
    <row r="1322" spans="1:17" ht="25.5" hidden="1" x14ac:dyDescent="0.2">
      <c r="A1322" s="477">
        <f>IF(B1322="","",COUNT('Diário 3º PA'!$A$4:$A$4242)+ROW()-3)</f>
        <v>3265</v>
      </c>
      <c r="B1322" s="490">
        <v>44711</v>
      </c>
      <c r="C1322" s="487">
        <v>44713</v>
      </c>
      <c r="D1322" s="482" t="s">
        <v>104</v>
      </c>
      <c r="E1322" s="482" t="s">
        <v>189</v>
      </c>
      <c r="F1322" s="506">
        <v>2391.4299999999998</v>
      </c>
      <c r="G1322" s="483" t="s">
        <v>5073</v>
      </c>
      <c r="H1322" s="489" t="s">
        <v>129</v>
      </c>
      <c r="I1322" s="489" t="s">
        <v>5071</v>
      </c>
      <c r="J1322" s="456" t="s">
        <v>5072</v>
      </c>
      <c r="K1322" s="456" t="s">
        <v>732</v>
      </c>
      <c r="L1322" s="456" t="s">
        <v>1531</v>
      </c>
      <c r="M1322" s="456">
        <v>371825126</v>
      </c>
      <c r="N1322" s="457">
        <v>44711</v>
      </c>
      <c r="O1322" s="486">
        <f t="shared" si="63"/>
        <v>5</v>
      </c>
      <c r="P1322" s="486">
        <f t="shared" si="64"/>
        <v>6</v>
      </c>
      <c r="Q1322" s="92" t="str">
        <f t="shared" si="65"/>
        <v>Gastos_com_Pessoal</v>
      </c>
    </row>
    <row r="1323" spans="1:17" ht="25.5" hidden="1" x14ac:dyDescent="0.2">
      <c r="A1323" s="477">
        <f>IF(B1323="","",COUNT('Diário 3º PA'!$A$4:$A$4242)+ROW()-3)</f>
        <v>3266</v>
      </c>
      <c r="B1323" s="490">
        <v>44711</v>
      </c>
      <c r="C1323" s="487">
        <v>44713</v>
      </c>
      <c r="D1323" s="482" t="s">
        <v>104</v>
      </c>
      <c r="E1323" s="482" t="s">
        <v>191</v>
      </c>
      <c r="F1323" s="506">
        <v>847.2</v>
      </c>
      <c r="G1323" s="483" t="s">
        <v>5074</v>
      </c>
      <c r="H1323" s="489" t="s">
        <v>658</v>
      </c>
      <c r="I1323" s="489" t="s">
        <v>5075</v>
      </c>
      <c r="J1323" s="456" t="s">
        <v>5076</v>
      </c>
      <c r="K1323" s="456" t="s">
        <v>732</v>
      </c>
      <c r="L1323" s="456" t="s">
        <v>1531</v>
      </c>
      <c r="M1323" s="456">
        <v>371825126</v>
      </c>
      <c r="N1323" s="457">
        <v>44711</v>
      </c>
      <c r="O1323" s="486">
        <f t="shared" si="63"/>
        <v>5</v>
      </c>
      <c r="P1323" s="486">
        <f t="shared" si="64"/>
        <v>6</v>
      </c>
      <c r="Q1323" s="92" t="str">
        <f t="shared" si="65"/>
        <v>Gastos_com_Pessoal</v>
      </c>
    </row>
    <row r="1324" spans="1:17" ht="25.5" hidden="1" x14ac:dyDescent="0.2">
      <c r="A1324" s="477">
        <f>IF(B1324="","",COUNT('Diário 3º PA'!$A$4:$A$4242)+ROW()-3)</f>
        <v>3267</v>
      </c>
      <c r="B1324" s="490">
        <v>44711</v>
      </c>
      <c r="C1324" s="487">
        <v>44713</v>
      </c>
      <c r="D1324" s="482" t="s">
        <v>104</v>
      </c>
      <c r="E1324" s="482" t="s">
        <v>189</v>
      </c>
      <c r="F1324" s="506">
        <v>2414.9699999999998</v>
      </c>
      <c r="G1324" s="483" t="s">
        <v>5077</v>
      </c>
      <c r="H1324" s="489" t="s">
        <v>658</v>
      </c>
      <c r="I1324" s="489" t="s">
        <v>5075</v>
      </c>
      <c r="J1324" s="456" t="s">
        <v>5076</v>
      </c>
      <c r="K1324" s="456" t="s">
        <v>732</v>
      </c>
      <c r="L1324" s="456" t="s">
        <v>1531</v>
      </c>
      <c r="M1324" s="456">
        <v>371825126</v>
      </c>
      <c r="N1324" s="457">
        <v>44711</v>
      </c>
      <c r="O1324" s="486">
        <f t="shared" si="63"/>
        <v>5</v>
      </c>
      <c r="P1324" s="486">
        <f t="shared" si="64"/>
        <v>6</v>
      </c>
      <c r="Q1324" s="92" t="str">
        <f t="shared" si="65"/>
        <v>Gastos_com_Pessoal</v>
      </c>
    </row>
    <row r="1325" spans="1:17" ht="25.5" hidden="1" x14ac:dyDescent="0.2">
      <c r="A1325" s="477">
        <f>IF(B1325="","",COUNT('Diário 3º PA'!$A$4:$A$4242)+ROW()-3)</f>
        <v>3268</v>
      </c>
      <c r="B1325" s="490">
        <v>44711</v>
      </c>
      <c r="C1325" s="487">
        <v>44713</v>
      </c>
      <c r="D1325" s="482" t="s">
        <v>104</v>
      </c>
      <c r="E1325" s="482" t="s">
        <v>191</v>
      </c>
      <c r="F1325" s="506">
        <v>779.86</v>
      </c>
      <c r="G1325" s="483" t="s">
        <v>5078</v>
      </c>
      <c r="H1325" s="489" t="s">
        <v>658</v>
      </c>
      <c r="I1325" s="489" t="s">
        <v>5079</v>
      </c>
      <c r="J1325" s="456" t="s">
        <v>5080</v>
      </c>
      <c r="K1325" s="456" t="s">
        <v>732</v>
      </c>
      <c r="L1325" s="456" t="s">
        <v>1531</v>
      </c>
      <c r="M1325" s="456">
        <v>371825126</v>
      </c>
      <c r="N1325" s="457">
        <v>44711</v>
      </c>
      <c r="O1325" s="486">
        <f t="shared" si="63"/>
        <v>5</v>
      </c>
      <c r="P1325" s="486">
        <f t="shared" si="64"/>
        <v>6</v>
      </c>
      <c r="Q1325" s="92" t="str">
        <f t="shared" si="65"/>
        <v>Gastos_com_Pessoal</v>
      </c>
    </row>
    <row r="1326" spans="1:17" ht="25.5" hidden="1" x14ac:dyDescent="0.2">
      <c r="A1326" s="477">
        <f>IF(B1326="","",COUNT('Diário 3º PA'!$A$4:$A$4242)+ROW()-3)</f>
        <v>3269</v>
      </c>
      <c r="B1326" s="490">
        <v>44711</v>
      </c>
      <c r="C1326" s="487">
        <v>44713</v>
      </c>
      <c r="D1326" s="482" t="s">
        <v>104</v>
      </c>
      <c r="E1326" s="482" t="s">
        <v>189</v>
      </c>
      <c r="F1326" s="506">
        <v>2291.21</v>
      </c>
      <c r="G1326" s="483" t="s">
        <v>5081</v>
      </c>
      <c r="H1326" s="489" t="s">
        <v>658</v>
      </c>
      <c r="I1326" s="489" t="s">
        <v>5079</v>
      </c>
      <c r="J1326" s="456" t="s">
        <v>5080</v>
      </c>
      <c r="K1326" s="456" t="s">
        <v>732</v>
      </c>
      <c r="L1326" s="456" t="s">
        <v>1531</v>
      </c>
      <c r="M1326" s="456">
        <v>371825126</v>
      </c>
      <c r="N1326" s="457">
        <v>44711</v>
      </c>
      <c r="O1326" s="486">
        <f t="shared" si="63"/>
        <v>5</v>
      </c>
      <c r="P1326" s="486">
        <f t="shared" si="64"/>
        <v>6</v>
      </c>
      <c r="Q1326" s="92" t="str">
        <f t="shared" si="65"/>
        <v>Gastos_com_Pessoal</v>
      </c>
    </row>
    <row r="1327" spans="1:17" ht="25.5" hidden="1" x14ac:dyDescent="0.2">
      <c r="A1327" s="477">
        <f>IF(B1327="","",COUNT('Diário 3º PA'!$A$4:$A$4242)+ROW()-3)</f>
        <v>3270</v>
      </c>
      <c r="B1327" s="490">
        <v>44711</v>
      </c>
      <c r="C1327" s="487">
        <v>44713</v>
      </c>
      <c r="D1327" s="482" t="s">
        <v>104</v>
      </c>
      <c r="E1327" s="482" t="s">
        <v>191</v>
      </c>
      <c r="F1327" s="506">
        <v>815.66</v>
      </c>
      <c r="G1327" s="483" t="s">
        <v>5082</v>
      </c>
      <c r="H1327" s="489" t="s">
        <v>136</v>
      </c>
      <c r="I1327" s="489" t="s">
        <v>3049</v>
      </c>
      <c r="J1327" s="456" t="s">
        <v>3050</v>
      </c>
      <c r="K1327" s="456" t="s">
        <v>732</v>
      </c>
      <c r="L1327" s="456" t="s">
        <v>1531</v>
      </c>
      <c r="M1327" s="456">
        <v>371825126</v>
      </c>
      <c r="N1327" s="457">
        <v>44711</v>
      </c>
      <c r="O1327" s="486">
        <f t="shared" si="63"/>
        <v>5</v>
      </c>
      <c r="P1327" s="486">
        <f t="shared" si="64"/>
        <v>6</v>
      </c>
      <c r="Q1327" s="92" t="str">
        <f t="shared" si="65"/>
        <v>Gastos_com_Pessoal</v>
      </c>
    </row>
    <row r="1328" spans="1:17" ht="25.5" hidden="1" x14ac:dyDescent="0.2">
      <c r="A1328" s="477">
        <f>IF(B1328="","",COUNT('Diário 3º PA'!$A$4:$A$4242)+ROW()-3)</f>
        <v>3271</v>
      </c>
      <c r="B1328" s="490">
        <v>44711</v>
      </c>
      <c r="C1328" s="487">
        <v>44713</v>
      </c>
      <c r="D1328" s="482" t="s">
        <v>104</v>
      </c>
      <c r="E1328" s="482" t="s">
        <v>189</v>
      </c>
      <c r="F1328" s="506">
        <v>2340.66</v>
      </c>
      <c r="G1328" s="483" t="s">
        <v>5083</v>
      </c>
      <c r="H1328" s="489" t="s">
        <v>136</v>
      </c>
      <c r="I1328" s="489" t="s">
        <v>3049</v>
      </c>
      <c r="J1328" s="456" t="s">
        <v>3050</v>
      </c>
      <c r="K1328" s="456" t="s">
        <v>732</v>
      </c>
      <c r="L1328" s="456" t="s">
        <v>1531</v>
      </c>
      <c r="M1328" s="456">
        <v>371825126</v>
      </c>
      <c r="N1328" s="457">
        <v>44711</v>
      </c>
      <c r="O1328" s="486">
        <f t="shared" si="63"/>
        <v>5</v>
      </c>
      <c r="P1328" s="486">
        <f t="shared" si="64"/>
        <v>6</v>
      </c>
      <c r="Q1328" s="92" t="str">
        <f t="shared" si="65"/>
        <v>Gastos_com_Pessoal</v>
      </c>
    </row>
    <row r="1329" spans="1:17" ht="25.5" hidden="1" x14ac:dyDescent="0.2">
      <c r="A1329" s="477">
        <f>IF(B1329="","",COUNT('Diário 3º PA'!$A$4:$A$4242)+ROW()-3)</f>
        <v>3272</v>
      </c>
      <c r="B1329" s="490">
        <v>44711</v>
      </c>
      <c r="C1329" s="487">
        <v>44713</v>
      </c>
      <c r="D1329" s="482" t="s">
        <v>104</v>
      </c>
      <c r="E1329" s="482" t="s">
        <v>191</v>
      </c>
      <c r="F1329" s="506">
        <v>911.36</v>
      </c>
      <c r="G1329" s="483" t="s">
        <v>5084</v>
      </c>
      <c r="H1329" s="489" t="s">
        <v>658</v>
      </c>
      <c r="I1329" s="489" t="s">
        <v>5085</v>
      </c>
      <c r="J1329" s="456" t="s">
        <v>5086</v>
      </c>
      <c r="K1329" s="456" t="s">
        <v>732</v>
      </c>
      <c r="L1329" s="456" t="s">
        <v>1531</v>
      </c>
      <c r="M1329" s="456">
        <v>371825126</v>
      </c>
      <c r="N1329" s="457">
        <v>44711</v>
      </c>
      <c r="O1329" s="486">
        <f t="shared" si="63"/>
        <v>5</v>
      </c>
      <c r="P1329" s="486">
        <f t="shared" si="64"/>
        <v>6</v>
      </c>
      <c r="Q1329" s="92" t="str">
        <f t="shared" si="65"/>
        <v>Gastos_com_Pessoal</v>
      </c>
    </row>
    <row r="1330" spans="1:17" ht="25.5" hidden="1" x14ac:dyDescent="0.2">
      <c r="A1330" s="477">
        <f>IF(B1330="","",COUNT('Diário 3º PA'!$A$4:$A$4242)+ROW()-3)</f>
        <v>3273</v>
      </c>
      <c r="B1330" s="490">
        <v>44711</v>
      </c>
      <c r="C1330" s="487">
        <v>44713</v>
      </c>
      <c r="D1330" s="482" t="s">
        <v>104</v>
      </c>
      <c r="E1330" s="482" t="s">
        <v>189</v>
      </c>
      <c r="F1330" s="506">
        <v>2541.96</v>
      </c>
      <c r="G1330" s="483" t="s">
        <v>5087</v>
      </c>
      <c r="H1330" s="489" t="s">
        <v>658</v>
      </c>
      <c r="I1330" s="489" t="s">
        <v>5085</v>
      </c>
      <c r="J1330" s="456" t="s">
        <v>5086</v>
      </c>
      <c r="K1330" s="456" t="s">
        <v>732</v>
      </c>
      <c r="L1330" s="456" t="s">
        <v>1531</v>
      </c>
      <c r="M1330" s="456">
        <v>371825126</v>
      </c>
      <c r="N1330" s="457">
        <v>44711</v>
      </c>
      <c r="O1330" s="486">
        <f t="shared" si="63"/>
        <v>5</v>
      </c>
      <c r="P1330" s="486">
        <f t="shared" si="64"/>
        <v>6</v>
      </c>
      <c r="Q1330" s="92" t="str">
        <f t="shared" si="65"/>
        <v>Gastos_com_Pessoal</v>
      </c>
    </row>
    <row r="1331" spans="1:17" ht="25.5" hidden="1" x14ac:dyDescent="0.2">
      <c r="A1331" s="477">
        <f>IF(B1331="","",COUNT('Diário 3º PA'!$A$4:$A$4242)+ROW()-3)</f>
        <v>3274</v>
      </c>
      <c r="B1331" s="490">
        <v>44711</v>
      </c>
      <c r="C1331" s="487">
        <v>44713</v>
      </c>
      <c r="D1331" s="482" t="s">
        <v>104</v>
      </c>
      <c r="E1331" s="482" t="s">
        <v>191</v>
      </c>
      <c r="F1331" s="506">
        <v>881.68</v>
      </c>
      <c r="G1331" s="483" t="s">
        <v>5088</v>
      </c>
      <c r="H1331" s="489" t="s">
        <v>137</v>
      </c>
      <c r="I1331" s="489" t="s">
        <v>5089</v>
      </c>
      <c r="J1331" s="456" t="s">
        <v>5090</v>
      </c>
      <c r="K1331" s="456" t="s">
        <v>732</v>
      </c>
      <c r="L1331" s="456" t="s">
        <v>1531</v>
      </c>
      <c r="M1331" s="456">
        <v>371825126</v>
      </c>
      <c r="N1331" s="457">
        <v>44711</v>
      </c>
      <c r="O1331" s="486">
        <f t="shared" si="63"/>
        <v>5</v>
      </c>
      <c r="P1331" s="486">
        <f t="shared" si="64"/>
        <v>6</v>
      </c>
      <c r="Q1331" s="92" t="str">
        <f t="shared" si="65"/>
        <v>Gastos_com_Pessoal</v>
      </c>
    </row>
    <row r="1332" spans="1:17" ht="25.5" hidden="1" x14ac:dyDescent="0.2">
      <c r="A1332" s="477">
        <f>IF(B1332="","",COUNT('Diário 3º PA'!$A$4:$A$4242)+ROW()-3)</f>
        <v>3275</v>
      </c>
      <c r="B1332" s="490">
        <v>44711</v>
      </c>
      <c r="C1332" s="487">
        <v>44713</v>
      </c>
      <c r="D1332" s="482" t="s">
        <v>104</v>
      </c>
      <c r="E1332" s="482" t="s">
        <v>189</v>
      </c>
      <c r="F1332" s="506">
        <v>2556.12</v>
      </c>
      <c r="G1332" s="483" t="s">
        <v>5091</v>
      </c>
      <c r="H1332" s="489" t="s">
        <v>137</v>
      </c>
      <c r="I1332" s="489" t="s">
        <v>5089</v>
      </c>
      <c r="J1332" s="456" t="s">
        <v>5090</v>
      </c>
      <c r="K1332" s="456" t="s">
        <v>732</v>
      </c>
      <c r="L1332" s="456" t="s">
        <v>1531</v>
      </c>
      <c r="M1332" s="456">
        <v>371825126</v>
      </c>
      <c r="N1332" s="457">
        <v>44711</v>
      </c>
      <c r="O1332" s="486">
        <f t="shared" si="63"/>
        <v>5</v>
      </c>
      <c r="P1332" s="486">
        <f t="shared" si="64"/>
        <v>6</v>
      </c>
      <c r="Q1332" s="92" t="str">
        <f t="shared" si="65"/>
        <v>Gastos_com_Pessoal</v>
      </c>
    </row>
    <row r="1333" spans="1:17" ht="25.5" hidden="1" x14ac:dyDescent="0.2">
      <c r="A1333" s="477">
        <f>IF(B1333="","",COUNT('Diário 3º PA'!$A$4:$A$4242)+ROW()-3)</f>
        <v>3276</v>
      </c>
      <c r="B1333" s="490">
        <v>44711</v>
      </c>
      <c r="C1333" s="487">
        <v>44713</v>
      </c>
      <c r="D1333" s="482" t="s">
        <v>104</v>
      </c>
      <c r="E1333" s="482" t="s">
        <v>191</v>
      </c>
      <c r="F1333" s="506">
        <v>837.14</v>
      </c>
      <c r="G1333" s="483" t="s">
        <v>5092</v>
      </c>
      <c r="H1333" s="489" t="s">
        <v>129</v>
      </c>
      <c r="I1333" s="489" t="s">
        <v>5093</v>
      </c>
      <c r="J1333" s="456" t="s">
        <v>5094</v>
      </c>
      <c r="K1333" s="456" t="s">
        <v>732</v>
      </c>
      <c r="L1333" s="456" t="s">
        <v>1531</v>
      </c>
      <c r="M1333" s="456">
        <v>371825126</v>
      </c>
      <c r="N1333" s="457">
        <v>44711</v>
      </c>
      <c r="O1333" s="486">
        <f t="shared" si="63"/>
        <v>5</v>
      </c>
      <c r="P1333" s="486">
        <f t="shared" si="64"/>
        <v>6</v>
      </c>
      <c r="Q1333" s="92" t="str">
        <f t="shared" si="65"/>
        <v>Gastos_com_Pessoal</v>
      </c>
    </row>
    <row r="1334" spans="1:17" ht="25.5" hidden="1" x14ac:dyDescent="0.2">
      <c r="A1334" s="477">
        <f>IF(B1334="","",COUNT('Diário 3º PA'!$A$4:$A$4242)+ROW()-3)</f>
        <v>3277</v>
      </c>
      <c r="B1334" s="490">
        <v>44711</v>
      </c>
      <c r="C1334" s="487">
        <v>44713</v>
      </c>
      <c r="D1334" s="482" t="s">
        <v>104</v>
      </c>
      <c r="E1334" s="482" t="s">
        <v>189</v>
      </c>
      <c r="F1334" s="506">
        <v>2420.92</v>
      </c>
      <c r="G1334" s="483" t="s">
        <v>5095</v>
      </c>
      <c r="H1334" s="489" t="s">
        <v>129</v>
      </c>
      <c r="I1334" s="489" t="s">
        <v>5093</v>
      </c>
      <c r="J1334" s="456" t="s">
        <v>5094</v>
      </c>
      <c r="K1334" s="456" t="s">
        <v>732</v>
      </c>
      <c r="L1334" s="456" t="s">
        <v>1531</v>
      </c>
      <c r="M1334" s="456">
        <v>371825126</v>
      </c>
      <c r="N1334" s="457">
        <v>44711</v>
      </c>
      <c r="O1334" s="486">
        <f t="shared" si="63"/>
        <v>5</v>
      </c>
      <c r="P1334" s="486">
        <f t="shared" si="64"/>
        <v>6</v>
      </c>
      <c r="Q1334" s="92" t="str">
        <f t="shared" si="65"/>
        <v>Gastos_com_Pessoal</v>
      </c>
    </row>
    <row r="1335" spans="1:17" ht="25.5" hidden="1" x14ac:dyDescent="0.2">
      <c r="A1335" s="477">
        <f>IF(B1335="","",COUNT('Diário 3º PA'!$A$4:$A$4242)+ROW()-3)</f>
        <v>3278</v>
      </c>
      <c r="B1335" s="490">
        <v>44711</v>
      </c>
      <c r="C1335" s="487">
        <v>44713</v>
      </c>
      <c r="D1335" s="482" t="s">
        <v>104</v>
      </c>
      <c r="E1335" s="482" t="s">
        <v>191</v>
      </c>
      <c r="F1335" s="506">
        <v>890.21</v>
      </c>
      <c r="G1335" s="483" t="s">
        <v>5096</v>
      </c>
      <c r="H1335" s="489" t="s">
        <v>658</v>
      </c>
      <c r="I1335" s="489" t="s">
        <v>5097</v>
      </c>
      <c r="J1335" s="456" t="s">
        <v>5098</v>
      </c>
      <c r="K1335" s="456" t="s">
        <v>732</v>
      </c>
      <c r="L1335" s="456" t="s">
        <v>1531</v>
      </c>
      <c r="M1335" s="456">
        <v>371825126</v>
      </c>
      <c r="N1335" s="457">
        <v>44711</v>
      </c>
      <c r="O1335" s="486">
        <f t="shared" si="63"/>
        <v>5</v>
      </c>
      <c r="P1335" s="486">
        <f t="shared" si="64"/>
        <v>6</v>
      </c>
      <c r="Q1335" s="92" t="str">
        <f t="shared" si="65"/>
        <v>Gastos_com_Pessoal</v>
      </c>
    </row>
    <row r="1336" spans="1:17" ht="25.5" hidden="1" x14ac:dyDescent="0.2">
      <c r="A1336" s="477">
        <f>IF(B1336="","",COUNT('Diário 3º PA'!$A$4:$A$4242)+ROW()-3)</f>
        <v>3279</v>
      </c>
      <c r="B1336" s="490">
        <v>44711</v>
      </c>
      <c r="C1336" s="487">
        <v>44713</v>
      </c>
      <c r="D1336" s="482" t="s">
        <v>104</v>
      </c>
      <c r="E1336" s="482" t="s">
        <v>189</v>
      </c>
      <c r="F1336" s="506">
        <v>2491.23</v>
      </c>
      <c r="G1336" s="483" t="s">
        <v>5099</v>
      </c>
      <c r="H1336" s="489" t="s">
        <v>658</v>
      </c>
      <c r="I1336" s="489" t="s">
        <v>5097</v>
      </c>
      <c r="J1336" s="456" t="s">
        <v>5098</v>
      </c>
      <c r="K1336" s="456" t="s">
        <v>732</v>
      </c>
      <c r="L1336" s="456" t="s">
        <v>1531</v>
      </c>
      <c r="M1336" s="456">
        <v>371825126</v>
      </c>
      <c r="N1336" s="457">
        <v>44711</v>
      </c>
      <c r="O1336" s="486">
        <f t="shared" si="63"/>
        <v>5</v>
      </c>
      <c r="P1336" s="486">
        <f t="shared" si="64"/>
        <v>6</v>
      </c>
      <c r="Q1336" s="92" t="str">
        <f t="shared" si="65"/>
        <v>Gastos_com_Pessoal</v>
      </c>
    </row>
    <row r="1337" spans="1:17" ht="25.5" hidden="1" x14ac:dyDescent="0.2">
      <c r="A1337" s="477">
        <f>IF(B1337="","",COUNT('Diário 3º PA'!$A$4:$A$4242)+ROW()-3)</f>
        <v>3280</v>
      </c>
      <c r="B1337" s="490">
        <v>44711</v>
      </c>
      <c r="C1337" s="487">
        <v>44713</v>
      </c>
      <c r="D1337" s="482" t="s">
        <v>104</v>
      </c>
      <c r="E1337" s="482" t="s">
        <v>191</v>
      </c>
      <c r="F1337" s="506">
        <v>926.8</v>
      </c>
      <c r="G1337" s="483" t="s">
        <v>5100</v>
      </c>
      <c r="H1337" s="489" t="s">
        <v>658</v>
      </c>
      <c r="I1337" s="489" t="s">
        <v>5101</v>
      </c>
      <c r="J1337" s="456" t="s">
        <v>5102</v>
      </c>
      <c r="K1337" s="456" t="s">
        <v>732</v>
      </c>
      <c r="L1337" s="456" t="s">
        <v>1531</v>
      </c>
      <c r="M1337" s="456">
        <v>371825126</v>
      </c>
      <c r="N1337" s="457">
        <v>44711</v>
      </c>
      <c r="O1337" s="486">
        <f t="shared" si="63"/>
        <v>5</v>
      </c>
      <c r="P1337" s="486">
        <f t="shared" si="64"/>
        <v>6</v>
      </c>
      <c r="Q1337" s="92" t="str">
        <f t="shared" si="65"/>
        <v>Gastos_com_Pessoal</v>
      </c>
    </row>
    <row r="1338" spans="1:17" ht="25.5" hidden="1" x14ac:dyDescent="0.2">
      <c r="A1338" s="477">
        <f>IF(B1338="","",COUNT('Diário 3º PA'!$A$4:$A$4242)+ROW()-3)</f>
        <v>3281</v>
      </c>
      <c r="B1338" s="490">
        <v>44711</v>
      </c>
      <c r="C1338" s="487">
        <v>44713</v>
      </c>
      <c r="D1338" s="482" t="s">
        <v>104</v>
      </c>
      <c r="E1338" s="482" t="s">
        <v>189</v>
      </c>
      <c r="F1338" s="506">
        <v>2579</v>
      </c>
      <c r="G1338" s="483" t="s">
        <v>5103</v>
      </c>
      <c r="H1338" s="489" t="s">
        <v>658</v>
      </c>
      <c r="I1338" s="489" t="s">
        <v>5101</v>
      </c>
      <c r="J1338" s="456" t="s">
        <v>5102</v>
      </c>
      <c r="K1338" s="456" t="s">
        <v>732</v>
      </c>
      <c r="L1338" s="456" t="s">
        <v>1531</v>
      </c>
      <c r="M1338" s="456">
        <v>371825126</v>
      </c>
      <c r="N1338" s="457">
        <v>44711</v>
      </c>
      <c r="O1338" s="486">
        <f t="shared" si="63"/>
        <v>5</v>
      </c>
      <c r="P1338" s="486">
        <f t="shared" si="64"/>
        <v>6</v>
      </c>
      <c r="Q1338" s="92" t="str">
        <f t="shared" si="65"/>
        <v>Gastos_com_Pessoal</v>
      </c>
    </row>
    <row r="1339" spans="1:17" ht="25.5" hidden="1" x14ac:dyDescent="0.2">
      <c r="A1339" s="477">
        <f>IF(B1339="","",COUNT('Diário 3º PA'!$A$4:$A$4242)+ROW()-3)</f>
        <v>3282</v>
      </c>
      <c r="B1339" s="490">
        <v>44711</v>
      </c>
      <c r="C1339" s="487">
        <v>44713</v>
      </c>
      <c r="D1339" s="482" t="s">
        <v>104</v>
      </c>
      <c r="E1339" s="482" t="s">
        <v>191</v>
      </c>
      <c r="F1339" s="506">
        <v>531.01</v>
      </c>
      <c r="G1339" s="483" t="s">
        <v>5104</v>
      </c>
      <c r="H1339" s="489" t="s">
        <v>135</v>
      </c>
      <c r="I1339" s="489" t="s">
        <v>5105</v>
      </c>
      <c r="J1339" s="456" t="s">
        <v>5106</v>
      </c>
      <c r="K1339" s="456" t="s">
        <v>732</v>
      </c>
      <c r="L1339" s="456" t="s">
        <v>1531</v>
      </c>
      <c r="M1339" s="456">
        <v>371825126</v>
      </c>
      <c r="N1339" s="457">
        <v>44711</v>
      </c>
      <c r="O1339" s="486">
        <f t="shared" si="63"/>
        <v>5</v>
      </c>
      <c r="P1339" s="486">
        <f t="shared" si="64"/>
        <v>6</v>
      </c>
      <c r="Q1339" s="92" t="str">
        <f t="shared" si="65"/>
        <v>Gastos_com_Pessoal</v>
      </c>
    </row>
    <row r="1340" spans="1:17" ht="25.5" hidden="1" x14ac:dyDescent="0.2">
      <c r="A1340" s="477">
        <f>IF(B1340="","",COUNT('Diário 3º PA'!$A$4:$A$4242)+ROW()-3)</f>
        <v>3283</v>
      </c>
      <c r="B1340" s="490">
        <v>44711</v>
      </c>
      <c r="C1340" s="487">
        <v>44713</v>
      </c>
      <c r="D1340" s="482" t="s">
        <v>104</v>
      </c>
      <c r="E1340" s="482" t="s">
        <v>189</v>
      </c>
      <c r="F1340" s="506">
        <v>1576.43</v>
      </c>
      <c r="G1340" s="483" t="s">
        <v>5107</v>
      </c>
      <c r="H1340" s="489" t="s">
        <v>135</v>
      </c>
      <c r="I1340" s="489" t="s">
        <v>5105</v>
      </c>
      <c r="J1340" s="456" t="s">
        <v>5106</v>
      </c>
      <c r="K1340" s="456" t="s">
        <v>732</v>
      </c>
      <c r="L1340" s="456" t="s">
        <v>1531</v>
      </c>
      <c r="M1340" s="456">
        <v>371825126</v>
      </c>
      <c r="N1340" s="457">
        <v>44711</v>
      </c>
      <c r="O1340" s="486">
        <f t="shared" si="63"/>
        <v>5</v>
      </c>
      <c r="P1340" s="486">
        <f t="shared" si="64"/>
        <v>6</v>
      </c>
      <c r="Q1340" s="92" t="str">
        <f t="shared" si="65"/>
        <v>Gastos_com_Pessoal</v>
      </c>
    </row>
    <row r="1341" spans="1:17" ht="25.5" hidden="1" x14ac:dyDescent="0.2">
      <c r="A1341" s="477">
        <f>IF(B1341="","",COUNT('Diário 3º PA'!$A$4:$A$4242)+ROW()-3)</f>
        <v>3284</v>
      </c>
      <c r="B1341" s="490">
        <v>44711</v>
      </c>
      <c r="C1341" s="487">
        <v>44713</v>
      </c>
      <c r="D1341" s="482" t="s">
        <v>104</v>
      </c>
      <c r="E1341" s="482" t="s">
        <v>191</v>
      </c>
      <c r="F1341" s="506">
        <v>839.76</v>
      </c>
      <c r="G1341" s="483" t="s">
        <v>5108</v>
      </c>
      <c r="H1341" s="489" t="s">
        <v>658</v>
      </c>
      <c r="I1341" s="489" t="s">
        <v>5109</v>
      </c>
      <c r="J1341" s="456" t="s">
        <v>5110</v>
      </c>
      <c r="K1341" s="456" t="s">
        <v>732</v>
      </c>
      <c r="L1341" s="456" t="s">
        <v>1531</v>
      </c>
      <c r="M1341" s="456">
        <v>371825126</v>
      </c>
      <c r="N1341" s="457">
        <v>44711</v>
      </c>
      <c r="O1341" s="486">
        <f t="shared" si="63"/>
        <v>5</v>
      </c>
      <c r="P1341" s="486">
        <f t="shared" si="64"/>
        <v>6</v>
      </c>
      <c r="Q1341" s="92" t="str">
        <f t="shared" si="65"/>
        <v>Gastos_com_Pessoal</v>
      </c>
    </row>
    <row r="1342" spans="1:17" ht="25.5" hidden="1" x14ac:dyDescent="0.2">
      <c r="A1342" s="477">
        <f>IF(B1342="","",COUNT('Diário 3º PA'!$A$4:$A$4242)+ROW()-3)</f>
        <v>3285</v>
      </c>
      <c r="B1342" s="490">
        <v>44711</v>
      </c>
      <c r="C1342" s="487">
        <v>44713</v>
      </c>
      <c r="D1342" s="482" t="s">
        <v>104</v>
      </c>
      <c r="E1342" s="482" t="s">
        <v>189</v>
      </c>
      <c r="F1342" s="506">
        <v>2370.23</v>
      </c>
      <c r="G1342" s="483" t="s">
        <v>5111</v>
      </c>
      <c r="H1342" s="489" t="s">
        <v>658</v>
      </c>
      <c r="I1342" s="489" t="s">
        <v>5109</v>
      </c>
      <c r="J1342" s="456" t="s">
        <v>5110</v>
      </c>
      <c r="K1342" s="456" t="s">
        <v>732</v>
      </c>
      <c r="L1342" s="456" t="s">
        <v>1531</v>
      </c>
      <c r="M1342" s="456">
        <v>371825126</v>
      </c>
      <c r="N1342" s="457">
        <v>44711</v>
      </c>
      <c r="O1342" s="486">
        <f t="shared" si="63"/>
        <v>5</v>
      </c>
      <c r="P1342" s="486">
        <f t="shared" si="64"/>
        <v>6</v>
      </c>
      <c r="Q1342" s="92" t="str">
        <f t="shared" si="65"/>
        <v>Gastos_com_Pessoal</v>
      </c>
    </row>
    <row r="1343" spans="1:17" ht="25.5" hidden="1" x14ac:dyDescent="0.2">
      <c r="A1343" s="477">
        <f>IF(B1343="","",COUNT('Diário 3º PA'!$A$4:$A$4242)+ROW()-3)</f>
        <v>3286</v>
      </c>
      <c r="B1343" s="490">
        <v>44711</v>
      </c>
      <c r="C1343" s="487">
        <v>44713</v>
      </c>
      <c r="D1343" s="482" t="s">
        <v>104</v>
      </c>
      <c r="E1343" s="482" t="s">
        <v>191</v>
      </c>
      <c r="F1343" s="506">
        <v>835.53</v>
      </c>
      <c r="G1343" s="483" t="s">
        <v>5112</v>
      </c>
      <c r="H1343" s="489" t="s">
        <v>658</v>
      </c>
      <c r="I1343" s="489" t="s">
        <v>5113</v>
      </c>
      <c r="J1343" s="456" t="s">
        <v>5114</v>
      </c>
      <c r="K1343" s="456" t="s">
        <v>732</v>
      </c>
      <c r="L1343" s="456" t="s">
        <v>1531</v>
      </c>
      <c r="M1343" s="456">
        <v>371825126</v>
      </c>
      <c r="N1343" s="457">
        <v>44711</v>
      </c>
      <c r="O1343" s="486">
        <f t="shared" si="63"/>
        <v>5</v>
      </c>
      <c r="P1343" s="486">
        <f t="shared" si="64"/>
        <v>6</v>
      </c>
      <c r="Q1343" s="92" t="str">
        <f t="shared" si="65"/>
        <v>Gastos_com_Pessoal</v>
      </c>
    </row>
    <row r="1344" spans="1:17" ht="25.5" hidden="1" x14ac:dyDescent="0.2">
      <c r="A1344" s="477">
        <f>IF(B1344="","",COUNT('Diário 3º PA'!$A$4:$A$4242)+ROW()-3)</f>
        <v>3287</v>
      </c>
      <c r="B1344" s="490">
        <v>44711</v>
      </c>
      <c r="C1344" s="487">
        <v>44713</v>
      </c>
      <c r="D1344" s="482" t="s">
        <v>104</v>
      </c>
      <c r="E1344" s="482" t="s">
        <v>189</v>
      </c>
      <c r="F1344" s="506">
        <v>2360.15</v>
      </c>
      <c r="G1344" s="483" t="s">
        <v>5115</v>
      </c>
      <c r="H1344" s="489" t="s">
        <v>658</v>
      </c>
      <c r="I1344" s="489" t="s">
        <v>5113</v>
      </c>
      <c r="J1344" s="456" t="s">
        <v>5114</v>
      </c>
      <c r="K1344" s="456" t="s">
        <v>732</v>
      </c>
      <c r="L1344" s="456" t="s">
        <v>1531</v>
      </c>
      <c r="M1344" s="456">
        <v>371825126</v>
      </c>
      <c r="N1344" s="457">
        <v>44711</v>
      </c>
      <c r="O1344" s="486">
        <f t="shared" si="63"/>
        <v>5</v>
      </c>
      <c r="P1344" s="486">
        <f t="shared" si="64"/>
        <v>6</v>
      </c>
      <c r="Q1344" s="92" t="str">
        <f t="shared" si="65"/>
        <v>Gastos_com_Pessoal</v>
      </c>
    </row>
    <row r="1345" spans="1:17" ht="25.5" hidden="1" x14ac:dyDescent="0.2">
      <c r="A1345" s="477">
        <f>IF(B1345="","",COUNT('Diário 3º PA'!$A$4:$A$4242)+ROW()-3)</f>
        <v>3288</v>
      </c>
      <c r="B1345" s="490">
        <v>44711</v>
      </c>
      <c r="C1345" s="487">
        <v>44713</v>
      </c>
      <c r="D1345" s="482" t="s">
        <v>104</v>
      </c>
      <c r="E1345" s="482" t="s">
        <v>191</v>
      </c>
      <c r="F1345" s="506">
        <v>500.38</v>
      </c>
      <c r="G1345" s="483" t="s">
        <v>5116</v>
      </c>
      <c r="H1345" s="489" t="s">
        <v>658</v>
      </c>
      <c r="I1345" s="489" t="s">
        <v>5117</v>
      </c>
      <c r="J1345" s="456" t="s">
        <v>5118</v>
      </c>
      <c r="K1345" s="456" t="s">
        <v>732</v>
      </c>
      <c r="L1345" s="456" t="s">
        <v>1531</v>
      </c>
      <c r="M1345" s="456">
        <v>371825126</v>
      </c>
      <c r="N1345" s="457">
        <v>44711</v>
      </c>
      <c r="O1345" s="486">
        <f t="shared" si="63"/>
        <v>5</v>
      </c>
      <c r="P1345" s="486">
        <f t="shared" si="64"/>
        <v>6</v>
      </c>
      <c r="Q1345" s="92" t="str">
        <f t="shared" si="65"/>
        <v>Gastos_com_Pessoal</v>
      </c>
    </row>
    <row r="1346" spans="1:17" ht="25.5" hidden="1" x14ac:dyDescent="0.2">
      <c r="A1346" s="477">
        <f>IF(B1346="","",COUNT('Diário 3º PA'!$A$4:$A$4242)+ROW()-3)</f>
        <v>3289</v>
      </c>
      <c r="B1346" s="490">
        <v>44711</v>
      </c>
      <c r="C1346" s="487">
        <v>44713</v>
      </c>
      <c r="D1346" s="482" t="s">
        <v>104</v>
      </c>
      <c r="E1346" s="482" t="s">
        <v>189</v>
      </c>
      <c r="F1346" s="506">
        <v>1501.24</v>
      </c>
      <c r="G1346" s="483" t="s">
        <v>5119</v>
      </c>
      <c r="H1346" s="489" t="s">
        <v>658</v>
      </c>
      <c r="I1346" s="489" t="s">
        <v>5117</v>
      </c>
      <c r="J1346" s="456" t="s">
        <v>5118</v>
      </c>
      <c r="K1346" s="456" t="s">
        <v>732</v>
      </c>
      <c r="L1346" s="456" t="s">
        <v>1531</v>
      </c>
      <c r="M1346" s="456">
        <v>371825126</v>
      </c>
      <c r="N1346" s="457">
        <v>44711</v>
      </c>
      <c r="O1346" s="486">
        <f t="shared" si="63"/>
        <v>5</v>
      </c>
      <c r="P1346" s="486">
        <f t="shared" si="64"/>
        <v>6</v>
      </c>
      <c r="Q1346" s="92" t="str">
        <f t="shared" si="65"/>
        <v>Gastos_com_Pessoal</v>
      </c>
    </row>
    <row r="1347" spans="1:17" ht="25.5" hidden="1" x14ac:dyDescent="0.2">
      <c r="A1347" s="477">
        <f>IF(B1347="","",COUNT('Diário 3º PA'!$A$4:$A$4242)+ROW()-3)</f>
        <v>3290</v>
      </c>
      <c r="B1347" s="490">
        <v>44711</v>
      </c>
      <c r="C1347" s="487">
        <v>44713</v>
      </c>
      <c r="D1347" s="482" t="s">
        <v>104</v>
      </c>
      <c r="E1347" s="482" t="s">
        <v>191</v>
      </c>
      <c r="F1347" s="506">
        <v>923.44</v>
      </c>
      <c r="G1347" s="483" t="s">
        <v>5120</v>
      </c>
      <c r="H1347" s="489" t="s">
        <v>130</v>
      </c>
      <c r="I1347" s="489" t="s">
        <v>4351</v>
      </c>
      <c r="J1347" s="456" t="s">
        <v>4352</v>
      </c>
      <c r="K1347" s="456" t="s">
        <v>732</v>
      </c>
      <c r="L1347" s="456" t="s">
        <v>1531</v>
      </c>
      <c r="M1347" s="456">
        <v>371825126</v>
      </c>
      <c r="N1347" s="457">
        <v>44711</v>
      </c>
      <c r="O1347" s="486">
        <f t="shared" si="63"/>
        <v>5</v>
      </c>
      <c r="P1347" s="486">
        <f t="shared" si="64"/>
        <v>6</v>
      </c>
      <c r="Q1347" s="92" t="str">
        <f t="shared" si="65"/>
        <v>Gastos_com_Pessoal</v>
      </c>
    </row>
    <row r="1348" spans="1:17" ht="25.5" hidden="1" x14ac:dyDescent="0.2">
      <c r="A1348" s="477">
        <f>IF(B1348="","",COUNT('Diário 3º PA'!$A$4:$A$4242)+ROW()-3)</f>
        <v>3291</v>
      </c>
      <c r="B1348" s="490">
        <v>44711</v>
      </c>
      <c r="C1348" s="487">
        <v>44713</v>
      </c>
      <c r="D1348" s="482" t="s">
        <v>104</v>
      </c>
      <c r="E1348" s="482" t="s">
        <v>189</v>
      </c>
      <c r="F1348" s="506">
        <v>2599.5500000000002</v>
      </c>
      <c r="G1348" s="483" t="s">
        <v>5121</v>
      </c>
      <c r="H1348" s="489" t="s">
        <v>130</v>
      </c>
      <c r="I1348" s="489" t="s">
        <v>4351</v>
      </c>
      <c r="J1348" s="456" t="s">
        <v>4352</v>
      </c>
      <c r="K1348" s="456" t="s">
        <v>732</v>
      </c>
      <c r="L1348" s="456" t="s">
        <v>1531</v>
      </c>
      <c r="M1348" s="456">
        <v>371825126</v>
      </c>
      <c r="N1348" s="457">
        <v>44711</v>
      </c>
      <c r="O1348" s="486">
        <f t="shared" si="63"/>
        <v>5</v>
      </c>
      <c r="P1348" s="486">
        <f t="shared" si="64"/>
        <v>6</v>
      </c>
      <c r="Q1348" s="92" t="str">
        <f t="shared" si="65"/>
        <v>Gastos_com_Pessoal</v>
      </c>
    </row>
    <row r="1349" spans="1:17" ht="25.5" hidden="1" x14ac:dyDescent="0.2">
      <c r="A1349" s="477">
        <f>IF(B1349="","",COUNT('Diário 3º PA'!$A$4:$A$4242)+ROW()-3)</f>
        <v>3292</v>
      </c>
      <c r="B1349" s="490">
        <v>44711</v>
      </c>
      <c r="C1349" s="487">
        <v>44713</v>
      </c>
      <c r="D1349" s="482" t="s">
        <v>104</v>
      </c>
      <c r="E1349" s="482" t="s">
        <v>191</v>
      </c>
      <c r="F1349" s="506">
        <v>845.4</v>
      </c>
      <c r="G1349" s="483" t="s">
        <v>5122</v>
      </c>
      <c r="H1349" s="489" t="s">
        <v>658</v>
      </c>
      <c r="I1349" s="489" t="s">
        <v>5123</v>
      </c>
      <c r="J1349" s="456" t="s">
        <v>5124</v>
      </c>
      <c r="K1349" s="456" t="s">
        <v>732</v>
      </c>
      <c r="L1349" s="456" t="s">
        <v>1531</v>
      </c>
      <c r="M1349" s="456">
        <v>371825126</v>
      </c>
      <c r="N1349" s="457">
        <v>44711</v>
      </c>
      <c r="O1349" s="486">
        <f t="shared" si="63"/>
        <v>5</v>
      </c>
      <c r="P1349" s="486">
        <f t="shared" si="64"/>
        <v>6</v>
      </c>
      <c r="Q1349" s="92" t="str">
        <f t="shared" si="65"/>
        <v>Gastos_com_Pessoal</v>
      </c>
    </row>
    <row r="1350" spans="1:17" ht="25.5" hidden="1" x14ac:dyDescent="0.2">
      <c r="A1350" s="477">
        <f>IF(B1350="","",COUNT('Diário 3º PA'!$A$4:$A$4242)+ROW()-3)</f>
        <v>3293</v>
      </c>
      <c r="B1350" s="490">
        <v>44711</v>
      </c>
      <c r="C1350" s="487">
        <v>44713</v>
      </c>
      <c r="D1350" s="482" t="s">
        <v>104</v>
      </c>
      <c r="E1350" s="482" t="s">
        <v>189</v>
      </c>
      <c r="F1350" s="506">
        <v>2383.6999999999998</v>
      </c>
      <c r="G1350" s="483" t="s">
        <v>5125</v>
      </c>
      <c r="H1350" s="489" t="s">
        <v>658</v>
      </c>
      <c r="I1350" s="489" t="s">
        <v>5123</v>
      </c>
      <c r="J1350" s="456" t="s">
        <v>5124</v>
      </c>
      <c r="K1350" s="456" t="s">
        <v>732</v>
      </c>
      <c r="L1350" s="456" t="s">
        <v>1531</v>
      </c>
      <c r="M1350" s="456">
        <v>371825126</v>
      </c>
      <c r="N1350" s="457">
        <v>44711</v>
      </c>
      <c r="O1350" s="486">
        <f t="shared" si="63"/>
        <v>5</v>
      </c>
      <c r="P1350" s="486">
        <f t="shared" si="64"/>
        <v>6</v>
      </c>
      <c r="Q1350" s="92" t="str">
        <f t="shared" si="65"/>
        <v>Gastos_com_Pessoal</v>
      </c>
    </row>
    <row r="1351" spans="1:17" ht="25.5" hidden="1" x14ac:dyDescent="0.2">
      <c r="A1351" s="477">
        <f>IF(B1351="","",COUNT('Diário 3º PA'!$A$4:$A$4242)+ROW()-3)</f>
        <v>3294</v>
      </c>
      <c r="B1351" s="490">
        <v>44711</v>
      </c>
      <c r="C1351" s="487">
        <v>44713</v>
      </c>
      <c r="D1351" s="482" t="s">
        <v>104</v>
      </c>
      <c r="E1351" s="482" t="s">
        <v>191</v>
      </c>
      <c r="F1351" s="506">
        <v>556.89</v>
      </c>
      <c r="G1351" s="483" t="s">
        <v>5126</v>
      </c>
      <c r="H1351" s="489" t="s">
        <v>134</v>
      </c>
      <c r="I1351" s="489" t="s">
        <v>3294</v>
      </c>
      <c r="J1351" s="456" t="s">
        <v>5127</v>
      </c>
      <c r="K1351" s="456" t="s">
        <v>732</v>
      </c>
      <c r="L1351" s="456" t="s">
        <v>1531</v>
      </c>
      <c r="M1351" s="456">
        <v>371825126</v>
      </c>
      <c r="N1351" s="457">
        <v>44711</v>
      </c>
      <c r="O1351" s="486">
        <f t="shared" si="63"/>
        <v>5</v>
      </c>
      <c r="P1351" s="486">
        <f t="shared" si="64"/>
        <v>6</v>
      </c>
      <c r="Q1351" s="92" t="str">
        <f t="shared" si="65"/>
        <v>Gastos_com_Pessoal</v>
      </c>
    </row>
    <row r="1352" spans="1:17" ht="25.5" hidden="1" x14ac:dyDescent="0.2">
      <c r="A1352" s="477">
        <f>IF(B1352="","",COUNT('Diário 3º PA'!$A$4:$A$4242)+ROW()-3)</f>
        <v>3295</v>
      </c>
      <c r="B1352" s="490">
        <v>44711</v>
      </c>
      <c r="C1352" s="487">
        <v>44713</v>
      </c>
      <c r="D1352" s="482" t="s">
        <v>104</v>
      </c>
      <c r="E1352" s="482" t="s">
        <v>189</v>
      </c>
      <c r="F1352" s="506">
        <v>1646.36</v>
      </c>
      <c r="G1352" s="483" t="s">
        <v>5128</v>
      </c>
      <c r="H1352" s="489" t="s">
        <v>134</v>
      </c>
      <c r="I1352" s="489" t="s">
        <v>3294</v>
      </c>
      <c r="J1352" s="456" t="s">
        <v>5127</v>
      </c>
      <c r="K1352" s="456" t="s">
        <v>732</v>
      </c>
      <c r="L1352" s="456" t="s">
        <v>1531</v>
      </c>
      <c r="M1352" s="456">
        <v>371825126</v>
      </c>
      <c r="N1352" s="457">
        <v>44711</v>
      </c>
      <c r="O1352" s="486">
        <f t="shared" si="63"/>
        <v>5</v>
      </c>
      <c r="P1352" s="486">
        <f t="shared" si="64"/>
        <v>6</v>
      </c>
      <c r="Q1352" s="92" t="str">
        <f t="shared" si="65"/>
        <v>Gastos_com_Pessoal</v>
      </c>
    </row>
    <row r="1353" spans="1:17" ht="25.5" hidden="1" x14ac:dyDescent="0.2">
      <c r="A1353" s="477">
        <f>IF(B1353="","",COUNT('Diário 3º PA'!$A$4:$A$4242)+ROW()-3)</f>
        <v>3296</v>
      </c>
      <c r="B1353" s="490">
        <v>44711</v>
      </c>
      <c r="C1353" s="487">
        <v>44713</v>
      </c>
      <c r="D1353" s="482" t="s">
        <v>104</v>
      </c>
      <c r="E1353" s="482" t="s">
        <v>191</v>
      </c>
      <c r="F1353" s="506">
        <v>606.54</v>
      </c>
      <c r="G1353" s="483" t="s">
        <v>5129</v>
      </c>
      <c r="H1353" s="489" t="s">
        <v>129</v>
      </c>
      <c r="I1353" s="489" t="s">
        <v>5130</v>
      </c>
      <c r="J1353" s="456" t="s">
        <v>5131</v>
      </c>
      <c r="K1353" s="456" t="s">
        <v>732</v>
      </c>
      <c r="L1353" s="456" t="s">
        <v>1531</v>
      </c>
      <c r="M1353" s="456">
        <v>371825126</v>
      </c>
      <c r="N1353" s="457">
        <v>44711</v>
      </c>
      <c r="O1353" s="486">
        <f t="shared" si="63"/>
        <v>5</v>
      </c>
      <c r="P1353" s="486">
        <f t="shared" si="64"/>
        <v>6</v>
      </c>
      <c r="Q1353" s="92" t="str">
        <f t="shared" si="65"/>
        <v>Gastos_com_Pessoal</v>
      </c>
    </row>
    <row r="1354" spans="1:17" ht="25.5" hidden="1" x14ac:dyDescent="0.2">
      <c r="A1354" s="477">
        <f>IF(B1354="","",COUNT('Diário 3º PA'!$A$4:$A$4242)+ROW()-3)</f>
        <v>3297</v>
      </c>
      <c r="B1354" s="490">
        <v>44711</v>
      </c>
      <c r="C1354" s="487">
        <v>44713</v>
      </c>
      <c r="D1354" s="482" t="s">
        <v>104</v>
      </c>
      <c r="E1354" s="482" t="s">
        <v>189</v>
      </c>
      <c r="F1354" s="506">
        <v>1808.88</v>
      </c>
      <c r="G1354" s="483" t="s">
        <v>5132</v>
      </c>
      <c r="H1354" s="489" t="s">
        <v>129</v>
      </c>
      <c r="I1354" s="489" t="s">
        <v>5130</v>
      </c>
      <c r="J1354" s="456" t="s">
        <v>5131</v>
      </c>
      <c r="K1354" s="456" t="s">
        <v>732</v>
      </c>
      <c r="L1354" s="456" t="s">
        <v>1531</v>
      </c>
      <c r="M1354" s="456">
        <v>371825126</v>
      </c>
      <c r="N1354" s="457">
        <v>44711</v>
      </c>
      <c r="O1354" s="486">
        <f t="shared" ref="O1354:O1417" si="66">IF(B1354=0,0,IF(YEAR(B1354)=$P$1,MONTH(B1354)-$O$1+1,(YEAR(B1354)-$P$1)*12-$O$1+1+MONTH(B1354)))</f>
        <v>5</v>
      </c>
      <c r="P1354" s="486">
        <f t="shared" ref="P1354:P1417" si="67">IF(C1354=0,0,IF(YEAR(C1354)=$P$1,MONTH(C1354)-$O$1+1,(YEAR(C1354)-$P$1)*12-$O$1+1+MONTH(C1354)))</f>
        <v>6</v>
      </c>
      <c r="Q1354" s="92" t="str">
        <f t="shared" ref="Q1354:Q1417" si="68">SUBSTITUTE(D1354," ","_")</f>
        <v>Gastos_com_Pessoal</v>
      </c>
    </row>
    <row r="1355" spans="1:17" ht="24" hidden="1" x14ac:dyDescent="0.2">
      <c r="A1355" s="477">
        <f>IF(B1355="","",COUNT('Diário 3º PA'!$A$4:$A$4242)+ROW()-3)</f>
        <v>3298</v>
      </c>
      <c r="B1355" s="490">
        <v>44711</v>
      </c>
      <c r="C1355" s="487">
        <v>44682</v>
      </c>
      <c r="D1355" s="482" t="s">
        <v>115</v>
      </c>
      <c r="E1355" s="482" t="s">
        <v>342</v>
      </c>
      <c r="F1355" s="506">
        <v>22.2</v>
      </c>
      <c r="G1355" s="489" t="s">
        <v>5133</v>
      </c>
      <c r="H1355" s="489" t="s">
        <v>130</v>
      </c>
      <c r="I1355" s="489" t="s">
        <v>4698</v>
      </c>
      <c r="J1355" s="456" t="s">
        <v>4031</v>
      </c>
      <c r="K1355" s="456" t="s">
        <v>732</v>
      </c>
      <c r="L1355" s="456" t="s">
        <v>1531</v>
      </c>
      <c r="M1355" s="456">
        <v>371825126</v>
      </c>
      <c r="N1355" s="457">
        <v>44711</v>
      </c>
      <c r="O1355" s="486">
        <f t="shared" si="66"/>
        <v>5</v>
      </c>
      <c r="P1355" s="486">
        <f t="shared" si="67"/>
        <v>5</v>
      </c>
      <c r="Q1355" s="92" t="str">
        <f t="shared" si="68"/>
        <v>Gastos_Gerais</v>
      </c>
    </row>
    <row r="1356" spans="1:17" ht="24" hidden="1" x14ac:dyDescent="0.2">
      <c r="A1356" s="477">
        <f>IF(B1356="","",COUNT('Diário 3º PA'!$A$4:$A$4242)+ROW()-3)</f>
        <v>3299</v>
      </c>
      <c r="B1356" s="490">
        <v>44711</v>
      </c>
      <c r="C1356" s="487">
        <v>44682</v>
      </c>
      <c r="D1356" s="482" t="s">
        <v>115</v>
      </c>
      <c r="E1356" s="482" t="s">
        <v>326</v>
      </c>
      <c r="F1356" s="506">
        <v>750</v>
      </c>
      <c r="G1356" s="489" t="s">
        <v>5134</v>
      </c>
      <c r="H1356" s="489" t="s">
        <v>132</v>
      </c>
      <c r="I1356" s="489" t="s">
        <v>2107</v>
      </c>
      <c r="J1356" s="456" t="s">
        <v>2108</v>
      </c>
      <c r="K1356" s="456" t="s">
        <v>1464</v>
      </c>
      <c r="L1356" s="456" t="s">
        <v>428</v>
      </c>
      <c r="M1356" s="456">
        <v>1100</v>
      </c>
      <c r="N1356" s="457">
        <v>44708</v>
      </c>
      <c r="O1356" s="486">
        <f t="shared" si="66"/>
        <v>5</v>
      </c>
      <c r="P1356" s="486">
        <f t="shared" si="67"/>
        <v>5</v>
      </c>
      <c r="Q1356" s="92" t="str">
        <f t="shared" si="68"/>
        <v>Gastos_Gerais</v>
      </c>
    </row>
    <row r="1357" spans="1:17" hidden="1" x14ac:dyDescent="0.2">
      <c r="A1357" s="477">
        <f>IF(B1357="","",COUNT('Diário 3º PA'!$A$4:$A$4242)+ROW()-3)</f>
        <v>3300</v>
      </c>
      <c r="B1357" s="490">
        <v>44711</v>
      </c>
      <c r="C1357" s="487">
        <v>44682</v>
      </c>
      <c r="D1357" s="482" t="s">
        <v>115</v>
      </c>
      <c r="E1357" s="482" t="s">
        <v>342</v>
      </c>
      <c r="F1357" s="506">
        <v>585</v>
      </c>
      <c r="G1357" s="489" t="s">
        <v>5135</v>
      </c>
      <c r="H1357" s="489" t="s">
        <v>127</v>
      </c>
      <c r="I1357" s="489" t="s">
        <v>5136</v>
      </c>
      <c r="J1357" s="456" t="s">
        <v>773</v>
      </c>
      <c r="K1357" s="456" t="s">
        <v>1464</v>
      </c>
      <c r="L1357" s="456" t="s">
        <v>666</v>
      </c>
      <c r="M1357" s="456"/>
      <c r="N1357" s="457">
        <v>44711</v>
      </c>
      <c r="O1357" s="486">
        <f t="shared" si="66"/>
        <v>5</v>
      </c>
      <c r="P1357" s="486">
        <f t="shared" si="67"/>
        <v>5</v>
      </c>
      <c r="Q1357" s="92" t="str">
        <f t="shared" si="68"/>
        <v>Gastos_Gerais</v>
      </c>
    </row>
    <row r="1358" spans="1:17" ht="24" hidden="1" x14ac:dyDescent="0.2">
      <c r="A1358" s="477">
        <f>IF(B1358="","",COUNT('Diário 3º PA'!$A$4:$A$4242)+ROW()-3)</f>
        <v>3301</v>
      </c>
      <c r="B1358" s="490">
        <v>44711</v>
      </c>
      <c r="C1358" s="487">
        <v>44682</v>
      </c>
      <c r="D1358" s="482" t="s">
        <v>115</v>
      </c>
      <c r="E1358" s="489" t="s">
        <v>368</v>
      </c>
      <c r="F1358" s="506">
        <v>763</v>
      </c>
      <c r="G1358" s="489" t="s">
        <v>5137</v>
      </c>
      <c r="H1358" s="489" t="s">
        <v>137</v>
      </c>
      <c r="I1358" s="489" t="s">
        <v>5138</v>
      </c>
      <c r="J1358" s="456" t="s">
        <v>2807</v>
      </c>
      <c r="K1358" s="456" t="s">
        <v>1464</v>
      </c>
      <c r="L1358" s="456" t="s">
        <v>428</v>
      </c>
      <c r="M1358" s="456">
        <v>4742</v>
      </c>
      <c r="N1358" s="457">
        <v>44708</v>
      </c>
      <c r="O1358" s="486">
        <f t="shared" si="66"/>
        <v>5</v>
      </c>
      <c r="P1358" s="486">
        <f t="shared" si="67"/>
        <v>5</v>
      </c>
      <c r="Q1358" s="92" t="str">
        <f t="shared" si="68"/>
        <v>Gastos_Gerais</v>
      </c>
    </row>
    <row r="1359" spans="1:17" ht="24" hidden="1" x14ac:dyDescent="0.2">
      <c r="A1359" s="477">
        <f>IF(B1359="","",COUNT('Diário 3º PA'!$A$4:$A$4242)+ROW()-3)</f>
        <v>3302</v>
      </c>
      <c r="B1359" s="490">
        <v>44711</v>
      </c>
      <c r="C1359" s="492">
        <v>44682</v>
      </c>
      <c r="D1359" s="489" t="s">
        <v>93</v>
      </c>
      <c r="E1359" s="489" t="s">
        <v>97</v>
      </c>
      <c r="F1359" s="506">
        <v>0.16</v>
      </c>
      <c r="G1359" s="482" t="s">
        <v>1553</v>
      </c>
      <c r="H1359" s="483" t="s">
        <v>128</v>
      </c>
      <c r="I1359" s="489" t="s">
        <v>664</v>
      </c>
      <c r="J1359" s="455" t="s">
        <v>811</v>
      </c>
      <c r="K1359" s="455" t="s">
        <v>1554</v>
      </c>
      <c r="L1359" s="456" t="s">
        <v>1066</v>
      </c>
      <c r="M1359" s="456" t="s">
        <v>666</v>
      </c>
      <c r="N1359" s="457">
        <v>44708</v>
      </c>
      <c r="O1359" s="486">
        <f t="shared" si="66"/>
        <v>5</v>
      </c>
      <c r="P1359" s="486">
        <f t="shared" si="67"/>
        <v>5</v>
      </c>
      <c r="Q1359" s="92" t="str">
        <f t="shared" si="68"/>
        <v>Receitas</v>
      </c>
    </row>
    <row r="1360" spans="1:17" hidden="1" x14ac:dyDescent="0.2">
      <c r="A1360" s="477">
        <f>IF(B1360="","",COUNT('Diário 3º PA'!$A$4:$A$4242)+ROW()-3)</f>
        <v>3303</v>
      </c>
      <c r="B1360" s="490">
        <v>44712</v>
      </c>
      <c r="C1360" s="487">
        <v>44682</v>
      </c>
      <c r="D1360" s="489" t="s">
        <v>115</v>
      </c>
      <c r="E1360" s="489" t="s">
        <v>328</v>
      </c>
      <c r="F1360" s="506">
        <v>1000</v>
      </c>
      <c r="G1360" s="482" t="s">
        <v>1010</v>
      </c>
      <c r="H1360" s="489" t="s">
        <v>131</v>
      </c>
      <c r="I1360" s="489" t="s">
        <v>727</v>
      </c>
      <c r="J1360" s="455" t="s">
        <v>728</v>
      </c>
      <c r="K1360" s="456" t="s">
        <v>704</v>
      </c>
      <c r="L1360" s="456" t="s">
        <v>704</v>
      </c>
      <c r="M1360" s="456" t="s">
        <v>5139</v>
      </c>
      <c r="N1360" s="457">
        <v>44712</v>
      </c>
      <c r="O1360" s="486">
        <f t="shared" si="66"/>
        <v>5</v>
      </c>
      <c r="P1360" s="486">
        <f t="shared" si="67"/>
        <v>5</v>
      </c>
      <c r="Q1360" s="92" t="str">
        <f t="shared" si="68"/>
        <v>Gastos_Gerais</v>
      </c>
    </row>
    <row r="1361" spans="1:17" hidden="1" x14ac:dyDescent="0.2">
      <c r="A1361" s="477">
        <f>IF(B1361="","",COUNT('Diário 3º PA'!$A$4:$A$4242)+ROW()-3)</f>
        <v>3304</v>
      </c>
      <c r="B1361" s="490">
        <v>44712</v>
      </c>
      <c r="C1361" s="487">
        <v>44682</v>
      </c>
      <c r="D1361" s="489" t="s">
        <v>115</v>
      </c>
      <c r="E1361" s="489" t="s">
        <v>328</v>
      </c>
      <c r="F1361" s="506">
        <v>1000</v>
      </c>
      <c r="G1361" s="482" t="s">
        <v>1137</v>
      </c>
      <c r="H1361" s="489" t="s">
        <v>135</v>
      </c>
      <c r="I1361" s="489" t="s">
        <v>727</v>
      </c>
      <c r="J1361" s="455" t="s">
        <v>728</v>
      </c>
      <c r="K1361" s="456" t="s">
        <v>704</v>
      </c>
      <c r="L1361" s="456" t="s">
        <v>704</v>
      </c>
      <c r="M1361" s="456" t="s">
        <v>5140</v>
      </c>
      <c r="N1361" s="457">
        <v>44712</v>
      </c>
      <c r="O1361" s="486">
        <f t="shared" si="66"/>
        <v>5</v>
      </c>
      <c r="P1361" s="486">
        <f t="shared" si="67"/>
        <v>5</v>
      </c>
      <c r="Q1361" s="92" t="str">
        <f t="shared" si="68"/>
        <v>Gastos_Gerais</v>
      </c>
    </row>
    <row r="1362" spans="1:17" ht="24" hidden="1" x14ac:dyDescent="0.2">
      <c r="A1362" s="477">
        <f>IF(B1362="","",COUNT('Diário 3º PA'!$A$4:$A$4242)+ROW()-3)</f>
        <v>3305</v>
      </c>
      <c r="B1362" s="490">
        <v>44712</v>
      </c>
      <c r="C1362" s="487">
        <v>44682</v>
      </c>
      <c r="D1362" s="489" t="s">
        <v>115</v>
      </c>
      <c r="E1362" s="489" t="s">
        <v>308</v>
      </c>
      <c r="F1362" s="506">
        <v>1481.13</v>
      </c>
      <c r="G1362" s="489" t="s">
        <v>1735</v>
      </c>
      <c r="H1362" s="489" t="s">
        <v>135</v>
      </c>
      <c r="I1362" s="489" t="s">
        <v>3850</v>
      </c>
      <c r="J1362" s="456" t="s">
        <v>3851</v>
      </c>
      <c r="K1362" s="456" t="s">
        <v>704</v>
      </c>
      <c r="L1362" s="456" t="s">
        <v>428</v>
      </c>
      <c r="M1362" s="456">
        <v>31972</v>
      </c>
      <c r="N1362" s="457">
        <v>44685</v>
      </c>
      <c r="O1362" s="486">
        <f t="shared" si="66"/>
        <v>5</v>
      </c>
      <c r="P1362" s="486">
        <f t="shared" si="67"/>
        <v>5</v>
      </c>
      <c r="Q1362" s="92" t="str">
        <f t="shared" si="68"/>
        <v>Gastos_Gerais</v>
      </c>
    </row>
    <row r="1363" spans="1:17" ht="24" hidden="1" x14ac:dyDescent="0.2">
      <c r="A1363" s="477">
        <f>IF(B1363="","",COUNT('Diário 3º PA'!$A$4:$A$4242)+ROW()-3)</f>
        <v>3306</v>
      </c>
      <c r="B1363" s="490">
        <v>44712</v>
      </c>
      <c r="C1363" s="487">
        <v>44682</v>
      </c>
      <c r="D1363" s="489" t="s">
        <v>115</v>
      </c>
      <c r="E1363" s="489" t="s">
        <v>232</v>
      </c>
      <c r="F1363" s="506">
        <v>17271.990000000002</v>
      </c>
      <c r="G1363" s="480" t="s">
        <v>3432</v>
      </c>
      <c r="H1363" s="482" t="s">
        <v>135</v>
      </c>
      <c r="I1363" s="482" t="s">
        <v>1089</v>
      </c>
      <c r="J1363" s="493" t="s">
        <v>703</v>
      </c>
      <c r="K1363" s="493" t="s">
        <v>704</v>
      </c>
      <c r="L1363" s="493" t="s">
        <v>705</v>
      </c>
      <c r="M1363" s="456" t="s">
        <v>5141</v>
      </c>
      <c r="N1363" s="457">
        <v>44712</v>
      </c>
      <c r="O1363" s="486">
        <f t="shared" si="66"/>
        <v>5</v>
      </c>
      <c r="P1363" s="486">
        <f t="shared" si="67"/>
        <v>5</v>
      </c>
      <c r="Q1363" s="92" t="str">
        <f t="shared" si="68"/>
        <v>Gastos_Gerais</v>
      </c>
    </row>
    <row r="1364" spans="1:17" ht="24" hidden="1" x14ac:dyDescent="0.2">
      <c r="A1364" s="477">
        <f>IF(B1364="","",COUNT('Diário 3º PA'!$A$4:$A$4242)+ROW()-3)</f>
        <v>3307</v>
      </c>
      <c r="B1364" s="490">
        <v>44712</v>
      </c>
      <c r="C1364" s="487">
        <v>44682</v>
      </c>
      <c r="D1364" s="489" t="s">
        <v>115</v>
      </c>
      <c r="E1364" s="489" t="s">
        <v>308</v>
      </c>
      <c r="F1364" s="506">
        <v>858.86</v>
      </c>
      <c r="G1364" s="489" t="s">
        <v>1735</v>
      </c>
      <c r="H1364" s="489" t="s">
        <v>138</v>
      </c>
      <c r="I1364" s="489" t="s">
        <v>3850</v>
      </c>
      <c r="J1364" s="456" t="s">
        <v>3851</v>
      </c>
      <c r="K1364" s="456" t="s">
        <v>704</v>
      </c>
      <c r="L1364" s="456" t="s">
        <v>428</v>
      </c>
      <c r="M1364" s="456">
        <v>31970</v>
      </c>
      <c r="N1364" s="457">
        <v>44685</v>
      </c>
      <c r="O1364" s="486">
        <f t="shared" si="66"/>
        <v>5</v>
      </c>
      <c r="P1364" s="486">
        <f t="shared" si="67"/>
        <v>5</v>
      </c>
      <c r="Q1364" s="92" t="str">
        <f t="shared" si="68"/>
        <v>Gastos_Gerais</v>
      </c>
    </row>
    <row r="1365" spans="1:17" ht="24" hidden="1" x14ac:dyDescent="0.2">
      <c r="A1365" s="477">
        <f>IF(B1365="","",COUNT('Diário 3º PA'!$A$4:$A$4242)+ROW()-3)</f>
        <v>3308</v>
      </c>
      <c r="B1365" s="490">
        <v>44712</v>
      </c>
      <c r="C1365" s="487">
        <v>44682</v>
      </c>
      <c r="D1365" s="489" t="s">
        <v>115</v>
      </c>
      <c r="E1365" s="489" t="s">
        <v>308</v>
      </c>
      <c r="F1365" s="506">
        <v>1431.4</v>
      </c>
      <c r="G1365" s="489" t="s">
        <v>1735</v>
      </c>
      <c r="H1365" s="489" t="s">
        <v>136</v>
      </c>
      <c r="I1365" s="489" t="s">
        <v>3850</v>
      </c>
      <c r="J1365" s="456" t="s">
        <v>3851</v>
      </c>
      <c r="K1365" s="456" t="s">
        <v>704</v>
      </c>
      <c r="L1365" s="456" t="s">
        <v>428</v>
      </c>
      <c r="M1365" s="456">
        <v>31973</v>
      </c>
      <c r="N1365" s="457">
        <v>44685</v>
      </c>
      <c r="O1365" s="486">
        <f t="shared" si="66"/>
        <v>5</v>
      </c>
      <c r="P1365" s="486">
        <f t="shared" si="67"/>
        <v>5</v>
      </c>
      <c r="Q1365" s="92" t="str">
        <f t="shared" si="68"/>
        <v>Gastos_Gerais</v>
      </c>
    </row>
    <row r="1366" spans="1:17" ht="36" hidden="1" x14ac:dyDescent="0.2">
      <c r="A1366" s="477">
        <f>IF(B1366="","",COUNT('Diário 3º PA'!$A$4:$A$4242)+ROW()-3)</f>
        <v>3309</v>
      </c>
      <c r="B1366" s="490">
        <v>44712</v>
      </c>
      <c r="C1366" s="487">
        <v>44682</v>
      </c>
      <c r="D1366" s="482" t="s">
        <v>115</v>
      </c>
      <c r="E1366" s="489" t="s">
        <v>368</v>
      </c>
      <c r="F1366" s="506">
        <v>10941.7</v>
      </c>
      <c r="G1366" s="489" t="s">
        <v>5142</v>
      </c>
      <c r="H1366" s="489" t="s">
        <v>135</v>
      </c>
      <c r="I1366" s="489" t="s">
        <v>5143</v>
      </c>
      <c r="J1366" s="456" t="s">
        <v>1052</v>
      </c>
      <c r="K1366" s="456" t="s">
        <v>704</v>
      </c>
      <c r="L1366" s="456" t="s">
        <v>428</v>
      </c>
      <c r="M1366" s="456">
        <v>202291</v>
      </c>
      <c r="N1366" s="457">
        <v>44706</v>
      </c>
      <c r="O1366" s="486">
        <f t="shared" si="66"/>
        <v>5</v>
      </c>
      <c r="P1366" s="486">
        <f t="shared" si="67"/>
        <v>5</v>
      </c>
      <c r="Q1366" s="92" t="str">
        <f t="shared" si="68"/>
        <v>Gastos_Gerais</v>
      </c>
    </row>
    <row r="1367" spans="1:17" ht="25.5" hidden="1" x14ac:dyDescent="0.2">
      <c r="A1367" s="477">
        <f>IF(B1367="","",COUNT('Diário 3º PA'!$A$4:$A$4242)+ROW()-3)</f>
        <v>3310</v>
      </c>
      <c r="B1367" s="490">
        <v>44712</v>
      </c>
      <c r="C1367" s="487">
        <v>44713</v>
      </c>
      <c r="D1367" s="482" t="s">
        <v>104</v>
      </c>
      <c r="E1367" s="482" t="s">
        <v>191</v>
      </c>
      <c r="F1367" s="506">
        <v>936.31</v>
      </c>
      <c r="G1367" s="483" t="s">
        <v>5144</v>
      </c>
      <c r="H1367" s="489" t="s">
        <v>136</v>
      </c>
      <c r="I1367" s="489" t="s">
        <v>5145</v>
      </c>
      <c r="J1367" s="456" t="s">
        <v>5146</v>
      </c>
      <c r="K1367" s="456" t="s">
        <v>732</v>
      </c>
      <c r="L1367" s="456" t="s">
        <v>1531</v>
      </c>
      <c r="M1367" s="456">
        <v>572128600</v>
      </c>
      <c r="N1367" s="457">
        <v>44712</v>
      </c>
      <c r="O1367" s="486">
        <f t="shared" si="66"/>
        <v>5</v>
      </c>
      <c r="P1367" s="486">
        <f t="shared" si="67"/>
        <v>6</v>
      </c>
      <c r="Q1367" s="92" t="str">
        <f t="shared" si="68"/>
        <v>Gastos_com_Pessoal</v>
      </c>
    </row>
    <row r="1368" spans="1:17" ht="25.5" hidden="1" x14ac:dyDescent="0.2">
      <c r="A1368" s="477">
        <f>IF(B1368="","",COUNT('Diário 3º PA'!$A$4:$A$4242)+ROW()-3)</f>
        <v>3311</v>
      </c>
      <c r="B1368" s="490">
        <v>44712</v>
      </c>
      <c r="C1368" s="487">
        <v>44713</v>
      </c>
      <c r="D1368" s="482" t="s">
        <v>104</v>
      </c>
      <c r="E1368" s="482" t="s">
        <v>189</v>
      </c>
      <c r="F1368" s="506">
        <v>2658.95</v>
      </c>
      <c r="G1368" s="483" t="s">
        <v>5147</v>
      </c>
      <c r="H1368" s="489" t="s">
        <v>136</v>
      </c>
      <c r="I1368" s="489" t="s">
        <v>5145</v>
      </c>
      <c r="J1368" s="456" t="s">
        <v>5146</v>
      </c>
      <c r="K1368" s="456" t="s">
        <v>732</v>
      </c>
      <c r="L1368" s="456" t="s">
        <v>1531</v>
      </c>
      <c r="M1368" s="456">
        <v>572128600</v>
      </c>
      <c r="N1368" s="457">
        <v>44712</v>
      </c>
      <c r="O1368" s="486">
        <f t="shared" si="66"/>
        <v>5</v>
      </c>
      <c r="P1368" s="486">
        <f t="shared" si="67"/>
        <v>6</v>
      </c>
      <c r="Q1368" s="92" t="str">
        <f t="shared" si="68"/>
        <v>Gastos_com_Pessoal</v>
      </c>
    </row>
    <row r="1369" spans="1:17" ht="25.5" hidden="1" x14ac:dyDescent="0.2">
      <c r="A1369" s="477">
        <f>IF(B1369="","",COUNT('Diário 3º PA'!$A$4:$A$4242)+ROW()-3)</f>
        <v>3312</v>
      </c>
      <c r="B1369" s="490">
        <v>44712</v>
      </c>
      <c r="C1369" s="487">
        <v>44713</v>
      </c>
      <c r="D1369" s="482" t="s">
        <v>104</v>
      </c>
      <c r="E1369" s="482" t="s">
        <v>191</v>
      </c>
      <c r="F1369" s="506">
        <v>920.42</v>
      </c>
      <c r="G1369" s="483" t="s">
        <v>5148</v>
      </c>
      <c r="H1369" s="489" t="s">
        <v>132</v>
      </c>
      <c r="I1369" s="489" t="s">
        <v>5149</v>
      </c>
      <c r="J1369" s="456" t="s">
        <v>5150</v>
      </c>
      <c r="K1369" s="456" t="s">
        <v>732</v>
      </c>
      <c r="L1369" s="456" t="s">
        <v>1531</v>
      </c>
      <c r="M1369" s="456">
        <v>572128600</v>
      </c>
      <c r="N1369" s="457">
        <v>44712</v>
      </c>
      <c r="O1369" s="486">
        <f t="shared" si="66"/>
        <v>5</v>
      </c>
      <c r="P1369" s="486">
        <f t="shared" si="67"/>
        <v>6</v>
      </c>
      <c r="Q1369" s="92" t="str">
        <f t="shared" si="68"/>
        <v>Gastos_com_Pessoal</v>
      </c>
    </row>
    <row r="1370" spans="1:17" ht="25.5" hidden="1" x14ac:dyDescent="0.2">
      <c r="A1370" s="477">
        <f>IF(B1370="","",COUNT('Diário 3º PA'!$A$4:$A$4242)+ROW()-3)</f>
        <v>3313</v>
      </c>
      <c r="B1370" s="490">
        <v>44712</v>
      </c>
      <c r="C1370" s="487">
        <v>44713</v>
      </c>
      <c r="D1370" s="482" t="s">
        <v>104</v>
      </c>
      <c r="E1370" s="482" t="s">
        <v>189</v>
      </c>
      <c r="F1370" s="506">
        <v>2592.09</v>
      </c>
      <c r="G1370" s="483" t="s">
        <v>5151</v>
      </c>
      <c r="H1370" s="489" t="s">
        <v>132</v>
      </c>
      <c r="I1370" s="489" t="s">
        <v>5149</v>
      </c>
      <c r="J1370" s="456" t="s">
        <v>5150</v>
      </c>
      <c r="K1370" s="456" t="s">
        <v>732</v>
      </c>
      <c r="L1370" s="456" t="s">
        <v>1531</v>
      </c>
      <c r="M1370" s="456">
        <v>572128600</v>
      </c>
      <c r="N1370" s="457">
        <v>44712</v>
      </c>
      <c r="O1370" s="486">
        <f t="shared" si="66"/>
        <v>5</v>
      </c>
      <c r="P1370" s="486">
        <f t="shared" si="67"/>
        <v>6</v>
      </c>
      <c r="Q1370" s="92" t="str">
        <f t="shared" si="68"/>
        <v>Gastos_com_Pessoal</v>
      </c>
    </row>
    <row r="1371" spans="1:17" ht="25.5" hidden="1" x14ac:dyDescent="0.2">
      <c r="A1371" s="477">
        <f>IF(B1371="","",COUNT('Diário 3º PA'!$A$4:$A$4242)+ROW()-3)</f>
        <v>3314</v>
      </c>
      <c r="B1371" s="490">
        <v>44712</v>
      </c>
      <c r="C1371" s="487">
        <v>44713</v>
      </c>
      <c r="D1371" s="482" t="s">
        <v>104</v>
      </c>
      <c r="E1371" s="482" t="s">
        <v>191</v>
      </c>
      <c r="F1371" s="506">
        <v>482.12</v>
      </c>
      <c r="G1371" s="483" t="s">
        <v>5152</v>
      </c>
      <c r="H1371" s="489" t="s">
        <v>131</v>
      </c>
      <c r="I1371" s="489" t="s">
        <v>5153</v>
      </c>
      <c r="J1371" s="456" t="s">
        <v>5154</v>
      </c>
      <c r="K1371" s="456" t="s">
        <v>732</v>
      </c>
      <c r="L1371" s="456" t="s">
        <v>1531</v>
      </c>
      <c r="M1371" s="456">
        <v>572128600</v>
      </c>
      <c r="N1371" s="457">
        <v>44712</v>
      </c>
      <c r="O1371" s="486">
        <f t="shared" si="66"/>
        <v>5</v>
      </c>
      <c r="P1371" s="486">
        <f t="shared" si="67"/>
        <v>6</v>
      </c>
      <c r="Q1371" s="92" t="str">
        <f t="shared" si="68"/>
        <v>Gastos_com_Pessoal</v>
      </c>
    </row>
    <row r="1372" spans="1:17" ht="25.5" hidden="1" x14ac:dyDescent="0.2">
      <c r="A1372" s="477">
        <f>IF(B1372="","",COUNT('Diário 3º PA'!$A$4:$A$4242)+ROW()-3)</f>
        <v>3315</v>
      </c>
      <c r="B1372" s="490">
        <v>44712</v>
      </c>
      <c r="C1372" s="487">
        <v>44713</v>
      </c>
      <c r="D1372" s="482" t="s">
        <v>104</v>
      </c>
      <c r="E1372" s="482" t="s">
        <v>189</v>
      </c>
      <c r="F1372" s="506">
        <v>1446.29</v>
      </c>
      <c r="G1372" s="483" t="s">
        <v>5155</v>
      </c>
      <c r="H1372" s="489" t="s">
        <v>131</v>
      </c>
      <c r="I1372" s="489" t="s">
        <v>5153</v>
      </c>
      <c r="J1372" s="456" t="s">
        <v>5154</v>
      </c>
      <c r="K1372" s="456" t="s">
        <v>732</v>
      </c>
      <c r="L1372" s="456" t="s">
        <v>1531</v>
      </c>
      <c r="M1372" s="456">
        <v>572128600</v>
      </c>
      <c r="N1372" s="457">
        <v>44712</v>
      </c>
      <c r="O1372" s="486">
        <f t="shared" si="66"/>
        <v>5</v>
      </c>
      <c r="P1372" s="486">
        <f t="shared" si="67"/>
        <v>6</v>
      </c>
      <c r="Q1372" s="92" t="str">
        <f t="shared" si="68"/>
        <v>Gastos_com_Pessoal</v>
      </c>
    </row>
    <row r="1373" spans="1:17" ht="25.5" hidden="1" x14ac:dyDescent="0.2">
      <c r="A1373" s="477">
        <f>IF(B1373="","",COUNT('Diário 3º PA'!$A$4:$A$4242)+ROW()-3)</f>
        <v>3316</v>
      </c>
      <c r="B1373" s="490">
        <v>44712</v>
      </c>
      <c r="C1373" s="487">
        <v>44713</v>
      </c>
      <c r="D1373" s="482" t="s">
        <v>104</v>
      </c>
      <c r="E1373" s="482" t="s">
        <v>191</v>
      </c>
      <c r="F1373" s="506">
        <v>593.41999999999996</v>
      </c>
      <c r="G1373" s="483" t="s">
        <v>5156</v>
      </c>
      <c r="H1373" s="489" t="s">
        <v>128</v>
      </c>
      <c r="I1373" s="489" t="s">
        <v>5157</v>
      </c>
      <c r="J1373" s="456" t="s">
        <v>5158</v>
      </c>
      <c r="K1373" s="456" t="s">
        <v>732</v>
      </c>
      <c r="L1373" s="456" t="s">
        <v>1531</v>
      </c>
      <c r="M1373" s="456">
        <v>572128600</v>
      </c>
      <c r="N1373" s="457">
        <v>44712</v>
      </c>
      <c r="O1373" s="486">
        <f t="shared" si="66"/>
        <v>5</v>
      </c>
      <c r="P1373" s="486">
        <f t="shared" si="67"/>
        <v>6</v>
      </c>
      <c r="Q1373" s="92" t="str">
        <f t="shared" si="68"/>
        <v>Gastos_com_Pessoal</v>
      </c>
    </row>
    <row r="1374" spans="1:17" ht="25.5" hidden="1" x14ac:dyDescent="0.2">
      <c r="A1374" s="477">
        <f>IF(B1374="","",COUNT('Diário 3º PA'!$A$4:$A$4242)+ROW()-3)</f>
        <v>3317</v>
      </c>
      <c r="B1374" s="490">
        <v>44712</v>
      </c>
      <c r="C1374" s="487">
        <v>44713</v>
      </c>
      <c r="D1374" s="482" t="s">
        <v>104</v>
      </c>
      <c r="E1374" s="482" t="s">
        <v>189</v>
      </c>
      <c r="F1374" s="506">
        <v>1745.02</v>
      </c>
      <c r="G1374" s="483" t="s">
        <v>5159</v>
      </c>
      <c r="H1374" s="489" t="s">
        <v>128</v>
      </c>
      <c r="I1374" s="489" t="s">
        <v>5157</v>
      </c>
      <c r="J1374" s="456" t="s">
        <v>5158</v>
      </c>
      <c r="K1374" s="456" t="s">
        <v>732</v>
      </c>
      <c r="L1374" s="456" t="s">
        <v>1531</v>
      </c>
      <c r="M1374" s="456">
        <v>572128600</v>
      </c>
      <c r="N1374" s="457">
        <v>44712</v>
      </c>
      <c r="O1374" s="486">
        <f t="shared" si="66"/>
        <v>5</v>
      </c>
      <c r="P1374" s="486">
        <f t="shared" si="67"/>
        <v>6</v>
      </c>
      <c r="Q1374" s="92" t="str">
        <f t="shared" si="68"/>
        <v>Gastos_com_Pessoal</v>
      </c>
    </row>
    <row r="1375" spans="1:17" ht="25.5" hidden="1" x14ac:dyDescent="0.2">
      <c r="A1375" s="477">
        <f>IF(B1375="","",COUNT('Diário 3º PA'!$A$4:$A$4242)+ROW()-3)</f>
        <v>3318</v>
      </c>
      <c r="B1375" s="490">
        <v>44712</v>
      </c>
      <c r="C1375" s="487">
        <v>44713</v>
      </c>
      <c r="D1375" s="482" t="s">
        <v>104</v>
      </c>
      <c r="E1375" s="482" t="s">
        <v>191</v>
      </c>
      <c r="F1375" s="506">
        <v>496.47</v>
      </c>
      <c r="G1375" s="483" t="s">
        <v>5160</v>
      </c>
      <c r="H1375" s="489" t="s">
        <v>132</v>
      </c>
      <c r="I1375" s="489" t="s">
        <v>5161</v>
      </c>
      <c r="J1375" s="456" t="s">
        <v>5162</v>
      </c>
      <c r="K1375" s="456" t="s">
        <v>732</v>
      </c>
      <c r="L1375" s="456" t="s">
        <v>1531</v>
      </c>
      <c r="M1375" s="456">
        <v>572128600</v>
      </c>
      <c r="N1375" s="457">
        <v>44712</v>
      </c>
      <c r="O1375" s="486">
        <f t="shared" si="66"/>
        <v>5</v>
      </c>
      <c r="P1375" s="486">
        <f t="shared" si="67"/>
        <v>6</v>
      </c>
      <c r="Q1375" s="92" t="str">
        <f t="shared" si="68"/>
        <v>Gastos_com_Pessoal</v>
      </c>
    </row>
    <row r="1376" spans="1:17" ht="25.5" hidden="1" x14ac:dyDescent="0.2">
      <c r="A1376" s="477">
        <f>IF(B1376="","",COUNT('Diário 3º PA'!$A$4:$A$4242)+ROW()-3)</f>
        <v>3319</v>
      </c>
      <c r="B1376" s="490">
        <v>44712</v>
      </c>
      <c r="C1376" s="487">
        <v>44713</v>
      </c>
      <c r="D1376" s="482" t="s">
        <v>104</v>
      </c>
      <c r="E1376" s="482" t="s">
        <v>189</v>
      </c>
      <c r="F1376" s="506">
        <v>1489.42</v>
      </c>
      <c r="G1376" s="483" t="s">
        <v>5163</v>
      </c>
      <c r="H1376" s="489" t="s">
        <v>132</v>
      </c>
      <c r="I1376" s="489" t="s">
        <v>5161</v>
      </c>
      <c r="J1376" s="456" t="s">
        <v>5162</v>
      </c>
      <c r="K1376" s="456" t="s">
        <v>732</v>
      </c>
      <c r="L1376" s="456" t="s">
        <v>1531</v>
      </c>
      <c r="M1376" s="456">
        <v>572128600</v>
      </c>
      <c r="N1376" s="457">
        <v>44712</v>
      </c>
      <c r="O1376" s="486">
        <f t="shared" si="66"/>
        <v>5</v>
      </c>
      <c r="P1376" s="486">
        <f t="shared" si="67"/>
        <v>6</v>
      </c>
      <c r="Q1376" s="92" t="str">
        <f t="shared" si="68"/>
        <v>Gastos_com_Pessoal</v>
      </c>
    </row>
    <row r="1377" spans="1:17" ht="25.5" hidden="1" x14ac:dyDescent="0.2">
      <c r="A1377" s="477">
        <f>IF(B1377="","",COUNT('Diário 3º PA'!$A$4:$A$4242)+ROW()-3)</f>
        <v>3320</v>
      </c>
      <c r="B1377" s="490">
        <v>44712</v>
      </c>
      <c r="C1377" s="487">
        <v>44713</v>
      </c>
      <c r="D1377" s="482" t="s">
        <v>104</v>
      </c>
      <c r="E1377" s="482" t="s">
        <v>191</v>
      </c>
      <c r="F1377" s="506">
        <v>496.47</v>
      </c>
      <c r="G1377" s="483" t="s">
        <v>5164</v>
      </c>
      <c r="H1377" s="489" t="s">
        <v>131</v>
      </c>
      <c r="I1377" s="489" t="s">
        <v>5165</v>
      </c>
      <c r="J1377" s="456" t="s">
        <v>5166</v>
      </c>
      <c r="K1377" s="456" t="s">
        <v>732</v>
      </c>
      <c r="L1377" s="456" t="s">
        <v>1531</v>
      </c>
      <c r="M1377" s="456">
        <v>572128600</v>
      </c>
      <c r="N1377" s="457">
        <v>44712</v>
      </c>
      <c r="O1377" s="486">
        <f t="shared" si="66"/>
        <v>5</v>
      </c>
      <c r="P1377" s="486">
        <f t="shared" si="67"/>
        <v>6</v>
      </c>
      <c r="Q1377" s="92" t="str">
        <f t="shared" si="68"/>
        <v>Gastos_com_Pessoal</v>
      </c>
    </row>
    <row r="1378" spans="1:17" ht="25.5" hidden="1" x14ac:dyDescent="0.2">
      <c r="A1378" s="477">
        <f>IF(B1378="","",COUNT('Diário 3º PA'!$A$4:$A$4242)+ROW()-3)</f>
        <v>3321</v>
      </c>
      <c r="B1378" s="490">
        <v>44712</v>
      </c>
      <c r="C1378" s="487">
        <v>44713</v>
      </c>
      <c r="D1378" s="482" t="s">
        <v>104</v>
      </c>
      <c r="E1378" s="482" t="s">
        <v>189</v>
      </c>
      <c r="F1378" s="506">
        <v>1489.42</v>
      </c>
      <c r="G1378" s="483" t="s">
        <v>5167</v>
      </c>
      <c r="H1378" s="489" t="s">
        <v>131</v>
      </c>
      <c r="I1378" s="489" t="s">
        <v>5165</v>
      </c>
      <c r="J1378" s="456" t="s">
        <v>5166</v>
      </c>
      <c r="K1378" s="456" t="s">
        <v>732</v>
      </c>
      <c r="L1378" s="456" t="s">
        <v>1531</v>
      </c>
      <c r="M1378" s="456">
        <v>572128600</v>
      </c>
      <c r="N1378" s="457">
        <v>44712</v>
      </c>
      <c r="O1378" s="486">
        <f t="shared" si="66"/>
        <v>5</v>
      </c>
      <c r="P1378" s="486">
        <f t="shared" si="67"/>
        <v>6</v>
      </c>
      <c r="Q1378" s="92" t="str">
        <f t="shared" si="68"/>
        <v>Gastos_com_Pessoal</v>
      </c>
    </row>
    <row r="1379" spans="1:17" ht="25.5" hidden="1" x14ac:dyDescent="0.2">
      <c r="A1379" s="477">
        <f>IF(B1379="","",COUNT('Diário 3º PA'!$A$4:$A$4242)+ROW()-3)</f>
        <v>3322</v>
      </c>
      <c r="B1379" s="490">
        <v>44712</v>
      </c>
      <c r="C1379" s="487">
        <v>44713</v>
      </c>
      <c r="D1379" s="482" t="s">
        <v>104</v>
      </c>
      <c r="E1379" s="482" t="s">
        <v>191</v>
      </c>
      <c r="F1379" s="506">
        <v>932.14</v>
      </c>
      <c r="G1379" s="483" t="s">
        <v>5168</v>
      </c>
      <c r="H1379" s="489" t="s">
        <v>138</v>
      </c>
      <c r="I1379" s="489" t="s">
        <v>1716</v>
      </c>
      <c r="J1379" s="456" t="s">
        <v>1717</v>
      </c>
      <c r="K1379" s="456" t="s">
        <v>732</v>
      </c>
      <c r="L1379" s="456" t="s">
        <v>1531</v>
      </c>
      <c r="M1379" s="456">
        <v>572128600</v>
      </c>
      <c r="N1379" s="457">
        <v>44712</v>
      </c>
      <c r="O1379" s="486">
        <f t="shared" si="66"/>
        <v>5</v>
      </c>
      <c r="P1379" s="486">
        <f t="shared" si="67"/>
        <v>6</v>
      </c>
      <c r="Q1379" s="92" t="str">
        <f t="shared" si="68"/>
        <v>Gastos_com_Pessoal</v>
      </c>
    </row>
    <row r="1380" spans="1:17" ht="25.5" hidden="1" x14ac:dyDescent="0.2">
      <c r="A1380" s="477">
        <f>IF(B1380="","",COUNT('Diário 3º PA'!$A$4:$A$4242)+ROW()-3)</f>
        <v>3323</v>
      </c>
      <c r="B1380" s="490">
        <v>44712</v>
      </c>
      <c r="C1380" s="487">
        <v>44713</v>
      </c>
      <c r="D1380" s="482" t="s">
        <v>104</v>
      </c>
      <c r="E1380" s="482" t="s">
        <v>189</v>
      </c>
      <c r="F1380" s="506">
        <v>2592.04</v>
      </c>
      <c r="G1380" s="483" t="s">
        <v>5169</v>
      </c>
      <c r="H1380" s="489" t="s">
        <v>138</v>
      </c>
      <c r="I1380" s="489" t="s">
        <v>1716</v>
      </c>
      <c r="J1380" s="456" t="s">
        <v>1717</v>
      </c>
      <c r="K1380" s="456" t="s">
        <v>732</v>
      </c>
      <c r="L1380" s="456" t="s">
        <v>1531</v>
      </c>
      <c r="M1380" s="456">
        <v>572128600</v>
      </c>
      <c r="N1380" s="457">
        <v>44712</v>
      </c>
      <c r="O1380" s="486">
        <f t="shared" si="66"/>
        <v>5</v>
      </c>
      <c r="P1380" s="486">
        <f t="shared" si="67"/>
        <v>6</v>
      </c>
      <c r="Q1380" s="92" t="str">
        <f t="shared" si="68"/>
        <v>Gastos_com_Pessoal</v>
      </c>
    </row>
    <row r="1381" spans="1:17" ht="25.5" hidden="1" x14ac:dyDescent="0.2">
      <c r="A1381" s="477">
        <f>IF(B1381="","",COUNT('Diário 3º PA'!$A$4:$A$4242)+ROW()-3)</f>
        <v>3324</v>
      </c>
      <c r="B1381" s="490">
        <v>44712</v>
      </c>
      <c r="C1381" s="487">
        <v>44713</v>
      </c>
      <c r="D1381" s="482" t="s">
        <v>104</v>
      </c>
      <c r="E1381" s="482" t="s">
        <v>191</v>
      </c>
      <c r="F1381" s="506">
        <v>891.23</v>
      </c>
      <c r="G1381" s="483" t="s">
        <v>5170</v>
      </c>
      <c r="H1381" s="489" t="s">
        <v>131</v>
      </c>
      <c r="I1381" s="489" t="s">
        <v>5171</v>
      </c>
      <c r="J1381" s="456" t="s">
        <v>5172</v>
      </c>
      <c r="K1381" s="456" t="s">
        <v>732</v>
      </c>
      <c r="L1381" s="456" t="s">
        <v>1531</v>
      </c>
      <c r="M1381" s="456">
        <v>572128600</v>
      </c>
      <c r="N1381" s="457">
        <v>44712</v>
      </c>
      <c r="O1381" s="486">
        <f t="shared" si="66"/>
        <v>5</v>
      </c>
      <c r="P1381" s="486">
        <f t="shared" si="67"/>
        <v>6</v>
      </c>
      <c r="Q1381" s="92" t="str">
        <f t="shared" si="68"/>
        <v>Gastos_com_Pessoal</v>
      </c>
    </row>
    <row r="1382" spans="1:17" ht="25.5" hidden="1" x14ac:dyDescent="0.2">
      <c r="A1382" s="477">
        <f>IF(B1382="","",COUNT('Diário 3º PA'!$A$4:$A$4242)+ROW()-3)</f>
        <v>3325</v>
      </c>
      <c r="B1382" s="490">
        <v>44712</v>
      </c>
      <c r="C1382" s="487">
        <v>44713</v>
      </c>
      <c r="D1382" s="482" t="s">
        <v>104</v>
      </c>
      <c r="E1382" s="482" t="s">
        <v>189</v>
      </c>
      <c r="F1382" s="506">
        <v>2579.17</v>
      </c>
      <c r="G1382" s="483" t="s">
        <v>5173</v>
      </c>
      <c r="H1382" s="489" t="s">
        <v>131</v>
      </c>
      <c r="I1382" s="489" t="s">
        <v>5171</v>
      </c>
      <c r="J1382" s="456" t="s">
        <v>5172</v>
      </c>
      <c r="K1382" s="456" t="s">
        <v>732</v>
      </c>
      <c r="L1382" s="456" t="s">
        <v>1531</v>
      </c>
      <c r="M1382" s="456">
        <v>572128600</v>
      </c>
      <c r="N1382" s="457">
        <v>44712</v>
      </c>
      <c r="O1382" s="486">
        <f t="shared" si="66"/>
        <v>5</v>
      </c>
      <c r="P1382" s="486">
        <f t="shared" si="67"/>
        <v>6</v>
      </c>
      <c r="Q1382" s="92" t="str">
        <f t="shared" si="68"/>
        <v>Gastos_com_Pessoal</v>
      </c>
    </row>
    <row r="1383" spans="1:17" ht="25.5" hidden="1" x14ac:dyDescent="0.2">
      <c r="A1383" s="477">
        <f>IF(B1383="","",COUNT('Diário 3º PA'!$A$4:$A$4242)+ROW()-3)</f>
        <v>3326</v>
      </c>
      <c r="B1383" s="490">
        <v>44712</v>
      </c>
      <c r="C1383" s="487">
        <v>44713</v>
      </c>
      <c r="D1383" s="482" t="s">
        <v>104</v>
      </c>
      <c r="E1383" s="482" t="s">
        <v>191</v>
      </c>
      <c r="F1383" s="506">
        <v>835.2</v>
      </c>
      <c r="G1383" s="483" t="s">
        <v>5174</v>
      </c>
      <c r="H1383" s="489" t="s">
        <v>658</v>
      </c>
      <c r="I1383" s="489" t="s">
        <v>4712</v>
      </c>
      <c r="J1383" s="456" t="s">
        <v>4713</v>
      </c>
      <c r="K1383" s="456" t="s">
        <v>732</v>
      </c>
      <c r="L1383" s="456" t="s">
        <v>1531</v>
      </c>
      <c r="M1383" s="456">
        <v>572128600</v>
      </c>
      <c r="N1383" s="457">
        <v>44712</v>
      </c>
      <c r="O1383" s="486">
        <f t="shared" si="66"/>
        <v>5</v>
      </c>
      <c r="P1383" s="486">
        <f t="shared" si="67"/>
        <v>6</v>
      </c>
      <c r="Q1383" s="92" t="str">
        <f t="shared" si="68"/>
        <v>Gastos_com_Pessoal</v>
      </c>
    </row>
    <row r="1384" spans="1:17" ht="25.5" hidden="1" x14ac:dyDescent="0.2">
      <c r="A1384" s="477">
        <f>IF(B1384="","",COUNT('Diário 3º PA'!$A$4:$A$4242)+ROW()-3)</f>
        <v>3327</v>
      </c>
      <c r="B1384" s="490">
        <v>44712</v>
      </c>
      <c r="C1384" s="487">
        <v>44713</v>
      </c>
      <c r="D1384" s="482" t="s">
        <v>104</v>
      </c>
      <c r="E1384" s="482" t="s">
        <v>189</v>
      </c>
      <c r="F1384" s="506">
        <v>2416.3000000000002</v>
      </c>
      <c r="G1384" s="483" t="s">
        <v>5175</v>
      </c>
      <c r="H1384" s="489" t="s">
        <v>658</v>
      </c>
      <c r="I1384" s="489" t="s">
        <v>4712</v>
      </c>
      <c r="J1384" s="456" t="s">
        <v>4713</v>
      </c>
      <c r="K1384" s="456" t="s">
        <v>732</v>
      </c>
      <c r="L1384" s="456" t="s">
        <v>1531</v>
      </c>
      <c r="M1384" s="456">
        <v>572128600</v>
      </c>
      <c r="N1384" s="457">
        <v>44712</v>
      </c>
      <c r="O1384" s="486">
        <f t="shared" si="66"/>
        <v>5</v>
      </c>
      <c r="P1384" s="486">
        <f t="shared" si="67"/>
        <v>6</v>
      </c>
      <c r="Q1384" s="92" t="str">
        <f t="shared" si="68"/>
        <v>Gastos_com_Pessoal</v>
      </c>
    </row>
    <row r="1385" spans="1:17" ht="25.5" hidden="1" x14ac:dyDescent="0.2">
      <c r="A1385" s="477">
        <f>IF(B1385="","",COUNT('Diário 3º PA'!$A$4:$A$4242)+ROW()-3)</f>
        <v>3328</v>
      </c>
      <c r="B1385" s="490">
        <v>44712</v>
      </c>
      <c r="C1385" s="487">
        <v>44713</v>
      </c>
      <c r="D1385" s="482" t="s">
        <v>104</v>
      </c>
      <c r="E1385" s="482" t="s">
        <v>191</v>
      </c>
      <c r="F1385" s="506">
        <v>903.8</v>
      </c>
      <c r="G1385" s="483" t="s">
        <v>5176</v>
      </c>
      <c r="H1385" s="489" t="s">
        <v>129</v>
      </c>
      <c r="I1385" s="489" t="s">
        <v>1568</v>
      </c>
      <c r="J1385" s="456" t="s">
        <v>5177</v>
      </c>
      <c r="K1385" s="456" t="s">
        <v>732</v>
      </c>
      <c r="L1385" s="456" t="s">
        <v>1531</v>
      </c>
      <c r="M1385" s="456">
        <v>572128600</v>
      </c>
      <c r="N1385" s="457">
        <v>44712</v>
      </c>
      <c r="O1385" s="486">
        <f t="shared" si="66"/>
        <v>5</v>
      </c>
      <c r="P1385" s="486">
        <f t="shared" si="67"/>
        <v>6</v>
      </c>
      <c r="Q1385" s="92" t="str">
        <f t="shared" si="68"/>
        <v>Gastos_com_Pessoal</v>
      </c>
    </row>
    <row r="1386" spans="1:17" ht="25.5" hidden="1" x14ac:dyDescent="0.2">
      <c r="A1386" s="477">
        <f>IF(B1386="","",COUNT('Diário 3º PA'!$A$4:$A$4242)+ROW()-3)</f>
        <v>3329</v>
      </c>
      <c r="B1386" s="490">
        <v>44712</v>
      </c>
      <c r="C1386" s="487">
        <v>44713</v>
      </c>
      <c r="D1386" s="482" t="s">
        <v>104</v>
      </c>
      <c r="E1386" s="482" t="s">
        <v>189</v>
      </c>
      <c r="F1386" s="506">
        <v>2524</v>
      </c>
      <c r="G1386" s="483" t="s">
        <v>5178</v>
      </c>
      <c r="H1386" s="489" t="s">
        <v>129</v>
      </c>
      <c r="I1386" s="489" t="s">
        <v>1568</v>
      </c>
      <c r="J1386" s="456" t="s">
        <v>5177</v>
      </c>
      <c r="K1386" s="456" t="s">
        <v>732</v>
      </c>
      <c r="L1386" s="456" t="s">
        <v>1531</v>
      </c>
      <c r="M1386" s="456">
        <v>572128600</v>
      </c>
      <c r="N1386" s="457">
        <v>44712</v>
      </c>
      <c r="O1386" s="486">
        <f t="shared" si="66"/>
        <v>5</v>
      </c>
      <c r="P1386" s="486">
        <f t="shared" si="67"/>
        <v>6</v>
      </c>
      <c r="Q1386" s="92" t="str">
        <f t="shared" si="68"/>
        <v>Gastos_com_Pessoal</v>
      </c>
    </row>
    <row r="1387" spans="1:17" ht="24" hidden="1" x14ac:dyDescent="0.2">
      <c r="A1387" s="477">
        <f>IF(B1387="","",COUNT('Diário 3º PA'!$A$4:$A$4242)+ROW()-3)</f>
        <v>3330</v>
      </c>
      <c r="B1387" s="490">
        <v>44712</v>
      </c>
      <c r="C1387" s="487">
        <v>44682</v>
      </c>
      <c r="D1387" s="489" t="s">
        <v>115</v>
      </c>
      <c r="E1387" s="489" t="s">
        <v>342</v>
      </c>
      <c r="F1387" s="506">
        <v>10.4</v>
      </c>
      <c r="G1387" s="489" t="s">
        <v>5179</v>
      </c>
      <c r="H1387" s="489" t="s">
        <v>140</v>
      </c>
      <c r="I1387" s="489" t="s">
        <v>837</v>
      </c>
      <c r="J1387" s="456" t="s">
        <v>838</v>
      </c>
      <c r="K1387" s="456" t="s">
        <v>732</v>
      </c>
      <c r="L1387" s="456" t="s">
        <v>1531</v>
      </c>
      <c r="M1387" s="456">
        <v>572128600</v>
      </c>
      <c r="N1387" s="457">
        <v>44712</v>
      </c>
      <c r="O1387" s="486">
        <f t="shared" si="66"/>
        <v>5</v>
      </c>
      <c r="P1387" s="486">
        <f t="shared" si="67"/>
        <v>5</v>
      </c>
      <c r="Q1387" s="92" t="str">
        <f t="shared" si="68"/>
        <v>Gastos_Gerais</v>
      </c>
    </row>
    <row r="1388" spans="1:17" ht="25.5" hidden="1" x14ac:dyDescent="0.2">
      <c r="A1388" s="477">
        <f>IF(B1388="","",COUNT('Diário 3º PA'!$A$4:$A$4242)+ROW()-3)</f>
        <v>3331</v>
      </c>
      <c r="B1388" s="490">
        <v>44712</v>
      </c>
      <c r="C1388" s="492">
        <v>44682</v>
      </c>
      <c r="D1388" s="482" t="s">
        <v>104</v>
      </c>
      <c r="E1388" s="482" t="s">
        <v>187</v>
      </c>
      <c r="F1388" s="488">
        <v>1595.63</v>
      </c>
      <c r="G1388" s="482" t="s">
        <v>1019</v>
      </c>
      <c r="H1388" s="489" t="s">
        <v>132</v>
      </c>
      <c r="I1388" s="489" t="s">
        <v>5180</v>
      </c>
      <c r="J1388" s="456" t="s">
        <v>5181</v>
      </c>
      <c r="K1388" s="456" t="s">
        <v>732</v>
      </c>
      <c r="L1388" s="456" t="s">
        <v>1531</v>
      </c>
      <c r="M1388" s="456">
        <v>572128600</v>
      </c>
      <c r="N1388" s="457">
        <v>44712</v>
      </c>
      <c r="O1388" s="486">
        <f t="shared" si="66"/>
        <v>5</v>
      </c>
      <c r="P1388" s="486">
        <f t="shared" si="67"/>
        <v>5</v>
      </c>
      <c r="Q1388" s="92" t="str">
        <f t="shared" si="68"/>
        <v>Gastos_com_Pessoal</v>
      </c>
    </row>
    <row r="1389" spans="1:17" ht="25.5" hidden="1" x14ac:dyDescent="0.2">
      <c r="A1389" s="477">
        <f>IF(B1389="","",COUNT('Diário 3º PA'!$A$4:$A$4242)+ROW()-3)</f>
        <v>3332</v>
      </c>
      <c r="B1389" s="490">
        <v>44712</v>
      </c>
      <c r="C1389" s="492">
        <v>44682</v>
      </c>
      <c r="D1389" s="482" t="s">
        <v>104</v>
      </c>
      <c r="E1389" s="482" t="s">
        <v>189</v>
      </c>
      <c r="F1389" s="488">
        <v>4144.0200000000004</v>
      </c>
      <c r="G1389" s="482" t="s">
        <v>915</v>
      </c>
      <c r="H1389" s="489" t="s">
        <v>132</v>
      </c>
      <c r="I1389" s="489" t="s">
        <v>5180</v>
      </c>
      <c r="J1389" s="456" t="s">
        <v>5181</v>
      </c>
      <c r="K1389" s="456" t="s">
        <v>732</v>
      </c>
      <c r="L1389" s="456" t="s">
        <v>1531</v>
      </c>
      <c r="M1389" s="456">
        <v>572128600</v>
      </c>
      <c r="N1389" s="457">
        <v>44712</v>
      </c>
      <c r="O1389" s="486">
        <f t="shared" si="66"/>
        <v>5</v>
      </c>
      <c r="P1389" s="486">
        <f t="shared" si="67"/>
        <v>5</v>
      </c>
      <c r="Q1389" s="92" t="str">
        <f t="shared" si="68"/>
        <v>Gastos_com_Pessoal</v>
      </c>
    </row>
    <row r="1390" spans="1:17" ht="25.5" hidden="1" x14ac:dyDescent="0.2">
      <c r="A1390" s="477">
        <f>IF(B1390="","",COUNT('Diário 3º PA'!$A$4:$A$4242)+ROW()-3)</f>
        <v>3333</v>
      </c>
      <c r="B1390" s="490">
        <v>44712</v>
      </c>
      <c r="C1390" s="492">
        <v>44682</v>
      </c>
      <c r="D1390" s="482" t="s">
        <v>104</v>
      </c>
      <c r="E1390" s="482" t="s">
        <v>191</v>
      </c>
      <c r="F1390" s="488">
        <v>1381.34</v>
      </c>
      <c r="G1390" s="482" t="s">
        <v>918</v>
      </c>
      <c r="H1390" s="489" t="s">
        <v>132</v>
      </c>
      <c r="I1390" s="489" t="s">
        <v>5180</v>
      </c>
      <c r="J1390" s="456" t="s">
        <v>5181</v>
      </c>
      <c r="K1390" s="456" t="s">
        <v>732</v>
      </c>
      <c r="L1390" s="456" t="s">
        <v>1531</v>
      </c>
      <c r="M1390" s="456">
        <v>572128600</v>
      </c>
      <c r="N1390" s="457">
        <v>44712</v>
      </c>
      <c r="O1390" s="486">
        <f t="shared" si="66"/>
        <v>5</v>
      </c>
      <c r="P1390" s="486">
        <f t="shared" si="67"/>
        <v>5</v>
      </c>
      <c r="Q1390" s="92" t="str">
        <f t="shared" si="68"/>
        <v>Gastos_com_Pessoal</v>
      </c>
    </row>
    <row r="1391" spans="1:17" ht="36" hidden="1" x14ac:dyDescent="0.2">
      <c r="A1391" s="477">
        <f>IF(B1391="","",COUNT('Diário 3º PA'!$A$4:$A$4242)+ROW()-3)</f>
        <v>3334</v>
      </c>
      <c r="B1391" s="490">
        <v>44712</v>
      </c>
      <c r="C1391" s="492">
        <v>44682</v>
      </c>
      <c r="D1391" s="482" t="s">
        <v>104</v>
      </c>
      <c r="E1391" s="482" t="s">
        <v>193</v>
      </c>
      <c r="F1391" s="488">
        <v>5673.34</v>
      </c>
      <c r="G1391" s="482" t="s">
        <v>919</v>
      </c>
      <c r="H1391" s="489" t="s">
        <v>132</v>
      </c>
      <c r="I1391" s="489" t="s">
        <v>5180</v>
      </c>
      <c r="J1391" s="456" t="s">
        <v>5181</v>
      </c>
      <c r="K1391" s="456" t="s">
        <v>732</v>
      </c>
      <c r="L1391" s="456" t="s">
        <v>1531</v>
      </c>
      <c r="M1391" s="456">
        <v>572128600</v>
      </c>
      <c r="N1391" s="457">
        <v>44712</v>
      </c>
      <c r="O1391" s="486">
        <f t="shared" si="66"/>
        <v>5</v>
      </c>
      <c r="P1391" s="486">
        <f t="shared" si="67"/>
        <v>5</v>
      </c>
      <c r="Q1391" s="92" t="str">
        <f t="shared" si="68"/>
        <v>Gastos_com_Pessoal</v>
      </c>
    </row>
    <row r="1392" spans="1:17" ht="25.5" hidden="1" x14ac:dyDescent="0.2">
      <c r="A1392" s="477">
        <f>IF(B1392="","",COUNT('Diário 3º PA'!$A$4:$A$4242)+ROW()-3)</f>
        <v>3335</v>
      </c>
      <c r="B1392" s="490">
        <v>44712</v>
      </c>
      <c r="C1392" s="492">
        <v>44682</v>
      </c>
      <c r="D1392" s="482" t="s">
        <v>104</v>
      </c>
      <c r="E1392" s="482" t="s">
        <v>187</v>
      </c>
      <c r="F1392" s="488">
        <v>1342.44</v>
      </c>
      <c r="G1392" s="482" t="s">
        <v>1019</v>
      </c>
      <c r="H1392" s="489" t="s">
        <v>138</v>
      </c>
      <c r="I1392" s="489" t="s">
        <v>5182</v>
      </c>
      <c r="J1392" s="456" t="s">
        <v>5183</v>
      </c>
      <c r="K1392" s="456" t="s">
        <v>732</v>
      </c>
      <c r="L1392" s="456" t="s">
        <v>1531</v>
      </c>
      <c r="M1392" s="456">
        <v>572128600</v>
      </c>
      <c r="N1392" s="457">
        <v>44712</v>
      </c>
      <c r="O1392" s="486">
        <f t="shared" si="66"/>
        <v>5</v>
      </c>
      <c r="P1392" s="486">
        <f t="shared" si="67"/>
        <v>5</v>
      </c>
      <c r="Q1392" s="92" t="str">
        <f t="shared" si="68"/>
        <v>Gastos_com_Pessoal</v>
      </c>
    </row>
    <row r="1393" spans="1:17" ht="25.5" hidden="1" x14ac:dyDescent="0.2">
      <c r="A1393" s="477">
        <f>IF(B1393="","",COUNT('Diário 3º PA'!$A$4:$A$4242)+ROW()-3)</f>
        <v>3336</v>
      </c>
      <c r="B1393" s="490">
        <v>44712</v>
      </c>
      <c r="C1393" s="492">
        <v>44682</v>
      </c>
      <c r="D1393" s="482" t="s">
        <v>104</v>
      </c>
      <c r="E1393" s="482" t="s">
        <v>189</v>
      </c>
      <c r="F1393" s="488">
        <v>1740.73</v>
      </c>
      <c r="G1393" s="482" t="s">
        <v>915</v>
      </c>
      <c r="H1393" s="489" t="s">
        <v>138</v>
      </c>
      <c r="I1393" s="489" t="s">
        <v>5182</v>
      </c>
      <c r="J1393" s="456" t="s">
        <v>5183</v>
      </c>
      <c r="K1393" s="456" t="s">
        <v>732</v>
      </c>
      <c r="L1393" s="456" t="s">
        <v>1531</v>
      </c>
      <c r="M1393" s="456">
        <v>572128600</v>
      </c>
      <c r="N1393" s="457">
        <v>44712</v>
      </c>
      <c r="O1393" s="486">
        <f t="shared" si="66"/>
        <v>5</v>
      </c>
      <c r="P1393" s="486">
        <f t="shared" si="67"/>
        <v>5</v>
      </c>
      <c r="Q1393" s="92" t="str">
        <f t="shared" si="68"/>
        <v>Gastos_com_Pessoal</v>
      </c>
    </row>
    <row r="1394" spans="1:17" ht="25.5" hidden="1" x14ac:dyDescent="0.2">
      <c r="A1394" s="477">
        <f>IF(B1394="","",COUNT('Diário 3º PA'!$A$4:$A$4242)+ROW()-3)</f>
        <v>3337</v>
      </c>
      <c r="B1394" s="490">
        <v>44712</v>
      </c>
      <c r="C1394" s="492">
        <v>44682</v>
      </c>
      <c r="D1394" s="482" t="s">
        <v>104</v>
      </c>
      <c r="E1394" s="482" t="s">
        <v>191</v>
      </c>
      <c r="F1394" s="488">
        <v>580.24</v>
      </c>
      <c r="G1394" s="482" t="s">
        <v>918</v>
      </c>
      <c r="H1394" s="489" t="s">
        <v>138</v>
      </c>
      <c r="I1394" s="489" t="s">
        <v>5182</v>
      </c>
      <c r="J1394" s="456" t="s">
        <v>5183</v>
      </c>
      <c r="K1394" s="456" t="s">
        <v>732</v>
      </c>
      <c r="L1394" s="456" t="s">
        <v>1531</v>
      </c>
      <c r="M1394" s="456">
        <v>572128600</v>
      </c>
      <c r="N1394" s="457">
        <v>44712</v>
      </c>
      <c r="O1394" s="486">
        <f t="shared" si="66"/>
        <v>5</v>
      </c>
      <c r="P1394" s="486">
        <f t="shared" si="67"/>
        <v>5</v>
      </c>
      <c r="Q1394" s="92" t="str">
        <f t="shared" si="68"/>
        <v>Gastos_com_Pessoal</v>
      </c>
    </row>
    <row r="1395" spans="1:17" ht="36" hidden="1" x14ac:dyDescent="0.2">
      <c r="A1395" s="477">
        <f>IF(B1395="","",COUNT('Diário 3º PA'!$A$4:$A$4242)+ROW()-3)</f>
        <v>3338</v>
      </c>
      <c r="B1395" s="490">
        <v>44712</v>
      </c>
      <c r="C1395" s="492">
        <v>44682</v>
      </c>
      <c r="D1395" s="482" t="s">
        <v>104</v>
      </c>
      <c r="E1395" s="482" t="s">
        <v>193</v>
      </c>
      <c r="F1395" s="488">
        <v>4246.8</v>
      </c>
      <c r="G1395" s="482" t="s">
        <v>919</v>
      </c>
      <c r="H1395" s="489" t="s">
        <v>138</v>
      </c>
      <c r="I1395" s="489" t="s">
        <v>5182</v>
      </c>
      <c r="J1395" s="456" t="s">
        <v>5183</v>
      </c>
      <c r="K1395" s="456" t="s">
        <v>732</v>
      </c>
      <c r="L1395" s="456" t="s">
        <v>1531</v>
      </c>
      <c r="M1395" s="456">
        <v>572128600</v>
      </c>
      <c r="N1395" s="457">
        <v>44712</v>
      </c>
      <c r="O1395" s="486">
        <f t="shared" si="66"/>
        <v>5</v>
      </c>
      <c r="P1395" s="486">
        <f t="shared" si="67"/>
        <v>5</v>
      </c>
      <c r="Q1395" s="92" t="str">
        <f t="shared" si="68"/>
        <v>Gastos_com_Pessoal</v>
      </c>
    </row>
    <row r="1396" spans="1:17" ht="25.5" hidden="1" x14ac:dyDescent="0.2">
      <c r="A1396" s="477">
        <f>IF(B1396="","",COUNT('Diário 3º PA'!$A$4:$A$4242)+ROW()-3)</f>
        <v>3339</v>
      </c>
      <c r="B1396" s="490">
        <v>44712</v>
      </c>
      <c r="C1396" s="492">
        <v>44682</v>
      </c>
      <c r="D1396" s="482" t="s">
        <v>104</v>
      </c>
      <c r="E1396" s="482" t="s">
        <v>187</v>
      </c>
      <c r="F1396" s="488">
        <v>899.15</v>
      </c>
      <c r="G1396" s="482" t="s">
        <v>1019</v>
      </c>
      <c r="H1396" s="489" t="s">
        <v>130</v>
      </c>
      <c r="I1396" s="489" t="s">
        <v>5184</v>
      </c>
      <c r="J1396" s="495">
        <v>603739468.72000003</v>
      </c>
      <c r="K1396" s="456" t="s">
        <v>732</v>
      </c>
      <c r="L1396" s="456" t="s">
        <v>1531</v>
      </c>
      <c r="M1396" s="456">
        <v>572128600</v>
      </c>
      <c r="N1396" s="457">
        <v>44712</v>
      </c>
      <c r="O1396" s="486">
        <f t="shared" si="66"/>
        <v>5</v>
      </c>
      <c r="P1396" s="486">
        <f t="shared" si="67"/>
        <v>5</v>
      </c>
      <c r="Q1396" s="92" t="str">
        <f t="shared" si="68"/>
        <v>Gastos_com_Pessoal</v>
      </c>
    </row>
    <row r="1397" spans="1:17" ht="25.5" hidden="1" x14ac:dyDescent="0.2">
      <c r="A1397" s="477">
        <f>IF(B1397="","",COUNT('Diário 3º PA'!$A$4:$A$4242)+ROW()-3)</f>
        <v>3340</v>
      </c>
      <c r="B1397" s="490">
        <v>44712</v>
      </c>
      <c r="C1397" s="492">
        <v>44682</v>
      </c>
      <c r="D1397" s="482" t="s">
        <v>104</v>
      </c>
      <c r="E1397" s="482" t="s">
        <v>189</v>
      </c>
      <c r="F1397" s="488">
        <v>1662.99</v>
      </c>
      <c r="G1397" s="482" t="s">
        <v>915</v>
      </c>
      <c r="H1397" s="489" t="s">
        <v>130</v>
      </c>
      <c r="I1397" s="489" t="s">
        <v>5184</v>
      </c>
      <c r="J1397" s="495">
        <v>603739468.72000003</v>
      </c>
      <c r="K1397" s="456" t="s">
        <v>732</v>
      </c>
      <c r="L1397" s="456" t="s">
        <v>1531</v>
      </c>
      <c r="M1397" s="456">
        <v>572128600</v>
      </c>
      <c r="N1397" s="457">
        <v>44712</v>
      </c>
      <c r="O1397" s="486">
        <f t="shared" si="66"/>
        <v>5</v>
      </c>
      <c r="P1397" s="486">
        <f t="shared" si="67"/>
        <v>5</v>
      </c>
      <c r="Q1397" s="92" t="str">
        <f t="shared" si="68"/>
        <v>Gastos_com_Pessoal</v>
      </c>
    </row>
    <row r="1398" spans="1:17" ht="25.5" hidden="1" x14ac:dyDescent="0.2">
      <c r="A1398" s="477">
        <f>IF(B1398="","",COUNT('Diário 3º PA'!$A$4:$A$4242)+ROW()-3)</f>
        <v>3341</v>
      </c>
      <c r="B1398" s="490">
        <v>44712</v>
      </c>
      <c r="C1398" s="492">
        <v>44682</v>
      </c>
      <c r="D1398" s="482" t="s">
        <v>104</v>
      </c>
      <c r="E1398" s="482" t="s">
        <v>191</v>
      </c>
      <c r="F1398" s="488">
        <v>554.33000000000004</v>
      </c>
      <c r="G1398" s="482" t="s">
        <v>918</v>
      </c>
      <c r="H1398" s="489" t="s">
        <v>130</v>
      </c>
      <c r="I1398" s="489" t="s">
        <v>5184</v>
      </c>
      <c r="J1398" s="495">
        <v>603739468.72000003</v>
      </c>
      <c r="K1398" s="456" t="s">
        <v>732</v>
      </c>
      <c r="L1398" s="456" t="s">
        <v>1531</v>
      </c>
      <c r="M1398" s="456">
        <v>572128600</v>
      </c>
      <c r="N1398" s="457">
        <v>44712</v>
      </c>
      <c r="O1398" s="486">
        <f t="shared" si="66"/>
        <v>5</v>
      </c>
      <c r="P1398" s="486">
        <f t="shared" si="67"/>
        <v>5</v>
      </c>
      <c r="Q1398" s="92" t="str">
        <f t="shared" si="68"/>
        <v>Gastos_com_Pessoal</v>
      </c>
    </row>
    <row r="1399" spans="1:17" ht="36" hidden="1" x14ac:dyDescent="0.2">
      <c r="A1399" s="477">
        <f>IF(B1399="","",COUNT('Diário 3º PA'!$A$4:$A$4242)+ROW()-3)</f>
        <v>3342</v>
      </c>
      <c r="B1399" s="490">
        <v>44712</v>
      </c>
      <c r="C1399" s="492">
        <v>44682</v>
      </c>
      <c r="D1399" s="482" t="s">
        <v>104</v>
      </c>
      <c r="E1399" s="482" t="s">
        <v>193</v>
      </c>
      <c r="F1399" s="488">
        <v>2825.58</v>
      </c>
      <c r="G1399" s="482" t="s">
        <v>919</v>
      </c>
      <c r="H1399" s="489" t="s">
        <v>130</v>
      </c>
      <c r="I1399" s="489" t="s">
        <v>5184</v>
      </c>
      <c r="J1399" s="495">
        <v>603739468.72000003</v>
      </c>
      <c r="K1399" s="456" t="s">
        <v>732</v>
      </c>
      <c r="L1399" s="456" t="s">
        <v>1531</v>
      </c>
      <c r="M1399" s="456">
        <v>572128600</v>
      </c>
      <c r="N1399" s="457">
        <v>44712</v>
      </c>
      <c r="O1399" s="486">
        <f t="shared" si="66"/>
        <v>5</v>
      </c>
      <c r="P1399" s="486">
        <f t="shared" si="67"/>
        <v>5</v>
      </c>
      <c r="Q1399" s="92" t="str">
        <f t="shared" si="68"/>
        <v>Gastos_com_Pessoal</v>
      </c>
    </row>
    <row r="1400" spans="1:17" ht="25.5" hidden="1" x14ac:dyDescent="0.2">
      <c r="A1400" s="477">
        <f>IF(B1400="","",COUNT('Diário 3º PA'!$A$4:$A$4242)+ROW()-3)</f>
        <v>3343</v>
      </c>
      <c r="B1400" s="490">
        <v>44712</v>
      </c>
      <c r="C1400" s="492">
        <v>44682</v>
      </c>
      <c r="D1400" s="482" t="s">
        <v>104</v>
      </c>
      <c r="E1400" s="489" t="s">
        <v>185</v>
      </c>
      <c r="F1400" s="506">
        <v>1217.24</v>
      </c>
      <c r="G1400" s="482" t="s">
        <v>3566</v>
      </c>
      <c r="H1400" s="489" t="s">
        <v>138</v>
      </c>
      <c r="I1400" s="489" t="s">
        <v>5182</v>
      </c>
      <c r="J1400" s="456" t="s">
        <v>5183</v>
      </c>
      <c r="K1400" s="455" t="s">
        <v>1016</v>
      </c>
      <c r="L1400" s="456" t="s">
        <v>1017</v>
      </c>
      <c r="M1400" s="456" t="s">
        <v>5185</v>
      </c>
      <c r="N1400" s="457">
        <v>44712</v>
      </c>
      <c r="O1400" s="486">
        <f t="shared" si="66"/>
        <v>5</v>
      </c>
      <c r="P1400" s="486">
        <f t="shared" si="67"/>
        <v>5</v>
      </c>
      <c r="Q1400" s="92" t="str">
        <f t="shared" si="68"/>
        <v>Gastos_com_Pessoal</v>
      </c>
    </row>
    <row r="1401" spans="1:17" ht="36" hidden="1" x14ac:dyDescent="0.2">
      <c r="A1401" s="477">
        <f>IF(B1401="","",COUNT('Diário 3º PA'!$A$4:$A$4242)+ROW()-3)</f>
        <v>3344</v>
      </c>
      <c r="B1401" s="490">
        <v>44712</v>
      </c>
      <c r="C1401" s="487">
        <v>44713</v>
      </c>
      <c r="D1401" s="482" t="s">
        <v>104</v>
      </c>
      <c r="E1401" s="489" t="s">
        <v>204</v>
      </c>
      <c r="F1401" s="506">
        <v>187</v>
      </c>
      <c r="G1401" s="489" t="s">
        <v>5186</v>
      </c>
      <c r="H1401" s="489" t="s">
        <v>130</v>
      </c>
      <c r="I1401" s="489" t="s">
        <v>4036</v>
      </c>
      <c r="J1401" s="456" t="s">
        <v>833</v>
      </c>
      <c r="K1401" s="456" t="s">
        <v>1464</v>
      </c>
      <c r="L1401" s="456" t="s">
        <v>1066</v>
      </c>
      <c r="M1401" s="456" t="s">
        <v>5187</v>
      </c>
      <c r="N1401" s="457">
        <v>44712</v>
      </c>
      <c r="O1401" s="486">
        <f t="shared" si="66"/>
        <v>5</v>
      </c>
      <c r="P1401" s="486">
        <f t="shared" si="67"/>
        <v>6</v>
      </c>
      <c r="Q1401" s="92" t="str">
        <f t="shared" si="68"/>
        <v>Gastos_com_Pessoal</v>
      </c>
    </row>
    <row r="1402" spans="1:17" ht="24" hidden="1" x14ac:dyDescent="0.2">
      <c r="A1402" s="477">
        <f>IF(B1402="","",COUNT('Diário 3º PA'!$A$4:$A$4242)+ROW()-3)</f>
        <v>3345</v>
      </c>
      <c r="B1402" s="490">
        <v>44712</v>
      </c>
      <c r="C1402" s="487">
        <v>44682</v>
      </c>
      <c r="D1402" s="489" t="s">
        <v>115</v>
      </c>
      <c r="E1402" s="489" t="s">
        <v>358</v>
      </c>
      <c r="F1402" s="506">
        <v>716</v>
      </c>
      <c r="G1402" s="489" t="s">
        <v>5188</v>
      </c>
      <c r="H1402" s="489" t="s">
        <v>134</v>
      </c>
      <c r="I1402" s="489" t="s">
        <v>3454</v>
      </c>
      <c r="J1402" s="456" t="s">
        <v>3455</v>
      </c>
      <c r="K1402" s="456" t="s">
        <v>1464</v>
      </c>
      <c r="L1402" s="456" t="s">
        <v>428</v>
      </c>
      <c r="M1402" s="456">
        <v>345</v>
      </c>
      <c r="N1402" s="457">
        <v>44712</v>
      </c>
      <c r="O1402" s="486">
        <f t="shared" si="66"/>
        <v>5</v>
      </c>
      <c r="P1402" s="486">
        <f t="shared" si="67"/>
        <v>5</v>
      </c>
      <c r="Q1402" s="92" t="str">
        <f t="shared" si="68"/>
        <v>Gastos_Gerais</v>
      </c>
    </row>
    <row r="1403" spans="1:17" ht="24" hidden="1" x14ac:dyDescent="0.2">
      <c r="A1403" s="477">
        <f>IF(B1403="","",COUNT('Diário 3º PA'!$A$4:$A$4242)+ROW()-3)</f>
        <v>3346</v>
      </c>
      <c r="B1403" s="490">
        <v>44712</v>
      </c>
      <c r="C1403" s="492">
        <v>44682</v>
      </c>
      <c r="D1403" s="489" t="s">
        <v>93</v>
      </c>
      <c r="E1403" s="489" t="s">
        <v>97</v>
      </c>
      <c r="F1403" s="506">
        <v>0.32</v>
      </c>
      <c r="G1403" s="482" t="s">
        <v>1553</v>
      </c>
      <c r="H1403" s="483" t="s">
        <v>128</v>
      </c>
      <c r="I1403" s="489" t="s">
        <v>664</v>
      </c>
      <c r="J1403" s="455" t="s">
        <v>811</v>
      </c>
      <c r="K1403" s="455" t="s">
        <v>1554</v>
      </c>
      <c r="L1403" s="456" t="s">
        <v>1066</v>
      </c>
      <c r="M1403" s="455" t="s">
        <v>666</v>
      </c>
      <c r="N1403" s="457">
        <v>44712</v>
      </c>
      <c r="O1403" s="486">
        <f t="shared" si="66"/>
        <v>5</v>
      </c>
      <c r="P1403" s="486">
        <f t="shared" si="67"/>
        <v>5</v>
      </c>
      <c r="Q1403" s="92" t="str">
        <f t="shared" si="68"/>
        <v>Receitas</v>
      </c>
    </row>
    <row r="1404" spans="1:17" ht="33.75" hidden="1" customHeight="1" x14ac:dyDescent="0.2">
      <c r="A1404" s="477">
        <f>IF(B1404="","",COUNT('Diário 3º PA'!$A$4:$A$4242)+ROW()-3)</f>
        <v>3347</v>
      </c>
      <c r="B1404" s="490">
        <v>44712</v>
      </c>
      <c r="C1404" s="487">
        <v>44682</v>
      </c>
      <c r="D1404" s="482" t="s">
        <v>101</v>
      </c>
      <c r="E1404" s="482" t="s">
        <v>101</v>
      </c>
      <c r="F1404" s="488">
        <v>228804.93</v>
      </c>
      <c r="G1404" s="482" t="s">
        <v>2477</v>
      </c>
      <c r="H1404" s="489" t="s">
        <v>127</v>
      </c>
      <c r="I1404" s="489" t="s">
        <v>664</v>
      </c>
      <c r="J1404" s="456" t="s">
        <v>811</v>
      </c>
      <c r="K1404" s="456" t="s">
        <v>666</v>
      </c>
      <c r="L1404" s="456" t="s">
        <v>1461</v>
      </c>
      <c r="M1404" s="455" t="s">
        <v>666</v>
      </c>
      <c r="N1404" s="510">
        <v>44651</v>
      </c>
      <c r="O1404" s="486">
        <f t="shared" si="66"/>
        <v>5</v>
      </c>
      <c r="P1404" s="486">
        <f t="shared" si="67"/>
        <v>5</v>
      </c>
      <c r="Q1404" s="92" t="str">
        <f t="shared" si="68"/>
        <v>Rendimentos_de_Aplicações_Fin.</v>
      </c>
    </row>
    <row r="1405" spans="1:17" ht="33.75" hidden="1" customHeight="1" x14ac:dyDescent="0.2">
      <c r="A1405" s="477">
        <f>IF(B1405="","",COUNT('Diário 3º PA'!$A$4:$A$4242)+ROW()-3)</f>
        <v>3348</v>
      </c>
      <c r="B1405" s="490">
        <v>44713</v>
      </c>
      <c r="C1405" s="487">
        <v>44682</v>
      </c>
      <c r="D1405" s="482" t="s">
        <v>115</v>
      </c>
      <c r="E1405" s="482" t="s">
        <v>328</v>
      </c>
      <c r="F1405" s="488">
        <v>1000</v>
      </c>
      <c r="G1405" s="482" t="s">
        <v>5189</v>
      </c>
      <c r="H1405" s="489" t="s">
        <v>128</v>
      </c>
      <c r="I1405" s="489" t="s">
        <v>727</v>
      </c>
      <c r="J1405" s="456" t="s">
        <v>728</v>
      </c>
      <c r="K1405" s="456" t="s">
        <v>704</v>
      </c>
      <c r="L1405" s="456" t="s">
        <v>428</v>
      </c>
      <c r="M1405" s="455">
        <v>1906561</v>
      </c>
      <c r="N1405" s="510">
        <v>44706</v>
      </c>
      <c r="O1405" s="486">
        <f t="shared" si="66"/>
        <v>6</v>
      </c>
      <c r="P1405" s="486">
        <f t="shared" si="67"/>
        <v>5</v>
      </c>
      <c r="Q1405" s="92" t="str">
        <f t="shared" si="68"/>
        <v>Gastos_Gerais</v>
      </c>
    </row>
    <row r="1406" spans="1:17" ht="33.75" hidden="1" customHeight="1" x14ac:dyDescent="0.2">
      <c r="A1406" s="477">
        <f>IF(B1406="","",COUNT('Diário 3º PA'!$A$4:$A$4242)+ROW()-3)</f>
        <v>3349</v>
      </c>
      <c r="B1406" s="490">
        <v>44713</v>
      </c>
      <c r="C1406" s="487">
        <v>44682</v>
      </c>
      <c r="D1406" s="482" t="s">
        <v>115</v>
      </c>
      <c r="E1406" s="482" t="s">
        <v>298</v>
      </c>
      <c r="F1406" s="488">
        <v>1129.42</v>
      </c>
      <c r="G1406" s="482" t="s">
        <v>298</v>
      </c>
      <c r="H1406" s="489" t="s">
        <v>138</v>
      </c>
      <c r="I1406" s="489" t="s">
        <v>3444</v>
      </c>
      <c r="J1406" s="456" t="s">
        <v>1044</v>
      </c>
      <c r="K1406" s="456" t="s">
        <v>704</v>
      </c>
      <c r="L1406" s="456" t="s">
        <v>428</v>
      </c>
      <c r="M1406" s="455">
        <v>18683</v>
      </c>
      <c r="N1406" s="510">
        <v>44684</v>
      </c>
      <c r="O1406" s="486">
        <f t="shared" si="66"/>
        <v>6</v>
      </c>
      <c r="P1406" s="486">
        <f t="shared" si="67"/>
        <v>5</v>
      </c>
      <c r="Q1406" s="92" t="str">
        <f t="shared" si="68"/>
        <v>Gastos_Gerais</v>
      </c>
    </row>
    <row r="1407" spans="1:17" ht="33.75" hidden="1" customHeight="1" x14ac:dyDescent="0.2">
      <c r="A1407" s="477">
        <f>IF(B1407="","",COUNT('Diário 3º PA'!$A$4:$A$4242)+ROW()-3)</f>
        <v>3350</v>
      </c>
      <c r="B1407" s="490">
        <v>44713</v>
      </c>
      <c r="C1407" s="487">
        <v>44682</v>
      </c>
      <c r="D1407" s="482" t="s">
        <v>115</v>
      </c>
      <c r="E1407" s="482" t="s">
        <v>342</v>
      </c>
      <c r="F1407" s="488">
        <v>1170</v>
      </c>
      <c r="G1407" s="482" t="s">
        <v>5190</v>
      </c>
      <c r="H1407" s="489" t="s">
        <v>658</v>
      </c>
      <c r="I1407" s="489" t="s">
        <v>3537</v>
      </c>
      <c r="J1407" s="456" t="s">
        <v>3538</v>
      </c>
      <c r="K1407" s="456" t="s">
        <v>704</v>
      </c>
      <c r="L1407" s="456" t="s">
        <v>428</v>
      </c>
      <c r="M1407" s="455">
        <v>39737</v>
      </c>
      <c r="N1407" s="510">
        <v>44694</v>
      </c>
      <c r="O1407" s="486">
        <f t="shared" si="66"/>
        <v>6</v>
      </c>
      <c r="P1407" s="486">
        <f t="shared" si="67"/>
        <v>5</v>
      </c>
      <c r="Q1407" s="92" t="str">
        <f t="shared" si="68"/>
        <v>Gastos_Gerais</v>
      </c>
    </row>
    <row r="1408" spans="1:17" ht="33.75" hidden="1" customHeight="1" x14ac:dyDescent="0.2">
      <c r="A1408" s="477">
        <f>IF(B1408="","",COUNT('Diário 3º PA'!$A$4:$A$4242)+ROW()-3)</f>
        <v>3351</v>
      </c>
      <c r="B1408" s="490">
        <v>44713</v>
      </c>
      <c r="C1408" s="487">
        <v>44682</v>
      </c>
      <c r="D1408" s="482" t="s">
        <v>115</v>
      </c>
      <c r="E1408" s="482" t="s">
        <v>230</v>
      </c>
      <c r="F1408" s="488">
        <v>2465.35</v>
      </c>
      <c r="G1408" s="482" t="s">
        <v>758</v>
      </c>
      <c r="H1408" s="489" t="s">
        <v>130</v>
      </c>
      <c r="I1408" s="489" t="s">
        <v>2481</v>
      </c>
      <c r="J1408" s="456" t="s">
        <v>760</v>
      </c>
      <c r="K1408" s="456" t="s">
        <v>704</v>
      </c>
      <c r="L1408" s="456" t="s">
        <v>704</v>
      </c>
      <c r="M1408" s="455">
        <v>79774079</v>
      </c>
      <c r="N1408" s="510">
        <v>44708</v>
      </c>
      <c r="O1408" s="486">
        <f t="shared" si="66"/>
        <v>6</v>
      </c>
      <c r="P1408" s="486">
        <f t="shared" si="67"/>
        <v>5</v>
      </c>
      <c r="Q1408" s="92" t="str">
        <f t="shared" si="68"/>
        <v>Gastos_Gerais</v>
      </c>
    </row>
    <row r="1409" spans="1:17" ht="33.75" hidden="1" customHeight="1" x14ac:dyDescent="0.2">
      <c r="A1409" s="477">
        <f>IF(B1409="","",COUNT('Diário 3º PA'!$A$4:$A$4242)+ROW()-3)</f>
        <v>3352</v>
      </c>
      <c r="B1409" s="490">
        <v>44713</v>
      </c>
      <c r="C1409" s="487">
        <v>44682</v>
      </c>
      <c r="D1409" s="482" t="s">
        <v>115</v>
      </c>
      <c r="E1409" s="482" t="s">
        <v>232</v>
      </c>
      <c r="F1409" s="488">
        <v>3297.66</v>
      </c>
      <c r="G1409" s="482" t="s">
        <v>3432</v>
      </c>
      <c r="H1409" s="489" t="s">
        <v>134</v>
      </c>
      <c r="I1409" s="489" t="s">
        <v>1089</v>
      </c>
      <c r="J1409" s="456" t="s">
        <v>703</v>
      </c>
      <c r="K1409" s="456" t="s">
        <v>704</v>
      </c>
      <c r="L1409" s="456" t="s">
        <v>705</v>
      </c>
      <c r="M1409" s="455" t="s">
        <v>5191</v>
      </c>
      <c r="N1409" s="510">
        <v>44713</v>
      </c>
      <c r="O1409" s="486">
        <f t="shared" si="66"/>
        <v>6</v>
      </c>
      <c r="P1409" s="486">
        <f t="shared" si="67"/>
        <v>5</v>
      </c>
      <c r="Q1409" s="92" t="str">
        <f t="shared" si="68"/>
        <v>Gastos_Gerais</v>
      </c>
    </row>
    <row r="1410" spans="1:17" ht="33.75" hidden="1" customHeight="1" x14ac:dyDescent="0.2">
      <c r="A1410" s="477">
        <f>IF(B1410="","",COUNT('Diário 3º PA'!$A$4:$A$4242)+ROW()-3)</f>
        <v>3353</v>
      </c>
      <c r="B1410" s="490">
        <v>44713</v>
      </c>
      <c r="C1410" s="487">
        <v>44682</v>
      </c>
      <c r="D1410" s="482" t="s">
        <v>115</v>
      </c>
      <c r="E1410" s="482" t="s">
        <v>298</v>
      </c>
      <c r="F1410" s="488">
        <v>2688.4</v>
      </c>
      <c r="G1410" s="482" t="s">
        <v>298</v>
      </c>
      <c r="H1410" s="489" t="s">
        <v>135</v>
      </c>
      <c r="I1410" s="489" t="s">
        <v>3444</v>
      </c>
      <c r="J1410" s="456" t="s">
        <v>1044</v>
      </c>
      <c r="K1410" s="456" t="s">
        <v>704</v>
      </c>
      <c r="L1410" s="456" t="s">
        <v>428</v>
      </c>
      <c r="M1410" s="455">
        <v>18714</v>
      </c>
      <c r="N1410" s="510">
        <v>44684</v>
      </c>
      <c r="O1410" s="486">
        <f t="shared" si="66"/>
        <v>6</v>
      </c>
      <c r="P1410" s="486">
        <f t="shared" si="67"/>
        <v>5</v>
      </c>
      <c r="Q1410" s="92" t="str">
        <f t="shared" si="68"/>
        <v>Gastos_Gerais</v>
      </c>
    </row>
    <row r="1411" spans="1:17" ht="33.75" hidden="1" customHeight="1" x14ac:dyDescent="0.2">
      <c r="A1411" s="477">
        <f>IF(B1411="","",COUNT('Diário 3º PA'!$A$4:$A$4242)+ROW()-3)</f>
        <v>3354</v>
      </c>
      <c r="B1411" s="490">
        <v>44713</v>
      </c>
      <c r="C1411" s="487">
        <v>44682</v>
      </c>
      <c r="D1411" s="482" t="s">
        <v>115</v>
      </c>
      <c r="E1411" s="482" t="s">
        <v>298</v>
      </c>
      <c r="F1411" s="488">
        <v>1156.47</v>
      </c>
      <c r="G1411" s="482" t="s">
        <v>298</v>
      </c>
      <c r="H1411" s="489" t="s">
        <v>134</v>
      </c>
      <c r="I1411" s="489" t="s">
        <v>3444</v>
      </c>
      <c r="J1411" s="456" t="s">
        <v>1044</v>
      </c>
      <c r="K1411" s="456" t="s">
        <v>704</v>
      </c>
      <c r="L1411" s="456" t="s">
        <v>428</v>
      </c>
      <c r="M1411" s="455">
        <v>18715</v>
      </c>
      <c r="N1411" s="510">
        <v>44684</v>
      </c>
      <c r="O1411" s="486">
        <f t="shared" si="66"/>
        <v>6</v>
      </c>
      <c r="P1411" s="486">
        <f t="shared" si="67"/>
        <v>5</v>
      </c>
      <c r="Q1411" s="92" t="str">
        <f t="shared" si="68"/>
        <v>Gastos_Gerais</v>
      </c>
    </row>
    <row r="1412" spans="1:17" ht="33.75" hidden="1" customHeight="1" x14ac:dyDescent="0.2">
      <c r="A1412" s="477">
        <f>IF(B1412="","",COUNT('Diário 3º PA'!$A$4:$A$4242)+ROW()-3)</f>
        <v>3355</v>
      </c>
      <c r="B1412" s="490">
        <v>44713</v>
      </c>
      <c r="C1412" s="487">
        <v>44682</v>
      </c>
      <c r="D1412" s="482" t="s">
        <v>115</v>
      </c>
      <c r="E1412" s="482" t="s">
        <v>298</v>
      </c>
      <c r="F1412" s="488">
        <v>1499.65</v>
      </c>
      <c r="G1412" s="482" t="s">
        <v>298</v>
      </c>
      <c r="H1412" s="489" t="s">
        <v>136</v>
      </c>
      <c r="I1412" s="489" t="s">
        <v>3444</v>
      </c>
      <c r="J1412" s="456" t="s">
        <v>1044</v>
      </c>
      <c r="K1412" s="456" t="s">
        <v>704</v>
      </c>
      <c r="L1412" s="456" t="s">
        <v>428</v>
      </c>
      <c r="M1412" s="455">
        <v>18716</v>
      </c>
      <c r="N1412" s="510">
        <v>44684</v>
      </c>
      <c r="O1412" s="486">
        <f t="shared" si="66"/>
        <v>6</v>
      </c>
      <c r="P1412" s="486">
        <f t="shared" si="67"/>
        <v>5</v>
      </c>
      <c r="Q1412" s="92" t="str">
        <f t="shared" si="68"/>
        <v>Gastos_Gerais</v>
      </c>
    </row>
    <row r="1413" spans="1:17" ht="33.75" hidden="1" customHeight="1" x14ac:dyDescent="0.2">
      <c r="A1413" s="477">
        <f>IF(B1413="","",COUNT('Diário 3º PA'!$A$4:$A$4242)+ROW()-3)</f>
        <v>3356</v>
      </c>
      <c r="B1413" s="490">
        <v>44713</v>
      </c>
      <c r="C1413" s="487">
        <v>44682</v>
      </c>
      <c r="D1413" s="482" t="s">
        <v>115</v>
      </c>
      <c r="E1413" s="482" t="s">
        <v>262</v>
      </c>
      <c r="F1413" s="488">
        <v>300</v>
      </c>
      <c r="G1413" s="482" t="s">
        <v>5192</v>
      </c>
      <c r="H1413" s="489" t="s">
        <v>658</v>
      </c>
      <c r="I1413" s="489" t="s">
        <v>3049</v>
      </c>
      <c r="J1413" s="456" t="s">
        <v>5193</v>
      </c>
      <c r="K1413" s="456" t="s">
        <v>704</v>
      </c>
      <c r="L1413" s="456" t="s">
        <v>428</v>
      </c>
      <c r="M1413" s="455">
        <v>59</v>
      </c>
      <c r="N1413" s="510">
        <v>44712</v>
      </c>
      <c r="O1413" s="486">
        <f t="shared" si="66"/>
        <v>6</v>
      </c>
      <c r="P1413" s="486">
        <f t="shared" si="67"/>
        <v>5</v>
      </c>
      <c r="Q1413" s="92" t="str">
        <f t="shared" si="68"/>
        <v>Gastos_Gerais</v>
      </c>
    </row>
    <row r="1414" spans="1:17" ht="33.75" hidden="1" customHeight="1" x14ac:dyDescent="0.2">
      <c r="A1414" s="477">
        <f>IF(B1414="","",COUNT('Diário 3º PA'!$A$4:$A$4242)+ROW()-3)</f>
        <v>3357</v>
      </c>
      <c r="B1414" s="490">
        <v>44713</v>
      </c>
      <c r="C1414" s="487">
        <v>44682</v>
      </c>
      <c r="D1414" s="482" t="s">
        <v>115</v>
      </c>
      <c r="E1414" s="482" t="s">
        <v>298</v>
      </c>
      <c r="F1414" s="488">
        <v>398.8</v>
      </c>
      <c r="G1414" s="482" t="s">
        <v>298</v>
      </c>
      <c r="H1414" s="489" t="s">
        <v>128</v>
      </c>
      <c r="I1414" s="489" t="s">
        <v>3444</v>
      </c>
      <c r="J1414" s="456" t="s">
        <v>1044</v>
      </c>
      <c r="K1414" s="456" t="s">
        <v>704</v>
      </c>
      <c r="L1414" s="456" t="s">
        <v>428</v>
      </c>
      <c r="M1414" s="455">
        <v>18673</v>
      </c>
      <c r="N1414" s="510">
        <v>44684</v>
      </c>
      <c r="O1414" s="486">
        <f t="shared" si="66"/>
        <v>6</v>
      </c>
      <c r="P1414" s="486">
        <f t="shared" si="67"/>
        <v>5</v>
      </c>
      <c r="Q1414" s="92" t="str">
        <f t="shared" si="68"/>
        <v>Gastos_Gerais</v>
      </c>
    </row>
    <row r="1415" spans="1:17" ht="33.75" hidden="1" customHeight="1" x14ac:dyDescent="0.2">
      <c r="A1415" s="477">
        <f>IF(B1415="","",COUNT('Diário 3º PA'!$A$4:$A$4242)+ROW()-3)</f>
        <v>3358</v>
      </c>
      <c r="B1415" s="490">
        <v>44713</v>
      </c>
      <c r="C1415" s="487">
        <v>44682</v>
      </c>
      <c r="D1415" s="482" t="s">
        <v>115</v>
      </c>
      <c r="E1415" s="482" t="s">
        <v>298</v>
      </c>
      <c r="F1415" s="488">
        <v>848.36</v>
      </c>
      <c r="G1415" s="482" t="s">
        <v>298</v>
      </c>
      <c r="H1415" s="489" t="s">
        <v>137</v>
      </c>
      <c r="I1415" s="489" t="s">
        <v>3444</v>
      </c>
      <c r="J1415" s="456" t="s">
        <v>1044</v>
      </c>
      <c r="K1415" s="456" t="s">
        <v>704</v>
      </c>
      <c r="L1415" s="456" t="s">
        <v>428</v>
      </c>
      <c r="M1415" s="455">
        <v>18696</v>
      </c>
      <c r="N1415" s="510">
        <v>44684</v>
      </c>
      <c r="O1415" s="486">
        <f t="shared" si="66"/>
        <v>6</v>
      </c>
      <c r="P1415" s="486">
        <f t="shared" si="67"/>
        <v>5</v>
      </c>
      <c r="Q1415" s="92" t="str">
        <f t="shared" si="68"/>
        <v>Gastos_Gerais</v>
      </c>
    </row>
    <row r="1416" spans="1:17" ht="33.75" hidden="1" customHeight="1" x14ac:dyDescent="0.2">
      <c r="A1416" s="477">
        <f>IF(B1416="","",COUNT('Diário 3º PA'!$A$4:$A$4242)+ROW()-3)</f>
        <v>3359</v>
      </c>
      <c r="B1416" s="490">
        <v>44713</v>
      </c>
      <c r="C1416" s="487">
        <v>44682</v>
      </c>
      <c r="D1416" s="482" t="s">
        <v>115</v>
      </c>
      <c r="E1416" s="482" t="s">
        <v>298</v>
      </c>
      <c r="F1416" s="488">
        <v>3107.15</v>
      </c>
      <c r="G1416" s="482" t="s">
        <v>298</v>
      </c>
      <c r="H1416" s="489" t="s">
        <v>131</v>
      </c>
      <c r="I1416" s="489" t="s">
        <v>3444</v>
      </c>
      <c r="J1416" s="456" t="s">
        <v>1044</v>
      </c>
      <c r="K1416" s="456" t="s">
        <v>704</v>
      </c>
      <c r="L1416" s="456" t="s">
        <v>428</v>
      </c>
      <c r="M1416" s="455">
        <v>18695</v>
      </c>
      <c r="N1416" s="510">
        <v>44684</v>
      </c>
      <c r="O1416" s="486">
        <f t="shared" si="66"/>
        <v>6</v>
      </c>
      <c r="P1416" s="486">
        <f t="shared" si="67"/>
        <v>5</v>
      </c>
      <c r="Q1416" s="92" t="str">
        <f t="shared" si="68"/>
        <v>Gastos_Gerais</v>
      </c>
    </row>
    <row r="1417" spans="1:17" ht="33.75" hidden="1" customHeight="1" x14ac:dyDescent="0.2">
      <c r="A1417" s="477">
        <f>IF(B1417="","",COUNT('Diário 3º PA'!$A$4:$A$4242)+ROW()-3)</f>
        <v>3360</v>
      </c>
      <c r="B1417" s="490">
        <v>44713</v>
      </c>
      <c r="C1417" s="487">
        <v>44713</v>
      </c>
      <c r="D1417" s="482" t="s">
        <v>104</v>
      </c>
      <c r="E1417" s="482" t="s">
        <v>185</v>
      </c>
      <c r="F1417" s="488">
        <v>2263.4299999999998</v>
      </c>
      <c r="G1417" s="482" t="s">
        <v>3566</v>
      </c>
      <c r="H1417" s="489" t="s">
        <v>132</v>
      </c>
      <c r="I1417" s="489" t="s">
        <v>5180</v>
      </c>
      <c r="J1417" s="456" t="s">
        <v>5181</v>
      </c>
      <c r="K1417" s="456" t="s">
        <v>1016</v>
      </c>
      <c r="L1417" s="456" t="s">
        <v>1017</v>
      </c>
      <c r="M1417" s="455" t="s">
        <v>5194</v>
      </c>
      <c r="N1417" s="510">
        <v>44713</v>
      </c>
      <c r="O1417" s="486">
        <f t="shared" si="66"/>
        <v>6</v>
      </c>
      <c r="P1417" s="486">
        <f t="shared" si="67"/>
        <v>6</v>
      </c>
      <c r="Q1417" s="92" t="str">
        <f t="shared" si="68"/>
        <v>Gastos_com_Pessoal</v>
      </c>
    </row>
    <row r="1418" spans="1:17" ht="33.75" hidden="1" customHeight="1" x14ac:dyDescent="0.2">
      <c r="A1418" s="477">
        <f>IF(B1418="","",COUNT('Diário 3º PA'!$A$4:$A$4242)+ROW()-3)</f>
        <v>3361</v>
      </c>
      <c r="B1418" s="490">
        <v>44713</v>
      </c>
      <c r="C1418" s="487">
        <v>44713</v>
      </c>
      <c r="D1418" s="482" t="s">
        <v>104</v>
      </c>
      <c r="E1418" s="482" t="s">
        <v>185</v>
      </c>
      <c r="F1418" s="488">
        <v>965.91</v>
      </c>
      <c r="G1418" s="482" t="s">
        <v>3566</v>
      </c>
      <c r="H1418" s="489" t="s">
        <v>127</v>
      </c>
      <c r="I1418" s="489" t="s">
        <v>5184</v>
      </c>
      <c r="J1418" s="456"/>
      <c r="K1418" s="456" t="s">
        <v>1016</v>
      </c>
      <c r="L1418" s="456" t="s">
        <v>1017</v>
      </c>
      <c r="M1418" s="455" t="s">
        <v>5195</v>
      </c>
      <c r="N1418" s="510">
        <v>44713</v>
      </c>
      <c r="O1418" s="486">
        <f t="shared" ref="O1418:O1481" si="69">IF(B1418=0,0,IF(YEAR(B1418)=$P$1,MONTH(B1418)-$O$1+1,(YEAR(B1418)-$P$1)*12-$O$1+1+MONTH(B1418)))</f>
        <v>6</v>
      </c>
      <c r="P1418" s="486">
        <f t="shared" ref="P1418:P1481" si="70">IF(C1418=0,0,IF(YEAR(C1418)=$P$1,MONTH(C1418)-$O$1+1,(YEAR(C1418)-$P$1)*12-$O$1+1+MONTH(C1418)))</f>
        <v>6</v>
      </c>
      <c r="Q1418" s="92" t="str">
        <f t="shared" ref="Q1418:Q1481" si="71">SUBSTITUTE(D1418," ","_")</f>
        <v>Gastos_com_Pessoal</v>
      </c>
    </row>
    <row r="1419" spans="1:17" ht="33.75" hidden="1" customHeight="1" x14ac:dyDescent="0.2">
      <c r="A1419" s="477">
        <f>IF(B1419="","",COUNT('Diário 3º PA'!$A$4:$A$4242)+ROW()-3)</f>
        <v>3362</v>
      </c>
      <c r="B1419" s="490">
        <v>44713</v>
      </c>
      <c r="C1419" s="487">
        <v>44682</v>
      </c>
      <c r="D1419" s="482" t="s">
        <v>115</v>
      </c>
      <c r="E1419" s="482" t="s">
        <v>268</v>
      </c>
      <c r="F1419" s="488">
        <v>360</v>
      </c>
      <c r="G1419" s="482" t="s">
        <v>3866</v>
      </c>
      <c r="H1419" s="489" t="s">
        <v>132</v>
      </c>
      <c r="I1419" s="489" t="s">
        <v>1033</v>
      </c>
      <c r="J1419" s="456" t="s">
        <v>1034</v>
      </c>
      <c r="K1419" s="456" t="s">
        <v>704</v>
      </c>
      <c r="L1419" s="456" t="s">
        <v>705</v>
      </c>
      <c r="M1419" s="455" t="s">
        <v>5196</v>
      </c>
      <c r="N1419" s="510">
        <v>44680</v>
      </c>
      <c r="O1419" s="486">
        <f t="shared" si="69"/>
        <v>6</v>
      </c>
      <c r="P1419" s="486">
        <f t="shared" si="70"/>
        <v>5</v>
      </c>
      <c r="Q1419" s="92" t="str">
        <f t="shared" si="71"/>
        <v>Gastos_Gerais</v>
      </c>
    </row>
    <row r="1420" spans="1:17" ht="33.75" hidden="1" customHeight="1" x14ac:dyDescent="0.2">
      <c r="A1420" s="477">
        <f>IF(B1420="","",COUNT('Diário 3º PA'!$A$4:$A$4242)+ROW()-3)</f>
        <v>3363</v>
      </c>
      <c r="B1420" s="490">
        <v>44713</v>
      </c>
      <c r="C1420" s="487">
        <v>44682</v>
      </c>
      <c r="D1420" s="482" t="s">
        <v>115</v>
      </c>
      <c r="E1420" s="482" t="s">
        <v>300</v>
      </c>
      <c r="F1420" s="488">
        <v>183.95</v>
      </c>
      <c r="G1420" s="482" t="s">
        <v>5197</v>
      </c>
      <c r="H1420" s="489" t="s">
        <v>129</v>
      </c>
      <c r="I1420" s="489" t="s">
        <v>5198</v>
      </c>
      <c r="J1420" s="456" t="s">
        <v>5199</v>
      </c>
      <c r="K1420" s="456" t="s">
        <v>704</v>
      </c>
      <c r="L1420" s="456" t="s">
        <v>428</v>
      </c>
      <c r="M1420" s="455">
        <v>26</v>
      </c>
      <c r="N1420" s="510">
        <v>44712</v>
      </c>
      <c r="O1420" s="486">
        <f t="shared" si="69"/>
        <v>6</v>
      </c>
      <c r="P1420" s="486">
        <f t="shared" si="70"/>
        <v>5</v>
      </c>
      <c r="Q1420" s="92" t="str">
        <f t="shared" si="71"/>
        <v>Gastos_Gerais</v>
      </c>
    </row>
    <row r="1421" spans="1:17" ht="33.75" hidden="1" customHeight="1" x14ac:dyDescent="0.2">
      <c r="A1421" s="477">
        <f>IF(B1421="","",COUNT('Diário 3º PA'!$A$4:$A$4242)+ROW()-3)</f>
        <v>3364</v>
      </c>
      <c r="B1421" s="490">
        <v>44713</v>
      </c>
      <c r="C1421" s="487">
        <v>44652</v>
      </c>
      <c r="D1421" s="482" t="s">
        <v>115</v>
      </c>
      <c r="E1421" s="482" t="s">
        <v>268</v>
      </c>
      <c r="F1421" s="488">
        <v>375.28</v>
      </c>
      <c r="G1421" s="482" t="s">
        <v>3585</v>
      </c>
      <c r="H1421" s="489" t="s">
        <v>131</v>
      </c>
      <c r="I1421" s="489" t="s">
        <v>1033</v>
      </c>
      <c r="J1421" s="456" t="s">
        <v>1034</v>
      </c>
      <c r="K1421" s="456" t="s">
        <v>704</v>
      </c>
      <c r="L1421" s="456" t="s">
        <v>705</v>
      </c>
      <c r="M1421" s="455" t="s">
        <v>5200</v>
      </c>
      <c r="N1421" s="510">
        <v>44680</v>
      </c>
      <c r="O1421" s="486">
        <f t="shared" si="69"/>
        <v>6</v>
      </c>
      <c r="P1421" s="486">
        <f t="shared" si="70"/>
        <v>4</v>
      </c>
      <c r="Q1421" s="92" t="str">
        <f t="shared" si="71"/>
        <v>Gastos_Gerais</v>
      </c>
    </row>
    <row r="1422" spans="1:17" ht="33.75" hidden="1" customHeight="1" x14ac:dyDescent="0.2">
      <c r="A1422" s="477">
        <f>IF(B1422="","",COUNT('Diário 3º PA'!$A$4:$A$4242)+ROW()-3)</f>
        <v>3365</v>
      </c>
      <c r="B1422" s="490">
        <v>44714</v>
      </c>
      <c r="C1422" s="487">
        <v>44682</v>
      </c>
      <c r="D1422" s="482" t="s">
        <v>115</v>
      </c>
      <c r="E1422" s="482" t="s">
        <v>234</v>
      </c>
      <c r="F1422" s="488">
        <v>1145.44</v>
      </c>
      <c r="G1422" s="482" t="s">
        <v>3767</v>
      </c>
      <c r="H1422" s="489" t="s">
        <v>128</v>
      </c>
      <c r="I1422" s="489" t="s">
        <v>1095</v>
      </c>
      <c r="J1422" s="456" t="s">
        <v>5201</v>
      </c>
      <c r="K1422" s="456" t="s">
        <v>704</v>
      </c>
      <c r="L1422" s="456" t="s">
        <v>705</v>
      </c>
      <c r="M1422" s="455">
        <v>20388852047</v>
      </c>
      <c r="N1422" s="510">
        <v>44714</v>
      </c>
      <c r="O1422" s="486">
        <f t="shared" si="69"/>
        <v>6</v>
      </c>
      <c r="P1422" s="486">
        <f t="shared" si="70"/>
        <v>5</v>
      </c>
      <c r="Q1422" s="92" t="str">
        <f t="shared" si="71"/>
        <v>Gastos_Gerais</v>
      </c>
    </row>
    <row r="1423" spans="1:17" ht="33.75" hidden="1" customHeight="1" x14ac:dyDescent="0.2">
      <c r="A1423" s="477">
        <f>IF(B1423="","",COUNT('Diário 3º PA'!$A$4:$A$4242)+ROW()-3)</f>
        <v>3366</v>
      </c>
      <c r="B1423" s="490">
        <v>44714</v>
      </c>
      <c r="C1423" s="487">
        <v>44682</v>
      </c>
      <c r="D1423" s="482" t="s">
        <v>104</v>
      </c>
      <c r="E1423" s="482" t="s">
        <v>106</v>
      </c>
      <c r="F1423" s="488">
        <v>105291</v>
      </c>
      <c r="G1423" s="482" t="s">
        <v>5202</v>
      </c>
      <c r="H1423" s="489" t="s">
        <v>128</v>
      </c>
      <c r="I1423" s="489" t="s">
        <v>666</v>
      </c>
      <c r="J1423" s="456" t="s">
        <v>666</v>
      </c>
      <c r="K1423" s="456" t="s">
        <v>732</v>
      </c>
      <c r="L1423" s="456" t="s">
        <v>1531</v>
      </c>
      <c r="M1423" s="455">
        <v>172439880</v>
      </c>
      <c r="N1423" s="510">
        <v>44714</v>
      </c>
      <c r="O1423" s="486">
        <f t="shared" si="69"/>
        <v>6</v>
      </c>
      <c r="P1423" s="486">
        <f t="shared" si="70"/>
        <v>5</v>
      </c>
      <c r="Q1423" s="92" t="str">
        <f t="shared" si="71"/>
        <v>Gastos_com_Pessoal</v>
      </c>
    </row>
    <row r="1424" spans="1:17" ht="33.75" hidden="1" customHeight="1" x14ac:dyDescent="0.2">
      <c r="A1424" s="477">
        <f>IF(B1424="","",COUNT('Diário 3º PA'!$A$4:$A$4242)+ROW()-3)</f>
        <v>3367</v>
      </c>
      <c r="B1424" s="490">
        <v>44714</v>
      </c>
      <c r="C1424" s="487">
        <v>44682</v>
      </c>
      <c r="D1424" s="482" t="s">
        <v>104</v>
      </c>
      <c r="E1424" s="482" t="s">
        <v>106</v>
      </c>
      <c r="F1424" s="488">
        <v>103505</v>
      </c>
      <c r="G1424" s="482" t="s">
        <v>5203</v>
      </c>
      <c r="H1424" s="489" t="s">
        <v>127</v>
      </c>
      <c r="I1424" s="489" t="s">
        <v>666</v>
      </c>
      <c r="J1424" s="456" t="s">
        <v>666</v>
      </c>
      <c r="K1424" s="456" t="s">
        <v>732</v>
      </c>
      <c r="L1424" s="456" t="s">
        <v>1531</v>
      </c>
      <c r="M1424" s="455">
        <v>172447629</v>
      </c>
      <c r="N1424" s="510">
        <v>44714</v>
      </c>
      <c r="O1424" s="486">
        <f t="shared" si="69"/>
        <v>6</v>
      </c>
      <c r="P1424" s="486">
        <f t="shared" si="70"/>
        <v>5</v>
      </c>
      <c r="Q1424" s="92" t="str">
        <f t="shared" si="71"/>
        <v>Gastos_com_Pessoal</v>
      </c>
    </row>
    <row r="1425" spans="1:17" ht="33.75" hidden="1" customHeight="1" x14ac:dyDescent="0.2">
      <c r="A1425" s="477">
        <f>IF(B1425="","",COUNT('Diário 3º PA'!$A$4:$A$4242)+ROW()-3)</f>
        <v>3368</v>
      </c>
      <c r="B1425" s="490">
        <v>44714</v>
      </c>
      <c r="C1425" s="487">
        <v>44682</v>
      </c>
      <c r="D1425" s="482" t="s">
        <v>104</v>
      </c>
      <c r="E1425" s="482" t="s">
        <v>106</v>
      </c>
      <c r="F1425" s="488">
        <v>233119</v>
      </c>
      <c r="G1425" s="482" t="s">
        <v>5204</v>
      </c>
      <c r="H1425" s="489" t="s">
        <v>131</v>
      </c>
      <c r="I1425" s="489" t="s">
        <v>666</v>
      </c>
      <c r="J1425" s="456" t="s">
        <v>666</v>
      </c>
      <c r="K1425" s="456" t="s">
        <v>732</v>
      </c>
      <c r="L1425" s="456" t="s">
        <v>1531</v>
      </c>
      <c r="M1425" s="455">
        <v>97245936</v>
      </c>
      <c r="N1425" s="510">
        <v>44714</v>
      </c>
      <c r="O1425" s="486">
        <f t="shared" si="69"/>
        <v>6</v>
      </c>
      <c r="P1425" s="486">
        <f t="shared" si="70"/>
        <v>5</v>
      </c>
      <c r="Q1425" s="92" t="str">
        <f t="shared" si="71"/>
        <v>Gastos_com_Pessoal</v>
      </c>
    </row>
    <row r="1426" spans="1:17" ht="33.75" hidden="1" customHeight="1" x14ac:dyDescent="0.2">
      <c r="A1426" s="477">
        <f>IF(B1426="","",COUNT('Diário 3º PA'!$A$4:$A$4242)+ROW()-3)</f>
        <v>3369</v>
      </c>
      <c r="B1426" s="490">
        <v>44714</v>
      </c>
      <c r="C1426" s="487">
        <v>44682</v>
      </c>
      <c r="D1426" s="482" t="s">
        <v>104</v>
      </c>
      <c r="E1426" s="482" t="s">
        <v>106</v>
      </c>
      <c r="F1426" s="488">
        <v>805272</v>
      </c>
      <c r="G1426" s="482" t="s">
        <v>5205</v>
      </c>
      <c r="H1426" s="489" t="s">
        <v>127</v>
      </c>
      <c r="I1426" s="489" t="s">
        <v>666</v>
      </c>
      <c r="J1426" s="456" t="s">
        <v>666</v>
      </c>
      <c r="K1426" s="456" t="s">
        <v>732</v>
      </c>
      <c r="L1426" s="456" t="s">
        <v>1531</v>
      </c>
      <c r="M1426" s="455">
        <v>172470412</v>
      </c>
      <c r="N1426" s="510">
        <v>44714</v>
      </c>
      <c r="O1426" s="486">
        <f t="shared" si="69"/>
        <v>6</v>
      </c>
      <c r="P1426" s="486">
        <f t="shared" si="70"/>
        <v>5</v>
      </c>
      <c r="Q1426" s="92" t="str">
        <f t="shared" si="71"/>
        <v>Gastos_com_Pessoal</v>
      </c>
    </row>
    <row r="1427" spans="1:17" ht="33.75" hidden="1" customHeight="1" x14ac:dyDescent="0.2">
      <c r="A1427" s="477">
        <f>IF(B1427="","",COUNT('Diário 3º PA'!$A$4:$A$4242)+ROW()-3)</f>
        <v>3370</v>
      </c>
      <c r="B1427" s="490">
        <v>44714</v>
      </c>
      <c r="C1427" s="487">
        <v>44682</v>
      </c>
      <c r="D1427" s="482" t="s">
        <v>104</v>
      </c>
      <c r="E1427" s="482" t="s">
        <v>106</v>
      </c>
      <c r="F1427" s="488">
        <v>352760</v>
      </c>
      <c r="G1427" s="482" t="s">
        <v>5206</v>
      </c>
      <c r="H1427" s="489" t="s">
        <v>127</v>
      </c>
      <c r="I1427" s="489" t="s">
        <v>666</v>
      </c>
      <c r="J1427" s="456" t="s">
        <v>666</v>
      </c>
      <c r="K1427" s="456" t="s">
        <v>732</v>
      </c>
      <c r="L1427" s="456" t="s">
        <v>1531</v>
      </c>
      <c r="M1427" s="455">
        <v>572451260</v>
      </c>
      <c r="N1427" s="510">
        <v>44714</v>
      </c>
      <c r="O1427" s="486">
        <f t="shared" si="69"/>
        <v>6</v>
      </c>
      <c r="P1427" s="486">
        <f t="shared" si="70"/>
        <v>5</v>
      </c>
      <c r="Q1427" s="92" t="str">
        <f t="shared" si="71"/>
        <v>Gastos_com_Pessoal</v>
      </c>
    </row>
    <row r="1428" spans="1:17" ht="33.75" hidden="1" customHeight="1" x14ac:dyDescent="0.2">
      <c r="A1428" s="477">
        <f>IF(B1428="","",COUNT('Diário 3º PA'!$A$4:$A$4242)+ROW()-3)</f>
        <v>3371</v>
      </c>
      <c r="B1428" s="490">
        <v>44714</v>
      </c>
      <c r="C1428" s="487">
        <v>44682</v>
      </c>
      <c r="D1428" s="482" t="s">
        <v>104</v>
      </c>
      <c r="E1428" s="482" t="s">
        <v>106</v>
      </c>
      <c r="F1428" s="488">
        <v>111163</v>
      </c>
      <c r="G1428" s="482" t="s">
        <v>5207</v>
      </c>
      <c r="H1428" s="489" t="s">
        <v>138</v>
      </c>
      <c r="I1428" s="489" t="s">
        <v>666</v>
      </c>
      <c r="J1428" s="456" t="s">
        <v>666</v>
      </c>
      <c r="K1428" s="456" t="s">
        <v>732</v>
      </c>
      <c r="L1428" s="456" t="s">
        <v>1531</v>
      </c>
      <c r="M1428" s="455">
        <v>772472339</v>
      </c>
      <c r="N1428" s="510">
        <v>44714</v>
      </c>
      <c r="O1428" s="486">
        <f t="shared" si="69"/>
        <v>6</v>
      </c>
      <c r="P1428" s="486">
        <f t="shared" si="70"/>
        <v>5</v>
      </c>
      <c r="Q1428" s="92" t="str">
        <f t="shared" si="71"/>
        <v>Gastos_com_Pessoal</v>
      </c>
    </row>
    <row r="1429" spans="1:17" ht="33.75" hidden="1" customHeight="1" x14ac:dyDescent="0.2">
      <c r="A1429" s="477">
        <f>IF(B1429="","",COUNT('Diário 3º PA'!$A$4:$A$4242)+ROW()-3)</f>
        <v>3372</v>
      </c>
      <c r="B1429" s="490">
        <v>44714</v>
      </c>
      <c r="C1429" s="487">
        <v>44682</v>
      </c>
      <c r="D1429" s="482" t="s">
        <v>104</v>
      </c>
      <c r="E1429" s="482" t="s">
        <v>106</v>
      </c>
      <c r="F1429" s="488">
        <v>394832</v>
      </c>
      <c r="G1429" s="482" t="s">
        <v>5208</v>
      </c>
      <c r="H1429" s="489" t="s">
        <v>127</v>
      </c>
      <c r="I1429" s="489" t="s">
        <v>666</v>
      </c>
      <c r="J1429" s="456" t="s">
        <v>666</v>
      </c>
      <c r="K1429" s="456" t="s">
        <v>732</v>
      </c>
      <c r="L1429" s="456" t="s">
        <v>1531</v>
      </c>
      <c r="M1429" s="455">
        <v>97245936</v>
      </c>
      <c r="N1429" s="510">
        <v>44714</v>
      </c>
      <c r="O1429" s="486">
        <f t="shared" si="69"/>
        <v>6</v>
      </c>
      <c r="P1429" s="486">
        <f t="shared" si="70"/>
        <v>5</v>
      </c>
      <c r="Q1429" s="92" t="str">
        <f t="shared" si="71"/>
        <v>Gastos_com_Pessoal</v>
      </c>
    </row>
    <row r="1430" spans="1:17" ht="33.75" hidden="1" customHeight="1" x14ac:dyDescent="0.2">
      <c r="A1430" s="477">
        <f>IF(B1430="","",COUNT('Diário 3º PA'!$A$4:$A$4242)+ROW()-3)</f>
        <v>3373</v>
      </c>
      <c r="B1430" s="490">
        <v>44714</v>
      </c>
      <c r="C1430" s="487">
        <v>44713</v>
      </c>
      <c r="D1430" s="482" t="s">
        <v>115</v>
      </c>
      <c r="E1430" s="482" t="s">
        <v>302</v>
      </c>
      <c r="F1430" s="488">
        <v>448.5</v>
      </c>
      <c r="G1430" s="482" t="s">
        <v>5209</v>
      </c>
      <c r="H1430" s="489" t="s">
        <v>134</v>
      </c>
      <c r="I1430" s="489" t="s">
        <v>5210</v>
      </c>
      <c r="J1430" s="456" t="s">
        <v>5211</v>
      </c>
      <c r="K1430" s="456" t="s">
        <v>704</v>
      </c>
      <c r="L1430" s="456" t="s">
        <v>428</v>
      </c>
      <c r="M1430" s="455">
        <v>539</v>
      </c>
      <c r="N1430" s="510">
        <v>44713</v>
      </c>
      <c r="O1430" s="486">
        <f t="shared" si="69"/>
        <v>6</v>
      </c>
      <c r="P1430" s="486">
        <f t="shared" si="70"/>
        <v>6</v>
      </c>
      <c r="Q1430" s="92" t="str">
        <f t="shared" si="71"/>
        <v>Gastos_Gerais</v>
      </c>
    </row>
    <row r="1431" spans="1:17" ht="33.75" hidden="1" customHeight="1" x14ac:dyDescent="0.2">
      <c r="A1431" s="477">
        <f>IF(B1431="","",COUNT('Diário 3º PA'!$A$4:$A$4242)+ROW()-3)</f>
        <v>3374</v>
      </c>
      <c r="B1431" s="490">
        <v>44714</v>
      </c>
      <c r="C1431" s="487">
        <v>44713</v>
      </c>
      <c r="D1431" s="482" t="s">
        <v>115</v>
      </c>
      <c r="E1431" s="482" t="s">
        <v>302</v>
      </c>
      <c r="F1431" s="488">
        <v>764</v>
      </c>
      <c r="G1431" s="482" t="s">
        <v>5212</v>
      </c>
      <c r="H1431" s="489" t="s">
        <v>128</v>
      </c>
      <c r="I1431" s="489" t="s">
        <v>5210</v>
      </c>
      <c r="J1431" s="456" t="s">
        <v>5211</v>
      </c>
      <c r="K1431" s="456" t="s">
        <v>704</v>
      </c>
      <c r="L1431" s="456" t="s">
        <v>428</v>
      </c>
      <c r="M1431" s="455">
        <v>537</v>
      </c>
      <c r="N1431" s="510">
        <v>44713</v>
      </c>
      <c r="O1431" s="486">
        <f t="shared" si="69"/>
        <v>6</v>
      </c>
      <c r="P1431" s="486">
        <f t="shared" si="70"/>
        <v>6</v>
      </c>
      <c r="Q1431" s="92" t="str">
        <f t="shared" si="71"/>
        <v>Gastos_Gerais</v>
      </c>
    </row>
    <row r="1432" spans="1:17" ht="33.75" hidden="1" customHeight="1" x14ac:dyDescent="0.2">
      <c r="A1432" s="477">
        <f>IF(B1432="","",COUNT('Diário 3º PA'!$A$4:$A$4242)+ROW()-3)</f>
        <v>3375</v>
      </c>
      <c r="B1432" s="490">
        <v>44714</v>
      </c>
      <c r="C1432" s="487">
        <v>44713</v>
      </c>
      <c r="D1432" s="482" t="s">
        <v>115</v>
      </c>
      <c r="E1432" s="482" t="s">
        <v>366</v>
      </c>
      <c r="F1432" s="488">
        <v>103.49</v>
      </c>
      <c r="G1432" s="482" t="s">
        <v>3693</v>
      </c>
      <c r="H1432" s="489" t="s">
        <v>137</v>
      </c>
      <c r="I1432" s="489" t="s">
        <v>5213</v>
      </c>
      <c r="J1432" s="456" t="s">
        <v>5214</v>
      </c>
      <c r="K1432" s="456" t="s">
        <v>704</v>
      </c>
      <c r="L1432" s="456" t="s">
        <v>428</v>
      </c>
      <c r="M1432" s="455">
        <v>55031</v>
      </c>
      <c r="N1432" s="510">
        <v>44714</v>
      </c>
      <c r="O1432" s="486">
        <f t="shared" si="69"/>
        <v>6</v>
      </c>
      <c r="P1432" s="486">
        <f t="shared" si="70"/>
        <v>6</v>
      </c>
      <c r="Q1432" s="92" t="str">
        <f t="shared" si="71"/>
        <v>Gastos_Gerais</v>
      </c>
    </row>
    <row r="1433" spans="1:17" ht="33.75" hidden="1" customHeight="1" x14ac:dyDescent="0.2">
      <c r="A1433" s="477">
        <f>IF(B1433="","",COUNT('Diário 3º PA'!$A$4:$A$4242)+ROW()-3)</f>
        <v>3376</v>
      </c>
      <c r="B1433" s="490">
        <v>44714</v>
      </c>
      <c r="C1433" s="487">
        <v>44713</v>
      </c>
      <c r="D1433" s="482" t="s">
        <v>115</v>
      </c>
      <c r="E1433" s="482" t="s">
        <v>358</v>
      </c>
      <c r="F1433" s="488">
        <v>110</v>
      </c>
      <c r="G1433" s="482" t="s">
        <v>4282</v>
      </c>
      <c r="H1433" s="489" t="s">
        <v>137</v>
      </c>
      <c r="I1433" s="489" t="s">
        <v>5215</v>
      </c>
      <c r="J1433" s="456" t="s">
        <v>2385</v>
      </c>
      <c r="K1433" s="456" t="s">
        <v>704</v>
      </c>
      <c r="L1433" s="456" t="s">
        <v>428</v>
      </c>
      <c r="M1433" s="455">
        <v>50559</v>
      </c>
      <c r="N1433" s="510">
        <v>44713</v>
      </c>
      <c r="O1433" s="486">
        <f t="shared" si="69"/>
        <v>6</v>
      </c>
      <c r="P1433" s="486">
        <f t="shared" si="70"/>
        <v>6</v>
      </c>
      <c r="Q1433" s="92" t="str">
        <f t="shared" si="71"/>
        <v>Gastos_Gerais</v>
      </c>
    </row>
    <row r="1434" spans="1:17" ht="33.75" hidden="1" customHeight="1" x14ac:dyDescent="0.2">
      <c r="A1434" s="477">
        <f>IF(B1434="","",COUNT('Diário 3º PA'!$A$4:$A$4242)+ROW()-3)</f>
        <v>3377</v>
      </c>
      <c r="B1434" s="490">
        <v>44714</v>
      </c>
      <c r="C1434" s="487">
        <v>44713</v>
      </c>
      <c r="D1434" s="482" t="s">
        <v>115</v>
      </c>
      <c r="E1434" s="482" t="s">
        <v>286</v>
      </c>
      <c r="F1434" s="488">
        <v>36.799999999999997</v>
      </c>
      <c r="G1434" s="482" t="s">
        <v>5216</v>
      </c>
      <c r="H1434" s="489" t="s">
        <v>127</v>
      </c>
      <c r="I1434" s="489" t="s">
        <v>1533</v>
      </c>
      <c r="J1434" s="456" t="s">
        <v>666</v>
      </c>
      <c r="K1434" s="456" t="s">
        <v>1065</v>
      </c>
      <c r="L1434" s="456" t="s">
        <v>1066</v>
      </c>
      <c r="M1434" s="455" t="s">
        <v>666</v>
      </c>
      <c r="N1434" s="510">
        <v>44714</v>
      </c>
      <c r="O1434" s="486">
        <f t="shared" si="69"/>
        <v>6</v>
      </c>
      <c r="P1434" s="486">
        <f t="shared" si="70"/>
        <v>6</v>
      </c>
      <c r="Q1434" s="92" t="str">
        <f t="shared" si="71"/>
        <v>Gastos_Gerais</v>
      </c>
    </row>
    <row r="1435" spans="1:17" ht="33.75" hidden="1" customHeight="1" x14ac:dyDescent="0.2">
      <c r="A1435" s="477">
        <f>IF(B1435="","",COUNT('Diário 3º PA'!$A$4:$A$4242)+ROW()-3)</f>
        <v>3378</v>
      </c>
      <c r="B1435" s="490">
        <v>44715</v>
      </c>
      <c r="C1435" s="487">
        <v>44682</v>
      </c>
      <c r="D1435" s="482" t="s">
        <v>115</v>
      </c>
      <c r="E1435" s="482" t="s">
        <v>356</v>
      </c>
      <c r="F1435" s="488">
        <v>440.77</v>
      </c>
      <c r="G1435" s="482" t="s">
        <v>5217</v>
      </c>
      <c r="H1435" s="489" t="s">
        <v>138</v>
      </c>
      <c r="I1435" s="489" t="s">
        <v>1791</v>
      </c>
      <c r="J1435" s="456" t="s">
        <v>1792</v>
      </c>
      <c r="K1435" s="456" t="s">
        <v>704</v>
      </c>
      <c r="L1435" s="456" t="s">
        <v>428</v>
      </c>
      <c r="M1435" s="455">
        <v>2022486</v>
      </c>
      <c r="N1435" s="510">
        <v>44685</v>
      </c>
      <c r="O1435" s="486">
        <f t="shared" si="69"/>
        <v>6</v>
      </c>
      <c r="P1435" s="486">
        <f t="shared" si="70"/>
        <v>5</v>
      </c>
      <c r="Q1435" s="92" t="str">
        <f t="shared" si="71"/>
        <v>Gastos_Gerais</v>
      </c>
    </row>
    <row r="1436" spans="1:17" ht="33.75" hidden="1" customHeight="1" x14ac:dyDescent="0.2">
      <c r="A1436" s="477">
        <f>IF(B1436="","",COUNT('Diário 3º PA'!$A$4:$A$4242)+ROW()-3)</f>
        <v>3379</v>
      </c>
      <c r="B1436" s="490">
        <v>44715</v>
      </c>
      <c r="C1436" s="487">
        <v>44682</v>
      </c>
      <c r="D1436" s="482" t="s">
        <v>115</v>
      </c>
      <c r="E1436" s="482" t="s">
        <v>328</v>
      </c>
      <c r="F1436" s="488">
        <v>1000</v>
      </c>
      <c r="G1436" s="482" t="s">
        <v>1085</v>
      </c>
      <c r="H1436" s="489" t="s">
        <v>138</v>
      </c>
      <c r="I1436" s="489" t="s">
        <v>727</v>
      </c>
      <c r="J1436" s="456" t="s">
        <v>728</v>
      </c>
      <c r="K1436" s="456" t="s">
        <v>704</v>
      </c>
      <c r="L1436" s="456" t="s">
        <v>428</v>
      </c>
      <c r="M1436" s="455">
        <v>1907872</v>
      </c>
      <c r="N1436" s="510">
        <v>44715</v>
      </c>
      <c r="O1436" s="486">
        <f t="shared" si="69"/>
        <v>6</v>
      </c>
      <c r="P1436" s="486">
        <f t="shared" si="70"/>
        <v>5</v>
      </c>
      <c r="Q1436" s="92" t="str">
        <f t="shared" si="71"/>
        <v>Gastos_Gerais</v>
      </c>
    </row>
    <row r="1437" spans="1:17" ht="33.75" hidden="1" customHeight="1" x14ac:dyDescent="0.2">
      <c r="A1437" s="477">
        <f>IF(B1437="","",COUNT('Diário 3º PA'!$A$4:$A$4242)+ROW()-3)</f>
        <v>3380</v>
      </c>
      <c r="B1437" s="490">
        <v>44715</v>
      </c>
      <c r="C1437" s="487">
        <v>44682</v>
      </c>
      <c r="D1437" s="482" t="s">
        <v>115</v>
      </c>
      <c r="E1437" s="482" t="s">
        <v>308</v>
      </c>
      <c r="F1437" s="488">
        <v>1032.2</v>
      </c>
      <c r="G1437" s="482" t="s">
        <v>1735</v>
      </c>
      <c r="H1437" s="489" t="s">
        <v>129</v>
      </c>
      <c r="I1437" s="489" t="s">
        <v>2631</v>
      </c>
      <c r="J1437" s="456" t="s">
        <v>2632</v>
      </c>
      <c r="K1437" s="456" t="s">
        <v>704</v>
      </c>
      <c r="L1437" s="456" t="s">
        <v>428</v>
      </c>
      <c r="M1437" s="455">
        <v>11256</v>
      </c>
      <c r="N1437" s="510">
        <v>44708</v>
      </c>
      <c r="O1437" s="486">
        <f t="shared" si="69"/>
        <v>6</v>
      </c>
      <c r="P1437" s="486">
        <f t="shared" si="70"/>
        <v>5</v>
      </c>
      <c r="Q1437" s="92" t="str">
        <f t="shared" si="71"/>
        <v>Gastos_Gerais</v>
      </c>
    </row>
    <row r="1438" spans="1:17" ht="33.75" hidden="1" customHeight="1" x14ac:dyDescent="0.2">
      <c r="A1438" s="477">
        <f>IF(B1438="","",COUNT('Diário 3º PA'!$A$4:$A$4242)+ROW()-3)</f>
        <v>3381</v>
      </c>
      <c r="B1438" s="490">
        <v>44715</v>
      </c>
      <c r="C1438" s="487">
        <v>44682</v>
      </c>
      <c r="D1438" s="482" t="s">
        <v>115</v>
      </c>
      <c r="E1438" s="482" t="s">
        <v>376</v>
      </c>
      <c r="F1438" s="488">
        <v>1475.39</v>
      </c>
      <c r="G1438" s="482" t="s">
        <v>3437</v>
      </c>
      <c r="H1438" s="489" t="s">
        <v>132</v>
      </c>
      <c r="I1438" s="489" t="s">
        <v>3438</v>
      </c>
      <c r="J1438" s="456" t="s">
        <v>722</v>
      </c>
      <c r="K1438" s="456" t="s">
        <v>704</v>
      </c>
      <c r="L1438" s="456" t="s">
        <v>428</v>
      </c>
      <c r="M1438" s="455">
        <v>27276</v>
      </c>
      <c r="N1438" s="510">
        <v>44701</v>
      </c>
      <c r="O1438" s="486">
        <f t="shared" si="69"/>
        <v>6</v>
      </c>
      <c r="P1438" s="486">
        <f t="shared" si="70"/>
        <v>5</v>
      </c>
      <c r="Q1438" s="92" t="str">
        <f t="shared" si="71"/>
        <v>Gastos_Gerais</v>
      </c>
    </row>
    <row r="1439" spans="1:17" ht="33.75" hidden="1" customHeight="1" x14ac:dyDescent="0.2">
      <c r="A1439" s="477">
        <f>IF(B1439="","",COUNT('Diário 3º PA'!$A$4:$A$4242)+ROW()-3)</f>
        <v>3382</v>
      </c>
      <c r="B1439" s="490">
        <v>44715</v>
      </c>
      <c r="C1439" s="487">
        <v>44682</v>
      </c>
      <c r="D1439" s="482" t="s">
        <v>115</v>
      </c>
      <c r="E1439" s="482" t="s">
        <v>368</v>
      </c>
      <c r="F1439" s="488">
        <v>191.9</v>
      </c>
      <c r="G1439" s="482" t="s">
        <v>5218</v>
      </c>
      <c r="H1439" s="489" t="s">
        <v>134</v>
      </c>
      <c r="I1439" s="489" t="s">
        <v>4578</v>
      </c>
      <c r="J1439" s="456" t="s">
        <v>709</v>
      </c>
      <c r="K1439" s="456" t="s">
        <v>704</v>
      </c>
      <c r="L1439" s="456" t="s">
        <v>428</v>
      </c>
      <c r="M1439" s="455">
        <v>15764</v>
      </c>
      <c r="N1439" s="510">
        <v>44704</v>
      </c>
      <c r="O1439" s="486">
        <f t="shared" si="69"/>
        <v>6</v>
      </c>
      <c r="P1439" s="486">
        <f t="shared" si="70"/>
        <v>5</v>
      </c>
      <c r="Q1439" s="92" t="str">
        <f t="shared" si="71"/>
        <v>Gastos_Gerais</v>
      </c>
    </row>
    <row r="1440" spans="1:17" ht="33.75" hidden="1" customHeight="1" x14ac:dyDescent="0.2">
      <c r="A1440" s="477">
        <f>IF(B1440="","",COUNT('Diário 3º PA'!$A$4:$A$4242)+ROW()-3)</f>
        <v>3383</v>
      </c>
      <c r="B1440" s="490">
        <v>44715</v>
      </c>
      <c r="C1440" s="487">
        <v>44682</v>
      </c>
      <c r="D1440" s="482" t="s">
        <v>115</v>
      </c>
      <c r="E1440" s="482" t="s">
        <v>336</v>
      </c>
      <c r="F1440" s="488">
        <v>983.8</v>
      </c>
      <c r="G1440" s="482" t="s">
        <v>5219</v>
      </c>
      <c r="H1440" s="489" t="s">
        <v>131</v>
      </c>
      <c r="I1440" s="489" t="s">
        <v>5220</v>
      </c>
      <c r="J1440" s="456" t="s">
        <v>5221</v>
      </c>
      <c r="K1440" s="456" t="s">
        <v>704</v>
      </c>
      <c r="L1440" s="456" t="s">
        <v>428</v>
      </c>
      <c r="M1440" s="455">
        <v>126925</v>
      </c>
      <c r="N1440" s="510">
        <v>44686</v>
      </c>
      <c r="O1440" s="486">
        <f t="shared" si="69"/>
        <v>6</v>
      </c>
      <c r="P1440" s="486">
        <f t="shared" si="70"/>
        <v>5</v>
      </c>
      <c r="Q1440" s="92" t="str">
        <f t="shared" si="71"/>
        <v>Gastos_Gerais</v>
      </c>
    </row>
    <row r="1441" spans="1:17" ht="33.75" hidden="1" customHeight="1" x14ac:dyDescent="0.2">
      <c r="A1441" s="477">
        <f>IF(B1441="","",COUNT('Diário 3º PA'!$A$4:$A$4242)+ROW()-3)</f>
        <v>3384</v>
      </c>
      <c r="B1441" s="490">
        <v>44715</v>
      </c>
      <c r="C1441" s="487">
        <v>44652</v>
      </c>
      <c r="D1441" s="482" t="s">
        <v>115</v>
      </c>
      <c r="E1441" s="482" t="s">
        <v>378</v>
      </c>
      <c r="F1441" s="488">
        <v>2638</v>
      </c>
      <c r="G1441" s="482" t="s">
        <v>5222</v>
      </c>
      <c r="H1441" s="489" t="s">
        <v>138</v>
      </c>
      <c r="I1441" s="489" t="s">
        <v>5223</v>
      </c>
      <c r="J1441" s="456" t="s">
        <v>5224</v>
      </c>
      <c r="K1441" s="456" t="s">
        <v>704</v>
      </c>
      <c r="L1441" s="456" t="s">
        <v>428</v>
      </c>
      <c r="M1441" s="455">
        <v>99887</v>
      </c>
      <c r="N1441" s="510">
        <v>44671</v>
      </c>
      <c r="O1441" s="486">
        <f t="shared" si="69"/>
        <v>6</v>
      </c>
      <c r="P1441" s="486">
        <f t="shared" si="70"/>
        <v>4</v>
      </c>
      <c r="Q1441" s="92" t="str">
        <f t="shared" si="71"/>
        <v>Gastos_Gerais</v>
      </c>
    </row>
    <row r="1442" spans="1:17" ht="33.75" hidden="1" customHeight="1" x14ac:dyDescent="0.2">
      <c r="A1442" s="477">
        <f>IF(B1442="","",COUNT('Diário 3º PA'!$A$4:$A$4242)+ROW()-3)</f>
        <v>3385</v>
      </c>
      <c r="B1442" s="490">
        <v>44715</v>
      </c>
      <c r="C1442" s="487">
        <v>44682</v>
      </c>
      <c r="D1442" s="482" t="s">
        <v>115</v>
      </c>
      <c r="E1442" s="482" t="s">
        <v>354</v>
      </c>
      <c r="F1442" s="488">
        <v>837.28</v>
      </c>
      <c r="G1442" s="482" t="s">
        <v>5225</v>
      </c>
      <c r="H1442" s="489" t="s">
        <v>139</v>
      </c>
      <c r="I1442" s="489" t="s">
        <v>5226</v>
      </c>
      <c r="J1442" s="456" t="s">
        <v>1395</v>
      </c>
      <c r="K1442" s="456" t="s">
        <v>704</v>
      </c>
      <c r="L1442" s="456" t="s">
        <v>428</v>
      </c>
      <c r="M1442" s="455">
        <v>23953</v>
      </c>
      <c r="N1442" s="510">
        <v>44706</v>
      </c>
      <c r="O1442" s="486">
        <f t="shared" si="69"/>
        <v>6</v>
      </c>
      <c r="P1442" s="486">
        <f t="shared" si="70"/>
        <v>5</v>
      </c>
      <c r="Q1442" s="92" t="str">
        <f t="shared" si="71"/>
        <v>Gastos_Gerais</v>
      </c>
    </row>
    <row r="1443" spans="1:17" ht="33.75" hidden="1" customHeight="1" x14ac:dyDescent="0.2">
      <c r="A1443" s="477">
        <f>IF(B1443="","",COUNT('Diário 3º PA'!$A$4:$A$4242)+ROW()-3)</f>
        <v>3386</v>
      </c>
      <c r="B1443" s="490">
        <v>44715</v>
      </c>
      <c r="C1443" s="487">
        <v>44682</v>
      </c>
      <c r="D1443" s="482" t="s">
        <v>104</v>
      </c>
      <c r="E1443" s="482" t="s">
        <v>195</v>
      </c>
      <c r="F1443" s="488">
        <v>639.45000000000005</v>
      </c>
      <c r="G1443" s="482" t="s">
        <v>639</v>
      </c>
      <c r="H1443" s="489" t="s">
        <v>127</v>
      </c>
      <c r="I1443" s="489" t="s">
        <v>638</v>
      </c>
      <c r="J1443" s="456" t="s">
        <v>944</v>
      </c>
      <c r="K1443" s="456" t="s">
        <v>704</v>
      </c>
      <c r="L1443" s="456" t="s">
        <v>428</v>
      </c>
      <c r="M1443" s="455">
        <v>2022817</v>
      </c>
      <c r="N1443" s="510">
        <v>44691</v>
      </c>
      <c r="O1443" s="486">
        <f t="shared" si="69"/>
        <v>6</v>
      </c>
      <c r="P1443" s="486">
        <f t="shared" si="70"/>
        <v>5</v>
      </c>
      <c r="Q1443" s="92" t="str">
        <f t="shared" si="71"/>
        <v>Gastos_com_Pessoal</v>
      </c>
    </row>
    <row r="1444" spans="1:17" ht="33.75" hidden="1" customHeight="1" x14ac:dyDescent="0.2">
      <c r="A1444" s="477">
        <f>IF(B1444="","",COUNT('Diário 3º PA'!$A$4:$A$4242)+ROW()-3)</f>
        <v>3387</v>
      </c>
      <c r="B1444" s="490">
        <v>44715</v>
      </c>
      <c r="C1444" s="487">
        <v>44713</v>
      </c>
      <c r="D1444" s="482" t="s">
        <v>104</v>
      </c>
      <c r="E1444" s="482" t="s">
        <v>204</v>
      </c>
      <c r="F1444" s="488">
        <v>464.95</v>
      </c>
      <c r="G1444" s="482" t="s">
        <v>5227</v>
      </c>
      <c r="H1444" s="489" t="s">
        <v>127</v>
      </c>
      <c r="I1444" s="489" t="s">
        <v>3529</v>
      </c>
      <c r="J1444" s="456" t="s">
        <v>756</v>
      </c>
      <c r="K1444" s="456" t="s">
        <v>704</v>
      </c>
      <c r="L1444" s="456" t="s">
        <v>1333</v>
      </c>
      <c r="M1444" s="455" t="s">
        <v>5228</v>
      </c>
      <c r="N1444" s="510">
        <v>44714</v>
      </c>
      <c r="O1444" s="486">
        <f t="shared" si="69"/>
        <v>6</v>
      </c>
      <c r="P1444" s="486">
        <f t="shared" si="70"/>
        <v>6</v>
      </c>
      <c r="Q1444" s="92" t="str">
        <f t="shared" si="71"/>
        <v>Gastos_com_Pessoal</v>
      </c>
    </row>
    <row r="1445" spans="1:17" ht="33.75" hidden="1" customHeight="1" x14ac:dyDescent="0.2">
      <c r="A1445" s="477">
        <f>IF(B1445="","",COUNT('Diário 3º PA'!$A$4:$A$4242)+ROW()-3)</f>
        <v>3388</v>
      </c>
      <c r="B1445" s="490">
        <v>44715</v>
      </c>
      <c r="C1445" s="487">
        <v>44713</v>
      </c>
      <c r="D1445" s="482" t="s">
        <v>115</v>
      </c>
      <c r="E1445" s="482" t="s">
        <v>288</v>
      </c>
      <c r="F1445" s="488">
        <v>531.41</v>
      </c>
      <c r="G1445" s="482" t="s">
        <v>5229</v>
      </c>
      <c r="H1445" s="489" t="s">
        <v>127</v>
      </c>
      <c r="I1445" s="489" t="s">
        <v>5230</v>
      </c>
      <c r="J1445" s="456" t="s">
        <v>5231</v>
      </c>
      <c r="K1445" s="456" t="s">
        <v>704</v>
      </c>
      <c r="L1445" s="456" t="s">
        <v>704</v>
      </c>
      <c r="M1445" s="455" t="s">
        <v>5231</v>
      </c>
      <c r="N1445" s="510">
        <v>44715</v>
      </c>
      <c r="O1445" s="486">
        <f t="shared" si="69"/>
        <v>6</v>
      </c>
      <c r="P1445" s="486">
        <f t="shared" si="70"/>
        <v>6</v>
      </c>
      <c r="Q1445" s="92" t="str">
        <f t="shared" si="71"/>
        <v>Gastos_Gerais</v>
      </c>
    </row>
    <row r="1446" spans="1:17" ht="33.75" hidden="1" customHeight="1" x14ac:dyDescent="0.2">
      <c r="A1446" s="477">
        <f>IF(B1446="","",COUNT('Diário 3º PA'!$A$4:$A$4242)+ROW()-3)</f>
        <v>3389</v>
      </c>
      <c r="B1446" s="490">
        <v>44715</v>
      </c>
      <c r="C1446" s="487">
        <v>44682</v>
      </c>
      <c r="D1446" s="482" t="s">
        <v>115</v>
      </c>
      <c r="E1446" s="482" t="s">
        <v>232</v>
      </c>
      <c r="F1446" s="488">
        <v>2384.34</v>
      </c>
      <c r="G1446" s="482" t="s">
        <v>3432</v>
      </c>
      <c r="H1446" s="489" t="s">
        <v>132</v>
      </c>
      <c r="I1446" s="489" t="s">
        <v>5232</v>
      </c>
      <c r="J1446" s="456" t="s">
        <v>763</v>
      </c>
      <c r="K1446" s="456" t="s">
        <v>704</v>
      </c>
      <c r="L1446" s="456" t="s">
        <v>705</v>
      </c>
      <c r="M1446" s="455" t="s">
        <v>5233</v>
      </c>
      <c r="N1446" s="510">
        <v>44694</v>
      </c>
      <c r="O1446" s="486">
        <f t="shared" si="69"/>
        <v>6</v>
      </c>
      <c r="P1446" s="486">
        <f t="shared" si="70"/>
        <v>5</v>
      </c>
      <c r="Q1446" s="92" t="str">
        <f t="shared" si="71"/>
        <v>Gastos_Gerais</v>
      </c>
    </row>
    <row r="1447" spans="1:17" ht="33.75" hidden="1" customHeight="1" x14ac:dyDescent="0.2">
      <c r="A1447" s="477">
        <f>IF(B1447="","",COUNT('Diário 3º PA'!$A$4:$A$4242)+ROW()-3)</f>
        <v>3390</v>
      </c>
      <c r="B1447" s="490">
        <v>44715</v>
      </c>
      <c r="C1447" s="487">
        <v>44713</v>
      </c>
      <c r="D1447" s="482" t="s">
        <v>115</v>
      </c>
      <c r="E1447" s="482" t="s">
        <v>360</v>
      </c>
      <c r="F1447" s="488">
        <v>1889.36</v>
      </c>
      <c r="G1447" s="482" t="s">
        <v>4574</v>
      </c>
      <c r="H1447" s="489" t="s">
        <v>137</v>
      </c>
      <c r="I1447" s="489" t="s">
        <v>4575</v>
      </c>
      <c r="J1447" s="456" t="s">
        <v>4576</v>
      </c>
      <c r="K1447" s="456" t="s">
        <v>704</v>
      </c>
      <c r="L1447" s="456" t="s">
        <v>428</v>
      </c>
      <c r="M1447" s="455">
        <v>202288</v>
      </c>
      <c r="N1447" s="510">
        <v>44715</v>
      </c>
      <c r="O1447" s="486">
        <f t="shared" si="69"/>
        <v>6</v>
      </c>
      <c r="P1447" s="486">
        <f t="shared" si="70"/>
        <v>6</v>
      </c>
      <c r="Q1447" s="92" t="str">
        <f t="shared" si="71"/>
        <v>Gastos_Gerais</v>
      </c>
    </row>
    <row r="1448" spans="1:17" ht="33.75" hidden="1" customHeight="1" x14ac:dyDescent="0.2">
      <c r="A1448" s="477">
        <f>IF(B1448="","",COUNT('Diário 3º PA'!$A$4:$A$4242)+ROW()-3)</f>
        <v>3391</v>
      </c>
      <c r="B1448" s="490">
        <v>44715</v>
      </c>
      <c r="C1448" s="487">
        <v>44713</v>
      </c>
      <c r="D1448" s="482" t="s">
        <v>115</v>
      </c>
      <c r="E1448" s="482" t="s">
        <v>360</v>
      </c>
      <c r="F1448" s="488">
        <v>25064.25</v>
      </c>
      <c r="G1448" s="482" t="s">
        <v>4574</v>
      </c>
      <c r="H1448" s="489" t="s">
        <v>131</v>
      </c>
      <c r="I1448" s="489" t="s">
        <v>4575</v>
      </c>
      <c r="J1448" s="456" t="s">
        <v>4576</v>
      </c>
      <c r="K1448" s="456" t="s">
        <v>704</v>
      </c>
      <c r="L1448" s="456" t="s">
        <v>428</v>
      </c>
      <c r="M1448" s="455">
        <v>2022115</v>
      </c>
      <c r="N1448" s="510">
        <v>44714</v>
      </c>
      <c r="O1448" s="486">
        <f t="shared" si="69"/>
        <v>6</v>
      </c>
      <c r="P1448" s="486">
        <f t="shared" si="70"/>
        <v>6</v>
      </c>
      <c r="Q1448" s="92" t="str">
        <f t="shared" si="71"/>
        <v>Gastos_Gerais</v>
      </c>
    </row>
    <row r="1449" spans="1:17" ht="33.75" hidden="1" customHeight="1" x14ac:dyDescent="0.2">
      <c r="A1449" s="477">
        <f>IF(B1449="","",COUNT('Diário 3º PA'!$A$4:$A$4242)+ROW()-3)</f>
        <v>3392</v>
      </c>
      <c r="B1449" s="490">
        <v>44715</v>
      </c>
      <c r="C1449" s="487">
        <v>44713</v>
      </c>
      <c r="D1449" s="482" t="s">
        <v>104</v>
      </c>
      <c r="E1449" s="482" t="s">
        <v>187</v>
      </c>
      <c r="F1449" s="488">
        <v>1315.1</v>
      </c>
      <c r="G1449" s="482" t="s">
        <v>1019</v>
      </c>
      <c r="H1449" s="489" t="s">
        <v>129</v>
      </c>
      <c r="I1449" s="489" t="s">
        <v>2364</v>
      </c>
      <c r="J1449" s="456" t="s">
        <v>2365</v>
      </c>
      <c r="K1449" s="456" t="s">
        <v>732</v>
      </c>
      <c r="L1449" s="456" t="s">
        <v>792</v>
      </c>
      <c r="M1449" s="455" t="s">
        <v>5234</v>
      </c>
      <c r="N1449" s="510">
        <v>44715</v>
      </c>
      <c r="O1449" s="486">
        <f t="shared" si="69"/>
        <v>6</v>
      </c>
      <c r="P1449" s="486">
        <f t="shared" si="70"/>
        <v>6</v>
      </c>
      <c r="Q1449" s="92" t="str">
        <f t="shared" si="71"/>
        <v>Gastos_com_Pessoal</v>
      </c>
    </row>
    <row r="1450" spans="1:17" ht="33.75" hidden="1" customHeight="1" x14ac:dyDescent="0.2">
      <c r="A1450" s="477">
        <f>IF(B1450="","",COUNT('Diário 3º PA'!$A$4:$A$4242)+ROW()-3)</f>
        <v>3393</v>
      </c>
      <c r="B1450" s="490">
        <v>44715</v>
      </c>
      <c r="C1450" s="487">
        <v>44713</v>
      </c>
      <c r="D1450" s="482" t="s">
        <v>104</v>
      </c>
      <c r="E1450" s="482" t="s">
        <v>189</v>
      </c>
      <c r="F1450" s="488">
        <v>1087.01</v>
      </c>
      <c r="G1450" s="482" t="s">
        <v>915</v>
      </c>
      <c r="H1450" s="489" t="s">
        <v>129</v>
      </c>
      <c r="I1450" s="489" t="s">
        <v>2364</v>
      </c>
      <c r="J1450" s="456" t="s">
        <v>2365</v>
      </c>
      <c r="K1450" s="456" t="s">
        <v>732</v>
      </c>
      <c r="L1450" s="456" t="s">
        <v>792</v>
      </c>
      <c r="M1450" s="455" t="s">
        <v>5234</v>
      </c>
      <c r="N1450" s="510">
        <v>44715</v>
      </c>
      <c r="O1450" s="486">
        <f t="shared" si="69"/>
        <v>6</v>
      </c>
      <c r="P1450" s="486">
        <f t="shared" si="70"/>
        <v>6</v>
      </c>
      <c r="Q1450" s="92" t="str">
        <f t="shared" si="71"/>
        <v>Gastos_com_Pessoal</v>
      </c>
    </row>
    <row r="1451" spans="1:17" ht="33.75" hidden="1" customHeight="1" x14ac:dyDescent="0.2">
      <c r="A1451" s="477">
        <f>IF(B1451="","",COUNT('Diário 3º PA'!$A$4:$A$4242)+ROW()-3)</f>
        <v>3394</v>
      </c>
      <c r="B1451" s="490">
        <v>44715</v>
      </c>
      <c r="C1451" s="487">
        <v>44713</v>
      </c>
      <c r="D1451" s="482" t="s">
        <v>104</v>
      </c>
      <c r="E1451" s="482" t="s">
        <v>191</v>
      </c>
      <c r="F1451" s="488">
        <v>362.34</v>
      </c>
      <c r="G1451" s="482" t="s">
        <v>918</v>
      </c>
      <c r="H1451" s="489" t="s">
        <v>129</v>
      </c>
      <c r="I1451" s="489" t="s">
        <v>2364</v>
      </c>
      <c r="J1451" s="456" t="s">
        <v>2365</v>
      </c>
      <c r="K1451" s="456" t="s">
        <v>732</v>
      </c>
      <c r="L1451" s="456" t="s">
        <v>792</v>
      </c>
      <c r="M1451" s="455" t="s">
        <v>5234</v>
      </c>
      <c r="N1451" s="510">
        <v>44715</v>
      </c>
      <c r="O1451" s="486">
        <f t="shared" si="69"/>
        <v>6</v>
      </c>
      <c r="P1451" s="486">
        <f t="shared" si="70"/>
        <v>6</v>
      </c>
      <c r="Q1451" s="92" t="str">
        <f t="shared" si="71"/>
        <v>Gastos_com_Pessoal</v>
      </c>
    </row>
    <row r="1452" spans="1:17" ht="33.75" hidden="1" customHeight="1" x14ac:dyDescent="0.2">
      <c r="A1452" s="477">
        <f>IF(B1452="","",COUNT('Diário 3º PA'!$A$4:$A$4242)+ROW()-3)</f>
        <v>3395</v>
      </c>
      <c r="B1452" s="490">
        <v>44715</v>
      </c>
      <c r="C1452" s="487">
        <v>44713</v>
      </c>
      <c r="D1452" s="482" t="s">
        <v>104</v>
      </c>
      <c r="E1452" s="482" t="s">
        <v>193</v>
      </c>
      <c r="F1452" s="488">
        <v>4978</v>
      </c>
      <c r="G1452" s="482" t="s">
        <v>919</v>
      </c>
      <c r="H1452" s="489" t="s">
        <v>129</v>
      </c>
      <c r="I1452" s="489" t="s">
        <v>2364</v>
      </c>
      <c r="J1452" s="456" t="s">
        <v>2365</v>
      </c>
      <c r="K1452" s="456" t="s">
        <v>732</v>
      </c>
      <c r="L1452" s="456" t="s">
        <v>792</v>
      </c>
      <c r="M1452" s="455" t="s">
        <v>5234</v>
      </c>
      <c r="N1452" s="510">
        <v>44715</v>
      </c>
      <c r="O1452" s="486">
        <f t="shared" si="69"/>
        <v>6</v>
      </c>
      <c r="P1452" s="486">
        <f t="shared" si="70"/>
        <v>6</v>
      </c>
      <c r="Q1452" s="92" t="str">
        <f t="shared" si="71"/>
        <v>Gastos_com_Pessoal</v>
      </c>
    </row>
    <row r="1453" spans="1:17" ht="33.75" hidden="1" customHeight="1" x14ac:dyDescent="0.2">
      <c r="A1453" s="477">
        <f>IF(B1453="","",COUNT('Diário 3º PA'!$A$4:$A$4242)+ROW()-3)</f>
        <v>3396</v>
      </c>
      <c r="B1453" s="490">
        <v>44715</v>
      </c>
      <c r="C1453" s="487">
        <v>44713</v>
      </c>
      <c r="D1453" s="482" t="s">
        <v>115</v>
      </c>
      <c r="E1453" s="482" t="s">
        <v>342</v>
      </c>
      <c r="F1453" s="488">
        <v>480</v>
      </c>
      <c r="G1453" s="482" t="s">
        <v>5235</v>
      </c>
      <c r="H1453" s="489" t="s">
        <v>128</v>
      </c>
      <c r="I1453" s="489" t="s">
        <v>1630</v>
      </c>
      <c r="J1453" s="456" t="s">
        <v>1631</v>
      </c>
      <c r="K1453" s="456" t="s">
        <v>732</v>
      </c>
      <c r="L1453" s="456" t="s">
        <v>1531</v>
      </c>
      <c r="M1453" s="455">
        <v>772629865</v>
      </c>
      <c r="N1453" s="510">
        <v>44715</v>
      </c>
      <c r="O1453" s="486">
        <f t="shared" si="69"/>
        <v>6</v>
      </c>
      <c r="P1453" s="486">
        <f t="shared" si="70"/>
        <v>6</v>
      </c>
      <c r="Q1453" s="92" t="str">
        <f t="shared" si="71"/>
        <v>Gastos_Gerais</v>
      </c>
    </row>
    <row r="1454" spans="1:17" ht="33.75" hidden="1" customHeight="1" x14ac:dyDescent="0.2">
      <c r="A1454" s="477">
        <f>IF(B1454="","",COUNT('Diário 3º PA'!$A$4:$A$4242)+ROW()-3)</f>
        <v>3397</v>
      </c>
      <c r="B1454" s="490">
        <v>44715</v>
      </c>
      <c r="C1454" s="487">
        <v>44713</v>
      </c>
      <c r="D1454" s="482" t="s">
        <v>115</v>
      </c>
      <c r="E1454" s="482" t="s">
        <v>342</v>
      </c>
      <c r="F1454" s="488">
        <v>480</v>
      </c>
      <c r="G1454" s="482" t="s">
        <v>5236</v>
      </c>
      <c r="H1454" s="489" t="s">
        <v>128</v>
      </c>
      <c r="I1454" s="489" t="s">
        <v>840</v>
      </c>
      <c r="J1454" s="456" t="s">
        <v>841</v>
      </c>
      <c r="K1454" s="456" t="s">
        <v>732</v>
      </c>
      <c r="L1454" s="456" t="s">
        <v>1531</v>
      </c>
      <c r="M1454" s="455">
        <v>772629865</v>
      </c>
      <c r="N1454" s="510">
        <v>44715</v>
      </c>
      <c r="O1454" s="486">
        <f t="shared" si="69"/>
        <v>6</v>
      </c>
      <c r="P1454" s="486">
        <f t="shared" si="70"/>
        <v>6</v>
      </c>
      <c r="Q1454" s="92" t="str">
        <f t="shared" si="71"/>
        <v>Gastos_Gerais</v>
      </c>
    </row>
    <row r="1455" spans="1:17" ht="33.75" hidden="1" customHeight="1" x14ac:dyDescent="0.2">
      <c r="A1455" s="477">
        <f>IF(B1455="","",COUNT('Diário 3º PA'!$A$4:$A$4242)+ROW()-3)</f>
        <v>3398</v>
      </c>
      <c r="B1455" s="490">
        <v>44715</v>
      </c>
      <c r="C1455" s="487">
        <v>44713</v>
      </c>
      <c r="D1455" s="482" t="s">
        <v>115</v>
      </c>
      <c r="E1455" s="482" t="s">
        <v>342</v>
      </c>
      <c r="F1455" s="488">
        <v>360</v>
      </c>
      <c r="G1455" s="482" t="s">
        <v>5237</v>
      </c>
      <c r="H1455" s="489" t="s">
        <v>128</v>
      </c>
      <c r="I1455" s="489" t="s">
        <v>5238</v>
      </c>
      <c r="J1455" s="456" t="s">
        <v>849</v>
      </c>
      <c r="K1455" s="456" t="s">
        <v>732</v>
      </c>
      <c r="L1455" s="456" t="s">
        <v>1531</v>
      </c>
      <c r="M1455" s="455">
        <v>772629865</v>
      </c>
      <c r="N1455" s="510">
        <v>44715</v>
      </c>
      <c r="O1455" s="486">
        <f t="shared" si="69"/>
        <v>6</v>
      </c>
      <c r="P1455" s="486">
        <f t="shared" si="70"/>
        <v>6</v>
      </c>
      <c r="Q1455" s="92" t="str">
        <f t="shared" si="71"/>
        <v>Gastos_Gerais</v>
      </c>
    </row>
    <row r="1456" spans="1:17" ht="33.75" hidden="1" customHeight="1" x14ac:dyDescent="0.2">
      <c r="A1456" s="477">
        <f>IF(B1456="","",COUNT('Diário 3º PA'!$A$4:$A$4242)+ROW()-3)</f>
        <v>3399</v>
      </c>
      <c r="B1456" s="490">
        <v>44715</v>
      </c>
      <c r="C1456" s="487">
        <v>44713</v>
      </c>
      <c r="D1456" s="482" t="s">
        <v>115</v>
      </c>
      <c r="E1456" s="482" t="s">
        <v>342</v>
      </c>
      <c r="F1456" s="488">
        <v>360</v>
      </c>
      <c r="G1456" s="482" t="s">
        <v>5239</v>
      </c>
      <c r="H1456" s="489" t="s">
        <v>128</v>
      </c>
      <c r="I1456" s="489" t="s">
        <v>844</v>
      </c>
      <c r="J1456" s="456" t="s">
        <v>845</v>
      </c>
      <c r="K1456" s="456" t="s">
        <v>732</v>
      </c>
      <c r="L1456" s="456" t="s">
        <v>1531</v>
      </c>
      <c r="M1456" s="455">
        <v>772629865</v>
      </c>
      <c r="N1456" s="510">
        <v>44715</v>
      </c>
      <c r="O1456" s="486">
        <f t="shared" si="69"/>
        <v>6</v>
      </c>
      <c r="P1456" s="486">
        <f t="shared" si="70"/>
        <v>6</v>
      </c>
      <c r="Q1456" s="92" t="str">
        <f t="shared" si="71"/>
        <v>Gastos_Gerais</v>
      </c>
    </row>
    <row r="1457" spans="1:17" ht="33.75" hidden="1" customHeight="1" x14ac:dyDescent="0.2">
      <c r="A1457" s="477">
        <f>IF(B1457="","",COUNT('Diário 3º PA'!$A$4:$A$4242)+ROW()-3)</f>
        <v>3400</v>
      </c>
      <c r="B1457" s="490">
        <v>44715</v>
      </c>
      <c r="C1457" s="487">
        <v>44713</v>
      </c>
      <c r="D1457" s="482" t="s">
        <v>115</v>
      </c>
      <c r="E1457" s="482" t="s">
        <v>342</v>
      </c>
      <c r="F1457" s="488">
        <v>480</v>
      </c>
      <c r="G1457" s="482" t="s">
        <v>4292</v>
      </c>
      <c r="H1457" s="489" t="s">
        <v>128</v>
      </c>
      <c r="I1457" s="489" t="s">
        <v>1627</v>
      </c>
      <c r="J1457" s="456" t="s">
        <v>1628</v>
      </c>
      <c r="K1457" s="456" t="s">
        <v>732</v>
      </c>
      <c r="L1457" s="456" t="s">
        <v>1531</v>
      </c>
      <c r="M1457" s="455">
        <v>772629865</v>
      </c>
      <c r="N1457" s="510">
        <v>44715</v>
      </c>
      <c r="O1457" s="486">
        <f t="shared" si="69"/>
        <v>6</v>
      </c>
      <c r="P1457" s="486">
        <f t="shared" si="70"/>
        <v>6</v>
      </c>
      <c r="Q1457" s="92" t="str">
        <f t="shared" si="71"/>
        <v>Gastos_Gerais</v>
      </c>
    </row>
    <row r="1458" spans="1:17" ht="33.75" hidden="1" customHeight="1" x14ac:dyDescent="0.2">
      <c r="A1458" s="477">
        <f>IF(B1458="","",COUNT('Diário 3º PA'!$A$4:$A$4242)+ROW()-3)</f>
        <v>3401</v>
      </c>
      <c r="B1458" s="490">
        <v>44715</v>
      </c>
      <c r="C1458" s="487">
        <v>44713</v>
      </c>
      <c r="D1458" s="482" t="s">
        <v>104</v>
      </c>
      <c r="E1458" s="482" t="s">
        <v>191</v>
      </c>
      <c r="F1458" s="488">
        <v>858.65</v>
      </c>
      <c r="G1458" s="482" t="s">
        <v>5240</v>
      </c>
      <c r="H1458" s="489" t="s">
        <v>138</v>
      </c>
      <c r="I1458" s="489" t="s">
        <v>5241</v>
      </c>
      <c r="J1458" s="456" t="s">
        <v>5242</v>
      </c>
      <c r="K1458" s="456" t="s">
        <v>732</v>
      </c>
      <c r="L1458" s="456" t="s">
        <v>1531</v>
      </c>
      <c r="M1458" s="455">
        <v>772629865</v>
      </c>
      <c r="N1458" s="510">
        <v>44715</v>
      </c>
      <c r="O1458" s="486">
        <f t="shared" si="69"/>
        <v>6</v>
      </c>
      <c r="P1458" s="486">
        <f t="shared" si="70"/>
        <v>6</v>
      </c>
      <c r="Q1458" s="92" t="str">
        <f t="shared" si="71"/>
        <v>Gastos_com_Pessoal</v>
      </c>
    </row>
    <row r="1459" spans="1:17" ht="33.75" hidden="1" customHeight="1" x14ac:dyDescent="0.2">
      <c r="A1459" s="477">
        <f>IF(B1459="","",COUNT('Diário 3º PA'!$A$4:$A$4242)+ROW()-3)</f>
        <v>3402</v>
      </c>
      <c r="B1459" s="490">
        <v>44715</v>
      </c>
      <c r="C1459" s="487">
        <v>44713</v>
      </c>
      <c r="D1459" s="482" t="s">
        <v>104</v>
      </c>
      <c r="E1459" s="482" t="s">
        <v>189</v>
      </c>
      <c r="F1459" s="488">
        <v>1453.14</v>
      </c>
      <c r="G1459" s="482" t="s">
        <v>5243</v>
      </c>
      <c r="H1459" s="489" t="s">
        <v>138</v>
      </c>
      <c r="I1459" s="489" t="s">
        <v>5241</v>
      </c>
      <c r="J1459" s="456" t="s">
        <v>5242</v>
      </c>
      <c r="K1459" s="456" t="s">
        <v>732</v>
      </c>
      <c r="L1459" s="456" t="s">
        <v>1531</v>
      </c>
      <c r="M1459" s="455">
        <v>772629865</v>
      </c>
      <c r="N1459" s="510">
        <v>44715</v>
      </c>
      <c r="O1459" s="486">
        <f t="shared" si="69"/>
        <v>6</v>
      </c>
      <c r="P1459" s="486">
        <f t="shared" si="70"/>
        <v>6</v>
      </c>
      <c r="Q1459" s="92" t="str">
        <f t="shared" si="71"/>
        <v>Gastos_com_Pessoal</v>
      </c>
    </row>
    <row r="1460" spans="1:17" ht="33.75" hidden="1" customHeight="1" x14ac:dyDescent="0.2">
      <c r="A1460" s="477">
        <f>IF(B1460="","",COUNT('Diário 3º PA'!$A$4:$A$4242)+ROW()-3)</f>
        <v>3403</v>
      </c>
      <c r="B1460" s="490">
        <v>44715</v>
      </c>
      <c r="C1460" s="487">
        <v>44713</v>
      </c>
      <c r="D1460" s="482" t="s">
        <v>104</v>
      </c>
      <c r="E1460" s="482" t="s">
        <v>191</v>
      </c>
      <c r="F1460" s="488">
        <v>941.99</v>
      </c>
      <c r="G1460" s="482" t="s">
        <v>5244</v>
      </c>
      <c r="H1460" s="489" t="s">
        <v>129</v>
      </c>
      <c r="I1460" s="489" t="s">
        <v>5245</v>
      </c>
      <c r="J1460" s="456" t="s">
        <v>5246</v>
      </c>
      <c r="K1460" s="456" t="s">
        <v>732</v>
      </c>
      <c r="L1460" s="456" t="s">
        <v>1531</v>
      </c>
      <c r="M1460" s="455">
        <v>772629865</v>
      </c>
      <c r="N1460" s="510">
        <v>44715</v>
      </c>
      <c r="O1460" s="486">
        <f t="shared" si="69"/>
        <v>6</v>
      </c>
      <c r="P1460" s="486">
        <f t="shared" si="70"/>
        <v>6</v>
      </c>
      <c r="Q1460" s="92" t="str">
        <f t="shared" si="71"/>
        <v>Gastos_com_Pessoal</v>
      </c>
    </row>
    <row r="1461" spans="1:17" ht="33.75" hidden="1" customHeight="1" x14ac:dyDescent="0.2">
      <c r="A1461" s="477">
        <f>IF(B1461="","",COUNT('Diário 3º PA'!$A$4:$A$4242)+ROW()-3)</f>
        <v>3404</v>
      </c>
      <c r="B1461" s="490">
        <v>44715</v>
      </c>
      <c r="C1461" s="487">
        <v>44713</v>
      </c>
      <c r="D1461" s="482" t="s">
        <v>104</v>
      </c>
      <c r="E1461" s="482" t="s">
        <v>189</v>
      </c>
      <c r="F1461" s="488">
        <v>2614.2800000000002</v>
      </c>
      <c r="G1461" s="482" t="s">
        <v>5247</v>
      </c>
      <c r="H1461" s="489" t="s">
        <v>129</v>
      </c>
      <c r="I1461" s="489" t="s">
        <v>5245</v>
      </c>
      <c r="J1461" s="456" t="s">
        <v>5246</v>
      </c>
      <c r="K1461" s="456" t="s">
        <v>732</v>
      </c>
      <c r="L1461" s="456" t="s">
        <v>1531</v>
      </c>
      <c r="M1461" s="455">
        <v>772629865</v>
      </c>
      <c r="N1461" s="510">
        <v>44715</v>
      </c>
      <c r="O1461" s="486">
        <f t="shared" si="69"/>
        <v>6</v>
      </c>
      <c r="P1461" s="486">
        <f t="shared" si="70"/>
        <v>6</v>
      </c>
      <c r="Q1461" s="92" t="str">
        <f t="shared" si="71"/>
        <v>Gastos_com_Pessoal</v>
      </c>
    </row>
    <row r="1462" spans="1:17" ht="33.75" hidden="1" customHeight="1" x14ac:dyDescent="0.2">
      <c r="A1462" s="477">
        <f>IF(B1462="","",COUNT('Diário 3º PA'!$A$4:$A$4242)+ROW()-3)</f>
        <v>3405</v>
      </c>
      <c r="B1462" s="490">
        <v>44715</v>
      </c>
      <c r="C1462" s="487">
        <v>44713</v>
      </c>
      <c r="D1462" s="482" t="s">
        <v>104</v>
      </c>
      <c r="E1462" s="482" t="s">
        <v>191</v>
      </c>
      <c r="F1462" s="488">
        <v>850.49</v>
      </c>
      <c r="G1462" s="482" t="s">
        <v>5248</v>
      </c>
      <c r="H1462" s="489" t="s">
        <v>135</v>
      </c>
      <c r="I1462" s="489" t="s">
        <v>5249</v>
      </c>
      <c r="J1462" s="456" t="s">
        <v>5250</v>
      </c>
      <c r="K1462" s="456" t="s">
        <v>732</v>
      </c>
      <c r="L1462" s="456" t="s">
        <v>1531</v>
      </c>
      <c r="M1462" s="455">
        <v>772629865</v>
      </c>
      <c r="N1462" s="510">
        <v>44715</v>
      </c>
      <c r="O1462" s="486">
        <f t="shared" si="69"/>
        <v>6</v>
      </c>
      <c r="P1462" s="486">
        <f t="shared" si="70"/>
        <v>6</v>
      </c>
      <c r="Q1462" s="92" t="str">
        <f t="shared" si="71"/>
        <v>Gastos_com_Pessoal</v>
      </c>
    </row>
    <row r="1463" spans="1:17" ht="33.75" hidden="1" customHeight="1" x14ac:dyDescent="0.2">
      <c r="A1463" s="477">
        <f>IF(B1463="","",COUNT('Diário 3º PA'!$A$4:$A$4242)+ROW()-3)</f>
        <v>3406</v>
      </c>
      <c r="B1463" s="490">
        <v>44715</v>
      </c>
      <c r="C1463" s="487">
        <v>44713</v>
      </c>
      <c r="D1463" s="482" t="s">
        <v>104</v>
      </c>
      <c r="E1463" s="482" t="s">
        <v>189</v>
      </c>
      <c r="F1463" s="488">
        <v>2424.4699999999998</v>
      </c>
      <c r="G1463" s="482" t="s">
        <v>5251</v>
      </c>
      <c r="H1463" s="489" t="s">
        <v>135</v>
      </c>
      <c r="I1463" s="489" t="s">
        <v>5249</v>
      </c>
      <c r="J1463" s="456" t="s">
        <v>5250</v>
      </c>
      <c r="K1463" s="456" t="s">
        <v>732</v>
      </c>
      <c r="L1463" s="456" t="s">
        <v>1531</v>
      </c>
      <c r="M1463" s="455">
        <v>772629865</v>
      </c>
      <c r="N1463" s="510">
        <v>44715</v>
      </c>
      <c r="O1463" s="486">
        <f t="shared" si="69"/>
        <v>6</v>
      </c>
      <c r="P1463" s="486">
        <f t="shared" si="70"/>
        <v>6</v>
      </c>
      <c r="Q1463" s="92" t="str">
        <f t="shared" si="71"/>
        <v>Gastos_com_Pessoal</v>
      </c>
    </row>
    <row r="1464" spans="1:17" ht="33.75" hidden="1" customHeight="1" x14ac:dyDescent="0.2">
      <c r="A1464" s="477">
        <f>IF(B1464="","",COUNT('Diário 3º PA'!$A$4:$A$4242)+ROW()-3)</f>
        <v>3407</v>
      </c>
      <c r="B1464" s="490">
        <v>44715</v>
      </c>
      <c r="C1464" s="487">
        <v>44713</v>
      </c>
      <c r="D1464" s="482" t="s">
        <v>115</v>
      </c>
      <c r="E1464" s="482" t="s">
        <v>340</v>
      </c>
      <c r="F1464" s="488">
        <v>115.13</v>
      </c>
      <c r="G1464" s="482" t="s">
        <v>5252</v>
      </c>
      <c r="H1464" s="489" t="s">
        <v>128</v>
      </c>
      <c r="I1464" s="489" t="s">
        <v>5238</v>
      </c>
      <c r="J1464" s="456" t="s">
        <v>849</v>
      </c>
      <c r="K1464" s="456" t="s">
        <v>732</v>
      </c>
      <c r="L1464" s="456" t="s">
        <v>1531</v>
      </c>
      <c r="M1464" s="455">
        <v>772629865</v>
      </c>
      <c r="N1464" s="510">
        <v>44715</v>
      </c>
      <c r="O1464" s="486">
        <f t="shared" si="69"/>
        <v>6</v>
      </c>
      <c r="P1464" s="486">
        <f t="shared" si="70"/>
        <v>6</v>
      </c>
      <c r="Q1464" s="92" t="str">
        <f t="shared" si="71"/>
        <v>Gastos_Gerais</v>
      </c>
    </row>
    <row r="1465" spans="1:17" ht="33.75" hidden="1" customHeight="1" x14ac:dyDescent="0.2">
      <c r="A1465" s="477">
        <f>IF(B1465="","",COUNT('Diário 3º PA'!$A$4:$A$4242)+ROW()-3)</f>
        <v>3408</v>
      </c>
      <c r="B1465" s="490">
        <v>44715</v>
      </c>
      <c r="C1465" s="487">
        <v>44713</v>
      </c>
      <c r="D1465" s="482" t="s">
        <v>115</v>
      </c>
      <c r="E1465" s="482" t="s">
        <v>340</v>
      </c>
      <c r="F1465" s="488">
        <v>93.89</v>
      </c>
      <c r="G1465" s="482" t="s">
        <v>5253</v>
      </c>
      <c r="H1465" s="489" t="s">
        <v>128</v>
      </c>
      <c r="I1465" s="489" t="s">
        <v>844</v>
      </c>
      <c r="J1465" s="456" t="s">
        <v>845</v>
      </c>
      <c r="K1465" s="456" t="s">
        <v>732</v>
      </c>
      <c r="L1465" s="456" t="s">
        <v>1531</v>
      </c>
      <c r="M1465" s="455">
        <v>772629865</v>
      </c>
      <c r="N1465" s="510">
        <v>44715</v>
      </c>
      <c r="O1465" s="486">
        <f t="shared" si="69"/>
        <v>6</v>
      </c>
      <c r="P1465" s="486">
        <f t="shared" si="70"/>
        <v>6</v>
      </c>
      <c r="Q1465" s="92" t="str">
        <f t="shared" si="71"/>
        <v>Gastos_Gerais</v>
      </c>
    </row>
    <row r="1466" spans="1:17" ht="33.75" hidden="1" customHeight="1" x14ac:dyDescent="0.2">
      <c r="A1466" s="477">
        <f>IF(B1466="","",COUNT('Diário 3º PA'!$A$4:$A$4242)+ROW()-3)</f>
        <v>3409</v>
      </c>
      <c r="B1466" s="490">
        <v>44715</v>
      </c>
      <c r="C1466" s="487">
        <v>44713</v>
      </c>
      <c r="D1466" s="482" t="s">
        <v>104</v>
      </c>
      <c r="E1466" s="482" t="s">
        <v>185</v>
      </c>
      <c r="F1466" s="488">
        <v>2059.84</v>
      </c>
      <c r="G1466" s="482" t="s">
        <v>3566</v>
      </c>
      <c r="H1466" s="489" t="s">
        <v>129</v>
      </c>
      <c r="I1466" s="489" t="s">
        <v>2364</v>
      </c>
      <c r="J1466" s="456" t="s">
        <v>2365</v>
      </c>
      <c r="K1466" s="456" t="s">
        <v>1016</v>
      </c>
      <c r="L1466" s="456" t="s">
        <v>1017</v>
      </c>
      <c r="M1466" s="455" t="s">
        <v>5254</v>
      </c>
      <c r="N1466" s="510">
        <v>44715</v>
      </c>
      <c r="O1466" s="486">
        <f t="shared" si="69"/>
        <v>6</v>
      </c>
      <c r="P1466" s="486">
        <f t="shared" si="70"/>
        <v>6</v>
      </c>
      <c r="Q1466" s="92" t="str">
        <f t="shared" si="71"/>
        <v>Gastos_com_Pessoal</v>
      </c>
    </row>
    <row r="1467" spans="1:17" ht="33.75" hidden="1" customHeight="1" x14ac:dyDescent="0.2">
      <c r="A1467" s="477">
        <f>IF(B1467="","",COUNT('Diário 3º PA'!$A$4:$A$4242)+ROW()-3)</f>
        <v>3410</v>
      </c>
      <c r="B1467" s="490">
        <v>44715</v>
      </c>
      <c r="C1467" s="487">
        <v>44713</v>
      </c>
      <c r="D1467" s="482" t="s">
        <v>115</v>
      </c>
      <c r="E1467" s="482" t="s">
        <v>340</v>
      </c>
      <c r="F1467" s="488">
        <v>450</v>
      </c>
      <c r="G1467" s="482" t="s">
        <v>3701</v>
      </c>
      <c r="H1467" s="489" t="s">
        <v>127</v>
      </c>
      <c r="I1467" s="489" t="s">
        <v>1299</v>
      </c>
      <c r="J1467" s="456" t="s">
        <v>773</v>
      </c>
      <c r="K1467" s="456" t="s">
        <v>1464</v>
      </c>
      <c r="L1467" s="456" t="s">
        <v>666</v>
      </c>
      <c r="M1467" s="455" t="s">
        <v>5255</v>
      </c>
      <c r="N1467" s="510">
        <v>44715</v>
      </c>
      <c r="O1467" s="486">
        <f t="shared" si="69"/>
        <v>6</v>
      </c>
      <c r="P1467" s="486">
        <f t="shared" si="70"/>
        <v>6</v>
      </c>
      <c r="Q1467" s="92" t="str">
        <f t="shared" si="71"/>
        <v>Gastos_Gerais</v>
      </c>
    </row>
    <row r="1468" spans="1:17" ht="33.75" customHeight="1" x14ac:dyDescent="0.2">
      <c r="A1468" s="477">
        <f>IF(B1468="","",COUNT('Diário 3º PA'!$A$4:$A$4242)+ROW()-3)</f>
        <v>3411</v>
      </c>
      <c r="B1468" s="490">
        <v>44715</v>
      </c>
      <c r="C1468" s="487">
        <v>44713</v>
      </c>
      <c r="D1468" s="482" t="s">
        <v>117</v>
      </c>
      <c r="E1468" s="482" t="s">
        <v>389</v>
      </c>
      <c r="F1468" s="488">
        <v>538</v>
      </c>
      <c r="G1468" s="482" t="s">
        <v>5256</v>
      </c>
      <c r="H1468" s="489" t="s">
        <v>131</v>
      </c>
      <c r="I1468" s="489" t="s">
        <v>5257</v>
      </c>
      <c r="J1468" s="456" t="s">
        <v>5258</v>
      </c>
      <c r="K1468" s="456" t="s">
        <v>1464</v>
      </c>
      <c r="L1468" s="456" t="s">
        <v>428</v>
      </c>
      <c r="M1468" s="455">
        <v>33381284</v>
      </c>
      <c r="N1468" s="510">
        <v>44714</v>
      </c>
      <c r="O1468" s="486">
        <f t="shared" si="69"/>
        <v>6</v>
      </c>
      <c r="P1468" s="486">
        <f t="shared" si="70"/>
        <v>6</v>
      </c>
      <c r="Q1468" s="92" t="str">
        <f t="shared" si="71"/>
        <v>Aquisição_de_Bens_Permanentes</v>
      </c>
    </row>
    <row r="1469" spans="1:17" ht="33.75" hidden="1" customHeight="1" x14ac:dyDescent="0.2">
      <c r="A1469" s="477">
        <f>IF(B1469="","",COUNT('Diário 3º PA'!$A$4:$A$4242)+ROW()-3)</f>
        <v>3412</v>
      </c>
      <c r="B1469" s="490">
        <v>44715</v>
      </c>
      <c r="C1469" s="487">
        <v>44713</v>
      </c>
      <c r="D1469" s="482" t="s">
        <v>115</v>
      </c>
      <c r="E1469" s="482" t="s">
        <v>318</v>
      </c>
      <c r="F1469" s="488">
        <v>408</v>
      </c>
      <c r="G1469" s="482" t="s">
        <v>5259</v>
      </c>
      <c r="H1469" s="489" t="s">
        <v>131</v>
      </c>
      <c r="I1469" s="489" t="s">
        <v>5257</v>
      </c>
      <c r="J1469" s="456" t="s">
        <v>5258</v>
      </c>
      <c r="K1469" s="456" t="s">
        <v>1464</v>
      </c>
      <c r="L1469" s="456" t="s">
        <v>428</v>
      </c>
      <c r="M1469" s="455">
        <v>33381284</v>
      </c>
      <c r="N1469" s="510">
        <v>44714</v>
      </c>
      <c r="O1469" s="486">
        <f t="shared" si="69"/>
        <v>6</v>
      </c>
      <c r="P1469" s="486">
        <f t="shared" si="70"/>
        <v>6</v>
      </c>
      <c r="Q1469" s="92" t="str">
        <f t="shared" si="71"/>
        <v>Gastos_Gerais</v>
      </c>
    </row>
    <row r="1470" spans="1:17" ht="33.75" hidden="1" customHeight="1" x14ac:dyDescent="0.2">
      <c r="A1470" s="477">
        <f>IF(B1470="","",COUNT('Diário 3º PA'!$A$4:$A$4242)+ROW()-3)</f>
        <v>3413</v>
      </c>
      <c r="B1470" s="490">
        <v>44715</v>
      </c>
      <c r="C1470" s="487">
        <v>44682</v>
      </c>
      <c r="D1470" s="482" t="s">
        <v>104</v>
      </c>
      <c r="E1470" s="482" t="s">
        <v>106</v>
      </c>
      <c r="F1470" s="488">
        <v>1454.4</v>
      </c>
      <c r="G1470" s="482" t="s">
        <v>5260</v>
      </c>
      <c r="H1470" s="489" t="s">
        <v>137</v>
      </c>
      <c r="I1470" s="489" t="s">
        <v>902</v>
      </c>
      <c r="J1470" s="456" t="s">
        <v>903</v>
      </c>
      <c r="K1470" s="456" t="s">
        <v>1464</v>
      </c>
      <c r="L1470" s="456" t="s">
        <v>792</v>
      </c>
      <c r="M1470" s="455" t="s">
        <v>5261</v>
      </c>
      <c r="N1470" s="510">
        <v>44715</v>
      </c>
      <c r="O1470" s="486">
        <f t="shared" si="69"/>
        <v>6</v>
      </c>
      <c r="P1470" s="486">
        <f t="shared" si="70"/>
        <v>5</v>
      </c>
      <c r="Q1470" s="92" t="str">
        <f t="shared" si="71"/>
        <v>Gastos_com_Pessoal</v>
      </c>
    </row>
    <row r="1471" spans="1:17" ht="33.75" hidden="1" customHeight="1" x14ac:dyDescent="0.2">
      <c r="A1471" s="477">
        <f>IF(B1471="","",COUNT('Diário 3º PA'!$A$4:$A$4242)+ROW()-3)</f>
        <v>3414</v>
      </c>
      <c r="B1471" s="490">
        <v>44715</v>
      </c>
      <c r="C1471" s="487">
        <v>44682</v>
      </c>
      <c r="D1471" s="482" t="s">
        <v>104</v>
      </c>
      <c r="E1471" s="482" t="s">
        <v>106</v>
      </c>
      <c r="F1471" s="488">
        <v>1291.28</v>
      </c>
      <c r="G1471" s="482" t="s">
        <v>5262</v>
      </c>
      <c r="H1471" s="489" t="s">
        <v>132</v>
      </c>
      <c r="I1471" s="489" t="s">
        <v>891</v>
      </c>
      <c r="J1471" s="456" t="s">
        <v>892</v>
      </c>
      <c r="K1471" s="456" t="s">
        <v>732</v>
      </c>
      <c r="L1471" s="456" t="s">
        <v>792</v>
      </c>
      <c r="M1471" s="455" t="s">
        <v>5263</v>
      </c>
      <c r="N1471" s="510">
        <v>44715</v>
      </c>
      <c r="O1471" s="486">
        <f t="shared" si="69"/>
        <v>6</v>
      </c>
      <c r="P1471" s="486">
        <f t="shared" si="70"/>
        <v>5</v>
      </c>
      <c r="Q1471" s="92" t="str">
        <f t="shared" si="71"/>
        <v>Gastos_com_Pessoal</v>
      </c>
    </row>
    <row r="1472" spans="1:17" ht="33.75" hidden="1" customHeight="1" x14ac:dyDescent="0.2">
      <c r="A1472" s="477">
        <f>IF(B1472="","",COUNT('Diário 3º PA'!$A$4:$A$4242)+ROW()-3)</f>
        <v>3415</v>
      </c>
      <c r="B1472" s="490">
        <v>44715</v>
      </c>
      <c r="C1472" s="487">
        <v>44682</v>
      </c>
      <c r="D1472" s="482" t="s">
        <v>104</v>
      </c>
      <c r="E1472" s="482" t="s">
        <v>106</v>
      </c>
      <c r="F1472" s="488">
        <v>711.87</v>
      </c>
      <c r="G1472" s="482" t="s">
        <v>5264</v>
      </c>
      <c r="H1472" s="489" t="s">
        <v>132</v>
      </c>
      <c r="I1472" s="489" t="s">
        <v>3579</v>
      </c>
      <c r="J1472" s="456" t="s">
        <v>3580</v>
      </c>
      <c r="K1472" s="456" t="s">
        <v>1464</v>
      </c>
      <c r="L1472" s="456" t="s">
        <v>792</v>
      </c>
      <c r="M1472" s="455" t="s">
        <v>5265</v>
      </c>
      <c r="N1472" s="510">
        <v>44715</v>
      </c>
      <c r="O1472" s="486">
        <f t="shared" si="69"/>
        <v>6</v>
      </c>
      <c r="P1472" s="486">
        <f t="shared" si="70"/>
        <v>5</v>
      </c>
      <c r="Q1472" s="92" t="str">
        <f t="shared" si="71"/>
        <v>Gastos_com_Pessoal</v>
      </c>
    </row>
    <row r="1473" spans="1:17" ht="33.75" hidden="1" customHeight="1" x14ac:dyDescent="0.2">
      <c r="A1473" s="477">
        <f>IF(B1473="","",COUNT('Diário 3º PA'!$A$4:$A$4242)+ROW()-3)</f>
        <v>3416</v>
      </c>
      <c r="B1473" s="490">
        <v>44715</v>
      </c>
      <c r="C1473" s="487">
        <v>44682</v>
      </c>
      <c r="D1473" s="482" t="s">
        <v>104</v>
      </c>
      <c r="E1473" s="482" t="s">
        <v>106</v>
      </c>
      <c r="F1473" s="488">
        <v>438.42</v>
      </c>
      <c r="G1473" s="482" t="s">
        <v>5266</v>
      </c>
      <c r="H1473" s="489" t="s">
        <v>134</v>
      </c>
      <c r="I1473" s="489" t="s">
        <v>5267</v>
      </c>
      <c r="J1473" s="456" t="s">
        <v>5268</v>
      </c>
      <c r="K1473" s="456" t="s">
        <v>1464</v>
      </c>
      <c r="L1473" s="456" t="s">
        <v>792</v>
      </c>
      <c r="M1473" s="455" t="s">
        <v>5269</v>
      </c>
      <c r="N1473" s="510">
        <v>44715</v>
      </c>
      <c r="O1473" s="486">
        <f t="shared" si="69"/>
        <v>6</v>
      </c>
      <c r="P1473" s="486">
        <f t="shared" si="70"/>
        <v>5</v>
      </c>
      <c r="Q1473" s="92" t="str">
        <f t="shared" si="71"/>
        <v>Gastos_com_Pessoal</v>
      </c>
    </row>
    <row r="1474" spans="1:17" ht="33.75" hidden="1" customHeight="1" x14ac:dyDescent="0.2">
      <c r="A1474" s="477">
        <f>IF(B1474="","",COUNT('Diário 3º PA'!$A$4:$A$4242)+ROW()-3)</f>
        <v>3417</v>
      </c>
      <c r="B1474" s="490">
        <v>44715</v>
      </c>
      <c r="C1474" s="487">
        <v>44713</v>
      </c>
      <c r="D1474" s="482" t="s">
        <v>115</v>
      </c>
      <c r="E1474" s="482" t="s">
        <v>318</v>
      </c>
      <c r="F1474" s="488">
        <v>922.07</v>
      </c>
      <c r="G1474" s="482" t="s">
        <v>5270</v>
      </c>
      <c r="H1474" s="489" t="s">
        <v>127</v>
      </c>
      <c r="I1474" s="489" t="s">
        <v>3656</v>
      </c>
      <c r="J1474" s="456" t="s">
        <v>3657</v>
      </c>
      <c r="K1474" s="456" t="s">
        <v>704</v>
      </c>
      <c r="L1474" s="456" t="s">
        <v>428</v>
      </c>
      <c r="M1474" s="455">
        <v>2022192</v>
      </c>
      <c r="N1474" s="510">
        <v>44714</v>
      </c>
      <c r="O1474" s="486">
        <f t="shared" si="69"/>
        <v>6</v>
      </c>
      <c r="P1474" s="486">
        <f t="shared" si="70"/>
        <v>6</v>
      </c>
      <c r="Q1474" s="92" t="str">
        <f t="shared" si="71"/>
        <v>Gastos_Gerais</v>
      </c>
    </row>
    <row r="1475" spans="1:17" ht="33.75" hidden="1" customHeight="1" x14ac:dyDescent="0.2">
      <c r="A1475" s="477">
        <f>IF(B1475="","",COUNT('Diário 3º PA'!$A$4:$A$4242)+ROW()-3)</f>
        <v>3418</v>
      </c>
      <c r="B1475" s="490">
        <v>44715</v>
      </c>
      <c r="C1475" s="487">
        <v>44682</v>
      </c>
      <c r="D1475" s="482" t="s">
        <v>104</v>
      </c>
      <c r="E1475" s="482" t="s">
        <v>106</v>
      </c>
      <c r="F1475" s="488">
        <v>734.56</v>
      </c>
      <c r="G1475" s="482" t="s">
        <v>5271</v>
      </c>
      <c r="H1475" s="489" t="s">
        <v>658</v>
      </c>
      <c r="I1475" s="489" t="s">
        <v>5272</v>
      </c>
      <c r="J1475" s="456" t="s">
        <v>3547</v>
      </c>
      <c r="K1475" s="456" t="s">
        <v>1464</v>
      </c>
      <c r="L1475" s="456" t="s">
        <v>792</v>
      </c>
      <c r="M1475" s="455" t="s">
        <v>5273</v>
      </c>
      <c r="N1475" s="510">
        <v>44715</v>
      </c>
      <c r="O1475" s="486">
        <f t="shared" si="69"/>
        <v>6</v>
      </c>
      <c r="P1475" s="486">
        <f t="shared" si="70"/>
        <v>5</v>
      </c>
      <c r="Q1475" s="92" t="str">
        <f t="shared" si="71"/>
        <v>Gastos_com_Pessoal</v>
      </c>
    </row>
    <row r="1476" spans="1:17" ht="33.75" hidden="1" customHeight="1" x14ac:dyDescent="0.2">
      <c r="A1476" s="477">
        <f>IF(B1476="","",COUNT('Diário 3º PA'!$A$4:$A$4242)+ROW()-3)</f>
        <v>3419</v>
      </c>
      <c r="B1476" s="490">
        <v>44715</v>
      </c>
      <c r="C1476" s="487">
        <v>44713</v>
      </c>
      <c r="D1476" s="482" t="s">
        <v>93</v>
      </c>
      <c r="E1476" s="482" t="s">
        <v>97</v>
      </c>
      <c r="F1476" s="488">
        <v>0.28999999999999998</v>
      </c>
      <c r="G1476" s="482" t="s">
        <v>1553</v>
      </c>
      <c r="H1476" s="489" t="s">
        <v>128</v>
      </c>
      <c r="I1476" s="489" t="s">
        <v>664</v>
      </c>
      <c r="J1476" s="456" t="s">
        <v>811</v>
      </c>
      <c r="K1476" s="456" t="s">
        <v>1554</v>
      </c>
      <c r="L1476" s="456" t="s">
        <v>1066</v>
      </c>
      <c r="M1476" s="455" t="s">
        <v>666</v>
      </c>
      <c r="N1476" s="510">
        <v>44715</v>
      </c>
      <c r="O1476" s="486">
        <f t="shared" si="69"/>
        <v>6</v>
      </c>
      <c r="P1476" s="486">
        <f t="shared" si="70"/>
        <v>6</v>
      </c>
      <c r="Q1476" s="92" t="str">
        <f t="shared" si="71"/>
        <v>Receitas</v>
      </c>
    </row>
    <row r="1477" spans="1:17" ht="33.75" hidden="1" customHeight="1" x14ac:dyDescent="0.2">
      <c r="A1477" s="477">
        <f>IF(B1477="","",COUNT('Diário 3º PA'!$A$4:$A$4242)+ROW()-3)</f>
        <v>3420</v>
      </c>
      <c r="B1477" s="490">
        <v>44718</v>
      </c>
      <c r="C1477" s="487">
        <v>44713</v>
      </c>
      <c r="D1477" s="482" t="s">
        <v>115</v>
      </c>
      <c r="E1477" s="482" t="s">
        <v>302</v>
      </c>
      <c r="F1477" s="488">
        <v>54751.19</v>
      </c>
      <c r="G1477" s="482" t="s">
        <v>809</v>
      </c>
      <c r="H1477" s="489" t="s">
        <v>131</v>
      </c>
      <c r="I1477" s="489" t="s">
        <v>810</v>
      </c>
      <c r="J1477" s="456" t="s">
        <v>1193</v>
      </c>
      <c r="K1477" s="456" t="s">
        <v>704</v>
      </c>
      <c r="L1477" s="456" t="s">
        <v>428</v>
      </c>
      <c r="M1477" s="455">
        <v>131</v>
      </c>
      <c r="N1477" s="510">
        <v>44714</v>
      </c>
      <c r="O1477" s="486">
        <f t="shared" si="69"/>
        <v>6</v>
      </c>
      <c r="P1477" s="486">
        <f t="shared" si="70"/>
        <v>6</v>
      </c>
      <c r="Q1477" s="92" t="str">
        <f t="shared" si="71"/>
        <v>Gastos_Gerais</v>
      </c>
    </row>
    <row r="1478" spans="1:17" ht="33.75" hidden="1" customHeight="1" x14ac:dyDescent="0.2">
      <c r="A1478" s="477">
        <f>IF(B1478="","",COUNT('Diário 3º PA'!$A$4:$A$4242)+ROW()-3)</f>
        <v>3421</v>
      </c>
      <c r="B1478" s="490">
        <v>44718</v>
      </c>
      <c r="C1478" s="487">
        <v>44713</v>
      </c>
      <c r="D1478" s="482" t="s">
        <v>115</v>
      </c>
      <c r="E1478" s="482" t="s">
        <v>302</v>
      </c>
      <c r="F1478" s="488">
        <v>42680.29</v>
      </c>
      <c r="G1478" s="482" t="s">
        <v>817</v>
      </c>
      <c r="H1478" s="489" t="s">
        <v>129</v>
      </c>
      <c r="I1478" s="489" t="s">
        <v>818</v>
      </c>
      <c r="J1478" s="456" t="s">
        <v>819</v>
      </c>
      <c r="K1478" s="456" t="s">
        <v>704</v>
      </c>
      <c r="L1478" s="456" t="s">
        <v>428</v>
      </c>
      <c r="M1478" s="455" t="s">
        <v>5274</v>
      </c>
      <c r="N1478" s="510">
        <v>44714</v>
      </c>
      <c r="O1478" s="486">
        <f t="shared" si="69"/>
        <v>6</v>
      </c>
      <c r="P1478" s="486">
        <f t="shared" si="70"/>
        <v>6</v>
      </c>
      <c r="Q1478" s="92" t="str">
        <f t="shared" si="71"/>
        <v>Gastos_Gerais</v>
      </c>
    </row>
    <row r="1479" spans="1:17" ht="33.75" hidden="1" customHeight="1" x14ac:dyDescent="0.2">
      <c r="A1479" s="477">
        <f>IF(B1479="","",COUNT('Diário 3º PA'!$A$4:$A$4242)+ROW()-3)</f>
        <v>3422</v>
      </c>
      <c r="B1479" s="490">
        <v>44718</v>
      </c>
      <c r="C1479" s="487">
        <v>44713</v>
      </c>
      <c r="D1479" s="482" t="s">
        <v>115</v>
      </c>
      <c r="E1479" s="482" t="s">
        <v>318</v>
      </c>
      <c r="F1479" s="488">
        <v>1999.44</v>
      </c>
      <c r="G1479" s="482" t="s">
        <v>5275</v>
      </c>
      <c r="H1479" s="489" t="s">
        <v>127</v>
      </c>
      <c r="I1479" s="489" t="s">
        <v>3656</v>
      </c>
      <c r="J1479" s="456" t="s">
        <v>3657</v>
      </c>
      <c r="K1479" s="456" t="s">
        <v>704</v>
      </c>
      <c r="L1479" s="456" t="s">
        <v>428</v>
      </c>
      <c r="M1479" s="455">
        <v>2022191</v>
      </c>
      <c r="N1479" s="510">
        <v>44714</v>
      </c>
      <c r="O1479" s="486">
        <f t="shared" si="69"/>
        <v>6</v>
      </c>
      <c r="P1479" s="486">
        <f t="shared" si="70"/>
        <v>6</v>
      </c>
      <c r="Q1479" s="92" t="str">
        <f t="shared" si="71"/>
        <v>Gastos_Gerais</v>
      </c>
    </row>
    <row r="1480" spans="1:17" ht="33.75" hidden="1" customHeight="1" x14ac:dyDescent="0.2">
      <c r="A1480" s="477">
        <f>IF(B1480="","",COUNT('Diário 3º PA'!$A$4:$A$4242)+ROW()-3)</f>
        <v>3423</v>
      </c>
      <c r="B1480" s="490">
        <v>44718</v>
      </c>
      <c r="C1480" s="487">
        <v>44713</v>
      </c>
      <c r="D1480" s="482" t="s">
        <v>115</v>
      </c>
      <c r="E1480" s="482" t="s">
        <v>302</v>
      </c>
      <c r="F1480" s="488">
        <v>18552.900000000001</v>
      </c>
      <c r="G1480" s="482" t="s">
        <v>812</v>
      </c>
      <c r="H1480" s="489" t="s">
        <v>134</v>
      </c>
      <c r="I1480" s="489" t="s">
        <v>810</v>
      </c>
      <c r="J1480" s="456" t="s">
        <v>1193</v>
      </c>
      <c r="K1480" s="456" t="s">
        <v>704</v>
      </c>
      <c r="L1480" s="456" t="s">
        <v>428</v>
      </c>
      <c r="M1480" s="455">
        <v>134</v>
      </c>
      <c r="N1480" s="510">
        <v>44715</v>
      </c>
      <c r="O1480" s="486">
        <f t="shared" si="69"/>
        <v>6</v>
      </c>
      <c r="P1480" s="486">
        <f t="shared" si="70"/>
        <v>6</v>
      </c>
      <c r="Q1480" s="92" t="str">
        <f t="shared" si="71"/>
        <v>Gastos_Gerais</v>
      </c>
    </row>
    <row r="1481" spans="1:17" ht="33.75" hidden="1" customHeight="1" x14ac:dyDescent="0.2">
      <c r="A1481" s="477">
        <f>IF(B1481="","",COUNT('Diário 3º PA'!$A$4:$A$4242)+ROW()-3)</f>
        <v>3424</v>
      </c>
      <c r="B1481" s="490">
        <v>44718</v>
      </c>
      <c r="C1481" s="487">
        <v>44713</v>
      </c>
      <c r="D1481" s="482" t="s">
        <v>115</v>
      </c>
      <c r="E1481" s="482" t="s">
        <v>368</v>
      </c>
      <c r="F1481" s="488">
        <v>2360</v>
      </c>
      <c r="G1481" s="482" t="s">
        <v>5276</v>
      </c>
      <c r="H1481" s="489" t="s">
        <v>658</v>
      </c>
      <c r="I1481" s="489" t="s">
        <v>3468</v>
      </c>
      <c r="J1481" s="456" t="s">
        <v>3469</v>
      </c>
      <c r="K1481" s="456" t="s">
        <v>704</v>
      </c>
      <c r="L1481" s="456" t="s">
        <v>428</v>
      </c>
      <c r="M1481" s="455">
        <v>7821</v>
      </c>
      <c r="N1481" s="510">
        <v>44714</v>
      </c>
      <c r="O1481" s="486">
        <f t="shared" si="69"/>
        <v>6</v>
      </c>
      <c r="P1481" s="486">
        <f t="shared" si="70"/>
        <v>6</v>
      </c>
      <c r="Q1481" s="92" t="str">
        <f t="shared" si="71"/>
        <v>Gastos_Gerais</v>
      </c>
    </row>
    <row r="1482" spans="1:17" ht="33.75" hidden="1" customHeight="1" x14ac:dyDescent="0.2">
      <c r="A1482" s="477">
        <f>IF(B1482="","",COUNT('Diário 3º PA'!$A$4:$A$4242)+ROW()-3)</f>
        <v>3425</v>
      </c>
      <c r="B1482" s="490">
        <v>44718</v>
      </c>
      <c r="C1482" s="487">
        <v>44713</v>
      </c>
      <c r="D1482" s="482" t="s">
        <v>115</v>
      </c>
      <c r="E1482" s="482" t="s">
        <v>302</v>
      </c>
      <c r="F1482" s="488">
        <v>44793.01</v>
      </c>
      <c r="G1482" s="482" t="s">
        <v>813</v>
      </c>
      <c r="H1482" s="489" t="s">
        <v>135</v>
      </c>
      <c r="I1482" s="489" t="s">
        <v>810</v>
      </c>
      <c r="J1482" s="456" t="s">
        <v>1193</v>
      </c>
      <c r="K1482" s="456" t="s">
        <v>704</v>
      </c>
      <c r="L1482" s="456" t="s">
        <v>428</v>
      </c>
      <c r="M1482" s="455">
        <v>132</v>
      </c>
      <c r="N1482" s="510">
        <v>44714</v>
      </c>
      <c r="O1482" s="486">
        <f t="shared" ref="O1482:O1545" si="72">IF(B1482=0,0,IF(YEAR(B1482)=$P$1,MONTH(B1482)-$O$1+1,(YEAR(B1482)-$P$1)*12-$O$1+1+MONTH(B1482)))</f>
        <v>6</v>
      </c>
      <c r="P1482" s="486">
        <f t="shared" ref="P1482:P1545" si="73">IF(C1482=0,0,IF(YEAR(C1482)=$P$1,MONTH(C1482)-$O$1+1,(YEAR(C1482)-$P$1)*12-$O$1+1+MONTH(C1482)))</f>
        <v>6</v>
      </c>
      <c r="Q1482" s="92" t="str">
        <f t="shared" ref="Q1482:Q1545" si="74">SUBSTITUTE(D1482," ","_")</f>
        <v>Gastos_Gerais</v>
      </c>
    </row>
    <row r="1483" spans="1:17" ht="33.75" hidden="1" customHeight="1" x14ac:dyDescent="0.2">
      <c r="A1483" s="477">
        <f>IF(B1483="","",COUNT('Diário 3º PA'!$A$4:$A$4242)+ROW()-3)</f>
        <v>3426</v>
      </c>
      <c r="B1483" s="490">
        <v>44718</v>
      </c>
      <c r="C1483" s="487">
        <v>44713</v>
      </c>
      <c r="D1483" s="482" t="s">
        <v>115</v>
      </c>
      <c r="E1483" s="482" t="s">
        <v>300</v>
      </c>
      <c r="F1483" s="488">
        <v>243.1</v>
      </c>
      <c r="G1483" s="482" t="s">
        <v>5277</v>
      </c>
      <c r="H1483" s="489" t="s">
        <v>128</v>
      </c>
      <c r="I1483" s="489" t="s">
        <v>5278</v>
      </c>
      <c r="J1483" s="456" t="s">
        <v>5279</v>
      </c>
      <c r="K1483" s="456" t="s">
        <v>704</v>
      </c>
      <c r="L1483" s="456" t="s">
        <v>428</v>
      </c>
      <c r="M1483" s="455">
        <v>2188</v>
      </c>
      <c r="N1483" s="510">
        <v>44713</v>
      </c>
      <c r="O1483" s="486">
        <f t="shared" si="72"/>
        <v>6</v>
      </c>
      <c r="P1483" s="486">
        <f t="shared" si="73"/>
        <v>6</v>
      </c>
      <c r="Q1483" s="92" t="str">
        <f t="shared" si="74"/>
        <v>Gastos_Gerais</v>
      </c>
    </row>
    <row r="1484" spans="1:17" ht="33.75" hidden="1" customHeight="1" x14ac:dyDescent="0.2">
      <c r="A1484" s="477">
        <f>IF(B1484="","",COUNT('Diário 3º PA'!$A$4:$A$4242)+ROW()-3)</f>
        <v>3427</v>
      </c>
      <c r="B1484" s="490">
        <v>44718</v>
      </c>
      <c r="C1484" s="487">
        <v>44713</v>
      </c>
      <c r="D1484" s="482" t="s">
        <v>115</v>
      </c>
      <c r="E1484" s="482" t="s">
        <v>302</v>
      </c>
      <c r="F1484" s="488">
        <v>10939.3</v>
      </c>
      <c r="G1484" s="482" t="s">
        <v>1069</v>
      </c>
      <c r="H1484" s="489" t="s">
        <v>139</v>
      </c>
      <c r="I1484" s="489" t="s">
        <v>818</v>
      </c>
      <c r="J1484" s="456" t="s">
        <v>819</v>
      </c>
      <c r="K1484" s="456" t="s">
        <v>704</v>
      </c>
      <c r="L1484" s="456" t="s">
        <v>428</v>
      </c>
      <c r="M1484" s="455">
        <v>26</v>
      </c>
      <c r="N1484" s="510">
        <v>44715</v>
      </c>
      <c r="O1484" s="486">
        <f t="shared" si="72"/>
        <v>6</v>
      </c>
      <c r="P1484" s="486">
        <f t="shared" si="73"/>
        <v>6</v>
      </c>
      <c r="Q1484" s="92" t="str">
        <f t="shared" si="74"/>
        <v>Gastos_Gerais</v>
      </c>
    </row>
    <row r="1485" spans="1:17" ht="33.75" hidden="1" customHeight="1" x14ac:dyDescent="0.2">
      <c r="A1485" s="477">
        <f>IF(B1485="","",COUNT('Diário 3º PA'!$A$4:$A$4242)+ROW()-3)</f>
        <v>3428</v>
      </c>
      <c r="B1485" s="490">
        <v>44718</v>
      </c>
      <c r="C1485" s="487">
        <v>44682</v>
      </c>
      <c r="D1485" s="482" t="s">
        <v>115</v>
      </c>
      <c r="E1485" s="482" t="s">
        <v>230</v>
      </c>
      <c r="F1485" s="488">
        <v>46.97</v>
      </c>
      <c r="G1485" s="482" t="s">
        <v>758</v>
      </c>
      <c r="H1485" s="489" t="s">
        <v>139</v>
      </c>
      <c r="I1485" s="489" t="s">
        <v>2481</v>
      </c>
      <c r="J1485" s="456" t="s">
        <v>760</v>
      </c>
      <c r="K1485" s="456" t="s">
        <v>704</v>
      </c>
      <c r="L1485" s="456" t="s">
        <v>428</v>
      </c>
      <c r="M1485" s="455">
        <v>390372714</v>
      </c>
      <c r="N1485" s="510">
        <v>44715</v>
      </c>
      <c r="O1485" s="486">
        <f t="shared" si="72"/>
        <v>6</v>
      </c>
      <c r="P1485" s="486">
        <f t="shared" si="73"/>
        <v>5</v>
      </c>
      <c r="Q1485" s="92" t="str">
        <f t="shared" si="74"/>
        <v>Gastos_Gerais</v>
      </c>
    </row>
    <row r="1486" spans="1:17" ht="33.75" hidden="1" customHeight="1" x14ac:dyDescent="0.2">
      <c r="A1486" s="477">
        <f>IF(B1486="","",COUNT('Diário 3º PA'!$A$4:$A$4242)+ROW()-3)</f>
        <v>3429</v>
      </c>
      <c r="B1486" s="490">
        <v>44718</v>
      </c>
      <c r="C1486" s="487">
        <v>44713</v>
      </c>
      <c r="D1486" s="482" t="s">
        <v>115</v>
      </c>
      <c r="E1486" s="482" t="s">
        <v>302</v>
      </c>
      <c r="F1486" s="488">
        <v>22221.040000000001</v>
      </c>
      <c r="G1486" s="482" t="s">
        <v>814</v>
      </c>
      <c r="H1486" s="489" t="s">
        <v>140</v>
      </c>
      <c r="I1486" s="489" t="s">
        <v>810</v>
      </c>
      <c r="J1486" s="456" t="s">
        <v>1193</v>
      </c>
      <c r="K1486" s="456" t="s">
        <v>704</v>
      </c>
      <c r="L1486" s="456" t="s">
        <v>428</v>
      </c>
      <c r="M1486" s="455">
        <v>135</v>
      </c>
      <c r="N1486" s="510">
        <v>44715</v>
      </c>
      <c r="O1486" s="486">
        <f t="shared" si="72"/>
        <v>6</v>
      </c>
      <c r="P1486" s="486">
        <f t="shared" si="73"/>
        <v>6</v>
      </c>
      <c r="Q1486" s="92" t="str">
        <f t="shared" si="74"/>
        <v>Gastos_Gerais</v>
      </c>
    </row>
    <row r="1487" spans="1:17" ht="33.75" hidden="1" customHeight="1" x14ac:dyDescent="0.2">
      <c r="A1487" s="477">
        <f>IF(B1487="","",COUNT('Diário 3º PA'!$A$4:$A$4242)+ROW()-3)</f>
        <v>3430</v>
      </c>
      <c r="B1487" s="490">
        <v>44718</v>
      </c>
      <c r="C1487" s="487">
        <v>44682</v>
      </c>
      <c r="D1487" s="482" t="s">
        <v>115</v>
      </c>
      <c r="E1487" s="482" t="s">
        <v>222</v>
      </c>
      <c r="F1487" s="488">
        <v>6156.72</v>
      </c>
      <c r="G1487" s="482" t="s">
        <v>796</v>
      </c>
      <c r="H1487" s="489" t="s">
        <v>128</v>
      </c>
      <c r="I1487" s="489" t="s">
        <v>797</v>
      </c>
      <c r="J1487" s="456" t="s">
        <v>798</v>
      </c>
      <c r="K1487" s="456" t="s">
        <v>704</v>
      </c>
      <c r="L1487" s="456" t="s">
        <v>704</v>
      </c>
      <c r="M1487" s="455">
        <v>19934</v>
      </c>
      <c r="N1487" s="510">
        <v>44684</v>
      </c>
      <c r="O1487" s="486">
        <f t="shared" si="72"/>
        <v>6</v>
      </c>
      <c r="P1487" s="486">
        <f t="shared" si="73"/>
        <v>5</v>
      </c>
      <c r="Q1487" s="92" t="str">
        <f t="shared" si="74"/>
        <v>Gastos_Gerais</v>
      </c>
    </row>
    <row r="1488" spans="1:17" ht="33.75" hidden="1" customHeight="1" x14ac:dyDescent="0.2">
      <c r="A1488" s="477">
        <f>IF(B1488="","",COUNT('Diário 3º PA'!$A$4:$A$4242)+ROW()-3)</f>
        <v>3431</v>
      </c>
      <c r="B1488" s="490">
        <v>44718</v>
      </c>
      <c r="C1488" s="487">
        <v>44682</v>
      </c>
      <c r="D1488" s="482" t="s">
        <v>115</v>
      </c>
      <c r="E1488" s="482" t="s">
        <v>224</v>
      </c>
      <c r="F1488" s="488">
        <v>1060.9000000000001</v>
      </c>
      <c r="G1488" s="482" t="s">
        <v>799</v>
      </c>
      <c r="H1488" s="489" t="s">
        <v>128</v>
      </c>
      <c r="I1488" s="489" t="s">
        <v>797</v>
      </c>
      <c r="J1488" s="456" t="s">
        <v>798</v>
      </c>
      <c r="K1488" s="456" t="s">
        <v>704</v>
      </c>
      <c r="L1488" s="456" t="s">
        <v>704</v>
      </c>
      <c r="M1488" s="455">
        <v>19934</v>
      </c>
      <c r="N1488" s="510">
        <v>44684</v>
      </c>
      <c r="O1488" s="486">
        <f t="shared" si="72"/>
        <v>6</v>
      </c>
      <c r="P1488" s="486">
        <f t="shared" si="73"/>
        <v>5</v>
      </c>
      <c r="Q1488" s="92" t="str">
        <f t="shared" si="74"/>
        <v>Gastos_Gerais</v>
      </c>
    </row>
    <row r="1489" spans="1:17" ht="33.75" hidden="1" customHeight="1" x14ac:dyDescent="0.2">
      <c r="A1489" s="477">
        <f>IF(B1489="","",COUNT('Diário 3º PA'!$A$4:$A$4242)+ROW()-3)</f>
        <v>3432</v>
      </c>
      <c r="B1489" s="490">
        <v>44718</v>
      </c>
      <c r="C1489" s="487">
        <v>44682</v>
      </c>
      <c r="D1489" s="482" t="s">
        <v>115</v>
      </c>
      <c r="E1489" s="482" t="s">
        <v>226</v>
      </c>
      <c r="F1489" s="488">
        <v>832.79</v>
      </c>
      <c r="G1489" s="482" t="s">
        <v>5280</v>
      </c>
      <c r="H1489" s="489" t="s">
        <v>128</v>
      </c>
      <c r="I1489" s="489" t="s">
        <v>797</v>
      </c>
      <c r="J1489" s="456" t="s">
        <v>798</v>
      </c>
      <c r="K1489" s="456" t="s">
        <v>704</v>
      </c>
      <c r="L1489" s="456" t="s">
        <v>704</v>
      </c>
      <c r="M1489" s="455">
        <v>19934</v>
      </c>
      <c r="N1489" s="510">
        <v>44684</v>
      </c>
      <c r="O1489" s="486">
        <f t="shared" si="72"/>
        <v>6</v>
      </c>
      <c r="P1489" s="486">
        <f t="shared" si="73"/>
        <v>5</v>
      </c>
      <c r="Q1489" s="92" t="str">
        <f t="shared" si="74"/>
        <v>Gastos_Gerais</v>
      </c>
    </row>
    <row r="1490" spans="1:17" ht="33.75" hidden="1" customHeight="1" x14ac:dyDescent="0.2">
      <c r="A1490" s="477">
        <f>IF(B1490="","",COUNT('Diário 3º PA'!$A$4:$A$4242)+ROW()-3)</f>
        <v>3433</v>
      </c>
      <c r="B1490" s="490">
        <v>44718</v>
      </c>
      <c r="C1490" s="487">
        <v>44713</v>
      </c>
      <c r="D1490" s="482" t="s">
        <v>115</v>
      </c>
      <c r="E1490" s="482" t="s">
        <v>302</v>
      </c>
      <c r="F1490" s="488">
        <v>23324.81</v>
      </c>
      <c r="G1490" s="482" t="s">
        <v>3618</v>
      </c>
      <c r="H1490" s="489" t="s">
        <v>136</v>
      </c>
      <c r="I1490" s="489" t="s">
        <v>810</v>
      </c>
      <c r="J1490" s="456" t="s">
        <v>1193</v>
      </c>
      <c r="K1490" s="456" t="s">
        <v>704</v>
      </c>
      <c r="L1490" s="456" t="s">
        <v>428</v>
      </c>
      <c r="M1490" s="455">
        <v>133</v>
      </c>
      <c r="N1490" s="510">
        <v>44714</v>
      </c>
      <c r="O1490" s="486">
        <f t="shared" si="72"/>
        <v>6</v>
      </c>
      <c r="P1490" s="486">
        <f t="shared" si="73"/>
        <v>6</v>
      </c>
      <c r="Q1490" s="92" t="str">
        <f t="shared" si="74"/>
        <v>Gastos_Gerais</v>
      </c>
    </row>
    <row r="1491" spans="1:17" ht="33.75" hidden="1" customHeight="1" x14ac:dyDescent="0.2">
      <c r="A1491" s="477">
        <f>IF(B1491="","",COUNT('Diário 3º PA'!$A$4:$A$4242)+ROW()-3)</f>
        <v>3434</v>
      </c>
      <c r="B1491" s="490">
        <v>44718</v>
      </c>
      <c r="C1491" s="487">
        <v>44713</v>
      </c>
      <c r="D1491" s="482" t="s">
        <v>104</v>
      </c>
      <c r="E1491" s="482" t="s">
        <v>191</v>
      </c>
      <c r="F1491" s="488">
        <v>842.77</v>
      </c>
      <c r="G1491" s="482" t="s">
        <v>5281</v>
      </c>
      <c r="H1491" s="489" t="s">
        <v>658</v>
      </c>
      <c r="I1491" s="489" t="s">
        <v>5282</v>
      </c>
      <c r="J1491" s="456" t="s">
        <v>5283</v>
      </c>
      <c r="K1491" s="456" t="s">
        <v>732</v>
      </c>
      <c r="L1491" s="456" t="s">
        <v>1531</v>
      </c>
      <c r="M1491" s="455">
        <v>172881803</v>
      </c>
      <c r="N1491" s="510">
        <v>44718</v>
      </c>
      <c r="O1491" s="486">
        <f t="shared" si="72"/>
        <v>6</v>
      </c>
      <c r="P1491" s="486">
        <f t="shared" si="73"/>
        <v>6</v>
      </c>
      <c r="Q1491" s="92" t="str">
        <f t="shared" si="74"/>
        <v>Gastos_com_Pessoal</v>
      </c>
    </row>
    <row r="1492" spans="1:17" ht="33.75" hidden="1" customHeight="1" x14ac:dyDescent="0.2">
      <c r="A1492" s="477">
        <f>IF(B1492="","",COUNT('Diário 3º PA'!$A$4:$A$4242)+ROW()-3)</f>
        <v>3435</v>
      </c>
      <c r="B1492" s="490">
        <v>44718</v>
      </c>
      <c r="C1492" s="487">
        <v>44713</v>
      </c>
      <c r="D1492" s="482" t="s">
        <v>104</v>
      </c>
      <c r="E1492" s="482" t="s">
        <v>189</v>
      </c>
      <c r="F1492" s="488">
        <v>2377.5300000000002</v>
      </c>
      <c r="G1492" s="482" t="s">
        <v>5284</v>
      </c>
      <c r="H1492" s="489" t="s">
        <v>658</v>
      </c>
      <c r="I1492" s="489" t="s">
        <v>5282</v>
      </c>
      <c r="J1492" s="456" t="s">
        <v>5283</v>
      </c>
      <c r="K1492" s="456" t="s">
        <v>732</v>
      </c>
      <c r="L1492" s="456" t="s">
        <v>1531</v>
      </c>
      <c r="M1492" s="455">
        <v>172881803</v>
      </c>
      <c r="N1492" s="510">
        <v>44718</v>
      </c>
      <c r="O1492" s="486">
        <f t="shared" si="72"/>
        <v>6</v>
      </c>
      <c r="P1492" s="486">
        <f t="shared" si="73"/>
        <v>6</v>
      </c>
      <c r="Q1492" s="92" t="str">
        <f t="shared" si="74"/>
        <v>Gastos_com_Pessoal</v>
      </c>
    </row>
    <row r="1493" spans="1:17" ht="33.75" hidden="1" customHeight="1" x14ac:dyDescent="0.2">
      <c r="A1493" s="477">
        <f>IF(B1493="","",COUNT('Diário 3º PA'!$A$4:$A$4242)+ROW()-3)</f>
        <v>3436</v>
      </c>
      <c r="B1493" s="490">
        <v>44718</v>
      </c>
      <c r="C1493" s="487">
        <v>44713</v>
      </c>
      <c r="D1493" s="482" t="s">
        <v>115</v>
      </c>
      <c r="E1493" s="482" t="s">
        <v>342</v>
      </c>
      <c r="F1493" s="488">
        <v>60</v>
      </c>
      <c r="G1493" s="482" t="s">
        <v>5285</v>
      </c>
      <c r="H1493" s="489" t="s">
        <v>132</v>
      </c>
      <c r="I1493" s="489" t="s">
        <v>5286</v>
      </c>
      <c r="J1493" s="456" t="s">
        <v>5287</v>
      </c>
      <c r="K1493" s="456" t="s">
        <v>732</v>
      </c>
      <c r="L1493" s="456" t="s">
        <v>1531</v>
      </c>
      <c r="M1493" s="455">
        <v>172881803</v>
      </c>
      <c r="N1493" s="510">
        <v>44718</v>
      </c>
      <c r="O1493" s="486">
        <f t="shared" si="72"/>
        <v>6</v>
      </c>
      <c r="P1493" s="486">
        <f t="shared" si="73"/>
        <v>6</v>
      </c>
      <c r="Q1493" s="92" t="str">
        <f t="shared" si="74"/>
        <v>Gastos_Gerais</v>
      </c>
    </row>
    <row r="1494" spans="1:17" ht="33.75" hidden="1" customHeight="1" x14ac:dyDescent="0.2">
      <c r="A1494" s="477">
        <f>IF(B1494="","",COUNT('Diário 3º PA'!$A$4:$A$4242)+ROW()-3)</f>
        <v>3437</v>
      </c>
      <c r="B1494" s="490">
        <v>44718</v>
      </c>
      <c r="C1494" s="487">
        <v>44682</v>
      </c>
      <c r="D1494" s="482" t="s">
        <v>104</v>
      </c>
      <c r="E1494" s="482" t="s">
        <v>183</v>
      </c>
      <c r="F1494" s="488">
        <v>219270.38</v>
      </c>
      <c r="G1494" s="482" t="s">
        <v>5288</v>
      </c>
      <c r="H1494" s="489" t="s">
        <v>127</v>
      </c>
      <c r="I1494" s="489" t="s">
        <v>897</v>
      </c>
      <c r="J1494" s="456" t="s">
        <v>666</v>
      </c>
      <c r="K1494" s="456" t="s">
        <v>732</v>
      </c>
      <c r="L1494" s="456" t="s">
        <v>778</v>
      </c>
      <c r="M1494" s="455" t="s">
        <v>666</v>
      </c>
      <c r="N1494" s="510">
        <v>44718</v>
      </c>
      <c r="O1494" s="486">
        <f t="shared" si="72"/>
        <v>6</v>
      </c>
      <c r="P1494" s="486">
        <f t="shared" si="73"/>
        <v>5</v>
      </c>
      <c r="Q1494" s="92" t="str">
        <f t="shared" si="74"/>
        <v>Gastos_com_Pessoal</v>
      </c>
    </row>
    <row r="1495" spans="1:17" ht="33.75" hidden="1" customHeight="1" x14ac:dyDescent="0.2">
      <c r="A1495" s="477">
        <f>IF(B1495="","",COUNT('Diário 3º PA'!$A$4:$A$4242)+ROW()-3)</f>
        <v>3438</v>
      </c>
      <c r="B1495" s="490">
        <v>44718</v>
      </c>
      <c r="C1495" s="487">
        <v>44682</v>
      </c>
      <c r="D1495" s="482" t="s">
        <v>104</v>
      </c>
      <c r="E1495" s="482" t="s">
        <v>106</v>
      </c>
      <c r="F1495" s="488">
        <v>24.04</v>
      </c>
      <c r="G1495" s="482" t="s">
        <v>5289</v>
      </c>
      <c r="H1495" s="489" t="s">
        <v>131</v>
      </c>
      <c r="I1495" s="489" t="s">
        <v>899</v>
      </c>
      <c r="J1495" s="456" t="s">
        <v>900</v>
      </c>
      <c r="K1495" s="456" t="s">
        <v>732</v>
      </c>
      <c r="L1495" s="456" t="s">
        <v>792</v>
      </c>
      <c r="M1495" s="455" t="s">
        <v>5290</v>
      </c>
      <c r="N1495" s="510">
        <v>44718</v>
      </c>
      <c r="O1495" s="486">
        <f t="shared" si="72"/>
        <v>6</v>
      </c>
      <c r="P1495" s="486">
        <f t="shared" si="73"/>
        <v>5</v>
      </c>
      <c r="Q1495" s="92" t="str">
        <f t="shared" si="74"/>
        <v>Gastos_com_Pessoal</v>
      </c>
    </row>
    <row r="1496" spans="1:17" ht="33.75" hidden="1" customHeight="1" x14ac:dyDescent="0.2">
      <c r="A1496" s="477">
        <f>IF(B1496="","",COUNT('Diário 3º PA'!$A$4:$A$4242)+ROW()-3)</f>
        <v>3439</v>
      </c>
      <c r="B1496" s="490">
        <v>44718</v>
      </c>
      <c r="C1496" s="487">
        <v>44713</v>
      </c>
      <c r="D1496" s="482" t="s">
        <v>115</v>
      </c>
      <c r="E1496" s="482" t="s">
        <v>318</v>
      </c>
      <c r="F1496" s="488">
        <v>1170</v>
      </c>
      <c r="G1496" s="482" t="s">
        <v>5291</v>
      </c>
      <c r="H1496" s="489" t="s">
        <v>129</v>
      </c>
      <c r="I1496" s="489" t="s">
        <v>5292</v>
      </c>
      <c r="J1496" s="456" t="s">
        <v>1876</v>
      </c>
      <c r="K1496" s="456" t="s">
        <v>704</v>
      </c>
      <c r="L1496" s="456" t="s">
        <v>428</v>
      </c>
      <c r="M1496" s="455">
        <v>12196</v>
      </c>
      <c r="N1496" s="510">
        <v>44718</v>
      </c>
      <c r="O1496" s="486">
        <f t="shared" si="72"/>
        <v>6</v>
      </c>
      <c r="P1496" s="486">
        <f t="shared" si="73"/>
        <v>6</v>
      </c>
      <c r="Q1496" s="92" t="str">
        <f t="shared" si="74"/>
        <v>Gastos_Gerais</v>
      </c>
    </row>
    <row r="1497" spans="1:17" ht="33.75" hidden="1" customHeight="1" x14ac:dyDescent="0.2">
      <c r="A1497" s="477">
        <f>IF(B1497="","",COUNT('Diário 3º PA'!$A$4:$A$4242)+ROW()-3)</f>
        <v>3440</v>
      </c>
      <c r="B1497" s="490">
        <v>44718</v>
      </c>
      <c r="C1497" s="487">
        <v>44713</v>
      </c>
      <c r="D1497" s="482" t="s">
        <v>115</v>
      </c>
      <c r="E1497" s="482" t="s">
        <v>366</v>
      </c>
      <c r="F1497" s="488">
        <v>39.9</v>
      </c>
      <c r="G1497" s="482" t="s">
        <v>5293</v>
      </c>
      <c r="H1497" s="489" t="s">
        <v>136</v>
      </c>
      <c r="I1497" s="489" t="s">
        <v>1271</v>
      </c>
      <c r="J1497" s="456" t="s">
        <v>1272</v>
      </c>
      <c r="K1497" s="456" t="s">
        <v>704</v>
      </c>
      <c r="L1497" s="456" t="s">
        <v>428</v>
      </c>
      <c r="M1497" s="455">
        <v>239</v>
      </c>
      <c r="N1497" s="510">
        <v>44718</v>
      </c>
      <c r="O1497" s="486">
        <f t="shared" si="72"/>
        <v>6</v>
      </c>
      <c r="P1497" s="486">
        <f t="shared" si="73"/>
        <v>6</v>
      </c>
      <c r="Q1497" s="92" t="str">
        <f t="shared" si="74"/>
        <v>Gastos_Gerais</v>
      </c>
    </row>
    <row r="1498" spans="1:17" ht="33.75" hidden="1" customHeight="1" x14ac:dyDescent="0.2">
      <c r="A1498" s="477">
        <f>IF(B1498="","",COUNT('Diário 3º PA'!$A$4:$A$4242)+ROW()-3)</f>
        <v>3441</v>
      </c>
      <c r="B1498" s="490">
        <v>44718</v>
      </c>
      <c r="C1498" s="487">
        <v>44713</v>
      </c>
      <c r="D1498" s="482" t="s">
        <v>93</v>
      </c>
      <c r="E1498" s="482" t="s">
        <v>97</v>
      </c>
      <c r="F1498" s="488">
        <v>0.06</v>
      </c>
      <c r="G1498" s="482" t="s">
        <v>1553</v>
      </c>
      <c r="H1498" s="489" t="s">
        <v>128</v>
      </c>
      <c r="I1498" s="489" t="s">
        <v>664</v>
      </c>
      <c r="J1498" s="456" t="s">
        <v>811</v>
      </c>
      <c r="K1498" s="456" t="s">
        <v>1554</v>
      </c>
      <c r="L1498" s="456" t="s">
        <v>1066</v>
      </c>
      <c r="M1498" s="455" t="s">
        <v>666</v>
      </c>
      <c r="N1498" s="510">
        <v>44718</v>
      </c>
      <c r="O1498" s="486">
        <f t="shared" si="72"/>
        <v>6</v>
      </c>
      <c r="P1498" s="486">
        <f t="shared" si="73"/>
        <v>6</v>
      </c>
      <c r="Q1498" s="92" t="str">
        <f t="shared" si="74"/>
        <v>Receitas</v>
      </c>
    </row>
    <row r="1499" spans="1:17" ht="33.75" hidden="1" customHeight="1" x14ac:dyDescent="0.2">
      <c r="A1499" s="477">
        <f>IF(B1499="","",COUNT('Diário 3º PA'!$A$4:$A$4242)+ROW()-3)</f>
        <v>3442</v>
      </c>
      <c r="B1499" s="490">
        <v>44719</v>
      </c>
      <c r="C1499" s="487">
        <v>44682</v>
      </c>
      <c r="D1499" s="482" t="s">
        <v>115</v>
      </c>
      <c r="E1499" s="482" t="s">
        <v>230</v>
      </c>
      <c r="F1499" s="488">
        <v>1135.45</v>
      </c>
      <c r="G1499" s="482" t="s">
        <v>758</v>
      </c>
      <c r="H1499" s="489" t="s">
        <v>139</v>
      </c>
      <c r="I1499" s="489" t="s">
        <v>2481</v>
      </c>
      <c r="J1499" s="456" t="s">
        <v>760</v>
      </c>
      <c r="K1499" s="456" t="s">
        <v>704</v>
      </c>
      <c r="L1499" s="456" t="s">
        <v>428</v>
      </c>
      <c r="M1499" s="455">
        <v>78618323</v>
      </c>
      <c r="N1499" s="510">
        <v>44719</v>
      </c>
      <c r="O1499" s="486">
        <f t="shared" si="72"/>
        <v>6</v>
      </c>
      <c r="P1499" s="486">
        <f t="shared" si="73"/>
        <v>5</v>
      </c>
      <c r="Q1499" s="92" t="str">
        <f t="shared" si="74"/>
        <v>Gastos_Gerais</v>
      </c>
    </row>
    <row r="1500" spans="1:17" ht="33.75" hidden="1" customHeight="1" x14ac:dyDescent="0.2">
      <c r="A1500" s="477">
        <f>IF(B1500="","",COUNT('Diário 3º PA'!$A$4:$A$4242)+ROW()-3)</f>
        <v>3443</v>
      </c>
      <c r="B1500" s="490">
        <v>44719</v>
      </c>
      <c r="C1500" s="487">
        <v>44713</v>
      </c>
      <c r="D1500" s="482" t="s">
        <v>115</v>
      </c>
      <c r="E1500" s="482" t="s">
        <v>328</v>
      </c>
      <c r="F1500" s="488">
        <v>1000</v>
      </c>
      <c r="G1500" s="482" t="s">
        <v>5189</v>
      </c>
      <c r="H1500" s="489" t="s">
        <v>128</v>
      </c>
      <c r="I1500" s="489" t="s">
        <v>727</v>
      </c>
      <c r="J1500" s="456" t="s">
        <v>728</v>
      </c>
      <c r="K1500" s="456" t="s">
        <v>704</v>
      </c>
      <c r="L1500" s="456" t="s">
        <v>428</v>
      </c>
      <c r="M1500" s="455">
        <v>1909768</v>
      </c>
      <c r="N1500" s="510">
        <v>44719</v>
      </c>
      <c r="O1500" s="486">
        <f t="shared" si="72"/>
        <v>6</v>
      </c>
      <c r="P1500" s="486">
        <f t="shared" si="73"/>
        <v>6</v>
      </c>
      <c r="Q1500" s="92" t="str">
        <f t="shared" si="74"/>
        <v>Gastos_Gerais</v>
      </c>
    </row>
    <row r="1501" spans="1:17" ht="33.75" hidden="1" customHeight="1" x14ac:dyDescent="0.2">
      <c r="A1501" s="477">
        <f>IF(B1501="","",COUNT('Diário 3º PA'!$A$4:$A$4242)+ROW()-3)</f>
        <v>3444</v>
      </c>
      <c r="B1501" s="490">
        <v>44719</v>
      </c>
      <c r="C1501" s="487">
        <v>44713</v>
      </c>
      <c r="D1501" s="482" t="s">
        <v>115</v>
      </c>
      <c r="E1501" s="482" t="s">
        <v>318</v>
      </c>
      <c r="F1501" s="488">
        <v>982.5</v>
      </c>
      <c r="G1501" s="482" t="s">
        <v>5294</v>
      </c>
      <c r="H1501" s="489" t="s">
        <v>131</v>
      </c>
      <c r="I1501" s="489" t="s">
        <v>5295</v>
      </c>
      <c r="J1501" s="456" t="s">
        <v>5296</v>
      </c>
      <c r="K1501" s="456" t="s">
        <v>704</v>
      </c>
      <c r="L1501" s="456" t="s">
        <v>428</v>
      </c>
      <c r="M1501" s="455">
        <v>2169</v>
      </c>
      <c r="N1501" s="510">
        <v>44715</v>
      </c>
      <c r="O1501" s="486">
        <f t="shared" si="72"/>
        <v>6</v>
      </c>
      <c r="P1501" s="486">
        <f t="shared" si="73"/>
        <v>6</v>
      </c>
      <c r="Q1501" s="92" t="str">
        <f t="shared" si="74"/>
        <v>Gastos_Gerais</v>
      </c>
    </row>
    <row r="1502" spans="1:17" ht="33.75" hidden="1" customHeight="1" x14ac:dyDescent="0.2">
      <c r="A1502" s="477">
        <f>IF(B1502="","",COUNT('Diário 3º PA'!$A$4:$A$4242)+ROW()-3)</f>
        <v>3445</v>
      </c>
      <c r="B1502" s="490">
        <v>44719</v>
      </c>
      <c r="C1502" s="487">
        <v>44713</v>
      </c>
      <c r="D1502" s="482" t="s">
        <v>115</v>
      </c>
      <c r="E1502" s="482" t="s">
        <v>328</v>
      </c>
      <c r="F1502" s="488">
        <v>1000</v>
      </c>
      <c r="G1502" s="482" t="s">
        <v>1010</v>
      </c>
      <c r="H1502" s="489" t="s">
        <v>131</v>
      </c>
      <c r="I1502" s="489" t="s">
        <v>727</v>
      </c>
      <c r="J1502" s="456" t="s">
        <v>728</v>
      </c>
      <c r="K1502" s="456" t="s">
        <v>704</v>
      </c>
      <c r="L1502" s="456" t="s">
        <v>428</v>
      </c>
      <c r="M1502" s="455">
        <v>1909759</v>
      </c>
      <c r="N1502" s="510">
        <v>44719</v>
      </c>
      <c r="O1502" s="486">
        <f t="shared" si="72"/>
        <v>6</v>
      </c>
      <c r="P1502" s="486">
        <f t="shared" si="73"/>
        <v>6</v>
      </c>
      <c r="Q1502" s="92" t="str">
        <f t="shared" si="74"/>
        <v>Gastos_Gerais</v>
      </c>
    </row>
    <row r="1503" spans="1:17" ht="33.75" hidden="1" customHeight="1" x14ac:dyDescent="0.2">
      <c r="A1503" s="477">
        <f>IF(B1503="","",COUNT('Diário 3º PA'!$A$4:$A$4242)+ROW()-3)</f>
        <v>3446</v>
      </c>
      <c r="B1503" s="490">
        <v>44719</v>
      </c>
      <c r="C1503" s="487">
        <v>44682</v>
      </c>
      <c r="D1503" s="482" t="s">
        <v>115</v>
      </c>
      <c r="E1503" s="482" t="s">
        <v>232</v>
      </c>
      <c r="F1503" s="488">
        <v>1641.08</v>
      </c>
      <c r="G1503" s="482" t="s">
        <v>3432</v>
      </c>
      <c r="H1503" s="489" t="s">
        <v>140</v>
      </c>
      <c r="I1503" s="489" t="s">
        <v>3610</v>
      </c>
      <c r="J1503" s="456" t="s">
        <v>827</v>
      </c>
      <c r="K1503" s="456" t="s">
        <v>1016</v>
      </c>
      <c r="L1503" s="456" t="s">
        <v>942</v>
      </c>
      <c r="M1503" s="455" t="s">
        <v>5297</v>
      </c>
      <c r="N1503" s="510">
        <v>44719</v>
      </c>
      <c r="O1503" s="486">
        <f t="shared" si="72"/>
        <v>6</v>
      </c>
      <c r="P1503" s="486">
        <f t="shared" si="73"/>
        <v>5</v>
      </c>
      <c r="Q1503" s="92" t="str">
        <f t="shared" si="74"/>
        <v>Gastos_Gerais</v>
      </c>
    </row>
    <row r="1504" spans="1:17" ht="33.75" hidden="1" customHeight="1" x14ac:dyDescent="0.2">
      <c r="A1504" s="477">
        <f>IF(B1504="","",COUNT('Diário 3º PA'!$A$4:$A$4242)+ROW()-3)</f>
        <v>3447</v>
      </c>
      <c r="B1504" s="490">
        <v>44719</v>
      </c>
      <c r="C1504" s="487">
        <v>44713</v>
      </c>
      <c r="D1504" s="482" t="s">
        <v>104</v>
      </c>
      <c r="E1504" s="482" t="s">
        <v>187</v>
      </c>
      <c r="F1504" s="488">
        <v>407.63</v>
      </c>
      <c r="G1504" s="482" t="s">
        <v>1019</v>
      </c>
      <c r="H1504" s="489" t="s">
        <v>658</v>
      </c>
      <c r="I1504" s="489" t="s">
        <v>5298</v>
      </c>
      <c r="J1504" s="456" t="s">
        <v>5299</v>
      </c>
      <c r="K1504" s="456" t="s">
        <v>732</v>
      </c>
      <c r="L1504" s="456" t="s">
        <v>792</v>
      </c>
      <c r="M1504" s="455" t="s">
        <v>5300</v>
      </c>
      <c r="N1504" s="510">
        <v>44719</v>
      </c>
      <c r="O1504" s="486">
        <f t="shared" si="72"/>
        <v>6</v>
      </c>
      <c r="P1504" s="486">
        <f t="shared" si="73"/>
        <v>6</v>
      </c>
      <c r="Q1504" s="92" t="str">
        <f t="shared" si="74"/>
        <v>Gastos_com_Pessoal</v>
      </c>
    </row>
    <row r="1505" spans="1:17" ht="33.75" hidden="1" customHeight="1" x14ac:dyDescent="0.2">
      <c r="A1505" s="477">
        <f>IF(B1505="","",COUNT('Diário 3º PA'!$A$4:$A$4242)+ROW()-3)</f>
        <v>3448</v>
      </c>
      <c r="B1505" s="490">
        <v>44719</v>
      </c>
      <c r="C1505" s="487">
        <v>44713</v>
      </c>
      <c r="D1505" s="482" t="s">
        <v>104</v>
      </c>
      <c r="E1505" s="482" t="s">
        <v>189</v>
      </c>
      <c r="F1505" s="488">
        <v>407.63</v>
      </c>
      <c r="G1505" s="482" t="s">
        <v>915</v>
      </c>
      <c r="H1505" s="489" t="s">
        <v>658</v>
      </c>
      <c r="I1505" s="489" t="s">
        <v>5298</v>
      </c>
      <c r="J1505" s="456" t="s">
        <v>5299</v>
      </c>
      <c r="K1505" s="456" t="s">
        <v>732</v>
      </c>
      <c r="L1505" s="456" t="s">
        <v>792</v>
      </c>
      <c r="M1505" s="455" t="s">
        <v>5300</v>
      </c>
      <c r="N1505" s="510">
        <v>44719</v>
      </c>
      <c r="O1505" s="486">
        <f t="shared" si="72"/>
        <v>6</v>
      </c>
      <c r="P1505" s="486">
        <f t="shared" si="73"/>
        <v>6</v>
      </c>
      <c r="Q1505" s="92" t="str">
        <f t="shared" si="74"/>
        <v>Gastos_com_Pessoal</v>
      </c>
    </row>
    <row r="1506" spans="1:17" ht="33.75" hidden="1" customHeight="1" x14ac:dyDescent="0.2">
      <c r="A1506" s="477">
        <f>IF(B1506="","",COUNT('Diário 3º PA'!$A$4:$A$4242)+ROW()-3)</f>
        <v>3449</v>
      </c>
      <c r="B1506" s="490">
        <v>44719</v>
      </c>
      <c r="C1506" s="487">
        <v>44713</v>
      </c>
      <c r="D1506" s="482" t="s">
        <v>104</v>
      </c>
      <c r="E1506" s="482" t="s">
        <v>191</v>
      </c>
      <c r="F1506" s="488">
        <v>135.88</v>
      </c>
      <c r="G1506" s="482" t="s">
        <v>918</v>
      </c>
      <c r="H1506" s="489" t="s">
        <v>658</v>
      </c>
      <c r="I1506" s="489" t="s">
        <v>5298</v>
      </c>
      <c r="J1506" s="456" t="s">
        <v>5299</v>
      </c>
      <c r="K1506" s="456" t="s">
        <v>732</v>
      </c>
      <c r="L1506" s="456" t="s">
        <v>792</v>
      </c>
      <c r="M1506" s="455" t="s">
        <v>5300</v>
      </c>
      <c r="N1506" s="510">
        <v>44719</v>
      </c>
      <c r="O1506" s="486">
        <f t="shared" si="72"/>
        <v>6</v>
      </c>
      <c r="P1506" s="486">
        <f t="shared" si="73"/>
        <v>6</v>
      </c>
      <c r="Q1506" s="92" t="str">
        <f t="shared" si="74"/>
        <v>Gastos_com_Pessoal</v>
      </c>
    </row>
    <row r="1507" spans="1:17" ht="33.75" hidden="1" customHeight="1" x14ac:dyDescent="0.2">
      <c r="A1507" s="477">
        <f>IF(B1507="","",COUNT('Diário 3º PA'!$A$4:$A$4242)+ROW()-3)</f>
        <v>3450</v>
      </c>
      <c r="B1507" s="490">
        <v>44719</v>
      </c>
      <c r="C1507" s="487">
        <v>44713</v>
      </c>
      <c r="D1507" s="482" t="s">
        <v>104</v>
      </c>
      <c r="E1507" s="482" t="s">
        <v>193</v>
      </c>
      <c r="F1507" s="488">
        <v>1042.43</v>
      </c>
      <c r="G1507" s="482" t="s">
        <v>919</v>
      </c>
      <c r="H1507" s="489" t="s">
        <v>658</v>
      </c>
      <c r="I1507" s="489" t="s">
        <v>5298</v>
      </c>
      <c r="J1507" s="456" t="s">
        <v>5299</v>
      </c>
      <c r="K1507" s="456" t="s">
        <v>732</v>
      </c>
      <c r="L1507" s="456" t="s">
        <v>792</v>
      </c>
      <c r="M1507" s="455" t="s">
        <v>5300</v>
      </c>
      <c r="N1507" s="510">
        <v>44719</v>
      </c>
      <c r="O1507" s="486">
        <f t="shared" si="72"/>
        <v>6</v>
      </c>
      <c r="P1507" s="486">
        <f t="shared" si="73"/>
        <v>6</v>
      </c>
      <c r="Q1507" s="92" t="str">
        <f t="shared" si="74"/>
        <v>Gastos_com_Pessoal</v>
      </c>
    </row>
    <row r="1508" spans="1:17" ht="33.75" hidden="1" customHeight="1" x14ac:dyDescent="0.2">
      <c r="A1508" s="477">
        <f>IF(B1508="","",COUNT('Diário 3º PA'!$A$4:$A$4242)+ROW()-3)</f>
        <v>3451</v>
      </c>
      <c r="B1508" s="490">
        <v>44719</v>
      </c>
      <c r="C1508" s="487">
        <v>44713</v>
      </c>
      <c r="D1508" s="482" t="s">
        <v>115</v>
      </c>
      <c r="E1508" s="482" t="s">
        <v>342</v>
      </c>
      <c r="F1508" s="488">
        <v>60</v>
      </c>
      <c r="G1508" s="482" t="s">
        <v>5301</v>
      </c>
      <c r="H1508" s="489" t="s">
        <v>130</v>
      </c>
      <c r="I1508" s="489" t="s">
        <v>5302</v>
      </c>
      <c r="J1508" s="456" t="s">
        <v>5303</v>
      </c>
      <c r="K1508" s="456" t="s">
        <v>732</v>
      </c>
      <c r="L1508" s="456" t="s">
        <v>792</v>
      </c>
      <c r="M1508" s="455" t="s">
        <v>5304</v>
      </c>
      <c r="N1508" s="510">
        <v>44719</v>
      </c>
      <c r="O1508" s="486">
        <f t="shared" si="72"/>
        <v>6</v>
      </c>
      <c r="P1508" s="486">
        <f t="shared" si="73"/>
        <v>6</v>
      </c>
      <c r="Q1508" s="92" t="str">
        <f t="shared" si="74"/>
        <v>Gastos_Gerais</v>
      </c>
    </row>
    <row r="1509" spans="1:17" ht="33.75" hidden="1" customHeight="1" x14ac:dyDescent="0.2">
      <c r="A1509" s="477">
        <f>IF(B1509="","",COUNT('Diário 3º PA'!$A$4:$A$4242)+ROW()-3)</f>
        <v>3452</v>
      </c>
      <c r="B1509" s="490">
        <v>44719</v>
      </c>
      <c r="C1509" s="487">
        <v>44713</v>
      </c>
      <c r="D1509" s="482" t="s">
        <v>115</v>
      </c>
      <c r="E1509" s="482" t="s">
        <v>342</v>
      </c>
      <c r="F1509" s="488">
        <v>60</v>
      </c>
      <c r="G1509" s="482" t="s">
        <v>5305</v>
      </c>
      <c r="H1509" s="489" t="s">
        <v>130</v>
      </c>
      <c r="I1509" s="489" t="s">
        <v>2244</v>
      </c>
      <c r="J1509" s="456" t="s">
        <v>2245</v>
      </c>
      <c r="K1509" s="456" t="s">
        <v>732</v>
      </c>
      <c r="L1509" s="456" t="s">
        <v>792</v>
      </c>
      <c r="M1509" s="455" t="s">
        <v>5306</v>
      </c>
      <c r="N1509" s="510">
        <v>44719</v>
      </c>
      <c r="O1509" s="486">
        <f t="shared" si="72"/>
        <v>6</v>
      </c>
      <c r="P1509" s="486">
        <f t="shared" si="73"/>
        <v>6</v>
      </c>
      <c r="Q1509" s="92" t="str">
        <f t="shared" si="74"/>
        <v>Gastos_Gerais</v>
      </c>
    </row>
    <row r="1510" spans="1:17" ht="33.75" hidden="1" customHeight="1" x14ac:dyDescent="0.2">
      <c r="A1510" s="477">
        <f>IF(B1510="","",COUNT('Diário 3º PA'!$A$4:$A$4242)+ROW()-3)</f>
        <v>3453</v>
      </c>
      <c r="B1510" s="490">
        <v>44719</v>
      </c>
      <c r="C1510" s="487">
        <v>44713</v>
      </c>
      <c r="D1510" s="482" t="s">
        <v>115</v>
      </c>
      <c r="E1510" s="482" t="s">
        <v>342</v>
      </c>
      <c r="F1510" s="488">
        <v>60</v>
      </c>
      <c r="G1510" s="482" t="s">
        <v>5307</v>
      </c>
      <c r="H1510" s="489" t="s">
        <v>132</v>
      </c>
      <c r="I1510" s="489" t="s">
        <v>3553</v>
      </c>
      <c r="J1510" s="456" t="s">
        <v>1059</v>
      </c>
      <c r="K1510" s="456" t="s">
        <v>732</v>
      </c>
      <c r="L1510" s="456" t="s">
        <v>792</v>
      </c>
      <c r="M1510" s="455" t="s">
        <v>5306</v>
      </c>
      <c r="N1510" s="510">
        <v>44719</v>
      </c>
      <c r="O1510" s="486">
        <f t="shared" si="72"/>
        <v>6</v>
      </c>
      <c r="P1510" s="486">
        <f t="shared" si="73"/>
        <v>6</v>
      </c>
      <c r="Q1510" s="92" t="str">
        <f t="shared" si="74"/>
        <v>Gastos_Gerais</v>
      </c>
    </row>
    <row r="1511" spans="1:17" ht="33.75" hidden="1" customHeight="1" x14ac:dyDescent="0.2">
      <c r="A1511" s="477">
        <f>IF(B1511="","",COUNT('Diário 3º PA'!$A$4:$A$4242)+ROW()-3)</f>
        <v>3454</v>
      </c>
      <c r="B1511" s="490">
        <v>44719</v>
      </c>
      <c r="C1511" s="487">
        <v>44682</v>
      </c>
      <c r="D1511" s="482" t="s">
        <v>115</v>
      </c>
      <c r="E1511" s="482" t="s">
        <v>290</v>
      </c>
      <c r="F1511" s="488">
        <v>9964.39</v>
      </c>
      <c r="G1511" s="482" t="s">
        <v>5308</v>
      </c>
      <c r="H1511" s="489" t="s">
        <v>127</v>
      </c>
      <c r="I1511" s="489" t="s">
        <v>682</v>
      </c>
      <c r="J1511" s="456" t="s">
        <v>666</v>
      </c>
      <c r="K1511" s="456" t="s">
        <v>704</v>
      </c>
      <c r="L1511" s="456" t="s">
        <v>942</v>
      </c>
      <c r="M1511" s="455" t="s">
        <v>5309</v>
      </c>
      <c r="N1511" s="510">
        <v>44719</v>
      </c>
      <c r="O1511" s="486">
        <f t="shared" si="72"/>
        <v>6</v>
      </c>
      <c r="P1511" s="486">
        <f t="shared" si="73"/>
        <v>5</v>
      </c>
      <c r="Q1511" s="92" t="str">
        <f t="shared" si="74"/>
        <v>Gastos_Gerais</v>
      </c>
    </row>
    <row r="1512" spans="1:17" ht="33.75" hidden="1" customHeight="1" x14ac:dyDescent="0.2">
      <c r="A1512" s="477">
        <f>IF(B1512="","",COUNT('Diário 3º PA'!$A$4:$A$4242)+ROW()-3)</f>
        <v>3455</v>
      </c>
      <c r="B1512" s="490">
        <v>44719</v>
      </c>
      <c r="C1512" s="487">
        <v>44682</v>
      </c>
      <c r="D1512" s="482" t="s">
        <v>115</v>
      </c>
      <c r="E1512" s="482" t="s">
        <v>364</v>
      </c>
      <c r="F1512" s="488">
        <v>1413</v>
      </c>
      <c r="G1512" s="482" t="s">
        <v>1079</v>
      </c>
      <c r="H1512" s="489" t="s">
        <v>129</v>
      </c>
      <c r="I1512" s="489" t="s">
        <v>5310</v>
      </c>
      <c r="J1512" s="456" t="s">
        <v>2878</v>
      </c>
      <c r="K1512" s="456" t="s">
        <v>704</v>
      </c>
      <c r="L1512" s="456" t="s">
        <v>428</v>
      </c>
      <c r="M1512" s="455">
        <v>11015</v>
      </c>
      <c r="N1512" s="510">
        <v>44712</v>
      </c>
      <c r="O1512" s="486">
        <f t="shared" si="72"/>
        <v>6</v>
      </c>
      <c r="P1512" s="486">
        <f t="shared" si="73"/>
        <v>5</v>
      </c>
      <c r="Q1512" s="92" t="str">
        <f t="shared" si="74"/>
        <v>Gastos_Gerais</v>
      </c>
    </row>
    <row r="1513" spans="1:17" ht="33.75" hidden="1" customHeight="1" x14ac:dyDescent="0.2">
      <c r="A1513" s="477">
        <f>IF(B1513="","",COUNT('Diário 3º PA'!$A$4:$A$4242)+ROW()-3)</f>
        <v>3456</v>
      </c>
      <c r="B1513" s="490">
        <v>44719</v>
      </c>
      <c r="C1513" s="487">
        <v>44682</v>
      </c>
      <c r="D1513" s="482" t="s">
        <v>104</v>
      </c>
      <c r="E1513" s="482" t="s">
        <v>106</v>
      </c>
      <c r="F1513" s="488">
        <v>829.08</v>
      </c>
      <c r="G1513" s="482" t="s">
        <v>5311</v>
      </c>
      <c r="H1513" s="489" t="s">
        <v>138</v>
      </c>
      <c r="I1513" s="489" t="s">
        <v>5312</v>
      </c>
      <c r="J1513" s="456" t="s">
        <v>5313</v>
      </c>
      <c r="K1513" s="456" t="s">
        <v>732</v>
      </c>
      <c r="L1513" s="456" t="s">
        <v>792</v>
      </c>
      <c r="M1513" s="455" t="s">
        <v>5314</v>
      </c>
      <c r="N1513" s="510">
        <v>44719</v>
      </c>
      <c r="O1513" s="486">
        <f t="shared" si="72"/>
        <v>6</v>
      </c>
      <c r="P1513" s="486">
        <f t="shared" si="73"/>
        <v>5</v>
      </c>
      <c r="Q1513" s="92" t="str">
        <f t="shared" si="74"/>
        <v>Gastos_com_Pessoal</v>
      </c>
    </row>
    <row r="1514" spans="1:17" ht="33.75" hidden="1" customHeight="1" x14ac:dyDescent="0.2">
      <c r="A1514" s="477">
        <f>IF(B1514="","",COUNT('Diário 3º PA'!$A$4:$A$4242)+ROW()-3)</f>
        <v>3457</v>
      </c>
      <c r="B1514" s="490">
        <v>44719</v>
      </c>
      <c r="C1514" s="487">
        <v>44713</v>
      </c>
      <c r="D1514" s="482" t="s">
        <v>104</v>
      </c>
      <c r="E1514" s="482" t="s">
        <v>106</v>
      </c>
      <c r="F1514" s="488">
        <v>990.77</v>
      </c>
      <c r="G1514" s="482" t="s">
        <v>5315</v>
      </c>
      <c r="H1514" s="489" t="s">
        <v>138</v>
      </c>
      <c r="I1514" s="489" t="s">
        <v>5312</v>
      </c>
      <c r="J1514" s="456" t="s">
        <v>5313</v>
      </c>
      <c r="K1514" s="456" t="s">
        <v>732</v>
      </c>
      <c r="L1514" s="456" t="s">
        <v>792</v>
      </c>
      <c r="M1514" s="455" t="s">
        <v>5316</v>
      </c>
      <c r="N1514" s="510">
        <v>44719</v>
      </c>
      <c r="O1514" s="486">
        <f t="shared" si="72"/>
        <v>6</v>
      </c>
      <c r="P1514" s="486">
        <f t="shared" si="73"/>
        <v>6</v>
      </c>
      <c r="Q1514" s="92" t="str">
        <f t="shared" si="74"/>
        <v>Gastos_com_Pessoal</v>
      </c>
    </row>
    <row r="1515" spans="1:17" ht="33.75" hidden="1" customHeight="1" x14ac:dyDescent="0.2">
      <c r="A1515" s="477">
        <f>IF(B1515="","",COUNT('Diário 3º PA'!$A$4:$A$4242)+ROW()-3)</f>
        <v>3458</v>
      </c>
      <c r="B1515" s="490">
        <v>44720</v>
      </c>
      <c r="C1515" s="487">
        <v>44713</v>
      </c>
      <c r="D1515" s="482" t="s">
        <v>115</v>
      </c>
      <c r="E1515" s="482" t="s">
        <v>364</v>
      </c>
      <c r="F1515" s="488">
        <v>999.1</v>
      </c>
      <c r="G1515" s="482" t="s">
        <v>1079</v>
      </c>
      <c r="H1515" s="489" t="s">
        <v>132</v>
      </c>
      <c r="I1515" s="489" t="s">
        <v>5317</v>
      </c>
      <c r="J1515" s="456" t="s">
        <v>5318</v>
      </c>
      <c r="K1515" s="456" t="s">
        <v>704</v>
      </c>
      <c r="L1515" s="456" t="s">
        <v>428</v>
      </c>
      <c r="M1515" s="455">
        <v>1206</v>
      </c>
      <c r="N1515" s="510">
        <v>44718</v>
      </c>
      <c r="O1515" s="486">
        <f t="shared" si="72"/>
        <v>6</v>
      </c>
      <c r="P1515" s="486">
        <f t="shared" si="73"/>
        <v>6</v>
      </c>
      <c r="Q1515" s="92" t="str">
        <f t="shared" si="74"/>
        <v>Gastos_Gerais</v>
      </c>
    </row>
    <row r="1516" spans="1:17" ht="33.75" hidden="1" customHeight="1" x14ac:dyDescent="0.2">
      <c r="A1516" s="477">
        <f>IF(B1516="","",COUNT('Diário 3º PA'!$A$4:$A$4242)+ROW()-3)</f>
        <v>3459</v>
      </c>
      <c r="B1516" s="490">
        <v>44720</v>
      </c>
      <c r="C1516" s="487">
        <v>44713</v>
      </c>
      <c r="D1516" s="482" t="s">
        <v>115</v>
      </c>
      <c r="E1516" s="482" t="s">
        <v>290</v>
      </c>
      <c r="F1516" s="488">
        <v>54.64</v>
      </c>
      <c r="G1516" s="482" t="s">
        <v>5319</v>
      </c>
      <c r="H1516" s="489" t="s">
        <v>129</v>
      </c>
      <c r="I1516" s="489" t="s">
        <v>5320</v>
      </c>
      <c r="J1516" s="456" t="s">
        <v>5321</v>
      </c>
      <c r="K1516" s="456" t="s">
        <v>1464</v>
      </c>
      <c r="L1516" s="456" t="s">
        <v>5322</v>
      </c>
      <c r="M1516" s="455">
        <v>6916</v>
      </c>
      <c r="N1516" s="510">
        <v>44720</v>
      </c>
      <c r="O1516" s="486">
        <f t="shared" si="72"/>
        <v>6</v>
      </c>
      <c r="P1516" s="486">
        <f t="shared" si="73"/>
        <v>6</v>
      </c>
      <c r="Q1516" s="92" t="str">
        <f t="shared" si="74"/>
        <v>Gastos_Gerais</v>
      </c>
    </row>
    <row r="1517" spans="1:17" ht="33.75" hidden="1" customHeight="1" x14ac:dyDescent="0.2">
      <c r="A1517" s="477">
        <f>IF(B1517="","",COUNT('Diário 3º PA'!$A$4:$A$4242)+ROW()-3)</f>
        <v>3460</v>
      </c>
      <c r="B1517" s="490">
        <v>44720</v>
      </c>
      <c r="C1517" s="487">
        <v>44713</v>
      </c>
      <c r="D1517" s="482" t="s">
        <v>115</v>
      </c>
      <c r="E1517" s="482" t="s">
        <v>366</v>
      </c>
      <c r="F1517" s="488">
        <v>43.8</v>
      </c>
      <c r="G1517" s="482" t="s">
        <v>4644</v>
      </c>
      <c r="H1517" s="489" t="s">
        <v>137</v>
      </c>
      <c r="I1517" s="489" t="s">
        <v>5213</v>
      </c>
      <c r="J1517" s="456" t="s">
        <v>5214</v>
      </c>
      <c r="K1517" s="456" t="s">
        <v>1464</v>
      </c>
      <c r="L1517" s="456" t="s">
        <v>428</v>
      </c>
      <c r="M1517" s="455">
        <v>55062</v>
      </c>
      <c r="N1517" s="510">
        <v>44720</v>
      </c>
      <c r="O1517" s="486">
        <f t="shared" si="72"/>
        <v>6</v>
      </c>
      <c r="P1517" s="486">
        <f t="shared" si="73"/>
        <v>6</v>
      </c>
      <c r="Q1517" s="92" t="str">
        <f t="shared" si="74"/>
        <v>Gastos_Gerais</v>
      </c>
    </row>
    <row r="1518" spans="1:17" ht="33.75" hidden="1" customHeight="1" x14ac:dyDescent="0.2">
      <c r="A1518" s="477">
        <f>IF(B1518="","",COUNT('Diário 3º PA'!$A$4:$A$4242)+ROW()-3)</f>
        <v>3461</v>
      </c>
      <c r="B1518" s="490">
        <v>44720</v>
      </c>
      <c r="C1518" s="487">
        <v>44713</v>
      </c>
      <c r="D1518" s="482" t="s">
        <v>93</v>
      </c>
      <c r="E1518" s="482" t="s">
        <v>97</v>
      </c>
      <c r="F1518" s="488">
        <v>0.01</v>
      </c>
      <c r="G1518" s="482" t="s">
        <v>1553</v>
      </c>
      <c r="H1518" s="489" t="s">
        <v>128</v>
      </c>
      <c r="I1518" s="489" t="s">
        <v>664</v>
      </c>
      <c r="J1518" s="456" t="s">
        <v>811</v>
      </c>
      <c r="K1518" s="456" t="s">
        <v>1554</v>
      </c>
      <c r="L1518" s="456" t="s">
        <v>1066</v>
      </c>
      <c r="M1518" s="455" t="s">
        <v>666</v>
      </c>
      <c r="N1518" s="510">
        <v>44720</v>
      </c>
      <c r="O1518" s="486">
        <f t="shared" si="72"/>
        <v>6</v>
      </c>
      <c r="P1518" s="486">
        <f t="shared" si="73"/>
        <v>6</v>
      </c>
      <c r="Q1518" s="92" t="str">
        <f t="shared" si="74"/>
        <v>Receitas</v>
      </c>
    </row>
    <row r="1519" spans="1:17" ht="33.75" hidden="1" customHeight="1" x14ac:dyDescent="0.2">
      <c r="A1519" s="477">
        <f>IF(B1519="","",COUNT('Diário 3º PA'!$A$4:$A$4242)+ROW()-3)</f>
        <v>3462</v>
      </c>
      <c r="B1519" s="490">
        <v>44721</v>
      </c>
      <c r="C1519" s="487">
        <v>44713</v>
      </c>
      <c r="D1519" s="482" t="s">
        <v>115</v>
      </c>
      <c r="E1519" s="482" t="s">
        <v>308</v>
      </c>
      <c r="F1519" s="488">
        <v>1499.97</v>
      </c>
      <c r="G1519" s="482" t="s">
        <v>1735</v>
      </c>
      <c r="H1519" s="489" t="s">
        <v>136</v>
      </c>
      <c r="I1519" s="489" t="s">
        <v>3850</v>
      </c>
      <c r="J1519" s="456" t="s">
        <v>3851</v>
      </c>
      <c r="K1519" s="456" t="s">
        <v>704</v>
      </c>
      <c r="L1519" s="456" t="s">
        <v>428</v>
      </c>
      <c r="M1519" s="455">
        <v>32353</v>
      </c>
      <c r="N1519" s="510">
        <v>44715</v>
      </c>
      <c r="O1519" s="486">
        <f t="shared" si="72"/>
        <v>6</v>
      </c>
      <c r="P1519" s="486">
        <f t="shared" si="73"/>
        <v>6</v>
      </c>
      <c r="Q1519" s="92" t="str">
        <f t="shared" si="74"/>
        <v>Gastos_Gerais</v>
      </c>
    </row>
    <row r="1520" spans="1:17" ht="33.75" hidden="1" customHeight="1" x14ac:dyDescent="0.2">
      <c r="A1520" s="477">
        <f>IF(B1520="","",COUNT('Diário 3º PA'!$A$4:$A$4242)+ROW()-3)</f>
        <v>3463</v>
      </c>
      <c r="B1520" s="490">
        <v>44721</v>
      </c>
      <c r="C1520" s="487">
        <v>44682</v>
      </c>
      <c r="D1520" s="482" t="s">
        <v>115</v>
      </c>
      <c r="E1520" s="482" t="s">
        <v>306</v>
      </c>
      <c r="F1520" s="488">
        <v>180</v>
      </c>
      <c r="G1520" s="482" t="s">
        <v>5323</v>
      </c>
      <c r="H1520" s="489" t="s">
        <v>139</v>
      </c>
      <c r="I1520" s="489" t="s">
        <v>549</v>
      </c>
      <c r="J1520" s="456" t="s">
        <v>1681</v>
      </c>
      <c r="K1520" s="456" t="s">
        <v>704</v>
      </c>
      <c r="L1520" s="456" t="s">
        <v>428</v>
      </c>
      <c r="M1520" s="455">
        <v>9803</v>
      </c>
      <c r="N1520" s="510">
        <v>44712</v>
      </c>
      <c r="O1520" s="486">
        <f t="shared" si="72"/>
        <v>6</v>
      </c>
      <c r="P1520" s="486">
        <f t="shared" si="73"/>
        <v>5</v>
      </c>
      <c r="Q1520" s="92" t="str">
        <f t="shared" si="74"/>
        <v>Gastos_Gerais</v>
      </c>
    </row>
    <row r="1521" spans="1:17" ht="33.75" hidden="1" customHeight="1" x14ac:dyDescent="0.2">
      <c r="A1521" s="477">
        <f>IF(B1521="","",COUNT('Diário 3º PA'!$A$4:$A$4242)+ROW()-3)</f>
        <v>3464</v>
      </c>
      <c r="B1521" s="490">
        <v>44721</v>
      </c>
      <c r="C1521" s="487">
        <v>44682</v>
      </c>
      <c r="D1521" s="482" t="s">
        <v>115</v>
      </c>
      <c r="E1521" s="482" t="s">
        <v>230</v>
      </c>
      <c r="F1521" s="488">
        <v>1440.86</v>
      </c>
      <c r="G1521" s="482" t="s">
        <v>758</v>
      </c>
      <c r="H1521" s="489" t="s">
        <v>132</v>
      </c>
      <c r="I1521" s="489" t="s">
        <v>2481</v>
      </c>
      <c r="J1521" s="456" t="s">
        <v>5324</v>
      </c>
      <c r="K1521" s="456" t="s">
        <v>704</v>
      </c>
      <c r="L1521" s="456" t="s">
        <v>428</v>
      </c>
      <c r="M1521" s="455">
        <v>78090478</v>
      </c>
      <c r="N1521" s="510">
        <v>44720</v>
      </c>
      <c r="O1521" s="486">
        <f t="shared" si="72"/>
        <v>6</v>
      </c>
      <c r="P1521" s="486">
        <f t="shared" si="73"/>
        <v>5</v>
      </c>
      <c r="Q1521" s="92" t="str">
        <f t="shared" si="74"/>
        <v>Gastos_Gerais</v>
      </c>
    </row>
    <row r="1522" spans="1:17" ht="33.75" hidden="1" customHeight="1" x14ac:dyDescent="0.2">
      <c r="A1522" s="477">
        <f>IF(B1522="","",COUNT('Diário 3º PA'!$A$4:$A$4242)+ROW()-3)</f>
        <v>3465</v>
      </c>
      <c r="B1522" s="490">
        <v>44721</v>
      </c>
      <c r="C1522" s="487">
        <v>44682</v>
      </c>
      <c r="D1522" s="482" t="s">
        <v>115</v>
      </c>
      <c r="E1522" s="482" t="s">
        <v>342</v>
      </c>
      <c r="F1522" s="488">
        <v>100.62</v>
      </c>
      <c r="G1522" s="482" t="s">
        <v>5325</v>
      </c>
      <c r="H1522" s="489" t="s">
        <v>658</v>
      </c>
      <c r="I1522" s="489" t="s">
        <v>3508</v>
      </c>
      <c r="J1522" s="456" t="s">
        <v>3509</v>
      </c>
      <c r="K1522" s="456" t="s">
        <v>704</v>
      </c>
      <c r="L1522" s="456" t="s">
        <v>428</v>
      </c>
      <c r="M1522" s="455">
        <v>20222143</v>
      </c>
      <c r="N1522" s="510">
        <v>44705</v>
      </c>
      <c r="O1522" s="486">
        <f t="shared" si="72"/>
        <v>6</v>
      </c>
      <c r="P1522" s="486">
        <f t="shared" si="73"/>
        <v>5</v>
      </c>
      <c r="Q1522" s="92" t="str">
        <f t="shared" si="74"/>
        <v>Gastos_Gerais</v>
      </c>
    </row>
    <row r="1523" spans="1:17" ht="33.75" hidden="1" customHeight="1" x14ac:dyDescent="0.2">
      <c r="A1523" s="477">
        <f>IF(B1523="","",COUNT('Diário 3º PA'!$A$4:$A$4242)+ROW()-3)</f>
        <v>3466</v>
      </c>
      <c r="B1523" s="490">
        <v>44721</v>
      </c>
      <c r="C1523" s="487">
        <v>44713</v>
      </c>
      <c r="D1523" s="482" t="s">
        <v>115</v>
      </c>
      <c r="E1523" s="482" t="s">
        <v>342</v>
      </c>
      <c r="F1523" s="488">
        <v>100.62</v>
      </c>
      <c r="G1523" s="482" t="s">
        <v>5326</v>
      </c>
      <c r="H1523" s="489" t="s">
        <v>658</v>
      </c>
      <c r="I1523" s="489" t="s">
        <v>3508</v>
      </c>
      <c r="J1523" s="456" t="s">
        <v>3509</v>
      </c>
      <c r="K1523" s="456" t="s">
        <v>704</v>
      </c>
      <c r="L1523" s="456" t="s">
        <v>428</v>
      </c>
      <c r="M1523" s="455">
        <v>20222279</v>
      </c>
      <c r="N1523" s="510">
        <v>44714</v>
      </c>
      <c r="O1523" s="486">
        <f t="shared" si="72"/>
        <v>6</v>
      </c>
      <c r="P1523" s="486">
        <f t="shared" si="73"/>
        <v>6</v>
      </c>
      <c r="Q1523" s="92" t="str">
        <f t="shared" si="74"/>
        <v>Gastos_Gerais</v>
      </c>
    </row>
    <row r="1524" spans="1:17" ht="33.75" hidden="1" customHeight="1" x14ac:dyDescent="0.2">
      <c r="A1524" s="477">
        <f>IF(B1524="","",COUNT('Diário 3º PA'!$A$4:$A$4242)+ROW()-3)</f>
        <v>3467</v>
      </c>
      <c r="B1524" s="490">
        <v>44721</v>
      </c>
      <c r="C1524" s="487">
        <v>44713</v>
      </c>
      <c r="D1524" s="482" t="s">
        <v>115</v>
      </c>
      <c r="E1524" s="482" t="s">
        <v>342</v>
      </c>
      <c r="F1524" s="488">
        <v>100.62</v>
      </c>
      <c r="G1524" s="482" t="s">
        <v>5327</v>
      </c>
      <c r="H1524" s="489" t="s">
        <v>658</v>
      </c>
      <c r="I1524" s="489" t="s">
        <v>3508</v>
      </c>
      <c r="J1524" s="456" t="s">
        <v>3509</v>
      </c>
      <c r="K1524" s="456" t="s">
        <v>704</v>
      </c>
      <c r="L1524" s="456" t="s">
        <v>428</v>
      </c>
      <c r="M1524" s="455">
        <v>20222281</v>
      </c>
      <c r="N1524" s="510">
        <v>44714</v>
      </c>
      <c r="O1524" s="486">
        <f t="shared" si="72"/>
        <v>6</v>
      </c>
      <c r="P1524" s="486">
        <f t="shared" si="73"/>
        <v>6</v>
      </c>
      <c r="Q1524" s="92" t="str">
        <f t="shared" si="74"/>
        <v>Gastos_Gerais</v>
      </c>
    </row>
    <row r="1525" spans="1:17" ht="24" hidden="1" x14ac:dyDescent="0.2">
      <c r="A1525" s="477">
        <f>IF(B1525="","",COUNT('Diário 3º PA'!$A$4:$A$4242)+ROW()-3)</f>
        <v>3468</v>
      </c>
      <c r="B1525" s="496">
        <v>44721</v>
      </c>
      <c r="C1525" s="492">
        <v>44713</v>
      </c>
      <c r="D1525" s="482" t="s">
        <v>115</v>
      </c>
      <c r="E1525" s="482" t="s">
        <v>342</v>
      </c>
      <c r="F1525" s="481">
        <v>100.62</v>
      </c>
      <c r="G1525" s="482" t="s">
        <v>5328</v>
      </c>
      <c r="H1525" s="482" t="s">
        <v>129</v>
      </c>
      <c r="I1525" s="482" t="s">
        <v>3508</v>
      </c>
      <c r="J1525" s="493" t="s">
        <v>3509</v>
      </c>
      <c r="K1525" s="493" t="s">
        <v>704</v>
      </c>
      <c r="L1525" s="493" t="s">
        <v>428</v>
      </c>
      <c r="M1525" s="493">
        <v>20222280</v>
      </c>
      <c r="N1525" s="491">
        <v>44714</v>
      </c>
      <c r="O1525" s="486">
        <f t="shared" si="72"/>
        <v>6</v>
      </c>
      <c r="P1525" s="486">
        <f t="shared" si="73"/>
        <v>6</v>
      </c>
      <c r="Q1525" s="92" t="str">
        <f t="shared" si="74"/>
        <v>Gastos_Gerais</v>
      </c>
    </row>
    <row r="1526" spans="1:17" ht="24" hidden="1" x14ac:dyDescent="0.2">
      <c r="A1526" s="477">
        <f>IF(B1526="","",COUNT('Diário 3º PA'!$A$4:$A$4242)+ROW()-3)</f>
        <v>3469</v>
      </c>
      <c r="B1526" s="496">
        <v>44721</v>
      </c>
      <c r="C1526" s="492">
        <v>44713</v>
      </c>
      <c r="D1526" s="482" t="s">
        <v>115</v>
      </c>
      <c r="E1526" s="482" t="s">
        <v>342</v>
      </c>
      <c r="F1526" s="488">
        <v>100.62</v>
      </c>
      <c r="G1526" s="482" t="s">
        <v>5329</v>
      </c>
      <c r="H1526" s="482" t="s">
        <v>129</v>
      </c>
      <c r="I1526" s="482" t="s">
        <v>3508</v>
      </c>
      <c r="J1526" s="493" t="s">
        <v>3509</v>
      </c>
      <c r="K1526" s="493" t="s">
        <v>704</v>
      </c>
      <c r="L1526" s="493" t="s">
        <v>428</v>
      </c>
      <c r="M1526" s="493">
        <v>20222283</v>
      </c>
      <c r="N1526" s="491">
        <v>44714</v>
      </c>
      <c r="O1526" s="486">
        <f t="shared" si="72"/>
        <v>6</v>
      </c>
      <c r="P1526" s="486">
        <f t="shared" si="73"/>
        <v>6</v>
      </c>
      <c r="Q1526" s="92" t="str">
        <f t="shared" si="74"/>
        <v>Gastos_Gerais</v>
      </c>
    </row>
    <row r="1527" spans="1:17" ht="24" hidden="1" x14ac:dyDescent="0.2">
      <c r="A1527" s="477">
        <f>IF(B1527="","",COUNT('Diário 3º PA'!$A$4:$A$4242)+ROW()-3)</f>
        <v>3470</v>
      </c>
      <c r="B1527" s="496">
        <v>44721</v>
      </c>
      <c r="C1527" s="492">
        <v>44713</v>
      </c>
      <c r="D1527" s="482" t="s">
        <v>115</v>
      </c>
      <c r="E1527" s="482" t="s">
        <v>342</v>
      </c>
      <c r="F1527" s="488">
        <v>100.62</v>
      </c>
      <c r="G1527" s="482" t="s">
        <v>5330</v>
      </c>
      <c r="H1527" s="482" t="s">
        <v>140</v>
      </c>
      <c r="I1527" s="482" t="s">
        <v>3508</v>
      </c>
      <c r="J1527" s="493" t="s">
        <v>3509</v>
      </c>
      <c r="K1527" s="493" t="s">
        <v>704</v>
      </c>
      <c r="L1527" s="493" t="s">
        <v>428</v>
      </c>
      <c r="M1527" s="493">
        <v>20222284</v>
      </c>
      <c r="N1527" s="491">
        <v>44714</v>
      </c>
      <c r="O1527" s="486">
        <f t="shared" si="72"/>
        <v>6</v>
      </c>
      <c r="P1527" s="486">
        <f t="shared" si="73"/>
        <v>6</v>
      </c>
      <c r="Q1527" s="92" t="str">
        <f t="shared" si="74"/>
        <v>Gastos_Gerais</v>
      </c>
    </row>
    <row r="1528" spans="1:17" ht="24" hidden="1" x14ac:dyDescent="0.2">
      <c r="A1528" s="477">
        <f>IF(B1528="","",COUNT('Diário 3º PA'!$A$4:$A$4242)+ROW()-3)</f>
        <v>3471</v>
      </c>
      <c r="B1528" s="496">
        <v>44721</v>
      </c>
      <c r="C1528" s="492">
        <v>44713</v>
      </c>
      <c r="D1528" s="482" t="s">
        <v>115</v>
      </c>
      <c r="E1528" s="482" t="s">
        <v>342</v>
      </c>
      <c r="F1528" s="488">
        <v>100.62</v>
      </c>
      <c r="G1528" s="482" t="s">
        <v>5331</v>
      </c>
      <c r="H1528" s="482" t="s">
        <v>140</v>
      </c>
      <c r="I1528" s="482" t="s">
        <v>3508</v>
      </c>
      <c r="J1528" s="493" t="s">
        <v>3509</v>
      </c>
      <c r="K1528" s="493" t="s">
        <v>704</v>
      </c>
      <c r="L1528" s="493" t="s">
        <v>428</v>
      </c>
      <c r="M1528" s="493">
        <v>20222285</v>
      </c>
      <c r="N1528" s="491">
        <v>44714</v>
      </c>
      <c r="O1528" s="486">
        <f t="shared" si="72"/>
        <v>6</v>
      </c>
      <c r="P1528" s="486">
        <f t="shared" si="73"/>
        <v>6</v>
      </c>
      <c r="Q1528" s="92" t="str">
        <f t="shared" si="74"/>
        <v>Gastos_Gerais</v>
      </c>
    </row>
    <row r="1529" spans="1:17" ht="24" hidden="1" x14ac:dyDescent="0.2">
      <c r="A1529" s="477">
        <f>IF(B1529="","",COUNT('Diário 3º PA'!$A$4:$A$4242)+ROW()-3)</f>
        <v>3472</v>
      </c>
      <c r="B1529" s="496">
        <v>44721</v>
      </c>
      <c r="C1529" s="492">
        <v>44713</v>
      </c>
      <c r="D1529" s="482" t="s">
        <v>115</v>
      </c>
      <c r="E1529" s="482" t="s">
        <v>342</v>
      </c>
      <c r="F1529" s="488">
        <v>100.62</v>
      </c>
      <c r="G1529" s="482" t="s">
        <v>5332</v>
      </c>
      <c r="H1529" s="482" t="s">
        <v>130</v>
      </c>
      <c r="I1529" s="482" t="s">
        <v>3508</v>
      </c>
      <c r="J1529" s="493" t="s">
        <v>3509</v>
      </c>
      <c r="K1529" s="493" t="s">
        <v>704</v>
      </c>
      <c r="L1529" s="493" t="s">
        <v>428</v>
      </c>
      <c r="M1529" s="493">
        <v>20222282</v>
      </c>
      <c r="N1529" s="491">
        <v>44714</v>
      </c>
      <c r="O1529" s="486">
        <f t="shared" si="72"/>
        <v>6</v>
      </c>
      <c r="P1529" s="486">
        <f t="shared" si="73"/>
        <v>6</v>
      </c>
      <c r="Q1529" s="92" t="str">
        <f t="shared" si="74"/>
        <v>Gastos_Gerais</v>
      </c>
    </row>
    <row r="1530" spans="1:17" ht="24" hidden="1" x14ac:dyDescent="0.2">
      <c r="A1530" s="477">
        <f>IF(B1530="","",COUNT('Diário 3º PA'!$A$4:$A$4242)+ROW()-3)</f>
        <v>3473</v>
      </c>
      <c r="B1530" s="496">
        <v>44721</v>
      </c>
      <c r="C1530" s="492">
        <v>44713</v>
      </c>
      <c r="D1530" s="482" t="s">
        <v>115</v>
      </c>
      <c r="E1530" s="482" t="s">
        <v>342</v>
      </c>
      <c r="F1530" s="488">
        <v>100.62</v>
      </c>
      <c r="G1530" s="482" t="s">
        <v>5333</v>
      </c>
      <c r="H1530" s="482" t="s">
        <v>130</v>
      </c>
      <c r="I1530" s="482" t="s">
        <v>3508</v>
      </c>
      <c r="J1530" s="493" t="s">
        <v>3509</v>
      </c>
      <c r="K1530" s="493" t="s">
        <v>704</v>
      </c>
      <c r="L1530" s="493" t="s">
        <v>428</v>
      </c>
      <c r="M1530" s="493">
        <v>20222286</v>
      </c>
      <c r="N1530" s="491">
        <v>44714</v>
      </c>
      <c r="O1530" s="486">
        <f t="shared" si="72"/>
        <v>6</v>
      </c>
      <c r="P1530" s="486">
        <f t="shared" si="73"/>
        <v>6</v>
      </c>
      <c r="Q1530" s="92" t="str">
        <f t="shared" si="74"/>
        <v>Gastos_Gerais</v>
      </c>
    </row>
    <row r="1531" spans="1:17" ht="24" hidden="1" x14ac:dyDescent="0.2">
      <c r="A1531" s="477">
        <f>IF(B1531="","",COUNT('Diário 3º PA'!$A$4:$A$4242)+ROW()-3)</f>
        <v>3474</v>
      </c>
      <c r="B1531" s="496">
        <v>44721</v>
      </c>
      <c r="C1531" s="492">
        <v>44713</v>
      </c>
      <c r="D1531" s="482" t="s">
        <v>115</v>
      </c>
      <c r="E1531" s="482" t="s">
        <v>342</v>
      </c>
      <c r="F1531" s="488">
        <v>100.62</v>
      </c>
      <c r="G1531" s="482" t="s">
        <v>5334</v>
      </c>
      <c r="H1531" s="482" t="s">
        <v>139</v>
      </c>
      <c r="I1531" s="482" t="s">
        <v>3508</v>
      </c>
      <c r="J1531" s="493" t="s">
        <v>3509</v>
      </c>
      <c r="K1531" s="493" t="s">
        <v>704</v>
      </c>
      <c r="L1531" s="493" t="s">
        <v>428</v>
      </c>
      <c r="M1531" s="493">
        <v>20222289</v>
      </c>
      <c r="N1531" s="491">
        <v>44714</v>
      </c>
      <c r="O1531" s="486">
        <f t="shared" si="72"/>
        <v>6</v>
      </c>
      <c r="P1531" s="486">
        <f t="shared" si="73"/>
        <v>6</v>
      </c>
      <c r="Q1531" s="92" t="str">
        <f t="shared" si="74"/>
        <v>Gastos_Gerais</v>
      </c>
    </row>
    <row r="1532" spans="1:17" ht="24" hidden="1" x14ac:dyDescent="0.2">
      <c r="A1532" s="477">
        <f>IF(B1532="","",COUNT('Diário 3º PA'!$A$4:$A$4242)+ROW()-3)</f>
        <v>3475</v>
      </c>
      <c r="B1532" s="496">
        <v>44721</v>
      </c>
      <c r="C1532" s="492">
        <v>44713</v>
      </c>
      <c r="D1532" s="482" t="s">
        <v>115</v>
      </c>
      <c r="E1532" s="482" t="s">
        <v>342</v>
      </c>
      <c r="F1532" s="488">
        <v>100.62</v>
      </c>
      <c r="G1532" s="482" t="s">
        <v>5335</v>
      </c>
      <c r="H1532" s="482" t="s">
        <v>139</v>
      </c>
      <c r="I1532" s="482" t="s">
        <v>3508</v>
      </c>
      <c r="J1532" s="493" t="s">
        <v>3509</v>
      </c>
      <c r="K1532" s="493" t="s">
        <v>704</v>
      </c>
      <c r="L1532" s="493" t="s">
        <v>428</v>
      </c>
      <c r="M1532" s="493">
        <v>20222288</v>
      </c>
      <c r="N1532" s="491">
        <v>44714</v>
      </c>
      <c r="O1532" s="486">
        <f t="shared" si="72"/>
        <v>6</v>
      </c>
      <c r="P1532" s="486">
        <f t="shared" si="73"/>
        <v>6</v>
      </c>
      <c r="Q1532" s="92" t="str">
        <f t="shared" si="74"/>
        <v>Gastos_Gerais</v>
      </c>
    </row>
    <row r="1533" spans="1:17" ht="24" hidden="1" x14ac:dyDescent="0.2">
      <c r="A1533" s="477">
        <f>IF(B1533="","",COUNT('Diário 3º PA'!$A$4:$A$4242)+ROW()-3)</f>
        <v>3476</v>
      </c>
      <c r="B1533" s="496">
        <v>44721</v>
      </c>
      <c r="C1533" s="492">
        <v>44713</v>
      </c>
      <c r="D1533" s="482" t="s">
        <v>115</v>
      </c>
      <c r="E1533" s="482" t="s">
        <v>308</v>
      </c>
      <c r="F1533" s="488">
        <v>1499.15</v>
      </c>
      <c r="G1533" s="482" t="s">
        <v>1735</v>
      </c>
      <c r="H1533" s="482" t="s">
        <v>129</v>
      </c>
      <c r="I1533" s="482" t="s">
        <v>718</v>
      </c>
      <c r="J1533" s="493" t="s">
        <v>719</v>
      </c>
      <c r="K1533" s="493" t="s">
        <v>704</v>
      </c>
      <c r="L1533" s="493" t="s">
        <v>428</v>
      </c>
      <c r="M1533" s="493">
        <v>32443</v>
      </c>
      <c r="N1533" s="491">
        <v>44719</v>
      </c>
      <c r="O1533" s="486">
        <f t="shared" si="72"/>
        <v>6</v>
      </c>
      <c r="P1533" s="486">
        <f t="shared" si="73"/>
        <v>6</v>
      </c>
      <c r="Q1533" s="92" t="str">
        <f t="shared" si="74"/>
        <v>Gastos_Gerais</v>
      </c>
    </row>
    <row r="1534" spans="1:17" ht="36" hidden="1" x14ac:dyDescent="0.2">
      <c r="A1534" s="477">
        <f>IF(B1534="","",COUNT('Diário 3º PA'!$A$4:$A$4242)+ROW()-3)</f>
        <v>3477</v>
      </c>
      <c r="B1534" s="496">
        <v>44721</v>
      </c>
      <c r="C1534" s="492">
        <v>44682</v>
      </c>
      <c r="D1534" s="482" t="s">
        <v>115</v>
      </c>
      <c r="E1534" s="482" t="s">
        <v>268</v>
      </c>
      <c r="F1534" s="488">
        <v>429.56</v>
      </c>
      <c r="G1534" s="482" t="s">
        <v>4745</v>
      </c>
      <c r="H1534" s="482" t="s">
        <v>135</v>
      </c>
      <c r="I1534" s="482" t="s">
        <v>1033</v>
      </c>
      <c r="J1534" s="493" t="s">
        <v>1034</v>
      </c>
      <c r="K1534" s="493" t="s">
        <v>704</v>
      </c>
      <c r="L1534" s="493" t="s">
        <v>428</v>
      </c>
      <c r="M1534" s="493" t="s">
        <v>5336</v>
      </c>
      <c r="N1534" s="491">
        <v>44711</v>
      </c>
      <c r="O1534" s="486">
        <f t="shared" si="72"/>
        <v>6</v>
      </c>
      <c r="P1534" s="486">
        <f t="shared" si="73"/>
        <v>5</v>
      </c>
      <c r="Q1534" s="92" t="str">
        <f t="shared" si="74"/>
        <v>Gastos_Gerais</v>
      </c>
    </row>
    <row r="1535" spans="1:17" hidden="1" x14ac:dyDescent="0.2">
      <c r="A1535" s="477">
        <f>IF(B1535="","",COUNT('Diário 3º PA'!$A$4:$A$4242)+ROW()-3)</f>
        <v>3478</v>
      </c>
      <c r="B1535" s="496">
        <v>44721</v>
      </c>
      <c r="C1535" s="492">
        <v>44682</v>
      </c>
      <c r="D1535" s="482" t="s">
        <v>115</v>
      </c>
      <c r="E1535" s="482" t="s">
        <v>230</v>
      </c>
      <c r="F1535" s="488">
        <v>9645.58</v>
      </c>
      <c r="G1535" s="482" t="s">
        <v>758</v>
      </c>
      <c r="H1535" s="482" t="s">
        <v>131</v>
      </c>
      <c r="I1535" s="482" t="s">
        <v>2481</v>
      </c>
      <c r="J1535" s="493" t="s">
        <v>760</v>
      </c>
      <c r="K1535" s="493" t="s">
        <v>704</v>
      </c>
      <c r="L1535" s="493" t="s">
        <v>428</v>
      </c>
      <c r="M1535" s="493">
        <v>79836413</v>
      </c>
      <c r="N1535" s="491">
        <v>44721</v>
      </c>
      <c r="O1535" s="486">
        <f t="shared" si="72"/>
        <v>6</v>
      </c>
      <c r="P1535" s="486">
        <f t="shared" si="73"/>
        <v>5</v>
      </c>
      <c r="Q1535" s="92" t="str">
        <f t="shared" si="74"/>
        <v>Gastos_Gerais</v>
      </c>
    </row>
    <row r="1536" spans="1:17" ht="24" hidden="1" x14ac:dyDescent="0.2">
      <c r="A1536" s="477">
        <f>IF(B1536="","",COUNT('Diário 3º PA'!$A$4:$A$4242)+ROW()-3)</f>
        <v>3479</v>
      </c>
      <c r="B1536" s="496">
        <v>44721</v>
      </c>
      <c r="C1536" s="492">
        <v>44713</v>
      </c>
      <c r="D1536" s="482" t="s">
        <v>115</v>
      </c>
      <c r="E1536" s="482" t="s">
        <v>364</v>
      </c>
      <c r="F1536" s="488">
        <v>1241.5</v>
      </c>
      <c r="G1536" s="482" t="s">
        <v>1079</v>
      </c>
      <c r="H1536" s="482" t="s">
        <v>130</v>
      </c>
      <c r="I1536" s="482" t="s">
        <v>3548</v>
      </c>
      <c r="J1536" s="493" t="s">
        <v>1116</v>
      </c>
      <c r="K1536" s="493" t="s">
        <v>704</v>
      </c>
      <c r="L1536" s="493" t="s">
        <v>428</v>
      </c>
      <c r="M1536" s="493">
        <v>186</v>
      </c>
      <c r="N1536" s="491">
        <v>44714</v>
      </c>
      <c r="O1536" s="486">
        <f t="shared" si="72"/>
        <v>6</v>
      </c>
      <c r="P1536" s="486">
        <f t="shared" si="73"/>
        <v>6</v>
      </c>
      <c r="Q1536" s="92" t="str">
        <f t="shared" si="74"/>
        <v>Gastos_Gerais</v>
      </c>
    </row>
    <row r="1537" spans="1:17" ht="24" hidden="1" x14ac:dyDescent="0.2">
      <c r="A1537" s="477">
        <f>IF(B1537="","",COUNT('Diário 3º PA'!$A$4:$A$4242)+ROW()-3)</f>
        <v>3480</v>
      </c>
      <c r="B1537" s="496">
        <v>44721</v>
      </c>
      <c r="C1537" s="492">
        <v>44713</v>
      </c>
      <c r="D1537" s="482" t="s">
        <v>115</v>
      </c>
      <c r="E1537" s="482" t="s">
        <v>308</v>
      </c>
      <c r="F1537" s="488">
        <v>1010.09</v>
      </c>
      <c r="G1537" s="482" t="s">
        <v>1735</v>
      </c>
      <c r="H1537" s="482" t="s">
        <v>134</v>
      </c>
      <c r="I1537" s="482" t="s">
        <v>3850</v>
      </c>
      <c r="J1537" s="493" t="s">
        <v>3851</v>
      </c>
      <c r="K1537" s="493" t="s">
        <v>704</v>
      </c>
      <c r="L1537" s="493" t="s">
        <v>428</v>
      </c>
      <c r="M1537" s="493">
        <v>32354</v>
      </c>
      <c r="N1537" s="491">
        <v>44715</v>
      </c>
      <c r="O1537" s="486">
        <f t="shared" si="72"/>
        <v>6</v>
      </c>
      <c r="P1537" s="486">
        <f t="shared" si="73"/>
        <v>6</v>
      </c>
      <c r="Q1537" s="92" t="str">
        <f t="shared" si="74"/>
        <v>Gastos_Gerais</v>
      </c>
    </row>
    <row r="1538" spans="1:17" ht="48" hidden="1" x14ac:dyDescent="0.2">
      <c r="A1538" s="477">
        <f>IF(B1538="","",COUNT('Diário 3º PA'!$A$4:$A$4242)+ROW()-3)</f>
        <v>3481</v>
      </c>
      <c r="B1538" s="496">
        <v>44721</v>
      </c>
      <c r="C1538" s="492">
        <v>44682</v>
      </c>
      <c r="D1538" s="482" t="s">
        <v>104</v>
      </c>
      <c r="E1538" s="482" t="s">
        <v>199</v>
      </c>
      <c r="F1538" s="488">
        <v>11172.25</v>
      </c>
      <c r="G1538" s="482" t="s">
        <v>3661</v>
      </c>
      <c r="H1538" s="482" t="s">
        <v>127</v>
      </c>
      <c r="I1538" s="482" t="s">
        <v>634</v>
      </c>
      <c r="J1538" s="493" t="s">
        <v>865</v>
      </c>
      <c r="K1538" s="493" t="s">
        <v>704</v>
      </c>
      <c r="L1538" s="493" t="s">
        <v>704</v>
      </c>
      <c r="M1538" s="493">
        <v>24637</v>
      </c>
      <c r="N1538" s="491">
        <v>44721</v>
      </c>
      <c r="O1538" s="486">
        <f t="shared" si="72"/>
        <v>6</v>
      </c>
      <c r="P1538" s="486">
        <f t="shared" si="73"/>
        <v>5</v>
      </c>
      <c r="Q1538" s="92" t="str">
        <f t="shared" si="74"/>
        <v>Gastos_com_Pessoal</v>
      </c>
    </row>
    <row r="1539" spans="1:17" ht="48" hidden="1" x14ac:dyDescent="0.2">
      <c r="A1539" s="477">
        <f>IF(B1539="","",COUNT('Diário 3º PA'!$A$4:$A$4242)+ROW()-3)</f>
        <v>3482</v>
      </c>
      <c r="B1539" s="496">
        <v>44721</v>
      </c>
      <c r="C1539" s="492">
        <v>44682</v>
      </c>
      <c r="D1539" s="482" t="s">
        <v>104</v>
      </c>
      <c r="E1539" s="482" t="s">
        <v>199</v>
      </c>
      <c r="F1539" s="488">
        <v>35</v>
      </c>
      <c r="G1539" s="480" t="s">
        <v>3662</v>
      </c>
      <c r="H1539" s="482" t="s">
        <v>127</v>
      </c>
      <c r="I1539" s="482" t="s">
        <v>634</v>
      </c>
      <c r="J1539" s="493" t="s">
        <v>865</v>
      </c>
      <c r="K1539" s="493" t="s">
        <v>704</v>
      </c>
      <c r="L1539" s="493" t="s">
        <v>704</v>
      </c>
      <c r="M1539" s="493">
        <v>26069</v>
      </c>
      <c r="N1539" s="491">
        <v>44721</v>
      </c>
      <c r="O1539" s="486">
        <f t="shared" si="72"/>
        <v>6</v>
      </c>
      <c r="P1539" s="486">
        <f t="shared" si="73"/>
        <v>5</v>
      </c>
      <c r="Q1539" s="92" t="str">
        <f t="shared" si="74"/>
        <v>Gastos_com_Pessoal</v>
      </c>
    </row>
    <row r="1540" spans="1:17" ht="36" hidden="1" x14ac:dyDescent="0.2">
      <c r="A1540" s="477">
        <f>IF(B1540="","",COUNT('Diário 3º PA'!$A$4:$A$4242)+ROW()-3)</f>
        <v>3483</v>
      </c>
      <c r="B1540" s="496">
        <v>44721</v>
      </c>
      <c r="C1540" s="492">
        <v>44713</v>
      </c>
      <c r="D1540" s="482" t="s">
        <v>115</v>
      </c>
      <c r="E1540" s="482" t="s">
        <v>304</v>
      </c>
      <c r="F1540" s="488">
        <v>1795</v>
      </c>
      <c r="G1540" s="482" t="s">
        <v>5337</v>
      </c>
      <c r="H1540" s="482" t="s">
        <v>132</v>
      </c>
      <c r="I1540" s="482" t="s">
        <v>5338</v>
      </c>
      <c r="J1540" s="493" t="s">
        <v>5339</v>
      </c>
      <c r="K1540" s="493" t="s">
        <v>704</v>
      </c>
      <c r="L1540" s="493" t="s">
        <v>428</v>
      </c>
      <c r="M1540" s="493">
        <v>20003</v>
      </c>
      <c r="N1540" s="491">
        <v>44715</v>
      </c>
      <c r="O1540" s="486">
        <f t="shared" si="72"/>
        <v>6</v>
      </c>
      <c r="P1540" s="486">
        <f t="shared" si="73"/>
        <v>6</v>
      </c>
      <c r="Q1540" s="92" t="str">
        <f t="shared" si="74"/>
        <v>Gastos_Gerais</v>
      </c>
    </row>
    <row r="1541" spans="1:17" ht="24" hidden="1" x14ac:dyDescent="0.2">
      <c r="A1541" s="477">
        <f>IF(B1541="","",COUNT('Diário 3º PA'!$A$4:$A$4242)+ROW()-3)</f>
        <v>3484</v>
      </c>
      <c r="B1541" s="496">
        <v>44721</v>
      </c>
      <c r="C1541" s="492">
        <v>44713</v>
      </c>
      <c r="D1541" s="482" t="s">
        <v>115</v>
      </c>
      <c r="E1541" s="482" t="s">
        <v>308</v>
      </c>
      <c r="F1541" s="488">
        <v>499.78</v>
      </c>
      <c r="G1541" s="482" t="s">
        <v>1735</v>
      </c>
      <c r="H1541" s="482" t="s">
        <v>138</v>
      </c>
      <c r="I1541" s="482" t="s">
        <v>3850</v>
      </c>
      <c r="J1541" s="493" t="s">
        <v>3851</v>
      </c>
      <c r="K1541" s="493" t="s">
        <v>704</v>
      </c>
      <c r="L1541" s="493" t="s">
        <v>428</v>
      </c>
      <c r="M1541" s="493">
        <v>32356</v>
      </c>
      <c r="N1541" s="491">
        <v>44715</v>
      </c>
      <c r="O1541" s="486">
        <f t="shared" si="72"/>
        <v>6</v>
      </c>
      <c r="P1541" s="486">
        <f t="shared" si="73"/>
        <v>6</v>
      </c>
      <c r="Q1541" s="92" t="str">
        <f t="shared" si="74"/>
        <v>Gastos_Gerais</v>
      </c>
    </row>
    <row r="1542" spans="1:17" ht="36" hidden="1" x14ac:dyDescent="0.2">
      <c r="A1542" s="477">
        <f>IF(B1542="","",COUNT('Diário 3º PA'!$A$4:$A$4242)+ROW()-3)</f>
        <v>3485</v>
      </c>
      <c r="B1542" s="496">
        <v>44721</v>
      </c>
      <c r="C1542" s="492">
        <v>44682</v>
      </c>
      <c r="D1542" s="482" t="s">
        <v>115</v>
      </c>
      <c r="E1542" s="482" t="s">
        <v>268</v>
      </c>
      <c r="F1542" s="488">
        <v>409.5</v>
      </c>
      <c r="G1542" s="482" t="s">
        <v>4743</v>
      </c>
      <c r="H1542" s="482" t="s">
        <v>136</v>
      </c>
      <c r="I1542" s="482" t="s">
        <v>1033</v>
      </c>
      <c r="J1542" s="493" t="s">
        <v>1034</v>
      </c>
      <c r="K1542" s="493" t="s">
        <v>704</v>
      </c>
      <c r="L1542" s="493" t="s">
        <v>428</v>
      </c>
      <c r="M1542" s="493" t="s">
        <v>5340</v>
      </c>
      <c r="N1542" s="491">
        <v>44721</v>
      </c>
      <c r="O1542" s="486">
        <f t="shared" si="72"/>
        <v>6</v>
      </c>
      <c r="P1542" s="486">
        <f t="shared" si="73"/>
        <v>5</v>
      </c>
      <c r="Q1542" s="92" t="str">
        <f t="shared" si="74"/>
        <v>Gastos_Gerais</v>
      </c>
    </row>
    <row r="1543" spans="1:17" hidden="1" x14ac:dyDescent="0.2">
      <c r="A1543" s="477">
        <f>IF(B1543="","",COUNT('Diário 3º PA'!$A$4:$A$4242)+ROW()-3)</f>
        <v>3486</v>
      </c>
      <c r="B1543" s="496">
        <v>44721</v>
      </c>
      <c r="C1543" s="492">
        <v>44682</v>
      </c>
      <c r="D1543" s="482" t="s">
        <v>115</v>
      </c>
      <c r="E1543" s="482" t="s">
        <v>230</v>
      </c>
      <c r="F1543" s="488">
        <v>3574.17</v>
      </c>
      <c r="G1543" s="482" t="s">
        <v>758</v>
      </c>
      <c r="H1543" s="482" t="s">
        <v>135</v>
      </c>
      <c r="I1543" s="482" t="s">
        <v>2481</v>
      </c>
      <c r="J1543" s="493" t="s">
        <v>760</v>
      </c>
      <c r="K1543" s="493" t="s">
        <v>704</v>
      </c>
      <c r="L1543" s="493" t="s">
        <v>428</v>
      </c>
      <c r="M1543" s="493">
        <v>78635409</v>
      </c>
      <c r="N1543" s="496">
        <v>44721</v>
      </c>
      <c r="O1543" s="486">
        <f t="shared" si="72"/>
        <v>6</v>
      </c>
      <c r="P1543" s="486">
        <f t="shared" si="73"/>
        <v>5</v>
      </c>
      <c r="Q1543" s="92" t="str">
        <f t="shared" si="74"/>
        <v>Gastos_Gerais</v>
      </c>
    </row>
    <row r="1544" spans="1:17" ht="48" hidden="1" x14ac:dyDescent="0.2">
      <c r="A1544" s="477">
        <f>IF(B1544="","",COUNT('Diário 3º PA'!$A$4:$A$4242)+ROW()-3)</f>
        <v>3487</v>
      </c>
      <c r="B1544" s="496">
        <v>44721</v>
      </c>
      <c r="C1544" s="492">
        <v>44682</v>
      </c>
      <c r="D1544" s="482" t="s">
        <v>104</v>
      </c>
      <c r="E1544" s="482" t="s">
        <v>199</v>
      </c>
      <c r="F1544" s="488">
        <v>5546.25</v>
      </c>
      <c r="G1544" s="482" t="s">
        <v>3666</v>
      </c>
      <c r="H1544" s="482" t="s">
        <v>127</v>
      </c>
      <c r="I1544" s="482" t="s">
        <v>634</v>
      </c>
      <c r="J1544" s="493" t="s">
        <v>865</v>
      </c>
      <c r="K1544" s="493" t="s">
        <v>704</v>
      </c>
      <c r="L1544" s="493" t="s">
        <v>704</v>
      </c>
      <c r="M1544" s="493">
        <v>23756</v>
      </c>
      <c r="N1544" s="496">
        <v>44721</v>
      </c>
      <c r="O1544" s="486">
        <f t="shared" si="72"/>
        <v>6</v>
      </c>
      <c r="P1544" s="486">
        <f t="shared" si="73"/>
        <v>5</v>
      </c>
      <c r="Q1544" s="92" t="str">
        <f t="shared" si="74"/>
        <v>Gastos_com_Pessoal</v>
      </c>
    </row>
    <row r="1545" spans="1:17" ht="36" hidden="1" x14ac:dyDescent="0.2">
      <c r="A1545" s="477">
        <f>IF(B1545="","",COUNT('Diário 3º PA'!$A$4:$A$4242)+ROW()-3)</f>
        <v>3488</v>
      </c>
      <c r="B1545" s="496">
        <v>44721</v>
      </c>
      <c r="C1545" s="492">
        <v>44682</v>
      </c>
      <c r="D1545" s="482" t="s">
        <v>115</v>
      </c>
      <c r="E1545" s="482" t="s">
        <v>268</v>
      </c>
      <c r="F1545" s="488">
        <v>423.08</v>
      </c>
      <c r="G1545" s="482" t="s">
        <v>5341</v>
      </c>
      <c r="H1545" s="482" t="s">
        <v>138</v>
      </c>
      <c r="I1545" s="482" t="s">
        <v>1033</v>
      </c>
      <c r="J1545" s="493" t="s">
        <v>1034</v>
      </c>
      <c r="K1545" s="493" t="s">
        <v>704</v>
      </c>
      <c r="L1545" s="493" t="s">
        <v>428</v>
      </c>
      <c r="M1545" s="493" t="s">
        <v>5342</v>
      </c>
      <c r="N1545" s="491">
        <v>44721</v>
      </c>
      <c r="O1545" s="486">
        <f t="shared" si="72"/>
        <v>6</v>
      </c>
      <c r="P1545" s="486">
        <f t="shared" si="73"/>
        <v>5</v>
      </c>
      <c r="Q1545" s="92" t="str">
        <f t="shared" si="74"/>
        <v>Gastos_Gerais</v>
      </c>
    </row>
    <row r="1546" spans="1:17" ht="24" hidden="1" x14ac:dyDescent="0.2">
      <c r="A1546" s="477">
        <f>IF(B1546="","",COUNT('Diário 3º PA'!$A$4:$A$4242)+ROW()-3)</f>
        <v>3489</v>
      </c>
      <c r="B1546" s="496">
        <v>44721</v>
      </c>
      <c r="C1546" s="492">
        <v>44713</v>
      </c>
      <c r="D1546" s="482" t="s">
        <v>115</v>
      </c>
      <c r="E1546" s="482" t="s">
        <v>230</v>
      </c>
      <c r="F1546" s="488">
        <v>1082.8800000000001</v>
      </c>
      <c r="G1546" s="482" t="s">
        <v>758</v>
      </c>
      <c r="H1546" s="482" t="s">
        <v>128</v>
      </c>
      <c r="I1546" s="482" t="s">
        <v>2481</v>
      </c>
      <c r="J1546" s="493" t="s">
        <v>760</v>
      </c>
      <c r="K1546" s="493" t="s">
        <v>704</v>
      </c>
      <c r="L1546" s="493" t="s">
        <v>428</v>
      </c>
      <c r="M1546" s="493">
        <v>80082246</v>
      </c>
      <c r="N1546" s="496">
        <v>44721</v>
      </c>
      <c r="O1546" s="486">
        <f t="shared" ref="O1546:O1609" si="75">IF(B1546=0,0,IF(YEAR(B1546)=$P$1,MONTH(B1546)-$O$1+1,(YEAR(B1546)-$P$1)*12-$O$1+1+MONTH(B1546)))</f>
        <v>6</v>
      </c>
      <c r="P1546" s="486">
        <f t="shared" ref="P1546:P1609" si="76">IF(C1546=0,0,IF(YEAR(C1546)=$P$1,MONTH(C1546)-$O$1+1,(YEAR(C1546)-$P$1)*12-$O$1+1+MONTH(C1546)))</f>
        <v>6</v>
      </c>
      <c r="Q1546" s="92" t="str">
        <f t="shared" ref="Q1546:Q1609" si="77">SUBSTITUTE(D1546," ","_")</f>
        <v>Gastos_Gerais</v>
      </c>
    </row>
    <row r="1547" spans="1:17" hidden="1" x14ac:dyDescent="0.2">
      <c r="A1547" s="477">
        <f>IF(B1547="","",COUNT('Diário 3º PA'!$A$4:$A$4242)+ROW()-3)</f>
        <v>3490</v>
      </c>
      <c r="B1547" s="496">
        <v>44721</v>
      </c>
      <c r="C1547" s="492">
        <v>44682</v>
      </c>
      <c r="D1547" s="482" t="s">
        <v>115</v>
      </c>
      <c r="E1547" s="482" t="s">
        <v>238</v>
      </c>
      <c r="F1547" s="488">
        <v>299</v>
      </c>
      <c r="G1547" s="482" t="s">
        <v>1663</v>
      </c>
      <c r="H1547" s="489" t="s">
        <v>658</v>
      </c>
      <c r="I1547" s="489" t="s">
        <v>659</v>
      </c>
      <c r="J1547" s="493" t="s">
        <v>856</v>
      </c>
      <c r="K1547" s="493" t="s">
        <v>704</v>
      </c>
      <c r="L1547" s="493" t="s">
        <v>704</v>
      </c>
      <c r="M1547" s="493" t="s">
        <v>5343</v>
      </c>
      <c r="N1547" s="496">
        <v>44721</v>
      </c>
      <c r="O1547" s="486">
        <f t="shared" si="75"/>
        <v>6</v>
      </c>
      <c r="P1547" s="486">
        <f t="shared" si="76"/>
        <v>5</v>
      </c>
      <c r="Q1547" s="92" t="str">
        <f t="shared" si="77"/>
        <v>Gastos_Gerais</v>
      </c>
    </row>
    <row r="1548" spans="1:17" ht="25.5" hidden="1" x14ac:dyDescent="0.2">
      <c r="A1548" s="477">
        <f>IF(B1548="","",COUNT('Diário 3º PA'!$A$4:$A$4242)+ROW()-3)</f>
        <v>3491</v>
      </c>
      <c r="B1548" s="496">
        <v>44721</v>
      </c>
      <c r="C1548" s="492">
        <v>44682</v>
      </c>
      <c r="D1548" s="482" t="s">
        <v>104</v>
      </c>
      <c r="E1548" s="482" t="s">
        <v>210</v>
      </c>
      <c r="F1548" s="488">
        <v>9339.4</v>
      </c>
      <c r="G1548" s="482" t="s">
        <v>5344</v>
      </c>
      <c r="H1548" s="482" t="s">
        <v>127</v>
      </c>
      <c r="I1548" s="482" t="s">
        <v>878</v>
      </c>
      <c r="J1548" s="493" t="s">
        <v>879</v>
      </c>
      <c r="K1548" s="493" t="s">
        <v>704</v>
      </c>
      <c r="L1548" s="493" t="s">
        <v>2619</v>
      </c>
      <c r="M1548" s="493">
        <v>465440</v>
      </c>
      <c r="N1548" s="496">
        <v>44690</v>
      </c>
      <c r="O1548" s="486">
        <f t="shared" si="75"/>
        <v>6</v>
      </c>
      <c r="P1548" s="486">
        <f t="shared" si="76"/>
        <v>5</v>
      </c>
      <c r="Q1548" s="92" t="str">
        <f t="shared" si="77"/>
        <v>Gastos_com_Pessoal</v>
      </c>
    </row>
    <row r="1549" spans="1:17" hidden="1" x14ac:dyDescent="0.2">
      <c r="A1549" s="477">
        <f>IF(B1549="","",COUNT('Diário 3º PA'!$A$4:$A$4242)+ROW()-3)</f>
        <v>3492</v>
      </c>
      <c r="B1549" s="496">
        <v>44721</v>
      </c>
      <c r="C1549" s="492">
        <v>44713</v>
      </c>
      <c r="D1549" s="482" t="s">
        <v>115</v>
      </c>
      <c r="E1549" s="482" t="s">
        <v>302</v>
      </c>
      <c r="F1549" s="488">
        <v>80721.440000000002</v>
      </c>
      <c r="G1549" s="482" t="s">
        <v>1036</v>
      </c>
      <c r="H1549" s="489" t="s">
        <v>658</v>
      </c>
      <c r="I1549" s="482" t="s">
        <v>3652</v>
      </c>
      <c r="J1549" s="493" t="s">
        <v>1450</v>
      </c>
      <c r="K1549" s="493" t="s">
        <v>704</v>
      </c>
      <c r="L1549" s="493" t="s">
        <v>428</v>
      </c>
      <c r="M1549" s="493">
        <v>138</v>
      </c>
      <c r="N1549" s="496">
        <v>44713</v>
      </c>
      <c r="O1549" s="486">
        <f t="shared" si="75"/>
        <v>6</v>
      </c>
      <c r="P1549" s="486">
        <f t="shared" si="76"/>
        <v>6</v>
      </c>
      <c r="Q1549" s="92" t="str">
        <f t="shared" si="77"/>
        <v>Gastos_Gerais</v>
      </c>
    </row>
    <row r="1550" spans="1:17" hidden="1" x14ac:dyDescent="0.2">
      <c r="A1550" s="477">
        <f>IF(B1550="","",COUNT('Diário 3º PA'!$A$4:$A$4242)+ROW()-3)</f>
        <v>3493</v>
      </c>
      <c r="B1550" s="496">
        <v>44721</v>
      </c>
      <c r="C1550" s="492">
        <v>44713</v>
      </c>
      <c r="D1550" s="482" t="s">
        <v>115</v>
      </c>
      <c r="E1550" s="482" t="s">
        <v>328</v>
      </c>
      <c r="F1550" s="488">
        <v>1000</v>
      </c>
      <c r="G1550" s="482" t="s">
        <v>1137</v>
      </c>
      <c r="H1550" s="482" t="s">
        <v>135</v>
      </c>
      <c r="I1550" s="482" t="s">
        <v>727</v>
      </c>
      <c r="J1550" s="493" t="s">
        <v>728</v>
      </c>
      <c r="K1550" s="493" t="s">
        <v>704</v>
      </c>
      <c r="L1550" s="493" t="s">
        <v>428</v>
      </c>
      <c r="M1550" s="493">
        <v>1910708</v>
      </c>
      <c r="N1550" s="491">
        <v>44719</v>
      </c>
      <c r="O1550" s="486">
        <f t="shared" si="75"/>
        <v>6</v>
      </c>
      <c r="P1550" s="486">
        <f t="shared" si="76"/>
        <v>6</v>
      </c>
      <c r="Q1550" s="92" t="str">
        <f t="shared" si="77"/>
        <v>Gastos_Gerais</v>
      </c>
    </row>
    <row r="1551" spans="1:17" ht="24" hidden="1" x14ac:dyDescent="0.2">
      <c r="A1551" s="477">
        <f>IF(B1551="","",COUNT('Diário 3º PA'!$A$4:$A$4242)+ROW()-3)</f>
        <v>3494</v>
      </c>
      <c r="B1551" s="496">
        <v>44721</v>
      </c>
      <c r="C1551" s="492">
        <v>44713</v>
      </c>
      <c r="D1551" s="482" t="s">
        <v>115</v>
      </c>
      <c r="E1551" s="482" t="s">
        <v>354</v>
      </c>
      <c r="F1551" s="488">
        <v>1099.97</v>
      </c>
      <c r="G1551" s="482" t="s">
        <v>5345</v>
      </c>
      <c r="H1551" s="482" t="s">
        <v>129</v>
      </c>
      <c r="I1551" s="482" t="s">
        <v>5346</v>
      </c>
      <c r="J1551" s="493" t="s">
        <v>5347</v>
      </c>
      <c r="K1551" s="493" t="s">
        <v>704</v>
      </c>
      <c r="L1551" s="493" t="s">
        <v>428</v>
      </c>
      <c r="M1551" s="493">
        <v>1615</v>
      </c>
      <c r="N1551" s="491">
        <v>44715</v>
      </c>
      <c r="O1551" s="486">
        <f t="shared" si="75"/>
        <v>6</v>
      </c>
      <c r="P1551" s="486">
        <f t="shared" si="76"/>
        <v>6</v>
      </c>
      <c r="Q1551" s="92" t="str">
        <f t="shared" si="77"/>
        <v>Gastos_Gerais</v>
      </c>
    </row>
    <row r="1552" spans="1:17" ht="36" hidden="1" x14ac:dyDescent="0.2">
      <c r="A1552" s="477">
        <f>IF(B1552="","",COUNT('Diário 3º PA'!$A$4:$A$4242)+ROW()-3)</f>
        <v>3495</v>
      </c>
      <c r="B1552" s="496">
        <v>44721</v>
      </c>
      <c r="C1552" s="492">
        <v>44682</v>
      </c>
      <c r="D1552" s="482" t="s">
        <v>115</v>
      </c>
      <c r="E1552" s="482" t="s">
        <v>268</v>
      </c>
      <c r="F1552" s="488">
        <v>437.32</v>
      </c>
      <c r="G1552" s="482" t="s">
        <v>5348</v>
      </c>
      <c r="H1552" s="482" t="s">
        <v>131</v>
      </c>
      <c r="I1552" s="482" t="s">
        <v>1033</v>
      </c>
      <c r="J1552" s="493" t="s">
        <v>1034</v>
      </c>
      <c r="K1552" s="493" t="s">
        <v>704</v>
      </c>
      <c r="L1552" s="493" t="s">
        <v>428</v>
      </c>
      <c r="M1552" s="493" t="s">
        <v>5349</v>
      </c>
      <c r="N1552" s="491">
        <v>44721</v>
      </c>
      <c r="O1552" s="486">
        <f t="shared" si="75"/>
        <v>6</v>
      </c>
      <c r="P1552" s="486">
        <f t="shared" si="76"/>
        <v>5</v>
      </c>
      <c r="Q1552" s="92" t="str">
        <f t="shared" si="77"/>
        <v>Gastos_Gerais</v>
      </c>
    </row>
    <row r="1553" spans="1:17" ht="24" hidden="1" x14ac:dyDescent="0.2">
      <c r="A1553" s="477">
        <f>IF(B1553="","",COUNT('Diário 3º PA'!$A$4:$A$4242)+ROW()-3)</f>
        <v>3496</v>
      </c>
      <c r="B1553" s="496">
        <v>44721</v>
      </c>
      <c r="C1553" s="492">
        <v>44713</v>
      </c>
      <c r="D1553" s="482" t="s">
        <v>115</v>
      </c>
      <c r="E1553" s="482" t="s">
        <v>308</v>
      </c>
      <c r="F1553" s="488">
        <v>773.33</v>
      </c>
      <c r="G1553" s="482" t="s">
        <v>1735</v>
      </c>
      <c r="H1553" s="482" t="s">
        <v>128</v>
      </c>
      <c r="I1553" s="482" t="s">
        <v>3850</v>
      </c>
      <c r="J1553" s="493" t="s">
        <v>3851</v>
      </c>
      <c r="K1553" s="493" t="s">
        <v>704</v>
      </c>
      <c r="L1553" s="493" t="s">
        <v>428</v>
      </c>
      <c r="M1553" s="493">
        <v>32355</v>
      </c>
      <c r="N1553" s="491">
        <v>44715</v>
      </c>
      <c r="O1553" s="486">
        <f t="shared" si="75"/>
        <v>6</v>
      </c>
      <c r="P1553" s="486">
        <f t="shared" si="76"/>
        <v>6</v>
      </c>
      <c r="Q1553" s="92" t="str">
        <f t="shared" si="77"/>
        <v>Gastos_Gerais</v>
      </c>
    </row>
    <row r="1554" spans="1:17" ht="24" hidden="1" x14ac:dyDescent="0.2">
      <c r="A1554" s="477">
        <f>IF(B1554="","",COUNT('Diário 3º PA'!$A$4:$A$4242)+ROW()-3)</f>
        <v>3497</v>
      </c>
      <c r="B1554" s="496">
        <v>44721</v>
      </c>
      <c r="C1554" s="492">
        <v>44713</v>
      </c>
      <c r="D1554" s="482" t="s">
        <v>115</v>
      </c>
      <c r="E1554" s="482" t="s">
        <v>368</v>
      </c>
      <c r="F1554" s="488">
        <v>80</v>
      </c>
      <c r="G1554" s="482" t="s">
        <v>5350</v>
      </c>
      <c r="H1554" s="482" t="s">
        <v>139</v>
      </c>
      <c r="I1554" s="482" t="s">
        <v>478</v>
      </c>
      <c r="J1554" s="493" t="s">
        <v>2480</v>
      </c>
      <c r="K1554" s="493" t="s">
        <v>704</v>
      </c>
      <c r="L1554" s="493" t="s">
        <v>428</v>
      </c>
      <c r="M1554" s="493">
        <v>1735</v>
      </c>
      <c r="N1554" s="491">
        <v>44718</v>
      </c>
      <c r="O1554" s="486">
        <f t="shared" si="75"/>
        <v>6</v>
      </c>
      <c r="P1554" s="486">
        <f t="shared" si="76"/>
        <v>6</v>
      </c>
      <c r="Q1554" s="92" t="str">
        <f t="shared" si="77"/>
        <v>Gastos_Gerais</v>
      </c>
    </row>
    <row r="1555" spans="1:17" ht="25.5" hidden="1" x14ac:dyDescent="0.2">
      <c r="A1555" s="477">
        <f>IF(B1555="","",COUNT('Diário 3º PA'!$A$4:$A$4242)+ROW()-3)</f>
        <v>3498</v>
      </c>
      <c r="B1555" s="496">
        <v>44721</v>
      </c>
      <c r="C1555" s="492">
        <v>44682</v>
      </c>
      <c r="D1555" s="482" t="s">
        <v>104</v>
      </c>
      <c r="E1555" s="482" t="s">
        <v>216</v>
      </c>
      <c r="F1555" s="488">
        <v>21417.3</v>
      </c>
      <c r="G1555" s="482" t="s">
        <v>5351</v>
      </c>
      <c r="H1555" s="482" t="s">
        <v>127</v>
      </c>
      <c r="I1555" s="482" t="s">
        <v>633</v>
      </c>
      <c r="J1555" s="493" t="s">
        <v>879</v>
      </c>
      <c r="K1555" s="493" t="s">
        <v>704</v>
      </c>
      <c r="L1555" s="493" t="s">
        <v>704</v>
      </c>
      <c r="M1555" s="493">
        <v>471914</v>
      </c>
      <c r="N1555" s="491">
        <v>44712</v>
      </c>
      <c r="O1555" s="486">
        <f t="shared" si="75"/>
        <v>6</v>
      </c>
      <c r="P1555" s="486">
        <f t="shared" si="76"/>
        <v>5</v>
      </c>
      <c r="Q1555" s="92" t="str">
        <f t="shared" si="77"/>
        <v>Gastos_com_Pessoal</v>
      </c>
    </row>
    <row r="1556" spans="1:17" ht="36" hidden="1" x14ac:dyDescent="0.2">
      <c r="A1556" s="477">
        <f>IF(B1556="","",COUNT('Diário 3º PA'!$A$4:$A$4242)+ROW()-3)</f>
        <v>3499</v>
      </c>
      <c r="B1556" s="496">
        <v>44721</v>
      </c>
      <c r="C1556" s="492">
        <v>44682</v>
      </c>
      <c r="D1556" s="482" t="s">
        <v>115</v>
      </c>
      <c r="E1556" s="482" t="s">
        <v>268</v>
      </c>
      <c r="F1556" s="488">
        <v>273</v>
      </c>
      <c r="G1556" s="482" t="s">
        <v>5352</v>
      </c>
      <c r="H1556" s="482" t="s">
        <v>137</v>
      </c>
      <c r="I1556" s="482" t="s">
        <v>1033</v>
      </c>
      <c r="J1556" s="493" t="s">
        <v>1034</v>
      </c>
      <c r="K1556" s="493" t="s">
        <v>704</v>
      </c>
      <c r="L1556" s="493" t="s">
        <v>428</v>
      </c>
      <c r="M1556" s="493" t="s">
        <v>5353</v>
      </c>
      <c r="N1556" s="491">
        <v>44721</v>
      </c>
      <c r="O1556" s="486">
        <f t="shared" si="75"/>
        <v>6</v>
      </c>
      <c r="P1556" s="486">
        <f t="shared" si="76"/>
        <v>5</v>
      </c>
      <c r="Q1556" s="92" t="str">
        <f t="shared" si="77"/>
        <v>Gastos_Gerais</v>
      </c>
    </row>
    <row r="1557" spans="1:17" hidden="1" x14ac:dyDescent="0.2">
      <c r="A1557" s="477">
        <f>IF(B1557="","",COUNT('Diário 3º PA'!$A$4:$A$4242)+ROW()-3)</f>
        <v>3500</v>
      </c>
      <c r="B1557" s="496">
        <v>44721</v>
      </c>
      <c r="C1557" s="492">
        <v>44682</v>
      </c>
      <c r="D1557" s="482" t="s">
        <v>115</v>
      </c>
      <c r="E1557" s="482" t="s">
        <v>230</v>
      </c>
      <c r="F1557" s="488">
        <v>4780.62</v>
      </c>
      <c r="G1557" s="482" t="s">
        <v>758</v>
      </c>
      <c r="H1557" s="482" t="s">
        <v>129</v>
      </c>
      <c r="I1557" s="482" t="s">
        <v>2481</v>
      </c>
      <c r="J1557" s="493" t="s">
        <v>760</v>
      </c>
      <c r="K1557" s="493" t="s">
        <v>704</v>
      </c>
      <c r="L1557" s="493" t="s">
        <v>428</v>
      </c>
      <c r="M1557" s="493">
        <v>79052871</v>
      </c>
      <c r="N1557" s="491">
        <v>44721</v>
      </c>
      <c r="O1557" s="486">
        <f t="shared" si="75"/>
        <v>6</v>
      </c>
      <c r="P1557" s="486">
        <f t="shared" si="76"/>
        <v>5</v>
      </c>
      <c r="Q1557" s="92" t="str">
        <f t="shared" si="77"/>
        <v>Gastos_Gerais</v>
      </c>
    </row>
    <row r="1558" spans="1:17" ht="24" hidden="1" x14ac:dyDescent="0.2">
      <c r="A1558" s="477">
        <f>IF(B1558="","",COUNT('Diário 3º PA'!$A$4:$A$4242)+ROW()-3)</f>
        <v>3501</v>
      </c>
      <c r="B1558" s="496">
        <v>44721</v>
      </c>
      <c r="C1558" s="492">
        <v>44713</v>
      </c>
      <c r="D1558" s="482" t="s">
        <v>115</v>
      </c>
      <c r="E1558" s="482" t="s">
        <v>308</v>
      </c>
      <c r="F1558" s="488">
        <v>153.84</v>
      </c>
      <c r="G1558" s="482" t="s">
        <v>1735</v>
      </c>
      <c r="H1558" s="482" t="s">
        <v>137</v>
      </c>
      <c r="I1558" s="482" t="s">
        <v>3850</v>
      </c>
      <c r="J1558" s="493" t="s">
        <v>3851</v>
      </c>
      <c r="K1558" s="493" t="s">
        <v>704</v>
      </c>
      <c r="L1558" s="493" t="s">
        <v>428</v>
      </c>
      <c r="M1558" s="493">
        <v>32358</v>
      </c>
      <c r="N1558" s="491">
        <v>44715</v>
      </c>
      <c r="O1558" s="486">
        <f t="shared" si="75"/>
        <v>6</v>
      </c>
      <c r="P1558" s="486">
        <f t="shared" si="76"/>
        <v>6</v>
      </c>
      <c r="Q1558" s="92" t="str">
        <f t="shared" si="77"/>
        <v>Gastos_Gerais</v>
      </c>
    </row>
    <row r="1559" spans="1:17" hidden="1" x14ac:dyDescent="0.2">
      <c r="A1559" s="477">
        <f>IF(B1559="","",COUNT('Diário 3º PA'!$A$4:$A$4242)+ROW()-3)</f>
        <v>3502</v>
      </c>
      <c r="B1559" s="496">
        <v>44721</v>
      </c>
      <c r="C1559" s="492">
        <v>44713</v>
      </c>
      <c r="D1559" s="482" t="s">
        <v>115</v>
      </c>
      <c r="E1559" s="482" t="s">
        <v>318</v>
      </c>
      <c r="F1559" s="488">
        <v>428.18</v>
      </c>
      <c r="G1559" s="482" t="s">
        <v>5354</v>
      </c>
      <c r="H1559" s="482" t="s">
        <v>132</v>
      </c>
      <c r="I1559" s="482" t="s">
        <v>5355</v>
      </c>
      <c r="J1559" s="493" t="s">
        <v>5356</v>
      </c>
      <c r="K1559" s="493" t="s">
        <v>704</v>
      </c>
      <c r="L1559" s="493" t="s">
        <v>428</v>
      </c>
      <c r="M1559" s="493">
        <v>25</v>
      </c>
      <c r="N1559" s="491">
        <v>44719</v>
      </c>
      <c r="O1559" s="486">
        <f t="shared" si="75"/>
        <v>6</v>
      </c>
      <c r="P1559" s="486">
        <f t="shared" si="76"/>
        <v>6</v>
      </c>
      <c r="Q1559" s="92" t="str">
        <f t="shared" si="77"/>
        <v>Gastos_Gerais</v>
      </c>
    </row>
    <row r="1560" spans="1:17" ht="24" hidden="1" x14ac:dyDescent="0.2">
      <c r="A1560" s="477">
        <f>IF(B1560="","",COUNT('Diário 3º PA'!$A$4:$A$4242)+ROW()-3)</f>
        <v>3503</v>
      </c>
      <c r="B1560" s="496">
        <v>44721</v>
      </c>
      <c r="C1560" s="492">
        <v>44682</v>
      </c>
      <c r="D1560" s="482" t="s">
        <v>115</v>
      </c>
      <c r="E1560" s="482" t="s">
        <v>238</v>
      </c>
      <c r="F1560" s="488">
        <v>899.94</v>
      </c>
      <c r="G1560" s="482" t="s">
        <v>925</v>
      </c>
      <c r="H1560" s="482" t="s">
        <v>127</v>
      </c>
      <c r="I1560" s="482" t="s">
        <v>656</v>
      </c>
      <c r="J1560" s="493" t="s">
        <v>1720</v>
      </c>
      <c r="K1560" s="493" t="s">
        <v>704</v>
      </c>
      <c r="L1560" s="493" t="s">
        <v>705</v>
      </c>
      <c r="M1560" s="493">
        <v>4724086265</v>
      </c>
      <c r="N1560" s="491">
        <v>44690</v>
      </c>
      <c r="O1560" s="486">
        <f t="shared" si="75"/>
        <v>6</v>
      </c>
      <c r="P1560" s="486">
        <f t="shared" si="76"/>
        <v>5</v>
      </c>
      <c r="Q1560" s="92" t="str">
        <f t="shared" si="77"/>
        <v>Gastos_Gerais</v>
      </c>
    </row>
    <row r="1561" spans="1:17" ht="24" hidden="1" x14ac:dyDescent="0.2">
      <c r="A1561" s="477">
        <f>IF(B1561="","",COUNT('Diário 3º PA'!$A$4:$A$4242)+ROW()-3)</f>
        <v>3504</v>
      </c>
      <c r="B1561" s="496">
        <v>44721</v>
      </c>
      <c r="C1561" s="492">
        <v>44713</v>
      </c>
      <c r="D1561" s="482" t="s">
        <v>115</v>
      </c>
      <c r="E1561" s="482" t="s">
        <v>308</v>
      </c>
      <c r="F1561" s="488">
        <v>1498.18</v>
      </c>
      <c r="G1561" s="482" t="s">
        <v>1735</v>
      </c>
      <c r="H1561" s="482" t="s">
        <v>135</v>
      </c>
      <c r="I1561" s="482" t="s">
        <v>3850</v>
      </c>
      <c r="J1561" s="493" t="s">
        <v>3851</v>
      </c>
      <c r="K1561" s="493" t="s">
        <v>704</v>
      </c>
      <c r="L1561" s="493" t="s">
        <v>428</v>
      </c>
      <c r="M1561" s="493">
        <v>32357</v>
      </c>
      <c r="N1561" s="491">
        <v>44715</v>
      </c>
      <c r="O1561" s="486">
        <f t="shared" si="75"/>
        <v>6</v>
      </c>
      <c r="P1561" s="486">
        <f t="shared" si="76"/>
        <v>6</v>
      </c>
      <c r="Q1561" s="92" t="str">
        <f t="shared" si="77"/>
        <v>Gastos_Gerais</v>
      </c>
    </row>
    <row r="1562" spans="1:17" ht="36" hidden="1" x14ac:dyDescent="0.2">
      <c r="A1562" s="477">
        <f>IF(B1562="","",COUNT('Diário 3º PA'!$A$4:$A$4242)+ROW()-3)</f>
        <v>3505</v>
      </c>
      <c r="B1562" s="496">
        <v>44721</v>
      </c>
      <c r="C1562" s="492">
        <v>44682</v>
      </c>
      <c r="D1562" s="482" t="s">
        <v>115</v>
      </c>
      <c r="E1562" s="482" t="s">
        <v>268</v>
      </c>
      <c r="F1562" s="488">
        <v>360</v>
      </c>
      <c r="G1562" s="482" t="s">
        <v>5357</v>
      </c>
      <c r="H1562" s="482" t="s">
        <v>132</v>
      </c>
      <c r="I1562" s="482" t="s">
        <v>1033</v>
      </c>
      <c r="J1562" s="493" t="s">
        <v>1034</v>
      </c>
      <c r="K1562" s="493" t="s">
        <v>704</v>
      </c>
      <c r="L1562" s="493" t="s">
        <v>428</v>
      </c>
      <c r="M1562" s="493" t="s">
        <v>5358</v>
      </c>
      <c r="N1562" s="491">
        <v>44721</v>
      </c>
      <c r="O1562" s="486">
        <f t="shared" si="75"/>
        <v>6</v>
      </c>
      <c r="P1562" s="486">
        <f t="shared" si="76"/>
        <v>5</v>
      </c>
      <c r="Q1562" s="92" t="str">
        <f t="shared" si="77"/>
        <v>Gastos_Gerais</v>
      </c>
    </row>
    <row r="1563" spans="1:17" hidden="1" x14ac:dyDescent="0.2">
      <c r="A1563" s="477">
        <f>IF(B1563="","",COUNT('Diário 3º PA'!$A$4:$A$4242)+ROW()-3)</f>
        <v>3506</v>
      </c>
      <c r="B1563" s="496">
        <v>44721</v>
      </c>
      <c r="C1563" s="492">
        <v>44713</v>
      </c>
      <c r="D1563" s="482" t="s">
        <v>115</v>
      </c>
      <c r="E1563" s="482" t="s">
        <v>302</v>
      </c>
      <c r="F1563" s="488">
        <v>35761.64</v>
      </c>
      <c r="G1563" s="482" t="s">
        <v>926</v>
      </c>
      <c r="H1563" s="482" t="s">
        <v>132</v>
      </c>
      <c r="I1563" s="482" t="s">
        <v>1672</v>
      </c>
      <c r="J1563" s="493" t="s">
        <v>928</v>
      </c>
      <c r="K1563" s="493" t="s">
        <v>704</v>
      </c>
      <c r="L1563" s="493" t="s">
        <v>428</v>
      </c>
      <c r="M1563" s="493">
        <v>22</v>
      </c>
      <c r="N1563" s="496">
        <v>44719</v>
      </c>
      <c r="O1563" s="486">
        <f t="shared" si="75"/>
        <v>6</v>
      </c>
      <c r="P1563" s="486">
        <f t="shared" si="76"/>
        <v>6</v>
      </c>
      <c r="Q1563" s="92" t="str">
        <f t="shared" si="77"/>
        <v>Gastos_Gerais</v>
      </c>
    </row>
    <row r="1564" spans="1:17" ht="36" hidden="1" x14ac:dyDescent="0.2">
      <c r="A1564" s="477">
        <f>IF(B1564="","",COUNT('Diário 3º PA'!$A$4:$A$4242)+ROW()-3)</f>
        <v>3507</v>
      </c>
      <c r="B1564" s="496">
        <v>44721</v>
      </c>
      <c r="C1564" s="492">
        <v>44682</v>
      </c>
      <c r="D1564" s="482" t="s">
        <v>115</v>
      </c>
      <c r="E1564" s="482" t="s">
        <v>268</v>
      </c>
      <c r="F1564" s="488">
        <v>1158.6199999999999</v>
      </c>
      <c r="G1564" s="482" t="s">
        <v>5359</v>
      </c>
      <c r="H1564" s="482" t="s">
        <v>128</v>
      </c>
      <c r="I1564" s="482" t="s">
        <v>1033</v>
      </c>
      <c r="J1564" s="493" t="s">
        <v>1034</v>
      </c>
      <c r="K1564" s="493" t="s">
        <v>704</v>
      </c>
      <c r="L1564" s="493" t="s">
        <v>428</v>
      </c>
      <c r="M1564" s="493" t="s">
        <v>5360</v>
      </c>
      <c r="N1564" s="491">
        <v>44721</v>
      </c>
      <c r="O1564" s="486">
        <f t="shared" si="75"/>
        <v>6</v>
      </c>
      <c r="P1564" s="486">
        <f t="shared" si="76"/>
        <v>5</v>
      </c>
      <c r="Q1564" s="92" t="str">
        <f t="shared" si="77"/>
        <v>Gastos_Gerais</v>
      </c>
    </row>
    <row r="1565" spans="1:17" ht="24" hidden="1" x14ac:dyDescent="0.2">
      <c r="A1565" s="477">
        <f>IF(B1565="","",COUNT('Diário 3º PA'!$A$4:$A$4242)+ROW()-3)</f>
        <v>3508</v>
      </c>
      <c r="B1565" s="496">
        <v>44721</v>
      </c>
      <c r="C1565" s="492">
        <v>44713</v>
      </c>
      <c r="D1565" s="482" t="s">
        <v>115</v>
      </c>
      <c r="E1565" s="482" t="s">
        <v>354</v>
      </c>
      <c r="F1565" s="488">
        <v>500</v>
      </c>
      <c r="G1565" s="482" t="s">
        <v>5361</v>
      </c>
      <c r="H1565" s="482" t="s">
        <v>138</v>
      </c>
      <c r="I1565" s="482" t="s">
        <v>5362</v>
      </c>
      <c r="J1565" s="493" t="s">
        <v>5363</v>
      </c>
      <c r="K1565" s="493" t="s">
        <v>704</v>
      </c>
      <c r="L1565" s="493" t="s">
        <v>428</v>
      </c>
      <c r="M1565" s="493">
        <v>20226</v>
      </c>
      <c r="N1565" s="491">
        <v>44720</v>
      </c>
      <c r="O1565" s="486">
        <f t="shared" si="75"/>
        <v>6</v>
      </c>
      <c r="P1565" s="486">
        <f t="shared" si="76"/>
        <v>6</v>
      </c>
      <c r="Q1565" s="92" t="str">
        <f t="shared" si="77"/>
        <v>Gastos_Gerais</v>
      </c>
    </row>
    <row r="1566" spans="1:17" ht="48" hidden="1" x14ac:dyDescent="0.2">
      <c r="A1566" s="477">
        <f>IF(B1566="","",COUNT('Diário 3º PA'!$A$4:$A$4242)+ROW()-3)</f>
        <v>3509</v>
      </c>
      <c r="B1566" s="496">
        <v>44721</v>
      </c>
      <c r="C1566" s="492">
        <v>44682</v>
      </c>
      <c r="D1566" s="482" t="s">
        <v>104</v>
      </c>
      <c r="E1566" s="482" t="s">
        <v>199</v>
      </c>
      <c r="F1566" s="488">
        <v>23676</v>
      </c>
      <c r="G1566" s="482" t="s">
        <v>3663</v>
      </c>
      <c r="H1566" s="482" t="s">
        <v>127</v>
      </c>
      <c r="I1566" s="482" t="s">
        <v>634</v>
      </c>
      <c r="J1566" s="493" t="s">
        <v>865</v>
      </c>
      <c r="K1566" s="493" t="s">
        <v>704</v>
      </c>
      <c r="L1566" s="493" t="s">
        <v>704</v>
      </c>
      <c r="M1566" s="493">
        <v>25712</v>
      </c>
      <c r="N1566" s="491">
        <v>44721</v>
      </c>
      <c r="O1566" s="486">
        <f t="shared" si="75"/>
        <v>6</v>
      </c>
      <c r="P1566" s="486">
        <f t="shared" si="76"/>
        <v>5</v>
      </c>
      <c r="Q1566" s="92" t="str">
        <f t="shared" si="77"/>
        <v>Gastos_com_Pessoal</v>
      </c>
    </row>
    <row r="1567" spans="1:17" ht="48" hidden="1" x14ac:dyDescent="0.2">
      <c r="A1567" s="477">
        <f>IF(B1567="","",COUNT('Diário 3º PA'!$A$4:$A$4242)+ROW()-3)</f>
        <v>3510</v>
      </c>
      <c r="B1567" s="496">
        <v>44721</v>
      </c>
      <c r="C1567" s="492">
        <v>44682</v>
      </c>
      <c r="D1567" s="482" t="s">
        <v>104</v>
      </c>
      <c r="E1567" s="482" t="s">
        <v>199</v>
      </c>
      <c r="F1567" s="488">
        <v>5253</v>
      </c>
      <c r="G1567" s="482" t="s">
        <v>3666</v>
      </c>
      <c r="H1567" s="482" t="s">
        <v>127</v>
      </c>
      <c r="I1567" s="482" t="s">
        <v>634</v>
      </c>
      <c r="J1567" s="493" t="s">
        <v>865</v>
      </c>
      <c r="K1567" s="493" t="s">
        <v>704</v>
      </c>
      <c r="L1567" s="493" t="s">
        <v>704</v>
      </c>
      <c r="M1567" s="493">
        <v>26860</v>
      </c>
      <c r="N1567" s="491">
        <v>44721</v>
      </c>
      <c r="O1567" s="486">
        <f t="shared" si="75"/>
        <v>6</v>
      </c>
      <c r="P1567" s="486">
        <f t="shared" si="76"/>
        <v>5</v>
      </c>
      <c r="Q1567" s="92" t="str">
        <f t="shared" si="77"/>
        <v>Gastos_com_Pessoal</v>
      </c>
    </row>
    <row r="1568" spans="1:17" ht="24" hidden="1" x14ac:dyDescent="0.2">
      <c r="A1568" s="477">
        <f>IF(B1568="","",COUNT('Diário 3º PA'!$A$4:$A$4242)+ROW()-3)</f>
        <v>3511</v>
      </c>
      <c r="B1568" s="496">
        <v>44721</v>
      </c>
      <c r="C1568" s="492">
        <v>44713</v>
      </c>
      <c r="D1568" s="482" t="s">
        <v>115</v>
      </c>
      <c r="E1568" s="482" t="s">
        <v>302</v>
      </c>
      <c r="F1568" s="488">
        <v>43873.29</v>
      </c>
      <c r="G1568" s="482" t="s">
        <v>1073</v>
      </c>
      <c r="H1568" s="482" t="s">
        <v>130</v>
      </c>
      <c r="I1568" s="482" t="s">
        <v>1074</v>
      </c>
      <c r="J1568" s="493" t="s">
        <v>1075</v>
      </c>
      <c r="K1568" s="493" t="s">
        <v>704</v>
      </c>
      <c r="L1568" s="493" t="s">
        <v>428</v>
      </c>
      <c r="M1568" s="493">
        <v>831</v>
      </c>
      <c r="N1568" s="491">
        <v>44715</v>
      </c>
      <c r="O1568" s="486">
        <f t="shared" si="75"/>
        <v>6</v>
      </c>
      <c r="P1568" s="486">
        <f t="shared" si="76"/>
        <v>6</v>
      </c>
      <c r="Q1568" s="92" t="str">
        <f t="shared" si="77"/>
        <v>Gastos_Gerais</v>
      </c>
    </row>
    <row r="1569" spans="1:17" ht="36" hidden="1" x14ac:dyDescent="0.2">
      <c r="A1569" s="477">
        <f>IF(B1569="","",COUNT('Diário 3º PA'!$A$4:$A$4242)+ROW()-3)</f>
        <v>3512</v>
      </c>
      <c r="B1569" s="496">
        <v>44721</v>
      </c>
      <c r="C1569" s="492">
        <v>44682</v>
      </c>
      <c r="D1569" s="482" t="s">
        <v>115</v>
      </c>
      <c r="E1569" s="482" t="s">
        <v>268</v>
      </c>
      <c r="F1569" s="488">
        <v>273</v>
      </c>
      <c r="G1569" s="482" t="s">
        <v>5364</v>
      </c>
      <c r="H1569" s="482" t="s">
        <v>134</v>
      </c>
      <c r="I1569" s="482" t="s">
        <v>1033</v>
      </c>
      <c r="J1569" s="493" t="s">
        <v>1034</v>
      </c>
      <c r="K1569" s="493" t="s">
        <v>704</v>
      </c>
      <c r="L1569" s="493" t="s">
        <v>428</v>
      </c>
      <c r="M1569" s="493" t="s">
        <v>5365</v>
      </c>
      <c r="N1569" s="491">
        <v>44721</v>
      </c>
      <c r="O1569" s="486">
        <f t="shared" si="75"/>
        <v>6</v>
      </c>
      <c r="P1569" s="486">
        <f t="shared" si="76"/>
        <v>5</v>
      </c>
      <c r="Q1569" s="92" t="str">
        <f t="shared" si="77"/>
        <v>Gastos_Gerais</v>
      </c>
    </row>
    <row r="1570" spans="1:17" ht="24" hidden="1" x14ac:dyDescent="0.2">
      <c r="A1570" s="477">
        <f>IF(B1570="","",COUNT('Diário 3º PA'!$A$4:$A$4242)+ROW()-3)</f>
        <v>3513</v>
      </c>
      <c r="B1570" s="496">
        <v>44721</v>
      </c>
      <c r="C1570" s="492">
        <v>44713</v>
      </c>
      <c r="D1570" s="482" t="s">
        <v>115</v>
      </c>
      <c r="E1570" s="482" t="s">
        <v>308</v>
      </c>
      <c r="F1570" s="488">
        <v>1156.9100000000001</v>
      </c>
      <c r="G1570" s="482" t="s">
        <v>1735</v>
      </c>
      <c r="H1570" s="482" t="s">
        <v>131</v>
      </c>
      <c r="I1570" s="482" t="s">
        <v>3850</v>
      </c>
      <c r="J1570" s="493" t="s">
        <v>3851</v>
      </c>
      <c r="K1570" s="493" t="s">
        <v>704</v>
      </c>
      <c r="L1570" s="493" t="s">
        <v>428</v>
      </c>
      <c r="M1570" s="493">
        <v>32359</v>
      </c>
      <c r="N1570" s="491">
        <v>44715</v>
      </c>
      <c r="O1570" s="486">
        <f t="shared" si="75"/>
        <v>6</v>
      </c>
      <c r="P1570" s="486">
        <f t="shared" si="76"/>
        <v>6</v>
      </c>
      <c r="Q1570" s="92" t="str">
        <f t="shared" si="77"/>
        <v>Gastos_Gerais</v>
      </c>
    </row>
    <row r="1571" spans="1:17" ht="48" x14ac:dyDescent="0.2">
      <c r="A1571" s="477">
        <f>IF(B1571="","",COUNT('Diário 3º PA'!$A$4:$A$4242)+ROW()-3)</f>
        <v>3514</v>
      </c>
      <c r="B1571" s="496">
        <v>44721</v>
      </c>
      <c r="C1571" s="492">
        <v>44682</v>
      </c>
      <c r="D1571" s="482" t="s">
        <v>117</v>
      </c>
      <c r="E1571" s="482" t="s">
        <v>387</v>
      </c>
      <c r="F1571" s="488">
        <v>132206.04</v>
      </c>
      <c r="G1571" s="482" t="s">
        <v>5366</v>
      </c>
      <c r="H1571" s="482" t="s">
        <v>127</v>
      </c>
      <c r="I1571" s="482" t="s">
        <v>5367</v>
      </c>
      <c r="J1571" s="493" t="s">
        <v>5368</v>
      </c>
      <c r="K1571" s="493" t="s">
        <v>704</v>
      </c>
      <c r="L1571" s="493" t="s">
        <v>428</v>
      </c>
      <c r="M1571" s="493">
        <v>45176</v>
      </c>
      <c r="N1571" s="491">
        <v>44708</v>
      </c>
      <c r="O1571" s="486">
        <f t="shared" si="75"/>
        <v>6</v>
      </c>
      <c r="P1571" s="486">
        <f t="shared" si="76"/>
        <v>5</v>
      </c>
      <c r="Q1571" s="92" t="str">
        <f t="shared" si="77"/>
        <v>Aquisição_de_Bens_Permanentes</v>
      </c>
    </row>
    <row r="1572" spans="1:17" hidden="1" x14ac:dyDescent="0.2">
      <c r="A1572" s="477">
        <f>IF(B1572="","",COUNT('Diário 3º PA'!$A$4:$A$4242)+ROW()-3)</f>
        <v>3515</v>
      </c>
      <c r="B1572" s="496">
        <v>44721</v>
      </c>
      <c r="C1572" s="492">
        <v>44713</v>
      </c>
      <c r="D1572" s="482" t="s">
        <v>115</v>
      </c>
      <c r="E1572" s="482" t="s">
        <v>328</v>
      </c>
      <c r="F1572" s="488">
        <v>1000</v>
      </c>
      <c r="G1572" s="482" t="s">
        <v>1296</v>
      </c>
      <c r="H1572" s="482" t="s">
        <v>130</v>
      </c>
      <c r="I1572" s="482" t="s">
        <v>727</v>
      </c>
      <c r="J1572" s="493" t="s">
        <v>728</v>
      </c>
      <c r="K1572" s="493" t="s">
        <v>704</v>
      </c>
      <c r="L1572" s="493" t="s">
        <v>428</v>
      </c>
      <c r="M1572" s="493">
        <v>1910718</v>
      </c>
      <c r="N1572" s="491">
        <v>44719</v>
      </c>
      <c r="O1572" s="486">
        <f t="shared" si="75"/>
        <v>6</v>
      </c>
      <c r="P1572" s="486">
        <f t="shared" si="76"/>
        <v>6</v>
      </c>
      <c r="Q1572" s="92" t="str">
        <f t="shared" si="77"/>
        <v>Gastos_Gerais</v>
      </c>
    </row>
    <row r="1573" spans="1:17" ht="24" hidden="1" x14ac:dyDescent="0.2">
      <c r="A1573" s="477">
        <f>IF(B1573="","",COUNT('Diário 3º PA'!$A$4:$A$4242)+ROW()-3)</f>
        <v>3516</v>
      </c>
      <c r="B1573" s="496">
        <v>44721</v>
      </c>
      <c r="C1573" s="492">
        <v>44713</v>
      </c>
      <c r="D1573" s="482" t="s">
        <v>115</v>
      </c>
      <c r="E1573" s="482" t="s">
        <v>374</v>
      </c>
      <c r="F1573" s="488">
        <v>90</v>
      </c>
      <c r="G1573" s="482" t="s">
        <v>4726</v>
      </c>
      <c r="H1573" s="482" t="s">
        <v>130</v>
      </c>
      <c r="I1573" s="482" t="s">
        <v>649</v>
      </c>
      <c r="J1573" s="493" t="s">
        <v>4727</v>
      </c>
      <c r="K1573" s="493" t="s">
        <v>704</v>
      </c>
      <c r="L1573" s="493" t="s">
        <v>428</v>
      </c>
      <c r="M1573" s="493">
        <v>20221085</v>
      </c>
      <c r="N1573" s="491">
        <v>44720</v>
      </c>
      <c r="O1573" s="486">
        <f t="shared" si="75"/>
        <v>6</v>
      </c>
      <c r="P1573" s="486">
        <f t="shared" si="76"/>
        <v>6</v>
      </c>
      <c r="Q1573" s="92" t="str">
        <f t="shared" si="77"/>
        <v>Gastos_Gerais</v>
      </c>
    </row>
    <row r="1574" spans="1:17" ht="36" hidden="1" x14ac:dyDescent="0.2">
      <c r="A1574" s="477">
        <f>IF(B1574="","",COUNT('Diário 3º PA'!$A$4:$A$4242)+ROW()-3)</f>
        <v>3517</v>
      </c>
      <c r="B1574" s="496">
        <v>44721</v>
      </c>
      <c r="C1574" s="492">
        <v>44682</v>
      </c>
      <c r="D1574" s="482" t="s">
        <v>115</v>
      </c>
      <c r="E1574" s="482" t="s">
        <v>268</v>
      </c>
      <c r="F1574" s="488">
        <v>319.26</v>
      </c>
      <c r="G1574" s="482" t="s">
        <v>2782</v>
      </c>
      <c r="H1574" s="482" t="s">
        <v>130</v>
      </c>
      <c r="I1574" s="482" t="s">
        <v>3586</v>
      </c>
      <c r="J1574" s="493" t="s">
        <v>957</v>
      </c>
      <c r="K1574" s="493" t="s">
        <v>704</v>
      </c>
      <c r="L1574" s="493" t="s">
        <v>428</v>
      </c>
      <c r="M1574" s="493">
        <v>202252</v>
      </c>
      <c r="N1574" s="491">
        <v>44711</v>
      </c>
      <c r="O1574" s="486">
        <f t="shared" si="75"/>
        <v>6</v>
      </c>
      <c r="P1574" s="486">
        <f t="shared" si="76"/>
        <v>5</v>
      </c>
      <c r="Q1574" s="92" t="str">
        <f t="shared" si="77"/>
        <v>Gastos_Gerais</v>
      </c>
    </row>
    <row r="1575" spans="1:17" ht="24" hidden="1" x14ac:dyDescent="0.2">
      <c r="A1575" s="477">
        <f>IF(B1575="","",COUNT('Diário 3º PA'!$A$4:$A$4242)+ROW()-3)</f>
        <v>3518</v>
      </c>
      <c r="B1575" s="496">
        <v>44721</v>
      </c>
      <c r="C1575" s="492">
        <v>44713</v>
      </c>
      <c r="D1575" s="482" t="s">
        <v>115</v>
      </c>
      <c r="E1575" s="482" t="s">
        <v>268</v>
      </c>
      <c r="F1575" s="488">
        <v>480</v>
      </c>
      <c r="G1575" s="482" t="s">
        <v>3719</v>
      </c>
      <c r="H1575" s="489" t="s">
        <v>658</v>
      </c>
      <c r="I1575" s="482" t="s">
        <v>1660</v>
      </c>
      <c r="J1575" s="493" t="s">
        <v>1661</v>
      </c>
      <c r="K1575" s="493" t="s">
        <v>704</v>
      </c>
      <c r="L1575" s="493" t="s">
        <v>428</v>
      </c>
      <c r="M1575" s="493">
        <v>1090</v>
      </c>
      <c r="N1575" s="491">
        <v>44718</v>
      </c>
      <c r="O1575" s="486">
        <f t="shared" si="75"/>
        <v>6</v>
      </c>
      <c r="P1575" s="486">
        <f t="shared" si="76"/>
        <v>6</v>
      </c>
      <c r="Q1575" s="92" t="str">
        <f t="shared" si="77"/>
        <v>Gastos_Gerais</v>
      </c>
    </row>
    <row r="1576" spans="1:17" ht="24" hidden="1" x14ac:dyDescent="0.2">
      <c r="A1576" s="477">
        <f>IF(B1576="","",COUNT('Diário 3º PA'!$A$4:$A$4242)+ROW()-3)</f>
        <v>3519</v>
      </c>
      <c r="B1576" s="496">
        <v>44721</v>
      </c>
      <c r="C1576" s="492">
        <v>44713</v>
      </c>
      <c r="D1576" s="482" t="s">
        <v>115</v>
      </c>
      <c r="E1576" s="482" t="s">
        <v>342</v>
      </c>
      <c r="F1576" s="488">
        <v>10.4</v>
      </c>
      <c r="G1576" s="482" t="s">
        <v>5369</v>
      </c>
      <c r="H1576" s="482" t="s">
        <v>140</v>
      </c>
      <c r="I1576" s="482" t="s">
        <v>4015</v>
      </c>
      <c r="J1576" s="493" t="s">
        <v>3677</v>
      </c>
      <c r="K1576" s="493" t="s">
        <v>732</v>
      </c>
      <c r="L1576" s="493" t="s">
        <v>792</v>
      </c>
      <c r="M1576" s="493">
        <v>773632022</v>
      </c>
      <c r="N1576" s="491">
        <v>44721</v>
      </c>
      <c r="O1576" s="486">
        <f t="shared" si="75"/>
        <v>6</v>
      </c>
      <c r="P1576" s="486">
        <f t="shared" si="76"/>
        <v>6</v>
      </c>
      <c r="Q1576" s="92" t="str">
        <f t="shared" si="77"/>
        <v>Gastos_Gerais</v>
      </c>
    </row>
    <row r="1577" spans="1:17" ht="24" hidden="1" x14ac:dyDescent="0.2">
      <c r="A1577" s="477">
        <f>IF(B1577="","",COUNT('Diário 3º PA'!$A$4:$A$4242)+ROW()-3)</f>
        <v>3520</v>
      </c>
      <c r="B1577" s="496">
        <v>44721</v>
      </c>
      <c r="C1577" s="492">
        <v>44682</v>
      </c>
      <c r="D1577" s="482" t="s">
        <v>115</v>
      </c>
      <c r="E1577" s="482" t="s">
        <v>290</v>
      </c>
      <c r="F1577" s="488">
        <v>882.12</v>
      </c>
      <c r="G1577" s="482" t="s">
        <v>5370</v>
      </c>
      <c r="H1577" s="489" t="s">
        <v>658</v>
      </c>
      <c r="I1577" s="482" t="s">
        <v>5371</v>
      </c>
      <c r="J1577" s="493" t="s">
        <v>666</v>
      </c>
      <c r="K1577" s="493" t="s">
        <v>704</v>
      </c>
      <c r="L1577" s="493" t="s">
        <v>1016</v>
      </c>
      <c r="M1577" s="493">
        <v>16470</v>
      </c>
      <c r="N1577" s="491">
        <v>44722</v>
      </c>
      <c r="O1577" s="486">
        <f t="shared" si="75"/>
        <v>6</v>
      </c>
      <c r="P1577" s="486">
        <f t="shared" si="76"/>
        <v>5</v>
      </c>
      <c r="Q1577" s="92" t="str">
        <f t="shared" si="77"/>
        <v>Gastos_Gerais</v>
      </c>
    </row>
    <row r="1578" spans="1:17" hidden="1" x14ac:dyDescent="0.2">
      <c r="A1578" s="477">
        <f>IF(B1578="","",COUNT('Diário 3º PA'!$A$4:$A$4242)+ROW()-3)</f>
        <v>3521</v>
      </c>
      <c r="B1578" s="496">
        <v>44721</v>
      </c>
      <c r="C1578" s="492">
        <v>44713</v>
      </c>
      <c r="D1578" s="482" t="s">
        <v>115</v>
      </c>
      <c r="E1578" s="482" t="s">
        <v>370</v>
      </c>
      <c r="F1578" s="488">
        <v>50</v>
      </c>
      <c r="G1578" s="482" t="s">
        <v>5372</v>
      </c>
      <c r="H1578" s="482" t="s">
        <v>129</v>
      </c>
      <c r="I1578" s="482" t="s">
        <v>5373</v>
      </c>
      <c r="J1578" s="493" t="s">
        <v>5374</v>
      </c>
      <c r="K1578" s="493" t="s">
        <v>704</v>
      </c>
      <c r="L1578" s="493" t="s">
        <v>428</v>
      </c>
      <c r="M1578" s="493">
        <v>20228</v>
      </c>
      <c r="N1578" s="491">
        <v>44720</v>
      </c>
      <c r="O1578" s="486">
        <f t="shared" si="75"/>
        <v>6</v>
      </c>
      <c r="P1578" s="486">
        <f t="shared" si="76"/>
        <v>6</v>
      </c>
      <c r="Q1578" s="92" t="str">
        <f t="shared" si="77"/>
        <v>Gastos_Gerais</v>
      </c>
    </row>
    <row r="1579" spans="1:17" hidden="1" x14ac:dyDescent="0.2">
      <c r="A1579" s="477">
        <f>IF(B1579="","",COUNT('Diário 3º PA'!$A$4:$A$4242)+ROW()-3)</f>
        <v>3522</v>
      </c>
      <c r="B1579" s="496">
        <v>44721</v>
      </c>
      <c r="C1579" s="492">
        <v>44713</v>
      </c>
      <c r="D1579" s="482" t="s">
        <v>115</v>
      </c>
      <c r="E1579" s="482" t="s">
        <v>318</v>
      </c>
      <c r="F1579" s="488">
        <v>140</v>
      </c>
      <c r="G1579" s="482" t="s">
        <v>5375</v>
      </c>
      <c r="H1579" s="482" t="s">
        <v>131</v>
      </c>
      <c r="I1579" s="482" t="s">
        <v>5376</v>
      </c>
      <c r="J1579" s="493" t="s">
        <v>5377</v>
      </c>
      <c r="K1579" s="493" t="s">
        <v>704</v>
      </c>
      <c r="L1579" s="493" t="s">
        <v>428</v>
      </c>
      <c r="M1579" s="493">
        <v>4373</v>
      </c>
      <c r="N1579" s="491">
        <v>44720</v>
      </c>
      <c r="O1579" s="486">
        <f t="shared" si="75"/>
        <v>6</v>
      </c>
      <c r="P1579" s="486">
        <f t="shared" si="76"/>
        <v>6</v>
      </c>
      <c r="Q1579" s="92" t="str">
        <f t="shared" si="77"/>
        <v>Gastos_Gerais</v>
      </c>
    </row>
    <row r="1580" spans="1:17" hidden="1" x14ac:dyDescent="0.2">
      <c r="A1580" s="477">
        <f>IF(B1580="","",COUNT('Diário 3º PA'!$A$4:$A$4242)+ROW()-3)</f>
        <v>3523</v>
      </c>
      <c r="B1580" s="496">
        <v>44721</v>
      </c>
      <c r="C1580" s="492">
        <v>44713</v>
      </c>
      <c r="D1580" s="482" t="s">
        <v>115</v>
      </c>
      <c r="E1580" s="482" t="s">
        <v>358</v>
      </c>
      <c r="F1580" s="488">
        <v>236</v>
      </c>
      <c r="G1580" s="482" t="s">
        <v>5378</v>
      </c>
      <c r="H1580" s="482" t="s">
        <v>135</v>
      </c>
      <c r="I1580" s="482" t="s">
        <v>3454</v>
      </c>
      <c r="J1580" s="493" t="s">
        <v>1105</v>
      </c>
      <c r="K1580" s="493" t="s">
        <v>704</v>
      </c>
      <c r="L1580" s="493" t="s">
        <v>428</v>
      </c>
      <c r="M1580" s="493">
        <v>351</v>
      </c>
      <c r="N1580" s="491">
        <v>44721</v>
      </c>
      <c r="O1580" s="486">
        <f t="shared" si="75"/>
        <v>6</v>
      </c>
      <c r="P1580" s="486">
        <f t="shared" si="76"/>
        <v>6</v>
      </c>
      <c r="Q1580" s="92" t="str">
        <f t="shared" si="77"/>
        <v>Gastos_Gerais</v>
      </c>
    </row>
    <row r="1581" spans="1:17" hidden="1" x14ac:dyDescent="0.2">
      <c r="A1581" s="477">
        <f>IF(B1581="","",COUNT('Diário 3º PA'!$A$4:$A$4242)+ROW()-3)</f>
        <v>3524</v>
      </c>
      <c r="B1581" s="496">
        <v>44721</v>
      </c>
      <c r="C1581" s="492">
        <v>44713</v>
      </c>
      <c r="D1581" s="482" t="s">
        <v>115</v>
      </c>
      <c r="E1581" s="482" t="s">
        <v>318</v>
      </c>
      <c r="F1581" s="488">
        <v>140</v>
      </c>
      <c r="G1581" s="482" t="s">
        <v>5375</v>
      </c>
      <c r="H1581" s="482" t="s">
        <v>136</v>
      </c>
      <c r="I1581" s="482" t="s">
        <v>5376</v>
      </c>
      <c r="J1581" s="493" t="s">
        <v>5377</v>
      </c>
      <c r="K1581" s="493" t="s">
        <v>704</v>
      </c>
      <c r="L1581" s="493" t="s">
        <v>428</v>
      </c>
      <c r="M1581" s="493">
        <v>4375</v>
      </c>
      <c r="N1581" s="491">
        <v>44720</v>
      </c>
      <c r="O1581" s="486">
        <f t="shared" si="75"/>
        <v>6</v>
      </c>
      <c r="P1581" s="486">
        <f t="shared" si="76"/>
        <v>6</v>
      </c>
      <c r="Q1581" s="92" t="str">
        <f t="shared" si="77"/>
        <v>Gastos_Gerais</v>
      </c>
    </row>
    <row r="1582" spans="1:17" hidden="1" x14ac:dyDescent="0.2">
      <c r="A1582" s="477">
        <f>IF(B1582="","",COUNT('Diário 3º PA'!$A$4:$A$4242)+ROW()-3)</f>
        <v>3525</v>
      </c>
      <c r="B1582" s="496">
        <v>44721</v>
      </c>
      <c r="C1582" s="492">
        <v>44713</v>
      </c>
      <c r="D1582" s="482" t="s">
        <v>115</v>
      </c>
      <c r="E1582" s="482" t="s">
        <v>318</v>
      </c>
      <c r="F1582" s="488">
        <v>140</v>
      </c>
      <c r="G1582" s="482" t="s">
        <v>5375</v>
      </c>
      <c r="H1582" s="482" t="s">
        <v>135</v>
      </c>
      <c r="I1582" s="482" t="s">
        <v>5376</v>
      </c>
      <c r="J1582" s="493" t="s">
        <v>5377</v>
      </c>
      <c r="K1582" s="493" t="s">
        <v>704</v>
      </c>
      <c r="L1582" s="493" t="s">
        <v>428</v>
      </c>
      <c r="M1582" s="493">
        <v>4374</v>
      </c>
      <c r="N1582" s="491">
        <v>44720</v>
      </c>
      <c r="O1582" s="486">
        <f t="shared" si="75"/>
        <v>6</v>
      </c>
      <c r="P1582" s="486">
        <f t="shared" si="76"/>
        <v>6</v>
      </c>
      <c r="Q1582" s="92" t="str">
        <f t="shared" si="77"/>
        <v>Gastos_Gerais</v>
      </c>
    </row>
    <row r="1583" spans="1:17" hidden="1" x14ac:dyDescent="0.2">
      <c r="A1583" s="477">
        <f>IF(B1583="","",COUNT('Diário 3º PA'!$A$4:$A$4242)+ROW()-3)</f>
        <v>3526</v>
      </c>
      <c r="B1583" s="496">
        <v>44721</v>
      </c>
      <c r="C1583" s="492">
        <v>44713</v>
      </c>
      <c r="D1583" s="482" t="s">
        <v>115</v>
      </c>
      <c r="E1583" s="482" t="s">
        <v>318</v>
      </c>
      <c r="F1583" s="488">
        <v>140</v>
      </c>
      <c r="G1583" s="482" t="s">
        <v>5375</v>
      </c>
      <c r="H1583" s="482" t="s">
        <v>135</v>
      </c>
      <c r="I1583" s="482" t="s">
        <v>5376</v>
      </c>
      <c r="J1583" s="493" t="s">
        <v>5377</v>
      </c>
      <c r="K1583" s="493" t="s">
        <v>704</v>
      </c>
      <c r="L1583" s="493" t="s">
        <v>428</v>
      </c>
      <c r="M1583" s="493">
        <v>4372</v>
      </c>
      <c r="N1583" s="491">
        <v>44720</v>
      </c>
      <c r="O1583" s="486">
        <f t="shared" si="75"/>
        <v>6</v>
      </c>
      <c r="P1583" s="486">
        <f t="shared" si="76"/>
        <v>6</v>
      </c>
      <c r="Q1583" s="92" t="str">
        <f t="shared" si="77"/>
        <v>Gastos_Gerais</v>
      </c>
    </row>
    <row r="1584" spans="1:17" ht="24" hidden="1" x14ac:dyDescent="0.2">
      <c r="A1584" s="477">
        <f>IF(B1584="","",COUNT('Diário 3º PA'!$A$4:$A$4242)+ROW()-3)</f>
        <v>3527</v>
      </c>
      <c r="B1584" s="496">
        <v>44721</v>
      </c>
      <c r="C1584" s="492">
        <v>44713</v>
      </c>
      <c r="D1584" s="482" t="s">
        <v>93</v>
      </c>
      <c r="E1584" s="482" t="s">
        <v>99</v>
      </c>
      <c r="F1584" s="488">
        <v>19.62</v>
      </c>
      <c r="G1584" s="482" t="s">
        <v>5379</v>
      </c>
      <c r="H1584" s="482" t="s">
        <v>127</v>
      </c>
      <c r="I1584" s="482" t="s">
        <v>664</v>
      </c>
      <c r="J1584" s="493" t="s">
        <v>811</v>
      </c>
      <c r="K1584" s="493" t="s">
        <v>732</v>
      </c>
      <c r="L1584" s="493" t="s">
        <v>3958</v>
      </c>
      <c r="M1584" s="493" t="s">
        <v>666</v>
      </c>
      <c r="N1584" s="491">
        <v>44721</v>
      </c>
      <c r="O1584" s="486">
        <f t="shared" si="75"/>
        <v>6</v>
      </c>
      <c r="P1584" s="486">
        <f t="shared" si="76"/>
        <v>6</v>
      </c>
      <c r="Q1584" s="92" t="str">
        <f t="shared" si="77"/>
        <v>Receitas</v>
      </c>
    </row>
    <row r="1585" spans="1:17" ht="24" hidden="1" x14ac:dyDescent="0.2">
      <c r="A1585" s="477">
        <f>IF(B1585="","",COUNT('Diário 3º PA'!$A$4:$A$4242)+ROW()-3)</f>
        <v>3528</v>
      </c>
      <c r="B1585" s="496">
        <v>44722</v>
      </c>
      <c r="C1585" s="492">
        <v>44713</v>
      </c>
      <c r="D1585" s="482" t="s">
        <v>115</v>
      </c>
      <c r="E1585" s="482" t="s">
        <v>238</v>
      </c>
      <c r="F1585" s="488">
        <v>772</v>
      </c>
      <c r="G1585" s="482" t="s">
        <v>921</v>
      </c>
      <c r="H1585" s="482" t="s">
        <v>132</v>
      </c>
      <c r="I1585" s="482" t="s">
        <v>5380</v>
      </c>
      <c r="J1585" s="493" t="s">
        <v>769</v>
      </c>
      <c r="K1585" s="493" t="s">
        <v>704</v>
      </c>
      <c r="L1585" s="493" t="s">
        <v>705</v>
      </c>
      <c r="M1585" s="493" t="s">
        <v>5381</v>
      </c>
      <c r="N1585" s="491">
        <v>44722</v>
      </c>
      <c r="O1585" s="486">
        <f t="shared" si="75"/>
        <v>6</v>
      </c>
      <c r="P1585" s="486">
        <f t="shared" si="76"/>
        <v>6</v>
      </c>
      <c r="Q1585" s="92" t="str">
        <f t="shared" si="77"/>
        <v>Gastos_Gerais</v>
      </c>
    </row>
    <row r="1586" spans="1:17" ht="24" hidden="1" x14ac:dyDescent="0.2">
      <c r="A1586" s="477">
        <f>IF(B1586="","",COUNT('Diário 3º PA'!$A$4:$A$4242)+ROW()-3)</f>
        <v>3529</v>
      </c>
      <c r="B1586" s="496">
        <v>44722</v>
      </c>
      <c r="C1586" s="492">
        <v>44713</v>
      </c>
      <c r="D1586" s="482" t="s">
        <v>115</v>
      </c>
      <c r="E1586" s="482" t="s">
        <v>238</v>
      </c>
      <c r="F1586" s="488">
        <v>771.99</v>
      </c>
      <c r="G1586" s="482" t="s">
        <v>921</v>
      </c>
      <c r="H1586" s="482" t="s">
        <v>134</v>
      </c>
      <c r="I1586" s="482" t="s">
        <v>5380</v>
      </c>
      <c r="J1586" s="493" t="s">
        <v>769</v>
      </c>
      <c r="K1586" s="493" t="s">
        <v>704</v>
      </c>
      <c r="L1586" s="493" t="s">
        <v>705</v>
      </c>
      <c r="M1586" s="493" t="s">
        <v>5382</v>
      </c>
      <c r="N1586" s="491">
        <v>44722</v>
      </c>
      <c r="O1586" s="486">
        <f t="shared" si="75"/>
        <v>6</v>
      </c>
      <c r="P1586" s="486">
        <f t="shared" si="76"/>
        <v>6</v>
      </c>
      <c r="Q1586" s="92" t="str">
        <f t="shared" si="77"/>
        <v>Gastos_Gerais</v>
      </c>
    </row>
    <row r="1587" spans="1:17" ht="24" hidden="1" x14ac:dyDescent="0.2">
      <c r="A1587" s="477">
        <f>IF(B1587="","",COUNT('Diário 3º PA'!$A$4:$A$4242)+ROW()-3)</f>
        <v>3530</v>
      </c>
      <c r="B1587" s="496">
        <v>44722</v>
      </c>
      <c r="C1587" s="492">
        <v>44713</v>
      </c>
      <c r="D1587" s="482" t="s">
        <v>115</v>
      </c>
      <c r="E1587" s="482" t="s">
        <v>238</v>
      </c>
      <c r="F1587" s="488">
        <v>771.99</v>
      </c>
      <c r="G1587" s="482" t="s">
        <v>921</v>
      </c>
      <c r="H1587" s="482" t="s">
        <v>135</v>
      </c>
      <c r="I1587" s="482" t="s">
        <v>5380</v>
      </c>
      <c r="J1587" s="493" t="s">
        <v>769</v>
      </c>
      <c r="K1587" s="493" t="s">
        <v>704</v>
      </c>
      <c r="L1587" s="493" t="s">
        <v>705</v>
      </c>
      <c r="M1587" s="493" t="s">
        <v>5383</v>
      </c>
      <c r="N1587" s="491">
        <v>44722</v>
      </c>
      <c r="O1587" s="486">
        <f t="shared" si="75"/>
        <v>6</v>
      </c>
      <c r="P1587" s="486">
        <f t="shared" si="76"/>
        <v>6</v>
      </c>
      <c r="Q1587" s="92" t="str">
        <f t="shared" si="77"/>
        <v>Gastos_Gerais</v>
      </c>
    </row>
    <row r="1588" spans="1:17" ht="24" hidden="1" x14ac:dyDescent="0.2">
      <c r="A1588" s="477">
        <f>IF(B1588="","",COUNT('Diário 3º PA'!$A$4:$A$4242)+ROW()-3)</f>
        <v>3531</v>
      </c>
      <c r="B1588" s="496">
        <v>44722</v>
      </c>
      <c r="C1588" s="492">
        <v>44713</v>
      </c>
      <c r="D1588" s="482" t="s">
        <v>115</v>
      </c>
      <c r="E1588" s="482" t="s">
        <v>238</v>
      </c>
      <c r="F1588" s="488">
        <v>771.99</v>
      </c>
      <c r="G1588" s="482" t="s">
        <v>921</v>
      </c>
      <c r="H1588" s="482" t="s">
        <v>136</v>
      </c>
      <c r="I1588" s="482" t="s">
        <v>5380</v>
      </c>
      <c r="J1588" s="493" t="s">
        <v>769</v>
      </c>
      <c r="K1588" s="493" t="s">
        <v>704</v>
      </c>
      <c r="L1588" s="493" t="s">
        <v>705</v>
      </c>
      <c r="M1588" s="493" t="s">
        <v>5384</v>
      </c>
      <c r="N1588" s="491">
        <v>44722</v>
      </c>
      <c r="O1588" s="486">
        <f t="shared" si="75"/>
        <v>6</v>
      </c>
      <c r="P1588" s="486">
        <f t="shared" si="76"/>
        <v>6</v>
      </c>
      <c r="Q1588" s="92" t="str">
        <f t="shared" si="77"/>
        <v>Gastos_Gerais</v>
      </c>
    </row>
    <row r="1589" spans="1:17" ht="24" hidden="1" x14ac:dyDescent="0.2">
      <c r="A1589" s="477">
        <f>IF(B1589="","",COUNT('Diário 3º PA'!$A$4:$A$4242)+ROW()-3)</f>
        <v>3532</v>
      </c>
      <c r="B1589" s="496">
        <v>44722</v>
      </c>
      <c r="C1589" s="492">
        <v>44713</v>
      </c>
      <c r="D1589" s="482" t="s">
        <v>115</v>
      </c>
      <c r="E1589" s="482" t="s">
        <v>238</v>
      </c>
      <c r="F1589" s="488">
        <v>771.99</v>
      </c>
      <c r="G1589" s="482" t="s">
        <v>921</v>
      </c>
      <c r="H1589" s="482" t="s">
        <v>138</v>
      </c>
      <c r="I1589" s="482" t="s">
        <v>5380</v>
      </c>
      <c r="J1589" s="493" t="s">
        <v>769</v>
      </c>
      <c r="K1589" s="493" t="s">
        <v>704</v>
      </c>
      <c r="L1589" s="493" t="s">
        <v>705</v>
      </c>
      <c r="M1589" s="493" t="s">
        <v>5385</v>
      </c>
      <c r="N1589" s="491">
        <v>44722</v>
      </c>
      <c r="O1589" s="486">
        <f t="shared" si="75"/>
        <v>6</v>
      </c>
      <c r="P1589" s="486">
        <f t="shared" si="76"/>
        <v>6</v>
      </c>
      <c r="Q1589" s="92" t="str">
        <f t="shared" si="77"/>
        <v>Gastos_Gerais</v>
      </c>
    </row>
    <row r="1590" spans="1:17" ht="24" hidden="1" x14ac:dyDescent="0.2">
      <c r="A1590" s="477">
        <f>IF(B1590="","",COUNT('Diário 3º PA'!$A$4:$A$4242)+ROW()-3)</f>
        <v>3533</v>
      </c>
      <c r="B1590" s="496">
        <v>44722</v>
      </c>
      <c r="C1590" s="492">
        <v>44713</v>
      </c>
      <c r="D1590" s="482" t="s">
        <v>115</v>
      </c>
      <c r="E1590" s="482" t="s">
        <v>238</v>
      </c>
      <c r="F1590" s="488">
        <v>771.99</v>
      </c>
      <c r="G1590" s="482" t="s">
        <v>921</v>
      </c>
      <c r="H1590" s="482" t="s">
        <v>129</v>
      </c>
      <c r="I1590" s="482" t="s">
        <v>5380</v>
      </c>
      <c r="J1590" s="493" t="s">
        <v>769</v>
      </c>
      <c r="K1590" s="493" t="s">
        <v>704</v>
      </c>
      <c r="L1590" s="493" t="s">
        <v>705</v>
      </c>
      <c r="M1590" s="493" t="s">
        <v>5386</v>
      </c>
      <c r="N1590" s="491">
        <v>44722</v>
      </c>
      <c r="O1590" s="486">
        <f t="shared" si="75"/>
        <v>6</v>
      </c>
      <c r="P1590" s="486">
        <f t="shared" si="76"/>
        <v>6</v>
      </c>
      <c r="Q1590" s="92" t="str">
        <f t="shared" si="77"/>
        <v>Gastos_Gerais</v>
      </c>
    </row>
    <row r="1591" spans="1:17" ht="24" hidden="1" x14ac:dyDescent="0.2">
      <c r="A1591" s="477">
        <f>IF(B1591="","",COUNT('Diário 3º PA'!$A$4:$A$4242)+ROW()-3)</f>
        <v>3534</v>
      </c>
      <c r="B1591" s="496">
        <v>44722</v>
      </c>
      <c r="C1591" s="492">
        <v>44713</v>
      </c>
      <c r="D1591" s="482" t="s">
        <v>115</v>
      </c>
      <c r="E1591" s="482" t="s">
        <v>354</v>
      </c>
      <c r="F1591" s="488">
        <v>2190.21</v>
      </c>
      <c r="G1591" s="482" t="s">
        <v>5387</v>
      </c>
      <c r="H1591" s="482" t="s">
        <v>132</v>
      </c>
      <c r="I1591" s="482" t="s">
        <v>5388</v>
      </c>
      <c r="J1591" s="493" t="s">
        <v>5389</v>
      </c>
      <c r="K1591" s="493" t="s">
        <v>704</v>
      </c>
      <c r="L1591" s="493" t="s">
        <v>428</v>
      </c>
      <c r="M1591" s="493">
        <v>202214</v>
      </c>
      <c r="N1591" s="491">
        <v>44720</v>
      </c>
      <c r="O1591" s="486">
        <f t="shared" si="75"/>
        <v>6</v>
      </c>
      <c r="P1591" s="486">
        <f t="shared" si="76"/>
        <v>6</v>
      </c>
      <c r="Q1591" s="92" t="str">
        <f t="shared" si="77"/>
        <v>Gastos_Gerais</v>
      </c>
    </row>
    <row r="1592" spans="1:17" ht="24" hidden="1" x14ac:dyDescent="0.2">
      <c r="A1592" s="477">
        <f>IF(B1592="","",COUNT('Diário 3º PA'!$A$4:$A$4242)+ROW()-3)</f>
        <v>3535</v>
      </c>
      <c r="B1592" s="496">
        <v>44722</v>
      </c>
      <c r="C1592" s="492">
        <v>44713</v>
      </c>
      <c r="D1592" s="482" t="s">
        <v>115</v>
      </c>
      <c r="E1592" s="482" t="s">
        <v>354</v>
      </c>
      <c r="F1592" s="488">
        <v>2190.21</v>
      </c>
      <c r="G1592" s="482" t="s">
        <v>5390</v>
      </c>
      <c r="H1592" s="482" t="s">
        <v>132</v>
      </c>
      <c r="I1592" s="482" t="s">
        <v>5388</v>
      </c>
      <c r="J1592" s="493" t="s">
        <v>5389</v>
      </c>
      <c r="K1592" s="493" t="s">
        <v>704</v>
      </c>
      <c r="L1592" s="493" t="s">
        <v>428</v>
      </c>
      <c r="M1592" s="493">
        <v>202215</v>
      </c>
      <c r="N1592" s="491">
        <v>44720</v>
      </c>
      <c r="O1592" s="486">
        <f t="shared" si="75"/>
        <v>6</v>
      </c>
      <c r="P1592" s="486">
        <f t="shared" si="76"/>
        <v>6</v>
      </c>
      <c r="Q1592" s="92" t="str">
        <f t="shared" si="77"/>
        <v>Gastos_Gerais</v>
      </c>
    </row>
    <row r="1593" spans="1:17" hidden="1" x14ac:dyDescent="0.2">
      <c r="A1593" s="477">
        <f>IF(B1593="","",COUNT('Diário 3º PA'!$A$4:$A$4242)+ROW()-3)</f>
        <v>3536</v>
      </c>
      <c r="B1593" s="496">
        <v>44722</v>
      </c>
      <c r="C1593" s="492">
        <v>44713</v>
      </c>
      <c r="D1593" s="482" t="s">
        <v>115</v>
      </c>
      <c r="E1593" s="482" t="s">
        <v>328</v>
      </c>
      <c r="F1593" s="488">
        <v>1000</v>
      </c>
      <c r="G1593" s="482" t="s">
        <v>1139</v>
      </c>
      <c r="H1593" s="482" t="s">
        <v>136</v>
      </c>
      <c r="I1593" s="482" t="s">
        <v>727</v>
      </c>
      <c r="J1593" s="493" t="s">
        <v>728</v>
      </c>
      <c r="K1593" s="493" t="s">
        <v>704</v>
      </c>
      <c r="L1593" s="493" t="s">
        <v>428</v>
      </c>
      <c r="M1593" s="493">
        <v>1911475</v>
      </c>
      <c r="N1593" s="491">
        <v>44719</v>
      </c>
      <c r="O1593" s="486">
        <f t="shared" si="75"/>
        <v>6</v>
      </c>
      <c r="P1593" s="486">
        <f t="shared" si="76"/>
        <v>6</v>
      </c>
      <c r="Q1593" s="92" t="str">
        <f t="shared" si="77"/>
        <v>Gastos_Gerais</v>
      </c>
    </row>
    <row r="1594" spans="1:17" hidden="1" x14ac:dyDescent="0.2">
      <c r="A1594" s="477">
        <f>IF(B1594="","",COUNT('Diário 3º PA'!$A$4:$A$4242)+ROW()-3)</f>
        <v>3537</v>
      </c>
      <c r="B1594" s="496">
        <v>44722</v>
      </c>
      <c r="C1594" s="492">
        <v>44713</v>
      </c>
      <c r="D1594" s="482" t="s">
        <v>115</v>
      </c>
      <c r="E1594" s="482" t="s">
        <v>328</v>
      </c>
      <c r="F1594" s="488">
        <v>1000</v>
      </c>
      <c r="G1594" s="482" t="s">
        <v>1085</v>
      </c>
      <c r="H1594" s="482" t="s">
        <v>138</v>
      </c>
      <c r="I1594" s="482" t="s">
        <v>727</v>
      </c>
      <c r="J1594" s="493" t="s">
        <v>728</v>
      </c>
      <c r="K1594" s="493" t="s">
        <v>704</v>
      </c>
      <c r="L1594" s="493" t="s">
        <v>428</v>
      </c>
      <c r="M1594" s="493">
        <v>1911512</v>
      </c>
      <c r="N1594" s="491">
        <v>44719</v>
      </c>
      <c r="O1594" s="486">
        <f t="shared" si="75"/>
        <v>6</v>
      </c>
      <c r="P1594" s="486">
        <f t="shared" si="76"/>
        <v>6</v>
      </c>
      <c r="Q1594" s="92" t="str">
        <f t="shared" si="77"/>
        <v>Gastos_Gerais</v>
      </c>
    </row>
    <row r="1595" spans="1:17" hidden="1" x14ac:dyDescent="0.2">
      <c r="A1595" s="477">
        <f>IF(B1595="","",COUNT('Diário 3º PA'!$A$4:$A$4242)+ROW()-3)</f>
        <v>3538</v>
      </c>
      <c r="B1595" s="496">
        <v>44722</v>
      </c>
      <c r="C1595" s="492">
        <v>44713</v>
      </c>
      <c r="D1595" s="482" t="s">
        <v>115</v>
      </c>
      <c r="E1595" s="482" t="s">
        <v>318</v>
      </c>
      <c r="F1595" s="488">
        <v>200</v>
      </c>
      <c r="G1595" s="482" t="s">
        <v>5391</v>
      </c>
      <c r="H1595" s="482" t="s">
        <v>134</v>
      </c>
      <c r="I1595" s="482" t="s">
        <v>5392</v>
      </c>
      <c r="J1595" s="493" t="s">
        <v>5393</v>
      </c>
      <c r="K1595" s="493" t="s">
        <v>704</v>
      </c>
      <c r="L1595" s="493" t="s">
        <v>428</v>
      </c>
      <c r="M1595" s="515">
        <v>352</v>
      </c>
      <c r="N1595" s="491">
        <v>44697</v>
      </c>
      <c r="O1595" s="486">
        <f t="shared" si="75"/>
        <v>6</v>
      </c>
      <c r="P1595" s="486">
        <f t="shared" si="76"/>
        <v>6</v>
      </c>
      <c r="Q1595" s="92" t="str">
        <f t="shared" si="77"/>
        <v>Gastos_Gerais</v>
      </c>
    </row>
    <row r="1596" spans="1:17" hidden="1" x14ac:dyDescent="0.2">
      <c r="A1596" s="477">
        <f>IF(B1596="","",COUNT('Diário 3º PA'!$A$4:$A$4242)+ROW()-3)</f>
        <v>3539</v>
      </c>
      <c r="B1596" s="496">
        <v>44722</v>
      </c>
      <c r="C1596" s="492">
        <v>44713</v>
      </c>
      <c r="D1596" s="482" t="s">
        <v>115</v>
      </c>
      <c r="E1596" s="482" t="s">
        <v>342</v>
      </c>
      <c r="F1596" s="488">
        <v>16.8</v>
      </c>
      <c r="G1596" s="482" t="s">
        <v>5394</v>
      </c>
      <c r="H1596" s="482" t="s">
        <v>130</v>
      </c>
      <c r="I1596" s="482" t="s">
        <v>2244</v>
      </c>
      <c r="J1596" s="493" t="s">
        <v>2245</v>
      </c>
      <c r="K1596" s="493" t="s">
        <v>732</v>
      </c>
      <c r="L1596" s="493" t="s">
        <v>792</v>
      </c>
      <c r="M1596" s="493" t="s">
        <v>5395</v>
      </c>
      <c r="N1596" s="491">
        <v>44722</v>
      </c>
      <c r="O1596" s="486">
        <f t="shared" si="75"/>
        <v>6</v>
      </c>
      <c r="P1596" s="486">
        <f t="shared" si="76"/>
        <v>6</v>
      </c>
      <c r="Q1596" s="92" t="str">
        <f t="shared" si="77"/>
        <v>Gastos_Gerais</v>
      </c>
    </row>
    <row r="1597" spans="1:17" ht="24" hidden="1" x14ac:dyDescent="0.2">
      <c r="A1597" s="477">
        <f>IF(B1597="","",COUNT('Diário 3º PA'!$A$4:$A$4242)+ROW()-3)</f>
        <v>3540</v>
      </c>
      <c r="B1597" s="496">
        <v>44722</v>
      </c>
      <c r="C1597" s="492">
        <v>44713</v>
      </c>
      <c r="D1597" s="482" t="s">
        <v>115</v>
      </c>
      <c r="E1597" s="482" t="s">
        <v>342</v>
      </c>
      <c r="F1597" s="488">
        <v>120</v>
      </c>
      <c r="G1597" s="482" t="s">
        <v>5396</v>
      </c>
      <c r="H1597" s="482" t="s">
        <v>140</v>
      </c>
      <c r="I1597" s="482" t="s">
        <v>837</v>
      </c>
      <c r="J1597" s="493" t="s">
        <v>838</v>
      </c>
      <c r="K1597" s="493" t="s">
        <v>732</v>
      </c>
      <c r="L1597" s="493" t="s">
        <v>792</v>
      </c>
      <c r="M1597" s="493" t="s">
        <v>5397</v>
      </c>
      <c r="N1597" s="491">
        <v>44722</v>
      </c>
      <c r="O1597" s="486">
        <f t="shared" si="75"/>
        <v>6</v>
      </c>
      <c r="P1597" s="486">
        <f t="shared" si="76"/>
        <v>6</v>
      </c>
      <c r="Q1597" s="92" t="str">
        <f t="shared" si="77"/>
        <v>Gastos_Gerais</v>
      </c>
    </row>
    <row r="1598" spans="1:17" ht="24" hidden="1" x14ac:dyDescent="0.2">
      <c r="A1598" s="477">
        <f>IF(B1598="","",COUNT('Diário 3º PA'!$A$4:$A$4242)+ROW()-3)</f>
        <v>3541</v>
      </c>
      <c r="B1598" s="496">
        <v>44722</v>
      </c>
      <c r="C1598" s="492">
        <v>44713</v>
      </c>
      <c r="D1598" s="482" t="s">
        <v>115</v>
      </c>
      <c r="E1598" s="482" t="s">
        <v>342</v>
      </c>
      <c r="F1598" s="488">
        <v>60</v>
      </c>
      <c r="G1598" s="482" t="s">
        <v>5398</v>
      </c>
      <c r="H1598" s="482" t="s">
        <v>131</v>
      </c>
      <c r="I1598" s="482" t="s">
        <v>5399</v>
      </c>
      <c r="J1598" s="493" t="s">
        <v>5400</v>
      </c>
      <c r="K1598" s="493" t="s">
        <v>732</v>
      </c>
      <c r="L1598" s="493" t="s">
        <v>792</v>
      </c>
      <c r="M1598" s="516" t="s">
        <v>5401</v>
      </c>
      <c r="N1598" s="491">
        <v>44722</v>
      </c>
      <c r="O1598" s="486">
        <f t="shared" si="75"/>
        <v>6</v>
      </c>
      <c r="P1598" s="486">
        <f t="shared" si="76"/>
        <v>6</v>
      </c>
      <c r="Q1598" s="92" t="str">
        <f t="shared" si="77"/>
        <v>Gastos_Gerais</v>
      </c>
    </row>
    <row r="1599" spans="1:17" ht="24" hidden="1" x14ac:dyDescent="0.2">
      <c r="A1599" s="477">
        <f>IF(B1599="","",COUNT('Diário 3º PA'!$A$4:$A$4242)+ROW()-3)</f>
        <v>3542</v>
      </c>
      <c r="B1599" s="496">
        <v>44722</v>
      </c>
      <c r="C1599" s="492">
        <v>44713</v>
      </c>
      <c r="D1599" s="482" t="s">
        <v>115</v>
      </c>
      <c r="E1599" s="482" t="s">
        <v>342</v>
      </c>
      <c r="F1599" s="488">
        <v>120</v>
      </c>
      <c r="G1599" s="482" t="s">
        <v>5402</v>
      </c>
      <c r="H1599" s="482" t="s">
        <v>131</v>
      </c>
      <c r="I1599" s="482" t="s">
        <v>5403</v>
      </c>
      <c r="J1599" s="493" t="s">
        <v>2681</v>
      </c>
      <c r="K1599" s="493" t="s">
        <v>732</v>
      </c>
      <c r="L1599" s="493" t="s">
        <v>792</v>
      </c>
      <c r="M1599" s="493" t="s">
        <v>5404</v>
      </c>
      <c r="N1599" s="491">
        <v>44722</v>
      </c>
      <c r="O1599" s="486">
        <f t="shared" si="75"/>
        <v>6</v>
      </c>
      <c r="P1599" s="486">
        <f t="shared" si="76"/>
        <v>6</v>
      </c>
      <c r="Q1599" s="92" t="str">
        <f t="shared" si="77"/>
        <v>Gastos_Gerais</v>
      </c>
    </row>
    <row r="1600" spans="1:17" ht="24" hidden="1" x14ac:dyDescent="0.2">
      <c r="A1600" s="477">
        <f>IF(B1600="","",COUNT('Diário 3º PA'!$A$4:$A$4242)+ROW()-3)</f>
        <v>3543</v>
      </c>
      <c r="B1600" s="496">
        <v>44722</v>
      </c>
      <c r="C1600" s="492">
        <v>44713</v>
      </c>
      <c r="D1600" s="482" t="s">
        <v>115</v>
      </c>
      <c r="E1600" s="482" t="s">
        <v>342</v>
      </c>
      <c r="F1600" s="488">
        <v>60</v>
      </c>
      <c r="G1600" s="482" t="s">
        <v>5405</v>
      </c>
      <c r="H1600" s="482" t="s">
        <v>130</v>
      </c>
      <c r="I1600" s="482" t="s">
        <v>5406</v>
      </c>
      <c r="J1600" s="493" t="s">
        <v>5407</v>
      </c>
      <c r="K1600" s="493" t="s">
        <v>732</v>
      </c>
      <c r="L1600" s="493" t="s">
        <v>792</v>
      </c>
      <c r="M1600" s="493" t="s">
        <v>5408</v>
      </c>
      <c r="N1600" s="491">
        <v>44722</v>
      </c>
      <c r="O1600" s="486">
        <f t="shared" si="75"/>
        <v>6</v>
      </c>
      <c r="P1600" s="486">
        <f t="shared" si="76"/>
        <v>6</v>
      </c>
      <c r="Q1600" s="92" t="str">
        <f t="shared" si="77"/>
        <v>Gastos_Gerais</v>
      </c>
    </row>
    <row r="1601" spans="1:17" ht="24" hidden="1" x14ac:dyDescent="0.2">
      <c r="A1601" s="477">
        <f>IF(B1601="","",COUNT('Diário 3º PA'!$A$4:$A$4242)+ROW()-3)</f>
        <v>3544</v>
      </c>
      <c r="B1601" s="496">
        <v>44722</v>
      </c>
      <c r="C1601" s="492">
        <v>44713</v>
      </c>
      <c r="D1601" s="482" t="s">
        <v>115</v>
      </c>
      <c r="E1601" s="482" t="s">
        <v>342</v>
      </c>
      <c r="F1601" s="488">
        <v>120</v>
      </c>
      <c r="G1601" s="482" t="s">
        <v>5409</v>
      </c>
      <c r="H1601" s="482" t="s">
        <v>140</v>
      </c>
      <c r="I1601" s="482" t="s">
        <v>1126</v>
      </c>
      <c r="J1601" s="493" t="s">
        <v>1127</v>
      </c>
      <c r="K1601" s="493" t="s">
        <v>732</v>
      </c>
      <c r="L1601" s="493" t="s">
        <v>792</v>
      </c>
      <c r="M1601" s="493" t="s">
        <v>5410</v>
      </c>
      <c r="N1601" s="491">
        <v>44722</v>
      </c>
      <c r="O1601" s="486">
        <f t="shared" si="75"/>
        <v>6</v>
      </c>
      <c r="P1601" s="486">
        <f t="shared" si="76"/>
        <v>6</v>
      </c>
      <c r="Q1601" s="92" t="str">
        <f t="shared" si="77"/>
        <v>Gastos_Gerais</v>
      </c>
    </row>
    <row r="1602" spans="1:17" ht="36" hidden="1" x14ac:dyDescent="0.2">
      <c r="A1602" s="477">
        <f>IF(B1602="","",COUNT('Diário 3º PA'!$A$4:$A$4242)+ROW()-3)</f>
        <v>3545</v>
      </c>
      <c r="B1602" s="496">
        <v>44722</v>
      </c>
      <c r="C1602" s="492">
        <v>44713</v>
      </c>
      <c r="D1602" s="482" t="s">
        <v>115</v>
      </c>
      <c r="E1602" s="482" t="s">
        <v>342</v>
      </c>
      <c r="F1602" s="488">
        <v>120</v>
      </c>
      <c r="G1602" s="482" t="s">
        <v>5411</v>
      </c>
      <c r="H1602" s="482" t="s">
        <v>139</v>
      </c>
      <c r="I1602" s="482" t="s">
        <v>4558</v>
      </c>
      <c r="J1602" s="493" t="s">
        <v>4559</v>
      </c>
      <c r="K1602" s="493" t="s">
        <v>732</v>
      </c>
      <c r="L1602" s="493" t="s">
        <v>792</v>
      </c>
      <c r="M1602" s="493" t="s">
        <v>5412</v>
      </c>
      <c r="N1602" s="491">
        <v>44722</v>
      </c>
      <c r="O1602" s="486">
        <f t="shared" si="75"/>
        <v>6</v>
      </c>
      <c r="P1602" s="486">
        <f t="shared" si="76"/>
        <v>6</v>
      </c>
      <c r="Q1602" s="92" t="str">
        <f t="shared" si="77"/>
        <v>Gastos_Gerais</v>
      </c>
    </row>
    <row r="1603" spans="1:17" ht="36" hidden="1" x14ac:dyDescent="0.2">
      <c r="A1603" s="477">
        <f>IF(B1603="","",COUNT('Diário 3º PA'!$A$4:$A$4242)+ROW()-3)</f>
        <v>3546</v>
      </c>
      <c r="B1603" s="496">
        <v>44722</v>
      </c>
      <c r="C1603" s="492">
        <v>44713</v>
      </c>
      <c r="D1603" s="482" t="s">
        <v>115</v>
      </c>
      <c r="E1603" s="482" t="s">
        <v>342</v>
      </c>
      <c r="F1603" s="488">
        <v>120</v>
      </c>
      <c r="G1603" s="482" t="s">
        <v>5413</v>
      </c>
      <c r="H1603" s="482" t="s">
        <v>139</v>
      </c>
      <c r="I1603" s="482" t="s">
        <v>1768</v>
      </c>
      <c r="J1603" s="493" t="s">
        <v>1769</v>
      </c>
      <c r="K1603" s="493" t="s">
        <v>732</v>
      </c>
      <c r="L1603" s="493" t="s">
        <v>792</v>
      </c>
      <c r="M1603" s="493" t="s">
        <v>5414</v>
      </c>
      <c r="N1603" s="491">
        <v>44722</v>
      </c>
      <c r="O1603" s="486">
        <f t="shared" si="75"/>
        <v>6</v>
      </c>
      <c r="P1603" s="486">
        <f t="shared" si="76"/>
        <v>6</v>
      </c>
      <c r="Q1603" s="92" t="str">
        <f t="shared" si="77"/>
        <v>Gastos_Gerais</v>
      </c>
    </row>
    <row r="1604" spans="1:17" ht="24" hidden="1" x14ac:dyDescent="0.2">
      <c r="A1604" s="477">
        <f>IF(B1604="","",COUNT('Diário 3º PA'!$A$4:$A$4242)+ROW()-3)</f>
        <v>3547</v>
      </c>
      <c r="B1604" s="496">
        <v>44722</v>
      </c>
      <c r="C1604" s="492">
        <v>44713</v>
      </c>
      <c r="D1604" s="482" t="s">
        <v>115</v>
      </c>
      <c r="E1604" s="482" t="s">
        <v>342</v>
      </c>
      <c r="F1604" s="488">
        <v>120</v>
      </c>
      <c r="G1604" s="482" t="s">
        <v>5415</v>
      </c>
      <c r="H1604" s="482" t="s">
        <v>140</v>
      </c>
      <c r="I1604" s="482" t="s">
        <v>5416</v>
      </c>
      <c r="J1604" s="493" t="s">
        <v>5417</v>
      </c>
      <c r="K1604" s="493" t="s">
        <v>732</v>
      </c>
      <c r="L1604" s="493" t="s">
        <v>792</v>
      </c>
      <c r="M1604" s="493" t="s">
        <v>5418</v>
      </c>
      <c r="N1604" s="491">
        <v>44722</v>
      </c>
      <c r="O1604" s="486">
        <f t="shared" si="75"/>
        <v>6</v>
      </c>
      <c r="P1604" s="486">
        <f t="shared" si="76"/>
        <v>6</v>
      </c>
      <c r="Q1604" s="92" t="str">
        <f t="shared" si="77"/>
        <v>Gastos_Gerais</v>
      </c>
    </row>
    <row r="1605" spans="1:17" ht="24" hidden="1" x14ac:dyDescent="0.2">
      <c r="A1605" s="477">
        <f>IF(B1605="","",COUNT('Diário 3º PA'!$A$4:$A$4242)+ROW()-3)</f>
        <v>3548</v>
      </c>
      <c r="B1605" s="496">
        <v>44722</v>
      </c>
      <c r="C1605" s="492">
        <v>44713</v>
      </c>
      <c r="D1605" s="482" t="s">
        <v>115</v>
      </c>
      <c r="E1605" s="482" t="s">
        <v>342</v>
      </c>
      <c r="F1605" s="488">
        <v>60</v>
      </c>
      <c r="G1605" s="482" t="s">
        <v>5419</v>
      </c>
      <c r="H1605" s="482" t="s">
        <v>131</v>
      </c>
      <c r="I1605" s="482" t="s">
        <v>5420</v>
      </c>
      <c r="J1605" s="493" t="s">
        <v>5421</v>
      </c>
      <c r="K1605" s="493" t="s">
        <v>732</v>
      </c>
      <c r="L1605" s="493" t="s">
        <v>792</v>
      </c>
      <c r="M1605" s="493" t="s">
        <v>5422</v>
      </c>
      <c r="N1605" s="491">
        <v>44722</v>
      </c>
      <c r="O1605" s="486">
        <f t="shared" si="75"/>
        <v>6</v>
      </c>
      <c r="P1605" s="486">
        <f t="shared" si="76"/>
        <v>6</v>
      </c>
      <c r="Q1605" s="92" t="str">
        <f t="shared" si="77"/>
        <v>Gastos_Gerais</v>
      </c>
    </row>
    <row r="1606" spans="1:17" ht="36" hidden="1" x14ac:dyDescent="0.2">
      <c r="A1606" s="477">
        <f>IF(B1606="","",COUNT('Diário 3º PA'!$A$4:$A$4242)+ROW()-3)</f>
        <v>3549</v>
      </c>
      <c r="B1606" s="496">
        <v>44722</v>
      </c>
      <c r="C1606" s="492">
        <v>44713</v>
      </c>
      <c r="D1606" s="482" t="s">
        <v>115</v>
      </c>
      <c r="E1606" s="482" t="s">
        <v>342</v>
      </c>
      <c r="F1606" s="488">
        <v>60</v>
      </c>
      <c r="G1606" s="482" t="s">
        <v>5423</v>
      </c>
      <c r="H1606" s="482" t="s">
        <v>132</v>
      </c>
      <c r="I1606" s="482" t="s">
        <v>5286</v>
      </c>
      <c r="J1606" s="493" t="s">
        <v>5287</v>
      </c>
      <c r="K1606" s="493" t="s">
        <v>732</v>
      </c>
      <c r="L1606" s="493" t="s">
        <v>792</v>
      </c>
      <c r="M1606" s="493" t="s">
        <v>5424</v>
      </c>
      <c r="N1606" s="491">
        <v>44722</v>
      </c>
      <c r="O1606" s="486">
        <f t="shared" si="75"/>
        <v>6</v>
      </c>
      <c r="P1606" s="486">
        <f t="shared" si="76"/>
        <v>6</v>
      </c>
      <c r="Q1606" s="92" t="str">
        <f t="shared" si="77"/>
        <v>Gastos_Gerais</v>
      </c>
    </row>
    <row r="1607" spans="1:17" ht="24" hidden="1" x14ac:dyDescent="0.2">
      <c r="A1607" s="477">
        <f>IF(B1607="","",COUNT('Diário 3º PA'!$A$4:$A$4242)+ROW()-3)</f>
        <v>3550</v>
      </c>
      <c r="B1607" s="496">
        <v>44722</v>
      </c>
      <c r="C1607" s="492">
        <v>44713</v>
      </c>
      <c r="D1607" s="482" t="s">
        <v>115</v>
      </c>
      <c r="E1607" s="482" t="s">
        <v>342</v>
      </c>
      <c r="F1607" s="488">
        <v>60</v>
      </c>
      <c r="G1607" s="482" t="s">
        <v>5425</v>
      </c>
      <c r="H1607" s="482" t="s">
        <v>139</v>
      </c>
      <c r="I1607" s="482" t="s">
        <v>5426</v>
      </c>
      <c r="J1607" s="493" t="s">
        <v>2245</v>
      </c>
      <c r="K1607" s="493" t="s">
        <v>732</v>
      </c>
      <c r="L1607" s="493" t="s">
        <v>792</v>
      </c>
      <c r="M1607" s="493" t="s">
        <v>5427</v>
      </c>
      <c r="N1607" s="491">
        <v>44722</v>
      </c>
      <c r="O1607" s="486">
        <f t="shared" si="75"/>
        <v>6</v>
      </c>
      <c r="P1607" s="486">
        <f t="shared" si="76"/>
        <v>6</v>
      </c>
      <c r="Q1607" s="92" t="str">
        <f t="shared" si="77"/>
        <v>Gastos_Gerais</v>
      </c>
    </row>
    <row r="1608" spans="1:17" ht="24" hidden="1" x14ac:dyDescent="0.2">
      <c r="A1608" s="477">
        <f>IF(B1608="","",COUNT('Diário 3º PA'!$A$4:$A$4242)+ROW()-3)</f>
        <v>3551</v>
      </c>
      <c r="B1608" s="496">
        <v>44722</v>
      </c>
      <c r="C1608" s="492">
        <v>44713</v>
      </c>
      <c r="D1608" s="482" t="s">
        <v>115</v>
      </c>
      <c r="E1608" s="482" t="s">
        <v>342</v>
      </c>
      <c r="F1608" s="488">
        <v>10.4</v>
      </c>
      <c r="G1608" s="482" t="s">
        <v>5428</v>
      </c>
      <c r="H1608" s="482" t="s">
        <v>140</v>
      </c>
      <c r="I1608" s="482" t="s">
        <v>5429</v>
      </c>
      <c r="J1608" s="493" t="s">
        <v>838</v>
      </c>
      <c r="K1608" s="493" t="s">
        <v>732</v>
      </c>
      <c r="L1608" s="493" t="s">
        <v>792</v>
      </c>
      <c r="M1608" s="493" t="s">
        <v>5430</v>
      </c>
      <c r="N1608" s="491">
        <v>44722</v>
      </c>
      <c r="O1608" s="486">
        <f t="shared" si="75"/>
        <v>6</v>
      </c>
      <c r="P1608" s="486">
        <f t="shared" si="76"/>
        <v>6</v>
      </c>
      <c r="Q1608" s="92" t="str">
        <f t="shared" si="77"/>
        <v>Gastos_Gerais</v>
      </c>
    </row>
    <row r="1609" spans="1:17" ht="24" hidden="1" x14ac:dyDescent="0.2">
      <c r="A1609" s="477">
        <f>IF(B1609="","",COUNT('Diário 3º PA'!$A$4:$A$4242)+ROW()-3)</f>
        <v>3552</v>
      </c>
      <c r="B1609" s="496">
        <v>44722</v>
      </c>
      <c r="C1609" s="492">
        <v>44713</v>
      </c>
      <c r="D1609" s="482" t="s">
        <v>115</v>
      </c>
      <c r="E1609" s="482" t="s">
        <v>342</v>
      </c>
      <c r="F1609" s="488">
        <v>120</v>
      </c>
      <c r="G1609" s="482" t="s">
        <v>5431</v>
      </c>
      <c r="H1609" s="482" t="s">
        <v>131</v>
      </c>
      <c r="I1609" s="482" t="s">
        <v>5432</v>
      </c>
      <c r="J1609" s="493" t="s">
        <v>5433</v>
      </c>
      <c r="K1609" s="493" t="s">
        <v>732</v>
      </c>
      <c r="L1609" s="493" t="s">
        <v>792</v>
      </c>
      <c r="M1609" s="493" t="s">
        <v>5434</v>
      </c>
      <c r="N1609" s="491">
        <v>44722</v>
      </c>
      <c r="O1609" s="486">
        <f t="shared" si="75"/>
        <v>6</v>
      </c>
      <c r="P1609" s="486">
        <f t="shared" si="76"/>
        <v>6</v>
      </c>
      <c r="Q1609" s="92" t="str">
        <f t="shared" si="77"/>
        <v>Gastos_Gerais</v>
      </c>
    </row>
    <row r="1610" spans="1:17" ht="24" hidden="1" x14ac:dyDescent="0.2">
      <c r="A1610" s="477">
        <f>IF(B1610="","",COUNT('Diário 3º PA'!$A$4:$A$4242)+ROW()-3)</f>
        <v>3553</v>
      </c>
      <c r="B1610" s="496">
        <v>44722</v>
      </c>
      <c r="C1610" s="492">
        <v>44713</v>
      </c>
      <c r="D1610" s="482" t="s">
        <v>115</v>
      </c>
      <c r="E1610" s="482" t="s">
        <v>342</v>
      </c>
      <c r="F1610" s="488">
        <v>120</v>
      </c>
      <c r="G1610" s="482" t="s">
        <v>5435</v>
      </c>
      <c r="H1610" s="482" t="s">
        <v>131</v>
      </c>
      <c r="I1610" s="482" t="s">
        <v>5436</v>
      </c>
      <c r="J1610" s="493" t="s">
        <v>4394</v>
      </c>
      <c r="K1610" s="493" t="s">
        <v>732</v>
      </c>
      <c r="L1610" s="493" t="s">
        <v>792</v>
      </c>
      <c r="M1610" s="493" t="s">
        <v>5437</v>
      </c>
      <c r="N1610" s="491">
        <v>44722</v>
      </c>
      <c r="O1610" s="486">
        <f t="shared" ref="O1610:O1673" si="78">IF(B1610=0,0,IF(YEAR(B1610)=$P$1,MONTH(B1610)-$O$1+1,(YEAR(B1610)-$P$1)*12-$O$1+1+MONTH(B1610)))</f>
        <v>6</v>
      </c>
      <c r="P1610" s="486">
        <f t="shared" ref="P1610:P1673" si="79">IF(C1610=0,0,IF(YEAR(C1610)=$P$1,MONTH(C1610)-$O$1+1,(YEAR(C1610)-$P$1)*12-$O$1+1+MONTH(C1610)))</f>
        <v>6</v>
      </c>
      <c r="Q1610" s="92" t="str">
        <f t="shared" ref="Q1610:Q1673" si="80">SUBSTITUTE(D1610," ","_")</f>
        <v>Gastos_Gerais</v>
      </c>
    </row>
    <row r="1611" spans="1:17" ht="24" hidden="1" x14ac:dyDescent="0.2">
      <c r="A1611" s="477">
        <f>IF(B1611="","",COUNT('Diário 3º PA'!$A$4:$A$4242)+ROW()-3)</f>
        <v>3554</v>
      </c>
      <c r="B1611" s="496">
        <v>44722</v>
      </c>
      <c r="C1611" s="492">
        <v>44713</v>
      </c>
      <c r="D1611" s="482" t="s">
        <v>115</v>
      </c>
      <c r="E1611" s="482" t="s">
        <v>342</v>
      </c>
      <c r="F1611" s="488">
        <v>120</v>
      </c>
      <c r="G1611" s="482" t="s">
        <v>5438</v>
      </c>
      <c r="H1611" s="482" t="s">
        <v>131</v>
      </c>
      <c r="I1611" s="482" t="s">
        <v>5439</v>
      </c>
      <c r="J1611" s="493" t="s">
        <v>4063</v>
      </c>
      <c r="K1611" s="493" t="s">
        <v>732</v>
      </c>
      <c r="L1611" s="493" t="s">
        <v>792</v>
      </c>
      <c r="M1611" s="493" t="s">
        <v>5440</v>
      </c>
      <c r="N1611" s="491">
        <v>44722</v>
      </c>
      <c r="O1611" s="486">
        <f t="shared" si="78"/>
        <v>6</v>
      </c>
      <c r="P1611" s="486">
        <f t="shared" si="79"/>
        <v>6</v>
      </c>
      <c r="Q1611" s="92" t="str">
        <f t="shared" si="80"/>
        <v>Gastos_Gerais</v>
      </c>
    </row>
    <row r="1612" spans="1:17" ht="36" hidden="1" x14ac:dyDescent="0.2">
      <c r="A1612" s="477">
        <f>IF(B1612="","",COUNT('Diário 3º PA'!$A$4:$A$4242)+ROW()-3)</f>
        <v>3555</v>
      </c>
      <c r="B1612" s="496">
        <v>44722</v>
      </c>
      <c r="C1612" s="492">
        <v>44713</v>
      </c>
      <c r="D1612" s="482" t="s">
        <v>115</v>
      </c>
      <c r="E1612" s="482" t="s">
        <v>342</v>
      </c>
      <c r="F1612" s="488">
        <v>180</v>
      </c>
      <c r="G1612" s="482" t="s">
        <v>5441</v>
      </c>
      <c r="H1612" s="482" t="s">
        <v>135</v>
      </c>
      <c r="I1612" s="482" t="s">
        <v>1886</v>
      </c>
      <c r="J1612" s="493" t="s">
        <v>1887</v>
      </c>
      <c r="K1612" s="493" t="s">
        <v>732</v>
      </c>
      <c r="L1612" s="493" t="s">
        <v>792</v>
      </c>
      <c r="M1612" s="493" t="s">
        <v>5442</v>
      </c>
      <c r="N1612" s="491">
        <v>44722</v>
      </c>
      <c r="O1612" s="486">
        <f t="shared" si="78"/>
        <v>6</v>
      </c>
      <c r="P1612" s="486">
        <f t="shared" si="79"/>
        <v>6</v>
      </c>
      <c r="Q1612" s="92" t="str">
        <f t="shared" si="80"/>
        <v>Gastos_Gerais</v>
      </c>
    </row>
    <row r="1613" spans="1:17" ht="36" hidden="1" x14ac:dyDescent="0.2">
      <c r="A1613" s="477">
        <f>IF(B1613="","",COUNT('Diário 3º PA'!$A$4:$A$4242)+ROW()-3)</f>
        <v>3556</v>
      </c>
      <c r="B1613" s="496">
        <v>44722</v>
      </c>
      <c r="C1613" s="492">
        <v>44713</v>
      </c>
      <c r="D1613" s="482" t="s">
        <v>115</v>
      </c>
      <c r="E1613" s="482" t="s">
        <v>342</v>
      </c>
      <c r="F1613" s="488">
        <v>180</v>
      </c>
      <c r="G1613" s="482" t="s">
        <v>5443</v>
      </c>
      <c r="H1613" s="482" t="s">
        <v>134</v>
      </c>
      <c r="I1613" s="482" t="s">
        <v>5444</v>
      </c>
      <c r="J1613" s="493" t="s">
        <v>4624</v>
      </c>
      <c r="K1613" s="493" t="s">
        <v>732</v>
      </c>
      <c r="L1613" s="493" t="s">
        <v>792</v>
      </c>
      <c r="M1613" s="493" t="s">
        <v>5445</v>
      </c>
      <c r="N1613" s="491">
        <v>44722</v>
      </c>
      <c r="O1613" s="486">
        <f t="shared" si="78"/>
        <v>6</v>
      </c>
      <c r="P1613" s="486">
        <f t="shared" si="79"/>
        <v>6</v>
      </c>
      <c r="Q1613" s="92" t="str">
        <f t="shared" si="80"/>
        <v>Gastos_Gerais</v>
      </c>
    </row>
    <row r="1614" spans="1:17" ht="36" hidden="1" x14ac:dyDescent="0.2">
      <c r="A1614" s="477">
        <f>IF(B1614="","",COUNT('Diário 3º PA'!$A$4:$A$4242)+ROW()-3)</f>
        <v>3557</v>
      </c>
      <c r="B1614" s="496">
        <v>44722</v>
      </c>
      <c r="C1614" s="492">
        <v>44713</v>
      </c>
      <c r="D1614" s="482" t="s">
        <v>115</v>
      </c>
      <c r="E1614" s="482" t="s">
        <v>342</v>
      </c>
      <c r="F1614" s="488">
        <v>180</v>
      </c>
      <c r="G1614" s="482" t="s">
        <v>5446</v>
      </c>
      <c r="H1614" s="482" t="s">
        <v>134</v>
      </c>
      <c r="I1614" s="482" t="s">
        <v>5447</v>
      </c>
      <c r="J1614" s="493" t="s">
        <v>2534</v>
      </c>
      <c r="K1614" s="493" t="s">
        <v>732</v>
      </c>
      <c r="L1614" s="493" t="s">
        <v>792</v>
      </c>
      <c r="M1614" s="493" t="s">
        <v>5448</v>
      </c>
      <c r="N1614" s="491">
        <v>44722</v>
      </c>
      <c r="O1614" s="486">
        <f t="shared" si="78"/>
        <v>6</v>
      </c>
      <c r="P1614" s="486">
        <f t="shared" si="79"/>
        <v>6</v>
      </c>
      <c r="Q1614" s="92" t="str">
        <f t="shared" si="80"/>
        <v>Gastos_Gerais</v>
      </c>
    </row>
    <row r="1615" spans="1:17" ht="24" hidden="1" x14ac:dyDescent="0.2">
      <c r="A1615" s="477">
        <f>IF(B1615="","",COUNT('Diário 3º PA'!$A$4:$A$4242)+ROW()-3)</f>
        <v>3558</v>
      </c>
      <c r="B1615" s="496">
        <v>44722</v>
      </c>
      <c r="C1615" s="492">
        <v>44713</v>
      </c>
      <c r="D1615" s="482" t="s">
        <v>93</v>
      </c>
      <c r="E1615" s="482" t="s">
        <v>97</v>
      </c>
      <c r="F1615" s="488">
        <v>0.17</v>
      </c>
      <c r="G1615" s="482" t="s">
        <v>1553</v>
      </c>
      <c r="H1615" s="482" t="s">
        <v>128</v>
      </c>
      <c r="I1615" s="482" t="s">
        <v>664</v>
      </c>
      <c r="J1615" s="493" t="s">
        <v>811</v>
      </c>
      <c r="K1615" s="493" t="s">
        <v>1554</v>
      </c>
      <c r="L1615" s="493" t="s">
        <v>1066</v>
      </c>
      <c r="M1615" s="493" t="s">
        <v>666</v>
      </c>
      <c r="N1615" s="491">
        <v>44722</v>
      </c>
      <c r="O1615" s="486">
        <f t="shared" si="78"/>
        <v>6</v>
      </c>
      <c r="P1615" s="486">
        <f t="shared" si="79"/>
        <v>6</v>
      </c>
      <c r="Q1615" s="92" t="str">
        <f t="shared" si="80"/>
        <v>Receitas</v>
      </c>
    </row>
    <row r="1616" spans="1:17" ht="24" hidden="1" x14ac:dyDescent="0.2">
      <c r="A1616" s="477">
        <f>IF(B1616="","",COUNT('Diário 3º PA'!$A$4:$A$4242)+ROW()-3)</f>
        <v>3559</v>
      </c>
      <c r="B1616" s="496">
        <v>44725</v>
      </c>
      <c r="C1616" s="492">
        <v>44713</v>
      </c>
      <c r="D1616" s="517" t="s">
        <v>115</v>
      </c>
      <c r="E1616" s="482" t="s">
        <v>300</v>
      </c>
      <c r="F1616" s="488">
        <v>352</v>
      </c>
      <c r="G1616" s="482" t="s">
        <v>5449</v>
      </c>
      <c r="H1616" s="482" t="s">
        <v>128</v>
      </c>
      <c r="I1616" s="482" t="s">
        <v>2752</v>
      </c>
      <c r="J1616" s="493" t="s">
        <v>876</v>
      </c>
      <c r="K1616" s="493" t="s">
        <v>704</v>
      </c>
      <c r="L1616" s="493" t="s">
        <v>428</v>
      </c>
      <c r="M1616" s="493">
        <v>22930</v>
      </c>
      <c r="N1616" s="491">
        <v>44719</v>
      </c>
      <c r="O1616" s="486">
        <f t="shared" si="78"/>
        <v>6</v>
      </c>
      <c r="P1616" s="486">
        <f t="shared" si="79"/>
        <v>6</v>
      </c>
      <c r="Q1616" s="92" t="str">
        <f t="shared" si="80"/>
        <v>Gastos_Gerais</v>
      </c>
    </row>
    <row r="1617" spans="1:17" ht="48" hidden="1" x14ac:dyDescent="0.2">
      <c r="A1617" s="477">
        <f>IF(B1617="","",COUNT('Diário 3º PA'!$A$4:$A$4242)+ROW()-3)</f>
        <v>3560</v>
      </c>
      <c r="B1617" s="496">
        <v>44725</v>
      </c>
      <c r="C1617" s="492">
        <v>44713</v>
      </c>
      <c r="D1617" s="482" t="s">
        <v>115</v>
      </c>
      <c r="E1617" s="482" t="s">
        <v>282</v>
      </c>
      <c r="F1617" s="488">
        <v>1534.12</v>
      </c>
      <c r="G1617" s="482" t="s">
        <v>652</v>
      </c>
      <c r="H1617" s="482" t="s">
        <v>128</v>
      </c>
      <c r="I1617" s="482" t="s">
        <v>651</v>
      </c>
      <c r="J1617" s="493" t="s">
        <v>932</v>
      </c>
      <c r="K1617" s="493" t="s">
        <v>704</v>
      </c>
      <c r="L1617" s="493" t="s">
        <v>704</v>
      </c>
      <c r="M1617" s="493">
        <v>1588008</v>
      </c>
      <c r="N1617" s="491">
        <v>44725</v>
      </c>
      <c r="O1617" s="486">
        <f t="shared" si="78"/>
        <v>6</v>
      </c>
      <c r="P1617" s="486">
        <f t="shared" si="79"/>
        <v>6</v>
      </c>
      <c r="Q1617" s="92" t="str">
        <f t="shared" si="80"/>
        <v>Gastos_Gerais</v>
      </c>
    </row>
    <row r="1618" spans="1:17" ht="24" hidden="1" x14ac:dyDescent="0.2">
      <c r="A1618" s="477">
        <f>IF(B1618="","",COUNT('Diário 3º PA'!$A$4:$A$4242)+ROW()-3)</f>
        <v>3561</v>
      </c>
      <c r="B1618" s="496">
        <v>44725</v>
      </c>
      <c r="C1618" s="492">
        <v>44682</v>
      </c>
      <c r="D1618" s="482" t="s">
        <v>115</v>
      </c>
      <c r="E1618" s="482" t="s">
        <v>308</v>
      </c>
      <c r="F1618" s="488">
        <v>189.99</v>
      </c>
      <c r="G1618" s="482" t="s">
        <v>1735</v>
      </c>
      <c r="H1618" s="482" t="s">
        <v>128</v>
      </c>
      <c r="I1618" s="482" t="s">
        <v>3850</v>
      </c>
      <c r="J1618" s="493" t="s">
        <v>3851</v>
      </c>
      <c r="K1618" s="493" t="s">
        <v>704</v>
      </c>
      <c r="L1618" s="493" t="s">
        <v>428</v>
      </c>
      <c r="M1618" s="493">
        <v>32223</v>
      </c>
      <c r="N1618" s="491">
        <v>44698</v>
      </c>
      <c r="O1618" s="486">
        <f t="shared" si="78"/>
        <v>6</v>
      </c>
      <c r="P1618" s="486">
        <f t="shared" si="79"/>
        <v>5</v>
      </c>
      <c r="Q1618" s="92" t="str">
        <f t="shared" si="80"/>
        <v>Gastos_Gerais</v>
      </c>
    </row>
    <row r="1619" spans="1:17" ht="24" hidden="1" x14ac:dyDescent="0.2">
      <c r="A1619" s="477">
        <f>IF(B1619="","",COUNT('Diário 3º PA'!$A$4:$A$4242)+ROW()-3)</f>
        <v>3562</v>
      </c>
      <c r="B1619" s="496">
        <v>44725</v>
      </c>
      <c r="C1619" s="492">
        <v>44713</v>
      </c>
      <c r="D1619" s="482" t="s">
        <v>115</v>
      </c>
      <c r="E1619" s="482" t="s">
        <v>232</v>
      </c>
      <c r="F1619" s="488">
        <v>4490.09</v>
      </c>
      <c r="G1619" s="482" t="s">
        <v>3432</v>
      </c>
      <c r="H1619" s="482" t="s">
        <v>138</v>
      </c>
      <c r="I1619" s="482" t="s">
        <v>1089</v>
      </c>
      <c r="J1619" s="493" t="s">
        <v>703</v>
      </c>
      <c r="K1619" s="493" t="s">
        <v>704</v>
      </c>
      <c r="L1619" s="493" t="s">
        <v>705</v>
      </c>
      <c r="M1619" s="493" t="s">
        <v>5450</v>
      </c>
      <c r="N1619" s="491">
        <v>44725</v>
      </c>
      <c r="O1619" s="486">
        <f t="shared" si="78"/>
        <v>6</v>
      </c>
      <c r="P1619" s="486">
        <f t="shared" si="79"/>
        <v>6</v>
      </c>
      <c r="Q1619" s="92" t="str">
        <f t="shared" si="80"/>
        <v>Gastos_Gerais</v>
      </c>
    </row>
    <row r="1620" spans="1:17" hidden="1" x14ac:dyDescent="0.2">
      <c r="A1620" s="477">
        <f>IF(B1620="","",COUNT('Diário 3º PA'!$A$4:$A$4242)+ROW()-3)</f>
        <v>3563</v>
      </c>
      <c r="B1620" s="496">
        <v>44725</v>
      </c>
      <c r="C1620" s="492">
        <v>44682</v>
      </c>
      <c r="D1620" s="482" t="s">
        <v>115</v>
      </c>
      <c r="E1620" s="482" t="s">
        <v>328</v>
      </c>
      <c r="F1620" s="488">
        <v>1500</v>
      </c>
      <c r="G1620" s="482" t="s">
        <v>1010</v>
      </c>
      <c r="H1620" s="482" t="s">
        <v>131</v>
      </c>
      <c r="I1620" s="482" t="s">
        <v>727</v>
      </c>
      <c r="J1620" s="493" t="s">
        <v>728</v>
      </c>
      <c r="K1620" s="493" t="s">
        <v>704</v>
      </c>
      <c r="L1620" s="493" t="s">
        <v>428</v>
      </c>
      <c r="M1620" s="493">
        <v>1912307</v>
      </c>
      <c r="N1620" s="491">
        <v>44725</v>
      </c>
      <c r="O1620" s="486">
        <f t="shared" si="78"/>
        <v>6</v>
      </c>
      <c r="P1620" s="486">
        <f t="shared" si="79"/>
        <v>5</v>
      </c>
      <c r="Q1620" s="92" t="str">
        <f t="shared" si="80"/>
        <v>Gastos_Gerais</v>
      </c>
    </row>
    <row r="1621" spans="1:17" ht="24" hidden="1" x14ac:dyDescent="0.2">
      <c r="A1621" s="477">
        <f>IF(B1621="","",COUNT('Diário 3º PA'!$A$4:$A$4242)+ROW()-3)</f>
        <v>3564</v>
      </c>
      <c r="B1621" s="496">
        <v>44725</v>
      </c>
      <c r="C1621" s="492">
        <v>44713</v>
      </c>
      <c r="D1621" s="482" t="s">
        <v>115</v>
      </c>
      <c r="E1621" s="482" t="s">
        <v>318</v>
      </c>
      <c r="F1621" s="488">
        <v>1533</v>
      </c>
      <c r="G1621" s="482" t="s">
        <v>5451</v>
      </c>
      <c r="H1621" s="482" t="s">
        <v>132</v>
      </c>
      <c r="I1621" s="482" t="s">
        <v>5210</v>
      </c>
      <c r="J1621" s="493" t="s">
        <v>5211</v>
      </c>
      <c r="K1621" s="493" t="s">
        <v>704</v>
      </c>
      <c r="L1621" s="493" t="s">
        <v>428</v>
      </c>
      <c r="M1621" s="493">
        <v>540</v>
      </c>
      <c r="N1621" s="491">
        <v>44722</v>
      </c>
      <c r="O1621" s="486">
        <f t="shared" si="78"/>
        <v>6</v>
      </c>
      <c r="P1621" s="486">
        <f t="shared" si="79"/>
        <v>6</v>
      </c>
      <c r="Q1621" s="92" t="str">
        <f t="shared" si="80"/>
        <v>Gastos_Gerais</v>
      </c>
    </row>
    <row r="1622" spans="1:17" ht="24" hidden="1" x14ac:dyDescent="0.2">
      <c r="A1622" s="477">
        <f>IF(B1622="","",COUNT('Diário 3º PA'!$A$4:$A$4242)+ROW()-3)</f>
        <v>3565</v>
      </c>
      <c r="B1622" s="496">
        <v>44725</v>
      </c>
      <c r="C1622" s="492">
        <v>44713</v>
      </c>
      <c r="D1622" s="482" t="s">
        <v>115</v>
      </c>
      <c r="E1622" s="482" t="s">
        <v>314</v>
      </c>
      <c r="F1622" s="488">
        <v>500</v>
      </c>
      <c r="G1622" s="482" t="s">
        <v>5452</v>
      </c>
      <c r="H1622" s="482" t="s">
        <v>132</v>
      </c>
      <c r="I1622" s="482" t="s">
        <v>5453</v>
      </c>
      <c r="J1622" s="493" t="s">
        <v>5454</v>
      </c>
      <c r="K1622" s="493" t="s">
        <v>704</v>
      </c>
      <c r="L1622" s="493" t="s">
        <v>428</v>
      </c>
      <c r="M1622" s="493">
        <v>20140</v>
      </c>
      <c r="N1622" s="491">
        <v>44725</v>
      </c>
      <c r="O1622" s="486">
        <f t="shared" si="78"/>
        <v>6</v>
      </c>
      <c r="P1622" s="486">
        <f t="shared" si="79"/>
        <v>6</v>
      </c>
      <c r="Q1622" s="92" t="str">
        <f t="shared" si="80"/>
        <v>Gastos_Gerais</v>
      </c>
    </row>
    <row r="1623" spans="1:17" ht="24" hidden="1" x14ac:dyDescent="0.2">
      <c r="A1623" s="477">
        <f>IF(B1623="","",COUNT('Diário 3º PA'!$A$4:$A$4242)+ROW()-3)</f>
        <v>3566</v>
      </c>
      <c r="B1623" s="496">
        <v>44725</v>
      </c>
      <c r="C1623" s="492">
        <v>44713</v>
      </c>
      <c r="D1623" s="482" t="s">
        <v>115</v>
      </c>
      <c r="E1623" s="482" t="s">
        <v>354</v>
      </c>
      <c r="F1623" s="488">
        <v>1800</v>
      </c>
      <c r="G1623" s="482" t="s">
        <v>5455</v>
      </c>
      <c r="H1623" s="482" t="s">
        <v>132</v>
      </c>
      <c r="I1623" s="482" t="s">
        <v>5456</v>
      </c>
      <c r="J1623" s="493" t="s">
        <v>5457</v>
      </c>
      <c r="K1623" s="518" t="s">
        <v>704</v>
      </c>
      <c r="L1623" s="518" t="s">
        <v>428</v>
      </c>
      <c r="M1623" s="493">
        <v>20225</v>
      </c>
      <c r="N1623" s="491">
        <v>44721</v>
      </c>
      <c r="O1623" s="486">
        <f t="shared" si="78"/>
        <v>6</v>
      </c>
      <c r="P1623" s="486">
        <f t="shared" si="79"/>
        <v>6</v>
      </c>
      <c r="Q1623" s="92" t="str">
        <f t="shared" si="80"/>
        <v>Gastos_Gerais</v>
      </c>
    </row>
    <row r="1624" spans="1:17" ht="24" hidden="1" x14ac:dyDescent="0.2">
      <c r="A1624" s="477">
        <f>IF(B1624="","",COUNT('Diário 3º PA'!$A$4:$A$4242)+ROW()-3)</f>
        <v>3567</v>
      </c>
      <c r="B1624" s="496">
        <v>44725</v>
      </c>
      <c r="C1624" s="492">
        <v>44713</v>
      </c>
      <c r="D1624" s="482" t="s">
        <v>115</v>
      </c>
      <c r="E1624" s="482" t="s">
        <v>336</v>
      </c>
      <c r="F1624" s="488">
        <v>228.52</v>
      </c>
      <c r="G1624" s="482" t="s">
        <v>5458</v>
      </c>
      <c r="H1624" s="482" t="s">
        <v>132</v>
      </c>
      <c r="I1624" s="482" t="s">
        <v>5459</v>
      </c>
      <c r="J1624" s="493" t="s">
        <v>5460</v>
      </c>
      <c r="K1624" s="493" t="s">
        <v>1464</v>
      </c>
      <c r="L1624" s="493" t="s">
        <v>428</v>
      </c>
      <c r="M1624" s="493">
        <v>20221620</v>
      </c>
      <c r="N1624" s="491">
        <v>44721</v>
      </c>
      <c r="O1624" s="486">
        <f t="shared" si="78"/>
        <v>6</v>
      </c>
      <c r="P1624" s="486">
        <f t="shared" si="79"/>
        <v>6</v>
      </c>
      <c r="Q1624" s="92" t="str">
        <f t="shared" si="80"/>
        <v>Gastos_Gerais</v>
      </c>
    </row>
    <row r="1625" spans="1:17" ht="24" hidden="1" x14ac:dyDescent="0.2">
      <c r="A1625" s="477">
        <f>IF(B1625="","",COUNT('Diário 3º PA'!$A$4:$A$4242)+ROW()-3)</f>
        <v>3568</v>
      </c>
      <c r="B1625" s="496">
        <v>44725</v>
      </c>
      <c r="C1625" s="492">
        <v>44713</v>
      </c>
      <c r="D1625" s="482" t="s">
        <v>115</v>
      </c>
      <c r="E1625" s="482" t="s">
        <v>336</v>
      </c>
      <c r="F1625" s="488">
        <v>210.76</v>
      </c>
      <c r="G1625" s="482" t="s">
        <v>5461</v>
      </c>
      <c r="H1625" s="482" t="s">
        <v>132</v>
      </c>
      <c r="I1625" s="482" t="s">
        <v>5459</v>
      </c>
      <c r="J1625" s="493" t="s">
        <v>5460</v>
      </c>
      <c r="K1625" s="493" t="s">
        <v>1464</v>
      </c>
      <c r="L1625" s="493" t="s">
        <v>428</v>
      </c>
      <c r="M1625" s="493">
        <v>544088</v>
      </c>
      <c r="N1625" s="491">
        <v>44721</v>
      </c>
      <c r="O1625" s="486">
        <f t="shared" si="78"/>
        <v>6</v>
      </c>
      <c r="P1625" s="486">
        <f t="shared" si="79"/>
        <v>6</v>
      </c>
      <c r="Q1625" s="92" t="str">
        <f t="shared" si="80"/>
        <v>Gastos_Gerais</v>
      </c>
    </row>
    <row r="1626" spans="1:17" ht="24" hidden="1" x14ac:dyDescent="0.2">
      <c r="A1626" s="477">
        <f>IF(B1626="","",COUNT('Diário 3º PA'!$A$4:$A$4242)+ROW()-3)</f>
        <v>3569</v>
      </c>
      <c r="B1626" s="496">
        <v>44725</v>
      </c>
      <c r="C1626" s="492">
        <v>44713</v>
      </c>
      <c r="D1626" s="482" t="s">
        <v>115</v>
      </c>
      <c r="E1626" s="482" t="s">
        <v>342</v>
      </c>
      <c r="F1626" s="488">
        <v>240</v>
      </c>
      <c r="G1626" s="482" t="s">
        <v>5462</v>
      </c>
      <c r="H1626" s="482" t="s">
        <v>136</v>
      </c>
      <c r="I1626" s="482" t="s">
        <v>3789</v>
      </c>
      <c r="J1626" s="493" t="s">
        <v>3790</v>
      </c>
      <c r="K1626" s="493" t="s">
        <v>732</v>
      </c>
      <c r="L1626" s="493" t="s">
        <v>792</v>
      </c>
      <c r="M1626" s="493" t="s">
        <v>5463</v>
      </c>
      <c r="N1626" s="491">
        <v>44725</v>
      </c>
      <c r="O1626" s="486">
        <f t="shared" si="78"/>
        <v>6</v>
      </c>
      <c r="P1626" s="486">
        <f t="shared" si="79"/>
        <v>6</v>
      </c>
      <c r="Q1626" s="92" t="str">
        <f t="shared" si="80"/>
        <v>Gastos_Gerais</v>
      </c>
    </row>
    <row r="1627" spans="1:17" ht="24" hidden="1" x14ac:dyDescent="0.2">
      <c r="A1627" s="477">
        <f>IF(B1627="","",COUNT('Diário 3º PA'!$A$4:$A$4242)+ROW()-3)</f>
        <v>3570</v>
      </c>
      <c r="B1627" s="496">
        <v>44725</v>
      </c>
      <c r="C1627" s="492">
        <v>44713</v>
      </c>
      <c r="D1627" s="482" t="s">
        <v>93</v>
      </c>
      <c r="E1627" s="482" t="s">
        <v>97</v>
      </c>
      <c r="F1627" s="488">
        <v>0.22</v>
      </c>
      <c r="G1627" s="482" t="s">
        <v>1553</v>
      </c>
      <c r="H1627" s="482" t="s">
        <v>128</v>
      </c>
      <c r="I1627" s="482" t="s">
        <v>664</v>
      </c>
      <c r="J1627" s="493" t="s">
        <v>811</v>
      </c>
      <c r="K1627" s="493" t="s">
        <v>1554</v>
      </c>
      <c r="L1627" s="493" t="s">
        <v>1066</v>
      </c>
      <c r="M1627" s="493" t="s">
        <v>666</v>
      </c>
      <c r="N1627" s="491">
        <v>44725</v>
      </c>
      <c r="O1627" s="486">
        <f t="shared" si="78"/>
        <v>6</v>
      </c>
      <c r="P1627" s="486">
        <f t="shared" si="79"/>
        <v>6</v>
      </c>
      <c r="Q1627" s="92" t="str">
        <f t="shared" si="80"/>
        <v>Receitas</v>
      </c>
    </row>
    <row r="1628" spans="1:17" ht="24" hidden="1" x14ac:dyDescent="0.2">
      <c r="A1628" s="477">
        <f>IF(B1628="","",COUNT('Diário 3º PA'!$A$4:$A$4242)+ROW()-3)</f>
        <v>3571</v>
      </c>
      <c r="B1628" s="496">
        <v>44726</v>
      </c>
      <c r="C1628" s="492">
        <v>44713</v>
      </c>
      <c r="D1628" s="482" t="s">
        <v>115</v>
      </c>
      <c r="E1628" s="482" t="s">
        <v>268</v>
      </c>
      <c r="F1628" s="488">
        <v>600</v>
      </c>
      <c r="G1628" s="482" t="s">
        <v>2782</v>
      </c>
      <c r="H1628" s="482" t="s">
        <v>129</v>
      </c>
      <c r="I1628" s="482" t="s">
        <v>1098</v>
      </c>
      <c r="J1628" s="493" t="s">
        <v>1099</v>
      </c>
      <c r="K1628" s="493" t="s">
        <v>1464</v>
      </c>
      <c r="L1628" s="493" t="s">
        <v>428</v>
      </c>
      <c r="M1628" s="493">
        <v>2022108</v>
      </c>
      <c r="N1628" s="491">
        <v>44726</v>
      </c>
      <c r="O1628" s="486">
        <f t="shared" si="78"/>
        <v>6</v>
      </c>
      <c r="P1628" s="486">
        <f t="shared" si="79"/>
        <v>6</v>
      </c>
      <c r="Q1628" s="92" t="str">
        <f t="shared" si="80"/>
        <v>Gastos_Gerais</v>
      </c>
    </row>
    <row r="1629" spans="1:17" ht="24" hidden="1" x14ac:dyDescent="0.2">
      <c r="A1629" s="477">
        <f>IF(B1629="","",COUNT('Diário 3º PA'!$A$4:$A$4242)+ROW()-3)</f>
        <v>3572</v>
      </c>
      <c r="B1629" s="496">
        <v>44726</v>
      </c>
      <c r="C1629" s="492">
        <v>44713</v>
      </c>
      <c r="D1629" s="482" t="s">
        <v>115</v>
      </c>
      <c r="E1629" s="482" t="s">
        <v>324</v>
      </c>
      <c r="F1629" s="488">
        <v>790</v>
      </c>
      <c r="G1629" s="482" t="s">
        <v>4382</v>
      </c>
      <c r="H1629" s="482" t="s">
        <v>131</v>
      </c>
      <c r="I1629" s="482" t="s">
        <v>4383</v>
      </c>
      <c r="J1629" s="493" t="s">
        <v>4384</v>
      </c>
      <c r="K1629" s="493" t="s">
        <v>1464</v>
      </c>
      <c r="L1629" s="493" t="s">
        <v>428</v>
      </c>
      <c r="M1629" s="493">
        <v>202289</v>
      </c>
      <c r="N1629" s="491">
        <v>44725</v>
      </c>
      <c r="O1629" s="486">
        <f t="shared" si="78"/>
        <v>6</v>
      </c>
      <c r="P1629" s="486">
        <f t="shared" si="79"/>
        <v>6</v>
      </c>
      <c r="Q1629" s="92" t="str">
        <f t="shared" si="80"/>
        <v>Gastos_Gerais</v>
      </c>
    </row>
    <row r="1630" spans="1:17" ht="24" hidden="1" x14ac:dyDescent="0.2">
      <c r="A1630" s="477">
        <f>IF(B1630="","",COUNT('Diário 3º PA'!$A$4:$A$4242)+ROW()-3)</f>
        <v>3573</v>
      </c>
      <c r="B1630" s="496">
        <v>44726</v>
      </c>
      <c r="C1630" s="492">
        <v>44713</v>
      </c>
      <c r="D1630" s="482" t="s">
        <v>115</v>
      </c>
      <c r="E1630" s="482" t="s">
        <v>366</v>
      </c>
      <c r="F1630" s="488">
        <v>374.27</v>
      </c>
      <c r="G1630" s="482" t="s">
        <v>5464</v>
      </c>
      <c r="H1630" s="482" t="s">
        <v>129</v>
      </c>
      <c r="I1630" s="482" t="s">
        <v>834</v>
      </c>
      <c r="J1630" s="493" t="s">
        <v>835</v>
      </c>
      <c r="K1630" s="493" t="s">
        <v>1464</v>
      </c>
      <c r="L1630" s="493" t="s">
        <v>428</v>
      </c>
      <c r="M1630" s="493">
        <v>72</v>
      </c>
      <c r="N1630" s="491">
        <v>44725</v>
      </c>
      <c r="O1630" s="486">
        <f t="shared" si="78"/>
        <v>6</v>
      </c>
      <c r="P1630" s="486">
        <f t="shared" si="79"/>
        <v>6</v>
      </c>
      <c r="Q1630" s="92" t="str">
        <f t="shared" si="80"/>
        <v>Gastos_Gerais</v>
      </c>
    </row>
    <row r="1631" spans="1:17" ht="36" hidden="1" x14ac:dyDescent="0.2">
      <c r="A1631" s="477">
        <f>IF(B1631="","",COUNT('Diário 3º PA'!$A$4:$A$4242)+ROW()-3)</f>
        <v>3574</v>
      </c>
      <c r="B1631" s="496">
        <v>44726</v>
      </c>
      <c r="C1631" s="492">
        <v>44682</v>
      </c>
      <c r="D1631" s="482" t="s">
        <v>115</v>
      </c>
      <c r="E1631" s="482" t="s">
        <v>272</v>
      </c>
      <c r="F1631" s="488">
        <v>540</v>
      </c>
      <c r="G1631" s="482" t="s">
        <v>5465</v>
      </c>
      <c r="H1631" s="482" t="s">
        <v>140</v>
      </c>
      <c r="I1631" s="482" t="s">
        <v>2865</v>
      </c>
      <c r="J1631" s="493" t="s">
        <v>2866</v>
      </c>
      <c r="K1631" s="493" t="s">
        <v>704</v>
      </c>
      <c r="L1631" s="493" t="s">
        <v>428</v>
      </c>
      <c r="M1631" s="493">
        <v>1169</v>
      </c>
      <c r="N1631" s="491">
        <v>44705</v>
      </c>
      <c r="O1631" s="486">
        <f t="shared" si="78"/>
        <v>6</v>
      </c>
      <c r="P1631" s="486">
        <f t="shared" si="79"/>
        <v>5</v>
      </c>
      <c r="Q1631" s="92" t="str">
        <f t="shared" si="80"/>
        <v>Gastos_Gerais</v>
      </c>
    </row>
    <row r="1632" spans="1:17" ht="24" hidden="1" x14ac:dyDescent="0.2">
      <c r="A1632" s="477">
        <f>IF(B1632="","",COUNT('Diário 3º PA'!$A$4:$A$4242)+ROW()-3)</f>
        <v>3575</v>
      </c>
      <c r="B1632" s="496">
        <v>44726</v>
      </c>
      <c r="C1632" s="492">
        <v>44682</v>
      </c>
      <c r="D1632" s="482" t="s">
        <v>115</v>
      </c>
      <c r="E1632" s="482" t="s">
        <v>272</v>
      </c>
      <c r="F1632" s="488">
        <v>132.30000000000001</v>
      </c>
      <c r="G1632" s="482" t="s">
        <v>5466</v>
      </c>
      <c r="H1632" s="482" t="s">
        <v>138</v>
      </c>
      <c r="I1632" s="482" t="s">
        <v>2865</v>
      </c>
      <c r="J1632" s="493" t="s">
        <v>2866</v>
      </c>
      <c r="K1632" s="493" t="s">
        <v>704</v>
      </c>
      <c r="L1632" s="493" t="s">
        <v>428</v>
      </c>
      <c r="M1632" s="493">
        <v>1190</v>
      </c>
      <c r="N1632" s="491">
        <v>44706</v>
      </c>
      <c r="O1632" s="486">
        <f t="shared" si="78"/>
        <v>6</v>
      </c>
      <c r="P1632" s="486">
        <f t="shared" si="79"/>
        <v>5</v>
      </c>
      <c r="Q1632" s="92" t="str">
        <f t="shared" si="80"/>
        <v>Gastos_Gerais</v>
      </c>
    </row>
    <row r="1633" spans="1:17" ht="24" hidden="1" x14ac:dyDescent="0.2">
      <c r="A1633" s="477">
        <f>IF(B1633="","",COUNT('Diário 3º PA'!$A$4:$A$4242)+ROW()-3)</f>
        <v>3576</v>
      </c>
      <c r="B1633" s="496">
        <v>44726</v>
      </c>
      <c r="C1633" s="492">
        <v>44713</v>
      </c>
      <c r="D1633" s="482" t="s">
        <v>115</v>
      </c>
      <c r="E1633" s="482" t="s">
        <v>354</v>
      </c>
      <c r="F1633" s="488">
        <v>57149.9</v>
      </c>
      <c r="G1633" s="482" t="s">
        <v>5467</v>
      </c>
      <c r="H1633" s="482" t="s">
        <v>132</v>
      </c>
      <c r="I1633" s="482" t="s">
        <v>5388</v>
      </c>
      <c r="J1633" s="493" t="s">
        <v>5389</v>
      </c>
      <c r="K1633" s="493" t="s">
        <v>704</v>
      </c>
      <c r="L1633" s="493" t="s">
        <v>428</v>
      </c>
      <c r="M1633" s="493">
        <v>202216</v>
      </c>
      <c r="N1633" s="491">
        <v>44725</v>
      </c>
      <c r="O1633" s="486">
        <f t="shared" si="78"/>
        <v>6</v>
      </c>
      <c r="P1633" s="486">
        <f t="shared" si="79"/>
        <v>6</v>
      </c>
      <c r="Q1633" s="92" t="str">
        <f t="shared" si="80"/>
        <v>Gastos_Gerais</v>
      </c>
    </row>
    <row r="1634" spans="1:17" ht="36" hidden="1" x14ac:dyDescent="0.2">
      <c r="A1634" s="477">
        <f>IF(B1634="","",COUNT('Diário 3º PA'!$A$4:$A$4242)+ROW()-3)</f>
        <v>3577</v>
      </c>
      <c r="B1634" s="496">
        <v>44726</v>
      </c>
      <c r="C1634" s="492">
        <v>44682</v>
      </c>
      <c r="D1634" s="482" t="s">
        <v>115</v>
      </c>
      <c r="E1634" s="482" t="s">
        <v>272</v>
      </c>
      <c r="F1634" s="488">
        <v>1080</v>
      </c>
      <c r="G1634" s="482" t="s">
        <v>5468</v>
      </c>
      <c r="H1634" s="482" t="s">
        <v>130</v>
      </c>
      <c r="I1634" s="482" t="s">
        <v>2865</v>
      </c>
      <c r="J1634" s="493" t="s">
        <v>2866</v>
      </c>
      <c r="K1634" s="493" t="s">
        <v>704</v>
      </c>
      <c r="L1634" s="493" t="s">
        <v>428</v>
      </c>
      <c r="M1634" s="516">
        <v>1170</v>
      </c>
      <c r="N1634" s="491">
        <v>44705</v>
      </c>
      <c r="O1634" s="486">
        <f t="shared" si="78"/>
        <v>6</v>
      </c>
      <c r="P1634" s="486">
        <f t="shared" si="79"/>
        <v>5</v>
      </c>
      <c r="Q1634" s="92" t="str">
        <f t="shared" si="80"/>
        <v>Gastos_Gerais</v>
      </c>
    </row>
    <row r="1635" spans="1:17" ht="24" hidden="1" x14ac:dyDescent="0.2">
      <c r="A1635" s="477">
        <f>IF(B1635="","",COUNT('Diário 3º PA'!$A$4:$A$4242)+ROW()-3)</f>
        <v>3578</v>
      </c>
      <c r="B1635" s="496">
        <v>44726</v>
      </c>
      <c r="C1635" s="492">
        <v>44682</v>
      </c>
      <c r="D1635" s="482" t="s">
        <v>115</v>
      </c>
      <c r="E1635" s="482" t="s">
        <v>272</v>
      </c>
      <c r="F1635" s="488">
        <v>113.4</v>
      </c>
      <c r="G1635" s="482" t="s">
        <v>5469</v>
      </c>
      <c r="H1635" s="482" t="s">
        <v>136</v>
      </c>
      <c r="I1635" s="482" t="s">
        <v>2865</v>
      </c>
      <c r="J1635" s="493" t="s">
        <v>2866</v>
      </c>
      <c r="K1635" s="493" t="s">
        <v>704</v>
      </c>
      <c r="L1635" s="493" t="s">
        <v>428</v>
      </c>
      <c r="M1635" s="493">
        <v>1188</v>
      </c>
      <c r="N1635" s="491">
        <v>44706</v>
      </c>
      <c r="O1635" s="486">
        <f t="shared" si="78"/>
        <v>6</v>
      </c>
      <c r="P1635" s="486">
        <f t="shared" si="79"/>
        <v>5</v>
      </c>
      <c r="Q1635" s="92" t="str">
        <f t="shared" si="80"/>
        <v>Gastos_Gerais</v>
      </c>
    </row>
    <row r="1636" spans="1:17" ht="36" hidden="1" x14ac:dyDescent="0.2">
      <c r="A1636" s="477">
        <f>IF(B1636="","",COUNT('Diário 3º PA'!$A$4:$A$4242)+ROW()-3)</f>
        <v>3579</v>
      </c>
      <c r="B1636" s="496">
        <v>44726</v>
      </c>
      <c r="C1636" s="492">
        <v>44682</v>
      </c>
      <c r="D1636" s="482" t="s">
        <v>115</v>
      </c>
      <c r="E1636" s="482" t="s">
        <v>272</v>
      </c>
      <c r="F1636" s="488">
        <v>378</v>
      </c>
      <c r="G1636" s="482" t="s">
        <v>5470</v>
      </c>
      <c r="H1636" s="482" t="s">
        <v>137</v>
      </c>
      <c r="I1636" s="482" t="s">
        <v>2865</v>
      </c>
      <c r="J1636" s="493" t="s">
        <v>2866</v>
      </c>
      <c r="K1636" s="493" t="s">
        <v>704</v>
      </c>
      <c r="L1636" s="493" t="s">
        <v>428</v>
      </c>
      <c r="M1636" s="493">
        <v>1180</v>
      </c>
      <c r="N1636" s="491">
        <v>44705</v>
      </c>
      <c r="O1636" s="486">
        <f t="shared" si="78"/>
        <v>6</v>
      </c>
      <c r="P1636" s="486">
        <f t="shared" si="79"/>
        <v>5</v>
      </c>
      <c r="Q1636" s="92" t="str">
        <f t="shared" si="80"/>
        <v>Gastos_Gerais</v>
      </c>
    </row>
    <row r="1637" spans="1:17" ht="36" hidden="1" x14ac:dyDescent="0.2">
      <c r="A1637" s="477">
        <f>IF(B1637="","",COUNT('Diário 3º PA'!$A$4:$A$4242)+ROW()-3)</f>
        <v>3580</v>
      </c>
      <c r="B1637" s="496">
        <v>44726</v>
      </c>
      <c r="C1637" s="492">
        <v>44682</v>
      </c>
      <c r="D1637" s="482" t="s">
        <v>115</v>
      </c>
      <c r="E1637" s="482" t="s">
        <v>272</v>
      </c>
      <c r="F1637" s="488">
        <v>2160</v>
      </c>
      <c r="G1637" s="482" t="s">
        <v>5471</v>
      </c>
      <c r="H1637" s="482" t="s">
        <v>131</v>
      </c>
      <c r="I1637" s="482" t="s">
        <v>2865</v>
      </c>
      <c r="J1637" s="493" t="s">
        <v>2866</v>
      </c>
      <c r="K1637" s="493" t="s">
        <v>704</v>
      </c>
      <c r="L1637" s="493" t="s">
        <v>428</v>
      </c>
      <c r="M1637" s="493">
        <v>1177</v>
      </c>
      <c r="N1637" s="491">
        <v>44705</v>
      </c>
      <c r="O1637" s="486">
        <f t="shared" si="78"/>
        <v>6</v>
      </c>
      <c r="P1637" s="486">
        <f t="shared" si="79"/>
        <v>5</v>
      </c>
      <c r="Q1637" s="92" t="str">
        <f t="shared" si="80"/>
        <v>Gastos_Gerais</v>
      </c>
    </row>
    <row r="1638" spans="1:17" ht="24" hidden="1" x14ac:dyDescent="0.2">
      <c r="A1638" s="477">
        <f>IF(B1638="","",COUNT('Diário 3º PA'!$A$4:$A$4242)+ROW()-3)</f>
        <v>3581</v>
      </c>
      <c r="B1638" s="496">
        <v>44726</v>
      </c>
      <c r="C1638" s="492">
        <v>44682</v>
      </c>
      <c r="D1638" s="482" t="s">
        <v>115</v>
      </c>
      <c r="E1638" s="482" t="s">
        <v>272</v>
      </c>
      <c r="F1638" s="488">
        <v>66.150000000000006</v>
      </c>
      <c r="G1638" s="482" t="s">
        <v>5472</v>
      </c>
      <c r="H1638" s="482" t="s">
        <v>137</v>
      </c>
      <c r="I1638" s="482" t="s">
        <v>2865</v>
      </c>
      <c r="J1638" s="493" t="s">
        <v>2866</v>
      </c>
      <c r="K1638" s="493" t="s">
        <v>704</v>
      </c>
      <c r="L1638" s="493" t="s">
        <v>428</v>
      </c>
      <c r="M1638" s="493">
        <v>1192</v>
      </c>
      <c r="N1638" s="491">
        <v>44706</v>
      </c>
      <c r="O1638" s="486">
        <f t="shared" si="78"/>
        <v>6</v>
      </c>
      <c r="P1638" s="486">
        <f t="shared" si="79"/>
        <v>5</v>
      </c>
      <c r="Q1638" s="92" t="str">
        <f t="shared" si="80"/>
        <v>Gastos_Gerais</v>
      </c>
    </row>
    <row r="1639" spans="1:17" ht="24" hidden="1" x14ac:dyDescent="0.2">
      <c r="A1639" s="477">
        <f>IF(B1639="","",COUNT('Diário 3º PA'!$A$4:$A$4242)+ROW()-3)</f>
        <v>3582</v>
      </c>
      <c r="B1639" s="496">
        <v>44726</v>
      </c>
      <c r="C1639" s="492">
        <v>44682</v>
      </c>
      <c r="D1639" s="482" t="s">
        <v>115</v>
      </c>
      <c r="E1639" s="482" t="s">
        <v>272</v>
      </c>
      <c r="F1639" s="488">
        <v>311.85000000000002</v>
      </c>
      <c r="G1639" s="482" t="s">
        <v>5473</v>
      </c>
      <c r="H1639" s="482" t="s">
        <v>129</v>
      </c>
      <c r="I1639" s="482" t="s">
        <v>2865</v>
      </c>
      <c r="J1639" s="493" t="s">
        <v>2866</v>
      </c>
      <c r="K1639" s="493" t="s">
        <v>704</v>
      </c>
      <c r="L1639" s="493" t="s">
        <v>428</v>
      </c>
      <c r="M1639" s="493">
        <v>1186</v>
      </c>
      <c r="N1639" s="491">
        <v>44706</v>
      </c>
      <c r="O1639" s="486">
        <f t="shared" si="78"/>
        <v>6</v>
      </c>
      <c r="P1639" s="486">
        <f t="shared" si="79"/>
        <v>5</v>
      </c>
      <c r="Q1639" s="92" t="str">
        <f t="shared" si="80"/>
        <v>Gastos_Gerais</v>
      </c>
    </row>
    <row r="1640" spans="1:17" ht="25.5" hidden="1" x14ac:dyDescent="0.2">
      <c r="A1640" s="477">
        <f>IF(B1640="","",COUNT('Diário 3º PA'!$A$4:$A$4242)+ROW()-3)</f>
        <v>3583</v>
      </c>
      <c r="B1640" s="496">
        <v>44726</v>
      </c>
      <c r="C1640" s="492">
        <v>44713</v>
      </c>
      <c r="D1640" s="482" t="s">
        <v>104</v>
      </c>
      <c r="E1640" s="482" t="s">
        <v>204</v>
      </c>
      <c r="F1640" s="488">
        <v>67.2</v>
      </c>
      <c r="G1640" s="482" t="s">
        <v>4387</v>
      </c>
      <c r="H1640" s="482" t="s">
        <v>129</v>
      </c>
      <c r="I1640" s="482" t="s">
        <v>3129</v>
      </c>
      <c r="J1640" s="493" t="s">
        <v>2136</v>
      </c>
      <c r="K1640" s="493" t="s">
        <v>704</v>
      </c>
      <c r="L1640" s="493" t="s">
        <v>704</v>
      </c>
      <c r="M1640" s="493" t="s">
        <v>5474</v>
      </c>
      <c r="N1640" s="491">
        <v>44726</v>
      </c>
      <c r="O1640" s="486">
        <f t="shared" si="78"/>
        <v>6</v>
      </c>
      <c r="P1640" s="486">
        <f t="shared" si="79"/>
        <v>6</v>
      </c>
      <c r="Q1640" s="92" t="str">
        <f t="shared" si="80"/>
        <v>Gastos_com_Pessoal</v>
      </c>
    </row>
    <row r="1641" spans="1:17" ht="36" hidden="1" x14ac:dyDescent="0.2">
      <c r="A1641" s="477">
        <f>IF(B1641="","",COUNT('Diário 3º PA'!$A$4:$A$4242)+ROW()-3)</f>
        <v>3584</v>
      </c>
      <c r="B1641" s="496">
        <v>44726</v>
      </c>
      <c r="C1641" s="492">
        <v>44682</v>
      </c>
      <c r="D1641" s="482" t="s">
        <v>115</v>
      </c>
      <c r="E1641" s="482" t="s">
        <v>272</v>
      </c>
      <c r="F1641" s="488">
        <v>648</v>
      </c>
      <c r="G1641" s="482" t="s">
        <v>5475</v>
      </c>
      <c r="H1641" s="482" t="s">
        <v>136</v>
      </c>
      <c r="I1641" s="482" t="s">
        <v>2865</v>
      </c>
      <c r="J1641" s="493" t="s">
        <v>2866</v>
      </c>
      <c r="K1641" s="493" t="s">
        <v>704</v>
      </c>
      <c r="L1641" s="493" t="s">
        <v>428</v>
      </c>
      <c r="M1641" s="493">
        <v>1176</v>
      </c>
      <c r="N1641" s="491">
        <v>44705</v>
      </c>
      <c r="O1641" s="486">
        <f t="shared" si="78"/>
        <v>6</v>
      </c>
      <c r="P1641" s="486">
        <f t="shared" si="79"/>
        <v>5</v>
      </c>
      <c r="Q1641" s="92" t="str">
        <f t="shared" si="80"/>
        <v>Gastos_Gerais</v>
      </c>
    </row>
    <row r="1642" spans="1:17" ht="36" hidden="1" x14ac:dyDescent="0.2">
      <c r="A1642" s="477">
        <f>IF(B1642="","",COUNT('Diário 3º PA'!$A$4:$A$4242)+ROW()-3)</f>
        <v>3585</v>
      </c>
      <c r="B1642" s="496">
        <v>44726</v>
      </c>
      <c r="C1642" s="492">
        <v>44682</v>
      </c>
      <c r="D1642" s="482" t="s">
        <v>115</v>
      </c>
      <c r="E1642" s="482" t="s">
        <v>272</v>
      </c>
      <c r="F1642" s="488">
        <v>1836</v>
      </c>
      <c r="G1642" s="482" t="s">
        <v>5476</v>
      </c>
      <c r="H1642" s="482" t="s">
        <v>135</v>
      </c>
      <c r="I1642" s="482" t="s">
        <v>2865</v>
      </c>
      <c r="J1642" s="493" t="s">
        <v>2866</v>
      </c>
      <c r="K1642" s="493" t="s">
        <v>704</v>
      </c>
      <c r="L1642" s="493" t="s">
        <v>428</v>
      </c>
      <c r="M1642" s="493">
        <v>1179</v>
      </c>
      <c r="N1642" s="491">
        <v>44705</v>
      </c>
      <c r="O1642" s="486">
        <f t="shared" si="78"/>
        <v>6</v>
      </c>
      <c r="P1642" s="486">
        <f t="shared" si="79"/>
        <v>5</v>
      </c>
      <c r="Q1642" s="92" t="str">
        <f t="shared" si="80"/>
        <v>Gastos_Gerais</v>
      </c>
    </row>
    <row r="1643" spans="1:17" ht="24" hidden="1" x14ac:dyDescent="0.2">
      <c r="A1643" s="477">
        <f>IF(B1643="","",COUNT('Diário 3º PA'!$A$4:$A$4242)+ROW()-3)</f>
        <v>3586</v>
      </c>
      <c r="B1643" s="496">
        <v>44726</v>
      </c>
      <c r="C1643" s="492">
        <v>44682</v>
      </c>
      <c r="D1643" s="482" t="s">
        <v>115</v>
      </c>
      <c r="E1643" s="482" t="s">
        <v>272</v>
      </c>
      <c r="F1643" s="488">
        <v>415.8</v>
      </c>
      <c r="G1643" s="482" t="s">
        <v>5477</v>
      </c>
      <c r="H1643" s="489" t="s">
        <v>658</v>
      </c>
      <c r="I1643" s="482" t="s">
        <v>2865</v>
      </c>
      <c r="J1643" s="493" t="s">
        <v>2866</v>
      </c>
      <c r="K1643" s="493" t="s">
        <v>704</v>
      </c>
      <c r="L1643" s="493" t="s">
        <v>428</v>
      </c>
      <c r="M1643" s="493">
        <v>1185</v>
      </c>
      <c r="N1643" s="491">
        <v>44706</v>
      </c>
      <c r="O1643" s="486">
        <f t="shared" si="78"/>
        <v>6</v>
      </c>
      <c r="P1643" s="486">
        <f t="shared" si="79"/>
        <v>5</v>
      </c>
      <c r="Q1643" s="92" t="str">
        <f t="shared" si="80"/>
        <v>Gastos_Gerais</v>
      </c>
    </row>
    <row r="1644" spans="1:17" ht="24" hidden="1" x14ac:dyDescent="0.2">
      <c r="A1644" s="477">
        <f>IF(B1644="","",COUNT('Diário 3º PA'!$A$4:$A$4242)+ROW()-3)</f>
        <v>3587</v>
      </c>
      <c r="B1644" s="496">
        <v>44726</v>
      </c>
      <c r="C1644" s="492">
        <v>44682</v>
      </c>
      <c r="D1644" s="482" t="s">
        <v>115</v>
      </c>
      <c r="E1644" s="482" t="s">
        <v>272</v>
      </c>
      <c r="F1644" s="488">
        <v>321.3</v>
      </c>
      <c r="G1644" s="482" t="s">
        <v>5478</v>
      </c>
      <c r="H1644" s="482" t="s">
        <v>135</v>
      </c>
      <c r="I1644" s="482" t="s">
        <v>2865</v>
      </c>
      <c r="J1644" s="493" t="s">
        <v>2866</v>
      </c>
      <c r="K1644" s="493" t="s">
        <v>704</v>
      </c>
      <c r="L1644" s="493" t="s">
        <v>428</v>
      </c>
      <c r="M1644" s="493">
        <v>1185</v>
      </c>
      <c r="N1644" s="491">
        <v>44706</v>
      </c>
      <c r="O1644" s="486">
        <f t="shared" si="78"/>
        <v>6</v>
      </c>
      <c r="P1644" s="486">
        <f t="shared" si="79"/>
        <v>5</v>
      </c>
      <c r="Q1644" s="92" t="str">
        <f t="shared" si="80"/>
        <v>Gastos_Gerais</v>
      </c>
    </row>
    <row r="1645" spans="1:17" ht="36" hidden="1" x14ac:dyDescent="0.2">
      <c r="A1645" s="477">
        <f>IF(B1645="","",COUNT('Diário 3º PA'!$A$4:$A$4242)+ROW()-3)</f>
        <v>3588</v>
      </c>
      <c r="B1645" s="496">
        <v>44726</v>
      </c>
      <c r="C1645" s="492">
        <v>44682</v>
      </c>
      <c r="D1645" s="482" t="s">
        <v>115</v>
      </c>
      <c r="E1645" s="482" t="s">
        <v>272</v>
      </c>
      <c r="F1645" s="488">
        <v>540</v>
      </c>
      <c r="G1645" s="482" t="s">
        <v>5465</v>
      </c>
      <c r="H1645" s="482" t="s">
        <v>132</v>
      </c>
      <c r="I1645" s="482" t="s">
        <v>2865</v>
      </c>
      <c r="J1645" s="493" t="s">
        <v>2866</v>
      </c>
      <c r="K1645" s="493" t="s">
        <v>704</v>
      </c>
      <c r="L1645" s="493" t="s">
        <v>428</v>
      </c>
      <c r="M1645" s="493">
        <v>1171</v>
      </c>
      <c r="N1645" s="491">
        <v>44705</v>
      </c>
      <c r="O1645" s="486">
        <f t="shared" si="78"/>
        <v>6</v>
      </c>
      <c r="P1645" s="486">
        <f t="shared" si="79"/>
        <v>5</v>
      </c>
      <c r="Q1645" s="92" t="str">
        <f t="shared" si="80"/>
        <v>Gastos_Gerais</v>
      </c>
    </row>
    <row r="1646" spans="1:17" ht="24" hidden="1" x14ac:dyDescent="0.2">
      <c r="A1646" s="477">
        <f>IF(B1646="","",COUNT('Diário 3º PA'!$A$4:$A$4242)+ROW()-3)</f>
        <v>3589</v>
      </c>
      <c r="B1646" s="496">
        <v>44726</v>
      </c>
      <c r="C1646" s="492">
        <v>44682</v>
      </c>
      <c r="D1646" s="482" t="s">
        <v>115</v>
      </c>
      <c r="E1646" s="482" t="s">
        <v>272</v>
      </c>
      <c r="F1646" s="488">
        <v>56.7</v>
      </c>
      <c r="G1646" s="482" t="s">
        <v>5479</v>
      </c>
      <c r="H1646" s="482" t="s">
        <v>139</v>
      </c>
      <c r="I1646" s="482" t="s">
        <v>2865</v>
      </c>
      <c r="J1646" s="493" t="s">
        <v>2866</v>
      </c>
      <c r="K1646" s="493" t="s">
        <v>704</v>
      </c>
      <c r="L1646" s="493" t="s">
        <v>428</v>
      </c>
      <c r="M1646" s="493">
        <v>1184</v>
      </c>
      <c r="N1646" s="491">
        <v>44706</v>
      </c>
      <c r="O1646" s="486">
        <f t="shared" si="78"/>
        <v>6</v>
      </c>
      <c r="P1646" s="486">
        <f t="shared" si="79"/>
        <v>5</v>
      </c>
      <c r="Q1646" s="92" t="str">
        <f t="shared" si="80"/>
        <v>Gastos_Gerais</v>
      </c>
    </row>
    <row r="1647" spans="1:17" ht="24" hidden="1" x14ac:dyDescent="0.2">
      <c r="A1647" s="477">
        <f>IF(B1647="","",COUNT('Diário 3º PA'!$A$4:$A$4242)+ROW()-3)</f>
        <v>3590</v>
      </c>
      <c r="B1647" s="496">
        <v>44726</v>
      </c>
      <c r="C1647" s="492">
        <v>44682</v>
      </c>
      <c r="D1647" s="482" t="s">
        <v>115</v>
      </c>
      <c r="E1647" s="482" t="s">
        <v>272</v>
      </c>
      <c r="F1647" s="488">
        <v>94.5</v>
      </c>
      <c r="G1647" s="482" t="s">
        <v>5469</v>
      </c>
      <c r="H1647" s="482" t="s">
        <v>134</v>
      </c>
      <c r="I1647" s="482" t="s">
        <v>2865</v>
      </c>
      <c r="J1647" s="493" t="s">
        <v>2866</v>
      </c>
      <c r="K1647" s="493" t="s">
        <v>704</v>
      </c>
      <c r="L1647" s="493" t="s">
        <v>428</v>
      </c>
      <c r="M1647" s="493">
        <v>1187</v>
      </c>
      <c r="N1647" s="491">
        <v>44706</v>
      </c>
      <c r="O1647" s="486">
        <f t="shared" si="78"/>
        <v>6</v>
      </c>
      <c r="P1647" s="486">
        <f t="shared" si="79"/>
        <v>5</v>
      </c>
      <c r="Q1647" s="92" t="str">
        <f t="shared" si="80"/>
        <v>Gastos_Gerais</v>
      </c>
    </row>
    <row r="1648" spans="1:17" hidden="1" x14ac:dyDescent="0.2">
      <c r="A1648" s="477">
        <f>IF(B1648="","",COUNT('Diário 3º PA'!$A$4:$A$4242)+ROW()-3)</f>
        <v>3591</v>
      </c>
      <c r="B1648" s="496">
        <v>44726</v>
      </c>
      <c r="C1648" s="492">
        <v>44682</v>
      </c>
      <c r="D1648" s="482" t="s">
        <v>115</v>
      </c>
      <c r="E1648" s="482" t="s">
        <v>328</v>
      </c>
      <c r="F1648" s="488">
        <v>1000</v>
      </c>
      <c r="G1648" s="482" t="s">
        <v>1138</v>
      </c>
      <c r="H1648" s="482" t="s">
        <v>137</v>
      </c>
      <c r="I1648" s="482" t="s">
        <v>727</v>
      </c>
      <c r="J1648" s="493" t="s">
        <v>728</v>
      </c>
      <c r="K1648" s="493" t="s">
        <v>704</v>
      </c>
      <c r="L1648" s="493" t="s">
        <v>428</v>
      </c>
      <c r="M1648" s="493">
        <v>1912836</v>
      </c>
      <c r="N1648" s="491">
        <v>44727</v>
      </c>
      <c r="O1648" s="486">
        <f t="shared" si="78"/>
        <v>6</v>
      </c>
      <c r="P1648" s="486">
        <f t="shared" si="79"/>
        <v>5</v>
      </c>
      <c r="Q1648" s="92" t="str">
        <f t="shared" si="80"/>
        <v>Gastos_Gerais</v>
      </c>
    </row>
    <row r="1649" spans="1:17" ht="24" hidden="1" x14ac:dyDescent="0.2">
      <c r="A1649" s="477">
        <f>IF(B1649="","",COUNT('Diário 3º PA'!$A$4:$A$4242)+ROW()-3)</f>
        <v>3592</v>
      </c>
      <c r="B1649" s="496">
        <v>44726</v>
      </c>
      <c r="C1649" s="492">
        <v>44682</v>
      </c>
      <c r="D1649" s="482" t="s">
        <v>115</v>
      </c>
      <c r="E1649" s="482" t="s">
        <v>272</v>
      </c>
      <c r="F1649" s="488">
        <v>378</v>
      </c>
      <c r="G1649" s="482" t="s">
        <v>5480</v>
      </c>
      <c r="H1649" s="482" t="s">
        <v>131</v>
      </c>
      <c r="I1649" s="482" t="s">
        <v>2865</v>
      </c>
      <c r="J1649" s="493" t="s">
        <v>2866</v>
      </c>
      <c r="K1649" s="493" t="s">
        <v>704</v>
      </c>
      <c r="L1649" s="493" t="s">
        <v>428</v>
      </c>
      <c r="M1649" s="493">
        <v>1189</v>
      </c>
      <c r="N1649" s="491">
        <v>44706</v>
      </c>
      <c r="O1649" s="486">
        <f t="shared" si="78"/>
        <v>6</v>
      </c>
      <c r="P1649" s="486">
        <f t="shared" si="79"/>
        <v>5</v>
      </c>
      <c r="Q1649" s="92" t="str">
        <f t="shared" si="80"/>
        <v>Gastos_Gerais</v>
      </c>
    </row>
    <row r="1650" spans="1:17" ht="36" hidden="1" x14ac:dyDescent="0.2">
      <c r="A1650" s="477">
        <f>IF(B1650="","",COUNT('Diário 3º PA'!$A$4:$A$4242)+ROW()-3)</f>
        <v>3593</v>
      </c>
      <c r="B1650" s="496">
        <v>44726</v>
      </c>
      <c r="C1650" s="492">
        <v>44713</v>
      </c>
      <c r="D1650" s="482" t="s">
        <v>115</v>
      </c>
      <c r="E1650" s="482" t="s">
        <v>318</v>
      </c>
      <c r="F1650" s="488">
        <v>922.07</v>
      </c>
      <c r="G1650" s="482" t="s">
        <v>5481</v>
      </c>
      <c r="H1650" s="482" t="s">
        <v>127</v>
      </c>
      <c r="I1650" s="482" t="s">
        <v>3656</v>
      </c>
      <c r="J1650" s="493" t="s">
        <v>3657</v>
      </c>
      <c r="K1650" s="493" t="s">
        <v>704</v>
      </c>
      <c r="L1650" s="493" t="s">
        <v>428</v>
      </c>
      <c r="M1650" s="493">
        <v>2022203</v>
      </c>
      <c r="N1650" s="491">
        <v>44721</v>
      </c>
      <c r="O1650" s="486">
        <f t="shared" si="78"/>
        <v>6</v>
      </c>
      <c r="P1650" s="486">
        <f t="shared" si="79"/>
        <v>6</v>
      </c>
      <c r="Q1650" s="92" t="str">
        <f t="shared" si="80"/>
        <v>Gastos_Gerais</v>
      </c>
    </row>
    <row r="1651" spans="1:17" ht="36" hidden="1" x14ac:dyDescent="0.2">
      <c r="A1651" s="477">
        <f>IF(B1651="","",COUNT('Diário 3º PA'!$A$4:$A$4242)+ROW()-3)</f>
        <v>3594</v>
      </c>
      <c r="B1651" s="496">
        <v>44726</v>
      </c>
      <c r="C1651" s="492">
        <v>44682</v>
      </c>
      <c r="D1651" s="482" t="s">
        <v>115</v>
      </c>
      <c r="E1651" s="482" t="s">
        <v>272</v>
      </c>
      <c r="F1651" s="488">
        <v>2376</v>
      </c>
      <c r="G1651" s="482" t="s">
        <v>5482</v>
      </c>
      <c r="H1651" s="489" t="s">
        <v>658</v>
      </c>
      <c r="I1651" s="482" t="s">
        <v>2865</v>
      </c>
      <c r="J1651" s="493" t="s">
        <v>2866</v>
      </c>
      <c r="K1651" s="493" t="s">
        <v>704</v>
      </c>
      <c r="L1651" s="493" t="s">
        <v>428</v>
      </c>
      <c r="M1651" s="493">
        <v>1173</v>
      </c>
      <c r="N1651" s="491">
        <v>44705</v>
      </c>
      <c r="O1651" s="486">
        <f t="shared" si="78"/>
        <v>6</v>
      </c>
      <c r="P1651" s="486">
        <f t="shared" si="79"/>
        <v>5</v>
      </c>
      <c r="Q1651" s="92" t="str">
        <f t="shared" si="80"/>
        <v>Gastos_Gerais</v>
      </c>
    </row>
    <row r="1652" spans="1:17" ht="36" hidden="1" x14ac:dyDescent="0.2">
      <c r="A1652" s="477">
        <f>IF(B1652="","",COUNT('Diário 3º PA'!$A$4:$A$4242)+ROW()-3)</f>
        <v>3595</v>
      </c>
      <c r="B1652" s="496">
        <v>44726</v>
      </c>
      <c r="C1652" s="492">
        <v>44682</v>
      </c>
      <c r="D1652" s="482" t="s">
        <v>115</v>
      </c>
      <c r="E1652" s="482" t="s">
        <v>272</v>
      </c>
      <c r="F1652" s="488">
        <v>1782</v>
      </c>
      <c r="G1652" s="482" t="s">
        <v>5482</v>
      </c>
      <c r="H1652" s="489" t="s">
        <v>658</v>
      </c>
      <c r="I1652" s="482" t="s">
        <v>2865</v>
      </c>
      <c r="J1652" s="493" t="s">
        <v>2866</v>
      </c>
      <c r="K1652" s="493" t="s">
        <v>704</v>
      </c>
      <c r="L1652" s="493" t="s">
        <v>428</v>
      </c>
      <c r="M1652" s="493">
        <v>1174</v>
      </c>
      <c r="N1652" s="491">
        <v>44705</v>
      </c>
      <c r="O1652" s="486">
        <f t="shared" si="78"/>
        <v>6</v>
      </c>
      <c r="P1652" s="486">
        <f t="shared" si="79"/>
        <v>5</v>
      </c>
      <c r="Q1652" s="92" t="str">
        <f t="shared" si="80"/>
        <v>Gastos_Gerais</v>
      </c>
    </row>
    <row r="1653" spans="1:17" ht="24" hidden="1" x14ac:dyDescent="0.2">
      <c r="A1653" s="477">
        <f>IF(B1653="","",COUNT('Diário 3º PA'!$A$4:$A$4242)+ROW()-3)</f>
        <v>3596</v>
      </c>
      <c r="B1653" s="496">
        <v>44726</v>
      </c>
      <c r="C1653" s="492">
        <v>44682</v>
      </c>
      <c r="D1653" s="482" t="s">
        <v>115</v>
      </c>
      <c r="E1653" s="482" t="s">
        <v>272</v>
      </c>
      <c r="F1653" s="488">
        <v>94.5</v>
      </c>
      <c r="G1653" s="482" t="s">
        <v>5469</v>
      </c>
      <c r="H1653" s="482" t="s">
        <v>140</v>
      </c>
      <c r="I1653" s="482" t="s">
        <v>2865</v>
      </c>
      <c r="J1653" s="493" t="s">
        <v>2866</v>
      </c>
      <c r="K1653" s="493" t="s">
        <v>704</v>
      </c>
      <c r="L1653" s="493" t="s">
        <v>428</v>
      </c>
      <c r="M1653" s="493">
        <v>1181</v>
      </c>
      <c r="N1653" s="491">
        <v>44706</v>
      </c>
      <c r="O1653" s="486">
        <f t="shared" si="78"/>
        <v>6</v>
      </c>
      <c r="P1653" s="486">
        <f t="shared" si="79"/>
        <v>5</v>
      </c>
      <c r="Q1653" s="92" t="str">
        <f t="shared" si="80"/>
        <v>Gastos_Gerais</v>
      </c>
    </row>
    <row r="1654" spans="1:17" ht="36" hidden="1" x14ac:dyDescent="0.2">
      <c r="A1654" s="477">
        <f>IF(B1654="","",COUNT('Diário 3º PA'!$A$4:$A$4242)+ROW()-3)</f>
        <v>3597</v>
      </c>
      <c r="B1654" s="496">
        <v>44726</v>
      </c>
      <c r="C1654" s="492">
        <v>44682</v>
      </c>
      <c r="D1654" s="482" t="s">
        <v>115</v>
      </c>
      <c r="E1654" s="482" t="s">
        <v>272</v>
      </c>
      <c r="F1654" s="488">
        <v>324</v>
      </c>
      <c r="G1654" s="482" t="s">
        <v>5483</v>
      </c>
      <c r="H1654" s="489" t="s">
        <v>658</v>
      </c>
      <c r="I1654" s="482" t="s">
        <v>2865</v>
      </c>
      <c r="J1654" s="518" t="s">
        <v>2866</v>
      </c>
      <c r="K1654" s="518" t="s">
        <v>704</v>
      </c>
      <c r="L1654" s="493" t="s">
        <v>428</v>
      </c>
      <c r="M1654" s="493">
        <v>1172</v>
      </c>
      <c r="N1654" s="491">
        <v>44705</v>
      </c>
      <c r="O1654" s="486">
        <f t="shared" si="78"/>
        <v>6</v>
      </c>
      <c r="P1654" s="486">
        <f t="shared" si="79"/>
        <v>5</v>
      </c>
      <c r="Q1654" s="92" t="str">
        <f t="shared" si="80"/>
        <v>Gastos_Gerais</v>
      </c>
    </row>
    <row r="1655" spans="1:17" ht="36" hidden="1" x14ac:dyDescent="0.2">
      <c r="A1655" s="477">
        <f>IF(B1655="","",COUNT('Diário 3º PA'!$A$4:$A$4242)+ROW()-3)</f>
        <v>3598</v>
      </c>
      <c r="B1655" s="496">
        <v>44726</v>
      </c>
      <c r="C1655" s="492">
        <v>44682</v>
      </c>
      <c r="D1655" s="482" t="s">
        <v>115</v>
      </c>
      <c r="E1655" s="482" t="s">
        <v>272</v>
      </c>
      <c r="F1655" s="488">
        <v>540</v>
      </c>
      <c r="G1655" s="482" t="s">
        <v>5465</v>
      </c>
      <c r="H1655" s="482" t="s">
        <v>134</v>
      </c>
      <c r="I1655" s="482" t="s">
        <v>2865</v>
      </c>
      <c r="J1655" s="493" t="s">
        <v>2866</v>
      </c>
      <c r="K1655" s="518" t="s">
        <v>704</v>
      </c>
      <c r="L1655" s="493" t="s">
        <v>428</v>
      </c>
      <c r="M1655" s="493">
        <v>1175</v>
      </c>
      <c r="N1655" s="491">
        <v>44705</v>
      </c>
      <c r="O1655" s="486">
        <f t="shared" si="78"/>
        <v>6</v>
      </c>
      <c r="P1655" s="486">
        <f t="shared" si="79"/>
        <v>5</v>
      </c>
      <c r="Q1655" s="92" t="str">
        <f t="shared" si="80"/>
        <v>Gastos_Gerais</v>
      </c>
    </row>
    <row r="1656" spans="1:17" hidden="1" x14ac:dyDescent="0.2">
      <c r="A1656" s="477">
        <f>IF(B1656="","",COUNT('Diário 3º PA'!$A$4:$A$4242)+ROW()-3)</f>
        <v>3599</v>
      </c>
      <c r="B1656" s="496">
        <v>44726</v>
      </c>
      <c r="C1656" s="492">
        <v>44713</v>
      </c>
      <c r="D1656" s="482" t="s">
        <v>115</v>
      </c>
      <c r="E1656" s="482" t="s">
        <v>328</v>
      </c>
      <c r="F1656" s="488">
        <v>1000</v>
      </c>
      <c r="G1656" s="482" t="s">
        <v>1403</v>
      </c>
      <c r="H1656" s="482" t="s">
        <v>134</v>
      </c>
      <c r="I1656" s="482" t="s">
        <v>727</v>
      </c>
      <c r="J1656" s="493" t="s">
        <v>728</v>
      </c>
      <c r="K1656" s="518" t="s">
        <v>704</v>
      </c>
      <c r="L1656" s="493" t="s">
        <v>428</v>
      </c>
      <c r="M1656" s="493">
        <v>1912846</v>
      </c>
      <c r="N1656" s="491">
        <v>44727</v>
      </c>
      <c r="O1656" s="486">
        <f t="shared" si="78"/>
        <v>6</v>
      </c>
      <c r="P1656" s="486">
        <f t="shared" si="79"/>
        <v>6</v>
      </c>
      <c r="Q1656" s="92" t="str">
        <f t="shared" si="80"/>
        <v>Gastos_Gerais</v>
      </c>
    </row>
    <row r="1657" spans="1:17" ht="36" hidden="1" x14ac:dyDescent="0.2">
      <c r="A1657" s="477">
        <f>IF(B1657="","",COUNT('Diário 3º PA'!$A$4:$A$4242)+ROW()-3)</f>
        <v>3600</v>
      </c>
      <c r="B1657" s="496">
        <v>44726</v>
      </c>
      <c r="C1657" s="492">
        <v>44713</v>
      </c>
      <c r="D1657" s="482" t="s">
        <v>115</v>
      </c>
      <c r="E1657" s="482" t="s">
        <v>272</v>
      </c>
      <c r="F1657" s="488">
        <v>756</v>
      </c>
      <c r="G1657" s="482" t="s">
        <v>5484</v>
      </c>
      <c r="H1657" s="482" t="s">
        <v>134</v>
      </c>
      <c r="I1657" s="482" t="s">
        <v>2865</v>
      </c>
      <c r="J1657" s="493" t="s">
        <v>2866</v>
      </c>
      <c r="K1657" s="518" t="s">
        <v>704</v>
      </c>
      <c r="L1657" s="493" t="s">
        <v>428</v>
      </c>
      <c r="M1657" s="493">
        <v>1178</v>
      </c>
      <c r="N1657" s="491">
        <v>44705</v>
      </c>
      <c r="O1657" s="486">
        <f t="shared" si="78"/>
        <v>6</v>
      </c>
      <c r="P1657" s="486">
        <f t="shared" si="79"/>
        <v>6</v>
      </c>
      <c r="Q1657" s="92" t="str">
        <f t="shared" si="80"/>
        <v>Gastos_Gerais</v>
      </c>
    </row>
    <row r="1658" spans="1:17" ht="24" hidden="1" x14ac:dyDescent="0.2">
      <c r="A1658" s="477">
        <f>IF(B1658="","",COUNT('Diário 3º PA'!$A$4:$A$4242)+ROW()-3)</f>
        <v>3601</v>
      </c>
      <c r="B1658" s="496">
        <v>44726</v>
      </c>
      <c r="C1658" s="492">
        <v>44682</v>
      </c>
      <c r="D1658" s="482" t="s">
        <v>115</v>
      </c>
      <c r="E1658" s="482" t="s">
        <v>272</v>
      </c>
      <c r="F1658" s="488">
        <v>189</v>
      </c>
      <c r="G1658" s="482" t="s">
        <v>5485</v>
      </c>
      <c r="H1658" s="482" t="s">
        <v>130</v>
      </c>
      <c r="I1658" s="482" t="s">
        <v>2865</v>
      </c>
      <c r="J1658" s="493" t="s">
        <v>2866</v>
      </c>
      <c r="K1658" s="493" t="s">
        <v>704</v>
      </c>
      <c r="L1658" s="493" t="s">
        <v>428</v>
      </c>
      <c r="M1658" s="493">
        <v>1182</v>
      </c>
      <c r="N1658" s="491">
        <v>44706</v>
      </c>
      <c r="O1658" s="486">
        <f t="shared" si="78"/>
        <v>6</v>
      </c>
      <c r="P1658" s="486">
        <f t="shared" si="79"/>
        <v>5</v>
      </c>
      <c r="Q1658" s="92" t="str">
        <f t="shared" si="80"/>
        <v>Gastos_Gerais</v>
      </c>
    </row>
    <row r="1659" spans="1:17" ht="24" hidden="1" x14ac:dyDescent="0.2">
      <c r="A1659" s="477">
        <f>IF(B1659="","",COUNT('Diário 3º PA'!$A$4:$A$4242)+ROW()-3)</f>
        <v>3602</v>
      </c>
      <c r="B1659" s="496">
        <v>44726</v>
      </c>
      <c r="C1659" s="492">
        <v>44682</v>
      </c>
      <c r="D1659" s="482" t="s">
        <v>115</v>
      </c>
      <c r="E1659" s="482" t="s">
        <v>272</v>
      </c>
      <c r="F1659" s="488">
        <v>94.5</v>
      </c>
      <c r="G1659" s="482" t="s">
        <v>5469</v>
      </c>
      <c r="H1659" s="482" t="s">
        <v>132</v>
      </c>
      <c r="I1659" s="482" t="s">
        <v>2865</v>
      </c>
      <c r="J1659" s="493" t="s">
        <v>2866</v>
      </c>
      <c r="K1659" s="493" t="s">
        <v>704</v>
      </c>
      <c r="L1659" s="493" t="s">
        <v>428</v>
      </c>
      <c r="M1659" s="493">
        <v>1183</v>
      </c>
      <c r="N1659" s="491">
        <v>44706</v>
      </c>
      <c r="O1659" s="486">
        <f t="shared" si="78"/>
        <v>6</v>
      </c>
      <c r="P1659" s="486">
        <f t="shared" si="79"/>
        <v>5</v>
      </c>
      <c r="Q1659" s="92" t="str">
        <f t="shared" si="80"/>
        <v>Gastos_Gerais</v>
      </c>
    </row>
    <row r="1660" spans="1:17" ht="48" hidden="1" x14ac:dyDescent="0.2">
      <c r="A1660" s="477">
        <f>IF(B1660="","",COUNT('Diário 3º PA'!$A$4:$A$4242)+ROW()-3)</f>
        <v>3603</v>
      </c>
      <c r="B1660" s="491">
        <v>44726</v>
      </c>
      <c r="C1660" s="492">
        <v>44713</v>
      </c>
      <c r="D1660" s="482" t="s">
        <v>115</v>
      </c>
      <c r="E1660" s="482" t="s">
        <v>342</v>
      </c>
      <c r="F1660" s="488">
        <v>363.12</v>
      </c>
      <c r="G1660" s="482" t="s">
        <v>5486</v>
      </c>
      <c r="H1660" s="482" t="s">
        <v>128</v>
      </c>
      <c r="I1660" s="482" t="s">
        <v>1627</v>
      </c>
      <c r="J1660" s="493" t="s">
        <v>1628</v>
      </c>
      <c r="K1660" s="493" t="s">
        <v>732</v>
      </c>
      <c r="L1660" s="493" t="s">
        <v>1531</v>
      </c>
      <c r="M1660" s="493">
        <v>974307047</v>
      </c>
      <c r="N1660" s="491">
        <v>44726</v>
      </c>
      <c r="O1660" s="486">
        <f t="shared" si="78"/>
        <v>6</v>
      </c>
      <c r="P1660" s="486">
        <f t="shared" si="79"/>
        <v>6</v>
      </c>
      <c r="Q1660" s="92" t="str">
        <f t="shared" si="80"/>
        <v>Gastos_Gerais</v>
      </c>
    </row>
    <row r="1661" spans="1:17" ht="24" hidden="1" x14ac:dyDescent="0.2">
      <c r="A1661" s="477">
        <f>IF(B1661="","",COUNT('Diário 3º PA'!$A$4:$A$4242)+ROW()-3)</f>
        <v>3604</v>
      </c>
      <c r="B1661" s="496">
        <v>44726</v>
      </c>
      <c r="C1661" s="492">
        <v>44713</v>
      </c>
      <c r="D1661" s="482" t="s">
        <v>115</v>
      </c>
      <c r="E1661" s="482" t="s">
        <v>342</v>
      </c>
      <c r="F1661" s="488">
        <v>120</v>
      </c>
      <c r="G1661" s="482" t="s">
        <v>5487</v>
      </c>
      <c r="H1661" s="482" t="s">
        <v>131</v>
      </c>
      <c r="I1661" s="482" t="s">
        <v>5436</v>
      </c>
      <c r="J1661" s="493" t="s">
        <v>4394</v>
      </c>
      <c r="K1661" s="493" t="s">
        <v>732</v>
      </c>
      <c r="L1661" s="493" t="s">
        <v>1531</v>
      </c>
      <c r="M1661" s="493">
        <v>974307047</v>
      </c>
      <c r="N1661" s="491">
        <v>44726</v>
      </c>
      <c r="O1661" s="486">
        <f t="shared" si="78"/>
        <v>6</v>
      </c>
      <c r="P1661" s="486">
        <f t="shared" si="79"/>
        <v>6</v>
      </c>
      <c r="Q1661" s="92" t="str">
        <f t="shared" si="80"/>
        <v>Gastos_Gerais</v>
      </c>
    </row>
    <row r="1662" spans="1:17" ht="24" hidden="1" x14ac:dyDescent="0.2">
      <c r="A1662" s="477">
        <f>IF(B1662="","",COUNT('Diário 3º PA'!$A$4:$A$4242)+ROW()-3)</f>
        <v>3605</v>
      </c>
      <c r="B1662" s="496">
        <v>44726</v>
      </c>
      <c r="C1662" s="492">
        <v>44713</v>
      </c>
      <c r="D1662" s="482" t="s">
        <v>115</v>
      </c>
      <c r="E1662" s="482" t="s">
        <v>342</v>
      </c>
      <c r="F1662" s="488">
        <v>120</v>
      </c>
      <c r="G1662" s="482" t="s">
        <v>5488</v>
      </c>
      <c r="H1662" s="482" t="s">
        <v>131</v>
      </c>
      <c r="I1662" s="482" t="s">
        <v>4092</v>
      </c>
      <c r="J1662" s="518" t="s">
        <v>4093</v>
      </c>
      <c r="K1662" s="518" t="s">
        <v>732</v>
      </c>
      <c r="L1662" s="493" t="s">
        <v>1531</v>
      </c>
      <c r="M1662" s="493">
        <v>974307047</v>
      </c>
      <c r="N1662" s="491">
        <v>44726</v>
      </c>
      <c r="O1662" s="486">
        <f t="shared" si="78"/>
        <v>6</v>
      </c>
      <c r="P1662" s="486">
        <f t="shared" si="79"/>
        <v>6</v>
      </c>
      <c r="Q1662" s="92" t="str">
        <f t="shared" si="80"/>
        <v>Gastos_Gerais</v>
      </c>
    </row>
    <row r="1663" spans="1:17" ht="24" hidden="1" x14ac:dyDescent="0.2">
      <c r="A1663" s="477">
        <f>IF(B1663="","",COUNT('Diário 3º PA'!$A$4:$A$4242)+ROW()-3)</f>
        <v>3606</v>
      </c>
      <c r="B1663" s="496">
        <v>44726</v>
      </c>
      <c r="C1663" s="492">
        <v>44713</v>
      </c>
      <c r="D1663" s="482" t="s">
        <v>115</v>
      </c>
      <c r="E1663" s="482" t="s">
        <v>340</v>
      </c>
      <c r="F1663" s="488">
        <v>36.57</v>
      </c>
      <c r="G1663" s="482" t="s">
        <v>5489</v>
      </c>
      <c r="H1663" s="482" t="s">
        <v>128</v>
      </c>
      <c r="I1663" s="482" t="s">
        <v>5238</v>
      </c>
      <c r="J1663" s="493" t="s">
        <v>849</v>
      </c>
      <c r="K1663" s="518" t="s">
        <v>732</v>
      </c>
      <c r="L1663" s="493" t="s">
        <v>1531</v>
      </c>
      <c r="M1663" s="493">
        <v>974307047</v>
      </c>
      <c r="N1663" s="491">
        <v>44726</v>
      </c>
      <c r="O1663" s="486">
        <f t="shared" si="78"/>
        <v>6</v>
      </c>
      <c r="P1663" s="486">
        <f t="shared" si="79"/>
        <v>6</v>
      </c>
      <c r="Q1663" s="92" t="str">
        <f t="shared" si="80"/>
        <v>Gastos_Gerais</v>
      </c>
    </row>
    <row r="1664" spans="1:17" ht="24" hidden="1" x14ac:dyDescent="0.2">
      <c r="A1664" s="477">
        <f>IF(B1664="","",COUNT('Diário 3º PA'!$A$4:$A$4242)+ROW()-3)</f>
        <v>3607</v>
      </c>
      <c r="B1664" s="491">
        <v>44726</v>
      </c>
      <c r="C1664" s="492">
        <v>44713</v>
      </c>
      <c r="D1664" s="482" t="s">
        <v>115</v>
      </c>
      <c r="E1664" s="482" t="s">
        <v>342</v>
      </c>
      <c r="F1664" s="488">
        <v>14.2</v>
      </c>
      <c r="G1664" s="482" t="s">
        <v>5490</v>
      </c>
      <c r="H1664" s="482" t="s">
        <v>139</v>
      </c>
      <c r="I1664" s="482" t="s">
        <v>1768</v>
      </c>
      <c r="J1664" s="493" t="s">
        <v>1769</v>
      </c>
      <c r="K1664" s="493" t="s">
        <v>732</v>
      </c>
      <c r="L1664" s="493" t="s">
        <v>1531</v>
      </c>
      <c r="M1664" s="493">
        <v>974307047</v>
      </c>
      <c r="N1664" s="491">
        <v>44726</v>
      </c>
      <c r="O1664" s="486">
        <f t="shared" si="78"/>
        <v>6</v>
      </c>
      <c r="P1664" s="486">
        <f t="shared" si="79"/>
        <v>6</v>
      </c>
      <c r="Q1664" s="92" t="str">
        <f t="shared" si="80"/>
        <v>Gastos_Gerais</v>
      </c>
    </row>
    <row r="1665" spans="1:17" ht="24" hidden="1" x14ac:dyDescent="0.2">
      <c r="A1665" s="477">
        <f>IF(B1665="","",COUNT('Diário 3º PA'!$A$4:$A$4242)+ROW()-3)</f>
        <v>3608</v>
      </c>
      <c r="B1665" s="496">
        <v>44726</v>
      </c>
      <c r="C1665" s="492">
        <v>44713</v>
      </c>
      <c r="D1665" s="482" t="s">
        <v>115</v>
      </c>
      <c r="E1665" s="482" t="s">
        <v>342</v>
      </c>
      <c r="F1665" s="488">
        <v>135</v>
      </c>
      <c r="G1665" s="482" t="s">
        <v>5491</v>
      </c>
      <c r="H1665" s="482" t="s">
        <v>134</v>
      </c>
      <c r="I1665" s="482" t="s">
        <v>5447</v>
      </c>
      <c r="J1665" s="518" t="s">
        <v>2637</v>
      </c>
      <c r="K1665" s="518" t="s">
        <v>732</v>
      </c>
      <c r="L1665" s="493" t="s">
        <v>1531</v>
      </c>
      <c r="M1665" s="493">
        <v>974307047</v>
      </c>
      <c r="N1665" s="491">
        <v>44726</v>
      </c>
      <c r="O1665" s="486">
        <f t="shared" si="78"/>
        <v>6</v>
      </c>
      <c r="P1665" s="486">
        <f t="shared" si="79"/>
        <v>6</v>
      </c>
      <c r="Q1665" s="92" t="str">
        <f t="shared" si="80"/>
        <v>Gastos_Gerais</v>
      </c>
    </row>
    <row r="1666" spans="1:17" ht="24" hidden="1" x14ac:dyDescent="0.2">
      <c r="A1666" s="477">
        <f>IF(B1666="","",COUNT('Diário 3º PA'!$A$4:$A$4242)+ROW()-3)</f>
        <v>3609</v>
      </c>
      <c r="B1666" s="496">
        <v>44726</v>
      </c>
      <c r="C1666" s="492">
        <v>44713</v>
      </c>
      <c r="D1666" s="482" t="s">
        <v>115</v>
      </c>
      <c r="E1666" s="482" t="s">
        <v>342</v>
      </c>
      <c r="F1666" s="488">
        <v>135</v>
      </c>
      <c r="G1666" s="482" t="s">
        <v>5492</v>
      </c>
      <c r="H1666" s="482" t="s">
        <v>134</v>
      </c>
      <c r="I1666" s="482" t="s">
        <v>4623</v>
      </c>
      <c r="J1666" s="493" t="s">
        <v>4624</v>
      </c>
      <c r="K1666" s="518" t="s">
        <v>732</v>
      </c>
      <c r="L1666" s="493" t="s">
        <v>1531</v>
      </c>
      <c r="M1666" s="493">
        <v>974307047</v>
      </c>
      <c r="N1666" s="491">
        <v>44726</v>
      </c>
      <c r="O1666" s="486">
        <f t="shared" si="78"/>
        <v>6</v>
      </c>
      <c r="P1666" s="486">
        <f t="shared" si="79"/>
        <v>6</v>
      </c>
      <c r="Q1666" s="92" t="str">
        <f t="shared" si="80"/>
        <v>Gastos_Gerais</v>
      </c>
    </row>
    <row r="1667" spans="1:17" ht="36" hidden="1" x14ac:dyDescent="0.2">
      <c r="A1667" s="477">
        <f>IF(B1667="","",COUNT('Diário 3º PA'!$A$4:$A$4242)+ROW()-3)</f>
        <v>3610</v>
      </c>
      <c r="B1667" s="491">
        <v>44726</v>
      </c>
      <c r="C1667" s="492">
        <v>44713</v>
      </c>
      <c r="D1667" s="482" t="s">
        <v>104</v>
      </c>
      <c r="E1667" s="482" t="s">
        <v>193</v>
      </c>
      <c r="F1667" s="488">
        <v>3.76</v>
      </c>
      <c r="G1667" s="482" t="s">
        <v>919</v>
      </c>
      <c r="H1667" s="482" t="s">
        <v>131</v>
      </c>
      <c r="I1667" s="482" t="s">
        <v>5493</v>
      </c>
      <c r="J1667" s="493" t="s">
        <v>5494</v>
      </c>
      <c r="K1667" s="493" t="s">
        <v>732</v>
      </c>
      <c r="L1667" s="493" t="s">
        <v>1531</v>
      </c>
      <c r="M1667" s="493">
        <v>974307047</v>
      </c>
      <c r="N1667" s="491">
        <v>44726</v>
      </c>
      <c r="O1667" s="486">
        <f t="shared" si="78"/>
        <v>6</v>
      </c>
      <c r="P1667" s="486">
        <f t="shared" si="79"/>
        <v>6</v>
      </c>
      <c r="Q1667" s="92" t="str">
        <f t="shared" si="80"/>
        <v>Gastos_com_Pessoal</v>
      </c>
    </row>
    <row r="1668" spans="1:17" ht="25.5" hidden="1" x14ac:dyDescent="0.2">
      <c r="A1668" s="477">
        <f>IF(B1668="","",COUNT('Diário 3º PA'!$A$4:$A$4242)+ROW()-3)</f>
        <v>3611</v>
      </c>
      <c r="B1668" s="491">
        <v>44726</v>
      </c>
      <c r="C1668" s="492">
        <v>44713</v>
      </c>
      <c r="D1668" s="482" t="s">
        <v>104</v>
      </c>
      <c r="E1668" s="482" t="s">
        <v>187</v>
      </c>
      <c r="F1668" s="488">
        <v>871.05</v>
      </c>
      <c r="G1668" s="482" t="s">
        <v>1019</v>
      </c>
      <c r="H1668" s="482" t="s">
        <v>136</v>
      </c>
      <c r="I1668" s="482" t="s">
        <v>5495</v>
      </c>
      <c r="J1668" s="493" t="s">
        <v>5496</v>
      </c>
      <c r="K1668" s="493" t="s">
        <v>732</v>
      </c>
      <c r="L1668" s="493" t="s">
        <v>1531</v>
      </c>
      <c r="M1668" s="493">
        <v>974307047</v>
      </c>
      <c r="N1668" s="491">
        <v>44726</v>
      </c>
      <c r="O1668" s="486">
        <f t="shared" si="78"/>
        <v>6</v>
      </c>
      <c r="P1668" s="486">
        <f t="shared" si="79"/>
        <v>6</v>
      </c>
      <c r="Q1668" s="92" t="str">
        <f t="shared" si="80"/>
        <v>Gastos_com_Pessoal</v>
      </c>
    </row>
    <row r="1669" spans="1:17" ht="25.5" hidden="1" x14ac:dyDescent="0.2">
      <c r="A1669" s="477">
        <f>IF(B1669="","",COUNT('Diário 3º PA'!$A$4:$A$4242)+ROW()-3)</f>
        <v>3612</v>
      </c>
      <c r="B1669" s="491">
        <v>44726</v>
      </c>
      <c r="C1669" s="492">
        <v>44713</v>
      </c>
      <c r="D1669" s="482" t="s">
        <v>104</v>
      </c>
      <c r="E1669" s="482" t="s">
        <v>189</v>
      </c>
      <c r="F1669" s="488">
        <v>871.04</v>
      </c>
      <c r="G1669" s="482" t="s">
        <v>915</v>
      </c>
      <c r="H1669" s="482" t="s">
        <v>136</v>
      </c>
      <c r="I1669" s="482" t="s">
        <v>5495</v>
      </c>
      <c r="J1669" s="493" t="s">
        <v>5496</v>
      </c>
      <c r="K1669" s="518" t="s">
        <v>732</v>
      </c>
      <c r="L1669" s="493" t="s">
        <v>1531</v>
      </c>
      <c r="M1669" s="493">
        <v>974307047</v>
      </c>
      <c r="N1669" s="491">
        <v>44726</v>
      </c>
      <c r="O1669" s="486">
        <f t="shared" si="78"/>
        <v>6</v>
      </c>
      <c r="P1669" s="486">
        <f t="shared" si="79"/>
        <v>6</v>
      </c>
      <c r="Q1669" s="92" t="str">
        <f t="shared" si="80"/>
        <v>Gastos_com_Pessoal</v>
      </c>
    </row>
    <row r="1670" spans="1:17" ht="25.5" hidden="1" x14ac:dyDescent="0.2">
      <c r="A1670" s="477">
        <f>IF(B1670="","",COUNT('Diário 3º PA'!$A$4:$A$4242)+ROW()-3)</f>
        <v>3613</v>
      </c>
      <c r="B1670" s="496">
        <v>44726</v>
      </c>
      <c r="C1670" s="492">
        <v>44713</v>
      </c>
      <c r="D1670" s="482" t="s">
        <v>104</v>
      </c>
      <c r="E1670" s="482" t="s">
        <v>191</v>
      </c>
      <c r="F1670" s="488">
        <v>290.35000000000002</v>
      </c>
      <c r="G1670" s="482" t="s">
        <v>918</v>
      </c>
      <c r="H1670" s="482" t="s">
        <v>136</v>
      </c>
      <c r="I1670" s="482" t="s">
        <v>5495</v>
      </c>
      <c r="J1670" s="493" t="s">
        <v>5496</v>
      </c>
      <c r="K1670" s="493" t="s">
        <v>732</v>
      </c>
      <c r="L1670" s="493" t="s">
        <v>1531</v>
      </c>
      <c r="M1670" s="493">
        <v>974307047</v>
      </c>
      <c r="N1670" s="491">
        <v>44726</v>
      </c>
      <c r="O1670" s="486">
        <f t="shared" si="78"/>
        <v>6</v>
      </c>
      <c r="P1670" s="486">
        <f t="shared" si="79"/>
        <v>6</v>
      </c>
      <c r="Q1670" s="92" t="str">
        <f t="shared" si="80"/>
        <v>Gastos_com_Pessoal</v>
      </c>
    </row>
    <row r="1671" spans="1:17" ht="36" hidden="1" x14ac:dyDescent="0.2">
      <c r="A1671" s="477">
        <f>IF(B1671="","",COUNT('Diário 3º PA'!$A$4:$A$4242)+ROW()-3)</f>
        <v>3614</v>
      </c>
      <c r="B1671" s="496">
        <v>44726</v>
      </c>
      <c r="C1671" s="492">
        <v>44713</v>
      </c>
      <c r="D1671" s="482" t="s">
        <v>104</v>
      </c>
      <c r="E1671" s="482" t="s">
        <v>193</v>
      </c>
      <c r="F1671" s="488">
        <v>584.13</v>
      </c>
      <c r="G1671" s="482" t="s">
        <v>919</v>
      </c>
      <c r="H1671" s="482" t="s">
        <v>136</v>
      </c>
      <c r="I1671" s="482" t="s">
        <v>5495</v>
      </c>
      <c r="J1671" s="493" t="s">
        <v>5496</v>
      </c>
      <c r="K1671" s="518" t="s">
        <v>732</v>
      </c>
      <c r="L1671" s="493" t="s">
        <v>1531</v>
      </c>
      <c r="M1671" s="493">
        <v>974307047</v>
      </c>
      <c r="N1671" s="491">
        <v>44726</v>
      </c>
      <c r="O1671" s="486">
        <f t="shared" si="78"/>
        <v>6</v>
      </c>
      <c r="P1671" s="486">
        <f t="shared" si="79"/>
        <v>6</v>
      </c>
      <c r="Q1671" s="92" t="str">
        <f t="shared" si="80"/>
        <v>Gastos_com_Pessoal</v>
      </c>
    </row>
    <row r="1672" spans="1:17" ht="25.5" hidden="1" x14ac:dyDescent="0.2">
      <c r="A1672" s="477">
        <f>IF(B1672="","",COUNT('Diário 3º PA'!$A$4:$A$4242)+ROW()-3)</f>
        <v>3615</v>
      </c>
      <c r="B1672" s="496">
        <v>44726</v>
      </c>
      <c r="C1672" s="492">
        <v>44713</v>
      </c>
      <c r="D1672" s="482" t="s">
        <v>104</v>
      </c>
      <c r="E1672" s="482" t="s">
        <v>187</v>
      </c>
      <c r="F1672" s="488">
        <v>1056.68</v>
      </c>
      <c r="G1672" s="482" t="s">
        <v>1019</v>
      </c>
      <c r="H1672" s="482" t="s">
        <v>130</v>
      </c>
      <c r="I1672" s="482" t="s">
        <v>5497</v>
      </c>
      <c r="J1672" s="518" t="s">
        <v>5498</v>
      </c>
      <c r="K1672" s="518" t="s">
        <v>732</v>
      </c>
      <c r="L1672" s="493" t="s">
        <v>1531</v>
      </c>
      <c r="M1672" s="493">
        <v>974307047</v>
      </c>
      <c r="N1672" s="491">
        <v>44726</v>
      </c>
      <c r="O1672" s="486">
        <f t="shared" si="78"/>
        <v>6</v>
      </c>
      <c r="P1672" s="486">
        <f t="shared" si="79"/>
        <v>6</v>
      </c>
      <c r="Q1672" s="92" t="str">
        <f t="shared" si="80"/>
        <v>Gastos_com_Pessoal</v>
      </c>
    </row>
    <row r="1673" spans="1:17" ht="25.5" hidden="1" x14ac:dyDescent="0.2">
      <c r="A1673" s="477">
        <f>IF(B1673="","",COUNT('Diário 3º PA'!$A$4:$A$4242)+ROW()-3)</f>
        <v>3616</v>
      </c>
      <c r="B1673" s="496">
        <v>44726</v>
      </c>
      <c r="C1673" s="492">
        <v>44713</v>
      </c>
      <c r="D1673" s="482" t="s">
        <v>104</v>
      </c>
      <c r="E1673" s="482" t="s">
        <v>189</v>
      </c>
      <c r="F1673" s="488">
        <v>1824.55</v>
      </c>
      <c r="G1673" s="482" t="s">
        <v>915</v>
      </c>
      <c r="H1673" s="482" t="s">
        <v>130</v>
      </c>
      <c r="I1673" s="482" t="s">
        <v>5497</v>
      </c>
      <c r="J1673" s="493" t="s">
        <v>5498</v>
      </c>
      <c r="K1673" s="518" t="s">
        <v>732</v>
      </c>
      <c r="L1673" s="493" t="s">
        <v>1531</v>
      </c>
      <c r="M1673" s="493">
        <v>974307047</v>
      </c>
      <c r="N1673" s="491">
        <v>44726</v>
      </c>
      <c r="O1673" s="486">
        <f t="shared" si="78"/>
        <v>6</v>
      </c>
      <c r="P1673" s="486">
        <f t="shared" si="79"/>
        <v>6</v>
      </c>
      <c r="Q1673" s="92" t="str">
        <f t="shared" si="80"/>
        <v>Gastos_com_Pessoal</v>
      </c>
    </row>
    <row r="1674" spans="1:17" ht="25.5" hidden="1" x14ac:dyDescent="0.2">
      <c r="A1674" s="477">
        <f>IF(B1674="","",COUNT('Diário 3º PA'!$A$4:$A$4242)+ROW()-3)</f>
        <v>3617</v>
      </c>
      <c r="B1674" s="496">
        <v>44726</v>
      </c>
      <c r="C1674" s="492">
        <v>44713</v>
      </c>
      <c r="D1674" s="482" t="s">
        <v>104</v>
      </c>
      <c r="E1674" s="482" t="s">
        <v>191</v>
      </c>
      <c r="F1674" s="488">
        <v>608.17999999999995</v>
      </c>
      <c r="G1674" s="482" t="s">
        <v>918</v>
      </c>
      <c r="H1674" s="482" t="s">
        <v>130</v>
      </c>
      <c r="I1674" s="482" t="s">
        <v>5497</v>
      </c>
      <c r="J1674" s="493" t="s">
        <v>5498</v>
      </c>
      <c r="K1674" s="518" t="s">
        <v>732</v>
      </c>
      <c r="L1674" s="493" t="s">
        <v>1531</v>
      </c>
      <c r="M1674" s="493">
        <v>974307047</v>
      </c>
      <c r="N1674" s="491">
        <v>44726</v>
      </c>
      <c r="O1674" s="486">
        <f t="shared" ref="O1674:O1737" si="81">IF(B1674=0,0,IF(YEAR(B1674)=$P$1,MONTH(B1674)-$O$1+1,(YEAR(B1674)-$P$1)*12-$O$1+1+MONTH(B1674)))</f>
        <v>6</v>
      </c>
      <c r="P1674" s="486">
        <f t="shared" ref="P1674:P1737" si="82">IF(C1674=0,0,IF(YEAR(C1674)=$P$1,MONTH(C1674)-$O$1+1,(YEAR(C1674)-$P$1)*12-$O$1+1+MONTH(C1674)))</f>
        <v>6</v>
      </c>
      <c r="Q1674" s="92" t="str">
        <f t="shared" ref="Q1674:Q1737" si="83">SUBSTITUTE(D1674," ","_")</f>
        <v>Gastos_com_Pessoal</v>
      </c>
    </row>
    <row r="1675" spans="1:17" ht="36" hidden="1" x14ac:dyDescent="0.2">
      <c r="A1675" s="477">
        <f>IF(B1675="","",COUNT('Diário 3º PA'!$A$4:$A$4242)+ROW()-3)</f>
        <v>3618</v>
      </c>
      <c r="B1675" s="496">
        <v>44726</v>
      </c>
      <c r="C1675" s="492">
        <v>44713</v>
      </c>
      <c r="D1675" s="482" t="s">
        <v>104</v>
      </c>
      <c r="E1675" s="482" t="s">
        <v>193</v>
      </c>
      <c r="F1675" s="488">
        <v>2187.87</v>
      </c>
      <c r="G1675" s="482" t="s">
        <v>919</v>
      </c>
      <c r="H1675" s="482" t="s">
        <v>130</v>
      </c>
      <c r="I1675" s="482" t="s">
        <v>5497</v>
      </c>
      <c r="J1675" s="493" t="s">
        <v>5498</v>
      </c>
      <c r="K1675" s="493" t="s">
        <v>732</v>
      </c>
      <c r="L1675" s="493" t="s">
        <v>1531</v>
      </c>
      <c r="M1675" s="493">
        <v>974307047</v>
      </c>
      <c r="N1675" s="491">
        <v>44726</v>
      </c>
      <c r="O1675" s="486">
        <f t="shared" si="81"/>
        <v>6</v>
      </c>
      <c r="P1675" s="486">
        <f t="shared" si="82"/>
        <v>6</v>
      </c>
      <c r="Q1675" s="92" t="str">
        <f t="shared" si="83"/>
        <v>Gastos_com_Pessoal</v>
      </c>
    </row>
    <row r="1676" spans="1:17" ht="25.5" hidden="1" x14ac:dyDescent="0.2">
      <c r="A1676" s="477">
        <f>IF(B1676="","",COUNT('Diário 3º PA'!$A$4:$A$4242)+ROW()-3)</f>
        <v>3619</v>
      </c>
      <c r="B1676" s="496">
        <v>44726</v>
      </c>
      <c r="C1676" s="492">
        <v>44713</v>
      </c>
      <c r="D1676" s="482" t="s">
        <v>104</v>
      </c>
      <c r="E1676" s="482" t="s">
        <v>187</v>
      </c>
      <c r="F1676" s="488">
        <v>1193.1500000000001</v>
      </c>
      <c r="G1676" s="482" t="s">
        <v>1019</v>
      </c>
      <c r="H1676" s="482" t="s">
        <v>135</v>
      </c>
      <c r="I1676" s="482" t="s">
        <v>5499</v>
      </c>
      <c r="J1676" s="518" t="s">
        <v>5500</v>
      </c>
      <c r="K1676" s="518" t="s">
        <v>732</v>
      </c>
      <c r="L1676" s="493" t="s">
        <v>1531</v>
      </c>
      <c r="M1676" s="493">
        <v>974307047</v>
      </c>
      <c r="N1676" s="491">
        <v>44726</v>
      </c>
      <c r="O1676" s="486">
        <f t="shared" si="81"/>
        <v>6</v>
      </c>
      <c r="P1676" s="486">
        <f t="shared" si="82"/>
        <v>6</v>
      </c>
      <c r="Q1676" s="92" t="str">
        <f t="shared" si="83"/>
        <v>Gastos_com_Pessoal</v>
      </c>
    </row>
    <row r="1677" spans="1:17" ht="25.5" hidden="1" x14ac:dyDescent="0.2">
      <c r="A1677" s="477">
        <f>IF(B1677="","",COUNT('Diário 3º PA'!$A$4:$A$4242)+ROW()-3)</f>
        <v>3620</v>
      </c>
      <c r="B1677" s="496">
        <v>44726</v>
      </c>
      <c r="C1677" s="492">
        <v>44713</v>
      </c>
      <c r="D1677" s="482" t="s">
        <v>104</v>
      </c>
      <c r="E1677" s="482" t="s">
        <v>189</v>
      </c>
      <c r="F1677" s="488">
        <v>3579.45</v>
      </c>
      <c r="G1677" s="482" t="s">
        <v>915</v>
      </c>
      <c r="H1677" s="482" t="s">
        <v>135</v>
      </c>
      <c r="I1677" s="482" t="s">
        <v>5499</v>
      </c>
      <c r="J1677" s="493" t="s">
        <v>5500</v>
      </c>
      <c r="K1677" s="518" t="s">
        <v>732</v>
      </c>
      <c r="L1677" s="493" t="s">
        <v>1531</v>
      </c>
      <c r="M1677" s="493">
        <v>974307047</v>
      </c>
      <c r="N1677" s="491">
        <v>44726</v>
      </c>
      <c r="O1677" s="486">
        <f t="shared" si="81"/>
        <v>6</v>
      </c>
      <c r="P1677" s="486">
        <f t="shared" si="82"/>
        <v>6</v>
      </c>
      <c r="Q1677" s="92" t="str">
        <f t="shared" si="83"/>
        <v>Gastos_com_Pessoal</v>
      </c>
    </row>
    <row r="1678" spans="1:17" ht="25.5" hidden="1" x14ac:dyDescent="0.2">
      <c r="A1678" s="477">
        <f>IF(B1678="","",COUNT('Diário 3º PA'!$A$4:$A$4242)+ROW()-3)</f>
        <v>3621</v>
      </c>
      <c r="B1678" s="496">
        <v>44726</v>
      </c>
      <c r="C1678" s="492">
        <v>44713</v>
      </c>
      <c r="D1678" s="482" t="s">
        <v>104</v>
      </c>
      <c r="E1678" s="482" t="s">
        <v>191</v>
      </c>
      <c r="F1678" s="488">
        <v>1193.1500000000001</v>
      </c>
      <c r="G1678" s="482" t="s">
        <v>918</v>
      </c>
      <c r="H1678" s="482" t="s">
        <v>135</v>
      </c>
      <c r="I1678" s="482" t="s">
        <v>5499</v>
      </c>
      <c r="J1678" s="493" t="s">
        <v>5500</v>
      </c>
      <c r="K1678" s="518" t="s">
        <v>732</v>
      </c>
      <c r="L1678" s="493" t="s">
        <v>1531</v>
      </c>
      <c r="M1678" s="493">
        <v>974307047</v>
      </c>
      <c r="N1678" s="491">
        <v>44726</v>
      </c>
      <c r="O1678" s="486">
        <f t="shared" si="81"/>
        <v>6</v>
      </c>
      <c r="P1678" s="486">
        <f t="shared" si="82"/>
        <v>6</v>
      </c>
      <c r="Q1678" s="92" t="str">
        <f t="shared" si="83"/>
        <v>Gastos_com_Pessoal</v>
      </c>
    </row>
    <row r="1679" spans="1:17" ht="36" hidden="1" x14ac:dyDescent="0.2">
      <c r="A1679" s="477">
        <f>IF(B1679="","",COUNT('Diário 3º PA'!$A$4:$A$4242)+ROW()-3)</f>
        <v>3622</v>
      </c>
      <c r="B1679" s="496">
        <v>44726</v>
      </c>
      <c r="C1679" s="492">
        <v>44713</v>
      </c>
      <c r="D1679" s="482" t="s">
        <v>104</v>
      </c>
      <c r="E1679" s="482" t="s">
        <v>193</v>
      </c>
      <c r="F1679" s="488">
        <v>528.16999999999996</v>
      </c>
      <c r="G1679" s="482" t="s">
        <v>919</v>
      </c>
      <c r="H1679" s="482" t="s">
        <v>135</v>
      </c>
      <c r="I1679" s="482" t="s">
        <v>5499</v>
      </c>
      <c r="J1679" s="493" t="s">
        <v>5500</v>
      </c>
      <c r="K1679" s="518" t="s">
        <v>732</v>
      </c>
      <c r="L1679" s="493" t="s">
        <v>1531</v>
      </c>
      <c r="M1679" s="493">
        <v>974307047</v>
      </c>
      <c r="N1679" s="491">
        <v>44726</v>
      </c>
      <c r="O1679" s="486">
        <f t="shared" si="81"/>
        <v>6</v>
      </c>
      <c r="P1679" s="486">
        <f t="shared" si="82"/>
        <v>6</v>
      </c>
      <c r="Q1679" s="92" t="str">
        <f t="shared" si="83"/>
        <v>Gastos_com_Pessoal</v>
      </c>
    </row>
    <row r="1680" spans="1:17" ht="25.5" hidden="1" x14ac:dyDescent="0.2">
      <c r="A1680" s="477">
        <f>IF(B1680="","",COUNT('Diário 3º PA'!$A$4:$A$4242)+ROW()-3)</f>
        <v>3623</v>
      </c>
      <c r="B1680" s="496">
        <v>44726</v>
      </c>
      <c r="C1680" s="492">
        <v>44713</v>
      </c>
      <c r="D1680" s="482" t="s">
        <v>104</v>
      </c>
      <c r="E1680" s="482" t="s">
        <v>187</v>
      </c>
      <c r="F1680" s="488">
        <v>250.3</v>
      </c>
      <c r="G1680" s="482" t="s">
        <v>1019</v>
      </c>
      <c r="H1680" s="482" t="s">
        <v>131</v>
      </c>
      <c r="I1680" s="482" t="s">
        <v>1974</v>
      </c>
      <c r="J1680" s="493" t="s">
        <v>1975</v>
      </c>
      <c r="K1680" s="493" t="s">
        <v>732</v>
      </c>
      <c r="L1680" s="493" t="s">
        <v>1531</v>
      </c>
      <c r="M1680" s="493">
        <v>974307047</v>
      </c>
      <c r="N1680" s="491">
        <v>44726</v>
      </c>
      <c r="O1680" s="486">
        <f t="shared" si="81"/>
        <v>6</v>
      </c>
      <c r="P1680" s="486">
        <f t="shared" si="82"/>
        <v>6</v>
      </c>
      <c r="Q1680" s="92" t="str">
        <f t="shared" si="83"/>
        <v>Gastos_com_Pessoal</v>
      </c>
    </row>
    <row r="1681" spans="1:17" ht="25.5" hidden="1" x14ac:dyDescent="0.2">
      <c r="A1681" s="477">
        <f>IF(B1681="","",COUNT('Diário 3º PA'!$A$4:$A$4242)+ROW()-3)</f>
        <v>3624</v>
      </c>
      <c r="B1681" s="496">
        <v>44726</v>
      </c>
      <c r="C1681" s="492">
        <v>44713</v>
      </c>
      <c r="D1681" s="482" t="s">
        <v>104</v>
      </c>
      <c r="E1681" s="482" t="s">
        <v>189</v>
      </c>
      <c r="F1681" s="488">
        <v>197.65</v>
      </c>
      <c r="G1681" s="482" t="s">
        <v>915</v>
      </c>
      <c r="H1681" s="482" t="s">
        <v>131</v>
      </c>
      <c r="I1681" s="482" t="s">
        <v>1974</v>
      </c>
      <c r="J1681" s="493" t="s">
        <v>1975</v>
      </c>
      <c r="K1681" s="518" t="s">
        <v>732</v>
      </c>
      <c r="L1681" s="493" t="s">
        <v>1531</v>
      </c>
      <c r="M1681" s="493">
        <v>974307047</v>
      </c>
      <c r="N1681" s="491">
        <v>44726</v>
      </c>
      <c r="O1681" s="486">
        <f t="shared" si="81"/>
        <v>6</v>
      </c>
      <c r="P1681" s="486">
        <f t="shared" si="82"/>
        <v>6</v>
      </c>
      <c r="Q1681" s="92" t="str">
        <f t="shared" si="83"/>
        <v>Gastos_com_Pessoal</v>
      </c>
    </row>
    <row r="1682" spans="1:17" ht="25.5" hidden="1" x14ac:dyDescent="0.2">
      <c r="A1682" s="477">
        <f>IF(B1682="","",COUNT('Diário 3º PA'!$A$4:$A$4242)+ROW()-3)</f>
        <v>3625</v>
      </c>
      <c r="B1682" s="496">
        <v>44726</v>
      </c>
      <c r="C1682" s="492">
        <v>44713</v>
      </c>
      <c r="D1682" s="482" t="s">
        <v>104</v>
      </c>
      <c r="E1682" s="482" t="s">
        <v>191</v>
      </c>
      <c r="F1682" s="488">
        <v>65.88</v>
      </c>
      <c r="G1682" s="482" t="s">
        <v>918</v>
      </c>
      <c r="H1682" s="482" t="s">
        <v>131</v>
      </c>
      <c r="I1682" s="482" t="s">
        <v>1974</v>
      </c>
      <c r="J1682" s="518" t="s">
        <v>1975</v>
      </c>
      <c r="K1682" s="518" t="s">
        <v>732</v>
      </c>
      <c r="L1682" s="493" t="s">
        <v>1531</v>
      </c>
      <c r="M1682" s="493">
        <v>974307047</v>
      </c>
      <c r="N1682" s="491">
        <v>44726</v>
      </c>
      <c r="O1682" s="486">
        <f t="shared" si="81"/>
        <v>6</v>
      </c>
      <c r="P1682" s="486">
        <f t="shared" si="82"/>
        <v>6</v>
      </c>
      <c r="Q1682" s="92" t="str">
        <f t="shared" si="83"/>
        <v>Gastos_com_Pessoal</v>
      </c>
    </row>
    <row r="1683" spans="1:17" ht="36" hidden="1" x14ac:dyDescent="0.2">
      <c r="A1683" s="477">
        <f>IF(B1683="","",COUNT('Diário 3º PA'!$A$4:$A$4242)+ROW()-3)</f>
        <v>3626</v>
      </c>
      <c r="B1683" s="496">
        <v>44726</v>
      </c>
      <c r="C1683" s="492">
        <v>44713</v>
      </c>
      <c r="D1683" s="482" t="s">
        <v>104</v>
      </c>
      <c r="E1683" s="482" t="s">
        <v>193</v>
      </c>
      <c r="F1683" s="488">
        <v>143.16999999999999</v>
      </c>
      <c r="G1683" s="482" t="s">
        <v>919</v>
      </c>
      <c r="H1683" s="482" t="s">
        <v>131</v>
      </c>
      <c r="I1683" s="482" t="s">
        <v>1974</v>
      </c>
      <c r="J1683" s="493" t="s">
        <v>1975</v>
      </c>
      <c r="K1683" s="518" t="s">
        <v>732</v>
      </c>
      <c r="L1683" s="493" t="s">
        <v>1531</v>
      </c>
      <c r="M1683" s="493">
        <v>974307047</v>
      </c>
      <c r="N1683" s="491">
        <v>44726</v>
      </c>
      <c r="O1683" s="486">
        <f t="shared" si="81"/>
        <v>6</v>
      </c>
      <c r="P1683" s="486">
        <f t="shared" si="82"/>
        <v>6</v>
      </c>
      <c r="Q1683" s="92" t="str">
        <f t="shared" si="83"/>
        <v>Gastos_com_Pessoal</v>
      </c>
    </row>
    <row r="1684" spans="1:17" ht="25.5" hidden="1" x14ac:dyDescent="0.2">
      <c r="A1684" s="477">
        <f>IF(B1684="","",COUNT('Diário 3º PA'!$A$4:$A$4242)+ROW()-3)</f>
        <v>3627</v>
      </c>
      <c r="B1684" s="496">
        <v>44726</v>
      </c>
      <c r="C1684" s="492">
        <v>44713</v>
      </c>
      <c r="D1684" s="482" t="s">
        <v>104</v>
      </c>
      <c r="E1684" s="482" t="s">
        <v>187</v>
      </c>
      <c r="F1684" s="488">
        <v>881.83</v>
      </c>
      <c r="G1684" s="482" t="s">
        <v>1019</v>
      </c>
      <c r="H1684" s="482" t="s">
        <v>135</v>
      </c>
      <c r="I1684" s="482" t="s">
        <v>5501</v>
      </c>
      <c r="J1684" s="518" t="s">
        <v>2790</v>
      </c>
      <c r="K1684" s="518" t="s">
        <v>732</v>
      </c>
      <c r="L1684" s="493" t="s">
        <v>1531</v>
      </c>
      <c r="M1684" s="493">
        <v>974307047</v>
      </c>
      <c r="N1684" s="491">
        <v>44726</v>
      </c>
      <c r="O1684" s="486">
        <f t="shared" si="81"/>
        <v>6</v>
      </c>
      <c r="P1684" s="486">
        <f t="shared" si="82"/>
        <v>6</v>
      </c>
      <c r="Q1684" s="92" t="str">
        <f t="shared" si="83"/>
        <v>Gastos_com_Pessoal</v>
      </c>
    </row>
    <row r="1685" spans="1:17" ht="25.5" hidden="1" x14ac:dyDescent="0.2">
      <c r="A1685" s="477">
        <f>IF(B1685="","",COUNT('Diário 3º PA'!$A$4:$A$4242)+ROW()-3)</f>
        <v>3628</v>
      </c>
      <c r="B1685" s="496">
        <v>44726</v>
      </c>
      <c r="C1685" s="492">
        <v>44713</v>
      </c>
      <c r="D1685" s="482" t="s">
        <v>104</v>
      </c>
      <c r="E1685" s="482" t="s">
        <v>189</v>
      </c>
      <c r="F1685" s="488">
        <v>2208.4899999999998</v>
      </c>
      <c r="G1685" s="482" t="s">
        <v>915</v>
      </c>
      <c r="H1685" s="482" t="s">
        <v>135</v>
      </c>
      <c r="I1685" s="482" t="s">
        <v>5501</v>
      </c>
      <c r="J1685" s="493" t="s">
        <v>2790</v>
      </c>
      <c r="K1685" s="518" t="s">
        <v>732</v>
      </c>
      <c r="L1685" s="493" t="s">
        <v>1531</v>
      </c>
      <c r="M1685" s="493">
        <v>974307047</v>
      </c>
      <c r="N1685" s="491">
        <v>44726</v>
      </c>
      <c r="O1685" s="486">
        <f t="shared" si="81"/>
        <v>6</v>
      </c>
      <c r="P1685" s="486">
        <f t="shared" si="82"/>
        <v>6</v>
      </c>
      <c r="Q1685" s="92" t="str">
        <f t="shared" si="83"/>
        <v>Gastos_com_Pessoal</v>
      </c>
    </row>
    <row r="1686" spans="1:17" ht="25.5" hidden="1" x14ac:dyDescent="0.2">
      <c r="A1686" s="477">
        <f>IF(B1686="","",COUNT('Diário 3º PA'!$A$4:$A$4242)+ROW()-3)</f>
        <v>3629</v>
      </c>
      <c r="B1686" s="491">
        <v>44726</v>
      </c>
      <c r="C1686" s="492">
        <v>44713</v>
      </c>
      <c r="D1686" s="482" t="s">
        <v>104</v>
      </c>
      <c r="E1686" s="482" t="s">
        <v>191</v>
      </c>
      <c r="F1686" s="488">
        <v>736.16</v>
      </c>
      <c r="G1686" s="482" t="s">
        <v>918</v>
      </c>
      <c r="H1686" s="482" t="s">
        <v>135</v>
      </c>
      <c r="I1686" s="482" t="s">
        <v>5501</v>
      </c>
      <c r="J1686" s="493" t="s">
        <v>2790</v>
      </c>
      <c r="K1686" s="493" t="s">
        <v>732</v>
      </c>
      <c r="L1686" s="493" t="s">
        <v>1531</v>
      </c>
      <c r="M1686" s="493">
        <v>974307047</v>
      </c>
      <c r="N1686" s="491">
        <v>44726</v>
      </c>
      <c r="O1686" s="486">
        <f t="shared" si="81"/>
        <v>6</v>
      </c>
      <c r="P1686" s="486">
        <f t="shared" si="82"/>
        <v>6</v>
      </c>
      <c r="Q1686" s="92" t="str">
        <f t="shared" si="83"/>
        <v>Gastos_com_Pessoal</v>
      </c>
    </row>
    <row r="1687" spans="1:17" ht="36" hidden="1" x14ac:dyDescent="0.2">
      <c r="A1687" s="477">
        <f>IF(B1687="","",COUNT('Diário 3º PA'!$A$4:$A$4242)+ROW()-3)</f>
        <v>3630</v>
      </c>
      <c r="B1687" s="491">
        <v>44726</v>
      </c>
      <c r="C1687" s="492">
        <v>44713</v>
      </c>
      <c r="D1687" s="482" t="s">
        <v>104</v>
      </c>
      <c r="E1687" s="482" t="s">
        <v>193</v>
      </c>
      <c r="F1687" s="488">
        <v>569.88</v>
      </c>
      <c r="G1687" s="482" t="s">
        <v>919</v>
      </c>
      <c r="H1687" s="482" t="s">
        <v>135</v>
      </c>
      <c r="I1687" s="482" t="s">
        <v>5501</v>
      </c>
      <c r="J1687" s="493" t="s">
        <v>2790</v>
      </c>
      <c r="K1687" s="493" t="s">
        <v>732</v>
      </c>
      <c r="L1687" s="493" t="s">
        <v>1531</v>
      </c>
      <c r="M1687" s="493">
        <v>974307047</v>
      </c>
      <c r="N1687" s="491">
        <v>44726</v>
      </c>
      <c r="O1687" s="486">
        <f t="shared" si="81"/>
        <v>6</v>
      </c>
      <c r="P1687" s="486">
        <f t="shared" si="82"/>
        <v>6</v>
      </c>
      <c r="Q1687" s="92" t="str">
        <f t="shared" si="83"/>
        <v>Gastos_com_Pessoal</v>
      </c>
    </row>
    <row r="1688" spans="1:17" ht="36" hidden="1" x14ac:dyDescent="0.2">
      <c r="A1688" s="477">
        <f>IF(B1688="","",COUNT('Diário 3º PA'!$A$4:$A$4242)+ROW()-3)</f>
        <v>3631</v>
      </c>
      <c r="B1688" s="491">
        <v>44726</v>
      </c>
      <c r="C1688" s="492">
        <v>44682</v>
      </c>
      <c r="D1688" s="482" t="s">
        <v>84</v>
      </c>
      <c r="E1688" s="482" t="s">
        <v>84</v>
      </c>
      <c r="F1688" s="488">
        <v>228804.93</v>
      </c>
      <c r="G1688" s="482" t="s">
        <v>5502</v>
      </c>
      <c r="H1688" s="482" t="s">
        <v>127</v>
      </c>
      <c r="I1688" s="482" t="s">
        <v>664</v>
      </c>
      <c r="J1688" s="493" t="s">
        <v>811</v>
      </c>
      <c r="K1688" s="518" t="s">
        <v>732</v>
      </c>
      <c r="L1688" s="493" t="s">
        <v>3958</v>
      </c>
      <c r="M1688" s="493" t="s">
        <v>5503</v>
      </c>
      <c r="N1688" s="491">
        <v>44726</v>
      </c>
      <c r="O1688" s="486">
        <f t="shared" si="81"/>
        <v>6</v>
      </c>
      <c r="P1688" s="486">
        <f t="shared" si="82"/>
        <v>5</v>
      </c>
      <c r="Q1688" s="92" t="str">
        <f t="shared" si="83"/>
        <v>Transferência_para_Reserva_de_Recursos</v>
      </c>
    </row>
    <row r="1689" spans="1:17" ht="25.5" hidden="1" x14ac:dyDescent="0.2">
      <c r="A1689" s="477">
        <f>IF(B1689="","",COUNT('Diário 3º PA'!$A$4:$A$4242)+ROW()-3)</f>
        <v>3632</v>
      </c>
      <c r="B1689" s="496">
        <v>44726</v>
      </c>
      <c r="C1689" s="492">
        <v>44713</v>
      </c>
      <c r="D1689" s="482" t="s">
        <v>104</v>
      </c>
      <c r="E1689" s="482" t="s">
        <v>185</v>
      </c>
      <c r="F1689" s="488">
        <v>991.5</v>
      </c>
      <c r="G1689" s="482" t="s">
        <v>3566</v>
      </c>
      <c r="H1689" s="482" t="s">
        <v>130</v>
      </c>
      <c r="I1689" s="482" t="s">
        <v>5497</v>
      </c>
      <c r="J1689" s="518" t="s">
        <v>5498</v>
      </c>
      <c r="K1689" s="518" t="s">
        <v>1016</v>
      </c>
      <c r="L1689" s="493" t="s">
        <v>1017</v>
      </c>
      <c r="M1689" s="493" t="s">
        <v>5504</v>
      </c>
      <c r="N1689" s="491">
        <v>44726</v>
      </c>
      <c r="O1689" s="486">
        <f t="shared" si="81"/>
        <v>6</v>
      </c>
      <c r="P1689" s="486">
        <f t="shared" si="82"/>
        <v>6</v>
      </c>
      <c r="Q1689" s="92" t="str">
        <f t="shared" si="83"/>
        <v>Gastos_com_Pessoal</v>
      </c>
    </row>
    <row r="1690" spans="1:17" ht="24" hidden="1" x14ac:dyDescent="0.2">
      <c r="A1690" s="477">
        <f>IF(B1690="","",COUNT('Diário 3º PA'!$A$4:$A$4242)+ROW()-3)</f>
        <v>3633</v>
      </c>
      <c r="B1690" s="496">
        <v>44726</v>
      </c>
      <c r="C1690" s="492">
        <v>44713</v>
      </c>
      <c r="D1690" s="482" t="s">
        <v>93</v>
      </c>
      <c r="E1690" s="482" t="s">
        <v>97</v>
      </c>
      <c r="F1690" s="488">
        <v>1.64</v>
      </c>
      <c r="G1690" s="482" t="s">
        <v>1553</v>
      </c>
      <c r="H1690" s="482" t="s">
        <v>128</v>
      </c>
      <c r="I1690" s="482" t="s">
        <v>664</v>
      </c>
      <c r="J1690" s="493" t="s">
        <v>811</v>
      </c>
      <c r="K1690" s="518" t="s">
        <v>1554</v>
      </c>
      <c r="L1690" s="493" t="s">
        <v>1066</v>
      </c>
      <c r="M1690" s="493" t="s">
        <v>666</v>
      </c>
      <c r="N1690" s="491">
        <v>44726</v>
      </c>
      <c r="O1690" s="486">
        <f t="shared" si="81"/>
        <v>6</v>
      </c>
      <c r="P1690" s="486">
        <f t="shared" si="82"/>
        <v>6</v>
      </c>
      <c r="Q1690" s="92" t="str">
        <f t="shared" si="83"/>
        <v>Receitas</v>
      </c>
    </row>
    <row r="1691" spans="1:17" ht="24" hidden="1" x14ac:dyDescent="0.2">
      <c r="A1691" s="477">
        <f>IF(B1691="","",COUNT('Diário 3º PA'!$A$4:$A$4242)+ROW()-3)</f>
        <v>3634</v>
      </c>
      <c r="B1691" s="496">
        <v>44727</v>
      </c>
      <c r="C1691" s="492">
        <v>44713</v>
      </c>
      <c r="D1691" s="482" t="s">
        <v>115</v>
      </c>
      <c r="E1691" s="482" t="s">
        <v>342</v>
      </c>
      <c r="F1691" s="488">
        <v>330</v>
      </c>
      <c r="G1691" s="482" t="s">
        <v>5505</v>
      </c>
      <c r="H1691" s="482" t="s">
        <v>128</v>
      </c>
      <c r="I1691" s="482" t="s">
        <v>3748</v>
      </c>
      <c r="J1691" s="493" t="s">
        <v>3749</v>
      </c>
      <c r="K1691" s="518" t="s">
        <v>704</v>
      </c>
      <c r="L1691" s="493" t="s">
        <v>428</v>
      </c>
      <c r="M1691" s="493">
        <v>4253</v>
      </c>
      <c r="N1691" s="491">
        <v>44720</v>
      </c>
      <c r="O1691" s="486">
        <f t="shared" si="81"/>
        <v>6</v>
      </c>
      <c r="P1691" s="486">
        <f t="shared" si="82"/>
        <v>6</v>
      </c>
      <c r="Q1691" s="92" t="str">
        <f t="shared" si="83"/>
        <v>Gastos_Gerais</v>
      </c>
    </row>
    <row r="1692" spans="1:17" hidden="1" x14ac:dyDescent="0.2">
      <c r="A1692" s="477">
        <f>IF(B1692="","",COUNT('Diário 3º PA'!$A$4:$A$4242)+ROW()-3)</f>
        <v>3635</v>
      </c>
      <c r="B1692" s="496">
        <v>44727</v>
      </c>
      <c r="C1692" s="492">
        <v>44713</v>
      </c>
      <c r="D1692" s="482" t="s">
        <v>115</v>
      </c>
      <c r="E1692" s="482" t="s">
        <v>298</v>
      </c>
      <c r="F1692" s="488">
        <v>1644.53</v>
      </c>
      <c r="G1692" s="482" t="s">
        <v>298</v>
      </c>
      <c r="H1692" s="482" t="s">
        <v>139</v>
      </c>
      <c r="I1692" s="482" t="s">
        <v>3752</v>
      </c>
      <c r="J1692" s="493" t="s">
        <v>1221</v>
      </c>
      <c r="K1692" s="493" t="s">
        <v>704</v>
      </c>
      <c r="L1692" s="493" t="s">
        <v>428</v>
      </c>
      <c r="M1692" s="493">
        <v>2203</v>
      </c>
      <c r="N1692" s="491">
        <v>44720</v>
      </c>
      <c r="O1692" s="486">
        <f t="shared" si="81"/>
        <v>6</v>
      </c>
      <c r="P1692" s="486">
        <f t="shared" si="82"/>
        <v>6</v>
      </c>
      <c r="Q1692" s="92" t="str">
        <f t="shared" si="83"/>
        <v>Gastos_Gerais</v>
      </c>
    </row>
    <row r="1693" spans="1:17" ht="24" hidden="1" x14ac:dyDescent="0.2">
      <c r="A1693" s="477">
        <f>IF(B1693="","",COUNT('Diário 3º PA'!$A$4:$A$4242)+ROW()-3)</f>
        <v>3636</v>
      </c>
      <c r="B1693" s="496">
        <v>44727</v>
      </c>
      <c r="C1693" s="492">
        <v>44713</v>
      </c>
      <c r="D1693" s="482" t="s">
        <v>115</v>
      </c>
      <c r="E1693" s="482" t="s">
        <v>302</v>
      </c>
      <c r="F1693" s="488">
        <v>41643.61</v>
      </c>
      <c r="G1693" s="482" t="s">
        <v>1135</v>
      </c>
      <c r="H1693" s="482" t="s">
        <v>138</v>
      </c>
      <c r="I1693" s="482" t="s">
        <v>3776</v>
      </c>
      <c r="J1693" s="493" t="s">
        <v>1134</v>
      </c>
      <c r="K1693" s="493" t="s">
        <v>704</v>
      </c>
      <c r="L1693" s="493" t="s">
        <v>428</v>
      </c>
      <c r="M1693" s="493">
        <v>965</v>
      </c>
      <c r="N1693" s="491">
        <v>44720</v>
      </c>
      <c r="O1693" s="486">
        <f t="shared" si="81"/>
        <v>6</v>
      </c>
      <c r="P1693" s="486">
        <f t="shared" si="82"/>
        <v>6</v>
      </c>
      <c r="Q1693" s="92" t="str">
        <f t="shared" si="83"/>
        <v>Gastos_Gerais</v>
      </c>
    </row>
    <row r="1694" spans="1:17" ht="24" hidden="1" x14ac:dyDescent="0.2">
      <c r="A1694" s="477">
        <f>IF(B1694="","",COUNT('Diário 3º PA'!$A$4:$A$4242)+ROW()-3)</f>
        <v>3637</v>
      </c>
      <c r="B1694" s="496">
        <v>44727</v>
      </c>
      <c r="C1694" s="492">
        <v>44713</v>
      </c>
      <c r="D1694" s="482" t="s">
        <v>115</v>
      </c>
      <c r="E1694" s="482" t="s">
        <v>272</v>
      </c>
      <c r="F1694" s="488">
        <v>118</v>
      </c>
      <c r="G1694" s="482" t="s">
        <v>5506</v>
      </c>
      <c r="H1694" s="482" t="s">
        <v>132</v>
      </c>
      <c r="I1694" s="482" t="s">
        <v>5507</v>
      </c>
      <c r="J1694" s="493" t="s">
        <v>5508</v>
      </c>
      <c r="K1694" s="493" t="s">
        <v>704</v>
      </c>
      <c r="L1694" s="493" t="s">
        <v>428</v>
      </c>
      <c r="M1694" s="493">
        <v>52</v>
      </c>
      <c r="N1694" s="491">
        <v>44722</v>
      </c>
      <c r="O1694" s="486">
        <f t="shared" si="81"/>
        <v>6</v>
      </c>
      <c r="P1694" s="486">
        <f t="shared" si="82"/>
        <v>6</v>
      </c>
      <c r="Q1694" s="92" t="str">
        <f t="shared" si="83"/>
        <v>Gastos_Gerais</v>
      </c>
    </row>
    <row r="1695" spans="1:17" ht="24" hidden="1" x14ac:dyDescent="0.2">
      <c r="A1695" s="477">
        <f>IF(B1695="","",COUNT('Diário 3º PA'!$A$4:$A$4242)+ROW()-3)</f>
        <v>3638</v>
      </c>
      <c r="B1695" s="496">
        <v>44727</v>
      </c>
      <c r="C1695" s="492">
        <v>44713</v>
      </c>
      <c r="D1695" s="482" t="s">
        <v>115</v>
      </c>
      <c r="E1695" s="482" t="s">
        <v>272</v>
      </c>
      <c r="F1695" s="488">
        <v>70.8</v>
      </c>
      <c r="G1695" s="482" t="s">
        <v>5509</v>
      </c>
      <c r="H1695" s="482" t="s">
        <v>139</v>
      </c>
      <c r="I1695" s="482" t="s">
        <v>5507</v>
      </c>
      <c r="J1695" s="493" t="s">
        <v>5508</v>
      </c>
      <c r="K1695" s="493" t="s">
        <v>704</v>
      </c>
      <c r="L1695" s="493" t="s">
        <v>428</v>
      </c>
      <c r="M1695" s="493">
        <v>56</v>
      </c>
      <c r="N1695" s="491">
        <v>44722</v>
      </c>
      <c r="O1695" s="486">
        <f t="shared" si="81"/>
        <v>6</v>
      </c>
      <c r="P1695" s="486">
        <f t="shared" si="82"/>
        <v>6</v>
      </c>
      <c r="Q1695" s="92" t="str">
        <f t="shared" si="83"/>
        <v>Gastos_Gerais</v>
      </c>
    </row>
    <row r="1696" spans="1:17" ht="24" hidden="1" x14ac:dyDescent="0.2">
      <c r="A1696" s="477">
        <f>IF(B1696="","",COUNT('Diário 3º PA'!$A$4:$A$4242)+ROW()-3)</f>
        <v>3639</v>
      </c>
      <c r="B1696" s="496">
        <v>44727</v>
      </c>
      <c r="C1696" s="492">
        <v>44713</v>
      </c>
      <c r="D1696" s="482" t="s">
        <v>115</v>
      </c>
      <c r="E1696" s="482" t="s">
        <v>374</v>
      </c>
      <c r="F1696" s="488">
        <v>948.81</v>
      </c>
      <c r="G1696" s="482" t="s">
        <v>1190</v>
      </c>
      <c r="H1696" s="482" t="s">
        <v>137</v>
      </c>
      <c r="I1696" s="482" t="s">
        <v>1191</v>
      </c>
      <c r="J1696" s="493" t="s">
        <v>1192</v>
      </c>
      <c r="K1696" s="493" t="s">
        <v>704</v>
      </c>
      <c r="L1696" s="493" t="s">
        <v>428</v>
      </c>
      <c r="M1696" s="493">
        <v>1840</v>
      </c>
      <c r="N1696" s="491">
        <v>44715</v>
      </c>
      <c r="O1696" s="486">
        <f t="shared" si="81"/>
        <v>6</v>
      </c>
      <c r="P1696" s="486">
        <f t="shared" si="82"/>
        <v>6</v>
      </c>
      <c r="Q1696" s="92" t="str">
        <f t="shared" si="83"/>
        <v>Gastos_Gerais</v>
      </c>
    </row>
    <row r="1697" spans="1:17" ht="24" hidden="1" x14ac:dyDescent="0.2">
      <c r="A1697" s="477">
        <f>IF(B1697="","",COUNT('Diário 3º PA'!$A$4:$A$4242)+ROW()-3)</f>
        <v>3640</v>
      </c>
      <c r="B1697" s="496">
        <v>44727</v>
      </c>
      <c r="C1697" s="492">
        <v>44713</v>
      </c>
      <c r="D1697" s="482" t="s">
        <v>115</v>
      </c>
      <c r="E1697" s="482" t="s">
        <v>232</v>
      </c>
      <c r="F1697" s="488">
        <v>21479.16</v>
      </c>
      <c r="G1697" s="482" t="s">
        <v>3432</v>
      </c>
      <c r="H1697" s="519" t="s">
        <v>129</v>
      </c>
      <c r="I1697" s="482" t="s">
        <v>1089</v>
      </c>
      <c r="J1697" s="493" t="s">
        <v>703</v>
      </c>
      <c r="K1697" s="493" t="s">
        <v>704</v>
      </c>
      <c r="L1697" s="493" t="s">
        <v>705</v>
      </c>
      <c r="M1697" s="493" t="s">
        <v>5510</v>
      </c>
      <c r="N1697" s="491">
        <v>44727</v>
      </c>
      <c r="O1697" s="486">
        <f t="shared" si="81"/>
        <v>6</v>
      </c>
      <c r="P1697" s="486">
        <f t="shared" si="82"/>
        <v>6</v>
      </c>
      <c r="Q1697" s="92" t="str">
        <f t="shared" si="83"/>
        <v>Gastos_Gerais</v>
      </c>
    </row>
    <row r="1698" spans="1:17" hidden="1" x14ac:dyDescent="0.2">
      <c r="A1698" s="477">
        <f>IF(B1698="","",COUNT('Diário 3º PA'!$A$4:$A$4242)+ROW()-3)</f>
        <v>3641</v>
      </c>
      <c r="B1698" s="496">
        <v>44727</v>
      </c>
      <c r="C1698" s="492">
        <v>44713</v>
      </c>
      <c r="D1698" s="482" t="s">
        <v>115</v>
      </c>
      <c r="E1698" s="482" t="s">
        <v>230</v>
      </c>
      <c r="F1698" s="488">
        <v>2062.61</v>
      </c>
      <c r="G1698" s="482" t="s">
        <v>758</v>
      </c>
      <c r="H1698" s="482" t="s">
        <v>138</v>
      </c>
      <c r="I1698" s="482" t="s">
        <v>2481</v>
      </c>
      <c r="J1698" s="493" t="s">
        <v>760</v>
      </c>
      <c r="K1698" s="493" t="s">
        <v>704</v>
      </c>
      <c r="L1698" s="493" t="s">
        <v>428</v>
      </c>
      <c r="M1698" s="493">
        <v>80640956</v>
      </c>
      <c r="N1698" s="491">
        <v>44727</v>
      </c>
      <c r="O1698" s="486">
        <f t="shared" si="81"/>
        <v>6</v>
      </c>
      <c r="P1698" s="486">
        <f t="shared" si="82"/>
        <v>6</v>
      </c>
      <c r="Q1698" s="92" t="str">
        <f t="shared" si="83"/>
        <v>Gastos_Gerais</v>
      </c>
    </row>
    <row r="1699" spans="1:17" hidden="1" x14ac:dyDescent="0.2">
      <c r="A1699" s="477">
        <f>IF(B1699="","",COUNT('Diário 3º PA'!$A$4:$A$4242)+ROW()-3)</f>
        <v>3642</v>
      </c>
      <c r="B1699" s="496">
        <v>44727</v>
      </c>
      <c r="C1699" s="492">
        <v>44682</v>
      </c>
      <c r="D1699" s="482" t="s">
        <v>115</v>
      </c>
      <c r="E1699" s="482" t="s">
        <v>234</v>
      </c>
      <c r="F1699" s="488">
        <v>449</v>
      </c>
      <c r="G1699" s="482" t="s">
        <v>3767</v>
      </c>
      <c r="H1699" s="482" t="s">
        <v>130</v>
      </c>
      <c r="I1699" s="482" t="s">
        <v>1095</v>
      </c>
      <c r="J1699" s="493" t="s">
        <v>1096</v>
      </c>
      <c r="K1699" s="493" t="s">
        <v>704</v>
      </c>
      <c r="L1699" s="493" t="s">
        <v>705</v>
      </c>
      <c r="M1699" s="493">
        <v>391362387</v>
      </c>
      <c r="N1699" s="491">
        <v>44727</v>
      </c>
      <c r="O1699" s="486">
        <f t="shared" si="81"/>
        <v>6</v>
      </c>
      <c r="P1699" s="486">
        <f t="shared" si="82"/>
        <v>5</v>
      </c>
      <c r="Q1699" s="92" t="str">
        <f t="shared" si="83"/>
        <v>Gastos_Gerais</v>
      </c>
    </row>
    <row r="1700" spans="1:17" ht="24" hidden="1" x14ac:dyDescent="0.2">
      <c r="A1700" s="477">
        <f>IF(B1700="","",COUNT('Diário 3º PA'!$A$4:$A$4242)+ROW()-3)</f>
        <v>3643</v>
      </c>
      <c r="B1700" s="496">
        <v>44727</v>
      </c>
      <c r="C1700" s="492">
        <v>44713</v>
      </c>
      <c r="D1700" s="482" t="s">
        <v>115</v>
      </c>
      <c r="E1700" s="482" t="s">
        <v>374</v>
      </c>
      <c r="F1700" s="488">
        <v>1339.59</v>
      </c>
      <c r="G1700" s="482" t="s">
        <v>1190</v>
      </c>
      <c r="H1700" s="482" t="s">
        <v>135</v>
      </c>
      <c r="I1700" s="482" t="s">
        <v>1191</v>
      </c>
      <c r="J1700" s="493" t="s">
        <v>1192</v>
      </c>
      <c r="K1700" s="493" t="s">
        <v>704</v>
      </c>
      <c r="L1700" s="493" t="s">
        <v>428</v>
      </c>
      <c r="M1700" s="493">
        <v>1842</v>
      </c>
      <c r="N1700" s="491">
        <v>44715</v>
      </c>
      <c r="O1700" s="486">
        <f t="shared" si="81"/>
        <v>6</v>
      </c>
      <c r="P1700" s="486">
        <f t="shared" si="82"/>
        <v>6</v>
      </c>
      <c r="Q1700" s="92" t="str">
        <f t="shared" si="83"/>
        <v>Gastos_Gerais</v>
      </c>
    </row>
    <row r="1701" spans="1:17" ht="24" hidden="1" x14ac:dyDescent="0.2">
      <c r="A1701" s="477">
        <f>IF(B1701="","",COUNT('Diário 3º PA'!$A$4:$A$4242)+ROW()-3)</f>
        <v>3644</v>
      </c>
      <c r="B1701" s="496">
        <v>44727</v>
      </c>
      <c r="C1701" s="492">
        <v>44713</v>
      </c>
      <c r="D1701" s="482" t="s">
        <v>115</v>
      </c>
      <c r="E1701" s="482" t="s">
        <v>302</v>
      </c>
      <c r="F1701" s="488">
        <v>31483.87</v>
      </c>
      <c r="G1701" s="482" t="s">
        <v>3775</v>
      </c>
      <c r="H1701" s="482" t="s">
        <v>137</v>
      </c>
      <c r="I1701" s="482" t="s">
        <v>3776</v>
      </c>
      <c r="J1701" s="493" t="s">
        <v>1134</v>
      </c>
      <c r="K1701" s="493" t="s">
        <v>704</v>
      </c>
      <c r="L1701" s="493" t="s">
        <v>428</v>
      </c>
      <c r="M1701" s="493">
        <v>966</v>
      </c>
      <c r="N1701" s="491">
        <v>44720</v>
      </c>
      <c r="O1701" s="486">
        <f t="shared" si="81"/>
        <v>6</v>
      </c>
      <c r="P1701" s="486">
        <f t="shared" si="82"/>
        <v>6</v>
      </c>
      <c r="Q1701" s="92" t="str">
        <f t="shared" si="83"/>
        <v>Gastos_Gerais</v>
      </c>
    </row>
    <row r="1702" spans="1:17" hidden="1" x14ac:dyDescent="0.2">
      <c r="A1702" s="477">
        <f>IF(B1702="","",COUNT('Diário 3º PA'!$A$4:$A$4242)+ROW()-3)</f>
        <v>3645</v>
      </c>
      <c r="B1702" s="496">
        <v>44727</v>
      </c>
      <c r="C1702" s="492">
        <v>44682</v>
      </c>
      <c r="D1702" s="482" t="s">
        <v>115</v>
      </c>
      <c r="E1702" s="482" t="s">
        <v>328</v>
      </c>
      <c r="F1702" s="488">
        <v>1000</v>
      </c>
      <c r="G1702" s="482" t="s">
        <v>1137</v>
      </c>
      <c r="H1702" s="482" t="s">
        <v>135</v>
      </c>
      <c r="I1702" s="482" t="s">
        <v>727</v>
      </c>
      <c r="J1702" s="493" t="s">
        <v>728</v>
      </c>
      <c r="K1702" s="493" t="s">
        <v>704</v>
      </c>
      <c r="L1702" s="493" t="s">
        <v>428</v>
      </c>
      <c r="M1702" s="493">
        <v>1914067</v>
      </c>
      <c r="N1702" s="491">
        <v>44727</v>
      </c>
      <c r="O1702" s="486">
        <f t="shared" si="81"/>
        <v>6</v>
      </c>
      <c r="P1702" s="486">
        <f t="shared" si="82"/>
        <v>5</v>
      </c>
      <c r="Q1702" s="92" t="str">
        <f t="shared" si="83"/>
        <v>Gastos_Gerais</v>
      </c>
    </row>
    <row r="1703" spans="1:17" ht="24" hidden="1" x14ac:dyDescent="0.2">
      <c r="A1703" s="477">
        <f>IF(B1703="","",COUNT('Diário 3º PA'!$A$4:$A$4242)+ROW()-3)</f>
        <v>3646</v>
      </c>
      <c r="B1703" s="496">
        <v>44727</v>
      </c>
      <c r="C1703" s="492">
        <v>44713</v>
      </c>
      <c r="D1703" s="482" t="s">
        <v>115</v>
      </c>
      <c r="E1703" s="482" t="s">
        <v>354</v>
      </c>
      <c r="F1703" s="488">
        <v>26511.05</v>
      </c>
      <c r="G1703" s="482" t="s">
        <v>5511</v>
      </c>
      <c r="H1703" s="489" t="s">
        <v>658</v>
      </c>
      <c r="I1703" s="482" t="s">
        <v>1605</v>
      </c>
      <c r="J1703" s="493" t="s">
        <v>1606</v>
      </c>
      <c r="K1703" s="493" t="s">
        <v>704</v>
      </c>
      <c r="L1703" s="493" t="s">
        <v>428</v>
      </c>
      <c r="M1703" s="493">
        <v>202210</v>
      </c>
      <c r="N1703" s="491">
        <v>44725</v>
      </c>
      <c r="O1703" s="486">
        <f t="shared" si="81"/>
        <v>6</v>
      </c>
      <c r="P1703" s="486">
        <f t="shared" si="82"/>
        <v>6</v>
      </c>
      <c r="Q1703" s="92" t="str">
        <f t="shared" si="83"/>
        <v>Gastos_Gerais</v>
      </c>
    </row>
    <row r="1704" spans="1:17" hidden="1" x14ac:dyDescent="0.2">
      <c r="A1704" s="477">
        <f>IF(B1704="","",COUNT('Diário 3º PA'!$A$4:$A$4242)+ROW()-3)</f>
        <v>3647</v>
      </c>
      <c r="B1704" s="496">
        <v>44727</v>
      </c>
      <c r="C1704" s="492">
        <v>44682</v>
      </c>
      <c r="D1704" s="482" t="s">
        <v>115</v>
      </c>
      <c r="E1704" s="482" t="s">
        <v>234</v>
      </c>
      <c r="F1704" s="488">
        <v>147.99</v>
      </c>
      <c r="G1704" s="482" t="s">
        <v>3767</v>
      </c>
      <c r="H1704" s="482" t="s">
        <v>132</v>
      </c>
      <c r="I1704" s="482" t="s">
        <v>655</v>
      </c>
      <c r="J1704" s="493" t="s">
        <v>3121</v>
      </c>
      <c r="K1704" s="493" t="s">
        <v>704</v>
      </c>
      <c r="L1704" s="493" t="s">
        <v>705</v>
      </c>
      <c r="M1704" s="493" t="s">
        <v>5512</v>
      </c>
      <c r="N1704" s="491">
        <v>44727</v>
      </c>
      <c r="O1704" s="486">
        <f t="shared" si="81"/>
        <v>6</v>
      </c>
      <c r="P1704" s="486">
        <f t="shared" si="82"/>
        <v>5</v>
      </c>
      <c r="Q1704" s="92" t="str">
        <f t="shared" si="83"/>
        <v>Gastos_Gerais</v>
      </c>
    </row>
    <row r="1705" spans="1:17" ht="36" x14ac:dyDescent="0.2">
      <c r="A1705" s="477">
        <f>IF(B1705="","",COUNT('Diário 3º PA'!$A$4:$A$4242)+ROW()-3)</f>
        <v>3648</v>
      </c>
      <c r="B1705" s="496">
        <v>44727</v>
      </c>
      <c r="C1705" s="492">
        <v>44713</v>
      </c>
      <c r="D1705" s="482" t="s">
        <v>117</v>
      </c>
      <c r="E1705" s="482" t="s">
        <v>389</v>
      </c>
      <c r="F1705" s="488">
        <v>1685</v>
      </c>
      <c r="G1705" s="482" t="s">
        <v>5513</v>
      </c>
      <c r="H1705" s="482" t="s">
        <v>131</v>
      </c>
      <c r="I1705" s="482" t="s">
        <v>4864</v>
      </c>
      <c r="J1705" s="493" t="s">
        <v>4865</v>
      </c>
      <c r="K1705" s="493" t="s">
        <v>704</v>
      </c>
      <c r="L1705" s="493" t="s">
        <v>428</v>
      </c>
      <c r="M1705" s="493">
        <v>6797</v>
      </c>
      <c r="N1705" s="491">
        <v>44718</v>
      </c>
      <c r="O1705" s="486">
        <f t="shared" si="81"/>
        <v>6</v>
      </c>
      <c r="P1705" s="486">
        <f t="shared" si="82"/>
        <v>6</v>
      </c>
      <c r="Q1705" s="92" t="str">
        <f t="shared" si="83"/>
        <v>Aquisição_de_Bens_Permanentes</v>
      </c>
    </row>
    <row r="1706" spans="1:17" ht="24" hidden="1" x14ac:dyDescent="0.2">
      <c r="A1706" s="477">
        <f>IF(B1706="","",COUNT('Diário 3º PA'!$A$4:$A$4242)+ROW()-3)</f>
        <v>3649</v>
      </c>
      <c r="B1706" s="496">
        <v>44727</v>
      </c>
      <c r="C1706" s="492">
        <v>44682</v>
      </c>
      <c r="D1706" s="482" t="s">
        <v>115</v>
      </c>
      <c r="E1706" s="482" t="s">
        <v>378</v>
      </c>
      <c r="F1706" s="488">
        <v>250</v>
      </c>
      <c r="G1706" s="482" t="s">
        <v>5514</v>
      </c>
      <c r="H1706" s="482" t="s">
        <v>130</v>
      </c>
      <c r="I1706" s="482" t="s">
        <v>1141</v>
      </c>
      <c r="J1706" s="493" t="s">
        <v>1142</v>
      </c>
      <c r="K1706" s="493" t="s">
        <v>704</v>
      </c>
      <c r="L1706" s="493" t="s">
        <v>428</v>
      </c>
      <c r="M1706" s="493">
        <v>37131</v>
      </c>
      <c r="N1706" s="491">
        <v>44699</v>
      </c>
      <c r="O1706" s="486">
        <f t="shared" si="81"/>
        <v>6</v>
      </c>
      <c r="P1706" s="486">
        <f t="shared" si="82"/>
        <v>5</v>
      </c>
      <c r="Q1706" s="92" t="str">
        <f t="shared" si="83"/>
        <v>Gastos_Gerais</v>
      </c>
    </row>
    <row r="1707" spans="1:17" hidden="1" x14ac:dyDescent="0.2">
      <c r="A1707" s="477">
        <f>IF(B1707="","",COUNT('Diário 3º PA'!$A$4:$A$4242)+ROW()-3)</f>
        <v>3650</v>
      </c>
      <c r="B1707" s="496">
        <v>44727</v>
      </c>
      <c r="C1707" s="492">
        <v>44682</v>
      </c>
      <c r="D1707" s="482" t="s">
        <v>115</v>
      </c>
      <c r="E1707" s="482" t="s">
        <v>234</v>
      </c>
      <c r="F1707" s="488">
        <v>106.03</v>
      </c>
      <c r="G1707" s="482" t="s">
        <v>3767</v>
      </c>
      <c r="H1707" s="482" t="s">
        <v>139</v>
      </c>
      <c r="I1707" s="482" t="s">
        <v>5380</v>
      </c>
      <c r="J1707" s="493" t="s">
        <v>769</v>
      </c>
      <c r="K1707" s="493" t="s">
        <v>704</v>
      </c>
      <c r="L1707" s="493" t="s">
        <v>705</v>
      </c>
      <c r="M1707" s="493" t="s">
        <v>5515</v>
      </c>
      <c r="N1707" s="491">
        <v>44727</v>
      </c>
      <c r="O1707" s="486">
        <f t="shared" si="81"/>
        <v>6</v>
      </c>
      <c r="P1707" s="486">
        <f t="shared" si="82"/>
        <v>5</v>
      </c>
      <c r="Q1707" s="92" t="str">
        <f t="shared" si="83"/>
        <v>Gastos_Gerais</v>
      </c>
    </row>
    <row r="1708" spans="1:17" hidden="1" x14ac:dyDescent="0.2">
      <c r="A1708" s="477">
        <f>IF(B1708="","",COUNT('Diário 3º PA'!$A$4:$A$4242)+ROW()-3)</f>
        <v>3651</v>
      </c>
      <c r="B1708" s="496">
        <v>44727</v>
      </c>
      <c r="C1708" s="492">
        <v>44682</v>
      </c>
      <c r="D1708" s="482" t="s">
        <v>115</v>
      </c>
      <c r="E1708" s="482" t="s">
        <v>238</v>
      </c>
      <c r="F1708" s="488">
        <v>771.99</v>
      </c>
      <c r="G1708" s="482" t="s">
        <v>1663</v>
      </c>
      <c r="H1708" s="482" t="s">
        <v>139</v>
      </c>
      <c r="I1708" s="482" t="s">
        <v>5380</v>
      </c>
      <c r="J1708" s="493" t="s">
        <v>769</v>
      </c>
      <c r="K1708" s="493" t="s">
        <v>704</v>
      </c>
      <c r="L1708" s="493" t="s">
        <v>705</v>
      </c>
      <c r="M1708" s="493" t="s">
        <v>5516</v>
      </c>
      <c r="N1708" s="491">
        <v>44727</v>
      </c>
      <c r="O1708" s="486">
        <f t="shared" si="81"/>
        <v>6</v>
      </c>
      <c r="P1708" s="486">
        <f t="shared" si="82"/>
        <v>5</v>
      </c>
      <c r="Q1708" s="92" t="str">
        <f t="shared" si="83"/>
        <v>Gastos_Gerais</v>
      </c>
    </row>
    <row r="1709" spans="1:17" ht="24" hidden="1" x14ac:dyDescent="0.2">
      <c r="A1709" s="477">
        <f>IF(B1709="","",COUNT('Diário 3º PA'!$A$4:$A$4242)+ROW()-3)</f>
        <v>3652</v>
      </c>
      <c r="B1709" s="496">
        <v>44727</v>
      </c>
      <c r="C1709" s="492">
        <v>44713</v>
      </c>
      <c r="D1709" s="482" t="s">
        <v>115</v>
      </c>
      <c r="E1709" s="482" t="s">
        <v>374</v>
      </c>
      <c r="F1709" s="488">
        <v>1076.73</v>
      </c>
      <c r="G1709" s="482" t="s">
        <v>1190</v>
      </c>
      <c r="H1709" s="482" t="s">
        <v>134</v>
      </c>
      <c r="I1709" s="482" t="s">
        <v>1191</v>
      </c>
      <c r="J1709" s="493" t="s">
        <v>1192</v>
      </c>
      <c r="K1709" s="493" t="s">
        <v>704</v>
      </c>
      <c r="L1709" s="493" t="s">
        <v>428</v>
      </c>
      <c r="M1709" s="493">
        <v>1841</v>
      </c>
      <c r="N1709" s="491">
        <v>44715</v>
      </c>
      <c r="O1709" s="486">
        <f t="shared" si="81"/>
        <v>6</v>
      </c>
      <c r="P1709" s="486">
        <f t="shared" si="82"/>
        <v>6</v>
      </c>
      <c r="Q1709" s="92" t="str">
        <f t="shared" si="83"/>
        <v>Gastos_Gerais</v>
      </c>
    </row>
    <row r="1710" spans="1:17" ht="25.5" hidden="1" x14ac:dyDescent="0.2">
      <c r="A1710" s="477">
        <f>IF(B1710="","",COUNT('Diário 3º PA'!$A$4:$A$4242)+ROW()-3)</f>
        <v>3653</v>
      </c>
      <c r="B1710" s="496">
        <v>44727</v>
      </c>
      <c r="C1710" s="492">
        <v>44713</v>
      </c>
      <c r="D1710" s="482" t="s">
        <v>104</v>
      </c>
      <c r="E1710" s="482" t="s">
        <v>212</v>
      </c>
      <c r="F1710" s="488">
        <v>19496.02</v>
      </c>
      <c r="G1710" s="482" t="s">
        <v>5517</v>
      </c>
      <c r="H1710" s="482" t="s">
        <v>127</v>
      </c>
      <c r="I1710" s="482" t="s">
        <v>1152</v>
      </c>
      <c r="J1710" s="493" t="s">
        <v>1153</v>
      </c>
      <c r="K1710" s="493" t="s">
        <v>704</v>
      </c>
      <c r="L1710" s="493" t="s">
        <v>428</v>
      </c>
      <c r="M1710" s="493">
        <v>305400</v>
      </c>
      <c r="N1710" s="491">
        <v>44714</v>
      </c>
      <c r="O1710" s="486">
        <f t="shared" si="81"/>
        <v>6</v>
      </c>
      <c r="P1710" s="486">
        <f t="shared" si="82"/>
        <v>6</v>
      </c>
      <c r="Q1710" s="92" t="str">
        <f t="shared" si="83"/>
        <v>Gastos_com_Pessoal</v>
      </c>
    </row>
    <row r="1711" spans="1:17" ht="24" hidden="1" x14ac:dyDescent="0.2">
      <c r="A1711" s="477">
        <f>IF(B1711="","",COUNT('Diário 3º PA'!$A$4:$A$4242)+ROW()-3)</f>
        <v>3654</v>
      </c>
      <c r="B1711" s="496">
        <v>44727</v>
      </c>
      <c r="C1711" s="492">
        <v>44713</v>
      </c>
      <c r="D1711" s="482" t="s">
        <v>115</v>
      </c>
      <c r="E1711" s="482" t="s">
        <v>272</v>
      </c>
      <c r="F1711" s="488">
        <v>236</v>
      </c>
      <c r="G1711" s="482" t="s">
        <v>5518</v>
      </c>
      <c r="H1711" s="482" t="s">
        <v>130</v>
      </c>
      <c r="I1711" s="482" t="s">
        <v>5507</v>
      </c>
      <c r="J1711" s="493" t="s">
        <v>5508</v>
      </c>
      <c r="K1711" s="493" t="s">
        <v>704</v>
      </c>
      <c r="L1711" s="493" t="s">
        <v>428</v>
      </c>
      <c r="M1711" s="493">
        <v>54</v>
      </c>
      <c r="N1711" s="491">
        <v>44722</v>
      </c>
      <c r="O1711" s="486">
        <f t="shared" si="81"/>
        <v>6</v>
      </c>
      <c r="P1711" s="486">
        <f t="shared" si="82"/>
        <v>6</v>
      </c>
      <c r="Q1711" s="92" t="str">
        <f t="shared" si="83"/>
        <v>Gastos_Gerais</v>
      </c>
    </row>
    <row r="1712" spans="1:17" ht="24" hidden="1" x14ac:dyDescent="0.2">
      <c r="A1712" s="477">
        <f>IF(B1712="","",COUNT('Diário 3º PA'!$A$4:$A$4242)+ROW()-3)</f>
        <v>3655</v>
      </c>
      <c r="B1712" s="496">
        <v>44727</v>
      </c>
      <c r="C1712" s="492">
        <v>44713</v>
      </c>
      <c r="D1712" s="482" t="s">
        <v>115</v>
      </c>
      <c r="E1712" s="482" t="s">
        <v>232</v>
      </c>
      <c r="F1712" s="488">
        <v>11293.12</v>
      </c>
      <c r="G1712" s="482" t="s">
        <v>3432</v>
      </c>
      <c r="H1712" s="482" t="s">
        <v>136</v>
      </c>
      <c r="I1712" s="482" t="s">
        <v>1089</v>
      </c>
      <c r="J1712" s="493" t="s">
        <v>703</v>
      </c>
      <c r="K1712" s="493" t="s">
        <v>704</v>
      </c>
      <c r="L1712" s="493" t="s">
        <v>705</v>
      </c>
      <c r="M1712" s="493" t="s">
        <v>5519</v>
      </c>
      <c r="N1712" s="491">
        <v>44727</v>
      </c>
      <c r="O1712" s="486">
        <f t="shared" si="81"/>
        <v>6</v>
      </c>
      <c r="P1712" s="486">
        <f t="shared" si="82"/>
        <v>6</v>
      </c>
      <c r="Q1712" s="92" t="str">
        <f t="shared" si="83"/>
        <v>Gastos_Gerais</v>
      </c>
    </row>
    <row r="1713" spans="1:17" ht="24" hidden="1" x14ac:dyDescent="0.2">
      <c r="A1713" s="477">
        <f>IF(B1713="","",COUNT('Diário 3º PA'!$A$4:$A$4242)+ROW()-3)</f>
        <v>3656</v>
      </c>
      <c r="B1713" s="496">
        <v>44727</v>
      </c>
      <c r="C1713" s="492">
        <v>44713</v>
      </c>
      <c r="D1713" s="482" t="s">
        <v>115</v>
      </c>
      <c r="E1713" s="482" t="s">
        <v>342</v>
      </c>
      <c r="F1713" s="488">
        <v>120</v>
      </c>
      <c r="G1713" s="482" t="s">
        <v>5520</v>
      </c>
      <c r="H1713" s="482" t="s">
        <v>140</v>
      </c>
      <c r="I1713" s="482" t="s">
        <v>3748</v>
      </c>
      <c r="J1713" s="493" t="s">
        <v>5521</v>
      </c>
      <c r="K1713" s="493" t="s">
        <v>704</v>
      </c>
      <c r="L1713" s="493" t="s">
        <v>428</v>
      </c>
      <c r="M1713" s="493">
        <v>4239</v>
      </c>
      <c r="N1713" s="491">
        <v>44727</v>
      </c>
      <c r="O1713" s="486">
        <f t="shared" si="81"/>
        <v>6</v>
      </c>
      <c r="P1713" s="486">
        <f t="shared" si="82"/>
        <v>6</v>
      </c>
      <c r="Q1713" s="92" t="str">
        <f t="shared" si="83"/>
        <v>Gastos_Gerais</v>
      </c>
    </row>
    <row r="1714" spans="1:17" ht="24" hidden="1" x14ac:dyDescent="0.2">
      <c r="A1714" s="477">
        <f>IF(B1714="","",COUNT('Diário 3º PA'!$A$4:$A$4242)+ROW()-3)</f>
        <v>3657</v>
      </c>
      <c r="B1714" s="496">
        <v>44727</v>
      </c>
      <c r="C1714" s="492">
        <v>44713</v>
      </c>
      <c r="D1714" s="482" t="s">
        <v>115</v>
      </c>
      <c r="E1714" s="482" t="s">
        <v>272</v>
      </c>
      <c r="F1714" s="488">
        <v>82.6</v>
      </c>
      <c r="G1714" s="482" t="s">
        <v>5522</v>
      </c>
      <c r="H1714" s="482" t="s">
        <v>137</v>
      </c>
      <c r="I1714" s="482" t="s">
        <v>5507</v>
      </c>
      <c r="J1714" s="493" t="s">
        <v>5508</v>
      </c>
      <c r="K1714" s="493" t="s">
        <v>704</v>
      </c>
      <c r="L1714" s="493" t="s">
        <v>428</v>
      </c>
      <c r="M1714" s="493">
        <v>50</v>
      </c>
      <c r="N1714" s="491">
        <v>44722</v>
      </c>
      <c r="O1714" s="486">
        <f t="shared" si="81"/>
        <v>6</v>
      </c>
      <c r="P1714" s="486">
        <f t="shared" si="82"/>
        <v>6</v>
      </c>
      <c r="Q1714" s="92" t="str">
        <f t="shared" si="83"/>
        <v>Gastos_Gerais</v>
      </c>
    </row>
    <row r="1715" spans="1:17" hidden="1" x14ac:dyDescent="0.2">
      <c r="A1715" s="477">
        <f>IF(B1715="","",COUNT('Diário 3º PA'!$A$4:$A$4242)+ROW()-3)</f>
        <v>3658</v>
      </c>
      <c r="B1715" s="496">
        <v>44727</v>
      </c>
      <c r="C1715" s="492">
        <v>44713</v>
      </c>
      <c r="D1715" s="482" t="s">
        <v>115</v>
      </c>
      <c r="E1715" s="482" t="s">
        <v>234</v>
      </c>
      <c r="F1715" s="488">
        <v>104.48</v>
      </c>
      <c r="G1715" s="482" t="s">
        <v>3767</v>
      </c>
      <c r="H1715" s="482" t="s">
        <v>135</v>
      </c>
      <c r="I1715" s="482" t="s">
        <v>655</v>
      </c>
      <c r="J1715" s="493" t="s">
        <v>3121</v>
      </c>
      <c r="K1715" s="493" t="s">
        <v>704</v>
      </c>
      <c r="L1715" s="493" t="s">
        <v>705</v>
      </c>
      <c r="M1715" s="493" t="s">
        <v>5523</v>
      </c>
      <c r="N1715" s="491">
        <v>44722</v>
      </c>
      <c r="O1715" s="486">
        <f t="shared" si="81"/>
        <v>6</v>
      </c>
      <c r="P1715" s="486">
        <f t="shared" si="82"/>
        <v>6</v>
      </c>
      <c r="Q1715" s="92" t="str">
        <f t="shared" si="83"/>
        <v>Gastos_Gerais</v>
      </c>
    </row>
    <row r="1716" spans="1:17" ht="24" hidden="1" x14ac:dyDescent="0.2">
      <c r="A1716" s="477">
        <f>IF(B1716="","",COUNT('Diário 3º PA'!$A$4:$A$4242)+ROW()-3)</f>
        <v>3659</v>
      </c>
      <c r="B1716" s="496">
        <v>44727</v>
      </c>
      <c r="C1716" s="492">
        <v>44713</v>
      </c>
      <c r="D1716" s="482" t="s">
        <v>115</v>
      </c>
      <c r="E1716" s="482" t="s">
        <v>272</v>
      </c>
      <c r="F1716" s="488">
        <v>389.4</v>
      </c>
      <c r="G1716" s="482" t="s">
        <v>5524</v>
      </c>
      <c r="H1716" s="482" t="s">
        <v>129</v>
      </c>
      <c r="I1716" s="482" t="s">
        <v>5507</v>
      </c>
      <c r="J1716" s="493" t="s">
        <v>5508</v>
      </c>
      <c r="K1716" s="493" t="s">
        <v>704</v>
      </c>
      <c r="L1716" s="493" t="s">
        <v>428</v>
      </c>
      <c r="M1716" s="493">
        <v>55</v>
      </c>
      <c r="N1716" s="491">
        <v>44722</v>
      </c>
      <c r="O1716" s="486">
        <f t="shared" si="81"/>
        <v>6</v>
      </c>
      <c r="P1716" s="486">
        <f t="shared" si="82"/>
        <v>6</v>
      </c>
      <c r="Q1716" s="92" t="str">
        <f t="shared" si="83"/>
        <v>Gastos_Gerais</v>
      </c>
    </row>
    <row r="1717" spans="1:17" ht="24" hidden="1" x14ac:dyDescent="0.2">
      <c r="A1717" s="477">
        <f>IF(B1717="","",COUNT('Diário 3º PA'!$A$4:$A$4242)+ROW()-3)</f>
        <v>3660</v>
      </c>
      <c r="B1717" s="496">
        <v>44727</v>
      </c>
      <c r="C1717" s="492">
        <v>44713</v>
      </c>
      <c r="D1717" s="482" t="s">
        <v>115</v>
      </c>
      <c r="E1717" s="482" t="s">
        <v>272</v>
      </c>
      <c r="F1717" s="488">
        <v>401.2</v>
      </c>
      <c r="G1717" s="482" t="s">
        <v>5525</v>
      </c>
      <c r="H1717" s="482" t="s">
        <v>135</v>
      </c>
      <c r="I1717" s="482" t="s">
        <v>5507</v>
      </c>
      <c r="J1717" s="493" t="s">
        <v>5508</v>
      </c>
      <c r="K1717" s="493" t="s">
        <v>704</v>
      </c>
      <c r="L1717" s="493" t="s">
        <v>428</v>
      </c>
      <c r="M1717" s="493">
        <v>47</v>
      </c>
      <c r="N1717" s="491">
        <v>44722</v>
      </c>
      <c r="O1717" s="486">
        <f t="shared" si="81"/>
        <v>6</v>
      </c>
      <c r="P1717" s="486">
        <f t="shared" si="82"/>
        <v>6</v>
      </c>
      <c r="Q1717" s="92" t="str">
        <f t="shared" si="83"/>
        <v>Gastos_Gerais</v>
      </c>
    </row>
    <row r="1718" spans="1:17" ht="24" hidden="1" x14ac:dyDescent="0.2">
      <c r="A1718" s="477">
        <f>IF(B1718="","",COUNT('Diário 3º PA'!$A$4:$A$4242)+ROW()-3)</f>
        <v>3661</v>
      </c>
      <c r="B1718" s="496">
        <v>44727</v>
      </c>
      <c r="C1718" s="492">
        <v>44682</v>
      </c>
      <c r="D1718" s="482" t="s">
        <v>115</v>
      </c>
      <c r="E1718" s="482" t="s">
        <v>298</v>
      </c>
      <c r="F1718" s="488">
        <v>1180</v>
      </c>
      <c r="G1718" s="482" t="s">
        <v>298</v>
      </c>
      <c r="H1718" s="482" t="s">
        <v>130</v>
      </c>
      <c r="I1718" s="482" t="s">
        <v>1360</v>
      </c>
      <c r="J1718" s="493" t="s">
        <v>1361</v>
      </c>
      <c r="K1718" s="493" t="s">
        <v>704</v>
      </c>
      <c r="L1718" s="493" t="s">
        <v>428</v>
      </c>
      <c r="M1718" s="493">
        <v>42410</v>
      </c>
      <c r="N1718" s="491">
        <v>44697</v>
      </c>
      <c r="O1718" s="486">
        <f t="shared" si="81"/>
        <v>6</v>
      </c>
      <c r="P1718" s="486">
        <f t="shared" si="82"/>
        <v>5</v>
      </c>
      <c r="Q1718" s="92" t="str">
        <f t="shared" si="83"/>
        <v>Gastos_Gerais</v>
      </c>
    </row>
    <row r="1719" spans="1:17" ht="24" hidden="1" x14ac:dyDescent="0.2">
      <c r="A1719" s="477">
        <f>IF(B1719="","",COUNT('Diário 3º PA'!$A$4:$A$4242)+ROW()-3)</f>
        <v>3662</v>
      </c>
      <c r="B1719" s="496">
        <v>44727</v>
      </c>
      <c r="C1719" s="492">
        <v>44682</v>
      </c>
      <c r="D1719" s="482" t="s">
        <v>115</v>
      </c>
      <c r="E1719" s="482" t="s">
        <v>234</v>
      </c>
      <c r="F1719" s="488">
        <v>1146</v>
      </c>
      <c r="G1719" s="482" t="s">
        <v>3767</v>
      </c>
      <c r="H1719" s="482" t="s">
        <v>128</v>
      </c>
      <c r="I1719" s="482" t="s">
        <v>1095</v>
      </c>
      <c r="J1719" s="493" t="s">
        <v>1096</v>
      </c>
      <c r="K1719" s="493" t="s">
        <v>704</v>
      </c>
      <c r="L1719" s="493" t="s">
        <v>705</v>
      </c>
      <c r="M1719" s="493">
        <v>391688644</v>
      </c>
      <c r="N1719" s="491">
        <v>44727</v>
      </c>
      <c r="O1719" s="486">
        <f t="shared" si="81"/>
        <v>6</v>
      </c>
      <c r="P1719" s="486">
        <f t="shared" si="82"/>
        <v>5</v>
      </c>
      <c r="Q1719" s="92" t="str">
        <f t="shared" si="83"/>
        <v>Gastos_Gerais</v>
      </c>
    </row>
    <row r="1720" spans="1:17" ht="24" hidden="1" x14ac:dyDescent="0.2">
      <c r="A1720" s="477">
        <f>IF(B1720="","",COUNT('Diário 3º PA'!$A$4:$A$4242)+ROW()-3)</f>
        <v>3663</v>
      </c>
      <c r="B1720" s="496">
        <v>44727</v>
      </c>
      <c r="C1720" s="492">
        <v>44682</v>
      </c>
      <c r="D1720" s="482" t="s">
        <v>115</v>
      </c>
      <c r="E1720" s="482" t="s">
        <v>232</v>
      </c>
      <c r="F1720" s="488">
        <v>28587.58</v>
      </c>
      <c r="G1720" s="482" t="s">
        <v>3432</v>
      </c>
      <c r="H1720" s="489" t="s">
        <v>658</v>
      </c>
      <c r="I1720" s="482" t="s">
        <v>2021</v>
      </c>
      <c r="J1720" s="493" t="s">
        <v>1161</v>
      </c>
      <c r="K1720" s="493" t="s">
        <v>704</v>
      </c>
      <c r="L1720" s="493" t="s">
        <v>705</v>
      </c>
      <c r="M1720" s="493" t="s">
        <v>5526</v>
      </c>
      <c r="N1720" s="491">
        <v>44727</v>
      </c>
      <c r="O1720" s="486">
        <f t="shared" si="81"/>
        <v>6</v>
      </c>
      <c r="P1720" s="486">
        <f t="shared" si="82"/>
        <v>5</v>
      </c>
      <c r="Q1720" s="92" t="str">
        <f t="shared" si="83"/>
        <v>Gastos_Gerais</v>
      </c>
    </row>
    <row r="1721" spans="1:17" ht="24" hidden="1" x14ac:dyDescent="0.2">
      <c r="A1721" s="477">
        <f>IF(B1721="","",COUNT('Diário 3º PA'!$A$4:$A$4242)+ROW()-3)</f>
        <v>3664</v>
      </c>
      <c r="B1721" s="496">
        <v>44727</v>
      </c>
      <c r="C1721" s="492">
        <v>44713</v>
      </c>
      <c r="D1721" s="482" t="s">
        <v>115</v>
      </c>
      <c r="E1721" s="482" t="s">
        <v>342</v>
      </c>
      <c r="F1721" s="488">
        <v>240</v>
      </c>
      <c r="G1721" s="482" t="s">
        <v>5527</v>
      </c>
      <c r="H1721" s="482" t="s">
        <v>128</v>
      </c>
      <c r="I1721" s="482" t="s">
        <v>3748</v>
      </c>
      <c r="J1721" s="493" t="s">
        <v>2489</v>
      </c>
      <c r="K1721" s="493" t="s">
        <v>704</v>
      </c>
      <c r="L1721" s="493" t="s">
        <v>428</v>
      </c>
      <c r="M1721" s="493">
        <v>4252</v>
      </c>
      <c r="N1721" s="491">
        <v>44720</v>
      </c>
      <c r="O1721" s="486">
        <f t="shared" si="81"/>
        <v>6</v>
      </c>
      <c r="P1721" s="486">
        <f t="shared" si="82"/>
        <v>6</v>
      </c>
      <c r="Q1721" s="92" t="str">
        <f t="shared" si="83"/>
        <v>Gastos_Gerais</v>
      </c>
    </row>
    <row r="1722" spans="1:17" hidden="1" x14ac:dyDescent="0.2">
      <c r="A1722" s="477">
        <f>IF(B1722="","",COUNT('Diário 3º PA'!$A$4:$A$4242)+ROW()-3)</f>
        <v>3665</v>
      </c>
      <c r="B1722" s="496">
        <v>44727</v>
      </c>
      <c r="C1722" s="492">
        <v>44713</v>
      </c>
      <c r="D1722" s="482" t="s">
        <v>115</v>
      </c>
      <c r="E1722" s="482" t="s">
        <v>318</v>
      </c>
      <c r="F1722" s="488">
        <v>86.4</v>
      </c>
      <c r="G1722" s="482" t="s">
        <v>5528</v>
      </c>
      <c r="H1722" s="482" t="s">
        <v>139</v>
      </c>
      <c r="I1722" s="482" t="s">
        <v>3869</v>
      </c>
      <c r="J1722" s="493" t="s">
        <v>964</v>
      </c>
      <c r="K1722" s="493" t="s">
        <v>704</v>
      </c>
      <c r="L1722" s="493" t="s">
        <v>428</v>
      </c>
      <c r="M1722" s="493">
        <v>4166</v>
      </c>
      <c r="N1722" s="491">
        <v>44721</v>
      </c>
      <c r="O1722" s="486">
        <f t="shared" si="81"/>
        <v>6</v>
      </c>
      <c r="P1722" s="486">
        <f t="shared" si="82"/>
        <v>6</v>
      </c>
      <c r="Q1722" s="92" t="str">
        <f t="shared" si="83"/>
        <v>Gastos_Gerais</v>
      </c>
    </row>
    <row r="1723" spans="1:17" hidden="1" x14ac:dyDescent="0.2">
      <c r="A1723" s="477">
        <f>IF(B1723="","",COUNT('Diário 3º PA'!$A$4:$A$4242)+ROW()-3)</f>
        <v>3666</v>
      </c>
      <c r="B1723" s="496">
        <v>44727</v>
      </c>
      <c r="C1723" s="492">
        <v>44713</v>
      </c>
      <c r="D1723" s="482" t="s">
        <v>115</v>
      </c>
      <c r="E1723" s="482" t="s">
        <v>234</v>
      </c>
      <c r="F1723" s="488">
        <v>103.48</v>
      </c>
      <c r="G1723" s="482" t="s">
        <v>3767</v>
      </c>
      <c r="H1723" s="482" t="s">
        <v>136</v>
      </c>
      <c r="I1723" s="482" t="s">
        <v>655</v>
      </c>
      <c r="J1723" s="493" t="s">
        <v>3121</v>
      </c>
      <c r="K1723" s="493" t="s">
        <v>704</v>
      </c>
      <c r="L1723" s="493" t="s">
        <v>705</v>
      </c>
      <c r="M1723" s="493" t="s">
        <v>5529</v>
      </c>
      <c r="N1723" s="491">
        <v>44727</v>
      </c>
      <c r="O1723" s="486">
        <f t="shared" si="81"/>
        <v>6</v>
      </c>
      <c r="P1723" s="486">
        <f t="shared" si="82"/>
        <v>6</v>
      </c>
      <c r="Q1723" s="92" t="str">
        <f t="shared" si="83"/>
        <v>Gastos_Gerais</v>
      </c>
    </row>
    <row r="1724" spans="1:17" ht="24" hidden="1" x14ac:dyDescent="0.2">
      <c r="A1724" s="477">
        <f>IF(B1724="","",COUNT('Diário 3º PA'!$A$4:$A$4242)+ROW()-3)</f>
        <v>3667</v>
      </c>
      <c r="B1724" s="496">
        <v>44727</v>
      </c>
      <c r="C1724" s="492">
        <v>44713</v>
      </c>
      <c r="D1724" s="482" t="s">
        <v>115</v>
      </c>
      <c r="E1724" s="482" t="s">
        <v>272</v>
      </c>
      <c r="F1724" s="488">
        <v>472</v>
      </c>
      <c r="G1724" s="482" t="s">
        <v>5530</v>
      </c>
      <c r="H1724" s="482" t="s">
        <v>131</v>
      </c>
      <c r="I1724" s="482" t="s">
        <v>5507</v>
      </c>
      <c r="J1724" s="493" t="s">
        <v>5508</v>
      </c>
      <c r="K1724" s="493" t="s">
        <v>704</v>
      </c>
      <c r="L1724" s="493" t="s">
        <v>428</v>
      </c>
      <c r="M1724" s="493">
        <v>48</v>
      </c>
      <c r="N1724" s="491">
        <v>44722</v>
      </c>
      <c r="O1724" s="486">
        <f t="shared" si="81"/>
        <v>6</v>
      </c>
      <c r="P1724" s="486">
        <f t="shared" si="82"/>
        <v>6</v>
      </c>
      <c r="Q1724" s="92" t="str">
        <f t="shared" si="83"/>
        <v>Gastos_Gerais</v>
      </c>
    </row>
    <row r="1725" spans="1:17" ht="24" hidden="1" x14ac:dyDescent="0.2">
      <c r="A1725" s="477">
        <f>IF(B1725="","",COUNT('Diário 3º PA'!$A$4:$A$4242)+ROW()-3)</f>
        <v>3668</v>
      </c>
      <c r="B1725" s="496">
        <v>44727</v>
      </c>
      <c r="C1725" s="492">
        <v>44713</v>
      </c>
      <c r="D1725" s="482" t="s">
        <v>115</v>
      </c>
      <c r="E1725" s="482" t="s">
        <v>342</v>
      </c>
      <c r="F1725" s="488">
        <v>285</v>
      </c>
      <c r="G1725" s="482" t="s">
        <v>5531</v>
      </c>
      <c r="H1725" s="482" t="s">
        <v>128</v>
      </c>
      <c r="I1725" s="482" t="s">
        <v>3748</v>
      </c>
      <c r="J1725" s="493" t="s">
        <v>2489</v>
      </c>
      <c r="K1725" s="493" t="s">
        <v>704</v>
      </c>
      <c r="L1725" s="493" t="s">
        <v>428</v>
      </c>
      <c r="M1725" s="493">
        <v>4273</v>
      </c>
      <c r="N1725" s="491">
        <v>44721</v>
      </c>
      <c r="O1725" s="486">
        <f t="shared" si="81"/>
        <v>6</v>
      </c>
      <c r="P1725" s="486">
        <f t="shared" si="82"/>
        <v>6</v>
      </c>
      <c r="Q1725" s="92" t="str">
        <f t="shared" si="83"/>
        <v>Gastos_Gerais</v>
      </c>
    </row>
    <row r="1726" spans="1:17" ht="24" hidden="1" x14ac:dyDescent="0.2">
      <c r="A1726" s="477">
        <f>IF(B1726="","",COUNT('Diário 3º PA'!$A$4:$A$4242)+ROW()-3)</f>
        <v>3669</v>
      </c>
      <c r="B1726" s="496">
        <v>44727</v>
      </c>
      <c r="C1726" s="492">
        <v>44713</v>
      </c>
      <c r="D1726" s="482" t="s">
        <v>115</v>
      </c>
      <c r="E1726" s="482" t="s">
        <v>272</v>
      </c>
      <c r="F1726" s="488">
        <v>519.20000000000005</v>
      </c>
      <c r="G1726" s="482" t="s">
        <v>5532</v>
      </c>
      <c r="H1726" s="489" t="s">
        <v>658</v>
      </c>
      <c r="I1726" s="482" t="s">
        <v>5507</v>
      </c>
      <c r="J1726" s="493" t="s">
        <v>5508</v>
      </c>
      <c r="K1726" s="493" t="s">
        <v>704</v>
      </c>
      <c r="L1726" s="493" t="s">
        <v>428</v>
      </c>
      <c r="M1726" s="493">
        <v>53</v>
      </c>
      <c r="N1726" s="491">
        <v>44722</v>
      </c>
      <c r="O1726" s="486">
        <f t="shared" si="81"/>
        <v>6</v>
      </c>
      <c r="P1726" s="486">
        <f t="shared" si="82"/>
        <v>6</v>
      </c>
      <c r="Q1726" s="92" t="str">
        <f t="shared" si="83"/>
        <v>Gastos_Gerais</v>
      </c>
    </row>
    <row r="1727" spans="1:17" hidden="1" x14ac:dyDescent="0.2">
      <c r="A1727" s="477">
        <f>IF(B1727="","",COUNT('Diário 3º PA'!$A$4:$A$4242)+ROW()-3)</f>
        <v>3670</v>
      </c>
      <c r="B1727" s="496">
        <v>44727</v>
      </c>
      <c r="C1727" s="492">
        <v>44713</v>
      </c>
      <c r="D1727" s="482" t="s">
        <v>115</v>
      </c>
      <c r="E1727" s="482" t="s">
        <v>238</v>
      </c>
      <c r="F1727" s="488">
        <v>599.01</v>
      </c>
      <c r="G1727" s="482" t="s">
        <v>1663</v>
      </c>
      <c r="H1727" s="482" t="s">
        <v>130</v>
      </c>
      <c r="I1727" s="482" t="s">
        <v>1095</v>
      </c>
      <c r="J1727" s="493" t="s">
        <v>1096</v>
      </c>
      <c r="K1727" s="493" t="s">
        <v>704</v>
      </c>
      <c r="L1727" s="493" t="s">
        <v>705</v>
      </c>
      <c r="M1727" s="493">
        <v>391391286</v>
      </c>
      <c r="N1727" s="491">
        <v>44727</v>
      </c>
      <c r="O1727" s="486">
        <f t="shared" si="81"/>
        <v>6</v>
      </c>
      <c r="P1727" s="486">
        <f t="shared" si="82"/>
        <v>6</v>
      </c>
      <c r="Q1727" s="92" t="str">
        <f t="shared" si="83"/>
        <v>Gastos_Gerais</v>
      </c>
    </row>
    <row r="1728" spans="1:17" ht="24" hidden="1" x14ac:dyDescent="0.2">
      <c r="A1728" s="477">
        <f>IF(B1728="","",COUNT('Diário 3º PA'!$A$4:$A$4242)+ROW()-3)</f>
        <v>3671</v>
      </c>
      <c r="B1728" s="496">
        <v>44727</v>
      </c>
      <c r="C1728" s="492">
        <v>44713</v>
      </c>
      <c r="D1728" s="482" t="s">
        <v>115</v>
      </c>
      <c r="E1728" s="482" t="s">
        <v>272</v>
      </c>
      <c r="F1728" s="488">
        <v>165.2</v>
      </c>
      <c r="G1728" s="482" t="s">
        <v>5533</v>
      </c>
      <c r="H1728" s="482" t="s">
        <v>138</v>
      </c>
      <c r="I1728" s="482" t="s">
        <v>5507</v>
      </c>
      <c r="J1728" s="493" t="s">
        <v>5508</v>
      </c>
      <c r="K1728" s="493" t="s">
        <v>704</v>
      </c>
      <c r="L1728" s="493" t="s">
        <v>428</v>
      </c>
      <c r="M1728" s="493">
        <v>49</v>
      </c>
      <c r="N1728" s="491">
        <v>44722</v>
      </c>
      <c r="O1728" s="486">
        <f t="shared" si="81"/>
        <v>6</v>
      </c>
      <c r="P1728" s="486">
        <f t="shared" si="82"/>
        <v>6</v>
      </c>
      <c r="Q1728" s="92" t="str">
        <f t="shared" si="83"/>
        <v>Gastos_Gerais</v>
      </c>
    </row>
    <row r="1729" spans="1:17" ht="24" hidden="1" x14ac:dyDescent="0.2">
      <c r="A1729" s="477">
        <f>IF(B1729="","",COUNT('Diário 3º PA'!$A$4:$A$4242)+ROW()-3)</f>
        <v>3672</v>
      </c>
      <c r="B1729" s="496">
        <v>44727</v>
      </c>
      <c r="C1729" s="492">
        <v>44713</v>
      </c>
      <c r="D1729" s="482" t="s">
        <v>115</v>
      </c>
      <c r="E1729" s="482" t="s">
        <v>354</v>
      </c>
      <c r="F1729" s="488">
        <v>56048</v>
      </c>
      <c r="G1729" s="482" t="s">
        <v>5534</v>
      </c>
      <c r="H1729" s="482" t="s">
        <v>137</v>
      </c>
      <c r="I1729" s="482" t="s">
        <v>1246</v>
      </c>
      <c r="J1729" s="493" t="s">
        <v>1247</v>
      </c>
      <c r="K1729" s="493" t="s">
        <v>704</v>
      </c>
      <c r="L1729" s="493" t="s">
        <v>428</v>
      </c>
      <c r="M1729" s="493">
        <v>34</v>
      </c>
      <c r="N1729" s="491">
        <v>44726</v>
      </c>
      <c r="O1729" s="486">
        <f t="shared" si="81"/>
        <v>6</v>
      </c>
      <c r="P1729" s="486">
        <f t="shared" si="82"/>
        <v>6</v>
      </c>
      <c r="Q1729" s="92" t="str">
        <f t="shared" si="83"/>
        <v>Gastos_Gerais</v>
      </c>
    </row>
    <row r="1730" spans="1:17" hidden="1" x14ac:dyDescent="0.2">
      <c r="A1730" s="477">
        <f>IF(B1730="","",COUNT('Diário 3º PA'!$A$4:$A$4242)+ROW()-3)</f>
        <v>3673</v>
      </c>
      <c r="B1730" s="496">
        <v>44727</v>
      </c>
      <c r="C1730" s="492">
        <v>44713</v>
      </c>
      <c r="D1730" s="482" t="s">
        <v>115</v>
      </c>
      <c r="E1730" s="482" t="s">
        <v>234</v>
      </c>
      <c r="F1730" s="488">
        <v>153.99</v>
      </c>
      <c r="G1730" s="482" t="s">
        <v>3767</v>
      </c>
      <c r="H1730" s="482" t="s">
        <v>129</v>
      </c>
      <c r="I1730" s="482" t="s">
        <v>655</v>
      </c>
      <c r="J1730" s="493" t="s">
        <v>3121</v>
      </c>
      <c r="K1730" s="493" t="s">
        <v>704</v>
      </c>
      <c r="L1730" s="493" t="s">
        <v>705</v>
      </c>
      <c r="M1730" s="493" t="s">
        <v>5535</v>
      </c>
      <c r="N1730" s="491">
        <v>44726</v>
      </c>
      <c r="O1730" s="486">
        <f t="shared" si="81"/>
        <v>6</v>
      </c>
      <c r="P1730" s="486">
        <f t="shared" si="82"/>
        <v>6</v>
      </c>
      <c r="Q1730" s="92" t="str">
        <f t="shared" si="83"/>
        <v>Gastos_Gerais</v>
      </c>
    </row>
    <row r="1731" spans="1:17" ht="24" hidden="1" x14ac:dyDescent="0.2">
      <c r="A1731" s="477">
        <f>IF(B1731="","",COUNT('Diário 3º PA'!$A$4:$A$4242)+ROW()-3)</f>
        <v>3674</v>
      </c>
      <c r="B1731" s="496">
        <v>44727</v>
      </c>
      <c r="C1731" s="492">
        <v>44713</v>
      </c>
      <c r="D1731" s="482" t="s">
        <v>115</v>
      </c>
      <c r="E1731" s="482" t="s">
        <v>272</v>
      </c>
      <c r="F1731" s="488">
        <v>118</v>
      </c>
      <c r="G1731" s="482" t="s">
        <v>5506</v>
      </c>
      <c r="H1731" s="489" t="s">
        <v>658</v>
      </c>
      <c r="I1731" s="482" t="s">
        <v>5507</v>
      </c>
      <c r="J1731" s="493" t="s">
        <v>5508</v>
      </c>
      <c r="K1731" s="493" t="s">
        <v>704</v>
      </c>
      <c r="L1731" s="493" t="s">
        <v>428</v>
      </c>
      <c r="M1731" s="493">
        <v>46</v>
      </c>
      <c r="N1731" s="491">
        <v>44722</v>
      </c>
      <c r="O1731" s="486">
        <f t="shared" si="81"/>
        <v>6</v>
      </c>
      <c r="P1731" s="486">
        <f t="shared" si="82"/>
        <v>6</v>
      </c>
      <c r="Q1731" s="92" t="str">
        <f t="shared" si="83"/>
        <v>Gastos_Gerais</v>
      </c>
    </row>
    <row r="1732" spans="1:17" hidden="1" x14ac:dyDescent="0.2">
      <c r="A1732" s="477">
        <f>IF(B1732="","",COUNT('Diário 3º PA'!$A$4:$A$4242)+ROW()-3)</f>
        <v>3675</v>
      </c>
      <c r="B1732" s="496">
        <v>44727</v>
      </c>
      <c r="C1732" s="492">
        <v>44682</v>
      </c>
      <c r="D1732" s="482" t="s">
        <v>115</v>
      </c>
      <c r="E1732" s="482" t="s">
        <v>234</v>
      </c>
      <c r="F1732" s="488">
        <v>106.03</v>
      </c>
      <c r="G1732" s="482" t="s">
        <v>3767</v>
      </c>
      <c r="H1732" s="482" t="s">
        <v>131</v>
      </c>
      <c r="I1732" s="482" t="s">
        <v>5380</v>
      </c>
      <c r="J1732" s="493" t="s">
        <v>769</v>
      </c>
      <c r="K1732" s="493" t="s">
        <v>704</v>
      </c>
      <c r="L1732" s="493" t="s">
        <v>705</v>
      </c>
      <c r="M1732" s="493" t="s">
        <v>5536</v>
      </c>
      <c r="N1732" s="491">
        <v>44722</v>
      </c>
      <c r="O1732" s="486">
        <f t="shared" si="81"/>
        <v>6</v>
      </c>
      <c r="P1732" s="486">
        <f t="shared" si="82"/>
        <v>5</v>
      </c>
      <c r="Q1732" s="92" t="str">
        <f t="shared" si="83"/>
        <v>Gastos_Gerais</v>
      </c>
    </row>
    <row r="1733" spans="1:17" hidden="1" x14ac:dyDescent="0.2">
      <c r="A1733" s="477">
        <f>IF(B1733="","",COUNT('Diário 3º PA'!$A$4:$A$4242)+ROW()-3)</f>
        <v>3676</v>
      </c>
      <c r="B1733" s="496">
        <v>44727</v>
      </c>
      <c r="C1733" s="492">
        <v>44682</v>
      </c>
      <c r="D1733" s="482" t="s">
        <v>115</v>
      </c>
      <c r="E1733" s="482" t="s">
        <v>234</v>
      </c>
      <c r="F1733" s="488">
        <v>449</v>
      </c>
      <c r="G1733" s="482" t="s">
        <v>3767</v>
      </c>
      <c r="H1733" s="482" t="s">
        <v>140</v>
      </c>
      <c r="I1733" s="482" t="s">
        <v>1095</v>
      </c>
      <c r="J1733" s="493" t="s">
        <v>1096</v>
      </c>
      <c r="K1733" s="493" t="s">
        <v>704</v>
      </c>
      <c r="L1733" s="493" t="s">
        <v>705</v>
      </c>
      <c r="M1733" s="493">
        <v>391712383</v>
      </c>
      <c r="N1733" s="491">
        <v>44722</v>
      </c>
      <c r="O1733" s="486">
        <f t="shared" si="81"/>
        <v>6</v>
      </c>
      <c r="P1733" s="486">
        <f t="shared" si="82"/>
        <v>5</v>
      </c>
      <c r="Q1733" s="92" t="str">
        <f t="shared" si="83"/>
        <v>Gastos_Gerais</v>
      </c>
    </row>
    <row r="1734" spans="1:17" ht="24" hidden="1" x14ac:dyDescent="0.2">
      <c r="A1734" s="477">
        <f>IF(B1734="","",COUNT('Diário 3º PA'!$A$4:$A$4242)+ROW()-3)</f>
        <v>3677</v>
      </c>
      <c r="B1734" s="496">
        <v>44727</v>
      </c>
      <c r="C1734" s="492">
        <v>44713</v>
      </c>
      <c r="D1734" s="482" t="s">
        <v>115</v>
      </c>
      <c r="E1734" s="482" t="s">
        <v>242</v>
      </c>
      <c r="F1734" s="488">
        <v>45124.65</v>
      </c>
      <c r="G1734" s="482" t="s">
        <v>646</v>
      </c>
      <c r="H1734" s="482" t="s">
        <v>127</v>
      </c>
      <c r="I1734" s="482" t="s">
        <v>3774</v>
      </c>
      <c r="J1734" s="493" t="s">
        <v>1078</v>
      </c>
      <c r="K1734" s="493" t="s">
        <v>704</v>
      </c>
      <c r="L1734" s="493" t="s">
        <v>428</v>
      </c>
      <c r="M1734" s="493">
        <v>2022232</v>
      </c>
      <c r="N1734" s="491">
        <v>44716</v>
      </c>
      <c r="O1734" s="486">
        <f t="shared" si="81"/>
        <v>6</v>
      </c>
      <c r="P1734" s="486">
        <f t="shared" si="82"/>
        <v>6</v>
      </c>
      <c r="Q1734" s="92" t="str">
        <f t="shared" si="83"/>
        <v>Gastos_Gerais</v>
      </c>
    </row>
    <row r="1735" spans="1:17" hidden="1" x14ac:dyDescent="0.2">
      <c r="A1735" s="477">
        <f>IF(B1735="","",COUNT('Diário 3º PA'!$A$4:$A$4242)+ROW()-3)</f>
        <v>3678</v>
      </c>
      <c r="B1735" s="496">
        <v>44727</v>
      </c>
      <c r="C1735" s="492">
        <v>44682</v>
      </c>
      <c r="D1735" s="482" t="s">
        <v>115</v>
      </c>
      <c r="E1735" s="482" t="s">
        <v>234</v>
      </c>
      <c r="F1735" s="488">
        <v>102.07</v>
      </c>
      <c r="G1735" s="482" t="s">
        <v>3767</v>
      </c>
      <c r="H1735" s="482" t="s">
        <v>134</v>
      </c>
      <c r="I1735" s="482" t="s">
        <v>5380</v>
      </c>
      <c r="J1735" s="493" t="s">
        <v>769</v>
      </c>
      <c r="K1735" s="493" t="s">
        <v>704</v>
      </c>
      <c r="L1735" s="493" t="s">
        <v>705</v>
      </c>
      <c r="M1735" s="493" t="s">
        <v>5537</v>
      </c>
      <c r="N1735" s="491">
        <v>44727</v>
      </c>
      <c r="O1735" s="486">
        <f t="shared" si="81"/>
        <v>6</v>
      </c>
      <c r="P1735" s="486">
        <f t="shared" si="82"/>
        <v>5</v>
      </c>
      <c r="Q1735" s="92" t="str">
        <f t="shared" si="83"/>
        <v>Gastos_Gerais</v>
      </c>
    </row>
    <row r="1736" spans="1:17" hidden="1" x14ac:dyDescent="0.2">
      <c r="A1736" s="477">
        <f>IF(B1736="","",COUNT('Diário 3º PA'!$A$4:$A$4242)+ROW()-3)</f>
        <v>3679</v>
      </c>
      <c r="B1736" s="496">
        <v>44727</v>
      </c>
      <c r="C1736" s="492">
        <v>44682</v>
      </c>
      <c r="D1736" s="482" t="s">
        <v>115</v>
      </c>
      <c r="E1736" s="482" t="s">
        <v>234</v>
      </c>
      <c r="F1736" s="488">
        <v>150.49</v>
      </c>
      <c r="G1736" s="482" t="s">
        <v>3767</v>
      </c>
      <c r="H1736" s="482" t="s">
        <v>138</v>
      </c>
      <c r="I1736" s="482" t="s">
        <v>5380</v>
      </c>
      <c r="J1736" s="493" t="s">
        <v>769</v>
      </c>
      <c r="K1736" s="493" t="s">
        <v>704</v>
      </c>
      <c r="L1736" s="493" t="s">
        <v>705</v>
      </c>
      <c r="M1736" s="493" t="s">
        <v>5538</v>
      </c>
      <c r="N1736" s="491">
        <v>44727</v>
      </c>
      <c r="O1736" s="486">
        <f t="shared" si="81"/>
        <v>6</v>
      </c>
      <c r="P1736" s="486">
        <f t="shared" si="82"/>
        <v>5</v>
      </c>
      <c r="Q1736" s="92" t="str">
        <f t="shared" si="83"/>
        <v>Gastos_Gerais</v>
      </c>
    </row>
    <row r="1737" spans="1:17" ht="24" hidden="1" x14ac:dyDescent="0.2">
      <c r="A1737" s="477">
        <f>IF(B1737="","",COUNT('Diário 3º PA'!$A$4:$A$4242)+ROW()-3)</f>
        <v>3680</v>
      </c>
      <c r="B1737" s="496">
        <v>44727</v>
      </c>
      <c r="C1737" s="492">
        <v>44713</v>
      </c>
      <c r="D1737" s="482" t="s">
        <v>115</v>
      </c>
      <c r="E1737" s="482" t="s">
        <v>374</v>
      </c>
      <c r="F1737" s="488">
        <v>1139.3499999999999</v>
      </c>
      <c r="G1737" s="482" t="s">
        <v>1190</v>
      </c>
      <c r="H1737" s="482" t="s">
        <v>138</v>
      </c>
      <c r="I1737" s="482" t="s">
        <v>1191</v>
      </c>
      <c r="J1737" s="493" t="s">
        <v>1192</v>
      </c>
      <c r="K1737" s="493" t="s">
        <v>704</v>
      </c>
      <c r="L1737" s="493" t="s">
        <v>428</v>
      </c>
      <c r="M1737" s="493">
        <v>1843</v>
      </c>
      <c r="N1737" s="491">
        <v>44715</v>
      </c>
      <c r="O1737" s="486">
        <f t="shared" si="81"/>
        <v>6</v>
      </c>
      <c r="P1737" s="486">
        <f t="shared" si="82"/>
        <v>6</v>
      </c>
      <c r="Q1737" s="92" t="str">
        <f t="shared" si="83"/>
        <v>Gastos_Gerais</v>
      </c>
    </row>
    <row r="1738" spans="1:17" hidden="1" x14ac:dyDescent="0.2">
      <c r="A1738" s="477">
        <f>IF(B1738="","",COUNT('Diário 3º PA'!$A$4:$A$4242)+ROW()-3)</f>
        <v>3681</v>
      </c>
      <c r="B1738" s="496">
        <v>44727</v>
      </c>
      <c r="C1738" s="492">
        <v>44713</v>
      </c>
      <c r="D1738" s="482" t="s">
        <v>115</v>
      </c>
      <c r="E1738" s="482" t="s">
        <v>238</v>
      </c>
      <c r="F1738" s="488">
        <v>771.99</v>
      </c>
      <c r="G1738" s="482" t="s">
        <v>1663</v>
      </c>
      <c r="H1738" s="482" t="s">
        <v>137</v>
      </c>
      <c r="I1738" s="482" t="s">
        <v>5380</v>
      </c>
      <c r="J1738" s="493" t="s">
        <v>769</v>
      </c>
      <c r="K1738" s="518" t="s">
        <v>704</v>
      </c>
      <c r="L1738" s="493" t="s">
        <v>705</v>
      </c>
      <c r="M1738" s="493" t="s">
        <v>5539</v>
      </c>
      <c r="N1738" s="491">
        <v>44727</v>
      </c>
      <c r="O1738" s="486">
        <f t="shared" ref="O1738:O1801" si="84">IF(B1738=0,0,IF(YEAR(B1738)=$P$1,MONTH(B1738)-$O$1+1,(YEAR(B1738)-$P$1)*12-$O$1+1+MONTH(B1738)))</f>
        <v>6</v>
      </c>
      <c r="P1738" s="486">
        <f t="shared" ref="P1738:P1801" si="85">IF(C1738=0,0,IF(YEAR(C1738)=$P$1,MONTH(C1738)-$O$1+1,(YEAR(C1738)-$P$1)*12-$O$1+1+MONTH(C1738)))</f>
        <v>6</v>
      </c>
      <c r="Q1738" s="92" t="str">
        <f t="shared" ref="Q1738:Q1801" si="86">SUBSTITUTE(D1738," ","_")</f>
        <v>Gastos_Gerais</v>
      </c>
    </row>
    <row r="1739" spans="1:17" ht="24" hidden="1" x14ac:dyDescent="0.2">
      <c r="A1739" s="477">
        <f>IF(B1739="","",COUNT('Diário 3º PA'!$A$4:$A$4242)+ROW()-3)</f>
        <v>3682</v>
      </c>
      <c r="B1739" s="496">
        <v>44727</v>
      </c>
      <c r="C1739" s="492">
        <v>44713</v>
      </c>
      <c r="D1739" s="482" t="s">
        <v>115</v>
      </c>
      <c r="E1739" s="482" t="s">
        <v>272</v>
      </c>
      <c r="F1739" s="488">
        <v>141.6</v>
      </c>
      <c r="G1739" s="482" t="s">
        <v>5540</v>
      </c>
      <c r="H1739" s="482" t="s">
        <v>136</v>
      </c>
      <c r="I1739" s="482" t="s">
        <v>5507</v>
      </c>
      <c r="J1739" s="493" t="s">
        <v>5508</v>
      </c>
      <c r="K1739" s="518" t="s">
        <v>704</v>
      </c>
      <c r="L1739" s="493" t="s">
        <v>428</v>
      </c>
      <c r="M1739" s="493">
        <v>51</v>
      </c>
      <c r="N1739" s="491">
        <v>44722</v>
      </c>
      <c r="O1739" s="486">
        <f t="shared" si="84"/>
        <v>6</v>
      </c>
      <c r="P1739" s="486">
        <f t="shared" si="85"/>
        <v>6</v>
      </c>
      <c r="Q1739" s="92" t="str">
        <f t="shared" si="86"/>
        <v>Gastos_Gerais</v>
      </c>
    </row>
    <row r="1740" spans="1:17" hidden="1" x14ac:dyDescent="0.2">
      <c r="A1740" s="477">
        <f>IF(B1740="","",COUNT('Diário 3º PA'!$A$4:$A$4242)+ROW()-3)</f>
        <v>3683</v>
      </c>
      <c r="B1740" s="496">
        <v>44727</v>
      </c>
      <c r="C1740" s="492">
        <v>44713</v>
      </c>
      <c r="D1740" s="482" t="s">
        <v>115</v>
      </c>
      <c r="E1740" s="482" t="s">
        <v>236</v>
      </c>
      <c r="F1740" s="488">
        <v>3622.47</v>
      </c>
      <c r="G1740" s="482" t="s">
        <v>5541</v>
      </c>
      <c r="H1740" s="482" t="s">
        <v>127</v>
      </c>
      <c r="I1740" s="482" t="s">
        <v>656</v>
      </c>
      <c r="J1740" s="493" t="s">
        <v>2779</v>
      </c>
      <c r="K1740" s="493" t="s">
        <v>704</v>
      </c>
      <c r="L1740" s="493" t="s">
        <v>705</v>
      </c>
      <c r="M1740" s="493">
        <v>4729548837</v>
      </c>
      <c r="N1740" s="491">
        <v>44727</v>
      </c>
      <c r="O1740" s="486">
        <f t="shared" si="84"/>
        <v>6</v>
      </c>
      <c r="P1740" s="486">
        <f t="shared" si="85"/>
        <v>6</v>
      </c>
      <c r="Q1740" s="92" t="str">
        <f t="shared" si="86"/>
        <v>Gastos_Gerais</v>
      </c>
    </row>
    <row r="1741" spans="1:17" hidden="1" x14ac:dyDescent="0.2">
      <c r="A1741" s="477">
        <f>IF(B1741="","",COUNT('Diário 3º PA'!$A$4:$A$4242)+ROW()-3)</f>
        <v>3684</v>
      </c>
      <c r="B1741" s="496">
        <v>44727</v>
      </c>
      <c r="C1741" s="492">
        <v>44713</v>
      </c>
      <c r="D1741" s="482" t="s">
        <v>115</v>
      </c>
      <c r="E1741" s="482" t="s">
        <v>230</v>
      </c>
      <c r="F1741" s="488">
        <v>1894.21</v>
      </c>
      <c r="G1741" s="482" t="s">
        <v>758</v>
      </c>
      <c r="H1741" s="482" t="s">
        <v>137</v>
      </c>
      <c r="I1741" s="482" t="s">
        <v>2481</v>
      </c>
      <c r="J1741" s="493" t="s">
        <v>760</v>
      </c>
      <c r="K1741" s="518" t="s">
        <v>704</v>
      </c>
      <c r="L1741" s="493" t="s">
        <v>428</v>
      </c>
      <c r="M1741" s="493">
        <v>80611220</v>
      </c>
      <c r="N1741" s="491">
        <v>44727</v>
      </c>
      <c r="O1741" s="486">
        <f t="shared" si="84"/>
        <v>6</v>
      </c>
      <c r="P1741" s="486">
        <f t="shared" si="85"/>
        <v>6</v>
      </c>
      <c r="Q1741" s="92" t="str">
        <f t="shared" si="86"/>
        <v>Gastos_Gerais</v>
      </c>
    </row>
    <row r="1742" spans="1:17" ht="24" hidden="1" x14ac:dyDescent="0.2">
      <c r="A1742" s="477">
        <f>IF(B1742="","",COUNT('Diário 3º PA'!$A$4:$A$4242)+ROW()-3)</f>
        <v>3685</v>
      </c>
      <c r="B1742" s="496">
        <v>44727</v>
      </c>
      <c r="C1742" s="492">
        <v>44682</v>
      </c>
      <c r="D1742" s="482" t="s">
        <v>115</v>
      </c>
      <c r="E1742" s="482" t="s">
        <v>368</v>
      </c>
      <c r="F1742" s="488">
        <v>356.1</v>
      </c>
      <c r="G1742" s="482" t="s">
        <v>5542</v>
      </c>
      <c r="H1742" s="482" t="s">
        <v>130</v>
      </c>
      <c r="I1742" s="482" t="s">
        <v>5543</v>
      </c>
      <c r="J1742" s="493" t="s">
        <v>5544</v>
      </c>
      <c r="K1742" s="518" t="s">
        <v>704</v>
      </c>
      <c r="L1742" s="493" t="s">
        <v>428</v>
      </c>
      <c r="M1742" s="493">
        <v>636</v>
      </c>
      <c r="N1742" s="491">
        <v>44701</v>
      </c>
      <c r="O1742" s="486">
        <f t="shared" si="84"/>
        <v>6</v>
      </c>
      <c r="P1742" s="486">
        <f t="shared" si="85"/>
        <v>5</v>
      </c>
      <c r="Q1742" s="92" t="str">
        <f t="shared" si="86"/>
        <v>Gastos_Gerais</v>
      </c>
    </row>
    <row r="1743" spans="1:17" ht="24" hidden="1" x14ac:dyDescent="0.2">
      <c r="A1743" s="477">
        <f>IF(B1743="","",COUNT('Diário 3º PA'!$A$4:$A$4242)+ROW()-3)</f>
        <v>3686</v>
      </c>
      <c r="B1743" s="496">
        <v>44727</v>
      </c>
      <c r="C1743" s="492">
        <v>44713</v>
      </c>
      <c r="D1743" s="482" t="s">
        <v>115</v>
      </c>
      <c r="E1743" s="482" t="s">
        <v>238</v>
      </c>
      <c r="F1743" s="488">
        <v>889</v>
      </c>
      <c r="G1743" s="482" t="s">
        <v>921</v>
      </c>
      <c r="H1743" s="482" t="s">
        <v>140</v>
      </c>
      <c r="I1743" s="482" t="s">
        <v>1095</v>
      </c>
      <c r="J1743" s="493" t="s">
        <v>1094</v>
      </c>
      <c r="K1743" s="518" t="s">
        <v>704</v>
      </c>
      <c r="L1743" s="493" t="s">
        <v>705</v>
      </c>
      <c r="M1743" s="493">
        <v>391540859</v>
      </c>
      <c r="N1743" s="491">
        <v>44727</v>
      </c>
      <c r="O1743" s="486">
        <f t="shared" si="84"/>
        <v>6</v>
      </c>
      <c r="P1743" s="486">
        <f t="shared" si="85"/>
        <v>6</v>
      </c>
      <c r="Q1743" s="92" t="str">
        <f t="shared" si="86"/>
        <v>Gastos_Gerais</v>
      </c>
    </row>
    <row r="1744" spans="1:17" ht="24" hidden="1" x14ac:dyDescent="0.2">
      <c r="A1744" s="477">
        <f>IF(B1744="","",COUNT('Diário 3º PA'!$A$4:$A$4242)+ROW()-3)</f>
        <v>3687</v>
      </c>
      <c r="B1744" s="496">
        <v>44727</v>
      </c>
      <c r="C1744" s="492">
        <v>44713</v>
      </c>
      <c r="D1744" s="482" t="s">
        <v>115</v>
      </c>
      <c r="E1744" s="482" t="s">
        <v>272</v>
      </c>
      <c r="F1744" s="488">
        <v>118</v>
      </c>
      <c r="G1744" s="482" t="s">
        <v>5506</v>
      </c>
      <c r="H1744" s="482" t="s">
        <v>140</v>
      </c>
      <c r="I1744" s="482" t="s">
        <v>5507</v>
      </c>
      <c r="J1744" s="493" t="s">
        <v>5508</v>
      </c>
      <c r="K1744" s="493" t="s">
        <v>704</v>
      </c>
      <c r="L1744" s="493" t="s">
        <v>428</v>
      </c>
      <c r="M1744" s="493">
        <v>57</v>
      </c>
      <c r="N1744" s="491">
        <v>44722</v>
      </c>
      <c r="O1744" s="486">
        <f t="shared" si="84"/>
        <v>6</v>
      </c>
      <c r="P1744" s="486">
        <f t="shared" si="85"/>
        <v>6</v>
      </c>
      <c r="Q1744" s="92" t="str">
        <f t="shared" si="86"/>
        <v>Gastos_Gerais</v>
      </c>
    </row>
    <row r="1745" spans="1:17" ht="24" hidden="1" x14ac:dyDescent="0.2">
      <c r="A1745" s="477">
        <f>IF(B1745="","",COUNT('Diário 3º PA'!$A$4:$A$4242)+ROW()-3)</f>
        <v>3688</v>
      </c>
      <c r="B1745" s="496">
        <v>44727</v>
      </c>
      <c r="C1745" s="492">
        <v>44713</v>
      </c>
      <c r="D1745" s="482" t="s">
        <v>115</v>
      </c>
      <c r="E1745" s="482" t="s">
        <v>374</v>
      </c>
      <c r="F1745" s="488">
        <v>1500.24</v>
      </c>
      <c r="G1745" s="482" t="s">
        <v>1190</v>
      </c>
      <c r="H1745" s="482" t="s">
        <v>131</v>
      </c>
      <c r="I1745" s="482" t="s">
        <v>1191</v>
      </c>
      <c r="J1745" s="493" t="s">
        <v>1192</v>
      </c>
      <c r="K1745" s="493" t="s">
        <v>704</v>
      </c>
      <c r="L1745" s="493" t="s">
        <v>428</v>
      </c>
      <c r="M1745" s="493">
        <v>1838</v>
      </c>
      <c r="N1745" s="491">
        <v>44715</v>
      </c>
      <c r="O1745" s="486">
        <f t="shared" si="84"/>
        <v>6</v>
      </c>
      <c r="P1745" s="486">
        <f t="shared" si="85"/>
        <v>6</v>
      </c>
      <c r="Q1745" s="92" t="str">
        <f t="shared" si="86"/>
        <v>Gastos_Gerais</v>
      </c>
    </row>
    <row r="1746" spans="1:17" ht="36" hidden="1" x14ac:dyDescent="0.2">
      <c r="A1746" s="477">
        <f>IF(B1746="","",COUNT('Diário 3º PA'!$A$4:$A$4242)+ROW()-3)</f>
        <v>3689</v>
      </c>
      <c r="B1746" s="496">
        <v>44727</v>
      </c>
      <c r="C1746" s="492">
        <v>44713</v>
      </c>
      <c r="D1746" s="482" t="s">
        <v>115</v>
      </c>
      <c r="E1746" s="482" t="s">
        <v>342</v>
      </c>
      <c r="F1746" s="488">
        <v>417</v>
      </c>
      <c r="G1746" s="482" t="s">
        <v>5545</v>
      </c>
      <c r="H1746" s="482" t="s">
        <v>128</v>
      </c>
      <c r="I1746" s="482" t="s">
        <v>5546</v>
      </c>
      <c r="J1746" s="493" t="s">
        <v>2410</v>
      </c>
      <c r="K1746" s="493" t="s">
        <v>1464</v>
      </c>
      <c r="L1746" s="493" t="s">
        <v>428</v>
      </c>
      <c r="M1746" s="493">
        <v>20222310</v>
      </c>
      <c r="N1746" s="491">
        <v>44727</v>
      </c>
      <c r="O1746" s="486">
        <f t="shared" si="84"/>
        <v>6</v>
      </c>
      <c r="P1746" s="486">
        <f t="shared" si="85"/>
        <v>6</v>
      </c>
      <c r="Q1746" s="92" t="str">
        <f t="shared" si="86"/>
        <v>Gastos_Gerais</v>
      </c>
    </row>
    <row r="1747" spans="1:17" ht="24" hidden="1" x14ac:dyDescent="0.2">
      <c r="A1747" s="477">
        <f>IF(B1747="","",COUNT('Diário 3º PA'!$A$4:$A$4242)+ROW()-3)</f>
        <v>3690</v>
      </c>
      <c r="B1747" s="496">
        <v>44727</v>
      </c>
      <c r="C1747" s="492">
        <v>44713</v>
      </c>
      <c r="D1747" s="482" t="s">
        <v>115</v>
      </c>
      <c r="E1747" s="482" t="s">
        <v>342</v>
      </c>
      <c r="F1747" s="488">
        <v>278</v>
      </c>
      <c r="G1747" s="482" t="s">
        <v>5547</v>
      </c>
      <c r="H1747" s="482" t="s">
        <v>128</v>
      </c>
      <c r="I1747" s="482" t="s">
        <v>5546</v>
      </c>
      <c r="J1747" s="493" t="s">
        <v>2410</v>
      </c>
      <c r="K1747" s="493" t="s">
        <v>1464</v>
      </c>
      <c r="L1747" s="493" t="s">
        <v>428</v>
      </c>
      <c r="M1747" s="493">
        <v>20222308</v>
      </c>
      <c r="N1747" s="491">
        <v>44727</v>
      </c>
      <c r="O1747" s="486">
        <f t="shared" si="84"/>
        <v>6</v>
      </c>
      <c r="P1747" s="486">
        <f t="shared" si="85"/>
        <v>6</v>
      </c>
      <c r="Q1747" s="92" t="str">
        <f t="shared" si="86"/>
        <v>Gastos_Gerais</v>
      </c>
    </row>
    <row r="1748" spans="1:17" ht="24" hidden="1" x14ac:dyDescent="0.2">
      <c r="A1748" s="477">
        <f>IF(B1748="","",COUNT('Diário 3º PA'!$A$4:$A$4242)+ROW()-3)</f>
        <v>3691</v>
      </c>
      <c r="B1748" s="496">
        <v>44727</v>
      </c>
      <c r="C1748" s="492">
        <v>44713</v>
      </c>
      <c r="D1748" s="482" t="s">
        <v>115</v>
      </c>
      <c r="E1748" s="482" t="s">
        <v>318</v>
      </c>
      <c r="F1748" s="488">
        <v>198.1</v>
      </c>
      <c r="G1748" s="482" t="s">
        <v>3945</v>
      </c>
      <c r="H1748" s="482" t="s">
        <v>140</v>
      </c>
      <c r="I1748" s="482" t="s">
        <v>5548</v>
      </c>
      <c r="J1748" s="493" t="s">
        <v>5549</v>
      </c>
      <c r="K1748" s="493" t="s">
        <v>1464</v>
      </c>
      <c r="L1748" s="493" t="s">
        <v>428</v>
      </c>
      <c r="M1748" s="493">
        <v>34845</v>
      </c>
      <c r="N1748" s="491">
        <v>44727</v>
      </c>
      <c r="O1748" s="486">
        <f t="shared" si="84"/>
        <v>6</v>
      </c>
      <c r="P1748" s="486">
        <f t="shared" si="85"/>
        <v>6</v>
      </c>
      <c r="Q1748" s="92" t="str">
        <f t="shared" si="86"/>
        <v>Gastos_Gerais</v>
      </c>
    </row>
    <row r="1749" spans="1:17" ht="24" hidden="1" x14ac:dyDescent="0.2">
      <c r="A1749" s="477">
        <f>IF(B1749="","",COUNT('Diário 3º PA'!$A$4:$A$4242)+ROW()-3)</f>
        <v>3692</v>
      </c>
      <c r="B1749" s="496">
        <v>44727</v>
      </c>
      <c r="C1749" s="492">
        <v>44713</v>
      </c>
      <c r="D1749" s="482" t="s">
        <v>115</v>
      </c>
      <c r="E1749" s="482" t="s">
        <v>368</v>
      </c>
      <c r="F1749" s="488">
        <v>99.9</v>
      </c>
      <c r="G1749" s="482" t="s">
        <v>5550</v>
      </c>
      <c r="H1749" s="482" t="s">
        <v>128</v>
      </c>
      <c r="I1749" s="482" t="s">
        <v>3970</v>
      </c>
      <c r="J1749" s="493" t="s">
        <v>3971</v>
      </c>
      <c r="K1749" s="493" t="s">
        <v>1464</v>
      </c>
      <c r="L1749" s="493" t="s">
        <v>428</v>
      </c>
      <c r="M1749" s="493">
        <v>443</v>
      </c>
      <c r="N1749" s="491">
        <v>44726</v>
      </c>
      <c r="O1749" s="486">
        <f t="shared" si="84"/>
        <v>6</v>
      </c>
      <c r="P1749" s="486">
        <f t="shared" si="85"/>
        <v>6</v>
      </c>
      <c r="Q1749" s="92" t="str">
        <f t="shared" si="86"/>
        <v>Gastos_Gerais</v>
      </c>
    </row>
    <row r="1750" spans="1:17" ht="36" x14ac:dyDescent="0.2">
      <c r="A1750" s="477">
        <f>IF(B1750="","",COUNT('Diário 3º PA'!$A$4:$A$4242)+ROW()-3)</f>
        <v>3693</v>
      </c>
      <c r="B1750" s="496">
        <v>44727</v>
      </c>
      <c r="C1750" s="492">
        <v>44713</v>
      </c>
      <c r="D1750" s="482" t="s">
        <v>117</v>
      </c>
      <c r="E1750" s="482" t="s">
        <v>405</v>
      </c>
      <c r="F1750" s="488">
        <v>258.89999999999998</v>
      </c>
      <c r="G1750" s="482" t="s">
        <v>5551</v>
      </c>
      <c r="H1750" s="482" t="s">
        <v>139</v>
      </c>
      <c r="I1750" s="482" t="s">
        <v>3970</v>
      </c>
      <c r="J1750" s="493" t="s">
        <v>3971</v>
      </c>
      <c r="K1750" s="493" t="s">
        <v>1464</v>
      </c>
      <c r="L1750" s="493" t="s">
        <v>428</v>
      </c>
      <c r="M1750" s="493">
        <v>442</v>
      </c>
      <c r="N1750" s="491">
        <v>44726</v>
      </c>
      <c r="O1750" s="486">
        <f t="shared" si="84"/>
        <v>6</v>
      </c>
      <c r="P1750" s="486">
        <f t="shared" si="85"/>
        <v>6</v>
      </c>
      <c r="Q1750" s="92" t="str">
        <f t="shared" si="86"/>
        <v>Aquisição_de_Bens_Permanentes</v>
      </c>
    </row>
    <row r="1751" spans="1:17" ht="25.5" hidden="1" x14ac:dyDescent="0.2">
      <c r="A1751" s="477">
        <f>IF(B1751="","",COUNT('Diário 3º PA'!$A$4:$A$4242)+ROW()-3)</f>
        <v>3694</v>
      </c>
      <c r="B1751" s="496">
        <v>44727</v>
      </c>
      <c r="C1751" s="492">
        <v>44713</v>
      </c>
      <c r="D1751" s="482" t="s">
        <v>104</v>
      </c>
      <c r="E1751" s="482" t="s">
        <v>204</v>
      </c>
      <c r="F1751" s="488">
        <v>249.25</v>
      </c>
      <c r="G1751" s="482" t="s">
        <v>5552</v>
      </c>
      <c r="H1751" s="482" t="s">
        <v>127</v>
      </c>
      <c r="I1751" s="482" t="s">
        <v>3529</v>
      </c>
      <c r="J1751" s="493" t="s">
        <v>756</v>
      </c>
      <c r="K1751" s="493" t="s">
        <v>704</v>
      </c>
      <c r="L1751" s="493" t="s">
        <v>704</v>
      </c>
      <c r="M1751" s="493">
        <v>3434263</v>
      </c>
      <c r="N1751" s="491">
        <v>44727</v>
      </c>
      <c r="O1751" s="486">
        <f t="shared" si="84"/>
        <v>6</v>
      </c>
      <c r="P1751" s="486">
        <f t="shared" si="85"/>
        <v>6</v>
      </c>
      <c r="Q1751" s="92" t="str">
        <f t="shared" si="86"/>
        <v>Gastos_com_Pessoal</v>
      </c>
    </row>
    <row r="1752" spans="1:17" hidden="1" x14ac:dyDescent="0.2">
      <c r="A1752" s="477">
        <f>IF(B1752="","",COUNT('Diário 3º PA'!$A$4:$A$4242)+ROW()-3)</f>
        <v>3695</v>
      </c>
      <c r="B1752" s="496">
        <v>44727</v>
      </c>
      <c r="C1752" s="492">
        <v>44713</v>
      </c>
      <c r="D1752" s="482" t="s">
        <v>115</v>
      </c>
      <c r="E1752" s="482" t="s">
        <v>238</v>
      </c>
      <c r="F1752" s="488">
        <v>771.99</v>
      </c>
      <c r="G1752" s="482" t="s">
        <v>238</v>
      </c>
      <c r="H1752" s="482" t="s">
        <v>131</v>
      </c>
      <c r="I1752" s="482" t="s">
        <v>5380</v>
      </c>
      <c r="J1752" s="493" t="s">
        <v>769</v>
      </c>
      <c r="K1752" s="493" t="s">
        <v>704</v>
      </c>
      <c r="L1752" s="493" t="s">
        <v>705</v>
      </c>
      <c r="M1752" s="493" t="s">
        <v>5553</v>
      </c>
      <c r="N1752" s="491">
        <v>44727</v>
      </c>
      <c r="O1752" s="486">
        <f t="shared" si="84"/>
        <v>6</v>
      </c>
      <c r="P1752" s="486">
        <f t="shared" si="85"/>
        <v>6</v>
      </c>
      <c r="Q1752" s="92" t="str">
        <f t="shared" si="86"/>
        <v>Gastos_Gerais</v>
      </c>
    </row>
    <row r="1753" spans="1:17" ht="24" hidden="1" x14ac:dyDescent="0.2">
      <c r="A1753" s="477">
        <f>IF(B1753="","",COUNT('Diário 3º PA'!$A$4:$A$4242)+ROW()-3)</f>
        <v>3696</v>
      </c>
      <c r="B1753" s="496">
        <v>44727</v>
      </c>
      <c r="C1753" s="492">
        <v>44713</v>
      </c>
      <c r="D1753" s="482" t="s">
        <v>115</v>
      </c>
      <c r="E1753" s="482" t="s">
        <v>354</v>
      </c>
      <c r="F1753" s="488">
        <v>9236.5</v>
      </c>
      <c r="G1753" s="482" t="s">
        <v>5554</v>
      </c>
      <c r="H1753" s="482" t="s">
        <v>134</v>
      </c>
      <c r="I1753" s="482" t="s">
        <v>5555</v>
      </c>
      <c r="J1753" s="493" t="s">
        <v>1052</v>
      </c>
      <c r="K1753" s="493" t="s">
        <v>704</v>
      </c>
      <c r="L1753" s="493" t="s">
        <v>428</v>
      </c>
      <c r="M1753" s="493">
        <v>2022101</v>
      </c>
      <c r="N1753" s="491">
        <v>44721</v>
      </c>
      <c r="O1753" s="486">
        <f t="shared" si="84"/>
        <v>6</v>
      </c>
      <c r="P1753" s="486">
        <f t="shared" si="85"/>
        <v>6</v>
      </c>
      <c r="Q1753" s="92" t="str">
        <f t="shared" si="86"/>
        <v>Gastos_Gerais</v>
      </c>
    </row>
    <row r="1754" spans="1:17" hidden="1" x14ac:dyDescent="0.2">
      <c r="A1754" s="477">
        <f>IF(B1754="","",COUNT('Diário 3º PA'!$A$4:$A$4242)+ROW()-3)</f>
        <v>3697</v>
      </c>
      <c r="B1754" s="496">
        <v>44727</v>
      </c>
      <c r="C1754" s="492">
        <v>44682</v>
      </c>
      <c r="D1754" s="482" t="s">
        <v>115</v>
      </c>
      <c r="E1754" s="482" t="s">
        <v>234</v>
      </c>
      <c r="F1754" s="488">
        <v>106.46</v>
      </c>
      <c r="G1754" s="482" t="s">
        <v>3767</v>
      </c>
      <c r="H1754" s="482" t="s">
        <v>137</v>
      </c>
      <c r="I1754" s="482" t="s">
        <v>5380</v>
      </c>
      <c r="J1754" s="493" t="s">
        <v>769</v>
      </c>
      <c r="K1754" s="493" t="s">
        <v>704</v>
      </c>
      <c r="L1754" s="493" t="s">
        <v>705</v>
      </c>
      <c r="M1754" s="493" t="s">
        <v>5556</v>
      </c>
      <c r="N1754" s="491">
        <v>44727</v>
      </c>
      <c r="O1754" s="486">
        <f t="shared" si="84"/>
        <v>6</v>
      </c>
      <c r="P1754" s="486">
        <f t="shared" si="85"/>
        <v>5</v>
      </c>
      <c r="Q1754" s="92" t="str">
        <f t="shared" si="86"/>
        <v>Gastos_Gerais</v>
      </c>
    </row>
    <row r="1755" spans="1:17" hidden="1" x14ac:dyDescent="0.2">
      <c r="A1755" s="477">
        <f>IF(B1755="","",COUNT('Diário 3º PA'!$A$4:$A$4242)+ROW()-3)</f>
        <v>3698</v>
      </c>
      <c r="B1755" s="496">
        <v>44727</v>
      </c>
      <c r="C1755" s="492">
        <v>44713</v>
      </c>
      <c r="D1755" s="482" t="s">
        <v>115</v>
      </c>
      <c r="E1755" s="482" t="s">
        <v>376</v>
      </c>
      <c r="F1755" s="488">
        <v>1048.4000000000001</v>
      </c>
      <c r="G1755" s="482" t="s">
        <v>3659</v>
      </c>
      <c r="H1755" s="482" t="s">
        <v>139</v>
      </c>
      <c r="I1755" s="482" t="s">
        <v>859</v>
      </c>
      <c r="J1755" s="493" t="s">
        <v>860</v>
      </c>
      <c r="K1755" s="493" t="s">
        <v>704</v>
      </c>
      <c r="L1755" s="493" t="s">
        <v>428</v>
      </c>
      <c r="M1755" s="493">
        <v>1151</v>
      </c>
      <c r="N1755" s="491">
        <v>44720</v>
      </c>
      <c r="O1755" s="486">
        <f t="shared" si="84"/>
        <v>6</v>
      </c>
      <c r="P1755" s="486">
        <f t="shared" si="85"/>
        <v>6</v>
      </c>
      <c r="Q1755" s="92" t="str">
        <f t="shared" si="86"/>
        <v>Gastos_Gerais</v>
      </c>
    </row>
    <row r="1756" spans="1:17" ht="24" hidden="1" x14ac:dyDescent="0.2">
      <c r="A1756" s="477">
        <f>IF(B1756="","",COUNT('Diário 3º PA'!$A$4:$A$4242)+ROW()-3)</f>
        <v>3699</v>
      </c>
      <c r="B1756" s="496">
        <v>44727</v>
      </c>
      <c r="C1756" s="492">
        <v>44713</v>
      </c>
      <c r="D1756" s="482" t="s">
        <v>115</v>
      </c>
      <c r="E1756" s="482" t="s">
        <v>318</v>
      </c>
      <c r="F1756" s="488">
        <v>322</v>
      </c>
      <c r="G1756" s="482" t="s">
        <v>5557</v>
      </c>
      <c r="H1756" s="482" t="s">
        <v>139</v>
      </c>
      <c r="I1756" s="482" t="s">
        <v>5558</v>
      </c>
      <c r="J1756" s="493" t="s">
        <v>725</v>
      </c>
      <c r="K1756" s="493" t="s">
        <v>704</v>
      </c>
      <c r="L1756" s="493" t="s">
        <v>428</v>
      </c>
      <c r="M1756" s="493">
        <v>26347</v>
      </c>
      <c r="N1756" s="491">
        <v>44721</v>
      </c>
      <c r="O1756" s="486">
        <f t="shared" si="84"/>
        <v>6</v>
      </c>
      <c r="P1756" s="486">
        <f t="shared" si="85"/>
        <v>6</v>
      </c>
      <c r="Q1756" s="92" t="str">
        <f t="shared" si="86"/>
        <v>Gastos_Gerais</v>
      </c>
    </row>
    <row r="1757" spans="1:17" hidden="1" x14ac:dyDescent="0.2">
      <c r="A1757" s="477">
        <f>IF(B1757="","",COUNT('Diário 3º PA'!$A$4:$A$4242)+ROW()-3)</f>
        <v>3700</v>
      </c>
      <c r="B1757" s="496">
        <v>44727</v>
      </c>
      <c r="C1757" s="492">
        <v>44713</v>
      </c>
      <c r="D1757" s="482" t="s">
        <v>115</v>
      </c>
      <c r="E1757" s="482" t="s">
        <v>328</v>
      </c>
      <c r="F1757" s="488">
        <v>1000</v>
      </c>
      <c r="G1757" s="482" t="s">
        <v>1403</v>
      </c>
      <c r="H1757" s="482" t="s">
        <v>134</v>
      </c>
      <c r="I1757" s="482" t="s">
        <v>727</v>
      </c>
      <c r="J1757" s="493" t="s">
        <v>728</v>
      </c>
      <c r="K1757" s="493" t="s">
        <v>704</v>
      </c>
      <c r="L1757" s="493" t="s">
        <v>704</v>
      </c>
      <c r="M1757" s="493" t="s">
        <v>5559</v>
      </c>
      <c r="N1757" s="491">
        <v>44727</v>
      </c>
      <c r="O1757" s="486">
        <f t="shared" si="84"/>
        <v>6</v>
      </c>
      <c r="P1757" s="486">
        <f t="shared" si="85"/>
        <v>6</v>
      </c>
      <c r="Q1757" s="92" t="str">
        <f t="shared" si="86"/>
        <v>Gastos_Gerais</v>
      </c>
    </row>
    <row r="1758" spans="1:17" ht="24" hidden="1" x14ac:dyDescent="0.2">
      <c r="A1758" s="477">
        <f>IF(B1758="","",COUNT('Diário 3º PA'!$A$4:$A$4242)+ROW()-3)</f>
        <v>3701</v>
      </c>
      <c r="B1758" s="496">
        <v>44727</v>
      </c>
      <c r="C1758" s="492">
        <v>44713</v>
      </c>
      <c r="D1758" s="482" t="s">
        <v>115</v>
      </c>
      <c r="E1758" s="482" t="s">
        <v>374</v>
      </c>
      <c r="F1758" s="488">
        <v>1032.56</v>
      </c>
      <c r="G1758" s="482" t="s">
        <v>1190</v>
      </c>
      <c r="H1758" s="482" t="s">
        <v>136</v>
      </c>
      <c r="I1758" s="482" t="s">
        <v>1191</v>
      </c>
      <c r="J1758" s="493" t="s">
        <v>1192</v>
      </c>
      <c r="K1758" s="493" t="s">
        <v>704</v>
      </c>
      <c r="L1758" s="493" t="s">
        <v>428</v>
      </c>
      <c r="M1758" s="493">
        <v>1839</v>
      </c>
      <c r="N1758" s="491">
        <v>44715</v>
      </c>
      <c r="O1758" s="486">
        <f t="shared" si="84"/>
        <v>6</v>
      </c>
      <c r="P1758" s="486">
        <f t="shared" si="85"/>
        <v>6</v>
      </c>
      <c r="Q1758" s="92" t="str">
        <f t="shared" si="86"/>
        <v>Gastos_Gerais</v>
      </c>
    </row>
    <row r="1759" spans="1:17" ht="25.5" hidden="1" x14ac:dyDescent="0.2">
      <c r="A1759" s="477">
        <f>IF(B1759="","",COUNT('Diário 3º PA'!$A$4:$A$4242)+ROW()-3)</f>
        <v>3702</v>
      </c>
      <c r="B1759" s="496">
        <v>44727</v>
      </c>
      <c r="C1759" s="492">
        <v>44713</v>
      </c>
      <c r="D1759" s="482" t="s">
        <v>104</v>
      </c>
      <c r="E1759" s="482" t="s">
        <v>191</v>
      </c>
      <c r="F1759" s="488">
        <v>787.34</v>
      </c>
      <c r="G1759" s="482" t="s">
        <v>5560</v>
      </c>
      <c r="H1759" s="482" t="s">
        <v>134</v>
      </c>
      <c r="I1759" s="482" t="s">
        <v>1577</v>
      </c>
      <c r="J1759" s="493" t="s">
        <v>1578</v>
      </c>
      <c r="K1759" s="493" t="s">
        <v>732</v>
      </c>
      <c r="L1759" s="493" t="s">
        <v>1531</v>
      </c>
      <c r="M1759" s="493">
        <v>174546982</v>
      </c>
      <c r="N1759" s="491">
        <v>44727</v>
      </c>
      <c r="O1759" s="486">
        <f t="shared" si="84"/>
        <v>6</v>
      </c>
      <c r="P1759" s="486">
        <f t="shared" si="85"/>
        <v>6</v>
      </c>
      <c r="Q1759" s="92" t="str">
        <f t="shared" si="86"/>
        <v>Gastos_com_Pessoal</v>
      </c>
    </row>
    <row r="1760" spans="1:17" ht="25.5" hidden="1" x14ac:dyDescent="0.2">
      <c r="A1760" s="477">
        <f>IF(B1760="","",COUNT('Diário 3º PA'!$A$4:$A$4242)+ROW()-3)</f>
        <v>3703</v>
      </c>
      <c r="B1760" s="496">
        <v>44727</v>
      </c>
      <c r="C1760" s="492">
        <v>44713</v>
      </c>
      <c r="D1760" s="482" t="s">
        <v>104</v>
      </c>
      <c r="E1760" s="482" t="s">
        <v>189</v>
      </c>
      <c r="F1760" s="488">
        <v>2311.25</v>
      </c>
      <c r="G1760" s="482" t="s">
        <v>5561</v>
      </c>
      <c r="H1760" s="482" t="s">
        <v>134</v>
      </c>
      <c r="I1760" s="482" t="s">
        <v>1577</v>
      </c>
      <c r="J1760" s="493" t="s">
        <v>1578</v>
      </c>
      <c r="K1760" s="493" t="s">
        <v>732</v>
      </c>
      <c r="L1760" s="493" t="s">
        <v>1531</v>
      </c>
      <c r="M1760" s="493">
        <v>174546982</v>
      </c>
      <c r="N1760" s="491">
        <v>44727</v>
      </c>
      <c r="O1760" s="486">
        <f t="shared" si="84"/>
        <v>6</v>
      </c>
      <c r="P1760" s="486">
        <f t="shared" si="85"/>
        <v>6</v>
      </c>
      <c r="Q1760" s="92" t="str">
        <f t="shared" si="86"/>
        <v>Gastos_com_Pessoal</v>
      </c>
    </row>
    <row r="1761" spans="1:17" ht="25.5" hidden="1" x14ac:dyDescent="0.2">
      <c r="A1761" s="477">
        <f>IF(B1761="","",COUNT('Diário 3º PA'!$A$4:$A$4242)+ROW()-3)</f>
        <v>3704</v>
      </c>
      <c r="B1761" s="496">
        <v>44727</v>
      </c>
      <c r="C1761" s="492">
        <v>44713</v>
      </c>
      <c r="D1761" s="482" t="s">
        <v>104</v>
      </c>
      <c r="E1761" s="482" t="s">
        <v>191</v>
      </c>
      <c r="F1761" s="488">
        <v>588.51</v>
      </c>
      <c r="G1761" s="482" t="s">
        <v>5562</v>
      </c>
      <c r="H1761" s="482" t="s">
        <v>128</v>
      </c>
      <c r="I1761" s="482" t="s">
        <v>5563</v>
      </c>
      <c r="J1761" s="493" t="s">
        <v>5564</v>
      </c>
      <c r="K1761" s="493" t="s">
        <v>732</v>
      </c>
      <c r="L1761" s="493" t="s">
        <v>1531</v>
      </c>
      <c r="M1761" s="493">
        <v>174546982</v>
      </c>
      <c r="N1761" s="491">
        <v>44727</v>
      </c>
      <c r="O1761" s="486">
        <f t="shared" si="84"/>
        <v>6</v>
      </c>
      <c r="P1761" s="486">
        <f t="shared" si="85"/>
        <v>6</v>
      </c>
      <c r="Q1761" s="92" t="str">
        <f t="shared" si="86"/>
        <v>Gastos_com_Pessoal</v>
      </c>
    </row>
    <row r="1762" spans="1:17" ht="25.5" hidden="1" x14ac:dyDescent="0.2">
      <c r="A1762" s="477">
        <f>IF(B1762="","",COUNT('Diário 3º PA'!$A$4:$A$4242)+ROW()-3)</f>
        <v>3705</v>
      </c>
      <c r="B1762" s="496">
        <v>44727</v>
      </c>
      <c r="C1762" s="492">
        <v>44713</v>
      </c>
      <c r="D1762" s="482" t="s">
        <v>104</v>
      </c>
      <c r="E1762" s="482" t="s">
        <v>189</v>
      </c>
      <c r="F1762" s="488">
        <v>1731.75</v>
      </c>
      <c r="G1762" s="482" t="s">
        <v>5565</v>
      </c>
      <c r="H1762" s="482" t="s">
        <v>128</v>
      </c>
      <c r="I1762" s="482" t="s">
        <v>5563</v>
      </c>
      <c r="J1762" s="493" t="s">
        <v>5564</v>
      </c>
      <c r="K1762" s="493" t="s">
        <v>732</v>
      </c>
      <c r="L1762" s="493" t="s">
        <v>1531</v>
      </c>
      <c r="M1762" s="493">
        <v>174546982</v>
      </c>
      <c r="N1762" s="491">
        <v>44727</v>
      </c>
      <c r="O1762" s="486">
        <f t="shared" si="84"/>
        <v>6</v>
      </c>
      <c r="P1762" s="486">
        <f t="shared" si="85"/>
        <v>6</v>
      </c>
      <c r="Q1762" s="92" t="str">
        <f t="shared" si="86"/>
        <v>Gastos_com_Pessoal</v>
      </c>
    </row>
    <row r="1763" spans="1:17" ht="25.5" hidden="1" x14ac:dyDescent="0.2">
      <c r="A1763" s="477">
        <f>IF(B1763="","",COUNT('Diário 3º PA'!$A$4:$A$4242)+ROW()-3)</f>
        <v>3706</v>
      </c>
      <c r="B1763" s="496">
        <v>44727</v>
      </c>
      <c r="C1763" s="492">
        <v>44713</v>
      </c>
      <c r="D1763" s="482" t="s">
        <v>104</v>
      </c>
      <c r="E1763" s="482" t="s">
        <v>191</v>
      </c>
      <c r="F1763" s="488">
        <v>845.07</v>
      </c>
      <c r="G1763" s="482" t="s">
        <v>5566</v>
      </c>
      <c r="H1763" s="489" t="s">
        <v>658</v>
      </c>
      <c r="I1763" s="482" t="s">
        <v>5567</v>
      </c>
      <c r="J1763" s="493" t="s">
        <v>5568</v>
      </c>
      <c r="K1763" s="493" t="s">
        <v>732</v>
      </c>
      <c r="L1763" s="493" t="s">
        <v>1531</v>
      </c>
      <c r="M1763" s="493">
        <v>174546982</v>
      </c>
      <c r="N1763" s="491">
        <v>44727</v>
      </c>
      <c r="O1763" s="486">
        <f t="shared" si="84"/>
        <v>6</v>
      </c>
      <c r="P1763" s="486">
        <f t="shared" si="85"/>
        <v>6</v>
      </c>
      <c r="Q1763" s="92" t="str">
        <f t="shared" si="86"/>
        <v>Gastos_com_Pessoal</v>
      </c>
    </row>
    <row r="1764" spans="1:17" ht="25.5" hidden="1" x14ac:dyDescent="0.2">
      <c r="A1764" s="477">
        <f>IF(B1764="","",COUNT('Diário 3º PA'!$A$4:$A$4242)+ROW()-3)</f>
        <v>3707</v>
      </c>
      <c r="B1764" s="496">
        <v>44727</v>
      </c>
      <c r="C1764" s="492">
        <v>44713</v>
      </c>
      <c r="D1764" s="482" t="s">
        <v>104</v>
      </c>
      <c r="E1764" s="482" t="s">
        <v>189</v>
      </c>
      <c r="F1764" s="488">
        <v>2382.98</v>
      </c>
      <c r="G1764" s="482" t="s">
        <v>5569</v>
      </c>
      <c r="H1764" s="489" t="s">
        <v>658</v>
      </c>
      <c r="I1764" s="482" t="s">
        <v>5567</v>
      </c>
      <c r="J1764" s="493" t="s">
        <v>5568</v>
      </c>
      <c r="K1764" s="493" t="s">
        <v>732</v>
      </c>
      <c r="L1764" s="493" t="s">
        <v>1531</v>
      </c>
      <c r="M1764" s="493">
        <v>174546982</v>
      </c>
      <c r="N1764" s="491">
        <v>44727</v>
      </c>
      <c r="O1764" s="486">
        <f t="shared" si="84"/>
        <v>6</v>
      </c>
      <c r="P1764" s="486">
        <f t="shared" si="85"/>
        <v>6</v>
      </c>
      <c r="Q1764" s="92" t="str">
        <f t="shared" si="86"/>
        <v>Gastos_com_Pessoal</v>
      </c>
    </row>
    <row r="1765" spans="1:17" ht="25.5" hidden="1" x14ac:dyDescent="0.2">
      <c r="A1765" s="477">
        <f>IF(B1765="","",COUNT('Diário 3º PA'!$A$4:$A$4242)+ROW()-3)</f>
        <v>3708</v>
      </c>
      <c r="B1765" s="496">
        <v>44727</v>
      </c>
      <c r="C1765" s="492">
        <v>44713</v>
      </c>
      <c r="D1765" s="482" t="s">
        <v>104</v>
      </c>
      <c r="E1765" s="482" t="s">
        <v>191</v>
      </c>
      <c r="F1765" s="488">
        <v>845.07</v>
      </c>
      <c r="G1765" s="482" t="s">
        <v>5570</v>
      </c>
      <c r="H1765" s="482" t="s">
        <v>131</v>
      </c>
      <c r="I1765" s="482" t="s">
        <v>5571</v>
      </c>
      <c r="J1765" s="493" t="s">
        <v>5572</v>
      </c>
      <c r="K1765" s="493" t="s">
        <v>732</v>
      </c>
      <c r="L1765" s="493" t="s">
        <v>1531</v>
      </c>
      <c r="M1765" s="493">
        <v>174546982</v>
      </c>
      <c r="N1765" s="491">
        <v>44727</v>
      </c>
      <c r="O1765" s="486">
        <f t="shared" si="84"/>
        <v>6</v>
      </c>
      <c r="P1765" s="486">
        <f t="shared" si="85"/>
        <v>6</v>
      </c>
      <c r="Q1765" s="92" t="str">
        <f t="shared" si="86"/>
        <v>Gastos_com_Pessoal</v>
      </c>
    </row>
    <row r="1766" spans="1:17" ht="25.5" hidden="1" x14ac:dyDescent="0.2">
      <c r="A1766" s="477">
        <f>IF(B1766="","",COUNT('Diário 3º PA'!$A$4:$A$4242)+ROW()-3)</f>
        <v>3709</v>
      </c>
      <c r="B1766" s="496">
        <v>44727</v>
      </c>
      <c r="C1766" s="492">
        <v>44713</v>
      </c>
      <c r="D1766" s="482" t="s">
        <v>104</v>
      </c>
      <c r="E1766" s="482" t="s">
        <v>189</v>
      </c>
      <c r="F1766" s="488">
        <v>2382.98</v>
      </c>
      <c r="G1766" s="482" t="s">
        <v>5573</v>
      </c>
      <c r="H1766" s="482" t="s">
        <v>131</v>
      </c>
      <c r="I1766" s="482" t="s">
        <v>5571</v>
      </c>
      <c r="J1766" s="493" t="s">
        <v>5572</v>
      </c>
      <c r="K1766" s="493" t="s">
        <v>732</v>
      </c>
      <c r="L1766" s="493" t="s">
        <v>1531</v>
      </c>
      <c r="M1766" s="493">
        <v>174546982</v>
      </c>
      <c r="N1766" s="491">
        <v>44727</v>
      </c>
      <c r="O1766" s="486">
        <f t="shared" si="84"/>
        <v>6</v>
      </c>
      <c r="P1766" s="486">
        <f t="shared" si="85"/>
        <v>6</v>
      </c>
      <c r="Q1766" s="92" t="str">
        <f t="shared" si="86"/>
        <v>Gastos_com_Pessoal</v>
      </c>
    </row>
    <row r="1767" spans="1:17" ht="36" hidden="1" x14ac:dyDescent="0.2">
      <c r="A1767" s="477">
        <f>IF(B1767="","",COUNT('Diário 3º PA'!$A$4:$A$4242)+ROW()-3)</f>
        <v>3710</v>
      </c>
      <c r="B1767" s="496">
        <v>44727</v>
      </c>
      <c r="C1767" s="492">
        <v>44713</v>
      </c>
      <c r="D1767" s="482" t="s">
        <v>115</v>
      </c>
      <c r="E1767" s="482" t="s">
        <v>342</v>
      </c>
      <c r="F1767" s="488">
        <v>120</v>
      </c>
      <c r="G1767" s="482" t="s">
        <v>5574</v>
      </c>
      <c r="H1767" s="482" t="s">
        <v>134</v>
      </c>
      <c r="I1767" s="482" t="s">
        <v>5575</v>
      </c>
      <c r="J1767" s="493" t="s">
        <v>2092</v>
      </c>
      <c r="K1767" s="493" t="s">
        <v>732</v>
      </c>
      <c r="L1767" s="493" t="s">
        <v>1531</v>
      </c>
      <c r="M1767" s="493">
        <v>574561359</v>
      </c>
      <c r="N1767" s="491">
        <v>44727</v>
      </c>
      <c r="O1767" s="486">
        <f t="shared" si="84"/>
        <v>6</v>
      </c>
      <c r="P1767" s="486">
        <f t="shared" si="85"/>
        <v>6</v>
      </c>
      <c r="Q1767" s="92" t="str">
        <f t="shared" si="86"/>
        <v>Gastos_Gerais</v>
      </c>
    </row>
    <row r="1768" spans="1:17" ht="48" hidden="1" x14ac:dyDescent="0.2">
      <c r="A1768" s="477">
        <f>IF(B1768="","",COUNT('Diário 3º PA'!$A$4:$A$4242)+ROW()-3)</f>
        <v>3711</v>
      </c>
      <c r="B1768" s="496">
        <v>44727</v>
      </c>
      <c r="C1768" s="492">
        <v>44713</v>
      </c>
      <c r="D1768" s="482" t="s">
        <v>115</v>
      </c>
      <c r="E1768" s="482" t="s">
        <v>342</v>
      </c>
      <c r="F1768" s="488">
        <v>120</v>
      </c>
      <c r="G1768" s="482" t="s">
        <v>5576</v>
      </c>
      <c r="H1768" s="482" t="s">
        <v>134</v>
      </c>
      <c r="I1768" s="482" t="s">
        <v>5577</v>
      </c>
      <c r="J1768" s="493" t="s">
        <v>5578</v>
      </c>
      <c r="K1768" s="493" t="s">
        <v>732</v>
      </c>
      <c r="L1768" s="493" t="s">
        <v>1531</v>
      </c>
      <c r="M1768" s="493">
        <v>574561359</v>
      </c>
      <c r="N1768" s="491">
        <v>44727</v>
      </c>
      <c r="O1768" s="486">
        <f t="shared" si="84"/>
        <v>6</v>
      </c>
      <c r="P1768" s="486">
        <f t="shared" si="85"/>
        <v>6</v>
      </c>
      <c r="Q1768" s="92" t="str">
        <f t="shared" si="86"/>
        <v>Gastos_Gerais</v>
      </c>
    </row>
    <row r="1769" spans="1:17" ht="36" hidden="1" x14ac:dyDescent="0.2">
      <c r="A1769" s="477">
        <f>IF(B1769="","",COUNT('Diário 3º PA'!$A$4:$A$4242)+ROW()-3)</f>
        <v>3712</v>
      </c>
      <c r="B1769" s="496">
        <v>44727</v>
      </c>
      <c r="C1769" s="492">
        <v>44713</v>
      </c>
      <c r="D1769" s="482" t="s">
        <v>115</v>
      </c>
      <c r="E1769" s="482" t="s">
        <v>342</v>
      </c>
      <c r="F1769" s="488">
        <v>120</v>
      </c>
      <c r="G1769" s="482" t="s">
        <v>5579</v>
      </c>
      <c r="H1769" s="482" t="s">
        <v>134</v>
      </c>
      <c r="I1769" s="482" t="s">
        <v>5580</v>
      </c>
      <c r="J1769" s="493" t="s">
        <v>5581</v>
      </c>
      <c r="K1769" s="493" t="s">
        <v>732</v>
      </c>
      <c r="L1769" s="493" t="s">
        <v>1531</v>
      </c>
      <c r="M1769" s="493">
        <v>574561359</v>
      </c>
      <c r="N1769" s="491">
        <v>44727</v>
      </c>
      <c r="O1769" s="486">
        <f t="shared" si="84"/>
        <v>6</v>
      </c>
      <c r="P1769" s="486">
        <f t="shared" si="85"/>
        <v>6</v>
      </c>
      <c r="Q1769" s="92" t="str">
        <f t="shared" si="86"/>
        <v>Gastos_Gerais</v>
      </c>
    </row>
    <row r="1770" spans="1:17" ht="48" hidden="1" x14ac:dyDescent="0.2">
      <c r="A1770" s="477">
        <f>IF(B1770="","",COUNT('Diário 3º PA'!$A$4:$A$4242)+ROW()-3)</f>
        <v>3713</v>
      </c>
      <c r="B1770" s="496">
        <v>44727</v>
      </c>
      <c r="C1770" s="492">
        <v>44713</v>
      </c>
      <c r="D1770" s="482" t="s">
        <v>115</v>
      </c>
      <c r="E1770" s="482" t="s">
        <v>342</v>
      </c>
      <c r="F1770" s="488">
        <v>120</v>
      </c>
      <c r="G1770" s="482" t="s">
        <v>5582</v>
      </c>
      <c r="H1770" s="482" t="s">
        <v>134</v>
      </c>
      <c r="I1770" s="482" t="s">
        <v>5583</v>
      </c>
      <c r="J1770" s="493" t="s">
        <v>5584</v>
      </c>
      <c r="K1770" s="493" t="s">
        <v>732</v>
      </c>
      <c r="L1770" s="493" t="s">
        <v>1531</v>
      </c>
      <c r="M1770" s="493">
        <v>574561359</v>
      </c>
      <c r="N1770" s="491">
        <v>44727</v>
      </c>
      <c r="O1770" s="486">
        <f t="shared" si="84"/>
        <v>6</v>
      </c>
      <c r="P1770" s="486">
        <f t="shared" si="85"/>
        <v>6</v>
      </c>
      <c r="Q1770" s="92" t="str">
        <f t="shared" si="86"/>
        <v>Gastos_Gerais</v>
      </c>
    </row>
    <row r="1771" spans="1:17" ht="25.5" hidden="1" x14ac:dyDescent="0.2">
      <c r="A1771" s="477">
        <f>IF(B1771="","",COUNT('Diário 3º PA'!$A$4:$A$4242)+ROW()-3)</f>
        <v>3714</v>
      </c>
      <c r="B1771" s="496">
        <v>44727</v>
      </c>
      <c r="C1771" s="492">
        <v>44682</v>
      </c>
      <c r="D1771" s="482" t="s">
        <v>104</v>
      </c>
      <c r="E1771" s="482" t="s">
        <v>179</v>
      </c>
      <c r="F1771" s="488">
        <v>123817.35</v>
      </c>
      <c r="G1771" s="482" t="s">
        <v>5585</v>
      </c>
      <c r="H1771" s="482" t="s">
        <v>127</v>
      </c>
      <c r="I1771" s="482" t="s">
        <v>1183</v>
      </c>
      <c r="J1771" s="493" t="s">
        <v>666</v>
      </c>
      <c r="K1771" s="493" t="s">
        <v>732</v>
      </c>
      <c r="L1771" s="493" t="s">
        <v>778</v>
      </c>
      <c r="M1771" s="493" t="s">
        <v>666</v>
      </c>
      <c r="N1771" s="491">
        <v>44727</v>
      </c>
      <c r="O1771" s="486">
        <f t="shared" si="84"/>
        <v>6</v>
      </c>
      <c r="P1771" s="486">
        <f t="shared" si="85"/>
        <v>5</v>
      </c>
      <c r="Q1771" s="92" t="str">
        <f t="shared" si="86"/>
        <v>Gastos_com_Pessoal</v>
      </c>
    </row>
    <row r="1772" spans="1:17" ht="25.5" hidden="1" x14ac:dyDescent="0.2">
      <c r="A1772" s="477">
        <f>IF(B1772="","",COUNT('Diário 3º PA'!$A$4:$A$4242)+ROW()-3)</f>
        <v>3715</v>
      </c>
      <c r="B1772" s="496">
        <v>44727</v>
      </c>
      <c r="C1772" s="492">
        <v>44682</v>
      </c>
      <c r="D1772" s="482" t="s">
        <v>104</v>
      </c>
      <c r="E1772" s="482" t="s">
        <v>106</v>
      </c>
      <c r="F1772" s="488">
        <v>261687.06</v>
      </c>
      <c r="G1772" s="482" t="s">
        <v>5586</v>
      </c>
      <c r="H1772" s="482" t="s">
        <v>127</v>
      </c>
      <c r="I1772" s="482" t="s">
        <v>1181</v>
      </c>
      <c r="J1772" s="493" t="s">
        <v>666</v>
      </c>
      <c r="K1772" s="493" t="s">
        <v>732</v>
      </c>
      <c r="L1772" s="493" t="s">
        <v>778</v>
      </c>
      <c r="M1772" s="493" t="s">
        <v>666</v>
      </c>
      <c r="N1772" s="491">
        <v>44700</v>
      </c>
      <c r="O1772" s="486">
        <f t="shared" si="84"/>
        <v>6</v>
      </c>
      <c r="P1772" s="486">
        <f t="shared" si="85"/>
        <v>5</v>
      </c>
      <c r="Q1772" s="92" t="str">
        <f t="shared" si="86"/>
        <v>Gastos_com_Pessoal</v>
      </c>
    </row>
    <row r="1773" spans="1:17" ht="25.5" hidden="1" x14ac:dyDescent="0.2">
      <c r="A1773" s="477">
        <f>IF(B1773="","",COUNT('Diário 3º PA'!$A$4:$A$4242)+ROW()-3)</f>
        <v>3716</v>
      </c>
      <c r="B1773" s="496">
        <v>44727</v>
      </c>
      <c r="C1773" s="492">
        <v>44682</v>
      </c>
      <c r="D1773" s="482" t="s">
        <v>104</v>
      </c>
      <c r="E1773" s="482" t="s">
        <v>106</v>
      </c>
      <c r="F1773" s="488">
        <v>79443.31</v>
      </c>
      <c r="G1773" s="482" t="s">
        <v>5587</v>
      </c>
      <c r="H1773" s="482" t="s">
        <v>127</v>
      </c>
      <c r="I1773" s="482" t="s">
        <v>636</v>
      </c>
      <c r="J1773" s="493" t="s">
        <v>666</v>
      </c>
      <c r="K1773" s="493" t="s">
        <v>732</v>
      </c>
      <c r="L1773" s="493" t="s">
        <v>778</v>
      </c>
      <c r="M1773" s="493" t="s">
        <v>666</v>
      </c>
      <c r="N1773" s="491">
        <v>44727</v>
      </c>
      <c r="O1773" s="486">
        <f t="shared" si="84"/>
        <v>6</v>
      </c>
      <c r="P1773" s="486">
        <f t="shared" si="85"/>
        <v>5</v>
      </c>
      <c r="Q1773" s="92" t="str">
        <f t="shared" si="86"/>
        <v>Gastos_com_Pessoal</v>
      </c>
    </row>
    <row r="1774" spans="1:17" ht="36" hidden="1" x14ac:dyDescent="0.2">
      <c r="A1774" s="477">
        <f>IF(B1774="","",COUNT('Diário 3º PA'!$A$4:$A$4242)+ROW()-3)</f>
        <v>3717</v>
      </c>
      <c r="B1774" s="496">
        <v>44727</v>
      </c>
      <c r="C1774" s="492">
        <v>44682</v>
      </c>
      <c r="D1774" s="482" t="s">
        <v>115</v>
      </c>
      <c r="E1774" s="482" t="s">
        <v>290</v>
      </c>
      <c r="F1774" s="488">
        <v>1276.25</v>
      </c>
      <c r="G1774" s="482" t="s">
        <v>5588</v>
      </c>
      <c r="H1774" s="482" t="s">
        <v>127</v>
      </c>
      <c r="I1774" s="482" t="s">
        <v>1158</v>
      </c>
      <c r="J1774" s="493" t="s">
        <v>666</v>
      </c>
      <c r="K1774" s="493" t="s">
        <v>704</v>
      </c>
      <c r="L1774" s="493" t="s">
        <v>1159</v>
      </c>
      <c r="M1774" s="493">
        <v>5952</v>
      </c>
      <c r="N1774" s="491">
        <v>44727</v>
      </c>
      <c r="O1774" s="486">
        <f t="shared" si="84"/>
        <v>6</v>
      </c>
      <c r="P1774" s="486">
        <f t="shared" si="85"/>
        <v>5</v>
      </c>
      <c r="Q1774" s="92" t="str">
        <f t="shared" si="86"/>
        <v>Gastos_Gerais</v>
      </c>
    </row>
    <row r="1775" spans="1:17" ht="36" hidden="1" x14ac:dyDescent="0.2">
      <c r="A1775" s="477">
        <f>IF(B1775="","",COUNT('Diário 3º PA'!$A$4:$A$4242)+ROW()-3)</f>
        <v>3718</v>
      </c>
      <c r="B1775" s="496">
        <v>44727</v>
      </c>
      <c r="C1775" s="492">
        <v>44682</v>
      </c>
      <c r="D1775" s="482" t="s">
        <v>115</v>
      </c>
      <c r="E1775" s="482" t="s">
        <v>290</v>
      </c>
      <c r="F1775" s="488">
        <v>411.7</v>
      </c>
      <c r="G1775" s="482" t="s">
        <v>5589</v>
      </c>
      <c r="H1775" s="482" t="s">
        <v>127</v>
      </c>
      <c r="I1775" s="482" t="s">
        <v>1158</v>
      </c>
      <c r="J1775" s="493" t="s">
        <v>666</v>
      </c>
      <c r="K1775" s="493" t="s">
        <v>704</v>
      </c>
      <c r="L1775" s="493" t="s">
        <v>1159</v>
      </c>
      <c r="M1775" s="493">
        <v>1708</v>
      </c>
      <c r="N1775" s="491">
        <v>44727</v>
      </c>
      <c r="O1775" s="486">
        <f t="shared" si="84"/>
        <v>6</v>
      </c>
      <c r="P1775" s="486">
        <f t="shared" si="85"/>
        <v>5</v>
      </c>
      <c r="Q1775" s="92" t="str">
        <f t="shared" si="86"/>
        <v>Gastos_Gerais</v>
      </c>
    </row>
    <row r="1776" spans="1:17" ht="24" hidden="1" x14ac:dyDescent="0.2">
      <c r="A1776" s="477">
        <f>IF(B1776="","",COUNT('Diário 3º PA'!$A$4:$A$4242)+ROW()-3)</f>
        <v>3719</v>
      </c>
      <c r="B1776" s="496">
        <v>44727</v>
      </c>
      <c r="C1776" s="492">
        <v>44713</v>
      </c>
      <c r="D1776" s="482" t="s">
        <v>93</v>
      </c>
      <c r="E1776" s="482" t="s">
        <v>97</v>
      </c>
      <c r="F1776" s="488">
        <v>0.12</v>
      </c>
      <c r="G1776" s="482" t="s">
        <v>1553</v>
      </c>
      <c r="H1776" s="482" t="s">
        <v>128</v>
      </c>
      <c r="I1776" s="482" t="s">
        <v>664</v>
      </c>
      <c r="J1776" s="493" t="s">
        <v>811</v>
      </c>
      <c r="K1776" s="493" t="s">
        <v>1554</v>
      </c>
      <c r="L1776" s="493" t="s">
        <v>1066</v>
      </c>
      <c r="M1776" s="493" t="s">
        <v>666</v>
      </c>
      <c r="N1776" s="491">
        <v>44727</v>
      </c>
      <c r="O1776" s="486">
        <f t="shared" si="84"/>
        <v>6</v>
      </c>
      <c r="P1776" s="486">
        <f t="shared" si="85"/>
        <v>6</v>
      </c>
      <c r="Q1776" s="92" t="str">
        <f t="shared" si="86"/>
        <v>Receitas</v>
      </c>
    </row>
    <row r="1777" spans="1:17" ht="36" hidden="1" x14ac:dyDescent="0.2">
      <c r="A1777" s="477">
        <f>IF(B1777="","",COUNT('Diário 3º PA'!$A$4:$A$4242)+ROW()-3)</f>
        <v>3720</v>
      </c>
      <c r="B1777" s="496">
        <v>44729</v>
      </c>
      <c r="C1777" s="492">
        <v>44713</v>
      </c>
      <c r="D1777" s="482" t="s">
        <v>115</v>
      </c>
      <c r="E1777" s="482" t="s">
        <v>342</v>
      </c>
      <c r="F1777" s="488">
        <v>120</v>
      </c>
      <c r="G1777" s="482" t="s">
        <v>5590</v>
      </c>
      <c r="H1777" s="482" t="s">
        <v>134</v>
      </c>
      <c r="I1777" s="482" t="s">
        <v>5575</v>
      </c>
      <c r="J1777" s="493" t="s">
        <v>2092</v>
      </c>
      <c r="K1777" s="493" t="s">
        <v>732</v>
      </c>
      <c r="L1777" s="493" t="s">
        <v>792</v>
      </c>
      <c r="M1777" s="493" t="s">
        <v>5591</v>
      </c>
      <c r="N1777" s="491">
        <v>44729</v>
      </c>
      <c r="O1777" s="486">
        <f t="shared" si="84"/>
        <v>6</v>
      </c>
      <c r="P1777" s="486">
        <f t="shared" si="85"/>
        <v>6</v>
      </c>
      <c r="Q1777" s="92" t="str">
        <f t="shared" si="86"/>
        <v>Gastos_Gerais</v>
      </c>
    </row>
    <row r="1778" spans="1:17" ht="36" hidden="1" x14ac:dyDescent="0.2">
      <c r="A1778" s="477">
        <f>IF(B1778="","",COUNT('Diário 3º PA'!$A$4:$A$4242)+ROW()-3)</f>
        <v>3721</v>
      </c>
      <c r="B1778" s="496">
        <v>44729</v>
      </c>
      <c r="C1778" s="492">
        <v>44713</v>
      </c>
      <c r="D1778" s="482" t="s">
        <v>115</v>
      </c>
      <c r="E1778" s="482" t="s">
        <v>342</v>
      </c>
      <c r="F1778" s="488">
        <v>120</v>
      </c>
      <c r="G1778" s="482" t="s">
        <v>5592</v>
      </c>
      <c r="H1778" s="482" t="s">
        <v>134</v>
      </c>
      <c r="I1778" s="482" t="s">
        <v>5580</v>
      </c>
      <c r="J1778" s="493" t="s">
        <v>5581</v>
      </c>
      <c r="K1778" s="493" t="s">
        <v>732</v>
      </c>
      <c r="L1778" s="493" t="s">
        <v>1531</v>
      </c>
      <c r="M1778" s="493" t="s">
        <v>5593</v>
      </c>
      <c r="N1778" s="491">
        <v>44729</v>
      </c>
      <c r="O1778" s="486">
        <f t="shared" si="84"/>
        <v>6</v>
      </c>
      <c r="P1778" s="486">
        <f t="shared" si="85"/>
        <v>6</v>
      </c>
      <c r="Q1778" s="92" t="str">
        <f t="shared" si="86"/>
        <v>Gastos_Gerais</v>
      </c>
    </row>
    <row r="1779" spans="1:17" ht="24" hidden="1" x14ac:dyDescent="0.2">
      <c r="A1779" s="477">
        <f>IF(B1779="","",COUNT('Diário 3º PA'!$A$4:$A$4242)+ROW()-3)</f>
        <v>3722</v>
      </c>
      <c r="B1779" s="496">
        <v>44729</v>
      </c>
      <c r="C1779" s="492">
        <v>44713</v>
      </c>
      <c r="D1779" s="482" t="s">
        <v>93</v>
      </c>
      <c r="E1779" s="482" t="s">
        <v>97</v>
      </c>
      <c r="F1779" s="488">
        <v>0.01</v>
      </c>
      <c r="G1779" s="482" t="s">
        <v>1553</v>
      </c>
      <c r="H1779" s="482" t="s">
        <v>128</v>
      </c>
      <c r="I1779" s="482" t="s">
        <v>664</v>
      </c>
      <c r="J1779" s="493" t="s">
        <v>811</v>
      </c>
      <c r="K1779" s="493" t="s">
        <v>1554</v>
      </c>
      <c r="L1779" s="493" t="s">
        <v>1066</v>
      </c>
      <c r="M1779" s="493" t="s">
        <v>666</v>
      </c>
      <c r="N1779" s="491">
        <v>44729</v>
      </c>
      <c r="O1779" s="486">
        <f t="shared" si="84"/>
        <v>6</v>
      </c>
      <c r="P1779" s="486">
        <f t="shared" si="85"/>
        <v>6</v>
      </c>
      <c r="Q1779" s="92" t="str">
        <f t="shared" si="86"/>
        <v>Receitas</v>
      </c>
    </row>
    <row r="1780" spans="1:17" ht="24" hidden="1" x14ac:dyDescent="0.2">
      <c r="A1780" s="477">
        <f>IF(B1780="","",COUNT('Diário 3º PA'!$A$4:$A$4242)+ROW()-3)</f>
        <v>3723</v>
      </c>
      <c r="B1780" s="496">
        <v>44732</v>
      </c>
      <c r="C1780" s="492">
        <v>44713</v>
      </c>
      <c r="D1780" s="482" t="s">
        <v>115</v>
      </c>
      <c r="E1780" s="482" t="s">
        <v>364</v>
      </c>
      <c r="F1780" s="488">
        <v>856.46</v>
      </c>
      <c r="G1780" s="482" t="s">
        <v>1079</v>
      </c>
      <c r="H1780" s="482" t="s">
        <v>139</v>
      </c>
      <c r="I1780" s="482" t="s">
        <v>5594</v>
      </c>
      <c r="J1780" s="493" t="s">
        <v>854</v>
      </c>
      <c r="K1780" s="493" t="s">
        <v>704</v>
      </c>
      <c r="L1780" s="493" t="s">
        <v>428</v>
      </c>
      <c r="M1780" s="493">
        <v>10305</v>
      </c>
      <c r="N1780" s="491">
        <v>44726</v>
      </c>
      <c r="O1780" s="486">
        <f t="shared" si="84"/>
        <v>6</v>
      </c>
      <c r="P1780" s="486">
        <f t="shared" si="85"/>
        <v>6</v>
      </c>
      <c r="Q1780" s="92" t="str">
        <f t="shared" si="86"/>
        <v>Gastos_Gerais</v>
      </c>
    </row>
    <row r="1781" spans="1:17" ht="24" hidden="1" x14ac:dyDescent="0.2">
      <c r="A1781" s="477">
        <f>IF(B1781="","",COUNT('Diário 3º PA'!$A$4:$A$4242)+ROW()-3)</f>
        <v>3724</v>
      </c>
      <c r="B1781" s="496">
        <v>44732</v>
      </c>
      <c r="C1781" s="492">
        <v>44713</v>
      </c>
      <c r="D1781" s="482" t="s">
        <v>115</v>
      </c>
      <c r="E1781" s="482" t="s">
        <v>378</v>
      </c>
      <c r="F1781" s="488">
        <v>1460</v>
      </c>
      <c r="G1781" s="482" t="s">
        <v>1082</v>
      </c>
      <c r="H1781" s="482" t="s">
        <v>127</v>
      </c>
      <c r="I1781" s="482" t="s">
        <v>1083</v>
      </c>
      <c r="J1781" s="493" t="s">
        <v>1084</v>
      </c>
      <c r="K1781" s="493" t="s">
        <v>704</v>
      </c>
      <c r="L1781" s="493" t="s">
        <v>428</v>
      </c>
      <c r="M1781" s="493">
        <v>390402</v>
      </c>
      <c r="N1781" s="491">
        <v>44729</v>
      </c>
      <c r="O1781" s="486">
        <f t="shared" si="84"/>
        <v>6</v>
      </c>
      <c r="P1781" s="486">
        <f t="shared" si="85"/>
        <v>6</v>
      </c>
      <c r="Q1781" s="92" t="str">
        <f t="shared" si="86"/>
        <v>Gastos_Gerais</v>
      </c>
    </row>
    <row r="1782" spans="1:17" ht="25.5" hidden="1" x14ac:dyDescent="0.2">
      <c r="A1782" s="477">
        <f>IF(B1782="","",COUNT('Diário 3º PA'!$A$4:$A$4242)+ROW()-3)</f>
        <v>3725</v>
      </c>
      <c r="B1782" s="496">
        <v>44732</v>
      </c>
      <c r="C1782" s="492">
        <v>44652</v>
      </c>
      <c r="D1782" s="482" t="s">
        <v>104</v>
      </c>
      <c r="E1782" s="482" t="s">
        <v>187</v>
      </c>
      <c r="F1782" s="488">
        <v>1370.34</v>
      </c>
      <c r="G1782" s="482" t="s">
        <v>1019</v>
      </c>
      <c r="H1782" s="482" t="s">
        <v>131</v>
      </c>
      <c r="I1782" s="482" t="s">
        <v>5595</v>
      </c>
      <c r="J1782" s="493" t="s">
        <v>5596</v>
      </c>
      <c r="K1782" s="493" t="s">
        <v>732</v>
      </c>
      <c r="L1782" s="493" t="s">
        <v>792</v>
      </c>
      <c r="M1782" s="493" t="s">
        <v>5597</v>
      </c>
      <c r="N1782" s="491">
        <v>44732</v>
      </c>
      <c r="O1782" s="486">
        <f t="shared" si="84"/>
        <v>6</v>
      </c>
      <c r="P1782" s="486">
        <f t="shared" si="85"/>
        <v>4</v>
      </c>
      <c r="Q1782" s="92" t="str">
        <f t="shared" si="86"/>
        <v>Gastos_com_Pessoal</v>
      </c>
    </row>
    <row r="1783" spans="1:17" ht="25.5" hidden="1" x14ac:dyDescent="0.2">
      <c r="A1783" s="477">
        <f>IF(B1783="","",COUNT('Diário 3º PA'!$A$4:$A$4242)+ROW()-3)</f>
        <v>3726</v>
      </c>
      <c r="B1783" s="496">
        <v>44732</v>
      </c>
      <c r="C1783" s="492">
        <v>44652</v>
      </c>
      <c r="D1783" s="482" t="s">
        <v>104</v>
      </c>
      <c r="E1783" s="482" t="s">
        <v>189</v>
      </c>
      <c r="F1783" s="488">
        <v>3984.09</v>
      </c>
      <c r="G1783" s="482" t="s">
        <v>915</v>
      </c>
      <c r="H1783" s="482" t="s">
        <v>131</v>
      </c>
      <c r="I1783" s="482" t="s">
        <v>5595</v>
      </c>
      <c r="J1783" s="493" t="s">
        <v>5596</v>
      </c>
      <c r="K1783" s="493" t="s">
        <v>732</v>
      </c>
      <c r="L1783" s="493" t="s">
        <v>792</v>
      </c>
      <c r="M1783" s="493" t="s">
        <v>5597</v>
      </c>
      <c r="N1783" s="491">
        <v>44732</v>
      </c>
      <c r="O1783" s="486">
        <f t="shared" si="84"/>
        <v>6</v>
      </c>
      <c r="P1783" s="486">
        <f t="shared" si="85"/>
        <v>4</v>
      </c>
      <c r="Q1783" s="92" t="str">
        <f t="shared" si="86"/>
        <v>Gastos_com_Pessoal</v>
      </c>
    </row>
    <row r="1784" spans="1:17" ht="25.5" hidden="1" x14ac:dyDescent="0.2">
      <c r="A1784" s="477">
        <f>IF(B1784="","",COUNT('Diário 3º PA'!$A$4:$A$4242)+ROW()-3)</f>
        <v>3727</v>
      </c>
      <c r="B1784" s="496">
        <v>44732</v>
      </c>
      <c r="C1784" s="492">
        <v>44652</v>
      </c>
      <c r="D1784" s="482" t="s">
        <v>104</v>
      </c>
      <c r="E1784" s="482" t="s">
        <v>191</v>
      </c>
      <c r="F1784" s="488">
        <v>1328.03</v>
      </c>
      <c r="G1784" s="482" t="s">
        <v>918</v>
      </c>
      <c r="H1784" s="482" t="s">
        <v>131</v>
      </c>
      <c r="I1784" s="482" t="s">
        <v>5595</v>
      </c>
      <c r="J1784" s="493" t="s">
        <v>5596</v>
      </c>
      <c r="K1784" s="493" t="s">
        <v>732</v>
      </c>
      <c r="L1784" s="493" t="s">
        <v>792</v>
      </c>
      <c r="M1784" s="493" t="s">
        <v>5597</v>
      </c>
      <c r="N1784" s="491">
        <v>44732</v>
      </c>
      <c r="O1784" s="486">
        <f t="shared" si="84"/>
        <v>6</v>
      </c>
      <c r="P1784" s="486">
        <f t="shared" si="85"/>
        <v>4</v>
      </c>
      <c r="Q1784" s="92" t="str">
        <f t="shared" si="86"/>
        <v>Gastos_com_Pessoal</v>
      </c>
    </row>
    <row r="1785" spans="1:17" ht="36" hidden="1" x14ac:dyDescent="0.2">
      <c r="A1785" s="477">
        <f>IF(B1785="","",COUNT('Diário 3º PA'!$A$4:$A$4242)+ROW()-3)</f>
        <v>3728</v>
      </c>
      <c r="B1785" s="496">
        <v>44732</v>
      </c>
      <c r="C1785" s="492">
        <v>44652</v>
      </c>
      <c r="D1785" s="482" t="s">
        <v>104</v>
      </c>
      <c r="E1785" s="482" t="s">
        <v>193</v>
      </c>
      <c r="F1785" s="488">
        <v>968.12</v>
      </c>
      <c r="G1785" s="482" t="s">
        <v>919</v>
      </c>
      <c r="H1785" s="482" t="s">
        <v>131</v>
      </c>
      <c r="I1785" s="482" t="s">
        <v>5595</v>
      </c>
      <c r="J1785" s="493" t="s">
        <v>5596</v>
      </c>
      <c r="K1785" s="493" t="s">
        <v>732</v>
      </c>
      <c r="L1785" s="493" t="s">
        <v>792</v>
      </c>
      <c r="M1785" s="493" t="s">
        <v>5597</v>
      </c>
      <c r="N1785" s="491">
        <v>44732</v>
      </c>
      <c r="O1785" s="486">
        <f t="shared" si="84"/>
        <v>6</v>
      </c>
      <c r="P1785" s="486">
        <f t="shared" si="85"/>
        <v>4</v>
      </c>
      <c r="Q1785" s="92" t="str">
        <f t="shared" si="86"/>
        <v>Gastos_com_Pessoal</v>
      </c>
    </row>
    <row r="1786" spans="1:17" ht="25.5" hidden="1" x14ac:dyDescent="0.2">
      <c r="A1786" s="477">
        <f>IF(B1786="","",COUNT('Diário 3º PA'!$A$4:$A$4242)+ROW()-3)</f>
        <v>3729</v>
      </c>
      <c r="B1786" s="496">
        <v>44732</v>
      </c>
      <c r="C1786" s="492">
        <v>44713</v>
      </c>
      <c r="D1786" s="482" t="s">
        <v>104</v>
      </c>
      <c r="E1786" s="482" t="s">
        <v>191</v>
      </c>
      <c r="F1786" s="488">
        <v>868.13</v>
      </c>
      <c r="G1786" s="482" t="s">
        <v>5598</v>
      </c>
      <c r="H1786" s="482" t="s">
        <v>138</v>
      </c>
      <c r="I1786" s="482" t="s">
        <v>5599</v>
      </c>
      <c r="J1786" s="493" t="s">
        <v>5600</v>
      </c>
      <c r="K1786" s="493" t="s">
        <v>732</v>
      </c>
      <c r="L1786" s="493" t="s">
        <v>792</v>
      </c>
      <c r="M1786" s="493" t="s">
        <v>5601</v>
      </c>
      <c r="N1786" s="491">
        <v>44732</v>
      </c>
      <c r="O1786" s="486">
        <f t="shared" si="84"/>
        <v>6</v>
      </c>
      <c r="P1786" s="486">
        <f t="shared" si="85"/>
        <v>6</v>
      </c>
      <c r="Q1786" s="92" t="str">
        <f t="shared" si="86"/>
        <v>Gastos_com_Pessoal</v>
      </c>
    </row>
    <row r="1787" spans="1:17" ht="25.5" hidden="1" x14ac:dyDescent="0.2">
      <c r="A1787" s="477">
        <f>IF(B1787="","",COUNT('Diário 3º PA'!$A$4:$A$4242)+ROW()-3)</f>
        <v>3730</v>
      </c>
      <c r="B1787" s="496">
        <v>44732</v>
      </c>
      <c r="C1787" s="492">
        <v>44713</v>
      </c>
      <c r="D1787" s="482" t="s">
        <v>104</v>
      </c>
      <c r="E1787" s="482" t="s">
        <v>189</v>
      </c>
      <c r="F1787" s="488">
        <v>2438.25</v>
      </c>
      <c r="G1787" s="482" t="s">
        <v>5602</v>
      </c>
      <c r="H1787" s="482" t="s">
        <v>138</v>
      </c>
      <c r="I1787" s="482" t="s">
        <v>5599</v>
      </c>
      <c r="J1787" s="493" t="s">
        <v>5600</v>
      </c>
      <c r="K1787" s="493" t="s">
        <v>732</v>
      </c>
      <c r="L1787" s="493" t="s">
        <v>792</v>
      </c>
      <c r="M1787" s="493" t="s">
        <v>5601</v>
      </c>
      <c r="N1787" s="491">
        <v>44732</v>
      </c>
      <c r="O1787" s="486">
        <f t="shared" si="84"/>
        <v>6</v>
      </c>
      <c r="P1787" s="486">
        <f t="shared" si="85"/>
        <v>6</v>
      </c>
      <c r="Q1787" s="92" t="str">
        <f t="shared" si="86"/>
        <v>Gastos_com_Pessoal</v>
      </c>
    </row>
    <row r="1788" spans="1:17" ht="24" hidden="1" x14ac:dyDescent="0.2">
      <c r="A1788" s="477">
        <f>IF(B1788="","",COUNT('Diário 3º PA'!$A$4:$A$4242)+ROW()-3)</f>
        <v>3731</v>
      </c>
      <c r="B1788" s="496">
        <v>44732</v>
      </c>
      <c r="C1788" s="492">
        <v>44713</v>
      </c>
      <c r="D1788" s="482" t="s">
        <v>93</v>
      </c>
      <c r="E1788" s="482" t="s">
        <v>97</v>
      </c>
      <c r="F1788" s="488">
        <v>1500</v>
      </c>
      <c r="G1788" s="482" t="s">
        <v>5603</v>
      </c>
      <c r="H1788" s="482" t="s">
        <v>127</v>
      </c>
      <c r="I1788" s="482" t="s">
        <v>664</v>
      </c>
      <c r="J1788" s="493" t="s">
        <v>811</v>
      </c>
      <c r="K1788" s="493" t="s">
        <v>1554</v>
      </c>
      <c r="L1788" s="493" t="s">
        <v>1066</v>
      </c>
      <c r="M1788" s="493" t="s">
        <v>666</v>
      </c>
      <c r="N1788" s="491">
        <v>44732</v>
      </c>
      <c r="O1788" s="486">
        <f t="shared" si="84"/>
        <v>6</v>
      </c>
      <c r="P1788" s="486">
        <f t="shared" si="85"/>
        <v>6</v>
      </c>
      <c r="Q1788" s="92" t="str">
        <f t="shared" si="86"/>
        <v>Receitas</v>
      </c>
    </row>
    <row r="1789" spans="1:17" ht="24" hidden="1" x14ac:dyDescent="0.2">
      <c r="A1789" s="477">
        <f>IF(B1789="","",COUNT('Diário 3º PA'!$A$4:$A$4242)+ROW()-3)</f>
        <v>3732</v>
      </c>
      <c r="B1789" s="496">
        <v>44733</v>
      </c>
      <c r="C1789" s="492">
        <v>44713</v>
      </c>
      <c r="D1789" s="482" t="s">
        <v>115</v>
      </c>
      <c r="E1789" s="482" t="s">
        <v>264</v>
      </c>
      <c r="F1789" s="488">
        <v>980</v>
      </c>
      <c r="G1789" s="482" t="s">
        <v>4657</v>
      </c>
      <c r="H1789" s="482" t="s">
        <v>131</v>
      </c>
      <c r="I1789" s="482" t="s">
        <v>3047</v>
      </c>
      <c r="J1789" s="493" t="s">
        <v>1238</v>
      </c>
      <c r="K1789" s="493" t="s">
        <v>704</v>
      </c>
      <c r="L1789" s="493" t="s">
        <v>428</v>
      </c>
      <c r="M1789" s="493">
        <v>2488</v>
      </c>
      <c r="N1789" s="491">
        <v>44727</v>
      </c>
      <c r="O1789" s="486">
        <f t="shared" si="84"/>
        <v>6</v>
      </c>
      <c r="P1789" s="486">
        <f t="shared" si="85"/>
        <v>6</v>
      </c>
      <c r="Q1789" s="92" t="str">
        <f t="shared" si="86"/>
        <v>Gastos_Gerais</v>
      </c>
    </row>
    <row r="1790" spans="1:17" ht="36" hidden="1" x14ac:dyDescent="0.2">
      <c r="A1790" s="477">
        <f>IF(B1790="","",COUNT('Diário 3º PA'!$A$4:$A$4242)+ROW()-3)</f>
        <v>3733</v>
      </c>
      <c r="B1790" s="496">
        <v>44733</v>
      </c>
      <c r="C1790" s="492">
        <v>44713</v>
      </c>
      <c r="D1790" s="482" t="s">
        <v>115</v>
      </c>
      <c r="E1790" s="482" t="s">
        <v>234</v>
      </c>
      <c r="F1790" s="488">
        <v>129.52000000000001</v>
      </c>
      <c r="G1790" s="482" t="s">
        <v>5604</v>
      </c>
      <c r="H1790" s="482" t="s">
        <v>127</v>
      </c>
      <c r="I1790" s="482" t="s">
        <v>5380</v>
      </c>
      <c r="J1790" s="493" t="s">
        <v>824</v>
      </c>
      <c r="K1790" s="493" t="s">
        <v>704</v>
      </c>
      <c r="L1790" s="493" t="s">
        <v>705</v>
      </c>
      <c r="M1790" s="493" t="s">
        <v>5605</v>
      </c>
      <c r="N1790" s="491">
        <v>44733</v>
      </c>
      <c r="O1790" s="486">
        <f t="shared" si="84"/>
        <v>6</v>
      </c>
      <c r="P1790" s="486">
        <f t="shared" si="85"/>
        <v>6</v>
      </c>
      <c r="Q1790" s="92" t="str">
        <f t="shared" si="86"/>
        <v>Gastos_Gerais</v>
      </c>
    </row>
    <row r="1791" spans="1:17" ht="24" hidden="1" x14ac:dyDescent="0.2">
      <c r="A1791" s="477">
        <f>IF(B1791="","",COUNT('Diário 3º PA'!$A$4:$A$4242)+ROW()-3)</f>
        <v>3734</v>
      </c>
      <c r="B1791" s="496">
        <v>44733</v>
      </c>
      <c r="C1791" s="492">
        <v>44713</v>
      </c>
      <c r="D1791" s="482" t="s">
        <v>115</v>
      </c>
      <c r="E1791" s="482" t="s">
        <v>264</v>
      </c>
      <c r="F1791" s="488">
        <v>140</v>
      </c>
      <c r="G1791" s="482" t="s">
        <v>4657</v>
      </c>
      <c r="H1791" s="482" t="s">
        <v>137</v>
      </c>
      <c r="I1791" s="482" t="s">
        <v>3047</v>
      </c>
      <c r="J1791" s="493" t="s">
        <v>1238</v>
      </c>
      <c r="K1791" s="493" t="s">
        <v>704</v>
      </c>
      <c r="L1791" s="493" t="s">
        <v>428</v>
      </c>
      <c r="M1791" s="493">
        <v>2488</v>
      </c>
      <c r="N1791" s="491">
        <v>44727</v>
      </c>
      <c r="O1791" s="486">
        <f t="shared" si="84"/>
        <v>6</v>
      </c>
      <c r="P1791" s="486">
        <f t="shared" si="85"/>
        <v>6</v>
      </c>
      <c r="Q1791" s="92" t="str">
        <f t="shared" si="86"/>
        <v>Gastos_Gerais</v>
      </c>
    </row>
    <row r="1792" spans="1:17" ht="24" hidden="1" x14ac:dyDescent="0.2">
      <c r="A1792" s="477">
        <f>IF(B1792="","",COUNT('Diário 3º PA'!$A$4:$A$4242)+ROW()-3)</f>
        <v>3735</v>
      </c>
      <c r="B1792" s="496">
        <v>44733</v>
      </c>
      <c r="C1792" s="492">
        <v>44713</v>
      </c>
      <c r="D1792" s="482" t="s">
        <v>115</v>
      </c>
      <c r="E1792" s="482" t="s">
        <v>366</v>
      </c>
      <c r="F1792" s="488">
        <v>24.5</v>
      </c>
      <c r="G1792" s="482" t="s">
        <v>3693</v>
      </c>
      <c r="H1792" s="482" t="s">
        <v>137</v>
      </c>
      <c r="I1792" s="482" t="s">
        <v>5606</v>
      </c>
      <c r="J1792" s="493" t="s">
        <v>5607</v>
      </c>
      <c r="K1792" s="493" t="s">
        <v>704</v>
      </c>
      <c r="L1792" s="493" t="s">
        <v>428</v>
      </c>
      <c r="M1792" s="493">
        <v>23</v>
      </c>
      <c r="N1792" s="491">
        <v>44727</v>
      </c>
      <c r="O1792" s="486">
        <f t="shared" si="84"/>
        <v>6</v>
      </c>
      <c r="P1792" s="486">
        <f t="shared" si="85"/>
        <v>6</v>
      </c>
      <c r="Q1792" s="92" t="str">
        <f t="shared" si="86"/>
        <v>Gastos_Gerais</v>
      </c>
    </row>
    <row r="1793" spans="1:17" ht="25.5" hidden="1" x14ac:dyDescent="0.2">
      <c r="A1793" s="477">
        <f>IF(B1793="","",COUNT('Diário 3º PA'!$A$4:$A$4242)+ROW()-3)</f>
        <v>3736</v>
      </c>
      <c r="B1793" s="496">
        <v>44733</v>
      </c>
      <c r="C1793" s="492">
        <v>44713</v>
      </c>
      <c r="D1793" s="482" t="s">
        <v>104</v>
      </c>
      <c r="E1793" s="482" t="s">
        <v>106</v>
      </c>
      <c r="F1793" s="488">
        <v>1500</v>
      </c>
      <c r="G1793" s="482" t="s">
        <v>5608</v>
      </c>
      <c r="H1793" s="482" t="s">
        <v>135</v>
      </c>
      <c r="I1793" s="482" t="s">
        <v>5609</v>
      </c>
      <c r="J1793" s="493" t="s">
        <v>5610</v>
      </c>
      <c r="K1793" s="493" t="s">
        <v>732</v>
      </c>
      <c r="L1793" s="493" t="s">
        <v>1464</v>
      </c>
      <c r="M1793" s="493" t="s">
        <v>5611</v>
      </c>
      <c r="N1793" s="491">
        <v>44733</v>
      </c>
      <c r="O1793" s="486">
        <f t="shared" si="84"/>
        <v>6</v>
      </c>
      <c r="P1793" s="486">
        <f t="shared" si="85"/>
        <v>6</v>
      </c>
      <c r="Q1793" s="92" t="str">
        <f t="shared" si="86"/>
        <v>Gastos_com_Pessoal</v>
      </c>
    </row>
    <row r="1794" spans="1:17" ht="24" hidden="1" x14ac:dyDescent="0.2">
      <c r="A1794" s="477">
        <f>IF(B1794="","",COUNT('Diário 3º PA'!$A$4:$A$4242)+ROW()-3)</f>
        <v>3737</v>
      </c>
      <c r="B1794" s="496">
        <v>44733</v>
      </c>
      <c r="C1794" s="492">
        <v>44713</v>
      </c>
      <c r="D1794" s="482" t="s">
        <v>115</v>
      </c>
      <c r="E1794" s="482" t="s">
        <v>328</v>
      </c>
      <c r="F1794" s="488">
        <v>213</v>
      </c>
      <c r="G1794" s="482" t="s">
        <v>5612</v>
      </c>
      <c r="H1794" s="482" t="s">
        <v>140</v>
      </c>
      <c r="I1794" s="482" t="s">
        <v>5613</v>
      </c>
      <c r="J1794" s="493" t="s">
        <v>5614</v>
      </c>
      <c r="K1794" s="493" t="s">
        <v>1464</v>
      </c>
      <c r="L1794" s="493" t="s">
        <v>428</v>
      </c>
      <c r="M1794" s="493">
        <v>10057</v>
      </c>
      <c r="N1794" s="491">
        <v>44733</v>
      </c>
      <c r="O1794" s="486">
        <f t="shared" si="84"/>
        <v>6</v>
      </c>
      <c r="P1794" s="486">
        <f t="shared" si="85"/>
        <v>6</v>
      </c>
      <c r="Q1794" s="92" t="str">
        <f t="shared" si="86"/>
        <v>Gastos_Gerais</v>
      </c>
    </row>
    <row r="1795" spans="1:17" ht="24" hidden="1" x14ac:dyDescent="0.2">
      <c r="A1795" s="477">
        <f>IF(B1795="","",COUNT('Diário 3º PA'!$A$4:$A$4242)+ROW()-3)</f>
        <v>3738</v>
      </c>
      <c r="B1795" s="496">
        <v>44733</v>
      </c>
      <c r="C1795" s="492">
        <v>44713</v>
      </c>
      <c r="D1795" s="482" t="s">
        <v>115</v>
      </c>
      <c r="E1795" s="482" t="s">
        <v>264</v>
      </c>
      <c r="F1795" s="488">
        <v>560</v>
      </c>
      <c r="G1795" s="482" t="s">
        <v>4657</v>
      </c>
      <c r="H1795" s="482" t="s">
        <v>135</v>
      </c>
      <c r="I1795" s="482" t="s">
        <v>3047</v>
      </c>
      <c r="J1795" s="493" t="s">
        <v>1238</v>
      </c>
      <c r="K1795" s="493" t="s">
        <v>704</v>
      </c>
      <c r="L1795" s="493" t="s">
        <v>428</v>
      </c>
      <c r="M1795" s="493">
        <v>2487</v>
      </c>
      <c r="N1795" s="491">
        <v>44727</v>
      </c>
      <c r="O1795" s="486">
        <f t="shared" si="84"/>
        <v>6</v>
      </c>
      <c r="P1795" s="486">
        <f t="shared" si="85"/>
        <v>6</v>
      </c>
      <c r="Q1795" s="92" t="str">
        <f t="shared" si="86"/>
        <v>Gastos_Gerais</v>
      </c>
    </row>
    <row r="1796" spans="1:17" ht="36" hidden="1" x14ac:dyDescent="0.2">
      <c r="A1796" s="477">
        <f>IF(B1796="","",COUNT('Diário 3º PA'!$A$4:$A$4242)+ROW()-3)</f>
        <v>3739</v>
      </c>
      <c r="B1796" s="496">
        <v>44733</v>
      </c>
      <c r="C1796" s="492">
        <v>44713</v>
      </c>
      <c r="D1796" s="482" t="s">
        <v>115</v>
      </c>
      <c r="E1796" s="482" t="s">
        <v>260</v>
      </c>
      <c r="F1796" s="488">
        <v>6241.3</v>
      </c>
      <c r="G1796" s="482" t="s">
        <v>2996</v>
      </c>
      <c r="H1796" s="482" t="s">
        <v>127</v>
      </c>
      <c r="I1796" s="482" t="s">
        <v>1197</v>
      </c>
      <c r="J1796" s="493" t="s">
        <v>1198</v>
      </c>
      <c r="K1796" s="493" t="s">
        <v>704</v>
      </c>
      <c r="L1796" s="493" t="s">
        <v>428</v>
      </c>
      <c r="M1796" s="493">
        <v>202298</v>
      </c>
      <c r="N1796" s="491">
        <v>44718</v>
      </c>
      <c r="O1796" s="486">
        <f t="shared" si="84"/>
        <v>6</v>
      </c>
      <c r="P1796" s="486">
        <f t="shared" si="85"/>
        <v>6</v>
      </c>
      <c r="Q1796" s="92" t="str">
        <f t="shared" si="86"/>
        <v>Gastos_Gerais</v>
      </c>
    </row>
    <row r="1797" spans="1:17" ht="24" hidden="1" x14ac:dyDescent="0.2">
      <c r="A1797" s="477">
        <f>IF(B1797="","",COUNT('Diário 3º PA'!$A$4:$A$4242)+ROW()-3)</f>
        <v>3740</v>
      </c>
      <c r="B1797" s="496">
        <v>44733</v>
      </c>
      <c r="C1797" s="492">
        <v>44713</v>
      </c>
      <c r="D1797" s="482" t="s">
        <v>115</v>
      </c>
      <c r="E1797" s="482" t="s">
        <v>264</v>
      </c>
      <c r="F1797" s="488">
        <v>280</v>
      </c>
      <c r="G1797" s="482" t="s">
        <v>4657</v>
      </c>
      <c r="H1797" s="482" t="s">
        <v>134</v>
      </c>
      <c r="I1797" s="482" t="s">
        <v>3047</v>
      </c>
      <c r="J1797" s="493" t="s">
        <v>1238</v>
      </c>
      <c r="K1797" s="493" t="s">
        <v>704</v>
      </c>
      <c r="L1797" s="493" t="s">
        <v>428</v>
      </c>
      <c r="M1797" s="493">
        <v>2485</v>
      </c>
      <c r="N1797" s="491">
        <v>44727</v>
      </c>
      <c r="O1797" s="486">
        <f t="shared" si="84"/>
        <v>6</v>
      </c>
      <c r="P1797" s="486">
        <f t="shared" si="85"/>
        <v>6</v>
      </c>
      <c r="Q1797" s="92" t="str">
        <f t="shared" si="86"/>
        <v>Gastos_Gerais</v>
      </c>
    </row>
    <row r="1798" spans="1:17" ht="24" hidden="1" x14ac:dyDescent="0.2">
      <c r="A1798" s="477">
        <f>IF(B1798="","",COUNT('Diário 3º PA'!$A$4:$A$4242)+ROW()-3)</f>
        <v>3741</v>
      </c>
      <c r="B1798" s="496">
        <v>44733</v>
      </c>
      <c r="C1798" s="492">
        <v>44713</v>
      </c>
      <c r="D1798" s="482" t="s">
        <v>115</v>
      </c>
      <c r="E1798" s="482" t="s">
        <v>264</v>
      </c>
      <c r="F1798" s="488">
        <v>280</v>
      </c>
      <c r="G1798" s="482" t="s">
        <v>4657</v>
      </c>
      <c r="H1798" s="482" t="s">
        <v>138</v>
      </c>
      <c r="I1798" s="482" t="s">
        <v>3047</v>
      </c>
      <c r="J1798" s="493" t="s">
        <v>1238</v>
      </c>
      <c r="K1798" s="493" t="s">
        <v>704</v>
      </c>
      <c r="L1798" s="493" t="s">
        <v>428</v>
      </c>
      <c r="M1798" s="493">
        <v>2483</v>
      </c>
      <c r="N1798" s="491">
        <v>44727</v>
      </c>
      <c r="O1798" s="486">
        <f t="shared" si="84"/>
        <v>6</v>
      </c>
      <c r="P1798" s="486">
        <f t="shared" si="85"/>
        <v>6</v>
      </c>
      <c r="Q1798" s="92" t="str">
        <f t="shared" si="86"/>
        <v>Gastos_Gerais</v>
      </c>
    </row>
    <row r="1799" spans="1:17" ht="24" hidden="1" x14ac:dyDescent="0.2">
      <c r="A1799" s="477">
        <f>IF(B1799="","",COUNT('Diário 3º PA'!$A$4:$A$4242)+ROW()-3)</f>
        <v>3742</v>
      </c>
      <c r="B1799" s="496">
        <v>44733</v>
      </c>
      <c r="C1799" s="492">
        <v>44713</v>
      </c>
      <c r="D1799" s="482" t="s">
        <v>115</v>
      </c>
      <c r="E1799" s="482" t="s">
        <v>264</v>
      </c>
      <c r="F1799" s="488">
        <v>280</v>
      </c>
      <c r="G1799" s="482" t="s">
        <v>4657</v>
      </c>
      <c r="H1799" s="482" t="s">
        <v>136</v>
      </c>
      <c r="I1799" s="482" t="s">
        <v>3047</v>
      </c>
      <c r="J1799" s="493" t="s">
        <v>1238</v>
      </c>
      <c r="K1799" s="493" t="s">
        <v>704</v>
      </c>
      <c r="L1799" s="493" t="s">
        <v>428</v>
      </c>
      <c r="M1799" s="493">
        <v>2484</v>
      </c>
      <c r="N1799" s="491">
        <v>44727</v>
      </c>
      <c r="O1799" s="486">
        <f t="shared" si="84"/>
        <v>6</v>
      </c>
      <c r="P1799" s="486">
        <f t="shared" si="85"/>
        <v>6</v>
      </c>
      <c r="Q1799" s="92" t="str">
        <f t="shared" si="86"/>
        <v>Gastos_Gerais</v>
      </c>
    </row>
    <row r="1800" spans="1:17" ht="24" hidden="1" x14ac:dyDescent="0.2">
      <c r="A1800" s="477">
        <f>IF(B1800="","",COUNT('Diário 3º PA'!$A$4:$A$4242)+ROW()-3)</f>
        <v>3743</v>
      </c>
      <c r="B1800" s="496">
        <v>44733</v>
      </c>
      <c r="C1800" s="492">
        <v>44713</v>
      </c>
      <c r="D1800" s="482" t="s">
        <v>115</v>
      </c>
      <c r="E1800" s="482" t="s">
        <v>264</v>
      </c>
      <c r="F1800" s="488">
        <v>980</v>
      </c>
      <c r="G1800" s="482" t="s">
        <v>4657</v>
      </c>
      <c r="H1800" s="482" t="s">
        <v>128</v>
      </c>
      <c r="I1800" s="482" t="s">
        <v>3047</v>
      </c>
      <c r="J1800" s="493" t="s">
        <v>1238</v>
      </c>
      <c r="K1800" s="493" t="s">
        <v>704</v>
      </c>
      <c r="L1800" s="493" t="s">
        <v>428</v>
      </c>
      <c r="M1800" s="493">
        <v>2490</v>
      </c>
      <c r="N1800" s="491">
        <v>44727</v>
      </c>
      <c r="O1800" s="486">
        <f t="shared" si="84"/>
        <v>6</v>
      </c>
      <c r="P1800" s="486">
        <f t="shared" si="85"/>
        <v>6</v>
      </c>
      <c r="Q1800" s="92" t="str">
        <f t="shared" si="86"/>
        <v>Gastos_Gerais</v>
      </c>
    </row>
    <row r="1801" spans="1:17" ht="24" hidden="1" x14ac:dyDescent="0.2">
      <c r="A1801" s="477">
        <f>IF(B1801="","",COUNT('Diário 3º PA'!$A$4:$A$4242)+ROW()-3)</f>
        <v>3744</v>
      </c>
      <c r="B1801" s="496">
        <v>44733</v>
      </c>
      <c r="C1801" s="492">
        <v>44713</v>
      </c>
      <c r="D1801" s="482" t="s">
        <v>115</v>
      </c>
      <c r="E1801" s="482" t="s">
        <v>342</v>
      </c>
      <c r="F1801" s="488">
        <v>20</v>
      </c>
      <c r="G1801" s="482" t="s">
        <v>5615</v>
      </c>
      <c r="H1801" s="482" t="s">
        <v>134</v>
      </c>
      <c r="I1801" s="482" t="s">
        <v>5616</v>
      </c>
      <c r="J1801" s="493" t="s">
        <v>5581</v>
      </c>
      <c r="K1801" s="493" t="s">
        <v>732</v>
      </c>
      <c r="L1801" s="493" t="s">
        <v>792</v>
      </c>
      <c r="M1801" s="493" t="s">
        <v>5617</v>
      </c>
      <c r="N1801" s="491">
        <v>44733</v>
      </c>
      <c r="O1801" s="486">
        <f t="shared" si="84"/>
        <v>6</v>
      </c>
      <c r="P1801" s="486">
        <f t="shared" si="85"/>
        <v>6</v>
      </c>
      <c r="Q1801" s="92" t="str">
        <f t="shared" si="86"/>
        <v>Gastos_Gerais</v>
      </c>
    </row>
    <row r="1802" spans="1:17" ht="48" hidden="1" x14ac:dyDescent="0.2">
      <c r="A1802" s="477">
        <f>IF(B1802="","",COUNT('Diário 3º PA'!$A$4:$A$4242)+ROW()-3)</f>
        <v>3745</v>
      </c>
      <c r="B1802" s="496">
        <v>44733</v>
      </c>
      <c r="C1802" s="492">
        <v>44713</v>
      </c>
      <c r="D1802" s="482" t="s">
        <v>115</v>
      </c>
      <c r="E1802" s="482" t="s">
        <v>342</v>
      </c>
      <c r="F1802" s="488">
        <v>120</v>
      </c>
      <c r="G1802" s="482" t="s">
        <v>5618</v>
      </c>
      <c r="H1802" s="482" t="s">
        <v>134</v>
      </c>
      <c r="I1802" s="482" t="s">
        <v>5619</v>
      </c>
      <c r="J1802" s="493" t="s">
        <v>2092</v>
      </c>
      <c r="K1802" s="493" t="s">
        <v>732</v>
      </c>
      <c r="L1802" s="493" t="s">
        <v>792</v>
      </c>
      <c r="M1802" s="493" t="s">
        <v>5620</v>
      </c>
      <c r="N1802" s="491">
        <v>44733</v>
      </c>
      <c r="O1802" s="486">
        <f t="shared" ref="O1802:O1865" si="87">IF(B1802=0,0,IF(YEAR(B1802)=$P$1,MONTH(B1802)-$O$1+1,(YEAR(B1802)-$P$1)*12-$O$1+1+MONTH(B1802)))</f>
        <v>6</v>
      </c>
      <c r="P1802" s="486">
        <f t="shared" ref="P1802:P1865" si="88">IF(C1802=0,0,IF(YEAR(C1802)=$P$1,MONTH(C1802)-$O$1+1,(YEAR(C1802)-$P$1)*12-$O$1+1+MONTH(C1802)))</f>
        <v>6</v>
      </c>
      <c r="Q1802" s="92" t="str">
        <f t="shared" ref="Q1802:Q1865" si="89">SUBSTITUTE(D1802," ","_")</f>
        <v>Gastos_Gerais</v>
      </c>
    </row>
    <row r="1803" spans="1:17" ht="48" hidden="1" x14ac:dyDescent="0.2">
      <c r="A1803" s="477">
        <f>IF(B1803="","",COUNT('Diário 3º PA'!$A$4:$A$4242)+ROW()-3)</f>
        <v>3746</v>
      </c>
      <c r="B1803" s="496">
        <v>44733</v>
      </c>
      <c r="C1803" s="492">
        <v>44713</v>
      </c>
      <c r="D1803" s="482" t="s">
        <v>115</v>
      </c>
      <c r="E1803" s="482" t="s">
        <v>342</v>
      </c>
      <c r="F1803" s="488">
        <v>120</v>
      </c>
      <c r="G1803" s="482" t="s">
        <v>5621</v>
      </c>
      <c r="H1803" s="482" t="s">
        <v>134</v>
      </c>
      <c r="I1803" s="482" t="s">
        <v>2087</v>
      </c>
      <c r="J1803" s="493" t="s">
        <v>2088</v>
      </c>
      <c r="K1803" s="493" t="s">
        <v>732</v>
      </c>
      <c r="L1803" s="493" t="s">
        <v>792</v>
      </c>
      <c r="M1803" s="493" t="s">
        <v>5622</v>
      </c>
      <c r="N1803" s="491">
        <v>44733</v>
      </c>
      <c r="O1803" s="486">
        <f t="shared" si="87"/>
        <v>6</v>
      </c>
      <c r="P1803" s="486">
        <f t="shared" si="88"/>
        <v>6</v>
      </c>
      <c r="Q1803" s="92" t="str">
        <f t="shared" si="89"/>
        <v>Gastos_Gerais</v>
      </c>
    </row>
    <row r="1804" spans="1:17" ht="48" hidden="1" x14ac:dyDescent="0.2">
      <c r="A1804" s="477">
        <f>IF(B1804="","",COUNT('Diário 3º PA'!$A$4:$A$4242)+ROW()-3)</f>
        <v>3747</v>
      </c>
      <c r="B1804" s="496">
        <v>44733</v>
      </c>
      <c r="C1804" s="492">
        <v>44713</v>
      </c>
      <c r="D1804" s="482" t="s">
        <v>115</v>
      </c>
      <c r="E1804" s="482" t="s">
        <v>342</v>
      </c>
      <c r="F1804" s="488">
        <v>120</v>
      </c>
      <c r="G1804" s="482" t="s">
        <v>5623</v>
      </c>
      <c r="H1804" s="482" t="s">
        <v>134</v>
      </c>
      <c r="I1804" s="482" t="s">
        <v>5624</v>
      </c>
      <c r="J1804" s="493" t="s">
        <v>5625</v>
      </c>
      <c r="K1804" s="493" t="s">
        <v>732</v>
      </c>
      <c r="L1804" s="493" t="s">
        <v>792</v>
      </c>
      <c r="M1804" s="493" t="s">
        <v>5626</v>
      </c>
      <c r="N1804" s="491">
        <v>44733</v>
      </c>
      <c r="O1804" s="486">
        <f t="shared" si="87"/>
        <v>6</v>
      </c>
      <c r="P1804" s="486">
        <f t="shared" si="88"/>
        <v>6</v>
      </c>
      <c r="Q1804" s="92" t="str">
        <f t="shared" si="89"/>
        <v>Gastos_Gerais</v>
      </c>
    </row>
    <row r="1805" spans="1:17" ht="36" hidden="1" x14ac:dyDescent="0.2">
      <c r="A1805" s="477">
        <f>IF(B1805="","",COUNT('Diário 3º PA'!$A$4:$A$4242)+ROW()-3)</f>
        <v>3748</v>
      </c>
      <c r="B1805" s="496">
        <v>44733</v>
      </c>
      <c r="C1805" s="492">
        <v>44713</v>
      </c>
      <c r="D1805" s="482" t="s">
        <v>115</v>
      </c>
      <c r="E1805" s="482" t="s">
        <v>342</v>
      </c>
      <c r="F1805" s="488">
        <v>120</v>
      </c>
      <c r="G1805" s="482" t="s">
        <v>5627</v>
      </c>
      <c r="H1805" s="482" t="s">
        <v>140</v>
      </c>
      <c r="I1805" s="482" t="s">
        <v>5628</v>
      </c>
      <c r="J1805" s="493" t="s">
        <v>838</v>
      </c>
      <c r="K1805" s="493" t="s">
        <v>732</v>
      </c>
      <c r="L1805" s="493" t="s">
        <v>792</v>
      </c>
      <c r="M1805" s="493" t="s">
        <v>5629</v>
      </c>
      <c r="N1805" s="491">
        <v>44733</v>
      </c>
      <c r="O1805" s="486">
        <f t="shared" si="87"/>
        <v>6</v>
      </c>
      <c r="P1805" s="486">
        <f t="shared" si="88"/>
        <v>6</v>
      </c>
      <c r="Q1805" s="92" t="str">
        <f t="shared" si="89"/>
        <v>Gastos_Gerais</v>
      </c>
    </row>
    <row r="1806" spans="1:17" ht="24" hidden="1" x14ac:dyDescent="0.2">
      <c r="A1806" s="477">
        <f>IF(B1806="","",COUNT('Diário 3º PA'!$A$4:$A$4242)+ROW()-3)</f>
        <v>3749</v>
      </c>
      <c r="B1806" s="496">
        <v>44733</v>
      </c>
      <c r="C1806" s="492">
        <v>44713</v>
      </c>
      <c r="D1806" s="482" t="s">
        <v>115</v>
      </c>
      <c r="E1806" s="482" t="s">
        <v>342</v>
      </c>
      <c r="F1806" s="488">
        <v>120</v>
      </c>
      <c r="G1806" s="482" t="s">
        <v>5630</v>
      </c>
      <c r="H1806" s="482" t="s">
        <v>140</v>
      </c>
      <c r="I1806" s="482" t="s">
        <v>5631</v>
      </c>
      <c r="J1806" s="493" t="s">
        <v>5632</v>
      </c>
      <c r="K1806" s="493" t="s">
        <v>732</v>
      </c>
      <c r="L1806" s="493" t="s">
        <v>792</v>
      </c>
      <c r="M1806" s="493" t="s">
        <v>5633</v>
      </c>
      <c r="N1806" s="491">
        <v>44733</v>
      </c>
      <c r="O1806" s="486">
        <f t="shared" si="87"/>
        <v>6</v>
      </c>
      <c r="P1806" s="486">
        <f t="shared" si="88"/>
        <v>6</v>
      </c>
      <c r="Q1806" s="92" t="str">
        <f t="shared" si="89"/>
        <v>Gastos_Gerais</v>
      </c>
    </row>
    <row r="1807" spans="1:17" ht="36" hidden="1" x14ac:dyDescent="0.2">
      <c r="A1807" s="477">
        <f>IF(B1807="","",COUNT('Diário 3º PA'!$A$4:$A$4242)+ROW()-3)</f>
        <v>3750</v>
      </c>
      <c r="B1807" s="496">
        <v>44733</v>
      </c>
      <c r="C1807" s="492">
        <v>44713</v>
      </c>
      <c r="D1807" s="482" t="s">
        <v>115</v>
      </c>
      <c r="E1807" s="482" t="s">
        <v>342</v>
      </c>
      <c r="F1807" s="488">
        <v>120</v>
      </c>
      <c r="G1807" s="482" t="s">
        <v>5634</v>
      </c>
      <c r="H1807" s="482" t="s">
        <v>140</v>
      </c>
      <c r="I1807" s="482" t="s">
        <v>5635</v>
      </c>
      <c r="J1807" s="493" t="s">
        <v>5636</v>
      </c>
      <c r="K1807" s="493" t="s">
        <v>732</v>
      </c>
      <c r="L1807" s="493" t="s">
        <v>792</v>
      </c>
      <c r="M1807" s="493" t="s">
        <v>5637</v>
      </c>
      <c r="N1807" s="491">
        <v>44733</v>
      </c>
      <c r="O1807" s="486">
        <f t="shared" si="87"/>
        <v>6</v>
      </c>
      <c r="P1807" s="486">
        <f t="shared" si="88"/>
        <v>6</v>
      </c>
      <c r="Q1807" s="92" t="str">
        <f t="shared" si="89"/>
        <v>Gastos_Gerais</v>
      </c>
    </row>
    <row r="1808" spans="1:17" ht="24" hidden="1" x14ac:dyDescent="0.2">
      <c r="A1808" s="477">
        <f>IF(B1808="","",COUNT('Diário 3º PA'!$A$4:$A$4242)+ROW()-3)</f>
        <v>3751</v>
      </c>
      <c r="B1808" s="496">
        <v>44733</v>
      </c>
      <c r="C1808" s="492">
        <v>44713</v>
      </c>
      <c r="D1808" s="482" t="s">
        <v>115</v>
      </c>
      <c r="E1808" s="482" t="s">
        <v>342</v>
      </c>
      <c r="F1808" s="488">
        <v>10.4</v>
      </c>
      <c r="G1808" s="482" t="s">
        <v>5638</v>
      </c>
      <c r="H1808" s="482" t="s">
        <v>140</v>
      </c>
      <c r="I1808" s="482" t="s">
        <v>5628</v>
      </c>
      <c r="J1808" s="493" t="s">
        <v>838</v>
      </c>
      <c r="K1808" s="493" t="s">
        <v>732</v>
      </c>
      <c r="L1808" s="493" t="s">
        <v>792</v>
      </c>
      <c r="M1808" s="493" t="s">
        <v>5639</v>
      </c>
      <c r="N1808" s="491">
        <v>44733</v>
      </c>
      <c r="O1808" s="486">
        <f t="shared" si="87"/>
        <v>6</v>
      </c>
      <c r="P1808" s="486">
        <f t="shared" si="88"/>
        <v>6</v>
      </c>
      <c r="Q1808" s="92" t="str">
        <f t="shared" si="89"/>
        <v>Gastos_Gerais</v>
      </c>
    </row>
    <row r="1809" spans="1:17" ht="24" hidden="1" x14ac:dyDescent="0.2">
      <c r="A1809" s="477">
        <f>IF(B1809="","",COUNT('Diário 3º PA'!$A$4:$A$4242)+ROW()-3)</f>
        <v>3752</v>
      </c>
      <c r="B1809" s="496">
        <v>44733</v>
      </c>
      <c r="C1809" s="492">
        <v>44713</v>
      </c>
      <c r="D1809" s="482" t="s">
        <v>115</v>
      </c>
      <c r="E1809" s="482" t="s">
        <v>342</v>
      </c>
      <c r="F1809" s="488">
        <v>120</v>
      </c>
      <c r="G1809" s="482" t="s">
        <v>5640</v>
      </c>
      <c r="H1809" s="482" t="s">
        <v>131</v>
      </c>
      <c r="I1809" s="482" t="s">
        <v>5641</v>
      </c>
      <c r="J1809" s="493" t="s">
        <v>5433</v>
      </c>
      <c r="K1809" s="493" t="s">
        <v>732</v>
      </c>
      <c r="L1809" s="493" t="s">
        <v>792</v>
      </c>
      <c r="M1809" s="493" t="s">
        <v>5642</v>
      </c>
      <c r="N1809" s="491">
        <v>44733</v>
      </c>
      <c r="O1809" s="486">
        <f t="shared" si="87"/>
        <v>6</v>
      </c>
      <c r="P1809" s="486">
        <f t="shared" si="88"/>
        <v>6</v>
      </c>
      <c r="Q1809" s="92" t="str">
        <f t="shared" si="89"/>
        <v>Gastos_Gerais</v>
      </c>
    </row>
    <row r="1810" spans="1:17" ht="24" hidden="1" x14ac:dyDescent="0.2">
      <c r="A1810" s="477">
        <f>IF(B1810="","",COUNT('Diário 3º PA'!$A$4:$A$4242)+ROW()-3)</f>
        <v>3753</v>
      </c>
      <c r="B1810" s="496">
        <v>44733</v>
      </c>
      <c r="C1810" s="492">
        <v>44713</v>
      </c>
      <c r="D1810" s="482" t="s">
        <v>115</v>
      </c>
      <c r="E1810" s="482" t="s">
        <v>342</v>
      </c>
      <c r="F1810" s="488">
        <v>120</v>
      </c>
      <c r="G1810" s="482" t="s">
        <v>5643</v>
      </c>
      <c r="H1810" s="482" t="s">
        <v>131</v>
      </c>
      <c r="I1810" s="482" t="s">
        <v>5403</v>
      </c>
      <c r="J1810" s="493" t="s">
        <v>2681</v>
      </c>
      <c r="K1810" s="493" t="s">
        <v>732</v>
      </c>
      <c r="L1810" s="493" t="s">
        <v>792</v>
      </c>
      <c r="M1810" s="493" t="s">
        <v>5644</v>
      </c>
      <c r="N1810" s="491">
        <v>44733</v>
      </c>
      <c r="O1810" s="486">
        <f t="shared" si="87"/>
        <v>6</v>
      </c>
      <c r="P1810" s="486">
        <f t="shared" si="88"/>
        <v>6</v>
      </c>
      <c r="Q1810" s="92" t="str">
        <f t="shared" si="89"/>
        <v>Gastos_Gerais</v>
      </c>
    </row>
    <row r="1811" spans="1:17" ht="24" hidden="1" x14ac:dyDescent="0.2">
      <c r="A1811" s="477">
        <f>IF(B1811="","",COUNT('Diário 3º PA'!$A$4:$A$4242)+ROW()-3)</f>
        <v>3754</v>
      </c>
      <c r="B1811" s="496">
        <v>44733</v>
      </c>
      <c r="C1811" s="492">
        <v>44713</v>
      </c>
      <c r="D1811" s="482" t="s">
        <v>115</v>
      </c>
      <c r="E1811" s="482" t="s">
        <v>342</v>
      </c>
      <c r="F1811" s="488">
        <v>60</v>
      </c>
      <c r="G1811" s="482" t="s">
        <v>5645</v>
      </c>
      <c r="H1811" s="482" t="s">
        <v>130</v>
      </c>
      <c r="I1811" s="482" t="s">
        <v>5646</v>
      </c>
      <c r="J1811" s="493" t="s">
        <v>4031</v>
      </c>
      <c r="K1811" s="493" t="s">
        <v>732</v>
      </c>
      <c r="L1811" s="493" t="s">
        <v>792</v>
      </c>
      <c r="M1811" s="493" t="s">
        <v>5647</v>
      </c>
      <c r="N1811" s="491">
        <v>44733</v>
      </c>
      <c r="O1811" s="486">
        <f t="shared" si="87"/>
        <v>6</v>
      </c>
      <c r="P1811" s="486">
        <f t="shared" si="88"/>
        <v>6</v>
      </c>
      <c r="Q1811" s="92" t="str">
        <f t="shared" si="89"/>
        <v>Gastos_Gerais</v>
      </c>
    </row>
    <row r="1812" spans="1:17" ht="36" hidden="1" x14ac:dyDescent="0.2">
      <c r="A1812" s="477">
        <f>IF(B1812="","",COUNT('Diário 3º PA'!$A$4:$A$4242)+ROW()-3)</f>
        <v>3755</v>
      </c>
      <c r="B1812" s="496">
        <v>44733</v>
      </c>
      <c r="C1812" s="492">
        <v>44713</v>
      </c>
      <c r="D1812" s="482" t="s">
        <v>115</v>
      </c>
      <c r="E1812" s="482" t="s">
        <v>342</v>
      </c>
      <c r="F1812" s="488">
        <v>5.8</v>
      </c>
      <c r="G1812" s="482" t="s">
        <v>5648</v>
      </c>
      <c r="H1812" s="482" t="s">
        <v>132</v>
      </c>
      <c r="I1812" s="482" t="s">
        <v>5286</v>
      </c>
      <c r="J1812" s="493" t="s">
        <v>5649</v>
      </c>
      <c r="K1812" s="493" t="s">
        <v>732</v>
      </c>
      <c r="L1812" s="493" t="s">
        <v>792</v>
      </c>
      <c r="M1812" s="493" t="s">
        <v>5650</v>
      </c>
      <c r="N1812" s="491">
        <v>44733</v>
      </c>
      <c r="O1812" s="486">
        <f t="shared" si="87"/>
        <v>6</v>
      </c>
      <c r="P1812" s="486">
        <f t="shared" si="88"/>
        <v>6</v>
      </c>
      <c r="Q1812" s="92" t="str">
        <f t="shared" si="89"/>
        <v>Gastos_Gerais</v>
      </c>
    </row>
    <row r="1813" spans="1:17" ht="24" hidden="1" x14ac:dyDescent="0.2">
      <c r="A1813" s="477">
        <f>IF(B1813="","",COUNT('Diário 3º PA'!$A$4:$A$4242)+ROW()-3)</f>
        <v>3756</v>
      </c>
      <c r="B1813" s="496">
        <v>44733</v>
      </c>
      <c r="C1813" s="492">
        <v>44713</v>
      </c>
      <c r="D1813" s="482" t="s">
        <v>115</v>
      </c>
      <c r="E1813" s="482" t="s">
        <v>342</v>
      </c>
      <c r="F1813" s="488">
        <v>18.399999999999999</v>
      </c>
      <c r="G1813" s="482" t="s">
        <v>5651</v>
      </c>
      <c r="H1813" s="482" t="s">
        <v>134</v>
      </c>
      <c r="I1813" s="482" t="s">
        <v>3673</v>
      </c>
      <c r="J1813" s="493" t="s">
        <v>5652</v>
      </c>
      <c r="K1813" s="493" t="s">
        <v>732</v>
      </c>
      <c r="L1813" s="493" t="s">
        <v>792</v>
      </c>
      <c r="M1813" s="493" t="s">
        <v>5653</v>
      </c>
      <c r="N1813" s="491">
        <v>44733</v>
      </c>
      <c r="O1813" s="486">
        <f t="shared" si="87"/>
        <v>6</v>
      </c>
      <c r="P1813" s="486">
        <f t="shared" si="88"/>
        <v>6</v>
      </c>
      <c r="Q1813" s="92" t="str">
        <f t="shared" si="89"/>
        <v>Gastos_Gerais</v>
      </c>
    </row>
    <row r="1814" spans="1:17" hidden="1" x14ac:dyDescent="0.2">
      <c r="A1814" s="477">
        <f>IF(B1814="","",COUNT('Diário 3º PA'!$A$4:$A$4242)+ROW()-3)</f>
        <v>3757</v>
      </c>
      <c r="B1814" s="496">
        <v>44734</v>
      </c>
      <c r="C1814" s="492">
        <v>44713</v>
      </c>
      <c r="D1814" s="482" t="s">
        <v>115</v>
      </c>
      <c r="E1814" s="482" t="s">
        <v>328</v>
      </c>
      <c r="F1814" s="488">
        <v>1000</v>
      </c>
      <c r="G1814" s="482" t="s">
        <v>1139</v>
      </c>
      <c r="H1814" s="482" t="s">
        <v>136</v>
      </c>
      <c r="I1814" s="482" t="s">
        <v>727</v>
      </c>
      <c r="J1814" s="493" t="s">
        <v>728</v>
      </c>
      <c r="K1814" s="493" t="s">
        <v>704</v>
      </c>
      <c r="L1814" s="493" t="s">
        <v>704</v>
      </c>
      <c r="M1814" s="493" t="s">
        <v>5654</v>
      </c>
      <c r="N1814" s="491">
        <v>44734</v>
      </c>
      <c r="O1814" s="486">
        <f t="shared" si="87"/>
        <v>6</v>
      </c>
      <c r="P1814" s="486">
        <f t="shared" si="88"/>
        <v>6</v>
      </c>
      <c r="Q1814" s="92" t="str">
        <f t="shared" si="89"/>
        <v>Gastos_Gerais</v>
      </c>
    </row>
    <row r="1815" spans="1:17" hidden="1" x14ac:dyDescent="0.2">
      <c r="A1815" s="477">
        <f>IF(B1815="","",COUNT('Diário 3º PA'!$A$4:$A$4242)+ROW()-3)</f>
        <v>3758</v>
      </c>
      <c r="B1815" s="496">
        <v>44734</v>
      </c>
      <c r="C1815" s="492">
        <v>44713</v>
      </c>
      <c r="D1815" s="482" t="s">
        <v>115</v>
      </c>
      <c r="E1815" s="482" t="s">
        <v>302</v>
      </c>
      <c r="F1815" s="488">
        <v>49237.96</v>
      </c>
      <c r="G1815" s="482" t="s">
        <v>809</v>
      </c>
      <c r="H1815" s="482" t="s">
        <v>131</v>
      </c>
      <c r="I1815" s="482" t="s">
        <v>810</v>
      </c>
      <c r="J1815" s="493" t="s">
        <v>1193</v>
      </c>
      <c r="K1815" s="493" t="s">
        <v>704</v>
      </c>
      <c r="L1815" s="493" t="s">
        <v>428</v>
      </c>
      <c r="M1815" s="493">
        <v>137</v>
      </c>
      <c r="N1815" s="491">
        <v>44729</v>
      </c>
      <c r="O1815" s="486">
        <f t="shared" si="87"/>
        <v>6</v>
      </c>
      <c r="P1815" s="486">
        <f t="shared" si="88"/>
        <v>6</v>
      </c>
      <c r="Q1815" s="92" t="str">
        <f t="shared" si="89"/>
        <v>Gastos_Gerais</v>
      </c>
    </row>
    <row r="1816" spans="1:17" hidden="1" x14ac:dyDescent="0.2">
      <c r="A1816" s="477">
        <f>IF(B1816="","",COUNT('Diário 3º PA'!$A$4:$A$4242)+ROW()-3)</f>
        <v>3759</v>
      </c>
      <c r="B1816" s="491">
        <v>44734</v>
      </c>
      <c r="C1816" s="492">
        <v>44713</v>
      </c>
      <c r="D1816" s="482" t="s">
        <v>115</v>
      </c>
      <c r="E1816" s="482" t="s">
        <v>302</v>
      </c>
      <c r="F1816" s="488">
        <v>16561.39</v>
      </c>
      <c r="G1816" s="482" t="s">
        <v>812</v>
      </c>
      <c r="H1816" s="482" t="s">
        <v>134</v>
      </c>
      <c r="I1816" s="482" t="s">
        <v>810</v>
      </c>
      <c r="J1816" s="493" t="s">
        <v>1193</v>
      </c>
      <c r="K1816" s="493" t="s">
        <v>704</v>
      </c>
      <c r="L1816" s="493" t="s">
        <v>428</v>
      </c>
      <c r="M1816" s="493">
        <v>35</v>
      </c>
      <c r="N1816" s="491">
        <v>44729</v>
      </c>
      <c r="O1816" s="486">
        <f t="shared" si="87"/>
        <v>6</v>
      </c>
      <c r="P1816" s="486">
        <f t="shared" si="88"/>
        <v>6</v>
      </c>
      <c r="Q1816" s="92" t="str">
        <f t="shared" si="89"/>
        <v>Gastos_Gerais</v>
      </c>
    </row>
    <row r="1817" spans="1:17" hidden="1" x14ac:dyDescent="0.2">
      <c r="A1817" s="477">
        <f>IF(B1817="","",COUNT('Diário 3º PA'!$A$4:$A$4242)+ROW()-3)</f>
        <v>3760</v>
      </c>
      <c r="B1817" s="491">
        <v>44734</v>
      </c>
      <c r="C1817" s="492">
        <v>44713</v>
      </c>
      <c r="D1817" s="482" t="s">
        <v>115</v>
      </c>
      <c r="E1817" s="482" t="s">
        <v>302</v>
      </c>
      <c r="F1817" s="488">
        <v>43181.77</v>
      </c>
      <c r="G1817" s="482" t="s">
        <v>3984</v>
      </c>
      <c r="H1817" s="482" t="s">
        <v>135</v>
      </c>
      <c r="I1817" s="482" t="s">
        <v>810</v>
      </c>
      <c r="J1817" s="493" t="s">
        <v>1193</v>
      </c>
      <c r="K1817" s="493" t="s">
        <v>704</v>
      </c>
      <c r="L1817" s="493" t="s">
        <v>428</v>
      </c>
      <c r="M1817" s="493">
        <v>140</v>
      </c>
      <c r="N1817" s="491">
        <v>44733</v>
      </c>
      <c r="O1817" s="486">
        <f t="shared" si="87"/>
        <v>6</v>
      </c>
      <c r="P1817" s="486">
        <f t="shared" si="88"/>
        <v>6</v>
      </c>
      <c r="Q1817" s="92" t="str">
        <f t="shared" si="89"/>
        <v>Gastos_Gerais</v>
      </c>
    </row>
    <row r="1818" spans="1:17" ht="36" hidden="1" x14ac:dyDescent="0.2">
      <c r="A1818" s="477">
        <f>IF(B1818="","",COUNT('Diário 3º PA'!$A$4:$A$4242)+ROW()-3)</f>
        <v>3761</v>
      </c>
      <c r="B1818" s="491">
        <v>44734</v>
      </c>
      <c r="C1818" s="492">
        <v>44713</v>
      </c>
      <c r="D1818" s="482" t="s">
        <v>115</v>
      </c>
      <c r="E1818" s="489" t="s">
        <v>378</v>
      </c>
      <c r="F1818" s="488">
        <v>104.13</v>
      </c>
      <c r="G1818" s="482" t="s">
        <v>5655</v>
      </c>
      <c r="H1818" s="482" t="s">
        <v>128</v>
      </c>
      <c r="I1818" s="482" t="s">
        <v>1960</v>
      </c>
      <c r="J1818" s="493" t="s">
        <v>666</v>
      </c>
      <c r="K1818" s="493" t="s">
        <v>704</v>
      </c>
      <c r="L1818" s="493" t="s">
        <v>704</v>
      </c>
      <c r="M1818" s="493">
        <v>11239308</v>
      </c>
      <c r="N1818" s="491">
        <v>44734</v>
      </c>
      <c r="O1818" s="486">
        <f t="shared" si="87"/>
        <v>6</v>
      </c>
      <c r="P1818" s="486">
        <f t="shared" si="88"/>
        <v>6</v>
      </c>
      <c r="Q1818" s="92" t="str">
        <f t="shared" si="89"/>
        <v>Gastos_Gerais</v>
      </c>
    </row>
    <row r="1819" spans="1:17" ht="24" hidden="1" x14ac:dyDescent="0.2">
      <c r="A1819" s="477">
        <f>IF(B1819="","",COUNT('Diário 3º PA'!$A$4:$A$4242)+ROW()-3)</f>
        <v>3762</v>
      </c>
      <c r="B1819" s="496">
        <v>44734</v>
      </c>
      <c r="C1819" s="492">
        <v>44713</v>
      </c>
      <c r="D1819" s="482" t="s">
        <v>115</v>
      </c>
      <c r="E1819" s="482" t="s">
        <v>326</v>
      </c>
      <c r="F1819" s="488">
        <v>640</v>
      </c>
      <c r="G1819" s="482" t="s">
        <v>5656</v>
      </c>
      <c r="H1819" s="482" t="s">
        <v>128</v>
      </c>
      <c r="I1819" s="482" t="s">
        <v>5657</v>
      </c>
      <c r="J1819" s="493" t="s">
        <v>5658</v>
      </c>
      <c r="K1819" s="493" t="s">
        <v>1464</v>
      </c>
      <c r="L1819" s="493" t="s">
        <v>428</v>
      </c>
      <c r="M1819" s="493">
        <v>592</v>
      </c>
      <c r="N1819" s="491">
        <v>44733</v>
      </c>
      <c r="O1819" s="486">
        <f t="shared" si="87"/>
        <v>6</v>
      </c>
      <c r="P1819" s="486">
        <f t="shared" si="88"/>
        <v>6</v>
      </c>
      <c r="Q1819" s="92" t="str">
        <f t="shared" si="89"/>
        <v>Gastos_Gerais</v>
      </c>
    </row>
    <row r="1820" spans="1:17" ht="24" hidden="1" x14ac:dyDescent="0.2">
      <c r="A1820" s="477">
        <f>IF(B1820="","",COUNT('Diário 3º PA'!$A$4:$A$4242)+ROW()-3)</f>
        <v>3763</v>
      </c>
      <c r="B1820" s="491">
        <v>44734</v>
      </c>
      <c r="C1820" s="492">
        <v>44713</v>
      </c>
      <c r="D1820" s="482" t="s">
        <v>115</v>
      </c>
      <c r="E1820" s="482" t="s">
        <v>366</v>
      </c>
      <c r="F1820" s="488">
        <v>987</v>
      </c>
      <c r="G1820" s="482" t="s">
        <v>5464</v>
      </c>
      <c r="H1820" s="482" t="s">
        <v>135</v>
      </c>
      <c r="I1820" s="482" t="s">
        <v>5659</v>
      </c>
      <c r="J1820" s="493" t="s">
        <v>735</v>
      </c>
      <c r="K1820" s="493" t="s">
        <v>1464</v>
      </c>
      <c r="L1820" s="493" t="s">
        <v>428</v>
      </c>
      <c r="M1820" s="493">
        <v>717</v>
      </c>
      <c r="N1820" s="491">
        <v>44733</v>
      </c>
      <c r="O1820" s="486">
        <f t="shared" si="87"/>
        <v>6</v>
      </c>
      <c r="P1820" s="486">
        <f t="shared" si="88"/>
        <v>6</v>
      </c>
      <c r="Q1820" s="92" t="str">
        <f t="shared" si="89"/>
        <v>Gastos_Gerais</v>
      </c>
    </row>
    <row r="1821" spans="1:17" ht="36" hidden="1" x14ac:dyDescent="0.2">
      <c r="A1821" s="477">
        <f>IF(B1821="","",COUNT('Diário 3º PA'!$A$4:$A$4242)+ROW()-3)</f>
        <v>3764</v>
      </c>
      <c r="B1821" s="496">
        <v>44734</v>
      </c>
      <c r="C1821" s="492">
        <v>44713</v>
      </c>
      <c r="D1821" s="482" t="s">
        <v>115</v>
      </c>
      <c r="E1821" s="482" t="s">
        <v>260</v>
      </c>
      <c r="F1821" s="488">
        <v>1822.5</v>
      </c>
      <c r="G1821" s="482" t="s">
        <v>5660</v>
      </c>
      <c r="H1821" s="482" t="s">
        <v>129</v>
      </c>
      <c r="I1821" s="482" t="s">
        <v>5661</v>
      </c>
      <c r="J1821" s="493" t="s">
        <v>5662</v>
      </c>
      <c r="K1821" s="493" t="s">
        <v>704</v>
      </c>
      <c r="L1821" s="493" t="s">
        <v>428</v>
      </c>
      <c r="M1821" s="493">
        <v>20221670</v>
      </c>
      <c r="N1821" s="491">
        <v>44726</v>
      </c>
      <c r="O1821" s="486">
        <f t="shared" si="87"/>
        <v>6</v>
      </c>
      <c r="P1821" s="486">
        <f t="shared" si="88"/>
        <v>6</v>
      </c>
      <c r="Q1821" s="92" t="str">
        <f t="shared" si="89"/>
        <v>Gastos_Gerais</v>
      </c>
    </row>
    <row r="1822" spans="1:17" ht="24" hidden="1" x14ac:dyDescent="0.2">
      <c r="A1822" s="477">
        <f>IF(B1822="","",COUNT('Diário 3º PA'!$A$4:$A$4242)+ROW()-3)</f>
        <v>3765</v>
      </c>
      <c r="B1822" s="496">
        <v>44734</v>
      </c>
      <c r="C1822" s="492">
        <v>44713</v>
      </c>
      <c r="D1822" s="482" t="s">
        <v>115</v>
      </c>
      <c r="E1822" s="482" t="s">
        <v>378</v>
      </c>
      <c r="F1822" s="488">
        <v>92.5</v>
      </c>
      <c r="G1822" s="482" t="s">
        <v>5663</v>
      </c>
      <c r="H1822" s="482" t="s">
        <v>140</v>
      </c>
      <c r="I1822" s="482" t="s">
        <v>5664</v>
      </c>
      <c r="J1822" s="493" t="s">
        <v>5665</v>
      </c>
      <c r="K1822" s="493" t="s">
        <v>704</v>
      </c>
      <c r="L1822" s="493" t="s">
        <v>428</v>
      </c>
      <c r="M1822" s="493">
        <v>10605</v>
      </c>
      <c r="N1822" s="491">
        <v>44729</v>
      </c>
      <c r="O1822" s="486">
        <f t="shared" si="87"/>
        <v>6</v>
      </c>
      <c r="P1822" s="486">
        <f t="shared" si="88"/>
        <v>6</v>
      </c>
      <c r="Q1822" s="92" t="str">
        <f t="shared" si="89"/>
        <v>Gastos_Gerais</v>
      </c>
    </row>
    <row r="1823" spans="1:17" hidden="1" x14ac:dyDescent="0.2">
      <c r="A1823" s="477">
        <f>IF(B1823="","",COUNT('Diário 3º PA'!$A$4:$A$4242)+ROW()-3)</f>
        <v>3766</v>
      </c>
      <c r="B1823" s="496">
        <v>44734</v>
      </c>
      <c r="C1823" s="492">
        <v>44713</v>
      </c>
      <c r="D1823" s="482" t="s">
        <v>115</v>
      </c>
      <c r="E1823" s="482" t="s">
        <v>302</v>
      </c>
      <c r="F1823" s="488">
        <v>19207.830000000002</v>
      </c>
      <c r="G1823" s="482" t="s">
        <v>814</v>
      </c>
      <c r="H1823" s="482" t="s">
        <v>140</v>
      </c>
      <c r="I1823" s="482" t="s">
        <v>810</v>
      </c>
      <c r="J1823" s="493" t="s">
        <v>1193</v>
      </c>
      <c r="K1823" s="493" t="s">
        <v>704</v>
      </c>
      <c r="L1823" s="493" t="s">
        <v>428</v>
      </c>
      <c r="M1823" s="493">
        <v>139</v>
      </c>
      <c r="N1823" s="491">
        <v>44732</v>
      </c>
      <c r="O1823" s="486">
        <f t="shared" si="87"/>
        <v>6</v>
      </c>
      <c r="P1823" s="486">
        <f t="shared" si="88"/>
        <v>6</v>
      </c>
      <c r="Q1823" s="92" t="str">
        <f t="shared" si="89"/>
        <v>Gastos_Gerais</v>
      </c>
    </row>
    <row r="1824" spans="1:17" ht="36" hidden="1" x14ac:dyDescent="0.2">
      <c r="A1824" s="477">
        <f>IF(B1824="","",COUNT('Diário 3º PA'!$A$4:$A$4242)+ROW()-3)</f>
        <v>3767</v>
      </c>
      <c r="B1824" s="496">
        <v>44734</v>
      </c>
      <c r="C1824" s="492">
        <v>44713</v>
      </c>
      <c r="D1824" s="482" t="s">
        <v>115</v>
      </c>
      <c r="E1824" s="489" t="s">
        <v>378</v>
      </c>
      <c r="F1824" s="488">
        <v>104.12</v>
      </c>
      <c r="G1824" s="482" t="s">
        <v>5666</v>
      </c>
      <c r="H1824" s="482" t="s">
        <v>137</v>
      </c>
      <c r="I1824" s="482" t="s">
        <v>682</v>
      </c>
      <c r="J1824" s="493" t="s">
        <v>666</v>
      </c>
      <c r="K1824" s="493" t="s">
        <v>1016</v>
      </c>
      <c r="L1824" s="493" t="s">
        <v>2110</v>
      </c>
      <c r="M1824" s="493">
        <v>9011198436</v>
      </c>
      <c r="N1824" s="491">
        <v>44734</v>
      </c>
      <c r="O1824" s="486">
        <f t="shared" si="87"/>
        <v>6</v>
      </c>
      <c r="P1824" s="486">
        <f t="shared" si="88"/>
        <v>6</v>
      </c>
      <c r="Q1824" s="92" t="str">
        <f t="shared" si="89"/>
        <v>Gastos_Gerais</v>
      </c>
    </row>
    <row r="1825" spans="1:17" ht="36" hidden="1" x14ac:dyDescent="0.2">
      <c r="A1825" s="477">
        <f>IF(B1825="","",COUNT('Diário 3º PA'!$A$4:$A$4242)+ROW()-3)</f>
        <v>3768</v>
      </c>
      <c r="B1825" s="496">
        <v>44734</v>
      </c>
      <c r="C1825" s="492">
        <v>44713</v>
      </c>
      <c r="D1825" s="482" t="s">
        <v>115</v>
      </c>
      <c r="E1825" s="482" t="s">
        <v>260</v>
      </c>
      <c r="F1825" s="488">
        <v>161.26</v>
      </c>
      <c r="G1825" s="482" t="s">
        <v>5667</v>
      </c>
      <c r="H1825" s="482" t="s">
        <v>129</v>
      </c>
      <c r="I1825" s="482" t="s">
        <v>5661</v>
      </c>
      <c r="J1825" s="493" t="s">
        <v>5662</v>
      </c>
      <c r="K1825" s="493" t="s">
        <v>704</v>
      </c>
      <c r="L1825" s="493" t="s">
        <v>428</v>
      </c>
      <c r="M1825" s="493">
        <v>414</v>
      </c>
      <c r="N1825" s="491">
        <v>44726</v>
      </c>
      <c r="O1825" s="486">
        <f t="shared" si="87"/>
        <v>6</v>
      </c>
      <c r="P1825" s="486">
        <f t="shared" si="88"/>
        <v>6</v>
      </c>
      <c r="Q1825" s="92" t="str">
        <f t="shared" si="89"/>
        <v>Gastos_Gerais</v>
      </c>
    </row>
    <row r="1826" spans="1:17" ht="24" hidden="1" x14ac:dyDescent="0.2">
      <c r="A1826" s="477">
        <f>IF(B1826="","",COUNT('Diário 3º PA'!$A$4:$A$4242)+ROW()-3)</f>
        <v>3769</v>
      </c>
      <c r="B1826" s="496">
        <v>44734</v>
      </c>
      <c r="C1826" s="492">
        <v>44682</v>
      </c>
      <c r="D1826" s="482" t="s">
        <v>115</v>
      </c>
      <c r="E1826" s="482" t="s">
        <v>354</v>
      </c>
      <c r="F1826" s="488">
        <v>14000</v>
      </c>
      <c r="G1826" s="482" t="s">
        <v>5668</v>
      </c>
      <c r="H1826" s="482" t="s">
        <v>129</v>
      </c>
      <c r="I1826" s="482" t="s">
        <v>5669</v>
      </c>
      <c r="J1826" s="493" t="s">
        <v>5670</v>
      </c>
      <c r="K1826" s="493" t="s">
        <v>704</v>
      </c>
      <c r="L1826" s="493" t="s">
        <v>428</v>
      </c>
      <c r="M1826" s="493">
        <v>385</v>
      </c>
      <c r="N1826" s="491">
        <v>44705</v>
      </c>
      <c r="O1826" s="486">
        <f t="shared" si="87"/>
        <v>6</v>
      </c>
      <c r="P1826" s="486">
        <f t="shared" si="88"/>
        <v>5</v>
      </c>
      <c r="Q1826" s="92" t="str">
        <f t="shared" si="89"/>
        <v>Gastos_Gerais</v>
      </c>
    </row>
    <row r="1827" spans="1:17" hidden="1" x14ac:dyDescent="0.2">
      <c r="A1827" s="477">
        <f>IF(B1827="","",COUNT('Diário 3º PA'!$A$4:$A$4242)+ROW()-3)</f>
        <v>3770</v>
      </c>
      <c r="B1827" s="496">
        <v>44734</v>
      </c>
      <c r="C1827" s="492">
        <v>44713</v>
      </c>
      <c r="D1827" s="482" t="s">
        <v>115</v>
      </c>
      <c r="E1827" s="482" t="s">
        <v>302</v>
      </c>
      <c r="F1827" s="488">
        <v>10615.42</v>
      </c>
      <c r="G1827" s="482" t="s">
        <v>5671</v>
      </c>
      <c r="H1827" s="482" t="s">
        <v>139</v>
      </c>
      <c r="I1827" s="482" t="s">
        <v>818</v>
      </c>
      <c r="J1827" s="493" t="s">
        <v>819</v>
      </c>
      <c r="K1827" s="493" t="s">
        <v>704</v>
      </c>
      <c r="L1827" s="493" t="s">
        <v>428</v>
      </c>
      <c r="M1827" s="493">
        <v>27</v>
      </c>
      <c r="N1827" s="491">
        <v>44729</v>
      </c>
      <c r="O1827" s="486">
        <f t="shared" si="87"/>
        <v>6</v>
      </c>
      <c r="P1827" s="486">
        <f t="shared" si="88"/>
        <v>6</v>
      </c>
      <c r="Q1827" s="92" t="str">
        <f t="shared" si="89"/>
        <v>Gastos_Gerais</v>
      </c>
    </row>
    <row r="1828" spans="1:17" hidden="1" x14ac:dyDescent="0.2">
      <c r="A1828" s="477">
        <f>IF(B1828="","",COUNT('Diário 3º PA'!$A$4:$A$4242)+ROW()-3)</f>
        <v>3771</v>
      </c>
      <c r="B1828" s="496">
        <v>44734</v>
      </c>
      <c r="C1828" s="492">
        <v>44713</v>
      </c>
      <c r="D1828" s="482" t="s">
        <v>115</v>
      </c>
      <c r="E1828" s="482" t="s">
        <v>302</v>
      </c>
      <c r="F1828" s="488">
        <v>38801.85</v>
      </c>
      <c r="G1828" s="482" t="s">
        <v>5672</v>
      </c>
      <c r="H1828" s="482" t="s">
        <v>129</v>
      </c>
      <c r="I1828" s="482" t="s">
        <v>818</v>
      </c>
      <c r="J1828" s="493" t="s">
        <v>819</v>
      </c>
      <c r="K1828" s="493" t="s">
        <v>704</v>
      </c>
      <c r="L1828" s="493" t="s">
        <v>428</v>
      </c>
      <c r="M1828" s="493">
        <v>28</v>
      </c>
      <c r="N1828" s="491">
        <v>44729</v>
      </c>
      <c r="O1828" s="486">
        <f t="shared" si="87"/>
        <v>6</v>
      </c>
      <c r="P1828" s="486">
        <f t="shared" si="88"/>
        <v>6</v>
      </c>
      <c r="Q1828" s="92" t="str">
        <f t="shared" si="89"/>
        <v>Gastos_Gerais</v>
      </c>
    </row>
    <row r="1829" spans="1:17" hidden="1" x14ac:dyDescent="0.2">
      <c r="A1829" s="477">
        <f>IF(B1829="","",COUNT('Diário 3º PA'!$A$4:$A$4242)+ROW()-3)</f>
        <v>3772</v>
      </c>
      <c r="B1829" s="491">
        <v>44734</v>
      </c>
      <c r="C1829" s="492">
        <v>44713</v>
      </c>
      <c r="D1829" s="482" t="s">
        <v>115</v>
      </c>
      <c r="E1829" s="482" t="s">
        <v>328</v>
      </c>
      <c r="F1829" s="488">
        <v>1000</v>
      </c>
      <c r="G1829" s="482" t="s">
        <v>1137</v>
      </c>
      <c r="H1829" s="482" t="s">
        <v>135</v>
      </c>
      <c r="I1829" s="482" t="s">
        <v>727</v>
      </c>
      <c r="J1829" s="493" t="s">
        <v>728</v>
      </c>
      <c r="K1829" s="493" t="s">
        <v>704</v>
      </c>
      <c r="L1829" s="493" t="s">
        <v>704</v>
      </c>
      <c r="M1829" s="493" t="s">
        <v>5673</v>
      </c>
      <c r="N1829" s="491">
        <v>44734</v>
      </c>
      <c r="O1829" s="486">
        <f t="shared" si="87"/>
        <v>6</v>
      </c>
      <c r="P1829" s="486">
        <f t="shared" si="88"/>
        <v>6</v>
      </c>
      <c r="Q1829" s="92" t="str">
        <f t="shared" si="89"/>
        <v>Gastos_Gerais</v>
      </c>
    </row>
    <row r="1830" spans="1:17" hidden="1" x14ac:dyDescent="0.2">
      <c r="A1830" s="477">
        <f>IF(B1830="","",COUNT('Diário 3º PA'!$A$4:$A$4242)+ROW()-3)</f>
        <v>3773</v>
      </c>
      <c r="B1830" s="496">
        <v>44734</v>
      </c>
      <c r="C1830" s="492">
        <v>44713</v>
      </c>
      <c r="D1830" s="482" t="s">
        <v>115</v>
      </c>
      <c r="E1830" s="482" t="s">
        <v>328</v>
      </c>
      <c r="F1830" s="488">
        <v>1000</v>
      </c>
      <c r="G1830" s="482" t="s">
        <v>1085</v>
      </c>
      <c r="H1830" s="482" t="s">
        <v>138</v>
      </c>
      <c r="I1830" s="482" t="s">
        <v>727</v>
      </c>
      <c r="J1830" s="493" t="s">
        <v>728</v>
      </c>
      <c r="K1830" s="493" t="s">
        <v>704</v>
      </c>
      <c r="L1830" s="493" t="s">
        <v>704</v>
      </c>
      <c r="M1830" s="493" t="s">
        <v>5674</v>
      </c>
      <c r="N1830" s="491">
        <v>44734</v>
      </c>
      <c r="O1830" s="486">
        <f t="shared" si="87"/>
        <v>6</v>
      </c>
      <c r="P1830" s="486">
        <f t="shared" si="88"/>
        <v>6</v>
      </c>
      <c r="Q1830" s="92" t="str">
        <f t="shared" si="89"/>
        <v>Gastos_Gerais</v>
      </c>
    </row>
    <row r="1831" spans="1:17" hidden="1" x14ac:dyDescent="0.2">
      <c r="A1831" s="477">
        <f>IF(B1831="","",COUNT('Diário 3º PA'!$A$4:$A$4242)+ROW()-3)</f>
        <v>3774</v>
      </c>
      <c r="B1831" s="496">
        <v>44734</v>
      </c>
      <c r="C1831" s="492">
        <v>44713</v>
      </c>
      <c r="D1831" s="482" t="s">
        <v>115</v>
      </c>
      <c r="E1831" s="482" t="s">
        <v>302</v>
      </c>
      <c r="F1831" s="488">
        <v>24029.41</v>
      </c>
      <c r="G1831" s="482" t="s">
        <v>3618</v>
      </c>
      <c r="H1831" s="482" t="s">
        <v>136</v>
      </c>
      <c r="I1831" s="482" t="s">
        <v>810</v>
      </c>
      <c r="J1831" s="493" t="s">
        <v>1193</v>
      </c>
      <c r="K1831" s="493" t="s">
        <v>704</v>
      </c>
      <c r="L1831" s="493" t="s">
        <v>428</v>
      </c>
      <c r="M1831" s="493">
        <v>138</v>
      </c>
      <c r="N1831" s="491">
        <v>44732</v>
      </c>
      <c r="O1831" s="486">
        <f t="shared" si="87"/>
        <v>6</v>
      </c>
      <c r="P1831" s="486">
        <f t="shared" si="88"/>
        <v>6</v>
      </c>
      <c r="Q1831" s="92" t="str">
        <f t="shared" si="89"/>
        <v>Gastos_Gerais</v>
      </c>
    </row>
    <row r="1832" spans="1:17" ht="25.5" hidden="1" x14ac:dyDescent="0.2">
      <c r="A1832" s="477">
        <f>IF(B1832="","",COUNT('Diário 3º PA'!$A$4:$A$4242)+ROW()-3)</f>
        <v>3775</v>
      </c>
      <c r="B1832" s="496">
        <v>44734</v>
      </c>
      <c r="C1832" s="492">
        <v>44713</v>
      </c>
      <c r="D1832" s="482" t="s">
        <v>104</v>
      </c>
      <c r="E1832" s="482" t="s">
        <v>187</v>
      </c>
      <c r="F1832" s="488">
        <v>1193.1500000000001</v>
      </c>
      <c r="G1832" s="482" t="s">
        <v>1019</v>
      </c>
      <c r="H1832" s="482" t="s">
        <v>130</v>
      </c>
      <c r="I1832" s="482" t="s">
        <v>5675</v>
      </c>
      <c r="J1832" s="493" t="s">
        <v>5676</v>
      </c>
      <c r="K1832" s="493" t="s">
        <v>732</v>
      </c>
      <c r="L1832" s="493" t="s">
        <v>1531</v>
      </c>
      <c r="M1832" s="493">
        <v>175647394</v>
      </c>
      <c r="N1832" s="491">
        <v>44734</v>
      </c>
      <c r="O1832" s="486">
        <f t="shared" si="87"/>
        <v>6</v>
      </c>
      <c r="P1832" s="486">
        <f t="shared" si="88"/>
        <v>6</v>
      </c>
      <c r="Q1832" s="92" t="str">
        <f t="shared" si="89"/>
        <v>Gastos_com_Pessoal</v>
      </c>
    </row>
    <row r="1833" spans="1:17" ht="25.5" hidden="1" x14ac:dyDescent="0.2">
      <c r="A1833" s="477">
        <f>IF(B1833="","",COUNT('Diário 3º PA'!$A$4:$A$4242)+ROW()-3)</f>
        <v>3776</v>
      </c>
      <c r="B1833" s="496">
        <v>44734</v>
      </c>
      <c r="C1833" s="492">
        <v>44713</v>
      </c>
      <c r="D1833" s="482" t="s">
        <v>104</v>
      </c>
      <c r="E1833" s="482" t="s">
        <v>189</v>
      </c>
      <c r="F1833" s="488">
        <v>2386.3000000000002</v>
      </c>
      <c r="G1833" s="482" t="s">
        <v>915</v>
      </c>
      <c r="H1833" s="482" t="s">
        <v>130</v>
      </c>
      <c r="I1833" s="482" t="s">
        <v>5675</v>
      </c>
      <c r="J1833" s="493" t="s">
        <v>5676</v>
      </c>
      <c r="K1833" s="493" t="s">
        <v>732</v>
      </c>
      <c r="L1833" s="493" t="s">
        <v>1531</v>
      </c>
      <c r="M1833" s="493">
        <v>175647394</v>
      </c>
      <c r="N1833" s="491">
        <v>44734</v>
      </c>
      <c r="O1833" s="486">
        <f t="shared" si="87"/>
        <v>6</v>
      </c>
      <c r="P1833" s="486">
        <f t="shared" si="88"/>
        <v>6</v>
      </c>
      <c r="Q1833" s="92" t="str">
        <f t="shared" si="89"/>
        <v>Gastos_com_Pessoal</v>
      </c>
    </row>
    <row r="1834" spans="1:17" ht="25.5" hidden="1" x14ac:dyDescent="0.2">
      <c r="A1834" s="477">
        <f>IF(B1834="","",COUNT('Diário 3º PA'!$A$4:$A$4242)+ROW()-3)</f>
        <v>3777</v>
      </c>
      <c r="B1834" s="496">
        <v>44734</v>
      </c>
      <c r="C1834" s="492">
        <v>44713</v>
      </c>
      <c r="D1834" s="482" t="s">
        <v>104</v>
      </c>
      <c r="E1834" s="482" t="s">
        <v>191</v>
      </c>
      <c r="F1834" s="488">
        <v>795.43</v>
      </c>
      <c r="G1834" s="482" t="s">
        <v>918</v>
      </c>
      <c r="H1834" s="482" t="s">
        <v>130</v>
      </c>
      <c r="I1834" s="482" t="s">
        <v>5675</v>
      </c>
      <c r="J1834" s="493" t="s">
        <v>5676</v>
      </c>
      <c r="K1834" s="493" t="s">
        <v>732</v>
      </c>
      <c r="L1834" s="493" t="s">
        <v>1531</v>
      </c>
      <c r="M1834" s="493">
        <v>175647394</v>
      </c>
      <c r="N1834" s="491">
        <v>44734</v>
      </c>
      <c r="O1834" s="486">
        <f t="shared" si="87"/>
        <v>6</v>
      </c>
      <c r="P1834" s="486">
        <f t="shared" si="88"/>
        <v>6</v>
      </c>
      <c r="Q1834" s="92" t="str">
        <f t="shared" si="89"/>
        <v>Gastos_com_Pessoal</v>
      </c>
    </row>
    <row r="1835" spans="1:17" ht="36" hidden="1" x14ac:dyDescent="0.2">
      <c r="A1835" s="477">
        <f>IF(B1835="","",COUNT('Diário 3º PA'!$A$4:$A$4242)+ROW()-3)</f>
        <v>3778</v>
      </c>
      <c r="B1835" s="496">
        <v>44734</v>
      </c>
      <c r="C1835" s="492">
        <v>44713</v>
      </c>
      <c r="D1835" s="482" t="s">
        <v>104</v>
      </c>
      <c r="E1835" s="482" t="s">
        <v>193</v>
      </c>
      <c r="F1835" s="488">
        <v>1150.81</v>
      </c>
      <c r="G1835" s="482" t="s">
        <v>919</v>
      </c>
      <c r="H1835" s="482" t="s">
        <v>130</v>
      </c>
      <c r="I1835" s="482" t="s">
        <v>5675</v>
      </c>
      <c r="J1835" s="493" t="s">
        <v>5676</v>
      </c>
      <c r="K1835" s="493" t="s">
        <v>732</v>
      </c>
      <c r="L1835" s="493" t="s">
        <v>1531</v>
      </c>
      <c r="M1835" s="493">
        <v>175647394</v>
      </c>
      <c r="N1835" s="491">
        <v>44734</v>
      </c>
      <c r="O1835" s="486">
        <f t="shared" si="87"/>
        <v>6</v>
      </c>
      <c r="P1835" s="486">
        <f t="shared" si="88"/>
        <v>6</v>
      </c>
      <c r="Q1835" s="92" t="str">
        <f t="shared" si="89"/>
        <v>Gastos_com_Pessoal</v>
      </c>
    </row>
    <row r="1836" spans="1:17" ht="24" hidden="1" x14ac:dyDescent="0.2">
      <c r="A1836" s="477">
        <f>IF(B1836="","",COUNT('Diário 3º PA'!$A$4:$A$4242)+ROW()-3)</f>
        <v>3779</v>
      </c>
      <c r="B1836" s="496">
        <v>44734</v>
      </c>
      <c r="C1836" s="492">
        <v>44713</v>
      </c>
      <c r="D1836" s="482" t="s">
        <v>115</v>
      </c>
      <c r="E1836" s="482" t="s">
        <v>342</v>
      </c>
      <c r="F1836" s="488">
        <v>18.399999999999999</v>
      </c>
      <c r="G1836" s="482" t="s">
        <v>5677</v>
      </c>
      <c r="H1836" s="482" t="s">
        <v>134</v>
      </c>
      <c r="I1836" s="482" t="s">
        <v>2091</v>
      </c>
      <c r="J1836" s="493" t="s">
        <v>5652</v>
      </c>
      <c r="K1836" s="493" t="s">
        <v>732</v>
      </c>
      <c r="L1836" s="493" t="s">
        <v>1531</v>
      </c>
      <c r="M1836" s="493">
        <v>175647394</v>
      </c>
      <c r="N1836" s="491">
        <v>44734</v>
      </c>
      <c r="O1836" s="486">
        <f t="shared" si="87"/>
        <v>6</v>
      </c>
      <c r="P1836" s="486">
        <f t="shared" si="88"/>
        <v>6</v>
      </c>
      <c r="Q1836" s="92" t="str">
        <f t="shared" si="89"/>
        <v>Gastos_Gerais</v>
      </c>
    </row>
    <row r="1837" spans="1:17" hidden="1" x14ac:dyDescent="0.2">
      <c r="A1837" s="477">
        <f>IF(B1837="","",COUNT('Diário 3º PA'!$A$4:$A$4242)+ROW()-3)</f>
        <v>3780</v>
      </c>
      <c r="B1837" s="496">
        <v>44735</v>
      </c>
      <c r="C1837" s="492">
        <v>44713</v>
      </c>
      <c r="D1837" s="482" t="s">
        <v>115</v>
      </c>
      <c r="E1837" s="482" t="s">
        <v>328</v>
      </c>
      <c r="F1837" s="488">
        <v>1500</v>
      </c>
      <c r="G1837" s="482" t="s">
        <v>1010</v>
      </c>
      <c r="H1837" s="482" t="s">
        <v>131</v>
      </c>
      <c r="I1837" s="482" t="s">
        <v>727</v>
      </c>
      <c r="J1837" s="493" t="s">
        <v>728</v>
      </c>
      <c r="K1837" s="493" t="s">
        <v>704</v>
      </c>
      <c r="L1837" s="493" t="s">
        <v>704</v>
      </c>
      <c r="M1837" s="493" t="s">
        <v>5678</v>
      </c>
      <c r="N1837" s="491">
        <v>44734</v>
      </c>
      <c r="O1837" s="486">
        <f t="shared" si="87"/>
        <v>6</v>
      </c>
      <c r="P1837" s="486">
        <f t="shared" si="88"/>
        <v>6</v>
      </c>
      <c r="Q1837" s="92" t="str">
        <f t="shared" si="89"/>
        <v>Gastos_Gerais</v>
      </c>
    </row>
    <row r="1838" spans="1:17" ht="36" hidden="1" x14ac:dyDescent="0.2">
      <c r="A1838" s="477">
        <f>IF(B1838="","",COUNT('Diário 3º PA'!$A$4:$A$4242)+ROW()-3)</f>
        <v>3781</v>
      </c>
      <c r="B1838" s="496">
        <v>44735</v>
      </c>
      <c r="C1838" s="492">
        <v>44713</v>
      </c>
      <c r="D1838" s="482" t="s">
        <v>115</v>
      </c>
      <c r="E1838" s="482" t="s">
        <v>318</v>
      </c>
      <c r="F1838" s="488">
        <v>1999.94</v>
      </c>
      <c r="G1838" s="482" t="s">
        <v>5679</v>
      </c>
      <c r="H1838" s="482" t="s">
        <v>127</v>
      </c>
      <c r="I1838" s="482" t="s">
        <v>3656</v>
      </c>
      <c r="J1838" s="493" t="s">
        <v>3657</v>
      </c>
      <c r="K1838" s="493" t="s">
        <v>704</v>
      </c>
      <c r="L1838" s="493" t="s">
        <v>428</v>
      </c>
      <c r="M1838" s="493">
        <v>2022211</v>
      </c>
      <c r="N1838" s="491">
        <v>44734</v>
      </c>
      <c r="O1838" s="486">
        <f t="shared" si="87"/>
        <v>6</v>
      </c>
      <c r="P1838" s="486">
        <f t="shared" si="88"/>
        <v>6</v>
      </c>
      <c r="Q1838" s="92" t="str">
        <f t="shared" si="89"/>
        <v>Gastos_Gerais</v>
      </c>
    </row>
    <row r="1839" spans="1:17" ht="25.5" hidden="1" x14ac:dyDescent="0.2">
      <c r="A1839" s="477">
        <f>IF(B1839="","",COUNT('Diário 3º PA'!$A$4:$A$4242)+ROW()-3)</f>
        <v>3782</v>
      </c>
      <c r="B1839" s="496">
        <v>44735</v>
      </c>
      <c r="C1839" s="492">
        <v>44713</v>
      </c>
      <c r="D1839" s="482" t="s">
        <v>104</v>
      </c>
      <c r="E1839" s="482" t="s">
        <v>187</v>
      </c>
      <c r="F1839" s="488">
        <v>1431.78</v>
      </c>
      <c r="G1839" s="482" t="s">
        <v>1019</v>
      </c>
      <c r="H1839" s="482" t="s">
        <v>132</v>
      </c>
      <c r="I1839" s="482" t="s">
        <v>5680</v>
      </c>
      <c r="J1839" s="493" t="s">
        <v>5681</v>
      </c>
      <c r="K1839" s="493" t="s">
        <v>732</v>
      </c>
      <c r="L1839" s="493" t="s">
        <v>792</v>
      </c>
      <c r="M1839" s="493" t="s">
        <v>5682</v>
      </c>
      <c r="N1839" s="491">
        <v>44741</v>
      </c>
      <c r="O1839" s="486">
        <f t="shared" si="87"/>
        <v>6</v>
      </c>
      <c r="P1839" s="486">
        <f t="shared" si="88"/>
        <v>6</v>
      </c>
      <c r="Q1839" s="92" t="str">
        <f t="shared" si="89"/>
        <v>Gastos_com_Pessoal</v>
      </c>
    </row>
    <row r="1840" spans="1:17" ht="25.5" hidden="1" x14ac:dyDescent="0.2">
      <c r="A1840" s="477">
        <f>IF(B1840="","",COUNT('Diário 3º PA'!$A$4:$A$4242)+ROW()-3)</f>
        <v>3783</v>
      </c>
      <c r="B1840" s="496">
        <v>44735</v>
      </c>
      <c r="C1840" s="492">
        <v>44713</v>
      </c>
      <c r="D1840" s="482" t="s">
        <v>104</v>
      </c>
      <c r="E1840" s="482" t="s">
        <v>189</v>
      </c>
      <c r="F1840" s="488">
        <v>3818.08</v>
      </c>
      <c r="G1840" s="482" t="s">
        <v>915</v>
      </c>
      <c r="H1840" s="482" t="s">
        <v>132</v>
      </c>
      <c r="I1840" s="482" t="s">
        <v>5680</v>
      </c>
      <c r="J1840" s="493" t="s">
        <v>5681</v>
      </c>
      <c r="K1840" s="493" t="s">
        <v>732</v>
      </c>
      <c r="L1840" s="493" t="s">
        <v>792</v>
      </c>
      <c r="M1840" s="493" t="s">
        <v>5682</v>
      </c>
      <c r="N1840" s="491">
        <v>44741</v>
      </c>
      <c r="O1840" s="486">
        <f t="shared" si="87"/>
        <v>6</v>
      </c>
      <c r="P1840" s="486">
        <f t="shared" si="88"/>
        <v>6</v>
      </c>
      <c r="Q1840" s="92" t="str">
        <f t="shared" si="89"/>
        <v>Gastos_com_Pessoal</v>
      </c>
    </row>
    <row r="1841" spans="1:17" ht="25.5" hidden="1" x14ac:dyDescent="0.2">
      <c r="A1841" s="477">
        <f>IF(B1841="","",COUNT('Diário 3º PA'!$A$4:$A$4242)+ROW()-3)</f>
        <v>3784</v>
      </c>
      <c r="B1841" s="496">
        <v>44735</v>
      </c>
      <c r="C1841" s="492">
        <v>44713</v>
      </c>
      <c r="D1841" s="482" t="s">
        <v>104</v>
      </c>
      <c r="E1841" s="482" t="s">
        <v>191</v>
      </c>
      <c r="F1841" s="488">
        <v>1272.69</v>
      </c>
      <c r="G1841" s="482" t="s">
        <v>918</v>
      </c>
      <c r="H1841" s="482" t="s">
        <v>132</v>
      </c>
      <c r="I1841" s="482" t="s">
        <v>5680</v>
      </c>
      <c r="J1841" s="493" t="s">
        <v>5681</v>
      </c>
      <c r="K1841" s="493" t="s">
        <v>732</v>
      </c>
      <c r="L1841" s="493" t="s">
        <v>792</v>
      </c>
      <c r="M1841" s="493" t="s">
        <v>5682</v>
      </c>
      <c r="N1841" s="491">
        <v>44741</v>
      </c>
      <c r="O1841" s="486">
        <f t="shared" si="87"/>
        <v>6</v>
      </c>
      <c r="P1841" s="486">
        <f t="shared" si="88"/>
        <v>6</v>
      </c>
      <c r="Q1841" s="92" t="str">
        <f t="shared" si="89"/>
        <v>Gastos_com_Pessoal</v>
      </c>
    </row>
    <row r="1842" spans="1:17" ht="36" hidden="1" x14ac:dyDescent="0.2">
      <c r="A1842" s="477">
        <f>IF(B1842="","",COUNT('Diário 3º PA'!$A$4:$A$4242)+ROW()-3)</f>
        <v>3785</v>
      </c>
      <c r="B1842" s="496">
        <v>44735</v>
      </c>
      <c r="C1842" s="492">
        <v>44713</v>
      </c>
      <c r="D1842" s="482" t="s">
        <v>104</v>
      </c>
      <c r="E1842" s="482" t="s">
        <v>193</v>
      </c>
      <c r="F1842" s="488">
        <v>1171.31</v>
      </c>
      <c r="G1842" s="482" t="s">
        <v>919</v>
      </c>
      <c r="H1842" s="482" t="s">
        <v>132</v>
      </c>
      <c r="I1842" s="482" t="s">
        <v>5680</v>
      </c>
      <c r="J1842" s="493" t="s">
        <v>5681</v>
      </c>
      <c r="K1842" s="493" t="s">
        <v>732</v>
      </c>
      <c r="L1842" s="493" t="s">
        <v>792</v>
      </c>
      <c r="M1842" s="493" t="s">
        <v>5682</v>
      </c>
      <c r="N1842" s="491">
        <v>44741</v>
      </c>
      <c r="O1842" s="486">
        <f t="shared" si="87"/>
        <v>6</v>
      </c>
      <c r="P1842" s="486">
        <f t="shared" si="88"/>
        <v>6</v>
      </c>
      <c r="Q1842" s="92" t="str">
        <f t="shared" si="89"/>
        <v>Gastos_com_Pessoal</v>
      </c>
    </row>
    <row r="1843" spans="1:17" ht="36" hidden="1" x14ac:dyDescent="0.2">
      <c r="A1843" s="477">
        <f>IF(B1843="","",COUNT('Diário 3º PA'!$A$4:$A$4242)+ROW()-3)</f>
        <v>3786</v>
      </c>
      <c r="B1843" s="496">
        <v>44735</v>
      </c>
      <c r="C1843" s="492">
        <v>44713</v>
      </c>
      <c r="D1843" s="482" t="s">
        <v>115</v>
      </c>
      <c r="E1843" s="482" t="s">
        <v>342</v>
      </c>
      <c r="F1843" s="488">
        <v>120</v>
      </c>
      <c r="G1843" s="482" t="s">
        <v>5683</v>
      </c>
      <c r="H1843" s="482" t="s">
        <v>135</v>
      </c>
      <c r="I1843" s="482" t="s">
        <v>5684</v>
      </c>
      <c r="J1843" s="493" t="s">
        <v>3825</v>
      </c>
      <c r="K1843" s="493" t="s">
        <v>732</v>
      </c>
      <c r="L1843" s="493" t="s">
        <v>792</v>
      </c>
      <c r="M1843" s="493" t="s">
        <v>5685</v>
      </c>
      <c r="N1843" s="491">
        <v>44735</v>
      </c>
      <c r="O1843" s="486">
        <f t="shared" si="87"/>
        <v>6</v>
      </c>
      <c r="P1843" s="486">
        <f t="shared" si="88"/>
        <v>6</v>
      </c>
      <c r="Q1843" s="92" t="str">
        <f t="shared" si="89"/>
        <v>Gastos_Gerais</v>
      </c>
    </row>
    <row r="1844" spans="1:17" ht="72" hidden="1" x14ac:dyDescent="0.2">
      <c r="A1844" s="477">
        <f>IF(B1844="","",COUNT('Diário 3º PA'!$A$4:$A$4242)+ROW()-3)</f>
        <v>3787</v>
      </c>
      <c r="B1844" s="496">
        <v>44735</v>
      </c>
      <c r="C1844" s="492">
        <v>44713</v>
      </c>
      <c r="D1844" s="482" t="s">
        <v>115</v>
      </c>
      <c r="E1844" s="482" t="s">
        <v>342</v>
      </c>
      <c r="F1844" s="488">
        <v>406.51</v>
      </c>
      <c r="G1844" s="482" t="s">
        <v>5686</v>
      </c>
      <c r="H1844" s="482" t="s">
        <v>135</v>
      </c>
      <c r="I1844" s="482" t="s">
        <v>3159</v>
      </c>
      <c r="J1844" s="493" t="s">
        <v>3160</v>
      </c>
      <c r="K1844" s="493" t="s">
        <v>732</v>
      </c>
      <c r="L1844" s="493" t="s">
        <v>792</v>
      </c>
      <c r="M1844" s="493" t="s">
        <v>5687</v>
      </c>
      <c r="N1844" s="491">
        <v>44735</v>
      </c>
      <c r="O1844" s="486">
        <f t="shared" si="87"/>
        <v>6</v>
      </c>
      <c r="P1844" s="486">
        <f t="shared" si="88"/>
        <v>6</v>
      </c>
      <c r="Q1844" s="92" t="str">
        <f t="shared" si="89"/>
        <v>Gastos_Gerais</v>
      </c>
    </row>
    <row r="1845" spans="1:17" ht="36" hidden="1" x14ac:dyDescent="0.2">
      <c r="A1845" s="477">
        <f>IF(B1845="","",COUNT('Diário 3º PA'!$A$4:$A$4242)+ROW()-3)</f>
        <v>3788</v>
      </c>
      <c r="B1845" s="496">
        <v>44735</v>
      </c>
      <c r="C1845" s="492">
        <v>44713</v>
      </c>
      <c r="D1845" s="482" t="s">
        <v>115</v>
      </c>
      <c r="E1845" s="482" t="s">
        <v>342</v>
      </c>
      <c r="F1845" s="488">
        <v>120</v>
      </c>
      <c r="G1845" s="482" t="s">
        <v>5688</v>
      </c>
      <c r="H1845" s="482" t="s">
        <v>135</v>
      </c>
      <c r="I1845" s="482" t="s">
        <v>5689</v>
      </c>
      <c r="J1845" s="493" t="s">
        <v>2816</v>
      </c>
      <c r="K1845" s="493" t="s">
        <v>732</v>
      </c>
      <c r="L1845" s="493" t="s">
        <v>1531</v>
      </c>
      <c r="M1845" s="493">
        <v>575835151</v>
      </c>
      <c r="N1845" s="491">
        <v>44735</v>
      </c>
      <c r="O1845" s="486">
        <f t="shared" si="87"/>
        <v>6</v>
      </c>
      <c r="P1845" s="486">
        <f t="shared" si="88"/>
        <v>6</v>
      </c>
      <c r="Q1845" s="92" t="str">
        <f t="shared" si="89"/>
        <v>Gastos_Gerais</v>
      </c>
    </row>
    <row r="1846" spans="1:17" ht="36" hidden="1" x14ac:dyDescent="0.2">
      <c r="A1846" s="477">
        <f>IF(B1846="","",COUNT('Diário 3º PA'!$A$4:$A$4242)+ROW()-3)</f>
        <v>3789</v>
      </c>
      <c r="B1846" s="496">
        <v>44735</v>
      </c>
      <c r="C1846" s="492">
        <v>44713</v>
      </c>
      <c r="D1846" s="482" t="s">
        <v>115</v>
      </c>
      <c r="E1846" s="482" t="s">
        <v>342</v>
      </c>
      <c r="F1846" s="488">
        <v>80</v>
      </c>
      <c r="G1846" s="482" t="s">
        <v>5690</v>
      </c>
      <c r="H1846" s="482" t="s">
        <v>136</v>
      </c>
      <c r="I1846" s="482" t="s">
        <v>3789</v>
      </c>
      <c r="J1846" s="493" t="s">
        <v>3790</v>
      </c>
      <c r="K1846" s="493" t="s">
        <v>732</v>
      </c>
      <c r="L1846" s="493" t="s">
        <v>1531</v>
      </c>
      <c r="M1846" s="493">
        <v>575835151</v>
      </c>
      <c r="N1846" s="491">
        <v>44735</v>
      </c>
      <c r="O1846" s="486">
        <f t="shared" si="87"/>
        <v>6</v>
      </c>
      <c r="P1846" s="486">
        <f t="shared" si="88"/>
        <v>6</v>
      </c>
      <c r="Q1846" s="92" t="str">
        <f t="shared" si="89"/>
        <v>Gastos_Gerais</v>
      </c>
    </row>
    <row r="1847" spans="1:17" ht="24" hidden="1" x14ac:dyDescent="0.2">
      <c r="A1847" s="477">
        <f>IF(B1847="","",COUNT('Diário 3º PA'!$A$4:$A$4242)+ROW()-3)</f>
        <v>3790</v>
      </c>
      <c r="B1847" s="496">
        <v>44735</v>
      </c>
      <c r="C1847" s="492">
        <v>44713</v>
      </c>
      <c r="D1847" s="482" t="s">
        <v>115</v>
      </c>
      <c r="E1847" s="482" t="s">
        <v>342</v>
      </c>
      <c r="F1847" s="488">
        <v>120</v>
      </c>
      <c r="G1847" s="482" t="s">
        <v>5691</v>
      </c>
      <c r="H1847" s="482" t="s">
        <v>135</v>
      </c>
      <c r="I1847" s="482" t="s">
        <v>5692</v>
      </c>
      <c r="J1847" s="493" t="s">
        <v>3482</v>
      </c>
      <c r="K1847" s="493" t="s">
        <v>732</v>
      </c>
      <c r="L1847" s="493" t="s">
        <v>1531</v>
      </c>
      <c r="M1847" s="493">
        <v>575835151</v>
      </c>
      <c r="N1847" s="491">
        <v>44735</v>
      </c>
      <c r="O1847" s="486">
        <f t="shared" si="87"/>
        <v>6</v>
      </c>
      <c r="P1847" s="486">
        <f t="shared" si="88"/>
        <v>6</v>
      </c>
      <c r="Q1847" s="92" t="str">
        <f t="shared" si="89"/>
        <v>Gastos_Gerais</v>
      </c>
    </row>
    <row r="1848" spans="1:17" ht="24" hidden="1" x14ac:dyDescent="0.2">
      <c r="A1848" s="477">
        <f>IF(B1848="","",COUNT('Diário 3º PA'!$A$4:$A$4242)+ROW()-3)</f>
        <v>3791</v>
      </c>
      <c r="B1848" s="496">
        <v>44735</v>
      </c>
      <c r="C1848" s="492">
        <v>44713</v>
      </c>
      <c r="D1848" s="482" t="s">
        <v>115</v>
      </c>
      <c r="E1848" s="482" t="s">
        <v>342</v>
      </c>
      <c r="F1848" s="488">
        <v>120</v>
      </c>
      <c r="G1848" s="482" t="s">
        <v>5693</v>
      </c>
      <c r="H1848" s="482" t="s">
        <v>135</v>
      </c>
      <c r="I1848" s="482" t="s">
        <v>1886</v>
      </c>
      <c r="J1848" s="493" t="s">
        <v>1887</v>
      </c>
      <c r="K1848" s="493" t="s">
        <v>732</v>
      </c>
      <c r="L1848" s="493" t="s">
        <v>1531</v>
      </c>
      <c r="M1848" s="493">
        <v>575835151</v>
      </c>
      <c r="N1848" s="491">
        <v>44735</v>
      </c>
      <c r="O1848" s="486">
        <f t="shared" si="87"/>
        <v>6</v>
      </c>
      <c r="P1848" s="486">
        <f t="shared" si="88"/>
        <v>6</v>
      </c>
      <c r="Q1848" s="92" t="str">
        <f t="shared" si="89"/>
        <v>Gastos_Gerais</v>
      </c>
    </row>
    <row r="1849" spans="1:17" ht="24" hidden="1" x14ac:dyDescent="0.2">
      <c r="A1849" s="477">
        <f>IF(B1849="","",COUNT('Diário 3º PA'!$A$4:$A$4242)+ROW()-3)</f>
        <v>3792</v>
      </c>
      <c r="B1849" s="496">
        <v>44735</v>
      </c>
      <c r="C1849" s="492">
        <v>44713</v>
      </c>
      <c r="D1849" s="482" t="s">
        <v>115</v>
      </c>
      <c r="E1849" s="482" t="s">
        <v>342</v>
      </c>
      <c r="F1849" s="488">
        <v>9.1999999999999993</v>
      </c>
      <c r="G1849" s="482" t="s">
        <v>5694</v>
      </c>
      <c r="H1849" s="482" t="s">
        <v>135</v>
      </c>
      <c r="I1849" s="482" t="s">
        <v>1886</v>
      </c>
      <c r="J1849" s="493" t="s">
        <v>1887</v>
      </c>
      <c r="K1849" s="493" t="s">
        <v>732</v>
      </c>
      <c r="L1849" s="493" t="s">
        <v>1531</v>
      </c>
      <c r="M1849" s="493">
        <v>575835151</v>
      </c>
      <c r="N1849" s="491">
        <v>44735</v>
      </c>
      <c r="O1849" s="486">
        <f t="shared" si="87"/>
        <v>6</v>
      </c>
      <c r="P1849" s="486">
        <f t="shared" si="88"/>
        <v>6</v>
      </c>
      <c r="Q1849" s="92" t="str">
        <f t="shared" si="89"/>
        <v>Gastos_Gerais</v>
      </c>
    </row>
    <row r="1850" spans="1:17" ht="24" hidden="1" x14ac:dyDescent="0.2">
      <c r="A1850" s="477">
        <f>IF(B1850="","",COUNT('Diário 3º PA'!$A$4:$A$4242)+ROW()-3)</f>
        <v>3793</v>
      </c>
      <c r="B1850" s="496">
        <v>44735</v>
      </c>
      <c r="C1850" s="492">
        <v>44713</v>
      </c>
      <c r="D1850" s="482" t="s">
        <v>115</v>
      </c>
      <c r="E1850" s="482" t="s">
        <v>342</v>
      </c>
      <c r="F1850" s="488">
        <v>26.2</v>
      </c>
      <c r="G1850" s="482" t="s">
        <v>5695</v>
      </c>
      <c r="H1850" s="482" t="s">
        <v>135</v>
      </c>
      <c r="I1850" s="482" t="s">
        <v>2815</v>
      </c>
      <c r="J1850" s="493" t="s">
        <v>2816</v>
      </c>
      <c r="K1850" s="493" t="s">
        <v>732</v>
      </c>
      <c r="L1850" s="493" t="s">
        <v>1531</v>
      </c>
      <c r="M1850" s="493">
        <v>575848098</v>
      </c>
      <c r="N1850" s="491">
        <v>44735</v>
      </c>
      <c r="O1850" s="486">
        <f t="shared" si="87"/>
        <v>6</v>
      </c>
      <c r="P1850" s="486">
        <f t="shared" si="88"/>
        <v>6</v>
      </c>
      <c r="Q1850" s="92" t="str">
        <f t="shared" si="89"/>
        <v>Gastos_Gerais</v>
      </c>
    </row>
    <row r="1851" spans="1:17" ht="24" hidden="1" x14ac:dyDescent="0.2">
      <c r="A1851" s="477">
        <f>IF(B1851="","",COUNT('Diário 3º PA'!$A$4:$A$4242)+ROW()-3)</f>
        <v>3794</v>
      </c>
      <c r="B1851" s="496">
        <v>44735</v>
      </c>
      <c r="C1851" s="492">
        <v>44713</v>
      </c>
      <c r="D1851" s="482" t="s">
        <v>115</v>
      </c>
      <c r="E1851" s="482" t="s">
        <v>342</v>
      </c>
      <c r="F1851" s="488">
        <v>120</v>
      </c>
      <c r="G1851" s="482" t="s">
        <v>5696</v>
      </c>
      <c r="H1851" s="482" t="s">
        <v>135</v>
      </c>
      <c r="I1851" s="482" t="s">
        <v>5697</v>
      </c>
      <c r="J1851" s="493" t="s">
        <v>5698</v>
      </c>
      <c r="K1851" s="493" t="s">
        <v>732</v>
      </c>
      <c r="L1851" s="493" t="s">
        <v>1531</v>
      </c>
      <c r="M1851" s="493">
        <v>575848098</v>
      </c>
      <c r="N1851" s="491">
        <v>44735</v>
      </c>
      <c r="O1851" s="486">
        <f t="shared" si="87"/>
        <v>6</v>
      </c>
      <c r="P1851" s="486">
        <f t="shared" si="88"/>
        <v>6</v>
      </c>
      <c r="Q1851" s="92" t="str">
        <f t="shared" si="89"/>
        <v>Gastos_Gerais</v>
      </c>
    </row>
    <row r="1852" spans="1:17" ht="24" hidden="1" x14ac:dyDescent="0.2">
      <c r="A1852" s="477">
        <f>IF(B1852="","",COUNT('Diário 3º PA'!$A$4:$A$4242)+ROW()-3)</f>
        <v>3795</v>
      </c>
      <c r="B1852" s="496">
        <v>44735</v>
      </c>
      <c r="C1852" s="492">
        <v>44713</v>
      </c>
      <c r="D1852" s="482" t="s">
        <v>115</v>
      </c>
      <c r="E1852" s="482" t="s">
        <v>342</v>
      </c>
      <c r="F1852" s="488">
        <v>120</v>
      </c>
      <c r="G1852" s="482" t="s">
        <v>5699</v>
      </c>
      <c r="H1852" s="482" t="s">
        <v>135</v>
      </c>
      <c r="I1852" s="482" t="s">
        <v>776</v>
      </c>
      <c r="J1852" s="493" t="s">
        <v>777</v>
      </c>
      <c r="K1852" s="493" t="s">
        <v>732</v>
      </c>
      <c r="L1852" s="493" t="s">
        <v>1531</v>
      </c>
      <c r="M1852" s="493">
        <v>575848098</v>
      </c>
      <c r="N1852" s="491">
        <v>44735</v>
      </c>
      <c r="O1852" s="486">
        <f t="shared" si="87"/>
        <v>6</v>
      </c>
      <c r="P1852" s="486">
        <f t="shared" si="88"/>
        <v>6</v>
      </c>
      <c r="Q1852" s="92" t="str">
        <f t="shared" si="89"/>
        <v>Gastos_Gerais</v>
      </c>
    </row>
    <row r="1853" spans="1:17" ht="24" hidden="1" x14ac:dyDescent="0.2">
      <c r="A1853" s="477">
        <f>IF(B1853="","",COUNT('Diário 3º PA'!$A$4:$A$4242)+ROW()-3)</f>
        <v>3796</v>
      </c>
      <c r="B1853" s="496">
        <v>44735</v>
      </c>
      <c r="C1853" s="492">
        <v>44713</v>
      </c>
      <c r="D1853" s="482" t="s">
        <v>115</v>
      </c>
      <c r="E1853" s="482" t="s">
        <v>342</v>
      </c>
      <c r="F1853" s="488">
        <v>184.8</v>
      </c>
      <c r="G1853" s="482" t="s">
        <v>5700</v>
      </c>
      <c r="H1853" s="482" t="s">
        <v>135</v>
      </c>
      <c r="I1853" s="482" t="s">
        <v>1886</v>
      </c>
      <c r="J1853" s="493" t="s">
        <v>1887</v>
      </c>
      <c r="K1853" s="493" t="s">
        <v>732</v>
      </c>
      <c r="L1853" s="493" t="s">
        <v>1531</v>
      </c>
      <c r="M1853" s="493">
        <v>775841917</v>
      </c>
      <c r="N1853" s="491">
        <v>44735</v>
      </c>
      <c r="O1853" s="486">
        <f t="shared" si="87"/>
        <v>6</v>
      </c>
      <c r="P1853" s="486">
        <f t="shared" si="88"/>
        <v>6</v>
      </c>
      <c r="Q1853" s="92" t="str">
        <f t="shared" si="89"/>
        <v>Gastos_Gerais</v>
      </c>
    </row>
    <row r="1854" spans="1:17" hidden="1" x14ac:dyDescent="0.2">
      <c r="A1854" s="477">
        <f>IF(B1854="","",COUNT('Diário 3º PA'!$A$4:$A$4242)+ROW()-3)</f>
        <v>3797</v>
      </c>
      <c r="B1854" s="496">
        <v>44735</v>
      </c>
      <c r="C1854" s="492">
        <v>44713</v>
      </c>
      <c r="D1854" s="482" t="s">
        <v>115</v>
      </c>
      <c r="E1854" s="482" t="s">
        <v>342</v>
      </c>
      <c r="F1854" s="488">
        <v>11.6</v>
      </c>
      <c r="G1854" s="482" t="s">
        <v>5701</v>
      </c>
      <c r="H1854" s="482" t="s">
        <v>134</v>
      </c>
      <c r="I1854" s="482" t="s">
        <v>5702</v>
      </c>
      <c r="J1854" s="493" t="s">
        <v>5652</v>
      </c>
      <c r="K1854" s="493" t="s">
        <v>732</v>
      </c>
      <c r="L1854" s="493" t="s">
        <v>1531</v>
      </c>
      <c r="M1854" s="493">
        <v>775841917</v>
      </c>
      <c r="N1854" s="491">
        <v>44735</v>
      </c>
      <c r="O1854" s="486">
        <f t="shared" si="87"/>
        <v>6</v>
      </c>
      <c r="P1854" s="486">
        <f t="shared" si="88"/>
        <v>6</v>
      </c>
      <c r="Q1854" s="92" t="str">
        <f t="shared" si="89"/>
        <v>Gastos_Gerais</v>
      </c>
    </row>
    <row r="1855" spans="1:17" ht="24" hidden="1" x14ac:dyDescent="0.2">
      <c r="A1855" s="477">
        <f>IF(B1855="","",COUNT('Diário 3º PA'!$A$4:$A$4242)+ROW()-3)</f>
        <v>3798</v>
      </c>
      <c r="B1855" s="496">
        <v>44735</v>
      </c>
      <c r="C1855" s="492">
        <v>44713</v>
      </c>
      <c r="D1855" s="482" t="s">
        <v>93</v>
      </c>
      <c r="E1855" s="482" t="s">
        <v>97</v>
      </c>
      <c r="F1855" s="488">
        <v>0.14000000000000001</v>
      </c>
      <c r="G1855" s="482" t="s">
        <v>1553</v>
      </c>
      <c r="H1855" s="482" t="s">
        <v>128</v>
      </c>
      <c r="I1855" s="482" t="s">
        <v>664</v>
      </c>
      <c r="J1855" s="493" t="s">
        <v>811</v>
      </c>
      <c r="K1855" s="493" t="s">
        <v>1554</v>
      </c>
      <c r="L1855" s="493" t="s">
        <v>1066</v>
      </c>
      <c r="M1855" s="493" t="s">
        <v>666</v>
      </c>
      <c r="N1855" s="491">
        <v>44735</v>
      </c>
      <c r="O1855" s="486">
        <f t="shared" si="87"/>
        <v>6</v>
      </c>
      <c r="P1855" s="486">
        <f t="shared" si="88"/>
        <v>6</v>
      </c>
      <c r="Q1855" s="92" t="str">
        <f t="shared" si="89"/>
        <v>Receitas</v>
      </c>
    </row>
    <row r="1856" spans="1:17" ht="24" hidden="1" x14ac:dyDescent="0.2">
      <c r="A1856" s="477">
        <f>IF(B1856="","",COUNT('Diário 3º PA'!$A$4:$A$4242)+ROW()-3)</f>
        <v>3799</v>
      </c>
      <c r="B1856" s="496">
        <v>44736</v>
      </c>
      <c r="C1856" s="492">
        <v>44713</v>
      </c>
      <c r="D1856" s="482" t="s">
        <v>115</v>
      </c>
      <c r="E1856" s="482" t="s">
        <v>232</v>
      </c>
      <c r="F1856" s="488">
        <v>1208.79</v>
      </c>
      <c r="G1856" s="482" t="s">
        <v>3432</v>
      </c>
      <c r="H1856" s="482" t="s">
        <v>137</v>
      </c>
      <c r="I1856" s="482" t="s">
        <v>1089</v>
      </c>
      <c r="J1856" s="493" t="s">
        <v>703</v>
      </c>
      <c r="K1856" s="493" t="s">
        <v>704</v>
      </c>
      <c r="L1856" s="493" t="s">
        <v>705</v>
      </c>
      <c r="M1856" s="493" t="s">
        <v>5703</v>
      </c>
      <c r="N1856" s="491">
        <v>44736</v>
      </c>
      <c r="O1856" s="486">
        <f t="shared" si="87"/>
        <v>6</v>
      </c>
      <c r="P1856" s="486">
        <f t="shared" si="88"/>
        <v>6</v>
      </c>
      <c r="Q1856" s="92" t="str">
        <f t="shared" si="89"/>
        <v>Gastos_Gerais</v>
      </c>
    </row>
    <row r="1857" spans="1:17" ht="24" hidden="1" x14ac:dyDescent="0.2">
      <c r="A1857" s="477">
        <f>IF(B1857="","",COUNT('Diário 3º PA'!$A$4:$A$4242)+ROW()-3)</f>
        <v>3800</v>
      </c>
      <c r="B1857" s="491">
        <v>44736</v>
      </c>
      <c r="C1857" s="492">
        <v>44713</v>
      </c>
      <c r="D1857" s="482" t="s">
        <v>115</v>
      </c>
      <c r="E1857" s="482" t="s">
        <v>232</v>
      </c>
      <c r="F1857" s="488">
        <v>1046.96</v>
      </c>
      <c r="G1857" s="482" t="s">
        <v>3432</v>
      </c>
      <c r="H1857" s="482" t="s">
        <v>139</v>
      </c>
      <c r="I1857" s="482" t="s">
        <v>1089</v>
      </c>
      <c r="J1857" s="493" t="s">
        <v>703</v>
      </c>
      <c r="K1857" s="493" t="s">
        <v>704</v>
      </c>
      <c r="L1857" s="493" t="s">
        <v>705</v>
      </c>
      <c r="M1857" s="493" t="s">
        <v>5704</v>
      </c>
      <c r="N1857" s="491">
        <v>44736</v>
      </c>
      <c r="O1857" s="486">
        <f t="shared" si="87"/>
        <v>6</v>
      </c>
      <c r="P1857" s="486">
        <f t="shared" si="88"/>
        <v>6</v>
      </c>
      <c r="Q1857" s="92" t="str">
        <f t="shared" si="89"/>
        <v>Gastos_Gerais</v>
      </c>
    </row>
    <row r="1858" spans="1:17" hidden="1" x14ac:dyDescent="0.2">
      <c r="A1858" s="477">
        <f>IF(B1858="","",COUNT('Diário 3º PA'!$A$4:$A$4242)+ROW()-3)</f>
        <v>3801</v>
      </c>
      <c r="B1858" s="496">
        <v>44736</v>
      </c>
      <c r="C1858" s="492">
        <v>44682</v>
      </c>
      <c r="D1858" s="482" t="s">
        <v>115</v>
      </c>
      <c r="E1858" s="482" t="s">
        <v>230</v>
      </c>
      <c r="F1858" s="488">
        <v>7249.15</v>
      </c>
      <c r="G1858" s="482" t="s">
        <v>758</v>
      </c>
      <c r="H1858" s="489" t="s">
        <v>658</v>
      </c>
      <c r="I1858" s="482" t="s">
        <v>2481</v>
      </c>
      <c r="J1858" s="493" t="s">
        <v>760</v>
      </c>
      <c r="K1858" s="493" t="s">
        <v>704</v>
      </c>
      <c r="L1858" s="493" t="s">
        <v>428</v>
      </c>
      <c r="M1858" s="493">
        <v>79836414</v>
      </c>
      <c r="N1858" s="491">
        <v>44736</v>
      </c>
      <c r="O1858" s="486">
        <f t="shared" si="87"/>
        <v>6</v>
      </c>
      <c r="P1858" s="486">
        <f t="shared" si="88"/>
        <v>5</v>
      </c>
      <c r="Q1858" s="92" t="str">
        <f t="shared" si="89"/>
        <v>Gastos_Gerais</v>
      </c>
    </row>
    <row r="1859" spans="1:17" ht="24" hidden="1" x14ac:dyDescent="0.2">
      <c r="A1859" s="477">
        <f>IF(B1859="","",COUNT('Diário 3º PA'!$A$4:$A$4242)+ROW()-3)</f>
        <v>3802</v>
      </c>
      <c r="B1859" s="496">
        <v>44736</v>
      </c>
      <c r="C1859" s="492">
        <v>44713</v>
      </c>
      <c r="D1859" s="482" t="s">
        <v>115</v>
      </c>
      <c r="E1859" s="482" t="s">
        <v>232</v>
      </c>
      <c r="F1859" s="488">
        <v>61.71</v>
      </c>
      <c r="G1859" s="482" t="s">
        <v>3432</v>
      </c>
      <c r="H1859" s="482" t="s">
        <v>139</v>
      </c>
      <c r="I1859" s="482" t="s">
        <v>1089</v>
      </c>
      <c r="J1859" s="493" t="s">
        <v>703</v>
      </c>
      <c r="K1859" s="493" t="s">
        <v>704</v>
      </c>
      <c r="L1859" s="493" t="s">
        <v>705</v>
      </c>
      <c r="M1859" s="493" t="s">
        <v>5705</v>
      </c>
      <c r="N1859" s="491">
        <v>44736</v>
      </c>
      <c r="O1859" s="486">
        <f t="shared" si="87"/>
        <v>6</v>
      </c>
      <c r="P1859" s="486">
        <f t="shared" si="88"/>
        <v>6</v>
      </c>
      <c r="Q1859" s="92" t="str">
        <f t="shared" si="89"/>
        <v>Gastos_Gerais</v>
      </c>
    </row>
    <row r="1860" spans="1:17" hidden="1" x14ac:dyDescent="0.2">
      <c r="A1860" s="477">
        <f>IF(B1860="","",COUNT('Diário 3º PA'!$A$4:$A$4242)+ROW()-3)</f>
        <v>3803</v>
      </c>
      <c r="B1860" s="496">
        <v>44736</v>
      </c>
      <c r="C1860" s="492">
        <v>44713</v>
      </c>
      <c r="D1860" s="482" t="s">
        <v>115</v>
      </c>
      <c r="E1860" s="482" t="s">
        <v>328</v>
      </c>
      <c r="F1860" s="488">
        <v>1000</v>
      </c>
      <c r="G1860" s="482" t="s">
        <v>1402</v>
      </c>
      <c r="H1860" s="482" t="s">
        <v>132</v>
      </c>
      <c r="I1860" s="482" t="s">
        <v>727</v>
      </c>
      <c r="J1860" s="493" t="s">
        <v>728</v>
      </c>
      <c r="K1860" s="493" t="s">
        <v>704</v>
      </c>
      <c r="L1860" s="493" t="s">
        <v>704</v>
      </c>
      <c r="M1860" s="493" t="s">
        <v>5706</v>
      </c>
      <c r="N1860" s="491">
        <v>44736</v>
      </c>
      <c r="O1860" s="486">
        <f t="shared" si="87"/>
        <v>6</v>
      </c>
      <c r="P1860" s="486">
        <f t="shared" si="88"/>
        <v>6</v>
      </c>
      <c r="Q1860" s="92" t="str">
        <f t="shared" si="89"/>
        <v>Gastos_Gerais</v>
      </c>
    </row>
    <row r="1861" spans="1:17" hidden="1" x14ac:dyDescent="0.2">
      <c r="A1861" s="477">
        <f>IF(B1861="","",COUNT('Diário 3º PA'!$A$4:$A$4242)+ROW()-3)</f>
        <v>3804</v>
      </c>
      <c r="B1861" s="496">
        <v>44736</v>
      </c>
      <c r="C1861" s="492">
        <v>44713</v>
      </c>
      <c r="D1861" s="482" t="s">
        <v>115</v>
      </c>
      <c r="E1861" s="482" t="s">
        <v>230</v>
      </c>
      <c r="F1861" s="488">
        <v>3134.41</v>
      </c>
      <c r="G1861" s="482" t="s">
        <v>758</v>
      </c>
      <c r="H1861" s="482" t="s">
        <v>136</v>
      </c>
      <c r="I1861" s="482" t="s">
        <v>2481</v>
      </c>
      <c r="J1861" s="493" t="s">
        <v>760</v>
      </c>
      <c r="K1861" s="493" t="s">
        <v>704</v>
      </c>
      <c r="L1861" s="493" t="s">
        <v>428</v>
      </c>
      <c r="M1861" s="493">
        <v>80055714</v>
      </c>
      <c r="N1861" s="491">
        <v>44736</v>
      </c>
      <c r="O1861" s="486">
        <f t="shared" si="87"/>
        <v>6</v>
      </c>
      <c r="P1861" s="486">
        <f t="shared" si="88"/>
        <v>6</v>
      </c>
      <c r="Q1861" s="92" t="str">
        <f t="shared" si="89"/>
        <v>Gastos_Gerais</v>
      </c>
    </row>
    <row r="1862" spans="1:17" ht="24" hidden="1" x14ac:dyDescent="0.2">
      <c r="A1862" s="477">
        <f>IF(B1862="","",COUNT('Diário 3º PA'!$A$4:$A$4242)+ROW()-3)</f>
        <v>3805</v>
      </c>
      <c r="B1862" s="496">
        <v>44736</v>
      </c>
      <c r="C1862" s="492">
        <v>44713</v>
      </c>
      <c r="D1862" s="482" t="s">
        <v>115</v>
      </c>
      <c r="E1862" s="482" t="s">
        <v>378</v>
      </c>
      <c r="F1862" s="488">
        <v>120</v>
      </c>
      <c r="G1862" s="482" t="s">
        <v>5707</v>
      </c>
      <c r="H1862" s="482" t="s">
        <v>134</v>
      </c>
      <c r="I1862" s="482" t="s">
        <v>5708</v>
      </c>
      <c r="J1862" s="493" t="s">
        <v>5709</v>
      </c>
      <c r="K1862" s="493" t="s">
        <v>1464</v>
      </c>
      <c r="L1862" s="493" t="s">
        <v>428</v>
      </c>
      <c r="M1862" s="493">
        <v>202212</v>
      </c>
      <c r="N1862" s="491">
        <v>44735</v>
      </c>
      <c r="O1862" s="486">
        <f t="shared" si="87"/>
        <v>6</v>
      </c>
      <c r="P1862" s="486">
        <f t="shared" si="88"/>
        <v>6</v>
      </c>
      <c r="Q1862" s="92" t="str">
        <f t="shared" si="89"/>
        <v>Gastos_Gerais</v>
      </c>
    </row>
    <row r="1863" spans="1:17" hidden="1" x14ac:dyDescent="0.2">
      <c r="A1863" s="477">
        <f>IF(B1863="","",COUNT('Diário 3º PA'!$A$4:$A$4242)+ROW()-3)</f>
        <v>3806</v>
      </c>
      <c r="B1863" s="496">
        <v>44736</v>
      </c>
      <c r="C1863" s="492">
        <v>44713</v>
      </c>
      <c r="D1863" s="482" t="s">
        <v>115</v>
      </c>
      <c r="E1863" s="482" t="s">
        <v>370</v>
      </c>
      <c r="F1863" s="488">
        <v>115.31</v>
      </c>
      <c r="G1863" s="482" t="s">
        <v>5710</v>
      </c>
      <c r="H1863" s="482" t="s">
        <v>135</v>
      </c>
      <c r="I1863" s="482" t="s">
        <v>1482</v>
      </c>
      <c r="J1863" s="493" t="s">
        <v>1483</v>
      </c>
      <c r="K1863" s="493" t="s">
        <v>1464</v>
      </c>
      <c r="L1863" s="493" t="s">
        <v>428</v>
      </c>
      <c r="M1863" s="493">
        <v>2022418</v>
      </c>
      <c r="N1863" s="491">
        <v>44736</v>
      </c>
      <c r="O1863" s="486">
        <f t="shared" si="87"/>
        <v>6</v>
      </c>
      <c r="P1863" s="486">
        <f t="shared" si="88"/>
        <v>6</v>
      </c>
      <c r="Q1863" s="92" t="str">
        <f t="shared" si="89"/>
        <v>Gastos_Gerais</v>
      </c>
    </row>
    <row r="1864" spans="1:17" ht="36" hidden="1" x14ac:dyDescent="0.2">
      <c r="A1864" s="477">
        <f>IF(B1864="","",COUNT('Diário 3º PA'!$A$4:$A$4242)+ROW()-3)</f>
        <v>3807</v>
      </c>
      <c r="B1864" s="496">
        <v>44736</v>
      </c>
      <c r="C1864" s="492">
        <v>44713</v>
      </c>
      <c r="D1864" s="482" t="s">
        <v>115</v>
      </c>
      <c r="E1864" s="482" t="s">
        <v>368</v>
      </c>
      <c r="F1864" s="488">
        <v>135.5</v>
      </c>
      <c r="G1864" s="482" t="s">
        <v>5711</v>
      </c>
      <c r="H1864" s="482" t="s">
        <v>130</v>
      </c>
      <c r="I1864" s="482" t="s">
        <v>5712</v>
      </c>
      <c r="J1864" s="493" t="s">
        <v>5713</v>
      </c>
      <c r="K1864" s="493" t="s">
        <v>1464</v>
      </c>
      <c r="L1864" s="493" t="s">
        <v>428</v>
      </c>
      <c r="M1864" s="493">
        <v>197</v>
      </c>
      <c r="N1864" s="491">
        <v>44735</v>
      </c>
      <c r="O1864" s="486">
        <f t="shared" si="87"/>
        <v>6</v>
      </c>
      <c r="P1864" s="486">
        <f t="shared" si="88"/>
        <v>6</v>
      </c>
      <c r="Q1864" s="92" t="str">
        <f t="shared" si="89"/>
        <v>Gastos_Gerais</v>
      </c>
    </row>
    <row r="1865" spans="1:17" ht="24" hidden="1" x14ac:dyDescent="0.2">
      <c r="A1865" s="477">
        <f>IF(B1865="","",COUNT('Diário 3º PA'!$A$4:$A$4242)+ROW()-3)</f>
        <v>3808</v>
      </c>
      <c r="B1865" s="491">
        <v>44736</v>
      </c>
      <c r="C1865" s="492">
        <v>44713</v>
      </c>
      <c r="D1865" s="482" t="s">
        <v>115</v>
      </c>
      <c r="E1865" s="482" t="s">
        <v>364</v>
      </c>
      <c r="F1865" s="488">
        <v>1877.4</v>
      </c>
      <c r="G1865" s="482" t="s">
        <v>1079</v>
      </c>
      <c r="H1865" s="482" t="s">
        <v>131</v>
      </c>
      <c r="I1865" s="482" t="s">
        <v>3936</v>
      </c>
      <c r="J1865" s="493" t="s">
        <v>1734</v>
      </c>
      <c r="K1865" s="493" t="s">
        <v>704</v>
      </c>
      <c r="L1865" s="493" t="s">
        <v>428</v>
      </c>
      <c r="M1865" s="493">
        <v>35955</v>
      </c>
      <c r="N1865" s="491">
        <v>44726</v>
      </c>
      <c r="O1865" s="486">
        <f t="shared" si="87"/>
        <v>6</v>
      </c>
      <c r="P1865" s="486">
        <f t="shared" si="88"/>
        <v>6</v>
      </c>
      <c r="Q1865" s="92" t="str">
        <f t="shared" si="89"/>
        <v>Gastos_Gerais</v>
      </c>
    </row>
    <row r="1866" spans="1:17" ht="24" hidden="1" x14ac:dyDescent="0.2">
      <c r="A1866" s="477">
        <f>IF(B1866="","",COUNT('Diário 3º PA'!$A$4:$A$4242)+ROW()-3)</f>
        <v>3809</v>
      </c>
      <c r="B1866" s="491">
        <v>44736</v>
      </c>
      <c r="C1866" s="492">
        <v>44713</v>
      </c>
      <c r="D1866" s="482" t="s">
        <v>115</v>
      </c>
      <c r="E1866" s="482" t="s">
        <v>364</v>
      </c>
      <c r="F1866" s="488">
        <v>1230.8900000000001</v>
      </c>
      <c r="G1866" s="482" t="s">
        <v>1079</v>
      </c>
      <c r="H1866" s="482" t="s">
        <v>136</v>
      </c>
      <c r="I1866" s="482" t="s">
        <v>3936</v>
      </c>
      <c r="J1866" s="493" t="s">
        <v>1734</v>
      </c>
      <c r="K1866" s="493" t="s">
        <v>704</v>
      </c>
      <c r="L1866" s="493" t="s">
        <v>428</v>
      </c>
      <c r="M1866" s="493">
        <v>35956</v>
      </c>
      <c r="N1866" s="491">
        <v>44726</v>
      </c>
      <c r="O1866" s="486">
        <f t="shared" ref="O1866:O1929" si="90">IF(B1866=0,0,IF(YEAR(B1866)=$P$1,MONTH(B1866)-$O$1+1,(YEAR(B1866)-$P$1)*12-$O$1+1+MONTH(B1866)))</f>
        <v>6</v>
      </c>
      <c r="P1866" s="486">
        <f t="shared" ref="P1866:P1929" si="91">IF(C1866=0,0,IF(YEAR(C1866)=$P$1,MONTH(C1866)-$O$1+1,(YEAR(C1866)-$P$1)*12-$O$1+1+MONTH(C1866)))</f>
        <v>6</v>
      </c>
      <c r="Q1866" s="92" t="str">
        <f t="shared" ref="Q1866:Q1929" si="92">SUBSTITUTE(D1866," ","_")</f>
        <v>Gastos_Gerais</v>
      </c>
    </row>
    <row r="1867" spans="1:17" ht="24" hidden="1" x14ac:dyDescent="0.2">
      <c r="A1867" s="477">
        <f>IF(B1867="","",COUNT('Diário 3º PA'!$A$4:$A$4242)+ROW()-3)</f>
        <v>3810</v>
      </c>
      <c r="B1867" s="491">
        <v>44736</v>
      </c>
      <c r="C1867" s="492">
        <v>44713</v>
      </c>
      <c r="D1867" s="482" t="s">
        <v>115</v>
      </c>
      <c r="E1867" s="482" t="s">
        <v>364</v>
      </c>
      <c r="F1867" s="488">
        <v>114.5</v>
      </c>
      <c r="G1867" s="482" t="s">
        <v>1079</v>
      </c>
      <c r="H1867" s="482" t="s">
        <v>134</v>
      </c>
      <c r="I1867" s="482" t="s">
        <v>3936</v>
      </c>
      <c r="J1867" s="493" t="s">
        <v>1734</v>
      </c>
      <c r="K1867" s="493" t="s">
        <v>704</v>
      </c>
      <c r="L1867" s="493" t="s">
        <v>428</v>
      </c>
      <c r="M1867" s="493">
        <v>35957</v>
      </c>
      <c r="N1867" s="491">
        <v>44726</v>
      </c>
      <c r="O1867" s="486">
        <f t="shared" si="90"/>
        <v>6</v>
      </c>
      <c r="P1867" s="486">
        <f t="shared" si="91"/>
        <v>6</v>
      </c>
      <c r="Q1867" s="92" t="str">
        <f t="shared" si="92"/>
        <v>Gastos_Gerais</v>
      </c>
    </row>
    <row r="1868" spans="1:17" ht="24" hidden="1" x14ac:dyDescent="0.2">
      <c r="A1868" s="477">
        <f>IF(B1868="","",COUNT('Diário 3º PA'!$A$4:$A$4242)+ROW()-3)</f>
        <v>3811</v>
      </c>
      <c r="B1868" s="496">
        <v>44736</v>
      </c>
      <c r="C1868" s="492">
        <v>44713</v>
      </c>
      <c r="D1868" s="482" t="s">
        <v>115</v>
      </c>
      <c r="E1868" s="482" t="s">
        <v>364</v>
      </c>
      <c r="F1868" s="488">
        <v>461.5</v>
      </c>
      <c r="G1868" s="482" t="s">
        <v>1079</v>
      </c>
      <c r="H1868" s="482" t="s">
        <v>138</v>
      </c>
      <c r="I1868" s="482" t="s">
        <v>3936</v>
      </c>
      <c r="J1868" s="493" t="s">
        <v>1734</v>
      </c>
      <c r="K1868" s="493" t="s">
        <v>704</v>
      </c>
      <c r="L1868" s="493" t="s">
        <v>428</v>
      </c>
      <c r="M1868" s="493">
        <v>35958</v>
      </c>
      <c r="N1868" s="491">
        <v>44726</v>
      </c>
      <c r="O1868" s="486">
        <f t="shared" si="90"/>
        <v>6</v>
      </c>
      <c r="P1868" s="486">
        <f t="shared" si="91"/>
        <v>6</v>
      </c>
      <c r="Q1868" s="92" t="str">
        <f t="shared" si="92"/>
        <v>Gastos_Gerais</v>
      </c>
    </row>
    <row r="1869" spans="1:17" ht="24" hidden="1" x14ac:dyDescent="0.2">
      <c r="A1869" s="477">
        <f>IF(B1869="","",COUNT('Diário 3º PA'!$A$4:$A$4242)+ROW()-3)</f>
        <v>3812</v>
      </c>
      <c r="B1869" s="496">
        <v>44736</v>
      </c>
      <c r="C1869" s="492">
        <v>44713</v>
      </c>
      <c r="D1869" s="482" t="s">
        <v>115</v>
      </c>
      <c r="E1869" s="482" t="s">
        <v>364</v>
      </c>
      <c r="F1869" s="488">
        <v>581.66</v>
      </c>
      <c r="G1869" s="482" t="s">
        <v>1079</v>
      </c>
      <c r="H1869" s="482" t="s">
        <v>135</v>
      </c>
      <c r="I1869" s="482" t="s">
        <v>3936</v>
      </c>
      <c r="J1869" s="493" t="s">
        <v>1734</v>
      </c>
      <c r="K1869" s="493" t="s">
        <v>704</v>
      </c>
      <c r="L1869" s="493" t="s">
        <v>428</v>
      </c>
      <c r="M1869" s="493">
        <v>35959</v>
      </c>
      <c r="N1869" s="491">
        <v>44726</v>
      </c>
      <c r="O1869" s="486">
        <f t="shared" si="90"/>
        <v>6</v>
      </c>
      <c r="P1869" s="486">
        <f t="shared" si="91"/>
        <v>6</v>
      </c>
      <c r="Q1869" s="92" t="str">
        <f t="shared" si="92"/>
        <v>Gastos_Gerais</v>
      </c>
    </row>
    <row r="1870" spans="1:17" hidden="1" x14ac:dyDescent="0.2">
      <c r="A1870" s="477">
        <f>IF(B1870="","",COUNT('Diário 3º PA'!$A$4:$A$4242)+ROW()-3)</f>
        <v>3813</v>
      </c>
      <c r="B1870" s="496">
        <v>44736</v>
      </c>
      <c r="C1870" s="492">
        <v>44713</v>
      </c>
      <c r="D1870" s="482" t="s">
        <v>115</v>
      </c>
      <c r="E1870" s="482" t="s">
        <v>376</v>
      </c>
      <c r="F1870" s="488">
        <v>1809.86</v>
      </c>
      <c r="G1870" s="482" t="s">
        <v>5714</v>
      </c>
      <c r="H1870" s="482" t="s">
        <v>138</v>
      </c>
      <c r="I1870" s="482" t="s">
        <v>1231</v>
      </c>
      <c r="J1870" s="493" t="s">
        <v>1232</v>
      </c>
      <c r="K1870" s="493" t="s">
        <v>704</v>
      </c>
      <c r="L1870" s="493" t="s">
        <v>428</v>
      </c>
      <c r="M1870" s="493">
        <v>2022222</v>
      </c>
      <c r="N1870" s="491">
        <v>44732</v>
      </c>
      <c r="O1870" s="486">
        <f t="shared" si="90"/>
        <v>6</v>
      </c>
      <c r="P1870" s="486">
        <f t="shared" si="91"/>
        <v>6</v>
      </c>
      <c r="Q1870" s="92" t="str">
        <f t="shared" si="92"/>
        <v>Gastos_Gerais</v>
      </c>
    </row>
    <row r="1871" spans="1:17" hidden="1" x14ac:dyDescent="0.2">
      <c r="A1871" s="477">
        <f>IF(B1871="","",COUNT('Diário 3º PA'!$A$4:$A$4242)+ROW()-3)</f>
        <v>3814</v>
      </c>
      <c r="B1871" s="496">
        <v>44736</v>
      </c>
      <c r="C1871" s="492">
        <v>44713</v>
      </c>
      <c r="D1871" s="482" t="s">
        <v>115</v>
      </c>
      <c r="E1871" s="482" t="s">
        <v>376</v>
      </c>
      <c r="F1871" s="488">
        <v>3372.36</v>
      </c>
      <c r="G1871" s="482" t="s">
        <v>5715</v>
      </c>
      <c r="H1871" s="482" t="s">
        <v>136</v>
      </c>
      <c r="I1871" s="482" t="s">
        <v>1231</v>
      </c>
      <c r="J1871" s="493" t="s">
        <v>1232</v>
      </c>
      <c r="K1871" s="493" t="s">
        <v>704</v>
      </c>
      <c r="L1871" s="493" t="s">
        <v>428</v>
      </c>
      <c r="M1871" s="493">
        <v>2022223</v>
      </c>
      <c r="N1871" s="491">
        <v>44732</v>
      </c>
      <c r="O1871" s="486">
        <f t="shared" si="90"/>
        <v>6</v>
      </c>
      <c r="P1871" s="486">
        <f t="shared" si="91"/>
        <v>6</v>
      </c>
      <c r="Q1871" s="92" t="str">
        <f t="shared" si="92"/>
        <v>Gastos_Gerais</v>
      </c>
    </row>
    <row r="1872" spans="1:17" hidden="1" x14ac:dyDescent="0.2">
      <c r="A1872" s="477">
        <f>IF(B1872="","",COUNT('Diário 3º PA'!$A$4:$A$4242)+ROW()-3)</f>
        <v>3815</v>
      </c>
      <c r="B1872" s="496">
        <v>44736</v>
      </c>
      <c r="C1872" s="492">
        <v>44713</v>
      </c>
      <c r="D1872" s="482" t="s">
        <v>115</v>
      </c>
      <c r="E1872" s="482" t="s">
        <v>376</v>
      </c>
      <c r="F1872" s="488">
        <v>1956.36</v>
      </c>
      <c r="G1872" s="482" t="s">
        <v>5716</v>
      </c>
      <c r="H1872" s="482" t="s">
        <v>137</v>
      </c>
      <c r="I1872" s="482" t="s">
        <v>1231</v>
      </c>
      <c r="J1872" s="493" t="s">
        <v>1232</v>
      </c>
      <c r="K1872" s="493" t="s">
        <v>704</v>
      </c>
      <c r="L1872" s="493" t="s">
        <v>428</v>
      </c>
      <c r="M1872" s="493">
        <v>2022224</v>
      </c>
      <c r="N1872" s="491">
        <v>44732</v>
      </c>
      <c r="O1872" s="486">
        <f t="shared" si="90"/>
        <v>6</v>
      </c>
      <c r="P1872" s="486">
        <f t="shared" si="91"/>
        <v>6</v>
      </c>
      <c r="Q1872" s="92" t="str">
        <f t="shared" si="92"/>
        <v>Gastos_Gerais</v>
      </c>
    </row>
    <row r="1873" spans="1:17" ht="36" hidden="1" x14ac:dyDescent="0.2">
      <c r="A1873" s="477">
        <f>IF(B1873="","",COUNT('Diário 3º PA'!$A$4:$A$4242)+ROW()-3)</f>
        <v>3816</v>
      </c>
      <c r="B1873" s="496">
        <v>44736</v>
      </c>
      <c r="C1873" s="492">
        <v>44713</v>
      </c>
      <c r="D1873" s="482" t="s">
        <v>115</v>
      </c>
      <c r="E1873" s="482" t="s">
        <v>262</v>
      </c>
      <c r="F1873" s="488">
        <v>5500</v>
      </c>
      <c r="G1873" s="482" t="s">
        <v>5717</v>
      </c>
      <c r="H1873" s="489" t="s">
        <v>658</v>
      </c>
      <c r="I1873" s="482" t="s">
        <v>5718</v>
      </c>
      <c r="J1873" s="493" t="s">
        <v>5719</v>
      </c>
      <c r="K1873" s="493" t="s">
        <v>704</v>
      </c>
      <c r="L1873" s="493" t="s">
        <v>428</v>
      </c>
      <c r="M1873" s="493">
        <v>229</v>
      </c>
      <c r="N1873" s="491">
        <v>44727</v>
      </c>
      <c r="O1873" s="486">
        <f t="shared" si="90"/>
        <v>6</v>
      </c>
      <c r="P1873" s="486">
        <f t="shared" si="91"/>
        <v>6</v>
      </c>
      <c r="Q1873" s="92" t="str">
        <f t="shared" si="92"/>
        <v>Gastos_Gerais</v>
      </c>
    </row>
    <row r="1874" spans="1:17" ht="24" hidden="1" x14ac:dyDescent="0.2">
      <c r="A1874" s="477">
        <f>IF(B1874="","",COUNT('Diário 3º PA'!$A$4:$A$4242)+ROW()-3)</f>
        <v>3817</v>
      </c>
      <c r="B1874" s="496">
        <v>44736</v>
      </c>
      <c r="C1874" s="492">
        <v>44713</v>
      </c>
      <c r="D1874" s="482" t="s">
        <v>115</v>
      </c>
      <c r="E1874" s="482" t="s">
        <v>356</v>
      </c>
      <c r="F1874" s="488">
        <v>480</v>
      </c>
      <c r="G1874" s="482" t="s">
        <v>5720</v>
      </c>
      <c r="H1874" s="482" t="s">
        <v>139</v>
      </c>
      <c r="I1874" s="482" t="s">
        <v>1375</v>
      </c>
      <c r="J1874" s="493" t="s">
        <v>1376</v>
      </c>
      <c r="K1874" s="493" t="s">
        <v>704</v>
      </c>
      <c r="L1874" s="493" t="s">
        <v>428</v>
      </c>
      <c r="M1874" s="493">
        <v>3534</v>
      </c>
      <c r="N1874" s="491">
        <v>44732</v>
      </c>
      <c r="O1874" s="486">
        <f t="shared" si="90"/>
        <v>6</v>
      </c>
      <c r="P1874" s="486">
        <f t="shared" si="91"/>
        <v>6</v>
      </c>
      <c r="Q1874" s="92" t="str">
        <f t="shared" si="92"/>
        <v>Gastos_Gerais</v>
      </c>
    </row>
    <row r="1875" spans="1:17" ht="24" hidden="1" x14ac:dyDescent="0.2">
      <c r="A1875" s="477">
        <f>IF(B1875="","",COUNT('Diário 3º PA'!$A$4:$A$4242)+ROW()-3)</f>
        <v>3818</v>
      </c>
      <c r="B1875" s="496">
        <v>44736</v>
      </c>
      <c r="C1875" s="492">
        <v>44713</v>
      </c>
      <c r="D1875" s="482" t="s">
        <v>115</v>
      </c>
      <c r="E1875" s="482" t="s">
        <v>378</v>
      </c>
      <c r="F1875" s="488">
        <v>349.5</v>
      </c>
      <c r="G1875" s="482" t="s">
        <v>5721</v>
      </c>
      <c r="H1875" s="482" t="s">
        <v>139</v>
      </c>
      <c r="I1875" s="482" t="s">
        <v>5594</v>
      </c>
      <c r="J1875" s="493" t="s">
        <v>854</v>
      </c>
      <c r="K1875" s="493" t="s">
        <v>704</v>
      </c>
      <c r="L1875" s="493" t="s">
        <v>428</v>
      </c>
      <c r="M1875" s="493">
        <v>10340</v>
      </c>
      <c r="N1875" s="491">
        <v>44733</v>
      </c>
      <c r="O1875" s="486">
        <f t="shared" si="90"/>
        <v>6</v>
      </c>
      <c r="P1875" s="486">
        <f t="shared" si="91"/>
        <v>6</v>
      </c>
      <c r="Q1875" s="92" t="str">
        <f t="shared" si="92"/>
        <v>Gastos_Gerais</v>
      </c>
    </row>
    <row r="1876" spans="1:17" ht="26.25" thickBot="1" x14ac:dyDescent="0.25">
      <c r="A1876" s="477">
        <f>IF(B1876="","",COUNT('Diário 3º PA'!$A$4:$A$4242)+ROW()-3)</f>
        <v>3819</v>
      </c>
      <c r="B1876" s="496">
        <v>44736</v>
      </c>
      <c r="C1876" s="492">
        <v>44713</v>
      </c>
      <c r="D1876" s="482" t="s">
        <v>117</v>
      </c>
      <c r="E1876" s="482" t="s">
        <v>393</v>
      </c>
      <c r="F1876" s="488">
        <v>4060</v>
      </c>
      <c r="G1876" s="482" t="s">
        <v>5722</v>
      </c>
      <c r="H1876" s="482" t="s">
        <v>129</v>
      </c>
      <c r="I1876" s="482" t="s">
        <v>566</v>
      </c>
      <c r="J1876" s="493" t="s">
        <v>5723</v>
      </c>
      <c r="K1876" s="493" t="s">
        <v>704</v>
      </c>
      <c r="L1876" s="493" t="s">
        <v>428</v>
      </c>
      <c r="M1876" s="493">
        <v>26975</v>
      </c>
      <c r="N1876" s="491">
        <v>44732</v>
      </c>
      <c r="O1876" s="486">
        <f t="shared" si="90"/>
        <v>6</v>
      </c>
      <c r="P1876" s="486">
        <f t="shared" si="91"/>
        <v>6</v>
      </c>
      <c r="Q1876" s="92" t="str">
        <f t="shared" si="92"/>
        <v>Aquisição_de_Bens_Permanentes</v>
      </c>
    </row>
    <row r="1877" spans="1:17" ht="48.75" hidden="1" thickBot="1" x14ac:dyDescent="0.25">
      <c r="A1877" s="477">
        <f>IF(B1877="","",COUNT('Diário 3º PA'!$A$4:$A$4242)+ROW()-3)</f>
        <v>3820</v>
      </c>
      <c r="B1877" s="496">
        <v>44736</v>
      </c>
      <c r="C1877" s="492">
        <v>44713</v>
      </c>
      <c r="D1877" s="482" t="s">
        <v>115</v>
      </c>
      <c r="E1877" s="482" t="s">
        <v>340</v>
      </c>
      <c r="F1877" s="488">
        <v>5824.38</v>
      </c>
      <c r="G1877" s="482" t="s">
        <v>5724</v>
      </c>
      <c r="H1877" s="482" t="s">
        <v>127</v>
      </c>
      <c r="I1877" s="482" t="s">
        <v>1257</v>
      </c>
      <c r="J1877" s="493" t="s">
        <v>1258</v>
      </c>
      <c r="K1877" s="493" t="s">
        <v>704</v>
      </c>
      <c r="L1877" s="493" t="s">
        <v>705</v>
      </c>
      <c r="M1877" s="493">
        <v>7</v>
      </c>
      <c r="N1877" s="491">
        <v>44736</v>
      </c>
      <c r="O1877" s="486">
        <f t="shared" si="90"/>
        <v>6</v>
      </c>
      <c r="P1877" s="486">
        <f t="shared" si="91"/>
        <v>6</v>
      </c>
      <c r="Q1877" s="92" t="str">
        <f t="shared" si="92"/>
        <v>Gastos_Gerais</v>
      </c>
    </row>
    <row r="1878" spans="1:17" ht="36.75" hidden="1" thickBot="1" x14ac:dyDescent="0.25">
      <c r="A1878" s="477">
        <f>IF(B1878="","",COUNT('Diário 3º PA'!$A$4:$A$4242)+ROW()-3)</f>
        <v>3821</v>
      </c>
      <c r="B1878" s="491">
        <v>44736</v>
      </c>
      <c r="C1878" s="492">
        <v>44713</v>
      </c>
      <c r="D1878" s="482" t="s">
        <v>115</v>
      </c>
      <c r="E1878" s="482" t="s">
        <v>262</v>
      </c>
      <c r="F1878" s="488">
        <v>410.2</v>
      </c>
      <c r="G1878" s="482" t="s">
        <v>5725</v>
      </c>
      <c r="H1878" s="482" t="s">
        <v>140</v>
      </c>
      <c r="I1878" s="482" t="s">
        <v>1363</v>
      </c>
      <c r="J1878" s="493" t="s">
        <v>1364</v>
      </c>
      <c r="K1878" s="493" t="s">
        <v>704</v>
      </c>
      <c r="L1878" s="493" t="s">
        <v>428</v>
      </c>
      <c r="M1878" s="493">
        <v>881</v>
      </c>
      <c r="N1878" s="491">
        <v>44725</v>
      </c>
      <c r="O1878" s="486">
        <f t="shared" si="90"/>
        <v>6</v>
      </c>
      <c r="P1878" s="486">
        <f t="shared" si="91"/>
        <v>6</v>
      </c>
      <c r="Q1878" s="92" t="str">
        <f t="shared" si="92"/>
        <v>Gastos_Gerais</v>
      </c>
    </row>
    <row r="1879" spans="1:17" ht="24.75" hidden="1" thickBot="1" x14ac:dyDescent="0.25">
      <c r="A1879" s="477">
        <f>IF(B1879="","",COUNT('Diário 3º PA'!$A$4:$A$4242)+ROW()-3)</f>
        <v>3822</v>
      </c>
      <c r="B1879" s="496">
        <v>44736</v>
      </c>
      <c r="C1879" s="492">
        <v>44682</v>
      </c>
      <c r="D1879" s="482" t="s">
        <v>115</v>
      </c>
      <c r="E1879" s="482" t="s">
        <v>308</v>
      </c>
      <c r="F1879" s="488">
        <v>189.99</v>
      </c>
      <c r="G1879" s="482" t="s">
        <v>1735</v>
      </c>
      <c r="H1879" s="482" t="s">
        <v>128</v>
      </c>
      <c r="I1879" s="482" t="s">
        <v>3850</v>
      </c>
      <c r="J1879" s="493" t="s">
        <v>3851</v>
      </c>
      <c r="K1879" s="493" t="s">
        <v>704</v>
      </c>
      <c r="L1879" s="493" t="s">
        <v>428</v>
      </c>
      <c r="M1879" s="493">
        <v>32288</v>
      </c>
      <c r="N1879" s="491">
        <v>44711</v>
      </c>
      <c r="O1879" s="486">
        <f t="shared" si="90"/>
        <v>6</v>
      </c>
      <c r="P1879" s="486">
        <f t="shared" si="91"/>
        <v>5</v>
      </c>
      <c r="Q1879" s="92" t="str">
        <f t="shared" si="92"/>
        <v>Gastos_Gerais</v>
      </c>
    </row>
    <row r="1880" spans="1:17" ht="24.75" hidden="1" thickBot="1" x14ac:dyDescent="0.25">
      <c r="A1880" s="477">
        <f>IF(B1880="","",COUNT('Diário 3º PA'!$A$4:$A$4242)+ROW()-3)</f>
        <v>3823</v>
      </c>
      <c r="B1880" s="496">
        <v>44736</v>
      </c>
      <c r="C1880" s="492">
        <v>44682</v>
      </c>
      <c r="D1880" s="482" t="s">
        <v>115</v>
      </c>
      <c r="E1880" s="482" t="s">
        <v>298</v>
      </c>
      <c r="F1880" s="488">
        <v>1768.5</v>
      </c>
      <c r="G1880" s="482" t="s">
        <v>298</v>
      </c>
      <c r="H1880" s="482" t="s">
        <v>130</v>
      </c>
      <c r="I1880" s="482" t="s">
        <v>1360</v>
      </c>
      <c r="J1880" s="493" t="s">
        <v>1361</v>
      </c>
      <c r="K1880" s="493" t="s">
        <v>704</v>
      </c>
      <c r="L1880" s="493" t="s">
        <v>428</v>
      </c>
      <c r="M1880" s="493">
        <v>42571</v>
      </c>
      <c r="N1880" s="491">
        <v>44706</v>
      </c>
      <c r="O1880" s="486">
        <f t="shared" si="90"/>
        <v>6</v>
      </c>
      <c r="P1880" s="486">
        <f t="shared" si="91"/>
        <v>5</v>
      </c>
      <c r="Q1880" s="92" t="str">
        <f t="shared" si="92"/>
        <v>Gastos_Gerais</v>
      </c>
    </row>
    <row r="1881" spans="1:17" ht="13.5" hidden="1" thickBot="1" x14ac:dyDescent="0.25">
      <c r="A1881" s="477">
        <f>IF(B1881="","",COUNT('Diário 3º PA'!$A$4:$A$4242)+ROW()-3)</f>
        <v>3824</v>
      </c>
      <c r="B1881" s="496">
        <v>44736</v>
      </c>
      <c r="C1881" s="492">
        <v>44713</v>
      </c>
      <c r="D1881" s="482" t="s">
        <v>115</v>
      </c>
      <c r="E1881" s="482" t="s">
        <v>328</v>
      </c>
      <c r="F1881" s="488">
        <v>1000</v>
      </c>
      <c r="G1881" s="482" t="s">
        <v>1296</v>
      </c>
      <c r="H1881" s="482" t="s">
        <v>130</v>
      </c>
      <c r="I1881" s="482" t="s">
        <v>727</v>
      </c>
      <c r="J1881" s="493" t="s">
        <v>728</v>
      </c>
      <c r="K1881" s="493" t="s">
        <v>704</v>
      </c>
      <c r="L1881" s="493" t="s">
        <v>704</v>
      </c>
      <c r="M1881" s="493" t="s">
        <v>5726</v>
      </c>
      <c r="N1881" s="491">
        <v>44736</v>
      </c>
      <c r="O1881" s="486">
        <f t="shared" si="90"/>
        <v>6</v>
      </c>
      <c r="P1881" s="486">
        <f t="shared" si="91"/>
        <v>6</v>
      </c>
      <c r="Q1881" s="92" t="str">
        <f t="shared" si="92"/>
        <v>Gastos_Gerais</v>
      </c>
    </row>
    <row r="1882" spans="1:17" ht="26.25" hidden="1" thickBot="1" x14ac:dyDescent="0.25">
      <c r="A1882" s="477">
        <f>IF(B1882="","",COUNT('Diário 3º PA'!$A$4:$A$4242)+ROW()-3)</f>
        <v>3825</v>
      </c>
      <c r="B1882" s="496">
        <v>44736</v>
      </c>
      <c r="C1882" s="492">
        <v>44713</v>
      </c>
      <c r="D1882" s="482" t="s">
        <v>104</v>
      </c>
      <c r="E1882" s="482" t="s">
        <v>187</v>
      </c>
      <c r="F1882" s="488">
        <v>1572.69</v>
      </c>
      <c r="G1882" s="482" t="s">
        <v>1019</v>
      </c>
      <c r="H1882" s="489" t="s">
        <v>658</v>
      </c>
      <c r="I1882" s="482" t="s">
        <v>5727</v>
      </c>
      <c r="J1882" s="493" t="s">
        <v>5728</v>
      </c>
      <c r="K1882" s="493" t="s">
        <v>732</v>
      </c>
      <c r="L1882" s="493" t="s">
        <v>792</v>
      </c>
      <c r="M1882" s="493" t="s">
        <v>5729</v>
      </c>
      <c r="N1882" s="491">
        <v>44736</v>
      </c>
      <c r="O1882" s="486">
        <f t="shared" si="90"/>
        <v>6</v>
      </c>
      <c r="P1882" s="486">
        <f t="shared" si="91"/>
        <v>6</v>
      </c>
      <c r="Q1882" s="92" t="str">
        <f t="shared" si="92"/>
        <v>Gastos_com_Pessoal</v>
      </c>
    </row>
    <row r="1883" spans="1:17" ht="26.25" hidden="1" thickBot="1" x14ac:dyDescent="0.25">
      <c r="A1883" s="477">
        <f>IF(B1883="","",COUNT('Diário 3º PA'!$A$4:$A$4242)+ROW()-3)</f>
        <v>3826</v>
      </c>
      <c r="B1883" s="496">
        <v>44736</v>
      </c>
      <c r="C1883" s="492">
        <v>44713</v>
      </c>
      <c r="D1883" s="482" t="s">
        <v>104</v>
      </c>
      <c r="E1883" s="482" t="s">
        <v>189</v>
      </c>
      <c r="F1883" s="488">
        <v>3670.65</v>
      </c>
      <c r="G1883" s="482" t="s">
        <v>915</v>
      </c>
      <c r="H1883" s="489" t="s">
        <v>658</v>
      </c>
      <c r="I1883" s="482" t="s">
        <v>5727</v>
      </c>
      <c r="J1883" s="493" t="s">
        <v>5728</v>
      </c>
      <c r="K1883" s="493" t="s">
        <v>732</v>
      </c>
      <c r="L1883" s="493" t="s">
        <v>792</v>
      </c>
      <c r="M1883" s="493" t="s">
        <v>5729</v>
      </c>
      <c r="N1883" s="491">
        <v>44736</v>
      </c>
      <c r="O1883" s="486">
        <f t="shared" si="90"/>
        <v>6</v>
      </c>
      <c r="P1883" s="486">
        <f t="shared" si="91"/>
        <v>6</v>
      </c>
      <c r="Q1883" s="92" t="str">
        <f t="shared" si="92"/>
        <v>Gastos_com_Pessoal</v>
      </c>
    </row>
    <row r="1884" spans="1:17" ht="26.25" hidden="1" thickBot="1" x14ac:dyDescent="0.25">
      <c r="A1884" s="477">
        <f>IF(B1884="","",COUNT('Diário 3º PA'!$A$4:$A$4242)+ROW()-3)</f>
        <v>3827</v>
      </c>
      <c r="B1884" s="496">
        <v>44736</v>
      </c>
      <c r="C1884" s="492">
        <v>44713</v>
      </c>
      <c r="D1884" s="482" t="s">
        <v>104</v>
      </c>
      <c r="E1884" s="482" t="s">
        <v>191</v>
      </c>
      <c r="F1884" s="488">
        <v>1223.55</v>
      </c>
      <c r="G1884" s="482" t="s">
        <v>918</v>
      </c>
      <c r="H1884" s="489" t="s">
        <v>658</v>
      </c>
      <c r="I1884" s="482" t="s">
        <v>5727</v>
      </c>
      <c r="J1884" s="493" t="s">
        <v>5728</v>
      </c>
      <c r="K1884" s="493" t="s">
        <v>732</v>
      </c>
      <c r="L1884" s="493" t="s">
        <v>792</v>
      </c>
      <c r="M1884" s="493" t="s">
        <v>5729</v>
      </c>
      <c r="N1884" s="491">
        <v>44736</v>
      </c>
      <c r="O1884" s="486">
        <f t="shared" si="90"/>
        <v>6</v>
      </c>
      <c r="P1884" s="486">
        <f t="shared" si="91"/>
        <v>6</v>
      </c>
      <c r="Q1884" s="92" t="str">
        <f t="shared" si="92"/>
        <v>Gastos_com_Pessoal</v>
      </c>
    </row>
    <row r="1885" spans="1:17" ht="36.75" hidden="1" thickBot="1" x14ac:dyDescent="0.25">
      <c r="A1885" s="477">
        <f>IF(B1885="","",COUNT('Diário 3º PA'!$A$4:$A$4242)+ROW()-3)</f>
        <v>3828</v>
      </c>
      <c r="B1885" s="496">
        <v>44736</v>
      </c>
      <c r="C1885" s="492">
        <v>44713</v>
      </c>
      <c r="D1885" s="482" t="s">
        <v>104</v>
      </c>
      <c r="E1885" s="482" t="s">
        <v>193</v>
      </c>
      <c r="F1885" s="488">
        <v>1697.73</v>
      </c>
      <c r="G1885" s="482" t="s">
        <v>919</v>
      </c>
      <c r="H1885" s="489" t="s">
        <v>658</v>
      </c>
      <c r="I1885" s="482" t="s">
        <v>5727</v>
      </c>
      <c r="J1885" s="493" t="s">
        <v>5728</v>
      </c>
      <c r="K1885" s="493" t="s">
        <v>732</v>
      </c>
      <c r="L1885" s="493" t="s">
        <v>792</v>
      </c>
      <c r="M1885" s="493" t="s">
        <v>5729</v>
      </c>
      <c r="N1885" s="491">
        <v>44736</v>
      </c>
      <c r="O1885" s="486">
        <f t="shared" si="90"/>
        <v>6</v>
      </c>
      <c r="P1885" s="486">
        <f t="shared" si="91"/>
        <v>6</v>
      </c>
      <c r="Q1885" s="92" t="str">
        <f t="shared" si="92"/>
        <v>Gastos_com_Pessoal</v>
      </c>
    </row>
    <row r="1886" spans="1:17" ht="24.75" hidden="1" thickBot="1" x14ac:dyDescent="0.25">
      <c r="A1886" s="477">
        <f>IF(B1886="","",COUNT('Diário 3º PA'!$A$4:$A$4242)+ROW()-3)</f>
        <v>3829</v>
      </c>
      <c r="B1886" s="496">
        <v>44736</v>
      </c>
      <c r="C1886" s="492">
        <v>44713</v>
      </c>
      <c r="D1886" s="482" t="s">
        <v>115</v>
      </c>
      <c r="E1886" s="482" t="s">
        <v>342</v>
      </c>
      <c r="F1886" s="488">
        <v>180</v>
      </c>
      <c r="G1886" s="482" t="s">
        <v>5730</v>
      </c>
      <c r="H1886" s="482" t="s">
        <v>135</v>
      </c>
      <c r="I1886" s="482" t="s">
        <v>3159</v>
      </c>
      <c r="J1886" s="493" t="s">
        <v>3160</v>
      </c>
      <c r="K1886" s="493" t="s">
        <v>732</v>
      </c>
      <c r="L1886" s="493" t="s">
        <v>1531</v>
      </c>
      <c r="M1886" s="493">
        <v>375986867</v>
      </c>
      <c r="N1886" s="491">
        <v>44736</v>
      </c>
      <c r="O1886" s="486">
        <f t="shared" si="90"/>
        <v>6</v>
      </c>
      <c r="P1886" s="486">
        <f t="shared" si="91"/>
        <v>6</v>
      </c>
      <c r="Q1886" s="92" t="str">
        <f t="shared" si="92"/>
        <v>Gastos_Gerais</v>
      </c>
    </row>
    <row r="1887" spans="1:17" ht="24.75" hidden="1" thickBot="1" x14ac:dyDescent="0.25">
      <c r="A1887" s="477">
        <f>IF(B1887="","",COUNT('Diário 3º PA'!$A$4:$A$4242)+ROW()-3)</f>
        <v>3830</v>
      </c>
      <c r="B1887" s="496">
        <v>44736</v>
      </c>
      <c r="C1887" s="492">
        <v>44713</v>
      </c>
      <c r="D1887" s="482" t="s">
        <v>115</v>
      </c>
      <c r="E1887" s="482" t="s">
        <v>342</v>
      </c>
      <c r="F1887" s="488">
        <v>120</v>
      </c>
      <c r="G1887" s="482" t="s">
        <v>5731</v>
      </c>
      <c r="H1887" s="482" t="s">
        <v>135</v>
      </c>
      <c r="I1887" s="482" t="s">
        <v>2815</v>
      </c>
      <c r="J1887" s="493" t="s">
        <v>2816</v>
      </c>
      <c r="K1887" s="493" t="s">
        <v>732</v>
      </c>
      <c r="L1887" s="493" t="s">
        <v>1531</v>
      </c>
      <c r="M1887" s="493">
        <v>375986867</v>
      </c>
      <c r="N1887" s="491">
        <v>44736</v>
      </c>
      <c r="O1887" s="486">
        <f t="shared" si="90"/>
        <v>6</v>
      </c>
      <c r="P1887" s="486">
        <f t="shared" si="91"/>
        <v>6</v>
      </c>
      <c r="Q1887" s="92" t="str">
        <f t="shared" si="92"/>
        <v>Gastos_Gerais</v>
      </c>
    </row>
    <row r="1888" spans="1:17" ht="24.75" hidden="1" thickBot="1" x14ac:dyDescent="0.25">
      <c r="A1888" s="477">
        <f>IF(B1888="","",COUNT('Diário 3º PA'!$A$4:$A$4242)+ROW()-3)</f>
        <v>3831</v>
      </c>
      <c r="B1888" s="496">
        <v>44736</v>
      </c>
      <c r="C1888" s="492">
        <v>44713</v>
      </c>
      <c r="D1888" s="482" t="s">
        <v>115</v>
      </c>
      <c r="E1888" s="482" t="s">
        <v>342</v>
      </c>
      <c r="F1888" s="488">
        <v>120</v>
      </c>
      <c r="G1888" s="482" t="s">
        <v>5732</v>
      </c>
      <c r="H1888" s="482" t="s">
        <v>135</v>
      </c>
      <c r="I1888" s="482" t="s">
        <v>776</v>
      </c>
      <c r="J1888" s="493" t="s">
        <v>777</v>
      </c>
      <c r="K1888" s="493" t="s">
        <v>732</v>
      </c>
      <c r="L1888" s="493" t="s">
        <v>1531</v>
      </c>
      <c r="M1888" s="493">
        <v>375986867</v>
      </c>
      <c r="N1888" s="491">
        <v>44736</v>
      </c>
      <c r="O1888" s="486">
        <f t="shared" si="90"/>
        <v>6</v>
      </c>
      <c r="P1888" s="486">
        <f t="shared" si="91"/>
        <v>6</v>
      </c>
      <c r="Q1888" s="92" t="str">
        <f t="shared" si="92"/>
        <v>Gastos_Gerais</v>
      </c>
    </row>
    <row r="1889" spans="1:17" ht="24.75" hidden="1" thickBot="1" x14ac:dyDescent="0.25">
      <c r="A1889" s="477">
        <f>IF(B1889="","",COUNT('Diário 3º PA'!$A$4:$A$4242)+ROW()-3)</f>
        <v>3832</v>
      </c>
      <c r="B1889" s="496">
        <v>44736</v>
      </c>
      <c r="C1889" s="492">
        <v>44713</v>
      </c>
      <c r="D1889" s="482" t="s">
        <v>115</v>
      </c>
      <c r="E1889" s="482" t="s">
        <v>342</v>
      </c>
      <c r="F1889" s="488">
        <v>26.2</v>
      </c>
      <c r="G1889" s="482" t="s">
        <v>5733</v>
      </c>
      <c r="H1889" s="482" t="s">
        <v>135</v>
      </c>
      <c r="I1889" s="482" t="s">
        <v>5689</v>
      </c>
      <c r="J1889" s="493" t="s">
        <v>2816</v>
      </c>
      <c r="K1889" s="493" t="s">
        <v>732</v>
      </c>
      <c r="L1889" s="493" t="s">
        <v>1531</v>
      </c>
      <c r="M1889" s="493">
        <v>375986867</v>
      </c>
      <c r="N1889" s="491">
        <v>44736</v>
      </c>
      <c r="O1889" s="486">
        <f t="shared" si="90"/>
        <v>6</v>
      </c>
      <c r="P1889" s="486">
        <f t="shared" si="91"/>
        <v>6</v>
      </c>
      <c r="Q1889" s="92" t="str">
        <f t="shared" si="92"/>
        <v>Gastos_Gerais</v>
      </c>
    </row>
    <row r="1890" spans="1:17" ht="36.75" hidden="1" thickBot="1" x14ac:dyDescent="0.25">
      <c r="A1890" s="477">
        <f>IF(B1890="","",COUNT('Diário 3º PA'!$A$4:$A$4242)+ROW()-3)</f>
        <v>3833</v>
      </c>
      <c r="B1890" s="496">
        <v>44736</v>
      </c>
      <c r="C1890" s="492">
        <v>44713</v>
      </c>
      <c r="D1890" s="482" t="s">
        <v>115</v>
      </c>
      <c r="E1890" s="482" t="s">
        <v>342</v>
      </c>
      <c r="F1890" s="488">
        <v>60</v>
      </c>
      <c r="G1890" s="482" t="s">
        <v>5734</v>
      </c>
      <c r="H1890" s="482" t="s">
        <v>130</v>
      </c>
      <c r="I1890" s="482" t="s">
        <v>4409</v>
      </c>
      <c r="J1890" s="493" t="s">
        <v>4410</v>
      </c>
      <c r="K1890" s="493" t="s">
        <v>732</v>
      </c>
      <c r="L1890" s="493" t="s">
        <v>1531</v>
      </c>
      <c r="M1890" s="493">
        <v>375991585</v>
      </c>
      <c r="N1890" s="491">
        <v>44736</v>
      </c>
      <c r="O1890" s="486">
        <f t="shared" si="90"/>
        <v>6</v>
      </c>
      <c r="P1890" s="486">
        <f t="shared" si="91"/>
        <v>6</v>
      </c>
      <c r="Q1890" s="92" t="str">
        <f t="shared" si="92"/>
        <v>Gastos_Gerais</v>
      </c>
    </row>
    <row r="1891" spans="1:17" ht="48.75" hidden="1" thickBot="1" x14ac:dyDescent="0.25">
      <c r="A1891" s="477">
        <f>IF(B1891="","",COUNT('Diário 3º PA'!$A$4:$A$4242)+ROW()-3)</f>
        <v>3834</v>
      </c>
      <c r="B1891" s="496">
        <v>44736</v>
      </c>
      <c r="C1891" s="492">
        <v>44713</v>
      </c>
      <c r="D1891" s="482" t="s">
        <v>115</v>
      </c>
      <c r="E1891" s="482" t="s">
        <v>342</v>
      </c>
      <c r="F1891" s="488">
        <v>60</v>
      </c>
      <c r="G1891" s="482" t="s">
        <v>5735</v>
      </c>
      <c r="H1891" s="482" t="s">
        <v>130</v>
      </c>
      <c r="I1891" s="482" t="s">
        <v>5646</v>
      </c>
      <c r="J1891" s="493" t="s">
        <v>4031</v>
      </c>
      <c r="K1891" s="493" t="s">
        <v>732</v>
      </c>
      <c r="L1891" s="493" t="s">
        <v>1531</v>
      </c>
      <c r="M1891" s="493">
        <v>375991585</v>
      </c>
      <c r="N1891" s="491">
        <v>44736</v>
      </c>
      <c r="O1891" s="486">
        <f t="shared" si="90"/>
        <v>6</v>
      </c>
      <c r="P1891" s="486">
        <f t="shared" si="91"/>
        <v>6</v>
      </c>
      <c r="Q1891" s="92" t="str">
        <f t="shared" si="92"/>
        <v>Gastos_Gerais</v>
      </c>
    </row>
    <row r="1892" spans="1:17" ht="24.75" hidden="1" thickBot="1" x14ac:dyDescent="0.25">
      <c r="A1892" s="477">
        <f>IF(B1892="","",COUNT('Diário 3º PA'!$A$4:$A$4242)+ROW()-3)</f>
        <v>3835</v>
      </c>
      <c r="B1892" s="496">
        <v>44736</v>
      </c>
      <c r="C1892" s="492">
        <v>44713</v>
      </c>
      <c r="D1892" s="482" t="s">
        <v>115</v>
      </c>
      <c r="E1892" s="482" t="s">
        <v>342</v>
      </c>
      <c r="F1892" s="488">
        <v>120</v>
      </c>
      <c r="G1892" s="482" t="s">
        <v>5736</v>
      </c>
      <c r="H1892" s="482" t="s">
        <v>134</v>
      </c>
      <c r="I1892" s="482" t="s">
        <v>2091</v>
      </c>
      <c r="J1892" s="493" t="s">
        <v>2092</v>
      </c>
      <c r="K1892" s="493" t="s">
        <v>732</v>
      </c>
      <c r="L1892" s="493" t="s">
        <v>1531</v>
      </c>
      <c r="M1892" s="493">
        <v>375991585</v>
      </c>
      <c r="N1892" s="491">
        <v>44736</v>
      </c>
      <c r="O1892" s="486">
        <f t="shared" si="90"/>
        <v>6</v>
      </c>
      <c r="P1892" s="486">
        <f t="shared" si="91"/>
        <v>6</v>
      </c>
      <c r="Q1892" s="92" t="str">
        <f t="shared" si="92"/>
        <v>Gastos_Gerais</v>
      </c>
    </row>
    <row r="1893" spans="1:17" ht="24.75" hidden="1" thickBot="1" x14ac:dyDescent="0.25">
      <c r="A1893" s="477">
        <f>IF(B1893="","",COUNT('Diário 3º PA'!$A$4:$A$4242)+ROW()-3)</f>
        <v>3836</v>
      </c>
      <c r="B1893" s="496">
        <v>44736</v>
      </c>
      <c r="C1893" s="492">
        <v>44713</v>
      </c>
      <c r="D1893" s="482" t="s">
        <v>115</v>
      </c>
      <c r="E1893" s="482" t="s">
        <v>342</v>
      </c>
      <c r="F1893" s="488">
        <v>120</v>
      </c>
      <c r="G1893" s="482" t="s">
        <v>5737</v>
      </c>
      <c r="H1893" s="482" t="s">
        <v>134</v>
      </c>
      <c r="I1893" s="482" t="s">
        <v>5447</v>
      </c>
      <c r="J1893" s="493" t="s">
        <v>2637</v>
      </c>
      <c r="K1893" s="493" t="s">
        <v>732</v>
      </c>
      <c r="L1893" s="493" t="s">
        <v>1531</v>
      </c>
      <c r="M1893" s="493">
        <v>375991585</v>
      </c>
      <c r="N1893" s="491">
        <v>44736</v>
      </c>
      <c r="O1893" s="486">
        <f t="shared" si="90"/>
        <v>6</v>
      </c>
      <c r="P1893" s="486">
        <f t="shared" si="91"/>
        <v>6</v>
      </c>
      <c r="Q1893" s="92" t="str">
        <f t="shared" si="92"/>
        <v>Gastos_Gerais</v>
      </c>
    </row>
    <row r="1894" spans="1:17" ht="24.75" hidden="1" thickBot="1" x14ac:dyDescent="0.25">
      <c r="A1894" s="477">
        <f>IF(B1894="","",COUNT('Diário 3º PA'!$A$4:$A$4242)+ROW()-3)</f>
        <v>3837</v>
      </c>
      <c r="B1894" s="496">
        <v>44736</v>
      </c>
      <c r="C1894" s="492">
        <v>44713</v>
      </c>
      <c r="D1894" s="482" t="s">
        <v>93</v>
      </c>
      <c r="E1894" s="482" t="s">
        <v>95</v>
      </c>
      <c r="F1894" s="488">
        <v>13296933.57</v>
      </c>
      <c r="G1894" s="353" t="s">
        <v>2862</v>
      </c>
      <c r="H1894" s="353" t="s">
        <v>127</v>
      </c>
      <c r="I1894" s="355" t="s">
        <v>2863</v>
      </c>
      <c r="J1894" s="356" t="s">
        <v>811</v>
      </c>
      <c r="K1894" s="356" t="s">
        <v>1554</v>
      </c>
      <c r="L1894" s="357" t="s">
        <v>1066</v>
      </c>
      <c r="M1894" s="356" t="s">
        <v>666</v>
      </c>
      <c r="N1894" s="374">
        <v>44736</v>
      </c>
      <c r="O1894" s="486">
        <f t="shared" si="90"/>
        <v>6</v>
      </c>
      <c r="P1894" s="486">
        <f t="shared" si="91"/>
        <v>6</v>
      </c>
      <c r="Q1894" s="92" t="str">
        <f t="shared" si="92"/>
        <v>Receitas</v>
      </c>
    </row>
    <row r="1895" spans="1:17" ht="48.75" hidden="1" thickBot="1" x14ac:dyDescent="0.25">
      <c r="A1895" s="477">
        <f>IF(B1895="","",COUNT('Diário 3º PA'!$A$4:$A$4242)+ROW()-3)</f>
        <v>3838</v>
      </c>
      <c r="B1895" s="496">
        <v>44736</v>
      </c>
      <c r="C1895" s="492">
        <v>44713</v>
      </c>
      <c r="D1895" s="482" t="s">
        <v>93</v>
      </c>
      <c r="E1895" s="482" t="s">
        <v>99</v>
      </c>
      <c r="F1895" s="488">
        <v>0.5</v>
      </c>
      <c r="G1895" s="482" t="s">
        <v>5738</v>
      </c>
      <c r="H1895" s="482" t="s">
        <v>127</v>
      </c>
      <c r="I1895" s="482" t="s">
        <v>664</v>
      </c>
      <c r="J1895" s="493" t="s">
        <v>811</v>
      </c>
      <c r="K1895" s="493" t="s">
        <v>1554</v>
      </c>
      <c r="L1895" s="493" t="s">
        <v>1066</v>
      </c>
      <c r="M1895" s="493" t="s">
        <v>666</v>
      </c>
      <c r="N1895" s="491">
        <v>44736</v>
      </c>
      <c r="O1895" s="486">
        <f t="shared" si="90"/>
        <v>6</v>
      </c>
      <c r="P1895" s="486">
        <f t="shared" si="91"/>
        <v>6</v>
      </c>
      <c r="Q1895" s="92" t="str">
        <f t="shared" si="92"/>
        <v>Receitas</v>
      </c>
    </row>
    <row r="1896" spans="1:17" ht="24.75" hidden="1" thickBot="1" x14ac:dyDescent="0.25">
      <c r="A1896" s="477">
        <f>IF(B1896="","",COUNT('Diário 3º PA'!$A$4:$A$4242)+ROW()-3)</f>
        <v>3839</v>
      </c>
      <c r="B1896" s="496">
        <v>44736</v>
      </c>
      <c r="C1896" s="492">
        <v>44713</v>
      </c>
      <c r="D1896" s="482" t="s">
        <v>93</v>
      </c>
      <c r="E1896" s="482" t="s">
        <v>97</v>
      </c>
      <c r="F1896" s="488">
        <v>0.16</v>
      </c>
      <c r="G1896" s="482" t="s">
        <v>1553</v>
      </c>
      <c r="H1896" s="482" t="s">
        <v>128</v>
      </c>
      <c r="I1896" s="482" t="s">
        <v>664</v>
      </c>
      <c r="J1896" s="493" t="s">
        <v>811</v>
      </c>
      <c r="K1896" s="493" t="s">
        <v>1554</v>
      </c>
      <c r="L1896" s="493" t="s">
        <v>1066</v>
      </c>
      <c r="M1896" s="493" t="s">
        <v>666</v>
      </c>
      <c r="N1896" s="491">
        <v>44736</v>
      </c>
      <c r="O1896" s="486">
        <f t="shared" si="90"/>
        <v>6</v>
      </c>
      <c r="P1896" s="486">
        <f t="shared" si="91"/>
        <v>6</v>
      </c>
      <c r="Q1896" s="92" t="str">
        <f t="shared" si="92"/>
        <v>Receitas</v>
      </c>
    </row>
    <row r="1897" spans="1:17" ht="26.25" hidden="1" thickBot="1" x14ac:dyDescent="0.25">
      <c r="A1897" s="477">
        <f>IF(B1897="","",COUNT('Diário 3º PA'!$A$4:$A$4242)+ROW()-3)</f>
        <v>3840</v>
      </c>
      <c r="B1897" s="496">
        <v>44739</v>
      </c>
      <c r="C1897" s="492">
        <v>44743</v>
      </c>
      <c r="D1897" s="482" t="s">
        <v>104</v>
      </c>
      <c r="E1897" s="482" t="s">
        <v>204</v>
      </c>
      <c r="F1897" s="488">
        <v>1784.7</v>
      </c>
      <c r="G1897" s="482" t="s">
        <v>5739</v>
      </c>
      <c r="H1897" s="482" t="s">
        <v>129</v>
      </c>
      <c r="I1897" s="482" t="s">
        <v>3129</v>
      </c>
      <c r="J1897" s="493" t="s">
        <v>2136</v>
      </c>
      <c r="K1897" s="493" t="s">
        <v>704</v>
      </c>
      <c r="L1897" s="493" t="s">
        <v>704</v>
      </c>
      <c r="M1897" s="493">
        <v>1000139756</v>
      </c>
      <c r="N1897" s="496">
        <v>44739</v>
      </c>
      <c r="O1897" s="486">
        <f t="shared" si="90"/>
        <v>6</v>
      </c>
      <c r="P1897" s="486">
        <f t="shared" si="91"/>
        <v>7</v>
      </c>
      <c r="Q1897" s="92" t="str">
        <f t="shared" si="92"/>
        <v>Gastos_com_Pessoal</v>
      </c>
    </row>
    <row r="1898" spans="1:17" ht="36.75" hidden="1" thickBot="1" x14ac:dyDescent="0.25">
      <c r="A1898" s="477">
        <f>IF(B1898="","",COUNT('Diário 3º PA'!$A$4:$A$4242)+ROW()-3)</f>
        <v>3841</v>
      </c>
      <c r="B1898" s="496">
        <v>44739</v>
      </c>
      <c r="C1898" s="492">
        <v>44743</v>
      </c>
      <c r="D1898" s="482" t="s">
        <v>104</v>
      </c>
      <c r="E1898" s="482" t="s">
        <v>204</v>
      </c>
      <c r="F1898" s="488">
        <v>1241</v>
      </c>
      <c r="G1898" s="482" t="s">
        <v>5740</v>
      </c>
      <c r="H1898" s="482" t="s">
        <v>130</v>
      </c>
      <c r="I1898" s="482" t="s">
        <v>4036</v>
      </c>
      <c r="J1898" s="493" t="s">
        <v>833</v>
      </c>
      <c r="K1898" s="493" t="s">
        <v>1464</v>
      </c>
      <c r="L1898" s="493" t="s">
        <v>774</v>
      </c>
      <c r="M1898" s="493" t="s">
        <v>666</v>
      </c>
      <c r="N1898" s="496">
        <v>44739</v>
      </c>
      <c r="O1898" s="486">
        <f t="shared" si="90"/>
        <v>6</v>
      </c>
      <c r="P1898" s="486">
        <f t="shared" si="91"/>
        <v>7</v>
      </c>
      <c r="Q1898" s="92" t="str">
        <f t="shared" si="92"/>
        <v>Gastos_com_Pessoal</v>
      </c>
    </row>
    <row r="1899" spans="1:17" ht="26.25" hidden="1" thickBot="1" x14ac:dyDescent="0.25">
      <c r="A1899" s="477">
        <f>IF(B1899="","",COUNT('Diário 3º PA'!$A$4:$A$4242)+ROW()-3)</f>
        <v>3842</v>
      </c>
      <c r="B1899" s="496">
        <v>44739</v>
      </c>
      <c r="C1899" s="492">
        <v>44743</v>
      </c>
      <c r="D1899" s="482" t="s">
        <v>104</v>
      </c>
      <c r="E1899" s="482" t="s">
        <v>204</v>
      </c>
      <c r="F1899" s="488">
        <v>976</v>
      </c>
      <c r="G1899" s="482" t="s">
        <v>5741</v>
      </c>
      <c r="H1899" s="482" t="s">
        <v>139</v>
      </c>
      <c r="I1899" s="482" t="s">
        <v>1351</v>
      </c>
      <c r="J1899" s="493" t="s">
        <v>1352</v>
      </c>
      <c r="K1899" s="493" t="s">
        <v>1464</v>
      </c>
      <c r="L1899" s="493" t="s">
        <v>774</v>
      </c>
      <c r="M1899" s="493" t="s">
        <v>666</v>
      </c>
      <c r="N1899" s="491">
        <v>44739</v>
      </c>
      <c r="O1899" s="486">
        <f t="shared" si="90"/>
        <v>6</v>
      </c>
      <c r="P1899" s="486">
        <f t="shared" si="91"/>
        <v>7</v>
      </c>
      <c r="Q1899" s="92" t="str">
        <f t="shared" si="92"/>
        <v>Gastos_com_Pessoal</v>
      </c>
    </row>
    <row r="1900" spans="1:17" ht="36.75" hidden="1" thickBot="1" x14ac:dyDescent="0.25">
      <c r="A1900" s="477">
        <f>IF(B1900="","",COUNT('Diário 3º PA'!$A$4:$A$4242)+ROW()-3)</f>
        <v>3843</v>
      </c>
      <c r="B1900" s="496">
        <v>44739</v>
      </c>
      <c r="C1900" s="492">
        <v>44743</v>
      </c>
      <c r="D1900" s="482" t="s">
        <v>104</v>
      </c>
      <c r="E1900" s="482" t="s">
        <v>204</v>
      </c>
      <c r="F1900" s="488">
        <v>1062.5</v>
      </c>
      <c r="G1900" s="482" t="s">
        <v>5742</v>
      </c>
      <c r="H1900" s="482" t="s">
        <v>132</v>
      </c>
      <c r="I1900" s="482" t="s">
        <v>1353</v>
      </c>
      <c r="J1900" s="493" t="s">
        <v>1354</v>
      </c>
      <c r="K1900" s="493" t="s">
        <v>1464</v>
      </c>
      <c r="L1900" s="493" t="s">
        <v>774</v>
      </c>
      <c r="M1900" s="493" t="s">
        <v>666</v>
      </c>
      <c r="N1900" s="491">
        <v>44739</v>
      </c>
      <c r="O1900" s="486">
        <f t="shared" si="90"/>
        <v>6</v>
      </c>
      <c r="P1900" s="486">
        <f t="shared" si="91"/>
        <v>7</v>
      </c>
      <c r="Q1900" s="92" t="str">
        <f t="shared" si="92"/>
        <v>Gastos_com_Pessoal</v>
      </c>
    </row>
    <row r="1901" spans="1:17" ht="26.25" hidden="1" thickBot="1" x14ac:dyDescent="0.25">
      <c r="A1901" s="477">
        <f>IF(B1901="","",COUNT('Diário 3º PA'!$A$4:$A$4242)+ROW()-3)</f>
        <v>3844</v>
      </c>
      <c r="B1901" s="496">
        <v>44739</v>
      </c>
      <c r="C1901" s="492">
        <v>44743</v>
      </c>
      <c r="D1901" s="482" t="s">
        <v>104</v>
      </c>
      <c r="E1901" s="482" t="s">
        <v>204</v>
      </c>
      <c r="F1901" s="481">
        <v>372</v>
      </c>
      <c r="G1901" s="482" t="s">
        <v>5743</v>
      </c>
      <c r="H1901" s="489" t="s">
        <v>658</v>
      </c>
      <c r="I1901" s="482" t="s">
        <v>3119</v>
      </c>
      <c r="J1901" s="518" t="s">
        <v>1342</v>
      </c>
      <c r="K1901" s="493" t="s">
        <v>1464</v>
      </c>
      <c r="L1901" s="493" t="s">
        <v>774</v>
      </c>
      <c r="M1901" s="493" t="s">
        <v>666</v>
      </c>
      <c r="N1901" s="491">
        <v>44739</v>
      </c>
      <c r="O1901" s="486">
        <f t="shared" si="90"/>
        <v>6</v>
      </c>
      <c r="P1901" s="486">
        <f t="shared" si="91"/>
        <v>7</v>
      </c>
      <c r="Q1901" s="92" t="str">
        <f t="shared" si="92"/>
        <v>Gastos_com_Pessoal</v>
      </c>
    </row>
    <row r="1902" spans="1:17" ht="26.25" hidden="1" thickBot="1" x14ac:dyDescent="0.25">
      <c r="A1902" s="477">
        <f>IF(B1902="","",COUNT('Diário 3º PA'!$A$4:$A$4242)+ROW()-3)</f>
        <v>3845</v>
      </c>
      <c r="B1902" s="496">
        <v>44739</v>
      </c>
      <c r="C1902" s="492">
        <v>44743</v>
      </c>
      <c r="D1902" s="482" t="s">
        <v>104</v>
      </c>
      <c r="E1902" s="482" t="s">
        <v>204</v>
      </c>
      <c r="F1902" s="488">
        <v>784</v>
      </c>
      <c r="G1902" s="482" t="s">
        <v>5744</v>
      </c>
      <c r="H1902" s="482" t="s">
        <v>132</v>
      </c>
      <c r="I1902" s="482" t="s">
        <v>1344</v>
      </c>
      <c r="J1902" s="493" t="s">
        <v>5745</v>
      </c>
      <c r="K1902" s="493" t="s">
        <v>1464</v>
      </c>
      <c r="L1902" s="493" t="s">
        <v>774</v>
      </c>
      <c r="M1902" s="493" t="s">
        <v>666</v>
      </c>
      <c r="N1902" s="491">
        <v>44739</v>
      </c>
      <c r="O1902" s="486">
        <f t="shared" si="90"/>
        <v>6</v>
      </c>
      <c r="P1902" s="486">
        <f t="shared" si="91"/>
        <v>7</v>
      </c>
      <c r="Q1902" s="92" t="str">
        <f t="shared" si="92"/>
        <v>Gastos_com_Pessoal</v>
      </c>
    </row>
    <row r="1903" spans="1:17" ht="24.75" hidden="1" thickBot="1" x14ac:dyDescent="0.25">
      <c r="A1903" s="477">
        <f>IF(B1903="","",COUNT('Diário 3º PA'!$A$4:$A$4242)+ROW()-3)</f>
        <v>3846</v>
      </c>
      <c r="B1903" s="496">
        <v>44739</v>
      </c>
      <c r="C1903" s="492">
        <v>44743</v>
      </c>
      <c r="D1903" s="482" t="s">
        <v>115</v>
      </c>
      <c r="E1903" s="482" t="s">
        <v>304</v>
      </c>
      <c r="F1903" s="488">
        <v>11.62</v>
      </c>
      <c r="G1903" s="482" t="s">
        <v>5746</v>
      </c>
      <c r="H1903" s="482" t="s">
        <v>134</v>
      </c>
      <c r="I1903" s="482" t="s">
        <v>5747</v>
      </c>
      <c r="J1903" s="493" t="s">
        <v>2714</v>
      </c>
      <c r="K1903" s="493" t="s">
        <v>1464</v>
      </c>
      <c r="L1903" s="493" t="s">
        <v>428</v>
      </c>
      <c r="M1903" s="493">
        <v>2022174</v>
      </c>
      <c r="N1903" s="491">
        <v>44736</v>
      </c>
      <c r="O1903" s="486">
        <f t="shared" si="90"/>
        <v>6</v>
      </c>
      <c r="P1903" s="486">
        <f t="shared" si="91"/>
        <v>7</v>
      </c>
      <c r="Q1903" s="92" t="str">
        <f t="shared" si="92"/>
        <v>Gastos_Gerais</v>
      </c>
    </row>
    <row r="1904" spans="1:17" ht="24.75" hidden="1" thickBot="1" x14ac:dyDescent="0.25">
      <c r="A1904" s="477">
        <f>IF(B1904="","",COUNT('Diário 3º PA'!$A$4:$A$4242)+ROW()-3)</f>
        <v>3847</v>
      </c>
      <c r="B1904" s="496">
        <v>44739</v>
      </c>
      <c r="C1904" s="492">
        <v>44743</v>
      </c>
      <c r="D1904" s="482" t="s">
        <v>115</v>
      </c>
      <c r="E1904" s="482" t="s">
        <v>358</v>
      </c>
      <c r="F1904" s="488">
        <v>120</v>
      </c>
      <c r="G1904" s="482" t="s">
        <v>5748</v>
      </c>
      <c r="H1904" s="489" t="s">
        <v>658</v>
      </c>
      <c r="I1904" s="482" t="s">
        <v>5749</v>
      </c>
      <c r="J1904" s="493" t="s">
        <v>1349</v>
      </c>
      <c r="K1904" s="493" t="s">
        <v>1464</v>
      </c>
      <c r="L1904" s="493" t="s">
        <v>428</v>
      </c>
      <c r="M1904" s="493">
        <v>246</v>
      </c>
      <c r="N1904" s="491">
        <v>44737</v>
      </c>
      <c r="O1904" s="486">
        <f t="shared" si="90"/>
        <v>6</v>
      </c>
      <c r="P1904" s="486">
        <f t="shared" si="91"/>
        <v>7</v>
      </c>
      <c r="Q1904" s="92" t="str">
        <f t="shared" si="92"/>
        <v>Gastos_Gerais</v>
      </c>
    </row>
    <row r="1905" spans="1:17" ht="24.75" hidden="1" thickBot="1" x14ac:dyDescent="0.25">
      <c r="A1905" s="477">
        <f>IF(B1905="","",COUNT('Diário 3º PA'!$A$4:$A$4242)+ROW()-3)</f>
        <v>3848</v>
      </c>
      <c r="B1905" s="496">
        <v>44739</v>
      </c>
      <c r="C1905" s="492">
        <v>44713</v>
      </c>
      <c r="D1905" s="482" t="s">
        <v>115</v>
      </c>
      <c r="E1905" s="482" t="s">
        <v>378</v>
      </c>
      <c r="F1905" s="488">
        <v>470.58</v>
      </c>
      <c r="G1905" s="482" t="s">
        <v>5750</v>
      </c>
      <c r="H1905" s="482" t="s">
        <v>128</v>
      </c>
      <c r="I1905" s="482" t="s">
        <v>5751</v>
      </c>
      <c r="J1905" s="493" t="s">
        <v>738</v>
      </c>
      <c r="K1905" s="493" t="s">
        <v>704</v>
      </c>
      <c r="L1905" s="493" t="s">
        <v>428</v>
      </c>
      <c r="M1905" s="493">
        <v>3552</v>
      </c>
      <c r="N1905" s="491">
        <v>44733</v>
      </c>
      <c r="O1905" s="486">
        <f t="shared" si="90"/>
        <v>6</v>
      </c>
      <c r="P1905" s="486">
        <f t="shared" si="91"/>
        <v>6</v>
      </c>
      <c r="Q1905" s="92" t="str">
        <f t="shared" si="92"/>
        <v>Gastos_Gerais</v>
      </c>
    </row>
    <row r="1906" spans="1:17" ht="24.75" hidden="1" thickBot="1" x14ac:dyDescent="0.25">
      <c r="A1906" s="477">
        <f>IF(B1906="","",COUNT('Diário 3º PA'!$A$4:$A$4242)+ROW()-3)</f>
        <v>3849</v>
      </c>
      <c r="B1906" s="496">
        <v>44739</v>
      </c>
      <c r="C1906" s="492">
        <v>44713</v>
      </c>
      <c r="D1906" s="482" t="s">
        <v>115</v>
      </c>
      <c r="E1906" s="482" t="s">
        <v>378</v>
      </c>
      <c r="F1906" s="488">
        <v>460.46</v>
      </c>
      <c r="G1906" s="482" t="s">
        <v>5752</v>
      </c>
      <c r="H1906" s="482" t="s">
        <v>136</v>
      </c>
      <c r="I1906" s="482" t="s">
        <v>5751</v>
      </c>
      <c r="J1906" s="482" t="s">
        <v>738</v>
      </c>
      <c r="K1906" s="493" t="s">
        <v>704</v>
      </c>
      <c r="L1906" s="493" t="s">
        <v>428</v>
      </c>
      <c r="M1906" s="493">
        <v>3553</v>
      </c>
      <c r="N1906" s="491">
        <v>44733</v>
      </c>
      <c r="O1906" s="486">
        <f t="shared" si="90"/>
        <v>6</v>
      </c>
      <c r="P1906" s="486">
        <f t="shared" si="91"/>
        <v>6</v>
      </c>
      <c r="Q1906" s="92" t="str">
        <f t="shared" si="92"/>
        <v>Gastos_Gerais</v>
      </c>
    </row>
    <row r="1907" spans="1:17" ht="36.75" hidden="1" thickBot="1" x14ac:dyDescent="0.25">
      <c r="A1907" s="477">
        <f>IF(B1907="","",COUNT('Diário 3º PA'!$A$4:$A$4242)+ROW()-3)</f>
        <v>3850</v>
      </c>
      <c r="B1907" s="496">
        <v>44739</v>
      </c>
      <c r="C1907" s="492">
        <v>44743</v>
      </c>
      <c r="D1907" s="482" t="s">
        <v>104</v>
      </c>
      <c r="E1907" s="482" t="s">
        <v>204</v>
      </c>
      <c r="F1907" s="488">
        <v>51376.04</v>
      </c>
      <c r="G1907" s="482" t="s">
        <v>5753</v>
      </c>
      <c r="H1907" s="482" t="s">
        <v>127</v>
      </c>
      <c r="I1907" s="482" t="s">
        <v>1299</v>
      </c>
      <c r="J1907" s="482" t="s">
        <v>773</v>
      </c>
      <c r="K1907" s="493" t="s">
        <v>704</v>
      </c>
      <c r="L1907" s="493" t="s">
        <v>704</v>
      </c>
      <c r="M1907" s="493" t="s">
        <v>5754</v>
      </c>
      <c r="N1907" s="491">
        <v>44739</v>
      </c>
      <c r="O1907" s="486">
        <f t="shared" si="90"/>
        <v>6</v>
      </c>
      <c r="P1907" s="486">
        <f t="shared" si="91"/>
        <v>7</v>
      </c>
      <c r="Q1907" s="92" t="str">
        <f t="shared" si="92"/>
        <v>Gastos_com_Pessoal</v>
      </c>
    </row>
    <row r="1908" spans="1:17" ht="24.75" hidden="1" thickBot="1" x14ac:dyDescent="0.25">
      <c r="A1908" s="477">
        <f>IF(B1908="","",COUNT('Diário 3º PA'!$A$4:$A$4242)+ROW()-3)</f>
        <v>3851</v>
      </c>
      <c r="B1908" s="496">
        <v>44739</v>
      </c>
      <c r="C1908" s="492">
        <v>44713</v>
      </c>
      <c r="D1908" s="482" t="s">
        <v>115</v>
      </c>
      <c r="E1908" s="482" t="s">
        <v>342</v>
      </c>
      <c r="F1908" s="488">
        <v>135</v>
      </c>
      <c r="G1908" s="482" t="s">
        <v>5755</v>
      </c>
      <c r="H1908" s="482" t="s">
        <v>128</v>
      </c>
      <c r="I1908" s="482" t="s">
        <v>5756</v>
      </c>
      <c r="J1908" s="493" t="s">
        <v>863</v>
      </c>
      <c r="K1908" s="493" t="s">
        <v>704</v>
      </c>
      <c r="L1908" s="493" t="s">
        <v>428</v>
      </c>
      <c r="M1908" s="493">
        <v>37972</v>
      </c>
      <c r="N1908" s="491">
        <v>44725</v>
      </c>
      <c r="O1908" s="486">
        <f t="shared" si="90"/>
        <v>6</v>
      </c>
      <c r="P1908" s="486">
        <f t="shared" si="91"/>
        <v>6</v>
      </c>
      <c r="Q1908" s="92" t="str">
        <f t="shared" si="92"/>
        <v>Gastos_Gerais</v>
      </c>
    </row>
    <row r="1909" spans="1:17" ht="26.25" hidden="1" thickBot="1" x14ac:dyDescent="0.25">
      <c r="A1909" s="477">
        <f>IF(B1909="","",COUNT('Diário 3º PA'!$A$4:$A$4242)+ROW()-3)</f>
        <v>3852</v>
      </c>
      <c r="B1909" s="496">
        <v>44739</v>
      </c>
      <c r="C1909" s="492">
        <v>44743</v>
      </c>
      <c r="D1909" s="482" t="s">
        <v>104</v>
      </c>
      <c r="E1909" s="482" t="s">
        <v>204</v>
      </c>
      <c r="F1909" s="488">
        <v>118.78</v>
      </c>
      <c r="G1909" s="482" t="s">
        <v>5744</v>
      </c>
      <c r="H1909" s="482" t="s">
        <v>137</v>
      </c>
      <c r="I1909" s="482" t="s">
        <v>1330</v>
      </c>
      <c r="J1909" s="493" t="s">
        <v>1331</v>
      </c>
      <c r="K1909" s="493" t="s">
        <v>704</v>
      </c>
      <c r="L1909" s="493" t="s">
        <v>704</v>
      </c>
      <c r="M1909" s="493" t="s">
        <v>5757</v>
      </c>
      <c r="N1909" s="491">
        <v>44739</v>
      </c>
      <c r="O1909" s="486">
        <f t="shared" si="90"/>
        <v>6</v>
      </c>
      <c r="P1909" s="486">
        <f t="shared" si="91"/>
        <v>7</v>
      </c>
      <c r="Q1909" s="92" t="str">
        <f t="shared" si="92"/>
        <v>Gastos_com_Pessoal</v>
      </c>
    </row>
    <row r="1910" spans="1:17" ht="24.75" hidden="1" thickBot="1" x14ac:dyDescent="0.25">
      <c r="A1910" s="477">
        <f>IF(B1910="","",COUNT('Diário 3º PA'!$A$4:$A$4242)+ROW()-3)</f>
        <v>3853</v>
      </c>
      <c r="B1910" s="496">
        <v>44739</v>
      </c>
      <c r="C1910" s="492">
        <v>44743</v>
      </c>
      <c r="D1910" s="482" t="s">
        <v>115</v>
      </c>
      <c r="E1910" s="482" t="s">
        <v>378</v>
      </c>
      <c r="F1910" s="488">
        <v>303.60000000000002</v>
      </c>
      <c r="G1910" s="482" t="s">
        <v>5758</v>
      </c>
      <c r="H1910" s="482" t="s">
        <v>137</v>
      </c>
      <c r="I1910" s="482" t="s">
        <v>5751</v>
      </c>
      <c r="J1910" s="493" t="s">
        <v>738</v>
      </c>
      <c r="K1910" s="493" t="s">
        <v>704</v>
      </c>
      <c r="L1910" s="493" t="s">
        <v>428</v>
      </c>
      <c r="M1910" s="493">
        <v>3550</v>
      </c>
      <c r="N1910" s="491">
        <v>44733</v>
      </c>
      <c r="O1910" s="486">
        <f t="shared" si="90"/>
        <v>6</v>
      </c>
      <c r="P1910" s="486">
        <f t="shared" si="91"/>
        <v>7</v>
      </c>
      <c r="Q1910" s="92" t="str">
        <f t="shared" si="92"/>
        <v>Gastos_Gerais</v>
      </c>
    </row>
    <row r="1911" spans="1:17" ht="26.25" hidden="1" thickBot="1" x14ac:dyDescent="0.25">
      <c r="A1911" s="477">
        <f>IF(B1911="","",COUNT('Diário 3º PA'!$A$4:$A$4242)+ROW()-3)</f>
        <v>3854</v>
      </c>
      <c r="B1911" s="496">
        <v>44739</v>
      </c>
      <c r="C1911" s="492">
        <v>44743</v>
      </c>
      <c r="D1911" s="482" t="s">
        <v>104</v>
      </c>
      <c r="E1911" s="482" t="s">
        <v>204</v>
      </c>
      <c r="F1911" s="488">
        <v>2872.4</v>
      </c>
      <c r="G1911" s="482" t="s">
        <v>5759</v>
      </c>
      <c r="H1911" s="482" t="s">
        <v>129</v>
      </c>
      <c r="I1911" s="482" t="s">
        <v>4649</v>
      </c>
      <c r="J1911" s="493" t="s">
        <v>1327</v>
      </c>
      <c r="K1911" s="493" t="s">
        <v>704</v>
      </c>
      <c r="L1911" s="493" t="s">
        <v>704</v>
      </c>
      <c r="M1911" s="493">
        <v>1000085692</v>
      </c>
      <c r="N1911" s="491">
        <v>44733</v>
      </c>
      <c r="O1911" s="486">
        <f t="shared" si="90"/>
        <v>6</v>
      </c>
      <c r="P1911" s="486">
        <f t="shared" si="91"/>
        <v>7</v>
      </c>
      <c r="Q1911" s="92" t="str">
        <f t="shared" si="92"/>
        <v>Gastos_com_Pessoal</v>
      </c>
    </row>
    <row r="1912" spans="1:17" ht="36.75" hidden="1" thickBot="1" x14ac:dyDescent="0.25">
      <c r="A1912" s="477">
        <f>IF(B1912="","",COUNT('Diário 3º PA'!$A$4:$A$4242)+ROW()-3)</f>
        <v>3855</v>
      </c>
      <c r="B1912" s="496">
        <v>44739</v>
      </c>
      <c r="C1912" s="492">
        <v>44713</v>
      </c>
      <c r="D1912" s="482" t="s">
        <v>115</v>
      </c>
      <c r="E1912" s="482" t="s">
        <v>262</v>
      </c>
      <c r="F1912" s="488">
        <v>190</v>
      </c>
      <c r="G1912" s="482" t="s">
        <v>5760</v>
      </c>
      <c r="H1912" s="482" t="s">
        <v>128</v>
      </c>
      <c r="I1912" s="482" t="s">
        <v>432</v>
      </c>
      <c r="J1912" s="493" t="s">
        <v>939</v>
      </c>
      <c r="K1912" s="493" t="s">
        <v>704</v>
      </c>
      <c r="L1912" s="493" t="s">
        <v>428</v>
      </c>
      <c r="M1912" s="493">
        <v>1942</v>
      </c>
      <c r="N1912" s="491">
        <v>44732</v>
      </c>
      <c r="O1912" s="486">
        <f t="shared" si="90"/>
        <v>6</v>
      </c>
      <c r="P1912" s="486">
        <f t="shared" si="91"/>
        <v>6</v>
      </c>
      <c r="Q1912" s="92" t="str">
        <f t="shared" si="92"/>
        <v>Gastos_Gerais</v>
      </c>
    </row>
    <row r="1913" spans="1:17" ht="26.25" hidden="1" thickBot="1" x14ac:dyDescent="0.25">
      <c r="A1913" s="477">
        <f>IF(B1913="","",COUNT('Diário 3º PA'!$A$4:$A$4242)+ROW()-3)</f>
        <v>3856</v>
      </c>
      <c r="B1913" s="496">
        <v>44739</v>
      </c>
      <c r="C1913" s="492">
        <v>44743</v>
      </c>
      <c r="D1913" s="482" t="s">
        <v>104</v>
      </c>
      <c r="E1913" s="482" t="s">
        <v>204</v>
      </c>
      <c r="F1913" s="488">
        <v>49810.66</v>
      </c>
      <c r="G1913" s="482" t="s">
        <v>5761</v>
      </c>
      <c r="H1913" s="482" t="s">
        <v>127</v>
      </c>
      <c r="I1913" s="482" t="s">
        <v>3529</v>
      </c>
      <c r="J1913" s="493" t="s">
        <v>756</v>
      </c>
      <c r="K1913" s="493" t="s">
        <v>704</v>
      </c>
      <c r="L1913" s="493" t="s">
        <v>704</v>
      </c>
      <c r="M1913" s="493">
        <v>3443173</v>
      </c>
      <c r="N1913" s="491">
        <v>44739</v>
      </c>
      <c r="O1913" s="486">
        <f t="shared" si="90"/>
        <v>6</v>
      </c>
      <c r="P1913" s="486">
        <f t="shared" si="91"/>
        <v>7</v>
      </c>
      <c r="Q1913" s="92" t="str">
        <f t="shared" si="92"/>
        <v>Gastos_com_Pessoal</v>
      </c>
    </row>
    <row r="1914" spans="1:17" ht="26.25" hidden="1" thickBot="1" x14ac:dyDescent="0.25">
      <c r="A1914" s="477">
        <f>IF(B1914="","",COUNT('Diário 3º PA'!$A$4:$A$4242)+ROW()-3)</f>
        <v>3857</v>
      </c>
      <c r="B1914" s="496">
        <v>44739</v>
      </c>
      <c r="C1914" s="492">
        <v>44743</v>
      </c>
      <c r="D1914" s="482" t="s">
        <v>104</v>
      </c>
      <c r="E1914" s="482" t="s">
        <v>206</v>
      </c>
      <c r="F1914" s="488">
        <v>11929.5</v>
      </c>
      <c r="G1914" s="482" t="s">
        <v>3974</v>
      </c>
      <c r="H1914" s="482" t="s">
        <v>128</v>
      </c>
      <c r="I1914" s="482" t="s">
        <v>3616</v>
      </c>
      <c r="J1914" s="493" t="s">
        <v>3617</v>
      </c>
      <c r="K1914" s="493" t="s">
        <v>704</v>
      </c>
      <c r="L1914" s="493" t="s">
        <v>704</v>
      </c>
      <c r="M1914" s="493">
        <v>13348354</v>
      </c>
      <c r="N1914" s="491">
        <v>44739</v>
      </c>
      <c r="O1914" s="486">
        <f t="shared" si="90"/>
        <v>6</v>
      </c>
      <c r="P1914" s="486">
        <f t="shared" si="91"/>
        <v>7</v>
      </c>
      <c r="Q1914" s="92" t="str">
        <f t="shared" si="92"/>
        <v>Gastos_com_Pessoal</v>
      </c>
    </row>
    <row r="1915" spans="1:17" ht="36.75" hidden="1" thickBot="1" x14ac:dyDescent="0.25">
      <c r="A1915" s="477">
        <f>IF(B1915="","",COUNT('Diário 3º PA'!$A$4:$A$4242)+ROW()-3)</f>
        <v>3858</v>
      </c>
      <c r="B1915" s="496">
        <v>44739</v>
      </c>
      <c r="C1915" s="492">
        <v>44713</v>
      </c>
      <c r="D1915" s="482" t="s">
        <v>115</v>
      </c>
      <c r="E1915" s="482" t="s">
        <v>318</v>
      </c>
      <c r="F1915" s="488">
        <v>2999.15</v>
      </c>
      <c r="G1915" s="482" t="s">
        <v>5762</v>
      </c>
      <c r="H1915" s="482" t="s">
        <v>127</v>
      </c>
      <c r="I1915" s="482" t="s">
        <v>3656</v>
      </c>
      <c r="J1915" s="493" t="s">
        <v>3657</v>
      </c>
      <c r="K1915" s="493" t="s">
        <v>704</v>
      </c>
      <c r="L1915" s="493" t="s">
        <v>428</v>
      </c>
      <c r="M1915" s="493">
        <v>2022210</v>
      </c>
      <c r="N1915" s="491">
        <v>44734</v>
      </c>
      <c r="O1915" s="486">
        <f t="shared" si="90"/>
        <v>6</v>
      </c>
      <c r="P1915" s="486">
        <f t="shared" si="91"/>
        <v>6</v>
      </c>
      <c r="Q1915" s="92" t="str">
        <f t="shared" si="92"/>
        <v>Gastos_Gerais</v>
      </c>
    </row>
    <row r="1916" spans="1:17" ht="36.75" hidden="1" thickBot="1" x14ac:dyDescent="0.25">
      <c r="A1916" s="477">
        <f>IF(B1916="","",COUNT('Diário 3º PA'!$A$4:$A$4242)+ROW()-3)</f>
        <v>3859</v>
      </c>
      <c r="B1916" s="496">
        <v>44739</v>
      </c>
      <c r="C1916" s="492">
        <v>44713</v>
      </c>
      <c r="D1916" s="482" t="s">
        <v>115</v>
      </c>
      <c r="E1916" s="482" t="s">
        <v>360</v>
      </c>
      <c r="F1916" s="488">
        <v>5764.9</v>
      </c>
      <c r="G1916" s="482" t="s">
        <v>5763</v>
      </c>
      <c r="H1916" s="482" t="s">
        <v>140</v>
      </c>
      <c r="I1916" s="482" t="s">
        <v>4575</v>
      </c>
      <c r="J1916" s="493" t="s">
        <v>4576</v>
      </c>
      <c r="K1916" s="493" t="s">
        <v>704</v>
      </c>
      <c r="L1916" s="493" t="s">
        <v>428</v>
      </c>
      <c r="M1916" s="493">
        <v>2022154</v>
      </c>
      <c r="N1916" s="491">
        <v>44735</v>
      </c>
      <c r="O1916" s="486">
        <f t="shared" si="90"/>
        <v>6</v>
      </c>
      <c r="P1916" s="486">
        <f t="shared" si="91"/>
        <v>6</v>
      </c>
      <c r="Q1916" s="92" t="str">
        <f t="shared" si="92"/>
        <v>Gastos_Gerais</v>
      </c>
    </row>
    <row r="1917" spans="1:17" ht="36.75" hidden="1" thickBot="1" x14ac:dyDescent="0.25">
      <c r="A1917" s="477">
        <f>IF(B1917="","",COUNT('Diário 3º PA'!$A$4:$A$4242)+ROW()-3)</f>
        <v>3860</v>
      </c>
      <c r="B1917" s="496">
        <v>44739</v>
      </c>
      <c r="C1917" s="492">
        <v>44713</v>
      </c>
      <c r="D1917" s="482" t="s">
        <v>115</v>
      </c>
      <c r="E1917" s="482" t="s">
        <v>262</v>
      </c>
      <c r="F1917" s="488">
        <v>288</v>
      </c>
      <c r="G1917" s="482" t="s">
        <v>5764</v>
      </c>
      <c r="H1917" s="482" t="s">
        <v>140</v>
      </c>
      <c r="I1917" s="482" t="s">
        <v>1363</v>
      </c>
      <c r="J1917" s="493" t="s">
        <v>1364</v>
      </c>
      <c r="K1917" s="493" t="s">
        <v>704</v>
      </c>
      <c r="L1917" s="493" t="s">
        <v>428</v>
      </c>
      <c r="M1917" s="493">
        <v>888</v>
      </c>
      <c r="N1917" s="491">
        <v>44727</v>
      </c>
      <c r="O1917" s="486">
        <f t="shared" si="90"/>
        <v>6</v>
      </c>
      <c r="P1917" s="486">
        <f t="shared" si="91"/>
        <v>6</v>
      </c>
      <c r="Q1917" s="92" t="str">
        <f t="shared" si="92"/>
        <v>Gastos_Gerais</v>
      </c>
    </row>
    <row r="1918" spans="1:17" ht="36.75" hidden="1" thickBot="1" x14ac:dyDescent="0.25">
      <c r="A1918" s="477">
        <f>IF(B1918="","",COUNT('Diário 3º PA'!$A$4:$A$4242)+ROW()-3)</f>
        <v>3861</v>
      </c>
      <c r="B1918" s="496">
        <v>44739</v>
      </c>
      <c r="C1918" s="492">
        <v>44713</v>
      </c>
      <c r="D1918" s="482" t="s">
        <v>115</v>
      </c>
      <c r="E1918" s="482" t="s">
        <v>360</v>
      </c>
      <c r="F1918" s="488">
        <v>11592</v>
      </c>
      <c r="G1918" s="482" t="s">
        <v>5763</v>
      </c>
      <c r="H1918" s="482" t="s">
        <v>134</v>
      </c>
      <c r="I1918" s="482" t="s">
        <v>4575</v>
      </c>
      <c r="J1918" s="493" t="s">
        <v>4576</v>
      </c>
      <c r="K1918" s="493" t="s">
        <v>704</v>
      </c>
      <c r="L1918" s="493" t="s">
        <v>428</v>
      </c>
      <c r="M1918" s="493">
        <v>2022145</v>
      </c>
      <c r="N1918" s="491">
        <v>44732</v>
      </c>
      <c r="O1918" s="486">
        <f t="shared" si="90"/>
        <v>6</v>
      </c>
      <c r="P1918" s="486">
        <f t="shared" si="91"/>
        <v>6</v>
      </c>
      <c r="Q1918" s="92" t="str">
        <f t="shared" si="92"/>
        <v>Gastos_Gerais</v>
      </c>
    </row>
    <row r="1919" spans="1:17" ht="24.75" hidden="1" thickBot="1" x14ac:dyDescent="0.25">
      <c r="A1919" s="477">
        <f>IF(B1919="","",COUNT('Diário 3º PA'!$A$4:$A$4242)+ROW()-3)</f>
        <v>3862</v>
      </c>
      <c r="B1919" s="496">
        <v>44739</v>
      </c>
      <c r="C1919" s="492">
        <v>44713</v>
      </c>
      <c r="D1919" s="482" t="s">
        <v>115</v>
      </c>
      <c r="E1919" s="482" t="s">
        <v>378</v>
      </c>
      <c r="F1919" s="488">
        <v>374.44</v>
      </c>
      <c r="G1919" s="482" t="s">
        <v>5765</v>
      </c>
      <c r="H1919" s="482" t="s">
        <v>138</v>
      </c>
      <c r="I1919" s="482" t="s">
        <v>5751</v>
      </c>
      <c r="J1919" s="493" t="s">
        <v>738</v>
      </c>
      <c r="K1919" s="493" t="s">
        <v>704</v>
      </c>
      <c r="L1919" s="493" t="s">
        <v>428</v>
      </c>
      <c r="M1919" s="493">
        <v>3548</v>
      </c>
      <c r="N1919" s="491">
        <v>44733</v>
      </c>
      <c r="O1919" s="486">
        <f t="shared" si="90"/>
        <v>6</v>
      </c>
      <c r="P1919" s="486">
        <f t="shared" si="91"/>
        <v>6</v>
      </c>
      <c r="Q1919" s="92" t="str">
        <f t="shared" si="92"/>
        <v>Gastos_Gerais</v>
      </c>
    </row>
    <row r="1920" spans="1:17" ht="24.75" hidden="1" thickBot="1" x14ac:dyDescent="0.25">
      <c r="A1920" s="477">
        <f>IF(B1920="","",COUNT('Diário 3º PA'!$A$4:$A$4242)+ROW()-3)</f>
        <v>3863</v>
      </c>
      <c r="B1920" s="496">
        <v>44739</v>
      </c>
      <c r="C1920" s="492">
        <v>44713</v>
      </c>
      <c r="D1920" s="482" t="s">
        <v>115</v>
      </c>
      <c r="E1920" s="482" t="s">
        <v>378</v>
      </c>
      <c r="F1920" s="488">
        <v>354.2</v>
      </c>
      <c r="G1920" s="482" t="s">
        <v>5766</v>
      </c>
      <c r="H1920" s="482" t="s">
        <v>134</v>
      </c>
      <c r="I1920" s="482" t="s">
        <v>5751</v>
      </c>
      <c r="J1920" s="493" t="s">
        <v>738</v>
      </c>
      <c r="K1920" s="493" t="s">
        <v>704</v>
      </c>
      <c r="L1920" s="493" t="s">
        <v>428</v>
      </c>
      <c r="M1920" s="493">
        <v>3549</v>
      </c>
      <c r="N1920" s="491">
        <v>44733</v>
      </c>
      <c r="O1920" s="486">
        <f t="shared" si="90"/>
        <v>6</v>
      </c>
      <c r="P1920" s="486">
        <f t="shared" si="91"/>
        <v>6</v>
      </c>
      <c r="Q1920" s="92" t="str">
        <f t="shared" si="92"/>
        <v>Gastos_Gerais</v>
      </c>
    </row>
    <row r="1921" spans="1:17" ht="24.75" hidden="1" thickBot="1" x14ac:dyDescent="0.25">
      <c r="A1921" s="477">
        <f>IF(B1921="","",COUNT('Diário 3º PA'!$A$4:$A$4242)+ROW()-3)</f>
        <v>3864</v>
      </c>
      <c r="B1921" s="496">
        <v>44739</v>
      </c>
      <c r="C1921" s="492">
        <v>44713</v>
      </c>
      <c r="D1921" s="482" t="s">
        <v>115</v>
      </c>
      <c r="E1921" s="482" t="s">
        <v>378</v>
      </c>
      <c r="F1921" s="488">
        <v>733.7</v>
      </c>
      <c r="G1921" s="482" t="s">
        <v>5767</v>
      </c>
      <c r="H1921" s="482" t="s">
        <v>131</v>
      </c>
      <c r="I1921" s="482" t="s">
        <v>5751</v>
      </c>
      <c r="J1921" s="493" t="s">
        <v>738</v>
      </c>
      <c r="K1921" s="493" t="s">
        <v>704</v>
      </c>
      <c r="L1921" s="493" t="s">
        <v>428</v>
      </c>
      <c r="M1921" s="493">
        <v>3554</v>
      </c>
      <c r="N1921" s="491">
        <v>44733</v>
      </c>
      <c r="O1921" s="486">
        <f t="shared" si="90"/>
        <v>6</v>
      </c>
      <c r="P1921" s="486">
        <f t="shared" si="91"/>
        <v>6</v>
      </c>
      <c r="Q1921" s="92" t="str">
        <f t="shared" si="92"/>
        <v>Gastos_Gerais</v>
      </c>
    </row>
    <row r="1922" spans="1:17" ht="24.75" hidden="1" thickBot="1" x14ac:dyDescent="0.25">
      <c r="A1922" s="477">
        <f>IF(B1922="","",COUNT('Diário 3º PA'!$A$4:$A$4242)+ROW()-3)</f>
        <v>3865</v>
      </c>
      <c r="B1922" s="496">
        <v>44739</v>
      </c>
      <c r="C1922" s="492">
        <v>44713</v>
      </c>
      <c r="D1922" s="482" t="s">
        <v>115</v>
      </c>
      <c r="E1922" s="482" t="s">
        <v>378</v>
      </c>
      <c r="F1922" s="488">
        <v>657.8</v>
      </c>
      <c r="G1922" s="482" t="s">
        <v>5768</v>
      </c>
      <c r="H1922" s="482" t="s">
        <v>135</v>
      </c>
      <c r="I1922" s="482" t="s">
        <v>5751</v>
      </c>
      <c r="J1922" s="493" t="s">
        <v>738</v>
      </c>
      <c r="K1922" s="493" t="s">
        <v>704</v>
      </c>
      <c r="L1922" s="493" t="s">
        <v>428</v>
      </c>
      <c r="M1922" s="493">
        <v>3551</v>
      </c>
      <c r="N1922" s="491">
        <v>44733</v>
      </c>
      <c r="O1922" s="486">
        <f t="shared" si="90"/>
        <v>6</v>
      </c>
      <c r="P1922" s="486">
        <f t="shared" si="91"/>
        <v>6</v>
      </c>
      <c r="Q1922" s="92" t="str">
        <f t="shared" si="92"/>
        <v>Gastos_Gerais</v>
      </c>
    </row>
    <row r="1923" spans="1:17" ht="13.5" hidden="1" thickBot="1" x14ac:dyDescent="0.25">
      <c r="A1923" s="477">
        <f>IF(B1923="","",COUNT('Diário 3º PA'!$A$4:$A$4242)+ROW()-3)</f>
        <v>3866</v>
      </c>
      <c r="B1923" s="496">
        <v>44740</v>
      </c>
      <c r="C1923" s="492">
        <v>44713</v>
      </c>
      <c r="D1923" s="482" t="s">
        <v>115</v>
      </c>
      <c r="E1923" s="482" t="s">
        <v>364</v>
      </c>
      <c r="F1923" s="488">
        <v>2273.4</v>
      </c>
      <c r="G1923" s="482" t="s">
        <v>1079</v>
      </c>
      <c r="H1923" s="489" t="s">
        <v>658</v>
      </c>
      <c r="I1923" s="482" t="s">
        <v>5769</v>
      </c>
      <c r="J1923" s="493" t="s">
        <v>2628</v>
      </c>
      <c r="K1923" s="493" t="s">
        <v>704</v>
      </c>
      <c r="L1923" s="493" t="s">
        <v>428</v>
      </c>
      <c r="M1923" s="493">
        <v>9443</v>
      </c>
      <c r="N1923" s="491">
        <v>44736</v>
      </c>
      <c r="O1923" s="486">
        <f t="shared" si="90"/>
        <v>6</v>
      </c>
      <c r="P1923" s="486">
        <f t="shared" si="91"/>
        <v>6</v>
      </c>
      <c r="Q1923" s="92" t="str">
        <f t="shared" si="92"/>
        <v>Gastos_Gerais</v>
      </c>
    </row>
    <row r="1924" spans="1:17" ht="26.25" hidden="1" thickBot="1" x14ac:dyDescent="0.25">
      <c r="A1924" s="477">
        <f>IF(B1924="","",COUNT('Diário 3º PA'!$A$4:$A$4242)+ROW()-3)</f>
        <v>3867</v>
      </c>
      <c r="B1924" s="496">
        <v>44740</v>
      </c>
      <c r="C1924" s="492">
        <v>44743</v>
      </c>
      <c r="D1924" s="482" t="s">
        <v>104</v>
      </c>
      <c r="E1924" s="482" t="s">
        <v>204</v>
      </c>
      <c r="F1924" s="488">
        <v>151.19999999999999</v>
      </c>
      <c r="G1924" s="482" t="s">
        <v>5770</v>
      </c>
      <c r="H1924" s="482" t="s">
        <v>129</v>
      </c>
      <c r="I1924" s="482" t="s">
        <v>3129</v>
      </c>
      <c r="J1924" s="493" t="s">
        <v>2136</v>
      </c>
      <c r="K1924" s="493" t="s">
        <v>704</v>
      </c>
      <c r="L1924" s="493" t="s">
        <v>704</v>
      </c>
      <c r="M1924" s="493">
        <v>1000139960</v>
      </c>
      <c r="N1924" s="491">
        <v>44740</v>
      </c>
      <c r="O1924" s="486">
        <f t="shared" si="90"/>
        <v>6</v>
      </c>
      <c r="P1924" s="486">
        <f t="shared" si="91"/>
        <v>7</v>
      </c>
      <c r="Q1924" s="92" t="str">
        <f t="shared" si="92"/>
        <v>Gastos_com_Pessoal</v>
      </c>
    </row>
    <row r="1925" spans="1:17" ht="48.75" hidden="1" thickBot="1" x14ac:dyDescent="0.25">
      <c r="A1925" s="477">
        <f>IF(B1925="","",COUNT('Diário 3º PA'!$A$4:$A$4242)+ROW()-3)</f>
        <v>3868</v>
      </c>
      <c r="B1925" s="496">
        <v>44740</v>
      </c>
      <c r="C1925" s="492">
        <v>44713</v>
      </c>
      <c r="D1925" s="482" t="s">
        <v>104</v>
      </c>
      <c r="E1925" s="482" t="s">
        <v>195</v>
      </c>
      <c r="F1925" s="488">
        <v>3383.8</v>
      </c>
      <c r="G1925" s="482" t="s">
        <v>639</v>
      </c>
      <c r="H1925" s="482" t="s">
        <v>127</v>
      </c>
      <c r="I1925" s="482" t="s">
        <v>638</v>
      </c>
      <c r="J1925" s="493" t="s">
        <v>944</v>
      </c>
      <c r="K1925" s="493" t="s">
        <v>704</v>
      </c>
      <c r="L1925" s="493" t="s">
        <v>428</v>
      </c>
      <c r="M1925" s="493">
        <v>20221131</v>
      </c>
      <c r="N1925" s="491">
        <v>44729</v>
      </c>
      <c r="O1925" s="486">
        <f t="shared" si="90"/>
        <v>6</v>
      </c>
      <c r="P1925" s="486">
        <f t="shared" si="91"/>
        <v>6</v>
      </c>
      <c r="Q1925" s="92" t="str">
        <f t="shared" si="92"/>
        <v>Gastos_com_Pessoal</v>
      </c>
    </row>
    <row r="1926" spans="1:17" ht="24.75" hidden="1" thickBot="1" x14ac:dyDescent="0.25">
      <c r="A1926" s="477">
        <f>IF(B1926="","",COUNT('Diário 3º PA'!$A$4:$A$4242)+ROW()-3)</f>
        <v>3869</v>
      </c>
      <c r="B1926" s="496">
        <v>44740</v>
      </c>
      <c r="C1926" s="492">
        <v>44713</v>
      </c>
      <c r="D1926" s="482" t="s">
        <v>115</v>
      </c>
      <c r="E1926" s="482" t="s">
        <v>308</v>
      </c>
      <c r="F1926" s="488">
        <v>1304.5999999999999</v>
      </c>
      <c r="G1926" s="482" t="s">
        <v>1735</v>
      </c>
      <c r="H1926" s="489" t="s">
        <v>658</v>
      </c>
      <c r="I1926" s="482" t="s">
        <v>1821</v>
      </c>
      <c r="J1926" s="493" t="s">
        <v>1822</v>
      </c>
      <c r="K1926" s="493" t="s">
        <v>704</v>
      </c>
      <c r="L1926" s="493" t="s">
        <v>428</v>
      </c>
      <c r="M1926" s="493">
        <v>16883</v>
      </c>
      <c r="N1926" s="491">
        <v>44733</v>
      </c>
      <c r="O1926" s="486">
        <f t="shared" si="90"/>
        <v>6</v>
      </c>
      <c r="P1926" s="486">
        <f t="shared" si="91"/>
        <v>6</v>
      </c>
      <c r="Q1926" s="92" t="str">
        <f t="shared" si="92"/>
        <v>Gastos_Gerais</v>
      </c>
    </row>
    <row r="1927" spans="1:17" ht="13.5" hidden="1" thickBot="1" x14ac:dyDescent="0.25">
      <c r="A1927" s="477">
        <f>IF(B1927="","",COUNT('Diário 3º PA'!$A$4:$A$4242)+ROW()-3)</f>
        <v>3870</v>
      </c>
      <c r="B1927" s="496">
        <v>44740</v>
      </c>
      <c r="C1927" s="492">
        <v>44713</v>
      </c>
      <c r="D1927" s="482" t="s">
        <v>115</v>
      </c>
      <c r="E1927" s="482" t="s">
        <v>236</v>
      </c>
      <c r="F1927" s="488">
        <v>111.46</v>
      </c>
      <c r="G1927" s="482" t="s">
        <v>1177</v>
      </c>
      <c r="H1927" s="489" t="s">
        <v>658</v>
      </c>
      <c r="I1927" s="482" t="s">
        <v>655</v>
      </c>
      <c r="J1927" s="493" t="s">
        <v>1164</v>
      </c>
      <c r="K1927" s="493" t="s">
        <v>704</v>
      </c>
      <c r="L1927" s="493" t="s">
        <v>705</v>
      </c>
      <c r="M1927" s="493">
        <v>423809182</v>
      </c>
      <c r="N1927" s="491">
        <v>44740</v>
      </c>
      <c r="O1927" s="486">
        <f t="shared" si="90"/>
        <v>6</v>
      </c>
      <c r="P1927" s="486">
        <f t="shared" si="91"/>
        <v>6</v>
      </c>
      <c r="Q1927" s="92" t="str">
        <f t="shared" si="92"/>
        <v>Gastos_Gerais</v>
      </c>
    </row>
    <row r="1928" spans="1:17" ht="24.75" hidden="1" thickBot="1" x14ac:dyDescent="0.25">
      <c r="A1928" s="477">
        <f>IF(B1928="","",COUNT('Diário 3º PA'!$A$4:$A$4242)+ROW()-3)</f>
        <v>3871</v>
      </c>
      <c r="B1928" s="496">
        <v>44740</v>
      </c>
      <c r="C1928" s="492">
        <v>44713</v>
      </c>
      <c r="D1928" s="482" t="s">
        <v>115</v>
      </c>
      <c r="E1928" s="482" t="s">
        <v>378</v>
      </c>
      <c r="F1928" s="488">
        <v>126.5</v>
      </c>
      <c r="G1928" s="482" t="s">
        <v>5771</v>
      </c>
      <c r="H1928" s="482" t="s">
        <v>132</v>
      </c>
      <c r="I1928" s="482" t="s">
        <v>5751</v>
      </c>
      <c r="J1928" s="493" t="s">
        <v>738</v>
      </c>
      <c r="K1928" s="493" t="s">
        <v>704</v>
      </c>
      <c r="L1928" s="493" t="s">
        <v>428</v>
      </c>
      <c r="M1928" s="493">
        <v>3570</v>
      </c>
      <c r="N1928" s="491">
        <v>44735</v>
      </c>
      <c r="O1928" s="486">
        <f t="shared" si="90"/>
        <v>6</v>
      </c>
      <c r="P1928" s="486">
        <f t="shared" si="91"/>
        <v>6</v>
      </c>
      <c r="Q1928" s="92" t="str">
        <f t="shared" si="92"/>
        <v>Gastos_Gerais</v>
      </c>
    </row>
    <row r="1929" spans="1:17" ht="13.5" hidden="1" thickBot="1" x14ac:dyDescent="0.25">
      <c r="A1929" s="477">
        <f>IF(B1929="","",COUNT('Diário 3º PA'!$A$4:$A$4242)+ROW()-3)</f>
        <v>3872</v>
      </c>
      <c r="B1929" s="496">
        <v>44740</v>
      </c>
      <c r="C1929" s="492">
        <v>44713</v>
      </c>
      <c r="D1929" s="482" t="s">
        <v>115</v>
      </c>
      <c r="E1929" s="482" t="s">
        <v>308</v>
      </c>
      <c r="F1929" s="488">
        <v>1026.4100000000001</v>
      </c>
      <c r="G1929" s="482" t="s">
        <v>1735</v>
      </c>
      <c r="H1929" s="482" t="s">
        <v>139</v>
      </c>
      <c r="I1929" s="482" t="s">
        <v>3869</v>
      </c>
      <c r="J1929" s="493" t="s">
        <v>964</v>
      </c>
      <c r="K1929" s="493" t="s">
        <v>704</v>
      </c>
      <c r="L1929" s="493" t="s">
        <v>428</v>
      </c>
      <c r="M1929" s="493">
        <v>4209</v>
      </c>
      <c r="N1929" s="491">
        <v>44736</v>
      </c>
      <c r="O1929" s="486">
        <f t="shared" si="90"/>
        <v>6</v>
      </c>
      <c r="P1929" s="486">
        <f t="shared" si="91"/>
        <v>6</v>
      </c>
      <c r="Q1929" s="92" t="str">
        <f t="shared" si="92"/>
        <v>Gastos_Gerais</v>
      </c>
    </row>
    <row r="1930" spans="1:17" ht="24.75" hidden="1" thickBot="1" x14ac:dyDescent="0.25">
      <c r="A1930" s="477">
        <f>IF(B1930="","",COUNT('Diário 3º PA'!$A$4:$A$4242)+ROW()-3)</f>
        <v>3873</v>
      </c>
      <c r="B1930" s="496">
        <v>44740</v>
      </c>
      <c r="C1930" s="492">
        <v>44713</v>
      </c>
      <c r="D1930" s="482" t="s">
        <v>115</v>
      </c>
      <c r="E1930" s="482" t="s">
        <v>308</v>
      </c>
      <c r="F1930" s="488">
        <v>290.27999999999997</v>
      </c>
      <c r="G1930" s="482" t="s">
        <v>5772</v>
      </c>
      <c r="H1930" s="482" t="s">
        <v>140</v>
      </c>
      <c r="I1930" s="482" t="s">
        <v>3976</v>
      </c>
      <c r="J1930" s="493" t="s">
        <v>3977</v>
      </c>
      <c r="K1930" s="493" t="s">
        <v>704</v>
      </c>
      <c r="L1930" s="493" t="s">
        <v>428</v>
      </c>
      <c r="M1930" s="493">
        <v>2104</v>
      </c>
      <c r="N1930" s="491">
        <v>44736</v>
      </c>
      <c r="O1930" s="486">
        <f t="shared" ref="O1930:O1993" si="93">IF(B1930=0,0,IF(YEAR(B1930)=$P$1,MONTH(B1930)-$O$1+1,(YEAR(B1930)-$P$1)*12-$O$1+1+MONTH(B1930)))</f>
        <v>6</v>
      </c>
      <c r="P1930" s="486">
        <f t="shared" ref="P1930:P1993" si="94">IF(C1930=0,0,IF(YEAR(C1930)=$P$1,MONTH(C1930)-$O$1+1,(YEAR(C1930)-$P$1)*12-$O$1+1+MONTH(C1930)))</f>
        <v>6</v>
      </c>
      <c r="Q1930" s="92" t="str">
        <f t="shared" ref="Q1930:Q1993" si="95">SUBSTITUTE(D1930," ","_")</f>
        <v>Gastos_Gerais</v>
      </c>
    </row>
    <row r="1931" spans="1:17" ht="13.5" hidden="1" thickBot="1" x14ac:dyDescent="0.25">
      <c r="A1931" s="477">
        <f>IF(B1931="","",COUNT('Diário 3º PA'!$A$4:$A$4242)+ROW()-3)</f>
        <v>3874</v>
      </c>
      <c r="B1931" s="496">
        <v>44740</v>
      </c>
      <c r="C1931" s="492">
        <v>44713</v>
      </c>
      <c r="D1931" s="482" t="s">
        <v>115</v>
      </c>
      <c r="E1931" s="482" t="s">
        <v>358</v>
      </c>
      <c r="F1931" s="488">
        <v>120</v>
      </c>
      <c r="G1931" s="482" t="s">
        <v>5773</v>
      </c>
      <c r="H1931" s="482" t="s">
        <v>140</v>
      </c>
      <c r="I1931" s="482" t="s">
        <v>5774</v>
      </c>
      <c r="J1931" s="493" t="s">
        <v>5775</v>
      </c>
      <c r="K1931" s="493" t="s">
        <v>1464</v>
      </c>
      <c r="L1931" s="493" t="s">
        <v>428</v>
      </c>
      <c r="M1931" s="493">
        <v>836</v>
      </c>
      <c r="N1931" s="491">
        <v>44739</v>
      </c>
      <c r="O1931" s="486">
        <f t="shared" si="93"/>
        <v>6</v>
      </c>
      <c r="P1931" s="486">
        <f t="shared" si="94"/>
        <v>6</v>
      </c>
      <c r="Q1931" s="92" t="str">
        <f t="shared" si="95"/>
        <v>Gastos_Gerais</v>
      </c>
    </row>
    <row r="1932" spans="1:17" ht="13.5" hidden="1" thickBot="1" x14ac:dyDescent="0.25">
      <c r="A1932" s="477">
        <f>IF(B1932="","",COUNT('Diário 3º PA'!$A$4:$A$4242)+ROW()-3)</f>
        <v>3875</v>
      </c>
      <c r="B1932" s="496">
        <v>44740</v>
      </c>
      <c r="C1932" s="492">
        <v>44713</v>
      </c>
      <c r="D1932" s="482" t="s">
        <v>115</v>
      </c>
      <c r="E1932" s="482" t="s">
        <v>298</v>
      </c>
      <c r="F1932" s="488">
        <v>4238.2299999999996</v>
      </c>
      <c r="G1932" s="482" t="s">
        <v>298</v>
      </c>
      <c r="H1932" s="489" t="s">
        <v>658</v>
      </c>
      <c r="I1932" s="482" t="s">
        <v>1415</v>
      </c>
      <c r="J1932" s="493" t="s">
        <v>1416</v>
      </c>
      <c r="K1932" s="493" t="s">
        <v>704</v>
      </c>
      <c r="L1932" s="493" t="s">
        <v>428</v>
      </c>
      <c r="M1932" s="493">
        <v>4238.2299999999996</v>
      </c>
      <c r="N1932" s="491">
        <v>44733</v>
      </c>
      <c r="O1932" s="486">
        <f t="shared" si="93"/>
        <v>6</v>
      </c>
      <c r="P1932" s="486">
        <f t="shared" si="94"/>
        <v>6</v>
      </c>
      <c r="Q1932" s="92" t="str">
        <f t="shared" si="95"/>
        <v>Gastos_Gerais</v>
      </c>
    </row>
    <row r="1933" spans="1:17" ht="13.5" hidden="1" thickBot="1" x14ac:dyDescent="0.25">
      <c r="A1933" s="477">
        <f>IF(B1933="","",COUNT('Diário 3º PA'!$A$4:$A$4242)+ROW()-3)</f>
        <v>3876</v>
      </c>
      <c r="B1933" s="496">
        <v>44740</v>
      </c>
      <c r="C1933" s="492">
        <v>44713</v>
      </c>
      <c r="D1933" s="482" t="s">
        <v>115</v>
      </c>
      <c r="E1933" s="482" t="s">
        <v>318</v>
      </c>
      <c r="F1933" s="488">
        <v>823.35</v>
      </c>
      <c r="G1933" s="482" t="s">
        <v>5776</v>
      </c>
      <c r="H1933" s="482" t="s">
        <v>134</v>
      </c>
      <c r="I1933" s="482" t="s">
        <v>5777</v>
      </c>
      <c r="J1933" s="493" t="s">
        <v>5778</v>
      </c>
      <c r="K1933" s="493" t="s">
        <v>704</v>
      </c>
      <c r="L1933" s="493" t="s">
        <v>428</v>
      </c>
      <c r="M1933" s="493">
        <v>33610514</v>
      </c>
      <c r="N1933" s="491">
        <v>44732</v>
      </c>
      <c r="O1933" s="486">
        <f t="shared" si="93"/>
        <v>6</v>
      </c>
      <c r="P1933" s="486">
        <f t="shared" si="94"/>
        <v>6</v>
      </c>
      <c r="Q1933" s="92" t="str">
        <f t="shared" si="95"/>
        <v>Gastos_Gerais</v>
      </c>
    </row>
    <row r="1934" spans="1:17" ht="13.5" hidden="1" thickBot="1" x14ac:dyDescent="0.25">
      <c r="A1934" s="477">
        <f>IF(B1934="","",COUNT('Diário 3º PA'!$A$4:$A$4242)+ROW()-3)</f>
        <v>3877</v>
      </c>
      <c r="B1934" s="496">
        <v>44740</v>
      </c>
      <c r="C1934" s="492">
        <v>44713</v>
      </c>
      <c r="D1934" s="482" t="s">
        <v>115</v>
      </c>
      <c r="E1934" s="482" t="s">
        <v>328</v>
      </c>
      <c r="F1934" s="488">
        <v>1000</v>
      </c>
      <c r="G1934" s="482" t="s">
        <v>1403</v>
      </c>
      <c r="H1934" s="482" t="s">
        <v>134</v>
      </c>
      <c r="I1934" s="482" t="s">
        <v>727</v>
      </c>
      <c r="J1934" s="493" t="s">
        <v>728</v>
      </c>
      <c r="K1934" s="493" t="s">
        <v>704</v>
      </c>
      <c r="L1934" s="493" t="s">
        <v>704</v>
      </c>
      <c r="M1934" s="493" t="s">
        <v>5779</v>
      </c>
      <c r="N1934" s="491">
        <v>44740</v>
      </c>
      <c r="O1934" s="486">
        <f t="shared" si="93"/>
        <v>6</v>
      </c>
      <c r="P1934" s="486">
        <f t="shared" si="94"/>
        <v>6</v>
      </c>
      <c r="Q1934" s="92" t="str">
        <f t="shared" si="95"/>
        <v>Gastos_Gerais</v>
      </c>
    </row>
    <row r="1935" spans="1:17" ht="13.5" hidden="1" thickBot="1" x14ac:dyDescent="0.25">
      <c r="A1935" s="477">
        <f>IF(B1935="","",COUNT('Diário 3º PA'!$A$4:$A$4242)+ROW()-3)</f>
        <v>3878</v>
      </c>
      <c r="B1935" s="496">
        <v>44740</v>
      </c>
      <c r="C1935" s="492">
        <v>44713</v>
      </c>
      <c r="D1935" s="482" t="s">
        <v>115</v>
      </c>
      <c r="E1935" s="482" t="s">
        <v>328</v>
      </c>
      <c r="F1935" s="488">
        <v>1000</v>
      </c>
      <c r="G1935" s="482" t="s">
        <v>1294</v>
      </c>
      <c r="H1935" s="482" t="s">
        <v>140</v>
      </c>
      <c r="I1935" s="482" t="s">
        <v>727</v>
      </c>
      <c r="J1935" s="493" t="s">
        <v>728</v>
      </c>
      <c r="K1935" s="493" t="s">
        <v>704</v>
      </c>
      <c r="L1935" s="493" t="s">
        <v>704</v>
      </c>
      <c r="M1935" s="493" t="s">
        <v>5780</v>
      </c>
      <c r="N1935" s="491">
        <v>44740</v>
      </c>
      <c r="O1935" s="486">
        <f t="shared" si="93"/>
        <v>6</v>
      </c>
      <c r="P1935" s="486">
        <f t="shared" si="94"/>
        <v>6</v>
      </c>
      <c r="Q1935" s="92" t="str">
        <f t="shared" si="95"/>
        <v>Gastos_Gerais</v>
      </c>
    </row>
    <row r="1936" spans="1:17" ht="48.75" hidden="1" thickBot="1" x14ac:dyDescent="0.25">
      <c r="A1936" s="477">
        <f>IF(B1936="","",COUNT('Diário 3º PA'!$A$4:$A$4242)+ROW()-3)</f>
        <v>3879</v>
      </c>
      <c r="B1936" s="496">
        <v>44740</v>
      </c>
      <c r="C1936" s="492">
        <v>44713</v>
      </c>
      <c r="D1936" s="482" t="s">
        <v>104</v>
      </c>
      <c r="E1936" s="482" t="s">
        <v>195</v>
      </c>
      <c r="F1936" s="488">
        <v>4222.3599999999997</v>
      </c>
      <c r="G1936" s="482" t="s">
        <v>639</v>
      </c>
      <c r="H1936" s="482" t="s">
        <v>127</v>
      </c>
      <c r="I1936" s="482" t="s">
        <v>638</v>
      </c>
      <c r="J1936" s="493" t="s">
        <v>944</v>
      </c>
      <c r="K1936" s="493" t="s">
        <v>704</v>
      </c>
      <c r="L1936" s="493" t="s">
        <v>428</v>
      </c>
      <c r="M1936" s="493">
        <v>20221098</v>
      </c>
      <c r="N1936" s="491">
        <v>44722</v>
      </c>
      <c r="O1936" s="486">
        <f t="shared" si="93"/>
        <v>6</v>
      </c>
      <c r="P1936" s="486">
        <f t="shared" si="94"/>
        <v>6</v>
      </c>
      <c r="Q1936" s="92" t="str">
        <f t="shared" si="95"/>
        <v>Gastos_com_Pessoal</v>
      </c>
    </row>
    <row r="1937" spans="1:17" ht="48.75" hidden="1" thickBot="1" x14ac:dyDescent="0.25">
      <c r="A1937" s="477">
        <f>IF(B1937="","",COUNT('Diário 3º PA'!$A$4:$A$4242)+ROW()-3)</f>
        <v>3880</v>
      </c>
      <c r="B1937" s="496">
        <v>44740</v>
      </c>
      <c r="C1937" s="492">
        <v>44713</v>
      </c>
      <c r="D1937" s="482" t="s">
        <v>104</v>
      </c>
      <c r="E1937" s="482" t="s">
        <v>195</v>
      </c>
      <c r="F1937" s="488">
        <v>2799.5</v>
      </c>
      <c r="G1937" s="482" t="s">
        <v>639</v>
      </c>
      <c r="H1937" s="482" t="s">
        <v>127</v>
      </c>
      <c r="I1937" s="482" t="s">
        <v>638</v>
      </c>
      <c r="J1937" s="493" t="s">
        <v>944</v>
      </c>
      <c r="K1937" s="493" t="s">
        <v>704</v>
      </c>
      <c r="L1937" s="493" t="s">
        <v>428</v>
      </c>
      <c r="M1937" s="493">
        <v>20221099</v>
      </c>
      <c r="N1937" s="491">
        <v>44722</v>
      </c>
      <c r="O1937" s="486">
        <f t="shared" si="93"/>
        <v>6</v>
      </c>
      <c r="P1937" s="486">
        <f t="shared" si="94"/>
        <v>6</v>
      </c>
      <c r="Q1937" s="92" t="str">
        <f t="shared" si="95"/>
        <v>Gastos_com_Pessoal</v>
      </c>
    </row>
    <row r="1938" spans="1:17" ht="24.75" hidden="1" thickBot="1" x14ac:dyDescent="0.25">
      <c r="A1938" s="477">
        <f>IF(B1938="","",COUNT('Diário 3º PA'!$A$4:$A$4242)+ROW()-3)</f>
        <v>3881</v>
      </c>
      <c r="B1938" s="496">
        <v>44740</v>
      </c>
      <c r="C1938" s="492">
        <v>44713</v>
      </c>
      <c r="D1938" s="482" t="s">
        <v>115</v>
      </c>
      <c r="E1938" s="482" t="s">
        <v>366</v>
      </c>
      <c r="F1938" s="488">
        <v>666.25</v>
      </c>
      <c r="G1938" s="482" t="s">
        <v>5464</v>
      </c>
      <c r="H1938" s="482" t="s">
        <v>134</v>
      </c>
      <c r="I1938" s="482" t="s">
        <v>2396</v>
      </c>
      <c r="J1938" s="493" t="s">
        <v>2397</v>
      </c>
      <c r="K1938" s="493" t="s">
        <v>704</v>
      </c>
      <c r="L1938" s="493" t="s">
        <v>428</v>
      </c>
      <c r="M1938" s="493">
        <v>200111</v>
      </c>
      <c r="N1938" s="491">
        <v>44732</v>
      </c>
      <c r="O1938" s="486">
        <f t="shared" si="93"/>
        <v>6</v>
      </c>
      <c r="P1938" s="486">
        <f t="shared" si="94"/>
        <v>6</v>
      </c>
      <c r="Q1938" s="92" t="str">
        <f t="shared" si="95"/>
        <v>Gastos_Gerais</v>
      </c>
    </row>
    <row r="1939" spans="1:17" ht="13.5" hidden="1" thickBot="1" x14ac:dyDescent="0.25">
      <c r="A1939" s="477">
        <f>IF(B1939="","",COUNT('Diário 3º PA'!$A$4:$A$4242)+ROW()-3)</f>
        <v>3882</v>
      </c>
      <c r="B1939" s="496">
        <v>44740</v>
      </c>
      <c r="C1939" s="492">
        <v>44713</v>
      </c>
      <c r="D1939" s="482" t="s">
        <v>115</v>
      </c>
      <c r="E1939" s="482" t="s">
        <v>230</v>
      </c>
      <c r="F1939" s="488">
        <v>5624.81</v>
      </c>
      <c r="G1939" s="482" t="s">
        <v>758</v>
      </c>
      <c r="H1939" s="482" t="s">
        <v>140</v>
      </c>
      <c r="I1939" s="482" t="s">
        <v>2481</v>
      </c>
      <c r="J1939" s="493" t="s">
        <v>760</v>
      </c>
      <c r="K1939" s="493" t="s">
        <v>704</v>
      </c>
      <c r="L1939" s="493" t="s">
        <v>428</v>
      </c>
      <c r="M1939" s="493">
        <v>81063858</v>
      </c>
      <c r="N1939" s="496">
        <v>44732</v>
      </c>
      <c r="O1939" s="486">
        <f t="shared" si="93"/>
        <v>6</v>
      </c>
      <c r="P1939" s="486">
        <f t="shared" si="94"/>
        <v>6</v>
      </c>
      <c r="Q1939" s="92" t="str">
        <f t="shared" si="95"/>
        <v>Gastos_Gerais</v>
      </c>
    </row>
    <row r="1940" spans="1:17" ht="24.75" hidden="1" thickBot="1" x14ac:dyDescent="0.25">
      <c r="A1940" s="477">
        <f>IF(B1940="","",COUNT('Diário 3º PA'!$A$4:$A$4242)+ROW()-3)</f>
        <v>3883</v>
      </c>
      <c r="B1940" s="496">
        <v>44740</v>
      </c>
      <c r="C1940" s="492">
        <v>44713</v>
      </c>
      <c r="D1940" s="482" t="s">
        <v>115</v>
      </c>
      <c r="E1940" s="482" t="s">
        <v>342</v>
      </c>
      <c r="F1940" s="488">
        <v>20.8</v>
      </c>
      <c r="G1940" s="482" t="s">
        <v>5369</v>
      </c>
      <c r="H1940" s="482" t="s">
        <v>140</v>
      </c>
      <c r="I1940" s="482" t="s">
        <v>5781</v>
      </c>
      <c r="J1940" s="493" t="s">
        <v>3677</v>
      </c>
      <c r="K1940" s="493" t="s">
        <v>732</v>
      </c>
      <c r="L1940" s="493" t="s">
        <v>1531</v>
      </c>
      <c r="M1940" s="493">
        <v>176427236</v>
      </c>
      <c r="N1940" s="491">
        <v>44740</v>
      </c>
      <c r="O1940" s="486">
        <f t="shared" si="93"/>
        <v>6</v>
      </c>
      <c r="P1940" s="486">
        <f t="shared" si="94"/>
        <v>6</v>
      </c>
      <c r="Q1940" s="92" t="str">
        <f t="shared" si="95"/>
        <v>Gastos_Gerais</v>
      </c>
    </row>
    <row r="1941" spans="1:17" ht="24.75" hidden="1" thickBot="1" x14ac:dyDescent="0.25">
      <c r="A1941" s="477">
        <f>IF(B1941="","",COUNT('Diário 3º PA'!$A$4:$A$4242)+ROW()-3)</f>
        <v>3884</v>
      </c>
      <c r="B1941" s="496">
        <v>44740</v>
      </c>
      <c r="C1941" s="492">
        <v>44713</v>
      </c>
      <c r="D1941" s="482" t="s">
        <v>115</v>
      </c>
      <c r="E1941" s="482" t="s">
        <v>342</v>
      </c>
      <c r="F1941" s="488">
        <v>120</v>
      </c>
      <c r="G1941" s="482" t="s">
        <v>5782</v>
      </c>
      <c r="H1941" s="482" t="s">
        <v>134</v>
      </c>
      <c r="I1941" s="482" t="s">
        <v>5783</v>
      </c>
      <c r="J1941" s="493" t="s">
        <v>3394</v>
      </c>
      <c r="K1941" s="493" t="s">
        <v>732</v>
      </c>
      <c r="L1941" s="493" t="s">
        <v>1531</v>
      </c>
      <c r="M1941" s="493">
        <v>176427236</v>
      </c>
      <c r="N1941" s="491">
        <v>44740</v>
      </c>
      <c r="O1941" s="486">
        <f t="shared" si="93"/>
        <v>6</v>
      </c>
      <c r="P1941" s="486">
        <f t="shared" si="94"/>
        <v>6</v>
      </c>
      <c r="Q1941" s="92" t="str">
        <f t="shared" si="95"/>
        <v>Gastos_Gerais</v>
      </c>
    </row>
    <row r="1942" spans="1:17" ht="24.75" hidden="1" thickBot="1" x14ac:dyDescent="0.25">
      <c r="A1942" s="477">
        <f>IF(B1942="","",COUNT('Diário 3º PA'!$A$4:$A$4242)+ROW()-3)</f>
        <v>3885</v>
      </c>
      <c r="B1942" s="496">
        <v>44740</v>
      </c>
      <c r="C1942" s="492">
        <v>44713</v>
      </c>
      <c r="D1942" s="482" t="s">
        <v>115</v>
      </c>
      <c r="E1942" s="482" t="s">
        <v>342</v>
      </c>
      <c r="F1942" s="488">
        <v>120</v>
      </c>
      <c r="G1942" s="482" t="s">
        <v>5784</v>
      </c>
      <c r="H1942" s="482" t="s">
        <v>134</v>
      </c>
      <c r="I1942" s="482" t="s">
        <v>5575</v>
      </c>
      <c r="J1942" s="493" t="s">
        <v>5652</v>
      </c>
      <c r="K1942" s="493" t="s">
        <v>732</v>
      </c>
      <c r="L1942" s="493" t="s">
        <v>1531</v>
      </c>
      <c r="M1942" s="493">
        <v>176427236</v>
      </c>
      <c r="N1942" s="491">
        <v>44740</v>
      </c>
      <c r="O1942" s="486">
        <f t="shared" si="93"/>
        <v>6</v>
      </c>
      <c r="P1942" s="486">
        <f t="shared" si="94"/>
        <v>6</v>
      </c>
      <c r="Q1942" s="92" t="str">
        <f t="shared" si="95"/>
        <v>Gastos_Gerais</v>
      </c>
    </row>
    <row r="1943" spans="1:17" ht="26.25" hidden="1" thickBot="1" x14ac:dyDescent="0.25">
      <c r="A1943" s="477">
        <f>IF(B1943="","",COUNT('Diário 3º PA'!$A$4:$A$4242)+ROW()-3)</f>
        <v>3886</v>
      </c>
      <c r="B1943" s="496">
        <v>44740</v>
      </c>
      <c r="C1943" s="492">
        <v>44713</v>
      </c>
      <c r="D1943" s="482" t="s">
        <v>104</v>
      </c>
      <c r="E1943" s="482" t="s">
        <v>187</v>
      </c>
      <c r="F1943" s="488">
        <v>1058.25</v>
      </c>
      <c r="G1943" s="482" t="s">
        <v>1019</v>
      </c>
      <c r="H1943" s="482" t="s">
        <v>140</v>
      </c>
      <c r="I1943" s="482" t="s">
        <v>5785</v>
      </c>
      <c r="J1943" s="493" t="s">
        <v>5786</v>
      </c>
      <c r="K1943" s="493" t="s">
        <v>732</v>
      </c>
      <c r="L1943" s="493" t="s">
        <v>1531</v>
      </c>
      <c r="M1943" s="493">
        <v>976359214</v>
      </c>
      <c r="N1943" s="491">
        <v>44740</v>
      </c>
      <c r="O1943" s="486">
        <f t="shared" si="93"/>
        <v>6</v>
      </c>
      <c r="P1943" s="486">
        <f t="shared" si="94"/>
        <v>6</v>
      </c>
      <c r="Q1943" s="92" t="str">
        <f t="shared" si="95"/>
        <v>Gastos_com_Pessoal</v>
      </c>
    </row>
    <row r="1944" spans="1:17" ht="26.25" hidden="1" thickBot="1" x14ac:dyDescent="0.25">
      <c r="A1944" s="477">
        <f>IF(B1944="","",COUNT('Diário 3º PA'!$A$4:$A$4242)+ROW()-3)</f>
        <v>3887</v>
      </c>
      <c r="B1944" s="496">
        <v>44740</v>
      </c>
      <c r="C1944" s="492">
        <v>44713</v>
      </c>
      <c r="D1944" s="482" t="s">
        <v>104</v>
      </c>
      <c r="E1944" s="482" t="s">
        <v>189</v>
      </c>
      <c r="F1944" s="488">
        <v>1546.63</v>
      </c>
      <c r="G1944" s="482" t="s">
        <v>915</v>
      </c>
      <c r="H1944" s="482" t="s">
        <v>140</v>
      </c>
      <c r="I1944" s="482" t="s">
        <v>5785</v>
      </c>
      <c r="J1944" s="493" t="s">
        <v>5786</v>
      </c>
      <c r="K1944" s="493" t="s">
        <v>732</v>
      </c>
      <c r="L1944" s="493" t="s">
        <v>1531</v>
      </c>
      <c r="M1944" s="493">
        <v>976359214</v>
      </c>
      <c r="N1944" s="491">
        <v>44740</v>
      </c>
      <c r="O1944" s="486">
        <f t="shared" si="93"/>
        <v>6</v>
      </c>
      <c r="P1944" s="486">
        <f t="shared" si="94"/>
        <v>6</v>
      </c>
      <c r="Q1944" s="92" t="str">
        <f t="shared" si="95"/>
        <v>Gastos_com_Pessoal</v>
      </c>
    </row>
    <row r="1945" spans="1:17" ht="26.25" hidden="1" thickBot="1" x14ac:dyDescent="0.25">
      <c r="A1945" s="477">
        <f>IF(B1945="","",COUNT('Diário 3º PA'!$A$4:$A$4242)+ROW()-3)</f>
        <v>3888</v>
      </c>
      <c r="B1945" s="496">
        <v>44740</v>
      </c>
      <c r="C1945" s="492">
        <v>44713</v>
      </c>
      <c r="D1945" s="482" t="s">
        <v>104</v>
      </c>
      <c r="E1945" s="482" t="s">
        <v>191</v>
      </c>
      <c r="F1945" s="488">
        <v>515.54</v>
      </c>
      <c r="G1945" s="482" t="s">
        <v>918</v>
      </c>
      <c r="H1945" s="482" t="s">
        <v>140</v>
      </c>
      <c r="I1945" s="482" t="s">
        <v>5785</v>
      </c>
      <c r="J1945" s="493" t="s">
        <v>5786</v>
      </c>
      <c r="K1945" s="493" t="s">
        <v>732</v>
      </c>
      <c r="L1945" s="493" t="s">
        <v>1531</v>
      </c>
      <c r="M1945" s="493">
        <v>976359214</v>
      </c>
      <c r="N1945" s="496">
        <v>44740</v>
      </c>
      <c r="O1945" s="486">
        <f t="shared" si="93"/>
        <v>6</v>
      </c>
      <c r="P1945" s="486">
        <f t="shared" si="94"/>
        <v>6</v>
      </c>
      <c r="Q1945" s="92" t="str">
        <f t="shared" si="95"/>
        <v>Gastos_com_Pessoal</v>
      </c>
    </row>
    <row r="1946" spans="1:17" ht="36.75" hidden="1" thickBot="1" x14ac:dyDescent="0.25">
      <c r="A1946" s="477">
        <f>IF(B1946="","",COUNT('Diário 3º PA'!$A$4:$A$4242)+ROW()-3)</f>
        <v>3889</v>
      </c>
      <c r="B1946" s="496">
        <v>44740</v>
      </c>
      <c r="C1946" s="492">
        <v>44713</v>
      </c>
      <c r="D1946" s="482" t="s">
        <v>104</v>
      </c>
      <c r="E1946" s="482" t="s">
        <v>193</v>
      </c>
      <c r="F1946" s="488">
        <v>1224.47</v>
      </c>
      <c r="G1946" s="482" t="s">
        <v>919</v>
      </c>
      <c r="H1946" s="482" t="s">
        <v>140</v>
      </c>
      <c r="I1946" s="482" t="s">
        <v>5785</v>
      </c>
      <c r="J1946" s="493" t="s">
        <v>5786</v>
      </c>
      <c r="K1946" s="493" t="s">
        <v>732</v>
      </c>
      <c r="L1946" s="493" t="s">
        <v>1531</v>
      </c>
      <c r="M1946" s="493">
        <v>976359214</v>
      </c>
      <c r="N1946" s="491">
        <v>44740</v>
      </c>
      <c r="O1946" s="486">
        <f t="shared" si="93"/>
        <v>6</v>
      </c>
      <c r="P1946" s="486">
        <f t="shared" si="94"/>
        <v>6</v>
      </c>
      <c r="Q1946" s="92" t="str">
        <f t="shared" si="95"/>
        <v>Gastos_com_Pessoal</v>
      </c>
    </row>
    <row r="1947" spans="1:17" ht="26.25" hidden="1" thickBot="1" x14ac:dyDescent="0.25">
      <c r="A1947" s="477">
        <f>IF(B1947="","",COUNT('Diário 3º PA'!$A$4:$A$4242)+ROW()-3)</f>
        <v>3890</v>
      </c>
      <c r="B1947" s="496">
        <v>44740</v>
      </c>
      <c r="C1947" s="492">
        <v>44713</v>
      </c>
      <c r="D1947" s="482" t="s">
        <v>104</v>
      </c>
      <c r="E1947" s="482" t="s">
        <v>187</v>
      </c>
      <c r="F1947" s="488">
        <v>951.13</v>
      </c>
      <c r="G1947" s="482" t="s">
        <v>1019</v>
      </c>
      <c r="H1947" s="482" t="s">
        <v>136</v>
      </c>
      <c r="I1947" s="482" t="s">
        <v>5787</v>
      </c>
      <c r="J1947" s="493" t="s">
        <v>3227</v>
      </c>
      <c r="K1947" s="493" t="s">
        <v>732</v>
      </c>
      <c r="L1947" s="493" t="s">
        <v>1531</v>
      </c>
      <c r="M1947" s="493">
        <v>976359214</v>
      </c>
      <c r="N1947" s="491">
        <v>44740</v>
      </c>
      <c r="O1947" s="486">
        <f t="shared" si="93"/>
        <v>6</v>
      </c>
      <c r="P1947" s="486">
        <f t="shared" si="94"/>
        <v>6</v>
      </c>
      <c r="Q1947" s="92" t="str">
        <f t="shared" si="95"/>
        <v>Gastos_com_Pessoal</v>
      </c>
    </row>
    <row r="1948" spans="1:17" ht="26.25" hidden="1" thickBot="1" x14ac:dyDescent="0.25">
      <c r="A1948" s="477">
        <f>IF(B1948="","",COUNT('Diário 3º PA'!$A$4:$A$4242)+ROW()-3)</f>
        <v>3891</v>
      </c>
      <c r="B1948" s="496">
        <v>44740</v>
      </c>
      <c r="C1948" s="492">
        <v>44713</v>
      </c>
      <c r="D1948" s="482" t="s">
        <v>104</v>
      </c>
      <c r="E1948" s="482" t="s">
        <v>189</v>
      </c>
      <c r="F1948" s="488">
        <v>679.38</v>
      </c>
      <c r="G1948" s="482" t="s">
        <v>915</v>
      </c>
      <c r="H1948" s="482" t="s">
        <v>136</v>
      </c>
      <c r="I1948" s="482" t="s">
        <v>5787</v>
      </c>
      <c r="J1948" s="493" t="s">
        <v>3227</v>
      </c>
      <c r="K1948" s="493" t="s">
        <v>732</v>
      </c>
      <c r="L1948" s="493" t="s">
        <v>1531</v>
      </c>
      <c r="M1948" s="493">
        <v>976359214</v>
      </c>
      <c r="N1948" s="491">
        <v>44740</v>
      </c>
      <c r="O1948" s="486">
        <f t="shared" si="93"/>
        <v>6</v>
      </c>
      <c r="P1948" s="486">
        <f t="shared" si="94"/>
        <v>6</v>
      </c>
      <c r="Q1948" s="92" t="str">
        <f t="shared" si="95"/>
        <v>Gastos_com_Pessoal</v>
      </c>
    </row>
    <row r="1949" spans="1:17" ht="26.25" hidden="1" thickBot="1" x14ac:dyDescent="0.25">
      <c r="A1949" s="477">
        <f>IF(B1949="","",COUNT('Diário 3º PA'!$A$4:$A$4242)+ROW()-3)</f>
        <v>3892</v>
      </c>
      <c r="B1949" s="496">
        <v>44740</v>
      </c>
      <c r="C1949" s="492">
        <v>44713</v>
      </c>
      <c r="D1949" s="482" t="s">
        <v>104</v>
      </c>
      <c r="E1949" s="482" t="s">
        <v>191</v>
      </c>
      <c r="F1949" s="488">
        <v>226.46</v>
      </c>
      <c r="G1949" s="482" t="s">
        <v>918</v>
      </c>
      <c r="H1949" s="482" t="s">
        <v>136</v>
      </c>
      <c r="I1949" s="482" t="s">
        <v>5787</v>
      </c>
      <c r="J1949" s="493" t="s">
        <v>3227</v>
      </c>
      <c r="K1949" s="493" t="s">
        <v>732</v>
      </c>
      <c r="L1949" s="493" t="s">
        <v>1531</v>
      </c>
      <c r="M1949" s="493">
        <v>976359214</v>
      </c>
      <c r="N1949" s="491">
        <v>44740</v>
      </c>
      <c r="O1949" s="486">
        <f t="shared" si="93"/>
        <v>6</v>
      </c>
      <c r="P1949" s="486">
        <f t="shared" si="94"/>
        <v>6</v>
      </c>
      <c r="Q1949" s="92" t="str">
        <f t="shared" si="95"/>
        <v>Gastos_com_Pessoal</v>
      </c>
    </row>
    <row r="1950" spans="1:17" ht="36.75" hidden="1" thickBot="1" x14ac:dyDescent="0.25">
      <c r="A1950" s="477">
        <f>IF(B1950="","",COUNT('Diário 3º PA'!$A$4:$A$4242)+ROW()-3)</f>
        <v>3893</v>
      </c>
      <c r="B1950" s="496">
        <v>44740</v>
      </c>
      <c r="C1950" s="492">
        <v>44713</v>
      </c>
      <c r="D1950" s="482" t="s">
        <v>104</v>
      </c>
      <c r="E1950" s="482" t="s">
        <v>193</v>
      </c>
      <c r="F1950" s="488">
        <v>2688.73</v>
      </c>
      <c r="G1950" s="482" t="s">
        <v>919</v>
      </c>
      <c r="H1950" s="482" t="s">
        <v>136</v>
      </c>
      <c r="I1950" s="482" t="s">
        <v>5787</v>
      </c>
      <c r="J1950" s="493" t="s">
        <v>3227</v>
      </c>
      <c r="K1950" s="493" t="s">
        <v>732</v>
      </c>
      <c r="L1950" s="493" t="s">
        <v>1531</v>
      </c>
      <c r="M1950" s="493">
        <v>976359214</v>
      </c>
      <c r="N1950" s="491">
        <v>44740</v>
      </c>
      <c r="O1950" s="486">
        <f t="shared" si="93"/>
        <v>6</v>
      </c>
      <c r="P1950" s="486">
        <f t="shared" si="94"/>
        <v>6</v>
      </c>
      <c r="Q1950" s="92" t="str">
        <f t="shared" si="95"/>
        <v>Gastos_com_Pessoal</v>
      </c>
    </row>
    <row r="1951" spans="1:17" ht="26.25" hidden="1" thickBot="1" x14ac:dyDescent="0.25">
      <c r="A1951" s="477">
        <f>IF(B1951="","",COUNT('Diário 3º PA'!$A$4:$A$4242)+ROW()-3)</f>
        <v>3894</v>
      </c>
      <c r="B1951" s="496">
        <v>44740</v>
      </c>
      <c r="C1951" s="492">
        <v>44713</v>
      </c>
      <c r="D1951" s="482" t="s">
        <v>104</v>
      </c>
      <c r="E1951" s="482" t="s">
        <v>187</v>
      </c>
      <c r="F1951" s="488">
        <v>1670.41</v>
      </c>
      <c r="G1951" s="482" t="s">
        <v>1019</v>
      </c>
      <c r="H1951" s="482" t="s">
        <v>131</v>
      </c>
      <c r="I1951" s="482" t="s">
        <v>5788</v>
      </c>
      <c r="J1951" s="493" t="s">
        <v>5789</v>
      </c>
      <c r="K1951" s="493" t="s">
        <v>732</v>
      </c>
      <c r="L1951" s="493" t="s">
        <v>1531</v>
      </c>
      <c r="M1951" s="493">
        <v>976359214</v>
      </c>
      <c r="N1951" s="491">
        <v>44740</v>
      </c>
      <c r="O1951" s="486">
        <f t="shared" si="93"/>
        <v>6</v>
      </c>
      <c r="P1951" s="486">
        <f t="shared" si="94"/>
        <v>6</v>
      </c>
      <c r="Q1951" s="92" t="str">
        <f t="shared" si="95"/>
        <v>Gastos_com_Pessoal</v>
      </c>
    </row>
    <row r="1952" spans="1:17" ht="26.25" hidden="1" thickBot="1" x14ac:dyDescent="0.25">
      <c r="A1952" s="477">
        <f>IF(B1952="","",COUNT('Diário 3º PA'!$A$4:$A$4242)+ROW()-3)</f>
        <v>3895</v>
      </c>
      <c r="B1952" s="496">
        <v>44740</v>
      </c>
      <c r="C1952" s="492">
        <v>44713</v>
      </c>
      <c r="D1952" s="482" t="s">
        <v>104</v>
      </c>
      <c r="E1952" s="482" t="s">
        <v>189</v>
      </c>
      <c r="F1952" s="488">
        <v>4056.71</v>
      </c>
      <c r="G1952" s="482" t="s">
        <v>915</v>
      </c>
      <c r="H1952" s="482" t="s">
        <v>131</v>
      </c>
      <c r="I1952" s="482" t="s">
        <v>5788</v>
      </c>
      <c r="J1952" s="493" t="s">
        <v>5789</v>
      </c>
      <c r="K1952" s="493" t="s">
        <v>732</v>
      </c>
      <c r="L1952" s="493" t="s">
        <v>1531</v>
      </c>
      <c r="M1952" s="493">
        <v>976359214</v>
      </c>
      <c r="N1952" s="491">
        <v>44740</v>
      </c>
      <c r="O1952" s="486">
        <f t="shared" si="93"/>
        <v>6</v>
      </c>
      <c r="P1952" s="486">
        <f t="shared" si="94"/>
        <v>6</v>
      </c>
      <c r="Q1952" s="92" t="str">
        <f t="shared" si="95"/>
        <v>Gastos_com_Pessoal</v>
      </c>
    </row>
    <row r="1953" spans="1:17" ht="26.25" hidden="1" thickBot="1" x14ac:dyDescent="0.25">
      <c r="A1953" s="477">
        <f>IF(B1953="","",COUNT('Diário 3º PA'!$A$4:$A$4242)+ROW()-3)</f>
        <v>3896</v>
      </c>
      <c r="B1953" s="496">
        <v>44740</v>
      </c>
      <c r="C1953" s="492">
        <v>44713</v>
      </c>
      <c r="D1953" s="482" t="s">
        <v>104</v>
      </c>
      <c r="E1953" s="482" t="s">
        <v>191</v>
      </c>
      <c r="F1953" s="488">
        <v>1352.23</v>
      </c>
      <c r="G1953" s="482" t="s">
        <v>918</v>
      </c>
      <c r="H1953" s="482" t="s">
        <v>131</v>
      </c>
      <c r="I1953" s="482" t="s">
        <v>5788</v>
      </c>
      <c r="J1953" s="493" t="s">
        <v>5789</v>
      </c>
      <c r="K1953" s="493" t="s">
        <v>732</v>
      </c>
      <c r="L1953" s="493" t="s">
        <v>1531</v>
      </c>
      <c r="M1953" s="493">
        <v>976359214</v>
      </c>
      <c r="N1953" s="491">
        <v>44740</v>
      </c>
      <c r="O1953" s="486">
        <f t="shared" si="93"/>
        <v>6</v>
      </c>
      <c r="P1953" s="486">
        <f t="shared" si="94"/>
        <v>6</v>
      </c>
      <c r="Q1953" s="92" t="str">
        <f t="shared" si="95"/>
        <v>Gastos_com_Pessoal</v>
      </c>
    </row>
    <row r="1954" spans="1:17" ht="36.75" hidden="1" thickBot="1" x14ac:dyDescent="0.25">
      <c r="A1954" s="477">
        <f>IF(B1954="","",COUNT('Diário 3º PA'!$A$4:$A$4242)+ROW()-3)</f>
        <v>3897</v>
      </c>
      <c r="B1954" s="496">
        <v>44740</v>
      </c>
      <c r="C1954" s="492">
        <v>44713</v>
      </c>
      <c r="D1954" s="482" t="s">
        <v>104</v>
      </c>
      <c r="E1954" s="482" t="s">
        <v>193</v>
      </c>
      <c r="F1954" s="488">
        <v>4561.05</v>
      </c>
      <c r="G1954" s="482" t="s">
        <v>919</v>
      </c>
      <c r="H1954" s="482" t="s">
        <v>131</v>
      </c>
      <c r="I1954" s="482" t="s">
        <v>5788</v>
      </c>
      <c r="J1954" s="493" t="s">
        <v>5789</v>
      </c>
      <c r="K1954" s="493" t="s">
        <v>732</v>
      </c>
      <c r="L1954" s="493" t="s">
        <v>1531</v>
      </c>
      <c r="M1954" s="493">
        <v>976359214</v>
      </c>
      <c r="N1954" s="491">
        <v>44740</v>
      </c>
      <c r="O1954" s="486">
        <f t="shared" si="93"/>
        <v>6</v>
      </c>
      <c r="P1954" s="486">
        <f t="shared" si="94"/>
        <v>6</v>
      </c>
      <c r="Q1954" s="92" t="str">
        <f t="shared" si="95"/>
        <v>Gastos_com_Pessoal</v>
      </c>
    </row>
    <row r="1955" spans="1:17" ht="48.75" hidden="1" thickBot="1" x14ac:dyDescent="0.25">
      <c r="A1955" s="477">
        <f>IF(B1955="","",COUNT('Diário 3º PA'!$A$4:$A$4242)+ROW()-3)</f>
        <v>3898</v>
      </c>
      <c r="B1955" s="496">
        <v>44740</v>
      </c>
      <c r="C1955" s="492">
        <v>44713</v>
      </c>
      <c r="D1955" s="482" t="s">
        <v>115</v>
      </c>
      <c r="E1955" s="482" t="s">
        <v>342</v>
      </c>
      <c r="F1955" s="488">
        <v>9</v>
      </c>
      <c r="G1955" s="482" t="s">
        <v>5790</v>
      </c>
      <c r="H1955" s="482" t="s">
        <v>128</v>
      </c>
      <c r="I1955" s="482" t="s">
        <v>1280</v>
      </c>
      <c r="J1955" s="493" t="s">
        <v>1281</v>
      </c>
      <c r="K1955" s="493" t="s">
        <v>732</v>
      </c>
      <c r="L1955" s="493" t="s">
        <v>1531</v>
      </c>
      <c r="M1955" s="493">
        <v>976365651</v>
      </c>
      <c r="N1955" s="491">
        <v>44740</v>
      </c>
      <c r="O1955" s="486">
        <f t="shared" si="93"/>
        <v>6</v>
      </c>
      <c r="P1955" s="486">
        <f t="shared" si="94"/>
        <v>6</v>
      </c>
      <c r="Q1955" s="92" t="str">
        <f t="shared" si="95"/>
        <v>Gastos_Gerais</v>
      </c>
    </row>
    <row r="1956" spans="1:17" ht="36.75" hidden="1" thickBot="1" x14ac:dyDescent="0.25">
      <c r="A1956" s="477">
        <f>IF(B1956="","",COUNT('Diário 3º PA'!$A$4:$A$4242)+ROW()-3)</f>
        <v>3899</v>
      </c>
      <c r="B1956" s="496">
        <v>44740</v>
      </c>
      <c r="C1956" s="492">
        <v>44713</v>
      </c>
      <c r="D1956" s="482" t="s">
        <v>115</v>
      </c>
      <c r="E1956" s="482" t="s">
        <v>342</v>
      </c>
      <c r="F1956" s="488">
        <v>37.950000000000003</v>
      </c>
      <c r="G1956" s="482" t="s">
        <v>5791</v>
      </c>
      <c r="H1956" s="482" t="s">
        <v>138</v>
      </c>
      <c r="I1956" s="482" t="s">
        <v>5792</v>
      </c>
      <c r="J1956" s="493" t="s">
        <v>1938</v>
      </c>
      <c r="K1956" s="493" t="s">
        <v>732</v>
      </c>
      <c r="L1956" s="493" t="s">
        <v>1531</v>
      </c>
      <c r="M1956" s="493">
        <v>976365651</v>
      </c>
      <c r="N1956" s="491">
        <v>44740</v>
      </c>
      <c r="O1956" s="486">
        <f t="shared" si="93"/>
        <v>6</v>
      </c>
      <c r="P1956" s="486">
        <f t="shared" si="94"/>
        <v>6</v>
      </c>
      <c r="Q1956" s="92" t="str">
        <f t="shared" si="95"/>
        <v>Gastos_Gerais</v>
      </c>
    </row>
    <row r="1957" spans="1:17" ht="36.75" hidden="1" thickBot="1" x14ac:dyDescent="0.25">
      <c r="A1957" s="477">
        <f>IF(B1957="","",COUNT('Diário 3º PA'!$A$4:$A$4242)+ROW()-3)</f>
        <v>3900</v>
      </c>
      <c r="B1957" s="496">
        <v>44740</v>
      </c>
      <c r="C1957" s="492">
        <v>44713</v>
      </c>
      <c r="D1957" s="482" t="s">
        <v>115</v>
      </c>
      <c r="E1957" s="482" t="s">
        <v>342</v>
      </c>
      <c r="F1957" s="488">
        <v>60</v>
      </c>
      <c r="G1957" s="482" t="s">
        <v>5793</v>
      </c>
      <c r="H1957" s="482" t="s">
        <v>138</v>
      </c>
      <c r="I1957" s="482" t="s">
        <v>5794</v>
      </c>
      <c r="J1957" s="493" t="s">
        <v>4336</v>
      </c>
      <c r="K1957" s="493" t="s">
        <v>732</v>
      </c>
      <c r="L1957" s="493" t="s">
        <v>1531</v>
      </c>
      <c r="M1957" s="493">
        <v>976365651</v>
      </c>
      <c r="N1957" s="491">
        <v>44740</v>
      </c>
      <c r="O1957" s="486">
        <f t="shared" si="93"/>
        <v>6</v>
      </c>
      <c r="P1957" s="486">
        <f t="shared" si="94"/>
        <v>6</v>
      </c>
      <c r="Q1957" s="92" t="str">
        <f t="shared" si="95"/>
        <v>Gastos_Gerais</v>
      </c>
    </row>
    <row r="1958" spans="1:17" ht="36.75" hidden="1" thickBot="1" x14ac:dyDescent="0.25">
      <c r="A1958" s="477">
        <f>IF(B1958="","",COUNT('Diário 3º PA'!$A$4:$A$4242)+ROW()-3)</f>
        <v>3901</v>
      </c>
      <c r="B1958" s="496">
        <v>44740</v>
      </c>
      <c r="C1958" s="492">
        <v>44713</v>
      </c>
      <c r="D1958" s="482" t="s">
        <v>115</v>
      </c>
      <c r="E1958" s="482" t="s">
        <v>342</v>
      </c>
      <c r="F1958" s="488">
        <v>60</v>
      </c>
      <c r="G1958" s="482" t="s">
        <v>5795</v>
      </c>
      <c r="H1958" s="482" t="s">
        <v>138</v>
      </c>
      <c r="I1958" s="482" t="s">
        <v>2522</v>
      </c>
      <c r="J1958" s="493" t="s">
        <v>1938</v>
      </c>
      <c r="K1958" s="493" t="s">
        <v>732</v>
      </c>
      <c r="L1958" s="493" t="s">
        <v>1531</v>
      </c>
      <c r="M1958" s="493">
        <v>976365651</v>
      </c>
      <c r="N1958" s="491">
        <v>44740</v>
      </c>
      <c r="O1958" s="486">
        <f t="shared" si="93"/>
        <v>6</v>
      </c>
      <c r="P1958" s="486">
        <f t="shared" si="94"/>
        <v>6</v>
      </c>
      <c r="Q1958" s="92" t="str">
        <f t="shared" si="95"/>
        <v>Gastos_Gerais</v>
      </c>
    </row>
    <row r="1959" spans="1:17" ht="24.75" hidden="1" thickBot="1" x14ac:dyDescent="0.25">
      <c r="A1959" s="477">
        <f>IF(B1959="","",COUNT('Diário 3º PA'!$A$4:$A$4242)+ROW()-3)</f>
        <v>3902</v>
      </c>
      <c r="B1959" s="496">
        <v>44740</v>
      </c>
      <c r="C1959" s="492">
        <v>44713</v>
      </c>
      <c r="D1959" s="482" t="s">
        <v>115</v>
      </c>
      <c r="E1959" s="482" t="s">
        <v>342</v>
      </c>
      <c r="F1959" s="488">
        <v>261.89999999999998</v>
      </c>
      <c r="G1959" s="482" t="s">
        <v>5796</v>
      </c>
      <c r="H1959" s="482" t="s">
        <v>135</v>
      </c>
      <c r="I1959" s="482" t="s">
        <v>1886</v>
      </c>
      <c r="J1959" s="493" t="s">
        <v>1887</v>
      </c>
      <c r="K1959" s="493" t="s">
        <v>732</v>
      </c>
      <c r="L1959" s="493" t="s">
        <v>1531</v>
      </c>
      <c r="M1959" s="493">
        <v>976365651</v>
      </c>
      <c r="N1959" s="491">
        <v>44740</v>
      </c>
      <c r="O1959" s="486">
        <f t="shared" si="93"/>
        <v>6</v>
      </c>
      <c r="P1959" s="486">
        <f t="shared" si="94"/>
        <v>6</v>
      </c>
      <c r="Q1959" s="92" t="str">
        <f t="shared" si="95"/>
        <v>Gastos_Gerais</v>
      </c>
    </row>
    <row r="1960" spans="1:17" ht="36.75" hidden="1" thickBot="1" x14ac:dyDescent="0.25">
      <c r="A1960" s="477">
        <f>IF(B1960="","",COUNT('Diário 3º PA'!$A$4:$A$4242)+ROW()-3)</f>
        <v>3903</v>
      </c>
      <c r="B1960" s="496">
        <v>44740</v>
      </c>
      <c r="C1960" s="492">
        <v>44713</v>
      </c>
      <c r="D1960" s="482" t="s">
        <v>115</v>
      </c>
      <c r="E1960" s="482" t="s">
        <v>342</v>
      </c>
      <c r="F1960" s="488">
        <v>120</v>
      </c>
      <c r="G1960" s="482" t="s">
        <v>5797</v>
      </c>
      <c r="H1960" s="482" t="s">
        <v>135</v>
      </c>
      <c r="I1960" s="482" t="s">
        <v>2815</v>
      </c>
      <c r="J1960" s="493" t="s">
        <v>2816</v>
      </c>
      <c r="K1960" s="493" t="s">
        <v>732</v>
      </c>
      <c r="L1960" s="493" t="s">
        <v>1531</v>
      </c>
      <c r="M1960" s="493">
        <v>976365651</v>
      </c>
      <c r="N1960" s="491">
        <v>44740</v>
      </c>
      <c r="O1960" s="486">
        <f t="shared" si="93"/>
        <v>6</v>
      </c>
      <c r="P1960" s="486">
        <f t="shared" si="94"/>
        <v>6</v>
      </c>
      <c r="Q1960" s="92" t="str">
        <f t="shared" si="95"/>
        <v>Gastos_Gerais</v>
      </c>
    </row>
    <row r="1961" spans="1:17" ht="24.75" hidden="1" thickBot="1" x14ac:dyDescent="0.25">
      <c r="A1961" s="477">
        <f>IF(B1961="","",COUNT('Diário 3º PA'!$A$4:$A$4242)+ROW()-3)</f>
        <v>3904</v>
      </c>
      <c r="B1961" s="496">
        <v>44740</v>
      </c>
      <c r="C1961" s="492">
        <v>44713</v>
      </c>
      <c r="D1961" s="482" t="s">
        <v>115</v>
      </c>
      <c r="E1961" s="482" t="s">
        <v>342</v>
      </c>
      <c r="F1961" s="488">
        <v>120</v>
      </c>
      <c r="G1961" s="482" t="s">
        <v>5798</v>
      </c>
      <c r="H1961" s="482" t="s">
        <v>129</v>
      </c>
      <c r="I1961" s="482" t="s">
        <v>888</v>
      </c>
      <c r="J1961" s="493" t="s">
        <v>889</v>
      </c>
      <c r="K1961" s="493" t="s">
        <v>732</v>
      </c>
      <c r="L1961" s="493" t="s">
        <v>1531</v>
      </c>
      <c r="M1961" s="493">
        <v>976365651</v>
      </c>
      <c r="N1961" s="491">
        <v>44740</v>
      </c>
      <c r="O1961" s="486">
        <f t="shared" si="93"/>
        <v>6</v>
      </c>
      <c r="P1961" s="486">
        <f t="shared" si="94"/>
        <v>6</v>
      </c>
      <c r="Q1961" s="92" t="str">
        <f t="shared" si="95"/>
        <v>Gastos_Gerais</v>
      </c>
    </row>
    <row r="1962" spans="1:17" ht="24.75" hidden="1" thickBot="1" x14ac:dyDescent="0.25">
      <c r="A1962" s="477">
        <f>IF(B1962="","",COUNT('Diário 3º PA'!$A$4:$A$4242)+ROW()-3)</f>
        <v>3905</v>
      </c>
      <c r="B1962" s="496">
        <v>44740</v>
      </c>
      <c r="C1962" s="492">
        <v>44713</v>
      </c>
      <c r="D1962" s="482" t="s">
        <v>115</v>
      </c>
      <c r="E1962" s="482" t="s">
        <v>342</v>
      </c>
      <c r="F1962" s="488">
        <v>120</v>
      </c>
      <c r="G1962" s="482" t="s">
        <v>5799</v>
      </c>
      <c r="H1962" s="482" t="s">
        <v>129</v>
      </c>
      <c r="I1962" s="482" t="s">
        <v>5800</v>
      </c>
      <c r="J1962" s="493" t="s">
        <v>5801</v>
      </c>
      <c r="K1962" s="493" t="s">
        <v>732</v>
      </c>
      <c r="L1962" s="493" t="s">
        <v>1531</v>
      </c>
      <c r="M1962" s="493">
        <v>976365651</v>
      </c>
      <c r="N1962" s="491">
        <v>44740</v>
      </c>
      <c r="O1962" s="486">
        <f t="shared" si="93"/>
        <v>6</v>
      </c>
      <c r="P1962" s="486">
        <f t="shared" si="94"/>
        <v>6</v>
      </c>
      <c r="Q1962" s="92" t="str">
        <f t="shared" si="95"/>
        <v>Gastos_Gerais</v>
      </c>
    </row>
    <row r="1963" spans="1:17" ht="26.25" hidden="1" thickBot="1" x14ac:dyDescent="0.25">
      <c r="A1963" s="477">
        <f>IF(B1963="","",COUNT('Diário 3º PA'!$A$4:$A$4242)+ROW()-3)</f>
        <v>3906</v>
      </c>
      <c r="B1963" s="496">
        <v>44740</v>
      </c>
      <c r="C1963" s="492">
        <v>44713</v>
      </c>
      <c r="D1963" s="482" t="s">
        <v>104</v>
      </c>
      <c r="E1963" s="482" t="s">
        <v>191</v>
      </c>
      <c r="F1963" s="488">
        <v>602.15</v>
      </c>
      <c r="G1963" s="482" t="s">
        <v>5802</v>
      </c>
      <c r="H1963" s="482" t="s">
        <v>135</v>
      </c>
      <c r="I1963" s="482" t="s">
        <v>5803</v>
      </c>
      <c r="J1963" s="493" t="s">
        <v>5804</v>
      </c>
      <c r="K1963" s="493" t="s">
        <v>732</v>
      </c>
      <c r="L1963" s="493" t="s">
        <v>1531</v>
      </c>
      <c r="M1963" s="493">
        <v>976411533</v>
      </c>
      <c r="N1963" s="491">
        <v>44740</v>
      </c>
      <c r="O1963" s="486">
        <f t="shared" si="93"/>
        <v>6</v>
      </c>
      <c r="P1963" s="486">
        <f t="shared" si="94"/>
        <v>6</v>
      </c>
      <c r="Q1963" s="92" t="str">
        <f t="shared" si="95"/>
        <v>Gastos_com_Pessoal</v>
      </c>
    </row>
    <row r="1964" spans="1:17" ht="26.25" hidden="1" thickBot="1" x14ac:dyDescent="0.25">
      <c r="A1964" s="477">
        <f>IF(B1964="","",COUNT('Diário 3º PA'!$A$4:$A$4242)+ROW()-3)</f>
        <v>3907</v>
      </c>
      <c r="B1964" s="496">
        <v>44740</v>
      </c>
      <c r="C1964" s="492">
        <v>44713</v>
      </c>
      <c r="D1964" s="482" t="s">
        <v>104</v>
      </c>
      <c r="E1964" s="482" t="s">
        <v>189</v>
      </c>
      <c r="F1964" s="488">
        <v>1782.71</v>
      </c>
      <c r="G1964" s="482" t="s">
        <v>5805</v>
      </c>
      <c r="H1964" s="482" t="s">
        <v>135</v>
      </c>
      <c r="I1964" s="482" t="s">
        <v>5803</v>
      </c>
      <c r="J1964" s="493" t="s">
        <v>5804</v>
      </c>
      <c r="K1964" s="493" t="s">
        <v>732</v>
      </c>
      <c r="L1964" s="493" t="s">
        <v>1531</v>
      </c>
      <c r="M1964" s="493">
        <v>976411533</v>
      </c>
      <c r="N1964" s="491">
        <v>44740</v>
      </c>
      <c r="O1964" s="486">
        <f t="shared" si="93"/>
        <v>6</v>
      </c>
      <c r="P1964" s="486">
        <f t="shared" si="94"/>
        <v>6</v>
      </c>
      <c r="Q1964" s="92" t="str">
        <f t="shared" si="95"/>
        <v>Gastos_com_Pessoal</v>
      </c>
    </row>
    <row r="1965" spans="1:17" ht="26.25" hidden="1" thickBot="1" x14ac:dyDescent="0.25">
      <c r="A1965" s="477">
        <f>IF(B1965="","",COUNT('Diário 3º PA'!$A$4:$A$4242)+ROW()-3)</f>
        <v>3908</v>
      </c>
      <c r="B1965" s="496">
        <v>44740</v>
      </c>
      <c r="C1965" s="492">
        <v>44713</v>
      </c>
      <c r="D1965" s="482" t="s">
        <v>104</v>
      </c>
      <c r="E1965" s="482" t="s">
        <v>191</v>
      </c>
      <c r="F1965" s="488">
        <v>835.33</v>
      </c>
      <c r="G1965" s="482" t="s">
        <v>5806</v>
      </c>
      <c r="H1965" s="482" t="s">
        <v>135</v>
      </c>
      <c r="I1965" s="482" t="s">
        <v>5807</v>
      </c>
      <c r="J1965" s="493" t="s">
        <v>5808</v>
      </c>
      <c r="K1965" s="493" t="s">
        <v>732</v>
      </c>
      <c r="L1965" s="493" t="s">
        <v>1531</v>
      </c>
      <c r="M1965" s="493">
        <v>976411533</v>
      </c>
      <c r="N1965" s="491">
        <v>44740</v>
      </c>
      <c r="O1965" s="486">
        <f t="shared" si="93"/>
        <v>6</v>
      </c>
      <c r="P1965" s="486">
        <f t="shared" si="94"/>
        <v>6</v>
      </c>
      <c r="Q1965" s="92" t="str">
        <f t="shared" si="95"/>
        <v>Gastos_com_Pessoal</v>
      </c>
    </row>
    <row r="1966" spans="1:17" ht="26.25" hidden="1" thickBot="1" x14ac:dyDescent="0.25">
      <c r="A1966" s="477">
        <f>IF(B1966="","",COUNT('Diário 3º PA'!$A$4:$A$4242)+ROW()-3)</f>
        <v>3909</v>
      </c>
      <c r="B1966" s="496">
        <v>44740</v>
      </c>
      <c r="C1966" s="492">
        <v>44713</v>
      </c>
      <c r="D1966" s="482" t="s">
        <v>104</v>
      </c>
      <c r="E1966" s="482" t="s">
        <v>189</v>
      </c>
      <c r="F1966" s="488">
        <v>2416.59</v>
      </c>
      <c r="G1966" s="482" t="s">
        <v>5809</v>
      </c>
      <c r="H1966" s="482" t="s">
        <v>135</v>
      </c>
      <c r="I1966" s="526" t="s">
        <v>5807</v>
      </c>
      <c r="J1966" s="493" t="s">
        <v>5808</v>
      </c>
      <c r="K1966" s="493" t="s">
        <v>732</v>
      </c>
      <c r="L1966" s="493" t="s">
        <v>1531</v>
      </c>
      <c r="M1966" s="493">
        <v>976411533</v>
      </c>
      <c r="N1966" s="491">
        <v>44740</v>
      </c>
      <c r="O1966" s="486">
        <f t="shared" si="93"/>
        <v>6</v>
      </c>
      <c r="P1966" s="486">
        <f t="shared" si="94"/>
        <v>6</v>
      </c>
      <c r="Q1966" s="92" t="str">
        <f t="shared" si="95"/>
        <v>Gastos_com_Pessoal</v>
      </c>
    </row>
    <row r="1967" spans="1:17" ht="26.25" hidden="1" thickBot="1" x14ac:dyDescent="0.25">
      <c r="A1967" s="477">
        <f>IF(B1967="","",COUNT('Diário 3º PA'!$A$4:$A$4242)+ROW()-3)</f>
        <v>3910</v>
      </c>
      <c r="B1967" s="496">
        <v>44740</v>
      </c>
      <c r="C1967" s="492">
        <v>44713</v>
      </c>
      <c r="D1967" s="482" t="s">
        <v>104</v>
      </c>
      <c r="E1967" s="482" t="s">
        <v>191</v>
      </c>
      <c r="F1967" s="488">
        <v>903.85</v>
      </c>
      <c r="G1967" s="482" t="s">
        <v>5810</v>
      </c>
      <c r="H1967" s="482" t="s">
        <v>135</v>
      </c>
      <c r="I1967" s="482" t="s">
        <v>5811</v>
      </c>
      <c r="J1967" s="493" t="s">
        <v>5812</v>
      </c>
      <c r="K1967" s="493" t="s">
        <v>732</v>
      </c>
      <c r="L1967" s="493" t="s">
        <v>1531</v>
      </c>
      <c r="M1967" s="493">
        <v>976411533</v>
      </c>
      <c r="N1967" s="491">
        <v>44740</v>
      </c>
      <c r="O1967" s="486">
        <f t="shared" si="93"/>
        <v>6</v>
      </c>
      <c r="P1967" s="486">
        <f t="shared" si="94"/>
        <v>6</v>
      </c>
      <c r="Q1967" s="92" t="str">
        <f t="shared" si="95"/>
        <v>Gastos_com_Pessoal</v>
      </c>
    </row>
    <row r="1968" spans="1:17" ht="26.25" hidden="1" thickBot="1" x14ac:dyDescent="0.25">
      <c r="A1968" s="477">
        <f>IF(B1968="","",COUNT('Diário 3º PA'!$A$4:$A$4242)+ROW()-3)</f>
        <v>3911</v>
      </c>
      <c r="B1968" s="496">
        <v>44740</v>
      </c>
      <c r="C1968" s="492">
        <v>44713</v>
      </c>
      <c r="D1968" s="482" t="s">
        <v>104</v>
      </c>
      <c r="E1968" s="482" t="s">
        <v>189</v>
      </c>
      <c r="F1968" s="488">
        <v>2524.12</v>
      </c>
      <c r="G1968" s="482" t="s">
        <v>5813</v>
      </c>
      <c r="H1968" s="482" t="s">
        <v>135</v>
      </c>
      <c r="I1968" s="482" t="s">
        <v>5811</v>
      </c>
      <c r="J1968" s="493" t="s">
        <v>5812</v>
      </c>
      <c r="K1968" s="493" t="s">
        <v>732</v>
      </c>
      <c r="L1968" s="493" t="s">
        <v>1531</v>
      </c>
      <c r="M1968" s="493">
        <v>976411533</v>
      </c>
      <c r="N1968" s="491">
        <v>44740</v>
      </c>
      <c r="O1968" s="486">
        <f t="shared" si="93"/>
        <v>6</v>
      </c>
      <c r="P1968" s="486">
        <f t="shared" si="94"/>
        <v>6</v>
      </c>
      <c r="Q1968" s="92" t="str">
        <f t="shared" si="95"/>
        <v>Gastos_com_Pessoal</v>
      </c>
    </row>
    <row r="1969" spans="1:17" ht="26.25" hidden="1" thickBot="1" x14ac:dyDescent="0.25">
      <c r="A1969" s="477">
        <f>IF(B1969="","",COUNT('Diário 3º PA'!$A$4:$A$4242)+ROW()-3)</f>
        <v>3912</v>
      </c>
      <c r="B1969" s="496">
        <v>44740</v>
      </c>
      <c r="C1969" s="492">
        <v>44713</v>
      </c>
      <c r="D1969" s="482" t="s">
        <v>104</v>
      </c>
      <c r="E1969" s="482" t="s">
        <v>191</v>
      </c>
      <c r="F1969" s="488">
        <v>798.33</v>
      </c>
      <c r="G1969" s="482" t="s">
        <v>5814</v>
      </c>
      <c r="H1969" s="482" t="s">
        <v>136</v>
      </c>
      <c r="I1969" s="482" t="s">
        <v>4920</v>
      </c>
      <c r="J1969" s="493" t="s">
        <v>4921</v>
      </c>
      <c r="K1969" s="493" t="s">
        <v>732</v>
      </c>
      <c r="L1969" s="493" t="s">
        <v>1531</v>
      </c>
      <c r="M1969" s="493">
        <v>976411533</v>
      </c>
      <c r="N1969" s="491">
        <v>44740</v>
      </c>
      <c r="O1969" s="486">
        <f t="shared" si="93"/>
        <v>6</v>
      </c>
      <c r="P1969" s="486">
        <f t="shared" si="94"/>
        <v>6</v>
      </c>
      <c r="Q1969" s="92" t="str">
        <f t="shared" si="95"/>
        <v>Gastos_com_Pessoal</v>
      </c>
    </row>
    <row r="1970" spans="1:17" ht="26.25" hidden="1" thickBot="1" x14ac:dyDescent="0.25">
      <c r="A1970" s="477">
        <f>IF(B1970="","",COUNT('Diário 3º PA'!$A$4:$A$4242)+ROW()-3)</f>
        <v>3913</v>
      </c>
      <c r="B1970" s="496">
        <v>44740</v>
      </c>
      <c r="C1970" s="492">
        <v>44713</v>
      </c>
      <c r="D1970" s="482" t="s">
        <v>104</v>
      </c>
      <c r="E1970" s="482" t="s">
        <v>189</v>
      </c>
      <c r="F1970" s="488">
        <v>2299.2600000000002</v>
      </c>
      <c r="G1970" s="482" t="s">
        <v>5815</v>
      </c>
      <c r="H1970" s="482" t="s">
        <v>136</v>
      </c>
      <c r="I1970" s="482" t="s">
        <v>4920</v>
      </c>
      <c r="J1970" s="493" t="s">
        <v>4921</v>
      </c>
      <c r="K1970" s="493" t="s">
        <v>732</v>
      </c>
      <c r="L1970" s="493" t="s">
        <v>1531</v>
      </c>
      <c r="M1970" s="493">
        <v>976411533</v>
      </c>
      <c r="N1970" s="491">
        <v>44740</v>
      </c>
      <c r="O1970" s="486">
        <f t="shared" si="93"/>
        <v>6</v>
      </c>
      <c r="P1970" s="486">
        <f t="shared" si="94"/>
        <v>6</v>
      </c>
      <c r="Q1970" s="92" t="str">
        <f t="shared" si="95"/>
        <v>Gastos_com_Pessoal</v>
      </c>
    </row>
    <row r="1971" spans="1:17" ht="26.25" hidden="1" thickBot="1" x14ac:dyDescent="0.25">
      <c r="A1971" s="477">
        <f>IF(B1971="","",COUNT('Diário 3º PA'!$A$4:$A$4242)+ROW()-3)</f>
        <v>3914</v>
      </c>
      <c r="B1971" s="496">
        <v>44740</v>
      </c>
      <c r="C1971" s="492">
        <v>44713</v>
      </c>
      <c r="D1971" s="482" t="s">
        <v>104</v>
      </c>
      <c r="E1971" s="482" t="s">
        <v>191</v>
      </c>
      <c r="F1971" s="488">
        <v>810.34</v>
      </c>
      <c r="G1971" s="482" t="s">
        <v>5816</v>
      </c>
      <c r="H1971" s="482" t="s">
        <v>135</v>
      </c>
      <c r="I1971" s="482" t="s">
        <v>5817</v>
      </c>
      <c r="J1971" s="493" t="s">
        <v>5818</v>
      </c>
      <c r="K1971" s="493" t="s">
        <v>732</v>
      </c>
      <c r="L1971" s="493" t="s">
        <v>1531</v>
      </c>
      <c r="M1971" s="493">
        <v>976411533</v>
      </c>
      <c r="N1971" s="491">
        <v>44740</v>
      </c>
      <c r="O1971" s="486">
        <f t="shared" si="93"/>
        <v>6</v>
      </c>
      <c r="P1971" s="486">
        <f t="shared" si="94"/>
        <v>6</v>
      </c>
      <c r="Q1971" s="92" t="str">
        <f t="shared" si="95"/>
        <v>Gastos_com_Pessoal</v>
      </c>
    </row>
    <row r="1972" spans="1:17" ht="26.25" hidden="1" thickBot="1" x14ac:dyDescent="0.25">
      <c r="A1972" s="477">
        <f>IF(B1972="","",COUNT('Diário 3º PA'!$A$4:$A$4242)+ROW()-3)</f>
        <v>3915</v>
      </c>
      <c r="B1972" s="496">
        <v>44740</v>
      </c>
      <c r="C1972" s="492">
        <v>44713</v>
      </c>
      <c r="D1972" s="482" t="s">
        <v>104</v>
      </c>
      <c r="E1972" s="482" t="s">
        <v>189</v>
      </c>
      <c r="F1972" s="488">
        <v>2328.13</v>
      </c>
      <c r="G1972" s="482" t="s">
        <v>5819</v>
      </c>
      <c r="H1972" s="482" t="s">
        <v>135</v>
      </c>
      <c r="I1972" s="482" t="s">
        <v>5817</v>
      </c>
      <c r="J1972" s="493" t="s">
        <v>5818</v>
      </c>
      <c r="K1972" s="493" t="s">
        <v>732</v>
      </c>
      <c r="L1972" s="493" t="s">
        <v>1531</v>
      </c>
      <c r="M1972" s="493">
        <v>976411533</v>
      </c>
      <c r="N1972" s="491">
        <v>44740</v>
      </c>
      <c r="O1972" s="486">
        <f t="shared" si="93"/>
        <v>6</v>
      </c>
      <c r="P1972" s="486">
        <f t="shared" si="94"/>
        <v>6</v>
      </c>
      <c r="Q1972" s="92" t="str">
        <f t="shared" si="95"/>
        <v>Gastos_com_Pessoal</v>
      </c>
    </row>
    <row r="1973" spans="1:17" ht="26.25" hidden="1" thickBot="1" x14ac:dyDescent="0.25">
      <c r="A1973" s="477">
        <f>IF(B1973="","",COUNT('Diário 3º PA'!$A$4:$A$4242)+ROW()-3)</f>
        <v>3916</v>
      </c>
      <c r="B1973" s="496">
        <v>44740</v>
      </c>
      <c r="C1973" s="492">
        <v>44713</v>
      </c>
      <c r="D1973" s="482" t="s">
        <v>104</v>
      </c>
      <c r="E1973" s="482" t="s">
        <v>191</v>
      </c>
      <c r="F1973" s="488">
        <v>905.46</v>
      </c>
      <c r="G1973" s="482" t="s">
        <v>5820</v>
      </c>
      <c r="H1973" s="482" t="s">
        <v>136</v>
      </c>
      <c r="I1973" s="482" t="s">
        <v>5821</v>
      </c>
      <c r="J1973" s="493" t="s">
        <v>5822</v>
      </c>
      <c r="K1973" s="493" t="s">
        <v>732</v>
      </c>
      <c r="L1973" s="493" t="s">
        <v>1531</v>
      </c>
      <c r="M1973" s="493">
        <v>976411533</v>
      </c>
      <c r="N1973" s="491">
        <v>44740</v>
      </c>
      <c r="O1973" s="486">
        <f t="shared" si="93"/>
        <v>6</v>
      </c>
      <c r="P1973" s="486">
        <f t="shared" si="94"/>
        <v>6</v>
      </c>
      <c r="Q1973" s="92" t="str">
        <f t="shared" si="95"/>
        <v>Gastos_com_Pessoal</v>
      </c>
    </row>
    <row r="1974" spans="1:17" ht="26.25" hidden="1" thickBot="1" x14ac:dyDescent="0.25">
      <c r="A1974" s="477">
        <f>IF(B1974="","",COUNT('Diário 3º PA'!$A$4:$A$4242)+ROW()-3)</f>
        <v>3917</v>
      </c>
      <c r="B1974" s="496">
        <v>44740</v>
      </c>
      <c r="C1974" s="492">
        <v>44713</v>
      </c>
      <c r="D1974" s="482" t="s">
        <v>104</v>
      </c>
      <c r="E1974" s="482" t="s">
        <v>189</v>
      </c>
      <c r="F1974" s="488">
        <v>2528.02</v>
      </c>
      <c r="G1974" s="482" t="s">
        <v>5823</v>
      </c>
      <c r="H1974" s="482" t="s">
        <v>136</v>
      </c>
      <c r="I1974" s="482" t="s">
        <v>5821</v>
      </c>
      <c r="J1974" s="493" t="s">
        <v>5822</v>
      </c>
      <c r="K1974" s="493" t="s">
        <v>732</v>
      </c>
      <c r="L1974" s="493" t="s">
        <v>1531</v>
      </c>
      <c r="M1974" s="493">
        <v>976411533</v>
      </c>
      <c r="N1974" s="491">
        <v>44740</v>
      </c>
      <c r="O1974" s="486">
        <f t="shared" si="93"/>
        <v>6</v>
      </c>
      <c r="P1974" s="486">
        <f t="shared" si="94"/>
        <v>6</v>
      </c>
      <c r="Q1974" s="92" t="str">
        <f t="shared" si="95"/>
        <v>Gastos_com_Pessoal</v>
      </c>
    </row>
    <row r="1975" spans="1:17" ht="26.25" hidden="1" thickBot="1" x14ac:dyDescent="0.25">
      <c r="A1975" s="477">
        <f>IF(B1975="","",COUNT('Diário 3º PA'!$A$4:$A$4242)+ROW()-3)</f>
        <v>3918</v>
      </c>
      <c r="B1975" s="496">
        <v>44740</v>
      </c>
      <c r="C1975" s="492">
        <v>44713</v>
      </c>
      <c r="D1975" s="482" t="s">
        <v>104</v>
      </c>
      <c r="E1975" s="482" t="s">
        <v>191</v>
      </c>
      <c r="F1975" s="488">
        <v>879.13</v>
      </c>
      <c r="G1975" s="482" t="s">
        <v>5570</v>
      </c>
      <c r="H1975" s="482" t="s">
        <v>132</v>
      </c>
      <c r="I1975" s="482" t="s">
        <v>5824</v>
      </c>
      <c r="J1975" s="493" t="s">
        <v>5825</v>
      </c>
      <c r="K1975" s="493" t="s">
        <v>732</v>
      </c>
      <c r="L1975" s="493" t="s">
        <v>1531</v>
      </c>
      <c r="M1975" s="493">
        <v>976411533</v>
      </c>
      <c r="N1975" s="491">
        <v>44740</v>
      </c>
      <c r="O1975" s="486">
        <f t="shared" si="93"/>
        <v>6</v>
      </c>
      <c r="P1975" s="486">
        <f t="shared" si="94"/>
        <v>6</v>
      </c>
      <c r="Q1975" s="92" t="str">
        <f t="shared" si="95"/>
        <v>Gastos_com_Pessoal</v>
      </c>
    </row>
    <row r="1976" spans="1:17" ht="26.25" hidden="1" thickBot="1" x14ac:dyDescent="0.25">
      <c r="A1976" s="477">
        <f>IF(B1976="","",COUNT('Diário 3º PA'!$A$4:$A$4242)+ROW()-3)</f>
        <v>3919</v>
      </c>
      <c r="B1976" s="496">
        <v>44740</v>
      </c>
      <c r="C1976" s="492">
        <v>44713</v>
      </c>
      <c r="D1976" s="482" t="s">
        <v>104</v>
      </c>
      <c r="E1976" s="482" t="s">
        <v>189</v>
      </c>
      <c r="F1976" s="488">
        <v>2521.64</v>
      </c>
      <c r="G1976" s="482" t="s">
        <v>5573</v>
      </c>
      <c r="H1976" s="482" t="s">
        <v>132</v>
      </c>
      <c r="I1976" s="482" t="s">
        <v>5824</v>
      </c>
      <c r="J1976" s="493" t="s">
        <v>5825</v>
      </c>
      <c r="K1976" s="493" t="s">
        <v>732</v>
      </c>
      <c r="L1976" s="493" t="s">
        <v>1531</v>
      </c>
      <c r="M1976" s="493">
        <v>976411533</v>
      </c>
      <c r="N1976" s="491">
        <v>44740</v>
      </c>
      <c r="O1976" s="486">
        <f t="shared" si="93"/>
        <v>6</v>
      </c>
      <c r="P1976" s="486">
        <f t="shared" si="94"/>
        <v>6</v>
      </c>
      <c r="Q1976" s="92" t="str">
        <f t="shared" si="95"/>
        <v>Gastos_com_Pessoal</v>
      </c>
    </row>
    <row r="1977" spans="1:17" ht="26.25" hidden="1" thickBot="1" x14ac:dyDescent="0.25">
      <c r="A1977" s="477">
        <f>IF(B1977="","",COUNT('Diário 3º PA'!$A$4:$A$4242)+ROW()-3)</f>
        <v>3920</v>
      </c>
      <c r="B1977" s="496">
        <v>44740</v>
      </c>
      <c r="C1977" s="492">
        <v>44713</v>
      </c>
      <c r="D1977" s="482" t="s">
        <v>104</v>
      </c>
      <c r="E1977" s="482" t="s">
        <v>191</v>
      </c>
      <c r="F1977" s="488">
        <v>842.48</v>
      </c>
      <c r="G1977" s="482" t="s">
        <v>5826</v>
      </c>
      <c r="H1977" s="482" t="s">
        <v>135</v>
      </c>
      <c r="I1977" s="482" t="s">
        <v>5827</v>
      </c>
      <c r="J1977" s="493" t="s">
        <v>5828</v>
      </c>
      <c r="K1977" s="493" t="s">
        <v>732</v>
      </c>
      <c r="L1977" s="493" t="s">
        <v>1531</v>
      </c>
      <c r="M1977" s="493">
        <v>976411533</v>
      </c>
      <c r="N1977" s="491">
        <v>44740</v>
      </c>
      <c r="O1977" s="486">
        <f t="shared" si="93"/>
        <v>6</v>
      </c>
      <c r="P1977" s="486">
        <f t="shared" si="94"/>
        <v>6</v>
      </c>
      <c r="Q1977" s="92" t="str">
        <f t="shared" si="95"/>
        <v>Gastos_com_Pessoal</v>
      </c>
    </row>
    <row r="1978" spans="1:17" ht="26.25" hidden="1" thickBot="1" x14ac:dyDescent="0.25">
      <c r="A1978" s="477">
        <f>IF(B1978="","",COUNT('Diário 3º PA'!$A$4:$A$4242)+ROW()-3)</f>
        <v>3921</v>
      </c>
      <c r="B1978" s="496">
        <v>44740</v>
      </c>
      <c r="C1978" s="492">
        <v>44713</v>
      </c>
      <c r="D1978" s="482" t="s">
        <v>104</v>
      </c>
      <c r="E1978" s="482" t="s">
        <v>189</v>
      </c>
      <c r="F1978" s="488">
        <v>2405.33</v>
      </c>
      <c r="G1978" s="482" t="s">
        <v>5829</v>
      </c>
      <c r="H1978" s="482" t="s">
        <v>135</v>
      </c>
      <c r="I1978" s="482" t="s">
        <v>5827</v>
      </c>
      <c r="J1978" s="493" t="s">
        <v>5828</v>
      </c>
      <c r="K1978" s="493" t="s">
        <v>732</v>
      </c>
      <c r="L1978" s="493" t="s">
        <v>1531</v>
      </c>
      <c r="M1978" s="493">
        <v>976411533</v>
      </c>
      <c r="N1978" s="491">
        <v>44740</v>
      </c>
      <c r="O1978" s="486">
        <f t="shared" si="93"/>
        <v>6</v>
      </c>
      <c r="P1978" s="486">
        <f t="shared" si="94"/>
        <v>6</v>
      </c>
      <c r="Q1978" s="92" t="str">
        <f t="shared" si="95"/>
        <v>Gastos_com_Pessoal</v>
      </c>
    </row>
    <row r="1979" spans="1:17" ht="26.25" hidden="1" thickBot="1" x14ac:dyDescent="0.25">
      <c r="A1979" s="477">
        <f>IF(B1979="","",COUNT('Diário 3º PA'!$A$4:$A$4242)+ROW()-3)</f>
        <v>3922</v>
      </c>
      <c r="B1979" s="496">
        <v>44740</v>
      </c>
      <c r="C1979" s="492">
        <v>44713</v>
      </c>
      <c r="D1979" s="482" t="s">
        <v>104</v>
      </c>
      <c r="E1979" s="482" t="s">
        <v>191</v>
      </c>
      <c r="F1979" s="488">
        <v>598.79</v>
      </c>
      <c r="G1979" s="482" t="s">
        <v>5830</v>
      </c>
      <c r="H1979" s="482" t="s">
        <v>135</v>
      </c>
      <c r="I1979" s="482" t="s">
        <v>5831</v>
      </c>
      <c r="J1979" s="493" t="s">
        <v>5832</v>
      </c>
      <c r="K1979" s="493" t="s">
        <v>732</v>
      </c>
      <c r="L1979" s="493" t="s">
        <v>1531</v>
      </c>
      <c r="M1979" s="493">
        <v>976411533</v>
      </c>
      <c r="N1979" s="491">
        <v>44740</v>
      </c>
      <c r="O1979" s="486">
        <f t="shared" si="93"/>
        <v>6</v>
      </c>
      <c r="P1979" s="486">
        <f t="shared" si="94"/>
        <v>6</v>
      </c>
      <c r="Q1979" s="92" t="str">
        <f t="shared" si="95"/>
        <v>Gastos_com_Pessoal</v>
      </c>
    </row>
    <row r="1980" spans="1:17" ht="26.25" hidden="1" thickBot="1" x14ac:dyDescent="0.25">
      <c r="A1980" s="477">
        <f>IF(B1980="","",COUNT('Diário 3º PA'!$A$4:$A$4242)+ROW()-3)</f>
        <v>3923</v>
      </c>
      <c r="B1980" s="496">
        <v>44740</v>
      </c>
      <c r="C1980" s="492">
        <v>44713</v>
      </c>
      <c r="D1980" s="482" t="s">
        <v>104</v>
      </c>
      <c r="E1980" s="482" t="s">
        <v>189</v>
      </c>
      <c r="F1980" s="488">
        <v>1759.44</v>
      </c>
      <c r="G1980" s="482" t="s">
        <v>5833</v>
      </c>
      <c r="H1980" s="482" t="s">
        <v>135</v>
      </c>
      <c r="I1980" s="482" t="s">
        <v>5831</v>
      </c>
      <c r="J1980" s="493" t="s">
        <v>5832</v>
      </c>
      <c r="K1980" s="493" t="s">
        <v>732</v>
      </c>
      <c r="L1980" s="493" t="s">
        <v>1531</v>
      </c>
      <c r="M1980" s="493">
        <v>976411533</v>
      </c>
      <c r="N1980" s="491">
        <v>44740</v>
      </c>
      <c r="O1980" s="486">
        <f t="shared" si="93"/>
        <v>6</v>
      </c>
      <c r="P1980" s="486">
        <f t="shared" si="94"/>
        <v>6</v>
      </c>
      <c r="Q1980" s="92" t="str">
        <f t="shared" si="95"/>
        <v>Gastos_com_Pessoal</v>
      </c>
    </row>
    <row r="1981" spans="1:17" ht="26.25" hidden="1" thickBot="1" x14ac:dyDescent="0.25">
      <c r="A1981" s="477">
        <f>IF(B1981="","",COUNT('Diário 3º PA'!$A$4:$A$4242)+ROW()-3)</f>
        <v>3924</v>
      </c>
      <c r="B1981" s="496">
        <v>44740</v>
      </c>
      <c r="C1981" s="492">
        <v>44713</v>
      </c>
      <c r="D1981" s="482" t="s">
        <v>104</v>
      </c>
      <c r="E1981" s="482" t="s">
        <v>191</v>
      </c>
      <c r="F1981" s="488">
        <v>902.56</v>
      </c>
      <c r="G1981" s="482" t="s">
        <v>5834</v>
      </c>
      <c r="H1981" s="482" t="s">
        <v>136</v>
      </c>
      <c r="I1981" s="482" t="s">
        <v>5835</v>
      </c>
      <c r="J1981" s="493" t="s">
        <v>5836</v>
      </c>
      <c r="K1981" s="493" t="s">
        <v>732</v>
      </c>
      <c r="L1981" s="493" t="s">
        <v>1531</v>
      </c>
      <c r="M1981" s="493">
        <v>976411533</v>
      </c>
      <c r="N1981" s="491">
        <v>44740</v>
      </c>
      <c r="O1981" s="486">
        <f t="shared" si="93"/>
        <v>6</v>
      </c>
      <c r="P1981" s="486">
        <f t="shared" si="94"/>
        <v>6</v>
      </c>
      <c r="Q1981" s="92" t="str">
        <f t="shared" si="95"/>
        <v>Gastos_com_Pessoal</v>
      </c>
    </row>
    <row r="1982" spans="1:17" ht="26.25" hidden="1" thickBot="1" x14ac:dyDescent="0.25">
      <c r="A1982" s="477">
        <f>IF(B1982="","",COUNT('Diário 3º PA'!$A$4:$A$4242)+ROW()-3)</f>
        <v>3925</v>
      </c>
      <c r="B1982" s="496">
        <v>44740</v>
      </c>
      <c r="C1982" s="492">
        <v>44713</v>
      </c>
      <c r="D1982" s="482" t="s">
        <v>104</v>
      </c>
      <c r="E1982" s="482" t="s">
        <v>189</v>
      </c>
      <c r="F1982" s="488">
        <v>2549.3200000000002</v>
      </c>
      <c r="G1982" s="482" t="s">
        <v>5837</v>
      </c>
      <c r="H1982" s="482" t="s">
        <v>136</v>
      </c>
      <c r="I1982" s="482" t="s">
        <v>5835</v>
      </c>
      <c r="J1982" s="493" t="s">
        <v>5836</v>
      </c>
      <c r="K1982" s="493" t="s">
        <v>732</v>
      </c>
      <c r="L1982" s="493" t="s">
        <v>1531</v>
      </c>
      <c r="M1982" s="493">
        <v>976411533</v>
      </c>
      <c r="N1982" s="491">
        <v>44740</v>
      </c>
      <c r="O1982" s="486">
        <f t="shared" si="93"/>
        <v>6</v>
      </c>
      <c r="P1982" s="486">
        <f t="shared" si="94"/>
        <v>6</v>
      </c>
      <c r="Q1982" s="92" t="str">
        <f t="shared" si="95"/>
        <v>Gastos_com_Pessoal</v>
      </c>
    </row>
    <row r="1983" spans="1:17" ht="26.25" hidden="1" thickBot="1" x14ac:dyDescent="0.25">
      <c r="A1983" s="477">
        <f>IF(B1983="","",COUNT('Diário 3º PA'!$A$4:$A$4242)+ROW()-3)</f>
        <v>3926</v>
      </c>
      <c r="B1983" s="496">
        <v>44740</v>
      </c>
      <c r="C1983" s="492">
        <v>44713</v>
      </c>
      <c r="D1983" s="482" t="s">
        <v>104</v>
      </c>
      <c r="E1983" s="482" t="s">
        <v>191</v>
      </c>
      <c r="F1983" s="488">
        <v>905.03</v>
      </c>
      <c r="G1983" s="482" t="s">
        <v>5838</v>
      </c>
      <c r="H1983" s="482" t="s">
        <v>135</v>
      </c>
      <c r="I1983" s="482" t="s">
        <v>5839</v>
      </c>
      <c r="J1983" s="493" t="s">
        <v>5840</v>
      </c>
      <c r="K1983" s="493" t="s">
        <v>732</v>
      </c>
      <c r="L1983" s="493" t="s">
        <v>1531</v>
      </c>
      <c r="M1983" s="493">
        <v>976411533</v>
      </c>
      <c r="N1983" s="491">
        <v>44740</v>
      </c>
      <c r="O1983" s="486">
        <f t="shared" si="93"/>
        <v>6</v>
      </c>
      <c r="P1983" s="486">
        <f t="shared" si="94"/>
        <v>6</v>
      </c>
      <c r="Q1983" s="92" t="str">
        <f t="shared" si="95"/>
        <v>Gastos_com_Pessoal</v>
      </c>
    </row>
    <row r="1984" spans="1:17" ht="26.25" hidden="1" thickBot="1" x14ac:dyDescent="0.25">
      <c r="A1984" s="477">
        <f>IF(B1984="","",COUNT('Diário 3º PA'!$A$4:$A$4242)+ROW()-3)</f>
        <v>3927</v>
      </c>
      <c r="B1984" s="496">
        <v>44740</v>
      </c>
      <c r="C1984" s="492">
        <v>44713</v>
      </c>
      <c r="D1984" s="482" t="s">
        <v>104</v>
      </c>
      <c r="E1984" s="482" t="s">
        <v>189</v>
      </c>
      <c r="F1984" s="488">
        <v>2526.7800000000002</v>
      </c>
      <c r="G1984" s="482" t="s">
        <v>5573</v>
      </c>
      <c r="H1984" s="482" t="s">
        <v>135</v>
      </c>
      <c r="I1984" s="482" t="s">
        <v>5839</v>
      </c>
      <c r="J1984" s="493" t="s">
        <v>5840</v>
      </c>
      <c r="K1984" s="493" t="s">
        <v>732</v>
      </c>
      <c r="L1984" s="493" t="s">
        <v>1531</v>
      </c>
      <c r="M1984" s="493">
        <v>976411533</v>
      </c>
      <c r="N1984" s="491">
        <v>44740</v>
      </c>
      <c r="O1984" s="486">
        <f t="shared" si="93"/>
        <v>6</v>
      </c>
      <c r="P1984" s="486">
        <f t="shared" si="94"/>
        <v>6</v>
      </c>
      <c r="Q1984" s="92" t="str">
        <f t="shared" si="95"/>
        <v>Gastos_com_Pessoal</v>
      </c>
    </row>
    <row r="1985" spans="1:17" ht="26.25" hidden="1" thickBot="1" x14ac:dyDescent="0.25">
      <c r="A1985" s="477">
        <f>IF(B1985="","",COUNT('Diário 3º PA'!$A$4:$A$4242)+ROW()-3)</f>
        <v>3928</v>
      </c>
      <c r="B1985" s="496">
        <v>44740</v>
      </c>
      <c r="C1985" s="492">
        <v>44713</v>
      </c>
      <c r="D1985" s="482" t="s">
        <v>104</v>
      </c>
      <c r="E1985" s="482" t="s">
        <v>191</v>
      </c>
      <c r="F1985" s="488">
        <v>866.07</v>
      </c>
      <c r="G1985" s="482" t="s">
        <v>5841</v>
      </c>
      <c r="H1985" s="482" t="s">
        <v>135</v>
      </c>
      <c r="I1985" s="482" t="s">
        <v>5842</v>
      </c>
      <c r="J1985" s="493" t="s">
        <v>5843</v>
      </c>
      <c r="K1985" s="493" t="s">
        <v>732</v>
      </c>
      <c r="L1985" s="493" t="s">
        <v>1531</v>
      </c>
      <c r="M1985" s="493">
        <v>976411533</v>
      </c>
      <c r="N1985" s="491">
        <v>44740</v>
      </c>
      <c r="O1985" s="486">
        <f t="shared" si="93"/>
        <v>6</v>
      </c>
      <c r="P1985" s="486">
        <f t="shared" si="94"/>
        <v>6</v>
      </c>
      <c r="Q1985" s="92" t="str">
        <f t="shared" si="95"/>
        <v>Gastos_com_Pessoal</v>
      </c>
    </row>
    <row r="1986" spans="1:17" ht="26.25" hidden="1" thickBot="1" x14ac:dyDescent="0.25">
      <c r="A1986" s="477">
        <f>IF(B1986="","",COUNT('Diário 3º PA'!$A$4:$A$4242)+ROW()-3)</f>
        <v>3929</v>
      </c>
      <c r="B1986" s="496">
        <v>44740</v>
      </c>
      <c r="C1986" s="492">
        <v>44713</v>
      </c>
      <c r="D1986" s="482" t="s">
        <v>104</v>
      </c>
      <c r="E1986" s="482" t="s">
        <v>189</v>
      </c>
      <c r="F1986" s="488">
        <v>2433.33</v>
      </c>
      <c r="G1986" s="482" t="s">
        <v>5844</v>
      </c>
      <c r="H1986" s="482" t="s">
        <v>135</v>
      </c>
      <c r="I1986" s="482" t="s">
        <v>5842</v>
      </c>
      <c r="J1986" s="493" t="s">
        <v>5843</v>
      </c>
      <c r="K1986" s="493" t="s">
        <v>732</v>
      </c>
      <c r="L1986" s="493" t="s">
        <v>1531</v>
      </c>
      <c r="M1986" s="493">
        <v>976411533</v>
      </c>
      <c r="N1986" s="491">
        <v>44740</v>
      </c>
      <c r="O1986" s="486">
        <f t="shared" si="93"/>
        <v>6</v>
      </c>
      <c r="P1986" s="486">
        <f t="shared" si="94"/>
        <v>6</v>
      </c>
      <c r="Q1986" s="92" t="str">
        <f t="shared" si="95"/>
        <v>Gastos_com_Pessoal</v>
      </c>
    </row>
    <row r="1987" spans="1:17" ht="26.25" hidden="1" thickBot="1" x14ac:dyDescent="0.25">
      <c r="A1987" s="477">
        <f>IF(B1987="","",COUNT('Diário 3º PA'!$A$4:$A$4242)+ROW()-3)</f>
        <v>3930</v>
      </c>
      <c r="B1987" s="496">
        <v>44740</v>
      </c>
      <c r="C1987" s="492">
        <v>44713</v>
      </c>
      <c r="D1987" s="482" t="s">
        <v>104</v>
      </c>
      <c r="E1987" s="482" t="s">
        <v>185</v>
      </c>
      <c r="F1987" s="488">
        <v>1222.79</v>
      </c>
      <c r="G1987" s="482" t="s">
        <v>3566</v>
      </c>
      <c r="H1987" s="482" t="s">
        <v>127</v>
      </c>
      <c r="I1987" s="482" t="s">
        <v>5787</v>
      </c>
      <c r="J1987" s="493"/>
      <c r="K1987" s="493" t="s">
        <v>1016</v>
      </c>
      <c r="L1987" s="493" t="s">
        <v>1017</v>
      </c>
      <c r="M1987" s="493" t="s">
        <v>5845</v>
      </c>
      <c r="N1987" s="491">
        <v>44740</v>
      </c>
      <c r="O1987" s="486">
        <f t="shared" si="93"/>
        <v>6</v>
      </c>
      <c r="P1987" s="486">
        <f t="shared" si="94"/>
        <v>6</v>
      </c>
      <c r="Q1987" s="92" t="str">
        <f t="shared" si="95"/>
        <v>Gastos_com_Pessoal</v>
      </c>
    </row>
    <row r="1988" spans="1:17" ht="26.25" hidden="1" thickBot="1" x14ac:dyDescent="0.25">
      <c r="A1988" s="477">
        <f>IF(B1988="","",COUNT('Diário 3º PA'!$A$4:$A$4242)+ROW()-3)</f>
        <v>3931</v>
      </c>
      <c r="B1988" s="496">
        <v>44740</v>
      </c>
      <c r="C1988" s="492">
        <v>44713</v>
      </c>
      <c r="D1988" s="482" t="s">
        <v>104</v>
      </c>
      <c r="E1988" s="482" t="s">
        <v>185</v>
      </c>
      <c r="F1988" s="488">
        <v>2195.16</v>
      </c>
      <c r="G1988" s="482" t="s">
        <v>3566</v>
      </c>
      <c r="H1988" s="482" t="s">
        <v>127</v>
      </c>
      <c r="I1988" s="482" t="s">
        <v>5788</v>
      </c>
      <c r="J1988" s="493"/>
      <c r="K1988" s="493" t="s">
        <v>1016</v>
      </c>
      <c r="L1988" s="493" t="s">
        <v>1017</v>
      </c>
      <c r="M1988" s="493" t="s">
        <v>5846</v>
      </c>
      <c r="N1988" s="491">
        <v>44740</v>
      </c>
      <c r="O1988" s="486">
        <f t="shared" si="93"/>
        <v>6</v>
      </c>
      <c r="P1988" s="486">
        <f t="shared" si="94"/>
        <v>6</v>
      </c>
      <c r="Q1988" s="92" t="str">
        <f t="shared" si="95"/>
        <v>Gastos_com_Pessoal</v>
      </c>
    </row>
    <row r="1989" spans="1:17" ht="36.75" hidden="1" thickBot="1" x14ac:dyDescent="0.25">
      <c r="A1989" s="477">
        <f>IF(B1989="","",COUNT('Diário 3º PA'!$A$4:$A$4242)+ROW()-3)</f>
        <v>3932</v>
      </c>
      <c r="B1989" s="496">
        <v>44741</v>
      </c>
      <c r="C1989" s="492">
        <v>44713</v>
      </c>
      <c r="D1989" s="482" t="s">
        <v>115</v>
      </c>
      <c r="E1989" s="482" t="s">
        <v>354</v>
      </c>
      <c r="F1989" s="488">
        <v>27383.65</v>
      </c>
      <c r="G1989" s="482" t="s">
        <v>5847</v>
      </c>
      <c r="H1989" s="482" t="s">
        <v>138</v>
      </c>
      <c r="I1989" s="482" t="s">
        <v>4639</v>
      </c>
      <c r="J1989" s="493" t="s">
        <v>4640</v>
      </c>
      <c r="K1989" s="493" t="s">
        <v>704</v>
      </c>
      <c r="L1989" s="493" t="s">
        <v>428</v>
      </c>
      <c r="M1989" s="493">
        <v>202225</v>
      </c>
      <c r="N1989" s="491">
        <v>44739</v>
      </c>
      <c r="O1989" s="486">
        <f t="shared" si="93"/>
        <v>6</v>
      </c>
      <c r="P1989" s="486">
        <f t="shared" si="94"/>
        <v>6</v>
      </c>
      <c r="Q1989" s="92" t="str">
        <f t="shared" si="95"/>
        <v>Gastos_Gerais</v>
      </c>
    </row>
    <row r="1990" spans="1:17" ht="24.75" hidden="1" thickBot="1" x14ac:dyDescent="0.25">
      <c r="A1990" s="477">
        <f>IF(B1990="","",COUNT('Diário 3º PA'!$A$4:$A$4242)+ROW()-3)</f>
        <v>3933</v>
      </c>
      <c r="B1990" s="496">
        <v>44741</v>
      </c>
      <c r="C1990" s="492">
        <v>44713</v>
      </c>
      <c r="D1990" s="482" t="s">
        <v>115</v>
      </c>
      <c r="E1990" s="482" t="s">
        <v>366</v>
      </c>
      <c r="F1990" s="488">
        <v>66.400000000000006</v>
      </c>
      <c r="G1990" s="482" t="s">
        <v>5464</v>
      </c>
      <c r="H1990" s="482" t="s">
        <v>136</v>
      </c>
      <c r="I1990" s="482" t="s">
        <v>5659</v>
      </c>
      <c r="J1990" s="493" t="s">
        <v>735</v>
      </c>
      <c r="K1990" s="493" t="s">
        <v>704</v>
      </c>
      <c r="L1990" s="493" t="s">
        <v>428</v>
      </c>
      <c r="M1990" s="493">
        <v>719</v>
      </c>
      <c r="N1990" s="491">
        <v>44740</v>
      </c>
      <c r="O1990" s="486">
        <f t="shared" si="93"/>
        <v>6</v>
      </c>
      <c r="P1990" s="486">
        <f t="shared" si="94"/>
        <v>6</v>
      </c>
      <c r="Q1990" s="92" t="str">
        <f t="shared" si="95"/>
        <v>Gastos_Gerais</v>
      </c>
    </row>
    <row r="1991" spans="1:17" ht="13.5" hidden="1" thickBot="1" x14ac:dyDescent="0.25">
      <c r="A1991" s="477">
        <f>IF(B1991="","",COUNT('Diário 3º PA'!$A$4:$A$4242)+ROW()-3)</f>
        <v>3934</v>
      </c>
      <c r="B1991" s="496">
        <v>44741</v>
      </c>
      <c r="C1991" s="492">
        <v>44713</v>
      </c>
      <c r="D1991" s="482" t="s">
        <v>115</v>
      </c>
      <c r="E1991" s="482" t="s">
        <v>358</v>
      </c>
      <c r="F1991" s="488">
        <v>236</v>
      </c>
      <c r="G1991" s="482" t="s">
        <v>5848</v>
      </c>
      <c r="H1991" s="482" t="s">
        <v>136</v>
      </c>
      <c r="I1991" s="482" t="s">
        <v>3454</v>
      </c>
      <c r="J1991" s="493" t="s">
        <v>1105</v>
      </c>
      <c r="K1991" s="493" t="s">
        <v>1464</v>
      </c>
      <c r="L1991" s="493" t="s">
        <v>428</v>
      </c>
      <c r="M1991" s="493">
        <v>366</v>
      </c>
      <c r="N1991" s="491">
        <v>44741</v>
      </c>
      <c r="O1991" s="486">
        <f t="shared" si="93"/>
        <v>6</v>
      </c>
      <c r="P1991" s="486">
        <f t="shared" si="94"/>
        <v>6</v>
      </c>
      <c r="Q1991" s="92" t="str">
        <f t="shared" si="95"/>
        <v>Gastos_Gerais</v>
      </c>
    </row>
    <row r="1992" spans="1:17" ht="36.75" hidden="1" thickBot="1" x14ac:dyDescent="0.25">
      <c r="A1992" s="477">
        <f>IF(B1992="","",COUNT('Diário 3º PA'!$A$4:$A$4242)+ROW()-3)</f>
        <v>3935</v>
      </c>
      <c r="B1992" s="496">
        <v>44741</v>
      </c>
      <c r="C1992" s="492">
        <v>44713</v>
      </c>
      <c r="D1992" s="482" t="s">
        <v>115</v>
      </c>
      <c r="E1992" s="482" t="s">
        <v>354</v>
      </c>
      <c r="F1992" s="488">
        <v>6387.61</v>
      </c>
      <c r="G1992" s="482" t="s">
        <v>5847</v>
      </c>
      <c r="H1992" s="482" t="s">
        <v>136</v>
      </c>
      <c r="I1992" s="482" t="s">
        <v>4639</v>
      </c>
      <c r="J1992" s="493" t="s">
        <v>4640</v>
      </c>
      <c r="K1992" s="493" t="s">
        <v>704</v>
      </c>
      <c r="L1992" s="493" t="s">
        <v>428</v>
      </c>
      <c r="M1992" s="493">
        <v>202226</v>
      </c>
      <c r="N1992" s="491">
        <v>44739</v>
      </c>
      <c r="O1992" s="486">
        <f t="shared" si="93"/>
        <v>6</v>
      </c>
      <c r="P1992" s="486">
        <f t="shared" si="94"/>
        <v>6</v>
      </c>
      <c r="Q1992" s="92" t="str">
        <f t="shared" si="95"/>
        <v>Gastos_Gerais</v>
      </c>
    </row>
    <row r="1993" spans="1:17" ht="24.75" hidden="1" thickBot="1" x14ac:dyDescent="0.25">
      <c r="A1993" s="477">
        <f>IF(B1993="","",COUNT('Diário 3º PA'!$A$4:$A$4242)+ROW()-3)</f>
        <v>3936</v>
      </c>
      <c r="B1993" s="496">
        <v>44741</v>
      </c>
      <c r="C1993" s="492">
        <v>44713</v>
      </c>
      <c r="D1993" s="482" t="s">
        <v>115</v>
      </c>
      <c r="E1993" s="482" t="s">
        <v>318</v>
      </c>
      <c r="F1993" s="488">
        <v>480.5</v>
      </c>
      <c r="G1993" s="482" t="s">
        <v>5849</v>
      </c>
      <c r="H1993" s="482" t="s">
        <v>135</v>
      </c>
      <c r="I1993" s="482" t="s">
        <v>5850</v>
      </c>
      <c r="J1993" s="493" t="s">
        <v>5851</v>
      </c>
      <c r="K1993" s="493" t="s">
        <v>704</v>
      </c>
      <c r="L1993" s="493" t="s">
        <v>428</v>
      </c>
      <c r="M1993" s="493">
        <v>5904</v>
      </c>
      <c r="N1993" s="491">
        <v>44740</v>
      </c>
      <c r="O1993" s="486">
        <f t="shared" si="93"/>
        <v>6</v>
      </c>
      <c r="P1993" s="486">
        <f t="shared" si="94"/>
        <v>6</v>
      </c>
      <c r="Q1993" s="92" t="str">
        <f t="shared" si="95"/>
        <v>Gastos_Gerais</v>
      </c>
    </row>
    <row r="1994" spans="1:17" ht="24.75" hidden="1" thickBot="1" x14ac:dyDescent="0.25">
      <c r="A1994" s="477">
        <f>IF(B1994="","",COUNT('Diário 3º PA'!$A$4:$A$4242)+ROW()-3)</f>
        <v>3937</v>
      </c>
      <c r="B1994" s="496">
        <v>44741</v>
      </c>
      <c r="C1994" s="492">
        <v>44713</v>
      </c>
      <c r="D1994" s="482" t="s">
        <v>115</v>
      </c>
      <c r="E1994" s="482" t="s">
        <v>318</v>
      </c>
      <c r="F1994" s="488">
        <v>480.5</v>
      </c>
      <c r="G1994" s="482" t="s">
        <v>5849</v>
      </c>
      <c r="H1994" s="482" t="s">
        <v>136</v>
      </c>
      <c r="I1994" s="482" t="s">
        <v>5850</v>
      </c>
      <c r="J1994" s="493" t="s">
        <v>5851</v>
      </c>
      <c r="K1994" s="493" t="s">
        <v>704</v>
      </c>
      <c r="L1994" s="493" t="s">
        <v>428</v>
      </c>
      <c r="M1994" s="493">
        <v>5905</v>
      </c>
      <c r="N1994" s="491">
        <v>44740</v>
      </c>
      <c r="O1994" s="486">
        <f t="shared" ref="O1994:O2057" si="96">IF(B1994=0,0,IF(YEAR(B1994)=$P$1,MONTH(B1994)-$O$1+1,(YEAR(B1994)-$P$1)*12-$O$1+1+MONTH(B1994)))</f>
        <v>6</v>
      </c>
      <c r="P1994" s="486">
        <f t="shared" ref="P1994:P2057" si="97">IF(C1994=0,0,IF(YEAR(C1994)=$P$1,MONTH(C1994)-$O$1+1,(YEAR(C1994)-$P$1)*12-$O$1+1+MONTH(C1994)))</f>
        <v>6</v>
      </c>
      <c r="Q1994" s="92" t="str">
        <f t="shared" ref="Q1994:Q2057" si="98">SUBSTITUTE(D1994," ","_")</f>
        <v>Gastos_Gerais</v>
      </c>
    </row>
    <row r="1995" spans="1:17" ht="24.75" hidden="1" thickBot="1" x14ac:dyDescent="0.25">
      <c r="A1995" s="477">
        <f>IF(B1995="","",COUNT('Diário 3º PA'!$A$4:$A$4242)+ROW()-3)</f>
        <v>3938</v>
      </c>
      <c r="B1995" s="496">
        <v>44741</v>
      </c>
      <c r="C1995" s="492">
        <v>44713</v>
      </c>
      <c r="D1995" s="482" t="s">
        <v>115</v>
      </c>
      <c r="E1995" s="482" t="s">
        <v>318</v>
      </c>
      <c r="F1995" s="488">
        <v>154</v>
      </c>
      <c r="G1995" s="482" t="s">
        <v>5849</v>
      </c>
      <c r="H1995" s="482" t="s">
        <v>131</v>
      </c>
      <c r="I1995" s="482" t="s">
        <v>5850</v>
      </c>
      <c r="J1995" s="493" t="s">
        <v>5851</v>
      </c>
      <c r="K1995" s="493" t="s">
        <v>704</v>
      </c>
      <c r="L1995" s="493" t="s">
        <v>428</v>
      </c>
      <c r="M1995" s="493">
        <v>5892</v>
      </c>
      <c r="N1995" s="491">
        <v>44740</v>
      </c>
      <c r="O1995" s="486">
        <f t="shared" si="96"/>
        <v>6</v>
      </c>
      <c r="P1995" s="486">
        <f t="shared" si="97"/>
        <v>6</v>
      </c>
      <c r="Q1995" s="92" t="str">
        <f t="shared" si="98"/>
        <v>Gastos_Gerais</v>
      </c>
    </row>
    <row r="1996" spans="1:17" ht="24.75" hidden="1" thickBot="1" x14ac:dyDescent="0.25">
      <c r="A1996" s="477">
        <f>IF(B1996="","",COUNT('Diário 3º PA'!$A$4:$A$4242)+ROW()-3)</f>
        <v>3939</v>
      </c>
      <c r="B1996" s="496">
        <v>44741</v>
      </c>
      <c r="C1996" s="492">
        <v>44713</v>
      </c>
      <c r="D1996" s="482" t="s">
        <v>115</v>
      </c>
      <c r="E1996" s="482" t="s">
        <v>318</v>
      </c>
      <c r="F1996" s="488">
        <v>477</v>
      </c>
      <c r="G1996" s="482" t="s">
        <v>5849</v>
      </c>
      <c r="H1996" s="482" t="s">
        <v>134</v>
      </c>
      <c r="I1996" s="482" t="s">
        <v>5850</v>
      </c>
      <c r="J1996" s="493" t="s">
        <v>5851</v>
      </c>
      <c r="K1996" s="493" t="s">
        <v>704</v>
      </c>
      <c r="L1996" s="493" t="s">
        <v>428</v>
      </c>
      <c r="M1996" s="493">
        <v>5903</v>
      </c>
      <c r="N1996" s="491">
        <v>44740</v>
      </c>
      <c r="O1996" s="486">
        <f t="shared" si="96"/>
        <v>6</v>
      </c>
      <c r="P1996" s="486">
        <f t="shared" si="97"/>
        <v>6</v>
      </c>
      <c r="Q1996" s="92" t="str">
        <f t="shared" si="98"/>
        <v>Gastos_Gerais</v>
      </c>
    </row>
    <row r="1997" spans="1:17" ht="26.25" hidden="1" thickBot="1" x14ac:dyDescent="0.25">
      <c r="A1997" s="477">
        <f>IF(B1997="","",COUNT('Diário 3º PA'!$A$4:$A$4242)+ROW()-3)</f>
        <v>3940</v>
      </c>
      <c r="B1997" s="496">
        <v>44741</v>
      </c>
      <c r="C1997" s="492">
        <v>44713</v>
      </c>
      <c r="D1997" s="482" t="s">
        <v>104</v>
      </c>
      <c r="E1997" s="482" t="s">
        <v>191</v>
      </c>
      <c r="F1997" s="488">
        <v>901.13</v>
      </c>
      <c r="G1997" s="482" t="s">
        <v>5852</v>
      </c>
      <c r="H1997" s="489" t="s">
        <v>658</v>
      </c>
      <c r="I1997" s="482" t="s">
        <v>5853</v>
      </c>
      <c r="J1997" s="493" t="s">
        <v>5854</v>
      </c>
      <c r="K1997" s="493" t="s">
        <v>732</v>
      </c>
      <c r="L1997" s="493" t="s">
        <v>1531</v>
      </c>
      <c r="M1997" s="493">
        <v>376595627</v>
      </c>
      <c r="N1997" s="491">
        <v>44741</v>
      </c>
      <c r="O1997" s="486">
        <f t="shared" si="96"/>
        <v>6</v>
      </c>
      <c r="P1997" s="486">
        <f t="shared" si="97"/>
        <v>6</v>
      </c>
      <c r="Q1997" s="92" t="str">
        <f t="shared" si="98"/>
        <v>Gastos_com_Pessoal</v>
      </c>
    </row>
    <row r="1998" spans="1:17" ht="26.25" hidden="1" thickBot="1" x14ac:dyDescent="0.25">
      <c r="A1998" s="477">
        <f>IF(B1998="","",COUNT('Diário 3º PA'!$A$4:$A$4242)+ROW()-3)</f>
        <v>3941</v>
      </c>
      <c r="B1998" s="496">
        <v>44741</v>
      </c>
      <c r="C1998" s="492">
        <v>44713</v>
      </c>
      <c r="D1998" s="482" t="s">
        <v>104</v>
      </c>
      <c r="E1998" s="482" t="s">
        <v>189</v>
      </c>
      <c r="F1998" s="488">
        <v>2546.09</v>
      </c>
      <c r="G1998" s="482" t="s">
        <v>5855</v>
      </c>
      <c r="H1998" s="489" t="s">
        <v>658</v>
      </c>
      <c r="I1998" s="482" t="s">
        <v>5853</v>
      </c>
      <c r="J1998" s="493" t="s">
        <v>5854</v>
      </c>
      <c r="K1998" s="493" t="s">
        <v>732</v>
      </c>
      <c r="L1998" s="493" t="s">
        <v>1531</v>
      </c>
      <c r="M1998" s="493">
        <v>376595627</v>
      </c>
      <c r="N1998" s="491">
        <v>44741</v>
      </c>
      <c r="O1998" s="486">
        <f t="shared" si="96"/>
        <v>6</v>
      </c>
      <c r="P1998" s="486">
        <f t="shared" si="97"/>
        <v>6</v>
      </c>
      <c r="Q1998" s="92" t="str">
        <f t="shared" si="98"/>
        <v>Gastos_com_Pessoal</v>
      </c>
    </row>
    <row r="1999" spans="1:17" ht="26.25" hidden="1" thickBot="1" x14ac:dyDescent="0.25">
      <c r="A1999" s="477">
        <f>IF(B1999="","",COUNT('Diário 3º PA'!$A$4:$A$4242)+ROW()-3)</f>
        <v>3942</v>
      </c>
      <c r="B1999" s="496">
        <v>44741</v>
      </c>
      <c r="C1999" s="492">
        <v>44713</v>
      </c>
      <c r="D1999" s="482" t="s">
        <v>104</v>
      </c>
      <c r="E1999" s="482" t="s">
        <v>191</v>
      </c>
      <c r="F1999" s="488">
        <v>829.47</v>
      </c>
      <c r="G1999" s="482" t="s">
        <v>5856</v>
      </c>
      <c r="H1999" s="482" t="s">
        <v>130</v>
      </c>
      <c r="I1999" s="482" t="s">
        <v>5302</v>
      </c>
      <c r="J1999" s="493" t="s">
        <v>5303</v>
      </c>
      <c r="K1999" s="493" t="s">
        <v>732</v>
      </c>
      <c r="L1999" s="493" t="s">
        <v>1531</v>
      </c>
      <c r="M1999" s="493">
        <v>376595627</v>
      </c>
      <c r="N1999" s="491">
        <v>44741</v>
      </c>
      <c r="O1999" s="486">
        <f t="shared" si="96"/>
        <v>6</v>
      </c>
      <c r="P1999" s="486">
        <f t="shared" si="97"/>
        <v>6</v>
      </c>
      <c r="Q1999" s="92" t="str">
        <f t="shared" si="98"/>
        <v>Gastos_com_Pessoal</v>
      </c>
    </row>
    <row r="2000" spans="1:17" ht="26.25" hidden="1" thickBot="1" x14ac:dyDescent="0.25">
      <c r="A2000" s="477">
        <f>IF(B2000="","",COUNT('Diário 3º PA'!$A$4:$A$4242)+ROW()-3)</f>
        <v>3943</v>
      </c>
      <c r="B2000" s="496">
        <v>44741</v>
      </c>
      <c r="C2000" s="492">
        <v>44713</v>
      </c>
      <c r="D2000" s="482" t="s">
        <v>104</v>
      </c>
      <c r="E2000" s="482" t="s">
        <v>189</v>
      </c>
      <c r="F2000" s="488">
        <v>2402.34</v>
      </c>
      <c r="G2000" s="482" t="s">
        <v>5856</v>
      </c>
      <c r="H2000" s="482" t="s">
        <v>130</v>
      </c>
      <c r="I2000" s="482" t="s">
        <v>5302</v>
      </c>
      <c r="J2000" s="493" t="s">
        <v>5303</v>
      </c>
      <c r="K2000" s="493" t="s">
        <v>732</v>
      </c>
      <c r="L2000" s="493" t="s">
        <v>1531</v>
      </c>
      <c r="M2000" s="493">
        <v>376595627</v>
      </c>
      <c r="N2000" s="491">
        <v>44741</v>
      </c>
      <c r="O2000" s="486">
        <f t="shared" si="96"/>
        <v>6</v>
      </c>
      <c r="P2000" s="486">
        <f t="shared" si="97"/>
        <v>6</v>
      </c>
      <c r="Q2000" s="92" t="str">
        <f t="shared" si="98"/>
        <v>Gastos_com_Pessoal</v>
      </c>
    </row>
    <row r="2001" spans="1:17" ht="26.25" hidden="1" thickBot="1" x14ac:dyDescent="0.25">
      <c r="A2001" s="477">
        <f>IF(B2001="","",COUNT('Diário 3º PA'!$A$4:$A$4242)+ROW()-3)</f>
        <v>3944</v>
      </c>
      <c r="B2001" s="496">
        <v>44741</v>
      </c>
      <c r="C2001" s="492">
        <v>44713</v>
      </c>
      <c r="D2001" s="482" t="s">
        <v>104</v>
      </c>
      <c r="E2001" s="482" t="s">
        <v>191</v>
      </c>
      <c r="F2001" s="488">
        <v>808.42</v>
      </c>
      <c r="G2001" s="482" t="s">
        <v>5857</v>
      </c>
      <c r="H2001" s="489" t="s">
        <v>658</v>
      </c>
      <c r="I2001" s="482" t="s">
        <v>5858</v>
      </c>
      <c r="J2001" s="493" t="s">
        <v>5859</v>
      </c>
      <c r="K2001" s="493" t="s">
        <v>732</v>
      </c>
      <c r="L2001" s="493" t="s">
        <v>1531</v>
      </c>
      <c r="M2001" s="493">
        <v>376595627</v>
      </c>
      <c r="N2001" s="491">
        <v>44741</v>
      </c>
      <c r="O2001" s="486">
        <f t="shared" si="96"/>
        <v>6</v>
      </c>
      <c r="P2001" s="486">
        <f t="shared" si="97"/>
        <v>6</v>
      </c>
      <c r="Q2001" s="92" t="str">
        <f t="shared" si="98"/>
        <v>Gastos_com_Pessoal</v>
      </c>
    </row>
    <row r="2002" spans="1:17" ht="26.25" hidden="1" thickBot="1" x14ac:dyDescent="0.25">
      <c r="A2002" s="477">
        <f>IF(B2002="","",COUNT('Diário 3º PA'!$A$4:$A$4242)+ROW()-3)</f>
        <v>3945</v>
      </c>
      <c r="B2002" s="496">
        <v>44741</v>
      </c>
      <c r="C2002" s="492">
        <v>44713</v>
      </c>
      <c r="D2002" s="482" t="s">
        <v>104</v>
      </c>
      <c r="E2002" s="482" t="s">
        <v>189</v>
      </c>
      <c r="F2002" s="488">
        <v>2351.83</v>
      </c>
      <c r="G2002" s="482" t="s">
        <v>5860</v>
      </c>
      <c r="H2002" s="489" t="s">
        <v>658</v>
      </c>
      <c r="I2002" s="482" t="s">
        <v>5858</v>
      </c>
      <c r="J2002" s="493" t="s">
        <v>5859</v>
      </c>
      <c r="K2002" s="493" t="s">
        <v>732</v>
      </c>
      <c r="L2002" s="493" t="s">
        <v>1531</v>
      </c>
      <c r="M2002" s="493">
        <v>376595627</v>
      </c>
      <c r="N2002" s="491">
        <v>44741</v>
      </c>
      <c r="O2002" s="486">
        <f t="shared" si="96"/>
        <v>6</v>
      </c>
      <c r="P2002" s="486">
        <f t="shared" si="97"/>
        <v>6</v>
      </c>
      <c r="Q2002" s="92" t="str">
        <f t="shared" si="98"/>
        <v>Gastos_com_Pessoal</v>
      </c>
    </row>
    <row r="2003" spans="1:17" ht="26.25" hidden="1" thickBot="1" x14ac:dyDescent="0.25">
      <c r="A2003" s="477">
        <f>IF(B2003="","",COUNT('Diário 3º PA'!$A$4:$A$4242)+ROW()-3)</f>
        <v>3946</v>
      </c>
      <c r="B2003" s="496">
        <v>44741</v>
      </c>
      <c r="C2003" s="492">
        <v>44713</v>
      </c>
      <c r="D2003" s="482" t="s">
        <v>104</v>
      </c>
      <c r="E2003" s="482" t="s">
        <v>191</v>
      </c>
      <c r="F2003" s="488">
        <v>802.04</v>
      </c>
      <c r="G2003" s="482" t="s">
        <v>5861</v>
      </c>
      <c r="H2003" s="489" t="s">
        <v>658</v>
      </c>
      <c r="I2003" s="482" t="s">
        <v>5862</v>
      </c>
      <c r="J2003" s="493" t="s">
        <v>5863</v>
      </c>
      <c r="K2003" s="493" t="s">
        <v>732</v>
      </c>
      <c r="L2003" s="493" t="s">
        <v>1531</v>
      </c>
      <c r="M2003" s="493">
        <v>376595627</v>
      </c>
      <c r="N2003" s="491">
        <v>44741</v>
      </c>
      <c r="O2003" s="486">
        <f t="shared" si="96"/>
        <v>6</v>
      </c>
      <c r="P2003" s="486">
        <f t="shared" si="97"/>
        <v>6</v>
      </c>
      <c r="Q2003" s="92" t="str">
        <f t="shared" si="98"/>
        <v>Gastos_com_Pessoal</v>
      </c>
    </row>
    <row r="2004" spans="1:17" ht="26.25" hidden="1" thickBot="1" x14ac:dyDescent="0.25">
      <c r="A2004" s="477">
        <f>IF(B2004="","",COUNT('Diário 3º PA'!$A$4:$A$4242)+ROW()-3)</f>
        <v>3947</v>
      </c>
      <c r="B2004" s="496">
        <v>44741</v>
      </c>
      <c r="C2004" s="492">
        <v>44713</v>
      </c>
      <c r="D2004" s="482" t="s">
        <v>104</v>
      </c>
      <c r="E2004" s="482" t="s">
        <v>189</v>
      </c>
      <c r="F2004" s="488">
        <v>2279.6799999999998</v>
      </c>
      <c r="G2004" s="482" t="s">
        <v>5864</v>
      </c>
      <c r="H2004" s="489" t="s">
        <v>658</v>
      </c>
      <c r="I2004" s="482" t="s">
        <v>5862</v>
      </c>
      <c r="J2004" s="493" t="s">
        <v>5863</v>
      </c>
      <c r="K2004" s="493" t="s">
        <v>732</v>
      </c>
      <c r="L2004" s="493" t="s">
        <v>1531</v>
      </c>
      <c r="M2004" s="493">
        <v>376595627</v>
      </c>
      <c r="N2004" s="491">
        <v>44741</v>
      </c>
      <c r="O2004" s="486">
        <f t="shared" si="96"/>
        <v>6</v>
      </c>
      <c r="P2004" s="486">
        <f t="shared" si="97"/>
        <v>6</v>
      </c>
      <c r="Q2004" s="92" t="str">
        <f t="shared" si="98"/>
        <v>Gastos_com_Pessoal</v>
      </c>
    </row>
    <row r="2005" spans="1:17" ht="26.25" hidden="1" thickBot="1" x14ac:dyDescent="0.25">
      <c r="A2005" s="477">
        <f>IF(B2005="","",COUNT('Diário 3º PA'!$A$4:$A$4242)+ROW()-3)</f>
        <v>3948</v>
      </c>
      <c r="B2005" s="496">
        <v>44741</v>
      </c>
      <c r="C2005" s="492">
        <v>44713</v>
      </c>
      <c r="D2005" s="482" t="s">
        <v>104</v>
      </c>
      <c r="E2005" s="482" t="s">
        <v>191</v>
      </c>
      <c r="F2005" s="488">
        <v>814.64</v>
      </c>
      <c r="G2005" s="482" t="s">
        <v>5865</v>
      </c>
      <c r="H2005" s="482" t="s">
        <v>134</v>
      </c>
      <c r="I2005" s="482" t="s">
        <v>5866</v>
      </c>
      <c r="J2005" s="493" t="s">
        <v>5867</v>
      </c>
      <c r="K2005" s="493" t="s">
        <v>732</v>
      </c>
      <c r="L2005" s="493" t="s">
        <v>1531</v>
      </c>
      <c r="M2005" s="493">
        <v>376595627</v>
      </c>
      <c r="N2005" s="491">
        <v>44741</v>
      </c>
      <c r="O2005" s="486">
        <f t="shared" si="96"/>
        <v>6</v>
      </c>
      <c r="P2005" s="486">
        <f t="shared" si="97"/>
        <v>6</v>
      </c>
      <c r="Q2005" s="92" t="str">
        <f t="shared" si="98"/>
        <v>Gastos_com_Pessoal</v>
      </c>
    </row>
    <row r="2006" spans="1:17" ht="26.25" hidden="1" thickBot="1" x14ac:dyDescent="0.25">
      <c r="A2006" s="477">
        <f>IF(B2006="","",COUNT('Diário 3º PA'!$A$4:$A$4242)+ROW()-3)</f>
        <v>3949</v>
      </c>
      <c r="B2006" s="496">
        <v>44741</v>
      </c>
      <c r="C2006" s="492">
        <v>44713</v>
      </c>
      <c r="D2006" s="482" t="s">
        <v>104</v>
      </c>
      <c r="E2006" s="482" t="s">
        <v>189</v>
      </c>
      <c r="F2006" s="488">
        <v>2338.33</v>
      </c>
      <c r="G2006" s="482" t="s">
        <v>5868</v>
      </c>
      <c r="H2006" s="482" t="s">
        <v>134</v>
      </c>
      <c r="I2006" s="482" t="s">
        <v>5866</v>
      </c>
      <c r="J2006" s="493" t="s">
        <v>5867</v>
      </c>
      <c r="K2006" s="493" t="s">
        <v>732</v>
      </c>
      <c r="L2006" s="493" t="s">
        <v>1531</v>
      </c>
      <c r="M2006" s="493">
        <v>376595627</v>
      </c>
      <c r="N2006" s="491">
        <v>44741</v>
      </c>
      <c r="O2006" s="486">
        <f t="shared" si="96"/>
        <v>6</v>
      </c>
      <c r="P2006" s="486">
        <f t="shared" si="97"/>
        <v>6</v>
      </c>
      <c r="Q2006" s="92" t="str">
        <f t="shared" si="98"/>
        <v>Gastos_com_Pessoal</v>
      </c>
    </row>
    <row r="2007" spans="1:17" ht="26.25" hidden="1" thickBot="1" x14ac:dyDescent="0.25">
      <c r="A2007" s="477">
        <f>IF(B2007="","",COUNT('Diário 3º PA'!$A$4:$A$4242)+ROW()-3)</f>
        <v>3950</v>
      </c>
      <c r="B2007" s="496">
        <v>44741</v>
      </c>
      <c r="C2007" s="492">
        <v>44713</v>
      </c>
      <c r="D2007" s="482" t="s">
        <v>104</v>
      </c>
      <c r="E2007" s="482" t="s">
        <v>191</v>
      </c>
      <c r="F2007" s="488">
        <v>844.33</v>
      </c>
      <c r="G2007" s="482" t="s">
        <v>5869</v>
      </c>
      <c r="H2007" s="489" t="s">
        <v>658</v>
      </c>
      <c r="I2007" s="482" t="s">
        <v>5870</v>
      </c>
      <c r="J2007" s="493" t="s">
        <v>5871</v>
      </c>
      <c r="K2007" s="493" t="s">
        <v>732</v>
      </c>
      <c r="L2007" s="493" t="s">
        <v>1531</v>
      </c>
      <c r="M2007" s="493">
        <v>376595627</v>
      </c>
      <c r="N2007" s="491">
        <v>44741</v>
      </c>
      <c r="O2007" s="486">
        <f t="shared" si="96"/>
        <v>6</v>
      </c>
      <c r="P2007" s="486">
        <f t="shared" si="97"/>
        <v>6</v>
      </c>
      <c r="Q2007" s="92" t="str">
        <f t="shared" si="98"/>
        <v>Gastos_com_Pessoal</v>
      </c>
    </row>
    <row r="2008" spans="1:17" ht="26.25" hidden="1" thickBot="1" x14ac:dyDescent="0.25">
      <c r="A2008" s="477">
        <f>IF(B2008="","",COUNT('Diário 3º PA'!$A$4:$A$4242)+ROW()-3)</f>
        <v>3951</v>
      </c>
      <c r="B2008" s="496">
        <v>44741</v>
      </c>
      <c r="C2008" s="492">
        <v>44713</v>
      </c>
      <c r="D2008" s="482" t="s">
        <v>104</v>
      </c>
      <c r="E2008" s="482" t="s">
        <v>189</v>
      </c>
      <c r="F2008" s="488">
        <v>2438.21</v>
      </c>
      <c r="G2008" s="482" t="s">
        <v>5872</v>
      </c>
      <c r="H2008" s="489" t="s">
        <v>658</v>
      </c>
      <c r="I2008" s="482" t="s">
        <v>5870</v>
      </c>
      <c r="J2008" s="493" t="s">
        <v>5871</v>
      </c>
      <c r="K2008" s="493" t="s">
        <v>732</v>
      </c>
      <c r="L2008" s="493" t="s">
        <v>1531</v>
      </c>
      <c r="M2008" s="493">
        <v>376595627</v>
      </c>
      <c r="N2008" s="491">
        <v>44741</v>
      </c>
      <c r="O2008" s="486">
        <f t="shared" si="96"/>
        <v>6</v>
      </c>
      <c r="P2008" s="486">
        <f t="shared" si="97"/>
        <v>6</v>
      </c>
      <c r="Q2008" s="92" t="str">
        <f t="shared" si="98"/>
        <v>Gastos_com_Pessoal</v>
      </c>
    </row>
    <row r="2009" spans="1:17" ht="26.25" hidden="1" thickBot="1" x14ac:dyDescent="0.25">
      <c r="A2009" s="477">
        <f>IF(B2009="","",COUNT('Diário 3º PA'!$A$4:$A$4242)+ROW()-3)</f>
        <v>3952</v>
      </c>
      <c r="B2009" s="496">
        <v>44741</v>
      </c>
      <c r="C2009" s="492">
        <v>44713</v>
      </c>
      <c r="D2009" s="482" t="s">
        <v>104</v>
      </c>
      <c r="E2009" s="482" t="s">
        <v>191</v>
      </c>
      <c r="F2009" s="488">
        <v>710.22</v>
      </c>
      <c r="G2009" s="482" t="s">
        <v>5873</v>
      </c>
      <c r="H2009" s="482" t="s">
        <v>135</v>
      </c>
      <c r="I2009" s="482" t="s">
        <v>5874</v>
      </c>
      <c r="J2009" s="493" t="s">
        <v>5875</v>
      </c>
      <c r="K2009" s="493" t="s">
        <v>732</v>
      </c>
      <c r="L2009" s="493" t="s">
        <v>1531</v>
      </c>
      <c r="M2009" s="493">
        <v>376595627</v>
      </c>
      <c r="N2009" s="491">
        <v>44741</v>
      </c>
      <c r="O2009" s="486">
        <f t="shared" si="96"/>
        <v>6</v>
      </c>
      <c r="P2009" s="486">
        <f t="shared" si="97"/>
        <v>6</v>
      </c>
      <c r="Q2009" s="92" t="str">
        <f t="shared" si="98"/>
        <v>Gastos_com_Pessoal</v>
      </c>
    </row>
    <row r="2010" spans="1:17" ht="26.25" hidden="1" thickBot="1" x14ac:dyDescent="0.25">
      <c r="A2010" s="477">
        <f>IF(B2010="","",COUNT('Diário 3º PA'!$A$4:$A$4242)+ROW()-3)</f>
        <v>3953</v>
      </c>
      <c r="B2010" s="496">
        <v>44741</v>
      </c>
      <c r="C2010" s="492">
        <v>44713</v>
      </c>
      <c r="D2010" s="482" t="s">
        <v>104</v>
      </c>
      <c r="E2010" s="482" t="s">
        <v>189</v>
      </c>
      <c r="F2010" s="488">
        <v>2059.38</v>
      </c>
      <c r="G2010" s="482" t="s">
        <v>5876</v>
      </c>
      <c r="H2010" s="482" t="s">
        <v>135</v>
      </c>
      <c r="I2010" s="482" t="s">
        <v>5874</v>
      </c>
      <c r="J2010" s="493" t="s">
        <v>5875</v>
      </c>
      <c r="K2010" s="493" t="s">
        <v>732</v>
      </c>
      <c r="L2010" s="493" t="s">
        <v>1531</v>
      </c>
      <c r="M2010" s="493">
        <v>376595627</v>
      </c>
      <c r="N2010" s="491">
        <v>44741</v>
      </c>
      <c r="O2010" s="486">
        <f t="shared" si="96"/>
        <v>6</v>
      </c>
      <c r="P2010" s="486">
        <f t="shared" si="97"/>
        <v>6</v>
      </c>
      <c r="Q2010" s="92" t="str">
        <f t="shared" si="98"/>
        <v>Gastos_com_Pessoal</v>
      </c>
    </row>
    <row r="2011" spans="1:17" ht="26.25" hidden="1" thickBot="1" x14ac:dyDescent="0.25">
      <c r="A2011" s="477">
        <f>IF(B2011="","",COUNT('Diário 3º PA'!$A$4:$A$4242)+ROW()-3)</f>
        <v>3954</v>
      </c>
      <c r="B2011" s="496">
        <v>44741</v>
      </c>
      <c r="C2011" s="492">
        <v>44713</v>
      </c>
      <c r="D2011" s="482" t="s">
        <v>104</v>
      </c>
      <c r="E2011" s="482" t="s">
        <v>191</v>
      </c>
      <c r="F2011" s="488">
        <v>507.98</v>
      </c>
      <c r="G2011" s="482" t="s">
        <v>5877</v>
      </c>
      <c r="H2011" s="489" t="s">
        <v>658</v>
      </c>
      <c r="I2011" s="482" t="s">
        <v>5878</v>
      </c>
      <c r="J2011" s="493" t="s">
        <v>5879</v>
      </c>
      <c r="K2011" s="493" t="s">
        <v>732</v>
      </c>
      <c r="L2011" s="493" t="s">
        <v>1531</v>
      </c>
      <c r="M2011" s="493">
        <v>376595627</v>
      </c>
      <c r="N2011" s="491">
        <v>44741</v>
      </c>
      <c r="O2011" s="486">
        <f t="shared" si="96"/>
        <v>6</v>
      </c>
      <c r="P2011" s="486">
        <f t="shared" si="97"/>
        <v>6</v>
      </c>
      <c r="Q2011" s="92" t="str">
        <f t="shared" si="98"/>
        <v>Gastos_com_Pessoal</v>
      </c>
    </row>
    <row r="2012" spans="1:17" ht="26.25" hidden="1" thickBot="1" x14ac:dyDescent="0.25">
      <c r="A2012" s="477">
        <f>IF(B2012="","",COUNT('Diário 3º PA'!$A$4:$A$4242)+ROW()-3)</f>
        <v>3955</v>
      </c>
      <c r="B2012" s="496">
        <v>44741</v>
      </c>
      <c r="C2012" s="492">
        <v>44713</v>
      </c>
      <c r="D2012" s="482" t="s">
        <v>104</v>
      </c>
      <c r="E2012" s="482" t="s">
        <v>189</v>
      </c>
      <c r="F2012" s="488">
        <v>1524.01</v>
      </c>
      <c r="G2012" s="482" t="s">
        <v>5880</v>
      </c>
      <c r="H2012" s="489" t="s">
        <v>658</v>
      </c>
      <c r="I2012" s="482" t="s">
        <v>5878</v>
      </c>
      <c r="J2012" s="493" t="s">
        <v>5879</v>
      </c>
      <c r="K2012" s="493" t="s">
        <v>732</v>
      </c>
      <c r="L2012" s="493" t="s">
        <v>1531</v>
      </c>
      <c r="M2012" s="493">
        <v>376595627</v>
      </c>
      <c r="N2012" s="491">
        <v>44741</v>
      </c>
      <c r="O2012" s="486">
        <f t="shared" si="96"/>
        <v>6</v>
      </c>
      <c r="P2012" s="486">
        <f t="shared" si="97"/>
        <v>6</v>
      </c>
      <c r="Q2012" s="92" t="str">
        <f t="shared" si="98"/>
        <v>Gastos_com_Pessoal</v>
      </c>
    </row>
    <row r="2013" spans="1:17" ht="26.25" hidden="1" thickBot="1" x14ac:dyDescent="0.25">
      <c r="A2013" s="477">
        <f>IF(B2013="","",COUNT('Diário 3º PA'!$A$4:$A$4242)+ROW()-3)</f>
        <v>3956</v>
      </c>
      <c r="B2013" s="496">
        <v>44741</v>
      </c>
      <c r="C2013" s="492">
        <v>44713</v>
      </c>
      <c r="D2013" s="482" t="s">
        <v>104</v>
      </c>
      <c r="E2013" s="482" t="s">
        <v>191</v>
      </c>
      <c r="F2013" s="488">
        <v>903.45</v>
      </c>
      <c r="G2013" s="482" t="s">
        <v>5881</v>
      </c>
      <c r="H2013" s="482" t="s">
        <v>131</v>
      </c>
      <c r="I2013" s="482" t="s">
        <v>5882</v>
      </c>
      <c r="J2013" s="493" t="s">
        <v>5883</v>
      </c>
      <c r="K2013" s="493" t="s">
        <v>732</v>
      </c>
      <c r="L2013" s="493" t="s">
        <v>1531</v>
      </c>
      <c r="M2013" s="493">
        <v>376595627</v>
      </c>
      <c r="N2013" s="491">
        <v>44741</v>
      </c>
      <c r="O2013" s="486">
        <f t="shared" si="96"/>
        <v>6</v>
      </c>
      <c r="P2013" s="486">
        <f t="shared" si="97"/>
        <v>6</v>
      </c>
      <c r="Q2013" s="92" t="str">
        <f t="shared" si="98"/>
        <v>Gastos_com_Pessoal</v>
      </c>
    </row>
    <row r="2014" spans="1:17" ht="26.25" hidden="1" thickBot="1" x14ac:dyDescent="0.25">
      <c r="A2014" s="477">
        <f>IF(B2014="","",COUNT('Diário 3º PA'!$A$4:$A$4242)+ROW()-3)</f>
        <v>3957</v>
      </c>
      <c r="B2014" s="496">
        <v>44741</v>
      </c>
      <c r="C2014" s="492">
        <v>44713</v>
      </c>
      <c r="D2014" s="482" t="s">
        <v>104</v>
      </c>
      <c r="E2014" s="482" t="s">
        <v>189</v>
      </c>
      <c r="F2014" s="488">
        <v>2523.2199999999998</v>
      </c>
      <c r="G2014" s="482" t="s">
        <v>5881</v>
      </c>
      <c r="H2014" s="482" t="s">
        <v>131</v>
      </c>
      <c r="I2014" s="482" t="s">
        <v>5882</v>
      </c>
      <c r="J2014" s="493" t="s">
        <v>5883</v>
      </c>
      <c r="K2014" s="493" t="s">
        <v>732</v>
      </c>
      <c r="L2014" s="493" t="s">
        <v>1531</v>
      </c>
      <c r="M2014" s="493">
        <v>376595627</v>
      </c>
      <c r="N2014" s="491">
        <v>44741</v>
      </c>
      <c r="O2014" s="486">
        <f t="shared" si="96"/>
        <v>6</v>
      </c>
      <c r="P2014" s="486">
        <f t="shared" si="97"/>
        <v>6</v>
      </c>
      <c r="Q2014" s="92" t="str">
        <f t="shared" si="98"/>
        <v>Gastos_com_Pessoal</v>
      </c>
    </row>
    <row r="2015" spans="1:17" ht="26.25" hidden="1" thickBot="1" x14ac:dyDescent="0.25">
      <c r="A2015" s="477">
        <f>IF(B2015="","",COUNT('Diário 3º PA'!$A$4:$A$4242)+ROW()-3)</f>
        <v>3958</v>
      </c>
      <c r="B2015" s="496">
        <v>44741</v>
      </c>
      <c r="C2015" s="492">
        <v>44713</v>
      </c>
      <c r="D2015" s="482" t="s">
        <v>104</v>
      </c>
      <c r="E2015" s="482" t="s">
        <v>191</v>
      </c>
      <c r="F2015" s="488">
        <v>835.33</v>
      </c>
      <c r="G2015" s="482" t="s">
        <v>5841</v>
      </c>
      <c r="H2015" s="482" t="s">
        <v>129</v>
      </c>
      <c r="I2015" s="482" t="s">
        <v>4535</v>
      </c>
      <c r="J2015" s="493" t="s">
        <v>4536</v>
      </c>
      <c r="K2015" s="493" t="s">
        <v>732</v>
      </c>
      <c r="L2015" s="493" t="s">
        <v>1531</v>
      </c>
      <c r="M2015" s="493">
        <v>376595627</v>
      </c>
      <c r="N2015" s="491">
        <v>44741</v>
      </c>
      <c r="O2015" s="486">
        <f t="shared" si="96"/>
        <v>6</v>
      </c>
      <c r="P2015" s="486">
        <f t="shared" si="97"/>
        <v>6</v>
      </c>
      <c r="Q2015" s="92" t="str">
        <f t="shared" si="98"/>
        <v>Gastos_com_Pessoal</v>
      </c>
    </row>
    <row r="2016" spans="1:17" ht="26.25" hidden="1" thickBot="1" x14ac:dyDescent="0.25">
      <c r="A2016" s="477">
        <f>IF(B2016="","",COUNT('Diário 3º PA'!$A$4:$A$4242)+ROW()-3)</f>
        <v>3959</v>
      </c>
      <c r="B2016" s="496">
        <v>44741</v>
      </c>
      <c r="C2016" s="492">
        <v>44713</v>
      </c>
      <c r="D2016" s="482" t="s">
        <v>104</v>
      </c>
      <c r="E2016" s="482" t="s">
        <v>189</v>
      </c>
      <c r="F2016" s="488">
        <v>2388.15</v>
      </c>
      <c r="G2016" s="482" t="s">
        <v>5844</v>
      </c>
      <c r="H2016" s="482" t="s">
        <v>129</v>
      </c>
      <c r="I2016" s="482" t="s">
        <v>4535</v>
      </c>
      <c r="J2016" s="493" t="s">
        <v>4536</v>
      </c>
      <c r="K2016" s="493" t="s">
        <v>732</v>
      </c>
      <c r="L2016" s="493" t="s">
        <v>1531</v>
      </c>
      <c r="M2016" s="493">
        <v>376595627</v>
      </c>
      <c r="N2016" s="491">
        <v>44741</v>
      </c>
      <c r="O2016" s="486">
        <f t="shared" si="96"/>
        <v>6</v>
      </c>
      <c r="P2016" s="486">
        <f t="shared" si="97"/>
        <v>6</v>
      </c>
      <c r="Q2016" s="92" t="str">
        <f t="shared" si="98"/>
        <v>Gastos_com_Pessoal</v>
      </c>
    </row>
    <row r="2017" spans="1:17" ht="26.25" hidden="1" thickBot="1" x14ac:dyDescent="0.25">
      <c r="A2017" s="477">
        <f>IF(B2017="","",COUNT('Diário 3º PA'!$A$4:$A$4242)+ROW()-3)</f>
        <v>3960</v>
      </c>
      <c r="B2017" s="496">
        <v>44741</v>
      </c>
      <c r="C2017" s="492">
        <v>44713</v>
      </c>
      <c r="D2017" s="482" t="s">
        <v>104</v>
      </c>
      <c r="E2017" s="482" t="s">
        <v>191</v>
      </c>
      <c r="F2017" s="488">
        <v>573.83000000000004</v>
      </c>
      <c r="G2017" s="482" t="s">
        <v>5884</v>
      </c>
      <c r="H2017" s="482" t="s">
        <v>128</v>
      </c>
      <c r="I2017" s="482" t="s">
        <v>5885</v>
      </c>
      <c r="J2017" s="493" t="s">
        <v>5886</v>
      </c>
      <c r="K2017" s="493" t="s">
        <v>732</v>
      </c>
      <c r="L2017" s="493" t="s">
        <v>1531</v>
      </c>
      <c r="M2017" s="493">
        <v>376595627</v>
      </c>
      <c r="N2017" s="491">
        <v>44741</v>
      </c>
      <c r="O2017" s="486">
        <f t="shared" si="96"/>
        <v>6</v>
      </c>
      <c r="P2017" s="486">
        <f t="shared" si="97"/>
        <v>6</v>
      </c>
      <c r="Q2017" s="92" t="str">
        <f t="shared" si="98"/>
        <v>Gastos_com_Pessoal</v>
      </c>
    </row>
    <row r="2018" spans="1:17" ht="26.25" hidden="1" thickBot="1" x14ac:dyDescent="0.25">
      <c r="A2018" s="477">
        <f>IF(B2018="","",COUNT('Diário 3º PA'!$A$4:$A$4242)+ROW()-3)</f>
        <v>3961</v>
      </c>
      <c r="B2018" s="496">
        <v>44741</v>
      </c>
      <c r="C2018" s="492">
        <v>44713</v>
      </c>
      <c r="D2018" s="482" t="s">
        <v>104</v>
      </c>
      <c r="E2018" s="482" t="s">
        <v>189</v>
      </c>
      <c r="F2018" s="488">
        <v>1692.22</v>
      </c>
      <c r="G2018" s="482" t="s">
        <v>5887</v>
      </c>
      <c r="H2018" s="482" t="s">
        <v>128</v>
      </c>
      <c r="I2018" s="482" t="s">
        <v>5885</v>
      </c>
      <c r="J2018" s="493" t="s">
        <v>5886</v>
      </c>
      <c r="K2018" s="493" t="s">
        <v>732</v>
      </c>
      <c r="L2018" s="493" t="s">
        <v>1531</v>
      </c>
      <c r="M2018" s="493">
        <v>376595627</v>
      </c>
      <c r="N2018" s="491">
        <v>44741</v>
      </c>
      <c r="O2018" s="486">
        <f t="shared" si="96"/>
        <v>6</v>
      </c>
      <c r="P2018" s="486">
        <f t="shared" si="97"/>
        <v>6</v>
      </c>
      <c r="Q2018" s="92" t="str">
        <f t="shared" si="98"/>
        <v>Gastos_com_Pessoal</v>
      </c>
    </row>
    <row r="2019" spans="1:17" ht="26.25" hidden="1" thickBot="1" x14ac:dyDescent="0.25">
      <c r="A2019" s="477">
        <f>IF(B2019="","",COUNT('Diário 3º PA'!$A$4:$A$4242)+ROW()-3)</f>
        <v>3962</v>
      </c>
      <c r="B2019" s="496">
        <v>44741</v>
      </c>
      <c r="C2019" s="492">
        <v>44713</v>
      </c>
      <c r="D2019" s="482" t="s">
        <v>104</v>
      </c>
      <c r="E2019" s="482" t="s">
        <v>191</v>
      </c>
      <c r="F2019" s="488">
        <v>1129.82</v>
      </c>
      <c r="G2019" s="482" t="s">
        <v>5888</v>
      </c>
      <c r="H2019" s="482" t="s">
        <v>131</v>
      </c>
      <c r="I2019" s="482" t="s">
        <v>5889</v>
      </c>
      <c r="J2019" s="493" t="s">
        <v>5890</v>
      </c>
      <c r="K2019" s="493" t="s">
        <v>732</v>
      </c>
      <c r="L2019" s="493" t="s">
        <v>1531</v>
      </c>
      <c r="M2019" s="493">
        <v>376595627</v>
      </c>
      <c r="N2019" s="491">
        <v>44741</v>
      </c>
      <c r="O2019" s="486">
        <f t="shared" si="96"/>
        <v>6</v>
      </c>
      <c r="P2019" s="486">
        <f t="shared" si="97"/>
        <v>6</v>
      </c>
      <c r="Q2019" s="92" t="str">
        <f t="shared" si="98"/>
        <v>Gastos_com_Pessoal</v>
      </c>
    </row>
    <row r="2020" spans="1:17" ht="26.25" hidden="1" thickBot="1" x14ac:dyDescent="0.25">
      <c r="A2020" s="477">
        <f>IF(B2020="","",COUNT('Diário 3º PA'!$A$4:$A$4242)+ROW()-3)</f>
        <v>3963</v>
      </c>
      <c r="B2020" s="496">
        <v>44741</v>
      </c>
      <c r="C2020" s="492">
        <v>44713</v>
      </c>
      <c r="D2020" s="482" t="s">
        <v>104</v>
      </c>
      <c r="E2020" s="482" t="s">
        <v>189</v>
      </c>
      <c r="F2020" s="488">
        <v>3094.25</v>
      </c>
      <c r="G2020" s="482" t="s">
        <v>5891</v>
      </c>
      <c r="H2020" s="482" t="s">
        <v>131</v>
      </c>
      <c r="I2020" s="482" t="s">
        <v>5889</v>
      </c>
      <c r="J2020" s="493" t="s">
        <v>5890</v>
      </c>
      <c r="K2020" s="493" t="s">
        <v>732</v>
      </c>
      <c r="L2020" s="493" t="s">
        <v>1531</v>
      </c>
      <c r="M2020" s="493">
        <v>376595627</v>
      </c>
      <c r="N2020" s="491">
        <v>44741</v>
      </c>
      <c r="O2020" s="486">
        <f t="shared" si="96"/>
        <v>6</v>
      </c>
      <c r="P2020" s="486">
        <f t="shared" si="97"/>
        <v>6</v>
      </c>
      <c r="Q2020" s="92" t="str">
        <f t="shared" si="98"/>
        <v>Gastos_com_Pessoal</v>
      </c>
    </row>
    <row r="2021" spans="1:17" ht="26.25" hidden="1" thickBot="1" x14ac:dyDescent="0.25">
      <c r="A2021" s="477">
        <f>IF(B2021="","",COUNT('Diário 3º PA'!$A$4:$A$4242)+ROW()-3)</f>
        <v>3964</v>
      </c>
      <c r="B2021" s="496">
        <v>44741</v>
      </c>
      <c r="C2021" s="492">
        <v>44713</v>
      </c>
      <c r="D2021" s="482" t="s">
        <v>104</v>
      </c>
      <c r="E2021" s="482" t="s">
        <v>191</v>
      </c>
      <c r="F2021" s="488">
        <v>877.6</v>
      </c>
      <c r="G2021" s="482" t="s">
        <v>5892</v>
      </c>
      <c r="H2021" s="489" t="s">
        <v>658</v>
      </c>
      <c r="I2021" s="482" t="s">
        <v>5893</v>
      </c>
      <c r="J2021" s="493" t="s">
        <v>5894</v>
      </c>
      <c r="K2021" s="493" t="s">
        <v>732</v>
      </c>
      <c r="L2021" s="493" t="s">
        <v>1531</v>
      </c>
      <c r="M2021" s="493">
        <v>376595627</v>
      </c>
      <c r="N2021" s="491">
        <v>44741</v>
      </c>
      <c r="O2021" s="486">
        <f t="shared" si="96"/>
        <v>6</v>
      </c>
      <c r="P2021" s="486">
        <f t="shared" si="97"/>
        <v>6</v>
      </c>
      <c r="Q2021" s="92" t="str">
        <f t="shared" si="98"/>
        <v>Gastos_com_Pessoal</v>
      </c>
    </row>
    <row r="2022" spans="1:17" ht="26.25" hidden="1" thickBot="1" x14ac:dyDescent="0.25">
      <c r="A2022" s="477">
        <f>IF(B2022="","",COUNT('Diário 3º PA'!$A$4:$A$4242)+ROW()-3)</f>
        <v>3965</v>
      </c>
      <c r="B2022" s="496">
        <v>44741</v>
      </c>
      <c r="C2022" s="492">
        <v>44713</v>
      </c>
      <c r="D2022" s="482" t="s">
        <v>104</v>
      </c>
      <c r="E2022" s="482" t="s">
        <v>189</v>
      </c>
      <c r="F2022" s="488">
        <v>2569.1999999999998</v>
      </c>
      <c r="G2022" s="482" t="s">
        <v>5895</v>
      </c>
      <c r="H2022" s="489" t="s">
        <v>658</v>
      </c>
      <c r="I2022" s="482" t="s">
        <v>5893</v>
      </c>
      <c r="J2022" s="493" t="s">
        <v>5894</v>
      </c>
      <c r="K2022" s="493" t="s">
        <v>732</v>
      </c>
      <c r="L2022" s="493" t="s">
        <v>1531</v>
      </c>
      <c r="M2022" s="493">
        <v>376595627</v>
      </c>
      <c r="N2022" s="491">
        <v>44741</v>
      </c>
      <c r="O2022" s="486">
        <f t="shared" si="96"/>
        <v>6</v>
      </c>
      <c r="P2022" s="486">
        <f t="shared" si="97"/>
        <v>6</v>
      </c>
      <c r="Q2022" s="92" t="str">
        <f t="shared" si="98"/>
        <v>Gastos_com_Pessoal</v>
      </c>
    </row>
    <row r="2023" spans="1:17" ht="26.25" hidden="1" thickBot="1" x14ac:dyDescent="0.25">
      <c r="A2023" s="477">
        <f>IF(B2023="","",COUNT('Diário 3º PA'!$A$4:$A$4242)+ROW()-3)</f>
        <v>3966</v>
      </c>
      <c r="B2023" s="496">
        <v>44741</v>
      </c>
      <c r="C2023" s="492">
        <v>44713</v>
      </c>
      <c r="D2023" s="482" t="s">
        <v>104</v>
      </c>
      <c r="E2023" s="482" t="s">
        <v>191</v>
      </c>
      <c r="F2023" s="488">
        <v>1120.32</v>
      </c>
      <c r="G2023" s="482" t="s">
        <v>5896</v>
      </c>
      <c r="H2023" s="482" t="s">
        <v>130</v>
      </c>
      <c r="I2023" s="482" t="s">
        <v>5897</v>
      </c>
      <c r="J2023" s="493" t="s">
        <v>5898</v>
      </c>
      <c r="K2023" s="493" t="s">
        <v>732</v>
      </c>
      <c r="L2023" s="493" t="s">
        <v>1531</v>
      </c>
      <c r="M2023" s="493">
        <v>376595627</v>
      </c>
      <c r="N2023" s="491">
        <v>44741</v>
      </c>
      <c r="O2023" s="486">
        <f t="shared" si="96"/>
        <v>6</v>
      </c>
      <c r="P2023" s="486">
        <f t="shared" si="97"/>
        <v>6</v>
      </c>
      <c r="Q2023" s="92" t="str">
        <f t="shared" si="98"/>
        <v>Gastos_com_Pessoal</v>
      </c>
    </row>
    <row r="2024" spans="1:17" ht="26.25" hidden="1" thickBot="1" x14ac:dyDescent="0.25">
      <c r="A2024" s="477">
        <f>IF(B2024="","",COUNT('Diário 3º PA'!$A$4:$A$4242)+ROW()-3)</f>
        <v>3967</v>
      </c>
      <c r="B2024" s="496">
        <v>44741</v>
      </c>
      <c r="C2024" s="492">
        <v>44713</v>
      </c>
      <c r="D2024" s="482" t="s">
        <v>104</v>
      </c>
      <c r="E2024" s="482" t="s">
        <v>189</v>
      </c>
      <c r="F2024" s="488">
        <v>2988.93</v>
      </c>
      <c r="G2024" s="482" t="s">
        <v>5899</v>
      </c>
      <c r="H2024" s="482" t="s">
        <v>130</v>
      </c>
      <c r="I2024" s="482" t="s">
        <v>5897</v>
      </c>
      <c r="J2024" s="493" t="s">
        <v>5898</v>
      </c>
      <c r="K2024" s="493" t="s">
        <v>732</v>
      </c>
      <c r="L2024" s="493" t="s">
        <v>1531</v>
      </c>
      <c r="M2024" s="493">
        <v>376595627</v>
      </c>
      <c r="N2024" s="491">
        <v>44741</v>
      </c>
      <c r="O2024" s="486">
        <f t="shared" si="96"/>
        <v>6</v>
      </c>
      <c r="P2024" s="486">
        <f t="shared" si="97"/>
        <v>6</v>
      </c>
      <c r="Q2024" s="92" t="str">
        <f t="shared" si="98"/>
        <v>Gastos_com_Pessoal</v>
      </c>
    </row>
    <row r="2025" spans="1:17" ht="26.25" hidden="1" thickBot="1" x14ac:dyDescent="0.25">
      <c r="A2025" s="477">
        <f>IF(B2025="","",COUNT('Diário 3º PA'!$A$4:$A$4242)+ROW()-3)</f>
        <v>3968</v>
      </c>
      <c r="B2025" s="496">
        <v>44741</v>
      </c>
      <c r="C2025" s="492">
        <v>44713</v>
      </c>
      <c r="D2025" s="482" t="s">
        <v>104</v>
      </c>
      <c r="E2025" s="482" t="s">
        <v>191</v>
      </c>
      <c r="F2025" s="488">
        <v>822.17</v>
      </c>
      <c r="G2025" s="482" t="s">
        <v>5900</v>
      </c>
      <c r="H2025" s="489" t="s">
        <v>658</v>
      </c>
      <c r="I2025" s="482" t="s">
        <v>5901</v>
      </c>
      <c r="J2025" s="493" t="s">
        <v>5902</v>
      </c>
      <c r="K2025" s="493" t="s">
        <v>732</v>
      </c>
      <c r="L2025" s="493" t="s">
        <v>1531</v>
      </c>
      <c r="M2025" s="493">
        <v>376595627</v>
      </c>
      <c r="N2025" s="491">
        <v>44741</v>
      </c>
      <c r="O2025" s="486">
        <f t="shared" si="96"/>
        <v>6</v>
      </c>
      <c r="P2025" s="486">
        <f t="shared" si="97"/>
        <v>6</v>
      </c>
      <c r="Q2025" s="92" t="str">
        <f t="shared" si="98"/>
        <v>Gastos_com_Pessoal</v>
      </c>
    </row>
    <row r="2026" spans="1:17" ht="26.25" hidden="1" thickBot="1" x14ac:dyDescent="0.25">
      <c r="A2026" s="477">
        <f>IF(B2026="","",COUNT('Diário 3º PA'!$A$4:$A$4242)+ROW()-3)</f>
        <v>3969</v>
      </c>
      <c r="B2026" s="496">
        <v>44741</v>
      </c>
      <c r="C2026" s="492">
        <v>44713</v>
      </c>
      <c r="D2026" s="482" t="s">
        <v>104</v>
      </c>
      <c r="E2026" s="482" t="s">
        <v>189</v>
      </c>
      <c r="F2026" s="488">
        <v>2356.5700000000002</v>
      </c>
      <c r="G2026" s="482" t="s">
        <v>5903</v>
      </c>
      <c r="H2026" s="489" t="s">
        <v>658</v>
      </c>
      <c r="I2026" s="482" t="s">
        <v>5901</v>
      </c>
      <c r="J2026" s="493" t="s">
        <v>5902</v>
      </c>
      <c r="K2026" s="493" t="s">
        <v>732</v>
      </c>
      <c r="L2026" s="493" t="s">
        <v>1531</v>
      </c>
      <c r="M2026" s="493">
        <v>376595627</v>
      </c>
      <c r="N2026" s="491">
        <v>44741</v>
      </c>
      <c r="O2026" s="486">
        <f t="shared" si="96"/>
        <v>6</v>
      </c>
      <c r="P2026" s="486">
        <f t="shared" si="97"/>
        <v>6</v>
      </c>
      <c r="Q2026" s="92" t="str">
        <f t="shared" si="98"/>
        <v>Gastos_com_Pessoal</v>
      </c>
    </row>
    <row r="2027" spans="1:17" ht="26.25" hidden="1" thickBot="1" x14ac:dyDescent="0.25">
      <c r="A2027" s="477">
        <f>IF(B2027="","",COUNT('Diário 3º PA'!$A$4:$A$4242)+ROW()-3)</f>
        <v>3970</v>
      </c>
      <c r="B2027" s="496">
        <v>44741</v>
      </c>
      <c r="C2027" s="492">
        <v>44713</v>
      </c>
      <c r="D2027" s="482" t="s">
        <v>104</v>
      </c>
      <c r="E2027" s="482" t="s">
        <v>191</v>
      </c>
      <c r="F2027" s="488">
        <v>860.35</v>
      </c>
      <c r="G2027" s="482" t="s">
        <v>5904</v>
      </c>
      <c r="H2027" s="482" t="s">
        <v>129</v>
      </c>
      <c r="I2027" s="482" t="s">
        <v>5905</v>
      </c>
      <c r="J2027" s="493" t="s">
        <v>5906</v>
      </c>
      <c r="K2027" s="493" t="s">
        <v>732</v>
      </c>
      <c r="L2027" s="493" t="s">
        <v>1531</v>
      </c>
      <c r="M2027" s="493">
        <v>376595627</v>
      </c>
      <c r="N2027" s="491">
        <v>44741</v>
      </c>
      <c r="O2027" s="486">
        <f t="shared" si="96"/>
        <v>6</v>
      </c>
      <c r="P2027" s="486">
        <f t="shared" si="97"/>
        <v>6</v>
      </c>
      <c r="Q2027" s="92" t="str">
        <f t="shared" si="98"/>
        <v>Gastos_com_Pessoal</v>
      </c>
    </row>
    <row r="2028" spans="1:17" ht="26.25" hidden="1" thickBot="1" x14ac:dyDescent="0.25">
      <c r="A2028" s="477">
        <f>IF(B2028="","",COUNT('Diário 3º PA'!$A$4:$A$4242)+ROW()-3)</f>
        <v>3971</v>
      </c>
      <c r="B2028" s="496">
        <v>44741</v>
      </c>
      <c r="C2028" s="492">
        <v>44713</v>
      </c>
      <c r="D2028" s="482" t="s">
        <v>104</v>
      </c>
      <c r="E2028" s="482" t="s">
        <v>189</v>
      </c>
      <c r="F2028" s="488">
        <v>2476.4899999999998</v>
      </c>
      <c r="G2028" s="482" t="s">
        <v>5907</v>
      </c>
      <c r="H2028" s="482" t="s">
        <v>129</v>
      </c>
      <c r="I2028" s="482" t="s">
        <v>5905</v>
      </c>
      <c r="J2028" s="493" t="s">
        <v>5906</v>
      </c>
      <c r="K2028" s="493" t="s">
        <v>732</v>
      </c>
      <c r="L2028" s="493" t="s">
        <v>1531</v>
      </c>
      <c r="M2028" s="493">
        <v>376595627</v>
      </c>
      <c r="N2028" s="491">
        <v>44741</v>
      </c>
      <c r="O2028" s="486">
        <f t="shared" si="96"/>
        <v>6</v>
      </c>
      <c r="P2028" s="486">
        <f t="shared" si="97"/>
        <v>6</v>
      </c>
      <c r="Q2028" s="92" t="str">
        <f t="shared" si="98"/>
        <v>Gastos_com_Pessoal</v>
      </c>
    </row>
    <row r="2029" spans="1:17" ht="26.25" hidden="1" thickBot="1" x14ac:dyDescent="0.25">
      <c r="A2029" s="477">
        <f>IF(B2029="","",COUNT('Diário 3º PA'!$A$4:$A$4242)+ROW()-3)</f>
        <v>3972</v>
      </c>
      <c r="B2029" s="496">
        <v>44741</v>
      </c>
      <c r="C2029" s="492">
        <v>44713</v>
      </c>
      <c r="D2029" s="482" t="s">
        <v>104</v>
      </c>
      <c r="E2029" s="482" t="s">
        <v>191</v>
      </c>
      <c r="F2029" s="488">
        <v>602.86</v>
      </c>
      <c r="G2029" s="482" t="s">
        <v>5908</v>
      </c>
      <c r="H2029" s="482" t="s">
        <v>129</v>
      </c>
      <c r="I2029" s="482" t="s">
        <v>1644</v>
      </c>
      <c r="J2029" s="493" t="s">
        <v>1645</v>
      </c>
      <c r="K2029" s="493" t="s">
        <v>732</v>
      </c>
      <c r="L2029" s="493" t="s">
        <v>1531</v>
      </c>
      <c r="M2029" s="493">
        <v>376595627</v>
      </c>
      <c r="N2029" s="491">
        <v>44741</v>
      </c>
      <c r="O2029" s="486">
        <f t="shared" si="96"/>
        <v>6</v>
      </c>
      <c r="P2029" s="486">
        <f t="shared" si="97"/>
        <v>6</v>
      </c>
      <c r="Q2029" s="92" t="str">
        <f t="shared" si="98"/>
        <v>Gastos_com_Pessoal</v>
      </c>
    </row>
    <row r="2030" spans="1:17" ht="26.25" hidden="1" thickBot="1" x14ac:dyDescent="0.25">
      <c r="A2030" s="477">
        <f>IF(B2030="","",COUNT('Diário 3º PA'!$A$4:$A$4242)+ROW()-3)</f>
        <v>3973</v>
      </c>
      <c r="B2030" s="496">
        <v>44741</v>
      </c>
      <c r="C2030" s="492">
        <v>44713</v>
      </c>
      <c r="D2030" s="482" t="s">
        <v>104</v>
      </c>
      <c r="E2030" s="482" t="s">
        <v>189</v>
      </c>
      <c r="F2030" s="488">
        <v>1770.54</v>
      </c>
      <c r="G2030" s="482" t="s">
        <v>5909</v>
      </c>
      <c r="H2030" s="482" t="s">
        <v>129</v>
      </c>
      <c r="I2030" s="482" t="s">
        <v>1644</v>
      </c>
      <c r="J2030" s="493" t="s">
        <v>1645</v>
      </c>
      <c r="K2030" s="493" t="s">
        <v>732</v>
      </c>
      <c r="L2030" s="493" t="s">
        <v>1531</v>
      </c>
      <c r="M2030" s="493">
        <v>376595627</v>
      </c>
      <c r="N2030" s="491">
        <v>44741</v>
      </c>
      <c r="O2030" s="486">
        <f t="shared" si="96"/>
        <v>6</v>
      </c>
      <c r="P2030" s="486">
        <f t="shared" si="97"/>
        <v>6</v>
      </c>
      <c r="Q2030" s="92" t="str">
        <f t="shared" si="98"/>
        <v>Gastos_com_Pessoal</v>
      </c>
    </row>
    <row r="2031" spans="1:17" ht="26.25" hidden="1" thickBot="1" x14ac:dyDescent="0.25">
      <c r="A2031" s="477">
        <f>IF(B2031="","",COUNT('Diário 3º PA'!$A$4:$A$4242)+ROW()-3)</f>
        <v>3974</v>
      </c>
      <c r="B2031" s="496">
        <v>44741</v>
      </c>
      <c r="C2031" s="492">
        <v>44713</v>
      </c>
      <c r="D2031" s="482" t="s">
        <v>104</v>
      </c>
      <c r="E2031" s="482" t="s">
        <v>191</v>
      </c>
      <c r="F2031" s="488">
        <v>472.76</v>
      </c>
      <c r="G2031" s="482" t="s">
        <v>5910</v>
      </c>
      <c r="H2031" s="482" t="s">
        <v>136</v>
      </c>
      <c r="I2031" s="482" t="s">
        <v>5911</v>
      </c>
      <c r="J2031" s="493" t="s">
        <v>5912</v>
      </c>
      <c r="K2031" s="493" t="s">
        <v>732</v>
      </c>
      <c r="L2031" s="493" t="s">
        <v>1531</v>
      </c>
      <c r="M2031" s="493">
        <v>376595627</v>
      </c>
      <c r="N2031" s="491">
        <v>44741</v>
      </c>
      <c r="O2031" s="486">
        <f t="shared" si="96"/>
        <v>6</v>
      </c>
      <c r="P2031" s="486">
        <f t="shared" si="97"/>
        <v>6</v>
      </c>
      <c r="Q2031" s="92" t="str">
        <f t="shared" si="98"/>
        <v>Gastos_com_Pessoal</v>
      </c>
    </row>
    <row r="2032" spans="1:17" ht="26.25" hidden="1" thickBot="1" x14ac:dyDescent="0.25">
      <c r="A2032" s="477">
        <f>IF(B2032="","",COUNT('Diário 3º PA'!$A$4:$A$4242)+ROW()-3)</f>
        <v>3975</v>
      </c>
      <c r="B2032" s="496">
        <v>44741</v>
      </c>
      <c r="C2032" s="492">
        <v>44713</v>
      </c>
      <c r="D2032" s="482" t="s">
        <v>104</v>
      </c>
      <c r="E2032" s="482" t="s">
        <v>189</v>
      </c>
      <c r="F2032" s="488">
        <v>1418.34</v>
      </c>
      <c r="G2032" s="482" t="s">
        <v>5913</v>
      </c>
      <c r="H2032" s="482" t="s">
        <v>136</v>
      </c>
      <c r="I2032" s="482" t="s">
        <v>5911</v>
      </c>
      <c r="J2032" s="493" t="s">
        <v>5912</v>
      </c>
      <c r="K2032" s="493" t="s">
        <v>732</v>
      </c>
      <c r="L2032" s="493" t="s">
        <v>1531</v>
      </c>
      <c r="M2032" s="493">
        <v>376595627</v>
      </c>
      <c r="N2032" s="491">
        <v>44741</v>
      </c>
      <c r="O2032" s="486">
        <f t="shared" si="96"/>
        <v>6</v>
      </c>
      <c r="P2032" s="486">
        <f t="shared" si="97"/>
        <v>6</v>
      </c>
      <c r="Q2032" s="92" t="str">
        <f t="shared" si="98"/>
        <v>Gastos_com_Pessoal</v>
      </c>
    </row>
    <row r="2033" spans="1:17" ht="26.25" hidden="1" thickBot="1" x14ac:dyDescent="0.25">
      <c r="A2033" s="477">
        <f>IF(B2033="","",COUNT('Diário 3º PA'!$A$4:$A$4242)+ROW()-3)</f>
        <v>3976</v>
      </c>
      <c r="B2033" s="496">
        <v>44741</v>
      </c>
      <c r="C2033" s="492">
        <v>44713</v>
      </c>
      <c r="D2033" s="482" t="s">
        <v>104</v>
      </c>
      <c r="E2033" s="482" t="s">
        <v>191</v>
      </c>
      <c r="F2033" s="488">
        <v>712.52</v>
      </c>
      <c r="G2033" s="482" t="s">
        <v>5914</v>
      </c>
      <c r="H2033" s="482" t="s">
        <v>131</v>
      </c>
      <c r="I2033" s="482" t="s">
        <v>5915</v>
      </c>
      <c r="J2033" s="493" t="s">
        <v>5916</v>
      </c>
      <c r="K2033" s="493" t="s">
        <v>732</v>
      </c>
      <c r="L2033" s="493" t="s">
        <v>1531</v>
      </c>
      <c r="M2033" s="493">
        <v>376595627</v>
      </c>
      <c r="N2033" s="491">
        <v>44741</v>
      </c>
      <c r="O2033" s="486">
        <f t="shared" si="96"/>
        <v>6</v>
      </c>
      <c r="P2033" s="486">
        <f t="shared" si="97"/>
        <v>6</v>
      </c>
      <c r="Q2033" s="92" t="str">
        <f t="shared" si="98"/>
        <v>Gastos_com_Pessoal</v>
      </c>
    </row>
    <row r="2034" spans="1:17" ht="26.25" hidden="1" thickBot="1" x14ac:dyDescent="0.25">
      <c r="A2034" s="477">
        <f>IF(B2034="","",COUNT('Diário 3º PA'!$A$4:$A$4242)+ROW()-3)</f>
        <v>3977</v>
      </c>
      <c r="B2034" s="496">
        <v>44741</v>
      </c>
      <c r="C2034" s="492">
        <v>44713</v>
      </c>
      <c r="D2034" s="482" t="s">
        <v>104</v>
      </c>
      <c r="E2034" s="482" t="s">
        <v>189</v>
      </c>
      <c r="F2034" s="488">
        <v>2064.92</v>
      </c>
      <c r="G2034" s="482" t="s">
        <v>5917</v>
      </c>
      <c r="H2034" s="482" t="s">
        <v>131</v>
      </c>
      <c r="I2034" s="482" t="s">
        <v>5915</v>
      </c>
      <c r="J2034" s="493" t="s">
        <v>5916</v>
      </c>
      <c r="K2034" s="493" t="s">
        <v>732</v>
      </c>
      <c r="L2034" s="493" t="s">
        <v>1531</v>
      </c>
      <c r="M2034" s="493">
        <v>376595627</v>
      </c>
      <c r="N2034" s="491">
        <v>44741</v>
      </c>
      <c r="O2034" s="486">
        <f t="shared" si="96"/>
        <v>6</v>
      </c>
      <c r="P2034" s="486">
        <f t="shared" si="97"/>
        <v>6</v>
      </c>
      <c r="Q2034" s="92" t="str">
        <f t="shared" si="98"/>
        <v>Gastos_com_Pessoal</v>
      </c>
    </row>
    <row r="2035" spans="1:17" ht="26.25" hidden="1" thickBot="1" x14ac:dyDescent="0.25">
      <c r="A2035" s="477">
        <f>IF(B2035="","",COUNT('Diário 3º PA'!$A$4:$A$4242)+ROW()-3)</f>
        <v>3978</v>
      </c>
      <c r="B2035" s="496">
        <v>44741</v>
      </c>
      <c r="C2035" s="492">
        <v>44713</v>
      </c>
      <c r="D2035" s="482" t="s">
        <v>104</v>
      </c>
      <c r="E2035" s="482" t="s">
        <v>191</v>
      </c>
      <c r="F2035" s="488">
        <v>599.70000000000005</v>
      </c>
      <c r="G2035" s="482" t="s">
        <v>5918</v>
      </c>
      <c r="H2035" s="482" t="s">
        <v>131</v>
      </c>
      <c r="I2035" s="482" t="s">
        <v>5919</v>
      </c>
      <c r="J2035" s="493" t="s">
        <v>1556</v>
      </c>
      <c r="K2035" s="493" t="s">
        <v>732</v>
      </c>
      <c r="L2035" s="493" t="s">
        <v>1531</v>
      </c>
      <c r="M2035" s="493">
        <v>376595627</v>
      </c>
      <c r="N2035" s="491">
        <v>44741</v>
      </c>
      <c r="O2035" s="486">
        <f t="shared" si="96"/>
        <v>6</v>
      </c>
      <c r="P2035" s="486">
        <f t="shared" si="97"/>
        <v>6</v>
      </c>
      <c r="Q2035" s="92" t="str">
        <f t="shared" si="98"/>
        <v>Gastos_com_Pessoal</v>
      </c>
    </row>
    <row r="2036" spans="1:17" ht="26.25" hidden="1" thickBot="1" x14ac:dyDescent="0.25">
      <c r="A2036" s="477">
        <f>IF(B2036="","",COUNT('Diário 3º PA'!$A$4:$A$4242)+ROW()-3)</f>
        <v>3979</v>
      </c>
      <c r="B2036" s="496">
        <v>44741</v>
      </c>
      <c r="C2036" s="492">
        <v>44713</v>
      </c>
      <c r="D2036" s="482" t="s">
        <v>104</v>
      </c>
      <c r="E2036" s="482" t="s">
        <v>189</v>
      </c>
      <c r="F2036" s="488">
        <v>1776.23</v>
      </c>
      <c r="G2036" s="482" t="s">
        <v>5920</v>
      </c>
      <c r="H2036" s="482" t="s">
        <v>131</v>
      </c>
      <c r="I2036" s="482" t="s">
        <v>5919</v>
      </c>
      <c r="J2036" s="493" t="s">
        <v>1556</v>
      </c>
      <c r="K2036" s="493" t="s">
        <v>732</v>
      </c>
      <c r="L2036" s="493" t="s">
        <v>1531</v>
      </c>
      <c r="M2036" s="493">
        <v>376595627</v>
      </c>
      <c r="N2036" s="491">
        <v>44741</v>
      </c>
      <c r="O2036" s="486">
        <f t="shared" si="96"/>
        <v>6</v>
      </c>
      <c r="P2036" s="486">
        <f t="shared" si="97"/>
        <v>6</v>
      </c>
      <c r="Q2036" s="92" t="str">
        <f t="shared" si="98"/>
        <v>Gastos_com_Pessoal</v>
      </c>
    </row>
    <row r="2037" spans="1:17" ht="26.25" hidden="1" thickBot="1" x14ac:dyDescent="0.25">
      <c r="A2037" s="477">
        <f>IF(B2037="","",COUNT('Diário 3º PA'!$A$4:$A$4242)+ROW()-3)</f>
        <v>3980</v>
      </c>
      <c r="B2037" s="496">
        <v>44741</v>
      </c>
      <c r="C2037" s="492">
        <v>44713</v>
      </c>
      <c r="D2037" s="482" t="s">
        <v>104</v>
      </c>
      <c r="E2037" s="482" t="s">
        <v>191</v>
      </c>
      <c r="F2037" s="488">
        <v>483.16</v>
      </c>
      <c r="G2037" s="482" t="s">
        <v>5921</v>
      </c>
      <c r="H2037" s="482" t="s">
        <v>139</v>
      </c>
      <c r="I2037" s="482" t="s">
        <v>5922</v>
      </c>
      <c r="J2037" s="493" t="s">
        <v>5923</v>
      </c>
      <c r="K2037" s="493" t="s">
        <v>732</v>
      </c>
      <c r="L2037" s="493" t="s">
        <v>1531</v>
      </c>
      <c r="M2037" s="493">
        <v>376595627</v>
      </c>
      <c r="N2037" s="491">
        <v>44741</v>
      </c>
      <c r="O2037" s="486">
        <f t="shared" si="96"/>
        <v>6</v>
      </c>
      <c r="P2037" s="486">
        <f t="shared" si="97"/>
        <v>6</v>
      </c>
      <c r="Q2037" s="92" t="str">
        <f t="shared" si="98"/>
        <v>Gastos_com_Pessoal</v>
      </c>
    </row>
    <row r="2038" spans="1:17" ht="26.25" hidden="1" thickBot="1" x14ac:dyDescent="0.25">
      <c r="A2038" s="477">
        <f>IF(B2038="","",COUNT('Diário 3º PA'!$A$4:$A$4242)+ROW()-3)</f>
        <v>3981</v>
      </c>
      <c r="B2038" s="496">
        <v>44741</v>
      </c>
      <c r="C2038" s="492">
        <v>44713</v>
      </c>
      <c r="D2038" s="482" t="s">
        <v>104</v>
      </c>
      <c r="E2038" s="482" t="s">
        <v>189</v>
      </c>
      <c r="F2038" s="488">
        <v>1449.55</v>
      </c>
      <c r="G2038" s="482" t="s">
        <v>5924</v>
      </c>
      <c r="H2038" s="482" t="s">
        <v>139</v>
      </c>
      <c r="I2038" s="482" t="s">
        <v>5922</v>
      </c>
      <c r="J2038" s="493" t="s">
        <v>5923</v>
      </c>
      <c r="K2038" s="493" t="s">
        <v>732</v>
      </c>
      <c r="L2038" s="493" t="s">
        <v>1531</v>
      </c>
      <c r="M2038" s="493">
        <v>376595627</v>
      </c>
      <c r="N2038" s="491">
        <v>44741</v>
      </c>
      <c r="O2038" s="486">
        <f t="shared" si="96"/>
        <v>6</v>
      </c>
      <c r="P2038" s="486">
        <f t="shared" si="97"/>
        <v>6</v>
      </c>
      <c r="Q2038" s="92" t="str">
        <f t="shared" si="98"/>
        <v>Gastos_com_Pessoal</v>
      </c>
    </row>
    <row r="2039" spans="1:17" ht="26.25" hidden="1" thickBot="1" x14ac:dyDescent="0.25">
      <c r="A2039" s="477">
        <f>IF(B2039="","",COUNT('Diário 3º PA'!$A$4:$A$4242)+ROW()-3)</f>
        <v>3982</v>
      </c>
      <c r="B2039" s="496">
        <v>44741</v>
      </c>
      <c r="C2039" s="492">
        <v>44713</v>
      </c>
      <c r="D2039" s="482" t="s">
        <v>104</v>
      </c>
      <c r="E2039" s="482" t="s">
        <v>191</v>
      </c>
      <c r="F2039" s="488">
        <v>599.99</v>
      </c>
      <c r="G2039" s="482" t="s">
        <v>5925</v>
      </c>
      <c r="H2039" s="482" t="s">
        <v>136</v>
      </c>
      <c r="I2039" s="482" t="s">
        <v>5926</v>
      </c>
      <c r="J2039" s="493" t="s">
        <v>5927</v>
      </c>
      <c r="K2039" s="493" t="s">
        <v>732</v>
      </c>
      <c r="L2039" s="493" t="s">
        <v>1531</v>
      </c>
      <c r="M2039" s="493">
        <v>376595627</v>
      </c>
      <c r="N2039" s="491">
        <v>44741</v>
      </c>
      <c r="O2039" s="486">
        <f t="shared" si="96"/>
        <v>6</v>
      </c>
      <c r="P2039" s="486">
        <f t="shared" si="97"/>
        <v>6</v>
      </c>
      <c r="Q2039" s="92" t="str">
        <f t="shared" si="98"/>
        <v>Gastos_com_Pessoal</v>
      </c>
    </row>
    <row r="2040" spans="1:17" ht="26.25" hidden="1" thickBot="1" x14ac:dyDescent="0.25">
      <c r="A2040" s="477">
        <f>IF(B2040="","",COUNT('Diário 3º PA'!$A$4:$A$4242)+ROW()-3)</f>
        <v>3983</v>
      </c>
      <c r="B2040" s="496">
        <v>44741</v>
      </c>
      <c r="C2040" s="492">
        <v>44713</v>
      </c>
      <c r="D2040" s="482" t="s">
        <v>104</v>
      </c>
      <c r="E2040" s="482" t="s">
        <v>189</v>
      </c>
      <c r="F2040" s="488">
        <v>1776.96</v>
      </c>
      <c r="G2040" s="482" t="s">
        <v>5925</v>
      </c>
      <c r="H2040" s="482" t="s">
        <v>136</v>
      </c>
      <c r="I2040" s="482" t="s">
        <v>5926</v>
      </c>
      <c r="J2040" s="493" t="s">
        <v>5927</v>
      </c>
      <c r="K2040" s="493" t="s">
        <v>732</v>
      </c>
      <c r="L2040" s="493" t="s">
        <v>1531</v>
      </c>
      <c r="M2040" s="493">
        <v>376595627</v>
      </c>
      <c r="N2040" s="491">
        <v>44741</v>
      </c>
      <c r="O2040" s="486">
        <f t="shared" si="96"/>
        <v>6</v>
      </c>
      <c r="P2040" s="486">
        <f t="shared" si="97"/>
        <v>6</v>
      </c>
      <c r="Q2040" s="92" t="str">
        <f t="shared" si="98"/>
        <v>Gastos_com_Pessoal</v>
      </c>
    </row>
    <row r="2041" spans="1:17" ht="26.25" hidden="1" thickBot="1" x14ac:dyDescent="0.25">
      <c r="A2041" s="477">
        <f>IF(B2041="","",COUNT('Diário 3º PA'!$A$4:$A$4242)+ROW()-3)</f>
        <v>3984</v>
      </c>
      <c r="B2041" s="496">
        <v>44741</v>
      </c>
      <c r="C2041" s="492">
        <v>44713</v>
      </c>
      <c r="D2041" s="482" t="s">
        <v>104</v>
      </c>
      <c r="E2041" s="482" t="s">
        <v>191</v>
      </c>
      <c r="F2041" s="488">
        <v>898.6</v>
      </c>
      <c r="G2041" s="482" t="s">
        <v>5928</v>
      </c>
      <c r="H2041" s="482" t="s">
        <v>131</v>
      </c>
      <c r="I2041" s="482" t="s">
        <v>5929</v>
      </c>
      <c r="J2041" s="493" t="s">
        <v>5930</v>
      </c>
      <c r="K2041" s="493" t="s">
        <v>732</v>
      </c>
      <c r="L2041" s="493" t="s">
        <v>1531</v>
      </c>
      <c r="M2041" s="493">
        <v>376595627</v>
      </c>
      <c r="N2041" s="491">
        <v>44741</v>
      </c>
      <c r="O2041" s="486">
        <f t="shared" si="96"/>
        <v>6</v>
      </c>
      <c r="P2041" s="486">
        <f t="shared" si="97"/>
        <v>6</v>
      </c>
      <c r="Q2041" s="92" t="str">
        <f t="shared" si="98"/>
        <v>Gastos_com_Pessoal</v>
      </c>
    </row>
    <row r="2042" spans="1:17" ht="26.25" hidden="1" thickBot="1" x14ac:dyDescent="0.25">
      <c r="A2042" s="477">
        <f>IF(B2042="","",COUNT('Diário 3º PA'!$A$4:$A$4242)+ROW()-3)</f>
        <v>3985</v>
      </c>
      <c r="B2042" s="496">
        <v>44741</v>
      </c>
      <c r="C2042" s="492">
        <v>44713</v>
      </c>
      <c r="D2042" s="482" t="s">
        <v>104</v>
      </c>
      <c r="E2042" s="482" t="s">
        <v>189</v>
      </c>
      <c r="F2042" s="488">
        <v>2568.23</v>
      </c>
      <c r="G2042" s="482" t="s">
        <v>5931</v>
      </c>
      <c r="H2042" s="482" t="s">
        <v>131</v>
      </c>
      <c r="I2042" s="482" t="s">
        <v>5929</v>
      </c>
      <c r="J2042" s="493" t="s">
        <v>5930</v>
      </c>
      <c r="K2042" s="493" t="s">
        <v>732</v>
      </c>
      <c r="L2042" s="493" t="s">
        <v>1531</v>
      </c>
      <c r="M2042" s="493">
        <v>376595627</v>
      </c>
      <c r="N2042" s="491">
        <v>44741</v>
      </c>
      <c r="O2042" s="486">
        <f t="shared" si="96"/>
        <v>6</v>
      </c>
      <c r="P2042" s="486">
        <f t="shared" si="97"/>
        <v>6</v>
      </c>
      <c r="Q2042" s="92" t="str">
        <f t="shared" si="98"/>
        <v>Gastos_com_Pessoal</v>
      </c>
    </row>
    <row r="2043" spans="1:17" ht="26.25" hidden="1" thickBot="1" x14ac:dyDescent="0.25">
      <c r="A2043" s="477">
        <f>IF(B2043="","",COUNT('Diário 3º PA'!$A$4:$A$4242)+ROW()-3)</f>
        <v>3986</v>
      </c>
      <c r="B2043" s="496">
        <v>44741</v>
      </c>
      <c r="C2043" s="492">
        <v>44713</v>
      </c>
      <c r="D2043" s="482" t="s">
        <v>104</v>
      </c>
      <c r="E2043" s="482" t="s">
        <v>191</v>
      </c>
      <c r="F2043" s="488">
        <v>602.86</v>
      </c>
      <c r="G2043" s="482" t="s">
        <v>5932</v>
      </c>
      <c r="H2043" s="489" t="s">
        <v>658</v>
      </c>
      <c r="I2043" s="482" t="s">
        <v>5933</v>
      </c>
      <c r="J2043" s="493" t="s">
        <v>5934</v>
      </c>
      <c r="K2043" s="493" t="s">
        <v>732</v>
      </c>
      <c r="L2043" s="493" t="s">
        <v>1531</v>
      </c>
      <c r="M2043" s="493">
        <v>376595627</v>
      </c>
      <c r="N2043" s="491">
        <v>44741</v>
      </c>
      <c r="O2043" s="486">
        <f t="shared" si="96"/>
        <v>6</v>
      </c>
      <c r="P2043" s="486">
        <f t="shared" si="97"/>
        <v>6</v>
      </c>
      <c r="Q2043" s="92" t="str">
        <f t="shared" si="98"/>
        <v>Gastos_com_Pessoal</v>
      </c>
    </row>
    <row r="2044" spans="1:17" ht="26.25" hidden="1" thickBot="1" x14ac:dyDescent="0.25">
      <c r="A2044" s="477">
        <f>IF(B2044="","",COUNT('Diário 3º PA'!$A$4:$A$4242)+ROW()-3)</f>
        <v>3987</v>
      </c>
      <c r="B2044" s="496">
        <v>44741</v>
      </c>
      <c r="C2044" s="492">
        <v>44713</v>
      </c>
      <c r="D2044" s="482" t="s">
        <v>104</v>
      </c>
      <c r="E2044" s="482" t="s">
        <v>189</v>
      </c>
      <c r="F2044" s="488">
        <v>1770.54</v>
      </c>
      <c r="G2044" s="482" t="s">
        <v>5935</v>
      </c>
      <c r="H2044" s="489" t="s">
        <v>658</v>
      </c>
      <c r="I2044" s="482" t="s">
        <v>5933</v>
      </c>
      <c r="J2044" s="493" t="s">
        <v>5934</v>
      </c>
      <c r="K2044" s="493" t="s">
        <v>732</v>
      </c>
      <c r="L2044" s="493" t="s">
        <v>1531</v>
      </c>
      <c r="M2044" s="493">
        <v>376595627</v>
      </c>
      <c r="N2044" s="491">
        <v>44741</v>
      </c>
      <c r="O2044" s="486">
        <f t="shared" si="96"/>
        <v>6</v>
      </c>
      <c r="P2044" s="486">
        <f t="shared" si="97"/>
        <v>6</v>
      </c>
      <c r="Q2044" s="92" t="str">
        <f t="shared" si="98"/>
        <v>Gastos_com_Pessoal</v>
      </c>
    </row>
    <row r="2045" spans="1:17" ht="26.25" hidden="1" thickBot="1" x14ac:dyDescent="0.25">
      <c r="A2045" s="477">
        <f>IF(B2045="","",COUNT('Diário 3º PA'!$A$4:$A$4242)+ROW()-3)</f>
        <v>3988</v>
      </c>
      <c r="B2045" s="496">
        <v>44741</v>
      </c>
      <c r="C2045" s="492">
        <v>44713</v>
      </c>
      <c r="D2045" s="482" t="s">
        <v>104</v>
      </c>
      <c r="E2045" s="482" t="s">
        <v>191</v>
      </c>
      <c r="F2045" s="488">
        <v>809.73</v>
      </c>
      <c r="G2045" s="482" t="s">
        <v>5936</v>
      </c>
      <c r="H2045" s="482" t="s">
        <v>131</v>
      </c>
      <c r="I2045" s="482" t="s">
        <v>5937</v>
      </c>
      <c r="J2045" s="493" t="s">
        <v>5938</v>
      </c>
      <c r="K2045" s="493" t="s">
        <v>732</v>
      </c>
      <c r="L2045" s="493" t="s">
        <v>1531</v>
      </c>
      <c r="M2045" s="493">
        <v>376595627</v>
      </c>
      <c r="N2045" s="491">
        <v>44741</v>
      </c>
      <c r="O2045" s="486">
        <f t="shared" si="96"/>
        <v>6</v>
      </c>
      <c r="P2045" s="486">
        <f t="shared" si="97"/>
        <v>6</v>
      </c>
      <c r="Q2045" s="92" t="str">
        <f t="shared" si="98"/>
        <v>Gastos_com_Pessoal</v>
      </c>
    </row>
    <row r="2046" spans="1:17" ht="26.25" hidden="1" thickBot="1" x14ac:dyDescent="0.25">
      <c r="A2046" s="477">
        <f>IF(B2046="","",COUNT('Diário 3º PA'!$A$4:$A$4242)+ROW()-3)</f>
        <v>3989</v>
      </c>
      <c r="B2046" s="496">
        <v>44741</v>
      </c>
      <c r="C2046" s="492">
        <v>44713</v>
      </c>
      <c r="D2046" s="482" t="s">
        <v>104</v>
      </c>
      <c r="E2046" s="482" t="s">
        <v>189</v>
      </c>
      <c r="F2046" s="488">
        <v>2298.2800000000002</v>
      </c>
      <c r="G2046" s="482" t="s">
        <v>5939</v>
      </c>
      <c r="H2046" s="482" t="s">
        <v>131</v>
      </c>
      <c r="I2046" s="482" t="s">
        <v>5937</v>
      </c>
      <c r="J2046" s="493" t="s">
        <v>5938</v>
      </c>
      <c r="K2046" s="493" t="s">
        <v>732</v>
      </c>
      <c r="L2046" s="493" t="s">
        <v>1531</v>
      </c>
      <c r="M2046" s="493">
        <v>376595627</v>
      </c>
      <c r="N2046" s="491">
        <v>44741</v>
      </c>
      <c r="O2046" s="486">
        <f t="shared" si="96"/>
        <v>6</v>
      </c>
      <c r="P2046" s="486">
        <f t="shared" si="97"/>
        <v>6</v>
      </c>
      <c r="Q2046" s="92" t="str">
        <f t="shared" si="98"/>
        <v>Gastos_com_Pessoal</v>
      </c>
    </row>
    <row r="2047" spans="1:17" ht="26.25" hidden="1" thickBot="1" x14ac:dyDescent="0.25">
      <c r="A2047" s="477">
        <f>IF(B2047="","",COUNT('Diário 3º PA'!$A$4:$A$4242)+ROW()-3)</f>
        <v>3990</v>
      </c>
      <c r="B2047" s="496">
        <v>44741</v>
      </c>
      <c r="C2047" s="492">
        <v>44713</v>
      </c>
      <c r="D2047" s="482" t="s">
        <v>104</v>
      </c>
      <c r="E2047" s="482" t="s">
        <v>191</v>
      </c>
      <c r="F2047" s="488">
        <v>811.83</v>
      </c>
      <c r="G2047" s="482" t="s">
        <v>5940</v>
      </c>
      <c r="H2047" s="482" t="s">
        <v>129</v>
      </c>
      <c r="I2047" s="482" t="s">
        <v>5941</v>
      </c>
      <c r="J2047" s="493" t="s">
        <v>5942</v>
      </c>
      <c r="K2047" s="493" t="s">
        <v>732</v>
      </c>
      <c r="L2047" s="493" t="s">
        <v>1531</v>
      </c>
      <c r="M2047" s="493">
        <v>376595627</v>
      </c>
      <c r="N2047" s="491">
        <v>44741</v>
      </c>
      <c r="O2047" s="486">
        <f t="shared" si="96"/>
        <v>6</v>
      </c>
      <c r="P2047" s="486">
        <f t="shared" si="97"/>
        <v>6</v>
      </c>
      <c r="Q2047" s="92" t="str">
        <f t="shared" si="98"/>
        <v>Gastos_com_Pessoal</v>
      </c>
    </row>
    <row r="2048" spans="1:17" ht="26.25" hidden="1" thickBot="1" x14ac:dyDescent="0.25">
      <c r="A2048" s="477">
        <f>IF(B2048="","",COUNT('Diário 3º PA'!$A$4:$A$4242)+ROW()-3)</f>
        <v>3991</v>
      </c>
      <c r="B2048" s="496">
        <v>44741</v>
      </c>
      <c r="C2048" s="492">
        <v>44713</v>
      </c>
      <c r="D2048" s="482" t="s">
        <v>104</v>
      </c>
      <c r="E2048" s="482" t="s">
        <v>189</v>
      </c>
      <c r="F2048" s="488">
        <v>2303.1</v>
      </c>
      <c r="G2048" s="482" t="s">
        <v>5943</v>
      </c>
      <c r="H2048" s="482" t="s">
        <v>129</v>
      </c>
      <c r="I2048" s="482" t="s">
        <v>5941</v>
      </c>
      <c r="J2048" s="493" t="s">
        <v>5942</v>
      </c>
      <c r="K2048" s="493" t="s">
        <v>732</v>
      </c>
      <c r="L2048" s="493" t="s">
        <v>1531</v>
      </c>
      <c r="M2048" s="493">
        <v>376595627</v>
      </c>
      <c r="N2048" s="491">
        <v>44741</v>
      </c>
      <c r="O2048" s="486">
        <f t="shared" si="96"/>
        <v>6</v>
      </c>
      <c r="P2048" s="486">
        <f t="shared" si="97"/>
        <v>6</v>
      </c>
      <c r="Q2048" s="92" t="str">
        <f t="shared" si="98"/>
        <v>Gastos_com_Pessoal</v>
      </c>
    </row>
    <row r="2049" spans="1:17" ht="26.25" hidden="1" thickBot="1" x14ac:dyDescent="0.25">
      <c r="A2049" s="477">
        <f>IF(B2049="","",COUNT('Diário 3º PA'!$A$4:$A$4242)+ROW()-3)</f>
        <v>3992</v>
      </c>
      <c r="B2049" s="496">
        <v>44741</v>
      </c>
      <c r="C2049" s="492">
        <v>44713</v>
      </c>
      <c r="D2049" s="482" t="s">
        <v>104</v>
      </c>
      <c r="E2049" s="482" t="s">
        <v>191</v>
      </c>
      <c r="F2049" s="488">
        <v>546.05999999999995</v>
      </c>
      <c r="G2049" s="482" t="s">
        <v>5944</v>
      </c>
      <c r="H2049" s="482" t="s">
        <v>130</v>
      </c>
      <c r="I2049" s="482" t="s">
        <v>4409</v>
      </c>
      <c r="J2049" s="493" t="s">
        <v>4410</v>
      </c>
      <c r="K2049" s="493" t="s">
        <v>732</v>
      </c>
      <c r="L2049" s="493" t="s">
        <v>1531</v>
      </c>
      <c r="M2049" s="493">
        <v>376595627</v>
      </c>
      <c r="N2049" s="491">
        <v>44741</v>
      </c>
      <c r="O2049" s="486">
        <f t="shared" si="96"/>
        <v>6</v>
      </c>
      <c r="P2049" s="486">
        <f t="shared" si="97"/>
        <v>6</v>
      </c>
      <c r="Q2049" s="92" t="str">
        <f t="shared" si="98"/>
        <v>Gastos_com_Pessoal</v>
      </c>
    </row>
    <row r="2050" spans="1:17" ht="26.25" hidden="1" thickBot="1" x14ac:dyDescent="0.25">
      <c r="A2050" s="477">
        <f>IF(B2050="","",COUNT('Diário 3º PA'!$A$4:$A$4242)+ROW()-3)</f>
        <v>3993</v>
      </c>
      <c r="B2050" s="496">
        <v>44741</v>
      </c>
      <c r="C2050" s="492">
        <v>44713</v>
      </c>
      <c r="D2050" s="482" t="s">
        <v>104</v>
      </c>
      <c r="E2050" s="482" t="s">
        <v>189</v>
      </c>
      <c r="F2050" s="488">
        <v>1638.3</v>
      </c>
      <c r="G2050" s="482" t="s">
        <v>5945</v>
      </c>
      <c r="H2050" s="482" t="s">
        <v>130</v>
      </c>
      <c r="I2050" s="482" t="s">
        <v>4409</v>
      </c>
      <c r="J2050" s="493" t="s">
        <v>4410</v>
      </c>
      <c r="K2050" s="493" t="s">
        <v>732</v>
      </c>
      <c r="L2050" s="493" t="s">
        <v>1531</v>
      </c>
      <c r="M2050" s="493">
        <v>376595627</v>
      </c>
      <c r="N2050" s="491">
        <v>44741</v>
      </c>
      <c r="O2050" s="486">
        <f t="shared" si="96"/>
        <v>6</v>
      </c>
      <c r="P2050" s="486">
        <f t="shared" si="97"/>
        <v>6</v>
      </c>
      <c r="Q2050" s="92" t="str">
        <f t="shared" si="98"/>
        <v>Gastos_com_Pessoal</v>
      </c>
    </row>
    <row r="2051" spans="1:17" ht="24.75" hidden="1" thickBot="1" x14ac:dyDescent="0.25">
      <c r="A2051" s="477">
        <f>IF(B2051="","",COUNT('Diário 3º PA'!$A$4:$A$4242)+ROW()-3)</f>
        <v>3994</v>
      </c>
      <c r="B2051" s="496">
        <v>44741</v>
      </c>
      <c r="C2051" s="492">
        <v>44713</v>
      </c>
      <c r="D2051" s="482" t="s">
        <v>93</v>
      </c>
      <c r="E2051" s="482" t="s">
        <v>99</v>
      </c>
      <c r="F2051" s="488">
        <v>24</v>
      </c>
      <c r="G2051" s="482" t="s">
        <v>5946</v>
      </c>
      <c r="H2051" s="482" t="s">
        <v>128</v>
      </c>
      <c r="I2051" s="482" t="s">
        <v>664</v>
      </c>
      <c r="J2051" s="493" t="s">
        <v>811</v>
      </c>
      <c r="K2051" s="493" t="s">
        <v>1554</v>
      </c>
      <c r="L2051" s="493" t="s">
        <v>1066</v>
      </c>
      <c r="M2051" s="493" t="s">
        <v>666</v>
      </c>
      <c r="N2051" s="491">
        <v>44741</v>
      </c>
      <c r="O2051" s="486">
        <f t="shared" si="96"/>
        <v>6</v>
      </c>
      <c r="P2051" s="486">
        <f t="shared" si="97"/>
        <v>6</v>
      </c>
      <c r="Q2051" s="92" t="str">
        <f t="shared" si="98"/>
        <v>Receitas</v>
      </c>
    </row>
    <row r="2052" spans="1:17" ht="24.75" hidden="1" thickBot="1" x14ac:dyDescent="0.25">
      <c r="A2052" s="477">
        <f>IF(B2052="","",COUNT('Diário 3º PA'!$A$4:$A$4242)+ROW()-3)</f>
        <v>3995</v>
      </c>
      <c r="B2052" s="496">
        <v>44742</v>
      </c>
      <c r="C2052" s="492">
        <v>44713</v>
      </c>
      <c r="D2052" s="482" t="s">
        <v>115</v>
      </c>
      <c r="E2052" s="482" t="s">
        <v>298</v>
      </c>
      <c r="F2052" s="488">
        <v>992.96</v>
      </c>
      <c r="G2052" s="482" t="s">
        <v>298</v>
      </c>
      <c r="H2052" s="482" t="s">
        <v>132</v>
      </c>
      <c r="I2052" s="482" t="s">
        <v>3444</v>
      </c>
      <c r="J2052" s="493" t="s">
        <v>1044</v>
      </c>
      <c r="K2052" s="493" t="s">
        <v>704</v>
      </c>
      <c r="L2052" s="493" t="s">
        <v>428</v>
      </c>
      <c r="M2052" s="493">
        <v>19984</v>
      </c>
      <c r="N2052" s="491">
        <v>44713</v>
      </c>
      <c r="O2052" s="486">
        <f t="shared" si="96"/>
        <v>6</v>
      </c>
      <c r="P2052" s="486">
        <f t="shared" si="97"/>
        <v>6</v>
      </c>
      <c r="Q2052" s="92" t="str">
        <f t="shared" si="98"/>
        <v>Gastos_Gerais</v>
      </c>
    </row>
    <row r="2053" spans="1:17" ht="24.75" hidden="1" thickBot="1" x14ac:dyDescent="0.25">
      <c r="A2053" s="477">
        <f>IF(B2053="","",COUNT('Diário 3º PA'!$A$4:$A$4242)+ROW()-3)</f>
        <v>3996</v>
      </c>
      <c r="B2053" s="496">
        <v>44742</v>
      </c>
      <c r="C2053" s="492">
        <v>44713</v>
      </c>
      <c r="D2053" s="482" t="s">
        <v>115</v>
      </c>
      <c r="E2053" s="482" t="s">
        <v>368</v>
      </c>
      <c r="F2053" s="488">
        <v>500.4</v>
      </c>
      <c r="G2053" s="482" t="s">
        <v>5947</v>
      </c>
      <c r="H2053" s="482" t="s">
        <v>129</v>
      </c>
      <c r="I2053" s="482" t="s">
        <v>1040</v>
      </c>
      <c r="J2053" s="493" t="s">
        <v>5948</v>
      </c>
      <c r="K2053" s="493" t="s">
        <v>704</v>
      </c>
      <c r="L2053" s="493" t="s">
        <v>428</v>
      </c>
      <c r="M2053" s="493">
        <v>334305</v>
      </c>
      <c r="N2053" s="491">
        <v>44715</v>
      </c>
      <c r="O2053" s="486">
        <f t="shared" si="96"/>
        <v>6</v>
      </c>
      <c r="P2053" s="486">
        <f t="shared" si="97"/>
        <v>6</v>
      </c>
      <c r="Q2053" s="92" t="str">
        <f t="shared" si="98"/>
        <v>Gastos_Gerais</v>
      </c>
    </row>
    <row r="2054" spans="1:17" ht="13.5" hidden="1" thickBot="1" x14ac:dyDescent="0.25">
      <c r="A2054" s="477">
        <f>IF(B2054="","",COUNT('Diário 3º PA'!$A$4:$A$4242)+ROW()-3)</f>
        <v>3997</v>
      </c>
      <c r="B2054" s="496">
        <v>44742</v>
      </c>
      <c r="C2054" s="492">
        <v>44713</v>
      </c>
      <c r="D2054" s="482" t="s">
        <v>115</v>
      </c>
      <c r="E2054" s="482" t="s">
        <v>328</v>
      </c>
      <c r="F2054" s="488">
        <v>1000</v>
      </c>
      <c r="G2054" s="482" t="s">
        <v>1085</v>
      </c>
      <c r="H2054" s="482" t="s">
        <v>138</v>
      </c>
      <c r="I2054" s="482" t="s">
        <v>727</v>
      </c>
      <c r="J2054" s="493" t="s">
        <v>728</v>
      </c>
      <c r="K2054" s="493" t="s">
        <v>704</v>
      </c>
      <c r="L2054" s="493" t="s">
        <v>704</v>
      </c>
      <c r="M2054" s="493" t="s">
        <v>5949</v>
      </c>
      <c r="N2054" s="491">
        <v>44742</v>
      </c>
      <c r="O2054" s="486">
        <f t="shared" si="96"/>
        <v>6</v>
      </c>
      <c r="P2054" s="486">
        <f t="shared" si="97"/>
        <v>6</v>
      </c>
      <c r="Q2054" s="92" t="str">
        <f t="shared" si="98"/>
        <v>Gastos_Gerais</v>
      </c>
    </row>
    <row r="2055" spans="1:17" ht="13.5" hidden="1" thickBot="1" x14ac:dyDescent="0.25">
      <c r="A2055" s="477">
        <f>IF(B2055="","",COUNT('Diário 3º PA'!$A$4:$A$4242)+ROW()-3)</f>
        <v>3998</v>
      </c>
      <c r="B2055" s="496">
        <v>44742</v>
      </c>
      <c r="C2055" s="492">
        <v>44713</v>
      </c>
      <c r="D2055" s="482" t="s">
        <v>115</v>
      </c>
      <c r="E2055" s="482" t="s">
        <v>328</v>
      </c>
      <c r="F2055" s="488">
        <v>1000</v>
      </c>
      <c r="G2055" s="482" t="s">
        <v>1400</v>
      </c>
      <c r="H2055" s="482" t="s">
        <v>129</v>
      </c>
      <c r="I2055" s="482" t="s">
        <v>727</v>
      </c>
      <c r="J2055" s="493" t="s">
        <v>728</v>
      </c>
      <c r="K2055" s="493" t="s">
        <v>704</v>
      </c>
      <c r="L2055" s="493" t="s">
        <v>704</v>
      </c>
      <c r="M2055" s="493" t="s">
        <v>5950</v>
      </c>
      <c r="N2055" s="491">
        <v>44742</v>
      </c>
      <c r="O2055" s="486">
        <f t="shared" si="96"/>
        <v>6</v>
      </c>
      <c r="P2055" s="486">
        <f t="shared" si="97"/>
        <v>6</v>
      </c>
      <c r="Q2055" s="92" t="str">
        <f t="shared" si="98"/>
        <v>Gastos_Gerais</v>
      </c>
    </row>
    <row r="2056" spans="1:17" ht="13.5" hidden="1" thickBot="1" x14ac:dyDescent="0.25">
      <c r="A2056" s="477">
        <f>IF(B2056="","",COUNT('Diário 3º PA'!$A$4:$A$4242)+ROW()-3)</f>
        <v>3999</v>
      </c>
      <c r="B2056" s="496">
        <v>44742</v>
      </c>
      <c r="C2056" s="492">
        <v>44713</v>
      </c>
      <c r="D2056" s="482" t="s">
        <v>115</v>
      </c>
      <c r="E2056" s="482" t="s">
        <v>368</v>
      </c>
      <c r="F2056" s="488">
        <v>1530</v>
      </c>
      <c r="G2056" s="482" t="s">
        <v>5951</v>
      </c>
      <c r="H2056" s="482" t="s">
        <v>130</v>
      </c>
      <c r="I2056" s="482" t="s">
        <v>5952</v>
      </c>
      <c r="J2056" s="493" t="s">
        <v>5953</v>
      </c>
      <c r="K2056" s="493" t="s">
        <v>704</v>
      </c>
      <c r="L2056" s="493" t="s">
        <v>428</v>
      </c>
      <c r="M2056" s="493">
        <v>33750340</v>
      </c>
      <c r="N2056" s="491">
        <v>44740</v>
      </c>
      <c r="O2056" s="486">
        <f t="shared" si="96"/>
        <v>6</v>
      </c>
      <c r="P2056" s="486">
        <f t="shared" si="97"/>
        <v>6</v>
      </c>
      <c r="Q2056" s="92" t="str">
        <f t="shared" si="98"/>
        <v>Gastos_Gerais</v>
      </c>
    </row>
    <row r="2057" spans="1:17" ht="26.25" hidden="1" thickBot="1" x14ac:dyDescent="0.25">
      <c r="A2057" s="477">
        <f>IF(B2057="","",COUNT('Diário 3º PA'!$A$4:$A$4242)+ROW()-3)</f>
        <v>4000</v>
      </c>
      <c r="B2057" s="496">
        <v>44742</v>
      </c>
      <c r="C2057" s="492">
        <v>44713</v>
      </c>
      <c r="D2057" s="482" t="s">
        <v>104</v>
      </c>
      <c r="E2057" s="482" t="s">
        <v>187</v>
      </c>
      <c r="F2057" s="488">
        <v>1431.78</v>
      </c>
      <c r="G2057" s="482" t="s">
        <v>1019</v>
      </c>
      <c r="H2057" s="482" t="s">
        <v>138</v>
      </c>
      <c r="I2057" s="482" t="s">
        <v>3266</v>
      </c>
      <c r="J2057" s="493" t="s">
        <v>3267</v>
      </c>
      <c r="K2057" s="493" t="s">
        <v>732</v>
      </c>
      <c r="L2057" s="493" t="s">
        <v>1531</v>
      </c>
      <c r="M2057" s="493">
        <v>776780525</v>
      </c>
      <c r="N2057" s="491">
        <v>44742</v>
      </c>
      <c r="O2057" s="486">
        <f t="shared" si="96"/>
        <v>6</v>
      </c>
      <c r="P2057" s="486">
        <f t="shared" si="97"/>
        <v>6</v>
      </c>
      <c r="Q2057" s="92" t="str">
        <f t="shared" si="98"/>
        <v>Gastos_com_Pessoal</v>
      </c>
    </row>
    <row r="2058" spans="1:17" ht="26.25" hidden="1" thickBot="1" x14ac:dyDescent="0.25">
      <c r="A2058" s="477">
        <f>IF(B2058="","",COUNT('Diário 3º PA'!$A$4:$A$4242)+ROW()-3)</f>
        <v>4001</v>
      </c>
      <c r="B2058" s="496">
        <v>44742</v>
      </c>
      <c r="C2058" s="492">
        <v>44713</v>
      </c>
      <c r="D2058" s="482" t="s">
        <v>104</v>
      </c>
      <c r="E2058" s="482" t="s">
        <v>189</v>
      </c>
      <c r="F2058" s="488">
        <v>954.52</v>
      </c>
      <c r="G2058" s="482" t="s">
        <v>915</v>
      </c>
      <c r="H2058" s="482" t="s">
        <v>138</v>
      </c>
      <c r="I2058" s="482" t="s">
        <v>3266</v>
      </c>
      <c r="J2058" s="493" t="s">
        <v>3267</v>
      </c>
      <c r="K2058" s="493" t="s">
        <v>732</v>
      </c>
      <c r="L2058" s="493" t="s">
        <v>1531</v>
      </c>
      <c r="M2058" s="493">
        <v>776780525</v>
      </c>
      <c r="N2058" s="491">
        <v>44742</v>
      </c>
      <c r="O2058" s="486">
        <f t="shared" ref="O2058:O2069" si="99">IF(B2058=0,0,IF(YEAR(B2058)=$P$1,MONTH(B2058)-$O$1+1,(YEAR(B2058)-$P$1)*12-$O$1+1+MONTH(B2058)))</f>
        <v>6</v>
      </c>
      <c r="P2058" s="486">
        <f t="shared" ref="P2058:P2069" si="100">IF(C2058=0,0,IF(YEAR(C2058)=$P$1,MONTH(C2058)-$O$1+1,(YEAR(C2058)-$P$1)*12-$O$1+1+MONTH(C2058)))</f>
        <v>6</v>
      </c>
      <c r="Q2058" s="92" t="str">
        <f t="shared" ref="Q2058:Q2069" si="101">SUBSTITUTE(D2058," ","_")</f>
        <v>Gastos_com_Pessoal</v>
      </c>
    </row>
    <row r="2059" spans="1:17" ht="26.25" hidden="1" thickBot="1" x14ac:dyDescent="0.25">
      <c r="A2059" s="477">
        <f>IF(B2059="","",COUNT('Diário 3º PA'!$A$4:$A$4242)+ROW()-3)</f>
        <v>4002</v>
      </c>
      <c r="B2059" s="496">
        <v>44742</v>
      </c>
      <c r="C2059" s="492">
        <v>44713</v>
      </c>
      <c r="D2059" s="482" t="s">
        <v>104</v>
      </c>
      <c r="E2059" s="482" t="s">
        <v>191</v>
      </c>
      <c r="F2059" s="488">
        <v>318.17</v>
      </c>
      <c r="G2059" s="482" t="s">
        <v>918</v>
      </c>
      <c r="H2059" s="482" t="s">
        <v>138</v>
      </c>
      <c r="I2059" s="482" t="s">
        <v>3266</v>
      </c>
      <c r="J2059" s="493" t="s">
        <v>3267</v>
      </c>
      <c r="K2059" s="493" t="s">
        <v>732</v>
      </c>
      <c r="L2059" s="493" t="s">
        <v>1531</v>
      </c>
      <c r="M2059" s="493">
        <v>776780525</v>
      </c>
      <c r="N2059" s="491">
        <v>44742</v>
      </c>
      <c r="O2059" s="486">
        <f t="shared" si="99"/>
        <v>6</v>
      </c>
      <c r="P2059" s="486">
        <f t="shared" si="100"/>
        <v>6</v>
      </c>
      <c r="Q2059" s="92" t="str">
        <f t="shared" si="101"/>
        <v>Gastos_com_Pessoal</v>
      </c>
    </row>
    <row r="2060" spans="1:17" ht="36.75" hidden="1" thickBot="1" x14ac:dyDescent="0.25">
      <c r="A2060" s="477">
        <f>IF(B2060="","",COUNT('Diário 3º PA'!$A$4:$A$4242)+ROW()-3)</f>
        <v>4003</v>
      </c>
      <c r="B2060" s="496">
        <v>44742</v>
      </c>
      <c r="C2060" s="492">
        <v>44713</v>
      </c>
      <c r="D2060" s="482" t="s">
        <v>104</v>
      </c>
      <c r="E2060" s="482" t="s">
        <v>193</v>
      </c>
      <c r="F2060" s="488">
        <v>1691.92</v>
      </c>
      <c r="G2060" s="482" t="s">
        <v>919</v>
      </c>
      <c r="H2060" s="482" t="s">
        <v>138</v>
      </c>
      <c r="I2060" s="482" t="s">
        <v>3266</v>
      </c>
      <c r="J2060" s="493" t="s">
        <v>3267</v>
      </c>
      <c r="K2060" s="493" t="s">
        <v>732</v>
      </c>
      <c r="L2060" s="493" t="s">
        <v>1531</v>
      </c>
      <c r="M2060" s="493">
        <v>776780525</v>
      </c>
      <c r="N2060" s="491">
        <v>44742</v>
      </c>
      <c r="O2060" s="486">
        <f t="shared" si="99"/>
        <v>6</v>
      </c>
      <c r="P2060" s="486">
        <f t="shared" si="100"/>
        <v>6</v>
      </c>
      <c r="Q2060" s="92" t="str">
        <f t="shared" si="101"/>
        <v>Gastos_com_Pessoal</v>
      </c>
    </row>
    <row r="2061" spans="1:17" ht="24.75" hidden="1" thickBot="1" x14ac:dyDescent="0.25">
      <c r="A2061" s="477">
        <f>IF(B2061="","",COUNT('Diário 3º PA'!$A$4:$A$4242)+ROW()-3)</f>
        <v>4004</v>
      </c>
      <c r="B2061" s="496">
        <v>44742</v>
      </c>
      <c r="C2061" s="492">
        <v>44713</v>
      </c>
      <c r="D2061" s="482" t="s">
        <v>115</v>
      </c>
      <c r="E2061" s="482" t="s">
        <v>342</v>
      </c>
      <c r="F2061" s="488">
        <v>120</v>
      </c>
      <c r="G2061" s="482" t="s">
        <v>5784</v>
      </c>
      <c r="H2061" s="482" t="s">
        <v>134</v>
      </c>
      <c r="I2061" s="482" t="s">
        <v>5954</v>
      </c>
      <c r="J2061" s="493" t="s">
        <v>5652</v>
      </c>
      <c r="K2061" s="493" t="s">
        <v>732</v>
      </c>
      <c r="L2061" s="493" t="s">
        <v>1531</v>
      </c>
      <c r="M2061" s="493">
        <v>776780525</v>
      </c>
      <c r="N2061" s="491">
        <v>44742</v>
      </c>
      <c r="O2061" s="486">
        <f t="shared" si="99"/>
        <v>6</v>
      </c>
      <c r="P2061" s="486">
        <f t="shared" si="100"/>
        <v>6</v>
      </c>
      <c r="Q2061" s="92" t="str">
        <f t="shared" si="101"/>
        <v>Gastos_Gerais</v>
      </c>
    </row>
    <row r="2062" spans="1:17" ht="24.75" hidden="1" thickBot="1" x14ac:dyDescent="0.25">
      <c r="A2062" s="477">
        <f>IF(B2062="","",COUNT('Diário 3º PA'!$A$4:$A$4242)+ROW()-3)</f>
        <v>4005</v>
      </c>
      <c r="B2062" s="496">
        <v>44742</v>
      </c>
      <c r="C2062" s="492">
        <v>44713</v>
      </c>
      <c r="D2062" s="482" t="s">
        <v>115</v>
      </c>
      <c r="E2062" s="482" t="s">
        <v>342</v>
      </c>
      <c r="F2062" s="488">
        <v>120</v>
      </c>
      <c r="G2062" s="482" t="s">
        <v>5955</v>
      </c>
      <c r="H2062" s="482" t="s">
        <v>134</v>
      </c>
      <c r="I2062" s="482" t="s">
        <v>5956</v>
      </c>
      <c r="J2062" s="493" t="s">
        <v>1922</v>
      </c>
      <c r="K2062" s="493" t="s">
        <v>732</v>
      </c>
      <c r="L2062" s="493" t="s">
        <v>1531</v>
      </c>
      <c r="M2062" s="493">
        <v>776780525</v>
      </c>
      <c r="N2062" s="491">
        <v>44742</v>
      </c>
      <c r="O2062" s="486">
        <f t="shared" si="99"/>
        <v>6</v>
      </c>
      <c r="P2062" s="486">
        <f t="shared" si="100"/>
        <v>6</v>
      </c>
      <c r="Q2062" s="92" t="str">
        <f t="shared" si="101"/>
        <v>Gastos_Gerais</v>
      </c>
    </row>
    <row r="2063" spans="1:17" ht="36.75" hidden="1" thickBot="1" x14ac:dyDescent="0.25">
      <c r="A2063" s="477">
        <f>IF(B2063="","",COUNT('Diário 3º PA'!$A$4:$A$4242)+ROW()-3)</f>
        <v>4006</v>
      </c>
      <c r="B2063" s="496">
        <v>44742</v>
      </c>
      <c r="C2063" s="492">
        <v>44713</v>
      </c>
      <c r="D2063" s="482" t="s">
        <v>115</v>
      </c>
      <c r="E2063" s="482" t="s">
        <v>342</v>
      </c>
      <c r="F2063" s="488">
        <v>120</v>
      </c>
      <c r="G2063" s="482" t="s">
        <v>5957</v>
      </c>
      <c r="H2063" s="482" t="s">
        <v>136</v>
      </c>
      <c r="I2063" s="482" t="s">
        <v>5958</v>
      </c>
      <c r="J2063" s="493" t="s">
        <v>1914</v>
      </c>
      <c r="K2063" s="493" t="s">
        <v>732</v>
      </c>
      <c r="L2063" s="493" t="s">
        <v>1531</v>
      </c>
      <c r="M2063" s="493">
        <v>776780525</v>
      </c>
      <c r="N2063" s="491">
        <v>44742</v>
      </c>
      <c r="O2063" s="486">
        <f t="shared" si="99"/>
        <v>6</v>
      </c>
      <c r="P2063" s="486">
        <f t="shared" si="100"/>
        <v>6</v>
      </c>
      <c r="Q2063" s="92" t="str">
        <f t="shared" si="101"/>
        <v>Gastos_Gerais</v>
      </c>
    </row>
    <row r="2064" spans="1:17" ht="36.75" hidden="1" thickBot="1" x14ac:dyDescent="0.25">
      <c r="A2064" s="477">
        <f>IF(B2064="","",COUNT('Diário 3º PA'!$A$4:$A$4242)+ROW()-3)</f>
        <v>4007</v>
      </c>
      <c r="B2064" s="496">
        <v>44742</v>
      </c>
      <c r="C2064" s="492">
        <v>44713</v>
      </c>
      <c r="D2064" s="482" t="s">
        <v>115</v>
      </c>
      <c r="E2064" s="482" t="s">
        <v>342</v>
      </c>
      <c r="F2064" s="488">
        <v>120</v>
      </c>
      <c r="G2064" s="482" t="s">
        <v>5959</v>
      </c>
      <c r="H2064" s="482" t="s">
        <v>140</v>
      </c>
      <c r="I2064" s="482" t="s">
        <v>5960</v>
      </c>
      <c r="J2064" s="493" t="s">
        <v>5961</v>
      </c>
      <c r="K2064" s="493" t="s">
        <v>732</v>
      </c>
      <c r="L2064" s="493" t="s">
        <v>1531</v>
      </c>
      <c r="M2064" s="493">
        <v>776780525</v>
      </c>
      <c r="N2064" s="491">
        <v>44742</v>
      </c>
      <c r="O2064" s="486">
        <f t="shared" si="99"/>
        <v>6</v>
      </c>
      <c r="P2064" s="486">
        <f t="shared" si="100"/>
        <v>6</v>
      </c>
      <c r="Q2064" s="92" t="str">
        <f t="shared" si="101"/>
        <v>Gastos_Gerais</v>
      </c>
    </row>
    <row r="2065" spans="1:17" ht="36.75" hidden="1" thickBot="1" x14ac:dyDescent="0.25">
      <c r="A2065" s="477">
        <f>IF(B2065="","",COUNT('Diário 3º PA'!$A$4:$A$4242)+ROW()-3)</f>
        <v>4008</v>
      </c>
      <c r="B2065" s="496">
        <v>44742</v>
      </c>
      <c r="C2065" s="492">
        <v>44713</v>
      </c>
      <c r="D2065" s="482" t="s">
        <v>115</v>
      </c>
      <c r="E2065" s="482" t="s">
        <v>342</v>
      </c>
      <c r="F2065" s="488">
        <v>120</v>
      </c>
      <c r="G2065" s="482" t="s">
        <v>5962</v>
      </c>
      <c r="H2065" s="482" t="s">
        <v>140</v>
      </c>
      <c r="I2065" s="482" t="s">
        <v>5963</v>
      </c>
      <c r="J2065" s="493" t="s">
        <v>5632</v>
      </c>
      <c r="K2065" s="493" t="s">
        <v>732</v>
      </c>
      <c r="L2065" s="493" t="s">
        <v>1531</v>
      </c>
      <c r="M2065" s="493">
        <v>776780525</v>
      </c>
      <c r="N2065" s="491">
        <v>44742</v>
      </c>
      <c r="O2065" s="486">
        <f t="shared" si="99"/>
        <v>6</v>
      </c>
      <c r="P2065" s="486">
        <f t="shared" si="100"/>
        <v>6</v>
      </c>
      <c r="Q2065" s="92" t="str">
        <f t="shared" si="101"/>
        <v>Gastos_Gerais</v>
      </c>
    </row>
    <row r="2066" spans="1:17" ht="36.75" hidden="1" thickBot="1" x14ac:dyDescent="0.25">
      <c r="A2066" s="477">
        <f>IF(B2066="","",COUNT('Diário 3º PA'!$A$4:$A$4242)+ROW()-3)</f>
        <v>4009</v>
      </c>
      <c r="B2066" s="496">
        <v>44742</v>
      </c>
      <c r="C2066" s="492">
        <v>44713</v>
      </c>
      <c r="D2066" s="482" t="s">
        <v>115</v>
      </c>
      <c r="E2066" s="482" t="s">
        <v>342</v>
      </c>
      <c r="F2066" s="488">
        <v>120</v>
      </c>
      <c r="G2066" s="482" t="s">
        <v>5964</v>
      </c>
      <c r="H2066" s="482" t="s">
        <v>140</v>
      </c>
      <c r="I2066" s="482" t="s">
        <v>5965</v>
      </c>
      <c r="J2066" s="493" t="s">
        <v>5966</v>
      </c>
      <c r="K2066" s="493" t="s">
        <v>732</v>
      </c>
      <c r="L2066" s="493" t="s">
        <v>1531</v>
      </c>
      <c r="M2066" s="493">
        <v>776780525</v>
      </c>
      <c r="N2066" s="491">
        <v>44742</v>
      </c>
      <c r="O2066" s="486">
        <f t="shared" si="99"/>
        <v>6</v>
      </c>
      <c r="P2066" s="486">
        <f t="shared" si="100"/>
        <v>6</v>
      </c>
      <c r="Q2066" s="92" t="str">
        <f t="shared" si="101"/>
        <v>Gastos_Gerais</v>
      </c>
    </row>
    <row r="2067" spans="1:17" ht="24.75" hidden="1" thickBot="1" x14ac:dyDescent="0.25">
      <c r="A2067" s="477">
        <f>IF(B2067="","",COUNT('Diário 3º PA'!$A$4:$A$4242)+ROW()-3)</f>
        <v>4010</v>
      </c>
      <c r="B2067" s="496">
        <v>44742</v>
      </c>
      <c r="C2067" s="492">
        <v>44713</v>
      </c>
      <c r="D2067" s="482" t="s">
        <v>115</v>
      </c>
      <c r="E2067" s="482" t="s">
        <v>342</v>
      </c>
      <c r="F2067" s="488">
        <v>14.8</v>
      </c>
      <c r="G2067" s="482" t="s">
        <v>5967</v>
      </c>
      <c r="H2067" s="482" t="s">
        <v>130</v>
      </c>
      <c r="I2067" s="482" t="s">
        <v>5968</v>
      </c>
      <c r="J2067" s="493" t="s">
        <v>4410</v>
      </c>
      <c r="K2067" s="493" t="s">
        <v>732</v>
      </c>
      <c r="L2067" s="493" t="s">
        <v>1531</v>
      </c>
      <c r="M2067" s="493">
        <v>776780525</v>
      </c>
      <c r="N2067" s="491">
        <v>44742</v>
      </c>
      <c r="O2067" s="486">
        <f t="shared" si="99"/>
        <v>6</v>
      </c>
      <c r="P2067" s="486">
        <f t="shared" si="100"/>
        <v>6</v>
      </c>
      <c r="Q2067" s="92" t="str">
        <f t="shared" si="101"/>
        <v>Gastos_Gerais</v>
      </c>
    </row>
    <row r="2068" spans="1:17" ht="24.75" hidden="1" thickBot="1" x14ac:dyDescent="0.25">
      <c r="A2068" s="477">
        <f>IF(B2068="","",COUNT('Diário 3º PA'!$A$4:$A$4242)+ROW()-3)</f>
        <v>4011</v>
      </c>
      <c r="B2068" s="496">
        <v>44742</v>
      </c>
      <c r="C2068" s="492">
        <v>44713</v>
      </c>
      <c r="D2068" s="482" t="s">
        <v>93</v>
      </c>
      <c r="E2068" s="482" t="s">
        <v>97</v>
      </c>
      <c r="F2068" s="488">
        <v>0.12</v>
      </c>
      <c r="G2068" s="482" t="s">
        <v>1553</v>
      </c>
      <c r="H2068" s="482" t="s">
        <v>128</v>
      </c>
      <c r="I2068" s="482" t="s">
        <v>664</v>
      </c>
      <c r="J2068" s="493" t="s">
        <v>811</v>
      </c>
      <c r="K2068" s="493" t="s">
        <v>1554</v>
      </c>
      <c r="L2068" s="493" t="s">
        <v>1066</v>
      </c>
      <c r="M2068" s="493" t="s">
        <v>666</v>
      </c>
      <c r="N2068" s="491">
        <v>44742</v>
      </c>
      <c r="O2068" s="486">
        <f t="shared" si="99"/>
        <v>6</v>
      </c>
      <c r="P2068" s="486">
        <f t="shared" si="100"/>
        <v>6</v>
      </c>
      <c r="Q2068" s="92" t="str">
        <f t="shared" si="101"/>
        <v>Receitas</v>
      </c>
    </row>
    <row r="2069" spans="1:17" ht="26.25" hidden="1" thickBot="1" x14ac:dyDescent="0.25">
      <c r="A2069" s="477">
        <f>IF(B2069="","",COUNT('Diário 3º PA'!$A$4:$A$4242)+ROW()-3)</f>
        <v>4012</v>
      </c>
      <c r="B2069" s="496">
        <v>44742</v>
      </c>
      <c r="C2069" s="492">
        <v>44713</v>
      </c>
      <c r="D2069" s="482" t="s">
        <v>101</v>
      </c>
      <c r="E2069" s="482" t="s">
        <v>101</v>
      </c>
      <c r="F2069" s="488">
        <v>184632.55</v>
      </c>
      <c r="G2069" s="482" t="s">
        <v>2477</v>
      </c>
      <c r="H2069" s="482" t="s">
        <v>127</v>
      </c>
      <c r="I2069" s="482" t="s">
        <v>664</v>
      </c>
      <c r="J2069" s="493" t="s">
        <v>811</v>
      </c>
      <c r="K2069" s="493" t="s">
        <v>666</v>
      </c>
      <c r="L2069" s="493" t="s">
        <v>1461</v>
      </c>
      <c r="M2069" s="493" t="s">
        <v>666</v>
      </c>
      <c r="N2069" s="491">
        <v>44742</v>
      </c>
      <c r="O2069" s="486">
        <f t="shared" si="99"/>
        <v>6</v>
      </c>
      <c r="P2069" s="486">
        <f t="shared" si="100"/>
        <v>6</v>
      </c>
      <c r="Q2069" s="92" t="str">
        <f t="shared" si="101"/>
        <v>Rendimentos_de_Aplicações_Fin.</v>
      </c>
    </row>
    <row r="2070" spans="1:17" ht="13.5" hidden="1" thickBot="1" x14ac:dyDescent="0.25">
      <c r="A2070" s="470" t="str">
        <f>IF(B2070="","",COUNT('Diário 3º PA'!$A$4:$A$4242)+ROW()-3)</f>
        <v/>
      </c>
      <c r="B2070" s="471"/>
      <c r="C2070" s="472"/>
      <c r="D2070" s="473"/>
      <c r="E2070" s="473"/>
      <c r="F2070" s="474"/>
      <c r="G2070" s="473"/>
      <c r="H2070" s="473"/>
      <c r="I2070" s="473"/>
      <c r="J2070" s="475"/>
      <c r="K2070" s="475"/>
      <c r="L2070" s="475"/>
      <c r="M2070" s="475"/>
      <c r="N2070" s="476"/>
      <c r="O2070" s="70">
        <f t="shared" ref="O2070" si="102">IF(B2070=0,0,IF(YEAR(B2070)=$P$1,MONTH(B2070)-$O$1+1,(YEAR(B2070)-$P$1)*12-$O$1+1+MONTH(B2070)))</f>
        <v>0</v>
      </c>
      <c r="P2070" s="70">
        <f t="shared" ref="P2070" si="103">IF(C2070=0,0,IF(YEAR(C2070)=$P$1,MONTH(C2070)-$O$1+1,(YEAR(C2070)-$P$1)*12-$O$1+1+MONTH(C2070)))</f>
        <v>0</v>
      </c>
      <c r="Q2070" s="135" t="str">
        <f t="shared" ref="Q2070" si="104">SUBSTITUTE(D2070," ","_")</f>
        <v/>
      </c>
    </row>
    <row r="2071" spans="1:17" ht="13.5" hidden="1" thickBot="1" x14ac:dyDescent="0.25">
      <c r="A2071" s="450"/>
      <c r="B2071" s="384"/>
      <c r="C2071" s="446"/>
      <c r="D2071" s="383"/>
      <c r="E2071" s="383"/>
      <c r="F2071" s="386"/>
      <c r="G2071" s="383"/>
      <c r="H2071" s="383"/>
      <c r="I2071" s="383"/>
      <c r="J2071" s="387"/>
      <c r="K2071" s="387"/>
      <c r="L2071" s="387"/>
      <c r="M2071" s="387"/>
      <c r="N2071" s="447"/>
      <c r="O2071" s="311"/>
      <c r="P2071" s="70"/>
      <c r="Q2071" s="135"/>
    </row>
    <row r="2072" spans="1:17" ht="13.5" hidden="1" thickBot="1" x14ac:dyDescent="0.25">
      <c r="A2072" s="450"/>
      <c r="B2072" s="384"/>
      <c r="C2072" s="446"/>
      <c r="D2072" s="383"/>
      <c r="E2072" s="383"/>
      <c r="F2072" s="386"/>
      <c r="G2072" s="383"/>
      <c r="H2072" s="383"/>
      <c r="I2072" s="383"/>
      <c r="J2072" s="387"/>
      <c r="K2072" s="387"/>
      <c r="L2072" s="387"/>
      <c r="M2072" s="387"/>
      <c r="N2072" s="447"/>
      <c r="O2072" s="311"/>
      <c r="P2072" s="70"/>
      <c r="Q2072" s="135"/>
    </row>
    <row r="2073" spans="1:17" ht="13.5" hidden="1" thickBot="1" x14ac:dyDescent="0.25">
      <c r="A2073" s="450"/>
      <c r="B2073" s="384"/>
      <c r="C2073" s="446"/>
      <c r="D2073" s="383"/>
      <c r="E2073" s="383"/>
      <c r="F2073" s="386"/>
      <c r="G2073" s="383"/>
      <c r="H2073" s="383"/>
      <c r="I2073" s="383"/>
      <c r="J2073" s="387"/>
      <c r="K2073" s="387"/>
      <c r="L2073" s="387"/>
      <c r="M2073" s="387"/>
      <c r="N2073" s="447"/>
      <c r="O2073" s="311"/>
      <c r="P2073" s="70"/>
      <c r="Q2073" s="135"/>
    </row>
    <row r="2074" spans="1:17" ht="13.5" hidden="1" thickBot="1" x14ac:dyDescent="0.25">
      <c r="A2074" s="450"/>
      <c r="B2074" s="384"/>
      <c r="C2074" s="446"/>
      <c r="D2074" s="383"/>
      <c r="E2074" s="383"/>
      <c r="F2074" s="386"/>
      <c r="G2074" s="383"/>
      <c r="H2074" s="383"/>
      <c r="I2074" s="383"/>
      <c r="J2074" s="387"/>
      <c r="K2074" s="387"/>
      <c r="L2074" s="387"/>
      <c r="M2074" s="387"/>
      <c r="N2074" s="447"/>
      <c r="O2074" s="311"/>
      <c r="P2074" s="70"/>
      <c r="Q2074" s="135"/>
    </row>
    <row r="2075" spans="1:17" ht="13.5" hidden="1" thickBot="1" x14ac:dyDescent="0.25">
      <c r="A2075" s="450"/>
      <c r="B2075" s="384"/>
      <c r="C2075" s="446"/>
      <c r="D2075" s="383"/>
      <c r="E2075" s="383"/>
      <c r="F2075" s="386"/>
      <c r="G2075" s="383"/>
      <c r="H2075" s="383"/>
      <c r="I2075" s="383"/>
      <c r="J2075" s="387"/>
      <c r="K2075" s="387"/>
      <c r="L2075" s="387"/>
      <c r="M2075" s="387"/>
      <c r="N2075" s="447"/>
      <c r="O2075" s="311"/>
      <c r="P2075" s="70"/>
      <c r="Q2075" s="135"/>
    </row>
    <row r="2076" spans="1:17" ht="13.5" hidden="1" thickBot="1" x14ac:dyDescent="0.25">
      <c r="A2076" s="450"/>
      <c r="B2076" s="384"/>
      <c r="C2076" s="446"/>
      <c r="D2076" s="383"/>
      <c r="E2076" s="383"/>
      <c r="F2076" s="386"/>
      <c r="G2076" s="383"/>
      <c r="H2076" s="383"/>
      <c r="I2076" s="383"/>
      <c r="J2076" s="387"/>
      <c r="K2076" s="387"/>
      <c r="L2076" s="387"/>
      <c r="M2076" s="387"/>
      <c r="N2076" s="447"/>
      <c r="O2076" s="311"/>
      <c r="P2076" s="70"/>
      <c r="Q2076" s="135"/>
    </row>
    <row r="2077" spans="1:17" ht="13.5" hidden="1" thickBot="1" x14ac:dyDescent="0.25">
      <c r="A2077" s="450"/>
      <c r="B2077" s="384"/>
      <c r="C2077" s="446"/>
      <c r="D2077" s="383"/>
      <c r="E2077" s="383"/>
      <c r="F2077" s="386"/>
      <c r="G2077" s="383"/>
      <c r="H2077" s="383"/>
      <c r="I2077" s="383"/>
      <c r="J2077" s="387"/>
      <c r="K2077" s="387"/>
      <c r="L2077" s="387"/>
      <c r="M2077" s="387"/>
      <c r="N2077" s="447"/>
      <c r="O2077" s="311"/>
      <c r="P2077" s="70"/>
      <c r="Q2077" s="135"/>
    </row>
    <row r="2078" spans="1:17" ht="13.5" hidden="1" thickBot="1" x14ac:dyDescent="0.25">
      <c r="A2078" s="450"/>
      <c r="B2078" s="384"/>
      <c r="C2078" s="446"/>
      <c r="D2078" s="383"/>
      <c r="E2078" s="383"/>
      <c r="F2078" s="386"/>
      <c r="G2078" s="383"/>
      <c r="H2078" s="383"/>
      <c r="I2078" s="383"/>
      <c r="J2078" s="387"/>
      <c r="K2078" s="387"/>
      <c r="L2078" s="387"/>
      <c r="M2078" s="387"/>
      <c r="N2078" s="447"/>
      <c r="O2078" s="311"/>
      <c r="P2078" s="70"/>
      <c r="Q2078" s="135"/>
    </row>
    <row r="2079" spans="1:17" ht="13.5" hidden="1" thickBot="1" x14ac:dyDescent="0.25">
      <c r="A2079" s="450"/>
      <c r="B2079" s="384"/>
      <c r="C2079" s="446"/>
      <c r="D2079" s="383"/>
      <c r="E2079" s="383"/>
      <c r="F2079" s="386"/>
      <c r="G2079" s="383"/>
      <c r="H2079" s="383"/>
      <c r="I2079" s="383"/>
      <c r="J2079" s="387"/>
      <c r="K2079" s="387"/>
      <c r="L2079" s="387"/>
      <c r="M2079" s="387"/>
      <c r="N2079" s="447"/>
      <c r="O2079" s="311"/>
      <c r="P2079" s="70"/>
      <c r="Q2079" s="135"/>
    </row>
    <row r="2080" spans="1:17" ht="13.5" hidden="1" thickBot="1" x14ac:dyDescent="0.25">
      <c r="A2080" s="450"/>
      <c r="B2080" s="384"/>
      <c r="C2080" s="446"/>
      <c r="D2080" s="383"/>
      <c r="E2080" s="383"/>
      <c r="F2080" s="386"/>
      <c r="G2080" s="383"/>
      <c r="H2080" s="383"/>
      <c r="I2080" s="383"/>
      <c r="J2080" s="387"/>
      <c r="K2080" s="387"/>
      <c r="L2080" s="387"/>
      <c r="M2080" s="387"/>
      <c r="N2080" s="447"/>
      <c r="O2080" s="311"/>
      <c r="P2080" s="70"/>
      <c r="Q2080" s="135"/>
    </row>
    <row r="2081" spans="1:17" ht="13.5" hidden="1" thickBot="1" x14ac:dyDescent="0.25">
      <c r="A2081" s="450"/>
      <c r="B2081" s="384"/>
      <c r="C2081" s="446"/>
      <c r="D2081" s="383"/>
      <c r="E2081" s="383"/>
      <c r="F2081" s="386"/>
      <c r="G2081" s="383"/>
      <c r="H2081" s="383"/>
      <c r="I2081" s="383"/>
      <c r="J2081" s="387"/>
      <c r="K2081" s="387"/>
      <c r="L2081" s="387"/>
      <c r="M2081" s="387"/>
      <c r="N2081" s="447"/>
      <c r="O2081" s="311"/>
      <c r="P2081" s="70"/>
      <c r="Q2081" s="135"/>
    </row>
    <row r="2082" spans="1:17" ht="13.5" hidden="1" thickBot="1" x14ac:dyDescent="0.25">
      <c r="A2082" s="450"/>
      <c r="B2082" s="384"/>
      <c r="C2082" s="446"/>
      <c r="D2082" s="383"/>
      <c r="E2082" s="383"/>
      <c r="F2082" s="386"/>
      <c r="G2082" s="383"/>
      <c r="H2082" s="383"/>
      <c r="I2082" s="383"/>
      <c r="J2082" s="387"/>
      <c r="K2082" s="387"/>
      <c r="L2082" s="387"/>
      <c r="M2082" s="387"/>
      <c r="N2082" s="447"/>
      <c r="O2082" s="311"/>
      <c r="P2082" s="70"/>
      <c r="Q2082" s="135"/>
    </row>
    <row r="2083" spans="1:17" ht="13.5" hidden="1" thickBot="1" x14ac:dyDescent="0.25">
      <c r="A2083" s="450"/>
      <c r="B2083" s="384"/>
      <c r="C2083" s="446"/>
      <c r="D2083" s="383"/>
      <c r="E2083" s="383"/>
      <c r="F2083" s="386"/>
      <c r="G2083" s="383"/>
      <c r="H2083" s="383"/>
      <c r="I2083" s="383"/>
      <c r="J2083" s="387"/>
      <c r="K2083" s="387"/>
      <c r="L2083" s="387"/>
      <c r="M2083" s="387"/>
      <c r="N2083" s="447"/>
      <c r="O2083" s="311"/>
      <c r="P2083" s="70"/>
      <c r="Q2083" s="135"/>
    </row>
    <row r="2084" spans="1:17" ht="13.5" hidden="1" thickBot="1" x14ac:dyDescent="0.25">
      <c r="A2084" s="450"/>
      <c r="B2084" s="384"/>
      <c r="C2084" s="446"/>
      <c r="D2084" s="383"/>
      <c r="E2084" s="383"/>
      <c r="F2084" s="386"/>
      <c r="G2084" s="383"/>
      <c r="H2084" s="383"/>
      <c r="I2084" s="383"/>
      <c r="J2084" s="387"/>
      <c r="K2084" s="387"/>
      <c r="L2084" s="387"/>
      <c r="M2084" s="387"/>
      <c r="N2084" s="447"/>
      <c r="O2084" s="311"/>
      <c r="P2084" s="70"/>
      <c r="Q2084" s="135"/>
    </row>
    <row r="2085" spans="1:17" ht="13.5" hidden="1" thickBot="1" x14ac:dyDescent="0.25">
      <c r="A2085" s="450"/>
      <c r="B2085" s="384"/>
      <c r="C2085" s="446"/>
      <c r="D2085" s="383"/>
      <c r="E2085" s="383"/>
      <c r="F2085" s="386"/>
      <c r="G2085" s="383"/>
      <c r="H2085" s="383"/>
      <c r="I2085" s="383"/>
      <c r="J2085" s="387"/>
      <c r="K2085" s="387"/>
      <c r="L2085" s="387"/>
      <c r="M2085" s="387"/>
      <c r="N2085" s="447"/>
      <c r="O2085" s="311"/>
      <c r="P2085" s="70"/>
      <c r="Q2085" s="135"/>
    </row>
    <row r="2086" spans="1:17" ht="13.5" hidden="1" thickBot="1" x14ac:dyDescent="0.25">
      <c r="A2086" s="450" t="str">
        <f>IF(B2086="","",COUNT('Diário 3º PA'!$A$4:$A$4242)+ROW()-3)</f>
        <v/>
      </c>
      <c r="B2086" s="384"/>
      <c r="C2086" s="446"/>
      <c r="D2086" s="383"/>
      <c r="E2086" s="383"/>
      <c r="F2086" s="386"/>
      <c r="G2086" s="383"/>
      <c r="H2086" s="383"/>
      <c r="I2086" s="383"/>
      <c r="J2086" s="387"/>
      <c r="K2086" s="387"/>
      <c r="L2086" s="387"/>
      <c r="M2086" s="387"/>
      <c r="N2086" s="447"/>
      <c r="O2086" s="311">
        <f t="shared" ref="O2086:O2126" si="105">IF(B2086=0,0,IF(YEAR(B2086)=$P$1,MONTH(B2086)-$O$1+1,(YEAR(B2086)-$P$1)*12-$O$1+1+MONTH(B2086)))</f>
        <v>0</v>
      </c>
      <c r="P2086" s="70">
        <f t="shared" ref="P2086:P2126" si="106">IF(C2086=0,0,IF(YEAR(C2086)=$P$1,MONTH(C2086)-$O$1+1,(YEAR(C2086)-$P$1)*12-$O$1+1+MONTH(C2086)))</f>
        <v>0</v>
      </c>
      <c r="Q2086" s="135" t="str">
        <f t="shared" ref="Q2086:Q2126" si="107">SUBSTITUTE(D2086," ","_")</f>
        <v/>
      </c>
    </row>
    <row r="2087" spans="1:17" ht="13.5" hidden="1" thickBot="1" x14ac:dyDescent="0.25">
      <c r="A2087" s="450" t="str">
        <f>IF(B2087="","",COUNT('Diário 3º PA'!$A$4:$A$4242)+ROW()-3)</f>
        <v/>
      </c>
      <c r="B2087" s="384"/>
      <c r="C2087" s="446"/>
      <c r="D2087" s="383"/>
      <c r="E2087" s="383"/>
      <c r="F2087" s="386"/>
      <c r="G2087" s="383"/>
      <c r="H2087" s="383"/>
      <c r="I2087" s="383"/>
      <c r="J2087" s="387"/>
      <c r="K2087" s="387"/>
      <c r="L2087" s="387"/>
      <c r="M2087" s="387"/>
      <c r="N2087" s="447"/>
      <c r="O2087" s="311">
        <f t="shared" si="105"/>
        <v>0</v>
      </c>
      <c r="P2087" s="70">
        <f t="shared" si="106"/>
        <v>0</v>
      </c>
      <c r="Q2087" s="135" t="str">
        <f t="shared" si="107"/>
        <v/>
      </c>
    </row>
    <row r="2088" spans="1:17" ht="13.5" hidden="1" thickBot="1" x14ac:dyDescent="0.25">
      <c r="A2088" s="450" t="str">
        <f>IF(B2088="","",COUNT('Diário 3º PA'!$A$4:$A$4242)+ROW()-3)</f>
        <v/>
      </c>
      <c r="B2088" s="384"/>
      <c r="C2088" s="446"/>
      <c r="D2088" s="383"/>
      <c r="E2088" s="383"/>
      <c r="F2088" s="386"/>
      <c r="G2088" s="383"/>
      <c r="H2088" s="383"/>
      <c r="I2088" s="383"/>
      <c r="J2088" s="387"/>
      <c r="K2088" s="387"/>
      <c r="L2088" s="387"/>
      <c r="M2088" s="387"/>
      <c r="N2088" s="447"/>
      <c r="O2088" s="311">
        <f t="shared" si="105"/>
        <v>0</v>
      </c>
      <c r="P2088" s="70">
        <f t="shared" si="106"/>
        <v>0</v>
      </c>
      <c r="Q2088" s="135" t="str">
        <f t="shared" si="107"/>
        <v/>
      </c>
    </row>
    <row r="2089" spans="1:17" ht="13.5" hidden="1" thickBot="1" x14ac:dyDescent="0.25">
      <c r="A2089" s="450" t="str">
        <f>IF(B2089="","",COUNT('Diário 3º PA'!$A$4:$A$4242)+ROW()-3)</f>
        <v/>
      </c>
      <c r="B2089" s="384"/>
      <c r="C2089" s="446"/>
      <c r="D2089" s="383"/>
      <c r="E2089" s="383"/>
      <c r="F2089" s="386"/>
      <c r="G2089" s="383"/>
      <c r="H2089" s="383"/>
      <c r="I2089" s="383"/>
      <c r="J2089" s="387"/>
      <c r="K2089" s="387"/>
      <c r="L2089" s="387"/>
      <c r="M2089" s="387"/>
      <c r="N2089" s="447"/>
      <c r="O2089" s="311">
        <f t="shared" si="105"/>
        <v>0</v>
      </c>
      <c r="P2089" s="70">
        <f t="shared" si="106"/>
        <v>0</v>
      </c>
      <c r="Q2089" s="135" t="str">
        <f t="shared" si="107"/>
        <v/>
      </c>
    </row>
    <row r="2090" spans="1:17" ht="13.5" hidden="1" thickBot="1" x14ac:dyDescent="0.25">
      <c r="A2090" s="450" t="str">
        <f>IF(B2090="","",COUNT('Diário 3º PA'!$A$4:$A$4242)+ROW()-3)</f>
        <v/>
      </c>
      <c r="B2090" s="384"/>
      <c r="C2090" s="446"/>
      <c r="D2090" s="383"/>
      <c r="E2090" s="383"/>
      <c r="F2090" s="386"/>
      <c r="G2090" s="383"/>
      <c r="H2090" s="383"/>
      <c r="I2090" s="383"/>
      <c r="J2090" s="387"/>
      <c r="K2090" s="387"/>
      <c r="L2090" s="387"/>
      <c r="M2090" s="387"/>
      <c r="N2090" s="447"/>
      <c r="O2090" s="311">
        <f t="shared" si="105"/>
        <v>0</v>
      </c>
      <c r="P2090" s="70">
        <f t="shared" si="106"/>
        <v>0</v>
      </c>
      <c r="Q2090" s="135" t="str">
        <f t="shared" si="107"/>
        <v/>
      </c>
    </row>
    <row r="2091" spans="1:17" ht="13.5" hidden="1" thickBot="1" x14ac:dyDescent="0.25">
      <c r="A2091" s="450" t="str">
        <f>IF(B2091="","",COUNT('Diário 3º PA'!$A$4:$A$4242)+ROW()-3)</f>
        <v/>
      </c>
      <c r="B2091" s="384"/>
      <c r="C2091" s="446"/>
      <c r="D2091" s="383"/>
      <c r="E2091" s="383"/>
      <c r="F2091" s="386"/>
      <c r="G2091" s="383"/>
      <c r="H2091" s="383"/>
      <c r="I2091" s="383"/>
      <c r="J2091" s="387"/>
      <c r="K2091" s="387"/>
      <c r="L2091" s="387"/>
      <c r="M2091" s="387"/>
      <c r="N2091" s="447"/>
      <c r="O2091" s="311">
        <f t="shared" si="105"/>
        <v>0</v>
      </c>
      <c r="P2091" s="70">
        <f t="shared" si="106"/>
        <v>0</v>
      </c>
      <c r="Q2091" s="135" t="str">
        <f t="shared" si="107"/>
        <v/>
      </c>
    </row>
    <row r="2092" spans="1:17" ht="13.5" hidden="1" thickBot="1" x14ac:dyDescent="0.25">
      <c r="A2092" s="450" t="str">
        <f>IF(B2092="","",COUNT('Diário 3º PA'!$A$4:$A$4242)+ROW()-3)</f>
        <v/>
      </c>
      <c r="B2092" s="384"/>
      <c r="C2092" s="446"/>
      <c r="D2092" s="383"/>
      <c r="E2092" s="383"/>
      <c r="F2092" s="386"/>
      <c r="G2092" s="383"/>
      <c r="H2092" s="383"/>
      <c r="I2092" s="383"/>
      <c r="J2092" s="387"/>
      <c r="K2092" s="387"/>
      <c r="L2092" s="387"/>
      <c r="M2092" s="387"/>
      <c r="N2092" s="447"/>
      <c r="O2092" s="311">
        <f t="shared" si="105"/>
        <v>0</v>
      </c>
      <c r="P2092" s="70">
        <f t="shared" si="106"/>
        <v>0</v>
      </c>
      <c r="Q2092" s="135" t="str">
        <f t="shared" si="107"/>
        <v/>
      </c>
    </row>
    <row r="2093" spans="1:17" ht="13.5" hidden="1" thickBot="1" x14ac:dyDescent="0.25">
      <c r="A2093" s="450" t="str">
        <f>IF(B2093="","",COUNT('Diário 3º PA'!$A$4:$A$4242)+ROW()-3)</f>
        <v/>
      </c>
      <c r="B2093" s="384"/>
      <c r="C2093" s="446"/>
      <c r="D2093" s="383"/>
      <c r="E2093" s="383"/>
      <c r="F2093" s="386"/>
      <c r="G2093" s="383"/>
      <c r="H2093" s="383"/>
      <c r="I2093" s="383"/>
      <c r="J2093" s="387"/>
      <c r="K2093" s="387"/>
      <c r="L2093" s="387"/>
      <c r="M2093" s="387"/>
      <c r="N2093" s="447"/>
      <c r="O2093" s="311">
        <f t="shared" si="105"/>
        <v>0</v>
      </c>
      <c r="P2093" s="70">
        <f t="shared" si="106"/>
        <v>0</v>
      </c>
      <c r="Q2093" s="135" t="str">
        <f t="shared" si="107"/>
        <v/>
      </c>
    </row>
    <row r="2094" spans="1:17" ht="13.5" hidden="1" thickBot="1" x14ac:dyDescent="0.25">
      <c r="A2094" s="450" t="str">
        <f>IF(B2094="","",COUNT('Diário 3º PA'!$A$4:$A$4242)+ROW()-3)</f>
        <v/>
      </c>
      <c r="B2094" s="384"/>
      <c r="C2094" s="446"/>
      <c r="D2094" s="383"/>
      <c r="E2094" s="383"/>
      <c r="F2094" s="386"/>
      <c r="G2094" s="383"/>
      <c r="H2094" s="383"/>
      <c r="I2094" s="383"/>
      <c r="J2094" s="387"/>
      <c r="K2094" s="387"/>
      <c r="L2094" s="387"/>
      <c r="M2094" s="387"/>
      <c r="N2094" s="447"/>
      <c r="O2094" s="311">
        <f t="shared" si="105"/>
        <v>0</v>
      </c>
      <c r="P2094" s="70">
        <f t="shared" si="106"/>
        <v>0</v>
      </c>
      <c r="Q2094" s="135" t="str">
        <f t="shared" si="107"/>
        <v/>
      </c>
    </row>
    <row r="2095" spans="1:17" ht="13.5" hidden="1" thickBot="1" x14ac:dyDescent="0.25">
      <c r="A2095" s="450" t="str">
        <f>IF(B2095="","",COUNT('Diário 3º PA'!$A$4:$A$4242)+ROW()-3)</f>
        <v/>
      </c>
      <c r="B2095" s="384"/>
      <c r="C2095" s="446"/>
      <c r="D2095" s="383"/>
      <c r="E2095" s="383"/>
      <c r="F2095" s="386"/>
      <c r="G2095" s="383"/>
      <c r="H2095" s="383"/>
      <c r="I2095" s="383"/>
      <c r="J2095" s="387"/>
      <c r="K2095" s="387"/>
      <c r="L2095" s="387"/>
      <c r="M2095" s="387"/>
      <c r="N2095" s="447"/>
      <c r="O2095" s="311">
        <f t="shared" si="105"/>
        <v>0</v>
      </c>
      <c r="P2095" s="70">
        <f t="shared" si="106"/>
        <v>0</v>
      </c>
      <c r="Q2095" s="135" t="str">
        <f t="shared" si="107"/>
        <v/>
      </c>
    </row>
    <row r="2096" spans="1:17" ht="13.5" hidden="1" thickBot="1" x14ac:dyDescent="0.25">
      <c r="A2096" s="450" t="str">
        <f>IF(B2096="","",COUNT('Diário 3º PA'!$A$4:$A$4242)+ROW()-3)</f>
        <v/>
      </c>
      <c r="B2096" s="384"/>
      <c r="C2096" s="446"/>
      <c r="D2096" s="383"/>
      <c r="E2096" s="383"/>
      <c r="F2096" s="386"/>
      <c r="G2096" s="383"/>
      <c r="H2096" s="383"/>
      <c r="I2096" s="383"/>
      <c r="J2096" s="387"/>
      <c r="K2096" s="387"/>
      <c r="L2096" s="387"/>
      <c r="M2096" s="387"/>
      <c r="N2096" s="447"/>
      <c r="O2096" s="311">
        <f t="shared" si="105"/>
        <v>0</v>
      </c>
      <c r="P2096" s="70">
        <f t="shared" si="106"/>
        <v>0</v>
      </c>
      <c r="Q2096" s="135" t="str">
        <f t="shared" si="107"/>
        <v/>
      </c>
    </row>
    <row r="2097" spans="1:17" ht="13.5" hidden="1" thickBot="1" x14ac:dyDescent="0.25">
      <c r="A2097" s="450" t="str">
        <f>IF(B2097="","",COUNT('Diário 3º PA'!$A$4:$A$4242)+ROW()-3)</f>
        <v/>
      </c>
      <c r="B2097" s="384"/>
      <c r="C2097" s="446"/>
      <c r="D2097" s="383"/>
      <c r="E2097" s="383"/>
      <c r="F2097" s="386"/>
      <c r="G2097" s="383"/>
      <c r="H2097" s="383"/>
      <c r="I2097" s="383"/>
      <c r="J2097" s="387"/>
      <c r="K2097" s="387"/>
      <c r="L2097" s="387"/>
      <c r="M2097" s="387"/>
      <c r="N2097" s="447"/>
      <c r="O2097" s="311">
        <f t="shared" si="105"/>
        <v>0</v>
      </c>
      <c r="P2097" s="70">
        <f t="shared" si="106"/>
        <v>0</v>
      </c>
      <c r="Q2097" s="135" t="str">
        <f t="shared" si="107"/>
        <v/>
      </c>
    </row>
    <row r="2098" spans="1:17" ht="13.5" hidden="1" thickBot="1" x14ac:dyDescent="0.25">
      <c r="A2098" s="450" t="str">
        <f>IF(B2098="","",COUNT('Diário 3º PA'!$A$4:$A$4242)+ROW()-3)</f>
        <v/>
      </c>
      <c r="B2098" s="384"/>
      <c r="C2098" s="446"/>
      <c r="D2098" s="383"/>
      <c r="E2098" s="383"/>
      <c r="F2098" s="386"/>
      <c r="G2098" s="383"/>
      <c r="H2098" s="383"/>
      <c r="I2098" s="383"/>
      <c r="J2098" s="387"/>
      <c r="K2098" s="387"/>
      <c r="L2098" s="387"/>
      <c r="M2098" s="387"/>
      <c r="N2098" s="447"/>
      <c r="O2098" s="311">
        <f t="shared" si="105"/>
        <v>0</v>
      </c>
      <c r="P2098" s="70">
        <f t="shared" si="106"/>
        <v>0</v>
      </c>
      <c r="Q2098" s="135" t="str">
        <f t="shared" si="107"/>
        <v/>
      </c>
    </row>
    <row r="2099" spans="1:17" ht="13.5" hidden="1" thickBot="1" x14ac:dyDescent="0.25">
      <c r="A2099" s="450" t="str">
        <f>IF(B2099="","",COUNT('Diário 3º PA'!$A$4:$A$4242)+ROW()-3)</f>
        <v/>
      </c>
      <c r="B2099" s="384"/>
      <c r="C2099" s="446"/>
      <c r="D2099" s="383"/>
      <c r="E2099" s="383"/>
      <c r="F2099" s="386"/>
      <c r="G2099" s="383"/>
      <c r="H2099" s="383"/>
      <c r="I2099" s="383"/>
      <c r="J2099" s="387"/>
      <c r="K2099" s="387"/>
      <c r="L2099" s="387"/>
      <c r="M2099" s="387"/>
      <c r="N2099" s="447"/>
      <c r="O2099" s="311">
        <f t="shared" si="105"/>
        <v>0</v>
      </c>
      <c r="P2099" s="70">
        <f t="shared" si="106"/>
        <v>0</v>
      </c>
      <c r="Q2099" s="135" t="str">
        <f t="shared" si="107"/>
        <v/>
      </c>
    </row>
    <row r="2100" spans="1:17" ht="13.5" hidden="1" thickBot="1" x14ac:dyDescent="0.25">
      <c r="A2100" s="450" t="str">
        <f>IF(B2100="","",COUNT('Diário 3º PA'!$A$4:$A$4242)+ROW()-3)</f>
        <v/>
      </c>
      <c r="B2100" s="384"/>
      <c r="C2100" s="446"/>
      <c r="D2100" s="383"/>
      <c r="E2100" s="383"/>
      <c r="F2100" s="386"/>
      <c r="G2100" s="383"/>
      <c r="H2100" s="383"/>
      <c r="I2100" s="383"/>
      <c r="J2100" s="387"/>
      <c r="K2100" s="387"/>
      <c r="L2100" s="387"/>
      <c r="M2100" s="387"/>
      <c r="N2100" s="447"/>
      <c r="O2100" s="311">
        <f t="shared" si="105"/>
        <v>0</v>
      </c>
      <c r="P2100" s="70">
        <f t="shared" si="106"/>
        <v>0</v>
      </c>
      <c r="Q2100" s="135" t="str">
        <f t="shared" si="107"/>
        <v/>
      </c>
    </row>
    <row r="2101" spans="1:17" ht="13.5" hidden="1" thickBot="1" x14ac:dyDescent="0.25">
      <c r="A2101" s="450" t="str">
        <f>IF(B2101="","",COUNT('Diário 3º PA'!$A$4:$A$4242)+ROW()-3)</f>
        <v/>
      </c>
      <c r="B2101" s="384"/>
      <c r="C2101" s="446"/>
      <c r="D2101" s="383"/>
      <c r="E2101" s="383"/>
      <c r="F2101" s="386"/>
      <c r="G2101" s="383"/>
      <c r="H2101" s="383"/>
      <c r="I2101" s="383"/>
      <c r="J2101" s="387"/>
      <c r="K2101" s="387"/>
      <c r="L2101" s="387"/>
      <c r="M2101" s="387"/>
      <c r="N2101" s="447"/>
      <c r="O2101" s="311">
        <f t="shared" si="105"/>
        <v>0</v>
      </c>
      <c r="P2101" s="70">
        <f t="shared" si="106"/>
        <v>0</v>
      </c>
      <c r="Q2101" s="135" t="str">
        <f t="shared" si="107"/>
        <v/>
      </c>
    </row>
    <row r="2102" spans="1:17" ht="13.5" hidden="1" thickBot="1" x14ac:dyDescent="0.25">
      <c r="A2102" s="450" t="str">
        <f>IF(B2102="","",COUNT('Diário 3º PA'!$A$4:$A$4242)+ROW()-3)</f>
        <v/>
      </c>
      <c r="B2102" s="384"/>
      <c r="C2102" s="446"/>
      <c r="D2102" s="383"/>
      <c r="E2102" s="383"/>
      <c r="F2102" s="386"/>
      <c r="G2102" s="383"/>
      <c r="H2102" s="383"/>
      <c r="I2102" s="383"/>
      <c r="J2102" s="387"/>
      <c r="K2102" s="387"/>
      <c r="L2102" s="387"/>
      <c r="M2102" s="387"/>
      <c r="N2102" s="447"/>
      <c r="O2102" s="311">
        <f t="shared" si="105"/>
        <v>0</v>
      </c>
      <c r="P2102" s="70">
        <f t="shared" si="106"/>
        <v>0</v>
      </c>
      <c r="Q2102" s="135" t="str">
        <f t="shared" si="107"/>
        <v/>
      </c>
    </row>
    <row r="2103" spans="1:17" ht="13.5" hidden="1" thickBot="1" x14ac:dyDescent="0.25">
      <c r="A2103" s="450" t="str">
        <f>IF(B2103="","",COUNT('Diário 3º PA'!$A$4:$A$4242)+ROW()-3)</f>
        <v/>
      </c>
      <c r="B2103" s="384"/>
      <c r="C2103" s="446"/>
      <c r="D2103" s="383"/>
      <c r="E2103" s="383"/>
      <c r="F2103" s="386"/>
      <c r="G2103" s="383"/>
      <c r="H2103" s="383"/>
      <c r="I2103" s="383"/>
      <c r="J2103" s="387"/>
      <c r="K2103" s="387"/>
      <c r="L2103" s="387"/>
      <c r="M2103" s="387"/>
      <c r="N2103" s="447"/>
      <c r="O2103" s="311">
        <f t="shared" si="105"/>
        <v>0</v>
      </c>
      <c r="P2103" s="70">
        <f t="shared" si="106"/>
        <v>0</v>
      </c>
      <c r="Q2103" s="135" t="str">
        <f t="shared" si="107"/>
        <v/>
      </c>
    </row>
    <row r="2104" spans="1:17" ht="13.5" hidden="1" thickBot="1" x14ac:dyDescent="0.25">
      <c r="A2104" s="450" t="str">
        <f>IF(B2104="","",COUNT('Diário 3º PA'!$A$4:$A$4242)+ROW()-3)</f>
        <v/>
      </c>
      <c r="B2104" s="384"/>
      <c r="C2104" s="446"/>
      <c r="D2104" s="383"/>
      <c r="E2104" s="383"/>
      <c r="F2104" s="386"/>
      <c r="G2104" s="383"/>
      <c r="H2104" s="383"/>
      <c r="I2104" s="383"/>
      <c r="J2104" s="387"/>
      <c r="K2104" s="387"/>
      <c r="L2104" s="387"/>
      <c r="M2104" s="387"/>
      <c r="N2104" s="388"/>
      <c r="O2104" s="311">
        <f t="shared" si="105"/>
        <v>0</v>
      </c>
      <c r="P2104" s="70">
        <f t="shared" si="106"/>
        <v>0</v>
      </c>
      <c r="Q2104" s="135" t="str">
        <f t="shared" si="107"/>
        <v/>
      </c>
    </row>
    <row r="2105" spans="1:17" ht="13.5" hidden="1" thickBot="1" x14ac:dyDescent="0.25">
      <c r="A2105" s="450" t="str">
        <f>IF(B2105="","",COUNT('Diário 3º PA'!$A$4:$A$4242)+ROW()-3)</f>
        <v/>
      </c>
      <c r="B2105" s="384"/>
      <c r="C2105" s="446"/>
      <c r="D2105" s="383"/>
      <c r="E2105" s="383"/>
      <c r="F2105" s="386"/>
      <c r="G2105" s="383"/>
      <c r="H2105" s="383"/>
      <c r="I2105" s="383"/>
      <c r="J2105" s="387"/>
      <c r="K2105" s="387"/>
      <c r="L2105" s="387"/>
      <c r="M2105" s="387"/>
      <c r="N2105" s="447"/>
      <c r="O2105" s="311">
        <f t="shared" si="105"/>
        <v>0</v>
      </c>
      <c r="P2105" s="70">
        <f t="shared" si="106"/>
        <v>0</v>
      </c>
      <c r="Q2105" s="135" t="str">
        <f t="shared" si="107"/>
        <v/>
      </c>
    </row>
    <row r="2106" spans="1:17" ht="13.5" hidden="1" thickBot="1" x14ac:dyDescent="0.25">
      <c r="A2106" s="450" t="str">
        <f>IF(B2106="","",COUNT('Diário 3º PA'!$A$4:$A$4242)+ROW()-3)</f>
        <v/>
      </c>
      <c r="B2106" s="384"/>
      <c r="C2106" s="446"/>
      <c r="D2106" s="383"/>
      <c r="E2106" s="383"/>
      <c r="F2106" s="386"/>
      <c r="G2106" s="383"/>
      <c r="H2106" s="383"/>
      <c r="I2106" s="383"/>
      <c r="J2106" s="387"/>
      <c r="K2106" s="387"/>
      <c r="L2106" s="387"/>
      <c r="M2106" s="387"/>
      <c r="N2106" s="447"/>
      <c r="O2106" s="311">
        <f t="shared" si="105"/>
        <v>0</v>
      </c>
      <c r="P2106" s="70">
        <f t="shared" si="106"/>
        <v>0</v>
      </c>
      <c r="Q2106" s="135" t="str">
        <f t="shared" si="107"/>
        <v/>
      </c>
    </row>
    <row r="2107" spans="1:17" ht="13.5" hidden="1" thickBot="1" x14ac:dyDescent="0.25">
      <c r="A2107" s="450" t="str">
        <f>IF(B2107="","",COUNT('Diário 3º PA'!$A$4:$A$4242)+ROW()-3)</f>
        <v/>
      </c>
      <c r="B2107" s="384"/>
      <c r="C2107" s="446"/>
      <c r="D2107" s="383"/>
      <c r="E2107" s="383"/>
      <c r="F2107" s="386"/>
      <c r="G2107" s="383"/>
      <c r="H2107" s="383"/>
      <c r="I2107" s="383"/>
      <c r="J2107" s="387"/>
      <c r="K2107" s="387"/>
      <c r="L2107" s="387"/>
      <c r="M2107" s="387"/>
      <c r="N2107" s="447"/>
      <c r="O2107" s="311">
        <f t="shared" si="105"/>
        <v>0</v>
      </c>
      <c r="P2107" s="70">
        <f t="shared" si="106"/>
        <v>0</v>
      </c>
      <c r="Q2107" s="135" t="str">
        <f t="shared" si="107"/>
        <v/>
      </c>
    </row>
    <row r="2108" spans="1:17" ht="13.5" hidden="1" thickBot="1" x14ac:dyDescent="0.25">
      <c r="A2108" s="450" t="str">
        <f>IF(B2108="","",COUNT('Diário 3º PA'!$A$4:$A$4242)+ROW()-3)</f>
        <v/>
      </c>
      <c r="B2108" s="384"/>
      <c r="C2108" s="446"/>
      <c r="D2108" s="383"/>
      <c r="E2108" s="383"/>
      <c r="F2108" s="386"/>
      <c r="G2108" s="383"/>
      <c r="H2108" s="383"/>
      <c r="I2108" s="383"/>
      <c r="J2108" s="387"/>
      <c r="K2108" s="387"/>
      <c r="L2108" s="387"/>
      <c r="M2108" s="387"/>
      <c r="N2108" s="447"/>
      <c r="O2108" s="311">
        <f t="shared" si="105"/>
        <v>0</v>
      </c>
      <c r="P2108" s="70">
        <f t="shared" si="106"/>
        <v>0</v>
      </c>
      <c r="Q2108" s="135" t="str">
        <f t="shared" si="107"/>
        <v/>
      </c>
    </row>
    <row r="2109" spans="1:17" ht="13.5" hidden="1" thickBot="1" x14ac:dyDescent="0.25">
      <c r="A2109" s="450" t="str">
        <f>IF(B2109="","",COUNT('Diário 3º PA'!$A$4:$A$4242)+ROW()-3)</f>
        <v/>
      </c>
      <c r="B2109" s="384"/>
      <c r="C2109" s="446"/>
      <c r="D2109" s="383"/>
      <c r="E2109" s="383"/>
      <c r="F2109" s="386"/>
      <c r="G2109" s="383"/>
      <c r="H2109" s="383"/>
      <c r="I2109" s="383"/>
      <c r="J2109" s="387"/>
      <c r="K2109" s="387"/>
      <c r="L2109" s="387"/>
      <c r="M2109" s="387"/>
      <c r="N2109" s="447"/>
      <c r="O2109" s="311">
        <f t="shared" si="105"/>
        <v>0</v>
      </c>
      <c r="P2109" s="70">
        <f t="shared" si="106"/>
        <v>0</v>
      </c>
      <c r="Q2109" s="135" t="str">
        <f t="shared" si="107"/>
        <v/>
      </c>
    </row>
    <row r="2110" spans="1:17" ht="13.5" hidden="1" thickBot="1" x14ac:dyDescent="0.25">
      <c r="A2110" s="450" t="str">
        <f>IF(B2110="","",COUNT('Diário 3º PA'!$A$4:$A$4242)+ROW()-3)</f>
        <v/>
      </c>
      <c r="B2110" s="384"/>
      <c r="C2110" s="446"/>
      <c r="D2110" s="383"/>
      <c r="E2110" s="383"/>
      <c r="F2110" s="386"/>
      <c r="G2110" s="383"/>
      <c r="H2110" s="383"/>
      <c r="I2110" s="383"/>
      <c r="J2110" s="387"/>
      <c r="K2110" s="387"/>
      <c r="L2110" s="387"/>
      <c r="M2110" s="387"/>
      <c r="N2110" s="447"/>
      <c r="O2110" s="311">
        <f t="shared" si="105"/>
        <v>0</v>
      </c>
      <c r="P2110" s="70">
        <f t="shared" si="106"/>
        <v>0</v>
      </c>
      <c r="Q2110" s="135" t="str">
        <f t="shared" si="107"/>
        <v/>
      </c>
    </row>
    <row r="2111" spans="1:17" ht="13.5" hidden="1" thickBot="1" x14ac:dyDescent="0.25">
      <c r="A2111" s="450" t="str">
        <f>IF(B2111="","",COUNT('Diário 3º PA'!$A$4:$A$4242)+ROW()-3)</f>
        <v/>
      </c>
      <c r="B2111" s="384"/>
      <c r="C2111" s="446"/>
      <c r="D2111" s="383"/>
      <c r="E2111" s="383"/>
      <c r="F2111" s="386"/>
      <c r="G2111" s="383"/>
      <c r="H2111" s="383"/>
      <c r="I2111" s="383"/>
      <c r="J2111" s="387"/>
      <c r="K2111" s="387"/>
      <c r="L2111" s="387"/>
      <c r="M2111" s="387"/>
      <c r="N2111" s="447"/>
      <c r="O2111" s="311">
        <f t="shared" si="105"/>
        <v>0</v>
      </c>
      <c r="P2111" s="70">
        <f t="shared" si="106"/>
        <v>0</v>
      </c>
      <c r="Q2111" s="135" t="str">
        <f t="shared" si="107"/>
        <v/>
      </c>
    </row>
    <row r="2112" spans="1:17" ht="13.5" hidden="1" thickBot="1" x14ac:dyDescent="0.25">
      <c r="A2112" s="450" t="str">
        <f>IF(B2112="","",COUNT('Diário 3º PA'!$A$4:$A$4242)+ROW()-3)</f>
        <v/>
      </c>
      <c r="B2112" s="384"/>
      <c r="C2112" s="446"/>
      <c r="D2112" s="383"/>
      <c r="E2112" s="383"/>
      <c r="F2112" s="386"/>
      <c r="G2112" s="383"/>
      <c r="H2112" s="383"/>
      <c r="I2112" s="383"/>
      <c r="J2112" s="387"/>
      <c r="K2112" s="387"/>
      <c r="L2112" s="387"/>
      <c r="M2112" s="387"/>
      <c r="N2112" s="447"/>
      <c r="O2112" s="311">
        <f t="shared" si="105"/>
        <v>0</v>
      </c>
      <c r="P2112" s="70">
        <f t="shared" si="106"/>
        <v>0</v>
      </c>
      <c r="Q2112" s="135" t="str">
        <f t="shared" si="107"/>
        <v/>
      </c>
    </row>
    <row r="2113" spans="1:17" ht="13.5" hidden="1" thickBot="1" x14ac:dyDescent="0.25">
      <c r="A2113" s="450" t="str">
        <f>IF(B2113="","",COUNT('Diário 3º PA'!$A$4:$A$4242)+ROW()-3)</f>
        <v/>
      </c>
      <c r="B2113" s="384"/>
      <c r="C2113" s="446"/>
      <c r="D2113" s="383"/>
      <c r="E2113" s="383"/>
      <c r="F2113" s="386"/>
      <c r="G2113" s="383"/>
      <c r="H2113" s="383"/>
      <c r="I2113" s="383"/>
      <c r="J2113" s="387"/>
      <c r="K2113" s="387"/>
      <c r="L2113" s="387"/>
      <c r="M2113" s="387"/>
      <c r="N2113" s="447"/>
      <c r="O2113" s="311">
        <f t="shared" si="105"/>
        <v>0</v>
      </c>
      <c r="P2113" s="70">
        <f t="shared" si="106"/>
        <v>0</v>
      </c>
      <c r="Q2113" s="135" t="str">
        <f t="shared" si="107"/>
        <v/>
      </c>
    </row>
    <row r="2114" spans="1:17" ht="13.5" hidden="1" thickBot="1" x14ac:dyDescent="0.25">
      <c r="A2114" s="450" t="str">
        <f>IF(B2114="","",COUNT('Diário 3º PA'!$A$4:$A$4242)+ROW()-3)</f>
        <v/>
      </c>
      <c r="B2114" s="384"/>
      <c r="C2114" s="446"/>
      <c r="D2114" s="383"/>
      <c r="E2114" s="383"/>
      <c r="F2114" s="386"/>
      <c r="G2114" s="383"/>
      <c r="H2114" s="383"/>
      <c r="I2114" s="383"/>
      <c r="J2114" s="387"/>
      <c r="K2114" s="387"/>
      <c r="L2114" s="387"/>
      <c r="M2114" s="387"/>
      <c r="N2114" s="447"/>
      <c r="O2114" s="311">
        <f t="shared" si="105"/>
        <v>0</v>
      </c>
      <c r="P2114" s="70">
        <f t="shared" si="106"/>
        <v>0</v>
      </c>
      <c r="Q2114" s="135" t="str">
        <f t="shared" si="107"/>
        <v/>
      </c>
    </row>
    <row r="2115" spans="1:17" ht="13.5" hidden="1" thickBot="1" x14ac:dyDescent="0.25">
      <c r="A2115" s="450" t="str">
        <f>IF(B2115="","",COUNT('Diário 3º PA'!$A$4:$A$4242)+ROW()-3)</f>
        <v/>
      </c>
      <c r="B2115" s="384"/>
      <c r="C2115" s="446"/>
      <c r="D2115" s="383"/>
      <c r="E2115" s="383"/>
      <c r="F2115" s="386"/>
      <c r="G2115" s="383"/>
      <c r="H2115" s="383"/>
      <c r="I2115" s="383"/>
      <c r="J2115" s="387"/>
      <c r="K2115" s="387"/>
      <c r="L2115" s="387"/>
      <c r="M2115" s="387"/>
      <c r="N2115" s="447"/>
      <c r="O2115" s="311">
        <f t="shared" si="105"/>
        <v>0</v>
      </c>
      <c r="P2115" s="70">
        <f t="shared" si="106"/>
        <v>0</v>
      </c>
      <c r="Q2115" s="135" t="str">
        <f t="shared" si="107"/>
        <v/>
      </c>
    </row>
    <row r="2116" spans="1:17" ht="13.5" hidden="1" thickBot="1" x14ac:dyDescent="0.25">
      <c r="A2116" s="450" t="str">
        <f>IF(B2116="","",COUNT('Diário 3º PA'!$A$4:$A$4242)+ROW()-3)</f>
        <v/>
      </c>
      <c r="B2116" s="384"/>
      <c r="C2116" s="446"/>
      <c r="D2116" s="383"/>
      <c r="E2116" s="383"/>
      <c r="F2116" s="386"/>
      <c r="G2116" s="383"/>
      <c r="H2116" s="383"/>
      <c r="I2116" s="383"/>
      <c r="J2116" s="387"/>
      <c r="K2116" s="387"/>
      <c r="L2116" s="387"/>
      <c r="M2116" s="387"/>
      <c r="N2116" s="447"/>
      <c r="O2116" s="311">
        <f t="shared" si="105"/>
        <v>0</v>
      </c>
      <c r="P2116" s="70">
        <f t="shared" si="106"/>
        <v>0</v>
      </c>
      <c r="Q2116" s="135" t="str">
        <f t="shared" si="107"/>
        <v/>
      </c>
    </row>
    <row r="2117" spans="1:17" ht="13.5" hidden="1" thickBot="1" x14ac:dyDescent="0.25">
      <c r="A2117" s="450" t="str">
        <f>IF(B2117="","",COUNT('Diário 3º PA'!$A$4:$A$4242)+ROW()-3)</f>
        <v/>
      </c>
      <c r="B2117" s="384"/>
      <c r="C2117" s="446"/>
      <c r="D2117" s="383"/>
      <c r="E2117" s="383"/>
      <c r="F2117" s="386"/>
      <c r="G2117" s="383"/>
      <c r="H2117" s="383"/>
      <c r="I2117" s="383"/>
      <c r="J2117" s="387"/>
      <c r="K2117" s="387"/>
      <c r="L2117" s="387"/>
      <c r="M2117" s="387"/>
      <c r="N2117" s="447"/>
      <c r="O2117" s="311">
        <f t="shared" si="105"/>
        <v>0</v>
      </c>
      <c r="P2117" s="70">
        <f t="shared" si="106"/>
        <v>0</v>
      </c>
      <c r="Q2117" s="135" t="str">
        <f t="shared" si="107"/>
        <v/>
      </c>
    </row>
    <row r="2118" spans="1:17" ht="13.5" hidden="1" thickBot="1" x14ac:dyDescent="0.25">
      <c r="A2118" s="450" t="str">
        <f>IF(B2118="","",COUNT('Diário 3º PA'!$A$4:$A$4242)+ROW()-3)</f>
        <v/>
      </c>
      <c r="B2118" s="384"/>
      <c r="C2118" s="446"/>
      <c r="D2118" s="383"/>
      <c r="E2118" s="383"/>
      <c r="F2118" s="386"/>
      <c r="G2118" s="383"/>
      <c r="H2118" s="383"/>
      <c r="I2118" s="383"/>
      <c r="J2118" s="387"/>
      <c r="K2118" s="387"/>
      <c r="L2118" s="387"/>
      <c r="M2118" s="387"/>
      <c r="N2118" s="447"/>
      <c r="O2118" s="311">
        <f t="shared" si="105"/>
        <v>0</v>
      </c>
      <c r="P2118" s="70">
        <f t="shared" si="106"/>
        <v>0</v>
      </c>
      <c r="Q2118" s="135" t="str">
        <f t="shared" si="107"/>
        <v/>
      </c>
    </row>
    <row r="2119" spans="1:17" ht="13.5" hidden="1" thickBot="1" x14ac:dyDescent="0.25">
      <c r="A2119" s="450" t="str">
        <f>IF(B2119="","",COUNT('Diário 3º PA'!$A$4:$A$4242)+ROW()-3)</f>
        <v/>
      </c>
      <c r="B2119" s="384"/>
      <c r="C2119" s="446"/>
      <c r="D2119" s="383"/>
      <c r="E2119" s="383"/>
      <c r="F2119" s="386"/>
      <c r="G2119" s="383"/>
      <c r="H2119" s="383"/>
      <c r="I2119" s="383"/>
      <c r="J2119" s="387"/>
      <c r="K2119" s="387"/>
      <c r="L2119" s="387"/>
      <c r="M2119" s="387"/>
      <c r="N2119" s="447"/>
      <c r="O2119" s="311">
        <f t="shared" si="105"/>
        <v>0</v>
      </c>
      <c r="P2119" s="70">
        <f t="shared" si="106"/>
        <v>0</v>
      </c>
      <c r="Q2119" s="135" t="str">
        <f t="shared" si="107"/>
        <v/>
      </c>
    </row>
    <row r="2120" spans="1:17" ht="13.5" hidden="1" thickBot="1" x14ac:dyDescent="0.25">
      <c r="A2120" s="450" t="str">
        <f>IF(B2120="","",COUNT('Diário 3º PA'!$A$4:$A$4242)+ROW()-3)</f>
        <v/>
      </c>
      <c r="B2120" s="384"/>
      <c r="C2120" s="446"/>
      <c r="D2120" s="383"/>
      <c r="E2120" s="383"/>
      <c r="F2120" s="386"/>
      <c r="G2120" s="383"/>
      <c r="H2120" s="383"/>
      <c r="I2120" s="383"/>
      <c r="J2120" s="387"/>
      <c r="K2120" s="387"/>
      <c r="L2120" s="387"/>
      <c r="M2120" s="387"/>
      <c r="N2120" s="447"/>
      <c r="O2120" s="311">
        <f t="shared" si="105"/>
        <v>0</v>
      </c>
      <c r="P2120" s="70">
        <f t="shared" si="106"/>
        <v>0</v>
      </c>
      <c r="Q2120" s="135" t="str">
        <f t="shared" si="107"/>
        <v/>
      </c>
    </row>
    <row r="2121" spans="1:17" ht="13.5" hidden="1" thickBot="1" x14ac:dyDescent="0.25">
      <c r="A2121" s="450" t="str">
        <f>IF(B2121="","",COUNT('Diário 3º PA'!$A$4:$A$4242)+ROW()-3)</f>
        <v/>
      </c>
      <c r="B2121" s="384"/>
      <c r="C2121" s="446"/>
      <c r="D2121" s="383"/>
      <c r="E2121" s="383"/>
      <c r="F2121" s="386"/>
      <c r="G2121" s="383"/>
      <c r="H2121" s="383"/>
      <c r="I2121" s="383"/>
      <c r="J2121" s="387"/>
      <c r="K2121" s="387"/>
      <c r="L2121" s="387"/>
      <c r="M2121" s="387"/>
      <c r="N2121" s="447"/>
      <c r="O2121" s="311">
        <f t="shared" si="105"/>
        <v>0</v>
      </c>
      <c r="P2121" s="70">
        <f t="shared" si="106"/>
        <v>0</v>
      </c>
      <c r="Q2121" s="135" t="str">
        <f t="shared" si="107"/>
        <v/>
      </c>
    </row>
    <row r="2122" spans="1:17" ht="13.5" hidden="1" thickBot="1" x14ac:dyDescent="0.25">
      <c r="A2122" s="450" t="str">
        <f>IF(B2122="","",COUNT('Diário 3º PA'!$A$4:$A$4242)+ROW()-3)</f>
        <v/>
      </c>
      <c r="B2122" s="384"/>
      <c r="C2122" s="446"/>
      <c r="D2122" s="383"/>
      <c r="E2122" s="383"/>
      <c r="F2122" s="386"/>
      <c r="G2122" s="383"/>
      <c r="H2122" s="383"/>
      <c r="I2122" s="383"/>
      <c r="J2122" s="387"/>
      <c r="K2122" s="387"/>
      <c r="L2122" s="387"/>
      <c r="M2122" s="387"/>
      <c r="N2122" s="447"/>
      <c r="O2122" s="311">
        <f t="shared" si="105"/>
        <v>0</v>
      </c>
      <c r="P2122" s="70">
        <f t="shared" si="106"/>
        <v>0</v>
      </c>
      <c r="Q2122" s="135" t="str">
        <f t="shared" si="107"/>
        <v/>
      </c>
    </row>
    <row r="2123" spans="1:17" ht="13.5" hidden="1" thickBot="1" x14ac:dyDescent="0.25">
      <c r="A2123" s="450" t="str">
        <f>IF(B2123="","",COUNT('Diário 3º PA'!$A$4:$A$4242)+ROW()-3)</f>
        <v/>
      </c>
      <c r="B2123" s="384"/>
      <c r="C2123" s="446"/>
      <c r="D2123" s="383"/>
      <c r="E2123" s="383"/>
      <c r="F2123" s="386"/>
      <c r="G2123" s="383"/>
      <c r="H2123" s="383"/>
      <c r="I2123" s="383"/>
      <c r="J2123" s="387"/>
      <c r="K2123" s="387"/>
      <c r="L2123" s="387"/>
      <c r="M2123" s="387"/>
      <c r="N2123" s="447"/>
      <c r="O2123" s="311">
        <f t="shared" si="105"/>
        <v>0</v>
      </c>
      <c r="P2123" s="70">
        <f t="shared" si="106"/>
        <v>0</v>
      </c>
      <c r="Q2123" s="135" t="str">
        <f t="shared" si="107"/>
        <v/>
      </c>
    </row>
    <row r="2124" spans="1:17" ht="13.5" hidden="1" thickBot="1" x14ac:dyDescent="0.25">
      <c r="A2124" s="450" t="str">
        <f>IF(B2124="","",COUNT('Diário 3º PA'!$A$4:$A$4242)+ROW()-3)</f>
        <v/>
      </c>
      <c r="B2124" s="384"/>
      <c r="C2124" s="446"/>
      <c r="D2124" s="383"/>
      <c r="E2124" s="383"/>
      <c r="F2124" s="386"/>
      <c r="G2124" s="383"/>
      <c r="H2124" s="383"/>
      <c r="I2124" s="383"/>
      <c r="J2124" s="387"/>
      <c r="K2124" s="387"/>
      <c r="L2124" s="387"/>
      <c r="M2124" s="387"/>
      <c r="N2124" s="447"/>
      <c r="O2124" s="311">
        <f t="shared" si="105"/>
        <v>0</v>
      </c>
      <c r="P2124" s="70">
        <f t="shared" si="106"/>
        <v>0</v>
      </c>
      <c r="Q2124" s="135" t="str">
        <f t="shared" si="107"/>
        <v/>
      </c>
    </row>
    <row r="2125" spans="1:17" ht="13.5" hidden="1" thickBot="1" x14ac:dyDescent="0.25">
      <c r="A2125" s="450" t="str">
        <f>IF(B2125="","",COUNT('Diário 3º PA'!$A$4:$A$4242)+ROW()-3)</f>
        <v/>
      </c>
      <c r="B2125" s="384"/>
      <c r="C2125" s="446"/>
      <c r="D2125" s="383"/>
      <c r="E2125" s="383"/>
      <c r="F2125" s="386"/>
      <c r="G2125" s="383"/>
      <c r="H2125" s="383"/>
      <c r="I2125" s="383"/>
      <c r="J2125" s="387"/>
      <c r="K2125" s="387"/>
      <c r="L2125" s="387"/>
      <c r="M2125" s="387"/>
      <c r="N2125" s="447"/>
      <c r="O2125" s="311">
        <f t="shared" si="105"/>
        <v>0</v>
      </c>
      <c r="P2125" s="70">
        <f t="shared" si="106"/>
        <v>0</v>
      </c>
      <c r="Q2125" s="135" t="str">
        <f t="shared" si="107"/>
        <v/>
      </c>
    </row>
    <row r="2126" spans="1:17" ht="13.5" hidden="1" thickBot="1" x14ac:dyDescent="0.25">
      <c r="A2126" s="450" t="str">
        <f>IF(B2126="","",COUNT('Diário 3º PA'!$A$4:$A$4242)+ROW()-3)</f>
        <v/>
      </c>
      <c r="B2126" s="454"/>
      <c r="C2126" s="446"/>
      <c r="D2126" s="383"/>
      <c r="E2126" s="383"/>
      <c r="F2126" s="386"/>
      <c r="G2126" s="383"/>
      <c r="H2126" s="383"/>
      <c r="I2126" s="383"/>
      <c r="J2126" s="387"/>
      <c r="K2126" s="387"/>
      <c r="L2126" s="387"/>
      <c r="M2126" s="387"/>
      <c r="N2126" s="447"/>
      <c r="O2126" s="311">
        <f t="shared" si="105"/>
        <v>0</v>
      </c>
      <c r="P2126" s="70">
        <f t="shared" si="106"/>
        <v>0</v>
      </c>
      <c r="Q2126" s="135" t="str">
        <f t="shared" si="107"/>
        <v/>
      </c>
    </row>
    <row r="2127" spans="1:17" ht="13.5" hidden="1" thickBot="1" x14ac:dyDescent="0.25">
      <c r="A2127" s="450" t="str">
        <f>IF(B2127="","",COUNT('Diário 3º PA'!$A$4:$A$4242)+ROW()-3)</f>
        <v/>
      </c>
      <c r="B2127" s="454"/>
      <c r="C2127" s="446"/>
      <c r="D2127" s="383"/>
      <c r="E2127" s="383"/>
      <c r="F2127" s="386"/>
      <c r="G2127" s="383"/>
      <c r="H2127" s="383"/>
      <c r="I2127" s="383"/>
      <c r="J2127" s="387"/>
      <c r="K2127" s="387"/>
      <c r="L2127" s="387"/>
      <c r="M2127" s="387"/>
      <c r="N2127" s="447"/>
      <c r="O2127" s="311">
        <f t="shared" ref="O2127:O2181" si="108">IF(B2127=0,0,IF(YEAR(B2127)=$P$1,MONTH(B2127)-$O$1+1,(YEAR(B2127)-$P$1)*12-$O$1+1+MONTH(B2127)))</f>
        <v>0</v>
      </c>
      <c r="P2127" s="70">
        <f t="shared" ref="P2127:P2181" si="109">IF(C2127=0,0,IF(YEAR(C2127)=$P$1,MONTH(C2127)-$O$1+1,(YEAR(C2127)-$P$1)*12-$O$1+1+MONTH(C2127)))</f>
        <v>0</v>
      </c>
      <c r="Q2127" s="135" t="str">
        <f t="shared" ref="Q2127:Q2181" si="110">SUBSTITUTE(D2127," ","_")</f>
        <v/>
      </c>
    </row>
    <row r="2128" spans="1:17" ht="13.5" hidden="1" thickBot="1" x14ac:dyDescent="0.25">
      <c r="A2128" s="450" t="str">
        <f>IF(B2128="","",COUNT('Diário 3º PA'!$A$4:$A$4242)+ROW()-3)</f>
        <v/>
      </c>
      <c r="B2128" s="454"/>
      <c r="C2128" s="446"/>
      <c r="D2128" s="383"/>
      <c r="E2128" s="383"/>
      <c r="F2128" s="386"/>
      <c r="G2128" s="383"/>
      <c r="H2128" s="383"/>
      <c r="I2128" s="383"/>
      <c r="J2128" s="387"/>
      <c r="K2128" s="387"/>
      <c r="L2128" s="387"/>
      <c r="M2128" s="387"/>
      <c r="N2128" s="447"/>
      <c r="O2128" s="311">
        <f t="shared" si="108"/>
        <v>0</v>
      </c>
      <c r="P2128" s="70">
        <f t="shared" si="109"/>
        <v>0</v>
      </c>
      <c r="Q2128" s="135" t="str">
        <f t="shared" si="110"/>
        <v/>
      </c>
    </row>
    <row r="2129" spans="1:17" ht="13.5" hidden="1" thickBot="1" x14ac:dyDescent="0.25">
      <c r="A2129" s="450" t="str">
        <f>IF(B2129="","",COUNT('Diário 3º PA'!$A$4:$A$4242)+ROW()-3)</f>
        <v/>
      </c>
      <c r="B2129" s="384"/>
      <c r="C2129" s="446"/>
      <c r="D2129" s="383"/>
      <c r="E2129" s="383"/>
      <c r="F2129" s="386"/>
      <c r="G2129" s="383"/>
      <c r="H2129" s="383"/>
      <c r="I2129" s="383"/>
      <c r="J2129" s="387"/>
      <c r="K2129" s="387"/>
      <c r="L2129" s="387"/>
      <c r="M2129" s="387"/>
      <c r="N2129" s="447"/>
      <c r="O2129" s="311">
        <f t="shared" si="108"/>
        <v>0</v>
      </c>
      <c r="P2129" s="70">
        <f t="shared" si="109"/>
        <v>0</v>
      </c>
      <c r="Q2129" s="135" t="str">
        <f t="shared" si="110"/>
        <v/>
      </c>
    </row>
    <row r="2130" spans="1:17" ht="13.5" hidden="1" thickBot="1" x14ac:dyDescent="0.25">
      <c r="A2130" s="450" t="str">
        <f>IF(B2130="","",COUNT('Diário 3º PA'!$A$4:$A$4242)+ROW()-3)</f>
        <v/>
      </c>
      <c r="B2130" s="384"/>
      <c r="C2130" s="446"/>
      <c r="D2130" s="383"/>
      <c r="E2130" s="383"/>
      <c r="F2130" s="386"/>
      <c r="G2130" s="383"/>
      <c r="H2130" s="383"/>
      <c r="I2130" s="383"/>
      <c r="J2130" s="387"/>
      <c r="K2130" s="387"/>
      <c r="L2130" s="387"/>
      <c r="M2130" s="387"/>
      <c r="N2130" s="447"/>
      <c r="O2130" s="311">
        <f t="shared" si="108"/>
        <v>0</v>
      </c>
      <c r="P2130" s="70">
        <f t="shared" si="109"/>
        <v>0</v>
      </c>
      <c r="Q2130" s="135" t="str">
        <f t="shared" si="110"/>
        <v/>
      </c>
    </row>
    <row r="2131" spans="1:17" ht="13.5" hidden="1" thickBot="1" x14ac:dyDescent="0.25">
      <c r="A2131" s="450" t="str">
        <f>IF(B2131="","",COUNT('Diário 3º PA'!$A$4:$A$4242)+ROW()-3)</f>
        <v/>
      </c>
      <c r="B2131" s="384"/>
      <c r="C2131" s="446"/>
      <c r="D2131" s="383"/>
      <c r="E2131" s="383"/>
      <c r="F2131" s="386"/>
      <c r="G2131" s="383"/>
      <c r="H2131" s="383"/>
      <c r="I2131" s="383"/>
      <c r="J2131" s="387"/>
      <c r="K2131" s="387"/>
      <c r="L2131" s="387"/>
      <c r="M2131" s="387"/>
      <c r="N2131" s="447"/>
      <c r="O2131" s="311">
        <f t="shared" si="108"/>
        <v>0</v>
      </c>
      <c r="P2131" s="70">
        <f t="shared" si="109"/>
        <v>0</v>
      </c>
      <c r="Q2131" s="135" t="str">
        <f t="shared" si="110"/>
        <v/>
      </c>
    </row>
    <row r="2132" spans="1:17" ht="13.5" hidden="1" thickBot="1" x14ac:dyDescent="0.25">
      <c r="A2132" s="450" t="str">
        <f>IF(B2132="","",COUNT('Diário 3º PA'!$A$4:$A$4242)+ROW()-3)</f>
        <v/>
      </c>
      <c r="B2132" s="384"/>
      <c r="C2132" s="446"/>
      <c r="D2132" s="383"/>
      <c r="E2132" s="383"/>
      <c r="F2132" s="386"/>
      <c r="G2132" s="383"/>
      <c r="H2132" s="383"/>
      <c r="I2132" s="383"/>
      <c r="J2132" s="387"/>
      <c r="K2132" s="387"/>
      <c r="L2132" s="387"/>
      <c r="M2132" s="387"/>
      <c r="N2132" s="447"/>
      <c r="O2132" s="311">
        <f t="shared" si="108"/>
        <v>0</v>
      </c>
      <c r="P2132" s="70">
        <f t="shared" si="109"/>
        <v>0</v>
      </c>
      <c r="Q2132" s="135" t="str">
        <f t="shared" si="110"/>
        <v/>
      </c>
    </row>
    <row r="2133" spans="1:17" ht="13.5" hidden="1" thickBot="1" x14ac:dyDescent="0.25">
      <c r="A2133" s="450" t="str">
        <f>IF(B2133="","",COUNT('Diário 3º PA'!$A$4:$A$4242)+ROW()-3)</f>
        <v/>
      </c>
      <c r="B2133" s="384"/>
      <c r="C2133" s="446"/>
      <c r="D2133" s="383"/>
      <c r="E2133" s="383"/>
      <c r="F2133" s="386"/>
      <c r="G2133" s="383"/>
      <c r="H2133" s="383"/>
      <c r="I2133" s="383"/>
      <c r="J2133" s="387"/>
      <c r="K2133" s="387"/>
      <c r="L2133" s="387"/>
      <c r="M2133" s="387"/>
      <c r="N2133" s="447"/>
      <c r="O2133" s="311">
        <f t="shared" si="108"/>
        <v>0</v>
      </c>
      <c r="P2133" s="70">
        <f t="shared" si="109"/>
        <v>0</v>
      </c>
      <c r="Q2133" s="135" t="str">
        <f t="shared" si="110"/>
        <v/>
      </c>
    </row>
    <row r="2134" spans="1:17" ht="13.5" hidden="1" thickBot="1" x14ac:dyDescent="0.25">
      <c r="A2134" s="450" t="str">
        <f>IF(B2134="","",COUNT('Diário 3º PA'!$A$4:$A$4242)+ROW()-3)</f>
        <v/>
      </c>
      <c r="B2134" s="384"/>
      <c r="C2134" s="446"/>
      <c r="D2134" s="383"/>
      <c r="E2134" s="383"/>
      <c r="F2134" s="386"/>
      <c r="G2134" s="383"/>
      <c r="H2134" s="383"/>
      <c r="I2134" s="383"/>
      <c r="J2134" s="387"/>
      <c r="K2134" s="387"/>
      <c r="L2134" s="387"/>
      <c r="M2134" s="387"/>
      <c r="N2134" s="447"/>
      <c r="O2134" s="311">
        <f t="shared" si="108"/>
        <v>0</v>
      </c>
      <c r="P2134" s="70">
        <f t="shared" si="109"/>
        <v>0</v>
      </c>
      <c r="Q2134" s="135" t="str">
        <f t="shared" si="110"/>
        <v/>
      </c>
    </row>
    <row r="2135" spans="1:17" ht="13.5" hidden="1" thickBot="1" x14ac:dyDescent="0.25">
      <c r="A2135" s="450" t="str">
        <f>IF(B2135="","",COUNT('Diário 3º PA'!$A$4:$A$4242)+ROW()-3)</f>
        <v/>
      </c>
      <c r="B2135" s="384"/>
      <c r="C2135" s="446"/>
      <c r="D2135" s="383"/>
      <c r="E2135" s="383"/>
      <c r="F2135" s="386"/>
      <c r="G2135" s="383"/>
      <c r="H2135" s="383"/>
      <c r="I2135" s="383"/>
      <c r="J2135" s="387"/>
      <c r="K2135" s="387"/>
      <c r="L2135" s="387"/>
      <c r="M2135" s="387"/>
      <c r="N2135" s="447"/>
      <c r="O2135" s="311">
        <f t="shared" si="108"/>
        <v>0</v>
      </c>
      <c r="P2135" s="70">
        <f t="shared" si="109"/>
        <v>0</v>
      </c>
      <c r="Q2135" s="135" t="str">
        <f t="shared" si="110"/>
        <v/>
      </c>
    </row>
    <row r="2136" spans="1:17" ht="13.5" hidden="1" thickBot="1" x14ac:dyDescent="0.25">
      <c r="A2136" s="450" t="str">
        <f>IF(B2136="","",COUNT('Diário 3º PA'!$A$4:$A$4242)+ROW()-3)</f>
        <v/>
      </c>
      <c r="B2136" s="384"/>
      <c r="C2136" s="446"/>
      <c r="D2136" s="383"/>
      <c r="E2136" s="383"/>
      <c r="F2136" s="386"/>
      <c r="G2136" s="383"/>
      <c r="H2136" s="383"/>
      <c r="I2136" s="383"/>
      <c r="J2136" s="387"/>
      <c r="K2136" s="387"/>
      <c r="L2136" s="387"/>
      <c r="M2136" s="387"/>
      <c r="N2136" s="447"/>
      <c r="O2136" s="311">
        <f t="shared" si="108"/>
        <v>0</v>
      </c>
      <c r="P2136" s="70">
        <f t="shared" si="109"/>
        <v>0</v>
      </c>
      <c r="Q2136" s="135" t="str">
        <f t="shared" si="110"/>
        <v/>
      </c>
    </row>
    <row r="2137" spans="1:17" ht="13.5" hidden="1" thickBot="1" x14ac:dyDescent="0.25">
      <c r="A2137" s="450" t="str">
        <f>IF(B2137="","",COUNT('Diário 3º PA'!$A$4:$A$4242)+ROW()-3)</f>
        <v/>
      </c>
      <c r="B2137" s="384"/>
      <c r="C2137" s="446"/>
      <c r="D2137" s="383"/>
      <c r="E2137" s="383"/>
      <c r="F2137" s="386"/>
      <c r="G2137" s="383"/>
      <c r="H2137" s="383"/>
      <c r="I2137" s="383"/>
      <c r="J2137" s="387"/>
      <c r="K2137" s="387"/>
      <c r="L2137" s="387"/>
      <c r="M2137" s="387"/>
      <c r="N2137" s="447"/>
      <c r="O2137" s="311">
        <f t="shared" si="108"/>
        <v>0</v>
      </c>
      <c r="P2137" s="70">
        <f t="shared" si="109"/>
        <v>0</v>
      </c>
      <c r="Q2137" s="135" t="str">
        <f t="shared" si="110"/>
        <v/>
      </c>
    </row>
    <row r="2138" spans="1:17" ht="13.5" hidden="1" thickBot="1" x14ac:dyDescent="0.25">
      <c r="A2138" s="450" t="str">
        <f>IF(B2138="","",COUNT('Diário 3º PA'!$A$4:$A$4242)+ROW()-3)</f>
        <v/>
      </c>
      <c r="B2138" s="384"/>
      <c r="C2138" s="446"/>
      <c r="D2138" s="383"/>
      <c r="E2138" s="383"/>
      <c r="F2138" s="386"/>
      <c r="G2138" s="383"/>
      <c r="H2138" s="383"/>
      <c r="I2138" s="383"/>
      <c r="J2138" s="387"/>
      <c r="K2138" s="387"/>
      <c r="L2138" s="387"/>
      <c r="M2138" s="387"/>
      <c r="N2138" s="447"/>
      <c r="O2138" s="311">
        <f t="shared" si="108"/>
        <v>0</v>
      </c>
      <c r="P2138" s="70">
        <f t="shared" si="109"/>
        <v>0</v>
      </c>
      <c r="Q2138" s="135" t="str">
        <f t="shared" si="110"/>
        <v/>
      </c>
    </row>
    <row r="2139" spans="1:17" ht="13.5" hidden="1" thickBot="1" x14ac:dyDescent="0.25">
      <c r="A2139" s="450" t="str">
        <f>IF(B2139="","",COUNT('Diário 3º PA'!$A$4:$A$4242)+ROW()-3)</f>
        <v/>
      </c>
      <c r="B2139" s="384"/>
      <c r="C2139" s="446"/>
      <c r="D2139" s="383"/>
      <c r="E2139" s="383"/>
      <c r="F2139" s="386"/>
      <c r="G2139" s="383"/>
      <c r="H2139" s="383"/>
      <c r="I2139" s="383"/>
      <c r="J2139" s="387"/>
      <c r="K2139" s="387"/>
      <c r="L2139" s="387"/>
      <c r="M2139" s="387"/>
      <c r="N2139" s="447"/>
      <c r="O2139" s="311">
        <f t="shared" si="108"/>
        <v>0</v>
      </c>
      <c r="P2139" s="70">
        <f t="shared" si="109"/>
        <v>0</v>
      </c>
      <c r="Q2139" s="135" t="str">
        <f t="shared" si="110"/>
        <v/>
      </c>
    </row>
    <row r="2140" spans="1:17" ht="13.5" hidden="1" thickBot="1" x14ac:dyDescent="0.25">
      <c r="A2140" s="450" t="str">
        <f>IF(B2140="","",COUNT('Diário 3º PA'!$A$4:$A$4242)+ROW()-3)</f>
        <v/>
      </c>
      <c r="B2140" s="384"/>
      <c r="C2140" s="446"/>
      <c r="D2140" s="383"/>
      <c r="E2140" s="383"/>
      <c r="F2140" s="386"/>
      <c r="G2140" s="383"/>
      <c r="H2140" s="383"/>
      <c r="I2140" s="383"/>
      <c r="J2140" s="387"/>
      <c r="K2140" s="387"/>
      <c r="L2140" s="387"/>
      <c r="M2140" s="387"/>
      <c r="N2140" s="447"/>
      <c r="O2140" s="311">
        <f t="shared" si="108"/>
        <v>0</v>
      </c>
      <c r="P2140" s="70">
        <f t="shared" si="109"/>
        <v>0</v>
      </c>
      <c r="Q2140" s="135" t="str">
        <f t="shared" si="110"/>
        <v/>
      </c>
    </row>
    <row r="2141" spans="1:17" ht="13.5" hidden="1" thickBot="1" x14ac:dyDescent="0.25">
      <c r="A2141" s="450" t="str">
        <f>IF(B2141="","",COUNT('Diário 3º PA'!$A$4:$A$4242)+ROW()-3)</f>
        <v/>
      </c>
      <c r="B2141" s="384"/>
      <c r="C2141" s="446"/>
      <c r="D2141" s="383"/>
      <c r="E2141" s="383"/>
      <c r="F2141" s="386"/>
      <c r="G2141" s="383"/>
      <c r="H2141" s="383"/>
      <c r="I2141" s="383"/>
      <c r="J2141" s="387"/>
      <c r="K2141" s="387"/>
      <c r="L2141" s="387"/>
      <c r="M2141" s="387"/>
      <c r="N2141" s="447"/>
      <c r="O2141" s="311">
        <f t="shared" si="108"/>
        <v>0</v>
      </c>
      <c r="P2141" s="70">
        <f t="shared" si="109"/>
        <v>0</v>
      </c>
      <c r="Q2141" s="135" t="str">
        <f t="shared" si="110"/>
        <v/>
      </c>
    </row>
    <row r="2142" spans="1:17" ht="13.5" hidden="1" thickBot="1" x14ac:dyDescent="0.25">
      <c r="A2142" s="450" t="str">
        <f>IF(B2142="","",COUNT('Diário 3º PA'!$A$4:$A$4242)+ROW()-3)</f>
        <v/>
      </c>
      <c r="B2142" s="384"/>
      <c r="C2142" s="446"/>
      <c r="D2142" s="383"/>
      <c r="E2142" s="383"/>
      <c r="F2142" s="386"/>
      <c r="G2142" s="383"/>
      <c r="H2142" s="383"/>
      <c r="I2142" s="383"/>
      <c r="J2142" s="387"/>
      <c r="K2142" s="387"/>
      <c r="L2142" s="387"/>
      <c r="M2142" s="387"/>
      <c r="N2142" s="447"/>
      <c r="O2142" s="311">
        <f t="shared" si="108"/>
        <v>0</v>
      </c>
      <c r="P2142" s="70">
        <f t="shared" si="109"/>
        <v>0</v>
      </c>
      <c r="Q2142" s="135" t="str">
        <f t="shared" si="110"/>
        <v/>
      </c>
    </row>
    <row r="2143" spans="1:17" ht="13.5" hidden="1" thickBot="1" x14ac:dyDescent="0.25">
      <c r="A2143" s="450" t="str">
        <f>IF(B2143="","",COUNT('Diário 3º PA'!$A$4:$A$4242)+ROW()-3)</f>
        <v/>
      </c>
      <c r="B2143" s="384"/>
      <c r="C2143" s="446"/>
      <c r="D2143" s="383"/>
      <c r="E2143" s="383"/>
      <c r="F2143" s="386"/>
      <c r="G2143" s="383"/>
      <c r="H2143" s="383"/>
      <c r="I2143" s="383"/>
      <c r="J2143" s="387"/>
      <c r="K2143" s="387"/>
      <c r="L2143" s="387"/>
      <c r="M2143" s="387"/>
      <c r="N2143" s="447"/>
      <c r="O2143" s="311">
        <f t="shared" si="108"/>
        <v>0</v>
      </c>
      <c r="P2143" s="70">
        <f t="shared" si="109"/>
        <v>0</v>
      </c>
      <c r="Q2143" s="135" t="str">
        <f t="shared" si="110"/>
        <v/>
      </c>
    </row>
    <row r="2144" spans="1:17" ht="13.5" hidden="1" thickBot="1" x14ac:dyDescent="0.25">
      <c r="A2144" s="450" t="str">
        <f>IF(B2144="","",COUNT('Diário 3º PA'!$A$4:$A$4242)+ROW()-3)</f>
        <v/>
      </c>
      <c r="B2144" s="384"/>
      <c r="C2144" s="446"/>
      <c r="D2144" s="383"/>
      <c r="E2144" s="383"/>
      <c r="F2144" s="386"/>
      <c r="G2144" s="383"/>
      <c r="H2144" s="383"/>
      <c r="I2144" s="383"/>
      <c r="J2144" s="387"/>
      <c r="K2144" s="387"/>
      <c r="L2144" s="387"/>
      <c r="M2144" s="387"/>
      <c r="N2144" s="447"/>
      <c r="O2144" s="311">
        <f t="shared" si="108"/>
        <v>0</v>
      </c>
      <c r="P2144" s="70">
        <f t="shared" si="109"/>
        <v>0</v>
      </c>
      <c r="Q2144" s="135" t="str">
        <f t="shared" si="110"/>
        <v/>
      </c>
    </row>
    <row r="2145" spans="1:17" ht="13.5" hidden="1" thickBot="1" x14ac:dyDescent="0.25">
      <c r="A2145" s="450" t="str">
        <f>IF(B2145="","",COUNT('Diário 3º PA'!$A$4:$A$4242)+ROW()-3)</f>
        <v/>
      </c>
      <c r="B2145" s="384"/>
      <c r="C2145" s="446"/>
      <c r="D2145" s="383"/>
      <c r="E2145" s="383"/>
      <c r="F2145" s="386"/>
      <c r="G2145" s="383"/>
      <c r="H2145" s="383"/>
      <c r="I2145" s="383"/>
      <c r="J2145" s="387"/>
      <c r="K2145" s="387"/>
      <c r="L2145" s="387"/>
      <c r="M2145" s="387"/>
      <c r="N2145" s="447"/>
      <c r="O2145" s="311">
        <f t="shared" si="108"/>
        <v>0</v>
      </c>
      <c r="P2145" s="70">
        <f t="shared" si="109"/>
        <v>0</v>
      </c>
      <c r="Q2145" s="135" t="str">
        <f t="shared" si="110"/>
        <v/>
      </c>
    </row>
    <row r="2146" spans="1:17" ht="13.5" hidden="1" thickBot="1" x14ac:dyDescent="0.25">
      <c r="A2146" s="450" t="str">
        <f>IF(B2146="","",COUNT('Diário 3º PA'!$A$4:$A$4242)+ROW()-3)</f>
        <v/>
      </c>
      <c r="B2146" s="384"/>
      <c r="C2146" s="446"/>
      <c r="D2146" s="383"/>
      <c r="E2146" s="383"/>
      <c r="F2146" s="386"/>
      <c r="G2146" s="383"/>
      <c r="H2146" s="383"/>
      <c r="I2146" s="383"/>
      <c r="J2146" s="387"/>
      <c r="K2146" s="387"/>
      <c r="L2146" s="387"/>
      <c r="M2146" s="387"/>
      <c r="N2146" s="447"/>
      <c r="O2146" s="311">
        <f t="shared" si="108"/>
        <v>0</v>
      </c>
      <c r="P2146" s="70">
        <f t="shared" si="109"/>
        <v>0</v>
      </c>
      <c r="Q2146" s="135" t="str">
        <f t="shared" si="110"/>
        <v/>
      </c>
    </row>
    <row r="2147" spans="1:17" ht="13.5" hidden="1" thickBot="1" x14ac:dyDescent="0.25">
      <c r="A2147" s="450" t="str">
        <f>IF(B2147="","",COUNT('Diário 3º PA'!$A$4:$A$4242)+ROW()-3)</f>
        <v/>
      </c>
      <c r="B2147" s="384"/>
      <c r="C2147" s="446"/>
      <c r="D2147" s="383"/>
      <c r="E2147" s="383"/>
      <c r="F2147" s="386"/>
      <c r="G2147" s="383"/>
      <c r="H2147" s="383"/>
      <c r="I2147" s="383"/>
      <c r="J2147" s="387"/>
      <c r="K2147" s="387"/>
      <c r="L2147" s="387"/>
      <c r="M2147" s="387"/>
      <c r="N2147" s="447"/>
      <c r="O2147" s="311">
        <f t="shared" si="108"/>
        <v>0</v>
      </c>
      <c r="P2147" s="70">
        <f t="shared" si="109"/>
        <v>0</v>
      </c>
      <c r="Q2147" s="135" t="str">
        <f t="shared" si="110"/>
        <v/>
      </c>
    </row>
    <row r="2148" spans="1:17" ht="13.5" hidden="1" thickBot="1" x14ac:dyDescent="0.25">
      <c r="A2148" s="450" t="str">
        <f>IF(B2148="","",COUNT('Diário 3º PA'!$A$4:$A$4242)+ROW()-3)</f>
        <v/>
      </c>
      <c r="B2148" s="384"/>
      <c r="C2148" s="446"/>
      <c r="D2148" s="383"/>
      <c r="E2148" s="383"/>
      <c r="F2148" s="386"/>
      <c r="G2148" s="383"/>
      <c r="H2148" s="383"/>
      <c r="I2148" s="383"/>
      <c r="J2148" s="387"/>
      <c r="K2148" s="387"/>
      <c r="L2148" s="387"/>
      <c r="M2148" s="387"/>
      <c r="N2148" s="447"/>
      <c r="O2148" s="311">
        <f t="shared" si="108"/>
        <v>0</v>
      </c>
      <c r="P2148" s="70">
        <f t="shared" si="109"/>
        <v>0</v>
      </c>
      <c r="Q2148" s="135" t="str">
        <f t="shared" si="110"/>
        <v/>
      </c>
    </row>
    <row r="2149" spans="1:17" ht="13.5" hidden="1" thickBot="1" x14ac:dyDescent="0.25">
      <c r="A2149" s="450" t="str">
        <f>IF(B2149="","",COUNT('Diário 3º PA'!$A$4:$A$4242)+ROW()-3)</f>
        <v/>
      </c>
      <c r="B2149" s="384"/>
      <c r="C2149" s="446"/>
      <c r="D2149" s="383"/>
      <c r="E2149" s="383"/>
      <c r="F2149" s="386"/>
      <c r="G2149" s="383"/>
      <c r="H2149" s="383"/>
      <c r="I2149" s="383"/>
      <c r="J2149" s="387"/>
      <c r="K2149" s="387"/>
      <c r="L2149" s="387"/>
      <c r="M2149" s="387"/>
      <c r="N2149" s="447"/>
      <c r="O2149" s="311">
        <f t="shared" si="108"/>
        <v>0</v>
      </c>
      <c r="P2149" s="70">
        <f t="shared" si="109"/>
        <v>0</v>
      </c>
      <c r="Q2149" s="135" t="str">
        <f t="shared" si="110"/>
        <v/>
      </c>
    </row>
    <row r="2150" spans="1:17" ht="13.5" hidden="1" thickBot="1" x14ac:dyDescent="0.25">
      <c r="A2150" s="450" t="str">
        <f>IF(B2150="","",COUNT('Diário 3º PA'!$A$4:$A$4242)+ROW()-3)</f>
        <v/>
      </c>
      <c r="B2150" s="384"/>
      <c r="C2150" s="446"/>
      <c r="D2150" s="383"/>
      <c r="E2150" s="383"/>
      <c r="F2150" s="386"/>
      <c r="G2150" s="383"/>
      <c r="H2150" s="383"/>
      <c r="I2150" s="383"/>
      <c r="J2150" s="387"/>
      <c r="K2150" s="387"/>
      <c r="L2150" s="387"/>
      <c r="M2150" s="387"/>
      <c r="N2150" s="447"/>
      <c r="O2150" s="311">
        <f t="shared" si="108"/>
        <v>0</v>
      </c>
      <c r="P2150" s="70">
        <f t="shared" si="109"/>
        <v>0</v>
      </c>
      <c r="Q2150" s="135" t="str">
        <f t="shared" si="110"/>
        <v/>
      </c>
    </row>
    <row r="2151" spans="1:17" ht="13.5" hidden="1" thickBot="1" x14ac:dyDescent="0.25">
      <c r="A2151" s="450" t="str">
        <f>IF(B2151="","",COUNT('Diário 3º PA'!$A$4:$A$4242)+ROW()-3)</f>
        <v/>
      </c>
      <c r="B2151" s="384"/>
      <c r="C2151" s="446"/>
      <c r="D2151" s="383"/>
      <c r="E2151" s="383"/>
      <c r="F2151" s="386"/>
      <c r="G2151" s="383"/>
      <c r="H2151" s="383"/>
      <c r="I2151" s="383"/>
      <c r="J2151" s="387"/>
      <c r="K2151" s="387"/>
      <c r="L2151" s="387"/>
      <c r="M2151" s="387"/>
      <c r="N2151" s="447"/>
      <c r="O2151" s="311">
        <f t="shared" si="108"/>
        <v>0</v>
      </c>
      <c r="P2151" s="70">
        <f t="shared" si="109"/>
        <v>0</v>
      </c>
      <c r="Q2151" s="135" t="str">
        <f t="shared" si="110"/>
        <v/>
      </c>
    </row>
    <row r="2152" spans="1:17" ht="13.5" hidden="1" thickBot="1" x14ac:dyDescent="0.25">
      <c r="A2152" s="450" t="str">
        <f>IF(B2152="","",COUNT('Diário 3º PA'!$A$4:$A$4242)+ROW()-3)</f>
        <v/>
      </c>
      <c r="B2152" s="384"/>
      <c r="C2152" s="446"/>
      <c r="D2152" s="383"/>
      <c r="E2152" s="383"/>
      <c r="F2152" s="386"/>
      <c r="G2152" s="383"/>
      <c r="H2152" s="383"/>
      <c r="I2152" s="383"/>
      <c r="J2152" s="387"/>
      <c r="K2152" s="387"/>
      <c r="L2152" s="387"/>
      <c r="M2152" s="387"/>
      <c r="N2152" s="447"/>
      <c r="O2152" s="311">
        <f t="shared" si="108"/>
        <v>0</v>
      </c>
      <c r="P2152" s="70">
        <f t="shared" si="109"/>
        <v>0</v>
      </c>
      <c r="Q2152" s="135" t="str">
        <f t="shared" si="110"/>
        <v/>
      </c>
    </row>
    <row r="2153" spans="1:17" ht="13.5" hidden="1" thickBot="1" x14ac:dyDescent="0.25">
      <c r="A2153" s="450" t="str">
        <f>IF(B2153="","",COUNT('Diário 3º PA'!$A$4:$A$4242)+ROW()-3)</f>
        <v/>
      </c>
      <c r="B2153" s="384"/>
      <c r="C2153" s="446"/>
      <c r="D2153" s="383"/>
      <c r="E2153" s="383"/>
      <c r="F2153" s="386"/>
      <c r="G2153" s="383"/>
      <c r="H2153" s="383"/>
      <c r="I2153" s="383"/>
      <c r="J2153" s="387"/>
      <c r="K2153" s="387"/>
      <c r="L2153" s="387"/>
      <c r="M2153" s="387"/>
      <c r="N2153" s="447"/>
      <c r="O2153" s="311">
        <f t="shared" si="108"/>
        <v>0</v>
      </c>
      <c r="P2153" s="70">
        <f t="shared" si="109"/>
        <v>0</v>
      </c>
      <c r="Q2153" s="135" t="str">
        <f t="shared" si="110"/>
        <v/>
      </c>
    </row>
    <row r="2154" spans="1:17" ht="13.5" hidden="1" thickBot="1" x14ac:dyDescent="0.25">
      <c r="A2154" s="450" t="str">
        <f>IF(B2154="","",COUNT('Diário 3º PA'!$A$4:$A$4242)+ROW()-3)</f>
        <v/>
      </c>
      <c r="B2154" s="384"/>
      <c r="C2154" s="446"/>
      <c r="D2154" s="383"/>
      <c r="E2154" s="383"/>
      <c r="F2154" s="386"/>
      <c r="G2154" s="383"/>
      <c r="H2154" s="383"/>
      <c r="I2154" s="383"/>
      <c r="J2154" s="387"/>
      <c r="K2154" s="387"/>
      <c r="L2154" s="387"/>
      <c r="M2154" s="387"/>
      <c r="N2154" s="447"/>
      <c r="O2154" s="311">
        <f t="shared" si="108"/>
        <v>0</v>
      </c>
      <c r="P2154" s="70">
        <f t="shared" si="109"/>
        <v>0</v>
      </c>
      <c r="Q2154" s="135" t="str">
        <f t="shared" si="110"/>
        <v/>
      </c>
    </row>
    <row r="2155" spans="1:17" ht="13.5" hidden="1" thickBot="1" x14ac:dyDescent="0.25">
      <c r="A2155" s="450" t="str">
        <f>IF(B2155="","",COUNT('Diário 3º PA'!$A$4:$A$4242)+ROW()-3)</f>
        <v/>
      </c>
      <c r="B2155" s="384"/>
      <c r="C2155" s="446"/>
      <c r="D2155" s="383"/>
      <c r="E2155" s="383"/>
      <c r="F2155" s="386"/>
      <c r="G2155" s="383"/>
      <c r="H2155" s="383"/>
      <c r="I2155" s="383"/>
      <c r="J2155" s="387"/>
      <c r="K2155" s="387"/>
      <c r="L2155" s="387"/>
      <c r="M2155" s="387"/>
      <c r="N2155" s="447"/>
      <c r="O2155" s="311">
        <f t="shared" si="108"/>
        <v>0</v>
      </c>
      <c r="P2155" s="70">
        <f t="shared" si="109"/>
        <v>0</v>
      </c>
      <c r="Q2155" s="135" t="str">
        <f t="shared" si="110"/>
        <v/>
      </c>
    </row>
    <row r="2156" spans="1:17" ht="13.5" hidden="1" thickBot="1" x14ac:dyDescent="0.25">
      <c r="A2156" s="450" t="str">
        <f>IF(B2156="","",COUNT('Diário 3º PA'!$A$4:$A$4242)+ROW()-3)</f>
        <v/>
      </c>
      <c r="B2156" s="384"/>
      <c r="C2156" s="446"/>
      <c r="D2156" s="383"/>
      <c r="E2156" s="383"/>
      <c r="F2156" s="386"/>
      <c r="G2156" s="383"/>
      <c r="H2156" s="383"/>
      <c r="I2156" s="383"/>
      <c r="J2156" s="387"/>
      <c r="K2156" s="387"/>
      <c r="L2156" s="387"/>
      <c r="M2156" s="387"/>
      <c r="N2156" s="447"/>
      <c r="O2156" s="311">
        <f t="shared" si="108"/>
        <v>0</v>
      </c>
      <c r="P2156" s="70">
        <f t="shared" si="109"/>
        <v>0</v>
      </c>
      <c r="Q2156" s="135" t="str">
        <f t="shared" si="110"/>
        <v/>
      </c>
    </row>
    <row r="2157" spans="1:17" ht="13.5" hidden="1" thickBot="1" x14ac:dyDescent="0.25">
      <c r="A2157" s="450" t="str">
        <f>IF(B2157="","",COUNT('Diário 3º PA'!$A$4:$A$4242)+ROW()-3)</f>
        <v/>
      </c>
      <c r="B2157" s="384"/>
      <c r="C2157" s="446"/>
      <c r="D2157" s="383"/>
      <c r="E2157" s="383"/>
      <c r="F2157" s="386"/>
      <c r="G2157" s="383"/>
      <c r="H2157" s="383"/>
      <c r="I2157" s="383"/>
      <c r="J2157" s="387"/>
      <c r="K2157" s="387"/>
      <c r="L2157" s="387"/>
      <c r="M2157" s="387"/>
      <c r="N2157" s="447"/>
      <c r="O2157" s="311">
        <f t="shared" si="108"/>
        <v>0</v>
      </c>
      <c r="P2157" s="70">
        <f t="shared" si="109"/>
        <v>0</v>
      </c>
      <c r="Q2157" s="135" t="str">
        <f t="shared" si="110"/>
        <v/>
      </c>
    </row>
    <row r="2158" spans="1:17" ht="13.5" hidden="1" thickBot="1" x14ac:dyDescent="0.25">
      <c r="A2158" s="450" t="str">
        <f>IF(B2158="","",COUNT('Diário 3º PA'!$A$4:$A$4242)+ROW()-3)</f>
        <v/>
      </c>
      <c r="B2158" s="384"/>
      <c r="C2158" s="446"/>
      <c r="D2158" s="383"/>
      <c r="E2158" s="383"/>
      <c r="F2158" s="386"/>
      <c r="G2158" s="383"/>
      <c r="H2158" s="383"/>
      <c r="I2158" s="383"/>
      <c r="J2158" s="387"/>
      <c r="K2158" s="387"/>
      <c r="L2158" s="387"/>
      <c r="M2158" s="387"/>
      <c r="N2158" s="447"/>
      <c r="O2158" s="311">
        <f t="shared" si="108"/>
        <v>0</v>
      </c>
      <c r="P2158" s="70">
        <f t="shared" si="109"/>
        <v>0</v>
      </c>
      <c r="Q2158" s="135" t="str">
        <f t="shared" si="110"/>
        <v/>
      </c>
    </row>
    <row r="2159" spans="1:17" ht="13.5" hidden="1" thickBot="1" x14ac:dyDescent="0.25">
      <c r="A2159" s="450" t="str">
        <f>IF(B2159="","",COUNT('Diário 3º PA'!$A$4:$A$4242)+ROW()-3)</f>
        <v/>
      </c>
      <c r="B2159" s="384"/>
      <c r="C2159" s="446"/>
      <c r="D2159" s="383"/>
      <c r="E2159" s="383"/>
      <c r="F2159" s="386"/>
      <c r="G2159" s="383"/>
      <c r="H2159" s="383"/>
      <c r="I2159" s="383"/>
      <c r="J2159" s="387"/>
      <c r="K2159" s="387"/>
      <c r="L2159" s="387"/>
      <c r="M2159" s="387"/>
      <c r="N2159" s="447"/>
      <c r="O2159" s="311">
        <f t="shared" si="108"/>
        <v>0</v>
      </c>
      <c r="P2159" s="70">
        <f t="shared" si="109"/>
        <v>0</v>
      </c>
      <c r="Q2159" s="135" t="str">
        <f t="shared" si="110"/>
        <v/>
      </c>
    </row>
    <row r="2160" spans="1:17" ht="13.5" hidden="1" thickBot="1" x14ac:dyDescent="0.25">
      <c r="A2160" s="450" t="str">
        <f>IF(B2160="","",COUNT('Diário 3º PA'!$A$4:$A$4242)+ROW()-3)</f>
        <v/>
      </c>
      <c r="B2160" s="384"/>
      <c r="C2160" s="446"/>
      <c r="D2160" s="383"/>
      <c r="E2160" s="383"/>
      <c r="F2160" s="386"/>
      <c r="G2160" s="383"/>
      <c r="H2160" s="383"/>
      <c r="I2160" s="383"/>
      <c r="J2160" s="387"/>
      <c r="K2160" s="387"/>
      <c r="L2160" s="387"/>
      <c r="M2160" s="387"/>
      <c r="N2160" s="447"/>
      <c r="O2160" s="311">
        <f t="shared" si="108"/>
        <v>0</v>
      </c>
      <c r="P2160" s="70">
        <f t="shared" si="109"/>
        <v>0</v>
      </c>
      <c r="Q2160" s="135" t="str">
        <f t="shared" si="110"/>
        <v/>
      </c>
    </row>
    <row r="2161" spans="1:17" ht="13.5" hidden="1" thickBot="1" x14ac:dyDescent="0.25">
      <c r="A2161" s="450" t="str">
        <f>IF(B2161="","",COUNT('Diário 3º PA'!$A$4:$A$4242)+ROW()-3)</f>
        <v/>
      </c>
      <c r="B2161" s="384"/>
      <c r="C2161" s="446"/>
      <c r="D2161" s="383"/>
      <c r="E2161" s="383"/>
      <c r="F2161" s="386"/>
      <c r="G2161" s="383"/>
      <c r="H2161" s="383"/>
      <c r="I2161" s="383"/>
      <c r="J2161" s="387"/>
      <c r="K2161" s="387"/>
      <c r="L2161" s="387"/>
      <c r="M2161" s="387"/>
      <c r="N2161" s="447"/>
      <c r="O2161" s="311">
        <f t="shared" si="108"/>
        <v>0</v>
      </c>
      <c r="P2161" s="70">
        <f t="shared" si="109"/>
        <v>0</v>
      </c>
      <c r="Q2161" s="135" t="str">
        <f t="shared" si="110"/>
        <v/>
      </c>
    </row>
    <row r="2162" spans="1:17" ht="13.5" hidden="1" thickBot="1" x14ac:dyDescent="0.25">
      <c r="A2162" s="450" t="str">
        <f>IF(B2162="","",COUNT('Diário 3º PA'!$A$4:$A$4242)+ROW()-3)</f>
        <v/>
      </c>
      <c r="B2162" s="384"/>
      <c r="C2162" s="446"/>
      <c r="D2162" s="383"/>
      <c r="E2162" s="383"/>
      <c r="F2162" s="386"/>
      <c r="G2162" s="383"/>
      <c r="H2162" s="383"/>
      <c r="I2162" s="383"/>
      <c r="J2162" s="387"/>
      <c r="K2162" s="387"/>
      <c r="L2162" s="387"/>
      <c r="M2162" s="387"/>
      <c r="N2162" s="447"/>
      <c r="O2162" s="311">
        <f t="shared" si="108"/>
        <v>0</v>
      </c>
      <c r="P2162" s="70">
        <f t="shared" si="109"/>
        <v>0</v>
      </c>
      <c r="Q2162" s="135" t="str">
        <f t="shared" si="110"/>
        <v/>
      </c>
    </row>
    <row r="2163" spans="1:17" ht="13.5" hidden="1" thickBot="1" x14ac:dyDescent="0.25">
      <c r="A2163" s="450" t="str">
        <f>IF(B2163="","",COUNT('Diário 3º PA'!$A$4:$A$4242)+ROW()-3)</f>
        <v/>
      </c>
      <c r="B2163" s="384"/>
      <c r="C2163" s="446"/>
      <c r="D2163" s="383"/>
      <c r="E2163" s="383"/>
      <c r="F2163" s="386"/>
      <c r="G2163" s="383"/>
      <c r="H2163" s="383"/>
      <c r="I2163" s="383"/>
      <c r="J2163" s="387"/>
      <c r="K2163" s="387"/>
      <c r="L2163" s="387"/>
      <c r="M2163" s="387"/>
      <c r="N2163" s="447"/>
      <c r="O2163" s="311">
        <f t="shared" si="108"/>
        <v>0</v>
      </c>
      <c r="P2163" s="70">
        <f t="shared" si="109"/>
        <v>0</v>
      </c>
      <c r="Q2163" s="135" t="str">
        <f t="shared" si="110"/>
        <v/>
      </c>
    </row>
    <row r="2164" spans="1:17" ht="13.5" hidden="1" thickBot="1" x14ac:dyDescent="0.25">
      <c r="A2164" s="450" t="str">
        <f>IF(B2164="","",COUNT('Diário 3º PA'!$A$4:$A$4242)+ROW()-3)</f>
        <v/>
      </c>
      <c r="B2164" s="384"/>
      <c r="C2164" s="446"/>
      <c r="D2164" s="383"/>
      <c r="E2164" s="383"/>
      <c r="F2164" s="386"/>
      <c r="G2164" s="383"/>
      <c r="H2164" s="383"/>
      <c r="I2164" s="383"/>
      <c r="J2164" s="387"/>
      <c r="K2164" s="387"/>
      <c r="L2164" s="387"/>
      <c r="M2164" s="387"/>
      <c r="N2164" s="447"/>
      <c r="O2164" s="311">
        <f t="shared" si="108"/>
        <v>0</v>
      </c>
      <c r="P2164" s="70">
        <f t="shared" si="109"/>
        <v>0</v>
      </c>
      <c r="Q2164" s="135" t="str">
        <f t="shared" si="110"/>
        <v/>
      </c>
    </row>
    <row r="2165" spans="1:17" ht="13.5" hidden="1" thickBot="1" x14ac:dyDescent="0.25">
      <c r="A2165" s="450" t="str">
        <f>IF(B2165="","",COUNT('Diário 3º PA'!$A$4:$A$4242)+ROW()-3)</f>
        <v/>
      </c>
      <c r="B2165" s="384"/>
      <c r="C2165" s="446"/>
      <c r="D2165" s="383"/>
      <c r="E2165" s="383"/>
      <c r="F2165" s="386"/>
      <c r="G2165" s="383"/>
      <c r="H2165" s="383"/>
      <c r="I2165" s="383"/>
      <c r="J2165" s="387"/>
      <c r="K2165" s="387"/>
      <c r="L2165" s="387"/>
      <c r="M2165" s="387"/>
      <c r="N2165" s="447"/>
      <c r="O2165" s="311">
        <f t="shared" si="108"/>
        <v>0</v>
      </c>
      <c r="P2165" s="70">
        <f t="shared" si="109"/>
        <v>0</v>
      </c>
      <c r="Q2165" s="135" t="str">
        <f t="shared" si="110"/>
        <v/>
      </c>
    </row>
    <row r="2166" spans="1:17" ht="13.5" hidden="1" thickBot="1" x14ac:dyDescent="0.25">
      <c r="A2166" s="450" t="str">
        <f>IF(B2166="","",COUNT('Diário 3º PA'!$A$4:$A$4242)+ROW()-3)</f>
        <v/>
      </c>
      <c r="B2166" s="384"/>
      <c r="C2166" s="446"/>
      <c r="D2166" s="383"/>
      <c r="E2166" s="383"/>
      <c r="F2166" s="386"/>
      <c r="G2166" s="383"/>
      <c r="H2166" s="383"/>
      <c r="I2166" s="383"/>
      <c r="J2166" s="387"/>
      <c r="K2166" s="387"/>
      <c r="L2166" s="387"/>
      <c r="M2166" s="387"/>
      <c r="N2166" s="447"/>
      <c r="O2166" s="311">
        <f t="shared" si="108"/>
        <v>0</v>
      </c>
      <c r="P2166" s="70">
        <f t="shared" si="109"/>
        <v>0</v>
      </c>
      <c r="Q2166" s="135" t="str">
        <f t="shared" si="110"/>
        <v/>
      </c>
    </row>
    <row r="2167" spans="1:17" ht="13.5" hidden="1" thickBot="1" x14ac:dyDescent="0.25">
      <c r="A2167" s="450" t="str">
        <f>IF(B2167="","",COUNT('Diário 3º PA'!$A$4:$A$4242)+ROW()-3)</f>
        <v/>
      </c>
      <c r="B2167" s="384"/>
      <c r="C2167" s="446"/>
      <c r="D2167" s="383"/>
      <c r="E2167" s="383"/>
      <c r="F2167" s="386"/>
      <c r="G2167" s="383"/>
      <c r="H2167" s="383"/>
      <c r="I2167" s="383"/>
      <c r="J2167" s="387"/>
      <c r="K2167" s="387"/>
      <c r="L2167" s="387"/>
      <c r="M2167" s="387"/>
      <c r="N2167" s="447"/>
      <c r="O2167" s="311">
        <f t="shared" si="108"/>
        <v>0</v>
      </c>
      <c r="P2167" s="70">
        <f t="shared" si="109"/>
        <v>0</v>
      </c>
      <c r="Q2167" s="135" t="str">
        <f t="shared" si="110"/>
        <v/>
      </c>
    </row>
    <row r="2168" spans="1:17" ht="13.5" hidden="1" thickBot="1" x14ac:dyDescent="0.25">
      <c r="A2168" s="450" t="str">
        <f>IF(B2168="","",COUNT('Diário 3º PA'!$A$4:$A$4242)+ROW()-3)</f>
        <v/>
      </c>
      <c r="B2168" s="384"/>
      <c r="C2168" s="446"/>
      <c r="D2168" s="383"/>
      <c r="E2168" s="383"/>
      <c r="F2168" s="386"/>
      <c r="G2168" s="383"/>
      <c r="H2168" s="383"/>
      <c r="I2168" s="383"/>
      <c r="J2168" s="387"/>
      <c r="K2168" s="387"/>
      <c r="L2168" s="387"/>
      <c r="M2168" s="387"/>
      <c r="N2168" s="447"/>
      <c r="O2168" s="311">
        <f t="shared" si="108"/>
        <v>0</v>
      </c>
      <c r="P2168" s="70">
        <f t="shared" si="109"/>
        <v>0</v>
      </c>
      <c r="Q2168" s="135" t="str">
        <f t="shared" si="110"/>
        <v/>
      </c>
    </row>
    <row r="2169" spans="1:17" ht="13.5" hidden="1" thickBot="1" x14ac:dyDescent="0.25">
      <c r="A2169" s="450" t="str">
        <f>IF(B2169="","",COUNT('Diário 3º PA'!$A$4:$A$4242)+ROW()-3)</f>
        <v/>
      </c>
      <c r="B2169" s="384"/>
      <c r="C2169" s="446"/>
      <c r="D2169" s="383"/>
      <c r="E2169" s="383"/>
      <c r="F2169" s="386"/>
      <c r="G2169" s="383"/>
      <c r="H2169" s="383"/>
      <c r="I2169" s="383"/>
      <c r="J2169" s="387"/>
      <c r="K2169" s="387"/>
      <c r="L2169" s="387"/>
      <c r="M2169" s="387"/>
      <c r="N2169" s="447"/>
      <c r="O2169" s="311">
        <f t="shared" si="108"/>
        <v>0</v>
      </c>
      <c r="P2169" s="70">
        <f t="shared" si="109"/>
        <v>0</v>
      </c>
      <c r="Q2169" s="135" t="str">
        <f t="shared" si="110"/>
        <v/>
      </c>
    </row>
    <row r="2170" spans="1:17" ht="13.5" hidden="1" thickBot="1" x14ac:dyDescent="0.25">
      <c r="A2170" s="450" t="str">
        <f>IF(B2170="","",COUNT('Diário 3º PA'!$A$4:$A$4242)+ROW()-3)</f>
        <v/>
      </c>
      <c r="B2170" s="384"/>
      <c r="C2170" s="446"/>
      <c r="D2170" s="383"/>
      <c r="E2170" s="383"/>
      <c r="F2170" s="386"/>
      <c r="G2170" s="383"/>
      <c r="H2170" s="383"/>
      <c r="I2170" s="383"/>
      <c r="J2170" s="387"/>
      <c r="K2170" s="387"/>
      <c r="L2170" s="387"/>
      <c r="M2170" s="387"/>
      <c r="N2170" s="447"/>
      <c r="O2170" s="311">
        <f t="shared" si="108"/>
        <v>0</v>
      </c>
      <c r="P2170" s="70">
        <f t="shared" si="109"/>
        <v>0</v>
      </c>
      <c r="Q2170" s="135" t="str">
        <f t="shared" si="110"/>
        <v/>
      </c>
    </row>
    <row r="2171" spans="1:17" ht="13.5" hidden="1" thickBot="1" x14ac:dyDescent="0.25">
      <c r="A2171" s="450" t="str">
        <f>IF(B2171="","",COUNT('Diário 3º PA'!$A$4:$A$4242)+ROW()-3)</f>
        <v/>
      </c>
      <c r="B2171" s="384"/>
      <c r="C2171" s="446"/>
      <c r="D2171" s="383"/>
      <c r="E2171" s="383"/>
      <c r="F2171" s="386"/>
      <c r="G2171" s="383"/>
      <c r="H2171" s="383"/>
      <c r="I2171" s="383"/>
      <c r="J2171" s="387"/>
      <c r="K2171" s="387"/>
      <c r="L2171" s="387"/>
      <c r="M2171" s="387"/>
      <c r="N2171" s="447"/>
      <c r="O2171" s="311">
        <f t="shared" si="108"/>
        <v>0</v>
      </c>
      <c r="P2171" s="70">
        <f t="shared" si="109"/>
        <v>0</v>
      </c>
      <c r="Q2171" s="135" t="str">
        <f t="shared" si="110"/>
        <v/>
      </c>
    </row>
    <row r="2172" spans="1:17" ht="13.5" hidden="1" thickBot="1" x14ac:dyDescent="0.25">
      <c r="A2172" s="450" t="str">
        <f>IF(B2172="","",COUNT('Diário 3º PA'!$A$4:$A$4242)+ROW()-3)</f>
        <v/>
      </c>
      <c r="B2172" s="384"/>
      <c r="C2172" s="446"/>
      <c r="D2172" s="383"/>
      <c r="E2172" s="383"/>
      <c r="F2172" s="386"/>
      <c r="G2172" s="383"/>
      <c r="H2172" s="383"/>
      <c r="I2172" s="383"/>
      <c r="J2172" s="387"/>
      <c r="K2172" s="387"/>
      <c r="L2172" s="387"/>
      <c r="M2172" s="387"/>
      <c r="N2172" s="447"/>
      <c r="O2172" s="311">
        <f t="shared" si="108"/>
        <v>0</v>
      </c>
      <c r="P2172" s="70">
        <f t="shared" si="109"/>
        <v>0</v>
      </c>
      <c r="Q2172" s="135" t="str">
        <f t="shared" si="110"/>
        <v/>
      </c>
    </row>
    <row r="2173" spans="1:17" ht="13.5" hidden="1" thickBot="1" x14ac:dyDescent="0.25">
      <c r="A2173" s="450" t="str">
        <f>IF(B2173="","",COUNT('Diário 3º PA'!$A$4:$A$4242)+ROW()-3)</f>
        <v/>
      </c>
      <c r="B2173" s="384"/>
      <c r="C2173" s="446"/>
      <c r="D2173" s="383"/>
      <c r="E2173" s="383"/>
      <c r="F2173" s="386"/>
      <c r="G2173" s="383"/>
      <c r="H2173" s="383"/>
      <c r="I2173" s="383"/>
      <c r="J2173" s="387"/>
      <c r="K2173" s="387"/>
      <c r="L2173" s="387"/>
      <c r="M2173" s="387"/>
      <c r="N2173" s="447"/>
      <c r="O2173" s="311">
        <f t="shared" si="108"/>
        <v>0</v>
      </c>
      <c r="P2173" s="70">
        <f t="shared" si="109"/>
        <v>0</v>
      </c>
      <c r="Q2173" s="135" t="str">
        <f t="shared" si="110"/>
        <v/>
      </c>
    </row>
    <row r="2174" spans="1:17" ht="13.5" hidden="1" thickBot="1" x14ac:dyDescent="0.25">
      <c r="A2174" s="450" t="str">
        <f>IF(B2174="","",COUNT('Diário 3º PA'!$A$4:$A$4242)+ROW()-3)</f>
        <v/>
      </c>
      <c r="B2174" s="384"/>
      <c r="C2174" s="446"/>
      <c r="D2174" s="383"/>
      <c r="E2174" s="383"/>
      <c r="F2174" s="386"/>
      <c r="G2174" s="383"/>
      <c r="H2174" s="383"/>
      <c r="I2174" s="383"/>
      <c r="J2174" s="387"/>
      <c r="K2174" s="387"/>
      <c r="L2174" s="387"/>
      <c r="M2174" s="387"/>
      <c r="N2174" s="447"/>
      <c r="O2174" s="311">
        <f t="shared" si="108"/>
        <v>0</v>
      </c>
      <c r="P2174" s="70">
        <f t="shared" si="109"/>
        <v>0</v>
      </c>
      <c r="Q2174" s="135" t="str">
        <f t="shared" si="110"/>
        <v/>
      </c>
    </row>
    <row r="2175" spans="1:17" ht="13.5" hidden="1" thickBot="1" x14ac:dyDescent="0.25">
      <c r="A2175" s="450" t="str">
        <f>IF(B2175="","",COUNT('Diário 3º PA'!$A$4:$A$4242)+ROW()-3)</f>
        <v/>
      </c>
      <c r="B2175" s="384"/>
      <c r="C2175" s="446"/>
      <c r="D2175" s="383"/>
      <c r="E2175" s="383"/>
      <c r="F2175" s="386"/>
      <c r="G2175" s="383"/>
      <c r="H2175" s="383"/>
      <c r="I2175" s="383"/>
      <c r="J2175" s="387"/>
      <c r="K2175" s="387"/>
      <c r="L2175" s="387"/>
      <c r="M2175" s="387"/>
      <c r="N2175" s="447"/>
      <c r="O2175" s="311">
        <f t="shared" si="108"/>
        <v>0</v>
      </c>
      <c r="P2175" s="70">
        <f t="shared" si="109"/>
        <v>0</v>
      </c>
      <c r="Q2175" s="135" t="str">
        <f t="shared" si="110"/>
        <v/>
      </c>
    </row>
    <row r="2176" spans="1:17" ht="13.5" hidden="1" thickBot="1" x14ac:dyDescent="0.25">
      <c r="A2176" s="450" t="str">
        <f>IF(B2176="","",COUNT('Diário 3º PA'!$A$4:$A$4242)+ROW()-3)</f>
        <v/>
      </c>
      <c r="B2176" s="384"/>
      <c r="C2176" s="446"/>
      <c r="D2176" s="383"/>
      <c r="E2176" s="383"/>
      <c r="F2176" s="386"/>
      <c r="G2176" s="383"/>
      <c r="H2176" s="383"/>
      <c r="I2176" s="383"/>
      <c r="J2176" s="387"/>
      <c r="K2176" s="387"/>
      <c r="L2176" s="387"/>
      <c r="M2176" s="387"/>
      <c r="N2176" s="447"/>
      <c r="O2176" s="311">
        <f t="shared" si="108"/>
        <v>0</v>
      </c>
      <c r="P2176" s="70">
        <f t="shared" si="109"/>
        <v>0</v>
      </c>
      <c r="Q2176" s="135" t="str">
        <f t="shared" si="110"/>
        <v/>
      </c>
    </row>
    <row r="2177" spans="1:17" ht="13.5" hidden="1" thickBot="1" x14ac:dyDescent="0.25">
      <c r="A2177" s="450" t="str">
        <f>IF(B2177="","",COUNT('Diário 3º PA'!$A$4:$A$4242)+ROW()-3)</f>
        <v/>
      </c>
      <c r="B2177" s="384"/>
      <c r="C2177" s="446"/>
      <c r="D2177" s="383"/>
      <c r="E2177" s="383"/>
      <c r="F2177" s="386"/>
      <c r="G2177" s="383"/>
      <c r="H2177" s="383"/>
      <c r="I2177" s="383"/>
      <c r="J2177" s="387"/>
      <c r="K2177" s="387"/>
      <c r="L2177" s="387"/>
      <c r="M2177" s="387"/>
      <c r="N2177" s="447"/>
      <c r="O2177" s="311">
        <f t="shared" si="108"/>
        <v>0</v>
      </c>
      <c r="P2177" s="70">
        <f t="shared" si="109"/>
        <v>0</v>
      </c>
      <c r="Q2177" s="135" t="str">
        <f t="shared" si="110"/>
        <v/>
      </c>
    </row>
    <row r="2178" spans="1:17" ht="13.5" hidden="1" thickBot="1" x14ac:dyDescent="0.25">
      <c r="A2178" s="450" t="str">
        <f>IF(B2178="","",COUNT('Diário 3º PA'!$A$4:$A$4242)+ROW()-3)</f>
        <v/>
      </c>
      <c r="B2178" s="384"/>
      <c r="C2178" s="446"/>
      <c r="D2178" s="383"/>
      <c r="E2178" s="383"/>
      <c r="F2178" s="386"/>
      <c r="G2178" s="383"/>
      <c r="H2178" s="383"/>
      <c r="I2178" s="383"/>
      <c r="J2178" s="387"/>
      <c r="K2178" s="387"/>
      <c r="L2178" s="387"/>
      <c r="M2178" s="387"/>
      <c r="N2178" s="447"/>
      <c r="O2178" s="311">
        <f t="shared" si="108"/>
        <v>0</v>
      </c>
      <c r="P2178" s="70">
        <f t="shared" si="109"/>
        <v>0</v>
      </c>
      <c r="Q2178" s="135" t="str">
        <f t="shared" si="110"/>
        <v/>
      </c>
    </row>
    <row r="2179" spans="1:17" ht="13.5" hidden="1" thickBot="1" x14ac:dyDescent="0.25">
      <c r="A2179" s="450" t="str">
        <f>IF(B2179="","",COUNT('Diário 3º PA'!$A$4:$A$4242)+ROW()-3)</f>
        <v/>
      </c>
      <c r="B2179" s="384"/>
      <c r="C2179" s="446"/>
      <c r="D2179" s="383"/>
      <c r="E2179" s="383"/>
      <c r="F2179" s="386"/>
      <c r="G2179" s="383"/>
      <c r="H2179" s="383"/>
      <c r="I2179" s="383"/>
      <c r="J2179" s="387"/>
      <c r="K2179" s="387"/>
      <c r="L2179" s="387"/>
      <c r="M2179" s="387"/>
      <c r="N2179" s="447"/>
      <c r="O2179" s="311">
        <f t="shared" si="108"/>
        <v>0</v>
      </c>
      <c r="P2179" s="70">
        <f t="shared" si="109"/>
        <v>0</v>
      </c>
      <c r="Q2179" s="135" t="str">
        <f t="shared" si="110"/>
        <v/>
      </c>
    </row>
    <row r="2180" spans="1:17" ht="13.5" hidden="1" thickBot="1" x14ac:dyDescent="0.25">
      <c r="A2180" s="450" t="str">
        <f>IF(B2180="","",COUNT('Diário 3º PA'!$A$4:$A$4242)+ROW()-3)</f>
        <v/>
      </c>
      <c r="B2180" s="384"/>
      <c r="C2180" s="446"/>
      <c r="D2180" s="383"/>
      <c r="E2180" s="383"/>
      <c r="F2180" s="386"/>
      <c r="G2180" s="383"/>
      <c r="H2180" s="383"/>
      <c r="I2180" s="383"/>
      <c r="J2180" s="387"/>
      <c r="K2180" s="387"/>
      <c r="L2180" s="387"/>
      <c r="M2180" s="387"/>
      <c r="N2180" s="447"/>
      <c r="O2180" s="311">
        <f t="shared" si="108"/>
        <v>0</v>
      </c>
      <c r="P2180" s="70">
        <f t="shared" si="109"/>
        <v>0</v>
      </c>
      <c r="Q2180" s="135" t="str">
        <f t="shared" si="110"/>
        <v/>
      </c>
    </row>
    <row r="2181" spans="1:17" ht="13.5" hidden="1" thickBot="1" x14ac:dyDescent="0.25">
      <c r="A2181" s="450" t="str">
        <f>IF(B2181="","",COUNT('Diário 3º PA'!$A$4:$A$4242)+ROW()-3)</f>
        <v/>
      </c>
      <c r="B2181" s="384"/>
      <c r="C2181" s="446"/>
      <c r="D2181" s="383"/>
      <c r="E2181" s="383"/>
      <c r="F2181" s="386"/>
      <c r="G2181" s="383"/>
      <c r="H2181" s="383"/>
      <c r="I2181" s="383"/>
      <c r="J2181" s="387"/>
      <c r="K2181" s="387"/>
      <c r="L2181" s="387"/>
      <c r="M2181" s="387"/>
      <c r="N2181" s="447"/>
      <c r="O2181" s="311">
        <f t="shared" si="108"/>
        <v>0</v>
      </c>
      <c r="P2181" s="70">
        <f t="shared" si="109"/>
        <v>0</v>
      </c>
      <c r="Q2181" s="135" t="str">
        <f t="shared" si="110"/>
        <v/>
      </c>
    </row>
    <row r="2182" spans="1:17" ht="13.5" hidden="1" thickBot="1" x14ac:dyDescent="0.25">
      <c r="A2182" s="450" t="str">
        <f>IF(B2182="","",COUNT('Diário 3º PA'!$A$4:$A$4242)+ROW()-3)</f>
        <v/>
      </c>
      <c r="B2182" s="384"/>
      <c r="C2182" s="446"/>
      <c r="D2182" s="383"/>
      <c r="E2182" s="383"/>
      <c r="F2182" s="386"/>
      <c r="G2182" s="383"/>
      <c r="H2182" s="383"/>
      <c r="I2182" s="383"/>
      <c r="J2182" s="387"/>
      <c r="K2182" s="387"/>
      <c r="L2182" s="387"/>
      <c r="M2182" s="387"/>
      <c r="N2182" s="447"/>
      <c r="O2182" s="311">
        <f t="shared" ref="O2182:O2208" si="111">IF(B2182=0,0,IF(YEAR(B2182)=$P$1,MONTH(B2182)-$O$1+1,(YEAR(B2182)-$P$1)*12-$O$1+1+MONTH(B2182)))</f>
        <v>0</v>
      </c>
      <c r="P2182" s="70">
        <f t="shared" ref="P2182:P2208" si="112">IF(C2182=0,0,IF(YEAR(C2182)=$P$1,MONTH(C2182)-$O$1+1,(YEAR(C2182)-$P$1)*12-$O$1+1+MONTH(C2182)))</f>
        <v>0</v>
      </c>
      <c r="Q2182" s="135" t="str">
        <f t="shared" ref="Q2182:Q2208" si="113">SUBSTITUTE(D2182," ","_")</f>
        <v/>
      </c>
    </row>
    <row r="2183" spans="1:17" ht="13.5" hidden="1" thickBot="1" x14ac:dyDescent="0.25">
      <c r="A2183" s="450" t="str">
        <f>IF(B2183="","",COUNT('Diário 3º PA'!$A$4:$A$4242)+ROW()-3)</f>
        <v/>
      </c>
      <c r="B2183" s="384"/>
      <c r="C2183" s="446"/>
      <c r="D2183" s="383"/>
      <c r="E2183" s="383"/>
      <c r="F2183" s="386"/>
      <c r="G2183" s="383"/>
      <c r="H2183" s="383"/>
      <c r="I2183" s="383"/>
      <c r="J2183" s="387"/>
      <c r="K2183" s="387"/>
      <c r="L2183" s="387"/>
      <c r="M2183" s="387"/>
      <c r="N2183" s="447"/>
      <c r="O2183" s="311">
        <f t="shared" si="111"/>
        <v>0</v>
      </c>
      <c r="P2183" s="70">
        <f t="shared" si="112"/>
        <v>0</v>
      </c>
      <c r="Q2183" s="135" t="str">
        <f t="shared" si="113"/>
        <v/>
      </c>
    </row>
    <row r="2184" spans="1:17" ht="13.5" hidden="1" thickBot="1" x14ac:dyDescent="0.25">
      <c r="A2184" s="450" t="str">
        <f>IF(B2184="","",COUNT('Diário 3º PA'!$A$4:$A$4242)+ROW()-3)</f>
        <v/>
      </c>
      <c r="B2184" s="384"/>
      <c r="C2184" s="446"/>
      <c r="D2184" s="383"/>
      <c r="E2184" s="383"/>
      <c r="F2184" s="386"/>
      <c r="G2184" s="383"/>
      <c r="H2184" s="383"/>
      <c r="I2184" s="383"/>
      <c r="J2184" s="387"/>
      <c r="K2184" s="387"/>
      <c r="L2184" s="387"/>
      <c r="M2184" s="387"/>
      <c r="N2184" s="447"/>
      <c r="O2184" s="311">
        <f t="shared" si="111"/>
        <v>0</v>
      </c>
      <c r="P2184" s="70">
        <f t="shared" si="112"/>
        <v>0</v>
      </c>
      <c r="Q2184" s="135" t="str">
        <f t="shared" si="113"/>
        <v/>
      </c>
    </row>
    <row r="2185" spans="1:17" ht="13.5" hidden="1" thickBot="1" x14ac:dyDescent="0.25">
      <c r="A2185" s="450" t="str">
        <f>IF(B2185="","",COUNT('Diário 3º PA'!$A$4:$A$4242)+ROW()-3)</f>
        <v/>
      </c>
      <c r="B2185" s="384"/>
      <c r="C2185" s="446"/>
      <c r="D2185" s="383"/>
      <c r="E2185" s="383"/>
      <c r="F2185" s="386"/>
      <c r="G2185" s="383"/>
      <c r="H2185" s="383"/>
      <c r="I2185" s="383"/>
      <c r="J2185" s="387"/>
      <c r="K2185" s="387"/>
      <c r="L2185" s="387"/>
      <c r="M2185" s="387"/>
      <c r="N2185" s="447"/>
      <c r="O2185" s="311">
        <f t="shared" si="111"/>
        <v>0</v>
      </c>
      <c r="P2185" s="70">
        <f t="shared" si="112"/>
        <v>0</v>
      </c>
      <c r="Q2185" s="135" t="str">
        <f t="shared" si="113"/>
        <v/>
      </c>
    </row>
    <row r="2186" spans="1:17" ht="13.5" hidden="1" thickBot="1" x14ac:dyDescent="0.25">
      <c r="A2186" s="450" t="str">
        <f>IF(B2186="","",COUNT('Diário 3º PA'!$A$4:$A$4242)+ROW()-3)</f>
        <v/>
      </c>
      <c r="B2186" s="384"/>
      <c r="C2186" s="446"/>
      <c r="D2186" s="383"/>
      <c r="E2186" s="383"/>
      <c r="F2186" s="386"/>
      <c r="G2186" s="383"/>
      <c r="H2186" s="383"/>
      <c r="I2186" s="383"/>
      <c r="J2186" s="387"/>
      <c r="K2186" s="387"/>
      <c r="L2186" s="387"/>
      <c r="M2186" s="387"/>
      <c r="N2186" s="447"/>
      <c r="O2186" s="311">
        <f t="shared" si="111"/>
        <v>0</v>
      </c>
      <c r="P2186" s="70">
        <f t="shared" si="112"/>
        <v>0</v>
      </c>
      <c r="Q2186" s="135" t="str">
        <f t="shared" si="113"/>
        <v/>
      </c>
    </row>
    <row r="2187" spans="1:17" ht="13.5" hidden="1" thickBot="1" x14ac:dyDescent="0.25">
      <c r="A2187" s="450" t="str">
        <f>IF(B2187="","",COUNT('Diário 3º PA'!$A$4:$A$4242)+ROW()-3)</f>
        <v/>
      </c>
      <c r="B2187" s="384"/>
      <c r="C2187" s="446"/>
      <c r="D2187" s="383"/>
      <c r="E2187" s="383"/>
      <c r="F2187" s="386"/>
      <c r="G2187" s="383"/>
      <c r="H2187" s="383"/>
      <c r="I2187" s="383"/>
      <c r="J2187" s="387"/>
      <c r="K2187" s="387"/>
      <c r="L2187" s="387"/>
      <c r="M2187" s="387"/>
      <c r="N2187" s="447"/>
      <c r="O2187" s="311">
        <f t="shared" si="111"/>
        <v>0</v>
      </c>
      <c r="P2187" s="70">
        <f t="shared" si="112"/>
        <v>0</v>
      </c>
      <c r="Q2187" s="135" t="str">
        <f t="shared" si="113"/>
        <v/>
      </c>
    </row>
    <row r="2188" spans="1:17" ht="13.5" hidden="1" thickBot="1" x14ac:dyDescent="0.25">
      <c r="A2188" s="450" t="str">
        <f>IF(B2188="","",COUNT('Diário 3º PA'!$A$4:$A$4242)+ROW()-3)</f>
        <v/>
      </c>
      <c r="B2188" s="384"/>
      <c r="C2188" s="446"/>
      <c r="D2188" s="383"/>
      <c r="E2188" s="383"/>
      <c r="F2188" s="386"/>
      <c r="G2188" s="383"/>
      <c r="H2188" s="383"/>
      <c r="I2188" s="383"/>
      <c r="J2188" s="387"/>
      <c r="K2188" s="387"/>
      <c r="L2188" s="387"/>
      <c r="M2188" s="387"/>
      <c r="N2188" s="447"/>
      <c r="O2188" s="311">
        <f t="shared" si="111"/>
        <v>0</v>
      </c>
      <c r="P2188" s="70">
        <f t="shared" si="112"/>
        <v>0</v>
      </c>
      <c r="Q2188" s="135" t="str">
        <f t="shared" si="113"/>
        <v/>
      </c>
    </row>
    <row r="2189" spans="1:17" ht="13.5" hidden="1" thickBot="1" x14ac:dyDescent="0.25">
      <c r="A2189" s="450" t="str">
        <f>IF(B2189="","",COUNT('Diário 3º PA'!$A$4:$A$4242)+ROW()-3)</f>
        <v/>
      </c>
      <c r="B2189" s="384"/>
      <c r="C2189" s="446"/>
      <c r="D2189" s="383"/>
      <c r="E2189" s="383"/>
      <c r="F2189" s="386"/>
      <c r="G2189" s="383"/>
      <c r="H2189" s="383"/>
      <c r="I2189" s="383"/>
      <c r="J2189" s="387"/>
      <c r="K2189" s="387"/>
      <c r="L2189" s="387"/>
      <c r="M2189" s="387"/>
      <c r="N2189" s="447"/>
      <c r="O2189" s="311">
        <f t="shared" si="111"/>
        <v>0</v>
      </c>
      <c r="P2189" s="70">
        <f t="shared" si="112"/>
        <v>0</v>
      </c>
      <c r="Q2189" s="135" t="str">
        <f t="shared" si="113"/>
        <v/>
      </c>
    </row>
    <row r="2190" spans="1:17" ht="13.5" hidden="1" thickBot="1" x14ac:dyDescent="0.25">
      <c r="A2190" s="450" t="str">
        <f>IF(B2190="","",COUNT('Diário 3º PA'!$A$4:$A$4242)+ROW()-3)</f>
        <v/>
      </c>
      <c r="B2190" s="384"/>
      <c r="C2190" s="446"/>
      <c r="D2190" s="383"/>
      <c r="E2190" s="383"/>
      <c r="F2190" s="386"/>
      <c r="G2190" s="383"/>
      <c r="H2190" s="383"/>
      <c r="I2190" s="383"/>
      <c r="J2190" s="387"/>
      <c r="K2190" s="387"/>
      <c r="L2190" s="387"/>
      <c r="M2190" s="387"/>
      <c r="N2190" s="447"/>
      <c r="O2190" s="311">
        <f t="shared" si="111"/>
        <v>0</v>
      </c>
      <c r="P2190" s="70">
        <f t="shared" si="112"/>
        <v>0</v>
      </c>
      <c r="Q2190" s="135" t="str">
        <f t="shared" si="113"/>
        <v/>
      </c>
    </row>
    <row r="2191" spans="1:17" ht="13.5" hidden="1" thickBot="1" x14ac:dyDescent="0.25">
      <c r="A2191" s="450" t="str">
        <f>IF(B2191="","",COUNT('Diário 3º PA'!$A$4:$A$4242)+ROW()-3)</f>
        <v/>
      </c>
      <c r="B2191" s="384"/>
      <c r="C2191" s="446"/>
      <c r="D2191" s="383"/>
      <c r="E2191" s="383"/>
      <c r="F2191" s="386"/>
      <c r="G2191" s="383"/>
      <c r="H2191" s="383"/>
      <c r="I2191" s="383"/>
      <c r="J2191" s="387"/>
      <c r="K2191" s="387"/>
      <c r="L2191" s="387"/>
      <c r="M2191" s="387"/>
      <c r="N2191" s="447"/>
      <c r="O2191" s="311">
        <f t="shared" si="111"/>
        <v>0</v>
      </c>
      <c r="P2191" s="70">
        <f t="shared" si="112"/>
        <v>0</v>
      </c>
      <c r="Q2191" s="135" t="str">
        <f t="shared" si="113"/>
        <v/>
      </c>
    </row>
    <row r="2192" spans="1:17" ht="13.5" hidden="1" thickBot="1" x14ac:dyDescent="0.25">
      <c r="A2192" s="450" t="str">
        <f>IF(B2192="","",COUNT('Diário 3º PA'!$A$4:$A$4242)+ROW()-3)</f>
        <v/>
      </c>
      <c r="B2192" s="384"/>
      <c r="C2192" s="446"/>
      <c r="D2192" s="383"/>
      <c r="E2192" s="383"/>
      <c r="F2192" s="386"/>
      <c r="G2192" s="383"/>
      <c r="H2192" s="383"/>
      <c r="I2192" s="383"/>
      <c r="J2192" s="387"/>
      <c r="K2192" s="387"/>
      <c r="L2192" s="387"/>
      <c r="M2192" s="387"/>
      <c r="N2192" s="447"/>
      <c r="O2192" s="311">
        <f t="shared" si="111"/>
        <v>0</v>
      </c>
      <c r="P2192" s="70">
        <f t="shared" si="112"/>
        <v>0</v>
      </c>
      <c r="Q2192" s="135" t="str">
        <f t="shared" si="113"/>
        <v/>
      </c>
    </row>
    <row r="2193" spans="1:17" ht="13.5" hidden="1" thickBot="1" x14ac:dyDescent="0.25">
      <c r="A2193" s="450" t="str">
        <f>IF(B2193="","",COUNT('Diário 3º PA'!$A$4:$A$4242)+ROW()-3)</f>
        <v/>
      </c>
      <c r="B2193" s="384"/>
      <c r="C2193" s="446"/>
      <c r="D2193" s="383"/>
      <c r="E2193" s="383"/>
      <c r="F2193" s="386"/>
      <c r="G2193" s="383"/>
      <c r="H2193" s="383"/>
      <c r="I2193" s="383"/>
      <c r="J2193" s="387"/>
      <c r="K2193" s="387"/>
      <c r="L2193" s="387"/>
      <c r="M2193" s="387"/>
      <c r="N2193" s="447"/>
      <c r="O2193" s="311">
        <f t="shared" si="111"/>
        <v>0</v>
      </c>
      <c r="P2193" s="70">
        <f t="shared" si="112"/>
        <v>0</v>
      </c>
      <c r="Q2193" s="135" t="str">
        <f t="shared" si="113"/>
        <v/>
      </c>
    </row>
    <row r="2194" spans="1:17" ht="13.5" hidden="1" thickBot="1" x14ac:dyDescent="0.25">
      <c r="A2194" s="450" t="str">
        <f>IF(B2194="","",COUNT('Diário 3º PA'!$A$4:$A$4242)+ROW()-3)</f>
        <v/>
      </c>
      <c r="B2194" s="384"/>
      <c r="C2194" s="446"/>
      <c r="D2194" s="383"/>
      <c r="E2194" s="383"/>
      <c r="F2194" s="386"/>
      <c r="G2194" s="383"/>
      <c r="H2194" s="383"/>
      <c r="I2194" s="383"/>
      <c r="J2194" s="387"/>
      <c r="K2194" s="387"/>
      <c r="L2194" s="387"/>
      <c r="M2194" s="387"/>
      <c r="N2194" s="447"/>
      <c r="O2194" s="311">
        <f t="shared" si="111"/>
        <v>0</v>
      </c>
      <c r="P2194" s="70">
        <f t="shared" si="112"/>
        <v>0</v>
      </c>
      <c r="Q2194" s="135" t="str">
        <f t="shared" si="113"/>
        <v/>
      </c>
    </row>
    <row r="2195" spans="1:17" ht="13.5" hidden="1" thickBot="1" x14ac:dyDescent="0.25">
      <c r="A2195" s="450" t="str">
        <f>IF(B2195="","",COUNT('Diário 3º PA'!$A$4:$A$4242)+ROW()-3)</f>
        <v/>
      </c>
      <c r="B2195" s="384"/>
      <c r="C2195" s="446"/>
      <c r="D2195" s="383"/>
      <c r="E2195" s="383"/>
      <c r="F2195" s="386"/>
      <c r="G2195" s="383"/>
      <c r="H2195" s="383"/>
      <c r="I2195" s="383"/>
      <c r="J2195" s="387"/>
      <c r="K2195" s="387"/>
      <c r="L2195" s="387"/>
      <c r="M2195" s="387"/>
      <c r="N2195" s="447"/>
      <c r="O2195" s="311">
        <f t="shared" si="111"/>
        <v>0</v>
      </c>
      <c r="P2195" s="70">
        <f t="shared" si="112"/>
        <v>0</v>
      </c>
      <c r="Q2195" s="135" t="str">
        <f t="shared" si="113"/>
        <v/>
      </c>
    </row>
    <row r="2196" spans="1:17" ht="13.5" hidden="1" thickBot="1" x14ac:dyDescent="0.25">
      <c r="A2196" s="450" t="str">
        <f>IF(B2196="","",COUNT('Diário 3º PA'!$A$4:$A$4242)+ROW()-3)</f>
        <v/>
      </c>
      <c r="B2196" s="384"/>
      <c r="C2196" s="446"/>
      <c r="D2196" s="383"/>
      <c r="E2196" s="383"/>
      <c r="F2196" s="386"/>
      <c r="G2196" s="383"/>
      <c r="H2196" s="383"/>
      <c r="I2196" s="383"/>
      <c r="J2196" s="387"/>
      <c r="K2196" s="387"/>
      <c r="L2196" s="387"/>
      <c r="M2196" s="387"/>
      <c r="N2196" s="447"/>
      <c r="O2196" s="311">
        <f t="shared" si="111"/>
        <v>0</v>
      </c>
      <c r="P2196" s="70">
        <f t="shared" si="112"/>
        <v>0</v>
      </c>
      <c r="Q2196" s="135" t="str">
        <f t="shared" si="113"/>
        <v/>
      </c>
    </row>
    <row r="2197" spans="1:17" ht="13.5" hidden="1" thickBot="1" x14ac:dyDescent="0.25">
      <c r="A2197" s="450" t="str">
        <f>IF(B2197="","",COUNT('Diário 3º PA'!$A$4:$A$4242)+ROW()-3)</f>
        <v/>
      </c>
      <c r="B2197" s="384"/>
      <c r="C2197" s="446"/>
      <c r="D2197" s="383"/>
      <c r="E2197" s="383"/>
      <c r="F2197" s="386"/>
      <c r="G2197" s="383"/>
      <c r="H2197" s="383"/>
      <c r="I2197" s="383"/>
      <c r="J2197" s="387"/>
      <c r="K2197" s="387"/>
      <c r="L2197" s="387"/>
      <c r="M2197" s="387"/>
      <c r="N2197" s="447"/>
      <c r="O2197" s="311">
        <f t="shared" si="111"/>
        <v>0</v>
      </c>
      <c r="P2197" s="70">
        <f t="shared" si="112"/>
        <v>0</v>
      </c>
      <c r="Q2197" s="135" t="str">
        <f t="shared" si="113"/>
        <v/>
      </c>
    </row>
    <row r="2198" spans="1:17" ht="13.5" hidden="1" thickBot="1" x14ac:dyDescent="0.25">
      <c r="A2198" s="450" t="str">
        <f>IF(B2198="","",COUNT('Diário 3º PA'!$A$4:$A$4242)+ROW()-3)</f>
        <v/>
      </c>
      <c r="B2198" s="384"/>
      <c r="C2198" s="446"/>
      <c r="D2198" s="383"/>
      <c r="E2198" s="383"/>
      <c r="F2198" s="386"/>
      <c r="G2198" s="383"/>
      <c r="H2198" s="383"/>
      <c r="I2198" s="383"/>
      <c r="J2198" s="387"/>
      <c r="K2198" s="387"/>
      <c r="L2198" s="387"/>
      <c r="M2198" s="387"/>
      <c r="N2198" s="447"/>
      <c r="O2198" s="311">
        <f t="shared" si="111"/>
        <v>0</v>
      </c>
      <c r="P2198" s="70">
        <f t="shared" si="112"/>
        <v>0</v>
      </c>
      <c r="Q2198" s="135" t="str">
        <f t="shared" si="113"/>
        <v/>
      </c>
    </row>
    <row r="2199" spans="1:17" ht="13.5" hidden="1" thickBot="1" x14ac:dyDescent="0.25">
      <c r="A2199" s="450" t="str">
        <f>IF(B2199="","",COUNT('Diário 3º PA'!$A$4:$A$4242)+ROW()-3)</f>
        <v/>
      </c>
      <c r="B2199" s="384"/>
      <c r="C2199" s="446"/>
      <c r="D2199" s="383"/>
      <c r="E2199" s="383"/>
      <c r="F2199" s="386"/>
      <c r="G2199" s="383"/>
      <c r="H2199" s="383"/>
      <c r="I2199" s="383"/>
      <c r="J2199" s="387"/>
      <c r="K2199" s="387"/>
      <c r="L2199" s="387"/>
      <c r="M2199" s="387"/>
      <c r="N2199" s="447"/>
      <c r="O2199" s="311">
        <f t="shared" si="111"/>
        <v>0</v>
      </c>
      <c r="P2199" s="70">
        <f t="shared" si="112"/>
        <v>0</v>
      </c>
      <c r="Q2199" s="135" t="str">
        <f t="shared" si="113"/>
        <v/>
      </c>
    </row>
    <row r="2200" spans="1:17" ht="13.5" hidden="1" thickBot="1" x14ac:dyDescent="0.25">
      <c r="A2200" s="450" t="str">
        <f>IF(B2200="","",COUNT('Diário 3º PA'!$A$4:$A$4242)+ROW()-3)</f>
        <v/>
      </c>
      <c r="B2200" s="384"/>
      <c r="C2200" s="446"/>
      <c r="D2200" s="383"/>
      <c r="E2200" s="383"/>
      <c r="F2200" s="386"/>
      <c r="G2200" s="383"/>
      <c r="H2200" s="383"/>
      <c r="I2200" s="383"/>
      <c r="J2200" s="387"/>
      <c r="K2200" s="387"/>
      <c r="L2200" s="387"/>
      <c r="M2200" s="387"/>
      <c r="N2200" s="447"/>
      <c r="O2200" s="311">
        <f t="shared" si="111"/>
        <v>0</v>
      </c>
      <c r="P2200" s="70">
        <f t="shared" si="112"/>
        <v>0</v>
      </c>
      <c r="Q2200" s="135" t="str">
        <f t="shared" si="113"/>
        <v/>
      </c>
    </row>
    <row r="2201" spans="1:17" ht="13.5" hidden="1" thickBot="1" x14ac:dyDescent="0.25">
      <c r="A2201" s="450" t="str">
        <f>IF(B2201="","",COUNT('Diário 3º PA'!$A$4:$A$4242)+ROW()-3)</f>
        <v/>
      </c>
      <c r="B2201" s="384"/>
      <c r="C2201" s="446"/>
      <c r="D2201" s="383"/>
      <c r="E2201" s="383"/>
      <c r="F2201" s="386"/>
      <c r="G2201" s="383"/>
      <c r="H2201" s="383"/>
      <c r="I2201" s="383"/>
      <c r="J2201" s="387"/>
      <c r="K2201" s="387"/>
      <c r="L2201" s="387"/>
      <c r="M2201" s="387"/>
      <c r="N2201" s="447"/>
      <c r="O2201" s="311">
        <f t="shared" si="111"/>
        <v>0</v>
      </c>
      <c r="P2201" s="70">
        <f t="shared" si="112"/>
        <v>0</v>
      </c>
      <c r="Q2201" s="135" t="str">
        <f t="shared" si="113"/>
        <v/>
      </c>
    </row>
    <row r="2202" spans="1:17" ht="13.5" hidden="1" thickBot="1" x14ac:dyDescent="0.25">
      <c r="A2202" s="450" t="str">
        <f>IF(B2202="","",COUNT('Diário 3º PA'!$A$4:$A$4242)+ROW()-3)</f>
        <v/>
      </c>
      <c r="B2202" s="384"/>
      <c r="C2202" s="446"/>
      <c r="D2202" s="383"/>
      <c r="E2202" s="383"/>
      <c r="F2202" s="386"/>
      <c r="G2202" s="383"/>
      <c r="H2202" s="383"/>
      <c r="I2202" s="383"/>
      <c r="J2202" s="387"/>
      <c r="K2202" s="387"/>
      <c r="L2202" s="387"/>
      <c r="M2202" s="387"/>
      <c r="N2202" s="447"/>
      <c r="O2202" s="311">
        <f t="shared" si="111"/>
        <v>0</v>
      </c>
      <c r="P2202" s="70">
        <f t="shared" si="112"/>
        <v>0</v>
      </c>
      <c r="Q2202" s="135" t="str">
        <f t="shared" si="113"/>
        <v/>
      </c>
    </row>
    <row r="2203" spans="1:17" ht="13.5" hidden="1" thickBot="1" x14ac:dyDescent="0.25">
      <c r="A2203" s="450" t="str">
        <f>IF(B2203="","",COUNT('Diário 3º PA'!$A$4:$A$4242)+ROW()-3)</f>
        <v/>
      </c>
      <c r="B2203" s="384"/>
      <c r="C2203" s="446"/>
      <c r="D2203" s="383"/>
      <c r="E2203" s="383"/>
      <c r="F2203" s="386"/>
      <c r="G2203" s="383"/>
      <c r="H2203" s="383"/>
      <c r="I2203" s="383"/>
      <c r="J2203" s="387"/>
      <c r="K2203" s="387"/>
      <c r="L2203" s="387"/>
      <c r="M2203" s="387"/>
      <c r="N2203" s="447"/>
      <c r="O2203" s="311">
        <f t="shared" si="111"/>
        <v>0</v>
      </c>
      <c r="P2203" s="70">
        <f t="shared" si="112"/>
        <v>0</v>
      </c>
      <c r="Q2203" s="135" t="str">
        <f t="shared" si="113"/>
        <v/>
      </c>
    </row>
    <row r="2204" spans="1:17" ht="13.5" hidden="1" thickBot="1" x14ac:dyDescent="0.25">
      <c r="A2204" s="450" t="str">
        <f>IF(B2204="","",COUNT('Diário 3º PA'!$A$4:$A$4242)+ROW()-3)</f>
        <v/>
      </c>
      <c r="B2204" s="384"/>
      <c r="C2204" s="446"/>
      <c r="D2204" s="383"/>
      <c r="E2204" s="383"/>
      <c r="F2204" s="386"/>
      <c r="G2204" s="383"/>
      <c r="H2204" s="383"/>
      <c r="I2204" s="383"/>
      <c r="J2204" s="387"/>
      <c r="K2204" s="387"/>
      <c r="L2204" s="387"/>
      <c r="M2204" s="387"/>
      <c r="N2204" s="447"/>
      <c r="O2204" s="311">
        <f t="shared" si="111"/>
        <v>0</v>
      </c>
      <c r="P2204" s="70">
        <f t="shared" si="112"/>
        <v>0</v>
      </c>
      <c r="Q2204" s="135" t="str">
        <f t="shared" si="113"/>
        <v/>
      </c>
    </row>
    <row r="2205" spans="1:17" ht="13.5" hidden="1" thickBot="1" x14ac:dyDescent="0.25">
      <c r="A2205" s="450" t="str">
        <f>IF(B2205="","",COUNT('Diário 3º PA'!$A$4:$A$4242)+ROW()-3)</f>
        <v/>
      </c>
      <c r="B2205" s="384"/>
      <c r="C2205" s="446"/>
      <c r="D2205" s="383"/>
      <c r="E2205" s="383"/>
      <c r="F2205" s="386"/>
      <c r="G2205" s="383"/>
      <c r="H2205" s="383"/>
      <c r="I2205" s="383"/>
      <c r="J2205" s="387"/>
      <c r="K2205" s="387"/>
      <c r="L2205" s="387"/>
      <c r="M2205" s="387"/>
      <c r="N2205" s="447"/>
      <c r="O2205" s="311">
        <f t="shared" si="111"/>
        <v>0</v>
      </c>
      <c r="P2205" s="70">
        <f t="shared" si="112"/>
        <v>0</v>
      </c>
      <c r="Q2205" s="135" t="str">
        <f t="shared" si="113"/>
        <v/>
      </c>
    </row>
    <row r="2206" spans="1:17" ht="13.5" hidden="1" thickBot="1" x14ac:dyDescent="0.25">
      <c r="A2206" s="450" t="str">
        <f>IF(B2206="","",COUNT('Diário 3º PA'!$A$4:$A$4242)+ROW()-3)</f>
        <v/>
      </c>
      <c r="B2206" s="384"/>
      <c r="C2206" s="446"/>
      <c r="D2206" s="383"/>
      <c r="E2206" s="383"/>
      <c r="F2206" s="386"/>
      <c r="G2206" s="383"/>
      <c r="H2206" s="383"/>
      <c r="I2206" s="383"/>
      <c r="J2206" s="387"/>
      <c r="K2206" s="387"/>
      <c r="L2206" s="387"/>
      <c r="M2206" s="387"/>
      <c r="N2206" s="447"/>
      <c r="O2206" s="311">
        <f t="shared" si="111"/>
        <v>0</v>
      </c>
      <c r="P2206" s="70">
        <f t="shared" si="112"/>
        <v>0</v>
      </c>
      <c r="Q2206" s="135" t="str">
        <f t="shared" si="113"/>
        <v/>
      </c>
    </row>
    <row r="2207" spans="1:17" ht="13.5" hidden="1" thickBot="1" x14ac:dyDescent="0.25">
      <c r="A2207" s="450" t="str">
        <f>IF(B2207="","",COUNT('Diário 3º PA'!$A$4:$A$4242)+ROW()-3)</f>
        <v/>
      </c>
      <c r="B2207" s="384"/>
      <c r="C2207" s="446"/>
      <c r="D2207" s="383"/>
      <c r="E2207" s="383"/>
      <c r="F2207" s="386"/>
      <c r="G2207" s="383"/>
      <c r="H2207" s="383"/>
      <c r="I2207" s="383"/>
      <c r="J2207" s="387"/>
      <c r="K2207" s="387"/>
      <c r="L2207" s="387"/>
      <c r="M2207" s="387"/>
      <c r="N2207" s="447"/>
      <c r="O2207" s="311">
        <f t="shared" si="111"/>
        <v>0</v>
      </c>
      <c r="P2207" s="70">
        <f t="shared" si="112"/>
        <v>0</v>
      </c>
      <c r="Q2207" s="135" t="str">
        <f t="shared" si="113"/>
        <v/>
      </c>
    </row>
    <row r="2208" spans="1:17" ht="13.5" hidden="1" thickBot="1" x14ac:dyDescent="0.25">
      <c r="A2208" s="450" t="str">
        <f>IF(B2208="","",COUNT('Diário 3º PA'!$A$4:$A$4242)+ROW()-3)</f>
        <v/>
      </c>
      <c r="B2208" s="384"/>
      <c r="C2208" s="446"/>
      <c r="D2208" s="383"/>
      <c r="E2208" s="383"/>
      <c r="F2208" s="386"/>
      <c r="G2208" s="383"/>
      <c r="H2208" s="383"/>
      <c r="I2208" s="383"/>
      <c r="J2208" s="387"/>
      <c r="K2208" s="387"/>
      <c r="L2208" s="387"/>
      <c r="M2208" s="387"/>
      <c r="N2208" s="447"/>
      <c r="O2208" s="311">
        <f t="shared" si="111"/>
        <v>0</v>
      </c>
      <c r="P2208" s="70">
        <f t="shared" si="112"/>
        <v>0</v>
      </c>
      <c r="Q2208" s="135" t="str">
        <f t="shared" si="113"/>
        <v/>
      </c>
    </row>
    <row r="2209" spans="1:17" ht="13.5" hidden="1" thickBot="1" x14ac:dyDescent="0.25">
      <c r="A2209" s="450"/>
      <c r="B2209" s="384"/>
      <c r="C2209" s="446"/>
      <c r="D2209" s="383"/>
      <c r="E2209" s="383"/>
      <c r="F2209" s="386"/>
      <c r="G2209" s="383"/>
      <c r="H2209" s="383"/>
      <c r="I2209" s="383"/>
      <c r="J2209" s="387"/>
      <c r="K2209" s="387"/>
      <c r="L2209" s="387"/>
      <c r="M2209" s="387"/>
      <c r="N2209" s="447"/>
      <c r="O2209" s="311"/>
      <c r="P2209" s="70"/>
      <c r="Q2209" s="135"/>
    </row>
    <row r="2210" spans="1:17" ht="13.5" hidden="1" thickBot="1" x14ac:dyDescent="0.25">
      <c r="A2210" s="450"/>
      <c r="B2210" s="384"/>
      <c r="C2210" s="446"/>
      <c r="D2210" s="383"/>
      <c r="E2210" s="383"/>
      <c r="F2210" s="386"/>
      <c r="G2210" s="383"/>
      <c r="H2210" s="383"/>
      <c r="I2210" s="383"/>
      <c r="J2210" s="387"/>
      <c r="K2210" s="387"/>
      <c r="L2210" s="387"/>
      <c r="M2210" s="387"/>
      <c r="N2210" s="447"/>
      <c r="O2210" s="311"/>
      <c r="P2210" s="70"/>
      <c r="Q2210" s="135"/>
    </row>
    <row r="2211" spans="1:17" ht="13.5" hidden="1" thickBot="1" x14ac:dyDescent="0.25">
      <c r="A2211" s="450"/>
      <c r="B2211" s="384"/>
      <c r="C2211" s="446"/>
      <c r="D2211" s="383"/>
      <c r="E2211" s="383"/>
      <c r="F2211" s="386"/>
      <c r="G2211" s="383"/>
      <c r="H2211" s="383"/>
      <c r="I2211" s="383"/>
      <c r="J2211" s="387"/>
      <c r="K2211" s="387"/>
      <c r="L2211" s="387"/>
      <c r="M2211" s="387"/>
      <c r="N2211" s="447"/>
      <c r="O2211" s="311"/>
      <c r="P2211" s="70"/>
      <c r="Q2211" s="135"/>
    </row>
    <row r="2212" spans="1:17" ht="13.5" hidden="1" thickBot="1" x14ac:dyDescent="0.25">
      <c r="A2212" s="450"/>
      <c r="B2212" s="384"/>
      <c r="C2212" s="446"/>
      <c r="D2212" s="383"/>
      <c r="E2212" s="383"/>
      <c r="F2212" s="386"/>
      <c r="G2212" s="383"/>
      <c r="H2212" s="383"/>
      <c r="I2212" s="383"/>
      <c r="J2212" s="387"/>
      <c r="K2212" s="387"/>
      <c r="L2212" s="387"/>
      <c r="M2212" s="387"/>
      <c r="N2212" s="447"/>
      <c r="O2212" s="311"/>
      <c r="P2212" s="70"/>
      <c r="Q2212" s="135"/>
    </row>
    <row r="2213" spans="1:17" ht="13.5" hidden="1" thickBot="1" x14ac:dyDescent="0.25">
      <c r="A2213" s="450"/>
      <c r="B2213" s="384"/>
      <c r="C2213" s="446"/>
      <c r="D2213" s="383"/>
      <c r="E2213" s="383"/>
      <c r="F2213" s="386"/>
      <c r="G2213" s="383"/>
      <c r="H2213" s="383"/>
      <c r="I2213" s="383"/>
      <c r="J2213" s="387"/>
      <c r="K2213" s="387"/>
      <c r="L2213" s="387"/>
      <c r="M2213" s="387"/>
      <c r="N2213" s="447"/>
      <c r="O2213" s="311"/>
      <c r="P2213" s="70"/>
      <c r="Q2213" s="135"/>
    </row>
    <row r="2214" spans="1:17" ht="13.5" hidden="1" thickBot="1" x14ac:dyDescent="0.25">
      <c r="A2214" s="450"/>
      <c r="B2214" s="384"/>
      <c r="C2214" s="446"/>
      <c r="D2214" s="383"/>
      <c r="E2214" s="383"/>
      <c r="F2214" s="386"/>
      <c r="G2214" s="383"/>
      <c r="H2214" s="383"/>
      <c r="I2214" s="383"/>
      <c r="J2214" s="387"/>
      <c r="K2214" s="387"/>
      <c r="L2214" s="387"/>
      <c r="M2214" s="387"/>
      <c r="N2214" s="447"/>
      <c r="O2214" s="311"/>
      <c r="P2214" s="70"/>
      <c r="Q2214" s="135"/>
    </row>
    <row r="2215" spans="1:17" ht="13.5" hidden="1" thickBot="1" x14ac:dyDescent="0.25">
      <c r="A2215" s="464"/>
      <c r="B2215" s="384"/>
      <c r="C2215" s="446"/>
      <c r="D2215" s="383"/>
      <c r="E2215" s="383"/>
      <c r="F2215" s="386"/>
      <c r="G2215" s="383"/>
      <c r="H2215" s="383"/>
      <c r="I2215" s="383"/>
      <c r="J2215" s="387"/>
      <c r="K2215" s="387"/>
      <c r="L2215" s="387"/>
      <c r="M2215" s="387"/>
      <c r="N2215" s="447"/>
      <c r="O2215" s="311"/>
      <c r="P2215" s="70"/>
      <c r="Q2215" s="453"/>
    </row>
    <row r="2216" spans="1:17" ht="13.5" hidden="1" thickBot="1" x14ac:dyDescent="0.25">
      <c r="A2216" s="464"/>
      <c r="B2216" s="384"/>
      <c r="C2216" s="446"/>
      <c r="D2216" s="383"/>
      <c r="E2216" s="383"/>
      <c r="F2216" s="386"/>
      <c r="G2216" s="383"/>
      <c r="H2216" s="383"/>
      <c r="I2216" s="383"/>
      <c r="J2216" s="387"/>
      <c r="K2216" s="387"/>
      <c r="L2216" s="387"/>
      <c r="M2216" s="387"/>
      <c r="N2216" s="447"/>
      <c r="O2216" s="311"/>
      <c r="P2216" s="70"/>
      <c r="Q2216" s="453"/>
    </row>
    <row r="2217" spans="1:17" ht="13.5" hidden="1" thickBot="1" x14ac:dyDescent="0.25">
      <c r="A2217" s="464"/>
      <c r="B2217" s="384"/>
      <c r="C2217" s="446"/>
      <c r="D2217" s="383"/>
      <c r="E2217" s="383"/>
      <c r="F2217" s="386"/>
      <c r="G2217" s="383"/>
      <c r="H2217" s="383"/>
      <c r="I2217" s="383"/>
      <c r="J2217" s="387"/>
      <c r="K2217" s="387"/>
      <c r="L2217" s="387"/>
      <c r="M2217" s="387"/>
      <c r="N2217" s="447"/>
      <c r="O2217" s="311"/>
      <c r="P2217" s="70"/>
      <c r="Q2217" s="453"/>
    </row>
    <row r="2218" spans="1:17" ht="13.5" hidden="1" thickBot="1" x14ac:dyDescent="0.25">
      <c r="A2218" s="464"/>
      <c r="B2218" s="384"/>
      <c r="C2218" s="446"/>
      <c r="D2218" s="383"/>
      <c r="E2218" s="383"/>
      <c r="F2218" s="386"/>
      <c r="G2218" s="383"/>
      <c r="H2218" s="383"/>
      <c r="I2218" s="383"/>
      <c r="J2218" s="387"/>
      <c r="K2218" s="387"/>
      <c r="L2218" s="387"/>
      <c r="M2218" s="387"/>
      <c r="N2218" s="447"/>
      <c r="O2218" s="311"/>
      <c r="P2218" s="70"/>
      <c r="Q2218" s="453"/>
    </row>
    <row r="2219" spans="1:17" ht="13.5" hidden="1" thickBot="1" x14ac:dyDescent="0.25">
      <c r="A2219" s="464"/>
      <c r="B2219" s="384"/>
      <c r="C2219" s="446"/>
      <c r="D2219" s="383"/>
      <c r="E2219" s="383"/>
      <c r="F2219" s="386"/>
      <c r="G2219" s="383"/>
      <c r="H2219" s="383"/>
      <c r="I2219" s="383"/>
      <c r="J2219" s="387"/>
      <c r="K2219" s="387"/>
      <c r="L2219" s="387"/>
      <c r="M2219" s="387"/>
      <c r="N2219" s="447"/>
      <c r="O2219" s="311"/>
      <c r="P2219" s="70"/>
      <c r="Q2219" s="453"/>
    </row>
    <row r="2220" spans="1:17" ht="13.5" hidden="1" thickBot="1" x14ac:dyDescent="0.25">
      <c r="A2220" s="464"/>
      <c r="B2220" s="384"/>
      <c r="C2220" s="446"/>
      <c r="D2220" s="383"/>
      <c r="E2220" s="383"/>
      <c r="F2220" s="386"/>
      <c r="G2220" s="383"/>
      <c r="H2220" s="383"/>
      <c r="I2220" s="383"/>
      <c r="J2220" s="387"/>
      <c r="K2220" s="387"/>
      <c r="L2220" s="387"/>
      <c r="M2220" s="387"/>
      <c r="N2220" s="447"/>
      <c r="O2220" s="311"/>
      <c r="P2220" s="70"/>
      <c r="Q2220" s="453"/>
    </row>
    <row r="2221" spans="1:17" ht="13.5" hidden="1" thickBot="1" x14ac:dyDescent="0.25">
      <c r="A2221" s="464"/>
      <c r="B2221" s="384"/>
      <c r="C2221" s="446"/>
      <c r="D2221" s="383"/>
      <c r="E2221" s="383"/>
      <c r="F2221" s="386"/>
      <c r="G2221" s="383"/>
      <c r="H2221" s="383"/>
      <c r="I2221" s="383"/>
      <c r="J2221" s="387"/>
      <c r="K2221" s="387"/>
      <c r="L2221" s="387"/>
      <c r="M2221" s="387"/>
      <c r="N2221" s="447"/>
      <c r="O2221" s="311"/>
      <c r="P2221" s="70"/>
      <c r="Q2221" s="453"/>
    </row>
    <row r="2222" spans="1:17" ht="13.5" hidden="1" thickBot="1" x14ac:dyDescent="0.25">
      <c r="A2222" s="464"/>
      <c r="B2222" s="384"/>
      <c r="C2222" s="446"/>
      <c r="D2222" s="383"/>
      <c r="E2222" s="383"/>
      <c r="F2222" s="386"/>
      <c r="G2222" s="383"/>
      <c r="H2222" s="383"/>
      <c r="I2222" s="383"/>
      <c r="J2222" s="387"/>
      <c r="K2222" s="387"/>
      <c r="L2222" s="387"/>
      <c r="M2222" s="387"/>
      <c r="N2222" s="447"/>
      <c r="O2222" s="311"/>
      <c r="P2222" s="70"/>
      <c r="Q2222" s="453"/>
    </row>
    <row r="2223" spans="1:17" ht="13.5" hidden="1" thickBot="1" x14ac:dyDescent="0.25">
      <c r="A2223" s="464"/>
      <c r="B2223" s="384"/>
      <c r="C2223" s="446"/>
      <c r="D2223" s="383"/>
      <c r="E2223" s="383"/>
      <c r="F2223" s="386"/>
      <c r="G2223" s="383"/>
      <c r="H2223" s="383"/>
      <c r="I2223" s="383"/>
      <c r="J2223" s="387"/>
      <c r="K2223" s="387"/>
      <c r="L2223" s="387"/>
      <c r="M2223" s="387"/>
      <c r="N2223" s="447"/>
      <c r="O2223" s="311"/>
      <c r="P2223" s="70"/>
      <c r="Q2223" s="453"/>
    </row>
    <row r="2224" spans="1:17" ht="13.5" hidden="1" thickBot="1" x14ac:dyDescent="0.25">
      <c r="A2224" s="464"/>
      <c r="B2224" s="384"/>
      <c r="C2224" s="446"/>
      <c r="D2224" s="383"/>
      <c r="E2224" s="383"/>
      <c r="F2224" s="386"/>
      <c r="G2224" s="383"/>
      <c r="H2224" s="383"/>
      <c r="I2224" s="383"/>
      <c r="J2224" s="387"/>
      <c r="K2224" s="387"/>
      <c r="L2224" s="387"/>
      <c r="M2224" s="387"/>
      <c r="N2224" s="447"/>
      <c r="O2224" s="311"/>
      <c r="P2224" s="70"/>
      <c r="Q2224" s="453"/>
    </row>
    <row r="2225" spans="1:17" ht="13.5" hidden="1" thickBot="1" x14ac:dyDescent="0.25">
      <c r="A2225" s="464"/>
      <c r="B2225" s="384"/>
      <c r="C2225" s="446"/>
      <c r="D2225" s="383"/>
      <c r="E2225" s="383"/>
      <c r="F2225" s="386"/>
      <c r="G2225" s="383"/>
      <c r="H2225" s="383"/>
      <c r="I2225" s="383"/>
      <c r="J2225" s="387"/>
      <c r="K2225" s="387"/>
      <c r="L2225" s="387"/>
      <c r="M2225" s="387"/>
      <c r="N2225" s="447"/>
      <c r="O2225" s="311"/>
      <c r="P2225" s="70"/>
      <c r="Q2225" s="453"/>
    </row>
    <row r="2226" spans="1:17" ht="13.5" hidden="1" thickBot="1" x14ac:dyDescent="0.25">
      <c r="A2226" s="464"/>
      <c r="B2226" s="384"/>
      <c r="C2226" s="446"/>
      <c r="D2226" s="383"/>
      <c r="E2226" s="383"/>
      <c r="F2226" s="386"/>
      <c r="G2226" s="383"/>
      <c r="H2226" s="383"/>
      <c r="I2226" s="383"/>
      <c r="J2226" s="387"/>
      <c r="K2226" s="387"/>
      <c r="L2226" s="387"/>
      <c r="M2226" s="387"/>
      <c r="N2226" s="447"/>
      <c r="O2226" s="311"/>
      <c r="P2226" s="70"/>
      <c r="Q2226" s="453"/>
    </row>
    <row r="2227" spans="1:17" ht="13.5" hidden="1" thickBot="1" x14ac:dyDescent="0.25">
      <c r="A2227" s="464"/>
      <c r="B2227" s="384"/>
      <c r="C2227" s="446"/>
      <c r="D2227" s="383"/>
      <c r="E2227" s="383"/>
      <c r="F2227" s="386"/>
      <c r="G2227" s="383"/>
      <c r="H2227" s="383"/>
      <c r="I2227" s="383"/>
      <c r="J2227" s="387"/>
      <c r="K2227" s="387"/>
      <c r="L2227" s="387"/>
      <c r="M2227" s="387"/>
      <c r="N2227" s="447"/>
      <c r="O2227" s="311"/>
      <c r="P2227" s="70"/>
      <c r="Q2227" s="453"/>
    </row>
    <row r="2228" spans="1:17" ht="13.5" hidden="1" thickBot="1" x14ac:dyDescent="0.25">
      <c r="A2228" s="464"/>
      <c r="B2228" s="384"/>
      <c r="C2228" s="446"/>
      <c r="D2228" s="383"/>
      <c r="E2228" s="383"/>
      <c r="F2228" s="386"/>
      <c r="G2228" s="383"/>
      <c r="H2228" s="383"/>
      <c r="I2228" s="383"/>
      <c r="J2228" s="387"/>
      <c r="K2228" s="387"/>
      <c r="L2228" s="387"/>
      <c r="M2228" s="387"/>
      <c r="N2228" s="447"/>
      <c r="O2228" s="311"/>
      <c r="P2228" s="70"/>
      <c r="Q2228" s="453"/>
    </row>
    <row r="2229" spans="1:17" ht="13.5" hidden="1" thickBot="1" x14ac:dyDescent="0.25">
      <c r="A2229" s="464"/>
      <c r="B2229" s="384"/>
      <c r="C2229" s="446"/>
      <c r="D2229" s="383"/>
      <c r="E2229" s="383"/>
      <c r="F2229" s="386"/>
      <c r="G2229" s="383"/>
      <c r="H2229" s="383"/>
      <c r="I2229" s="383"/>
      <c r="J2229" s="387"/>
      <c r="K2229" s="387"/>
      <c r="L2229" s="387"/>
      <c r="M2229" s="387"/>
      <c r="N2229" s="447"/>
      <c r="O2229" s="311"/>
      <c r="P2229" s="70"/>
      <c r="Q2229" s="453"/>
    </row>
    <row r="2230" spans="1:17" ht="13.5" hidden="1" thickBot="1" x14ac:dyDescent="0.25">
      <c r="A2230" s="464"/>
      <c r="B2230" s="384"/>
      <c r="C2230" s="446"/>
      <c r="D2230" s="383"/>
      <c r="E2230" s="383"/>
      <c r="F2230" s="386"/>
      <c r="G2230" s="383"/>
      <c r="H2230" s="383"/>
      <c r="I2230" s="383"/>
      <c r="J2230" s="387"/>
      <c r="K2230" s="387"/>
      <c r="L2230" s="387"/>
      <c r="M2230" s="387"/>
      <c r="N2230" s="447"/>
      <c r="O2230" s="311"/>
      <c r="P2230" s="70"/>
      <c r="Q2230" s="453"/>
    </row>
    <row r="2231" spans="1:17" ht="13.5" hidden="1" thickBot="1" x14ac:dyDescent="0.25">
      <c r="A2231" s="464"/>
      <c r="B2231" s="384"/>
      <c r="C2231" s="446"/>
      <c r="D2231" s="383"/>
      <c r="E2231" s="383"/>
      <c r="F2231" s="386"/>
      <c r="G2231" s="383"/>
      <c r="H2231" s="383"/>
      <c r="I2231" s="383"/>
      <c r="J2231" s="387"/>
      <c r="K2231" s="387"/>
      <c r="L2231" s="387"/>
      <c r="M2231" s="387"/>
      <c r="N2231" s="447"/>
      <c r="O2231" s="311"/>
      <c r="P2231" s="70"/>
      <c r="Q2231" s="453"/>
    </row>
    <row r="2232" spans="1:17" ht="13.5" hidden="1" thickBot="1" x14ac:dyDescent="0.25">
      <c r="A2232" s="464"/>
      <c r="B2232" s="384"/>
      <c r="C2232" s="446"/>
      <c r="D2232" s="383"/>
      <c r="E2232" s="383"/>
      <c r="F2232" s="386"/>
      <c r="G2232" s="383"/>
      <c r="H2232" s="383"/>
      <c r="I2232" s="383"/>
      <c r="J2232" s="387"/>
      <c r="K2232" s="387"/>
      <c r="L2232" s="387"/>
      <c r="M2232" s="387"/>
      <c r="N2232" s="447"/>
      <c r="O2232" s="311"/>
      <c r="P2232" s="70"/>
      <c r="Q2232" s="453"/>
    </row>
    <row r="2233" spans="1:17" ht="13.5" hidden="1" thickBot="1" x14ac:dyDescent="0.25">
      <c r="A2233" s="464"/>
      <c r="B2233" s="384"/>
      <c r="C2233" s="446"/>
      <c r="D2233" s="383"/>
      <c r="E2233" s="383"/>
      <c r="F2233" s="386"/>
      <c r="G2233" s="383"/>
      <c r="H2233" s="383"/>
      <c r="I2233" s="383"/>
      <c r="J2233" s="387"/>
      <c r="K2233" s="387"/>
      <c r="L2233" s="387"/>
      <c r="M2233" s="387"/>
      <c r="N2233" s="447"/>
      <c r="O2233" s="311"/>
      <c r="P2233" s="70"/>
      <c r="Q2233" s="453"/>
    </row>
    <row r="2234" spans="1:17" ht="13.5" hidden="1" thickBot="1" x14ac:dyDescent="0.25">
      <c r="A2234" s="464"/>
      <c r="B2234" s="384"/>
      <c r="C2234" s="446"/>
      <c r="D2234" s="383"/>
      <c r="E2234" s="383"/>
      <c r="F2234" s="386"/>
      <c r="G2234" s="383"/>
      <c r="H2234" s="383"/>
      <c r="I2234" s="383"/>
      <c r="J2234" s="387"/>
      <c r="K2234" s="387"/>
      <c r="L2234" s="387"/>
      <c r="M2234" s="387"/>
      <c r="N2234" s="447"/>
      <c r="O2234" s="311"/>
      <c r="P2234" s="70"/>
      <c r="Q2234" s="453"/>
    </row>
    <row r="2235" spans="1:17" ht="13.5" hidden="1" thickBot="1" x14ac:dyDescent="0.25">
      <c r="A2235" s="464"/>
      <c r="B2235" s="384"/>
      <c r="C2235" s="446"/>
      <c r="D2235" s="383"/>
      <c r="E2235" s="383"/>
      <c r="F2235" s="386"/>
      <c r="G2235" s="383"/>
      <c r="H2235" s="383"/>
      <c r="I2235" s="383"/>
      <c r="J2235" s="387"/>
      <c r="K2235" s="387"/>
      <c r="L2235" s="387"/>
      <c r="M2235" s="387"/>
      <c r="N2235" s="447"/>
      <c r="O2235" s="311"/>
      <c r="P2235" s="70"/>
      <c r="Q2235" s="453"/>
    </row>
    <row r="2236" spans="1:17" ht="13.5" hidden="1" thickBot="1" x14ac:dyDescent="0.25">
      <c r="A2236" s="464"/>
      <c r="B2236" s="384"/>
      <c r="C2236" s="446"/>
      <c r="D2236" s="383"/>
      <c r="E2236" s="383"/>
      <c r="F2236" s="386"/>
      <c r="G2236" s="383"/>
      <c r="H2236" s="383"/>
      <c r="I2236" s="383"/>
      <c r="J2236" s="387"/>
      <c r="K2236" s="387"/>
      <c r="L2236" s="387"/>
      <c r="M2236" s="387"/>
      <c r="N2236" s="447"/>
      <c r="O2236" s="311"/>
      <c r="P2236" s="70"/>
      <c r="Q2236" s="453"/>
    </row>
    <row r="2237" spans="1:17" ht="13.5" hidden="1" thickBot="1" x14ac:dyDescent="0.25">
      <c r="A2237" s="464"/>
      <c r="B2237" s="384"/>
      <c r="C2237" s="446"/>
      <c r="D2237" s="383"/>
      <c r="E2237" s="383"/>
      <c r="F2237" s="386"/>
      <c r="G2237" s="383"/>
      <c r="H2237" s="383"/>
      <c r="I2237" s="383"/>
      <c r="J2237" s="387"/>
      <c r="K2237" s="387"/>
      <c r="L2237" s="387"/>
      <c r="M2237" s="387"/>
      <c r="N2237" s="447"/>
      <c r="O2237" s="311"/>
      <c r="P2237" s="70"/>
      <c r="Q2237" s="453"/>
    </row>
    <row r="2238" spans="1:17" ht="13.5" hidden="1" thickBot="1" x14ac:dyDescent="0.25">
      <c r="A2238" s="464"/>
      <c r="B2238" s="384"/>
      <c r="C2238" s="446"/>
      <c r="D2238" s="383"/>
      <c r="E2238" s="383"/>
      <c r="F2238" s="386"/>
      <c r="G2238" s="383"/>
      <c r="H2238" s="383"/>
      <c r="I2238" s="383"/>
      <c r="J2238" s="387"/>
      <c r="K2238" s="387"/>
      <c r="L2238" s="387"/>
      <c r="M2238" s="387"/>
      <c r="N2238" s="447"/>
      <c r="O2238" s="311"/>
      <c r="P2238" s="70"/>
      <c r="Q2238" s="453"/>
    </row>
    <row r="2239" spans="1:17" ht="13.5" hidden="1" thickBot="1" x14ac:dyDescent="0.25">
      <c r="A2239" s="464"/>
      <c r="B2239" s="384"/>
      <c r="C2239" s="446"/>
      <c r="D2239" s="383"/>
      <c r="E2239" s="383"/>
      <c r="F2239" s="466"/>
      <c r="G2239" s="383"/>
      <c r="H2239" s="383"/>
      <c r="I2239" s="383"/>
      <c r="J2239" s="387"/>
      <c r="K2239" s="387"/>
      <c r="L2239" s="387"/>
      <c r="M2239" s="387"/>
      <c r="N2239" s="447"/>
      <c r="O2239" s="311"/>
      <c r="P2239" s="70"/>
      <c r="Q2239" s="453"/>
    </row>
    <row r="2240" spans="1:17" ht="13.5" hidden="1" thickBot="1" x14ac:dyDescent="0.25">
      <c r="A2240" s="464"/>
      <c r="B2240" s="384"/>
      <c r="C2240" s="446"/>
      <c r="D2240" s="383"/>
      <c r="E2240" s="383"/>
      <c r="F2240" s="386"/>
      <c r="G2240" s="383"/>
      <c r="H2240" s="383"/>
      <c r="I2240" s="383"/>
      <c r="J2240" s="387"/>
      <c r="K2240" s="387"/>
      <c r="L2240" s="387"/>
      <c r="M2240" s="387"/>
      <c r="N2240" s="447"/>
      <c r="O2240" s="311"/>
      <c r="P2240" s="70"/>
      <c r="Q2240" s="453"/>
    </row>
    <row r="2241" spans="1:17" ht="13.5" hidden="1" thickBot="1" x14ac:dyDescent="0.25">
      <c r="A2241" s="464"/>
      <c r="B2241" s="384"/>
      <c r="C2241" s="446"/>
      <c r="D2241" s="383"/>
      <c r="E2241" s="383"/>
      <c r="F2241" s="386"/>
      <c r="G2241" s="383"/>
      <c r="H2241" s="383"/>
      <c r="I2241" s="383"/>
      <c r="J2241" s="387"/>
      <c r="K2241" s="387"/>
      <c r="L2241" s="387"/>
      <c r="M2241" s="387"/>
      <c r="N2241" s="447"/>
      <c r="O2241" s="311"/>
      <c r="P2241" s="70"/>
      <c r="Q2241" s="453"/>
    </row>
    <row r="2242" spans="1:17" ht="13.5" hidden="1" thickBot="1" x14ac:dyDescent="0.25">
      <c r="A2242" s="464"/>
      <c r="B2242" s="384"/>
      <c r="C2242" s="446"/>
      <c r="D2242" s="383"/>
      <c r="E2242" s="383"/>
      <c r="F2242" s="386"/>
      <c r="G2242" s="383"/>
      <c r="H2242" s="383"/>
      <c r="I2242" s="383"/>
      <c r="J2242" s="387"/>
      <c r="K2242" s="387"/>
      <c r="L2242" s="387"/>
      <c r="M2242" s="387"/>
      <c r="N2242" s="447"/>
      <c r="O2242" s="311"/>
      <c r="P2242" s="70"/>
      <c r="Q2242" s="453"/>
    </row>
    <row r="2243" spans="1:17" ht="13.5" hidden="1" thickBot="1" x14ac:dyDescent="0.25">
      <c r="A2243" s="464"/>
      <c r="B2243" s="384"/>
      <c r="C2243" s="446"/>
      <c r="D2243" s="383"/>
      <c r="E2243" s="383"/>
      <c r="F2243" s="386"/>
      <c r="G2243" s="383"/>
      <c r="H2243" s="383"/>
      <c r="I2243" s="383"/>
      <c r="J2243" s="387"/>
      <c r="K2243" s="387"/>
      <c r="L2243" s="387"/>
      <c r="M2243" s="387"/>
      <c r="N2243" s="447"/>
      <c r="O2243" s="311"/>
      <c r="P2243" s="70"/>
      <c r="Q2243" s="453"/>
    </row>
    <row r="2244" spans="1:17" ht="13.5" hidden="1" thickBot="1" x14ac:dyDescent="0.25">
      <c r="A2244" s="464"/>
      <c r="B2244" s="384"/>
      <c r="C2244" s="446"/>
      <c r="D2244" s="383"/>
      <c r="E2244" s="383"/>
      <c r="F2244" s="386"/>
      <c r="G2244" s="383"/>
      <c r="H2244" s="383"/>
      <c r="I2244" s="383"/>
      <c r="J2244" s="387"/>
      <c r="K2244" s="387"/>
      <c r="L2244" s="387"/>
      <c r="M2244" s="387"/>
      <c r="N2244" s="447"/>
      <c r="O2244" s="311"/>
      <c r="P2244" s="70"/>
      <c r="Q2244" s="453"/>
    </row>
    <row r="2245" spans="1:17" ht="13.5" hidden="1" thickBot="1" x14ac:dyDescent="0.25">
      <c r="A2245" s="464"/>
      <c r="B2245" s="384"/>
      <c r="C2245" s="446"/>
      <c r="D2245" s="383"/>
      <c r="E2245" s="383"/>
      <c r="F2245" s="386"/>
      <c r="G2245" s="383"/>
      <c r="H2245" s="383"/>
      <c r="I2245" s="383"/>
      <c r="J2245" s="387"/>
      <c r="K2245" s="387"/>
      <c r="L2245" s="387"/>
      <c r="M2245" s="387"/>
      <c r="N2245" s="447"/>
      <c r="O2245" s="311"/>
      <c r="P2245" s="70"/>
      <c r="Q2245" s="453"/>
    </row>
    <row r="2246" spans="1:17" ht="13.5" hidden="1" thickBot="1" x14ac:dyDescent="0.25">
      <c r="A2246" s="464"/>
      <c r="B2246" s="384"/>
      <c r="C2246" s="446"/>
      <c r="D2246" s="383"/>
      <c r="E2246" s="383"/>
      <c r="F2246" s="386"/>
      <c r="G2246" s="383"/>
      <c r="H2246" s="383"/>
      <c r="I2246" s="383"/>
      <c r="J2246" s="387"/>
      <c r="K2246" s="387"/>
      <c r="L2246" s="387"/>
      <c r="M2246" s="387"/>
      <c r="N2246" s="447"/>
      <c r="O2246" s="311"/>
      <c r="P2246" s="70"/>
      <c r="Q2246" s="453"/>
    </row>
    <row r="2247" spans="1:17" ht="13.5" hidden="1" thickBot="1" x14ac:dyDescent="0.25">
      <c r="A2247" s="464"/>
      <c r="B2247" s="384"/>
      <c r="C2247" s="446"/>
      <c r="D2247" s="383"/>
      <c r="E2247" s="383"/>
      <c r="F2247" s="386"/>
      <c r="G2247" s="383"/>
      <c r="H2247" s="383"/>
      <c r="I2247" s="383"/>
      <c r="J2247" s="387"/>
      <c r="K2247" s="387"/>
      <c r="L2247" s="387"/>
      <c r="M2247" s="387"/>
      <c r="N2247" s="447"/>
      <c r="O2247" s="311"/>
      <c r="P2247" s="70"/>
      <c r="Q2247" s="453"/>
    </row>
    <row r="2248" spans="1:17" ht="13.5" hidden="1" thickBot="1" x14ac:dyDescent="0.25">
      <c r="A2248" s="464"/>
      <c r="B2248" s="384"/>
      <c r="C2248" s="446"/>
      <c r="D2248" s="383"/>
      <c r="E2248" s="383"/>
      <c r="F2248" s="386"/>
      <c r="G2248" s="383"/>
      <c r="H2248" s="383"/>
      <c r="I2248" s="383"/>
      <c r="J2248" s="387"/>
      <c r="K2248" s="387"/>
      <c r="L2248" s="387"/>
      <c r="M2248" s="387"/>
      <c r="N2248" s="447"/>
      <c r="O2248" s="311"/>
      <c r="P2248" s="70"/>
      <c r="Q2248" s="453"/>
    </row>
    <row r="2249" spans="1:17" ht="13.5" hidden="1" thickBot="1" x14ac:dyDescent="0.25">
      <c r="A2249" s="464"/>
      <c r="B2249" s="384"/>
      <c r="C2249" s="446"/>
      <c r="D2249" s="383"/>
      <c r="E2249" s="383"/>
      <c r="F2249" s="386"/>
      <c r="G2249" s="383"/>
      <c r="H2249" s="383"/>
      <c r="I2249" s="383"/>
      <c r="J2249" s="387"/>
      <c r="K2249" s="387"/>
      <c r="L2249" s="387"/>
      <c r="M2249" s="387"/>
      <c r="N2249" s="447"/>
      <c r="O2249" s="311"/>
      <c r="P2249" s="70"/>
      <c r="Q2249" s="453"/>
    </row>
    <row r="2250" spans="1:17" ht="13.5" hidden="1" thickBot="1" x14ac:dyDescent="0.25">
      <c r="A2250" s="464"/>
      <c r="B2250" s="384"/>
      <c r="C2250" s="446"/>
      <c r="D2250" s="383"/>
      <c r="E2250" s="383"/>
      <c r="F2250" s="386"/>
      <c r="G2250" s="383"/>
      <c r="H2250" s="383"/>
      <c r="I2250" s="383"/>
      <c r="J2250" s="387"/>
      <c r="K2250" s="387"/>
      <c r="L2250" s="387"/>
      <c r="M2250" s="387"/>
      <c r="N2250" s="447"/>
      <c r="O2250" s="311"/>
      <c r="P2250" s="70"/>
      <c r="Q2250" s="453"/>
    </row>
    <row r="2251" spans="1:17" ht="13.5" hidden="1" thickBot="1" x14ac:dyDescent="0.25">
      <c r="A2251" s="464"/>
      <c r="B2251" s="384"/>
      <c r="C2251" s="446"/>
      <c r="D2251" s="383"/>
      <c r="E2251" s="383"/>
      <c r="F2251" s="386"/>
      <c r="G2251" s="383"/>
      <c r="H2251" s="383"/>
      <c r="I2251" s="383"/>
      <c r="J2251" s="387"/>
      <c r="K2251" s="387"/>
      <c r="L2251" s="387"/>
      <c r="M2251" s="387"/>
      <c r="N2251" s="447"/>
      <c r="O2251" s="311"/>
      <c r="P2251" s="70"/>
      <c r="Q2251" s="453"/>
    </row>
    <row r="2252" spans="1:17" ht="13.5" hidden="1" thickBot="1" x14ac:dyDescent="0.25">
      <c r="A2252" s="464"/>
      <c r="B2252" s="384"/>
      <c r="C2252" s="446"/>
      <c r="D2252" s="383"/>
      <c r="E2252" s="383"/>
      <c r="F2252" s="386"/>
      <c r="G2252" s="383"/>
      <c r="H2252" s="383"/>
      <c r="I2252" s="383"/>
      <c r="J2252" s="387"/>
      <c r="K2252" s="387"/>
      <c r="L2252" s="387"/>
      <c r="M2252" s="387"/>
      <c r="N2252" s="447"/>
      <c r="O2252" s="311"/>
      <c r="P2252" s="70"/>
      <c r="Q2252" s="453"/>
    </row>
    <row r="2253" spans="1:17" ht="13.5" hidden="1" thickBot="1" x14ac:dyDescent="0.25">
      <c r="A2253" s="464"/>
      <c r="B2253" s="384"/>
      <c r="C2253" s="446"/>
      <c r="D2253" s="383"/>
      <c r="E2253" s="383"/>
      <c r="F2253" s="386"/>
      <c r="G2253" s="383"/>
      <c r="H2253" s="383"/>
      <c r="I2253" s="383"/>
      <c r="J2253" s="387"/>
      <c r="K2253" s="387"/>
      <c r="L2253" s="387"/>
      <c r="M2253" s="387"/>
      <c r="N2253" s="447"/>
      <c r="O2253" s="311"/>
      <c r="P2253" s="70"/>
      <c r="Q2253" s="453"/>
    </row>
    <row r="2254" spans="1:17" ht="13.5" hidden="1" thickBot="1" x14ac:dyDescent="0.25">
      <c r="A2254" s="464"/>
      <c r="B2254" s="384"/>
      <c r="C2254" s="446"/>
      <c r="D2254" s="383"/>
      <c r="E2254" s="383"/>
      <c r="F2254" s="386"/>
      <c r="G2254" s="383"/>
      <c r="H2254" s="383"/>
      <c r="I2254" s="383"/>
      <c r="J2254" s="387"/>
      <c r="K2254" s="387"/>
      <c r="L2254" s="387"/>
      <c r="M2254" s="387"/>
      <c r="N2254" s="447"/>
      <c r="O2254" s="311"/>
      <c r="P2254" s="70"/>
      <c r="Q2254" s="453"/>
    </row>
    <row r="2255" spans="1:17" ht="13.5" hidden="1" thickBot="1" x14ac:dyDescent="0.25">
      <c r="A2255" s="464"/>
      <c r="B2255" s="384"/>
      <c r="C2255" s="446"/>
      <c r="D2255" s="383"/>
      <c r="E2255" s="383"/>
      <c r="F2255" s="386"/>
      <c r="G2255" s="383"/>
      <c r="H2255" s="383"/>
      <c r="I2255" s="383"/>
      <c r="J2255" s="387"/>
      <c r="K2255" s="387"/>
      <c r="L2255" s="387"/>
      <c r="M2255" s="387"/>
      <c r="N2255" s="447"/>
      <c r="O2255" s="311"/>
      <c r="P2255" s="70"/>
      <c r="Q2255" s="453"/>
    </row>
    <row r="2256" spans="1:17" ht="13.5" hidden="1" thickBot="1" x14ac:dyDescent="0.25">
      <c r="A2256" s="464"/>
      <c r="B2256" s="384"/>
      <c r="C2256" s="446"/>
      <c r="D2256" s="383"/>
      <c r="E2256" s="383"/>
      <c r="F2256" s="386"/>
      <c r="G2256" s="383"/>
      <c r="H2256" s="383"/>
      <c r="I2256" s="383"/>
      <c r="J2256" s="387"/>
      <c r="K2256" s="387"/>
      <c r="L2256" s="387"/>
      <c r="M2256" s="387"/>
      <c r="N2256" s="447"/>
      <c r="O2256" s="311"/>
      <c r="P2256" s="70"/>
      <c r="Q2256" s="453"/>
    </row>
    <row r="2257" spans="1:17" ht="13.5" hidden="1" thickBot="1" x14ac:dyDescent="0.25">
      <c r="A2257" s="464"/>
      <c r="B2257" s="384"/>
      <c r="C2257" s="446"/>
      <c r="D2257" s="383"/>
      <c r="E2257" s="383"/>
      <c r="F2257" s="386"/>
      <c r="G2257" s="383"/>
      <c r="H2257" s="383"/>
      <c r="I2257" s="383"/>
      <c r="J2257" s="387"/>
      <c r="K2257" s="387"/>
      <c r="L2257" s="387"/>
      <c r="M2257" s="387"/>
      <c r="N2257" s="447"/>
      <c r="O2257" s="311"/>
      <c r="P2257" s="70"/>
      <c r="Q2257" s="453"/>
    </row>
    <row r="2258" spans="1:17" ht="13.5" hidden="1" thickBot="1" x14ac:dyDescent="0.25">
      <c r="A2258" s="464"/>
      <c r="B2258" s="384"/>
      <c r="C2258" s="446"/>
      <c r="D2258" s="383"/>
      <c r="E2258" s="383"/>
      <c r="F2258" s="386"/>
      <c r="G2258" s="383"/>
      <c r="H2258" s="383"/>
      <c r="I2258" s="383"/>
      <c r="J2258" s="387"/>
      <c r="K2258" s="387"/>
      <c r="L2258" s="387"/>
      <c r="M2258" s="387"/>
      <c r="N2258" s="447"/>
      <c r="O2258" s="311"/>
      <c r="P2258" s="70"/>
      <c r="Q2258" s="453"/>
    </row>
    <row r="2259" spans="1:17" ht="13.5" hidden="1" thickBot="1" x14ac:dyDescent="0.25">
      <c r="A2259" s="464"/>
      <c r="B2259" s="384"/>
      <c r="C2259" s="446"/>
      <c r="D2259" s="383"/>
      <c r="E2259" s="383"/>
      <c r="F2259" s="386"/>
      <c r="G2259" s="383"/>
      <c r="H2259" s="383"/>
      <c r="I2259" s="383"/>
      <c r="J2259" s="387"/>
      <c r="K2259" s="387"/>
      <c r="L2259" s="387"/>
      <c r="M2259" s="387"/>
      <c r="N2259" s="447"/>
      <c r="O2259" s="311"/>
      <c r="P2259" s="70"/>
      <c r="Q2259" s="453"/>
    </row>
    <row r="2260" spans="1:17" ht="13.5" hidden="1" thickBot="1" x14ac:dyDescent="0.25">
      <c r="A2260" s="464"/>
      <c r="B2260" s="384"/>
      <c r="C2260" s="446"/>
      <c r="D2260" s="383"/>
      <c r="E2260" s="383"/>
      <c r="F2260" s="386"/>
      <c r="G2260" s="383"/>
      <c r="H2260" s="383"/>
      <c r="I2260" s="383"/>
      <c r="J2260" s="387"/>
      <c r="K2260" s="387"/>
      <c r="L2260" s="387"/>
      <c r="M2260" s="387"/>
      <c r="N2260" s="447"/>
      <c r="O2260" s="311"/>
      <c r="P2260" s="70"/>
      <c r="Q2260" s="453"/>
    </row>
    <row r="2261" spans="1:17" ht="13.5" hidden="1" thickBot="1" x14ac:dyDescent="0.25">
      <c r="A2261" s="464"/>
      <c r="B2261" s="384"/>
      <c r="C2261" s="446"/>
      <c r="D2261" s="383"/>
      <c r="E2261" s="383"/>
      <c r="F2261" s="386"/>
      <c r="G2261" s="383"/>
      <c r="H2261" s="383"/>
      <c r="I2261" s="383"/>
      <c r="J2261" s="387"/>
      <c r="K2261" s="387"/>
      <c r="L2261" s="387"/>
      <c r="M2261" s="387"/>
      <c r="N2261" s="447"/>
      <c r="O2261" s="311"/>
      <c r="P2261" s="70"/>
      <c r="Q2261" s="453"/>
    </row>
    <row r="2262" spans="1:17" ht="13.5" hidden="1" thickBot="1" x14ac:dyDescent="0.25">
      <c r="A2262" s="464"/>
      <c r="B2262" s="384"/>
      <c r="C2262" s="446"/>
      <c r="D2262" s="383"/>
      <c r="E2262" s="383"/>
      <c r="F2262" s="386"/>
      <c r="G2262" s="383"/>
      <c r="H2262" s="383"/>
      <c r="I2262" s="383"/>
      <c r="J2262" s="387"/>
      <c r="K2262" s="387"/>
      <c r="L2262" s="387"/>
      <c r="M2262" s="387"/>
      <c r="N2262" s="447"/>
      <c r="O2262" s="311"/>
      <c r="P2262" s="70"/>
      <c r="Q2262" s="453"/>
    </row>
    <row r="2263" spans="1:17" ht="13.5" hidden="1" thickBot="1" x14ac:dyDescent="0.25">
      <c r="A2263" s="464"/>
      <c r="B2263" s="384"/>
      <c r="C2263" s="446"/>
      <c r="D2263" s="383"/>
      <c r="E2263" s="383"/>
      <c r="F2263" s="386"/>
      <c r="G2263" s="383"/>
      <c r="H2263" s="383"/>
      <c r="I2263" s="383"/>
      <c r="J2263" s="387"/>
      <c r="K2263" s="387"/>
      <c r="L2263" s="387"/>
      <c r="M2263" s="387"/>
      <c r="N2263" s="447"/>
      <c r="O2263" s="311"/>
      <c r="P2263" s="70"/>
      <c r="Q2263" s="453"/>
    </row>
    <row r="2264" spans="1:17" ht="13.5" hidden="1" thickBot="1" x14ac:dyDescent="0.25">
      <c r="A2264" s="464"/>
      <c r="B2264" s="384"/>
      <c r="C2264" s="446"/>
      <c r="D2264" s="383"/>
      <c r="E2264" s="383"/>
      <c r="F2264" s="386"/>
      <c r="G2264" s="383"/>
      <c r="H2264" s="383"/>
      <c r="I2264" s="383"/>
      <c r="J2264" s="387"/>
      <c r="K2264" s="387"/>
      <c r="L2264" s="387"/>
      <c r="M2264" s="387"/>
      <c r="N2264" s="447"/>
      <c r="O2264" s="311"/>
      <c r="P2264" s="70"/>
      <c r="Q2264" s="453"/>
    </row>
    <row r="2265" spans="1:17" ht="13.5" hidden="1" thickBot="1" x14ac:dyDescent="0.25">
      <c r="A2265" s="464"/>
      <c r="B2265" s="384"/>
      <c r="C2265" s="446"/>
      <c r="D2265" s="383"/>
      <c r="E2265" s="383"/>
      <c r="F2265" s="386"/>
      <c r="G2265" s="383"/>
      <c r="H2265" s="383"/>
      <c r="I2265" s="383"/>
      <c r="J2265" s="387"/>
      <c r="K2265" s="387"/>
      <c r="L2265" s="387"/>
      <c r="M2265" s="387"/>
      <c r="N2265" s="447"/>
      <c r="O2265" s="311"/>
      <c r="P2265" s="70"/>
      <c r="Q2265" s="453"/>
    </row>
    <row r="2266" spans="1:17" ht="13.5" hidden="1" thickBot="1" x14ac:dyDescent="0.25">
      <c r="A2266" s="464"/>
      <c r="B2266" s="384"/>
      <c r="C2266" s="446"/>
      <c r="D2266" s="383"/>
      <c r="E2266" s="383"/>
      <c r="F2266" s="386"/>
      <c r="G2266" s="383"/>
      <c r="H2266" s="383"/>
      <c r="I2266" s="383"/>
      <c r="J2266" s="387"/>
      <c r="K2266" s="387"/>
      <c r="L2266" s="387"/>
      <c r="M2266" s="387"/>
      <c r="N2266" s="447"/>
      <c r="O2266" s="311"/>
      <c r="P2266" s="70"/>
      <c r="Q2266" s="453"/>
    </row>
    <row r="2267" spans="1:17" ht="13.5" hidden="1" thickBot="1" x14ac:dyDescent="0.25">
      <c r="A2267" s="464"/>
      <c r="B2267" s="384"/>
      <c r="C2267" s="446"/>
      <c r="D2267" s="383"/>
      <c r="E2267" s="383"/>
      <c r="F2267" s="386"/>
      <c r="G2267" s="383"/>
      <c r="H2267" s="383"/>
      <c r="I2267" s="383"/>
      <c r="J2267" s="387"/>
      <c r="K2267" s="387"/>
      <c r="L2267" s="387"/>
      <c r="M2267" s="387"/>
      <c r="N2267" s="447"/>
      <c r="O2267" s="311"/>
      <c r="P2267" s="70"/>
      <c r="Q2267" s="453"/>
    </row>
    <row r="2268" spans="1:17" ht="13.5" hidden="1" thickBot="1" x14ac:dyDescent="0.25">
      <c r="A2268" s="464"/>
      <c r="B2268" s="384"/>
      <c r="C2268" s="446"/>
      <c r="D2268" s="383"/>
      <c r="E2268" s="383"/>
      <c r="F2268" s="386"/>
      <c r="G2268" s="383"/>
      <c r="H2268" s="383"/>
      <c r="I2268" s="383"/>
      <c r="J2268" s="387"/>
      <c r="K2268" s="387"/>
      <c r="L2268" s="387"/>
      <c r="M2268" s="387"/>
      <c r="N2268" s="447"/>
      <c r="O2268" s="311"/>
      <c r="P2268" s="70"/>
      <c r="Q2268" s="453"/>
    </row>
    <row r="2269" spans="1:17" ht="13.5" hidden="1" thickBot="1" x14ac:dyDescent="0.25">
      <c r="A2269" s="464"/>
      <c r="B2269" s="384"/>
      <c r="C2269" s="446"/>
      <c r="D2269" s="383"/>
      <c r="E2269" s="383"/>
      <c r="F2269" s="386"/>
      <c r="G2269" s="383"/>
      <c r="H2269" s="383"/>
      <c r="I2269" s="383"/>
      <c r="J2269" s="387"/>
      <c r="K2269" s="387"/>
      <c r="L2269" s="387"/>
      <c r="M2269" s="387"/>
      <c r="N2269" s="447"/>
      <c r="O2269" s="311"/>
      <c r="P2269" s="70"/>
      <c r="Q2269" s="453"/>
    </row>
    <row r="2270" spans="1:17" ht="13.5" hidden="1" thickBot="1" x14ac:dyDescent="0.25">
      <c r="A2270" s="464"/>
      <c r="B2270" s="384"/>
      <c r="C2270" s="446"/>
      <c r="D2270" s="383"/>
      <c r="E2270" s="383"/>
      <c r="F2270" s="386"/>
      <c r="G2270" s="383"/>
      <c r="H2270" s="383"/>
      <c r="I2270" s="383"/>
      <c r="J2270" s="387"/>
      <c r="K2270" s="387"/>
      <c r="L2270" s="387"/>
      <c r="M2270" s="387"/>
      <c r="N2270" s="447"/>
      <c r="O2270" s="311"/>
      <c r="P2270" s="70"/>
      <c r="Q2270" s="453"/>
    </row>
    <row r="2271" spans="1:17" ht="13.5" hidden="1" thickBot="1" x14ac:dyDescent="0.25">
      <c r="A2271" s="464"/>
      <c r="B2271" s="384"/>
      <c r="C2271" s="446"/>
      <c r="D2271" s="383"/>
      <c r="E2271" s="383"/>
      <c r="F2271" s="386"/>
      <c r="G2271" s="383"/>
      <c r="H2271" s="383"/>
      <c r="I2271" s="383"/>
      <c r="J2271" s="387"/>
      <c r="K2271" s="387"/>
      <c r="L2271" s="387"/>
      <c r="M2271" s="387"/>
      <c r="N2271" s="447"/>
      <c r="O2271" s="311"/>
      <c r="P2271" s="70"/>
      <c r="Q2271" s="453"/>
    </row>
    <row r="2272" spans="1:17" ht="13.5" hidden="1" thickBot="1" x14ac:dyDescent="0.25">
      <c r="A2272" s="464"/>
      <c r="B2272" s="384"/>
      <c r="C2272" s="446"/>
      <c r="D2272" s="383"/>
      <c r="E2272" s="383"/>
      <c r="F2272" s="386"/>
      <c r="G2272" s="383"/>
      <c r="H2272" s="383"/>
      <c r="I2272" s="383"/>
      <c r="J2272" s="387"/>
      <c r="K2272" s="387"/>
      <c r="L2272" s="387"/>
      <c r="M2272" s="387"/>
      <c r="N2272" s="447"/>
      <c r="O2272" s="311"/>
      <c r="P2272" s="70"/>
      <c r="Q2272" s="453"/>
    </row>
    <row r="2273" spans="1:17" ht="13.5" hidden="1" thickBot="1" x14ac:dyDescent="0.25">
      <c r="A2273" s="464"/>
      <c r="B2273" s="384"/>
      <c r="C2273" s="446"/>
      <c r="D2273" s="383"/>
      <c r="E2273" s="383"/>
      <c r="F2273" s="386"/>
      <c r="G2273" s="383"/>
      <c r="H2273" s="383"/>
      <c r="I2273" s="383"/>
      <c r="J2273" s="387"/>
      <c r="K2273" s="387"/>
      <c r="L2273" s="387"/>
      <c r="M2273" s="387"/>
      <c r="N2273" s="447"/>
      <c r="O2273" s="311"/>
      <c r="P2273" s="70"/>
      <c r="Q2273" s="453"/>
    </row>
    <row r="2274" spans="1:17" ht="13.5" hidden="1" thickBot="1" x14ac:dyDescent="0.25">
      <c r="A2274" s="464"/>
      <c r="B2274" s="384"/>
      <c r="C2274" s="446"/>
      <c r="D2274" s="383"/>
      <c r="E2274" s="383"/>
      <c r="F2274" s="386"/>
      <c r="G2274" s="383"/>
      <c r="H2274" s="383"/>
      <c r="I2274" s="383"/>
      <c r="J2274" s="387"/>
      <c r="K2274" s="387"/>
      <c r="L2274" s="387"/>
      <c r="M2274" s="387"/>
      <c r="N2274" s="447"/>
      <c r="O2274" s="311"/>
      <c r="P2274" s="70"/>
      <c r="Q2274" s="453"/>
    </row>
    <row r="2275" spans="1:17" ht="13.5" hidden="1" thickBot="1" x14ac:dyDescent="0.25">
      <c r="A2275" s="464"/>
      <c r="B2275" s="384"/>
      <c r="C2275" s="446"/>
      <c r="D2275" s="383"/>
      <c r="E2275" s="383"/>
      <c r="F2275" s="386"/>
      <c r="G2275" s="383"/>
      <c r="H2275" s="383"/>
      <c r="I2275" s="383"/>
      <c r="J2275" s="387"/>
      <c r="K2275" s="387"/>
      <c r="L2275" s="387"/>
      <c r="M2275" s="387"/>
      <c r="N2275" s="447"/>
      <c r="O2275" s="311"/>
      <c r="P2275" s="70"/>
      <c r="Q2275" s="453"/>
    </row>
    <row r="2276" spans="1:17" ht="13.5" hidden="1" thickBot="1" x14ac:dyDescent="0.25">
      <c r="A2276" s="464"/>
      <c r="B2276" s="384"/>
      <c r="C2276" s="446"/>
      <c r="D2276" s="383"/>
      <c r="E2276" s="383"/>
      <c r="F2276" s="386"/>
      <c r="G2276" s="383"/>
      <c r="H2276" s="383"/>
      <c r="I2276" s="383"/>
      <c r="J2276" s="387"/>
      <c r="K2276" s="387"/>
      <c r="L2276" s="387"/>
      <c r="M2276" s="387"/>
      <c r="N2276" s="447"/>
      <c r="O2276" s="311"/>
      <c r="P2276" s="70"/>
      <c r="Q2276" s="453"/>
    </row>
    <row r="2277" spans="1:17" ht="13.5" hidden="1" thickBot="1" x14ac:dyDescent="0.25">
      <c r="A2277" s="464"/>
      <c r="B2277" s="384"/>
      <c r="C2277" s="446"/>
      <c r="D2277" s="383"/>
      <c r="E2277" s="383"/>
      <c r="F2277" s="386"/>
      <c r="G2277" s="383"/>
      <c r="H2277" s="383"/>
      <c r="I2277" s="383"/>
      <c r="J2277" s="387"/>
      <c r="K2277" s="387"/>
      <c r="L2277" s="387"/>
      <c r="M2277" s="387"/>
      <c r="N2277" s="447"/>
      <c r="O2277" s="311"/>
      <c r="P2277" s="70"/>
      <c r="Q2277" s="453"/>
    </row>
    <row r="2278" spans="1:17" ht="13.5" hidden="1" thickBot="1" x14ac:dyDescent="0.25">
      <c r="A2278" s="464"/>
      <c r="B2278" s="384"/>
      <c r="C2278" s="446"/>
      <c r="D2278" s="383"/>
      <c r="E2278" s="383"/>
      <c r="F2278" s="386"/>
      <c r="G2278" s="383"/>
      <c r="H2278" s="383"/>
      <c r="I2278" s="383"/>
      <c r="J2278" s="387"/>
      <c r="K2278" s="387"/>
      <c r="L2278" s="387"/>
      <c r="M2278" s="387"/>
      <c r="N2278" s="447"/>
      <c r="O2278" s="311"/>
      <c r="P2278" s="70"/>
      <c r="Q2278" s="453"/>
    </row>
    <row r="2279" spans="1:17" ht="13.5" hidden="1" thickBot="1" x14ac:dyDescent="0.25">
      <c r="A2279" s="464"/>
      <c r="B2279" s="384"/>
      <c r="C2279" s="446"/>
      <c r="D2279" s="383"/>
      <c r="E2279" s="383"/>
      <c r="F2279" s="386"/>
      <c r="G2279" s="383"/>
      <c r="H2279" s="383"/>
      <c r="I2279" s="383"/>
      <c r="J2279" s="387"/>
      <c r="K2279" s="387"/>
      <c r="L2279" s="387"/>
      <c r="M2279" s="387"/>
      <c r="N2279" s="447"/>
      <c r="O2279" s="311"/>
      <c r="P2279" s="70"/>
      <c r="Q2279" s="453"/>
    </row>
    <row r="2280" spans="1:17" ht="13.5" hidden="1" thickBot="1" x14ac:dyDescent="0.25">
      <c r="A2280" s="464"/>
      <c r="B2280" s="384"/>
      <c r="C2280" s="446"/>
      <c r="D2280" s="383"/>
      <c r="E2280" s="383"/>
      <c r="F2280" s="386"/>
      <c r="G2280" s="383"/>
      <c r="H2280" s="383"/>
      <c r="I2280" s="383"/>
      <c r="J2280" s="387"/>
      <c r="K2280" s="387"/>
      <c r="L2280" s="387"/>
      <c r="M2280" s="387"/>
      <c r="N2280" s="447"/>
      <c r="O2280" s="311"/>
      <c r="P2280" s="70"/>
      <c r="Q2280" s="453"/>
    </row>
    <row r="2281" spans="1:17" ht="13.5" hidden="1" thickBot="1" x14ac:dyDescent="0.25">
      <c r="A2281" s="464"/>
      <c r="B2281" s="384"/>
      <c r="C2281" s="446"/>
      <c r="D2281" s="383"/>
      <c r="E2281" s="383"/>
      <c r="F2281" s="386"/>
      <c r="G2281" s="383"/>
      <c r="H2281" s="383"/>
      <c r="I2281" s="383"/>
      <c r="J2281" s="387"/>
      <c r="K2281" s="387"/>
      <c r="L2281" s="387"/>
      <c r="M2281" s="387"/>
      <c r="N2281" s="447"/>
      <c r="O2281" s="311"/>
      <c r="P2281" s="70"/>
      <c r="Q2281" s="453"/>
    </row>
    <row r="2282" spans="1:17" ht="13.5" hidden="1" thickBot="1" x14ac:dyDescent="0.25">
      <c r="A2282" s="464"/>
      <c r="B2282" s="384"/>
      <c r="C2282" s="446"/>
      <c r="D2282" s="383"/>
      <c r="E2282" s="383"/>
      <c r="F2282" s="386"/>
      <c r="G2282" s="383"/>
      <c r="H2282" s="383"/>
      <c r="I2282" s="383"/>
      <c r="J2282" s="387"/>
      <c r="K2282" s="387"/>
      <c r="L2282" s="387"/>
      <c r="M2282" s="387"/>
      <c r="N2282" s="447"/>
      <c r="O2282" s="311"/>
      <c r="P2282" s="70"/>
      <c r="Q2282" s="453"/>
    </row>
    <row r="2283" spans="1:17" ht="13.5" hidden="1" thickBot="1" x14ac:dyDescent="0.25">
      <c r="A2283" s="464"/>
      <c r="B2283" s="384"/>
      <c r="C2283" s="446"/>
      <c r="D2283" s="383"/>
      <c r="E2283" s="383"/>
      <c r="F2283" s="386"/>
      <c r="G2283" s="383"/>
      <c r="H2283" s="383"/>
      <c r="I2283" s="383"/>
      <c r="J2283" s="387"/>
      <c r="K2283" s="387"/>
      <c r="L2283" s="387"/>
      <c r="M2283" s="387"/>
      <c r="N2283" s="447"/>
      <c r="O2283" s="311"/>
      <c r="P2283" s="70"/>
      <c r="Q2283" s="453"/>
    </row>
    <row r="2284" spans="1:17" ht="13.5" hidden="1" thickBot="1" x14ac:dyDescent="0.25">
      <c r="A2284" s="464"/>
      <c r="B2284" s="384"/>
      <c r="C2284" s="446"/>
      <c r="D2284" s="383"/>
      <c r="E2284" s="383"/>
      <c r="F2284" s="386"/>
      <c r="G2284" s="383"/>
      <c r="H2284" s="383"/>
      <c r="I2284" s="383"/>
      <c r="J2284" s="387"/>
      <c r="K2284" s="387"/>
      <c r="L2284" s="387"/>
      <c r="M2284" s="387"/>
      <c r="N2284" s="447"/>
      <c r="O2284" s="311"/>
      <c r="P2284" s="70"/>
      <c r="Q2284" s="453"/>
    </row>
    <row r="2285" spans="1:17" ht="13.5" hidden="1" thickBot="1" x14ac:dyDescent="0.25">
      <c r="A2285" s="464"/>
      <c r="B2285" s="449"/>
      <c r="C2285" s="446"/>
      <c r="D2285" s="383"/>
      <c r="E2285" s="383"/>
      <c r="F2285" s="386"/>
      <c r="G2285" s="383"/>
      <c r="H2285" s="383"/>
      <c r="I2285" s="383"/>
      <c r="J2285" s="387"/>
      <c r="K2285" s="387"/>
      <c r="L2285" s="387"/>
      <c r="M2285" s="387"/>
      <c r="N2285" s="447"/>
      <c r="O2285" s="311"/>
      <c r="P2285" s="70"/>
      <c r="Q2285" s="453"/>
    </row>
    <row r="2286" spans="1:17" ht="13.5" thickBot="1" x14ac:dyDescent="0.25">
      <c r="A2286" s="464"/>
      <c r="B2286" s="467"/>
      <c r="C2286" s="467"/>
      <c r="D2286" s="468"/>
      <c r="E2286" s="468"/>
      <c r="F2286" s="466"/>
      <c r="G2286" s="253"/>
      <c r="H2286" s="253"/>
      <c r="I2286" s="253"/>
      <c r="J2286" s="465"/>
      <c r="K2286" s="465"/>
      <c r="L2286" s="465"/>
      <c r="M2286" s="465"/>
      <c r="N2286" s="465"/>
      <c r="O2286" s="469"/>
      <c r="P2286" s="469"/>
      <c r="Q2286" s="429"/>
    </row>
    <row r="2287" spans="1:17" ht="13.5" thickBot="1" x14ac:dyDescent="0.25">
      <c r="A2287" s="450" t="str">
        <f>IF(B2287="","",COUNT('Diário 3º PA'!$A$4:$A$4242)+ROW()-3)</f>
        <v/>
      </c>
    </row>
    <row r="2288" spans="1:17" ht="13.5" thickBot="1" x14ac:dyDescent="0.25">
      <c r="A2288" s="450" t="str">
        <f>IF(B2288="","",COUNT('Diário 3º PA'!$A$4:$A$4242)+ROW()-3)</f>
        <v/>
      </c>
    </row>
    <row r="2289" spans="1:1" x14ac:dyDescent="0.2">
      <c r="A2289" s="450" t="str">
        <f>IF(B2289="","",COUNT('Diário 3º PA'!$A$4:$A$4242)+ROW()-3)</f>
        <v/>
      </c>
    </row>
  </sheetData>
  <sheetProtection formatColumns="0" formatRows="0" insertColumns="0" insertRows="0" deleteRows="0" autoFilter="0"/>
  <autoFilter ref="A3:N2285">
    <filterColumn colId="3">
      <filters>
        <filter val="Aquisição de Bens Permanentes"/>
      </filters>
    </filterColumn>
  </autoFilter>
  <mergeCells count="2">
    <mergeCell ref="A1:N1"/>
    <mergeCell ref="A2:N2"/>
  </mergeCells>
  <dataValidations count="13">
    <dataValidation type="list" allowBlank="1" showInputMessage="1" showErrorMessage="1" sqref="J1906:J1907 H4:H2285">
      <formula1>VinculoPT</formula1>
    </dataValidation>
    <dataValidation type="list" allowBlank="1" showInputMessage="1" showErrorMessage="1" sqref="E4:E651 E972:E1089 E662 E672 E1150:E1303 E1091:E1092 E761 E714:E715 E664:E666 E685:E711 E772:E779 E782 E743 E740:E741 E793 E797 E747 E677 E729 E731:E737 E795 E804:E813 E818 E820:E821 E823:E824 E831:E867 E870:E871 E873:E897 E911 E916 E919:E926 E959:E960 E963 E1094:E1148 E2148:E2285 E1623:E1657 E1659:E1666 E1668:E1679 E1681:E1685 E1687:E1694 E1696:E1735 E1737:E1748 E1750:E1769 E1771:E1807 E1567:E1593 E1876:E1907 E1909:E1958 E1960:E1994 E1527 E1530:E1531 E1533 E1536:E1541 E1543 E1547 E1549:E1553 E1564 E907 E1595:E1596 E1598 E1610:E1619 E1621 E2127 E2129:E2134 E2136:E2145 E1996:E2124 E1305:E1524 E829 E1809:E1874 E1555">
      <formula1>INDIRECT($Q4)</formula1>
    </dataValidation>
    <dataValidation type="list" allowBlank="1" showInputMessage="1" showErrorMessage="1" sqref="E964:E971 E961:E962 E927:E958 E830 E917:E918 E1149 E868:E869 E872 E908:E910 E1565:E1566 E914:E915 E814:E816 E783:E792 E716:E728 E660:E661 E652:E658 E1090 E1093 E730 E748:E760 E673:E676 E796 E667:E671 E712:E713 E794 E738:E739 E742 E780:E781 E663 E678:E684 E744:E746 E762:E771 E798:E803 E1995 E1594 E1658 E1667 E1680 E1686 E1749 E1770 E1808 E1875 E1908 E1959 E2125:E2126 E2128 E1622 E1597 E1561:E1563 E2135 E2146:E2147 E1542 E1545:E1546 E1532 E1599:E1609 E1525:E1526 E822 E1534:E1535 E1528:E1529 E1548 E825:E828 E900:E906 E1554 E1556:E1558">
      <formula1>INDIRECT(#REF!)</formula1>
    </dataValidation>
    <dataValidation type="list" allowBlank="1" showInputMessage="1" showErrorMessage="1" sqref="E912:E913">
      <formula1>INDIRECT($Q970)</formula1>
    </dataValidation>
    <dataValidation type="list" allowBlank="1" showInputMessage="1" showErrorMessage="1" sqref="E898:E899">
      <formula1>INDIRECT($Q917)</formula1>
    </dataValidation>
    <dataValidation type="list" allowBlank="1" showInputMessage="1" showErrorMessage="1" sqref="E819">
      <formula1>INDIRECT($Q822)</formula1>
    </dataValidation>
    <dataValidation type="list" allowBlank="1" showInputMessage="1" showErrorMessage="1" sqref="E817 E1620">
      <formula1>INDIRECT($Q819)</formula1>
    </dataValidation>
    <dataValidation type="list" allowBlank="1" showInputMessage="1" showErrorMessage="1" sqref="E659 E1544">
      <formula1>INDIRECT($Q663)</formula1>
    </dataValidation>
    <dataValidation type="list" allowBlank="1" showInputMessage="1" showErrorMessage="1" sqref="E1304">
      <formula1>INDIRECT($Q1239)</formula1>
    </dataValidation>
    <dataValidation type="list" allowBlank="1" showInputMessage="1" showErrorMessage="1" sqref="E1559:E1560">
      <formula1>INDIRECT($Q1565)</formula1>
    </dataValidation>
    <dataValidation type="list" allowBlank="1" showInputMessage="1" showErrorMessage="1" sqref="E1736">
      <formula1>INDIRECT($Q1795)</formula1>
    </dataValidation>
    <dataValidation type="list" allowBlank="1" showInputMessage="1" showErrorMessage="1" sqref="E1695">
      <formula1>INDIRECT($Q1756)</formula1>
    </dataValidation>
    <dataValidation type="list" allowBlank="1" showInputMessage="1" showErrorMessage="1" sqref="D4:D2285">
      <formula1>Categorias</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filterMode="1">
    <tabColor theme="1" tint="4.9989318521683403E-2"/>
    <pageSetUpPr fitToPage="1"/>
  </sheetPr>
  <dimension ref="A1:Q5221"/>
  <sheetViews>
    <sheetView zoomScaleNormal="100" zoomScaleSheetLayoutView="100" workbookViewId="0">
      <pane xSplit="6" ySplit="3" topLeftCell="G4" activePane="bottomRight" state="frozen"/>
      <selection pane="topRight" activeCell="G5" sqref="G5"/>
      <selection pane="bottomLeft" activeCell="G5" sqref="G5"/>
      <selection pane="bottomRight" activeCell="G2140" sqref="G2140"/>
    </sheetView>
  </sheetViews>
  <sheetFormatPr defaultColWidth="9.140625" defaultRowHeight="12.75" x14ac:dyDescent="0.2"/>
  <cols>
    <col min="1" max="1" width="5.7109375" style="593" customWidth="1"/>
    <col min="2" max="2" width="11.85546875" style="590" customWidth="1"/>
    <col min="3" max="3" width="11.7109375" style="590" customWidth="1"/>
    <col min="4" max="4" width="15.42578125" style="591" customWidth="1"/>
    <col min="5" max="5" width="23.5703125" style="591" customWidth="1"/>
    <col min="6" max="6" width="12.85546875" style="592" customWidth="1"/>
    <col min="7" max="7" width="43.28515625" style="588" customWidth="1"/>
    <col min="8" max="8" width="25.28515625" style="588" customWidth="1"/>
    <col min="9" max="9" width="25.5703125" style="586" customWidth="1"/>
    <col min="10" max="10" width="17" style="578" customWidth="1"/>
    <col min="11" max="11" width="17.28515625" style="578" customWidth="1"/>
    <col min="12" max="12" width="19.140625" style="582" customWidth="1"/>
    <col min="13" max="13" width="20.42578125" style="578" customWidth="1"/>
    <col min="14" max="14" width="13.5703125" style="592" customWidth="1"/>
    <col min="15" max="16" width="6.28515625" style="594" hidden="1" customWidth="1"/>
    <col min="17" max="17" width="6.28515625" style="531" hidden="1" customWidth="1"/>
    <col min="18" max="16384" width="9.140625" style="531"/>
  </cols>
  <sheetData>
    <row r="1" spans="1:17" s="529" customFormat="1" ht="18" customHeight="1" x14ac:dyDescent="0.2">
      <c r="A1" s="756" t="str">
        <f>Capa!A1</f>
        <v>Contrato de Gestão nº. 008/2021 celebrado entre a Secretaria de Justiça e Segurança Pública do Estado de Minas Gerais - SEJUSP e o Instituto Elo</v>
      </c>
      <c r="B1" s="757"/>
      <c r="C1" s="757"/>
      <c r="D1" s="757"/>
      <c r="E1" s="757"/>
      <c r="F1" s="757"/>
      <c r="G1" s="757"/>
      <c r="H1" s="757"/>
      <c r="I1" s="757"/>
      <c r="J1" s="757"/>
      <c r="K1" s="757"/>
      <c r="L1" s="757"/>
      <c r="M1" s="757"/>
      <c r="N1" s="757"/>
      <c r="O1" s="528">
        <f>MONTH(Resumo!$C$5)</f>
        <v>1</v>
      </c>
      <c r="P1" s="528">
        <f>YEAR(Resumo!$C$5)</f>
        <v>2022</v>
      </c>
    </row>
    <row r="2" spans="1:17" ht="18" customHeight="1" x14ac:dyDescent="0.2">
      <c r="A2" s="758" t="str">
        <f>"Tabela 9 - Diário de Entradas e Saídas do Contrato de Gestão - "&amp;LEFT(Capa!A14,1)+2&amp;"º Período Avaliatório"</f>
        <v>Tabela 9 - Diário de Entradas e Saídas do Contrato de Gestão - 5º Período Avaliatório</v>
      </c>
      <c r="B2" s="759"/>
      <c r="C2" s="759"/>
      <c r="D2" s="759"/>
      <c r="E2" s="759"/>
      <c r="F2" s="759"/>
      <c r="G2" s="759"/>
      <c r="H2" s="759"/>
      <c r="I2" s="759"/>
      <c r="J2" s="759"/>
      <c r="K2" s="759"/>
      <c r="L2" s="759"/>
      <c r="M2" s="759"/>
      <c r="N2" s="759"/>
      <c r="O2" s="530"/>
      <c r="P2" s="530"/>
    </row>
    <row r="3" spans="1:17" s="537" customFormat="1" ht="50.25" customHeight="1" x14ac:dyDescent="0.2">
      <c r="A3" s="532" t="s">
        <v>691</v>
      </c>
      <c r="B3" s="533" t="s">
        <v>692</v>
      </c>
      <c r="C3" s="534" t="s">
        <v>632</v>
      </c>
      <c r="D3" s="533" t="s">
        <v>628</v>
      </c>
      <c r="E3" s="534" t="s">
        <v>424</v>
      </c>
      <c r="F3" s="534" t="s">
        <v>693</v>
      </c>
      <c r="G3" s="534" t="s">
        <v>631</v>
      </c>
      <c r="H3" s="534" t="s">
        <v>629</v>
      </c>
      <c r="I3" s="535" t="s">
        <v>630</v>
      </c>
      <c r="J3" s="534" t="s">
        <v>694</v>
      </c>
      <c r="K3" s="534" t="s">
        <v>695</v>
      </c>
      <c r="L3" s="535" t="s">
        <v>696</v>
      </c>
      <c r="M3" s="534" t="s">
        <v>697</v>
      </c>
      <c r="N3" s="534" t="s">
        <v>698</v>
      </c>
      <c r="O3" s="536" t="s">
        <v>699</v>
      </c>
      <c r="P3" s="536" t="s">
        <v>700</v>
      </c>
      <c r="Q3" s="536" t="s">
        <v>628</v>
      </c>
    </row>
    <row r="4" spans="1:17" ht="38.25" hidden="1" x14ac:dyDescent="0.2">
      <c r="A4" s="538">
        <f>IF(B4="","",COUNT('Diário 3º PA'!$A$4:$A$4242)+COUNT('Diário 4º PA'!$A$4:$A$2224)+ROW()-3)</f>
        <v>4013</v>
      </c>
      <c r="B4" s="539">
        <v>44743</v>
      </c>
      <c r="C4" s="540">
        <v>44713</v>
      </c>
      <c r="D4" s="541" t="s">
        <v>115</v>
      </c>
      <c r="E4" s="541" t="s">
        <v>232</v>
      </c>
      <c r="F4" s="542">
        <v>2225.5500000000002</v>
      </c>
      <c r="G4" s="541" t="s">
        <v>3432</v>
      </c>
      <c r="H4" s="543" t="s">
        <v>132</v>
      </c>
      <c r="I4" s="543" t="s">
        <v>5232</v>
      </c>
      <c r="J4" s="544" t="s">
        <v>763</v>
      </c>
      <c r="K4" s="544" t="s">
        <v>704</v>
      </c>
      <c r="L4" s="544" t="s">
        <v>705</v>
      </c>
      <c r="M4" s="544" t="s">
        <v>5969</v>
      </c>
      <c r="N4" s="539">
        <v>44743</v>
      </c>
      <c r="O4" s="545">
        <f>IF(B4=0,0,IF(YEAR(B4)=$P$1,MONTH(B4)-$O$1+1,(YEAR(B4)-$P$1)*12-$O$1+1+MONTH(B4)))</f>
        <v>7</v>
      </c>
      <c r="P4" s="545">
        <f>IF(C4=0,0,IF(YEAR(C4)=$P$1,MONTH(C4)-$O$1+1,(YEAR(C4)-$P$1)*12-$O$1+1+MONTH(C4)))</f>
        <v>6</v>
      </c>
      <c r="Q4" s="531" t="str">
        <f t="shared" ref="Q4" si="0">SUBSTITUTE(D4," ","_")</f>
        <v>Gastos_Gerais</v>
      </c>
    </row>
    <row r="5" spans="1:17" ht="38.25" hidden="1" x14ac:dyDescent="0.2">
      <c r="A5" s="538">
        <f>IF(B5="","",COUNT('Diário 3º PA'!$A$4:$A$4242)+COUNT('Diário 4º PA'!$A$4:$A$2224)+ROW()-3)</f>
        <v>4014</v>
      </c>
      <c r="B5" s="546">
        <v>44743</v>
      </c>
      <c r="C5" s="547">
        <v>44713</v>
      </c>
      <c r="D5" s="541" t="s">
        <v>115</v>
      </c>
      <c r="E5" s="548" t="s">
        <v>376</v>
      </c>
      <c r="F5" s="549">
        <v>1331.14</v>
      </c>
      <c r="G5" s="548" t="s">
        <v>3437</v>
      </c>
      <c r="H5" s="548" t="s">
        <v>132</v>
      </c>
      <c r="I5" s="550" t="s">
        <v>674</v>
      </c>
      <c r="J5" s="544" t="s">
        <v>722</v>
      </c>
      <c r="K5" s="551" t="s">
        <v>704</v>
      </c>
      <c r="L5" s="552" t="s">
        <v>428</v>
      </c>
      <c r="M5" s="551">
        <v>27330</v>
      </c>
      <c r="N5" s="553">
        <v>44732</v>
      </c>
      <c r="O5" s="545">
        <f t="shared" ref="O5:O68" si="1">IF(B5=0,0,IF(YEAR(B5)=$P$1,MONTH(B5)-$O$1+1,(YEAR(B5)-$P$1)*12-$O$1+1+MONTH(B5)))</f>
        <v>7</v>
      </c>
      <c r="P5" s="545">
        <f t="shared" ref="P5:P68" si="2">IF(C5=0,0,IF(YEAR(C5)=$P$1,MONTH(C5)-$O$1+1,(YEAR(C5)-$P$1)*12-$O$1+1+MONTH(C5)))</f>
        <v>6</v>
      </c>
      <c r="Q5" s="531" t="str">
        <f t="shared" ref="Q5:Q68" si="3">SUBSTITUTE(D5," ","_")</f>
        <v>Gastos_Gerais</v>
      </c>
    </row>
    <row r="6" spans="1:17" ht="38.25" hidden="1" x14ac:dyDescent="0.2">
      <c r="A6" s="538">
        <f>IF(B6="","",COUNT('Diário 3º PA'!$A$4:$A$4242)+COUNT('Diário 4º PA'!$A$4:$A$2224)+ROW()-3)</f>
        <v>4015</v>
      </c>
      <c r="B6" s="546">
        <v>44743</v>
      </c>
      <c r="C6" s="547">
        <v>44713</v>
      </c>
      <c r="D6" s="541" t="s">
        <v>115</v>
      </c>
      <c r="E6" s="548" t="s">
        <v>298</v>
      </c>
      <c r="F6" s="549">
        <v>1883.51</v>
      </c>
      <c r="G6" s="554" t="s">
        <v>5970</v>
      </c>
      <c r="H6" s="548" t="s">
        <v>129</v>
      </c>
      <c r="I6" s="550" t="s">
        <v>5971</v>
      </c>
      <c r="J6" s="551" t="s">
        <v>1044</v>
      </c>
      <c r="K6" s="551" t="s">
        <v>704</v>
      </c>
      <c r="L6" s="552" t="s">
        <v>428</v>
      </c>
      <c r="M6" s="551">
        <v>20092</v>
      </c>
      <c r="N6" s="553">
        <v>44715</v>
      </c>
      <c r="O6" s="545">
        <f t="shared" si="1"/>
        <v>7</v>
      </c>
      <c r="P6" s="545">
        <f t="shared" si="2"/>
        <v>6</v>
      </c>
      <c r="Q6" s="531" t="str">
        <f t="shared" si="3"/>
        <v>Gastos_Gerais</v>
      </c>
    </row>
    <row r="7" spans="1:17" ht="38.25" hidden="1" x14ac:dyDescent="0.2">
      <c r="A7" s="538">
        <f>IF(B7="","",COUNT('Diário 3º PA'!$A$4:$A$4242)+COUNT('Diário 4º PA'!$A$4:$A$2224)+ROW()-3)</f>
        <v>4016</v>
      </c>
      <c r="B7" s="539">
        <v>44743</v>
      </c>
      <c r="C7" s="540">
        <v>44713</v>
      </c>
      <c r="D7" s="541" t="s">
        <v>115</v>
      </c>
      <c r="E7" s="554" t="s">
        <v>262</v>
      </c>
      <c r="F7" s="555">
        <v>450</v>
      </c>
      <c r="G7" s="554" t="s">
        <v>5972</v>
      </c>
      <c r="H7" s="554" t="s">
        <v>137</v>
      </c>
      <c r="I7" s="543" t="s">
        <v>5973</v>
      </c>
      <c r="J7" s="556" t="s">
        <v>1840</v>
      </c>
      <c r="K7" s="556" t="s">
        <v>704</v>
      </c>
      <c r="L7" s="544" t="s">
        <v>428</v>
      </c>
      <c r="M7" s="556">
        <v>786</v>
      </c>
      <c r="N7" s="557">
        <v>44740</v>
      </c>
      <c r="O7" s="545">
        <f t="shared" si="1"/>
        <v>7</v>
      </c>
      <c r="P7" s="545">
        <f t="shared" si="2"/>
        <v>6</v>
      </c>
      <c r="Q7" s="531" t="str">
        <f t="shared" si="3"/>
        <v>Gastos_Gerais</v>
      </c>
    </row>
    <row r="8" spans="1:17" ht="38.25" hidden="1" x14ac:dyDescent="0.2">
      <c r="A8" s="538">
        <f>IF(B8="","",COUNT('Diário 3º PA'!$A$4:$A$4242)+COUNT('Diário 4º PA'!$A$4:$A$2224)+ROW()-3)</f>
        <v>4017</v>
      </c>
      <c r="B8" s="539">
        <v>44743</v>
      </c>
      <c r="C8" s="540">
        <v>44743</v>
      </c>
      <c r="D8" s="541" t="s">
        <v>115</v>
      </c>
      <c r="E8" s="554" t="s">
        <v>378</v>
      </c>
      <c r="F8" s="555">
        <v>17.899999999999999</v>
      </c>
      <c r="G8" s="554" t="s">
        <v>5974</v>
      </c>
      <c r="H8" s="554" t="s">
        <v>135</v>
      </c>
      <c r="I8" s="543" t="s">
        <v>5975</v>
      </c>
      <c r="J8" s="556" t="s">
        <v>4452</v>
      </c>
      <c r="K8" s="556" t="s">
        <v>1464</v>
      </c>
      <c r="L8" s="544" t="s">
        <v>428</v>
      </c>
      <c r="M8" s="556">
        <v>20920</v>
      </c>
      <c r="N8" s="557">
        <v>44743</v>
      </c>
      <c r="O8" s="545">
        <f t="shared" si="1"/>
        <v>7</v>
      </c>
      <c r="P8" s="545">
        <f t="shared" si="2"/>
        <v>7</v>
      </c>
      <c r="Q8" s="531" t="str">
        <f t="shared" si="3"/>
        <v>Gastos_Gerais</v>
      </c>
    </row>
    <row r="9" spans="1:17" ht="38.25" hidden="1" x14ac:dyDescent="0.2">
      <c r="A9" s="538">
        <f>IF(B9="","",COUNT('Diário 3º PA'!$A$4:$A$4242)+COUNT('Diário 4º PA'!$A$4:$A$2224)+ROW()-3)</f>
        <v>4018</v>
      </c>
      <c r="B9" s="539">
        <v>44743</v>
      </c>
      <c r="C9" s="540">
        <v>44743</v>
      </c>
      <c r="D9" s="541" t="s">
        <v>115</v>
      </c>
      <c r="E9" s="554" t="s">
        <v>378</v>
      </c>
      <c r="F9" s="555">
        <v>64.900000000000006</v>
      </c>
      <c r="G9" s="554" t="s">
        <v>5976</v>
      </c>
      <c r="H9" s="554" t="s">
        <v>136</v>
      </c>
      <c r="I9" s="543" t="s">
        <v>5975</v>
      </c>
      <c r="J9" s="556" t="s">
        <v>4452</v>
      </c>
      <c r="K9" s="556" t="s">
        <v>1464</v>
      </c>
      <c r="L9" s="544" t="s">
        <v>428</v>
      </c>
      <c r="M9" s="556">
        <v>20921</v>
      </c>
      <c r="N9" s="557">
        <v>44743</v>
      </c>
      <c r="O9" s="545">
        <f t="shared" si="1"/>
        <v>7</v>
      </c>
      <c r="P9" s="545">
        <f t="shared" si="2"/>
        <v>7</v>
      </c>
      <c r="Q9" s="531" t="str">
        <f t="shared" si="3"/>
        <v>Gastos_Gerais</v>
      </c>
    </row>
    <row r="10" spans="1:17" ht="38.25" hidden="1" x14ac:dyDescent="0.2">
      <c r="A10" s="538">
        <f>IF(B10="","",COUNT('Diário 3º PA'!$A$4:$A$4242)+COUNT('Diário 4º PA'!$A$4:$A$2224)+ROW()-3)</f>
        <v>4019</v>
      </c>
      <c r="B10" s="539">
        <v>44743</v>
      </c>
      <c r="C10" s="540">
        <v>44743</v>
      </c>
      <c r="D10" s="541" t="s">
        <v>115</v>
      </c>
      <c r="E10" s="554" t="s">
        <v>262</v>
      </c>
      <c r="F10" s="555">
        <v>570</v>
      </c>
      <c r="G10" s="554" t="s">
        <v>5977</v>
      </c>
      <c r="H10" s="554" t="s">
        <v>130</v>
      </c>
      <c r="I10" s="543" t="s">
        <v>5952</v>
      </c>
      <c r="J10" s="556" t="s">
        <v>5953</v>
      </c>
      <c r="K10" s="556" t="s">
        <v>1464</v>
      </c>
      <c r="L10" s="544" t="s">
        <v>428</v>
      </c>
      <c r="M10" s="556">
        <v>202264</v>
      </c>
      <c r="N10" s="557">
        <v>44743</v>
      </c>
      <c r="O10" s="545">
        <f t="shared" si="1"/>
        <v>7</v>
      </c>
      <c r="P10" s="545">
        <f t="shared" si="2"/>
        <v>7</v>
      </c>
      <c r="Q10" s="531" t="str">
        <f t="shared" si="3"/>
        <v>Gastos_Gerais</v>
      </c>
    </row>
    <row r="11" spans="1:17" ht="38.25" hidden="1" x14ac:dyDescent="0.2">
      <c r="A11" s="538">
        <f>IF(B11="","",COUNT('Diário 3º PA'!$A$4:$A$4242)+COUNT('Diário 4º PA'!$A$4:$A$2224)+ROW()-3)</f>
        <v>4020</v>
      </c>
      <c r="B11" s="539">
        <v>44743</v>
      </c>
      <c r="C11" s="540">
        <v>44713</v>
      </c>
      <c r="D11" s="541" t="s">
        <v>115</v>
      </c>
      <c r="E11" s="554" t="s">
        <v>262</v>
      </c>
      <c r="F11" s="555">
        <v>300</v>
      </c>
      <c r="G11" s="554" t="s">
        <v>5978</v>
      </c>
      <c r="H11" s="554" t="s">
        <v>136</v>
      </c>
      <c r="I11" s="543" t="s">
        <v>5979</v>
      </c>
      <c r="J11" s="556" t="s">
        <v>5980</v>
      </c>
      <c r="K11" s="556" t="s">
        <v>1464</v>
      </c>
      <c r="L11" s="544" t="s">
        <v>428</v>
      </c>
      <c r="M11" s="556">
        <v>1335</v>
      </c>
      <c r="N11" s="557">
        <v>44740</v>
      </c>
      <c r="O11" s="545">
        <f t="shared" si="1"/>
        <v>7</v>
      </c>
      <c r="P11" s="545">
        <f t="shared" si="2"/>
        <v>6</v>
      </c>
      <c r="Q11" s="531" t="str">
        <f t="shared" si="3"/>
        <v>Gastos_Gerais</v>
      </c>
    </row>
    <row r="12" spans="1:17" ht="38.25" hidden="1" x14ac:dyDescent="0.2">
      <c r="A12" s="538">
        <f>IF(B12="","",COUNT('Diário 3º PA'!$A$4:$A$4242)+COUNT('Diário 4º PA'!$A$4:$A$2224)+ROW()-3)</f>
        <v>4021</v>
      </c>
      <c r="B12" s="539">
        <v>44743</v>
      </c>
      <c r="C12" s="540">
        <v>44743</v>
      </c>
      <c r="D12" s="541" t="s">
        <v>115</v>
      </c>
      <c r="E12" s="554" t="s">
        <v>308</v>
      </c>
      <c r="F12" s="555">
        <v>1067.3900000000001</v>
      </c>
      <c r="G12" s="554" t="s">
        <v>5981</v>
      </c>
      <c r="H12" s="554" t="s">
        <v>140</v>
      </c>
      <c r="I12" s="543" t="s">
        <v>3126</v>
      </c>
      <c r="J12" s="556" t="s">
        <v>3127</v>
      </c>
      <c r="K12" s="556" t="s">
        <v>704</v>
      </c>
      <c r="L12" s="544" t="s">
        <v>428</v>
      </c>
      <c r="M12" s="556">
        <v>33787136</v>
      </c>
      <c r="N12" s="557">
        <v>44742</v>
      </c>
      <c r="O12" s="545">
        <f t="shared" si="1"/>
        <v>7</v>
      </c>
      <c r="P12" s="545">
        <f t="shared" si="2"/>
        <v>7</v>
      </c>
      <c r="Q12" s="531" t="str">
        <f t="shared" si="3"/>
        <v>Gastos_Gerais</v>
      </c>
    </row>
    <row r="13" spans="1:17" ht="38.25" hidden="1" x14ac:dyDescent="0.2">
      <c r="A13" s="538">
        <f>IF(B13="","",COUNT('Diário 3º PA'!$A$4:$A$4242)+COUNT('Diário 4º PA'!$A$4:$A$2224)+ROW()-3)</f>
        <v>4022</v>
      </c>
      <c r="B13" s="539">
        <v>44743</v>
      </c>
      <c r="C13" s="540">
        <v>44713</v>
      </c>
      <c r="D13" s="541" t="s">
        <v>115</v>
      </c>
      <c r="E13" s="554" t="s">
        <v>368</v>
      </c>
      <c r="F13" s="558">
        <v>695</v>
      </c>
      <c r="G13" s="543" t="s">
        <v>5982</v>
      </c>
      <c r="H13" s="554" t="s">
        <v>128</v>
      </c>
      <c r="I13" s="543" t="s">
        <v>5983</v>
      </c>
      <c r="J13" s="556" t="s">
        <v>939</v>
      </c>
      <c r="K13" s="556" t="s">
        <v>704</v>
      </c>
      <c r="L13" s="544" t="s">
        <v>428</v>
      </c>
      <c r="M13" s="556">
        <v>2243</v>
      </c>
      <c r="N13" s="557">
        <v>44732</v>
      </c>
      <c r="O13" s="545">
        <f t="shared" si="1"/>
        <v>7</v>
      </c>
      <c r="P13" s="545">
        <f t="shared" si="2"/>
        <v>6</v>
      </c>
      <c r="Q13" s="531" t="str">
        <f t="shared" si="3"/>
        <v>Gastos_Gerais</v>
      </c>
    </row>
    <row r="14" spans="1:17" ht="38.25" hidden="1" x14ac:dyDescent="0.2">
      <c r="A14" s="538">
        <f>IF(B14="","",COUNT('Diário 3º PA'!$A$4:$A$4242)+COUNT('Diário 4º PA'!$A$4:$A$2224)+ROW()-3)</f>
        <v>4023</v>
      </c>
      <c r="B14" s="539">
        <v>44743</v>
      </c>
      <c r="C14" s="540">
        <v>44713</v>
      </c>
      <c r="D14" s="541" t="s">
        <v>115</v>
      </c>
      <c r="E14" s="554" t="s">
        <v>378</v>
      </c>
      <c r="F14" s="555">
        <v>399</v>
      </c>
      <c r="G14" s="554" t="s">
        <v>5984</v>
      </c>
      <c r="H14" s="554" t="s">
        <v>133</v>
      </c>
      <c r="I14" s="543" t="s">
        <v>5985</v>
      </c>
      <c r="J14" s="556" t="s">
        <v>1750</v>
      </c>
      <c r="K14" s="556" t="s">
        <v>704</v>
      </c>
      <c r="L14" s="544" t="s">
        <v>428</v>
      </c>
      <c r="M14" s="556">
        <v>33844</v>
      </c>
      <c r="N14" s="557">
        <v>44733</v>
      </c>
      <c r="O14" s="545">
        <f t="shared" si="1"/>
        <v>7</v>
      </c>
      <c r="P14" s="545">
        <f t="shared" si="2"/>
        <v>6</v>
      </c>
      <c r="Q14" s="531" t="str">
        <f t="shared" si="3"/>
        <v>Gastos_Gerais</v>
      </c>
    </row>
    <row r="15" spans="1:17" ht="38.25" hidden="1" x14ac:dyDescent="0.2">
      <c r="A15" s="538">
        <f>IF(B15="","",COUNT('Diário 3º PA'!$A$4:$A$4242)+COUNT('Diário 4º PA'!$A$4:$A$2224)+ROW()-3)</f>
        <v>4024</v>
      </c>
      <c r="B15" s="539">
        <v>44743</v>
      </c>
      <c r="C15" s="540">
        <v>44713</v>
      </c>
      <c r="D15" s="541" t="s">
        <v>115</v>
      </c>
      <c r="E15" s="554" t="s">
        <v>232</v>
      </c>
      <c r="F15" s="555">
        <v>15384.62</v>
      </c>
      <c r="G15" s="554" t="s">
        <v>3432</v>
      </c>
      <c r="H15" s="554" t="s">
        <v>135</v>
      </c>
      <c r="I15" s="543" t="s">
        <v>1089</v>
      </c>
      <c r="J15" s="556" t="s">
        <v>703</v>
      </c>
      <c r="K15" s="556" t="s">
        <v>704</v>
      </c>
      <c r="L15" s="544" t="s">
        <v>705</v>
      </c>
      <c r="M15" s="556" t="s">
        <v>5986</v>
      </c>
      <c r="N15" s="557">
        <v>44743</v>
      </c>
      <c r="O15" s="545">
        <f t="shared" si="1"/>
        <v>7</v>
      </c>
      <c r="P15" s="545">
        <f t="shared" si="2"/>
        <v>6</v>
      </c>
      <c r="Q15" s="531" t="str">
        <f t="shared" si="3"/>
        <v>Gastos_Gerais</v>
      </c>
    </row>
    <row r="16" spans="1:17" ht="38.25" hidden="1" x14ac:dyDescent="0.2">
      <c r="A16" s="538">
        <f>IF(B16="","",COUNT('Diário 3º PA'!$A$4:$A$4242)+COUNT('Diário 4º PA'!$A$4:$A$2224)+ROW()-3)</f>
        <v>4025</v>
      </c>
      <c r="B16" s="539">
        <v>44743</v>
      </c>
      <c r="C16" s="540">
        <v>44713</v>
      </c>
      <c r="D16" s="541" t="s">
        <v>115</v>
      </c>
      <c r="E16" s="554" t="s">
        <v>230</v>
      </c>
      <c r="F16" s="555">
        <v>2454.83</v>
      </c>
      <c r="G16" s="543" t="s">
        <v>5987</v>
      </c>
      <c r="H16" s="554" t="s">
        <v>130</v>
      </c>
      <c r="I16" s="543" t="s">
        <v>5988</v>
      </c>
      <c r="J16" s="556" t="s">
        <v>760</v>
      </c>
      <c r="K16" s="556" t="s">
        <v>704</v>
      </c>
      <c r="L16" s="544" t="s">
        <v>428</v>
      </c>
      <c r="M16" s="556">
        <v>81593525</v>
      </c>
      <c r="N16" s="557">
        <v>44740</v>
      </c>
      <c r="O16" s="545">
        <f t="shared" si="1"/>
        <v>7</v>
      </c>
      <c r="P16" s="545">
        <f t="shared" si="2"/>
        <v>6</v>
      </c>
      <c r="Q16" s="531" t="str">
        <f t="shared" si="3"/>
        <v>Gastos_Gerais</v>
      </c>
    </row>
    <row r="17" spans="1:17" ht="38.25" hidden="1" x14ac:dyDescent="0.2">
      <c r="A17" s="538">
        <f>IF(B17="","",COUNT('Diário 3º PA'!$A$4:$A$4242)+COUNT('Diário 4º PA'!$A$4:$A$2224)+ROW()-3)</f>
        <v>4026</v>
      </c>
      <c r="B17" s="539">
        <v>44743</v>
      </c>
      <c r="C17" s="540">
        <v>44743</v>
      </c>
      <c r="D17" s="541" t="s">
        <v>115</v>
      </c>
      <c r="E17" s="554" t="s">
        <v>342</v>
      </c>
      <c r="F17" s="555">
        <v>240</v>
      </c>
      <c r="G17" s="543" t="s">
        <v>5989</v>
      </c>
      <c r="H17" s="554" t="s">
        <v>136</v>
      </c>
      <c r="I17" s="543" t="s">
        <v>1622</v>
      </c>
      <c r="J17" s="556" t="s">
        <v>1623</v>
      </c>
      <c r="K17" s="556" t="s">
        <v>5990</v>
      </c>
      <c r="L17" s="544" t="s">
        <v>792</v>
      </c>
      <c r="M17" s="556" t="s">
        <v>5991</v>
      </c>
      <c r="N17" s="557">
        <v>44743</v>
      </c>
      <c r="O17" s="545">
        <f t="shared" si="1"/>
        <v>7</v>
      </c>
      <c r="P17" s="545">
        <f t="shared" si="2"/>
        <v>7</v>
      </c>
      <c r="Q17" s="531" t="str">
        <f t="shared" si="3"/>
        <v>Gastos_Gerais</v>
      </c>
    </row>
    <row r="18" spans="1:17" ht="51" hidden="1" x14ac:dyDescent="0.2">
      <c r="A18" s="538">
        <f>IF(B18="","",COUNT('Diário 3º PA'!$A$4:$A$4242)+COUNT('Diário 4º PA'!$A$4:$A$2224)+ROW()-3)</f>
        <v>4027</v>
      </c>
      <c r="B18" s="539">
        <v>44743</v>
      </c>
      <c r="C18" s="540">
        <v>44743</v>
      </c>
      <c r="D18" s="554" t="s">
        <v>104</v>
      </c>
      <c r="E18" s="554" t="s">
        <v>191</v>
      </c>
      <c r="F18" s="555">
        <v>818.8</v>
      </c>
      <c r="G18" s="543" t="s">
        <v>5992</v>
      </c>
      <c r="H18" s="554" t="s">
        <v>135</v>
      </c>
      <c r="I18" s="543" t="s">
        <v>5993</v>
      </c>
      <c r="J18" s="544" t="s">
        <v>5994</v>
      </c>
      <c r="K18" s="556" t="s">
        <v>5990</v>
      </c>
      <c r="L18" s="544" t="s">
        <v>5995</v>
      </c>
      <c r="M18" s="556">
        <v>376996561</v>
      </c>
      <c r="N18" s="557">
        <v>44743</v>
      </c>
      <c r="O18" s="545">
        <f t="shared" si="1"/>
        <v>7</v>
      </c>
      <c r="P18" s="545">
        <f t="shared" si="2"/>
        <v>7</v>
      </c>
      <c r="Q18" s="531" t="str">
        <f t="shared" si="3"/>
        <v>Gastos_com_Pessoal</v>
      </c>
    </row>
    <row r="19" spans="1:17" ht="51" hidden="1" x14ac:dyDescent="0.2">
      <c r="A19" s="538">
        <f>IF(B19="","",COUNT('Diário 3º PA'!$A$4:$A$4242)+COUNT('Diário 4º PA'!$A$4:$A$2224)+ROW()-3)</f>
        <v>4028</v>
      </c>
      <c r="B19" s="539">
        <v>44743</v>
      </c>
      <c r="C19" s="540">
        <v>44743</v>
      </c>
      <c r="D19" s="554" t="s">
        <v>104</v>
      </c>
      <c r="E19" s="554" t="s">
        <v>189</v>
      </c>
      <c r="F19" s="555">
        <v>2320.06</v>
      </c>
      <c r="G19" s="543" t="s">
        <v>5996</v>
      </c>
      <c r="H19" s="554" t="s">
        <v>135</v>
      </c>
      <c r="I19" s="543" t="s">
        <v>5993</v>
      </c>
      <c r="J19" s="544" t="s">
        <v>5994</v>
      </c>
      <c r="K19" s="556" t="s">
        <v>5990</v>
      </c>
      <c r="L19" s="544" t="s">
        <v>5995</v>
      </c>
      <c r="M19" s="556">
        <v>376996561</v>
      </c>
      <c r="N19" s="557">
        <v>44743</v>
      </c>
      <c r="O19" s="545">
        <f t="shared" si="1"/>
        <v>7</v>
      </c>
      <c r="P19" s="545">
        <f t="shared" si="2"/>
        <v>7</v>
      </c>
      <c r="Q19" s="531" t="str">
        <f t="shared" si="3"/>
        <v>Gastos_com_Pessoal</v>
      </c>
    </row>
    <row r="20" spans="1:17" ht="38.25" hidden="1" x14ac:dyDescent="0.2">
      <c r="A20" s="538">
        <f>IF(B20="","",COUNT('Diário 3º PA'!$A$4:$A$4242)+COUNT('Diário 4º PA'!$A$4:$A$2224)+ROW()-3)</f>
        <v>4029</v>
      </c>
      <c r="B20" s="539">
        <v>44743</v>
      </c>
      <c r="C20" s="540">
        <v>44743</v>
      </c>
      <c r="D20" s="541" t="s">
        <v>115</v>
      </c>
      <c r="E20" s="554" t="s">
        <v>342</v>
      </c>
      <c r="F20" s="555">
        <v>120</v>
      </c>
      <c r="G20" s="543" t="s">
        <v>5997</v>
      </c>
      <c r="H20" s="554" t="s">
        <v>131</v>
      </c>
      <c r="I20" s="543" t="s">
        <v>2680</v>
      </c>
      <c r="J20" s="556" t="s">
        <v>2681</v>
      </c>
      <c r="K20" s="556" t="s">
        <v>5990</v>
      </c>
      <c r="L20" s="544" t="s">
        <v>5995</v>
      </c>
      <c r="M20" s="556">
        <v>176982645</v>
      </c>
      <c r="N20" s="557">
        <v>44743</v>
      </c>
      <c r="O20" s="545">
        <f t="shared" si="1"/>
        <v>7</v>
      </c>
      <c r="P20" s="545">
        <f t="shared" si="2"/>
        <v>7</v>
      </c>
      <c r="Q20" s="531" t="str">
        <f t="shared" si="3"/>
        <v>Gastos_Gerais</v>
      </c>
    </row>
    <row r="21" spans="1:17" ht="38.25" hidden="1" x14ac:dyDescent="0.2">
      <c r="A21" s="538">
        <f>IF(B21="","",COUNT('Diário 3º PA'!$A$4:$A$4242)+COUNT('Diário 4º PA'!$A$4:$A$2224)+ROW()-3)</f>
        <v>4030</v>
      </c>
      <c r="B21" s="539">
        <v>44743</v>
      </c>
      <c r="C21" s="540">
        <v>44743</v>
      </c>
      <c r="D21" s="541" t="s">
        <v>115</v>
      </c>
      <c r="E21" s="554" t="s">
        <v>342</v>
      </c>
      <c r="F21" s="555">
        <v>120</v>
      </c>
      <c r="G21" s="554" t="s">
        <v>5998</v>
      </c>
      <c r="H21" s="554" t="s">
        <v>131</v>
      </c>
      <c r="I21" s="543" t="s">
        <v>5432</v>
      </c>
      <c r="J21" s="556" t="s">
        <v>5433</v>
      </c>
      <c r="K21" s="556" t="s">
        <v>5990</v>
      </c>
      <c r="L21" s="544" t="s">
        <v>5995</v>
      </c>
      <c r="M21" s="556">
        <v>176982645</v>
      </c>
      <c r="N21" s="557">
        <v>44743</v>
      </c>
      <c r="O21" s="545">
        <f t="shared" si="1"/>
        <v>7</v>
      </c>
      <c r="P21" s="545">
        <f t="shared" si="2"/>
        <v>7</v>
      </c>
      <c r="Q21" s="531" t="str">
        <f t="shared" si="3"/>
        <v>Gastos_Gerais</v>
      </c>
    </row>
    <row r="22" spans="1:17" ht="25.5" hidden="1" x14ac:dyDescent="0.2">
      <c r="A22" s="538">
        <f>IF(B22="","",COUNT('Diário 3º PA'!$A$4:$A$4242)+COUNT('Diário 4º PA'!$A$4:$A$2224)+ROW()-3)</f>
        <v>4031</v>
      </c>
      <c r="B22" s="539">
        <v>44743</v>
      </c>
      <c r="C22" s="540">
        <v>44743</v>
      </c>
      <c r="D22" s="554" t="s">
        <v>93</v>
      </c>
      <c r="E22" s="554" t="s">
        <v>97</v>
      </c>
      <c r="F22" s="555">
        <v>0.01</v>
      </c>
      <c r="G22" s="554" t="s">
        <v>1553</v>
      </c>
      <c r="H22" s="554" t="s">
        <v>128</v>
      </c>
      <c r="I22" s="543" t="s">
        <v>664</v>
      </c>
      <c r="J22" s="556" t="s">
        <v>811</v>
      </c>
      <c r="K22" s="556" t="s">
        <v>1554</v>
      </c>
      <c r="L22" s="544" t="s">
        <v>1066</v>
      </c>
      <c r="M22" s="556" t="s">
        <v>666</v>
      </c>
      <c r="N22" s="557">
        <v>44743</v>
      </c>
      <c r="O22" s="545">
        <f t="shared" si="1"/>
        <v>7</v>
      </c>
      <c r="P22" s="545">
        <f t="shared" si="2"/>
        <v>7</v>
      </c>
      <c r="Q22" s="531" t="str">
        <f t="shared" si="3"/>
        <v>Receitas</v>
      </c>
    </row>
    <row r="23" spans="1:17" ht="51" hidden="1" x14ac:dyDescent="0.2">
      <c r="A23" s="538">
        <f>IF(B23="","",COUNT('Diário 3º PA'!$A$4:$A$4242)+COUNT('Diário 4º PA'!$A$4:$A$2224)+ROW()-3)</f>
        <v>4032</v>
      </c>
      <c r="B23" s="539">
        <v>44746</v>
      </c>
      <c r="C23" s="540">
        <v>44713</v>
      </c>
      <c r="D23" s="554" t="s">
        <v>104</v>
      </c>
      <c r="E23" s="554" t="s">
        <v>195</v>
      </c>
      <c r="F23" s="555">
        <v>639.45000000000005</v>
      </c>
      <c r="G23" s="554" t="s">
        <v>5999</v>
      </c>
      <c r="H23" s="554" t="s">
        <v>127</v>
      </c>
      <c r="I23" s="543" t="s">
        <v>638</v>
      </c>
      <c r="J23" s="556" t="s">
        <v>944</v>
      </c>
      <c r="K23" s="556" t="s">
        <v>704</v>
      </c>
      <c r="L23" s="544" t="s">
        <v>428</v>
      </c>
      <c r="M23" s="556">
        <v>20221010</v>
      </c>
      <c r="N23" s="557">
        <v>44746</v>
      </c>
      <c r="O23" s="545">
        <f t="shared" si="1"/>
        <v>7</v>
      </c>
      <c r="P23" s="545">
        <f t="shared" si="2"/>
        <v>6</v>
      </c>
      <c r="Q23" s="531" t="str">
        <f t="shared" si="3"/>
        <v>Gastos_com_Pessoal</v>
      </c>
    </row>
    <row r="24" spans="1:17" ht="38.25" hidden="1" x14ac:dyDescent="0.2">
      <c r="A24" s="538">
        <f>IF(B24="","",COUNT('Diário 3º PA'!$A$4:$A$4242)+COUNT('Diário 4º PA'!$A$4:$A$2224)+ROW()-3)</f>
        <v>4033</v>
      </c>
      <c r="B24" s="539">
        <v>44746</v>
      </c>
      <c r="C24" s="540">
        <v>44743</v>
      </c>
      <c r="D24" s="541" t="s">
        <v>115</v>
      </c>
      <c r="E24" s="554" t="s">
        <v>318</v>
      </c>
      <c r="F24" s="555">
        <v>1173</v>
      </c>
      <c r="G24" s="554" t="s">
        <v>6000</v>
      </c>
      <c r="H24" s="554" t="s">
        <v>134</v>
      </c>
      <c r="I24" s="543" t="s">
        <v>6001</v>
      </c>
      <c r="J24" s="556" t="s">
        <v>5211</v>
      </c>
      <c r="K24" s="556" t="s">
        <v>704</v>
      </c>
      <c r="L24" s="544" t="s">
        <v>428</v>
      </c>
      <c r="M24" s="556">
        <v>552</v>
      </c>
      <c r="N24" s="557">
        <v>44743</v>
      </c>
      <c r="O24" s="545">
        <f t="shared" si="1"/>
        <v>7</v>
      </c>
      <c r="P24" s="545">
        <f t="shared" si="2"/>
        <v>7</v>
      </c>
      <c r="Q24" s="531" t="str">
        <f t="shared" si="3"/>
        <v>Gastos_Gerais</v>
      </c>
    </row>
    <row r="25" spans="1:17" ht="38.25" hidden="1" x14ac:dyDescent="0.2">
      <c r="A25" s="538">
        <f>IF(B25="","",COUNT('Diário 3º PA'!$A$4:$A$4242)+COUNT('Diário 4º PA'!$A$4:$A$2224)+ROW()-3)</f>
        <v>4034</v>
      </c>
      <c r="B25" s="539">
        <v>44746</v>
      </c>
      <c r="C25" s="540">
        <v>44713</v>
      </c>
      <c r="D25" s="541" t="s">
        <v>115</v>
      </c>
      <c r="E25" s="554" t="s">
        <v>366</v>
      </c>
      <c r="F25" s="555">
        <v>39</v>
      </c>
      <c r="G25" s="554" t="s">
        <v>3960</v>
      </c>
      <c r="H25" s="554" t="s">
        <v>140</v>
      </c>
      <c r="I25" s="543" t="s">
        <v>3344</v>
      </c>
      <c r="J25" s="556" t="s">
        <v>830</v>
      </c>
      <c r="K25" s="556" t="s">
        <v>1464</v>
      </c>
      <c r="L25" s="544" t="s">
        <v>428</v>
      </c>
      <c r="M25" s="556">
        <v>10304</v>
      </c>
      <c r="N25" s="557">
        <v>44742</v>
      </c>
      <c r="O25" s="545">
        <f t="shared" si="1"/>
        <v>7</v>
      </c>
      <c r="P25" s="545">
        <f t="shared" si="2"/>
        <v>6</v>
      </c>
      <c r="Q25" s="531" t="str">
        <f t="shared" si="3"/>
        <v>Gastos_Gerais</v>
      </c>
    </row>
    <row r="26" spans="1:17" ht="38.25" hidden="1" x14ac:dyDescent="0.2">
      <c r="A26" s="538">
        <f>IF(B26="","",COUNT('Diário 3º PA'!$A$4:$A$4242)+COUNT('Diário 4º PA'!$A$4:$A$2224)+ROW()-3)</f>
        <v>4035</v>
      </c>
      <c r="B26" s="539">
        <v>44746</v>
      </c>
      <c r="C26" s="540">
        <v>44743</v>
      </c>
      <c r="D26" s="541" t="s">
        <v>115</v>
      </c>
      <c r="E26" s="554" t="s">
        <v>318</v>
      </c>
      <c r="F26" s="555">
        <v>189.63</v>
      </c>
      <c r="G26" s="554" t="s">
        <v>6002</v>
      </c>
      <c r="H26" s="554" t="s">
        <v>138</v>
      </c>
      <c r="I26" s="543" t="s">
        <v>2161</v>
      </c>
      <c r="J26" s="556" t="s">
        <v>2162</v>
      </c>
      <c r="K26" s="556" t="s">
        <v>1464</v>
      </c>
      <c r="L26" s="544" t="s">
        <v>428</v>
      </c>
      <c r="M26" s="556">
        <v>2051</v>
      </c>
      <c r="N26" s="557">
        <v>44746</v>
      </c>
      <c r="O26" s="545">
        <f t="shared" si="1"/>
        <v>7</v>
      </c>
      <c r="P26" s="545">
        <f t="shared" si="2"/>
        <v>7</v>
      </c>
      <c r="Q26" s="531" t="str">
        <f t="shared" si="3"/>
        <v>Gastos_Gerais</v>
      </c>
    </row>
    <row r="27" spans="1:17" ht="38.25" hidden="1" x14ac:dyDescent="0.2">
      <c r="A27" s="538">
        <f>IF(B27="","",COUNT('Diário 3º PA'!$A$4:$A$4242)+COUNT('Diário 4º PA'!$A$4:$A$2224)+ROW()-3)</f>
        <v>4036</v>
      </c>
      <c r="B27" s="539">
        <v>44746</v>
      </c>
      <c r="C27" s="540">
        <v>44743</v>
      </c>
      <c r="D27" s="541" t="s">
        <v>115</v>
      </c>
      <c r="E27" s="554" t="s">
        <v>328</v>
      </c>
      <c r="F27" s="555">
        <v>1500</v>
      </c>
      <c r="G27" s="554" t="s">
        <v>1010</v>
      </c>
      <c r="H27" s="554" t="s">
        <v>131</v>
      </c>
      <c r="I27" s="543" t="s">
        <v>727</v>
      </c>
      <c r="J27" s="556" t="s">
        <v>728</v>
      </c>
      <c r="K27" s="556" t="s">
        <v>704</v>
      </c>
      <c r="L27" s="544" t="s">
        <v>428</v>
      </c>
      <c r="M27" s="556">
        <v>1926672</v>
      </c>
      <c r="N27" s="557">
        <v>44747</v>
      </c>
      <c r="O27" s="545">
        <f t="shared" si="1"/>
        <v>7</v>
      </c>
      <c r="P27" s="545">
        <f t="shared" si="2"/>
        <v>7</v>
      </c>
      <c r="Q27" s="531" t="str">
        <f t="shared" si="3"/>
        <v>Gastos_Gerais</v>
      </c>
    </row>
    <row r="28" spans="1:17" ht="51" hidden="1" x14ac:dyDescent="0.2">
      <c r="A28" s="538">
        <f>IF(B28="","",COUNT('Diário 3º PA'!$A$4:$A$4242)+COUNT('Diário 4º PA'!$A$4:$A$2224)+ROW()-3)</f>
        <v>4037</v>
      </c>
      <c r="B28" s="539">
        <v>44746</v>
      </c>
      <c r="C28" s="540">
        <v>44743</v>
      </c>
      <c r="D28" s="554" t="s">
        <v>104</v>
      </c>
      <c r="E28" s="554" t="s">
        <v>187</v>
      </c>
      <c r="F28" s="555">
        <v>690.8</v>
      </c>
      <c r="G28" s="554" t="s">
        <v>1019</v>
      </c>
      <c r="H28" s="554" t="s">
        <v>129</v>
      </c>
      <c r="I28" s="543" t="s">
        <v>4532</v>
      </c>
      <c r="J28" s="556" t="s">
        <v>3598</v>
      </c>
      <c r="K28" s="556" t="s">
        <v>5990</v>
      </c>
      <c r="L28" s="544" t="s">
        <v>5995</v>
      </c>
      <c r="M28" s="556">
        <v>577302317</v>
      </c>
      <c r="N28" s="557">
        <v>44746</v>
      </c>
      <c r="O28" s="545">
        <f t="shared" si="1"/>
        <v>7</v>
      </c>
      <c r="P28" s="545">
        <f t="shared" si="2"/>
        <v>7</v>
      </c>
      <c r="Q28" s="531" t="str">
        <f t="shared" si="3"/>
        <v>Gastos_com_Pessoal</v>
      </c>
    </row>
    <row r="29" spans="1:17" ht="51" hidden="1" x14ac:dyDescent="0.2">
      <c r="A29" s="538">
        <f>IF(B29="","",COUNT('Diário 3º PA'!$A$4:$A$4242)+COUNT('Diário 4º PA'!$A$4:$A$2224)+ROW()-3)</f>
        <v>4038</v>
      </c>
      <c r="B29" s="539">
        <v>44746</v>
      </c>
      <c r="C29" s="540">
        <v>44743</v>
      </c>
      <c r="D29" s="554" t="s">
        <v>104</v>
      </c>
      <c r="E29" s="554" t="s">
        <v>189</v>
      </c>
      <c r="F29" s="555">
        <v>805.93</v>
      </c>
      <c r="G29" s="554" t="s">
        <v>915</v>
      </c>
      <c r="H29" s="554" t="s">
        <v>129</v>
      </c>
      <c r="I29" s="543" t="s">
        <v>4532</v>
      </c>
      <c r="J29" s="556" t="s">
        <v>3598</v>
      </c>
      <c r="K29" s="556" t="s">
        <v>5990</v>
      </c>
      <c r="L29" s="544" t="s">
        <v>5995</v>
      </c>
      <c r="M29" s="556">
        <v>577302317</v>
      </c>
      <c r="N29" s="557">
        <v>44746</v>
      </c>
      <c r="O29" s="545">
        <f t="shared" si="1"/>
        <v>7</v>
      </c>
      <c r="P29" s="545">
        <f t="shared" si="2"/>
        <v>7</v>
      </c>
      <c r="Q29" s="531" t="str">
        <f t="shared" si="3"/>
        <v>Gastos_com_Pessoal</v>
      </c>
    </row>
    <row r="30" spans="1:17" ht="51" hidden="1" x14ac:dyDescent="0.2">
      <c r="A30" s="538">
        <f>IF(B30="","",COUNT('Diário 3º PA'!$A$4:$A$4242)+COUNT('Diário 4º PA'!$A$4:$A$2224)+ROW()-3)</f>
        <v>4039</v>
      </c>
      <c r="B30" s="539">
        <v>44746</v>
      </c>
      <c r="C30" s="540">
        <v>44743</v>
      </c>
      <c r="D30" s="554" t="s">
        <v>104</v>
      </c>
      <c r="E30" s="554" t="s">
        <v>191</v>
      </c>
      <c r="F30" s="555">
        <v>268.67</v>
      </c>
      <c r="G30" s="554" t="s">
        <v>918</v>
      </c>
      <c r="H30" s="554" t="s">
        <v>129</v>
      </c>
      <c r="I30" s="543" t="s">
        <v>4532</v>
      </c>
      <c r="J30" s="556" t="s">
        <v>3598</v>
      </c>
      <c r="K30" s="556" t="s">
        <v>5990</v>
      </c>
      <c r="L30" s="544" t="s">
        <v>5995</v>
      </c>
      <c r="M30" s="556">
        <v>577302317</v>
      </c>
      <c r="N30" s="557">
        <v>44746</v>
      </c>
      <c r="O30" s="545">
        <f t="shared" si="1"/>
        <v>7</v>
      </c>
      <c r="P30" s="545">
        <f t="shared" si="2"/>
        <v>7</v>
      </c>
      <c r="Q30" s="531" t="str">
        <f t="shared" si="3"/>
        <v>Gastos_com_Pessoal</v>
      </c>
    </row>
    <row r="31" spans="1:17" ht="51" hidden="1" x14ac:dyDescent="0.2">
      <c r="A31" s="538">
        <f>IF(B31="","",COUNT('Diário 3º PA'!$A$4:$A$4242)+COUNT('Diário 4º PA'!$A$4:$A$2224)+ROW()-3)</f>
        <v>4040</v>
      </c>
      <c r="B31" s="539">
        <v>44746</v>
      </c>
      <c r="C31" s="540">
        <v>44743</v>
      </c>
      <c r="D31" s="554" t="s">
        <v>104</v>
      </c>
      <c r="E31" s="554" t="s">
        <v>193</v>
      </c>
      <c r="F31" s="555">
        <v>1243.44</v>
      </c>
      <c r="G31" s="554" t="s">
        <v>919</v>
      </c>
      <c r="H31" s="554" t="s">
        <v>129</v>
      </c>
      <c r="I31" s="543" t="s">
        <v>4532</v>
      </c>
      <c r="J31" s="556" t="s">
        <v>3598</v>
      </c>
      <c r="K31" s="556" t="s">
        <v>5990</v>
      </c>
      <c r="L31" s="544" t="s">
        <v>5995</v>
      </c>
      <c r="M31" s="556">
        <v>577302317</v>
      </c>
      <c r="N31" s="557">
        <v>44746</v>
      </c>
      <c r="O31" s="545">
        <f t="shared" si="1"/>
        <v>7</v>
      </c>
      <c r="P31" s="545">
        <f t="shared" si="2"/>
        <v>7</v>
      </c>
      <c r="Q31" s="531" t="str">
        <f t="shared" si="3"/>
        <v>Gastos_com_Pessoal</v>
      </c>
    </row>
    <row r="32" spans="1:17" ht="51" hidden="1" x14ac:dyDescent="0.2">
      <c r="A32" s="538">
        <f>IF(B32="","",COUNT('Diário 3º PA'!$A$4:$A$4242)+COUNT('Diário 4º PA'!$A$4:$A$2224)+ROW()-3)</f>
        <v>4041</v>
      </c>
      <c r="B32" s="539">
        <v>44746</v>
      </c>
      <c r="C32" s="540">
        <v>44743</v>
      </c>
      <c r="D32" s="554" t="s">
        <v>104</v>
      </c>
      <c r="E32" s="554" t="s">
        <v>187</v>
      </c>
      <c r="F32" s="555">
        <v>453.74</v>
      </c>
      <c r="G32" s="554" t="s">
        <v>1019</v>
      </c>
      <c r="H32" s="554" t="s">
        <v>140</v>
      </c>
      <c r="I32" s="543" t="s">
        <v>6003</v>
      </c>
      <c r="J32" s="556" t="s">
        <v>6004</v>
      </c>
      <c r="K32" s="556" t="s">
        <v>5990</v>
      </c>
      <c r="L32" s="544" t="s">
        <v>5995</v>
      </c>
      <c r="M32" s="556">
        <v>577302317</v>
      </c>
      <c r="N32" s="557">
        <v>44746</v>
      </c>
      <c r="O32" s="545">
        <f t="shared" si="1"/>
        <v>7</v>
      </c>
      <c r="P32" s="545">
        <f t="shared" si="2"/>
        <v>7</v>
      </c>
      <c r="Q32" s="531" t="str">
        <f t="shared" si="3"/>
        <v>Gastos_com_Pessoal</v>
      </c>
    </row>
    <row r="33" spans="1:17" ht="51" hidden="1" x14ac:dyDescent="0.2">
      <c r="A33" s="538">
        <f>IF(B33="","",COUNT('Diário 3º PA'!$A$4:$A$4242)+COUNT('Diário 4º PA'!$A$4:$A$2224)+ROW()-3)</f>
        <v>4042</v>
      </c>
      <c r="B33" s="539">
        <v>44746</v>
      </c>
      <c r="C33" s="540">
        <v>44743</v>
      </c>
      <c r="D33" s="554" t="s">
        <v>104</v>
      </c>
      <c r="E33" s="554" t="s">
        <v>189</v>
      </c>
      <c r="F33" s="555">
        <v>929.07</v>
      </c>
      <c r="G33" s="554" t="s">
        <v>915</v>
      </c>
      <c r="H33" s="554" t="s">
        <v>140</v>
      </c>
      <c r="I33" s="543" t="s">
        <v>6003</v>
      </c>
      <c r="J33" s="556" t="s">
        <v>6004</v>
      </c>
      <c r="K33" s="556" t="s">
        <v>5990</v>
      </c>
      <c r="L33" s="544" t="s">
        <v>5995</v>
      </c>
      <c r="M33" s="556">
        <v>577302317</v>
      </c>
      <c r="N33" s="557">
        <v>44746</v>
      </c>
      <c r="O33" s="545">
        <f t="shared" si="1"/>
        <v>7</v>
      </c>
      <c r="P33" s="545">
        <f t="shared" si="2"/>
        <v>7</v>
      </c>
      <c r="Q33" s="531" t="str">
        <f t="shared" si="3"/>
        <v>Gastos_com_Pessoal</v>
      </c>
    </row>
    <row r="34" spans="1:17" ht="51" hidden="1" x14ac:dyDescent="0.2">
      <c r="A34" s="538">
        <f>IF(B34="","",COUNT('Diário 3º PA'!$A$4:$A$4242)+COUNT('Diário 4º PA'!$A$4:$A$2224)+ROW()-3)</f>
        <v>4043</v>
      </c>
      <c r="B34" s="539">
        <v>44746</v>
      </c>
      <c r="C34" s="540">
        <v>44743</v>
      </c>
      <c r="D34" s="554" t="s">
        <v>104</v>
      </c>
      <c r="E34" s="554" t="s">
        <v>191</v>
      </c>
      <c r="F34" s="555">
        <v>309.7</v>
      </c>
      <c r="G34" s="554" t="s">
        <v>918</v>
      </c>
      <c r="H34" s="554" t="s">
        <v>140</v>
      </c>
      <c r="I34" s="543" t="s">
        <v>6003</v>
      </c>
      <c r="J34" s="556" t="s">
        <v>6004</v>
      </c>
      <c r="K34" s="556" t="s">
        <v>5990</v>
      </c>
      <c r="L34" s="544" t="s">
        <v>5995</v>
      </c>
      <c r="M34" s="556">
        <v>577302317</v>
      </c>
      <c r="N34" s="557">
        <v>44746</v>
      </c>
      <c r="O34" s="545">
        <f t="shared" si="1"/>
        <v>7</v>
      </c>
      <c r="P34" s="545">
        <f t="shared" si="2"/>
        <v>7</v>
      </c>
      <c r="Q34" s="531" t="str">
        <f t="shared" si="3"/>
        <v>Gastos_com_Pessoal</v>
      </c>
    </row>
    <row r="35" spans="1:17" ht="51" hidden="1" x14ac:dyDescent="0.2">
      <c r="A35" s="538">
        <f>IF(B35="","",COUNT('Diário 3º PA'!$A$4:$A$4242)+COUNT('Diário 4º PA'!$A$4:$A$2224)+ROW()-3)</f>
        <v>4044</v>
      </c>
      <c r="B35" s="539">
        <v>44746</v>
      </c>
      <c r="C35" s="547">
        <v>44743</v>
      </c>
      <c r="D35" s="554" t="s">
        <v>104</v>
      </c>
      <c r="E35" s="554" t="s">
        <v>193</v>
      </c>
      <c r="F35" s="555">
        <v>970.81</v>
      </c>
      <c r="G35" s="543" t="s">
        <v>919</v>
      </c>
      <c r="H35" s="554" t="s">
        <v>140</v>
      </c>
      <c r="I35" s="543" t="s">
        <v>6003</v>
      </c>
      <c r="J35" s="556" t="s">
        <v>6004</v>
      </c>
      <c r="K35" s="556" t="s">
        <v>5990</v>
      </c>
      <c r="L35" s="544" t="s">
        <v>5995</v>
      </c>
      <c r="M35" s="556">
        <v>577302317</v>
      </c>
      <c r="N35" s="557">
        <v>44746</v>
      </c>
      <c r="O35" s="545">
        <f t="shared" si="1"/>
        <v>7</v>
      </c>
      <c r="P35" s="545">
        <f t="shared" si="2"/>
        <v>7</v>
      </c>
      <c r="Q35" s="531" t="str">
        <f t="shared" si="3"/>
        <v>Gastos_com_Pessoal</v>
      </c>
    </row>
    <row r="36" spans="1:17" ht="48" hidden="1" x14ac:dyDescent="0.2">
      <c r="A36" s="538">
        <f>IF(B36="","",COUNT('Diário 3º PA'!$A$4:$A$4242)+COUNT('Diário 4º PA'!$A$4:$A$2224)+ROW()-3)</f>
        <v>4045</v>
      </c>
      <c r="B36" s="539">
        <v>44746</v>
      </c>
      <c r="C36" s="540">
        <v>44743</v>
      </c>
      <c r="D36" s="541" t="s">
        <v>115</v>
      </c>
      <c r="E36" s="554" t="s">
        <v>342</v>
      </c>
      <c r="F36" s="555">
        <v>20.8</v>
      </c>
      <c r="G36" s="543" t="s">
        <v>6005</v>
      </c>
      <c r="H36" s="554" t="s">
        <v>140</v>
      </c>
      <c r="I36" s="543" t="s">
        <v>4015</v>
      </c>
      <c r="J36" s="556" t="s">
        <v>3677</v>
      </c>
      <c r="K36" s="556" t="s">
        <v>5990</v>
      </c>
      <c r="L36" s="544" t="s">
        <v>5995</v>
      </c>
      <c r="M36" s="556">
        <v>577302317</v>
      </c>
      <c r="N36" s="557">
        <v>44746</v>
      </c>
      <c r="O36" s="545">
        <f t="shared" si="1"/>
        <v>7</v>
      </c>
      <c r="P36" s="545">
        <f t="shared" si="2"/>
        <v>7</v>
      </c>
      <c r="Q36" s="531" t="str">
        <f t="shared" si="3"/>
        <v>Gastos_Gerais</v>
      </c>
    </row>
    <row r="37" spans="1:17" ht="51" hidden="1" x14ac:dyDescent="0.2">
      <c r="A37" s="538">
        <f>IF(B37="","",COUNT('Diário 3º PA'!$A$4:$A$4242)+COUNT('Diário 4º PA'!$A$4:$A$2224)+ROW()-3)</f>
        <v>4046</v>
      </c>
      <c r="B37" s="539">
        <v>44746</v>
      </c>
      <c r="C37" s="540">
        <v>44743</v>
      </c>
      <c r="D37" s="554" t="s">
        <v>104</v>
      </c>
      <c r="E37" s="554" t="s">
        <v>191</v>
      </c>
      <c r="F37" s="555">
        <v>898.92</v>
      </c>
      <c r="G37" s="554" t="s">
        <v>6006</v>
      </c>
      <c r="H37" s="554" t="s">
        <v>137</v>
      </c>
      <c r="I37" s="543" t="s">
        <v>6007</v>
      </c>
      <c r="J37" s="556" t="s">
        <v>6008</v>
      </c>
      <c r="K37" s="556" t="s">
        <v>5990</v>
      </c>
      <c r="L37" s="544" t="s">
        <v>5995</v>
      </c>
      <c r="M37" s="556">
        <v>577302317</v>
      </c>
      <c r="N37" s="557">
        <v>44746</v>
      </c>
      <c r="O37" s="545">
        <f t="shared" si="1"/>
        <v>7</v>
      </c>
      <c r="P37" s="545">
        <f t="shared" si="2"/>
        <v>7</v>
      </c>
      <c r="Q37" s="531" t="str">
        <f t="shared" si="3"/>
        <v>Gastos_com_Pessoal</v>
      </c>
    </row>
    <row r="38" spans="1:17" ht="51" hidden="1" x14ac:dyDescent="0.2">
      <c r="A38" s="538">
        <f>IF(B38="","",COUNT('Diário 3º PA'!$A$4:$A$4242)+COUNT('Diário 4º PA'!$A$4:$A$2224)+ROW()-3)</f>
        <v>4047</v>
      </c>
      <c r="B38" s="539">
        <v>44746</v>
      </c>
      <c r="C38" s="540">
        <v>44743</v>
      </c>
      <c r="D38" s="554" t="s">
        <v>104</v>
      </c>
      <c r="E38" s="554" t="s">
        <v>189</v>
      </c>
      <c r="F38" s="555">
        <v>2625.82</v>
      </c>
      <c r="G38" s="554" t="s">
        <v>6009</v>
      </c>
      <c r="H38" s="554" t="s">
        <v>137</v>
      </c>
      <c r="I38" s="543" t="s">
        <v>6007</v>
      </c>
      <c r="J38" s="556" t="s">
        <v>6008</v>
      </c>
      <c r="K38" s="556" t="s">
        <v>5990</v>
      </c>
      <c r="L38" s="544" t="s">
        <v>5995</v>
      </c>
      <c r="M38" s="556">
        <v>577302317</v>
      </c>
      <c r="N38" s="557">
        <v>44746</v>
      </c>
      <c r="O38" s="545">
        <f t="shared" si="1"/>
        <v>7</v>
      </c>
      <c r="P38" s="545">
        <f t="shared" si="2"/>
        <v>7</v>
      </c>
      <c r="Q38" s="531" t="str">
        <f t="shared" si="3"/>
        <v>Gastos_com_Pessoal</v>
      </c>
    </row>
    <row r="39" spans="1:17" ht="51" hidden="1" x14ac:dyDescent="0.2">
      <c r="A39" s="538">
        <f>IF(B39="","",COUNT('Diário 3º PA'!$A$4:$A$4242)+COUNT('Diário 4º PA'!$A$4:$A$2224)+ROW()-3)</f>
        <v>4048</v>
      </c>
      <c r="B39" s="539">
        <v>44746</v>
      </c>
      <c r="C39" s="540">
        <v>44743</v>
      </c>
      <c r="D39" s="554" t="s">
        <v>104</v>
      </c>
      <c r="E39" s="554" t="s">
        <v>191</v>
      </c>
      <c r="F39" s="555">
        <v>483.16</v>
      </c>
      <c r="G39" s="554" t="s">
        <v>6010</v>
      </c>
      <c r="H39" s="554" t="s">
        <v>137</v>
      </c>
      <c r="I39" s="543" t="s">
        <v>6011</v>
      </c>
      <c r="J39" s="556" t="s">
        <v>6012</v>
      </c>
      <c r="K39" s="556" t="s">
        <v>5990</v>
      </c>
      <c r="L39" s="544" t="s">
        <v>5995</v>
      </c>
      <c r="M39" s="556">
        <v>577302317</v>
      </c>
      <c r="N39" s="557">
        <v>44746</v>
      </c>
      <c r="O39" s="545">
        <f t="shared" si="1"/>
        <v>7</v>
      </c>
      <c r="P39" s="545">
        <f t="shared" si="2"/>
        <v>7</v>
      </c>
      <c r="Q39" s="531" t="str">
        <f t="shared" si="3"/>
        <v>Gastos_com_Pessoal</v>
      </c>
    </row>
    <row r="40" spans="1:17" ht="51" hidden="1" x14ac:dyDescent="0.2">
      <c r="A40" s="538">
        <f>IF(B40="","",COUNT('Diário 3º PA'!$A$4:$A$4242)+COUNT('Diário 4º PA'!$A$4:$A$2224)+ROW()-3)</f>
        <v>4049</v>
      </c>
      <c r="B40" s="539">
        <v>44746</v>
      </c>
      <c r="C40" s="540">
        <v>44743</v>
      </c>
      <c r="D40" s="554" t="s">
        <v>104</v>
      </c>
      <c r="E40" s="554" t="s">
        <v>189</v>
      </c>
      <c r="F40" s="555">
        <v>1449.55</v>
      </c>
      <c r="G40" s="543" t="s">
        <v>6013</v>
      </c>
      <c r="H40" s="554" t="s">
        <v>137</v>
      </c>
      <c r="I40" s="543" t="s">
        <v>6011</v>
      </c>
      <c r="J40" s="556" t="s">
        <v>6012</v>
      </c>
      <c r="K40" s="556" t="s">
        <v>5990</v>
      </c>
      <c r="L40" s="544" t="s">
        <v>5995</v>
      </c>
      <c r="M40" s="556">
        <v>577302317</v>
      </c>
      <c r="N40" s="557">
        <v>44746</v>
      </c>
      <c r="O40" s="545">
        <f t="shared" si="1"/>
        <v>7</v>
      </c>
      <c r="P40" s="545">
        <f t="shared" si="2"/>
        <v>7</v>
      </c>
      <c r="Q40" s="531" t="str">
        <f t="shared" si="3"/>
        <v>Gastos_com_Pessoal</v>
      </c>
    </row>
    <row r="41" spans="1:17" ht="38.25" hidden="1" x14ac:dyDescent="0.2">
      <c r="A41" s="538">
        <f>IF(B41="","",COUNT('Diário 3º PA'!$A$4:$A$4242)+COUNT('Diário 4º PA'!$A$4:$A$2224)+ROW()-3)</f>
        <v>4050</v>
      </c>
      <c r="B41" s="539">
        <v>44746</v>
      </c>
      <c r="C41" s="540">
        <v>44743</v>
      </c>
      <c r="D41" s="541" t="s">
        <v>115</v>
      </c>
      <c r="E41" s="554" t="s">
        <v>286</v>
      </c>
      <c r="F41" s="555">
        <v>28.8</v>
      </c>
      <c r="G41" s="543" t="s">
        <v>6014</v>
      </c>
      <c r="H41" s="554" t="s">
        <v>127</v>
      </c>
      <c r="I41" s="543" t="s">
        <v>1533</v>
      </c>
      <c r="J41" s="556" t="s">
        <v>666</v>
      </c>
      <c r="K41" s="556" t="s">
        <v>1065</v>
      </c>
      <c r="L41" s="544" t="s">
        <v>1066</v>
      </c>
      <c r="M41" s="556" t="s">
        <v>666</v>
      </c>
      <c r="N41" s="557">
        <v>44746</v>
      </c>
      <c r="O41" s="545">
        <f t="shared" si="1"/>
        <v>7</v>
      </c>
      <c r="P41" s="545">
        <f t="shared" si="2"/>
        <v>7</v>
      </c>
      <c r="Q41" s="531" t="str">
        <f t="shared" si="3"/>
        <v>Gastos_Gerais</v>
      </c>
    </row>
    <row r="42" spans="1:17" ht="25.5" hidden="1" x14ac:dyDescent="0.2">
      <c r="A42" s="538">
        <f>IF(B42="","",COUNT('Diário 3º PA'!$A$4:$A$4242)+COUNT('Diário 4º PA'!$A$4:$A$2224)+ROW()-3)</f>
        <v>4051</v>
      </c>
      <c r="B42" s="539">
        <v>44746</v>
      </c>
      <c r="C42" s="540">
        <v>44743</v>
      </c>
      <c r="D42" s="554" t="s">
        <v>93</v>
      </c>
      <c r="E42" s="554" t="s">
        <v>97</v>
      </c>
      <c r="F42" s="555">
        <v>0.13</v>
      </c>
      <c r="G42" s="543" t="s">
        <v>1553</v>
      </c>
      <c r="H42" s="554" t="s">
        <v>128</v>
      </c>
      <c r="I42" s="543" t="s">
        <v>664</v>
      </c>
      <c r="J42" s="556" t="s">
        <v>811</v>
      </c>
      <c r="K42" s="556" t="s">
        <v>1554</v>
      </c>
      <c r="L42" s="544" t="s">
        <v>1066</v>
      </c>
      <c r="M42" s="556" t="s">
        <v>666</v>
      </c>
      <c r="N42" s="557">
        <v>44746</v>
      </c>
      <c r="O42" s="545">
        <f t="shared" si="1"/>
        <v>7</v>
      </c>
      <c r="P42" s="545">
        <f t="shared" si="2"/>
        <v>7</v>
      </c>
      <c r="Q42" s="531" t="str">
        <f t="shared" si="3"/>
        <v>Receitas</v>
      </c>
    </row>
    <row r="43" spans="1:17" ht="38.25" hidden="1" x14ac:dyDescent="0.2">
      <c r="A43" s="538">
        <f>IF(B43="","",COUNT('Diário 3º PA'!$A$4:$A$4242)+COUNT('Diário 4º PA'!$A$4:$A$2224)+ROW()-3)</f>
        <v>4052</v>
      </c>
      <c r="B43" s="539">
        <v>44747</v>
      </c>
      <c r="C43" s="540">
        <v>44743</v>
      </c>
      <c r="D43" s="541" t="s">
        <v>115</v>
      </c>
      <c r="E43" s="554" t="s">
        <v>318</v>
      </c>
      <c r="F43" s="555">
        <v>329.5</v>
      </c>
      <c r="G43" s="543" t="s">
        <v>6015</v>
      </c>
      <c r="H43" s="554" t="s">
        <v>136</v>
      </c>
      <c r="I43" s="543" t="s">
        <v>6016</v>
      </c>
      <c r="J43" s="556" t="s">
        <v>4427</v>
      </c>
      <c r="K43" s="556" t="s">
        <v>704</v>
      </c>
      <c r="L43" s="544" t="s">
        <v>428</v>
      </c>
      <c r="M43" s="556">
        <v>6268</v>
      </c>
      <c r="N43" s="557">
        <v>44743</v>
      </c>
      <c r="O43" s="545">
        <f t="shared" si="1"/>
        <v>7</v>
      </c>
      <c r="P43" s="545">
        <f t="shared" si="2"/>
        <v>7</v>
      </c>
      <c r="Q43" s="531" t="str">
        <f t="shared" si="3"/>
        <v>Gastos_Gerais</v>
      </c>
    </row>
    <row r="44" spans="1:17" ht="38.25" hidden="1" x14ac:dyDescent="0.2">
      <c r="A44" s="538">
        <f>IF(B44="","",COUNT('Diário 3º PA'!$A$4:$A$4242)+COUNT('Diário 4º PA'!$A$4:$A$2224)+ROW()-3)</f>
        <v>4053</v>
      </c>
      <c r="B44" s="539">
        <v>44747</v>
      </c>
      <c r="C44" s="540">
        <v>44713</v>
      </c>
      <c r="D44" s="541" t="s">
        <v>115</v>
      </c>
      <c r="E44" s="554" t="s">
        <v>316</v>
      </c>
      <c r="F44" s="555">
        <v>3250</v>
      </c>
      <c r="G44" s="543" t="s">
        <v>6017</v>
      </c>
      <c r="H44" s="554" t="s">
        <v>132</v>
      </c>
      <c r="I44" s="543" t="s">
        <v>6018</v>
      </c>
      <c r="J44" s="556" t="s">
        <v>6019</v>
      </c>
      <c r="K44" s="556" t="s">
        <v>1464</v>
      </c>
      <c r="L44" s="544" t="s">
        <v>428</v>
      </c>
      <c r="M44" s="556">
        <v>20008</v>
      </c>
      <c r="N44" s="557">
        <v>44732</v>
      </c>
      <c r="O44" s="545">
        <f t="shared" si="1"/>
        <v>7</v>
      </c>
      <c r="P44" s="545">
        <f t="shared" si="2"/>
        <v>6</v>
      </c>
      <c r="Q44" s="531" t="str">
        <f t="shared" si="3"/>
        <v>Gastos_Gerais</v>
      </c>
    </row>
    <row r="45" spans="1:17" ht="38.25" hidden="1" x14ac:dyDescent="0.2">
      <c r="A45" s="538">
        <f>IF(B45="","",COUNT('Diário 3º PA'!$A$4:$A$4242)+COUNT('Diário 4º PA'!$A$4:$A$2224)+ROW()-3)</f>
        <v>4054</v>
      </c>
      <c r="B45" s="539">
        <v>44747</v>
      </c>
      <c r="C45" s="540">
        <v>44743</v>
      </c>
      <c r="D45" s="541" t="s">
        <v>115</v>
      </c>
      <c r="E45" s="554" t="s">
        <v>304</v>
      </c>
      <c r="F45" s="555">
        <v>69.8</v>
      </c>
      <c r="G45" s="543" t="s">
        <v>6020</v>
      </c>
      <c r="H45" s="554" t="s">
        <v>140</v>
      </c>
      <c r="I45" s="543" t="s">
        <v>6021</v>
      </c>
      <c r="J45" s="556" t="s">
        <v>6022</v>
      </c>
      <c r="K45" s="556" t="s">
        <v>1464</v>
      </c>
      <c r="L45" s="544" t="s">
        <v>428</v>
      </c>
      <c r="M45" s="556">
        <v>1952</v>
      </c>
      <c r="N45" s="557">
        <v>44746</v>
      </c>
      <c r="O45" s="545">
        <f t="shared" si="1"/>
        <v>7</v>
      </c>
      <c r="P45" s="545">
        <f t="shared" si="2"/>
        <v>7</v>
      </c>
      <c r="Q45" s="531" t="str">
        <f t="shared" si="3"/>
        <v>Gastos_Gerais</v>
      </c>
    </row>
    <row r="46" spans="1:17" ht="38.25" hidden="1" x14ac:dyDescent="0.2">
      <c r="A46" s="538">
        <f>IF(B46="","",COUNT('Diário 3º PA'!$A$4:$A$4242)+COUNT('Diário 4º PA'!$A$4:$A$2224)+ROW()-3)</f>
        <v>4055</v>
      </c>
      <c r="B46" s="539">
        <v>44747</v>
      </c>
      <c r="C46" s="540">
        <v>44743</v>
      </c>
      <c r="D46" s="541" t="s">
        <v>115</v>
      </c>
      <c r="E46" s="554" t="s">
        <v>318</v>
      </c>
      <c r="F46" s="555">
        <v>1123.8</v>
      </c>
      <c r="G46" s="543" t="s">
        <v>6000</v>
      </c>
      <c r="H46" s="554" t="s">
        <v>131</v>
      </c>
      <c r="I46" s="543" t="s">
        <v>6023</v>
      </c>
      <c r="J46" s="556" t="s">
        <v>6024</v>
      </c>
      <c r="K46" s="556" t="s">
        <v>1464</v>
      </c>
      <c r="L46" s="544" t="s">
        <v>428</v>
      </c>
      <c r="M46" s="556">
        <v>1602</v>
      </c>
      <c r="N46" s="557">
        <v>44746</v>
      </c>
      <c r="O46" s="545">
        <f t="shared" si="1"/>
        <v>7</v>
      </c>
      <c r="P46" s="545">
        <f t="shared" si="2"/>
        <v>7</v>
      </c>
      <c r="Q46" s="531" t="str">
        <f t="shared" si="3"/>
        <v>Gastos_Gerais</v>
      </c>
    </row>
    <row r="47" spans="1:17" ht="38.25" hidden="1" x14ac:dyDescent="0.2">
      <c r="A47" s="538">
        <f>IF(B47="","",COUNT('Diário 3º PA'!$A$4:$A$4242)+COUNT('Diário 4º PA'!$A$4:$A$2224)+ROW()-3)</f>
        <v>4056</v>
      </c>
      <c r="B47" s="539">
        <v>44747</v>
      </c>
      <c r="C47" s="540">
        <v>44713</v>
      </c>
      <c r="D47" s="541" t="s">
        <v>115</v>
      </c>
      <c r="E47" s="554" t="s">
        <v>318</v>
      </c>
      <c r="F47" s="555">
        <v>3250</v>
      </c>
      <c r="G47" s="554" t="s">
        <v>6025</v>
      </c>
      <c r="H47" s="554" t="s">
        <v>132</v>
      </c>
      <c r="I47" s="543" t="s">
        <v>6018</v>
      </c>
      <c r="J47" s="556" t="s">
        <v>6019</v>
      </c>
      <c r="K47" s="556" t="s">
        <v>1464</v>
      </c>
      <c r="L47" s="544" t="s">
        <v>428</v>
      </c>
      <c r="M47" s="556">
        <v>1012</v>
      </c>
      <c r="N47" s="557">
        <v>44741</v>
      </c>
      <c r="O47" s="545">
        <f t="shared" si="1"/>
        <v>7</v>
      </c>
      <c r="P47" s="545">
        <f t="shared" si="2"/>
        <v>6</v>
      </c>
      <c r="Q47" s="531" t="str">
        <f t="shared" si="3"/>
        <v>Gastos_Gerais</v>
      </c>
    </row>
    <row r="48" spans="1:17" ht="38.25" hidden="1" x14ac:dyDescent="0.2">
      <c r="A48" s="538">
        <f>IF(B48="","",COUNT('Diário 3º PA'!$A$4:$A$4242)+COUNT('Diário 4º PA'!$A$4:$A$2224)+ROW()-3)</f>
        <v>4057</v>
      </c>
      <c r="B48" s="539">
        <v>44747</v>
      </c>
      <c r="C48" s="540">
        <v>44743</v>
      </c>
      <c r="D48" s="541" t="s">
        <v>115</v>
      </c>
      <c r="E48" s="554" t="s">
        <v>300</v>
      </c>
      <c r="F48" s="555">
        <v>247.85</v>
      </c>
      <c r="G48" s="554" t="s">
        <v>6026</v>
      </c>
      <c r="H48" s="554" t="s">
        <v>128</v>
      </c>
      <c r="I48" s="543" t="s">
        <v>5278</v>
      </c>
      <c r="J48" s="556" t="s">
        <v>5279</v>
      </c>
      <c r="K48" s="556" t="s">
        <v>1464</v>
      </c>
      <c r="L48" s="544" t="s">
        <v>428</v>
      </c>
      <c r="M48" s="556">
        <v>2228</v>
      </c>
      <c r="N48" s="557">
        <v>44747</v>
      </c>
      <c r="O48" s="545">
        <f t="shared" si="1"/>
        <v>7</v>
      </c>
      <c r="P48" s="545">
        <f t="shared" si="2"/>
        <v>7</v>
      </c>
      <c r="Q48" s="531" t="str">
        <f t="shared" si="3"/>
        <v>Gastos_Gerais</v>
      </c>
    </row>
    <row r="49" spans="1:17" ht="38.25" hidden="1" x14ac:dyDescent="0.2">
      <c r="A49" s="538">
        <f>IF(B49="","",COUNT('Diário 3º PA'!$A$4:$A$4242)+COUNT('Diário 4º PA'!$A$4:$A$2224)+ROW()-3)</f>
        <v>4058</v>
      </c>
      <c r="B49" s="539">
        <v>44747</v>
      </c>
      <c r="C49" s="540">
        <v>44713</v>
      </c>
      <c r="D49" s="541" t="s">
        <v>115</v>
      </c>
      <c r="E49" s="554" t="s">
        <v>264</v>
      </c>
      <c r="F49" s="555">
        <v>1100</v>
      </c>
      <c r="G49" s="554" t="s">
        <v>6027</v>
      </c>
      <c r="H49" s="554" t="s">
        <v>131</v>
      </c>
      <c r="I49" s="543" t="s">
        <v>3047</v>
      </c>
      <c r="J49" s="556" t="s">
        <v>1238</v>
      </c>
      <c r="K49" s="556" t="s">
        <v>704</v>
      </c>
      <c r="L49" s="544" t="s">
        <v>428</v>
      </c>
      <c r="M49" s="556" t="s">
        <v>6028</v>
      </c>
      <c r="N49" s="557">
        <v>44741</v>
      </c>
      <c r="O49" s="545">
        <f t="shared" si="1"/>
        <v>7</v>
      </c>
      <c r="P49" s="545">
        <f t="shared" si="2"/>
        <v>6</v>
      </c>
      <c r="Q49" s="531" t="str">
        <f t="shared" si="3"/>
        <v>Gastos_Gerais</v>
      </c>
    </row>
    <row r="50" spans="1:17" ht="38.25" hidden="1" x14ac:dyDescent="0.2">
      <c r="A50" s="538">
        <f>IF(B50="","",COUNT('Diário 3º PA'!$A$4:$A$4242)+COUNT('Diário 4º PA'!$A$4:$A$2224)+ROW()-3)</f>
        <v>4059</v>
      </c>
      <c r="B50" s="539">
        <v>44747</v>
      </c>
      <c r="C50" s="540">
        <v>44743</v>
      </c>
      <c r="D50" s="541" t="s">
        <v>115</v>
      </c>
      <c r="E50" s="554" t="s">
        <v>328</v>
      </c>
      <c r="F50" s="555">
        <v>1000</v>
      </c>
      <c r="G50" s="554" t="s">
        <v>4778</v>
      </c>
      <c r="H50" s="554" t="s">
        <v>134</v>
      </c>
      <c r="I50" s="543" t="s">
        <v>727</v>
      </c>
      <c r="J50" s="556" t="s">
        <v>728</v>
      </c>
      <c r="K50" s="556" t="s">
        <v>704</v>
      </c>
      <c r="L50" s="544" t="s">
        <v>428</v>
      </c>
      <c r="M50" s="556">
        <v>1927373</v>
      </c>
      <c r="N50" s="557">
        <v>44748</v>
      </c>
      <c r="O50" s="545">
        <f t="shared" si="1"/>
        <v>7</v>
      </c>
      <c r="P50" s="545">
        <f t="shared" si="2"/>
        <v>7</v>
      </c>
      <c r="Q50" s="531" t="str">
        <f t="shared" si="3"/>
        <v>Gastos_Gerais</v>
      </c>
    </row>
    <row r="51" spans="1:17" ht="38.25" hidden="1" x14ac:dyDescent="0.2">
      <c r="A51" s="538">
        <f>IF(B51="","",COUNT('Diário 3º PA'!$A$4:$A$4242)+COUNT('Diário 4º PA'!$A$4:$A$2224)+ROW()-3)</f>
        <v>4060</v>
      </c>
      <c r="B51" s="539">
        <v>44747</v>
      </c>
      <c r="C51" s="540">
        <v>44743</v>
      </c>
      <c r="D51" s="541" t="s">
        <v>115</v>
      </c>
      <c r="E51" s="554" t="s">
        <v>328</v>
      </c>
      <c r="F51" s="555">
        <v>1000</v>
      </c>
      <c r="G51" s="554" t="s">
        <v>1138</v>
      </c>
      <c r="H51" s="554" t="s">
        <v>137</v>
      </c>
      <c r="I51" s="543" t="s">
        <v>727</v>
      </c>
      <c r="J51" s="556" t="s">
        <v>728</v>
      </c>
      <c r="K51" s="556" t="s">
        <v>704</v>
      </c>
      <c r="L51" s="544" t="s">
        <v>428</v>
      </c>
      <c r="M51" s="559" t="s">
        <v>6029</v>
      </c>
      <c r="N51" s="557">
        <v>44748</v>
      </c>
      <c r="O51" s="545">
        <f t="shared" si="1"/>
        <v>7</v>
      </c>
      <c r="P51" s="545">
        <f t="shared" si="2"/>
        <v>7</v>
      </c>
      <c r="Q51" s="531" t="str">
        <f t="shared" si="3"/>
        <v>Gastos_Gerais</v>
      </c>
    </row>
    <row r="52" spans="1:17" ht="38.25" hidden="1" x14ac:dyDescent="0.2">
      <c r="A52" s="538">
        <f>IF(B52="","",COUNT('Diário 3º PA'!$A$4:$A$4242)+COUNT('Diário 4º PA'!$A$4:$A$2224)+ROW()-3)</f>
        <v>4061</v>
      </c>
      <c r="B52" s="539">
        <v>44747</v>
      </c>
      <c r="C52" s="540">
        <v>44743</v>
      </c>
      <c r="D52" s="541" t="s">
        <v>115</v>
      </c>
      <c r="E52" s="554" t="s">
        <v>328</v>
      </c>
      <c r="F52" s="555">
        <v>1500</v>
      </c>
      <c r="G52" s="554" t="s">
        <v>1087</v>
      </c>
      <c r="H52" s="554" t="s">
        <v>133</v>
      </c>
      <c r="I52" s="543" t="s">
        <v>727</v>
      </c>
      <c r="J52" s="556" t="s">
        <v>728</v>
      </c>
      <c r="K52" s="556" t="s">
        <v>704</v>
      </c>
      <c r="L52" s="544" t="s">
        <v>428</v>
      </c>
      <c r="M52" s="556">
        <v>1927365</v>
      </c>
      <c r="N52" s="557">
        <v>44748</v>
      </c>
      <c r="O52" s="545">
        <f t="shared" si="1"/>
        <v>7</v>
      </c>
      <c r="P52" s="545">
        <f t="shared" si="2"/>
        <v>7</v>
      </c>
      <c r="Q52" s="531" t="str">
        <f t="shared" si="3"/>
        <v>Gastos_Gerais</v>
      </c>
    </row>
    <row r="53" spans="1:17" ht="38.25" hidden="1" x14ac:dyDescent="0.2">
      <c r="A53" s="538">
        <f>IF(B53="","",COUNT('Diário 3º PA'!$A$4:$A$4242)+COUNT('Diário 4º PA'!$A$4:$A$2224)+ROW()-3)</f>
        <v>4062</v>
      </c>
      <c r="B53" s="539">
        <v>44746</v>
      </c>
      <c r="C53" s="540">
        <v>44713</v>
      </c>
      <c r="D53" s="541" t="s">
        <v>115</v>
      </c>
      <c r="E53" s="554" t="s">
        <v>318</v>
      </c>
      <c r="F53" s="555">
        <v>2705</v>
      </c>
      <c r="G53" s="554" t="s">
        <v>6000</v>
      </c>
      <c r="H53" s="554" t="s">
        <v>135</v>
      </c>
      <c r="I53" s="543" t="s">
        <v>6030</v>
      </c>
      <c r="J53" s="556" t="s">
        <v>6031</v>
      </c>
      <c r="K53" s="556" t="s">
        <v>704</v>
      </c>
      <c r="L53" s="544" t="s">
        <v>428</v>
      </c>
      <c r="M53" s="556">
        <v>33779567</v>
      </c>
      <c r="N53" s="557">
        <v>44741</v>
      </c>
      <c r="O53" s="545">
        <f t="shared" si="1"/>
        <v>7</v>
      </c>
      <c r="P53" s="545">
        <f t="shared" si="2"/>
        <v>6</v>
      </c>
      <c r="Q53" s="531" t="str">
        <f t="shared" si="3"/>
        <v>Gastos_Gerais</v>
      </c>
    </row>
    <row r="54" spans="1:17" ht="38.25" hidden="1" x14ac:dyDescent="0.2">
      <c r="A54" s="538">
        <f>IF(B54="","",COUNT('Diário 3º PA'!$A$4:$A$4242)+COUNT('Diário 4º PA'!$A$4:$A$2224)+ROW()-3)</f>
        <v>4063</v>
      </c>
      <c r="B54" s="539">
        <v>44746</v>
      </c>
      <c r="C54" s="540">
        <v>44713</v>
      </c>
      <c r="D54" s="541" t="s">
        <v>115</v>
      </c>
      <c r="E54" s="554" t="s">
        <v>298</v>
      </c>
      <c r="F54" s="555">
        <v>2415.23</v>
      </c>
      <c r="G54" s="554" t="s">
        <v>5970</v>
      </c>
      <c r="H54" s="554" t="s">
        <v>135</v>
      </c>
      <c r="I54" s="543" t="s">
        <v>5971</v>
      </c>
      <c r="J54" s="556" t="s">
        <v>1044</v>
      </c>
      <c r="K54" s="556" t="s">
        <v>704</v>
      </c>
      <c r="L54" s="544" t="s">
        <v>428</v>
      </c>
      <c r="M54" s="556">
        <v>20278</v>
      </c>
      <c r="N54" s="557">
        <v>44719</v>
      </c>
      <c r="O54" s="545">
        <f t="shared" si="1"/>
        <v>7</v>
      </c>
      <c r="P54" s="545">
        <f t="shared" si="2"/>
        <v>6</v>
      </c>
      <c r="Q54" s="531" t="str">
        <f t="shared" si="3"/>
        <v>Gastos_Gerais</v>
      </c>
    </row>
    <row r="55" spans="1:17" ht="38.25" hidden="1" x14ac:dyDescent="0.2">
      <c r="A55" s="538">
        <f>IF(B55="","",COUNT('Diário 3º PA'!$A$4:$A$4242)+COUNT('Diário 4º PA'!$A$4:$A$2224)+ROW()-3)</f>
        <v>4064</v>
      </c>
      <c r="B55" s="539">
        <v>44746</v>
      </c>
      <c r="C55" s="540">
        <v>44713</v>
      </c>
      <c r="D55" s="541" t="s">
        <v>115</v>
      </c>
      <c r="E55" s="554" t="s">
        <v>364</v>
      </c>
      <c r="F55" s="555">
        <v>1499.45</v>
      </c>
      <c r="G55" s="554" t="s">
        <v>1079</v>
      </c>
      <c r="H55" s="554" t="s">
        <v>130</v>
      </c>
      <c r="I55" s="543" t="s">
        <v>3548</v>
      </c>
      <c r="J55" s="556" t="s">
        <v>6032</v>
      </c>
      <c r="K55" s="556" t="s">
        <v>704</v>
      </c>
      <c r="L55" s="544" t="s">
        <v>428</v>
      </c>
      <c r="M55" s="556">
        <v>188</v>
      </c>
      <c r="N55" s="557">
        <v>44742</v>
      </c>
      <c r="O55" s="545">
        <f t="shared" si="1"/>
        <v>7</v>
      </c>
      <c r="P55" s="545">
        <f t="shared" si="2"/>
        <v>6</v>
      </c>
      <c r="Q55" s="531" t="str">
        <f t="shared" si="3"/>
        <v>Gastos_Gerais</v>
      </c>
    </row>
    <row r="56" spans="1:17" ht="38.25" hidden="1" x14ac:dyDescent="0.2">
      <c r="A56" s="538">
        <f>IF(B56="","",COUNT('Diário 3º PA'!$A$4:$A$4242)+COUNT('Diário 4º PA'!$A$4:$A$2224)+ROW()-3)</f>
        <v>4065</v>
      </c>
      <c r="B56" s="539">
        <v>44746</v>
      </c>
      <c r="C56" s="540">
        <v>44713</v>
      </c>
      <c r="D56" s="541" t="s">
        <v>115</v>
      </c>
      <c r="E56" s="554" t="s">
        <v>360</v>
      </c>
      <c r="F56" s="555">
        <v>2453.38</v>
      </c>
      <c r="G56" s="554" t="s">
        <v>5763</v>
      </c>
      <c r="H56" s="554" t="s">
        <v>138</v>
      </c>
      <c r="I56" s="543" t="s">
        <v>4575</v>
      </c>
      <c r="J56" s="556" t="s">
        <v>4576</v>
      </c>
      <c r="K56" s="556" t="s">
        <v>704</v>
      </c>
      <c r="L56" s="544" t="s">
        <v>428</v>
      </c>
      <c r="M56" s="556">
        <v>2022153</v>
      </c>
      <c r="N56" s="557">
        <v>44733</v>
      </c>
      <c r="O56" s="545">
        <f t="shared" si="1"/>
        <v>7</v>
      </c>
      <c r="P56" s="545">
        <f t="shared" si="2"/>
        <v>6</v>
      </c>
      <c r="Q56" s="531" t="str">
        <f t="shared" si="3"/>
        <v>Gastos_Gerais</v>
      </c>
    </row>
    <row r="57" spans="1:17" ht="38.25" hidden="1" x14ac:dyDescent="0.2">
      <c r="A57" s="538">
        <f>IF(B57="","",COUNT('Diário 3º PA'!$A$4:$A$4242)+COUNT('Diário 4º PA'!$A$4:$A$2224)+ROW()-3)</f>
        <v>4066</v>
      </c>
      <c r="B57" s="539">
        <v>44746</v>
      </c>
      <c r="C57" s="540">
        <v>44713</v>
      </c>
      <c r="D57" s="541" t="s">
        <v>115</v>
      </c>
      <c r="E57" s="554" t="s">
        <v>298</v>
      </c>
      <c r="F57" s="555">
        <v>397.33</v>
      </c>
      <c r="G57" s="554" t="s">
        <v>5970</v>
      </c>
      <c r="H57" s="554" t="s">
        <v>128</v>
      </c>
      <c r="I57" s="543" t="s">
        <v>5971</v>
      </c>
      <c r="J57" s="544" t="s">
        <v>1044</v>
      </c>
      <c r="K57" s="544" t="s">
        <v>704</v>
      </c>
      <c r="L57" s="544" t="s">
        <v>428</v>
      </c>
      <c r="M57" s="556">
        <v>20279</v>
      </c>
      <c r="N57" s="557">
        <v>44719</v>
      </c>
      <c r="O57" s="545">
        <f t="shared" si="1"/>
        <v>7</v>
      </c>
      <c r="P57" s="545">
        <f t="shared" si="2"/>
        <v>6</v>
      </c>
      <c r="Q57" s="531" t="str">
        <f t="shared" si="3"/>
        <v>Gastos_Gerais</v>
      </c>
    </row>
    <row r="58" spans="1:17" ht="38.25" hidden="1" x14ac:dyDescent="0.2">
      <c r="A58" s="538">
        <f>IF(B58="","",COUNT('Diário 3º PA'!$A$4:$A$4242)+COUNT('Diário 4º PA'!$A$4:$A$2224)+ROW()-3)</f>
        <v>4067</v>
      </c>
      <c r="B58" s="539">
        <v>44746</v>
      </c>
      <c r="C58" s="540">
        <v>44713</v>
      </c>
      <c r="D58" s="541" t="s">
        <v>115</v>
      </c>
      <c r="E58" s="554" t="s">
        <v>298</v>
      </c>
      <c r="F58" s="555">
        <v>682.8</v>
      </c>
      <c r="G58" s="554" t="s">
        <v>5970</v>
      </c>
      <c r="H58" s="554" t="s">
        <v>137</v>
      </c>
      <c r="I58" s="543" t="s">
        <v>5971</v>
      </c>
      <c r="J58" s="556" t="s">
        <v>1044</v>
      </c>
      <c r="K58" s="556" t="s">
        <v>704</v>
      </c>
      <c r="L58" s="544" t="s">
        <v>428</v>
      </c>
      <c r="M58" s="556">
        <v>20290</v>
      </c>
      <c r="N58" s="557">
        <v>44719</v>
      </c>
      <c r="O58" s="545">
        <f t="shared" si="1"/>
        <v>7</v>
      </c>
      <c r="P58" s="545">
        <f t="shared" si="2"/>
        <v>6</v>
      </c>
      <c r="Q58" s="531" t="str">
        <f t="shared" si="3"/>
        <v>Gastos_Gerais</v>
      </c>
    </row>
    <row r="59" spans="1:17" ht="38.25" hidden="1" x14ac:dyDescent="0.2">
      <c r="A59" s="538">
        <f>IF(B59="","",COUNT('Diário 3º PA'!$A$4:$A$4242)+COUNT('Diário 4º PA'!$A$4:$A$2224)+ROW()-3)</f>
        <v>4068</v>
      </c>
      <c r="B59" s="539">
        <v>44746</v>
      </c>
      <c r="C59" s="540">
        <v>44713</v>
      </c>
      <c r="D59" s="541" t="s">
        <v>115</v>
      </c>
      <c r="E59" s="554" t="s">
        <v>264</v>
      </c>
      <c r="F59" s="555">
        <v>540</v>
      </c>
      <c r="G59" s="554" t="s">
        <v>4657</v>
      </c>
      <c r="H59" s="554" t="s">
        <v>131</v>
      </c>
      <c r="I59" s="543" t="s">
        <v>3047</v>
      </c>
      <c r="J59" s="556" t="s">
        <v>1238</v>
      </c>
      <c r="K59" s="556" t="s">
        <v>704</v>
      </c>
      <c r="L59" s="544" t="s">
        <v>428</v>
      </c>
      <c r="M59" s="556">
        <v>2515</v>
      </c>
      <c r="N59" s="557">
        <v>44741</v>
      </c>
      <c r="O59" s="545">
        <f t="shared" si="1"/>
        <v>7</v>
      </c>
      <c r="P59" s="545">
        <f t="shared" si="2"/>
        <v>6</v>
      </c>
      <c r="Q59" s="531" t="str">
        <f t="shared" si="3"/>
        <v>Gastos_Gerais</v>
      </c>
    </row>
    <row r="60" spans="1:17" ht="51" hidden="1" x14ac:dyDescent="0.2">
      <c r="A60" s="538">
        <f>IF(B60="","",COUNT('Diário 3º PA'!$A$4:$A$4242)+COUNT('Diário 4º PA'!$A$4:$A$2224)+ROW()-3)</f>
        <v>4069</v>
      </c>
      <c r="B60" s="539">
        <v>44746</v>
      </c>
      <c r="C60" s="540">
        <v>44713</v>
      </c>
      <c r="D60" s="554" t="s">
        <v>104</v>
      </c>
      <c r="E60" s="554" t="s">
        <v>106</v>
      </c>
      <c r="F60" s="555">
        <v>111699</v>
      </c>
      <c r="G60" s="554" t="s">
        <v>6033</v>
      </c>
      <c r="H60" s="554" t="s">
        <v>139</v>
      </c>
      <c r="I60" s="543" t="s">
        <v>127</v>
      </c>
      <c r="J60" s="556" t="s">
        <v>666</v>
      </c>
      <c r="K60" s="556" t="s">
        <v>5990</v>
      </c>
      <c r="L60" s="544" t="s">
        <v>5995</v>
      </c>
      <c r="M60" s="556">
        <v>177383143</v>
      </c>
      <c r="N60" s="557">
        <v>44746</v>
      </c>
      <c r="O60" s="545">
        <f t="shared" si="1"/>
        <v>7</v>
      </c>
      <c r="P60" s="545">
        <f t="shared" si="2"/>
        <v>6</v>
      </c>
      <c r="Q60" s="531" t="str">
        <f t="shared" si="3"/>
        <v>Gastos_com_Pessoal</v>
      </c>
    </row>
    <row r="61" spans="1:17" ht="51" hidden="1" x14ac:dyDescent="0.2">
      <c r="A61" s="538">
        <f>IF(B61="","",COUNT('Diário 3º PA'!$A$4:$A$4242)+COUNT('Diário 4º PA'!$A$4:$A$2224)+ROW()-3)</f>
        <v>4070</v>
      </c>
      <c r="B61" s="539">
        <v>44746</v>
      </c>
      <c r="C61" s="540">
        <v>44713</v>
      </c>
      <c r="D61" s="554" t="s">
        <v>104</v>
      </c>
      <c r="E61" s="554" t="s">
        <v>106</v>
      </c>
      <c r="F61" s="555">
        <v>114075</v>
      </c>
      <c r="G61" s="543" t="s">
        <v>6034</v>
      </c>
      <c r="H61" s="554" t="s">
        <v>137</v>
      </c>
      <c r="I61" s="543" t="s">
        <v>127</v>
      </c>
      <c r="J61" s="544" t="s">
        <v>666</v>
      </c>
      <c r="K61" s="556" t="s">
        <v>5990</v>
      </c>
      <c r="L61" s="544" t="s">
        <v>5995</v>
      </c>
      <c r="M61" s="556">
        <v>177447002</v>
      </c>
      <c r="N61" s="557">
        <v>44746</v>
      </c>
      <c r="O61" s="545">
        <f t="shared" si="1"/>
        <v>7</v>
      </c>
      <c r="P61" s="545">
        <f t="shared" si="2"/>
        <v>6</v>
      </c>
      <c r="Q61" s="531" t="str">
        <f t="shared" si="3"/>
        <v>Gastos_com_Pessoal</v>
      </c>
    </row>
    <row r="62" spans="1:17" ht="38.25" hidden="1" x14ac:dyDescent="0.2">
      <c r="A62" s="538">
        <f>IF(B62="","",COUNT('Diário 3º PA'!$A$4:$A$4242)+COUNT('Diário 4º PA'!$A$4:$A$2224)+ROW()-3)</f>
        <v>4071</v>
      </c>
      <c r="B62" s="539">
        <v>44746</v>
      </c>
      <c r="C62" s="540">
        <v>44743</v>
      </c>
      <c r="D62" s="541" t="s">
        <v>115</v>
      </c>
      <c r="E62" s="554" t="s">
        <v>342</v>
      </c>
      <c r="F62" s="555">
        <v>18.399999999999999</v>
      </c>
      <c r="G62" s="543" t="s">
        <v>6035</v>
      </c>
      <c r="H62" s="554" t="s">
        <v>134</v>
      </c>
      <c r="I62" s="541" t="s">
        <v>2469</v>
      </c>
      <c r="J62" s="560" t="s">
        <v>2092</v>
      </c>
      <c r="K62" s="556" t="s">
        <v>5990</v>
      </c>
      <c r="L62" s="544" t="s">
        <v>5995</v>
      </c>
      <c r="M62" s="556">
        <v>177493285</v>
      </c>
      <c r="N62" s="557">
        <v>44746</v>
      </c>
      <c r="O62" s="545">
        <f t="shared" si="1"/>
        <v>7</v>
      </c>
      <c r="P62" s="545">
        <f t="shared" si="2"/>
        <v>7</v>
      </c>
      <c r="Q62" s="531" t="str">
        <f t="shared" si="3"/>
        <v>Gastos_Gerais</v>
      </c>
    </row>
    <row r="63" spans="1:17" ht="38.25" hidden="1" x14ac:dyDescent="0.2">
      <c r="A63" s="538">
        <f>IF(B63="","",COUNT('Diário 3º PA'!$A$4:$A$4242)+COUNT('Diário 4º PA'!$A$4:$A$2224)+ROW()-3)</f>
        <v>4072</v>
      </c>
      <c r="B63" s="539">
        <v>44746</v>
      </c>
      <c r="C63" s="540">
        <v>44743</v>
      </c>
      <c r="D63" s="541" t="s">
        <v>115</v>
      </c>
      <c r="E63" s="554" t="s">
        <v>342</v>
      </c>
      <c r="F63" s="555">
        <v>120</v>
      </c>
      <c r="G63" s="543" t="s">
        <v>6036</v>
      </c>
      <c r="H63" s="554" t="s">
        <v>135</v>
      </c>
      <c r="I63" s="543" t="s">
        <v>3992</v>
      </c>
      <c r="J63" s="556" t="s">
        <v>3993</v>
      </c>
      <c r="K63" s="556" t="s">
        <v>5990</v>
      </c>
      <c r="L63" s="544" t="s">
        <v>5995</v>
      </c>
      <c r="M63" s="556">
        <v>177493285</v>
      </c>
      <c r="N63" s="557">
        <v>44746</v>
      </c>
      <c r="O63" s="545">
        <f t="shared" si="1"/>
        <v>7</v>
      </c>
      <c r="P63" s="545">
        <f t="shared" si="2"/>
        <v>7</v>
      </c>
      <c r="Q63" s="531" t="str">
        <f t="shared" si="3"/>
        <v>Gastos_Gerais</v>
      </c>
    </row>
    <row r="64" spans="1:17" ht="38.25" hidden="1" x14ac:dyDescent="0.2">
      <c r="A64" s="538">
        <f>IF(B64="","",COUNT('Diário 3º PA'!$A$4:$A$4242)+COUNT('Diário 4º PA'!$A$4:$A$2224)+ROW()-3)</f>
        <v>4073</v>
      </c>
      <c r="B64" s="539">
        <v>44746</v>
      </c>
      <c r="C64" s="540">
        <v>44743</v>
      </c>
      <c r="D64" s="541" t="s">
        <v>115</v>
      </c>
      <c r="E64" s="554" t="s">
        <v>342</v>
      </c>
      <c r="F64" s="555">
        <v>120</v>
      </c>
      <c r="G64" s="543" t="s">
        <v>6037</v>
      </c>
      <c r="H64" s="554" t="s">
        <v>135</v>
      </c>
      <c r="I64" s="543" t="s">
        <v>6038</v>
      </c>
      <c r="J64" s="556" t="s">
        <v>2816</v>
      </c>
      <c r="K64" s="556" t="s">
        <v>5990</v>
      </c>
      <c r="L64" s="544" t="s">
        <v>5995</v>
      </c>
      <c r="M64" s="556">
        <v>177493285</v>
      </c>
      <c r="N64" s="557">
        <v>44746</v>
      </c>
      <c r="O64" s="545">
        <f t="shared" si="1"/>
        <v>7</v>
      </c>
      <c r="P64" s="545">
        <f t="shared" si="2"/>
        <v>7</v>
      </c>
      <c r="Q64" s="531" t="str">
        <f t="shared" si="3"/>
        <v>Gastos_Gerais</v>
      </c>
    </row>
    <row r="65" spans="1:17" ht="38.25" hidden="1" x14ac:dyDescent="0.2">
      <c r="A65" s="538">
        <f>IF(B65="","",COUNT('Diário 3º PA'!$A$4:$A$4242)+COUNT('Diário 4º PA'!$A$4:$A$2224)+ROW()-3)</f>
        <v>4074</v>
      </c>
      <c r="B65" s="539">
        <v>44746</v>
      </c>
      <c r="C65" s="540">
        <v>44743</v>
      </c>
      <c r="D65" s="541" t="s">
        <v>115</v>
      </c>
      <c r="E65" s="554" t="s">
        <v>342</v>
      </c>
      <c r="F65" s="555">
        <v>120</v>
      </c>
      <c r="G65" s="554" t="s">
        <v>6039</v>
      </c>
      <c r="H65" s="554" t="s">
        <v>132</v>
      </c>
      <c r="I65" s="543" t="s">
        <v>6040</v>
      </c>
      <c r="J65" s="556" t="s">
        <v>5287</v>
      </c>
      <c r="K65" s="556" t="s">
        <v>5990</v>
      </c>
      <c r="L65" s="544" t="s">
        <v>5995</v>
      </c>
      <c r="M65" s="556">
        <v>177493285</v>
      </c>
      <c r="N65" s="557">
        <v>44746</v>
      </c>
      <c r="O65" s="545">
        <f t="shared" si="1"/>
        <v>7</v>
      </c>
      <c r="P65" s="545">
        <f t="shared" si="2"/>
        <v>7</v>
      </c>
      <c r="Q65" s="531" t="str">
        <f t="shared" si="3"/>
        <v>Gastos_Gerais</v>
      </c>
    </row>
    <row r="66" spans="1:17" ht="38.25" hidden="1" x14ac:dyDescent="0.2">
      <c r="A66" s="538">
        <f>IF(B66="","",COUNT('Diário 3º PA'!$A$4:$A$4242)+COUNT('Diário 4º PA'!$A$4:$A$2224)+ROW()-3)</f>
        <v>4075</v>
      </c>
      <c r="B66" s="539">
        <v>44746</v>
      </c>
      <c r="C66" s="540">
        <v>44743</v>
      </c>
      <c r="D66" s="541" t="s">
        <v>115</v>
      </c>
      <c r="E66" s="554" t="s">
        <v>342</v>
      </c>
      <c r="F66" s="555">
        <v>18.899999999999999</v>
      </c>
      <c r="G66" s="554" t="s">
        <v>6041</v>
      </c>
      <c r="H66" s="554" t="s">
        <v>136</v>
      </c>
      <c r="I66" s="543" t="s">
        <v>6042</v>
      </c>
      <c r="J66" s="556" t="s">
        <v>1623</v>
      </c>
      <c r="K66" s="556" t="s">
        <v>5990</v>
      </c>
      <c r="L66" s="544" t="s">
        <v>5995</v>
      </c>
      <c r="M66" s="556">
        <v>177493285</v>
      </c>
      <c r="N66" s="557">
        <v>44746</v>
      </c>
      <c r="O66" s="545">
        <f t="shared" si="1"/>
        <v>7</v>
      </c>
      <c r="P66" s="545">
        <f t="shared" si="2"/>
        <v>7</v>
      </c>
      <c r="Q66" s="531" t="str">
        <f t="shared" si="3"/>
        <v>Gastos_Gerais</v>
      </c>
    </row>
    <row r="67" spans="1:17" ht="38.25" hidden="1" x14ac:dyDescent="0.2">
      <c r="A67" s="538">
        <f>IF(B67="","",COUNT('Diário 3º PA'!$A$4:$A$4242)+COUNT('Diário 4º PA'!$A$4:$A$2224)+ROW()-3)</f>
        <v>4076</v>
      </c>
      <c r="B67" s="539">
        <v>44746</v>
      </c>
      <c r="C67" s="540">
        <v>44743</v>
      </c>
      <c r="D67" s="541" t="s">
        <v>115</v>
      </c>
      <c r="E67" s="554" t="s">
        <v>342</v>
      </c>
      <c r="F67" s="555">
        <v>20</v>
      </c>
      <c r="G67" s="554" t="s">
        <v>6043</v>
      </c>
      <c r="H67" s="554" t="s">
        <v>134</v>
      </c>
      <c r="I67" s="543" t="s">
        <v>5956</v>
      </c>
      <c r="J67" s="556" t="s">
        <v>1922</v>
      </c>
      <c r="K67" s="556" t="s">
        <v>5990</v>
      </c>
      <c r="L67" s="544" t="s">
        <v>5995</v>
      </c>
      <c r="M67" s="556">
        <v>177493285</v>
      </c>
      <c r="N67" s="557">
        <v>44746</v>
      </c>
      <c r="O67" s="545">
        <f t="shared" si="1"/>
        <v>7</v>
      </c>
      <c r="P67" s="545">
        <f t="shared" si="2"/>
        <v>7</v>
      </c>
      <c r="Q67" s="531" t="str">
        <f t="shared" si="3"/>
        <v>Gastos_Gerais</v>
      </c>
    </row>
    <row r="68" spans="1:17" ht="38.25" hidden="1" x14ac:dyDescent="0.2">
      <c r="A68" s="538">
        <f>IF(B68="","",COUNT('Diário 3º PA'!$A$4:$A$4242)+COUNT('Diário 4º PA'!$A$4:$A$2224)+ROW()-3)</f>
        <v>4077</v>
      </c>
      <c r="B68" s="539">
        <v>44746</v>
      </c>
      <c r="C68" s="540">
        <v>44743</v>
      </c>
      <c r="D68" s="541" t="s">
        <v>115</v>
      </c>
      <c r="E68" s="554" t="s">
        <v>342</v>
      </c>
      <c r="F68" s="555">
        <v>60</v>
      </c>
      <c r="G68" s="554" t="s">
        <v>6044</v>
      </c>
      <c r="H68" s="554" t="s">
        <v>135</v>
      </c>
      <c r="I68" s="543" t="s">
        <v>6038</v>
      </c>
      <c r="J68" s="556" t="s">
        <v>2816</v>
      </c>
      <c r="K68" s="556" t="s">
        <v>5990</v>
      </c>
      <c r="L68" s="544" t="s">
        <v>5995</v>
      </c>
      <c r="M68" s="556">
        <v>177493285</v>
      </c>
      <c r="N68" s="557">
        <v>44746</v>
      </c>
      <c r="O68" s="545">
        <f t="shared" si="1"/>
        <v>7</v>
      </c>
      <c r="P68" s="545">
        <f t="shared" si="2"/>
        <v>7</v>
      </c>
      <c r="Q68" s="531" t="str">
        <f t="shared" si="3"/>
        <v>Gastos_Gerais</v>
      </c>
    </row>
    <row r="69" spans="1:17" ht="38.25" hidden="1" x14ac:dyDescent="0.2">
      <c r="A69" s="538">
        <f>IF(B69="","",COUNT('Diário 3º PA'!$A$4:$A$4242)+COUNT('Diário 4º PA'!$A$4:$A$2224)+ROW()-3)</f>
        <v>4078</v>
      </c>
      <c r="B69" s="539">
        <v>44746</v>
      </c>
      <c r="C69" s="540">
        <v>44743</v>
      </c>
      <c r="D69" s="541" t="s">
        <v>115</v>
      </c>
      <c r="E69" s="554" t="s">
        <v>342</v>
      </c>
      <c r="F69" s="555">
        <v>60</v>
      </c>
      <c r="G69" s="554" t="s">
        <v>6045</v>
      </c>
      <c r="H69" s="554" t="s">
        <v>135</v>
      </c>
      <c r="I69" s="543" t="s">
        <v>6046</v>
      </c>
      <c r="J69" s="556" t="s">
        <v>6047</v>
      </c>
      <c r="K69" s="556" t="s">
        <v>5990</v>
      </c>
      <c r="L69" s="544" t="s">
        <v>5995</v>
      </c>
      <c r="M69" s="556">
        <v>177493285</v>
      </c>
      <c r="N69" s="557">
        <v>44746</v>
      </c>
      <c r="O69" s="545">
        <f t="shared" ref="O69:O132" si="4">IF(B69=0,0,IF(YEAR(B69)=$P$1,MONTH(B69)-$O$1+1,(YEAR(B69)-$P$1)*12-$O$1+1+MONTH(B69)))</f>
        <v>7</v>
      </c>
      <c r="P69" s="545">
        <f t="shared" ref="P69:P132" si="5">IF(C69=0,0,IF(YEAR(C69)=$P$1,MONTH(C69)-$O$1+1,(YEAR(C69)-$P$1)*12-$O$1+1+MONTH(C69)))</f>
        <v>7</v>
      </c>
      <c r="Q69" s="531" t="str">
        <f t="shared" ref="Q69:Q132" si="6">SUBSTITUTE(D69," ","_")</f>
        <v>Gastos_Gerais</v>
      </c>
    </row>
    <row r="70" spans="1:17" ht="38.25" hidden="1" x14ac:dyDescent="0.2">
      <c r="A70" s="538">
        <f>IF(B70="","",COUNT('Diário 3º PA'!$A$4:$A$4242)+COUNT('Diário 4º PA'!$A$4:$A$2224)+ROW()-3)</f>
        <v>4079</v>
      </c>
      <c r="B70" s="539">
        <v>44746</v>
      </c>
      <c r="C70" s="540">
        <v>44743</v>
      </c>
      <c r="D70" s="541" t="s">
        <v>115</v>
      </c>
      <c r="E70" s="554" t="s">
        <v>342</v>
      </c>
      <c r="F70" s="555">
        <v>120</v>
      </c>
      <c r="G70" s="554" t="s">
        <v>6048</v>
      </c>
      <c r="H70" s="554" t="s">
        <v>134</v>
      </c>
      <c r="I70" s="541" t="s">
        <v>2469</v>
      </c>
      <c r="J70" s="560" t="s">
        <v>2092</v>
      </c>
      <c r="K70" s="556" t="s">
        <v>5990</v>
      </c>
      <c r="L70" s="544" t="s">
        <v>5995</v>
      </c>
      <c r="M70" s="556">
        <v>177493285</v>
      </c>
      <c r="N70" s="557">
        <v>44746</v>
      </c>
      <c r="O70" s="545">
        <f t="shared" si="4"/>
        <v>7</v>
      </c>
      <c r="P70" s="545">
        <f t="shared" si="5"/>
        <v>7</v>
      </c>
      <c r="Q70" s="531" t="str">
        <f t="shared" si="6"/>
        <v>Gastos_Gerais</v>
      </c>
    </row>
    <row r="71" spans="1:17" ht="51" hidden="1" x14ac:dyDescent="0.2">
      <c r="A71" s="538">
        <f>IF(B71="","",COUNT('Diário 3º PA'!$A$4:$A$4242)+COUNT('Diário 4º PA'!$A$4:$A$2224)+ROW()-3)</f>
        <v>4080</v>
      </c>
      <c r="B71" s="539">
        <v>44746</v>
      </c>
      <c r="C71" s="540">
        <v>44713</v>
      </c>
      <c r="D71" s="554" t="s">
        <v>104</v>
      </c>
      <c r="E71" s="554" t="s">
        <v>106</v>
      </c>
      <c r="F71" s="555">
        <v>300904</v>
      </c>
      <c r="G71" s="554" t="s">
        <v>6049</v>
      </c>
      <c r="H71" s="554" t="s">
        <v>133</v>
      </c>
      <c r="I71" s="543" t="s">
        <v>666</v>
      </c>
      <c r="J71" s="556" t="s">
        <v>666</v>
      </c>
      <c r="K71" s="556" t="s">
        <v>5990</v>
      </c>
      <c r="L71" s="544" t="s">
        <v>5995</v>
      </c>
      <c r="M71" s="556">
        <v>377387437</v>
      </c>
      <c r="N71" s="557">
        <v>44746</v>
      </c>
      <c r="O71" s="545">
        <f t="shared" si="4"/>
        <v>7</v>
      </c>
      <c r="P71" s="545">
        <f t="shared" si="5"/>
        <v>6</v>
      </c>
      <c r="Q71" s="531" t="str">
        <f t="shared" si="6"/>
        <v>Gastos_com_Pessoal</v>
      </c>
    </row>
    <row r="72" spans="1:17" ht="51" hidden="1" x14ac:dyDescent="0.2">
      <c r="A72" s="538">
        <f>IF(B72="","",COUNT('Diário 3º PA'!$A$4:$A$4242)+COUNT('Diário 4º PA'!$A$4:$A$2224)+ROW()-3)</f>
        <v>4081</v>
      </c>
      <c r="B72" s="539">
        <v>44746</v>
      </c>
      <c r="C72" s="540">
        <v>44713</v>
      </c>
      <c r="D72" s="554" t="s">
        <v>104</v>
      </c>
      <c r="E72" s="554" t="s">
        <v>106</v>
      </c>
      <c r="F72" s="555">
        <v>291909</v>
      </c>
      <c r="G72" s="554" t="s">
        <v>6050</v>
      </c>
      <c r="H72" s="554" t="s">
        <v>127</v>
      </c>
      <c r="I72" s="543" t="s">
        <v>666</v>
      </c>
      <c r="J72" s="556" t="s">
        <v>666</v>
      </c>
      <c r="K72" s="556" t="s">
        <v>5990</v>
      </c>
      <c r="L72" s="544" t="s">
        <v>5995</v>
      </c>
      <c r="M72" s="556">
        <v>577379080</v>
      </c>
      <c r="N72" s="557">
        <v>44746</v>
      </c>
      <c r="O72" s="545">
        <f t="shared" si="4"/>
        <v>7</v>
      </c>
      <c r="P72" s="545">
        <f t="shared" si="5"/>
        <v>6</v>
      </c>
      <c r="Q72" s="531" t="str">
        <f t="shared" si="6"/>
        <v>Gastos_com_Pessoal</v>
      </c>
    </row>
    <row r="73" spans="1:17" ht="51" hidden="1" x14ac:dyDescent="0.2">
      <c r="A73" s="538">
        <f>IF(B73="","",COUNT('Diário 3º PA'!$A$4:$A$4242)+COUNT('Diário 4º PA'!$A$4:$A$2224)+ROW()-3)</f>
        <v>4082</v>
      </c>
      <c r="B73" s="539">
        <v>44746</v>
      </c>
      <c r="C73" s="540">
        <v>44713</v>
      </c>
      <c r="D73" s="554" t="s">
        <v>104</v>
      </c>
      <c r="E73" s="554" t="s">
        <v>106</v>
      </c>
      <c r="F73" s="555">
        <v>174486</v>
      </c>
      <c r="G73" s="554" t="s">
        <v>6051</v>
      </c>
      <c r="H73" s="554" t="s">
        <v>136</v>
      </c>
      <c r="I73" s="543" t="s">
        <v>666</v>
      </c>
      <c r="J73" s="556" t="s">
        <v>666</v>
      </c>
      <c r="K73" s="556" t="s">
        <v>5990</v>
      </c>
      <c r="L73" s="544" t="s">
        <v>5995</v>
      </c>
      <c r="M73" s="556">
        <v>577466798</v>
      </c>
      <c r="N73" s="557">
        <v>44746</v>
      </c>
      <c r="O73" s="545">
        <f t="shared" si="4"/>
        <v>7</v>
      </c>
      <c r="P73" s="545">
        <f t="shared" si="5"/>
        <v>6</v>
      </c>
      <c r="Q73" s="531" t="str">
        <f t="shared" si="6"/>
        <v>Gastos_com_Pessoal</v>
      </c>
    </row>
    <row r="74" spans="1:17" ht="51" hidden="1" x14ac:dyDescent="0.2">
      <c r="A74" s="538">
        <f>IF(B74="","",COUNT('Diário 3º PA'!$A$4:$A$4242)+COUNT('Diário 4º PA'!$A$4:$A$2224)+ROW()-3)</f>
        <v>4083</v>
      </c>
      <c r="B74" s="539">
        <v>44746</v>
      </c>
      <c r="C74" s="540">
        <v>44713</v>
      </c>
      <c r="D74" s="554" t="s">
        <v>104</v>
      </c>
      <c r="E74" s="554" t="s">
        <v>106</v>
      </c>
      <c r="F74" s="555">
        <v>238363</v>
      </c>
      <c r="G74" s="554" t="s">
        <v>6052</v>
      </c>
      <c r="H74" s="554" t="s">
        <v>127</v>
      </c>
      <c r="I74" s="543" t="s">
        <v>666</v>
      </c>
      <c r="J74" s="556" t="s">
        <v>666</v>
      </c>
      <c r="K74" s="556" t="s">
        <v>5990</v>
      </c>
      <c r="L74" s="544" t="s">
        <v>5995</v>
      </c>
      <c r="M74" s="556">
        <v>777360171</v>
      </c>
      <c r="N74" s="557">
        <v>44746</v>
      </c>
      <c r="O74" s="545">
        <f t="shared" si="4"/>
        <v>7</v>
      </c>
      <c r="P74" s="545">
        <f t="shared" si="5"/>
        <v>6</v>
      </c>
      <c r="Q74" s="531" t="str">
        <f t="shared" si="6"/>
        <v>Gastos_com_Pessoal</v>
      </c>
    </row>
    <row r="75" spans="1:17" ht="51" hidden="1" x14ac:dyDescent="0.2">
      <c r="A75" s="538">
        <f>IF(B75="","",COUNT('Diário 3º PA'!$A$4:$A$4242)+COUNT('Diário 4º PA'!$A$4:$A$2224)+ROW()-3)</f>
        <v>4084</v>
      </c>
      <c r="B75" s="539">
        <v>44746</v>
      </c>
      <c r="C75" s="540">
        <v>44713</v>
      </c>
      <c r="D75" s="554" t="s">
        <v>104</v>
      </c>
      <c r="E75" s="554" t="s">
        <v>106</v>
      </c>
      <c r="F75" s="555">
        <v>230664</v>
      </c>
      <c r="G75" s="554" t="s">
        <v>6053</v>
      </c>
      <c r="H75" s="554" t="s">
        <v>131</v>
      </c>
      <c r="I75" s="543" t="s">
        <v>666</v>
      </c>
      <c r="J75" s="556" t="s">
        <v>666</v>
      </c>
      <c r="K75" s="556" t="s">
        <v>5990</v>
      </c>
      <c r="L75" s="544" t="s">
        <v>5995</v>
      </c>
      <c r="M75" s="556">
        <v>777397092</v>
      </c>
      <c r="N75" s="557">
        <v>44746</v>
      </c>
      <c r="O75" s="545">
        <f t="shared" si="4"/>
        <v>7</v>
      </c>
      <c r="P75" s="545">
        <f t="shared" si="5"/>
        <v>6</v>
      </c>
      <c r="Q75" s="531" t="str">
        <f t="shared" si="6"/>
        <v>Gastos_com_Pessoal</v>
      </c>
    </row>
    <row r="76" spans="1:17" ht="51" hidden="1" x14ac:dyDescent="0.2">
      <c r="A76" s="538">
        <f>IF(B76="","",COUNT('Diário 3º PA'!$A$4:$A$4242)+COUNT('Diário 4º PA'!$A$4:$A$2224)+ROW()-3)</f>
        <v>4085</v>
      </c>
      <c r="B76" s="539">
        <v>44746</v>
      </c>
      <c r="C76" s="540">
        <v>44713</v>
      </c>
      <c r="D76" s="554" t="s">
        <v>104</v>
      </c>
      <c r="E76" s="554" t="s">
        <v>106</v>
      </c>
      <c r="F76" s="555">
        <v>351106</v>
      </c>
      <c r="G76" s="554" t="s">
        <v>6054</v>
      </c>
      <c r="H76" s="554" t="s">
        <v>128</v>
      </c>
      <c r="I76" s="543" t="s">
        <v>666</v>
      </c>
      <c r="J76" s="556" t="s">
        <v>666</v>
      </c>
      <c r="K76" s="556" t="s">
        <v>5990</v>
      </c>
      <c r="L76" s="544" t="s">
        <v>5995</v>
      </c>
      <c r="M76" s="556">
        <v>777447652</v>
      </c>
      <c r="N76" s="557">
        <v>44746</v>
      </c>
      <c r="O76" s="545">
        <f t="shared" si="4"/>
        <v>7</v>
      </c>
      <c r="P76" s="545">
        <f t="shared" si="5"/>
        <v>6</v>
      </c>
      <c r="Q76" s="531" t="str">
        <f t="shared" si="6"/>
        <v>Gastos_com_Pessoal</v>
      </c>
    </row>
    <row r="77" spans="1:17" ht="51" hidden="1" x14ac:dyDescent="0.2">
      <c r="A77" s="538">
        <f>IF(B77="","",COUNT('Diário 3º PA'!$A$4:$A$4242)+COUNT('Diário 4º PA'!$A$4:$A$2224)+ROW()-3)</f>
        <v>4086</v>
      </c>
      <c r="B77" s="539">
        <v>44746</v>
      </c>
      <c r="C77" s="540">
        <v>44713</v>
      </c>
      <c r="D77" s="554" t="s">
        <v>104</v>
      </c>
      <c r="E77" s="554" t="s">
        <v>106</v>
      </c>
      <c r="F77" s="555">
        <v>200372</v>
      </c>
      <c r="G77" s="554" t="s">
        <v>6055</v>
      </c>
      <c r="H77" s="554" t="s">
        <v>140</v>
      </c>
      <c r="I77" s="543" t="s">
        <v>666</v>
      </c>
      <c r="J77" s="556" t="s">
        <v>666</v>
      </c>
      <c r="K77" s="556" t="s">
        <v>5990</v>
      </c>
      <c r="L77" s="544" t="s">
        <v>5995</v>
      </c>
      <c r="M77" s="556">
        <v>777459461</v>
      </c>
      <c r="N77" s="557">
        <v>44746</v>
      </c>
      <c r="O77" s="545">
        <f t="shared" si="4"/>
        <v>7</v>
      </c>
      <c r="P77" s="545">
        <f t="shared" si="5"/>
        <v>6</v>
      </c>
      <c r="Q77" s="531" t="str">
        <f t="shared" si="6"/>
        <v>Gastos_com_Pessoal</v>
      </c>
    </row>
    <row r="78" spans="1:17" ht="51" hidden="1" x14ac:dyDescent="0.2">
      <c r="A78" s="538">
        <f>IF(B78="","",COUNT('Diário 3º PA'!$A$4:$A$4242)+COUNT('Diário 4º PA'!$A$4:$A$2224)+ROW()-3)</f>
        <v>4087</v>
      </c>
      <c r="B78" s="539">
        <v>44746</v>
      </c>
      <c r="C78" s="540">
        <v>44713</v>
      </c>
      <c r="D78" s="554" t="s">
        <v>104</v>
      </c>
      <c r="E78" s="554" t="s">
        <v>106</v>
      </c>
      <c r="F78" s="555">
        <v>128766</v>
      </c>
      <c r="G78" s="554" t="s">
        <v>6056</v>
      </c>
      <c r="H78" s="554" t="s">
        <v>138</v>
      </c>
      <c r="I78" s="543" t="s">
        <v>666</v>
      </c>
      <c r="J78" s="556" t="s">
        <v>666</v>
      </c>
      <c r="K78" s="556" t="s">
        <v>5990</v>
      </c>
      <c r="L78" s="544" t="s">
        <v>5995</v>
      </c>
      <c r="M78" s="556">
        <v>977399925</v>
      </c>
      <c r="N78" s="557">
        <v>44746</v>
      </c>
      <c r="O78" s="545">
        <f t="shared" si="4"/>
        <v>7</v>
      </c>
      <c r="P78" s="545">
        <f t="shared" si="5"/>
        <v>6</v>
      </c>
      <c r="Q78" s="531" t="str">
        <f t="shared" si="6"/>
        <v>Gastos_com_Pessoal</v>
      </c>
    </row>
    <row r="79" spans="1:17" ht="48" hidden="1" x14ac:dyDescent="0.2">
      <c r="A79" s="538">
        <f>IF(B79="","",COUNT('Diário 3º PA'!$A$4:$A$4242)+COUNT('Diário 4º PA'!$A$4:$A$2224)+ROW()-3)</f>
        <v>4088</v>
      </c>
      <c r="B79" s="539">
        <v>44746</v>
      </c>
      <c r="C79" s="540">
        <v>44713</v>
      </c>
      <c r="D79" s="541" t="s">
        <v>115</v>
      </c>
      <c r="E79" s="554" t="s">
        <v>290</v>
      </c>
      <c r="F79" s="555">
        <v>1295.05</v>
      </c>
      <c r="G79" s="554" t="s">
        <v>6057</v>
      </c>
      <c r="H79" s="554" t="s">
        <v>127</v>
      </c>
      <c r="I79" s="543" t="s">
        <v>6058</v>
      </c>
      <c r="J79" s="556" t="s">
        <v>666</v>
      </c>
      <c r="K79" s="556" t="s">
        <v>704</v>
      </c>
      <c r="L79" s="544" t="s">
        <v>942</v>
      </c>
      <c r="M79" s="556">
        <v>202216</v>
      </c>
      <c r="N79" s="557">
        <v>44746</v>
      </c>
      <c r="O79" s="545">
        <f t="shared" si="4"/>
        <v>7</v>
      </c>
      <c r="P79" s="545">
        <f t="shared" si="5"/>
        <v>6</v>
      </c>
      <c r="Q79" s="531" t="str">
        <f t="shared" si="6"/>
        <v>Gastos_Gerais</v>
      </c>
    </row>
    <row r="80" spans="1:17" ht="38.25" hidden="1" x14ac:dyDescent="0.2">
      <c r="A80" s="538">
        <f>IF(B80="","",COUNT('Diário 3º PA'!$A$4:$A$4242)+COUNT('Diário 4º PA'!$A$4:$A$2224)+ROW()-3)</f>
        <v>4089</v>
      </c>
      <c r="B80" s="539">
        <v>44748</v>
      </c>
      <c r="C80" s="540">
        <v>44713</v>
      </c>
      <c r="D80" s="541" t="s">
        <v>115</v>
      </c>
      <c r="E80" s="554" t="s">
        <v>268</v>
      </c>
      <c r="F80" s="555">
        <v>328.86</v>
      </c>
      <c r="G80" s="554" t="s">
        <v>6059</v>
      </c>
      <c r="H80" s="554" t="s">
        <v>130</v>
      </c>
      <c r="I80" s="543" t="s">
        <v>3586</v>
      </c>
      <c r="J80" s="556" t="s">
        <v>957</v>
      </c>
      <c r="K80" s="556" t="s">
        <v>704</v>
      </c>
      <c r="L80" s="544" t="s">
        <v>428</v>
      </c>
      <c r="M80" s="556">
        <v>202264</v>
      </c>
      <c r="N80" s="557">
        <v>44740</v>
      </c>
      <c r="O80" s="545">
        <f t="shared" si="4"/>
        <v>7</v>
      </c>
      <c r="P80" s="545">
        <f t="shared" si="5"/>
        <v>6</v>
      </c>
      <c r="Q80" s="531" t="str">
        <f t="shared" si="6"/>
        <v>Gastos_Gerais</v>
      </c>
    </row>
    <row r="81" spans="1:17" ht="38.25" hidden="1" x14ac:dyDescent="0.2">
      <c r="A81" s="538">
        <f>IF(B81="","",COUNT('Diário 3º PA'!$A$4:$A$4242)+COUNT('Diário 4º PA'!$A$4:$A$2224)+ROW()-3)</f>
        <v>4090</v>
      </c>
      <c r="B81" s="539">
        <v>44748</v>
      </c>
      <c r="C81" s="540">
        <v>44713</v>
      </c>
      <c r="D81" s="541" t="s">
        <v>115</v>
      </c>
      <c r="E81" s="554" t="s">
        <v>302</v>
      </c>
      <c r="F81" s="555">
        <v>22279.83</v>
      </c>
      <c r="G81" s="554" t="s">
        <v>6060</v>
      </c>
      <c r="H81" s="554" t="s">
        <v>136</v>
      </c>
      <c r="I81" s="543" t="s">
        <v>810</v>
      </c>
      <c r="J81" s="556" t="s">
        <v>1193</v>
      </c>
      <c r="K81" s="556" t="s">
        <v>704</v>
      </c>
      <c r="L81" s="544" t="s">
        <v>428</v>
      </c>
      <c r="M81" s="556">
        <v>143</v>
      </c>
      <c r="N81" s="557">
        <v>44746</v>
      </c>
      <c r="O81" s="545">
        <f t="shared" si="4"/>
        <v>7</v>
      </c>
      <c r="P81" s="545">
        <f t="shared" si="5"/>
        <v>6</v>
      </c>
      <c r="Q81" s="531" t="str">
        <f t="shared" si="6"/>
        <v>Gastos_Gerais</v>
      </c>
    </row>
    <row r="82" spans="1:17" ht="38.25" hidden="1" x14ac:dyDescent="0.2">
      <c r="A82" s="538">
        <f>IF(B82="","",COUNT('Diário 3º PA'!$A$4:$A$4242)+COUNT('Diário 4º PA'!$A$4:$A$2224)+ROW()-3)</f>
        <v>4091</v>
      </c>
      <c r="B82" s="539">
        <v>44748</v>
      </c>
      <c r="C82" s="540">
        <v>44713</v>
      </c>
      <c r="D82" s="541" t="s">
        <v>115</v>
      </c>
      <c r="E82" s="554" t="s">
        <v>302</v>
      </c>
      <c r="F82" s="555">
        <v>19577.73</v>
      </c>
      <c r="G82" s="554" t="s">
        <v>6061</v>
      </c>
      <c r="H82" s="554" t="s">
        <v>140</v>
      </c>
      <c r="I82" s="543" t="s">
        <v>810</v>
      </c>
      <c r="J82" s="556" t="s">
        <v>1193</v>
      </c>
      <c r="K82" s="556" t="s">
        <v>704</v>
      </c>
      <c r="L82" s="544" t="s">
        <v>428</v>
      </c>
      <c r="M82" s="556">
        <v>145</v>
      </c>
      <c r="N82" s="557">
        <v>44747</v>
      </c>
      <c r="O82" s="545">
        <f t="shared" si="4"/>
        <v>7</v>
      </c>
      <c r="P82" s="545">
        <f t="shared" si="5"/>
        <v>6</v>
      </c>
      <c r="Q82" s="531" t="str">
        <f t="shared" si="6"/>
        <v>Gastos_Gerais</v>
      </c>
    </row>
    <row r="83" spans="1:17" ht="38.25" hidden="1" x14ac:dyDescent="0.2">
      <c r="A83" s="538">
        <f>IF(B83="","",COUNT('Diário 3º PA'!$A$4:$A$4242)+COUNT('Diário 4º PA'!$A$4:$A$2224)+ROW()-3)</f>
        <v>4092</v>
      </c>
      <c r="B83" s="539">
        <v>44748</v>
      </c>
      <c r="C83" s="540">
        <v>44743</v>
      </c>
      <c r="D83" s="541" t="s">
        <v>115</v>
      </c>
      <c r="E83" s="554" t="s">
        <v>328</v>
      </c>
      <c r="F83" s="555">
        <v>1000</v>
      </c>
      <c r="G83" s="554" t="s">
        <v>1137</v>
      </c>
      <c r="H83" s="554" t="s">
        <v>135</v>
      </c>
      <c r="I83" s="543" t="s">
        <v>727</v>
      </c>
      <c r="J83" s="556" t="s">
        <v>728</v>
      </c>
      <c r="K83" s="556" t="s">
        <v>704</v>
      </c>
      <c r="L83" s="544" t="s">
        <v>428</v>
      </c>
      <c r="M83" s="556">
        <v>1928086</v>
      </c>
      <c r="N83" s="557">
        <v>44748</v>
      </c>
      <c r="O83" s="545">
        <f t="shared" si="4"/>
        <v>7</v>
      </c>
      <c r="P83" s="545">
        <f t="shared" si="5"/>
        <v>7</v>
      </c>
      <c r="Q83" s="531" t="str">
        <f t="shared" si="6"/>
        <v>Gastos_Gerais</v>
      </c>
    </row>
    <row r="84" spans="1:17" ht="38.25" hidden="1" x14ac:dyDescent="0.2">
      <c r="A84" s="538">
        <f>IF(B84="","",COUNT('Diário 3º PA'!$A$4:$A$4242)+COUNT('Diário 4º PA'!$A$4:$A$2224)+ROW()-3)</f>
        <v>4093</v>
      </c>
      <c r="B84" s="539">
        <v>44748</v>
      </c>
      <c r="C84" s="540">
        <v>44713</v>
      </c>
      <c r="D84" s="541" t="s">
        <v>115</v>
      </c>
      <c r="E84" s="554" t="s">
        <v>302</v>
      </c>
      <c r="F84" s="555">
        <v>49912.84</v>
      </c>
      <c r="G84" s="554" t="s">
        <v>6062</v>
      </c>
      <c r="H84" s="554" t="s">
        <v>131</v>
      </c>
      <c r="I84" s="543" t="s">
        <v>810</v>
      </c>
      <c r="J84" s="556" t="s">
        <v>1193</v>
      </c>
      <c r="K84" s="556" t="s">
        <v>704</v>
      </c>
      <c r="L84" s="544" t="s">
        <v>428</v>
      </c>
      <c r="M84" s="556">
        <v>142</v>
      </c>
      <c r="N84" s="557">
        <v>44746</v>
      </c>
      <c r="O84" s="545">
        <f t="shared" si="4"/>
        <v>7</v>
      </c>
      <c r="P84" s="545">
        <f t="shared" si="5"/>
        <v>6</v>
      </c>
      <c r="Q84" s="531" t="str">
        <f t="shared" si="6"/>
        <v>Gastos_Gerais</v>
      </c>
    </row>
    <row r="85" spans="1:17" ht="38.25" hidden="1" x14ac:dyDescent="0.2">
      <c r="A85" s="538">
        <f>IF(B85="","",COUNT('Diário 3º PA'!$A$4:$A$4242)+COUNT('Diário 4º PA'!$A$4:$A$2224)+ROW()-3)</f>
        <v>4094</v>
      </c>
      <c r="B85" s="539">
        <v>44748</v>
      </c>
      <c r="C85" s="540">
        <v>44743</v>
      </c>
      <c r="D85" s="541" t="s">
        <v>115</v>
      </c>
      <c r="E85" s="541" t="s">
        <v>378</v>
      </c>
      <c r="F85" s="555">
        <v>234.77</v>
      </c>
      <c r="G85" s="554" t="s">
        <v>5655</v>
      </c>
      <c r="H85" s="554" t="s">
        <v>128</v>
      </c>
      <c r="I85" s="543" t="s">
        <v>682</v>
      </c>
      <c r="J85" s="556" t="s">
        <v>666</v>
      </c>
      <c r="K85" s="556" t="s">
        <v>1016</v>
      </c>
      <c r="L85" s="544" t="s">
        <v>2110</v>
      </c>
      <c r="M85" s="556">
        <v>2011239487</v>
      </c>
      <c r="N85" s="557">
        <v>44747</v>
      </c>
      <c r="O85" s="545">
        <f t="shared" si="4"/>
        <v>7</v>
      </c>
      <c r="P85" s="545">
        <f t="shared" si="5"/>
        <v>7</v>
      </c>
      <c r="Q85" s="531" t="str">
        <f t="shared" si="6"/>
        <v>Gastos_Gerais</v>
      </c>
    </row>
    <row r="86" spans="1:17" ht="38.25" hidden="1" x14ac:dyDescent="0.2">
      <c r="A86" s="538">
        <f>IF(B86="","",COUNT('Diário 3º PA'!$A$4:$A$4242)+COUNT('Diário 4º PA'!$A$4:$A$2224)+ROW()-3)</f>
        <v>4095</v>
      </c>
      <c r="B86" s="539">
        <v>44748</v>
      </c>
      <c r="C86" s="540">
        <v>44713</v>
      </c>
      <c r="D86" s="541" t="s">
        <v>115</v>
      </c>
      <c r="E86" s="554" t="s">
        <v>302</v>
      </c>
      <c r="F86" s="555">
        <v>13861.7</v>
      </c>
      <c r="G86" s="554" t="s">
        <v>6063</v>
      </c>
      <c r="H86" s="554" t="s">
        <v>139</v>
      </c>
      <c r="I86" s="543" t="s">
        <v>818</v>
      </c>
      <c r="J86" s="556" t="s">
        <v>819</v>
      </c>
      <c r="K86" s="556" t="s">
        <v>704</v>
      </c>
      <c r="L86" s="544" t="s">
        <v>428</v>
      </c>
      <c r="M86" s="556">
        <v>29</v>
      </c>
      <c r="N86" s="557">
        <v>44746</v>
      </c>
      <c r="O86" s="545">
        <f t="shared" si="4"/>
        <v>7</v>
      </c>
      <c r="P86" s="545">
        <f t="shared" si="5"/>
        <v>6</v>
      </c>
      <c r="Q86" s="531" t="str">
        <f t="shared" si="6"/>
        <v>Gastos_Gerais</v>
      </c>
    </row>
    <row r="87" spans="1:17" ht="38.25" hidden="1" x14ac:dyDescent="0.2">
      <c r="A87" s="538">
        <f>IF(B87="","",COUNT('Diário 3º PA'!$A$4:$A$4242)+COUNT('Diário 4º PA'!$A$4:$A$2224)+ROW()-3)</f>
        <v>4096</v>
      </c>
      <c r="B87" s="539">
        <v>44748</v>
      </c>
      <c r="C87" s="540">
        <v>44743</v>
      </c>
      <c r="D87" s="541" t="s">
        <v>115</v>
      </c>
      <c r="E87" s="554" t="s">
        <v>308</v>
      </c>
      <c r="F87" s="555">
        <v>259.60000000000002</v>
      </c>
      <c r="G87" s="554" t="s">
        <v>6064</v>
      </c>
      <c r="H87" s="554" t="s">
        <v>134</v>
      </c>
      <c r="I87" s="543" t="s">
        <v>6065</v>
      </c>
      <c r="J87" s="556" t="s">
        <v>6066</v>
      </c>
      <c r="K87" s="556" t="s">
        <v>1464</v>
      </c>
      <c r="L87" s="544" t="s">
        <v>428</v>
      </c>
      <c r="M87" s="556">
        <v>560</v>
      </c>
      <c r="N87" s="557">
        <v>44746</v>
      </c>
      <c r="O87" s="545">
        <f t="shared" si="4"/>
        <v>7</v>
      </c>
      <c r="P87" s="545">
        <f t="shared" si="5"/>
        <v>7</v>
      </c>
      <c r="Q87" s="531" t="str">
        <f t="shared" si="6"/>
        <v>Gastos_Gerais</v>
      </c>
    </row>
    <row r="88" spans="1:17" ht="51" hidden="1" x14ac:dyDescent="0.2">
      <c r="A88" s="538">
        <f>IF(B88="","",COUNT('Diário 3º PA'!$A$4:$A$4242)+COUNT('Diário 4º PA'!$A$4:$A$2224)+ROW()-3)</f>
        <v>4097</v>
      </c>
      <c r="B88" s="539">
        <v>44748</v>
      </c>
      <c r="C88" s="540">
        <v>44713</v>
      </c>
      <c r="D88" s="554" t="s">
        <v>104</v>
      </c>
      <c r="E88" s="554" t="s">
        <v>106</v>
      </c>
      <c r="F88" s="555">
        <v>735.92</v>
      </c>
      <c r="G88" s="554" t="s">
        <v>6067</v>
      </c>
      <c r="H88" s="554" t="s">
        <v>132</v>
      </c>
      <c r="I88" s="543" t="s">
        <v>5272</v>
      </c>
      <c r="J88" s="544" t="s">
        <v>3547</v>
      </c>
      <c r="K88" s="556" t="s">
        <v>1464</v>
      </c>
      <c r="L88" s="544" t="s">
        <v>666</v>
      </c>
      <c r="M88" s="556" t="s">
        <v>6068</v>
      </c>
      <c r="N88" s="557">
        <v>44748</v>
      </c>
      <c r="O88" s="545">
        <f t="shared" si="4"/>
        <v>7</v>
      </c>
      <c r="P88" s="545">
        <f t="shared" si="5"/>
        <v>6</v>
      </c>
      <c r="Q88" s="531" t="str">
        <f t="shared" si="6"/>
        <v>Gastos_com_Pessoal</v>
      </c>
    </row>
    <row r="89" spans="1:17" ht="51" hidden="1" x14ac:dyDescent="0.2">
      <c r="A89" s="538">
        <f>IF(B89="","",COUNT('Diário 3º PA'!$A$4:$A$4242)+COUNT('Diário 4º PA'!$A$4:$A$2224)+ROW()-3)</f>
        <v>4098</v>
      </c>
      <c r="B89" s="539">
        <v>44748</v>
      </c>
      <c r="C89" s="540">
        <v>44713</v>
      </c>
      <c r="D89" s="554" t="s">
        <v>104</v>
      </c>
      <c r="E89" s="554" t="s">
        <v>106</v>
      </c>
      <c r="F89" s="555">
        <v>1291.28</v>
      </c>
      <c r="G89" s="554" t="s">
        <v>6069</v>
      </c>
      <c r="H89" s="554" t="s">
        <v>132</v>
      </c>
      <c r="I89" s="543" t="s">
        <v>891</v>
      </c>
      <c r="J89" s="556" t="s">
        <v>892</v>
      </c>
      <c r="K89" s="556" t="s">
        <v>1464</v>
      </c>
      <c r="L89" s="544" t="s">
        <v>666</v>
      </c>
      <c r="M89" s="556" t="s">
        <v>6070</v>
      </c>
      <c r="N89" s="557">
        <v>44748</v>
      </c>
      <c r="O89" s="545">
        <f t="shared" si="4"/>
        <v>7</v>
      </c>
      <c r="P89" s="545">
        <f t="shared" si="5"/>
        <v>6</v>
      </c>
      <c r="Q89" s="531" t="str">
        <f t="shared" si="6"/>
        <v>Gastos_com_Pessoal</v>
      </c>
    </row>
    <row r="90" spans="1:17" ht="51" hidden="1" x14ac:dyDescent="0.2">
      <c r="A90" s="538">
        <f>IF(B90="","",COUNT('Diário 3º PA'!$A$4:$A$4242)+COUNT('Diário 4º PA'!$A$4:$A$2224)+ROW()-3)</f>
        <v>4099</v>
      </c>
      <c r="B90" s="539">
        <v>44748</v>
      </c>
      <c r="C90" s="540">
        <v>44713</v>
      </c>
      <c r="D90" s="554" t="s">
        <v>104</v>
      </c>
      <c r="E90" s="554" t="s">
        <v>106</v>
      </c>
      <c r="F90" s="555">
        <v>1454.4</v>
      </c>
      <c r="G90" s="554" t="s">
        <v>6071</v>
      </c>
      <c r="H90" s="554" t="s">
        <v>137</v>
      </c>
      <c r="I90" s="543" t="s">
        <v>902</v>
      </c>
      <c r="J90" s="556" t="s">
        <v>903</v>
      </c>
      <c r="K90" s="556" t="s">
        <v>1464</v>
      </c>
      <c r="L90" s="544" t="s">
        <v>666</v>
      </c>
      <c r="M90" s="556" t="s">
        <v>6072</v>
      </c>
      <c r="N90" s="557">
        <v>44748</v>
      </c>
      <c r="O90" s="545">
        <f t="shared" si="4"/>
        <v>7</v>
      </c>
      <c r="P90" s="545">
        <f t="shared" si="5"/>
        <v>6</v>
      </c>
      <c r="Q90" s="531" t="str">
        <f t="shared" si="6"/>
        <v>Gastos_com_Pessoal</v>
      </c>
    </row>
    <row r="91" spans="1:17" ht="51" hidden="1" x14ac:dyDescent="0.2">
      <c r="A91" s="538">
        <f>IF(B91="","",COUNT('Diário 3º PA'!$A$4:$A$4242)+COUNT('Diário 4º PA'!$A$4:$A$2224)+ROW()-3)</f>
        <v>4100</v>
      </c>
      <c r="B91" s="539">
        <v>44748</v>
      </c>
      <c r="C91" s="540">
        <v>44713</v>
      </c>
      <c r="D91" s="554" t="s">
        <v>104</v>
      </c>
      <c r="E91" s="554" t="s">
        <v>106</v>
      </c>
      <c r="F91" s="555">
        <v>702.92</v>
      </c>
      <c r="G91" s="554" t="s">
        <v>6073</v>
      </c>
      <c r="H91" s="554" t="s">
        <v>132</v>
      </c>
      <c r="I91" s="543" t="s">
        <v>3579</v>
      </c>
      <c r="J91" s="556" t="s">
        <v>3580</v>
      </c>
      <c r="K91" s="556" t="s">
        <v>1464</v>
      </c>
      <c r="L91" s="544" t="s">
        <v>666</v>
      </c>
      <c r="M91" s="556" t="s">
        <v>6074</v>
      </c>
      <c r="N91" s="557">
        <v>44748</v>
      </c>
      <c r="O91" s="545">
        <f t="shared" si="4"/>
        <v>7</v>
      </c>
      <c r="P91" s="545">
        <f t="shared" si="5"/>
        <v>6</v>
      </c>
      <c r="Q91" s="531" t="str">
        <f t="shared" si="6"/>
        <v>Gastos_com_Pessoal</v>
      </c>
    </row>
    <row r="92" spans="1:17" ht="51" hidden="1" x14ac:dyDescent="0.2">
      <c r="A92" s="538">
        <f>IF(B92="","",COUNT('Diário 3º PA'!$A$4:$A$4242)+COUNT('Diário 4º PA'!$A$4:$A$2224)+ROW()-3)</f>
        <v>4101</v>
      </c>
      <c r="B92" s="539">
        <v>44748</v>
      </c>
      <c r="C92" s="540">
        <v>44713</v>
      </c>
      <c r="D92" s="554" t="s">
        <v>104</v>
      </c>
      <c r="E92" s="554" t="s">
        <v>106</v>
      </c>
      <c r="F92" s="555">
        <v>880.82</v>
      </c>
      <c r="G92" s="554" t="s">
        <v>6075</v>
      </c>
      <c r="H92" s="554" t="s">
        <v>131</v>
      </c>
      <c r="I92" s="543" t="s">
        <v>899</v>
      </c>
      <c r="J92" s="556" t="s">
        <v>900</v>
      </c>
      <c r="K92" s="556" t="s">
        <v>1464</v>
      </c>
      <c r="L92" s="544" t="s">
        <v>666</v>
      </c>
      <c r="M92" s="556" t="s">
        <v>6076</v>
      </c>
      <c r="N92" s="557">
        <v>44748</v>
      </c>
      <c r="O92" s="545">
        <f t="shared" si="4"/>
        <v>7</v>
      </c>
      <c r="P92" s="545">
        <f t="shared" si="5"/>
        <v>6</v>
      </c>
      <c r="Q92" s="531" t="str">
        <f t="shared" si="6"/>
        <v>Gastos_com_Pessoal</v>
      </c>
    </row>
    <row r="93" spans="1:17" ht="51" hidden="1" x14ac:dyDescent="0.2">
      <c r="A93" s="538">
        <f>IF(B93="","",COUNT('Diário 3º PA'!$A$4:$A$4242)+COUNT('Diário 4º PA'!$A$4:$A$2224)+ROW()-3)</f>
        <v>4102</v>
      </c>
      <c r="B93" s="539">
        <v>44748</v>
      </c>
      <c r="C93" s="540">
        <v>44713</v>
      </c>
      <c r="D93" s="554" t="s">
        <v>104</v>
      </c>
      <c r="E93" s="554" t="s">
        <v>106</v>
      </c>
      <c r="F93" s="555">
        <v>736.11</v>
      </c>
      <c r="G93" s="554" t="s">
        <v>6077</v>
      </c>
      <c r="H93" s="554" t="s">
        <v>131</v>
      </c>
      <c r="I93" s="543" t="s">
        <v>899</v>
      </c>
      <c r="J93" s="556" t="s">
        <v>900</v>
      </c>
      <c r="K93" s="556" t="s">
        <v>1464</v>
      </c>
      <c r="L93" s="544" t="s">
        <v>666</v>
      </c>
      <c r="M93" s="556" t="s">
        <v>6078</v>
      </c>
      <c r="N93" s="557">
        <v>44748</v>
      </c>
      <c r="O93" s="545">
        <f t="shared" si="4"/>
        <v>7</v>
      </c>
      <c r="P93" s="545">
        <f t="shared" si="5"/>
        <v>6</v>
      </c>
      <c r="Q93" s="531" t="str">
        <f t="shared" si="6"/>
        <v>Gastos_com_Pessoal</v>
      </c>
    </row>
    <row r="94" spans="1:17" ht="51" hidden="1" x14ac:dyDescent="0.2">
      <c r="A94" s="538">
        <f>IF(B94="","",COUNT('Diário 3º PA'!$A$4:$A$4242)+COUNT('Diário 4º PA'!$A$4:$A$2224)+ROW()-3)</f>
        <v>4103</v>
      </c>
      <c r="B94" s="539">
        <v>44748</v>
      </c>
      <c r="C94" s="540">
        <v>44713</v>
      </c>
      <c r="D94" s="554" t="s">
        <v>104</v>
      </c>
      <c r="E94" s="554" t="s">
        <v>106</v>
      </c>
      <c r="F94" s="555">
        <v>848.38</v>
      </c>
      <c r="G94" s="554" t="s">
        <v>5266</v>
      </c>
      <c r="H94" s="554" t="s">
        <v>134</v>
      </c>
      <c r="I94" s="543" t="s">
        <v>5267</v>
      </c>
      <c r="J94" s="556" t="s">
        <v>5268</v>
      </c>
      <c r="K94" s="556" t="s">
        <v>1464</v>
      </c>
      <c r="L94" s="544" t="s">
        <v>666</v>
      </c>
      <c r="M94" s="556" t="s">
        <v>6079</v>
      </c>
      <c r="N94" s="557">
        <v>44748</v>
      </c>
      <c r="O94" s="545">
        <f t="shared" si="4"/>
        <v>7</v>
      </c>
      <c r="P94" s="545">
        <f t="shared" si="5"/>
        <v>6</v>
      </c>
      <c r="Q94" s="531" t="str">
        <f t="shared" si="6"/>
        <v>Gastos_com_Pessoal</v>
      </c>
    </row>
    <row r="95" spans="1:17" ht="51" hidden="1" x14ac:dyDescent="0.2">
      <c r="A95" s="538">
        <f>IF(B95="","",COUNT('Diário 3º PA'!$A$4:$A$4242)+COUNT('Diário 4º PA'!$A$4:$A$2224)+ROW()-3)</f>
        <v>4104</v>
      </c>
      <c r="B95" s="539">
        <v>44748</v>
      </c>
      <c r="C95" s="540">
        <v>44713</v>
      </c>
      <c r="D95" s="554" t="s">
        <v>104</v>
      </c>
      <c r="E95" s="554" t="s">
        <v>183</v>
      </c>
      <c r="F95" s="555">
        <v>225828.78</v>
      </c>
      <c r="G95" s="554" t="s">
        <v>6080</v>
      </c>
      <c r="H95" s="554" t="s">
        <v>127</v>
      </c>
      <c r="I95" s="543" t="s">
        <v>897</v>
      </c>
      <c r="J95" s="556" t="s">
        <v>666</v>
      </c>
      <c r="K95" s="556" t="s">
        <v>5990</v>
      </c>
      <c r="L95" s="544" t="s">
        <v>778</v>
      </c>
      <c r="M95" s="556" t="s">
        <v>666</v>
      </c>
      <c r="N95" s="557">
        <v>44748</v>
      </c>
      <c r="O95" s="545">
        <f t="shared" si="4"/>
        <v>7</v>
      </c>
      <c r="P95" s="545">
        <f t="shared" si="5"/>
        <v>6</v>
      </c>
      <c r="Q95" s="531" t="str">
        <f t="shared" si="6"/>
        <v>Gastos_com_Pessoal</v>
      </c>
    </row>
    <row r="96" spans="1:17" ht="38.25" hidden="1" x14ac:dyDescent="0.2">
      <c r="A96" s="538">
        <f>IF(B96="","",COUNT('Diário 3º PA'!$A$4:$A$4242)+COUNT('Diário 4º PA'!$A$4:$A$2224)+ROW()-3)</f>
        <v>4105</v>
      </c>
      <c r="B96" s="539">
        <v>44748</v>
      </c>
      <c r="C96" s="540">
        <v>44743</v>
      </c>
      <c r="D96" s="541" t="s">
        <v>115</v>
      </c>
      <c r="E96" s="554" t="s">
        <v>306</v>
      </c>
      <c r="F96" s="555">
        <v>1500</v>
      </c>
      <c r="G96" s="554" t="s">
        <v>4938</v>
      </c>
      <c r="H96" s="554" t="s">
        <v>140</v>
      </c>
      <c r="I96" s="543" t="s">
        <v>3171</v>
      </c>
      <c r="J96" s="556" t="s">
        <v>1946</v>
      </c>
      <c r="K96" s="556" t="s">
        <v>704</v>
      </c>
      <c r="L96" s="544" t="s">
        <v>428</v>
      </c>
      <c r="M96" s="556">
        <v>33813990</v>
      </c>
      <c r="N96" s="557">
        <v>44743</v>
      </c>
      <c r="O96" s="545">
        <f t="shared" si="4"/>
        <v>7</v>
      </c>
      <c r="P96" s="545">
        <f t="shared" si="5"/>
        <v>7</v>
      </c>
      <c r="Q96" s="531" t="str">
        <f t="shared" si="6"/>
        <v>Gastos_Gerais</v>
      </c>
    </row>
    <row r="97" spans="1:17" ht="38.25" hidden="1" x14ac:dyDescent="0.2">
      <c r="A97" s="538">
        <f>IF(B97="","",COUNT('Diário 3º PA'!$A$4:$A$4242)+COUNT('Diário 4º PA'!$A$4:$A$2224)+ROW()-3)</f>
        <v>4106</v>
      </c>
      <c r="B97" s="539">
        <v>44748</v>
      </c>
      <c r="C97" s="540">
        <v>44713</v>
      </c>
      <c r="D97" s="541" t="s">
        <v>115</v>
      </c>
      <c r="E97" s="554" t="s">
        <v>302</v>
      </c>
      <c r="F97" s="555">
        <v>18232.04</v>
      </c>
      <c r="G97" s="554" t="s">
        <v>6081</v>
      </c>
      <c r="H97" s="554" t="s">
        <v>134</v>
      </c>
      <c r="I97" s="543" t="s">
        <v>810</v>
      </c>
      <c r="J97" s="556" t="s">
        <v>1193</v>
      </c>
      <c r="K97" s="556" t="s">
        <v>704</v>
      </c>
      <c r="L97" s="544" t="s">
        <v>428</v>
      </c>
      <c r="M97" s="559">
        <v>141</v>
      </c>
      <c r="N97" s="557">
        <v>44746</v>
      </c>
      <c r="O97" s="545">
        <f t="shared" si="4"/>
        <v>7</v>
      </c>
      <c r="P97" s="545">
        <f t="shared" si="5"/>
        <v>6</v>
      </c>
      <c r="Q97" s="531" t="str">
        <f t="shared" si="6"/>
        <v>Gastos_Gerais</v>
      </c>
    </row>
    <row r="98" spans="1:17" ht="51" hidden="1" x14ac:dyDescent="0.2">
      <c r="A98" s="538">
        <f>IF(B98="","",COUNT('Diário 3º PA'!$A$4:$A$4242)+COUNT('Diário 4º PA'!$A$4:$A$2224)+ROW()-3)</f>
        <v>4107</v>
      </c>
      <c r="B98" s="539">
        <v>44748</v>
      </c>
      <c r="C98" s="540">
        <v>44713</v>
      </c>
      <c r="D98" s="554" t="s">
        <v>104</v>
      </c>
      <c r="E98" s="554" t="s">
        <v>106</v>
      </c>
      <c r="F98" s="555">
        <v>3672</v>
      </c>
      <c r="G98" s="554" t="s">
        <v>6082</v>
      </c>
      <c r="H98" s="554" t="s">
        <v>135</v>
      </c>
      <c r="I98" s="543" t="s">
        <v>3159</v>
      </c>
      <c r="J98" s="556" t="s">
        <v>3160</v>
      </c>
      <c r="K98" s="556" t="s">
        <v>5990</v>
      </c>
      <c r="L98" s="544" t="s">
        <v>5995</v>
      </c>
      <c r="M98" s="556">
        <v>977751171</v>
      </c>
      <c r="N98" s="557">
        <v>44748</v>
      </c>
      <c r="O98" s="545">
        <f t="shared" si="4"/>
        <v>7</v>
      </c>
      <c r="P98" s="545">
        <f t="shared" si="5"/>
        <v>6</v>
      </c>
      <c r="Q98" s="531" t="str">
        <f t="shared" si="6"/>
        <v>Gastos_com_Pessoal</v>
      </c>
    </row>
    <row r="99" spans="1:17" ht="51" hidden="1" x14ac:dyDescent="0.2">
      <c r="A99" s="538">
        <f>IF(B99="","",COUNT('Diário 3º PA'!$A$4:$A$4242)+COUNT('Diário 4º PA'!$A$4:$A$2224)+ROW()-3)</f>
        <v>4108</v>
      </c>
      <c r="B99" s="539">
        <v>44748</v>
      </c>
      <c r="C99" s="540">
        <v>44713</v>
      </c>
      <c r="D99" s="554" t="s">
        <v>104</v>
      </c>
      <c r="E99" s="554" t="s">
        <v>106</v>
      </c>
      <c r="F99" s="555">
        <v>1610</v>
      </c>
      <c r="G99" s="554" t="s">
        <v>6082</v>
      </c>
      <c r="H99" s="554" t="s">
        <v>133</v>
      </c>
      <c r="I99" s="543" t="s">
        <v>6083</v>
      </c>
      <c r="J99" s="556" t="s">
        <v>6084</v>
      </c>
      <c r="K99" s="556" t="s">
        <v>5990</v>
      </c>
      <c r="L99" s="544" t="s">
        <v>5995</v>
      </c>
      <c r="M99" s="556">
        <v>977751171</v>
      </c>
      <c r="N99" s="557">
        <v>44748</v>
      </c>
      <c r="O99" s="545">
        <f t="shared" si="4"/>
        <v>7</v>
      </c>
      <c r="P99" s="545">
        <f t="shared" si="5"/>
        <v>6</v>
      </c>
      <c r="Q99" s="531" t="str">
        <f t="shared" si="6"/>
        <v>Gastos_com_Pessoal</v>
      </c>
    </row>
    <row r="100" spans="1:17" ht="51" hidden="1" x14ac:dyDescent="0.2">
      <c r="A100" s="538">
        <f>IF(B100="","",COUNT('Diário 3º PA'!$A$4:$A$4242)+COUNT('Diário 4º PA'!$A$4:$A$2224)+ROW()-3)</f>
        <v>4109</v>
      </c>
      <c r="B100" s="539">
        <v>44748</v>
      </c>
      <c r="C100" s="547">
        <v>44713</v>
      </c>
      <c r="D100" s="548" t="s">
        <v>104</v>
      </c>
      <c r="E100" s="548" t="s">
        <v>106</v>
      </c>
      <c r="F100" s="555">
        <v>48</v>
      </c>
      <c r="G100" s="554" t="s">
        <v>6085</v>
      </c>
      <c r="H100" s="554" t="s">
        <v>135</v>
      </c>
      <c r="I100" s="543" t="s">
        <v>6086</v>
      </c>
      <c r="J100" s="556" t="s">
        <v>6087</v>
      </c>
      <c r="K100" s="556" t="s">
        <v>5990</v>
      </c>
      <c r="L100" s="544" t="s">
        <v>5995</v>
      </c>
      <c r="M100" s="559">
        <v>977751171</v>
      </c>
      <c r="N100" s="557">
        <v>44748</v>
      </c>
      <c r="O100" s="545">
        <f t="shared" si="4"/>
        <v>7</v>
      </c>
      <c r="P100" s="545">
        <f t="shared" si="5"/>
        <v>6</v>
      </c>
      <c r="Q100" s="531" t="str">
        <f t="shared" si="6"/>
        <v>Gastos_com_Pessoal</v>
      </c>
    </row>
    <row r="101" spans="1:17" ht="25.5" hidden="1" x14ac:dyDescent="0.2">
      <c r="A101" s="538">
        <f>IF(B101="","",COUNT('Diário 3º PA'!$A$4:$A$4242)+COUNT('Diário 4º PA'!$A$4:$A$2224)+ROW()-3)</f>
        <v>4110</v>
      </c>
      <c r="B101" s="539">
        <v>44746</v>
      </c>
      <c r="C101" s="540">
        <v>44743</v>
      </c>
      <c r="D101" s="554" t="s">
        <v>93</v>
      </c>
      <c r="E101" s="554" t="s">
        <v>97</v>
      </c>
      <c r="F101" s="555">
        <v>0.15</v>
      </c>
      <c r="G101" s="543" t="s">
        <v>1553</v>
      </c>
      <c r="H101" s="554" t="s">
        <v>128</v>
      </c>
      <c r="I101" s="543" t="s">
        <v>664</v>
      </c>
      <c r="J101" s="544" t="s">
        <v>811</v>
      </c>
      <c r="K101" s="544" t="s">
        <v>1554</v>
      </c>
      <c r="L101" s="544" t="s">
        <v>1066</v>
      </c>
      <c r="M101" s="556" t="s">
        <v>666</v>
      </c>
      <c r="N101" s="557">
        <v>44746</v>
      </c>
      <c r="O101" s="545">
        <f t="shared" si="4"/>
        <v>7</v>
      </c>
      <c r="P101" s="545">
        <f t="shared" si="5"/>
        <v>7</v>
      </c>
      <c r="Q101" s="531" t="str">
        <f t="shared" si="6"/>
        <v>Receitas</v>
      </c>
    </row>
    <row r="102" spans="1:17" ht="38.25" hidden="1" x14ac:dyDescent="0.2">
      <c r="A102" s="538">
        <f>IF(B102="","",COUNT('Diário 3º PA'!$A$4:$A$4242)+COUNT('Diário 4º PA'!$A$4:$A$2224)+ROW()-3)</f>
        <v>4111</v>
      </c>
      <c r="B102" s="539">
        <v>44749</v>
      </c>
      <c r="C102" s="540">
        <v>44743</v>
      </c>
      <c r="D102" s="541" t="s">
        <v>115</v>
      </c>
      <c r="E102" s="554" t="s">
        <v>328</v>
      </c>
      <c r="F102" s="555">
        <v>1000</v>
      </c>
      <c r="G102" s="543" t="s">
        <v>1085</v>
      </c>
      <c r="H102" s="554" t="s">
        <v>138</v>
      </c>
      <c r="I102" s="543" t="s">
        <v>727</v>
      </c>
      <c r="J102" s="556" t="s">
        <v>728</v>
      </c>
      <c r="K102" s="556" t="s">
        <v>704</v>
      </c>
      <c r="L102" s="544" t="s">
        <v>428</v>
      </c>
      <c r="M102" s="556">
        <v>1928669</v>
      </c>
      <c r="N102" s="557">
        <v>44749</v>
      </c>
      <c r="O102" s="545">
        <f t="shared" si="4"/>
        <v>7</v>
      </c>
      <c r="P102" s="545">
        <f t="shared" si="5"/>
        <v>7</v>
      </c>
      <c r="Q102" s="531" t="str">
        <f t="shared" si="6"/>
        <v>Gastos_Gerais</v>
      </c>
    </row>
    <row r="103" spans="1:17" ht="38.25" hidden="1" x14ac:dyDescent="0.2">
      <c r="A103" s="538">
        <f>IF(B103="","",COUNT('Diário 3º PA'!$A$4:$A$4242)+COUNT('Diário 4º PA'!$A$4:$A$2224)+ROW()-3)</f>
        <v>4112</v>
      </c>
      <c r="B103" s="539">
        <v>44749</v>
      </c>
      <c r="C103" s="540">
        <v>44743</v>
      </c>
      <c r="D103" s="541" t="s">
        <v>115</v>
      </c>
      <c r="E103" s="541" t="s">
        <v>378</v>
      </c>
      <c r="F103" s="555">
        <v>234.77</v>
      </c>
      <c r="G103" s="543" t="s">
        <v>6088</v>
      </c>
      <c r="H103" s="554" t="s">
        <v>136</v>
      </c>
      <c r="I103" s="543" t="s">
        <v>682</v>
      </c>
      <c r="J103" s="556" t="s">
        <v>666</v>
      </c>
      <c r="K103" s="556" t="s">
        <v>1016</v>
      </c>
      <c r="L103" s="544" t="s">
        <v>2110</v>
      </c>
      <c r="M103" s="556">
        <v>5011361733</v>
      </c>
      <c r="N103" s="557">
        <v>44747</v>
      </c>
      <c r="O103" s="545">
        <f t="shared" si="4"/>
        <v>7</v>
      </c>
      <c r="P103" s="545">
        <f t="shared" si="5"/>
        <v>7</v>
      </c>
      <c r="Q103" s="531" t="str">
        <f t="shared" si="6"/>
        <v>Gastos_Gerais</v>
      </c>
    </row>
    <row r="104" spans="1:17" ht="38.25" hidden="1" x14ac:dyDescent="0.2">
      <c r="A104" s="538">
        <f>IF(B104="","",COUNT('Diário 3º PA'!$A$4:$A$4242)+COUNT('Diário 4º PA'!$A$4:$A$2224)+ROW()-3)</f>
        <v>4113</v>
      </c>
      <c r="B104" s="539">
        <v>44749</v>
      </c>
      <c r="C104" s="540">
        <v>44743</v>
      </c>
      <c r="D104" s="541" t="s">
        <v>115</v>
      </c>
      <c r="E104" s="554" t="s">
        <v>318</v>
      </c>
      <c r="F104" s="555">
        <v>218.69</v>
      </c>
      <c r="G104" s="543" t="s">
        <v>6089</v>
      </c>
      <c r="H104" s="554" t="s">
        <v>135</v>
      </c>
      <c r="I104" s="543" t="s">
        <v>1831</v>
      </c>
      <c r="J104" s="556" t="s">
        <v>1832</v>
      </c>
      <c r="K104" s="556" t="s">
        <v>704</v>
      </c>
      <c r="L104" s="544" t="s">
        <v>428</v>
      </c>
      <c r="M104" s="556">
        <v>59828</v>
      </c>
      <c r="N104" s="557">
        <v>44743</v>
      </c>
      <c r="O104" s="545">
        <f t="shared" si="4"/>
        <v>7</v>
      </c>
      <c r="P104" s="545">
        <f t="shared" si="5"/>
        <v>7</v>
      </c>
      <c r="Q104" s="531" t="str">
        <f t="shared" si="6"/>
        <v>Gastos_Gerais</v>
      </c>
    </row>
    <row r="105" spans="1:17" ht="38.25" hidden="1" x14ac:dyDescent="0.2">
      <c r="A105" s="538">
        <f>IF(B105="","",COUNT('Diário 3º PA'!$A$4:$A$4242)+COUNT('Diário 4º PA'!$A$4:$A$2224)+ROW()-3)</f>
        <v>4114</v>
      </c>
      <c r="B105" s="539">
        <v>44749</v>
      </c>
      <c r="C105" s="540">
        <v>44713</v>
      </c>
      <c r="D105" s="541" t="s">
        <v>115</v>
      </c>
      <c r="E105" s="554" t="s">
        <v>336</v>
      </c>
      <c r="F105" s="555">
        <v>581.05999999999995</v>
      </c>
      <c r="G105" s="554" t="s">
        <v>6090</v>
      </c>
      <c r="H105" s="554" t="s">
        <v>134</v>
      </c>
      <c r="I105" s="543" t="s">
        <v>3341</v>
      </c>
      <c r="J105" s="556" t="s">
        <v>3342</v>
      </c>
      <c r="K105" s="556" t="s">
        <v>704</v>
      </c>
      <c r="L105" s="544" t="s">
        <v>428</v>
      </c>
      <c r="M105" s="556">
        <v>20226518</v>
      </c>
      <c r="N105" s="557">
        <v>44720</v>
      </c>
      <c r="O105" s="545">
        <f t="shared" si="4"/>
        <v>7</v>
      </c>
      <c r="P105" s="545">
        <f t="shared" si="5"/>
        <v>6</v>
      </c>
      <c r="Q105" s="531" t="str">
        <f t="shared" si="6"/>
        <v>Gastos_Gerais</v>
      </c>
    </row>
    <row r="106" spans="1:17" ht="38.25" hidden="1" x14ac:dyDescent="0.2">
      <c r="A106" s="538">
        <f>IF(B106="","",COUNT('Diário 3º PA'!$A$4:$A$4242)+COUNT('Diário 4º PA'!$A$4:$A$2224)+ROW()-3)</f>
        <v>4115</v>
      </c>
      <c r="B106" s="539">
        <v>44749</v>
      </c>
      <c r="C106" s="540">
        <v>44713</v>
      </c>
      <c r="D106" s="541" t="s">
        <v>115</v>
      </c>
      <c r="E106" s="554" t="s">
        <v>302</v>
      </c>
      <c r="F106" s="555">
        <v>39456.01</v>
      </c>
      <c r="G106" s="543" t="s">
        <v>6091</v>
      </c>
      <c r="H106" s="554" t="s">
        <v>129</v>
      </c>
      <c r="I106" s="543" t="s">
        <v>818</v>
      </c>
      <c r="J106" s="556" t="s">
        <v>811</v>
      </c>
      <c r="K106" s="556" t="s">
        <v>704</v>
      </c>
      <c r="L106" s="544" t="s">
        <v>428</v>
      </c>
      <c r="M106" s="556">
        <v>30</v>
      </c>
      <c r="N106" s="557">
        <v>44746</v>
      </c>
      <c r="O106" s="545">
        <f t="shared" si="4"/>
        <v>7</v>
      </c>
      <c r="P106" s="545">
        <f t="shared" si="5"/>
        <v>6</v>
      </c>
      <c r="Q106" s="531" t="str">
        <f t="shared" si="6"/>
        <v>Gastos_Gerais</v>
      </c>
    </row>
    <row r="107" spans="1:17" ht="51" hidden="1" x14ac:dyDescent="0.2">
      <c r="A107" s="538">
        <f>IF(B107="","",COUNT('Diário 3º PA'!$A$4:$A$4242)+COUNT('Diário 4º PA'!$A$4:$A$2224)+ROW()-3)</f>
        <v>4116</v>
      </c>
      <c r="B107" s="539">
        <v>44749</v>
      </c>
      <c r="C107" s="540">
        <v>44743</v>
      </c>
      <c r="D107" s="554" t="s">
        <v>104</v>
      </c>
      <c r="E107" s="554" t="s">
        <v>204</v>
      </c>
      <c r="F107" s="555">
        <v>354.52</v>
      </c>
      <c r="G107" s="543" t="s">
        <v>6092</v>
      </c>
      <c r="H107" s="554" t="s">
        <v>127</v>
      </c>
      <c r="I107" s="543" t="s">
        <v>6093</v>
      </c>
      <c r="J107" s="556" t="s">
        <v>756</v>
      </c>
      <c r="K107" s="556" t="s">
        <v>704</v>
      </c>
      <c r="L107" s="544" t="s">
        <v>428</v>
      </c>
      <c r="M107" s="556">
        <v>3454839</v>
      </c>
      <c r="N107" s="557">
        <v>44749</v>
      </c>
      <c r="O107" s="545">
        <f t="shared" si="4"/>
        <v>7</v>
      </c>
      <c r="P107" s="545">
        <f t="shared" si="5"/>
        <v>7</v>
      </c>
      <c r="Q107" s="531" t="str">
        <f t="shared" si="6"/>
        <v>Gastos_com_Pessoal</v>
      </c>
    </row>
    <row r="108" spans="1:17" ht="38.25" hidden="1" x14ac:dyDescent="0.2">
      <c r="A108" s="538">
        <f>IF(B108="","",COUNT('Diário 3º PA'!$A$4:$A$4242)+COUNT('Diário 4º PA'!$A$4:$A$2224)+ROW()-3)</f>
        <v>4117</v>
      </c>
      <c r="B108" s="539">
        <v>44749</v>
      </c>
      <c r="C108" s="540">
        <v>44743</v>
      </c>
      <c r="D108" s="541" t="s">
        <v>115</v>
      </c>
      <c r="E108" s="554" t="s">
        <v>364</v>
      </c>
      <c r="F108" s="555">
        <v>999.5</v>
      </c>
      <c r="G108" s="543" t="s">
        <v>1079</v>
      </c>
      <c r="H108" s="554" t="s">
        <v>140</v>
      </c>
      <c r="I108" s="543" t="s">
        <v>6094</v>
      </c>
      <c r="J108" s="556" t="s">
        <v>6095</v>
      </c>
      <c r="K108" s="556" t="s">
        <v>704</v>
      </c>
      <c r="L108" s="544" t="s">
        <v>428</v>
      </c>
      <c r="M108" s="556">
        <v>1074</v>
      </c>
      <c r="N108" s="557">
        <v>44743</v>
      </c>
      <c r="O108" s="545">
        <f t="shared" si="4"/>
        <v>7</v>
      </c>
      <c r="P108" s="545">
        <f t="shared" si="5"/>
        <v>7</v>
      </c>
      <c r="Q108" s="531" t="str">
        <f t="shared" si="6"/>
        <v>Gastos_Gerais</v>
      </c>
    </row>
    <row r="109" spans="1:17" ht="38.25" hidden="1" x14ac:dyDescent="0.2">
      <c r="A109" s="538">
        <f>IF(B109="","",COUNT('Diário 3º PA'!$A$4:$A$4242)+COUNT('Diário 4º PA'!$A$4:$A$2224)+ROW()-3)</f>
        <v>4118</v>
      </c>
      <c r="B109" s="539">
        <v>44749</v>
      </c>
      <c r="C109" s="540">
        <v>44743</v>
      </c>
      <c r="D109" s="541" t="s">
        <v>115</v>
      </c>
      <c r="E109" s="554" t="s">
        <v>318</v>
      </c>
      <c r="F109" s="555">
        <v>325.52</v>
      </c>
      <c r="G109" s="543" t="s">
        <v>6089</v>
      </c>
      <c r="H109" s="554" t="s">
        <v>131</v>
      </c>
      <c r="I109" s="543" t="s">
        <v>1831</v>
      </c>
      <c r="J109" s="556" t="s">
        <v>1832</v>
      </c>
      <c r="K109" s="556" t="s">
        <v>704</v>
      </c>
      <c r="L109" s="544" t="s">
        <v>428</v>
      </c>
      <c r="M109" s="556">
        <v>59833</v>
      </c>
      <c r="N109" s="557">
        <v>44743</v>
      </c>
      <c r="O109" s="545">
        <f t="shared" si="4"/>
        <v>7</v>
      </c>
      <c r="P109" s="545">
        <f t="shared" si="5"/>
        <v>7</v>
      </c>
      <c r="Q109" s="531" t="str">
        <f t="shared" si="6"/>
        <v>Gastos_Gerais</v>
      </c>
    </row>
    <row r="110" spans="1:17" ht="38.25" hidden="1" x14ac:dyDescent="0.2">
      <c r="A110" s="538">
        <f>IF(B110="","",COUNT('Diário 3º PA'!$A$4:$A$4242)+COUNT('Diário 4º PA'!$A$4:$A$2224)+ROW()-3)</f>
        <v>4119</v>
      </c>
      <c r="B110" s="539">
        <v>44749</v>
      </c>
      <c r="C110" s="540">
        <v>44713</v>
      </c>
      <c r="D110" s="541" t="s">
        <v>115</v>
      </c>
      <c r="E110" s="554" t="s">
        <v>364</v>
      </c>
      <c r="F110" s="555">
        <v>78.78</v>
      </c>
      <c r="G110" s="543" t="s">
        <v>1079</v>
      </c>
      <c r="H110" s="554" t="s">
        <v>136</v>
      </c>
      <c r="I110" s="543" t="s">
        <v>6096</v>
      </c>
      <c r="J110" s="556" t="s">
        <v>6097</v>
      </c>
      <c r="K110" s="556" t="s">
        <v>704</v>
      </c>
      <c r="L110" s="544" t="s">
        <v>428</v>
      </c>
      <c r="M110" s="556">
        <v>76001</v>
      </c>
      <c r="N110" s="557">
        <v>44740</v>
      </c>
      <c r="O110" s="545">
        <f t="shared" si="4"/>
        <v>7</v>
      </c>
      <c r="P110" s="545">
        <f t="shared" si="5"/>
        <v>6</v>
      </c>
      <c r="Q110" s="531" t="str">
        <f t="shared" si="6"/>
        <v>Gastos_Gerais</v>
      </c>
    </row>
    <row r="111" spans="1:17" ht="38.25" hidden="1" x14ac:dyDescent="0.2">
      <c r="A111" s="538">
        <f>IF(B111="","",COUNT('Diário 3º PA'!$A$4:$A$4242)+COUNT('Diário 4º PA'!$A$4:$A$2224)+ROW()-3)</f>
        <v>4120</v>
      </c>
      <c r="B111" s="539">
        <v>44749</v>
      </c>
      <c r="C111" s="540">
        <v>44713</v>
      </c>
      <c r="D111" s="541" t="s">
        <v>115</v>
      </c>
      <c r="E111" s="554" t="s">
        <v>232</v>
      </c>
      <c r="F111" s="555">
        <v>899.76</v>
      </c>
      <c r="G111" s="543" t="s">
        <v>3432</v>
      </c>
      <c r="H111" s="554" t="s">
        <v>140</v>
      </c>
      <c r="I111" s="543" t="s">
        <v>6098</v>
      </c>
      <c r="J111" s="556" t="s">
        <v>827</v>
      </c>
      <c r="K111" s="556" t="s">
        <v>704</v>
      </c>
      <c r="L111" s="544" t="s">
        <v>705</v>
      </c>
      <c r="M111" s="556">
        <v>2675119001</v>
      </c>
      <c r="N111" s="557">
        <v>44743</v>
      </c>
      <c r="O111" s="545">
        <f t="shared" si="4"/>
        <v>7</v>
      </c>
      <c r="P111" s="545">
        <f t="shared" si="5"/>
        <v>6</v>
      </c>
      <c r="Q111" s="531" t="str">
        <f t="shared" si="6"/>
        <v>Gastos_Gerais</v>
      </c>
    </row>
    <row r="112" spans="1:17" ht="38.25" hidden="1" x14ac:dyDescent="0.2">
      <c r="A112" s="538">
        <f>IF(B112="","",COUNT('Diário 3º PA'!$A$4:$A$4242)+COUNT('Diário 4º PA'!$A$4:$A$2224)+ROW()-3)</f>
        <v>4121</v>
      </c>
      <c r="B112" s="539">
        <v>44749</v>
      </c>
      <c r="C112" s="540">
        <v>44713</v>
      </c>
      <c r="D112" s="541" t="s">
        <v>115</v>
      </c>
      <c r="E112" s="554" t="s">
        <v>318</v>
      </c>
      <c r="F112" s="555">
        <v>532.77</v>
      </c>
      <c r="G112" s="543" t="s">
        <v>6000</v>
      </c>
      <c r="H112" s="554" t="s">
        <v>136</v>
      </c>
      <c r="I112" s="543" t="s">
        <v>6096</v>
      </c>
      <c r="J112" s="556" t="s">
        <v>6097</v>
      </c>
      <c r="K112" s="556" t="s">
        <v>704</v>
      </c>
      <c r="L112" s="544" t="s">
        <v>428</v>
      </c>
      <c r="M112" s="556">
        <v>76003</v>
      </c>
      <c r="N112" s="557">
        <v>44740</v>
      </c>
      <c r="O112" s="545">
        <f t="shared" si="4"/>
        <v>7</v>
      </c>
      <c r="P112" s="545">
        <f t="shared" si="5"/>
        <v>6</v>
      </c>
      <c r="Q112" s="531" t="str">
        <f t="shared" si="6"/>
        <v>Gastos_Gerais</v>
      </c>
    </row>
    <row r="113" spans="1:17" ht="38.25" hidden="1" x14ac:dyDescent="0.2">
      <c r="A113" s="538">
        <f>IF(B113="","",COUNT('Diário 3º PA'!$A$4:$A$4242)+COUNT('Diário 4º PA'!$A$4:$A$2224)+ROW()-3)</f>
        <v>4122</v>
      </c>
      <c r="B113" s="539">
        <v>44749</v>
      </c>
      <c r="C113" s="540">
        <v>44743</v>
      </c>
      <c r="D113" s="541" t="s">
        <v>115</v>
      </c>
      <c r="E113" s="554" t="s">
        <v>328</v>
      </c>
      <c r="F113" s="555">
        <v>1000</v>
      </c>
      <c r="G113" s="543" t="s">
        <v>6099</v>
      </c>
      <c r="H113" s="554" t="s">
        <v>136</v>
      </c>
      <c r="I113" s="543" t="s">
        <v>727</v>
      </c>
      <c r="J113" s="556" t="s">
        <v>728</v>
      </c>
      <c r="K113" s="556" t="s">
        <v>704</v>
      </c>
      <c r="L113" s="544" t="s">
        <v>428</v>
      </c>
      <c r="M113" s="556">
        <v>1928675</v>
      </c>
      <c r="N113" s="557">
        <v>44749</v>
      </c>
      <c r="O113" s="545">
        <f t="shared" si="4"/>
        <v>7</v>
      </c>
      <c r="P113" s="545">
        <f t="shared" si="5"/>
        <v>7</v>
      </c>
      <c r="Q113" s="531" t="str">
        <f t="shared" si="6"/>
        <v>Gastos_Gerais</v>
      </c>
    </row>
    <row r="114" spans="1:17" ht="38.25" hidden="1" x14ac:dyDescent="0.2">
      <c r="A114" s="538">
        <f>IF(B114="","",COUNT('Diário 3º PA'!$A$4:$A$4242)+COUNT('Diário 4º PA'!$A$4:$A$2224)+ROW()-3)</f>
        <v>4123</v>
      </c>
      <c r="B114" s="539">
        <v>44749</v>
      </c>
      <c r="C114" s="540">
        <v>44743</v>
      </c>
      <c r="D114" s="541" t="s">
        <v>115</v>
      </c>
      <c r="E114" s="554" t="s">
        <v>318</v>
      </c>
      <c r="F114" s="555">
        <v>392.97</v>
      </c>
      <c r="G114" s="543" t="s">
        <v>6089</v>
      </c>
      <c r="H114" s="554" t="s">
        <v>136</v>
      </c>
      <c r="I114" s="543" t="s">
        <v>1831</v>
      </c>
      <c r="J114" s="556" t="s">
        <v>1832</v>
      </c>
      <c r="K114" s="556" t="s">
        <v>704</v>
      </c>
      <c r="L114" s="544" t="s">
        <v>428</v>
      </c>
      <c r="M114" s="556">
        <v>59832</v>
      </c>
      <c r="N114" s="557">
        <v>44743</v>
      </c>
      <c r="O114" s="545">
        <f t="shared" si="4"/>
        <v>7</v>
      </c>
      <c r="P114" s="545">
        <f t="shared" si="5"/>
        <v>7</v>
      </c>
      <c r="Q114" s="531" t="str">
        <f t="shared" si="6"/>
        <v>Gastos_Gerais</v>
      </c>
    </row>
    <row r="115" spans="1:17" ht="38.25" hidden="1" x14ac:dyDescent="0.2">
      <c r="A115" s="538">
        <f>IF(B115="","",COUNT('Diário 3º PA'!$A$4:$A$4242)+COUNT('Diário 4º PA'!$A$4:$A$2224)+ROW()-3)</f>
        <v>4124</v>
      </c>
      <c r="B115" s="539">
        <v>44749</v>
      </c>
      <c r="C115" s="540">
        <v>44743</v>
      </c>
      <c r="D115" s="541" t="s">
        <v>115</v>
      </c>
      <c r="E115" s="554" t="s">
        <v>358</v>
      </c>
      <c r="F115" s="555">
        <v>694</v>
      </c>
      <c r="G115" s="543" t="s">
        <v>6100</v>
      </c>
      <c r="H115" s="554" t="s">
        <v>135</v>
      </c>
      <c r="I115" s="543" t="s">
        <v>1104</v>
      </c>
      <c r="J115" s="556" t="s">
        <v>1105</v>
      </c>
      <c r="K115" s="556" t="s">
        <v>704</v>
      </c>
      <c r="L115" s="544" t="s">
        <v>428</v>
      </c>
      <c r="M115" s="556">
        <v>379</v>
      </c>
      <c r="N115" s="557">
        <v>44748</v>
      </c>
      <c r="O115" s="545">
        <f t="shared" si="4"/>
        <v>7</v>
      </c>
      <c r="P115" s="545">
        <f t="shared" si="5"/>
        <v>7</v>
      </c>
      <c r="Q115" s="531" t="str">
        <f t="shared" si="6"/>
        <v>Gastos_Gerais</v>
      </c>
    </row>
    <row r="116" spans="1:17" ht="38.25" hidden="1" x14ac:dyDescent="0.2">
      <c r="A116" s="538">
        <f>IF(B116="","",COUNT('Diário 3º PA'!$A$4:$A$4242)+COUNT('Diário 4º PA'!$A$4:$A$2224)+ROW()-3)</f>
        <v>4125</v>
      </c>
      <c r="B116" s="539">
        <v>44749</v>
      </c>
      <c r="C116" s="540">
        <v>44743</v>
      </c>
      <c r="D116" s="541" t="s">
        <v>115</v>
      </c>
      <c r="E116" s="554" t="s">
        <v>378</v>
      </c>
      <c r="F116" s="555">
        <v>1028.5</v>
      </c>
      <c r="G116" s="554" t="s">
        <v>6101</v>
      </c>
      <c r="H116" s="554" t="s">
        <v>135</v>
      </c>
      <c r="I116" s="543" t="s">
        <v>801</v>
      </c>
      <c r="J116" s="556" t="s">
        <v>802</v>
      </c>
      <c r="K116" s="556" t="s">
        <v>1464</v>
      </c>
      <c r="L116" s="544" t="s">
        <v>428</v>
      </c>
      <c r="M116" s="556">
        <v>2489</v>
      </c>
      <c r="N116" s="557">
        <v>44749</v>
      </c>
      <c r="O116" s="545">
        <f t="shared" si="4"/>
        <v>7</v>
      </c>
      <c r="P116" s="545">
        <f t="shared" si="5"/>
        <v>7</v>
      </c>
      <c r="Q116" s="531" t="str">
        <f t="shared" si="6"/>
        <v>Gastos_Gerais</v>
      </c>
    </row>
    <row r="117" spans="1:17" ht="38.25" hidden="1" x14ac:dyDescent="0.2">
      <c r="A117" s="538">
        <f>IF(B117="","",COUNT('Diário 3º PA'!$A$4:$A$4242)+COUNT('Diário 4º PA'!$A$4:$A$2224)+ROW()-3)</f>
        <v>4126</v>
      </c>
      <c r="B117" s="539">
        <v>44749</v>
      </c>
      <c r="C117" s="540">
        <v>44743</v>
      </c>
      <c r="D117" s="541" t="s">
        <v>115</v>
      </c>
      <c r="E117" s="554" t="s">
        <v>342</v>
      </c>
      <c r="F117" s="555">
        <v>315</v>
      </c>
      <c r="G117" s="554" t="s">
        <v>6102</v>
      </c>
      <c r="H117" s="554" t="s">
        <v>127</v>
      </c>
      <c r="I117" s="543" t="s">
        <v>1299</v>
      </c>
      <c r="J117" s="556" t="s">
        <v>773</v>
      </c>
      <c r="K117" s="556" t="s">
        <v>5990</v>
      </c>
      <c r="L117" s="544" t="s">
        <v>774</v>
      </c>
      <c r="M117" s="556">
        <v>87843</v>
      </c>
      <c r="N117" s="557">
        <v>44749</v>
      </c>
      <c r="O117" s="545">
        <f t="shared" si="4"/>
        <v>7</v>
      </c>
      <c r="P117" s="545">
        <f t="shared" si="5"/>
        <v>7</v>
      </c>
      <c r="Q117" s="531" t="str">
        <f t="shared" si="6"/>
        <v>Gastos_Gerais</v>
      </c>
    </row>
    <row r="118" spans="1:17" ht="38.25" hidden="1" x14ac:dyDescent="0.2">
      <c r="A118" s="538">
        <f>IF(B118="","",COUNT('Diário 3º PA'!$A$4:$A$4242)+COUNT('Diário 4º PA'!$A$4:$A$2224)+ROW()-3)</f>
        <v>4127</v>
      </c>
      <c r="B118" s="539">
        <v>44749</v>
      </c>
      <c r="C118" s="540">
        <v>44743</v>
      </c>
      <c r="D118" s="541" t="s">
        <v>115</v>
      </c>
      <c r="E118" s="554" t="s">
        <v>364</v>
      </c>
      <c r="F118" s="555">
        <v>567</v>
      </c>
      <c r="G118" s="554" t="s">
        <v>6103</v>
      </c>
      <c r="H118" s="554" t="s">
        <v>140</v>
      </c>
      <c r="I118" s="543" t="s">
        <v>6104</v>
      </c>
      <c r="J118" s="556" t="s">
        <v>6105</v>
      </c>
      <c r="K118" s="556" t="s">
        <v>704</v>
      </c>
      <c r="L118" s="544" t="s">
        <v>428</v>
      </c>
      <c r="M118" s="556">
        <v>1880</v>
      </c>
      <c r="N118" s="557">
        <v>44746</v>
      </c>
      <c r="O118" s="545">
        <f t="shared" si="4"/>
        <v>7</v>
      </c>
      <c r="P118" s="545">
        <f t="shared" si="5"/>
        <v>7</v>
      </c>
      <c r="Q118" s="531" t="str">
        <f t="shared" si="6"/>
        <v>Gastos_Gerais</v>
      </c>
    </row>
    <row r="119" spans="1:17" ht="38.25" hidden="1" x14ac:dyDescent="0.2">
      <c r="A119" s="538">
        <f>IF(B119="","",COUNT('Diário 3º PA'!$A$4:$A$4242)+COUNT('Diário 4º PA'!$A$4:$A$2224)+ROW()-3)</f>
        <v>4128</v>
      </c>
      <c r="B119" s="539">
        <v>44749</v>
      </c>
      <c r="C119" s="540">
        <v>44743</v>
      </c>
      <c r="D119" s="541" t="s">
        <v>115</v>
      </c>
      <c r="E119" s="554" t="s">
        <v>318</v>
      </c>
      <c r="F119" s="555">
        <v>184.95</v>
      </c>
      <c r="G119" s="554" t="s">
        <v>6089</v>
      </c>
      <c r="H119" s="554" t="s">
        <v>134</v>
      </c>
      <c r="I119" s="543" t="s">
        <v>1831</v>
      </c>
      <c r="J119" s="556" t="s">
        <v>1832</v>
      </c>
      <c r="K119" s="556" t="s">
        <v>704</v>
      </c>
      <c r="L119" s="544" t="s">
        <v>428</v>
      </c>
      <c r="M119" s="556">
        <v>59816</v>
      </c>
      <c r="N119" s="557">
        <v>44743</v>
      </c>
      <c r="O119" s="545">
        <f t="shared" si="4"/>
        <v>7</v>
      </c>
      <c r="P119" s="545">
        <f t="shared" si="5"/>
        <v>7</v>
      </c>
      <c r="Q119" s="531" t="str">
        <f t="shared" si="6"/>
        <v>Gastos_Gerais</v>
      </c>
    </row>
    <row r="120" spans="1:17" ht="51" hidden="1" x14ac:dyDescent="0.2">
      <c r="A120" s="538">
        <f>IF(B120="","",COUNT('Diário 3º PA'!$A$4:$A$4242)+COUNT('Diário 4º PA'!$A$4:$A$2224)+ROW()-3)</f>
        <v>4129</v>
      </c>
      <c r="B120" s="539">
        <v>44749</v>
      </c>
      <c r="C120" s="540">
        <v>44743</v>
      </c>
      <c r="D120" s="554" t="s">
        <v>104</v>
      </c>
      <c r="E120" s="554" t="s">
        <v>191</v>
      </c>
      <c r="F120" s="555">
        <v>822.57</v>
      </c>
      <c r="G120" s="554" t="s">
        <v>6106</v>
      </c>
      <c r="H120" s="554" t="s">
        <v>136</v>
      </c>
      <c r="I120" s="543" t="s">
        <v>4433</v>
      </c>
      <c r="J120" s="556" t="s">
        <v>4434</v>
      </c>
      <c r="K120" s="556" t="s">
        <v>5990</v>
      </c>
      <c r="L120" s="544" t="s">
        <v>5995</v>
      </c>
      <c r="M120" s="556">
        <v>777889681</v>
      </c>
      <c r="N120" s="557">
        <v>44749</v>
      </c>
      <c r="O120" s="545">
        <f t="shared" si="4"/>
        <v>7</v>
      </c>
      <c r="P120" s="545">
        <f t="shared" si="5"/>
        <v>7</v>
      </c>
      <c r="Q120" s="531" t="str">
        <f t="shared" si="6"/>
        <v>Gastos_com_Pessoal</v>
      </c>
    </row>
    <row r="121" spans="1:17" ht="51" hidden="1" x14ac:dyDescent="0.2">
      <c r="A121" s="538">
        <f>IF(B121="","",COUNT('Diário 3º PA'!$A$4:$A$4242)+COUNT('Diário 4º PA'!$A$4:$A$2224)+ROW()-3)</f>
        <v>4130</v>
      </c>
      <c r="B121" s="539">
        <v>44749</v>
      </c>
      <c r="C121" s="540">
        <v>44743</v>
      </c>
      <c r="D121" s="554" t="s">
        <v>104</v>
      </c>
      <c r="E121" s="554" t="s">
        <v>189</v>
      </c>
      <c r="F121" s="555">
        <v>2385.9499999999998</v>
      </c>
      <c r="G121" s="554" t="s">
        <v>6107</v>
      </c>
      <c r="H121" s="554" t="s">
        <v>136</v>
      </c>
      <c r="I121" s="543" t="s">
        <v>4433</v>
      </c>
      <c r="J121" s="556" t="s">
        <v>4434</v>
      </c>
      <c r="K121" s="556" t="s">
        <v>5990</v>
      </c>
      <c r="L121" s="544" t="s">
        <v>5995</v>
      </c>
      <c r="M121" s="556">
        <v>777889681</v>
      </c>
      <c r="N121" s="557">
        <v>44749</v>
      </c>
      <c r="O121" s="545">
        <f t="shared" si="4"/>
        <v>7</v>
      </c>
      <c r="P121" s="545">
        <f t="shared" si="5"/>
        <v>7</v>
      </c>
      <c r="Q121" s="531" t="str">
        <f t="shared" si="6"/>
        <v>Gastos_com_Pessoal</v>
      </c>
    </row>
    <row r="122" spans="1:17" ht="51" hidden="1" x14ac:dyDescent="0.2">
      <c r="A122" s="538">
        <f>IF(B122="","",COUNT('Diário 3º PA'!$A$4:$A$4242)+COUNT('Diário 4º PA'!$A$4:$A$2224)+ROW()-3)</f>
        <v>4131</v>
      </c>
      <c r="B122" s="539">
        <v>44749</v>
      </c>
      <c r="C122" s="540">
        <v>44743</v>
      </c>
      <c r="D122" s="554" t="s">
        <v>104</v>
      </c>
      <c r="E122" s="554" t="s">
        <v>191</v>
      </c>
      <c r="F122" s="555">
        <v>872.25</v>
      </c>
      <c r="G122" s="554" t="s">
        <v>6108</v>
      </c>
      <c r="H122" s="554" t="s">
        <v>133</v>
      </c>
      <c r="I122" s="543" t="s">
        <v>6109</v>
      </c>
      <c r="J122" s="556" t="s">
        <v>6110</v>
      </c>
      <c r="K122" s="556" t="s">
        <v>5990</v>
      </c>
      <c r="L122" s="544" t="s">
        <v>5995</v>
      </c>
      <c r="M122" s="556">
        <v>777889681</v>
      </c>
      <c r="N122" s="557">
        <v>44749</v>
      </c>
      <c r="O122" s="545">
        <f t="shared" si="4"/>
        <v>7</v>
      </c>
      <c r="P122" s="545">
        <f t="shared" si="5"/>
        <v>7</v>
      </c>
      <c r="Q122" s="531" t="str">
        <f t="shared" si="6"/>
        <v>Gastos_com_Pessoal</v>
      </c>
    </row>
    <row r="123" spans="1:17" ht="51" hidden="1" x14ac:dyDescent="0.2">
      <c r="A123" s="538">
        <f>IF(B123="","",COUNT('Diário 3º PA'!$A$4:$A$4242)+COUNT('Diário 4º PA'!$A$4:$A$2224)+ROW()-3)</f>
        <v>4132</v>
      </c>
      <c r="B123" s="539">
        <v>44749</v>
      </c>
      <c r="C123" s="540">
        <v>44743</v>
      </c>
      <c r="D123" s="554" t="s">
        <v>104</v>
      </c>
      <c r="E123" s="554" t="s">
        <v>189</v>
      </c>
      <c r="F123" s="555">
        <v>2533.44</v>
      </c>
      <c r="G123" s="554" t="s">
        <v>6111</v>
      </c>
      <c r="H123" s="554" t="s">
        <v>133</v>
      </c>
      <c r="I123" s="543" t="s">
        <v>6109</v>
      </c>
      <c r="J123" s="556" t="s">
        <v>6110</v>
      </c>
      <c r="K123" s="556" t="s">
        <v>5990</v>
      </c>
      <c r="L123" s="544" t="s">
        <v>5995</v>
      </c>
      <c r="M123" s="556">
        <v>777889681</v>
      </c>
      <c r="N123" s="557">
        <v>44749</v>
      </c>
      <c r="O123" s="545">
        <f t="shared" si="4"/>
        <v>7</v>
      </c>
      <c r="P123" s="545">
        <f t="shared" si="5"/>
        <v>7</v>
      </c>
      <c r="Q123" s="531" t="str">
        <f t="shared" si="6"/>
        <v>Gastos_com_Pessoal</v>
      </c>
    </row>
    <row r="124" spans="1:17" ht="51" hidden="1" x14ac:dyDescent="0.2">
      <c r="A124" s="538">
        <f>IF(B124="","",COUNT('Diário 3º PA'!$A$4:$A$4242)+COUNT('Diário 4º PA'!$A$4:$A$2224)+ROW()-3)</f>
        <v>4133</v>
      </c>
      <c r="B124" s="539">
        <v>44749</v>
      </c>
      <c r="C124" s="540">
        <v>44743</v>
      </c>
      <c r="D124" s="554" t="s">
        <v>104</v>
      </c>
      <c r="E124" s="554" t="s">
        <v>185</v>
      </c>
      <c r="F124" s="555">
        <v>2093.71</v>
      </c>
      <c r="G124" s="554" t="s">
        <v>1013</v>
      </c>
      <c r="H124" s="554" t="s">
        <v>135</v>
      </c>
      <c r="I124" s="543" t="s">
        <v>5052</v>
      </c>
      <c r="J124" s="556" t="s">
        <v>5053</v>
      </c>
      <c r="K124" s="556" t="s">
        <v>1016</v>
      </c>
      <c r="L124" s="544" t="s">
        <v>1017</v>
      </c>
      <c r="M124" s="556" t="s">
        <v>6112</v>
      </c>
      <c r="N124" s="557">
        <v>44749</v>
      </c>
      <c r="O124" s="545">
        <f t="shared" si="4"/>
        <v>7</v>
      </c>
      <c r="P124" s="545">
        <f t="shared" si="5"/>
        <v>7</v>
      </c>
      <c r="Q124" s="531" t="str">
        <f t="shared" si="6"/>
        <v>Gastos_com_Pessoal</v>
      </c>
    </row>
    <row r="125" spans="1:17" ht="25.5" hidden="1" x14ac:dyDescent="0.2">
      <c r="A125" s="538">
        <f>IF(B125="","",COUNT('Diário 3º PA'!$A$4:$A$4242)+COUNT('Diário 4º PA'!$A$4:$A$2224)+ROW()-3)</f>
        <v>4134</v>
      </c>
      <c r="B125" s="539">
        <v>44749</v>
      </c>
      <c r="C125" s="540">
        <v>44743</v>
      </c>
      <c r="D125" s="554" t="s">
        <v>93</v>
      </c>
      <c r="E125" s="554" t="s">
        <v>97</v>
      </c>
      <c r="F125" s="555">
        <v>0.04</v>
      </c>
      <c r="G125" s="554" t="s">
        <v>1553</v>
      </c>
      <c r="H125" s="554" t="s">
        <v>128</v>
      </c>
      <c r="I125" s="543" t="s">
        <v>664</v>
      </c>
      <c r="J125" s="556" t="s">
        <v>811</v>
      </c>
      <c r="K125" s="556" t="s">
        <v>1554</v>
      </c>
      <c r="L125" s="544" t="s">
        <v>1066</v>
      </c>
      <c r="M125" s="556" t="s">
        <v>666</v>
      </c>
      <c r="N125" s="557">
        <v>44749</v>
      </c>
      <c r="O125" s="545">
        <f t="shared" si="4"/>
        <v>7</v>
      </c>
      <c r="P125" s="545">
        <f t="shared" si="5"/>
        <v>7</v>
      </c>
      <c r="Q125" s="531" t="str">
        <f t="shared" si="6"/>
        <v>Receitas</v>
      </c>
    </row>
    <row r="126" spans="1:17" ht="51" hidden="1" x14ac:dyDescent="0.2">
      <c r="A126" s="538">
        <f>IF(B126="","",COUNT('Diário 3º PA'!$A$4:$A$4242)+COUNT('Diário 4º PA'!$A$4:$A$2224)+ROW()-3)</f>
        <v>4135</v>
      </c>
      <c r="B126" s="539">
        <v>44750</v>
      </c>
      <c r="C126" s="540">
        <v>44713</v>
      </c>
      <c r="D126" s="554" t="s">
        <v>104</v>
      </c>
      <c r="E126" s="554" t="s">
        <v>199</v>
      </c>
      <c r="F126" s="555">
        <v>5279</v>
      </c>
      <c r="G126" s="554" t="s">
        <v>6113</v>
      </c>
      <c r="H126" s="554" t="s">
        <v>127</v>
      </c>
      <c r="I126" s="543" t="s">
        <v>634</v>
      </c>
      <c r="J126" s="556" t="s">
        <v>865</v>
      </c>
      <c r="K126" s="556" t="s">
        <v>704</v>
      </c>
      <c r="L126" s="544" t="s">
        <v>704</v>
      </c>
      <c r="M126" s="556">
        <v>33971</v>
      </c>
      <c r="N126" s="557">
        <v>44750</v>
      </c>
      <c r="O126" s="545">
        <f t="shared" si="4"/>
        <v>7</v>
      </c>
      <c r="P126" s="545">
        <f t="shared" si="5"/>
        <v>6</v>
      </c>
      <c r="Q126" s="531" t="str">
        <f t="shared" si="6"/>
        <v>Gastos_com_Pessoal</v>
      </c>
    </row>
    <row r="127" spans="1:17" ht="38.25" hidden="1" x14ac:dyDescent="0.2">
      <c r="A127" s="538">
        <f>IF(B127="","",COUNT('Diário 3º PA'!$A$4:$A$4242)+COUNT('Diário 4º PA'!$A$4:$A$2224)+ROW()-3)</f>
        <v>4136</v>
      </c>
      <c r="B127" s="539">
        <v>44750</v>
      </c>
      <c r="C127" s="540">
        <v>44713</v>
      </c>
      <c r="D127" s="541" t="s">
        <v>115</v>
      </c>
      <c r="E127" s="554" t="s">
        <v>232</v>
      </c>
      <c r="F127" s="555">
        <v>18425.82</v>
      </c>
      <c r="G127" s="554" t="s">
        <v>3432</v>
      </c>
      <c r="H127" s="554" t="s">
        <v>136</v>
      </c>
      <c r="I127" s="543" t="s">
        <v>1089</v>
      </c>
      <c r="J127" s="556" t="s">
        <v>703</v>
      </c>
      <c r="K127" s="556" t="s">
        <v>704</v>
      </c>
      <c r="L127" s="544" t="s">
        <v>705</v>
      </c>
      <c r="M127" s="556" t="s">
        <v>6114</v>
      </c>
      <c r="N127" s="557">
        <v>44750</v>
      </c>
      <c r="O127" s="545">
        <f t="shared" si="4"/>
        <v>7</v>
      </c>
      <c r="P127" s="545">
        <f t="shared" si="5"/>
        <v>6</v>
      </c>
      <c r="Q127" s="531" t="str">
        <f t="shared" si="6"/>
        <v>Gastos_Gerais</v>
      </c>
    </row>
    <row r="128" spans="1:17" ht="38.25" hidden="1" x14ac:dyDescent="0.2">
      <c r="A128" s="538">
        <f>IF(B128="","",COUNT('Diário 3º PA'!$A$4:$A$4242)+COUNT('Diário 4º PA'!$A$4:$A$2224)+ROW()-3)</f>
        <v>4137</v>
      </c>
      <c r="B128" s="539">
        <v>44750</v>
      </c>
      <c r="C128" s="540">
        <v>44713</v>
      </c>
      <c r="D128" s="541" t="s">
        <v>115</v>
      </c>
      <c r="E128" s="554" t="s">
        <v>378</v>
      </c>
      <c r="F128" s="555">
        <v>575.5</v>
      </c>
      <c r="G128" s="543" t="s">
        <v>6115</v>
      </c>
      <c r="H128" s="554" t="s">
        <v>132</v>
      </c>
      <c r="I128" s="543" t="s">
        <v>6116</v>
      </c>
      <c r="J128" s="544" t="s">
        <v>1392</v>
      </c>
      <c r="K128" s="544" t="s">
        <v>704</v>
      </c>
      <c r="L128" s="544" t="s">
        <v>428</v>
      </c>
      <c r="M128" s="556">
        <v>14468</v>
      </c>
      <c r="N128" s="557">
        <v>44739</v>
      </c>
      <c r="O128" s="545">
        <f t="shared" si="4"/>
        <v>7</v>
      </c>
      <c r="P128" s="545">
        <f t="shared" si="5"/>
        <v>6</v>
      </c>
      <c r="Q128" s="531" t="str">
        <f t="shared" si="6"/>
        <v>Gastos_Gerais</v>
      </c>
    </row>
    <row r="129" spans="1:17" ht="38.25" hidden="1" x14ac:dyDescent="0.2">
      <c r="A129" s="538">
        <f>IF(B129="","",COUNT('Diário 3º PA'!$A$4:$A$4242)+COUNT('Diário 4º PA'!$A$4:$A$2224)+ROW()-3)</f>
        <v>4138</v>
      </c>
      <c r="B129" s="539">
        <v>44750</v>
      </c>
      <c r="C129" s="540">
        <v>44713</v>
      </c>
      <c r="D129" s="541" t="s">
        <v>115</v>
      </c>
      <c r="E129" s="554" t="s">
        <v>238</v>
      </c>
      <c r="F129" s="555">
        <v>771.99</v>
      </c>
      <c r="G129" s="482" t="s">
        <v>921</v>
      </c>
      <c r="H129" s="554" t="s">
        <v>134</v>
      </c>
      <c r="I129" s="543" t="s">
        <v>6117</v>
      </c>
      <c r="J129" s="556" t="s">
        <v>769</v>
      </c>
      <c r="K129" s="556" t="s">
        <v>704</v>
      </c>
      <c r="L129" s="544" t="s">
        <v>705</v>
      </c>
      <c r="M129" s="556" t="s">
        <v>6118</v>
      </c>
      <c r="N129" s="557">
        <v>44750</v>
      </c>
      <c r="O129" s="545">
        <f t="shared" si="4"/>
        <v>7</v>
      </c>
      <c r="P129" s="545">
        <f t="shared" si="5"/>
        <v>6</v>
      </c>
      <c r="Q129" s="531" t="str">
        <f t="shared" si="6"/>
        <v>Gastos_Gerais</v>
      </c>
    </row>
    <row r="130" spans="1:17" ht="38.25" hidden="1" x14ac:dyDescent="0.2">
      <c r="A130" s="538">
        <f>IF(B130="","",COUNT('Diário 3º PA'!$A$4:$A$4242)+COUNT('Diário 4º PA'!$A$4:$A$2224)+ROW()-3)</f>
        <v>4139</v>
      </c>
      <c r="B130" s="539">
        <v>44750</v>
      </c>
      <c r="C130" s="540">
        <v>44713</v>
      </c>
      <c r="D130" s="541" t="s">
        <v>115</v>
      </c>
      <c r="E130" s="554" t="s">
        <v>238</v>
      </c>
      <c r="F130" s="555">
        <v>899.94</v>
      </c>
      <c r="G130" s="554" t="s">
        <v>925</v>
      </c>
      <c r="H130" s="554" t="s">
        <v>127</v>
      </c>
      <c r="I130" s="543" t="s">
        <v>656</v>
      </c>
      <c r="J130" s="556" t="s">
        <v>1720</v>
      </c>
      <c r="K130" s="556" t="s">
        <v>704</v>
      </c>
      <c r="L130" s="544" t="s">
        <v>705</v>
      </c>
      <c r="M130" s="556">
        <v>4742264465</v>
      </c>
      <c r="N130" s="557">
        <v>44721</v>
      </c>
      <c r="O130" s="545">
        <f t="shared" si="4"/>
        <v>7</v>
      </c>
      <c r="P130" s="545">
        <f t="shared" si="5"/>
        <v>6</v>
      </c>
      <c r="Q130" s="531" t="str">
        <f t="shared" si="6"/>
        <v>Gastos_Gerais</v>
      </c>
    </row>
    <row r="131" spans="1:17" ht="51" hidden="1" x14ac:dyDescent="0.2">
      <c r="A131" s="538">
        <f>IF(B131="","",COUNT('Diário 3º PA'!$A$4:$A$4242)+COUNT('Diário 4º PA'!$A$4:$A$2224)+ROW()-3)</f>
        <v>4140</v>
      </c>
      <c r="B131" s="539">
        <v>44750</v>
      </c>
      <c r="C131" s="540">
        <v>44713</v>
      </c>
      <c r="D131" s="554" t="s">
        <v>104</v>
      </c>
      <c r="E131" s="554" t="s">
        <v>199</v>
      </c>
      <c r="F131" s="542">
        <v>11356.5</v>
      </c>
      <c r="G131" s="554" t="s">
        <v>3661</v>
      </c>
      <c r="H131" s="554" t="s">
        <v>127</v>
      </c>
      <c r="I131" s="543" t="s">
        <v>634</v>
      </c>
      <c r="J131" s="556" t="s">
        <v>865</v>
      </c>
      <c r="K131" s="556" t="s">
        <v>704</v>
      </c>
      <c r="L131" s="544" t="s">
        <v>704</v>
      </c>
      <c r="M131" s="556">
        <v>29596</v>
      </c>
      <c r="N131" s="557">
        <v>44743</v>
      </c>
      <c r="O131" s="545">
        <f t="shared" si="4"/>
        <v>7</v>
      </c>
      <c r="P131" s="545">
        <f t="shared" si="5"/>
        <v>6</v>
      </c>
      <c r="Q131" s="531" t="str">
        <f t="shared" si="6"/>
        <v>Gastos_com_Pessoal</v>
      </c>
    </row>
    <row r="132" spans="1:17" ht="38.25" hidden="1" x14ac:dyDescent="0.2">
      <c r="A132" s="538">
        <f>IF(B132="","",COUNT('Diário 3º PA'!$A$4:$A$4242)+COUNT('Diário 4º PA'!$A$4:$A$2224)+ROW()-3)</f>
        <v>4141</v>
      </c>
      <c r="B132" s="539">
        <v>44750</v>
      </c>
      <c r="C132" s="540">
        <v>44743</v>
      </c>
      <c r="D132" s="541" t="s">
        <v>115</v>
      </c>
      <c r="E132" s="554" t="s">
        <v>232</v>
      </c>
      <c r="F132" s="555">
        <v>115.91</v>
      </c>
      <c r="G132" s="554" t="s">
        <v>3432</v>
      </c>
      <c r="H132" s="554" t="s">
        <v>140</v>
      </c>
      <c r="I132" s="543" t="s">
        <v>6098</v>
      </c>
      <c r="J132" s="556" t="s">
        <v>827</v>
      </c>
      <c r="K132" s="556" t="s">
        <v>704</v>
      </c>
      <c r="L132" s="544" t="s">
        <v>6119</v>
      </c>
      <c r="M132" s="556">
        <v>2663592001</v>
      </c>
      <c r="N132" s="557">
        <v>44750</v>
      </c>
      <c r="O132" s="545">
        <f t="shared" si="4"/>
        <v>7</v>
      </c>
      <c r="P132" s="545">
        <f t="shared" si="5"/>
        <v>7</v>
      </c>
      <c r="Q132" s="531" t="str">
        <f t="shared" si="6"/>
        <v>Gastos_Gerais</v>
      </c>
    </row>
    <row r="133" spans="1:17" ht="38.25" hidden="1" x14ac:dyDescent="0.2">
      <c r="A133" s="538">
        <f>IF(B133="","",COUNT('Diário 3º PA'!$A$4:$A$4242)+COUNT('Diário 4º PA'!$A$4:$A$2224)+ROW()-3)</f>
        <v>4142</v>
      </c>
      <c r="B133" s="539">
        <v>44750</v>
      </c>
      <c r="C133" s="540">
        <v>44713</v>
      </c>
      <c r="D133" s="541" t="s">
        <v>115</v>
      </c>
      <c r="E133" s="554" t="s">
        <v>268</v>
      </c>
      <c r="F133" s="555">
        <v>273</v>
      </c>
      <c r="G133" s="554" t="s">
        <v>5352</v>
      </c>
      <c r="H133" s="554" t="s">
        <v>137</v>
      </c>
      <c r="I133" s="543" t="s">
        <v>1033</v>
      </c>
      <c r="J133" s="556" t="s">
        <v>1034</v>
      </c>
      <c r="K133" s="556" t="s">
        <v>704</v>
      </c>
      <c r="L133" s="544" t="s">
        <v>428</v>
      </c>
      <c r="M133" s="556" t="s">
        <v>6120</v>
      </c>
      <c r="N133" s="557">
        <v>44736</v>
      </c>
      <c r="O133" s="545">
        <f t="shared" ref="O133:O196" si="7">IF(B133=0,0,IF(YEAR(B133)=$P$1,MONTH(B133)-$O$1+1,(YEAR(B133)-$P$1)*12-$O$1+1+MONTH(B133)))</f>
        <v>7</v>
      </c>
      <c r="P133" s="545">
        <f t="shared" ref="P133:P196" si="8">IF(C133=0,0,IF(YEAR(C133)=$P$1,MONTH(C133)-$O$1+1,(YEAR(C133)-$P$1)*12-$O$1+1+MONTH(C133)))</f>
        <v>6</v>
      </c>
      <c r="Q133" s="531" t="str">
        <f t="shared" ref="Q133:Q196" si="9">SUBSTITUTE(D133," ","_")</f>
        <v>Gastos_Gerais</v>
      </c>
    </row>
    <row r="134" spans="1:17" ht="38.25" hidden="1" x14ac:dyDescent="0.2">
      <c r="A134" s="538">
        <f>IF(B134="","",COUNT('Diário 3º PA'!$A$4:$A$4242)+COUNT('Diário 4º PA'!$A$4:$A$2224)+ROW()-3)</f>
        <v>4143</v>
      </c>
      <c r="B134" s="539">
        <v>44750</v>
      </c>
      <c r="C134" s="540">
        <v>44713</v>
      </c>
      <c r="D134" s="541" t="s">
        <v>115</v>
      </c>
      <c r="E134" s="554" t="s">
        <v>238</v>
      </c>
      <c r="F134" s="555">
        <v>772</v>
      </c>
      <c r="G134" s="541" t="s">
        <v>921</v>
      </c>
      <c r="H134" s="554" t="s">
        <v>132</v>
      </c>
      <c r="I134" s="543" t="s">
        <v>6117</v>
      </c>
      <c r="J134" s="556" t="s">
        <v>769</v>
      </c>
      <c r="K134" s="556" t="s">
        <v>704</v>
      </c>
      <c r="L134" s="544" t="s">
        <v>705</v>
      </c>
      <c r="M134" s="556" t="s">
        <v>6121</v>
      </c>
      <c r="N134" s="557">
        <v>44750</v>
      </c>
      <c r="O134" s="545">
        <f t="shared" si="7"/>
        <v>7</v>
      </c>
      <c r="P134" s="545">
        <f t="shared" si="8"/>
        <v>6</v>
      </c>
      <c r="Q134" s="531" t="str">
        <f t="shared" si="9"/>
        <v>Gastos_Gerais</v>
      </c>
    </row>
    <row r="135" spans="1:17" ht="38.25" hidden="1" x14ac:dyDescent="0.2">
      <c r="A135" s="538">
        <f>IF(B135="","",COUNT('Diário 3º PA'!$A$4:$A$4242)+COUNT('Diário 4º PA'!$A$4:$A$2224)+ROW()-3)</f>
        <v>4144</v>
      </c>
      <c r="B135" s="539">
        <v>44750</v>
      </c>
      <c r="C135" s="547">
        <v>44713</v>
      </c>
      <c r="D135" s="541" t="s">
        <v>115</v>
      </c>
      <c r="E135" s="554" t="s">
        <v>268</v>
      </c>
      <c r="F135" s="555">
        <v>481.4</v>
      </c>
      <c r="G135" s="543" t="s">
        <v>6122</v>
      </c>
      <c r="H135" s="554" t="s">
        <v>135</v>
      </c>
      <c r="I135" s="543" t="s">
        <v>1033</v>
      </c>
      <c r="J135" s="556" t="s">
        <v>1034</v>
      </c>
      <c r="K135" s="556" t="s">
        <v>704</v>
      </c>
      <c r="L135" s="544" t="s">
        <v>428</v>
      </c>
      <c r="M135" s="556" t="s">
        <v>6123</v>
      </c>
      <c r="N135" s="557">
        <v>44736</v>
      </c>
      <c r="O135" s="545">
        <f t="shared" si="7"/>
        <v>7</v>
      </c>
      <c r="P135" s="545">
        <f t="shared" si="8"/>
        <v>6</v>
      </c>
      <c r="Q135" s="531" t="str">
        <f t="shared" si="9"/>
        <v>Gastos_Gerais</v>
      </c>
    </row>
    <row r="136" spans="1:17" ht="38.25" hidden="1" x14ac:dyDescent="0.2">
      <c r="A136" s="538">
        <f>IF(B136="","",COUNT('Diário 3º PA'!$A$4:$A$4242)+COUNT('Diário 4º PA'!$A$4:$A$2224)+ROW()-3)</f>
        <v>4145</v>
      </c>
      <c r="B136" s="539">
        <v>44750</v>
      </c>
      <c r="C136" s="540">
        <v>44743</v>
      </c>
      <c r="D136" s="541" t="s">
        <v>115</v>
      </c>
      <c r="E136" s="554" t="s">
        <v>318</v>
      </c>
      <c r="F136" s="555">
        <v>276.93</v>
      </c>
      <c r="G136" s="543" t="s">
        <v>6000</v>
      </c>
      <c r="H136" s="554" t="s">
        <v>130</v>
      </c>
      <c r="I136" s="543" t="s">
        <v>6124</v>
      </c>
      <c r="J136" s="556" t="s">
        <v>6125</v>
      </c>
      <c r="K136" s="556" t="s">
        <v>1464</v>
      </c>
      <c r="L136" s="544" t="s">
        <v>428</v>
      </c>
      <c r="M136" s="544">
        <v>9950</v>
      </c>
      <c r="N136" s="557">
        <v>44749</v>
      </c>
      <c r="O136" s="545">
        <f t="shared" si="7"/>
        <v>7</v>
      </c>
      <c r="P136" s="545">
        <f t="shared" si="8"/>
        <v>7</v>
      </c>
      <c r="Q136" s="531" t="str">
        <f t="shared" si="9"/>
        <v>Gastos_Gerais</v>
      </c>
    </row>
    <row r="137" spans="1:17" ht="38.25" hidden="1" x14ac:dyDescent="0.2">
      <c r="A137" s="538">
        <f>IF(B137="","",COUNT('Diário 3º PA'!$A$4:$A$4242)+COUNT('Diário 4º PA'!$A$4:$A$2224)+ROW()-3)</f>
        <v>4146</v>
      </c>
      <c r="B137" s="539">
        <v>44750</v>
      </c>
      <c r="C137" s="540">
        <v>44743</v>
      </c>
      <c r="D137" s="541" t="s">
        <v>115</v>
      </c>
      <c r="E137" s="554" t="s">
        <v>366</v>
      </c>
      <c r="F137" s="555">
        <v>93.6</v>
      </c>
      <c r="G137" s="543" t="s">
        <v>3960</v>
      </c>
      <c r="H137" s="554" t="s">
        <v>134</v>
      </c>
      <c r="I137" s="543" t="s">
        <v>1271</v>
      </c>
      <c r="J137" s="556" t="s">
        <v>1272</v>
      </c>
      <c r="K137" s="556" t="s">
        <v>1464</v>
      </c>
      <c r="L137" s="544" t="s">
        <v>428</v>
      </c>
      <c r="M137" s="556">
        <v>242</v>
      </c>
      <c r="N137" s="557">
        <v>44750</v>
      </c>
      <c r="O137" s="545">
        <f t="shared" si="7"/>
        <v>7</v>
      </c>
      <c r="P137" s="545">
        <f t="shared" si="8"/>
        <v>7</v>
      </c>
      <c r="Q137" s="531" t="str">
        <f t="shared" si="9"/>
        <v>Gastos_Gerais</v>
      </c>
    </row>
    <row r="138" spans="1:17" ht="76.5" x14ac:dyDescent="0.2">
      <c r="A138" s="538">
        <f>IF(B138="","",COUNT('Diário 3º PA'!$A$4:$A$4242)+COUNT('Diário 4º PA'!$A$4:$A$2224)+ROW()-3)</f>
        <v>4147</v>
      </c>
      <c r="B138" s="579">
        <v>44750</v>
      </c>
      <c r="C138" s="580">
        <v>44713</v>
      </c>
      <c r="D138" s="541" t="s">
        <v>117</v>
      </c>
      <c r="E138" s="541" t="s">
        <v>401</v>
      </c>
      <c r="F138" s="542">
        <v>550</v>
      </c>
      <c r="G138" s="541" t="s">
        <v>6126</v>
      </c>
      <c r="H138" s="554" t="s">
        <v>129</v>
      </c>
      <c r="I138" s="543" t="s">
        <v>6127</v>
      </c>
      <c r="J138" s="556" t="s">
        <v>6128</v>
      </c>
      <c r="K138" s="556" t="s">
        <v>704</v>
      </c>
      <c r="L138" s="544" t="s">
        <v>428</v>
      </c>
      <c r="M138" s="556">
        <v>4631</v>
      </c>
      <c r="N138" s="557">
        <v>44741</v>
      </c>
      <c r="O138" s="545">
        <f t="shared" si="7"/>
        <v>7</v>
      </c>
      <c r="P138" s="545">
        <f t="shared" si="8"/>
        <v>6</v>
      </c>
      <c r="Q138" s="531" t="str">
        <f t="shared" si="9"/>
        <v>Aquisição_de_Bens_Permanentes</v>
      </c>
    </row>
    <row r="139" spans="1:17" ht="38.25" hidden="1" x14ac:dyDescent="0.2">
      <c r="A139" s="538">
        <f>IF(B139="","",COUNT('Diário 3º PA'!$A$4:$A$4242)+COUNT('Diário 4º PA'!$A$4:$A$2224)+ROW()-3)</f>
        <v>4148</v>
      </c>
      <c r="B139" s="539">
        <v>44750</v>
      </c>
      <c r="C139" s="540">
        <v>44713</v>
      </c>
      <c r="D139" s="541" t="s">
        <v>115</v>
      </c>
      <c r="E139" s="554" t="s">
        <v>356</v>
      </c>
      <c r="F139" s="555">
        <v>320</v>
      </c>
      <c r="G139" s="543" t="s">
        <v>6129</v>
      </c>
      <c r="H139" s="554" t="s">
        <v>129</v>
      </c>
      <c r="I139" s="543" t="s">
        <v>6127</v>
      </c>
      <c r="J139" s="556" t="s">
        <v>6128</v>
      </c>
      <c r="K139" s="556" t="s">
        <v>704</v>
      </c>
      <c r="L139" s="544" t="s">
        <v>428</v>
      </c>
      <c r="M139" s="556">
        <v>4279</v>
      </c>
      <c r="N139" s="557">
        <v>44736</v>
      </c>
      <c r="O139" s="545">
        <f t="shared" si="7"/>
        <v>7</v>
      </c>
      <c r="P139" s="545">
        <f t="shared" si="8"/>
        <v>6</v>
      </c>
      <c r="Q139" s="531" t="str">
        <f t="shared" si="9"/>
        <v>Gastos_Gerais</v>
      </c>
    </row>
    <row r="140" spans="1:17" ht="38.25" hidden="1" x14ac:dyDescent="0.2">
      <c r="A140" s="538">
        <f>IF(B140="","",COUNT('Diário 3º PA'!$A$4:$A$4242)+COUNT('Diário 4º PA'!$A$4:$A$2224)+ROW()-3)</f>
        <v>4149</v>
      </c>
      <c r="B140" s="539">
        <v>44750</v>
      </c>
      <c r="C140" s="540">
        <v>44713</v>
      </c>
      <c r="D140" s="541" t="s">
        <v>115</v>
      </c>
      <c r="E140" s="554" t="s">
        <v>268</v>
      </c>
      <c r="F140" s="555">
        <v>360</v>
      </c>
      <c r="G140" s="543" t="s">
        <v>5357</v>
      </c>
      <c r="H140" s="554" t="s">
        <v>132</v>
      </c>
      <c r="I140" s="543" t="s">
        <v>1033</v>
      </c>
      <c r="J140" s="556" t="s">
        <v>1034</v>
      </c>
      <c r="K140" s="556" t="s">
        <v>704</v>
      </c>
      <c r="L140" s="544" t="s">
        <v>428</v>
      </c>
      <c r="M140" s="556" t="s">
        <v>6130</v>
      </c>
      <c r="N140" s="557">
        <v>44750</v>
      </c>
      <c r="O140" s="545">
        <f t="shared" si="7"/>
        <v>7</v>
      </c>
      <c r="P140" s="545">
        <f t="shared" si="8"/>
        <v>6</v>
      </c>
      <c r="Q140" s="531" t="str">
        <f t="shared" si="9"/>
        <v>Gastos_Gerais</v>
      </c>
    </row>
    <row r="141" spans="1:17" ht="38.25" hidden="1" x14ac:dyDescent="0.2">
      <c r="A141" s="538">
        <f>IF(B141="","",COUNT('Diário 3º PA'!$A$4:$A$4242)+COUNT('Diário 4º PA'!$A$4:$A$2224)+ROW()-3)</f>
        <v>4150</v>
      </c>
      <c r="B141" s="539">
        <v>44750</v>
      </c>
      <c r="C141" s="540">
        <v>44713</v>
      </c>
      <c r="D141" s="541" t="s">
        <v>115</v>
      </c>
      <c r="E141" s="554" t="s">
        <v>268</v>
      </c>
      <c r="F141" s="555">
        <v>351.68</v>
      </c>
      <c r="G141" s="543" t="s">
        <v>5341</v>
      </c>
      <c r="H141" s="554" t="s">
        <v>138</v>
      </c>
      <c r="I141" s="543" t="s">
        <v>1033</v>
      </c>
      <c r="J141" s="556" t="s">
        <v>1034</v>
      </c>
      <c r="K141" s="556" t="s">
        <v>704</v>
      </c>
      <c r="L141" s="544" t="s">
        <v>428</v>
      </c>
      <c r="M141" s="556" t="s">
        <v>6131</v>
      </c>
      <c r="N141" s="561">
        <v>44750</v>
      </c>
      <c r="O141" s="545">
        <f t="shared" si="7"/>
        <v>7</v>
      </c>
      <c r="P141" s="545">
        <f t="shared" si="8"/>
        <v>6</v>
      </c>
      <c r="Q141" s="531" t="str">
        <f t="shared" si="9"/>
        <v>Gastos_Gerais</v>
      </c>
    </row>
    <row r="142" spans="1:17" ht="38.25" hidden="1" x14ac:dyDescent="0.2">
      <c r="A142" s="538">
        <f>IF(B142="","",COUNT('Diário 3º PA'!$A$4:$A$4242)+COUNT('Diário 4º PA'!$A$4:$A$2224)+ROW()-3)</f>
        <v>4151</v>
      </c>
      <c r="B142" s="539">
        <v>44750</v>
      </c>
      <c r="C142" s="540">
        <v>44713</v>
      </c>
      <c r="D142" s="541" t="s">
        <v>115</v>
      </c>
      <c r="E142" s="554" t="s">
        <v>302</v>
      </c>
      <c r="F142" s="555">
        <v>42074.21</v>
      </c>
      <c r="G142" s="543" t="s">
        <v>6132</v>
      </c>
      <c r="H142" s="554" t="s">
        <v>130</v>
      </c>
      <c r="I142" s="543" t="s">
        <v>1074</v>
      </c>
      <c r="J142" s="556" t="s">
        <v>1075</v>
      </c>
      <c r="K142" s="556" t="s">
        <v>704</v>
      </c>
      <c r="L142" s="544" t="s">
        <v>428</v>
      </c>
      <c r="M142" s="556">
        <v>833</v>
      </c>
      <c r="N142" s="557">
        <v>44747</v>
      </c>
      <c r="O142" s="545">
        <f t="shared" si="7"/>
        <v>7</v>
      </c>
      <c r="P142" s="545">
        <f t="shared" si="8"/>
        <v>6</v>
      </c>
      <c r="Q142" s="531" t="str">
        <f t="shared" si="9"/>
        <v>Gastos_Gerais</v>
      </c>
    </row>
    <row r="143" spans="1:17" ht="38.25" hidden="1" x14ac:dyDescent="0.2">
      <c r="A143" s="538">
        <f>IF(B143="","",COUNT('Diário 3º PA'!$A$4:$A$4242)+COUNT('Diário 4º PA'!$A$4:$A$2224)+ROW()-3)</f>
        <v>4152</v>
      </c>
      <c r="B143" s="539">
        <v>44750</v>
      </c>
      <c r="C143" s="540">
        <v>44743</v>
      </c>
      <c r="D143" s="541" t="s">
        <v>115</v>
      </c>
      <c r="E143" s="554" t="s">
        <v>318</v>
      </c>
      <c r="F143" s="555">
        <v>233.49</v>
      </c>
      <c r="G143" s="543" t="s">
        <v>6089</v>
      </c>
      <c r="H143" s="554" t="s">
        <v>135</v>
      </c>
      <c r="I143" s="543" t="s">
        <v>6096</v>
      </c>
      <c r="J143" s="556" t="s">
        <v>6133</v>
      </c>
      <c r="K143" s="556" t="s">
        <v>704</v>
      </c>
      <c r="L143" s="544" t="s">
        <v>428</v>
      </c>
      <c r="M143" s="556">
        <v>76203</v>
      </c>
      <c r="N143" s="557">
        <v>44743</v>
      </c>
      <c r="O143" s="545">
        <f t="shared" si="7"/>
        <v>7</v>
      </c>
      <c r="P143" s="545">
        <f t="shared" si="8"/>
        <v>7</v>
      </c>
      <c r="Q143" s="531" t="str">
        <f t="shared" si="9"/>
        <v>Gastos_Gerais</v>
      </c>
    </row>
    <row r="144" spans="1:17" ht="38.25" hidden="1" x14ac:dyDescent="0.2">
      <c r="A144" s="538">
        <f>IF(B144="","",COUNT('Diário 3º PA'!$A$4:$A$4242)+COUNT('Diário 4º PA'!$A$4:$A$2224)+ROW()-3)</f>
        <v>4153</v>
      </c>
      <c r="B144" s="539">
        <v>44750</v>
      </c>
      <c r="C144" s="540">
        <v>44743</v>
      </c>
      <c r="D144" s="541" t="s">
        <v>115</v>
      </c>
      <c r="E144" s="554" t="s">
        <v>318</v>
      </c>
      <c r="F144" s="555">
        <v>307.18</v>
      </c>
      <c r="G144" s="543" t="s">
        <v>6089</v>
      </c>
      <c r="H144" s="554" t="s">
        <v>135</v>
      </c>
      <c r="I144" s="543" t="s">
        <v>6096</v>
      </c>
      <c r="J144" s="556" t="s">
        <v>6133</v>
      </c>
      <c r="K144" s="556" t="s">
        <v>704</v>
      </c>
      <c r="L144" s="544" t="s">
        <v>428</v>
      </c>
      <c r="M144" s="556">
        <v>76181</v>
      </c>
      <c r="N144" s="557">
        <v>44743</v>
      </c>
      <c r="O144" s="545">
        <f t="shared" si="7"/>
        <v>7</v>
      </c>
      <c r="P144" s="545">
        <f t="shared" si="8"/>
        <v>7</v>
      </c>
      <c r="Q144" s="531" t="str">
        <f t="shared" si="9"/>
        <v>Gastos_Gerais</v>
      </c>
    </row>
    <row r="145" spans="1:17" ht="38.25" hidden="1" x14ac:dyDescent="0.2">
      <c r="A145" s="538">
        <f>IF(B145="","",COUNT('Diário 3º PA'!$A$4:$A$4242)+COUNT('Diário 4º PA'!$A$4:$A$2224)+ROW()-3)</f>
        <v>4154</v>
      </c>
      <c r="B145" s="539">
        <v>44750</v>
      </c>
      <c r="C145" s="540">
        <v>44743</v>
      </c>
      <c r="D145" s="541" t="s">
        <v>115</v>
      </c>
      <c r="E145" s="554" t="s">
        <v>318</v>
      </c>
      <c r="F145" s="555">
        <v>303.73</v>
      </c>
      <c r="G145" s="543" t="s">
        <v>6089</v>
      </c>
      <c r="H145" s="554" t="s">
        <v>136</v>
      </c>
      <c r="I145" s="543" t="s">
        <v>6096</v>
      </c>
      <c r="J145" s="544" t="s">
        <v>6133</v>
      </c>
      <c r="K145" s="556" t="s">
        <v>704</v>
      </c>
      <c r="L145" s="544" t="s">
        <v>428</v>
      </c>
      <c r="M145" s="556">
        <v>76184</v>
      </c>
      <c r="N145" s="557">
        <v>44743</v>
      </c>
      <c r="O145" s="545">
        <f t="shared" si="7"/>
        <v>7</v>
      </c>
      <c r="P145" s="545">
        <f t="shared" si="8"/>
        <v>7</v>
      </c>
      <c r="Q145" s="531" t="str">
        <f t="shared" si="9"/>
        <v>Gastos_Gerais</v>
      </c>
    </row>
    <row r="146" spans="1:17" ht="38.25" hidden="1" x14ac:dyDescent="0.2">
      <c r="A146" s="538">
        <f>IF(B146="","",COUNT('Diário 3º PA'!$A$4:$A$4242)+COUNT('Diário 4º PA'!$A$4:$A$2224)+ROW()-3)</f>
        <v>4155</v>
      </c>
      <c r="B146" s="539">
        <v>44750</v>
      </c>
      <c r="C146" s="540">
        <v>44713</v>
      </c>
      <c r="D146" s="541" t="s">
        <v>115</v>
      </c>
      <c r="E146" s="554" t="s">
        <v>238</v>
      </c>
      <c r="F146" s="555">
        <v>771.99</v>
      </c>
      <c r="G146" s="541" t="s">
        <v>921</v>
      </c>
      <c r="H146" s="554" t="s">
        <v>136</v>
      </c>
      <c r="I146" s="543" t="s">
        <v>6117</v>
      </c>
      <c r="J146" s="556" t="s">
        <v>769</v>
      </c>
      <c r="K146" s="556" t="s">
        <v>704</v>
      </c>
      <c r="L146" s="544" t="s">
        <v>705</v>
      </c>
      <c r="M146" s="556" t="s">
        <v>6134</v>
      </c>
      <c r="N146" s="557">
        <v>44750</v>
      </c>
      <c r="O146" s="545">
        <f t="shared" si="7"/>
        <v>7</v>
      </c>
      <c r="P146" s="545">
        <f t="shared" si="8"/>
        <v>6</v>
      </c>
      <c r="Q146" s="531" t="str">
        <f t="shared" si="9"/>
        <v>Gastos_Gerais</v>
      </c>
    </row>
    <row r="147" spans="1:17" ht="38.25" hidden="1" x14ac:dyDescent="0.2">
      <c r="A147" s="538">
        <f>IF(B147="","",COUNT('Diário 3º PA'!$A$4:$A$4242)+COUNT('Diário 4º PA'!$A$4:$A$2224)+ROW()-3)</f>
        <v>4156</v>
      </c>
      <c r="B147" s="539">
        <v>44750</v>
      </c>
      <c r="C147" s="540">
        <v>44713</v>
      </c>
      <c r="D147" s="541" t="s">
        <v>115</v>
      </c>
      <c r="E147" s="554" t="s">
        <v>230</v>
      </c>
      <c r="F147" s="555">
        <v>870.32</v>
      </c>
      <c r="G147" s="543" t="s">
        <v>5987</v>
      </c>
      <c r="H147" s="554" t="s">
        <v>132</v>
      </c>
      <c r="I147" s="543" t="s">
        <v>5988</v>
      </c>
      <c r="J147" s="556" t="s">
        <v>760</v>
      </c>
      <c r="K147" s="556" t="s">
        <v>704</v>
      </c>
      <c r="L147" s="544" t="s">
        <v>428</v>
      </c>
      <c r="M147" s="556">
        <v>79975345</v>
      </c>
      <c r="N147" s="557">
        <v>44750</v>
      </c>
      <c r="O147" s="545">
        <f t="shared" si="7"/>
        <v>7</v>
      </c>
      <c r="P147" s="545">
        <f t="shared" si="8"/>
        <v>6</v>
      </c>
      <c r="Q147" s="531" t="str">
        <f t="shared" si="9"/>
        <v>Gastos_Gerais</v>
      </c>
    </row>
    <row r="148" spans="1:17" ht="38.25" hidden="1" x14ac:dyDescent="0.2">
      <c r="A148" s="538">
        <f>IF(B148="","",COUNT('Diário 3º PA'!$A$4:$A$4242)+COUNT('Diário 4º PA'!$A$4:$A$2224)+ROW()-3)</f>
        <v>4157</v>
      </c>
      <c r="B148" s="546">
        <v>44750</v>
      </c>
      <c r="C148" s="547">
        <v>44713</v>
      </c>
      <c r="D148" s="541" t="s">
        <v>115</v>
      </c>
      <c r="E148" s="548" t="s">
        <v>230</v>
      </c>
      <c r="F148" s="549">
        <v>8315.5400000000009</v>
      </c>
      <c r="G148" s="550" t="s">
        <v>5987</v>
      </c>
      <c r="H148" s="548" t="s">
        <v>135</v>
      </c>
      <c r="I148" s="550" t="s">
        <v>5988</v>
      </c>
      <c r="J148" s="551" t="s">
        <v>760</v>
      </c>
      <c r="K148" s="551" t="s">
        <v>704</v>
      </c>
      <c r="L148" s="552" t="s">
        <v>428</v>
      </c>
      <c r="M148" s="551">
        <v>80944625</v>
      </c>
      <c r="N148" s="557">
        <v>44750</v>
      </c>
      <c r="O148" s="545">
        <f t="shared" si="7"/>
        <v>7</v>
      </c>
      <c r="P148" s="545">
        <f t="shared" si="8"/>
        <v>6</v>
      </c>
      <c r="Q148" s="531" t="str">
        <f t="shared" si="9"/>
        <v>Gastos_Gerais</v>
      </c>
    </row>
    <row r="149" spans="1:17" ht="38.25" hidden="1" x14ac:dyDescent="0.2">
      <c r="A149" s="538">
        <f>IF(B149="","",COUNT('Diário 3º PA'!$A$4:$A$4242)+COUNT('Diário 4º PA'!$A$4:$A$2224)+ROW()-3)</f>
        <v>4158</v>
      </c>
      <c r="B149" s="539">
        <v>44750</v>
      </c>
      <c r="C149" s="540">
        <v>44713</v>
      </c>
      <c r="D149" s="541" t="s">
        <v>115</v>
      </c>
      <c r="E149" s="554" t="s">
        <v>298</v>
      </c>
      <c r="F149" s="555">
        <v>3101.93</v>
      </c>
      <c r="G149" s="554" t="s">
        <v>5970</v>
      </c>
      <c r="H149" s="554" t="s">
        <v>131</v>
      </c>
      <c r="I149" s="543" t="s">
        <v>5971</v>
      </c>
      <c r="J149" s="556" t="s">
        <v>1044</v>
      </c>
      <c r="K149" s="556" t="s">
        <v>704</v>
      </c>
      <c r="L149" s="544" t="s">
        <v>428</v>
      </c>
      <c r="M149" s="556">
        <v>20396</v>
      </c>
      <c r="N149" s="557">
        <v>44721</v>
      </c>
      <c r="O149" s="545">
        <f t="shared" si="7"/>
        <v>7</v>
      </c>
      <c r="P149" s="545">
        <f t="shared" si="8"/>
        <v>6</v>
      </c>
      <c r="Q149" s="531" t="str">
        <f t="shared" si="9"/>
        <v>Gastos_Gerais</v>
      </c>
    </row>
    <row r="150" spans="1:17" ht="51" hidden="1" x14ac:dyDescent="0.2">
      <c r="A150" s="538">
        <f>IF(B150="","",COUNT('Diário 3º PA'!$A$4:$A$4242)+COUNT('Diário 4º PA'!$A$4:$A$2224)+ROW()-3)</f>
        <v>4159</v>
      </c>
      <c r="B150" s="539">
        <v>44750</v>
      </c>
      <c r="C150" s="540">
        <v>44713</v>
      </c>
      <c r="D150" s="554" t="s">
        <v>104</v>
      </c>
      <c r="E150" s="554" t="s">
        <v>216</v>
      </c>
      <c r="F150" s="555">
        <v>21237.7</v>
      </c>
      <c r="G150" s="543" t="s">
        <v>6135</v>
      </c>
      <c r="H150" s="554" t="s">
        <v>127</v>
      </c>
      <c r="I150" s="543" t="s">
        <v>633</v>
      </c>
      <c r="J150" s="556" t="s">
        <v>879</v>
      </c>
      <c r="K150" s="556" t="s">
        <v>704</v>
      </c>
      <c r="L150" s="544" t="s">
        <v>704</v>
      </c>
      <c r="M150" s="556">
        <v>486987</v>
      </c>
      <c r="N150" s="557">
        <v>44712</v>
      </c>
      <c r="O150" s="545">
        <f t="shared" si="7"/>
        <v>7</v>
      </c>
      <c r="P150" s="545">
        <f t="shared" si="8"/>
        <v>6</v>
      </c>
      <c r="Q150" s="531" t="str">
        <f t="shared" si="9"/>
        <v>Gastos_com_Pessoal</v>
      </c>
    </row>
    <row r="151" spans="1:17" ht="38.25" hidden="1" x14ac:dyDescent="0.2">
      <c r="A151" s="538">
        <f>IF(B151="","",COUNT('Diário 3º PA'!$A$4:$A$4242)+COUNT('Diário 4º PA'!$A$4:$A$2224)+ROW()-3)</f>
        <v>4160</v>
      </c>
      <c r="B151" s="539">
        <v>44750</v>
      </c>
      <c r="C151" s="540">
        <v>44743</v>
      </c>
      <c r="D151" s="541" t="s">
        <v>115</v>
      </c>
      <c r="E151" s="554" t="s">
        <v>306</v>
      </c>
      <c r="F151" s="555">
        <v>150</v>
      </c>
      <c r="G151" s="543" t="s">
        <v>6136</v>
      </c>
      <c r="H151" s="554" t="s">
        <v>139</v>
      </c>
      <c r="I151" s="543" t="s">
        <v>549</v>
      </c>
      <c r="J151" s="556" t="s">
        <v>1681</v>
      </c>
      <c r="K151" s="556" t="s">
        <v>704</v>
      </c>
      <c r="L151" s="544" t="s">
        <v>428</v>
      </c>
      <c r="M151" s="556">
        <v>9850</v>
      </c>
      <c r="N151" s="557">
        <v>44743</v>
      </c>
      <c r="O151" s="545">
        <f t="shared" si="7"/>
        <v>7</v>
      </c>
      <c r="P151" s="545">
        <f t="shared" si="8"/>
        <v>7</v>
      </c>
      <c r="Q151" s="531" t="str">
        <f t="shared" si="9"/>
        <v>Gastos_Gerais</v>
      </c>
    </row>
    <row r="152" spans="1:17" ht="38.25" hidden="1" x14ac:dyDescent="0.2">
      <c r="A152" s="538">
        <f>IF(B152="","",COUNT('Diário 3º PA'!$A$4:$A$4242)+COUNT('Diário 4º PA'!$A$4:$A$2224)+ROW()-3)</f>
        <v>4161</v>
      </c>
      <c r="B152" s="539">
        <v>44750</v>
      </c>
      <c r="C152" s="540">
        <v>44713</v>
      </c>
      <c r="D152" s="541" t="s">
        <v>115</v>
      </c>
      <c r="E152" s="554" t="s">
        <v>238</v>
      </c>
      <c r="F152" s="555">
        <v>299</v>
      </c>
      <c r="G152" s="543" t="s">
        <v>1663</v>
      </c>
      <c r="H152" s="554" t="s">
        <v>133</v>
      </c>
      <c r="I152" s="543" t="s">
        <v>659</v>
      </c>
      <c r="J152" s="556" t="s">
        <v>856</v>
      </c>
      <c r="K152" s="556" t="s">
        <v>704</v>
      </c>
      <c r="L152" s="544" t="s">
        <v>704</v>
      </c>
      <c r="M152" s="556" t="s">
        <v>6137</v>
      </c>
      <c r="N152" s="557">
        <v>44750</v>
      </c>
      <c r="O152" s="545">
        <f t="shared" si="7"/>
        <v>7</v>
      </c>
      <c r="P152" s="545">
        <f t="shared" si="8"/>
        <v>6</v>
      </c>
      <c r="Q152" s="531" t="str">
        <f t="shared" si="9"/>
        <v>Gastos_Gerais</v>
      </c>
    </row>
    <row r="153" spans="1:17" ht="51" hidden="1" x14ac:dyDescent="0.2">
      <c r="A153" s="538">
        <f>IF(B153="","",COUNT('Diário 3º PA'!$A$4:$A$4242)+COUNT('Diário 4º PA'!$A$4:$A$2224)+ROW()-3)</f>
        <v>4162</v>
      </c>
      <c r="B153" s="539">
        <v>44750</v>
      </c>
      <c r="C153" s="540">
        <v>44713</v>
      </c>
      <c r="D153" s="554" t="s">
        <v>104</v>
      </c>
      <c r="E153" s="554" t="s">
        <v>199</v>
      </c>
      <c r="F153" s="555">
        <v>24099</v>
      </c>
      <c r="G153" s="543" t="s">
        <v>6138</v>
      </c>
      <c r="H153" s="554" t="s">
        <v>127</v>
      </c>
      <c r="I153" s="543" t="s">
        <v>634</v>
      </c>
      <c r="J153" s="556" t="s">
        <v>865</v>
      </c>
      <c r="K153" s="556" t="s">
        <v>704</v>
      </c>
      <c r="L153" s="544" t="s">
        <v>704</v>
      </c>
      <c r="M153" s="556">
        <v>33067</v>
      </c>
      <c r="N153" s="557">
        <v>44750</v>
      </c>
      <c r="O153" s="545">
        <f t="shared" si="7"/>
        <v>7</v>
      </c>
      <c r="P153" s="545">
        <f t="shared" si="8"/>
        <v>6</v>
      </c>
      <c r="Q153" s="531" t="str">
        <f t="shared" si="9"/>
        <v>Gastos_com_Pessoal</v>
      </c>
    </row>
    <row r="154" spans="1:17" ht="51" hidden="1" x14ac:dyDescent="0.2">
      <c r="A154" s="538">
        <f>IF(B154="","",COUNT('Diário 3º PA'!$A$4:$A$4242)+COUNT('Diário 4º PA'!$A$4:$A$2224)+ROW()-3)</f>
        <v>4163</v>
      </c>
      <c r="B154" s="539">
        <v>44751</v>
      </c>
      <c r="C154" s="540">
        <v>44713</v>
      </c>
      <c r="D154" s="554" t="s">
        <v>104</v>
      </c>
      <c r="E154" s="554" t="s">
        <v>210</v>
      </c>
      <c r="F154" s="555">
        <v>9261</v>
      </c>
      <c r="G154" s="543" t="s">
        <v>6139</v>
      </c>
      <c r="H154" s="554" t="s">
        <v>127</v>
      </c>
      <c r="I154" s="543" t="s">
        <v>878</v>
      </c>
      <c r="J154" s="556" t="s">
        <v>879</v>
      </c>
      <c r="K154" s="544" t="s">
        <v>704</v>
      </c>
      <c r="L154" s="544" t="s">
        <v>2619</v>
      </c>
      <c r="M154" s="556">
        <v>480369</v>
      </c>
      <c r="N154" s="557">
        <v>44686</v>
      </c>
      <c r="O154" s="545">
        <f t="shared" si="7"/>
        <v>7</v>
      </c>
      <c r="P154" s="545">
        <f t="shared" si="8"/>
        <v>6</v>
      </c>
      <c r="Q154" s="531" t="str">
        <f t="shared" si="9"/>
        <v>Gastos_com_Pessoal</v>
      </c>
    </row>
    <row r="155" spans="1:17" ht="38.25" hidden="1" x14ac:dyDescent="0.2">
      <c r="A155" s="538">
        <f>IF(B155="","",COUNT('Diário 3º PA'!$A$4:$A$4242)+COUNT('Diário 4º PA'!$A$4:$A$2224)+ROW()-3)</f>
        <v>4164</v>
      </c>
      <c r="B155" s="539">
        <v>44750</v>
      </c>
      <c r="C155" s="540">
        <v>44713</v>
      </c>
      <c r="D155" s="541" t="s">
        <v>115</v>
      </c>
      <c r="E155" s="554" t="s">
        <v>268</v>
      </c>
      <c r="F155" s="555">
        <v>1214.46</v>
      </c>
      <c r="G155" s="543" t="s">
        <v>6140</v>
      </c>
      <c r="H155" s="554" t="s">
        <v>128</v>
      </c>
      <c r="I155" s="543" t="s">
        <v>1033</v>
      </c>
      <c r="J155" s="556" t="s">
        <v>1034</v>
      </c>
      <c r="K155" s="544" t="s">
        <v>704</v>
      </c>
      <c r="L155" s="544" t="s">
        <v>428</v>
      </c>
      <c r="M155" s="556" t="s">
        <v>6141</v>
      </c>
      <c r="N155" s="557">
        <v>44750</v>
      </c>
      <c r="O155" s="545">
        <f t="shared" si="7"/>
        <v>7</v>
      </c>
      <c r="P155" s="545">
        <f t="shared" si="8"/>
        <v>6</v>
      </c>
      <c r="Q155" s="531" t="str">
        <f t="shared" si="9"/>
        <v>Gastos_Gerais</v>
      </c>
    </row>
    <row r="156" spans="1:17" ht="38.25" hidden="1" x14ac:dyDescent="0.2">
      <c r="A156" s="538">
        <f>IF(B156="","",COUNT('Diário 3º PA'!$A$4:$A$4242)+COUNT('Diário 4º PA'!$A$4:$A$2224)+ROW()-3)</f>
        <v>4165</v>
      </c>
      <c r="B156" s="539">
        <v>44750</v>
      </c>
      <c r="C156" s="540">
        <v>44713</v>
      </c>
      <c r="D156" s="541" t="s">
        <v>115</v>
      </c>
      <c r="E156" s="554" t="s">
        <v>336</v>
      </c>
      <c r="F156" s="555">
        <v>371.35</v>
      </c>
      <c r="G156" s="554" t="s">
        <v>6142</v>
      </c>
      <c r="H156" s="554" t="s">
        <v>136</v>
      </c>
      <c r="I156" s="543" t="s">
        <v>3341</v>
      </c>
      <c r="J156" s="556" t="s">
        <v>3342</v>
      </c>
      <c r="K156" s="544" t="s">
        <v>704</v>
      </c>
      <c r="L156" s="544" t="s">
        <v>428</v>
      </c>
      <c r="M156" s="556">
        <v>1240036</v>
      </c>
      <c r="N156" s="557">
        <v>44722</v>
      </c>
      <c r="O156" s="545">
        <f t="shared" si="7"/>
        <v>7</v>
      </c>
      <c r="P156" s="545">
        <f t="shared" si="8"/>
        <v>6</v>
      </c>
      <c r="Q156" s="531" t="str">
        <f t="shared" si="9"/>
        <v>Gastos_Gerais</v>
      </c>
    </row>
    <row r="157" spans="1:17" ht="38.25" hidden="1" x14ac:dyDescent="0.2">
      <c r="A157" s="538">
        <f>IF(B157="","",COUNT('Diário 3º PA'!$A$4:$A$4242)+COUNT('Diário 4º PA'!$A$4:$A$2224)+ROW()-3)</f>
        <v>4166</v>
      </c>
      <c r="B157" s="539">
        <v>44750</v>
      </c>
      <c r="C157" s="540">
        <v>44713</v>
      </c>
      <c r="D157" s="541" t="s">
        <v>115</v>
      </c>
      <c r="E157" s="554" t="s">
        <v>336</v>
      </c>
      <c r="F157" s="555">
        <v>256.5</v>
      </c>
      <c r="G157" s="554" t="s">
        <v>6143</v>
      </c>
      <c r="H157" s="554" t="s">
        <v>136</v>
      </c>
      <c r="I157" s="543" t="s">
        <v>3341</v>
      </c>
      <c r="J157" s="556" t="s">
        <v>3342</v>
      </c>
      <c r="K157" s="544" t="s">
        <v>704</v>
      </c>
      <c r="L157" s="544" t="s">
        <v>428</v>
      </c>
      <c r="M157" s="556">
        <v>20226670</v>
      </c>
      <c r="N157" s="557">
        <v>44722</v>
      </c>
      <c r="O157" s="545">
        <f t="shared" si="7"/>
        <v>7</v>
      </c>
      <c r="P157" s="545">
        <f t="shared" si="8"/>
        <v>6</v>
      </c>
      <c r="Q157" s="531" t="str">
        <f t="shared" si="9"/>
        <v>Gastos_Gerais</v>
      </c>
    </row>
    <row r="158" spans="1:17" ht="38.25" hidden="1" x14ac:dyDescent="0.2">
      <c r="A158" s="538">
        <f>IF(B158="","",COUNT('Diário 3º PA'!$A$4:$A$4242)+COUNT('Diário 4º PA'!$A$4:$A$2224)+ROW()-3)</f>
        <v>4167</v>
      </c>
      <c r="B158" s="539">
        <v>44750</v>
      </c>
      <c r="C158" s="540">
        <v>44713</v>
      </c>
      <c r="D158" s="541" t="s">
        <v>115</v>
      </c>
      <c r="E158" s="554" t="s">
        <v>238</v>
      </c>
      <c r="F158" s="555">
        <v>771.99</v>
      </c>
      <c r="G158" s="541" t="s">
        <v>921</v>
      </c>
      <c r="H158" s="554" t="s">
        <v>135</v>
      </c>
      <c r="I158" s="543" t="s">
        <v>6117</v>
      </c>
      <c r="J158" s="556" t="s">
        <v>769</v>
      </c>
      <c r="K158" s="544" t="s">
        <v>704</v>
      </c>
      <c r="L158" s="544" t="s">
        <v>705</v>
      </c>
      <c r="M158" s="556" t="s">
        <v>6144</v>
      </c>
      <c r="N158" s="557">
        <v>44750</v>
      </c>
      <c r="O158" s="545">
        <f t="shared" si="7"/>
        <v>7</v>
      </c>
      <c r="P158" s="545">
        <f t="shared" si="8"/>
        <v>6</v>
      </c>
      <c r="Q158" s="531" t="str">
        <f t="shared" si="9"/>
        <v>Gastos_Gerais</v>
      </c>
    </row>
    <row r="159" spans="1:17" ht="51" hidden="1" x14ac:dyDescent="0.2">
      <c r="A159" s="538">
        <f>IF(B159="","",COUNT('Diário 3º PA'!$A$4:$A$4242)+COUNT('Diário 4º PA'!$A$4:$A$2224)+ROW()-3)</f>
        <v>4168</v>
      </c>
      <c r="B159" s="539">
        <v>44750</v>
      </c>
      <c r="C159" s="540">
        <v>44713</v>
      </c>
      <c r="D159" s="554" t="s">
        <v>104</v>
      </c>
      <c r="E159" s="554" t="s">
        <v>199</v>
      </c>
      <c r="F159" s="555">
        <v>5655</v>
      </c>
      <c r="G159" s="554" t="s">
        <v>6145</v>
      </c>
      <c r="H159" s="554" t="s">
        <v>127</v>
      </c>
      <c r="I159" s="543" t="s">
        <v>634</v>
      </c>
      <c r="J159" s="556" t="s">
        <v>865</v>
      </c>
      <c r="K159" s="544" t="s">
        <v>704</v>
      </c>
      <c r="L159" s="544" t="s">
        <v>704</v>
      </c>
      <c r="M159" s="556">
        <v>32521</v>
      </c>
      <c r="N159" s="557">
        <v>44743</v>
      </c>
      <c r="O159" s="545">
        <f t="shared" si="7"/>
        <v>7</v>
      </c>
      <c r="P159" s="545">
        <f t="shared" si="8"/>
        <v>6</v>
      </c>
      <c r="Q159" s="531" t="str">
        <f t="shared" si="9"/>
        <v>Gastos_com_Pessoal</v>
      </c>
    </row>
    <row r="160" spans="1:17" ht="38.25" hidden="1" x14ac:dyDescent="0.2">
      <c r="A160" s="538">
        <f>IF(B160="","",COUNT('Diário 3º PA'!$A$4:$A$4242)+COUNT('Diário 4º PA'!$A$4:$A$2224)+ROW()-3)</f>
        <v>4169</v>
      </c>
      <c r="B160" s="539">
        <v>44750</v>
      </c>
      <c r="C160" s="540">
        <v>44713</v>
      </c>
      <c r="D160" s="541" t="s">
        <v>115</v>
      </c>
      <c r="E160" s="554" t="s">
        <v>238</v>
      </c>
      <c r="F160" s="555">
        <v>771.99</v>
      </c>
      <c r="G160" s="541" t="s">
        <v>921</v>
      </c>
      <c r="H160" s="554" t="s">
        <v>138</v>
      </c>
      <c r="I160" s="543" t="s">
        <v>6117</v>
      </c>
      <c r="J160" s="556" t="s">
        <v>769</v>
      </c>
      <c r="K160" s="544" t="s">
        <v>704</v>
      </c>
      <c r="L160" s="544" t="s">
        <v>705</v>
      </c>
      <c r="M160" s="556" t="s">
        <v>6146</v>
      </c>
      <c r="N160" s="557">
        <v>44750</v>
      </c>
      <c r="O160" s="545">
        <f t="shared" si="7"/>
        <v>7</v>
      </c>
      <c r="P160" s="545">
        <f t="shared" si="8"/>
        <v>6</v>
      </c>
      <c r="Q160" s="531" t="str">
        <f t="shared" si="9"/>
        <v>Gastos_Gerais</v>
      </c>
    </row>
    <row r="161" spans="1:17" ht="38.25" hidden="1" x14ac:dyDescent="0.2">
      <c r="A161" s="538">
        <f>IF(B161="","",COUNT('Diário 3º PA'!$A$4:$A$4242)+COUNT('Diário 4º PA'!$A$4:$A$2224)+ROW()-3)</f>
        <v>4170</v>
      </c>
      <c r="B161" s="539">
        <v>44750</v>
      </c>
      <c r="C161" s="540">
        <v>44713</v>
      </c>
      <c r="D161" s="541" t="s">
        <v>115</v>
      </c>
      <c r="E161" s="554" t="s">
        <v>232</v>
      </c>
      <c r="F161" s="555">
        <v>3216.53</v>
      </c>
      <c r="G161" s="554" t="s">
        <v>3432</v>
      </c>
      <c r="H161" s="554" t="s">
        <v>134</v>
      </c>
      <c r="I161" s="543" t="s">
        <v>1089</v>
      </c>
      <c r="J161" s="556" t="s">
        <v>703</v>
      </c>
      <c r="K161" s="544" t="s">
        <v>704</v>
      </c>
      <c r="L161" s="544" t="s">
        <v>705</v>
      </c>
      <c r="M161" s="556" t="s">
        <v>6147</v>
      </c>
      <c r="N161" s="557">
        <v>44750</v>
      </c>
      <c r="O161" s="545">
        <f t="shared" si="7"/>
        <v>7</v>
      </c>
      <c r="P161" s="545">
        <f t="shared" si="8"/>
        <v>6</v>
      </c>
      <c r="Q161" s="531" t="str">
        <f t="shared" si="9"/>
        <v>Gastos_Gerais</v>
      </c>
    </row>
    <row r="162" spans="1:17" ht="38.25" hidden="1" x14ac:dyDescent="0.2">
      <c r="A162" s="538">
        <f>IF(B162="","",COUNT('Diário 3º PA'!$A$4:$A$4242)+COUNT('Diário 4º PA'!$A$4:$A$2224)+ROW()-3)</f>
        <v>4171</v>
      </c>
      <c r="B162" s="539">
        <v>44750</v>
      </c>
      <c r="C162" s="540">
        <v>44713</v>
      </c>
      <c r="D162" s="541" t="s">
        <v>115</v>
      </c>
      <c r="E162" s="554" t="s">
        <v>268</v>
      </c>
      <c r="F162" s="555">
        <v>273</v>
      </c>
      <c r="G162" s="554" t="s">
        <v>4745</v>
      </c>
      <c r="H162" s="554" t="s">
        <v>134</v>
      </c>
      <c r="I162" s="543" t="s">
        <v>1033</v>
      </c>
      <c r="J162" s="556" t="s">
        <v>1034</v>
      </c>
      <c r="K162" s="544" t="s">
        <v>704</v>
      </c>
      <c r="L162" s="544" t="s">
        <v>428</v>
      </c>
      <c r="M162" s="556" t="s">
        <v>6148</v>
      </c>
      <c r="N162" s="557">
        <v>44750</v>
      </c>
      <c r="O162" s="545">
        <f t="shared" si="7"/>
        <v>7</v>
      </c>
      <c r="P162" s="545">
        <f t="shared" si="8"/>
        <v>6</v>
      </c>
      <c r="Q162" s="531" t="str">
        <f t="shared" si="9"/>
        <v>Gastos_Gerais</v>
      </c>
    </row>
    <row r="163" spans="1:17" ht="38.25" hidden="1" x14ac:dyDescent="0.2">
      <c r="A163" s="538">
        <f>IF(B163="","",COUNT('Diário 3º PA'!$A$4:$A$4242)+COUNT('Diário 4º PA'!$A$4:$A$2224)+ROW()-3)</f>
        <v>4172</v>
      </c>
      <c r="B163" s="539">
        <v>44750</v>
      </c>
      <c r="C163" s="540">
        <v>44713</v>
      </c>
      <c r="D163" s="541" t="s">
        <v>115</v>
      </c>
      <c r="E163" s="554" t="s">
        <v>268</v>
      </c>
      <c r="F163" s="555">
        <v>273</v>
      </c>
      <c r="G163" s="554" t="s">
        <v>5348</v>
      </c>
      <c r="H163" s="554" t="s">
        <v>131</v>
      </c>
      <c r="I163" s="543" t="s">
        <v>1033</v>
      </c>
      <c r="J163" s="556" t="s">
        <v>1034</v>
      </c>
      <c r="K163" s="544" t="s">
        <v>704</v>
      </c>
      <c r="L163" s="544" t="s">
        <v>428</v>
      </c>
      <c r="M163" s="556" t="s">
        <v>6149</v>
      </c>
      <c r="N163" s="557">
        <v>44750</v>
      </c>
      <c r="O163" s="545">
        <f t="shared" si="7"/>
        <v>7</v>
      </c>
      <c r="P163" s="545">
        <f t="shared" si="8"/>
        <v>6</v>
      </c>
      <c r="Q163" s="531" t="str">
        <f t="shared" si="9"/>
        <v>Gastos_Gerais</v>
      </c>
    </row>
    <row r="164" spans="1:17" ht="38.25" hidden="1" x14ac:dyDescent="0.2">
      <c r="A164" s="538">
        <f>IF(B164="","",COUNT('Diário 3º PA'!$A$4:$A$4242)+COUNT('Diário 4º PA'!$A$4:$A$2224)+ROW()-3)</f>
        <v>4173</v>
      </c>
      <c r="B164" s="539">
        <v>44750</v>
      </c>
      <c r="C164" s="540">
        <v>44713</v>
      </c>
      <c r="D164" s="541" t="s">
        <v>115</v>
      </c>
      <c r="E164" s="554" t="s">
        <v>238</v>
      </c>
      <c r="F164" s="555">
        <v>771.99</v>
      </c>
      <c r="G164" s="541" t="s">
        <v>921</v>
      </c>
      <c r="H164" s="554" t="s">
        <v>129</v>
      </c>
      <c r="I164" s="543" t="s">
        <v>6117</v>
      </c>
      <c r="J164" s="556" t="s">
        <v>769</v>
      </c>
      <c r="K164" s="544" t="s">
        <v>704</v>
      </c>
      <c r="L164" s="544" t="s">
        <v>705</v>
      </c>
      <c r="M164" s="556" t="s">
        <v>6150</v>
      </c>
      <c r="N164" s="557">
        <v>44750</v>
      </c>
      <c r="O164" s="545">
        <f t="shared" si="7"/>
        <v>7</v>
      </c>
      <c r="P164" s="545">
        <f t="shared" si="8"/>
        <v>6</v>
      </c>
      <c r="Q164" s="531" t="str">
        <f t="shared" si="9"/>
        <v>Gastos_Gerais</v>
      </c>
    </row>
    <row r="165" spans="1:17" ht="51" hidden="1" x14ac:dyDescent="0.2">
      <c r="A165" s="538">
        <f>IF(B165="","",COUNT('Diário 3º PA'!$A$4:$A$4242)+COUNT('Diário 4º PA'!$A$4:$A$2224)+ROW()-3)</f>
        <v>4174</v>
      </c>
      <c r="B165" s="539">
        <v>44750</v>
      </c>
      <c r="C165" s="540">
        <v>44713</v>
      </c>
      <c r="D165" s="554" t="s">
        <v>104</v>
      </c>
      <c r="E165" s="554" t="s">
        <v>199</v>
      </c>
      <c r="F165" s="555">
        <v>35</v>
      </c>
      <c r="G165" s="541" t="s">
        <v>3663</v>
      </c>
      <c r="H165" s="554" t="s">
        <v>127</v>
      </c>
      <c r="I165" s="543" t="s">
        <v>634</v>
      </c>
      <c r="J165" s="556" t="s">
        <v>865</v>
      </c>
      <c r="K165" s="556" t="s">
        <v>704</v>
      </c>
      <c r="L165" s="544" t="s">
        <v>704</v>
      </c>
      <c r="M165" s="556">
        <v>31093</v>
      </c>
      <c r="N165" s="557">
        <v>44750</v>
      </c>
      <c r="O165" s="545">
        <f t="shared" si="7"/>
        <v>7</v>
      </c>
      <c r="P165" s="545">
        <f t="shared" si="8"/>
        <v>6</v>
      </c>
      <c r="Q165" s="531" t="str">
        <f t="shared" si="9"/>
        <v>Gastos_com_Pessoal</v>
      </c>
    </row>
    <row r="166" spans="1:17" ht="38.25" hidden="1" x14ac:dyDescent="0.2">
      <c r="A166" s="538">
        <f>IF(B166="","",COUNT('Diário 3º PA'!$A$4:$A$4242)+COUNT('Diário 4º PA'!$A$4:$A$2224)+ROW()-3)</f>
        <v>4175</v>
      </c>
      <c r="B166" s="539">
        <v>44750</v>
      </c>
      <c r="C166" s="540">
        <v>44713</v>
      </c>
      <c r="D166" s="541" t="s">
        <v>115</v>
      </c>
      <c r="E166" s="554" t="s">
        <v>298</v>
      </c>
      <c r="F166" s="555">
        <v>1175.6600000000001</v>
      </c>
      <c r="G166" s="554" t="s">
        <v>5970</v>
      </c>
      <c r="H166" s="554" t="s">
        <v>134</v>
      </c>
      <c r="I166" s="543" t="s">
        <v>5971</v>
      </c>
      <c r="J166" s="556" t="s">
        <v>1044</v>
      </c>
      <c r="K166" s="556" t="s">
        <v>704</v>
      </c>
      <c r="L166" s="544" t="s">
        <v>428</v>
      </c>
      <c r="M166" s="556">
        <v>20370</v>
      </c>
      <c r="N166" s="557">
        <v>44721</v>
      </c>
      <c r="O166" s="545">
        <f t="shared" si="7"/>
        <v>7</v>
      </c>
      <c r="P166" s="545">
        <f t="shared" si="8"/>
        <v>6</v>
      </c>
      <c r="Q166" s="531" t="str">
        <f t="shared" si="9"/>
        <v>Gastos_Gerais</v>
      </c>
    </row>
    <row r="167" spans="1:17" ht="38.25" hidden="1" x14ac:dyDescent="0.2">
      <c r="A167" s="538">
        <f>IF(B167="","",COUNT('Diário 3º PA'!$A$4:$A$4242)+COUNT('Diário 4º PA'!$A$4:$A$2224)+ROW()-3)</f>
        <v>4176</v>
      </c>
      <c r="B167" s="539">
        <v>44750</v>
      </c>
      <c r="C167" s="540">
        <v>44713</v>
      </c>
      <c r="D167" s="541" t="s">
        <v>115</v>
      </c>
      <c r="E167" s="554" t="s">
        <v>264</v>
      </c>
      <c r="F167" s="555">
        <v>290</v>
      </c>
      <c r="G167" s="554" t="s">
        <v>4657</v>
      </c>
      <c r="H167" s="554" t="s">
        <v>128</v>
      </c>
      <c r="I167" s="543" t="s">
        <v>3047</v>
      </c>
      <c r="J167" s="556" t="s">
        <v>1238</v>
      </c>
      <c r="K167" s="556" t="s">
        <v>704</v>
      </c>
      <c r="L167" s="544" t="s">
        <v>428</v>
      </c>
      <c r="M167" s="556">
        <v>2526</v>
      </c>
      <c r="N167" s="562">
        <v>44742</v>
      </c>
      <c r="O167" s="545">
        <f t="shared" si="7"/>
        <v>7</v>
      </c>
      <c r="P167" s="545">
        <f t="shared" si="8"/>
        <v>6</v>
      </c>
      <c r="Q167" s="531" t="str">
        <f t="shared" si="9"/>
        <v>Gastos_Gerais</v>
      </c>
    </row>
    <row r="168" spans="1:17" ht="38.25" hidden="1" x14ac:dyDescent="0.2">
      <c r="A168" s="538">
        <f>IF(B168="","",COUNT('Diário 3º PA'!$A$4:$A$4242)+COUNT('Diário 4º PA'!$A$4:$A$2224)+ROW()-3)</f>
        <v>4177</v>
      </c>
      <c r="B168" s="539">
        <v>44750</v>
      </c>
      <c r="C168" s="540">
        <v>44713</v>
      </c>
      <c r="D168" s="541" t="s">
        <v>115</v>
      </c>
      <c r="E168" s="554" t="s">
        <v>298</v>
      </c>
      <c r="F168" s="555">
        <v>714.03</v>
      </c>
      <c r="G168" s="554" t="s">
        <v>5970</v>
      </c>
      <c r="H168" s="554" t="s">
        <v>138</v>
      </c>
      <c r="I168" s="543" t="s">
        <v>5971</v>
      </c>
      <c r="J168" s="556" t="s">
        <v>1044</v>
      </c>
      <c r="K168" s="556" t="s">
        <v>704</v>
      </c>
      <c r="L168" s="544" t="s">
        <v>428</v>
      </c>
      <c r="M168" s="556">
        <v>20475</v>
      </c>
      <c r="N168" s="557">
        <v>44722</v>
      </c>
      <c r="O168" s="545">
        <f t="shared" si="7"/>
        <v>7</v>
      </c>
      <c r="P168" s="545">
        <f t="shared" si="8"/>
        <v>6</v>
      </c>
      <c r="Q168" s="531" t="str">
        <f t="shared" si="9"/>
        <v>Gastos_Gerais</v>
      </c>
    </row>
    <row r="169" spans="1:17" ht="38.25" hidden="1" x14ac:dyDescent="0.2">
      <c r="A169" s="538">
        <f>IF(B169="","",COUNT('Diário 3º PA'!$A$4:$A$4242)+COUNT('Diário 4º PA'!$A$4:$A$2224)+ROW()-3)</f>
        <v>4178</v>
      </c>
      <c r="B169" s="539">
        <v>44750</v>
      </c>
      <c r="C169" s="540">
        <v>44713</v>
      </c>
      <c r="D169" s="541" t="s">
        <v>115</v>
      </c>
      <c r="E169" s="554" t="s">
        <v>230</v>
      </c>
      <c r="F169" s="555">
        <v>4410.05</v>
      </c>
      <c r="G169" s="554" t="s">
        <v>5987</v>
      </c>
      <c r="H169" s="554" t="s">
        <v>129</v>
      </c>
      <c r="I169" s="543" t="s">
        <v>5988</v>
      </c>
      <c r="J169" s="556" t="s">
        <v>760</v>
      </c>
      <c r="K169" s="556" t="s">
        <v>704</v>
      </c>
      <c r="L169" s="544" t="s">
        <v>428</v>
      </c>
      <c r="M169" s="556">
        <v>80953193</v>
      </c>
      <c r="N169" s="557">
        <v>44750</v>
      </c>
      <c r="O169" s="545">
        <f t="shared" si="7"/>
        <v>7</v>
      </c>
      <c r="P169" s="545">
        <f t="shared" si="8"/>
        <v>6</v>
      </c>
      <c r="Q169" s="531" t="str">
        <f t="shared" si="9"/>
        <v>Gastos_Gerais</v>
      </c>
    </row>
    <row r="170" spans="1:17" ht="38.25" hidden="1" x14ac:dyDescent="0.2">
      <c r="A170" s="538">
        <f>IF(B170="","",COUNT('Diário 3º PA'!$A$4:$A$4242)+COUNT('Diário 4º PA'!$A$4:$A$2224)+ROW()-3)</f>
        <v>4179</v>
      </c>
      <c r="B170" s="539">
        <v>44750</v>
      </c>
      <c r="C170" s="540">
        <v>44743</v>
      </c>
      <c r="D170" s="541" t="s">
        <v>115</v>
      </c>
      <c r="E170" s="554" t="s">
        <v>300</v>
      </c>
      <c r="F170" s="555">
        <v>352</v>
      </c>
      <c r="G170" s="554" t="s">
        <v>5449</v>
      </c>
      <c r="H170" s="554" t="s">
        <v>128</v>
      </c>
      <c r="I170" s="543" t="s">
        <v>2752</v>
      </c>
      <c r="J170" s="556" t="s">
        <v>876</v>
      </c>
      <c r="K170" s="556" t="s">
        <v>704</v>
      </c>
      <c r="L170" s="544" t="s">
        <v>428</v>
      </c>
      <c r="M170" s="556">
        <v>23053</v>
      </c>
      <c r="N170" s="557">
        <v>44743</v>
      </c>
      <c r="O170" s="545">
        <f t="shared" si="7"/>
        <v>7</v>
      </c>
      <c r="P170" s="545">
        <f t="shared" si="8"/>
        <v>7</v>
      </c>
      <c r="Q170" s="531" t="str">
        <f t="shared" si="9"/>
        <v>Gastos_Gerais</v>
      </c>
    </row>
    <row r="171" spans="1:17" ht="51" hidden="1" x14ac:dyDescent="0.2">
      <c r="A171" s="538">
        <f>IF(B171="","",COUNT('Diário 3º PA'!$A$4:$A$4242)+COUNT('Diário 4º PA'!$A$4:$A$2224)+ROW()-3)</f>
        <v>4180</v>
      </c>
      <c r="B171" s="539">
        <v>44750</v>
      </c>
      <c r="C171" s="540">
        <v>44743</v>
      </c>
      <c r="D171" s="554" t="s">
        <v>104</v>
      </c>
      <c r="E171" s="554" t="s">
        <v>187</v>
      </c>
      <c r="F171" s="555">
        <v>1670.41</v>
      </c>
      <c r="G171" s="554" t="s">
        <v>1019</v>
      </c>
      <c r="H171" s="554" t="s">
        <v>135</v>
      </c>
      <c r="I171" s="543" t="s">
        <v>5052</v>
      </c>
      <c r="J171" s="556" t="s">
        <v>5053</v>
      </c>
      <c r="K171" s="556" t="s">
        <v>5990</v>
      </c>
      <c r="L171" s="544" t="s">
        <v>5995</v>
      </c>
      <c r="M171" s="556">
        <v>178072157</v>
      </c>
      <c r="N171" s="557">
        <v>44750</v>
      </c>
      <c r="O171" s="545">
        <f t="shared" si="7"/>
        <v>7</v>
      </c>
      <c r="P171" s="545">
        <f t="shared" si="8"/>
        <v>7</v>
      </c>
      <c r="Q171" s="531" t="str">
        <f t="shared" si="9"/>
        <v>Gastos_com_Pessoal</v>
      </c>
    </row>
    <row r="172" spans="1:17" ht="51" hidden="1" x14ac:dyDescent="0.2">
      <c r="A172" s="538">
        <f>IF(B172="","",COUNT('Diário 3º PA'!$A$4:$A$4242)+COUNT('Diário 4º PA'!$A$4:$A$2224)+ROW()-3)</f>
        <v>4181</v>
      </c>
      <c r="B172" s="539">
        <v>44750</v>
      </c>
      <c r="C172" s="540">
        <v>44743</v>
      </c>
      <c r="D172" s="554" t="s">
        <v>104</v>
      </c>
      <c r="E172" s="554" t="s">
        <v>189</v>
      </c>
      <c r="F172" s="555">
        <v>1193.1500000000001</v>
      </c>
      <c r="G172" s="554" t="s">
        <v>915</v>
      </c>
      <c r="H172" s="554" t="s">
        <v>135</v>
      </c>
      <c r="I172" s="543" t="s">
        <v>5052</v>
      </c>
      <c r="J172" s="556" t="s">
        <v>5053</v>
      </c>
      <c r="K172" s="556" t="s">
        <v>5990</v>
      </c>
      <c r="L172" s="544" t="s">
        <v>5995</v>
      </c>
      <c r="M172" s="556">
        <v>178072157</v>
      </c>
      <c r="N172" s="557">
        <v>44750</v>
      </c>
      <c r="O172" s="545">
        <f t="shared" si="7"/>
        <v>7</v>
      </c>
      <c r="P172" s="545">
        <f t="shared" si="8"/>
        <v>7</v>
      </c>
      <c r="Q172" s="531" t="str">
        <f t="shared" si="9"/>
        <v>Gastos_com_Pessoal</v>
      </c>
    </row>
    <row r="173" spans="1:17" ht="51" hidden="1" x14ac:dyDescent="0.2">
      <c r="A173" s="538">
        <f>IF(B173="","",COUNT('Diário 3º PA'!$A$4:$A$4242)+COUNT('Diário 4º PA'!$A$4:$A$2224)+ROW()-3)</f>
        <v>4182</v>
      </c>
      <c r="B173" s="539">
        <v>44750</v>
      </c>
      <c r="C173" s="540">
        <v>44743</v>
      </c>
      <c r="D173" s="554" t="s">
        <v>104</v>
      </c>
      <c r="E173" s="554" t="s">
        <v>191</v>
      </c>
      <c r="F173" s="555">
        <v>397.71</v>
      </c>
      <c r="G173" s="554" t="s">
        <v>918</v>
      </c>
      <c r="H173" s="554" t="s">
        <v>135</v>
      </c>
      <c r="I173" s="543" t="s">
        <v>5052</v>
      </c>
      <c r="J173" s="556" t="s">
        <v>5053</v>
      </c>
      <c r="K173" s="556" t="s">
        <v>5990</v>
      </c>
      <c r="L173" s="544" t="s">
        <v>5995</v>
      </c>
      <c r="M173" s="556">
        <v>178072157</v>
      </c>
      <c r="N173" s="557">
        <v>44750</v>
      </c>
      <c r="O173" s="545">
        <f t="shared" si="7"/>
        <v>7</v>
      </c>
      <c r="P173" s="545">
        <f t="shared" si="8"/>
        <v>7</v>
      </c>
      <c r="Q173" s="531" t="str">
        <f t="shared" si="9"/>
        <v>Gastos_com_Pessoal</v>
      </c>
    </row>
    <row r="174" spans="1:17" ht="51" hidden="1" x14ac:dyDescent="0.2">
      <c r="A174" s="538">
        <f>IF(B174="","",COUNT('Diário 3º PA'!$A$4:$A$4242)+COUNT('Diário 4º PA'!$A$4:$A$2224)+ROW()-3)</f>
        <v>4183</v>
      </c>
      <c r="B174" s="539">
        <v>44750</v>
      </c>
      <c r="C174" s="540">
        <v>44743</v>
      </c>
      <c r="D174" s="554" t="s">
        <v>104</v>
      </c>
      <c r="E174" s="554" t="s">
        <v>193</v>
      </c>
      <c r="F174" s="555">
        <v>3096.91</v>
      </c>
      <c r="G174" s="554" t="s">
        <v>919</v>
      </c>
      <c r="H174" s="554" t="s">
        <v>135</v>
      </c>
      <c r="I174" s="543" t="s">
        <v>5052</v>
      </c>
      <c r="J174" s="556" t="s">
        <v>5053</v>
      </c>
      <c r="K174" s="556" t="s">
        <v>5990</v>
      </c>
      <c r="L174" s="544" t="s">
        <v>5995</v>
      </c>
      <c r="M174" s="556">
        <v>178072157</v>
      </c>
      <c r="N174" s="557">
        <v>44750</v>
      </c>
      <c r="O174" s="545">
        <f t="shared" si="7"/>
        <v>7</v>
      </c>
      <c r="P174" s="545">
        <f t="shared" si="8"/>
        <v>7</v>
      </c>
      <c r="Q174" s="531" t="str">
        <f t="shared" si="9"/>
        <v>Gastos_com_Pessoal</v>
      </c>
    </row>
    <row r="175" spans="1:17" ht="51" hidden="1" x14ac:dyDescent="0.2">
      <c r="A175" s="538">
        <f>IF(B175="","",COUNT('Diário 3º PA'!$A$4:$A$4242)+COUNT('Diário 4º PA'!$A$4:$A$2224)+ROW()-3)</f>
        <v>4184</v>
      </c>
      <c r="B175" s="539">
        <v>44750</v>
      </c>
      <c r="C175" s="540">
        <v>44743</v>
      </c>
      <c r="D175" s="554" t="s">
        <v>104</v>
      </c>
      <c r="E175" s="554" t="s">
        <v>187</v>
      </c>
      <c r="F175" s="555">
        <v>1431.78</v>
      </c>
      <c r="G175" s="554" t="s">
        <v>1019</v>
      </c>
      <c r="H175" s="554" t="s">
        <v>140</v>
      </c>
      <c r="I175" s="543" t="s">
        <v>6151</v>
      </c>
      <c r="J175" s="556" t="s">
        <v>6152</v>
      </c>
      <c r="K175" s="556" t="s">
        <v>5990</v>
      </c>
      <c r="L175" s="544" t="s">
        <v>5995</v>
      </c>
      <c r="M175" s="556">
        <v>178072157</v>
      </c>
      <c r="N175" s="557">
        <v>44750</v>
      </c>
      <c r="O175" s="545">
        <f t="shared" si="7"/>
        <v>7</v>
      </c>
      <c r="P175" s="545">
        <f t="shared" si="8"/>
        <v>7</v>
      </c>
      <c r="Q175" s="531" t="str">
        <f t="shared" si="9"/>
        <v>Gastos_com_Pessoal</v>
      </c>
    </row>
    <row r="176" spans="1:17" ht="51" hidden="1" x14ac:dyDescent="0.2">
      <c r="A176" s="538">
        <f>IF(B176="","",COUNT('Diário 3º PA'!$A$4:$A$4242)+COUNT('Diário 4º PA'!$A$4:$A$2224)+ROW()-3)</f>
        <v>4185</v>
      </c>
      <c r="B176" s="539">
        <v>44750</v>
      </c>
      <c r="C176" s="540">
        <v>44743</v>
      </c>
      <c r="D176" s="554" t="s">
        <v>104</v>
      </c>
      <c r="E176" s="554" t="s">
        <v>189</v>
      </c>
      <c r="F176" s="555">
        <v>2147.67</v>
      </c>
      <c r="G176" s="554" t="s">
        <v>915</v>
      </c>
      <c r="H176" s="554" t="s">
        <v>140</v>
      </c>
      <c r="I176" s="543" t="s">
        <v>6151</v>
      </c>
      <c r="J176" s="556" t="s">
        <v>6152</v>
      </c>
      <c r="K176" s="556" t="s">
        <v>5990</v>
      </c>
      <c r="L176" s="544" t="s">
        <v>5995</v>
      </c>
      <c r="M176" s="556">
        <v>178072157</v>
      </c>
      <c r="N176" s="557">
        <v>44750</v>
      </c>
      <c r="O176" s="545">
        <f t="shared" si="7"/>
        <v>7</v>
      </c>
      <c r="P176" s="545">
        <f t="shared" si="8"/>
        <v>7</v>
      </c>
      <c r="Q176" s="531" t="str">
        <f t="shared" si="9"/>
        <v>Gastos_com_Pessoal</v>
      </c>
    </row>
    <row r="177" spans="1:17" ht="51" hidden="1" x14ac:dyDescent="0.2">
      <c r="A177" s="538">
        <f>IF(B177="","",COUNT('Diário 3º PA'!$A$4:$A$4242)+COUNT('Diário 4º PA'!$A$4:$A$2224)+ROW()-3)</f>
        <v>4186</v>
      </c>
      <c r="B177" s="539">
        <v>44750</v>
      </c>
      <c r="C177" s="540">
        <v>44743</v>
      </c>
      <c r="D177" s="554" t="s">
        <v>104</v>
      </c>
      <c r="E177" s="554" t="s">
        <v>191</v>
      </c>
      <c r="F177" s="555">
        <v>715.89</v>
      </c>
      <c r="G177" s="554" t="s">
        <v>918</v>
      </c>
      <c r="H177" s="554" t="s">
        <v>140</v>
      </c>
      <c r="I177" s="543" t="s">
        <v>6151</v>
      </c>
      <c r="J177" s="556" t="s">
        <v>6152</v>
      </c>
      <c r="K177" s="556" t="s">
        <v>5990</v>
      </c>
      <c r="L177" s="544" t="s">
        <v>5995</v>
      </c>
      <c r="M177" s="556">
        <v>178072157</v>
      </c>
      <c r="N177" s="557">
        <v>44750</v>
      </c>
      <c r="O177" s="545">
        <f t="shared" si="7"/>
        <v>7</v>
      </c>
      <c r="P177" s="545">
        <f t="shared" si="8"/>
        <v>7</v>
      </c>
      <c r="Q177" s="531" t="str">
        <f t="shared" si="9"/>
        <v>Gastos_com_Pessoal</v>
      </c>
    </row>
    <row r="178" spans="1:17" ht="51" hidden="1" x14ac:dyDescent="0.2">
      <c r="A178" s="538">
        <f>IF(B178="","",COUNT('Diário 3º PA'!$A$4:$A$4242)+COUNT('Diário 4º PA'!$A$4:$A$2224)+ROW()-3)</f>
        <v>4187</v>
      </c>
      <c r="B178" s="539">
        <v>44750</v>
      </c>
      <c r="C178" s="540">
        <v>44743</v>
      </c>
      <c r="D178" s="554" t="s">
        <v>104</v>
      </c>
      <c r="E178" s="554" t="s">
        <v>193</v>
      </c>
      <c r="F178" s="555">
        <v>2368.73</v>
      </c>
      <c r="G178" s="554" t="s">
        <v>919</v>
      </c>
      <c r="H178" s="554" t="s">
        <v>140</v>
      </c>
      <c r="I178" s="543" t="s">
        <v>6151</v>
      </c>
      <c r="J178" s="556" t="s">
        <v>6152</v>
      </c>
      <c r="K178" s="556" t="s">
        <v>5990</v>
      </c>
      <c r="L178" s="544" t="s">
        <v>5995</v>
      </c>
      <c r="M178" s="556">
        <v>178072157</v>
      </c>
      <c r="N178" s="557">
        <v>44750</v>
      </c>
      <c r="O178" s="545">
        <f t="shared" si="7"/>
        <v>7</v>
      </c>
      <c r="P178" s="545">
        <f t="shared" si="8"/>
        <v>7</v>
      </c>
      <c r="Q178" s="531" t="str">
        <f t="shared" si="9"/>
        <v>Gastos_com_Pessoal</v>
      </c>
    </row>
    <row r="179" spans="1:17" ht="51" hidden="1" x14ac:dyDescent="0.2">
      <c r="A179" s="538">
        <f>IF(B179="","",COUNT('Diário 3º PA'!$A$4:$A$4242)+COUNT('Diário 4º PA'!$A$4:$A$2224)+ROW()-3)</f>
        <v>4188</v>
      </c>
      <c r="B179" s="539">
        <v>44750</v>
      </c>
      <c r="C179" s="540">
        <v>44743</v>
      </c>
      <c r="D179" s="554" t="s">
        <v>104</v>
      </c>
      <c r="E179" s="554" t="s">
        <v>187</v>
      </c>
      <c r="F179" s="555">
        <v>1007.56</v>
      </c>
      <c r="G179" s="543" t="s">
        <v>1019</v>
      </c>
      <c r="H179" s="554" t="s">
        <v>138</v>
      </c>
      <c r="I179" s="543" t="s">
        <v>6153</v>
      </c>
      <c r="J179" s="556" t="s">
        <v>6154</v>
      </c>
      <c r="K179" s="556" t="s">
        <v>5990</v>
      </c>
      <c r="L179" s="544" t="s">
        <v>5995</v>
      </c>
      <c r="M179" s="559">
        <v>178072157</v>
      </c>
      <c r="N179" s="557">
        <v>44750</v>
      </c>
      <c r="O179" s="545">
        <f t="shared" si="7"/>
        <v>7</v>
      </c>
      <c r="P179" s="545">
        <f t="shared" si="8"/>
        <v>7</v>
      </c>
      <c r="Q179" s="531" t="str">
        <f t="shared" si="9"/>
        <v>Gastos_com_Pessoal</v>
      </c>
    </row>
    <row r="180" spans="1:17" ht="51" hidden="1" x14ac:dyDescent="0.2">
      <c r="A180" s="538">
        <f>IF(B180="","",COUNT('Diário 3º PA'!$A$4:$A$4242)+COUNT('Diário 4º PA'!$A$4:$A$2224)+ROW()-3)</f>
        <v>4189</v>
      </c>
      <c r="B180" s="546">
        <v>44750</v>
      </c>
      <c r="C180" s="547">
        <v>44743</v>
      </c>
      <c r="D180" s="548" t="s">
        <v>104</v>
      </c>
      <c r="E180" s="548" t="s">
        <v>189</v>
      </c>
      <c r="F180" s="549">
        <v>1313.79</v>
      </c>
      <c r="G180" s="548" t="s">
        <v>915</v>
      </c>
      <c r="H180" s="548" t="s">
        <v>138</v>
      </c>
      <c r="I180" s="550" t="s">
        <v>6153</v>
      </c>
      <c r="J180" s="551" t="s">
        <v>6154</v>
      </c>
      <c r="K180" s="556" t="s">
        <v>5990</v>
      </c>
      <c r="L180" s="544" t="s">
        <v>5995</v>
      </c>
      <c r="M180" s="563">
        <v>178072157</v>
      </c>
      <c r="N180" s="553">
        <v>44750</v>
      </c>
      <c r="O180" s="545">
        <f t="shared" si="7"/>
        <v>7</v>
      </c>
      <c r="P180" s="545">
        <f t="shared" si="8"/>
        <v>7</v>
      </c>
      <c r="Q180" s="531" t="str">
        <f t="shared" si="9"/>
        <v>Gastos_com_Pessoal</v>
      </c>
    </row>
    <row r="181" spans="1:17" ht="51" hidden="1" x14ac:dyDescent="0.2">
      <c r="A181" s="538">
        <f>IF(B181="","",COUNT('Diário 3º PA'!$A$4:$A$4242)+COUNT('Diário 4º PA'!$A$4:$A$2224)+ROW()-3)</f>
        <v>4190</v>
      </c>
      <c r="B181" s="539">
        <v>44750</v>
      </c>
      <c r="C181" s="540">
        <v>44743</v>
      </c>
      <c r="D181" s="554" t="s">
        <v>104</v>
      </c>
      <c r="E181" s="554" t="s">
        <v>191</v>
      </c>
      <c r="F181" s="555">
        <v>437.93</v>
      </c>
      <c r="G181" s="554" t="s">
        <v>918</v>
      </c>
      <c r="H181" s="554" t="s">
        <v>138</v>
      </c>
      <c r="I181" s="543" t="s">
        <v>6153</v>
      </c>
      <c r="J181" s="556" t="s">
        <v>6154</v>
      </c>
      <c r="K181" s="556" t="s">
        <v>5990</v>
      </c>
      <c r="L181" s="544" t="s">
        <v>5995</v>
      </c>
      <c r="M181" s="556">
        <v>178072157</v>
      </c>
      <c r="N181" s="557">
        <v>44750</v>
      </c>
      <c r="O181" s="545">
        <f t="shared" si="7"/>
        <v>7</v>
      </c>
      <c r="P181" s="545">
        <f t="shared" si="8"/>
        <v>7</v>
      </c>
      <c r="Q181" s="531" t="str">
        <f t="shared" si="9"/>
        <v>Gastos_com_Pessoal</v>
      </c>
    </row>
    <row r="182" spans="1:17" ht="51" hidden="1" x14ac:dyDescent="0.2">
      <c r="A182" s="538">
        <f>IF(B182="","",COUNT('Diário 3º PA'!$A$4:$A$4242)+COUNT('Diário 4º PA'!$A$4:$A$2224)+ROW()-3)</f>
        <v>4191</v>
      </c>
      <c r="B182" s="539">
        <v>44750</v>
      </c>
      <c r="C182" s="540">
        <v>44743</v>
      </c>
      <c r="D182" s="554" t="s">
        <v>104</v>
      </c>
      <c r="E182" s="554" t="s">
        <v>193</v>
      </c>
      <c r="F182" s="555">
        <v>65.819999999999993</v>
      </c>
      <c r="G182" s="554" t="s">
        <v>919</v>
      </c>
      <c r="H182" s="554" t="s">
        <v>138</v>
      </c>
      <c r="I182" s="543" t="s">
        <v>6153</v>
      </c>
      <c r="J182" s="556" t="s">
        <v>6154</v>
      </c>
      <c r="K182" s="556" t="s">
        <v>5990</v>
      </c>
      <c r="L182" s="544" t="s">
        <v>5995</v>
      </c>
      <c r="M182" s="556">
        <v>178072157</v>
      </c>
      <c r="N182" s="557">
        <v>44750</v>
      </c>
      <c r="O182" s="545">
        <f t="shared" si="7"/>
        <v>7</v>
      </c>
      <c r="P182" s="545">
        <f t="shared" si="8"/>
        <v>7</v>
      </c>
      <c r="Q182" s="531" t="str">
        <f t="shared" si="9"/>
        <v>Gastos_com_Pessoal</v>
      </c>
    </row>
    <row r="183" spans="1:17" ht="51" hidden="1" x14ac:dyDescent="0.2">
      <c r="A183" s="538">
        <f>IF(B183="","",COUNT('Diário 3º PA'!$A$4:$A$4242)+COUNT('Diário 4º PA'!$A$4:$A$2224)+ROW()-3)</f>
        <v>4192</v>
      </c>
      <c r="B183" s="539">
        <v>44750</v>
      </c>
      <c r="C183" s="540">
        <v>44743</v>
      </c>
      <c r="D183" s="554" t="s">
        <v>104</v>
      </c>
      <c r="E183" s="554" t="s">
        <v>187</v>
      </c>
      <c r="F183" s="555">
        <v>1431.78</v>
      </c>
      <c r="G183" s="554" t="s">
        <v>1019</v>
      </c>
      <c r="H183" s="554" t="s">
        <v>130</v>
      </c>
      <c r="I183" s="543" t="s">
        <v>6155</v>
      </c>
      <c r="J183" s="556" t="s">
        <v>6156</v>
      </c>
      <c r="K183" s="556" t="s">
        <v>5990</v>
      </c>
      <c r="L183" s="544" t="s">
        <v>5995</v>
      </c>
      <c r="M183" s="556">
        <v>178072157</v>
      </c>
      <c r="N183" s="557">
        <v>44750</v>
      </c>
      <c r="O183" s="545">
        <f t="shared" si="7"/>
        <v>7</v>
      </c>
      <c r="P183" s="545">
        <f t="shared" si="8"/>
        <v>7</v>
      </c>
      <c r="Q183" s="531" t="str">
        <f t="shared" si="9"/>
        <v>Gastos_com_Pessoal</v>
      </c>
    </row>
    <row r="184" spans="1:17" ht="51" hidden="1" x14ac:dyDescent="0.2">
      <c r="A184" s="538">
        <f>IF(B184="","",COUNT('Diário 3º PA'!$A$4:$A$4242)+COUNT('Diário 4º PA'!$A$4:$A$2224)+ROW()-3)</f>
        <v>4193</v>
      </c>
      <c r="B184" s="539">
        <v>44750</v>
      </c>
      <c r="C184" s="540">
        <v>44743</v>
      </c>
      <c r="D184" s="554" t="s">
        <v>104</v>
      </c>
      <c r="E184" s="554" t="s">
        <v>189</v>
      </c>
      <c r="F184" s="555">
        <v>2386.3000000000002</v>
      </c>
      <c r="G184" s="554" t="s">
        <v>915</v>
      </c>
      <c r="H184" s="554" t="s">
        <v>130</v>
      </c>
      <c r="I184" s="543" t="s">
        <v>6155</v>
      </c>
      <c r="J184" s="556" t="s">
        <v>6156</v>
      </c>
      <c r="K184" s="556" t="s">
        <v>5990</v>
      </c>
      <c r="L184" s="544" t="s">
        <v>5995</v>
      </c>
      <c r="M184" s="556">
        <v>178072157</v>
      </c>
      <c r="N184" s="557">
        <v>44750</v>
      </c>
      <c r="O184" s="545">
        <f t="shared" si="7"/>
        <v>7</v>
      </c>
      <c r="P184" s="545">
        <f t="shared" si="8"/>
        <v>7</v>
      </c>
      <c r="Q184" s="531" t="str">
        <f t="shared" si="9"/>
        <v>Gastos_com_Pessoal</v>
      </c>
    </row>
    <row r="185" spans="1:17" ht="51" hidden="1" x14ac:dyDescent="0.2">
      <c r="A185" s="538">
        <f>IF(B185="","",COUNT('Diário 3º PA'!$A$4:$A$4242)+COUNT('Diário 4º PA'!$A$4:$A$2224)+ROW()-3)</f>
        <v>4194</v>
      </c>
      <c r="B185" s="546">
        <v>44750</v>
      </c>
      <c r="C185" s="547">
        <v>44743</v>
      </c>
      <c r="D185" s="554" t="s">
        <v>104</v>
      </c>
      <c r="E185" s="554" t="s">
        <v>191</v>
      </c>
      <c r="F185" s="549">
        <v>795.43</v>
      </c>
      <c r="G185" s="548" t="s">
        <v>918</v>
      </c>
      <c r="H185" s="548" t="s">
        <v>130</v>
      </c>
      <c r="I185" s="550" t="s">
        <v>6155</v>
      </c>
      <c r="J185" s="551" t="s">
        <v>6156</v>
      </c>
      <c r="K185" s="556" t="s">
        <v>5990</v>
      </c>
      <c r="L185" s="544" t="s">
        <v>5995</v>
      </c>
      <c r="M185" s="564">
        <v>178072157</v>
      </c>
      <c r="N185" s="553">
        <v>44750</v>
      </c>
      <c r="O185" s="545">
        <f t="shared" si="7"/>
        <v>7</v>
      </c>
      <c r="P185" s="545">
        <f t="shared" si="8"/>
        <v>7</v>
      </c>
      <c r="Q185" s="531" t="str">
        <f t="shared" si="9"/>
        <v>Gastos_com_Pessoal</v>
      </c>
    </row>
    <row r="186" spans="1:17" ht="51" hidden="1" x14ac:dyDescent="0.2">
      <c r="A186" s="538">
        <f>IF(B186="","",COUNT('Diário 3º PA'!$A$4:$A$4242)+COUNT('Diário 4º PA'!$A$4:$A$2224)+ROW()-3)</f>
        <v>4195</v>
      </c>
      <c r="B186" s="539">
        <v>44750</v>
      </c>
      <c r="C186" s="540">
        <v>44743</v>
      </c>
      <c r="D186" s="554" t="s">
        <v>104</v>
      </c>
      <c r="E186" s="554" t="s">
        <v>193</v>
      </c>
      <c r="F186" s="555">
        <v>38.78</v>
      </c>
      <c r="G186" s="554" t="s">
        <v>919</v>
      </c>
      <c r="H186" s="554" t="s">
        <v>130</v>
      </c>
      <c r="I186" s="543" t="s">
        <v>6155</v>
      </c>
      <c r="J186" s="556" t="s">
        <v>6156</v>
      </c>
      <c r="K186" s="556" t="s">
        <v>5990</v>
      </c>
      <c r="L186" s="544" t="s">
        <v>5995</v>
      </c>
      <c r="M186" s="556">
        <v>178072157</v>
      </c>
      <c r="N186" s="557">
        <v>44750</v>
      </c>
      <c r="O186" s="545">
        <f t="shared" si="7"/>
        <v>7</v>
      </c>
      <c r="P186" s="545">
        <f t="shared" si="8"/>
        <v>7</v>
      </c>
      <c r="Q186" s="531" t="str">
        <f t="shared" si="9"/>
        <v>Gastos_com_Pessoal</v>
      </c>
    </row>
    <row r="187" spans="1:17" ht="51" hidden="1" x14ac:dyDescent="0.2">
      <c r="A187" s="538">
        <f>IF(B187="","",COUNT('Diário 3º PA'!$A$4:$A$4242)+COUNT('Diário 4º PA'!$A$4:$A$2224)+ROW()-3)</f>
        <v>4196</v>
      </c>
      <c r="B187" s="539">
        <v>44750</v>
      </c>
      <c r="C187" s="540">
        <v>44743</v>
      </c>
      <c r="D187" s="554" t="s">
        <v>104</v>
      </c>
      <c r="E187" s="554" t="s">
        <v>191</v>
      </c>
      <c r="F187" s="555">
        <v>1039.1199999999999</v>
      </c>
      <c r="G187" s="554" t="s">
        <v>6157</v>
      </c>
      <c r="H187" s="554" t="s">
        <v>129</v>
      </c>
      <c r="I187" s="543" t="s">
        <v>4688</v>
      </c>
      <c r="J187" s="556" t="s">
        <v>3595</v>
      </c>
      <c r="K187" s="556" t="s">
        <v>5990</v>
      </c>
      <c r="L187" s="544" t="s">
        <v>5995</v>
      </c>
      <c r="M187" s="556">
        <v>178072157</v>
      </c>
      <c r="N187" s="557">
        <v>44750</v>
      </c>
      <c r="O187" s="545">
        <f t="shared" si="7"/>
        <v>7</v>
      </c>
      <c r="P187" s="545">
        <f t="shared" si="8"/>
        <v>7</v>
      </c>
      <c r="Q187" s="531" t="str">
        <f t="shared" si="9"/>
        <v>Gastos_com_Pessoal</v>
      </c>
    </row>
    <row r="188" spans="1:17" ht="51" hidden="1" x14ac:dyDescent="0.2">
      <c r="A188" s="538">
        <f>IF(B188="","",COUNT('Diário 3º PA'!$A$4:$A$4242)+COUNT('Diário 4º PA'!$A$4:$A$2224)+ROW()-3)</f>
        <v>4197</v>
      </c>
      <c r="B188" s="539">
        <v>44750</v>
      </c>
      <c r="C188" s="540">
        <v>44743</v>
      </c>
      <c r="D188" s="554" t="s">
        <v>104</v>
      </c>
      <c r="E188" s="554" t="s">
        <v>189</v>
      </c>
      <c r="F188" s="555">
        <v>2860.89</v>
      </c>
      <c r="G188" s="554" t="s">
        <v>6158</v>
      </c>
      <c r="H188" s="554" t="s">
        <v>129</v>
      </c>
      <c r="I188" s="543" t="s">
        <v>4688</v>
      </c>
      <c r="J188" s="556" t="s">
        <v>3595</v>
      </c>
      <c r="K188" s="556" t="s">
        <v>5990</v>
      </c>
      <c r="L188" s="544" t="s">
        <v>5995</v>
      </c>
      <c r="M188" s="556">
        <v>178072157</v>
      </c>
      <c r="N188" s="557">
        <v>44750</v>
      </c>
      <c r="O188" s="545">
        <f t="shared" si="7"/>
        <v>7</v>
      </c>
      <c r="P188" s="545">
        <f t="shared" si="8"/>
        <v>7</v>
      </c>
      <c r="Q188" s="531" t="str">
        <f t="shared" si="9"/>
        <v>Gastos_com_Pessoal</v>
      </c>
    </row>
    <row r="189" spans="1:17" ht="51" hidden="1" x14ac:dyDescent="0.2">
      <c r="A189" s="538">
        <f>IF(B189="","",COUNT('Diário 3º PA'!$A$4:$A$4242)+COUNT('Diário 4º PA'!$A$4:$A$2224)+ROW()-3)</f>
        <v>4198</v>
      </c>
      <c r="B189" s="546">
        <v>44750</v>
      </c>
      <c r="C189" s="547">
        <v>44743</v>
      </c>
      <c r="D189" s="554" t="s">
        <v>104</v>
      </c>
      <c r="E189" s="554" t="s">
        <v>191</v>
      </c>
      <c r="F189" s="549">
        <v>753.12</v>
      </c>
      <c r="G189" s="548" t="s">
        <v>6159</v>
      </c>
      <c r="H189" s="548" t="s">
        <v>137</v>
      </c>
      <c r="I189" s="550" t="s">
        <v>6160</v>
      </c>
      <c r="J189" s="551" t="s">
        <v>6161</v>
      </c>
      <c r="K189" s="556" t="s">
        <v>5990</v>
      </c>
      <c r="L189" s="544" t="s">
        <v>5995</v>
      </c>
      <c r="M189" s="551">
        <v>178072157</v>
      </c>
      <c r="N189" s="553">
        <v>44750</v>
      </c>
      <c r="O189" s="545">
        <f t="shared" si="7"/>
        <v>7</v>
      </c>
      <c r="P189" s="545">
        <f t="shared" si="8"/>
        <v>7</v>
      </c>
      <c r="Q189" s="531" t="str">
        <f t="shared" si="9"/>
        <v>Gastos_com_Pessoal</v>
      </c>
    </row>
    <row r="190" spans="1:17" ht="51" hidden="1" x14ac:dyDescent="0.2">
      <c r="A190" s="538">
        <f>IF(B190="","",COUNT('Diário 3º PA'!$A$4:$A$4242)+COUNT('Diário 4º PA'!$A$4:$A$2224)+ROW()-3)</f>
        <v>4199</v>
      </c>
      <c r="B190" s="546">
        <v>44750</v>
      </c>
      <c r="C190" s="547">
        <v>44743</v>
      </c>
      <c r="D190" s="548" t="s">
        <v>104</v>
      </c>
      <c r="E190" s="548" t="s">
        <v>189</v>
      </c>
      <c r="F190" s="549">
        <v>2162.34</v>
      </c>
      <c r="G190" s="548" t="s">
        <v>6162</v>
      </c>
      <c r="H190" s="548" t="s">
        <v>137</v>
      </c>
      <c r="I190" s="550" t="s">
        <v>6160</v>
      </c>
      <c r="J190" s="551" t="s">
        <v>6161</v>
      </c>
      <c r="K190" s="556" t="s">
        <v>5990</v>
      </c>
      <c r="L190" s="544" t="s">
        <v>5995</v>
      </c>
      <c r="M190" s="551">
        <v>178072157</v>
      </c>
      <c r="N190" s="557">
        <v>44750</v>
      </c>
      <c r="O190" s="545">
        <f t="shared" si="7"/>
        <v>7</v>
      </c>
      <c r="P190" s="545">
        <f t="shared" si="8"/>
        <v>7</v>
      </c>
      <c r="Q190" s="531" t="str">
        <f t="shared" si="9"/>
        <v>Gastos_com_Pessoal</v>
      </c>
    </row>
    <row r="191" spans="1:17" ht="51" hidden="1" x14ac:dyDescent="0.2">
      <c r="A191" s="538">
        <f>IF(B191="","",COUNT('Diário 3º PA'!$A$4:$A$4242)+COUNT('Diário 4º PA'!$A$4:$A$2224)+ROW()-3)</f>
        <v>4200</v>
      </c>
      <c r="B191" s="546">
        <v>44750</v>
      </c>
      <c r="C191" s="547">
        <v>44743</v>
      </c>
      <c r="D191" s="554" t="s">
        <v>104</v>
      </c>
      <c r="E191" s="554" t="s">
        <v>191</v>
      </c>
      <c r="F191" s="549">
        <v>483.16</v>
      </c>
      <c r="G191" s="548" t="s">
        <v>6163</v>
      </c>
      <c r="H191" s="548" t="s">
        <v>129</v>
      </c>
      <c r="I191" s="550" t="s">
        <v>6164</v>
      </c>
      <c r="J191" s="551" t="s">
        <v>1757</v>
      </c>
      <c r="K191" s="556" t="s">
        <v>5990</v>
      </c>
      <c r="L191" s="544" t="s">
        <v>5995</v>
      </c>
      <c r="M191" s="551">
        <v>178072157</v>
      </c>
      <c r="N191" s="557">
        <v>44750</v>
      </c>
      <c r="O191" s="545">
        <f t="shared" si="7"/>
        <v>7</v>
      </c>
      <c r="P191" s="545">
        <f t="shared" si="8"/>
        <v>7</v>
      </c>
      <c r="Q191" s="531" t="str">
        <f t="shared" si="9"/>
        <v>Gastos_com_Pessoal</v>
      </c>
    </row>
    <row r="192" spans="1:17" ht="51" hidden="1" x14ac:dyDescent="0.2">
      <c r="A192" s="538">
        <f>IF(B192="","",COUNT('Diário 3º PA'!$A$4:$A$4242)+COUNT('Diário 4º PA'!$A$4:$A$2224)+ROW()-3)</f>
        <v>4201</v>
      </c>
      <c r="B192" s="546">
        <v>44750</v>
      </c>
      <c r="C192" s="547">
        <v>44743</v>
      </c>
      <c r="D192" s="548" t="s">
        <v>104</v>
      </c>
      <c r="E192" s="548" t="s">
        <v>189</v>
      </c>
      <c r="F192" s="549">
        <v>1449.55</v>
      </c>
      <c r="G192" s="548" t="s">
        <v>6165</v>
      </c>
      <c r="H192" s="548" t="s">
        <v>129</v>
      </c>
      <c r="I192" s="550" t="s">
        <v>6164</v>
      </c>
      <c r="J192" s="551" t="s">
        <v>1757</v>
      </c>
      <c r="K192" s="556" t="s">
        <v>5990</v>
      </c>
      <c r="L192" s="544" t="s">
        <v>5995</v>
      </c>
      <c r="M192" s="551">
        <v>178072157</v>
      </c>
      <c r="N192" s="557">
        <v>44750</v>
      </c>
      <c r="O192" s="545">
        <f t="shared" si="7"/>
        <v>7</v>
      </c>
      <c r="P192" s="545">
        <f t="shared" si="8"/>
        <v>7</v>
      </c>
      <c r="Q192" s="531" t="str">
        <f t="shared" si="9"/>
        <v>Gastos_com_Pessoal</v>
      </c>
    </row>
    <row r="193" spans="1:17" ht="51" hidden="1" x14ac:dyDescent="0.2">
      <c r="A193" s="538">
        <f>IF(B193="","",COUNT('Diário 3º PA'!$A$4:$A$4242)+COUNT('Diário 4º PA'!$A$4:$A$2224)+ROW()-3)</f>
        <v>4202</v>
      </c>
      <c r="B193" s="546">
        <v>44750</v>
      </c>
      <c r="C193" s="547">
        <v>44743</v>
      </c>
      <c r="D193" s="554" t="s">
        <v>104</v>
      </c>
      <c r="E193" s="554" t="s">
        <v>191</v>
      </c>
      <c r="F193" s="549">
        <v>835.33</v>
      </c>
      <c r="G193" s="548" t="s">
        <v>6166</v>
      </c>
      <c r="H193" s="548" t="s">
        <v>138</v>
      </c>
      <c r="I193" s="550" t="s">
        <v>6167</v>
      </c>
      <c r="J193" s="551" t="s">
        <v>6168</v>
      </c>
      <c r="K193" s="556" t="s">
        <v>5990</v>
      </c>
      <c r="L193" s="544" t="s">
        <v>5995</v>
      </c>
      <c r="M193" s="556">
        <v>178072157</v>
      </c>
      <c r="N193" s="557">
        <v>44750</v>
      </c>
      <c r="O193" s="545">
        <f t="shared" si="7"/>
        <v>7</v>
      </c>
      <c r="P193" s="545">
        <f t="shared" si="8"/>
        <v>7</v>
      </c>
      <c r="Q193" s="531" t="str">
        <f t="shared" si="9"/>
        <v>Gastos_com_Pessoal</v>
      </c>
    </row>
    <row r="194" spans="1:17" ht="51" hidden="1" x14ac:dyDescent="0.2">
      <c r="A194" s="538">
        <f>IF(B194="","",COUNT('Diário 3º PA'!$A$4:$A$4242)+COUNT('Diário 4º PA'!$A$4:$A$2224)+ROW()-3)</f>
        <v>4203</v>
      </c>
      <c r="B194" s="546">
        <v>44750</v>
      </c>
      <c r="C194" s="547">
        <v>44743</v>
      </c>
      <c r="D194" s="548" t="s">
        <v>104</v>
      </c>
      <c r="E194" s="548" t="s">
        <v>189</v>
      </c>
      <c r="F194" s="549">
        <v>2359.71</v>
      </c>
      <c r="G194" s="548" t="s">
        <v>6169</v>
      </c>
      <c r="H194" s="548" t="s">
        <v>138</v>
      </c>
      <c r="I194" s="543" t="s">
        <v>6167</v>
      </c>
      <c r="J194" s="551" t="s">
        <v>6168</v>
      </c>
      <c r="K194" s="556" t="s">
        <v>5990</v>
      </c>
      <c r="L194" s="544" t="s">
        <v>5995</v>
      </c>
      <c r="M194" s="556">
        <v>178072157</v>
      </c>
      <c r="N194" s="557">
        <v>44750</v>
      </c>
      <c r="O194" s="545">
        <f t="shared" si="7"/>
        <v>7</v>
      </c>
      <c r="P194" s="545">
        <f t="shared" si="8"/>
        <v>7</v>
      </c>
      <c r="Q194" s="531" t="str">
        <f t="shared" si="9"/>
        <v>Gastos_com_Pessoal</v>
      </c>
    </row>
    <row r="195" spans="1:17" ht="51" hidden="1" x14ac:dyDescent="0.2">
      <c r="A195" s="538">
        <f>IF(B195="","",COUNT('Diário 3º PA'!$A$4:$A$4242)+COUNT('Diário 4º PA'!$A$4:$A$2224)+ROW()-3)</f>
        <v>4204</v>
      </c>
      <c r="B195" s="546">
        <v>44750</v>
      </c>
      <c r="C195" s="547">
        <v>44743</v>
      </c>
      <c r="D195" s="554" t="s">
        <v>104</v>
      </c>
      <c r="E195" s="554" t="s">
        <v>191</v>
      </c>
      <c r="F195" s="549">
        <v>501.88</v>
      </c>
      <c r="G195" s="548" t="s">
        <v>6170</v>
      </c>
      <c r="H195" s="548" t="s">
        <v>138</v>
      </c>
      <c r="I195" s="550" t="s">
        <v>6171</v>
      </c>
      <c r="J195" s="551" t="s">
        <v>6168</v>
      </c>
      <c r="K195" s="556" t="s">
        <v>5990</v>
      </c>
      <c r="L195" s="544" t="s">
        <v>5995</v>
      </c>
      <c r="M195" s="556">
        <v>178072157</v>
      </c>
      <c r="N195" s="557">
        <v>44750</v>
      </c>
      <c r="O195" s="545">
        <f t="shared" si="7"/>
        <v>7</v>
      </c>
      <c r="P195" s="545">
        <f t="shared" si="8"/>
        <v>7</v>
      </c>
      <c r="Q195" s="531" t="str">
        <f t="shared" si="9"/>
        <v>Gastos_com_Pessoal</v>
      </c>
    </row>
    <row r="196" spans="1:17" ht="51" hidden="1" x14ac:dyDescent="0.2">
      <c r="A196" s="538">
        <f>IF(B196="","",COUNT('Diário 3º PA'!$A$4:$A$4242)+COUNT('Diário 4º PA'!$A$4:$A$2224)+ROW()-3)</f>
        <v>4205</v>
      </c>
      <c r="B196" s="546">
        <v>44750</v>
      </c>
      <c r="C196" s="547">
        <v>44743</v>
      </c>
      <c r="D196" s="548" t="s">
        <v>104</v>
      </c>
      <c r="E196" s="548" t="s">
        <v>189</v>
      </c>
      <c r="F196" s="549">
        <v>1505.67</v>
      </c>
      <c r="G196" s="548" t="s">
        <v>6172</v>
      </c>
      <c r="H196" s="548" t="s">
        <v>138</v>
      </c>
      <c r="I196" s="543" t="s">
        <v>6171</v>
      </c>
      <c r="J196" s="551" t="s">
        <v>6168</v>
      </c>
      <c r="K196" s="556" t="s">
        <v>5990</v>
      </c>
      <c r="L196" s="544" t="s">
        <v>5995</v>
      </c>
      <c r="M196" s="556">
        <v>178072157</v>
      </c>
      <c r="N196" s="557">
        <v>44750</v>
      </c>
      <c r="O196" s="545">
        <f t="shared" si="7"/>
        <v>7</v>
      </c>
      <c r="P196" s="545">
        <f t="shared" si="8"/>
        <v>7</v>
      </c>
      <c r="Q196" s="531" t="str">
        <f t="shared" si="9"/>
        <v>Gastos_com_Pessoal</v>
      </c>
    </row>
    <row r="197" spans="1:17" ht="51" hidden="1" x14ac:dyDescent="0.2">
      <c r="A197" s="538">
        <f>IF(B197="","",COUNT('Diário 3º PA'!$A$4:$A$4242)+COUNT('Diário 4º PA'!$A$4:$A$2224)+ROW()-3)</f>
        <v>4206</v>
      </c>
      <c r="B197" s="546">
        <v>44750</v>
      </c>
      <c r="C197" s="547">
        <v>44743</v>
      </c>
      <c r="D197" s="554" t="s">
        <v>104</v>
      </c>
      <c r="E197" s="554" t="s">
        <v>191</v>
      </c>
      <c r="F197" s="549">
        <v>967.95</v>
      </c>
      <c r="G197" s="548" t="s">
        <v>6173</v>
      </c>
      <c r="H197" s="548" t="s">
        <v>129</v>
      </c>
      <c r="I197" s="550" t="s">
        <v>6174</v>
      </c>
      <c r="J197" s="551" t="s">
        <v>6175</v>
      </c>
      <c r="K197" s="556" t="s">
        <v>5990</v>
      </c>
      <c r="L197" s="544" t="s">
        <v>5995</v>
      </c>
      <c r="M197" s="551">
        <v>178072157</v>
      </c>
      <c r="N197" s="557">
        <v>44750</v>
      </c>
      <c r="O197" s="545">
        <f t="shared" ref="O197:O260" si="10">IF(B197=0,0,IF(YEAR(B197)=$P$1,MONTH(B197)-$O$1+1,(YEAR(B197)-$P$1)*12-$O$1+1+MONTH(B197)))</f>
        <v>7</v>
      </c>
      <c r="P197" s="545">
        <f t="shared" ref="P197:P260" si="11">IF(C197=0,0,IF(YEAR(C197)=$P$1,MONTH(C197)-$O$1+1,(YEAR(C197)-$P$1)*12-$O$1+1+MONTH(C197)))</f>
        <v>7</v>
      </c>
      <c r="Q197" s="531" t="str">
        <f t="shared" ref="Q197:Q260" si="12">SUBSTITUTE(D197," ","_")</f>
        <v>Gastos_com_Pessoal</v>
      </c>
    </row>
    <row r="198" spans="1:17" ht="51" hidden="1" x14ac:dyDescent="0.2">
      <c r="A198" s="538">
        <f>IF(B198="","",COUNT('Diário 3º PA'!$A$4:$A$4242)+COUNT('Diário 4º PA'!$A$4:$A$2224)+ROW()-3)</f>
        <v>4207</v>
      </c>
      <c r="B198" s="546">
        <v>44750</v>
      </c>
      <c r="C198" s="547">
        <v>44743</v>
      </c>
      <c r="D198" s="548" t="s">
        <v>104</v>
      </c>
      <c r="E198" s="548" t="s">
        <v>189</v>
      </c>
      <c r="F198" s="549">
        <v>2668.81</v>
      </c>
      <c r="G198" s="548" t="s">
        <v>6176</v>
      </c>
      <c r="H198" s="548" t="s">
        <v>129</v>
      </c>
      <c r="I198" s="550" t="s">
        <v>6174</v>
      </c>
      <c r="J198" s="551" t="s">
        <v>6175</v>
      </c>
      <c r="K198" s="556" t="s">
        <v>5990</v>
      </c>
      <c r="L198" s="544" t="s">
        <v>5995</v>
      </c>
      <c r="M198" s="556">
        <v>178072157</v>
      </c>
      <c r="N198" s="557">
        <v>44750</v>
      </c>
      <c r="O198" s="545">
        <f t="shared" si="10"/>
        <v>7</v>
      </c>
      <c r="P198" s="545">
        <f t="shared" si="11"/>
        <v>7</v>
      </c>
      <c r="Q198" s="531" t="str">
        <f t="shared" si="12"/>
        <v>Gastos_com_Pessoal</v>
      </c>
    </row>
    <row r="199" spans="1:17" ht="38.25" hidden="1" x14ac:dyDescent="0.2">
      <c r="A199" s="538">
        <f>IF(B199="","",COUNT('Diário 3º PA'!$A$4:$A$4242)+COUNT('Diário 4º PA'!$A$4:$A$2224)+ROW()-3)</f>
        <v>4208</v>
      </c>
      <c r="B199" s="546">
        <v>44750</v>
      </c>
      <c r="C199" s="547">
        <v>44743</v>
      </c>
      <c r="D199" s="541" t="s">
        <v>115</v>
      </c>
      <c r="E199" s="548" t="s">
        <v>342</v>
      </c>
      <c r="F199" s="549">
        <v>180</v>
      </c>
      <c r="G199" s="548" t="s">
        <v>6177</v>
      </c>
      <c r="H199" s="548" t="s">
        <v>134</v>
      </c>
      <c r="I199" s="541" t="s">
        <v>2469</v>
      </c>
      <c r="J199" s="560" t="s">
        <v>2092</v>
      </c>
      <c r="K199" s="556" t="s">
        <v>5990</v>
      </c>
      <c r="L199" s="544" t="s">
        <v>5995</v>
      </c>
      <c r="M199" s="556">
        <v>178072157</v>
      </c>
      <c r="N199" s="557">
        <v>44750</v>
      </c>
      <c r="O199" s="545">
        <f t="shared" si="10"/>
        <v>7</v>
      </c>
      <c r="P199" s="545">
        <f t="shared" si="11"/>
        <v>7</v>
      </c>
      <c r="Q199" s="531" t="str">
        <f t="shared" si="12"/>
        <v>Gastos_Gerais</v>
      </c>
    </row>
    <row r="200" spans="1:17" ht="38.25" hidden="1" x14ac:dyDescent="0.2">
      <c r="A200" s="538">
        <f>IF(B200="","",COUNT('Diário 3º PA'!$A$4:$A$4242)+COUNT('Diário 4º PA'!$A$4:$A$2224)+ROW()-3)</f>
        <v>4209</v>
      </c>
      <c r="B200" s="539">
        <v>44750</v>
      </c>
      <c r="C200" s="540">
        <v>44743</v>
      </c>
      <c r="D200" s="541" t="s">
        <v>115</v>
      </c>
      <c r="E200" s="554" t="s">
        <v>342</v>
      </c>
      <c r="F200" s="555">
        <v>180</v>
      </c>
      <c r="G200" s="554" t="s">
        <v>6178</v>
      </c>
      <c r="H200" s="554" t="s">
        <v>134</v>
      </c>
      <c r="I200" s="543" t="s">
        <v>2087</v>
      </c>
      <c r="J200" s="556" t="s">
        <v>2088</v>
      </c>
      <c r="K200" s="556" t="s">
        <v>5990</v>
      </c>
      <c r="L200" s="544" t="s">
        <v>5995</v>
      </c>
      <c r="M200" s="556">
        <v>178072157</v>
      </c>
      <c r="N200" s="557">
        <v>44750</v>
      </c>
      <c r="O200" s="545">
        <f t="shared" si="10"/>
        <v>7</v>
      </c>
      <c r="P200" s="545">
        <f t="shared" si="11"/>
        <v>7</v>
      </c>
      <c r="Q200" s="531" t="str">
        <f t="shared" si="12"/>
        <v>Gastos_Gerais</v>
      </c>
    </row>
    <row r="201" spans="1:17" ht="38.25" hidden="1" x14ac:dyDescent="0.2">
      <c r="A201" s="538">
        <f>IF(B201="","",COUNT('Diário 3º PA'!$A$4:$A$4242)+COUNT('Diário 4º PA'!$A$4:$A$2224)+ROW()-3)</f>
        <v>4210</v>
      </c>
      <c r="B201" s="539">
        <v>44750</v>
      </c>
      <c r="C201" s="540">
        <v>44743</v>
      </c>
      <c r="D201" s="541" t="s">
        <v>115</v>
      </c>
      <c r="E201" s="554" t="s">
        <v>342</v>
      </c>
      <c r="F201" s="555">
        <v>180</v>
      </c>
      <c r="G201" s="543" t="s">
        <v>6179</v>
      </c>
      <c r="H201" s="554" t="s">
        <v>134</v>
      </c>
      <c r="I201" s="543" t="s">
        <v>6180</v>
      </c>
      <c r="J201" s="556" t="s">
        <v>5652</v>
      </c>
      <c r="K201" s="556" t="s">
        <v>5990</v>
      </c>
      <c r="L201" s="544" t="s">
        <v>5995</v>
      </c>
      <c r="M201" s="556">
        <v>178072157</v>
      </c>
      <c r="N201" s="557">
        <v>44750</v>
      </c>
      <c r="O201" s="545">
        <f t="shared" si="10"/>
        <v>7</v>
      </c>
      <c r="P201" s="545">
        <f t="shared" si="11"/>
        <v>7</v>
      </c>
      <c r="Q201" s="531" t="str">
        <f t="shared" si="12"/>
        <v>Gastos_Gerais</v>
      </c>
    </row>
    <row r="202" spans="1:17" ht="38.25" hidden="1" x14ac:dyDescent="0.2">
      <c r="A202" s="538">
        <f>IF(B202="","",COUNT('Diário 3º PA'!$A$4:$A$4242)+COUNT('Diário 4º PA'!$A$4:$A$2224)+ROW()-3)</f>
        <v>4211</v>
      </c>
      <c r="B202" s="539">
        <v>44750</v>
      </c>
      <c r="C202" s="540">
        <v>44743</v>
      </c>
      <c r="D202" s="541" t="s">
        <v>115</v>
      </c>
      <c r="E202" s="554" t="s">
        <v>342</v>
      </c>
      <c r="F202" s="555">
        <v>11.6</v>
      </c>
      <c r="G202" s="543" t="s">
        <v>6181</v>
      </c>
      <c r="H202" s="554" t="s">
        <v>132</v>
      </c>
      <c r="I202" s="543" t="s">
        <v>5286</v>
      </c>
      <c r="J202" s="556" t="s">
        <v>5287</v>
      </c>
      <c r="K202" s="556" t="s">
        <v>5990</v>
      </c>
      <c r="L202" s="544" t="s">
        <v>792</v>
      </c>
      <c r="M202" s="556" t="s">
        <v>6182</v>
      </c>
      <c r="N202" s="557">
        <v>44750</v>
      </c>
      <c r="O202" s="545">
        <f t="shared" si="10"/>
        <v>7</v>
      </c>
      <c r="P202" s="545">
        <f t="shared" si="11"/>
        <v>7</v>
      </c>
      <c r="Q202" s="531" t="str">
        <f t="shared" si="12"/>
        <v>Gastos_Gerais</v>
      </c>
    </row>
    <row r="203" spans="1:17" ht="51" hidden="1" x14ac:dyDescent="0.2">
      <c r="A203" s="538">
        <f>IF(B203="","",COUNT('Diário 3º PA'!$A$4:$A$4242)+COUNT('Diário 4º PA'!$A$4:$A$2224)+ROW()-3)</f>
        <v>4212</v>
      </c>
      <c r="B203" s="539">
        <v>44750</v>
      </c>
      <c r="C203" s="540">
        <v>44743</v>
      </c>
      <c r="D203" s="554" t="s">
        <v>104</v>
      </c>
      <c r="E203" s="554" t="s">
        <v>187</v>
      </c>
      <c r="F203" s="555">
        <v>1306.6500000000001</v>
      </c>
      <c r="G203" s="554" t="s">
        <v>1019</v>
      </c>
      <c r="H203" s="554" t="s">
        <v>133</v>
      </c>
      <c r="I203" s="543" t="s">
        <v>1905</v>
      </c>
      <c r="J203" s="556" t="s">
        <v>1906</v>
      </c>
      <c r="K203" s="556" t="s">
        <v>5990</v>
      </c>
      <c r="L203" s="544" t="s">
        <v>792</v>
      </c>
      <c r="M203" s="556" t="s">
        <v>6183</v>
      </c>
      <c r="N203" s="557">
        <v>44750</v>
      </c>
      <c r="O203" s="545">
        <f t="shared" si="10"/>
        <v>7</v>
      </c>
      <c r="P203" s="545">
        <f t="shared" si="11"/>
        <v>7</v>
      </c>
      <c r="Q203" s="531" t="str">
        <f t="shared" si="12"/>
        <v>Gastos_com_Pessoal</v>
      </c>
    </row>
    <row r="204" spans="1:17" ht="51" hidden="1" x14ac:dyDescent="0.2">
      <c r="A204" s="538">
        <f>IF(B204="","",COUNT('Diário 3º PA'!$A$4:$A$4242)+COUNT('Diário 4º PA'!$A$4:$A$2224)+ROW()-3)</f>
        <v>4213</v>
      </c>
      <c r="B204" s="539">
        <v>44750</v>
      </c>
      <c r="C204" s="540">
        <v>44743</v>
      </c>
      <c r="D204" s="554" t="s">
        <v>104</v>
      </c>
      <c r="E204" s="554" t="s">
        <v>189</v>
      </c>
      <c r="F204" s="555">
        <v>870.2</v>
      </c>
      <c r="G204" s="565" t="s">
        <v>915</v>
      </c>
      <c r="H204" s="554" t="s">
        <v>133</v>
      </c>
      <c r="I204" s="543" t="s">
        <v>1905</v>
      </c>
      <c r="J204" s="556" t="s">
        <v>1906</v>
      </c>
      <c r="K204" s="556" t="s">
        <v>5990</v>
      </c>
      <c r="L204" s="544" t="s">
        <v>792</v>
      </c>
      <c r="M204" s="556" t="s">
        <v>6183</v>
      </c>
      <c r="N204" s="557">
        <v>44750</v>
      </c>
      <c r="O204" s="545">
        <f t="shared" si="10"/>
        <v>7</v>
      </c>
      <c r="P204" s="545">
        <f t="shared" si="11"/>
        <v>7</v>
      </c>
      <c r="Q204" s="531" t="str">
        <f t="shared" si="12"/>
        <v>Gastos_com_Pessoal</v>
      </c>
    </row>
    <row r="205" spans="1:17" ht="51" hidden="1" x14ac:dyDescent="0.2">
      <c r="A205" s="538">
        <f>IF(B205="","",COUNT('Diário 3º PA'!$A$4:$A$4242)+COUNT('Diário 4º PA'!$A$4:$A$2224)+ROW()-3)</f>
        <v>4214</v>
      </c>
      <c r="B205" s="539">
        <v>44750</v>
      </c>
      <c r="C205" s="540">
        <v>44743</v>
      </c>
      <c r="D205" s="554" t="s">
        <v>104</v>
      </c>
      <c r="E205" s="554" t="s">
        <v>191</v>
      </c>
      <c r="F205" s="555">
        <v>290.06</v>
      </c>
      <c r="G205" s="554" t="s">
        <v>918</v>
      </c>
      <c r="H205" s="554" t="s">
        <v>133</v>
      </c>
      <c r="I205" s="543" t="s">
        <v>1905</v>
      </c>
      <c r="J205" s="556" t="s">
        <v>1906</v>
      </c>
      <c r="K205" s="556" t="s">
        <v>5990</v>
      </c>
      <c r="L205" s="544" t="s">
        <v>792</v>
      </c>
      <c r="M205" s="556" t="s">
        <v>6183</v>
      </c>
      <c r="N205" s="557">
        <v>44750</v>
      </c>
      <c r="O205" s="545">
        <f t="shared" si="10"/>
        <v>7</v>
      </c>
      <c r="P205" s="545">
        <f t="shared" si="11"/>
        <v>7</v>
      </c>
      <c r="Q205" s="531" t="str">
        <f t="shared" si="12"/>
        <v>Gastos_com_Pessoal</v>
      </c>
    </row>
    <row r="206" spans="1:17" ht="51" hidden="1" x14ac:dyDescent="0.2">
      <c r="A206" s="538">
        <f>IF(B206="","",COUNT('Diário 3º PA'!$A$4:$A$4242)+COUNT('Diário 4º PA'!$A$4:$A$2224)+ROW()-3)</f>
        <v>4215</v>
      </c>
      <c r="B206" s="539">
        <v>44750</v>
      </c>
      <c r="C206" s="540">
        <v>44743</v>
      </c>
      <c r="D206" s="554" t="s">
        <v>104</v>
      </c>
      <c r="E206" s="554" t="s">
        <v>193</v>
      </c>
      <c r="F206" s="555">
        <v>160.91</v>
      </c>
      <c r="G206" s="565" t="s">
        <v>919</v>
      </c>
      <c r="H206" s="554" t="s">
        <v>133</v>
      </c>
      <c r="I206" s="543" t="s">
        <v>1905</v>
      </c>
      <c r="J206" s="556" t="s">
        <v>1906</v>
      </c>
      <c r="K206" s="556" t="s">
        <v>5990</v>
      </c>
      <c r="L206" s="544" t="s">
        <v>792</v>
      </c>
      <c r="M206" s="556" t="s">
        <v>6183</v>
      </c>
      <c r="N206" s="557">
        <v>44750</v>
      </c>
      <c r="O206" s="545">
        <f t="shared" si="10"/>
        <v>7</v>
      </c>
      <c r="P206" s="545">
        <f t="shared" si="11"/>
        <v>7</v>
      </c>
      <c r="Q206" s="531" t="str">
        <f t="shared" si="12"/>
        <v>Gastos_com_Pessoal</v>
      </c>
    </row>
    <row r="207" spans="1:17" ht="48" hidden="1" x14ac:dyDescent="0.2">
      <c r="A207" s="538">
        <f>IF(B207="","",COUNT('Diário 3º PA'!$A$4:$A$4242)+COUNT('Diário 4º PA'!$A$4:$A$2224)+ROW()-3)</f>
        <v>4216</v>
      </c>
      <c r="B207" s="539">
        <v>44750</v>
      </c>
      <c r="C207" s="540">
        <v>44713</v>
      </c>
      <c r="D207" s="541" t="s">
        <v>115</v>
      </c>
      <c r="E207" s="554" t="s">
        <v>290</v>
      </c>
      <c r="F207" s="555">
        <v>6472.57</v>
      </c>
      <c r="G207" s="554" t="s">
        <v>6184</v>
      </c>
      <c r="H207" s="554" t="s">
        <v>127</v>
      </c>
      <c r="I207" s="543" t="s">
        <v>682</v>
      </c>
      <c r="J207" s="556" t="s">
        <v>666</v>
      </c>
      <c r="K207" s="556" t="s">
        <v>704</v>
      </c>
      <c r="L207" s="544" t="s">
        <v>942</v>
      </c>
      <c r="M207" s="556" t="s">
        <v>6185</v>
      </c>
      <c r="N207" s="557">
        <v>44750</v>
      </c>
      <c r="O207" s="545">
        <f t="shared" si="10"/>
        <v>7</v>
      </c>
      <c r="P207" s="545">
        <f t="shared" si="11"/>
        <v>6</v>
      </c>
      <c r="Q207" s="531" t="str">
        <f t="shared" si="12"/>
        <v>Gastos_Gerais</v>
      </c>
    </row>
    <row r="208" spans="1:17" ht="25.5" hidden="1" x14ac:dyDescent="0.2">
      <c r="A208" s="538">
        <f>IF(B208="","",COUNT('Diário 3º PA'!$A$4:$A$4242)+COUNT('Diário 4º PA'!$A$4:$A$2224)+ROW()-3)</f>
        <v>4217</v>
      </c>
      <c r="B208" s="539">
        <v>44750</v>
      </c>
      <c r="C208" s="540">
        <v>44743</v>
      </c>
      <c r="D208" s="554" t="s">
        <v>93</v>
      </c>
      <c r="E208" s="554" t="s">
        <v>97</v>
      </c>
      <c r="F208" s="555">
        <v>0.28999999999999998</v>
      </c>
      <c r="G208" s="566" t="s">
        <v>1553</v>
      </c>
      <c r="H208" s="554" t="s">
        <v>128</v>
      </c>
      <c r="I208" s="543" t="s">
        <v>664</v>
      </c>
      <c r="J208" s="556" t="s">
        <v>811</v>
      </c>
      <c r="K208" s="556" t="s">
        <v>1554</v>
      </c>
      <c r="L208" s="544" t="s">
        <v>1066</v>
      </c>
      <c r="M208" s="556" t="s">
        <v>666</v>
      </c>
      <c r="N208" s="557">
        <v>44750</v>
      </c>
      <c r="O208" s="545">
        <f t="shared" si="10"/>
        <v>7</v>
      </c>
      <c r="P208" s="545">
        <f t="shared" si="11"/>
        <v>7</v>
      </c>
      <c r="Q208" s="531" t="str">
        <f t="shared" si="12"/>
        <v>Receitas</v>
      </c>
    </row>
    <row r="209" spans="1:17" ht="38.25" hidden="1" x14ac:dyDescent="0.2">
      <c r="A209" s="538">
        <f>IF(B209="","",COUNT('Diário 3º PA'!$A$4:$A$4242)+COUNT('Diário 4º PA'!$A$4:$A$2224)+ROW()-3)</f>
        <v>4218</v>
      </c>
      <c r="B209" s="546">
        <v>44753</v>
      </c>
      <c r="C209" s="547">
        <v>44743</v>
      </c>
      <c r="D209" s="541" t="s">
        <v>115</v>
      </c>
      <c r="E209" s="554" t="s">
        <v>318</v>
      </c>
      <c r="F209" s="549">
        <v>1999.44</v>
      </c>
      <c r="G209" s="548" t="s">
        <v>6186</v>
      </c>
      <c r="H209" s="548" t="s">
        <v>127</v>
      </c>
      <c r="I209" s="550" t="s">
        <v>3656</v>
      </c>
      <c r="J209" s="551" t="s">
        <v>3657</v>
      </c>
      <c r="K209" s="551" t="s">
        <v>704</v>
      </c>
      <c r="L209" s="552" t="s">
        <v>428</v>
      </c>
      <c r="M209" s="551">
        <v>2022229</v>
      </c>
      <c r="N209" s="553">
        <v>44749</v>
      </c>
      <c r="O209" s="545">
        <f t="shared" si="10"/>
        <v>7</v>
      </c>
      <c r="P209" s="545">
        <f t="shared" si="11"/>
        <v>7</v>
      </c>
      <c r="Q209" s="531" t="str">
        <f t="shared" si="12"/>
        <v>Gastos_Gerais</v>
      </c>
    </row>
    <row r="210" spans="1:17" ht="51" hidden="1" x14ac:dyDescent="0.2">
      <c r="A210" s="538">
        <f>IF(B210="","",COUNT('Diário 3º PA'!$A$4:$A$4242)+COUNT('Diário 4º PA'!$A$4:$A$2224)+ROW()-3)</f>
        <v>4219</v>
      </c>
      <c r="B210" s="539">
        <v>44753</v>
      </c>
      <c r="C210" s="540">
        <v>44713</v>
      </c>
      <c r="D210" s="554" t="s">
        <v>104</v>
      </c>
      <c r="E210" s="554" t="s">
        <v>106</v>
      </c>
      <c r="F210" s="555">
        <v>115.9</v>
      </c>
      <c r="G210" s="554" t="s">
        <v>6187</v>
      </c>
      <c r="H210" s="554" t="s">
        <v>138</v>
      </c>
      <c r="I210" s="543" t="s">
        <v>5312</v>
      </c>
      <c r="J210" s="556" t="s">
        <v>5313</v>
      </c>
      <c r="K210" s="556" t="s">
        <v>1464</v>
      </c>
      <c r="L210" s="544" t="s">
        <v>732</v>
      </c>
      <c r="M210" s="556" t="s">
        <v>6188</v>
      </c>
      <c r="N210" s="557">
        <v>44753</v>
      </c>
      <c r="O210" s="545">
        <f t="shared" si="10"/>
        <v>7</v>
      </c>
      <c r="P210" s="545">
        <f t="shared" si="11"/>
        <v>6</v>
      </c>
      <c r="Q210" s="531" t="str">
        <f t="shared" si="12"/>
        <v>Gastos_com_Pessoal</v>
      </c>
    </row>
    <row r="211" spans="1:17" ht="38.25" hidden="1" x14ac:dyDescent="0.2">
      <c r="A211" s="538">
        <f>IF(B211="","",COUNT('Diário 3º PA'!$A$4:$A$4242)+COUNT('Diário 4º PA'!$A$4:$A$2224)+ROW()-3)</f>
        <v>4220</v>
      </c>
      <c r="B211" s="539">
        <v>44753</v>
      </c>
      <c r="C211" s="540">
        <v>44743</v>
      </c>
      <c r="D211" s="541" t="s">
        <v>115</v>
      </c>
      <c r="E211" s="554" t="s">
        <v>368</v>
      </c>
      <c r="F211" s="555">
        <v>100</v>
      </c>
      <c r="G211" s="554" t="s">
        <v>6189</v>
      </c>
      <c r="H211" s="554" t="s">
        <v>140</v>
      </c>
      <c r="I211" s="543" t="s">
        <v>6190</v>
      </c>
      <c r="J211" s="556" t="s">
        <v>6191</v>
      </c>
      <c r="K211" s="556" t="s">
        <v>1464</v>
      </c>
      <c r="L211" s="544" t="s">
        <v>428</v>
      </c>
      <c r="M211" s="556">
        <v>5</v>
      </c>
      <c r="N211" s="557">
        <v>44747</v>
      </c>
      <c r="O211" s="545">
        <f t="shared" si="10"/>
        <v>7</v>
      </c>
      <c r="P211" s="545">
        <f t="shared" si="11"/>
        <v>7</v>
      </c>
      <c r="Q211" s="531" t="str">
        <f t="shared" si="12"/>
        <v>Gastos_Gerais</v>
      </c>
    </row>
    <row r="212" spans="1:17" ht="38.25" hidden="1" x14ac:dyDescent="0.2">
      <c r="A212" s="538">
        <f>IF(B212="","",COUNT('Diário 3º PA'!$A$4:$A$4242)+COUNT('Diário 4º PA'!$A$4:$A$2224)+ROW()-3)</f>
        <v>4221</v>
      </c>
      <c r="B212" s="539">
        <v>44753</v>
      </c>
      <c r="C212" s="540">
        <v>44743</v>
      </c>
      <c r="D212" s="541" t="s">
        <v>115</v>
      </c>
      <c r="E212" s="554" t="s">
        <v>368</v>
      </c>
      <c r="F212" s="555">
        <v>228</v>
      </c>
      <c r="G212" s="554" t="s">
        <v>6192</v>
      </c>
      <c r="H212" s="554" t="s">
        <v>140</v>
      </c>
      <c r="I212" s="543" t="s">
        <v>6190</v>
      </c>
      <c r="J212" s="556" t="s">
        <v>6191</v>
      </c>
      <c r="K212" s="556" t="s">
        <v>1464</v>
      </c>
      <c r="L212" s="544" t="s">
        <v>428</v>
      </c>
      <c r="M212" s="556">
        <v>33841572</v>
      </c>
      <c r="N212" s="557">
        <v>44746</v>
      </c>
      <c r="O212" s="545">
        <f t="shared" si="10"/>
        <v>7</v>
      </c>
      <c r="P212" s="545">
        <f t="shared" si="11"/>
        <v>7</v>
      </c>
      <c r="Q212" s="531" t="str">
        <f t="shared" si="12"/>
        <v>Gastos_Gerais</v>
      </c>
    </row>
    <row r="213" spans="1:17" ht="76.5" x14ac:dyDescent="0.2">
      <c r="A213" s="538">
        <f>IF(B213="","",COUNT('Diário 3º PA'!$A$4:$A$4242)+COUNT('Diário 4º PA'!$A$4:$A$2224)+ROW()-3)</f>
        <v>4222</v>
      </c>
      <c r="B213" s="539">
        <v>44753</v>
      </c>
      <c r="C213" s="540">
        <v>44743</v>
      </c>
      <c r="D213" s="554" t="s">
        <v>117</v>
      </c>
      <c r="E213" s="554" t="s">
        <v>405</v>
      </c>
      <c r="F213" s="555">
        <v>14625</v>
      </c>
      <c r="G213" s="554" t="s">
        <v>6193</v>
      </c>
      <c r="H213" s="554" t="s">
        <v>127</v>
      </c>
      <c r="I213" s="543" t="s">
        <v>568</v>
      </c>
      <c r="J213" s="556" t="s">
        <v>6194</v>
      </c>
      <c r="K213" s="556" t="s">
        <v>1464</v>
      </c>
      <c r="L213" s="544" t="s">
        <v>428</v>
      </c>
      <c r="M213" s="556">
        <v>452</v>
      </c>
      <c r="N213" s="557">
        <v>44750</v>
      </c>
      <c r="O213" s="545">
        <f t="shared" si="10"/>
        <v>7</v>
      </c>
      <c r="P213" s="545">
        <f t="shared" si="11"/>
        <v>7</v>
      </c>
      <c r="Q213" s="531" t="str">
        <f t="shared" si="12"/>
        <v>Aquisição_de_Bens_Permanentes</v>
      </c>
    </row>
    <row r="214" spans="1:17" ht="38.25" hidden="1" x14ac:dyDescent="0.2">
      <c r="A214" s="538">
        <f>IF(B214="","",COUNT('Diário 3º PA'!$A$4:$A$4242)+COUNT('Diário 4º PA'!$A$4:$A$2224)+ROW()-3)</f>
        <v>4223</v>
      </c>
      <c r="B214" s="539">
        <v>44753</v>
      </c>
      <c r="C214" s="540">
        <v>44713</v>
      </c>
      <c r="D214" s="541" t="s">
        <v>115</v>
      </c>
      <c r="E214" s="554" t="s">
        <v>302</v>
      </c>
      <c r="F214" s="555">
        <v>40047.9</v>
      </c>
      <c r="G214" s="554" t="s">
        <v>6195</v>
      </c>
      <c r="H214" s="554" t="s">
        <v>135</v>
      </c>
      <c r="I214" s="543" t="s">
        <v>810</v>
      </c>
      <c r="J214" s="556" t="s">
        <v>1193</v>
      </c>
      <c r="K214" s="556" t="s">
        <v>704</v>
      </c>
      <c r="L214" s="544" t="s">
        <v>428</v>
      </c>
      <c r="M214" s="556">
        <v>147</v>
      </c>
      <c r="N214" s="557">
        <v>44750</v>
      </c>
      <c r="O214" s="545">
        <f t="shared" si="10"/>
        <v>7</v>
      </c>
      <c r="P214" s="545">
        <f t="shared" si="11"/>
        <v>6</v>
      </c>
      <c r="Q214" s="531" t="str">
        <f t="shared" si="12"/>
        <v>Gastos_Gerais</v>
      </c>
    </row>
    <row r="215" spans="1:17" ht="48" hidden="1" x14ac:dyDescent="0.2">
      <c r="A215" s="538">
        <f>IF(B215="","",COUNT('Diário 3º PA'!$A$4:$A$4242)+COUNT('Diário 4º PA'!$A$4:$A$2224)+ROW()-3)</f>
        <v>4224</v>
      </c>
      <c r="B215" s="546">
        <v>44755</v>
      </c>
      <c r="C215" s="547">
        <v>44713</v>
      </c>
      <c r="D215" s="541" t="s">
        <v>115</v>
      </c>
      <c r="E215" s="548" t="s">
        <v>282</v>
      </c>
      <c r="F215" s="549">
        <v>1158.0999999999999</v>
      </c>
      <c r="G215" s="554" t="s">
        <v>652</v>
      </c>
      <c r="H215" s="554" t="s">
        <v>128</v>
      </c>
      <c r="I215" s="543" t="s">
        <v>651</v>
      </c>
      <c r="J215" s="556" t="s">
        <v>932</v>
      </c>
      <c r="K215" s="556" t="s">
        <v>704</v>
      </c>
      <c r="L215" s="544" t="s">
        <v>704</v>
      </c>
      <c r="M215" s="556">
        <v>1607602</v>
      </c>
      <c r="N215" s="557">
        <v>44753</v>
      </c>
      <c r="O215" s="545">
        <f t="shared" si="10"/>
        <v>7</v>
      </c>
      <c r="P215" s="545">
        <f t="shared" si="11"/>
        <v>6</v>
      </c>
      <c r="Q215" s="531" t="str">
        <f t="shared" si="12"/>
        <v>Gastos_Gerais</v>
      </c>
    </row>
    <row r="216" spans="1:17" ht="38.25" hidden="1" x14ac:dyDescent="0.2">
      <c r="A216" s="538">
        <f>IF(B216="","",COUNT('Diário 3º PA'!$A$4:$A$4242)+COUNT('Diário 4º PA'!$A$4:$A$2224)+ROW()-3)</f>
        <v>4225</v>
      </c>
      <c r="B216" s="539">
        <v>44753</v>
      </c>
      <c r="C216" s="540">
        <v>44743</v>
      </c>
      <c r="D216" s="541" t="s">
        <v>115</v>
      </c>
      <c r="E216" s="554" t="s">
        <v>318</v>
      </c>
      <c r="F216" s="555">
        <v>1999.44</v>
      </c>
      <c r="G216" s="554" t="s">
        <v>6196</v>
      </c>
      <c r="H216" s="554" t="s">
        <v>127</v>
      </c>
      <c r="I216" s="543" t="s">
        <v>3656</v>
      </c>
      <c r="J216" s="556" t="s">
        <v>3657</v>
      </c>
      <c r="K216" s="556" t="s">
        <v>704</v>
      </c>
      <c r="L216" s="544" t="s">
        <v>428</v>
      </c>
      <c r="M216" s="556">
        <v>2022228</v>
      </c>
      <c r="N216" s="557">
        <v>44749</v>
      </c>
      <c r="O216" s="545">
        <f t="shared" si="10"/>
        <v>7</v>
      </c>
      <c r="P216" s="545">
        <f t="shared" si="11"/>
        <v>7</v>
      </c>
      <c r="Q216" s="531" t="str">
        <f t="shared" si="12"/>
        <v>Gastos_Gerais</v>
      </c>
    </row>
    <row r="217" spans="1:17" ht="38.25" hidden="1" x14ac:dyDescent="0.2">
      <c r="A217" s="538">
        <f>IF(B217="","",COUNT('Diário 3º PA'!$A$4:$A$4242)+COUNT('Diário 4º PA'!$A$4:$A$2224)+ROW()-3)</f>
        <v>4226</v>
      </c>
      <c r="B217" s="539">
        <v>44753</v>
      </c>
      <c r="C217" s="540">
        <v>44743</v>
      </c>
      <c r="D217" s="541" t="s">
        <v>115</v>
      </c>
      <c r="E217" s="554" t="s">
        <v>378</v>
      </c>
      <c r="F217" s="555">
        <v>157.5</v>
      </c>
      <c r="G217" s="554" t="s">
        <v>6197</v>
      </c>
      <c r="H217" s="554" t="s">
        <v>138</v>
      </c>
      <c r="I217" s="543" t="s">
        <v>6198</v>
      </c>
      <c r="J217" s="544" t="s">
        <v>3872</v>
      </c>
      <c r="K217" s="544" t="s">
        <v>704</v>
      </c>
      <c r="L217" s="544" t="s">
        <v>428</v>
      </c>
      <c r="M217" s="556">
        <v>386</v>
      </c>
      <c r="N217" s="557">
        <v>44748</v>
      </c>
      <c r="O217" s="545">
        <f t="shared" si="10"/>
        <v>7</v>
      </c>
      <c r="P217" s="545">
        <f t="shared" si="11"/>
        <v>7</v>
      </c>
      <c r="Q217" s="531" t="str">
        <f t="shared" si="12"/>
        <v>Gastos_Gerais</v>
      </c>
    </row>
    <row r="218" spans="1:17" ht="38.25" hidden="1" x14ac:dyDescent="0.2">
      <c r="A218" s="538">
        <f>IF(B218="","",COUNT('Diário 3º PA'!$A$4:$A$4242)+COUNT('Diário 4º PA'!$A$4:$A$2224)+ROW()-3)</f>
        <v>4227</v>
      </c>
      <c r="B218" s="539">
        <v>44753</v>
      </c>
      <c r="C218" s="540">
        <v>44743</v>
      </c>
      <c r="D218" s="541" t="s">
        <v>115</v>
      </c>
      <c r="E218" s="554" t="s">
        <v>368</v>
      </c>
      <c r="F218" s="555">
        <v>353.2</v>
      </c>
      <c r="G218" s="554" t="s">
        <v>6199</v>
      </c>
      <c r="H218" s="554" t="s">
        <v>140</v>
      </c>
      <c r="I218" s="543" t="s">
        <v>6200</v>
      </c>
      <c r="J218" s="544" t="s">
        <v>6201</v>
      </c>
      <c r="K218" s="544" t="s">
        <v>704</v>
      </c>
      <c r="L218" s="544" t="s">
        <v>428</v>
      </c>
      <c r="M218" s="556">
        <v>5225</v>
      </c>
      <c r="N218" s="557">
        <v>44749</v>
      </c>
      <c r="O218" s="545">
        <f t="shared" si="10"/>
        <v>7</v>
      </c>
      <c r="P218" s="545">
        <f t="shared" si="11"/>
        <v>7</v>
      </c>
      <c r="Q218" s="531" t="str">
        <f t="shared" si="12"/>
        <v>Gastos_Gerais</v>
      </c>
    </row>
    <row r="219" spans="1:17" ht="51" hidden="1" x14ac:dyDescent="0.2">
      <c r="A219" s="538">
        <f>IF(B219="","",COUNT('Diário 3º PA'!$A$4:$A$4242)+COUNT('Diário 4º PA'!$A$4:$A$2224)+ROW()-3)</f>
        <v>4228</v>
      </c>
      <c r="B219" s="539">
        <v>44753</v>
      </c>
      <c r="C219" s="540">
        <v>44743</v>
      </c>
      <c r="D219" s="554" t="s">
        <v>104</v>
      </c>
      <c r="E219" s="554" t="s">
        <v>191</v>
      </c>
      <c r="F219" s="555">
        <v>451.11</v>
      </c>
      <c r="G219" s="554" t="s">
        <v>6202</v>
      </c>
      <c r="H219" s="554" t="s">
        <v>136</v>
      </c>
      <c r="I219" s="543" t="s">
        <v>6203</v>
      </c>
      <c r="J219" s="544" t="s">
        <v>6204</v>
      </c>
      <c r="K219" s="556" t="s">
        <v>5990</v>
      </c>
      <c r="L219" s="544" t="s">
        <v>5995</v>
      </c>
      <c r="M219" s="556">
        <v>37843073</v>
      </c>
      <c r="N219" s="557">
        <v>44753</v>
      </c>
      <c r="O219" s="545">
        <f t="shared" si="10"/>
        <v>7</v>
      </c>
      <c r="P219" s="545">
        <f t="shared" si="11"/>
        <v>7</v>
      </c>
      <c r="Q219" s="531" t="str">
        <f t="shared" si="12"/>
        <v>Gastos_com_Pessoal</v>
      </c>
    </row>
    <row r="220" spans="1:17" ht="51" hidden="1" x14ac:dyDescent="0.2">
      <c r="A220" s="538">
        <f>IF(B220="","",COUNT('Diário 3º PA'!$A$4:$A$4242)+COUNT('Diário 4º PA'!$A$4:$A$2224)+ROW()-3)</f>
        <v>4229</v>
      </c>
      <c r="B220" s="539">
        <v>44753</v>
      </c>
      <c r="C220" s="540">
        <v>44743</v>
      </c>
      <c r="D220" s="554" t="s">
        <v>104</v>
      </c>
      <c r="E220" s="554" t="s">
        <v>189</v>
      </c>
      <c r="F220" s="555">
        <v>1353.26</v>
      </c>
      <c r="G220" s="543" t="s">
        <v>6205</v>
      </c>
      <c r="H220" s="554" t="s">
        <v>136</v>
      </c>
      <c r="I220" s="543" t="s">
        <v>6203</v>
      </c>
      <c r="J220" s="544" t="s">
        <v>6204</v>
      </c>
      <c r="K220" s="556" t="s">
        <v>5990</v>
      </c>
      <c r="L220" s="544" t="s">
        <v>5995</v>
      </c>
      <c r="M220" s="556">
        <v>37843073</v>
      </c>
      <c r="N220" s="557">
        <v>44753</v>
      </c>
      <c r="O220" s="545">
        <f t="shared" si="10"/>
        <v>7</v>
      </c>
      <c r="P220" s="545">
        <f t="shared" si="11"/>
        <v>7</v>
      </c>
      <c r="Q220" s="531" t="str">
        <f t="shared" si="12"/>
        <v>Gastos_com_Pessoal</v>
      </c>
    </row>
    <row r="221" spans="1:17" ht="51" hidden="1" x14ac:dyDescent="0.2">
      <c r="A221" s="538">
        <f>IF(B221="","",COUNT('Diário 3º PA'!$A$4:$A$4242)+COUNT('Diário 4º PA'!$A$4:$A$2224)+ROW()-3)</f>
        <v>4230</v>
      </c>
      <c r="B221" s="539">
        <v>44753</v>
      </c>
      <c r="C221" s="540">
        <v>44743</v>
      </c>
      <c r="D221" s="554" t="s">
        <v>104</v>
      </c>
      <c r="E221" s="554" t="s">
        <v>191</v>
      </c>
      <c r="F221" s="555">
        <v>805.41</v>
      </c>
      <c r="G221" s="543" t="s">
        <v>6206</v>
      </c>
      <c r="H221" s="554" t="s">
        <v>132</v>
      </c>
      <c r="I221" s="543" t="s">
        <v>6207</v>
      </c>
      <c r="J221" s="544" t="s">
        <v>6208</v>
      </c>
      <c r="K221" s="556" t="s">
        <v>5990</v>
      </c>
      <c r="L221" s="544" t="s">
        <v>5995</v>
      </c>
      <c r="M221" s="556">
        <v>37843073</v>
      </c>
      <c r="N221" s="557">
        <v>44753</v>
      </c>
      <c r="O221" s="545">
        <f t="shared" si="10"/>
        <v>7</v>
      </c>
      <c r="P221" s="545">
        <f t="shared" si="11"/>
        <v>7</v>
      </c>
      <c r="Q221" s="531" t="str">
        <f t="shared" si="12"/>
        <v>Gastos_com_Pessoal</v>
      </c>
    </row>
    <row r="222" spans="1:17" ht="51" hidden="1" x14ac:dyDescent="0.2">
      <c r="A222" s="538">
        <f>IF(B222="","",COUNT('Diário 3º PA'!$A$4:$A$4242)+COUNT('Diário 4º PA'!$A$4:$A$2224)+ROW()-3)</f>
        <v>4231</v>
      </c>
      <c r="B222" s="539">
        <v>44753</v>
      </c>
      <c r="C222" s="540">
        <v>44743</v>
      </c>
      <c r="D222" s="554" t="s">
        <v>104</v>
      </c>
      <c r="E222" s="554" t="s">
        <v>189</v>
      </c>
      <c r="F222" s="555">
        <v>2287.73</v>
      </c>
      <c r="G222" s="543" t="s">
        <v>6209</v>
      </c>
      <c r="H222" s="554" t="s">
        <v>132</v>
      </c>
      <c r="I222" s="543" t="s">
        <v>6207</v>
      </c>
      <c r="J222" s="544" t="s">
        <v>6208</v>
      </c>
      <c r="K222" s="556" t="s">
        <v>5990</v>
      </c>
      <c r="L222" s="544" t="s">
        <v>5995</v>
      </c>
      <c r="M222" s="556">
        <v>37843073</v>
      </c>
      <c r="N222" s="557">
        <v>44753</v>
      </c>
      <c r="O222" s="545">
        <f t="shared" si="10"/>
        <v>7</v>
      </c>
      <c r="P222" s="545">
        <f t="shared" si="11"/>
        <v>7</v>
      </c>
      <c r="Q222" s="531" t="str">
        <f t="shared" si="12"/>
        <v>Gastos_com_Pessoal</v>
      </c>
    </row>
    <row r="223" spans="1:17" ht="51" hidden="1" x14ac:dyDescent="0.2">
      <c r="A223" s="538">
        <f>IF(B223="","",COUNT('Diário 3º PA'!$A$4:$A$4242)+COUNT('Diário 4º PA'!$A$4:$A$2224)+ROW()-3)</f>
        <v>4232</v>
      </c>
      <c r="B223" s="539">
        <v>44753</v>
      </c>
      <c r="C223" s="540">
        <v>44743</v>
      </c>
      <c r="D223" s="554" t="s">
        <v>104</v>
      </c>
      <c r="E223" s="554" t="s">
        <v>191</v>
      </c>
      <c r="F223" s="555">
        <v>718.31</v>
      </c>
      <c r="G223" s="543" t="s">
        <v>6210</v>
      </c>
      <c r="H223" s="554" t="s">
        <v>132</v>
      </c>
      <c r="I223" s="543" t="s">
        <v>1622</v>
      </c>
      <c r="J223" s="544" t="s">
        <v>1623</v>
      </c>
      <c r="K223" s="556" t="s">
        <v>5990</v>
      </c>
      <c r="L223" s="544" t="s">
        <v>5995</v>
      </c>
      <c r="M223" s="556">
        <v>37843073</v>
      </c>
      <c r="N223" s="557">
        <v>44753</v>
      </c>
      <c r="O223" s="545">
        <f t="shared" si="10"/>
        <v>7</v>
      </c>
      <c r="P223" s="545">
        <f t="shared" si="11"/>
        <v>7</v>
      </c>
      <c r="Q223" s="531" t="str">
        <f t="shared" si="12"/>
        <v>Gastos_com_Pessoal</v>
      </c>
    </row>
    <row r="224" spans="1:17" ht="51" hidden="1" x14ac:dyDescent="0.2">
      <c r="A224" s="538">
        <f>IF(B224="","",COUNT('Diário 3º PA'!$A$4:$A$4242)+COUNT('Diário 4º PA'!$A$4:$A$2224)+ROW()-3)</f>
        <v>4233</v>
      </c>
      <c r="B224" s="539">
        <v>44753</v>
      </c>
      <c r="C224" s="540">
        <v>44743</v>
      </c>
      <c r="D224" s="554" t="s">
        <v>104</v>
      </c>
      <c r="E224" s="554" t="s">
        <v>189</v>
      </c>
      <c r="F224" s="555">
        <v>2110.61</v>
      </c>
      <c r="G224" s="543" t="s">
        <v>6211</v>
      </c>
      <c r="H224" s="554" t="s">
        <v>132</v>
      </c>
      <c r="I224" s="543" t="s">
        <v>1622</v>
      </c>
      <c r="J224" s="544" t="s">
        <v>1623</v>
      </c>
      <c r="K224" s="556" t="s">
        <v>5990</v>
      </c>
      <c r="L224" s="544" t="s">
        <v>5995</v>
      </c>
      <c r="M224" s="556">
        <v>37843073</v>
      </c>
      <c r="N224" s="557">
        <v>44753</v>
      </c>
      <c r="O224" s="545">
        <f t="shared" si="10"/>
        <v>7</v>
      </c>
      <c r="P224" s="545">
        <f t="shared" si="11"/>
        <v>7</v>
      </c>
      <c r="Q224" s="531" t="str">
        <f t="shared" si="12"/>
        <v>Gastos_com_Pessoal</v>
      </c>
    </row>
    <row r="225" spans="1:17" ht="51" hidden="1" x14ac:dyDescent="0.2">
      <c r="A225" s="538">
        <f>IF(B225="","",COUNT('Diário 3º PA'!$A$4:$A$4242)+COUNT('Diário 4º PA'!$A$4:$A$2224)+ROW()-3)</f>
        <v>4234</v>
      </c>
      <c r="B225" s="539">
        <v>44753</v>
      </c>
      <c r="C225" s="540">
        <v>44743</v>
      </c>
      <c r="D225" s="554" t="s">
        <v>104</v>
      </c>
      <c r="E225" s="554" t="s">
        <v>191</v>
      </c>
      <c r="F225" s="555">
        <v>814.24</v>
      </c>
      <c r="G225" s="543" t="s">
        <v>6212</v>
      </c>
      <c r="H225" s="554" t="s">
        <v>135</v>
      </c>
      <c r="I225" s="543" t="s">
        <v>6213</v>
      </c>
      <c r="J225" s="544" t="s">
        <v>6214</v>
      </c>
      <c r="K225" s="556" t="s">
        <v>5990</v>
      </c>
      <c r="L225" s="544" t="s">
        <v>5995</v>
      </c>
      <c r="M225" s="556">
        <v>37843073</v>
      </c>
      <c r="N225" s="557">
        <v>44753</v>
      </c>
      <c r="O225" s="545">
        <f t="shared" si="10"/>
        <v>7</v>
      </c>
      <c r="P225" s="545">
        <f t="shared" si="11"/>
        <v>7</v>
      </c>
      <c r="Q225" s="531" t="str">
        <f t="shared" si="12"/>
        <v>Gastos_com_Pessoal</v>
      </c>
    </row>
    <row r="226" spans="1:17" ht="51" hidden="1" x14ac:dyDescent="0.2">
      <c r="A226" s="538">
        <f>IF(B226="","",COUNT('Diário 3º PA'!$A$4:$A$4242)+COUNT('Diário 4º PA'!$A$4:$A$2224)+ROW()-3)</f>
        <v>4235</v>
      </c>
      <c r="B226" s="539">
        <v>44753</v>
      </c>
      <c r="C226" s="540">
        <v>44743</v>
      </c>
      <c r="D226" s="554" t="s">
        <v>104</v>
      </c>
      <c r="E226" s="554" t="s">
        <v>189</v>
      </c>
      <c r="F226" s="555">
        <v>2365.86</v>
      </c>
      <c r="G226" s="543" t="s">
        <v>6215</v>
      </c>
      <c r="H226" s="554" t="s">
        <v>135</v>
      </c>
      <c r="I226" s="543" t="s">
        <v>6213</v>
      </c>
      <c r="J226" s="544" t="s">
        <v>6214</v>
      </c>
      <c r="K226" s="556" t="s">
        <v>5990</v>
      </c>
      <c r="L226" s="544" t="s">
        <v>5995</v>
      </c>
      <c r="M226" s="556">
        <v>37843073</v>
      </c>
      <c r="N226" s="557">
        <v>44753</v>
      </c>
      <c r="O226" s="545">
        <f t="shared" si="10"/>
        <v>7</v>
      </c>
      <c r="P226" s="545">
        <f t="shared" si="11"/>
        <v>7</v>
      </c>
      <c r="Q226" s="531" t="str">
        <f t="shared" si="12"/>
        <v>Gastos_com_Pessoal</v>
      </c>
    </row>
    <row r="227" spans="1:17" ht="38.25" hidden="1" x14ac:dyDescent="0.2">
      <c r="A227" s="538">
        <f>IF(B227="","",COUNT('Diário 3º PA'!$A$4:$A$4242)+COUNT('Diário 4º PA'!$A$4:$A$2224)+ROW()-3)</f>
        <v>4236</v>
      </c>
      <c r="B227" s="539">
        <v>44753</v>
      </c>
      <c r="C227" s="540">
        <v>44743</v>
      </c>
      <c r="D227" s="541" t="s">
        <v>115</v>
      </c>
      <c r="E227" s="554" t="s">
        <v>342</v>
      </c>
      <c r="F227" s="555">
        <v>120</v>
      </c>
      <c r="G227" s="543" t="s">
        <v>6216</v>
      </c>
      <c r="H227" s="554" t="s">
        <v>140</v>
      </c>
      <c r="I227" s="543" t="s">
        <v>6217</v>
      </c>
      <c r="J227" s="544" t="s">
        <v>6218</v>
      </c>
      <c r="K227" s="556" t="s">
        <v>5990</v>
      </c>
      <c r="L227" s="544" t="s">
        <v>5995</v>
      </c>
      <c r="M227" s="556">
        <v>37843073</v>
      </c>
      <c r="N227" s="557">
        <v>44753</v>
      </c>
      <c r="O227" s="545">
        <f t="shared" si="10"/>
        <v>7</v>
      </c>
      <c r="P227" s="545">
        <f t="shared" si="11"/>
        <v>7</v>
      </c>
      <c r="Q227" s="531" t="str">
        <f t="shared" si="12"/>
        <v>Gastos_Gerais</v>
      </c>
    </row>
    <row r="228" spans="1:17" ht="38.25" hidden="1" x14ac:dyDescent="0.2">
      <c r="A228" s="538">
        <f>IF(B228="","",COUNT('Diário 3º PA'!$A$4:$A$4242)+COUNT('Diário 4º PA'!$A$4:$A$2224)+ROW()-3)</f>
        <v>4237</v>
      </c>
      <c r="B228" s="539">
        <v>44753</v>
      </c>
      <c r="C228" s="540">
        <v>44743</v>
      </c>
      <c r="D228" s="541" t="s">
        <v>115</v>
      </c>
      <c r="E228" s="554" t="s">
        <v>342</v>
      </c>
      <c r="F228" s="555">
        <v>60</v>
      </c>
      <c r="G228" s="543" t="s">
        <v>6219</v>
      </c>
      <c r="H228" s="554" t="s">
        <v>135</v>
      </c>
      <c r="I228" s="543" t="s">
        <v>6220</v>
      </c>
      <c r="J228" s="544" t="s">
        <v>6221</v>
      </c>
      <c r="K228" s="556" t="s">
        <v>5990</v>
      </c>
      <c r="L228" s="544" t="s">
        <v>5995</v>
      </c>
      <c r="M228" s="556">
        <v>37843073</v>
      </c>
      <c r="N228" s="557">
        <v>44753</v>
      </c>
      <c r="O228" s="545">
        <f t="shared" si="10"/>
        <v>7</v>
      </c>
      <c r="P228" s="545">
        <f t="shared" si="11"/>
        <v>7</v>
      </c>
      <c r="Q228" s="531" t="str">
        <f t="shared" si="12"/>
        <v>Gastos_Gerais</v>
      </c>
    </row>
    <row r="229" spans="1:17" ht="38.25" hidden="1" x14ac:dyDescent="0.2">
      <c r="A229" s="538">
        <f>IF(B229="","",COUNT('Diário 3º PA'!$A$4:$A$4242)+COUNT('Diário 4º PA'!$A$4:$A$2224)+ROW()-3)</f>
        <v>4238</v>
      </c>
      <c r="B229" s="539">
        <v>44753</v>
      </c>
      <c r="C229" s="540">
        <v>44743</v>
      </c>
      <c r="D229" s="541" t="s">
        <v>115</v>
      </c>
      <c r="E229" s="554" t="s">
        <v>342</v>
      </c>
      <c r="F229" s="555">
        <v>120</v>
      </c>
      <c r="G229" s="543" t="s">
        <v>6222</v>
      </c>
      <c r="H229" s="554" t="s">
        <v>140</v>
      </c>
      <c r="I229" s="543" t="s">
        <v>4015</v>
      </c>
      <c r="J229" s="556" t="s">
        <v>3677</v>
      </c>
      <c r="K229" s="556" t="s">
        <v>5990</v>
      </c>
      <c r="L229" s="544" t="s">
        <v>5995</v>
      </c>
      <c r="M229" s="556">
        <v>37843073</v>
      </c>
      <c r="N229" s="557">
        <v>44753</v>
      </c>
      <c r="O229" s="545">
        <f t="shared" si="10"/>
        <v>7</v>
      </c>
      <c r="P229" s="545">
        <f t="shared" si="11"/>
        <v>7</v>
      </c>
      <c r="Q229" s="531" t="str">
        <f t="shared" si="12"/>
        <v>Gastos_Gerais</v>
      </c>
    </row>
    <row r="230" spans="1:17" ht="38.25" hidden="1" x14ac:dyDescent="0.2">
      <c r="A230" s="538">
        <f>IF(B230="","",COUNT('Diário 3º PA'!$A$4:$A$4242)+COUNT('Diário 4º PA'!$A$4:$A$2224)+ROW()-3)</f>
        <v>4239</v>
      </c>
      <c r="B230" s="539">
        <v>44753</v>
      </c>
      <c r="C230" s="540">
        <v>44743</v>
      </c>
      <c r="D230" s="541" t="s">
        <v>115</v>
      </c>
      <c r="E230" s="554" t="s">
        <v>342</v>
      </c>
      <c r="F230" s="555">
        <v>120</v>
      </c>
      <c r="G230" s="543" t="s">
        <v>6223</v>
      </c>
      <c r="H230" s="554" t="s">
        <v>131</v>
      </c>
      <c r="I230" s="543" t="s">
        <v>1940</v>
      </c>
      <c r="J230" s="544" t="s">
        <v>1941</v>
      </c>
      <c r="K230" s="556" t="s">
        <v>5990</v>
      </c>
      <c r="L230" s="544" t="s">
        <v>5995</v>
      </c>
      <c r="M230" s="556">
        <v>37843073</v>
      </c>
      <c r="N230" s="557">
        <v>44753</v>
      </c>
      <c r="O230" s="545">
        <f t="shared" si="10"/>
        <v>7</v>
      </c>
      <c r="P230" s="545">
        <f t="shared" si="11"/>
        <v>7</v>
      </c>
      <c r="Q230" s="531" t="str">
        <f t="shared" si="12"/>
        <v>Gastos_Gerais</v>
      </c>
    </row>
    <row r="231" spans="1:17" ht="38.25" hidden="1" x14ac:dyDescent="0.2">
      <c r="A231" s="538">
        <f>IF(B231="","",COUNT('Diário 3º PA'!$A$4:$A$4242)+COUNT('Diário 4º PA'!$A$4:$A$2224)+ROW()-3)</f>
        <v>4240</v>
      </c>
      <c r="B231" s="539">
        <v>44753</v>
      </c>
      <c r="C231" s="540">
        <v>44743</v>
      </c>
      <c r="D231" s="541" t="s">
        <v>115</v>
      </c>
      <c r="E231" s="554" t="s">
        <v>342</v>
      </c>
      <c r="F231" s="555">
        <v>60</v>
      </c>
      <c r="G231" s="543" t="s">
        <v>6224</v>
      </c>
      <c r="H231" s="554" t="s">
        <v>135</v>
      </c>
      <c r="I231" s="543" t="s">
        <v>6038</v>
      </c>
      <c r="J231" s="556" t="s">
        <v>2816</v>
      </c>
      <c r="K231" s="556" t="s">
        <v>5990</v>
      </c>
      <c r="L231" s="544" t="s">
        <v>5995</v>
      </c>
      <c r="M231" s="556">
        <v>37843073</v>
      </c>
      <c r="N231" s="557">
        <v>44753</v>
      </c>
      <c r="O231" s="545">
        <f t="shared" si="10"/>
        <v>7</v>
      </c>
      <c r="P231" s="545">
        <f t="shared" si="11"/>
        <v>7</v>
      </c>
      <c r="Q231" s="531" t="str">
        <f t="shared" si="12"/>
        <v>Gastos_Gerais</v>
      </c>
    </row>
    <row r="232" spans="1:17" ht="38.25" hidden="1" x14ac:dyDescent="0.2">
      <c r="A232" s="538">
        <f>IF(B232="","",COUNT('Diário 3º PA'!$A$4:$A$4242)+COUNT('Diário 4º PA'!$A$4:$A$2224)+ROW()-3)</f>
        <v>4241</v>
      </c>
      <c r="B232" s="539">
        <v>44753</v>
      </c>
      <c r="C232" s="540">
        <v>44743</v>
      </c>
      <c r="D232" s="541" t="s">
        <v>115</v>
      </c>
      <c r="E232" s="554" t="s">
        <v>342</v>
      </c>
      <c r="F232" s="555">
        <v>60</v>
      </c>
      <c r="G232" s="543" t="s">
        <v>6225</v>
      </c>
      <c r="H232" s="554" t="s">
        <v>135</v>
      </c>
      <c r="I232" s="543" t="s">
        <v>6226</v>
      </c>
      <c r="J232" s="556" t="s">
        <v>1887</v>
      </c>
      <c r="K232" s="556" t="s">
        <v>5990</v>
      </c>
      <c r="L232" s="544" t="s">
        <v>5995</v>
      </c>
      <c r="M232" s="556">
        <v>37843073</v>
      </c>
      <c r="N232" s="557">
        <v>44753</v>
      </c>
      <c r="O232" s="545">
        <f t="shared" si="10"/>
        <v>7</v>
      </c>
      <c r="P232" s="545">
        <f t="shared" si="11"/>
        <v>7</v>
      </c>
      <c r="Q232" s="531" t="str">
        <f t="shared" si="12"/>
        <v>Gastos_Gerais</v>
      </c>
    </row>
    <row r="233" spans="1:17" ht="38.25" hidden="1" x14ac:dyDescent="0.2">
      <c r="A233" s="538">
        <f>IF(B233="","",COUNT('Diário 3º PA'!$A$4:$A$4242)+COUNT('Diário 4º PA'!$A$4:$A$2224)+ROW()-3)</f>
        <v>4242</v>
      </c>
      <c r="B233" s="539">
        <v>44753</v>
      </c>
      <c r="C233" s="540">
        <v>44743</v>
      </c>
      <c r="D233" s="541" t="s">
        <v>115</v>
      </c>
      <c r="E233" s="554" t="s">
        <v>342</v>
      </c>
      <c r="F233" s="555">
        <v>60</v>
      </c>
      <c r="G233" s="543" t="s">
        <v>6227</v>
      </c>
      <c r="H233" s="554" t="s">
        <v>135</v>
      </c>
      <c r="I233" s="543" t="s">
        <v>6228</v>
      </c>
      <c r="J233" s="544" t="s">
        <v>4109</v>
      </c>
      <c r="K233" s="556" t="s">
        <v>5990</v>
      </c>
      <c r="L233" s="544" t="s">
        <v>5995</v>
      </c>
      <c r="M233" s="556">
        <v>37843073</v>
      </c>
      <c r="N233" s="557">
        <v>44753</v>
      </c>
      <c r="O233" s="545">
        <f t="shared" si="10"/>
        <v>7</v>
      </c>
      <c r="P233" s="545">
        <f t="shared" si="11"/>
        <v>7</v>
      </c>
      <c r="Q233" s="531" t="str">
        <f t="shared" si="12"/>
        <v>Gastos_Gerais</v>
      </c>
    </row>
    <row r="234" spans="1:17" ht="38.25" hidden="1" x14ac:dyDescent="0.2">
      <c r="A234" s="538">
        <f>IF(B234="","",COUNT('Diário 3º PA'!$A$4:$A$4242)+COUNT('Diário 4º PA'!$A$4:$A$2224)+ROW()-3)</f>
        <v>4243</v>
      </c>
      <c r="B234" s="539">
        <v>44753</v>
      </c>
      <c r="C234" s="540">
        <v>44743</v>
      </c>
      <c r="D234" s="541" t="s">
        <v>115</v>
      </c>
      <c r="E234" s="554" t="s">
        <v>342</v>
      </c>
      <c r="F234" s="555">
        <v>120</v>
      </c>
      <c r="G234" s="543" t="s">
        <v>6229</v>
      </c>
      <c r="H234" s="554" t="s">
        <v>131</v>
      </c>
      <c r="I234" s="543" t="s">
        <v>6230</v>
      </c>
      <c r="J234" s="556" t="s">
        <v>6231</v>
      </c>
      <c r="K234" s="556" t="s">
        <v>5990</v>
      </c>
      <c r="L234" s="544" t="s">
        <v>5995</v>
      </c>
      <c r="M234" s="556">
        <v>37843073</v>
      </c>
      <c r="N234" s="557">
        <v>44753</v>
      </c>
      <c r="O234" s="545">
        <f t="shared" si="10"/>
        <v>7</v>
      </c>
      <c r="P234" s="545">
        <f t="shared" si="11"/>
        <v>7</v>
      </c>
      <c r="Q234" s="531" t="str">
        <f t="shared" si="12"/>
        <v>Gastos_Gerais</v>
      </c>
    </row>
    <row r="235" spans="1:17" ht="38.25" hidden="1" x14ac:dyDescent="0.2">
      <c r="A235" s="538">
        <f>IF(B235="","",COUNT('Diário 3º PA'!$A$4:$A$4242)+COUNT('Diário 4º PA'!$A$4:$A$2224)+ROW()-3)</f>
        <v>4244</v>
      </c>
      <c r="B235" s="539">
        <v>44753</v>
      </c>
      <c r="C235" s="540">
        <v>44743</v>
      </c>
      <c r="D235" s="541" t="s">
        <v>115</v>
      </c>
      <c r="E235" s="554" t="s">
        <v>342</v>
      </c>
      <c r="F235" s="555">
        <v>8.1</v>
      </c>
      <c r="G235" s="554" t="s">
        <v>6232</v>
      </c>
      <c r="H235" s="554" t="s">
        <v>135</v>
      </c>
      <c r="I235" s="543" t="s">
        <v>1886</v>
      </c>
      <c r="J235" s="567" t="s">
        <v>1887</v>
      </c>
      <c r="K235" s="556" t="s">
        <v>5990</v>
      </c>
      <c r="L235" s="544" t="s">
        <v>5995</v>
      </c>
      <c r="M235" s="556">
        <v>37843073</v>
      </c>
      <c r="N235" s="557">
        <v>44753</v>
      </c>
      <c r="O235" s="545">
        <f t="shared" si="10"/>
        <v>7</v>
      </c>
      <c r="P235" s="545">
        <f t="shared" si="11"/>
        <v>7</v>
      </c>
      <c r="Q235" s="531" t="str">
        <f t="shared" si="12"/>
        <v>Gastos_Gerais</v>
      </c>
    </row>
    <row r="236" spans="1:17" ht="38.25" hidden="1" x14ac:dyDescent="0.2">
      <c r="A236" s="538">
        <f>IF(B236="","",COUNT('Diário 3º PA'!$A$4:$A$4242)+COUNT('Diário 4º PA'!$A$4:$A$2224)+ROW()-3)</f>
        <v>4245</v>
      </c>
      <c r="B236" s="539">
        <v>44753</v>
      </c>
      <c r="C236" s="540">
        <v>44743</v>
      </c>
      <c r="D236" s="541" t="s">
        <v>115</v>
      </c>
      <c r="E236" s="554" t="s">
        <v>342</v>
      </c>
      <c r="F236" s="555">
        <v>26.2</v>
      </c>
      <c r="G236" s="554" t="s">
        <v>6233</v>
      </c>
      <c r="H236" s="554" t="s">
        <v>135</v>
      </c>
      <c r="I236" s="543" t="s">
        <v>6038</v>
      </c>
      <c r="J236" s="556" t="s">
        <v>2816</v>
      </c>
      <c r="K236" s="556" t="s">
        <v>5990</v>
      </c>
      <c r="L236" s="544" t="s">
        <v>5995</v>
      </c>
      <c r="M236" s="556">
        <v>37843073</v>
      </c>
      <c r="N236" s="557">
        <v>44753</v>
      </c>
      <c r="O236" s="545">
        <f t="shared" si="10"/>
        <v>7</v>
      </c>
      <c r="P236" s="545">
        <f t="shared" si="11"/>
        <v>7</v>
      </c>
      <c r="Q236" s="531" t="str">
        <f t="shared" si="12"/>
        <v>Gastos_Gerais</v>
      </c>
    </row>
    <row r="237" spans="1:17" ht="48" hidden="1" x14ac:dyDescent="0.2">
      <c r="A237" s="538">
        <f>IF(B237="","",COUNT('Diário 3º PA'!$A$4:$A$4242)+COUNT('Diário 4º PA'!$A$4:$A$2224)+ROW()-3)</f>
        <v>4246</v>
      </c>
      <c r="B237" s="546">
        <v>44753</v>
      </c>
      <c r="C237" s="547">
        <v>44743</v>
      </c>
      <c r="D237" s="541" t="s">
        <v>115</v>
      </c>
      <c r="E237" s="548" t="s">
        <v>342</v>
      </c>
      <c r="F237" s="549">
        <v>120</v>
      </c>
      <c r="G237" s="550" t="s">
        <v>6234</v>
      </c>
      <c r="H237" s="548" t="s">
        <v>140</v>
      </c>
      <c r="I237" s="550" t="s">
        <v>6235</v>
      </c>
      <c r="J237" s="551" t="s">
        <v>6236</v>
      </c>
      <c r="K237" s="556" t="s">
        <v>5990</v>
      </c>
      <c r="L237" s="544" t="s">
        <v>5995</v>
      </c>
      <c r="M237" s="551">
        <v>37843073</v>
      </c>
      <c r="N237" s="553">
        <v>44753</v>
      </c>
      <c r="O237" s="545">
        <f t="shared" si="10"/>
        <v>7</v>
      </c>
      <c r="P237" s="545">
        <f t="shared" si="11"/>
        <v>7</v>
      </c>
      <c r="Q237" s="531" t="str">
        <f t="shared" si="12"/>
        <v>Gastos_Gerais</v>
      </c>
    </row>
    <row r="238" spans="1:17" ht="38.25" hidden="1" x14ac:dyDescent="0.2">
      <c r="A238" s="538">
        <f>IF(B238="","",COUNT('Diário 3º PA'!$A$4:$A$4242)+COUNT('Diário 4º PA'!$A$4:$A$2224)+ROW()-3)</f>
        <v>4247</v>
      </c>
      <c r="B238" s="539">
        <v>44753</v>
      </c>
      <c r="C238" s="540">
        <v>44743</v>
      </c>
      <c r="D238" s="541" t="s">
        <v>115</v>
      </c>
      <c r="E238" s="554" t="s">
        <v>226</v>
      </c>
      <c r="F238" s="555">
        <v>382.73</v>
      </c>
      <c r="G238" s="554" t="s">
        <v>6237</v>
      </c>
      <c r="H238" s="554" t="s">
        <v>137</v>
      </c>
      <c r="I238" s="543" t="s">
        <v>682</v>
      </c>
      <c r="J238" s="556" t="s">
        <v>666</v>
      </c>
      <c r="K238" s="556" t="s">
        <v>704</v>
      </c>
      <c r="L238" s="544" t="s">
        <v>1016</v>
      </c>
      <c r="M238" s="556" t="s">
        <v>6238</v>
      </c>
      <c r="N238" s="557">
        <v>44753</v>
      </c>
      <c r="O238" s="545">
        <f t="shared" si="10"/>
        <v>7</v>
      </c>
      <c r="P238" s="545">
        <f t="shared" si="11"/>
        <v>7</v>
      </c>
      <c r="Q238" s="531" t="str">
        <f t="shared" si="12"/>
        <v>Gastos_Gerais</v>
      </c>
    </row>
    <row r="239" spans="1:17" ht="38.25" hidden="1" x14ac:dyDescent="0.2">
      <c r="A239" s="538">
        <f>IF(B239="","",COUNT('Diário 3º PA'!$A$4:$A$4242)+COUNT('Diário 4º PA'!$A$4:$A$2224)+ROW()-3)</f>
        <v>4248</v>
      </c>
      <c r="B239" s="539">
        <v>44753</v>
      </c>
      <c r="C239" s="540">
        <v>44743</v>
      </c>
      <c r="D239" s="541" t="s">
        <v>115</v>
      </c>
      <c r="E239" s="554" t="s">
        <v>226</v>
      </c>
      <c r="F239" s="555">
        <v>382.73</v>
      </c>
      <c r="G239" s="554" t="s">
        <v>6239</v>
      </c>
      <c r="H239" s="554" t="s">
        <v>137</v>
      </c>
      <c r="I239" s="543" t="s">
        <v>682</v>
      </c>
      <c r="J239" s="556" t="s">
        <v>666</v>
      </c>
      <c r="K239" s="556" t="s">
        <v>704</v>
      </c>
      <c r="L239" s="544" t="s">
        <v>1016</v>
      </c>
      <c r="M239" s="556" t="s">
        <v>6240</v>
      </c>
      <c r="N239" s="557">
        <v>44753</v>
      </c>
      <c r="O239" s="545">
        <f t="shared" si="10"/>
        <v>7</v>
      </c>
      <c r="P239" s="545">
        <f t="shared" si="11"/>
        <v>7</v>
      </c>
      <c r="Q239" s="531" t="str">
        <f t="shared" si="12"/>
        <v>Gastos_Gerais</v>
      </c>
    </row>
    <row r="240" spans="1:17" ht="38.25" hidden="1" x14ac:dyDescent="0.2">
      <c r="A240" s="538">
        <f>IF(B240="","",COUNT('Diário 3º PA'!$A$4:$A$4242)+COUNT('Diário 4º PA'!$A$4:$A$2224)+ROW()-3)</f>
        <v>4249</v>
      </c>
      <c r="B240" s="539">
        <v>44753</v>
      </c>
      <c r="C240" s="540">
        <v>44743</v>
      </c>
      <c r="D240" s="541" t="s">
        <v>115</v>
      </c>
      <c r="E240" s="554" t="s">
        <v>226</v>
      </c>
      <c r="F240" s="555">
        <v>204.95</v>
      </c>
      <c r="G240" s="554" t="s">
        <v>6241</v>
      </c>
      <c r="H240" s="554" t="s">
        <v>137</v>
      </c>
      <c r="I240" s="543" t="s">
        <v>682</v>
      </c>
      <c r="J240" s="556" t="s">
        <v>666</v>
      </c>
      <c r="K240" s="556" t="s">
        <v>704</v>
      </c>
      <c r="L240" s="544" t="s">
        <v>1016</v>
      </c>
      <c r="M240" s="556" t="s">
        <v>6242</v>
      </c>
      <c r="N240" s="557">
        <v>44753</v>
      </c>
      <c r="O240" s="545">
        <f t="shared" si="10"/>
        <v>7</v>
      </c>
      <c r="P240" s="545">
        <f t="shared" si="11"/>
        <v>7</v>
      </c>
      <c r="Q240" s="531" t="str">
        <f t="shared" si="12"/>
        <v>Gastos_Gerais</v>
      </c>
    </row>
    <row r="241" spans="1:17" ht="38.25" hidden="1" x14ac:dyDescent="0.2">
      <c r="A241" s="538">
        <f>IF(B241="","",COUNT('Diário 3º PA'!$A$4:$A$4242)+COUNT('Diário 4º PA'!$A$4:$A$2224)+ROW()-3)</f>
        <v>4250</v>
      </c>
      <c r="B241" s="539">
        <v>44753</v>
      </c>
      <c r="C241" s="540">
        <v>44743</v>
      </c>
      <c r="D241" s="541" t="s">
        <v>115</v>
      </c>
      <c r="E241" s="554" t="s">
        <v>226</v>
      </c>
      <c r="F241" s="555">
        <v>204.95</v>
      </c>
      <c r="G241" s="554" t="s">
        <v>6243</v>
      </c>
      <c r="H241" s="554" t="s">
        <v>138</v>
      </c>
      <c r="I241" s="543" t="s">
        <v>682</v>
      </c>
      <c r="J241" s="556" t="s">
        <v>666</v>
      </c>
      <c r="K241" s="556" t="s">
        <v>704</v>
      </c>
      <c r="L241" s="544" t="s">
        <v>1016</v>
      </c>
      <c r="M241" s="556" t="s">
        <v>6244</v>
      </c>
      <c r="N241" s="557">
        <v>44753</v>
      </c>
      <c r="O241" s="545">
        <f t="shared" si="10"/>
        <v>7</v>
      </c>
      <c r="P241" s="545">
        <f t="shared" si="11"/>
        <v>7</v>
      </c>
      <c r="Q241" s="531" t="str">
        <f t="shared" si="12"/>
        <v>Gastos_Gerais</v>
      </c>
    </row>
    <row r="242" spans="1:17" ht="25.5" hidden="1" x14ac:dyDescent="0.2">
      <c r="A242" s="538">
        <f>IF(B242="","",COUNT('Diário 3º PA'!$A$4:$A$4242)+COUNT('Diário 4º PA'!$A$4:$A$2224)+ROW()-3)</f>
        <v>4251</v>
      </c>
      <c r="B242" s="539">
        <v>44753</v>
      </c>
      <c r="C242" s="540">
        <v>44743</v>
      </c>
      <c r="D242" s="554" t="s">
        <v>93</v>
      </c>
      <c r="E242" s="554" t="s">
        <v>97</v>
      </c>
      <c r="F242" s="555">
        <v>0.14000000000000001</v>
      </c>
      <c r="G242" s="554" t="s">
        <v>1553</v>
      </c>
      <c r="H242" s="554" t="s">
        <v>128</v>
      </c>
      <c r="I242" s="543" t="s">
        <v>664</v>
      </c>
      <c r="J242" s="556" t="s">
        <v>811</v>
      </c>
      <c r="K242" s="556" t="s">
        <v>1554</v>
      </c>
      <c r="L242" s="544" t="s">
        <v>1066</v>
      </c>
      <c r="M242" s="556" t="s">
        <v>666</v>
      </c>
      <c r="N242" s="557">
        <v>44753</v>
      </c>
      <c r="O242" s="545">
        <f t="shared" si="10"/>
        <v>7</v>
      </c>
      <c r="P242" s="545">
        <f t="shared" si="11"/>
        <v>7</v>
      </c>
      <c r="Q242" s="531" t="str">
        <f t="shared" si="12"/>
        <v>Receitas</v>
      </c>
    </row>
    <row r="243" spans="1:17" ht="38.25" hidden="1" x14ac:dyDescent="0.2">
      <c r="A243" s="538">
        <f>IF(B243="","",COUNT('Diário 3º PA'!$A$4:$A$4242)+COUNT('Diário 4º PA'!$A$4:$A$2224)+ROW()-3)</f>
        <v>4252</v>
      </c>
      <c r="B243" s="539">
        <v>44754</v>
      </c>
      <c r="C243" s="540">
        <v>44743</v>
      </c>
      <c r="D243" s="541" t="s">
        <v>115</v>
      </c>
      <c r="E243" s="554" t="s">
        <v>364</v>
      </c>
      <c r="F243" s="555">
        <v>39.6</v>
      </c>
      <c r="G243" s="554" t="s">
        <v>6245</v>
      </c>
      <c r="H243" s="554" t="s">
        <v>129</v>
      </c>
      <c r="I243" s="543" t="s">
        <v>6246</v>
      </c>
      <c r="J243" s="556" t="s">
        <v>6247</v>
      </c>
      <c r="K243" s="556" t="s">
        <v>1464</v>
      </c>
      <c r="L243" s="544" t="s">
        <v>428</v>
      </c>
      <c r="M243" s="556">
        <v>39</v>
      </c>
      <c r="N243" s="557">
        <v>44754</v>
      </c>
      <c r="O243" s="545">
        <f t="shared" si="10"/>
        <v>7</v>
      </c>
      <c r="P243" s="545">
        <f t="shared" si="11"/>
        <v>7</v>
      </c>
      <c r="Q243" s="531" t="str">
        <f t="shared" si="12"/>
        <v>Gastos_Gerais</v>
      </c>
    </row>
    <row r="244" spans="1:17" ht="38.25" hidden="1" x14ac:dyDescent="0.2">
      <c r="A244" s="538">
        <f>IF(B244="","",COUNT('Diário 3º PA'!$A$4:$A$4242)+COUNT('Diário 4º PA'!$A$4:$A$2224)+ROW()-3)</f>
        <v>4253</v>
      </c>
      <c r="B244" s="539">
        <v>44754</v>
      </c>
      <c r="C244" s="540">
        <v>44743</v>
      </c>
      <c r="D244" s="541" t="s">
        <v>115</v>
      </c>
      <c r="E244" s="554" t="s">
        <v>318</v>
      </c>
      <c r="F244" s="555">
        <v>396.4</v>
      </c>
      <c r="G244" s="554" t="s">
        <v>6089</v>
      </c>
      <c r="H244" s="554" t="s">
        <v>134</v>
      </c>
      <c r="I244" s="543" t="s">
        <v>6248</v>
      </c>
      <c r="J244" s="556" t="s">
        <v>4582</v>
      </c>
      <c r="K244" s="556" t="s">
        <v>1464</v>
      </c>
      <c r="L244" s="544" t="s">
        <v>428</v>
      </c>
      <c r="M244" s="556">
        <v>4348</v>
      </c>
      <c r="N244" s="557">
        <v>44753</v>
      </c>
      <c r="O244" s="545">
        <f t="shared" si="10"/>
        <v>7</v>
      </c>
      <c r="P244" s="545">
        <f t="shared" si="11"/>
        <v>7</v>
      </c>
      <c r="Q244" s="531" t="str">
        <f t="shared" si="12"/>
        <v>Gastos_Gerais</v>
      </c>
    </row>
    <row r="245" spans="1:17" ht="48" hidden="1" x14ac:dyDescent="0.2">
      <c r="A245" s="538">
        <f>IF(B245="","",COUNT('Diário 3º PA'!$A$4:$A$4242)+COUNT('Diário 4º PA'!$A$4:$A$2224)+ROW()-3)</f>
        <v>4254</v>
      </c>
      <c r="B245" s="539">
        <v>44754</v>
      </c>
      <c r="C245" s="540">
        <v>44743</v>
      </c>
      <c r="D245" s="541" t="s">
        <v>115</v>
      </c>
      <c r="E245" s="554" t="s">
        <v>368</v>
      </c>
      <c r="F245" s="555">
        <v>993.57</v>
      </c>
      <c r="G245" s="554" t="s">
        <v>6249</v>
      </c>
      <c r="H245" s="554" t="s">
        <v>132</v>
      </c>
      <c r="I245" s="543" t="s">
        <v>6250</v>
      </c>
      <c r="J245" s="556" t="s">
        <v>6251</v>
      </c>
      <c r="K245" s="556" t="s">
        <v>1464</v>
      </c>
      <c r="L245" s="544" t="s">
        <v>428</v>
      </c>
      <c r="M245" s="556">
        <v>224465</v>
      </c>
      <c r="N245" s="557">
        <v>44753</v>
      </c>
      <c r="O245" s="545">
        <f t="shared" si="10"/>
        <v>7</v>
      </c>
      <c r="P245" s="545">
        <f t="shared" si="11"/>
        <v>7</v>
      </c>
      <c r="Q245" s="531" t="str">
        <f t="shared" si="12"/>
        <v>Gastos_Gerais</v>
      </c>
    </row>
    <row r="246" spans="1:17" ht="38.25" hidden="1" x14ac:dyDescent="0.2">
      <c r="A246" s="538">
        <f>IF(B246="","",COUNT('Diário 3º PA'!$A$4:$A$4242)+COUNT('Diário 4º PA'!$A$4:$A$2224)+ROW()-3)</f>
        <v>4255</v>
      </c>
      <c r="B246" s="539">
        <v>44754</v>
      </c>
      <c r="C246" s="540">
        <v>44743</v>
      </c>
      <c r="D246" s="541" t="s">
        <v>115</v>
      </c>
      <c r="E246" s="554" t="s">
        <v>360</v>
      </c>
      <c r="F246" s="555">
        <v>35994.99</v>
      </c>
      <c r="G246" s="554" t="s">
        <v>5763</v>
      </c>
      <c r="H246" s="554" t="s">
        <v>135</v>
      </c>
      <c r="I246" s="543" t="s">
        <v>4575</v>
      </c>
      <c r="J246" s="556" t="s">
        <v>4576</v>
      </c>
      <c r="K246" s="556" t="s">
        <v>704</v>
      </c>
      <c r="L246" s="544" t="s">
        <v>428</v>
      </c>
      <c r="M246" s="556">
        <v>2022146</v>
      </c>
      <c r="N246" s="557">
        <v>44732</v>
      </c>
      <c r="O246" s="545">
        <f t="shared" si="10"/>
        <v>7</v>
      </c>
      <c r="P246" s="545">
        <f t="shared" si="11"/>
        <v>7</v>
      </c>
      <c r="Q246" s="531" t="str">
        <f t="shared" si="12"/>
        <v>Gastos_Gerais</v>
      </c>
    </row>
    <row r="247" spans="1:17" ht="38.25" hidden="1" x14ac:dyDescent="0.2">
      <c r="A247" s="538">
        <f>IF(B247="","",COUNT('Diário 3º PA'!$A$4:$A$4242)+COUNT('Diário 4º PA'!$A$4:$A$2224)+ROW()-3)</f>
        <v>4256</v>
      </c>
      <c r="B247" s="539">
        <v>44754</v>
      </c>
      <c r="C247" s="540">
        <v>44743</v>
      </c>
      <c r="D247" s="541" t="s">
        <v>115</v>
      </c>
      <c r="E247" s="554" t="s">
        <v>308</v>
      </c>
      <c r="F247" s="555">
        <v>1498.1</v>
      </c>
      <c r="G247" s="554" t="s">
        <v>5981</v>
      </c>
      <c r="H247" s="554" t="s">
        <v>129</v>
      </c>
      <c r="I247" s="543" t="s">
        <v>718</v>
      </c>
      <c r="J247" s="556" t="s">
        <v>719</v>
      </c>
      <c r="K247" s="556" t="s">
        <v>704</v>
      </c>
      <c r="L247" s="544" t="s">
        <v>428</v>
      </c>
      <c r="M247" s="556">
        <v>33037</v>
      </c>
      <c r="N247" s="557">
        <v>44750</v>
      </c>
      <c r="O247" s="545">
        <f t="shared" si="10"/>
        <v>7</v>
      </c>
      <c r="P247" s="545">
        <f t="shared" si="11"/>
        <v>7</v>
      </c>
      <c r="Q247" s="531" t="str">
        <f t="shared" si="12"/>
        <v>Gastos_Gerais</v>
      </c>
    </row>
    <row r="248" spans="1:17" ht="38.25" hidden="1" x14ac:dyDescent="0.2">
      <c r="A248" s="538">
        <f>IF(B248="","",COUNT('Diário 3º PA'!$A$4:$A$4242)+COUNT('Diário 4º PA'!$A$4:$A$2224)+ROW()-3)</f>
        <v>4257</v>
      </c>
      <c r="B248" s="539">
        <v>44754</v>
      </c>
      <c r="C248" s="540">
        <v>44743</v>
      </c>
      <c r="D248" s="541" t="s">
        <v>115</v>
      </c>
      <c r="E248" s="554" t="s">
        <v>308</v>
      </c>
      <c r="F248" s="555">
        <v>615.79999999999995</v>
      </c>
      <c r="G248" s="554" t="s">
        <v>5981</v>
      </c>
      <c r="H248" s="554" t="s">
        <v>128</v>
      </c>
      <c r="I248" s="543" t="s">
        <v>3850</v>
      </c>
      <c r="J248" s="556" t="s">
        <v>3851</v>
      </c>
      <c r="K248" s="556" t="s">
        <v>704</v>
      </c>
      <c r="L248" s="544" t="s">
        <v>428</v>
      </c>
      <c r="M248" s="556">
        <v>32763</v>
      </c>
      <c r="N248" s="557">
        <v>44748</v>
      </c>
      <c r="O248" s="545">
        <f t="shared" si="10"/>
        <v>7</v>
      </c>
      <c r="P248" s="545">
        <f t="shared" si="11"/>
        <v>7</v>
      </c>
      <c r="Q248" s="531" t="str">
        <f t="shared" si="12"/>
        <v>Gastos_Gerais</v>
      </c>
    </row>
    <row r="249" spans="1:17" ht="38.25" hidden="1" x14ac:dyDescent="0.2">
      <c r="A249" s="538">
        <f>IF(B249="","",COUNT('Diário 3º PA'!$A$4:$A$4242)+COUNT('Diário 4º PA'!$A$4:$A$2224)+ROW()-3)</f>
        <v>4258</v>
      </c>
      <c r="B249" s="539">
        <v>44754</v>
      </c>
      <c r="C249" s="540">
        <v>44743</v>
      </c>
      <c r="D249" s="541" t="s">
        <v>115</v>
      </c>
      <c r="E249" s="554" t="s">
        <v>308</v>
      </c>
      <c r="F249" s="555">
        <v>704.91</v>
      </c>
      <c r="G249" s="554" t="s">
        <v>5981</v>
      </c>
      <c r="H249" s="554" t="s">
        <v>138</v>
      </c>
      <c r="I249" s="543" t="s">
        <v>3850</v>
      </c>
      <c r="J249" s="556" t="s">
        <v>3851</v>
      </c>
      <c r="K249" s="556" t="s">
        <v>704</v>
      </c>
      <c r="L249" s="544" t="s">
        <v>428</v>
      </c>
      <c r="M249" s="556">
        <v>32762</v>
      </c>
      <c r="N249" s="557">
        <v>44748</v>
      </c>
      <c r="O249" s="545">
        <f t="shared" si="10"/>
        <v>7</v>
      </c>
      <c r="P249" s="545">
        <f t="shared" si="11"/>
        <v>7</v>
      </c>
      <c r="Q249" s="531" t="str">
        <f t="shared" si="12"/>
        <v>Gastos_Gerais</v>
      </c>
    </row>
    <row r="250" spans="1:17" ht="38.25" hidden="1" x14ac:dyDescent="0.2">
      <c r="A250" s="538">
        <f>IF(B250="","",COUNT('Diário 3º PA'!$A$4:$A$4242)+COUNT('Diário 4º PA'!$A$4:$A$2224)+ROW()-3)</f>
        <v>4259</v>
      </c>
      <c r="B250" s="539">
        <v>44754</v>
      </c>
      <c r="C250" s="540">
        <v>44743</v>
      </c>
      <c r="D250" s="541" t="s">
        <v>115</v>
      </c>
      <c r="E250" s="554" t="s">
        <v>328</v>
      </c>
      <c r="F250" s="555">
        <v>1500</v>
      </c>
      <c r="G250" s="554" t="s">
        <v>1010</v>
      </c>
      <c r="H250" s="554" t="s">
        <v>131</v>
      </c>
      <c r="I250" s="543" t="s">
        <v>727</v>
      </c>
      <c r="J250" s="556" t="s">
        <v>728</v>
      </c>
      <c r="K250" s="556" t="s">
        <v>704</v>
      </c>
      <c r="L250" s="544" t="s">
        <v>428</v>
      </c>
      <c r="M250" s="556">
        <v>1930815</v>
      </c>
      <c r="N250" s="557">
        <v>44749</v>
      </c>
      <c r="O250" s="545">
        <f t="shared" si="10"/>
        <v>7</v>
      </c>
      <c r="P250" s="545">
        <f t="shared" si="11"/>
        <v>7</v>
      </c>
      <c r="Q250" s="531" t="str">
        <f t="shared" si="12"/>
        <v>Gastos_Gerais</v>
      </c>
    </row>
    <row r="251" spans="1:17" ht="38.25" hidden="1" x14ac:dyDescent="0.2">
      <c r="A251" s="538">
        <f>IF(B251="","",COUNT('Diário 3º PA'!$A$4:$A$4242)+COUNT('Diário 4º PA'!$A$4:$A$2224)+ROW()-3)</f>
        <v>4260</v>
      </c>
      <c r="B251" s="539">
        <v>44754</v>
      </c>
      <c r="C251" s="540">
        <v>44743</v>
      </c>
      <c r="D251" s="541" t="s">
        <v>115</v>
      </c>
      <c r="E251" s="554" t="s">
        <v>328</v>
      </c>
      <c r="F251" s="555">
        <v>1000</v>
      </c>
      <c r="G251" s="554" t="s">
        <v>1403</v>
      </c>
      <c r="H251" s="554" t="s">
        <v>134</v>
      </c>
      <c r="I251" s="543" t="s">
        <v>727</v>
      </c>
      <c r="J251" s="556" t="s">
        <v>728</v>
      </c>
      <c r="K251" s="556" t="s">
        <v>704</v>
      </c>
      <c r="L251" s="544" t="s">
        <v>428</v>
      </c>
      <c r="M251" s="556">
        <v>1930827</v>
      </c>
      <c r="N251" s="557">
        <v>44749</v>
      </c>
      <c r="O251" s="545">
        <f t="shared" si="10"/>
        <v>7</v>
      </c>
      <c r="P251" s="545">
        <f t="shared" si="11"/>
        <v>7</v>
      </c>
      <c r="Q251" s="531" t="str">
        <f t="shared" si="12"/>
        <v>Gastos_Gerais</v>
      </c>
    </row>
    <row r="252" spans="1:17" ht="38.25" hidden="1" x14ac:dyDescent="0.2">
      <c r="A252" s="538">
        <f>IF(B252="","",COUNT('Diário 3º PA'!$A$4:$A$4242)+COUNT('Diário 4º PA'!$A$4:$A$2224)+ROW()-3)</f>
        <v>4261</v>
      </c>
      <c r="B252" s="539">
        <v>44754</v>
      </c>
      <c r="C252" s="540">
        <v>44743</v>
      </c>
      <c r="D252" s="541" t="s">
        <v>115</v>
      </c>
      <c r="E252" s="554" t="s">
        <v>328</v>
      </c>
      <c r="F252" s="555">
        <v>1000</v>
      </c>
      <c r="G252" s="554" t="s">
        <v>1402</v>
      </c>
      <c r="H252" s="554" t="s">
        <v>132</v>
      </c>
      <c r="I252" s="543" t="s">
        <v>727</v>
      </c>
      <c r="J252" s="556" t="s">
        <v>728</v>
      </c>
      <c r="K252" s="556" t="s">
        <v>704</v>
      </c>
      <c r="L252" s="544" t="s">
        <v>428</v>
      </c>
      <c r="M252" s="556">
        <v>1930803</v>
      </c>
      <c r="N252" s="557">
        <v>44749</v>
      </c>
      <c r="O252" s="545">
        <f t="shared" si="10"/>
        <v>7</v>
      </c>
      <c r="P252" s="545">
        <f t="shared" si="11"/>
        <v>7</v>
      </c>
      <c r="Q252" s="531" t="str">
        <f t="shared" si="12"/>
        <v>Gastos_Gerais</v>
      </c>
    </row>
    <row r="253" spans="1:17" ht="38.25" hidden="1" x14ac:dyDescent="0.2">
      <c r="A253" s="538">
        <f>IF(B253="","",COUNT('Diário 3º PA'!$A$4:$A$4242)+COUNT('Diário 4º PA'!$A$4:$A$2224)+ROW()-3)</f>
        <v>4262</v>
      </c>
      <c r="B253" s="539">
        <v>44754</v>
      </c>
      <c r="C253" s="540">
        <v>44743</v>
      </c>
      <c r="D253" s="541" t="s">
        <v>115</v>
      </c>
      <c r="E253" s="554" t="s">
        <v>354</v>
      </c>
      <c r="F253" s="555">
        <v>173.91</v>
      </c>
      <c r="G253" s="554" t="s">
        <v>6252</v>
      </c>
      <c r="H253" s="554" t="s">
        <v>129</v>
      </c>
      <c r="I253" s="543" t="s">
        <v>6253</v>
      </c>
      <c r="J253" s="556" t="s">
        <v>1389</v>
      </c>
      <c r="K253" s="556" t="s">
        <v>704</v>
      </c>
      <c r="L253" s="544" t="s">
        <v>428</v>
      </c>
      <c r="M253" s="556">
        <v>68721</v>
      </c>
      <c r="N253" s="557">
        <v>44750</v>
      </c>
      <c r="O253" s="545">
        <f t="shared" si="10"/>
        <v>7</v>
      </c>
      <c r="P253" s="545">
        <f t="shared" si="11"/>
        <v>7</v>
      </c>
      <c r="Q253" s="531" t="str">
        <f t="shared" si="12"/>
        <v>Gastos_Gerais</v>
      </c>
    </row>
    <row r="254" spans="1:17" ht="38.25" hidden="1" x14ac:dyDescent="0.2">
      <c r="A254" s="538">
        <f>IF(B254="","",COUNT('Diário 3º PA'!$A$4:$A$4242)+COUNT('Diário 4º PA'!$A$4:$A$2224)+ROW()-3)</f>
        <v>4263</v>
      </c>
      <c r="B254" s="539">
        <v>44754</v>
      </c>
      <c r="C254" s="540">
        <v>44743</v>
      </c>
      <c r="D254" s="541" t="s">
        <v>115</v>
      </c>
      <c r="E254" s="554" t="s">
        <v>308</v>
      </c>
      <c r="F254" s="555">
        <v>40</v>
      </c>
      <c r="G254" s="554" t="s">
        <v>6254</v>
      </c>
      <c r="H254" s="554" t="s">
        <v>130</v>
      </c>
      <c r="I254" s="543" t="s">
        <v>3452</v>
      </c>
      <c r="J254" s="556" t="s">
        <v>3453</v>
      </c>
      <c r="K254" s="556" t="s">
        <v>704</v>
      </c>
      <c r="L254" s="544" t="s">
        <v>428</v>
      </c>
      <c r="M254" s="556">
        <v>5803</v>
      </c>
      <c r="N254" s="557">
        <v>44749</v>
      </c>
      <c r="O254" s="545">
        <f t="shared" si="10"/>
        <v>7</v>
      </c>
      <c r="P254" s="545">
        <f t="shared" si="11"/>
        <v>7</v>
      </c>
      <c r="Q254" s="531" t="str">
        <f t="shared" si="12"/>
        <v>Gastos_Gerais</v>
      </c>
    </row>
    <row r="255" spans="1:17" ht="38.25" hidden="1" x14ac:dyDescent="0.2">
      <c r="A255" s="538">
        <f>IF(B255="","",COUNT('Diário 3º PA'!$A$4:$A$4242)+COUNT('Diário 4º PA'!$A$4:$A$2224)+ROW()-3)</f>
        <v>4264</v>
      </c>
      <c r="B255" s="539">
        <v>44754</v>
      </c>
      <c r="C255" s="540">
        <v>44743</v>
      </c>
      <c r="D255" s="541" t="s">
        <v>115</v>
      </c>
      <c r="E255" s="554" t="s">
        <v>272</v>
      </c>
      <c r="F255" s="555">
        <v>230</v>
      </c>
      <c r="G255" s="554" t="s">
        <v>6255</v>
      </c>
      <c r="H255" s="554" t="s">
        <v>129</v>
      </c>
      <c r="I255" s="543" t="s">
        <v>6256</v>
      </c>
      <c r="J255" s="556" t="s">
        <v>3648</v>
      </c>
      <c r="K255" s="556" t="s">
        <v>704</v>
      </c>
      <c r="L255" s="544" t="s">
        <v>6257</v>
      </c>
      <c r="M255" s="556">
        <v>180762</v>
      </c>
      <c r="N255" s="557">
        <v>44739</v>
      </c>
      <c r="O255" s="545">
        <f t="shared" si="10"/>
        <v>7</v>
      </c>
      <c r="P255" s="545">
        <f t="shared" si="11"/>
        <v>7</v>
      </c>
      <c r="Q255" s="531" t="str">
        <f t="shared" si="12"/>
        <v>Gastos_Gerais</v>
      </c>
    </row>
    <row r="256" spans="1:17" ht="38.25" hidden="1" x14ac:dyDescent="0.2">
      <c r="A256" s="538">
        <f>IF(B256="","",COUNT('Diário 3º PA'!$A$4:$A$4242)+COUNT('Diário 4º PA'!$A$4:$A$2224)+ROW()-3)</f>
        <v>4265</v>
      </c>
      <c r="B256" s="539">
        <v>44754</v>
      </c>
      <c r="C256" s="540">
        <v>44743</v>
      </c>
      <c r="D256" s="541" t="s">
        <v>115</v>
      </c>
      <c r="E256" s="554" t="s">
        <v>272</v>
      </c>
      <c r="F256" s="555">
        <v>230</v>
      </c>
      <c r="G256" s="554" t="s">
        <v>6255</v>
      </c>
      <c r="H256" s="554" t="s">
        <v>130</v>
      </c>
      <c r="I256" s="543" t="s">
        <v>6256</v>
      </c>
      <c r="J256" s="556" t="s">
        <v>3648</v>
      </c>
      <c r="K256" s="556" t="s">
        <v>704</v>
      </c>
      <c r="L256" s="544" t="s">
        <v>6257</v>
      </c>
      <c r="M256" s="556">
        <v>180764</v>
      </c>
      <c r="N256" s="557">
        <v>44739</v>
      </c>
      <c r="O256" s="545">
        <f t="shared" si="10"/>
        <v>7</v>
      </c>
      <c r="P256" s="545">
        <f t="shared" si="11"/>
        <v>7</v>
      </c>
      <c r="Q256" s="531" t="str">
        <f t="shared" si="12"/>
        <v>Gastos_Gerais</v>
      </c>
    </row>
    <row r="257" spans="1:17" ht="38.25" hidden="1" x14ac:dyDescent="0.2">
      <c r="A257" s="538">
        <f>IF(B257="","",COUNT('Diário 3º PA'!$A$4:$A$4242)+COUNT('Diário 4º PA'!$A$4:$A$2224)+ROW()-3)</f>
        <v>4266</v>
      </c>
      <c r="B257" s="539">
        <v>44754</v>
      </c>
      <c r="C257" s="540">
        <v>44743</v>
      </c>
      <c r="D257" s="541" t="s">
        <v>115</v>
      </c>
      <c r="E257" s="554" t="s">
        <v>272</v>
      </c>
      <c r="F257" s="555">
        <v>230</v>
      </c>
      <c r="G257" s="554" t="s">
        <v>6255</v>
      </c>
      <c r="H257" s="554" t="s">
        <v>133</v>
      </c>
      <c r="I257" s="543" t="s">
        <v>6256</v>
      </c>
      <c r="J257" s="556" t="s">
        <v>3648</v>
      </c>
      <c r="K257" s="556" t="s">
        <v>704</v>
      </c>
      <c r="L257" s="544" t="s">
        <v>6257</v>
      </c>
      <c r="M257" s="556">
        <v>180761</v>
      </c>
      <c r="N257" s="557">
        <v>44739</v>
      </c>
      <c r="O257" s="545">
        <f t="shared" si="10"/>
        <v>7</v>
      </c>
      <c r="P257" s="545">
        <f t="shared" si="11"/>
        <v>7</v>
      </c>
      <c r="Q257" s="531" t="str">
        <f t="shared" si="12"/>
        <v>Gastos_Gerais</v>
      </c>
    </row>
    <row r="258" spans="1:17" ht="38.25" hidden="1" x14ac:dyDescent="0.2">
      <c r="A258" s="538">
        <f>IF(B258="","",COUNT('Diário 3º PA'!$A$4:$A$4242)+COUNT('Diário 4º PA'!$A$4:$A$2224)+ROW()-3)</f>
        <v>4267</v>
      </c>
      <c r="B258" s="539">
        <v>44754</v>
      </c>
      <c r="C258" s="540">
        <v>44743</v>
      </c>
      <c r="D258" s="541" t="s">
        <v>115</v>
      </c>
      <c r="E258" s="554" t="s">
        <v>272</v>
      </c>
      <c r="F258" s="555">
        <v>230</v>
      </c>
      <c r="G258" s="554" t="s">
        <v>6255</v>
      </c>
      <c r="H258" s="554" t="s">
        <v>140</v>
      </c>
      <c r="I258" s="543" t="s">
        <v>6256</v>
      </c>
      <c r="J258" s="556" t="s">
        <v>3648</v>
      </c>
      <c r="K258" s="556" t="s">
        <v>704</v>
      </c>
      <c r="L258" s="544" t="s">
        <v>6257</v>
      </c>
      <c r="M258" s="556">
        <v>180763</v>
      </c>
      <c r="N258" s="557">
        <v>44739</v>
      </c>
      <c r="O258" s="545">
        <f t="shared" si="10"/>
        <v>7</v>
      </c>
      <c r="P258" s="545">
        <f t="shared" si="11"/>
        <v>7</v>
      </c>
      <c r="Q258" s="531" t="str">
        <f t="shared" si="12"/>
        <v>Gastos_Gerais</v>
      </c>
    </row>
    <row r="259" spans="1:17" ht="51" hidden="1" x14ac:dyDescent="0.2">
      <c r="A259" s="538">
        <f>IF(B259="","",COUNT('Diário 3º PA'!$A$4:$A$4242)+COUNT('Diário 4º PA'!$A$4:$A$2224)+ROW()-3)</f>
        <v>4268</v>
      </c>
      <c r="B259" s="539">
        <v>44754</v>
      </c>
      <c r="C259" s="540">
        <v>44743</v>
      </c>
      <c r="D259" s="554" t="s">
        <v>104</v>
      </c>
      <c r="E259" s="554" t="s">
        <v>187</v>
      </c>
      <c r="F259" s="555">
        <v>924.55</v>
      </c>
      <c r="G259" s="554" t="s">
        <v>1019</v>
      </c>
      <c r="H259" s="554" t="s">
        <v>130</v>
      </c>
      <c r="I259" s="543" t="s">
        <v>4698</v>
      </c>
      <c r="J259" s="556" t="s">
        <v>4031</v>
      </c>
      <c r="K259" s="556" t="s">
        <v>5990</v>
      </c>
      <c r="L259" s="544" t="s">
        <v>5995</v>
      </c>
      <c r="M259" s="556">
        <v>378660460</v>
      </c>
      <c r="N259" s="557">
        <v>44754</v>
      </c>
      <c r="O259" s="545">
        <f t="shared" si="10"/>
        <v>7</v>
      </c>
      <c r="P259" s="545">
        <f t="shared" si="11"/>
        <v>7</v>
      </c>
      <c r="Q259" s="531" t="str">
        <f t="shared" si="12"/>
        <v>Gastos_com_Pessoal</v>
      </c>
    </row>
    <row r="260" spans="1:17" ht="51" hidden="1" x14ac:dyDescent="0.2">
      <c r="A260" s="538">
        <f>IF(B260="","",COUNT('Diário 3º PA'!$A$4:$A$4242)+COUNT('Diário 4º PA'!$A$4:$A$2224)+ROW()-3)</f>
        <v>4269</v>
      </c>
      <c r="B260" s="539">
        <v>44754</v>
      </c>
      <c r="C260" s="540">
        <v>44743</v>
      </c>
      <c r="D260" s="554" t="s">
        <v>104</v>
      </c>
      <c r="E260" s="554" t="s">
        <v>189</v>
      </c>
      <c r="F260" s="555">
        <v>924.55</v>
      </c>
      <c r="G260" s="554" t="s">
        <v>915</v>
      </c>
      <c r="H260" s="554" t="s">
        <v>130</v>
      </c>
      <c r="I260" s="543" t="s">
        <v>4698</v>
      </c>
      <c r="J260" s="556" t="s">
        <v>4031</v>
      </c>
      <c r="K260" s="556" t="s">
        <v>5990</v>
      </c>
      <c r="L260" s="544" t="s">
        <v>5995</v>
      </c>
      <c r="M260" s="556">
        <v>378660460</v>
      </c>
      <c r="N260" s="557">
        <v>44754</v>
      </c>
      <c r="O260" s="545">
        <f t="shared" si="10"/>
        <v>7</v>
      </c>
      <c r="P260" s="545">
        <f t="shared" si="11"/>
        <v>7</v>
      </c>
      <c r="Q260" s="531" t="str">
        <f t="shared" si="12"/>
        <v>Gastos_com_Pessoal</v>
      </c>
    </row>
    <row r="261" spans="1:17" ht="51" hidden="1" x14ac:dyDescent="0.2">
      <c r="A261" s="538">
        <f>IF(B261="","",COUNT('Diário 3º PA'!$A$4:$A$4242)+COUNT('Diário 4º PA'!$A$4:$A$2224)+ROW()-3)</f>
        <v>4270</v>
      </c>
      <c r="B261" s="539">
        <v>44754</v>
      </c>
      <c r="C261" s="540">
        <v>44743</v>
      </c>
      <c r="D261" s="554" t="s">
        <v>104</v>
      </c>
      <c r="E261" s="554" t="s">
        <v>191</v>
      </c>
      <c r="F261" s="555">
        <v>308.18</v>
      </c>
      <c r="G261" s="554" t="s">
        <v>918</v>
      </c>
      <c r="H261" s="554" t="s">
        <v>130</v>
      </c>
      <c r="I261" s="543" t="s">
        <v>4698</v>
      </c>
      <c r="J261" s="556" t="s">
        <v>4031</v>
      </c>
      <c r="K261" s="556" t="s">
        <v>5990</v>
      </c>
      <c r="L261" s="544" t="s">
        <v>5995</v>
      </c>
      <c r="M261" s="556">
        <v>378660460</v>
      </c>
      <c r="N261" s="557">
        <v>44754</v>
      </c>
      <c r="O261" s="545">
        <f t="shared" ref="O261:O324" si="13">IF(B261=0,0,IF(YEAR(B261)=$P$1,MONTH(B261)-$O$1+1,(YEAR(B261)-$P$1)*12-$O$1+1+MONTH(B261)))</f>
        <v>7</v>
      </c>
      <c r="P261" s="545">
        <f t="shared" ref="P261:P324" si="14">IF(C261=0,0,IF(YEAR(C261)=$P$1,MONTH(C261)-$O$1+1,(YEAR(C261)-$P$1)*12-$O$1+1+MONTH(C261)))</f>
        <v>7</v>
      </c>
      <c r="Q261" s="531" t="str">
        <f t="shared" ref="Q261:Q324" si="15">SUBSTITUTE(D261," ","_")</f>
        <v>Gastos_com_Pessoal</v>
      </c>
    </row>
    <row r="262" spans="1:17" ht="51" hidden="1" x14ac:dyDescent="0.2">
      <c r="A262" s="538">
        <f>IF(B262="","",COUNT('Diário 3º PA'!$A$4:$A$4242)+COUNT('Diário 4º PA'!$A$4:$A$2224)+ROW()-3)</f>
        <v>4271</v>
      </c>
      <c r="B262" s="539">
        <v>44754</v>
      </c>
      <c r="C262" s="540">
        <v>44743</v>
      </c>
      <c r="D262" s="554" t="s">
        <v>104</v>
      </c>
      <c r="E262" s="554" t="s">
        <v>193</v>
      </c>
      <c r="F262" s="555">
        <v>2002.77</v>
      </c>
      <c r="G262" s="554" t="s">
        <v>919</v>
      </c>
      <c r="H262" s="554" t="s">
        <v>130</v>
      </c>
      <c r="I262" s="543" t="s">
        <v>4698</v>
      </c>
      <c r="J262" s="556" t="s">
        <v>4031</v>
      </c>
      <c r="K262" s="556" t="s">
        <v>5990</v>
      </c>
      <c r="L262" s="544" t="s">
        <v>5995</v>
      </c>
      <c r="M262" s="556">
        <v>378660460</v>
      </c>
      <c r="N262" s="557">
        <v>44754</v>
      </c>
      <c r="O262" s="545">
        <f t="shared" si="13"/>
        <v>7</v>
      </c>
      <c r="P262" s="545">
        <f t="shared" si="14"/>
        <v>7</v>
      </c>
      <c r="Q262" s="531" t="str">
        <f t="shared" si="15"/>
        <v>Gastos_com_Pessoal</v>
      </c>
    </row>
    <row r="263" spans="1:17" ht="51" hidden="1" x14ac:dyDescent="0.2">
      <c r="A263" s="538">
        <f>IF(B263="","",COUNT('Diário 3º PA'!$A$4:$A$4242)+COUNT('Diário 4º PA'!$A$4:$A$2224)+ROW()-3)</f>
        <v>4272</v>
      </c>
      <c r="B263" s="539">
        <v>44754</v>
      </c>
      <c r="C263" s="540">
        <v>44743</v>
      </c>
      <c r="D263" s="554" t="s">
        <v>104</v>
      </c>
      <c r="E263" s="554" t="s">
        <v>187</v>
      </c>
      <c r="F263" s="555">
        <v>1442.11</v>
      </c>
      <c r="G263" s="554" t="s">
        <v>1019</v>
      </c>
      <c r="H263" s="554" t="s">
        <v>133</v>
      </c>
      <c r="I263" s="543" t="s">
        <v>4317</v>
      </c>
      <c r="J263" s="556" t="s">
        <v>4318</v>
      </c>
      <c r="K263" s="556" t="s">
        <v>5990</v>
      </c>
      <c r="L263" s="544" t="s">
        <v>5995</v>
      </c>
      <c r="M263" s="556">
        <v>378660460</v>
      </c>
      <c r="N263" s="557">
        <v>44754</v>
      </c>
      <c r="O263" s="545">
        <f t="shared" si="13"/>
        <v>7</v>
      </c>
      <c r="P263" s="545">
        <f t="shared" si="14"/>
        <v>7</v>
      </c>
      <c r="Q263" s="531" t="str">
        <f t="shared" si="15"/>
        <v>Gastos_com_Pessoal</v>
      </c>
    </row>
    <row r="264" spans="1:17" ht="51" hidden="1" x14ac:dyDescent="0.2">
      <c r="A264" s="538">
        <f>IF(B264="","",COUNT('Diário 3º PA'!$A$4:$A$4242)+COUNT('Diário 4º PA'!$A$4:$A$2224)+ROW()-3)</f>
        <v>4273</v>
      </c>
      <c r="B264" s="539">
        <v>44754</v>
      </c>
      <c r="C264" s="540">
        <v>44743</v>
      </c>
      <c r="D264" s="554" t="s">
        <v>104</v>
      </c>
      <c r="E264" s="554" t="s">
        <v>189</v>
      </c>
      <c r="F264" s="555">
        <v>1165.81</v>
      </c>
      <c r="G264" s="554" t="s">
        <v>915</v>
      </c>
      <c r="H264" s="554" t="s">
        <v>133</v>
      </c>
      <c r="I264" s="543" t="s">
        <v>4317</v>
      </c>
      <c r="J264" s="556" t="s">
        <v>4318</v>
      </c>
      <c r="K264" s="556" t="s">
        <v>5990</v>
      </c>
      <c r="L264" s="544" t="s">
        <v>5995</v>
      </c>
      <c r="M264" s="556">
        <v>378660460</v>
      </c>
      <c r="N264" s="557">
        <v>44754</v>
      </c>
      <c r="O264" s="545">
        <f t="shared" si="13"/>
        <v>7</v>
      </c>
      <c r="P264" s="545">
        <f t="shared" si="14"/>
        <v>7</v>
      </c>
      <c r="Q264" s="531" t="str">
        <f t="shared" si="15"/>
        <v>Gastos_com_Pessoal</v>
      </c>
    </row>
    <row r="265" spans="1:17" ht="51" hidden="1" x14ac:dyDescent="0.2">
      <c r="A265" s="538">
        <f>IF(B265="","",COUNT('Diário 3º PA'!$A$4:$A$4242)+COUNT('Diário 4º PA'!$A$4:$A$2224)+ROW()-3)</f>
        <v>4274</v>
      </c>
      <c r="B265" s="539">
        <v>44754</v>
      </c>
      <c r="C265" s="540">
        <v>44743</v>
      </c>
      <c r="D265" s="554" t="s">
        <v>104</v>
      </c>
      <c r="E265" s="554" t="s">
        <v>191</v>
      </c>
      <c r="F265" s="555">
        <v>388.61</v>
      </c>
      <c r="G265" s="554" t="s">
        <v>918</v>
      </c>
      <c r="H265" s="554" t="s">
        <v>133</v>
      </c>
      <c r="I265" s="543" t="s">
        <v>4317</v>
      </c>
      <c r="J265" s="556" t="s">
        <v>4318</v>
      </c>
      <c r="K265" s="556" t="s">
        <v>5990</v>
      </c>
      <c r="L265" s="544" t="s">
        <v>5995</v>
      </c>
      <c r="M265" s="556">
        <v>378660460</v>
      </c>
      <c r="N265" s="557">
        <v>44754</v>
      </c>
      <c r="O265" s="545">
        <f t="shared" si="13"/>
        <v>7</v>
      </c>
      <c r="P265" s="545">
        <f t="shared" si="14"/>
        <v>7</v>
      </c>
      <c r="Q265" s="531" t="str">
        <f t="shared" si="15"/>
        <v>Gastos_com_Pessoal</v>
      </c>
    </row>
    <row r="266" spans="1:17" ht="51" hidden="1" x14ac:dyDescent="0.2">
      <c r="A266" s="538">
        <f>IF(B266="","",COUNT('Diário 3º PA'!$A$4:$A$4242)+COUNT('Diário 4º PA'!$A$4:$A$2224)+ROW()-3)</f>
        <v>4275</v>
      </c>
      <c r="B266" s="539">
        <v>44754</v>
      </c>
      <c r="C266" s="540">
        <v>44743</v>
      </c>
      <c r="D266" s="554" t="s">
        <v>104</v>
      </c>
      <c r="E266" s="554" t="s">
        <v>193</v>
      </c>
      <c r="F266" s="555">
        <v>4300.09</v>
      </c>
      <c r="G266" s="554" t="s">
        <v>919</v>
      </c>
      <c r="H266" s="554" t="s">
        <v>133</v>
      </c>
      <c r="I266" s="543" t="s">
        <v>4317</v>
      </c>
      <c r="J266" s="556" t="s">
        <v>4318</v>
      </c>
      <c r="K266" s="556" t="s">
        <v>5990</v>
      </c>
      <c r="L266" s="544" t="s">
        <v>5995</v>
      </c>
      <c r="M266" s="556">
        <v>378660460</v>
      </c>
      <c r="N266" s="557">
        <v>44754</v>
      </c>
      <c r="O266" s="545">
        <f t="shared" si="13"/>
        <v>7</v>
      </c>
      <c r="P266" s="545">
        <f t="shared" si="14"/>
        <v>7</v>
      </c>
      <c r="Q266" s="531" t="str">
        <f t="shared" si="15"/>
        <v>Gastos_com_Pessoal</v>
      </c>
    </row>
    <row r="267" spans="1:17" ht="51" hidden="1" x14ac:dyDescent="0.2">
      <c r="A267" s="538">
        <f>IF(B267="","",COUNT('Diário 3º PA'!$A$4:$A$4242)+COUNT('Diário 4º PA'!$A$4:$A$2224)+ROW()-3)</f>
        <v>4276</v>
      </c>
      <c r="B267" s="539">
        <v>44754</v>
      </c>
      <c r="C267" s="540">
        <v>44743</v>
      </c>
      <c r="D267" s="554" t="s">
        <v>104</v>
      </c>
      <c r="E267" s="554" t="s">
        <v>187</v>
      </c>
      <c r="F267" s="555">
        <v>1431.78</v>
      </c>
      <c r="G267" s="554" t="s">
        <v>1019</v>
      </c>
      <c r="H267" s="554" t="s">
        <v>131</v>
      </c>
      <c r="I267" s="543" t="s">
        <v>6258</v>
      </c>
      <c r="J267" s="556" t="s">
        <v>6259</v>
      </c>
      <c r="K267" s="556" t="s">
        <v>5990</v>
      </c>
      <c r="L267" s="544" t="s">
        <v>5995</v>
      </c>
      <c r="M267" s="556">
        <v>378660460</v>
      </c>
      <c r="N267" s="557">
        <v>44754</v>
      </c>
      <c r="O267" s="545">
        <f t="shared" si="13"/>
        <v>7</v>
      </c>
      <c r="P267" s="545">
        <f t="shared" si="14"/>
        <v>7</v>
      </c>
      <c r="Q267" s="531" t="str">
        <f t="shared" si="15"/>
        <v>Gastos_com_Pessoal</v>
      </c>
    </row>
    <row r="268" spans="1:17" ht="51" hidden="1" x14ac:dyDescent="0.2">
      <c r="A268" s="538">
        <f>IF(B268="","",COUNT('Diário 3º PA'!$A$4:$A$4242)+COUNT('Diário 4º PA'!$A$4:$A$2224)+ROW()-3)</f>
        <v>4277</v>
      </c>
      <c r="B268" s="539">
        <v>44754</v>
      </c>
      <c r="C268" s="540">
        <v>44743</v>
      </c>
      <c r="D268" s="554" t="s">
        <v>104</v>
      </c>
      <c r="E268" s="554" t="s">
        <v>189</v>
      </c>
      <c r="F268" s="555">
        <v>3818.08</v>
      </c>
      <c r="G268" s="554" t="s">
        <v>915</v>
      </c>
      <c r="H268" s="554" t="s">
        <v>131</v>
      </c>
      <c r="I268" s="543" t="s">
        <v>6258</v>
      </c>
      <c r="J268" s="556" t="s">
        <v>6259</v>
      </c>
      <c r="K268" s="556" t="s">
        <v>5990</v>
      </c>
      <c r="L268" s="544" t="s">
        <v>5995</v>
      </c>
      <c r="M268" s="556">
        <v>378660460</v>
      </c>
      <c r="N268" s="557">
        <v>44754</v>
      </c>
      <c r="O268" s="545">
        <f t="shared" si="13"/>
        <v>7</v>
      </c>
      <c r="P268" s="545">
        <f t="shared" si="14"/>
        <v>7</v>
      </c>
      <c r="Q268" s="531" t="str">
        <f t="shared" si="15"/>
        <v>Gastos_com_Pessoal</v>
      </c>
    </row>
    <row r="269" spans="1:17" ht="51" hidden="1" x14ac:dyDescent="0.2">
      <c r="A269" s="538">
        <f>IF(B269="","",COUNT('Diário 3º PA'!$A$4:$A$4242)+COUNT('Diário 4º PA'!$A$4:$A$2224)+ROW()-3)</f>
        <v>4278</v>
      </c>
      <c r="B269" s="539">
        <v>44754</v>
      </c>
      <c r="C269" s="540">
        <v>44743</v>
      </c>
      <c r="D269" s="554" t="s">
        <v>104</v>
      </c>
      <c r="E269" s="554" t="s">
        <v>191</v>
      </c>
      <c r="F269" s="555">
        <v>1272.69</v>
      </c>
      <c r="G269" s="543" t="s">
        <v>918</v>
      </c>
      <c r="H269" s="554" t="s">
        <v>131</v>
      </c>
      <c r="I269" s="543" t="s">
        <v>6258</v>
      </c>
      <c r="J269" s="544" t="s">
        <v>6259</v>
      </c>
      <c r="K269" s="556" t="s">
        <v>5990</v>
      </c>
      <c r="L269" s="544" t="s">
        <v>5995</v>
      </c>
      <c r="M269" s="556">
        <v>378660460</v>
      </c>
      <c r="N269" s="557">
        <v>44754</v>
      </c>
      <c r="O269" s="545">
        <f t="shared" si="13"/>
        <v>7</v>
      </c>
      <c r="P269" s="545">
        <f t="shared" si="14"/>
        <v>7</v>
      </c>
      <c r="Q269" s="531" t="str">
        <f t="shared" si="15"/>
        <v>Gastos_com_Pessoal</v>
      </c>
    </row>
    <row r="270" spans="1:17" ht="51" hidden="1" x14ac:dyDescent="0.2">
      <c r="A270" s="538">
        <f>IF(B270="","",COUNT('Diário 3º PA'!$A$4:$A$4242)+COUNT('Diário 4º PA'!$A$4:$A$2224)+ROW()-3)</f>
        <v>4279</v>
      </c>
      <c r="B270" s="539">
        <v>44754</v>
      </c>
      <c r="C270" s="540">
        <v>44743</v>
      </c>
      <c r="D270" s="554" t="s">
        <v>104</v>
      </c>
      <c r="E270" s="554" t="s">
        <v>193</v>
      </c>
      <c r="F270" s="555">
        <v>225.61</v>
      </c>
      <c r="G270" s="543" t="s">
        <v>919</v>
      </c>
      <c r="H270" s="554" t="s">
        <v>131</v>
      </c>
      <c r="I270" s="543" t="s">
        <v>6258</v>
      </c>
      <c r="J270" s="544" t="s">
        <v>6259</v>
      </c>
      <c r="K270" s="556" t="s">
        <v>5990</v>
      </c>
      <c r="L270" s="544" t="s">
        <v>5995</v>
      </c>
      <c r="M270" s="556">
        <v>378660460</v>
      </c>
      <c r="N270" s="557">
        <v>44754</v>
      </c>
      <c r="O270" s="545">
        <f t="shared" si="13"/>
        <v>7</v>
      </c>
      <c r="P270" s="545">
        <f t="shared" si="14"/>
        <v>7</v>
      </c>
      <c r="Q270" s="531" t="str">
        <f t="shared" si="15"/>
        <v>Gastos_com_Pessoal</v>
      </c>
    </row>
    <row r="271" spans="1:17" ht="38.25" hidden="1" x14ac:dyDescent="0.2">
      <c r="A271" s="538">
        <f>IF(B271="","",COUNT('Diário 3º PA'!$A$4:$A$4242)+COUNT('Diário 4º PA'!$A$4:$A$2224)+ROW()-3)</f>
        <v>4280</v>
      </c>
      <c r="B271" s="539">
        <v>44754</v>
      </c>
      <c r="C271" s="540">
        <v>44743</v>
      </c>
      <c r="D271" s="541" t="s">
        <v>115</v>
      </c>
      <c r="E271" s="554" t="s">
        <v>342</v>
      </c>
      <c r="F271" s="555">
        <v>80</v>
      </c>
      <c r="G271" s="554" t="s">
        <v>6260</v>
      </c>
      <c r="H271" s="554" t="s">
        <v>134</v>
      </c>
      <c r="I271" s="541" t="s">
        <v>2469</v>
      </c>
      <c r="J271" s="560" t="s">
        <v>2092</v>
      </c>
      <c r="K271" s="556" t="s">
        <v>5990</v>
      </c>
      <c r="L271" s="544" t="s">
        <v>5995</v>
      </c>
      <c r="M271" s="559">
        <v>378660460</v>
      </c>
      <c r="N271" s="557">
        <v>44754</v>
      </c>
      <c r="O271" s="545">
        <f t="shared" si="13"/>
        <v>7</v>
      </c>
      <c r="P271" s="545">
        <f t="shared" si="14"/>
        <v>7</v>
      </c>
      <c r="Q271" s="531" t="str">
        <f t="shared" si="15"/>
        <v>Gastos_Gerais</v>
      </c>
    </row>
    <row r="272" spans="1:17" ht="38.25" hidden="1" x14ac:dyDescent="0.2">
      <c r="A272" s="538">
        <f>IF(B272="","",COUNT('Diário 3º PA'!$A$4:$A$4242)+COUNT('Diário 4º PA'!$A$4:$A$2224)+ROW()-3)</f>
        <v>4281</v>
      </c>
      <c r="B272" s="539">
        <v>44754</v>
      </c>
      <c r="C272" s="540">
        <v>44743</v>
      </c>
      <c r="D272" s="541" t="s">
        <v>115</v>
      </c>
      <c r="E272" s="554" t="s">
        <v>342</v>
      </c>
      <c r="F272" s="555">
        <v>80</v>
      </c>
      <c r="G272" s="543" t="s">
        <v>6261</v>
      </c>
      <c r="H272" s="554" t="s">
        <v>134</v>
      </c>
      <c r="I272" s="541" t="s">
        <v>2469</v>
      </c>
      <c r="J272" s="560" t="s">
        <v>2092</v>
      </c>
      <c r="K272" s="556" t="s">
        <v>5990</v>
      </c>
      <c r="L272" s="544" t="s">
        <v>5995</v>
      </c>
      <c r="M272" s="556">
        <v>378660460</v>
      </c>
      <c r="N272" s="557">
        <v>44754</v>
      </c>
      <c r="O272" s="545">
        <f t="shared" si="13"/>
        <v>7</v>
      </c>
      <c r="P272" s="545">
        <f t="shared" si="14"/>
        <v>7</v>
      </c>
      <c r="Q272" s="531" t="str">
        <f t="shared" si="15"/>
        <v>Gastos_Gerais</v>
      </c>
    </row>
    <row r="273" spans="1:17" ht="38.25" hidden="1" x14ac:dyDescent="0.2">
      <c r="A273" s="538">
        <f>IF(B273="","",COUNT('Diário 3º PA'!$A$4:$A$4242)+COUNT('Diário 4º PA'!$A$4:$A$2224)+ROW()-3)</f>
        <v>4282</v>
      </c>
      <c r="B273" s="539">
        <v>44754</v>
      </c>
      <c r="C273" s="540">
        <v>44743</v>
      </c>
      <c r="D273" s="541" t="s">
        <v>115</v>
      </c>
      <c r="E273" s="554" t="s">
        <v>342</v>
      </c>
      <c r="F273" s="555">
        <v>80</v>
      </c>
      <c r="G273" s="554" t="s">
        <v>6262</v>
      </c>
      <c r="H273" s="554" t="s">
        <v>134</v>
      </c>
      <c r="I273" s="543" t="s">
        <v>2087</v>
      </c>
      <c r="J273" s="556" t="s">
        <v>2088</v>
      </c>
      <c r="K273" s="556" t="s">
        <v>5990</v>
      </c>
      <c r="L273" s="544" t="s">
        <v>5995</v>
      </c>
      <c r="M273" s="556">
        <v>378660460</v>
      </c>
      <c r="N273" s="557">
        <v>44754</v>
      </c>
      <c r="O273" s="545">
        <f t="shared" si="13"/>
        <v>7</v>
      </c>
      <c r="P273" s="545">
        <f t="shared" si="14"/>
        <v>7</v>
      </c>
      <c r="Q273" s="531" t="str">
        <f t="shared" si="15"/>
        <v>Gastos_Gerais</v>
      </c>
    </row>
    <row r="274" spans="1:17" ht="38.25" hidden="1" x14ac:dyDescent="0.2">
      <c r="A274" s="538">
        <f>IF(B274="","",COUNT('Diário 3º PA'!$A$4:$A$4242)+COUNT('Diário 4º PA'!$A$4:$A$2224)+ROW()-3)</f>
        <v>4283</v>
      </c>
      <c r="B274" s="539">
        <v>44754</v>
      </c>
      <c r="C274" s="540">
        <v>44743</v>
      </c>
      <c r="D274" s="541" t="s">
        <v>115</v>
      </c>
      <c r="E274" s="554" t="s">
        <v>342</v>
      </c>
      <c r="F274" s="555">
        <v>21.6</v>
      </c>
      <c r="G274" s="554" t="s">
        <v>6263</v>
      </c>
      <c r="H274" s="554" t="s">
        <v>134</v>
      </c>
      <c r="I274" s="543" t="s">
        <v>2087</v>
      </c>
      <c r="J274" s="556" t="s">
        <v>2088</v>
      </c>
      <c r="K274" s="556" t="s">
        <v>5990</v>
      </c>
      <c r="L274" s="544" t="s">
        <v>5995</v>
      </c>
      <c r="M274" s="556">
        <v>378660460</v>
      </c>
      <c r="N274" s="557">
        <v>44754</v>
      </c>
      <c r="O274" s="545">
        <f t="shared" si="13"/>
        <v>7</v>
      </c>
      <c r="P274" s="545">
        <f t="shared" si="14"/>
        <v>7</v>
      </c>
      <c r="Q274" s="531" t="str">
        <f t="shared" si="15"/>
        <v>Gastos_Gerais</v>
      </c>
    </row>
    <row r="275" spans="1:17" ht="51" hidden="1" x14ac:dyDescent="0.2">
      <c r="A275" s="538">
        <f>IF(B275="","",COUNT('Diário 3º PA'!$A$4:$A$4242)+COUNT('Diário 4º PA'!$A$4:$A$2224)+ROW()-3)</f>
        <v>4284</v>
      </c>
      <c r="B275" s="539">
        <v>44754</v>
      </c>
      <c r="C275" s="540">
        <v>44743</v>
      </c>
      <c r="D275" s="554" t="s">
        <v>104</v>
      </c>
      <c r="E275" s="554" t="s">
        <v>185</v>
      </c>
      <c r="F275" s="555">
        <v>2056.88</v>
      </c>
      <c r="G275" s="554" t="s">
        <v>1013</v>
      </c>
      <c r="H275" s="554" t="s">
        <v>133</v>
      </c>
      <c r="I275" s="543" t="s">
        <v>4317</v>
      </c>
      <c r="J275" s="556" t="s">
        <v>4318</v>
      </c>
      <c r="K275" s="556" t="s">
        <v>1016</v>
      </c>
      <c r="L275" s="544" t="s">
        <v>1017</v>
      </c>
      <c r="M275" s="556" t="s">
        <v>6264</v>
      </c>
      <c r="N275" s="557">
        <v>44754</v>
      </c>
      <c r="O275" s="545">
        <f t="shared" si="13"/>
        <v>7</v>
      </c>
      <c r="P275" s="545">
        <f t="shared" si="14"/>
        <v>7</v>
      </c>
      <c r="Q275" s="531" t="str">
        <f t="shared" si="15"/>
        <v>Gastos_com_Pessoal</v>
      </c>
    </row>
    <row r="276" spans="1:17" ht="51" hidden="1" x14ac:dyDescent="0.2">
      <c r="A276" s="538">
        <f>IF(B276="","",COUNT('Diário 3º PA'!$A$4:$A$4242)+COUNT('Diário 4º PA'!$A$4:$A$2224)+ROW()-3)</f>
        <v>4285</v>
      </c>
      <c r="B276" s="539">
        <v>44754</v>
      </c>
      <c r="C276" s="540">
        <v>44743</v>
      </c>
      <c r="D276" s="554" t="s">
        <v>104</v>
      </c>
      <c r="E276" s="554" t="s">
        <v>185</v>
      </c>
      <c r="F276" s="555">
        <v>616.54</v>
      </c>
      <c r="G276" s="554" t="s">
        <v>1013</v>
      </c>
      <c r="H276" s="554" t="s">
        <v>130</v>
      </c>
      <c r="I276" s="543" t="s">
        <v>4698</v>
      </c>
      <c r="J276" s="556" t="s">
        <v>4031</v>
      </c>
      <c r="K276" s="556" t="s">
        <v>1016</v>
      </c>
      <c r="L276" s="544" t="s">
        <v>1017</v>
      </c>
      <c r="M276" s="556" t="s">
        <v>6265</v>
      </c>
      <c r="N276" s="557">
        <v>44754</v>
      </c>
      <c r="O276" s="545">
        <f t="shared" si="13"/>
        <v>7</v>
      </c>
      <c r="P276" s="545">
        <f t="shared" si="14"/>
        <v>7</v>
      </c>
      <c r="Q276" s="531" t="str">
        <f t="shared" si="15"/>
        <v>Gastos_com_Pessoal</v>
      </c>
    </row>
    <row r="277" spans="1:17" ht="38.25" hidden="1" x14ac:dyDescent="0.2">
      <c r="A277" s="538">
        <f>IF(B277="","",COUNT('Diário 3º PA'!$A$4:$A$4242)+COUNT('Diário 4º PA'!$A$4:$A$2224)+ROW()-3)</f>
        <v>4286</v>
      </c>
      <c r="B277" s="539">
        <v>44755</v>
      </c>
      <c r="C277" s="540">
        <v>44743</v>
      </c>
      <c r="D277" s="541" t="s">
        <v>115</v>
      </c>
      <c r="E277" s="554" t="s">
        <v>354</v>
      </c>
      <c r="F277" s="555">
        <v>21292.32</v>
      </c>
      <c r="G277" s="554" t="s">
        <v>6266</v>
      </c>
      <c r="H277" s="554" t="s">
        <v>138</v>
      </c>
      <c r="I277" s="543" t="s">
        <v>4639</v>
      </c>
      <c r="J277" s="556" t="s">
        <v>4640</v>
      </c>
      <c r="K277" s="556" t="s">
        <v>704</v>
      </c>
      <c r="L277" s="544" t="s">
        <v>428</v>
      </c>
      <c r="M277" s="556">
        <v>202229</v>
      </c>
      <c r="N277" s="557">
        <v>44753</v>
      </c>
      <c r="O277" s="545">
        <f t="shared" si="13"/>
        <v>7</v>
      </c>
      <c r="P277" s="545">
        <f t="shared" si="14"/>
        <v>7</v>
      </c>
      <c r="Q277" s="531" t="str">
        <f t="shared" si="15"/>
        <v>Gastos_Gerais</v>
      </c>
    </row>
    <row r="278" spans="1:17" ht="38.25" hidden="1" x14ac:dyDescent="0.2">
      <c r="A278" s="538">
        <f>IF(B278="","",COUNT('Diário 3º PA'!$A$4:$A$4242)+COUNT('Diário 4º PA'!$A$4:$A$2224)+ROW()-3)</f>
        <v>4287</v>
      </c>
      <c r="B278" s="539">
        <v>44755</v>
      </c>
      <c r="C278" s="540">
        <v>44713</v>
      </c>
      <c r="D278" s="541" t="s">
        <v>115</v>
      </c>
      <c r="E278" s="554" t="s">
        <v>336</v>
      </c>
      <c r="F278" s="555">
        <v>328.05</v>
      </c>
      <c r="G278" s="554" t="s">
        <v>6267</v>
      </c>
      <c r="H278" s="554" t="s">
        <v>128</v>
      </c>
      <c r="I278" s="543" t="s">
        <v>3341</v>
      </c>
      <c r="J278" s="556" t="s">
        <v>3342</v>
      </c>
      <c r="K278" s="556" t="s">
        <v>704</v>
      </c>
      <c r="L278" s="544" t="s">
        <v>428</v>
      </c>
      <c r="M278" s="556">
        <v>1240648</v>
      </c>
      <c r="N278" s="557">
        <v>44726</v>
      </c>
      <c r="O278" s="545">
        <f t="shared" si="13"/>
        <v>7</v>
      </c>
      <c r="P278" s="545">
        <f t="shared" si="14"/>
        <v>6</v>
      </c>
      <c r="Q278" s="531" t="str">
        <f t="shared" si="15"/>
        <v>Gastos_Gerais</v>
      </c>
    </row>
    <row r="279" spans="1:17" ht="38.25" hidden="1" x14ac:dyDescent="0.2">
      <c r="A279" s="538">
        <f>IF(B279="","",COUNT('Diário 3º PA'!$A$4:$A$4242)+COUNT('Diário 4º PA'!$A$4:$A$2224)+ROW()-3)</f>
        <v>4288</v>
      </c>
      <c r="B279" s="539">
        <v>44755</v>
      </c>
      <c r="C279" s="540">
        <v>44713</v>
      </c>
      <c r="D279" s="541" t="s">
        <v>115</v>
      </c>
      <c r="E279" s="554" t="s">
        <v>336</v>
      </c>
      <c r="F279" s="555">
        <v>190</v>
      </c>
      <c r="G279" s="554" t="s">
        <v>6268</v>
      </c>
      <c r="H279" s="554" t="s">
        <v>128</v>
      </c>
      <c r="I279" s="543" t="s">
        <v>3341</v>
      </c>
      <c r="J279" s="556" t="s">
        <v>3342</v>
      </c>
      <c r="K279" s="556" t="s">
        <v>704</v>
      </c>
      <c r="L279" s="544" t="s">
        <v>428</v>
      </c>
      <c r="M279" s="556">
        <v>20227020</v>
      </c>
      <c r="N279" s="557">
        <v>44726</v>
      </c>
      <c r="O279" s="545">
        <f t="shared" si="13"/>
        <v>7</v>
      </c>
      <c r="P279" s="545">
        <f t="shared" si="14"/>
        <v>6</v>
      </c>
      <c r="Q279" s="531" t="str">
        <f t="shared" si="15"/>
        <v>Gastos_Gerais</v>
      </c>
    </row>
    <row r="280" spans="1:17" ht="38.25" hidden="1" x14ac:dyDescent="0.2">
      <c r="A280" s="538">
        <f>IF(B280="","",COUNT('Diário 3º PA'!$A$4:$A$4242)+COUNT('Diário 4º PA'!$A$4:$A$2224)+ROW()-3)</f>
        <v>4289</v>
      </c>
      <c r="B280" s="539">
        <v>44755</v>
      </c>
      <c r="C280" s="540">
        <v>44743</v>
      </c>
      <c r="D280" s="541" t="s">
        <v>115</v>
      </c>
      <c r="E280" s="554" t="s">
        <v>354</v>
      </c>
      <c r="F280" s="555">
        <v>48076.67</v>
      </c>
      <c r="G280" s="543" t="s">
        <v>6266</v>
      </c>
      <c r="H280" s="554" t="s">
        <v>136</v>
      </c>
      <c r="I280" s="543" t="s">
        <v>4639</v>
      </c>
      <c r="J280" s="556" t="s">
        <v>4640</v>
      </c>
      <c r="K280" s="556" t="s">
        <v>704</v>
      </c>
      <c r="L280" s="544" t="s">
        <v>428</v>
      </c>
      <c r="M280" s="556">
        <v>202228</v>
      </c>
      <c r="N280" s="557">
        <v>44753</v>
      </c>
      <c r="O280" s="545">
        <f t="shared" si="13"/>
        <v>7</v>
      </c>
      <c r="P280" s="545">
        <f t="shared" si="14"/>
        <v>7</v>
      </c>
      <c r="Q280" s="531" t="str">
        <f t="shared" si="15"/>
        <v>Gastos_Gerais</v>
      </c>
    </row>
    <row r="281" spans="1:17" ht="38.25" hidden="1" x14ac:dyDescent="0.2">
      <c r="A281" s="538">
        <f>IF(B281="","",COUNT('Diário 3º PA'!$A$4:$A$4242)+COUNT('Diário 4º PA'!$A$4:$A$2224)+ROW()-3)</f>
        <v>4290</v>
      </c>
      <c r="B281" s="539">
        <v>44755</v>
      </c>
      <c r="C281" s="540">
        <v>44743</v>
      </c>
      <c r="D281" s="541" t="s">
        <v>115</v>
      </c>
      <c r="E281" s="554" t="s">
        <v>308</v>
      </c>
      <c r="F281" s="555">
        <v>1129.75</v>
      </c>
      <c r="G281" s="554" t="s">
        <v>5981</v>
      </c>
      <c r="H281" s="554" t="s">
        <v>136</v>
      </c>
      <c r="I281" s="543" t="s">
        <v>3850</v>
      </c>
      <c r="J281" s="556" t="s">
        <v>3851</v>
      </c>
      <c r="K281" s="556" t="s">
        <v>704</v>
      </c>
      <c r="L281" s="544" t="s">
        <v>428</v>
      </c>
      <c r="M281" s="556">
        <v>32846</v>
      </c>
      <c r="N281" s="557">
        <v>44749</v>
      </c>
      <c r="O281" s="545">
        <f t="shared" si="13"/>
        <v>7</v>
      </c>
      <c r="P281" s="545">
        <f t="shared" si="14"/>
        <v>7</v>
      </c>
      <c r="Q281" s="531" t="str">
        <f t="shared" si="15"/>
        <v>Gastos_Gerais</v>
      </c>
    </row>
    <row r="282" spans="1:17" ht="38.25" hidden="1" x14ac:dyDescent="0.2">
      <c r="A282" s="538">
        <f>IF(B282="","",COUNT('Diário 3º PA'!$A$4:$A$4242)+COUNT('Diário 4º PA'!$A$4:$A$2224)+ROW()-3)</f>
        <v>4291</v>
      </c>
      <c r="B282" s="546">
        <v>44755</v>
      </c>
      <c r="C282" s="547">
        <v>44713</v>
      </c>
      <c r="D282" s="541" t="s">
        <v>115</v>
      </c>
      <c r="E282" s="548" t="s">
        <v>298</v>
      </c>
      <c r="F282" s="549">
        <v>1499.88</v>
      </c>
      <c r="G282" s="554" t="s">
        <v>5970</v>
      </c>
      <c r="H282" s="554" t="s">
        <v>136</v>
      </c>
      <c r="I282" s="543" t="s">
        <v>5971</v>
      </c>
      <c r="J282" s="556" t="s">
        <v>1044</v>
      </c>
      <c r="K282" s="556" t="s">
        <v>704</v>
      </c>
      <c r="L282" s="544" t="s">
        <v>428</v>
      </c>
      <c r="M282" s="556">
        <v>20629</v>
      </c>
      <c r="N282" s="557">
        <v>44726</v>
      </c>
      <c r="O282" s="545">
        <f t="shared" si="13"/>
        <v>7</v>
      </c>
      <c r="P282" s="545">
        <f t="shared" si="14"/>
        <v>6</v>
      </c>
      <c r="Q282" s="531" t="str">
        <f t="shared" si="15"/>
        <v>Gastos_Gerais</v>
      </c>
    </row>
    <row r="283" spans="1:17" ht="38.25" hidden="1" x14ac:dyDescent="0.2">
      <c r="A283" s="538">
        <f>IF(B283="","",COUNT('Diário 3º PA'!$A$4:$A$4242)+COUNT('Diário 4º PA'!$A$4:$A$2224)+ROW()-3)</f>
        <v>4292</v>
      </c>
      <c r="B283" s="539">
        <v>44755</v>
      </c>
      <c r="C283" s="540">
        <v>44743</v>
      </c>
      <c r="D283" s="541" t="s">
        <v>115</v>
      </c>
      <c r="E283" s="554" t="s">
        <v>308</v>
      </c>
      <c r="F283" s="555">
        <v>1497.71</v>
      </c>
      <c r="G283" s="554" t="s">
        <v>5981</v>
      </c>
      <c r="H283" s="554" t="s">
        <v>131</v>
      </c>
      <c r="I283" s="543" t="s">
        <v>3850</v>
      </c>
      <c r="J283" s="556" t="s">
        <v>3851</v>
      </c>
      <c r="K283" s="556" t="s">
        <v>704</v>
      </c>
      <c r="L283" s="544" t="s">
        <v>428</v>
      </c>
      <c r="M283" s="556">
        <v>32822</v>
      </c>
      <c r="N283" s="557">
        <v>44749</v>
      </c>
      <c r="O283" s="545">
        <f t="shared" si="13"/>
        <v>7</v>
      </c>
      <c r="P283" s="545">
        <f t="shared" si="14"/>
        <v>7</v>
      </c>
      <c r="Q283" s="531" t="str">
        <f t="shared" si="15"/>
        <v>Gastos_Gerais</v>
      </c>
    </row>
    <row r="284" spans="1:17" ht="38.25" hidden="1" x14ac:dyDescent="0.2">
      <c r="A284" s="538">
        <f>IF(B284="","",COUNT('Diário 3º PA'!$A$4:$A$4242)+COUNT('Diário 4º PA'!$A$4:$A$2224)+ROW()-3)</f>
        <v>4293</v>
      </c>
      <c r="B284" s="539">
        <v>44755</v>
      </c>
      <c r="C284" s="540">
        <v>44743</v>
      </c>
      <c r="D284" s="541" t="s">
        <v>115</v>
      </c>
      <c r="E284" s="554" t="s">
        <v>308</v>
      </c>
      <c r="F284" s="555">
        <v>1495.9</v>
      </c>
      <c r="G284" s="554" t="s">
        <v>5981</v>
      </c>
      <c r="H284" s="554" t="s">
        <v>135</v>
      </c>
      <c r="I284" s="543" t="s">
        <v>3850</v>
      </c>
      <c r="J284" s="556" t="s">
        <v>3851</v>
      </c>
      <c r="K284" s="556" t="s">
        <v>704</v>
      </c>
      <c r="L284" s="544" t="s">
        <v>428</v>
      </c>
      <c r="M284" s="556">
        <v>32848</v>
      </c>
      <c r="N284" s="557">
        <v>44749</v>
      </c>
      <c r="O284" s="545">
        <f t="shared" si="13"/>
        <v>7</v>
      </c>
      <c r="P284" s="545">
        <f t="shared" si="14"/>
        <v>7</v>
      </c>
      <c r="Q284" s="531" t="str">
        <f t="shared" si="15"/>
        <v>Gastos_Gerais</v>
      </c>
    </row>
    <row r="285" spans="1:17" ht="38.25" hidden="1" x14ac:dyDescent="0.2">
      <c r="A285" s="538">
        <f>IF(B285="","",COUNT('Diário 3º PA'!$A$4:$A$4242)+COUNT('Diário 4º PA'!$A$4:$A$2224)+ROW()-3)</f>
        <v>4294</v>
      </c>
      <c r="B285" s="539">
        <v>44755</v>
      </c>
      <c r="C285" s="540">
        <v>44743</v>
      </c>
      <c r="D285" s="541" t="s">
        <v>115</v>
      </c>
      <c r="E285" s="554" t="s">
        <v>304</v>
      </c>
      <c r="F285" s="555">
        <v>475.32</v>
      </c>
      <c r="G285" s="543" t="s">
        <v>6269</v>
      </c>
      <c r="H285" s="554" t="s">
        <v>140</v>
      </c>
      <c r="I285" s="543" t="s">
        <v>6270</v>
      </c>
      <c r="J285" s="556" t="s">
        <v>6271</v>
      </c>
      <c r="K285" s="556" t="s">
        <v>1464</v>
      </c>
      <c r="L285" s="544" t="s">
        <v>428</v>
      </c>
      <c r="M285" s="556">
        <v>1271</v>
      </c>
      <c r="N285" s="557">
        <v>44754</v>
      </c>
      <c r="O285" s="545">
        <f t="shared" si="13"/>
        <v>7</v>
      </c>
      <c r="P285" s="545">
        <f t="shared" si="14"/>
        <v>7</v>
      </c>
      <c r="Q285" s="531" t="str">
        <f t="shared" si="15"/>
        <v>Gastos_Gerais</v>
      </c>
    </row>
    <row r="286" spans="1:17" ht="38.25" hidden="1" x14ac:dyDescent="0.2">
      <c r="A286" s="538">
        <f>IF(B286="","",COUNT('Diário 3º PA'!$A$4:$A$4242)+COUNT('Diário 4º PA'!$A$4:$A$2224)+ROW()-3)</f>
        <v>4295</v>
      </c>
      <c r="B286" s="539">
        <v>44755</v>
      </c>
      <c r="C286" s="540">
        <v>44743</v>
      </c>
      <c r="D286" s="541" t="s">
        <v>115</v>
      </c>
      <c r="E286" s="554" t="s">
        <v>318</v>
      </c>
      <c r="F286" s="555">
        <v>103.5</v>
      </c>
      <c r="G286" s="543" t="s">
        <v>6272</v>
      </c>
      <c r="H286" s="554" t="s">
        <v>130</v>
      </c>
      <c r="I286" s="543" t="s">
        <v>6273</v>
      </c>
      <c r="J286" s="556" t="s">
        <v>6274</v>
      </c>
      <c r="K286" s="556" t="s">
        <v>1464</v>
      </c>
      <c r="L286" s="544" t="s">
        <v>428</v>
      </c>
      <c r="M286" s="556">
        <v>689</v>
      </c>
      <c r="N286" s="557">
        <v>44750</v>
      </c>
      <c r="O286" s="545">
        <f t="shared" si="13"/>
        <v>7</v>
      </c>
      <c r="P286" s="545">
        <f t="shared" si="14"/>
        <v>7</v>
      </c>
      <c r="Q286" s="531" t="str">
        <f t="shared" si="15"/>
        <v>Gastos_Gerais</v>
      </c>
    </row>
    <row r="287" spans="1:17" ht="38.25" hidden="1" x14ac:dyDescent="0.2">
      <c r="A287" s="538">
        <f>IF(B287="","",COUNT('Diário 3º PA'!$A$4:$A$4242)+COUNT('Diário 4º PA'!$A$4:$A$2224)+ROW()-3)</f>
        <v>4296</v>
      </c>
      <c r="B287" s="539">
        <v>44755</v>
      </c>
      <c r="C287" s="540">
        <v>44743</v>
      </c>
      <c r="D287" s="541" t="s">
        <v>115</v>
      </c>
      <c r="E287" s="554" t="s">
        <v>308</v>
      </c>
      <c r="F287" s="555">
        <v>712.72</v>
      </c>
      <c r="G287" s="554" t="s">
        <v>5981</v>
      </c>
      <c r="H287" s="554" t="s">
        <v>134</v>
      </c>
      <c r="I287" s="543" t="s">
        <v>3850</v>
      </c>
      <c r="J287" s="556" t="s">
        <v>3851</v>
      </c>
      <c r="K287" s="556" t="s">
        <v>704</v>
      </c>
      <c r="L287" s="544" t="s">
        <v>428</v>
      </c>
      <c r="M287" s="556">
        <v>32847</v>
      </c>
      <c r="N287" s="557">
        <v>44749</v>
      </c>
      <c r="O287" s="545">
        <f t="shared" si="13"/>
        <v>7</v>
      </c>
      <c r="P287" s="545">
        <f t="shared" si="14"/>
        <v>7</v>
      </c>
      <c r="Q287" s="531" t="str">
        <f t="shared" si="15"/>
        <v>Gastos_Gerais</v>
      </c>
    </row>
    <row r="288" spans="1:17" ht="38.25" hidden="1" x14ac:dyDescent="0.2">
      <c r="A288" s="538">
        <f>IF(B288="","",COUNT('Diário 3º PA'!$A$4:$A$4242)+COUNT('Diário 4º PA'!$A$4:$A$2224)+ROW()-3)</f>
        <v>4297</v>
      </c>
      <c r="B288" s="539">
        <v>44755</v>
      </c>
      <c r="C288" s="540">
        <v>44713</v>
      </c>
      <c r="D288" s="541" t="s">
        <v>115</v>
      </c>
      <c r="E288" s="554" t="s">
        <v>230</v>
      </c>
      <c r="F288" s="555">
        <v>924.81</v>
      </c>
      <c r="G288" s="543" t="s">
        <v>5987</v>
      </c>
      <c r="H288" s="554" t="s">
        <v>128</v>
      </c>
      <c r="I288" s="543" t="s">
        <v>5988</v>
      </c>
      <c r="J288" s="556" t="s">
        <v>760</v>
      </c>
      <c r="K288" s="556" t="s">
        <v>704</v>
      </c>
      <c r="L288" s="544" t="s">
        <v>428</v>
      </c>
      <c r="M288" s="556">
        <v>82230697</v>
      </c>
      <c r="N288" s="557">
        <v>44755</v>
      </c>
      <c r="O288" s="545">
        <f t="shared" si="13"/>
        <v>7</v>
      </c>
      <c r="P288" s="545">
        <f t="shared" si="14"/>
        <v>6</v>
      </c>
      <c r="Q288" s="531" t="str">
        <f t="shared" si="15"/>
        <v>Gastos_Gerais</v>
      </c>
    </row>
    <row r="289" spans="1:17" ht="38.25" hidden="1" x14ac:dyDescent="0.2">
      <c r="A289" s="538">
        <f>IF(B289="","",COUNT('Diário 3º PA'!$A$4:$A$4242)+COUNT('Diário 4º PA'!$A$4:$A$2224)+ROW()-3)</f>
        <v>4298</v>
      </c>
      <c r="B289" s="539">
        <v>44755</v>
      </c>
      <c r="C289" s="540">
        <v>44743</v>
      </c>
      <c r="D289" s="541" t="s">
        <v>115</v>
      </c>
      <c r="E289" s="554" t="s">
        <v>302</v>
      </c>
      <c r="F289" s="555">
        <v>32324.59</v>
      </c>
      <c r="G289" s="554" t="s">
        <v>6275</v>
      </c>
      <c r="H289" s="554" t="s">
        <v>132</v>
      </c>
      <c r="I289" s="543" t="s">
        <v>6276</v>
      </c>
      <c r="J289" s="556" t="s">
        <v>928</v>
      </c>
      <c r="K289" s="556" t="s">
        <v>704</v>
      </c>
      <c r="L289" s="544" t="s">
        <v>428</v>
      </c>
      <c r="M289" s="556">
        <v>23</v>
      </c>
      <c r="N289" s="557">
        <v>44749</v>
      </c>
      <c r="O289" s="545">
        <f t="shared" si="13"/>
        <v>7</v>
      </c>
      <c r="P289" s="545">
        <f t="shared" si="14"/>
        <v>7</v>
      </c>
      <c r="Q289" s="531" t="str">
        <f t="shared" si="15"/>
        <v>Gastos_Gerais</v>
      </c>
    </row>
    <row r="290" spans="1:17" ht="60" hidden="1" x14ac:dyDescent="0.2">
      <c r="A290" s="538">
        <f>IF(B290="","",COUNT('Diário 3º PA'!$A$4:$A$4242)+COUNT('Diário 4º PA'!$A$4:$A$2224)+ROW()-3)</f>
        <v>4299</v>
      </c>
      <c r="B290" s="539">
        <v>44755</v>
      </c>
      <c r="C290" s="540">
        <v>44713</v>
      </c>
      <c r="D290" s="541" t="s">
        <v>115</v>
      </c>
      <c r="E290" s="554" t="s">
        <v>340</v>
      </c>
      <c r="F290" s="555">
        <v>11558.05</v>
      </c>
      <c r="G290" s="554" t="s">
        <v>6277</v>
      </c>
      <c r="H290" s="554" t="s">
        <v>127</v>
      </c>
      <c r="I290" s="543" t="s">
        <v>1257</v>
      </c>
      <c r="J290" s="556" t="s">
        <v>1258</v>
      </c>
      <c r="K290" s="556" t="s">
        <v>704</v>
      </c>
      <c r="L290" s="544" t="s">
        <v>705</v>
      </c>
      <c r="M290" s="556">
        <v>8</v>
      </c>
      <c r="N290" s="557">
        <v>44736</v>
      </c>
      <c r="O290" s="545">
        <f t="shared" si="13"/>
        <v>7</v>
      </c>
      <c r="P290" s="545">
        <f t="shared" si="14"/>
        <v>6</v>
      </c>
      <c r="Q290" s="531" t="str">
        <f t="shared" si="15"/>
        <v>Gastos_Gerais</v>
      </c>
    </row>
    <row r="291" spans="1:17" ht="38.25" hidden="1" x14ac:dyDescent="0.2">
      <c r="A291" s="538">
        <f>IF(B291="","",COUNT('Diário 3º PA'!$A$4:$A$4242)+COUNT('Diário 4º PA'!$A$4:$A$2224)+ROW()-3)</f>
        <v>4300</v>
      </c>
      <c r="B291" s="539">
        <v>44755</v>
      </c>
      <c r="C291" s="540">
        <v>44743</v>
      </c>
      <c r="D291" s="541" t="s">
        <v>115</v>
      </c>
      <c r="E291" s="554" t="s">
        <v>302</v>
      </c>
      <c r="F291" s="555">
        <v>75238.080000000002</v>
      </c>
      <c r="G291" s="554" t="s">
        <v>6278</v>
      </c>
      <c r="H291" s="554" t="s">
        <v>133</v>
      </c>
      <c r="I291" s="543" t="s">
        <v>1037</v>
      </c>
      <c r="J291" s="556" t="s">
        <v>1450</v>
      </c>
      <c r="K291" s="556" t="s">
        <v>704</v>
      </c>
      <c r="L291" s="544" t="s">
        <v>428</v>
      </c>
      <c r="M291" s="556">
        <v>145</v>
      </c>
      <c r="N291" s="557">
        <v>44743</v>
      </c>
      <c r="O291" s="545">
        <f t="shared" si="13"/>
        <v>7</v>
      </c>
      <c r="P291" s="545">
        <f t="shared" si="14"/>
        <v>7</v>
      </c>
      <c r="Q291" s="531" t="str">
        <f t="shared" si="15"/>
        <v>Gastos_Gerais</v>
      </c>
    </row>
    <row r="292" spans="1:17" ht="38.25" hidden="1" x14ac:dyDescent="0.2">
      <c r="A292" s="538">
        <f>IF(B292="","",COUNT('Diário 3º PA'!$A$4:$A$4242)+COUNT('Diário 4º PA'!$A$4:$A$2224)+ROW()-3)</f>
        <v>4301</v>
      </c>
      <c r="B292" s="539">
        <v>44755</v>
      </c>
      <c r="C292" s="540">
        <v>44743</v>
      </c>
      <c r="D292" s="541" t="s">
        <v>115</v>
      </c>
      <c r="E292" s="554" t="s">
        <v>258</v>
      </c>
      <c r="F292" s="555">
        <v>1550</v>
      </c>
      <c r="G292" s="554" t="s">
        <v>1082</v>
      </c>
      <c r="H292" s="554" t="s">
        <v>127</v>
      </c>
      <c r="I292" s="543" t="s">
        <v>1083</v>
      </c>
      <c r="J292" s="556" t="s">
        <v>1084</v>
      </c>
      <c r="K292" s="556" t="s">
        <v>704</v>
      </c>
      <c r="L292" s="544" t="s">
        <v>428</v>
      </c>
      <c r="M292" s="556">
        <v>400689</v>
      </c>
      <c r="N292" s="557">
        <v>44748</v>
      </c>
      <c r="O292" s="545">
        <f t="shared" si="13"/>
        <v>7</v>
      </c>
      <c r="P292" s="545">
        <f t="shared" si="14"/>
        <v>7</v>
      </c>
      <c r="Q292" s="531" t="str">
        <f t="shared" si="15"/>
        <v>Gastos_Gerais</v>
      </c>
    </row>
    <row r="293" spans="1:17" ht="38.25" hidden="1" x14ac:dyDescent="0.2">
      <c r="A293" s="538">
        <f>IF(B293="","",COUNT('Diário 3º PA'!$A$4:$A$4242)+COUNT('Diário 4º PA'!$A$4:$A$2224)+ROW()-3)</f>
        <v>4302</v>
      </c>
      <c r="B293" s="539">
        <v>44755</v>
      </c>
      <c r="C293" s="540">
        <v>44743</v>
      </c>
      <c r="D293" s="541" t="s">
        <v>115</v>
      </c>
      <c r="E293" s="554" t="s">
        <v>342</v>
      </c>
      <c r="F293" s="555">
        <v>120</v>
      </c>
      <c r="G293" s="554" t="s">
        <v>6279</v>
      </c>
      <c r="H293" s="554" t="s">
        <v>129</v>
      </c>
      <c r="I293" s="543" t="s">
        <v>4682</v>
      </c>
      <c r="J293" s="556" t="s">
        <v>6280</v>
      </c>
      <c r="K293" s="556" t="s">
        <v>5990</v>
      </c>
      <c r="L293" s="544" t="s">
        <v>5995</v>
      </c>
      <c r="M293" s="556">
        <v>1178876551</v>
      </c>
      <c r="N293" s="557">
        <v>44755</v>
      </c>
      <c r="O293" s="545">
        <f t="shared" si="13"/>
        <v>7</v>
      </c>
      <c r="P293" s="545">
        <f t="shared" si="14"/>
        <v>7</v>
      </c>
      <c r="Q293" s="531" t="str">
        <f t="shared" si="15"/>
        <v>Gastos_Gerais</v>
      </c>
    </row>
    <row r="294" spans="1:17" ht="38.25" hidden="1" x14ac:dyDescent="0.2">
      <c r="A294" s="538">
        <f>IF(B294="","",COUNT('Diário 3º PA'!$A$4:$A$4242)+COUNT('Diário 4º PA'!$A$4:$A$2224)+ROW()-3)</f>
        <v>4303</v>
      </c>
      <c r="B294" s="539">
        <v>44755</v>
      </c>
      <c r="C294" s="540">
        <v>44743</v>
      </c>
      <c r="D294" s="541" t="s">
        <v>115</v>
      </c>
      <c r="E294" s="554" t="s">
        <v>342</v>
      </c>
      <c r="F294" s="555">
        <v>240</v>
      </c>
      <c r="G294" s="554" t="s">
        <v>6281</v>
      </c>
      <c r="H294" s="554" t="s">
        <v>136</v>
      </c>
      <c r="I294" s="543" t="s">
        <v>5958</v>
      </c>
      <c r="J294" s="556" t="s">
        <v>1914</v>
      </c>
      <c r="K294" s="556" t="s">
        <v>5990</v>
      </c>
      <c r="L294" s="544" t="s">
        <v>5995</v>
      </c>
      <c r="M294" s="556">
        <v>1178876551</v>
      </c>
      <c r="N294" s="557">
        <v>44755</v>
      </c>
      <c r="O294" s="545">
        <f t="shared" si="13"/>
        <v>7</v>
      </c>
      <c r="P294" s="545">
        <f t="shared" si="14"/>
        <v>7</v>
      </c>
      <c r="Q294" s="531" t="str">
        <f t="shared" si="15"/>
        <v>Gastos_Gerais</v>
      </c>
    </row>
    <row r="295" spans="1:17" ht="38.25" hidden="1" x14ac:dyDescent="0.2">
      <c r="A295" s="538">
        <f>IF(B295="","",COUNT('Diário 3º PA'!$A$4:$A$4242)+COUNT('Diário 4º PA'!$A$4:$A$2224)+ROW()-3)</f>
        <v>4304</v>
      </c>
      <c r="B295" s="539">
        <v>44755</v>
      </c>
      <c r="C295" s="540">
        <v>44743</v>
      </c>
      <c r="D295" s="541" t="s">
        <v>115</v>
      </c>
      <c r="E295" s="554" t="s">
        <v>342</v>
      </c>
      <c r="F295" s="555">
        <v>120</v>
      </c>
      <c r="G295" s="554" t="s">
        <v>6282</v>
      </c>
      <c r="H295" s="554" t="s">
        <v>132</v>
      </c>
      <c r="I295" s="543" t="s">
        <v>5286</v>
      </c>
      <c r="J295" s="556" t="s">
        <v>5287</v>
      </c>
      <c r="K295" s="556" t="s">
        <v>5990</v>
      </c>
      <c r="L295" s="544" t="s">
        <v>5995</v>
      </c>
      <c r="M295" s="556">
        <v>1178876551</v>
      </c>
      <c r="N295" s="557">
        <v>44755</v>
      </c>
      <c r="O295" s="545">
        <f t="shared" si="13"/>
        <v>7</v>
      </c>
      <c r="P295" s="545">
        <f t="shared" si="14"/>
        <v>7</v>
      </c>
      <c r="Q295" s="531" t="str">
        <f t="shared" si="15"/>
        <v>Gastos_Gerais</v>
      </c>
    </row>
    <row r="296" spans="1:17" ht="38.25" hidden="1" x14ac:dyDescent="0.2">
      <c r="A296" s="538">
        <f>IF(B296="","",COUNT('Diário 3º PA'!$A$4:$A$4242)+COUNT('Diário 4º PA'!$A$4:$A$2224)+ROW()-3)</f>
        <v>4305</v>
      </c>
      <c r="B296" s="539">
        <v>44755</v>
      </c>
      <c r="C296" s="540">
        <v>44743</v>
      </c>
      <c r="D296" s="541" t="s">
        <v>115</v>
      </c>
      <c r="E296" s="554" t="s">
        <v>342</v>
      </c>
      <c r="F296" s="555">
        <v>240</v>
      </c>
      <c r="G296" s="554" t="s">
        <v>6283</v>
      </c>
      <c r="H296" s="554" t="s">
        <v>136</v>
      </c>
      <c r="I296" s="543" t="s">
        <v>6284</v>
      </c>
      <c r="J296" s="556" t="s">
        <v>6285</v>
      </c>
      <c r="K296" s="556" t="s">
        <v>5990</v>
      </c>
      <c r="L296" s="544" t="s">
        <v>5995</v>
      </c>
      <c r="M296" s="556">
        <v>1178876551</v>
      </c>
      <c r="N296" s="557">
        <v>44755</v>
      </c>
      <c r="O296" s="545">
        <f t="shared" si="13"/>
        <v>7</v>
      </c>
      <c r="P296" s="545">
        <f t="shared" si="14"/>
        <v>7</v>
      </c>
      <c r="Q296" s="531" t="str">
        <f t="shared" si="15"/>
        <v>Gastos_Gerais</v>
      </c>
    </row>
    <row r="297" spans="1:17" ht="51" hidden="1" x14ac:dyDescent="0.2">
      <c r="A297" s="538">
        <f>IF(B297="","",COUNT('Diário 3º PA'!$A$4:$A$4242)+COUNT('Diário 4º PA'!$A$4:$A$2224)+ROW()-3)</f>
        <v>4306</v>
      </c>
      <c r="B297" s="539">
        <v>44755</v>
      </c>
      <c r="C297" s="540">
        <v>44743</v>
      </c>
      <c r="D297" s="554" t="s">
        <v>104</v>
      </c>
      <c r="E297" s="554" t="s">
        <v>187</v>
      </c>
      <c r="F297" s="555">
        <v>1575.42</v>
      </c>
      <c r="G297" s="554" t="s">
        <v>1019</v>
      </c>
      <c r="H297" s="554" t="s">
        <v>140</v>
      </c>
      <c r="I297" s="543" t="s">
        <v>6286</v>
      </c>
      <c r="J297" s="556" t="s">
        <v>6287</v>
      </c>
      <c r="K297" s="556" t="s">
        <v>5990</v>
      </c>
      <c r="L297" s="544" t="s">
        <v>5995</v>
      </c>
      <c r="M297" s="556">
        <v>978850211</v>
      </c>
      <c r="N297" s="557">
        <v>44755</v>
      </c>
      <c r="O297" s="545">
        <f t="shared" si="13"/>
        <v>7</v>
      </c>
      <c r="P297" s="545">
        <f t="shared" si="14"/>
        <v>7</v>
      </c>
      <c r="Q297" s="531" t="str">
        <f t="shared" si="15"/>
        <v>Gastos_com_Pessoal</v>
      </c>
    </row>
    <row r="298" spans="1:17" ht="51" hidden="1" x14ac:dyDescent="0.2">
      <c r="A298" s="538">
        <f>IF(B298="","",COUNT('Diário 3º PA'!$A$4:$A$4242)+COUNT('Diário 4º PA'!$A$4:$A$2224)+ROW()-3)</f>
        <v>4307</v>
      </c>
      <c r="B298" s="539">
        <v>44755</v>
      </c>
      <c r="C298" s="540">
        <v>44743</v>
      </c>
      <c r="D298" s="554" t="s">
        <v>104</v>
      </c>
      <c r="E298" s="554" t="s">
        <v>189</v>
      </c>
      <c r="F298" s="555">
        <v>2222.4699999999998</v>
      </c>
      <c r="G298" s="554" t="s">
        <v>915</v>
      </c>
      <c r="H298" s="554" t="s">
        <v>140</v>
      </c>
      <c r="I298" s="543" t="s">
        <v>6286</v>
      </c>
      <c r="J298" s="556" t="s">
        <v>6287</v>
      </c>
      <c r="K298" s="556" t="s">
        <v>5990</v>
      </c>
      <c r="L298" s="544" t="s">
        <v>5995</v>
      </c>
      <c r="M298" s="556">
        <v>978850211</v>
      </c>
      <c r="N298" s="557">
        <v>44755</v>
      </c>
      <c r="O298" s="545">
        <f t="shared" si="13"/>
        <v>7</v>
      </c>
      <c r="P298" s="545">
        <f t="shared" si="14"/>
        <v>7</v>
      </c>
      <c r="Q298" s="531" t="str">
        <f t="shared" si="15"/>
        <v>Gastos_com_Pessoal</v>
      </c>
    </row>
    <row r="299" spans="1:17" ht="51" hidden="1" x14ac:dyDescent="0.2">
      <c r="A299" s="538">
        <f>IF(B299="","",COUNT('Diário 3º PA'!$A$4:$A$4242)+COUNT('Diário 4º PA'!$A$4:$A$2224)+ROW()-3)</f>
        <v>4308</v>
      </c>
      <c r="B299" s="539">
        <v>44755</v>
      </c>
      <c r="C299" s="540">
        <v>44743</v>
      </c>
      <c r="D299" s="554" t="s">
        <v>104</v>
      </c>
      <c r="E299" s="554" t="s">
        <v>191</v>
      </c>
      <c r="F299" s="555">
        <v>740.82</v>
      </c>
      <c r="G299" s="554" t="s">
        <v>918</v>
      </c>
      <c r="H299" s="554" t="s">
        <v>140</v>
      </c>
      <c r="I299" s="543" t="s">
        <v>6286</v>
      </c>
      <c r="J299" s="556" t="s">
        <v>6287</v>
      </c>
      <c r="K299" s="556" t="s">
        <v>5990</v>
      </c>
      <c r="L299" s="544" t="s">
        <v>5995</v>
      </c>
      <c r="M299" s="556">
        <v>978850211</v>
      </c>
      <c r="N299" s="557">
        <v>44755</v>
      </c>
      <c r="O299" s="545">
        <f t="shared" si="13"/>
        <v>7</v>
      </c>
      <c r="P299" s="545">
        <f t="shared" si="14"/>
        <v>7</v>
      </c>
      <c r="Q299" s="531" t="str">
        <f t="shared" si="15"/>
        <v>Gastos_com_Pessoal</v>
      </c>
    </row>
    <row r="300" spans="1:17" ht="51" hidden="1" x14ac:dyDescent="0.2">
      <c r="A300" s="538">
        <f>IF(B300="","",COUNT('Diário 3º PA'!$A$4:$A$4242)+COUNT('Diário 4º PA'!$A$4:$A$2224)+ROW()-3)</f>
        <v>4309</v>
      </c>
      <c r="B300" s="539">
        <v>44755</v>
      </c>
      <c r="C300" s="540">
        <v>44743</v>
      </c>
      <c r="D300" s="554" t="s">
        <v>104</v>
      </c>
      <c r="E300" s="554" t="s">
        <v>193</v>
      </c>
      <c r="F300" s="555">
        <v>3101.96</v>
      </c>
      <c r="G300" s="554" t="s">
        <v>919</v>
      </c>
      <c r="H300" s="554" t="s">
        <v>140</v>
      </c>
      <c r="I300" s="543" t="s">
        <v>6286</v>
      </c>
      <c r="J300" s="556" t="s">
        <v>6287</v>
      </c>
      <c r="K300" s="556" t="s">
        <v>5990</v>
      </c>
      <c r="L300" s="544" t="s">
        <v>5995</v>
      </c>
      <c r="M300" s="556">
        <v>978850211</v>
      </c>
      <c r="N300" s="557">
        <v>44755</v>
      </c>
      <c r="O300" s="545">
        <f t="shared" si="13"/>
        <v>7</v>
      </c>
      <c r="P300" s="545">
        <f t="shared" si="14"/>
        <v>7</v>
      </c>
      <c r="Q300" s="531" t="str">
        <f t="shared" si="15"/>
        <v>Gastos_com_Pessoal</v>
      </c>
    </row>
    <row r="301" spans="1:17" ht="51" hidden="1" x14ac:dyDescent="0.2">
      <c r="A301" s="538">
        <f>IF(B301="","",COUNT('Diário 3º PA'!$A$4:$A$4242)+COUNT('Diário 4º PA'!$A$4:$A$2224)+ROW()-3)</f>
        <v>4310</v>
      </c>
      <c r="B301" s="539">
        <v>44755</v>
      </c>
      <c r="C301" s="540">
        <v>44743</v>
      </c>
      <c r="D301" s="554" t="s">
        <v>104</v>
      </c>
      <c r="E301" s="554" t="s">
        <v>187</v>
      </c>
      <c r="F301" s="555">
        <v>1078.55</v>
      </c>
      <c r="G301" s="554" t="s">
        <v>1019</v>
      </c>
      <c r="H301" s="554" t="s">
        <v>140</v>
      </c>
      <c r="I301" s="543" t="s">
        <v>837</v>
      </c>
      <c r="J301" s="556" t="s">
        <v>838</v>
      </c>
      <c r="K301" s="556" t="s">
        <v>5990</v>
      </c>
      <c r="L301" s="544" t="s">
        <v>5995</v>
      </c>
      <c r="M301" s="556">
        <v>978850211</v>
      </c>
      <c r="N301" s="557">
        <v>44755</v>
      </c>
      <c r="O301" s="545">
        <f t="shared" si="13"/>
        <v>7</v>
      </c>
      <c r="P301" s="545">
        <f t="shared" si="14"/>
        <v>7</v>
      </c>
      <c r="Q301" s="531" t="str">
        <f t="shared" si="15"/>
        <v>Gastos_com_Pessoal</v>
      </c>
    </row>
    <row r="302" spans="1:17" ht="51" hidden="1" x14ac:dyDescent="0.2">
      <c r="A302" s="538">
        <f>IF(B302="","",COUNT('Diário 3º PA'!$A$4:$A$4242)+COUNT('Diário 4º PA'!$A$4:$A$2224)+ROW()-3)</f>
        <v>4311</v>
      </c>
      <c r="B302" s="539">
        <v>44755</v>
      </c>
      <c r="C302" s="540">
        <v>44743</v>
      </c>
      <c r="D302" s="554" t="s">
        <v>104</v>
      </c>
      <c r="E302" s="554" t="s">
        <v>189</v>
      </c>
      <c r="F302" s="555">
        <v>1540.78</v>
      </c>
      <c r="G302" s="554" t="s">
        <v>915</v>
      </c>
      <c r="H302" s="554" t="s">
        <v>140</v>
      </c>
      <c r="I302" s="543" t="s">
        <v>837</v>
      </c>
      <c r="J302" s="556" t="s">
        <v>838</v>
      </c>
      <c r="K302" s="556" t="s">
        <v>5990</v>
      </c>
      <c r="L302" s="544" t="s">
        <v>5995</v>
      </c>
      <c r="M302" s="556">
        <v>978850211</v>
      </c>
      <c r="N302" s="557">
        <v>44755</v>
      </c>
      <c r="O302" s="545">
        <f t="shared" si="13"/>
        <v>7</v>
      </c>
      <c r="P302" s="545">
        <f t="shared" si="14"/>
        <v>7</v>
      </c>
      <c r="Q302" s="531" t="str">
        <f t="shared" si="15"/>
        <v>Gastos_com_Pessoal</v>
      </c>
    </row>
    <row r="303" spans="1:17" ht="51" hidden="1" x14ac:dyDescent="0.2">
      <c r="A303" s="538">
        <f>IF(B303="","",COUNT('Diário 3º PA'!$A$4:$A$4242)+COUNT('Diário 4º PA'!$A$4:$A$2224)+ROW()-3)</f>
        <v>4312</v>
      </c>
      <c r="B303" s="539">
        <v>44755</v>
      </c>
      <c r="C303" s="540">
        <v>44743</v>
      </c>
      <c r="D303" s="554" t="s">
        <v>104</v>
      </c>
      <c r="E303" s="554" t="s">
        <v>191</v>
      </c>
      <c r="F303" s="555">
        <v>513.59</v>
      </c>
      <c r="G303" s="554" t="s">
        <v>918</v>
      </c>
      <c r="H303" s="554" t="s">
        <v>140</v>
      </c>
      <c r="I303" s="543" t="s">
        <v>837</v>
      </c>
      <c r="J303" s="556" t="s">
        <v>838</v>
      </c>
      <c r="K303" s="556" t="s">
        <v>5990</v>
      </c>
      <c r="L303" s="544" t="s">
        <v>5995</v>
      </c>
      <c r="M303" s="556">
        <v>978850211</v>
      </c>
      <c r="N303" s="557">
        <v>44755</v>
      </c>
      <c r="O303" s="545">
        <f t="shared" si="13"/>
        <v>7</v>
      </c>
      <c r="P303" s="545">
        <f t="shared" si="14"/>
        <v>7</v>
      </c>
      <c r="Q303" s="531" t="str">
        <f t="shared" si="15"/>
        <v>Gastos_com_Pessoal</v>
      </c>
    </row>
    <row r="304" spans="1:17" ht="51" hidden="1" x14ac:dyDescent="0.2">
      <c r="A304" s="538">
        <f>IF(B304="","",COUNT('Diário 3º PA'!$A$4:$A$4242)+COUNT('Diário 4º PA'!$A$4:$A$2224)+ROW()-3)</f>
        <v>4313</v>
      </c>
      <c r="B304" s="539">
        <v>44755</v>
      </c>
      <c r="C304" s="540">
        <v>44743</v>
      </c>
      <c r="D304" s="554" t="s">
        <v>104</v>
      </c>
      <c r="E304" s="554" t="s">
        <v>193</v>
      </c>
      <c r="F304" s="555">
        <v>2089.6799999999998</v>
      </c>
      <c r="G304" s="554" t="s">
        <v>919</v>
      </c>
      <c r="H304" s="554" t="s">
        <v>140</v>
      </c>
      <c r="I304" s="543" t="s">
        <v>837</v>
      </c>
      <c r="J304" s="556" t="s">
        <v>838</v>
      </c>
      <c r="K304" s="556" t="s">
        <v>5990</v>
      </c>
      <c r="L304" s="544" t="s">
        <v>5995</v>
      </c>
      <c r="M304" s="556">
        <v>978850211</v>
      </c>
      <c r="N304" s="557">
        <v>44755</v>
      </c>
      <c r="O304" s="545">
        <f t="shared" si="13"/>
        <v>7</v>
      </c>
      <c r="P304" s="545">
        <f t="shared" si="14"/>
        <v>7</v>
      </c>
      <c r="Q304" s="531" t="str">
        <f t="shared" si="15"/>
        <v>Gastos_com_Pessoal</v>
      </c>
    </row>
    <row r="305" spans="1:17" ht="51" hidden="1" x14ac:dyDescent="0.2">
      <c r="A305" s="538">
        <f>IF(B305="","",COUNT('Diário 3º PA'!$A$4:$A$4242)+COUNT('Diário 4º PA'!$A$4:$A$2224)+ROW()-3)</f>
        <v>4314</v>
      </c>
      <c r="B305" s="539">
        <v>44755</v>
      </c>
      <c r="C305" s="540">
        <v>44743</v>
      </c>
      <c r="D305" s="554" t="s">
        <v>104</v>
      </c>
      <c r="E305" s="554" t="s">
        <v>187</v>
      </c>
      <c r="F305" s="555">
        <v>159.06</v>
      </c>
      <c r="G305" s="554" t="s">
        <v>1019</v>
      </c>
      <c r="H305" s="554" t="s">
        <v>133</v>
      </c>
      <c r="I305" s="543" t="s">
        <v>1697</v>
      </c>
      <c r="J305" s="556" t="s">
        <v>6288</v>
      </c>
      <c r="K305" s="556" t="s">
        <v>5990</v>
      </c>
      <c r="L305" s="544" t="s">
        <v>5995</v>
      </c>
      <c r="M305" s="556">
        <v>978850211</v>
      </c>
      <c r="N305" s="557">
        <v>44755</v>
      </c>
      <c r="O305" s="545">
        <f t="shared" si="13"/>
        <v>7</v>
      </c>
      <c r="P305" s="545">
        <f t="shared" si="14"/>
        <v>7</v>
      </c>
      <c r="Q305" s="531" t="str">
        <f t="shared" si="15"/>
        <v>Gastos_com_Pessoal</v>
      </c>
    </row>
    <row r="306" spans="1:17" ht="51" hidden="1" x14ac:dyDescent="0.2">
      <c r="A306" s="538">
        <f>IF(B306="","",COUNT('Diário 3º PA'!$A$4:$A$4242)+COUNT('Diário 4º PA'!$A$4:$A$2224)+ROW()-3)</f>
        <v>4315</v>
      </c>
      <c r="B306" s="539">
        <v>44755</v>
      </c>
      <c r="C306" s="540">
        <v>44743</v>
      </c>
      <c r="D306" s="554" t="s">
        <v>104</v>
      </c>
      <c r="E306" s="554" t="s">
        <v>189</v>
      </c>
      <c r="F306" s="555">
        <v>132.55000000000001</v>
      </c>
      <c r="G306" s="554" t="s">
        <v>915</v>
      </c>
      <c r="H306" s="554" t="s">
        <v>133</v>
      </c>
      <c r="I306" s="543" t="s">
        <v>1697</v>
      </c>
      <c r="J306" s="556" t="s">
        <v>6288</v>
      </c>
      <c r="K306" s="556" t="s">
        <v>5990</v>
      </c>
      <c r="L306" s="544" t="s">
        <v>5995</v>
      </c>
      <c r="M306" s="556">
        <v>978850211</v>
      </c>
      <c r="N306" s="557">
        <v>44755</v>
      </c>
      <c r="O306" s="545">
        <f t="shared" si="13"/>
        <v>7</v>
      </c>
      <c r="P306" s="545">
        <f t="shared" si="14"/>
        <v>7</v>
      </c>
      <c r="Q306" s="531" t="str">
        <f t="shared" si="15"/>
        <v>Gastos_com_Pessoal</v>
      </c>
    </row>
    <row r="307" spans="1:17" ht="51" hidden="1" x14ac:dyDescent="0.2">
      <c r="A307" s="538">
        <f>IF(B307="","",COUNT('Diário 3º PA'!$A$4:$A$4242)+COUNT('Diário 4º PA'!$A$4:$A$2224)+ROW()-3)</f>
        <v>4316</v>
      </c>
      <c r="B307" s="539">
        <v>44755</v>
      </c>
      <c r="C307" s="540">
        <v>44743</v>
      </c>
      <c r="D307" s="554" t="s">
        <v>104</v>
      </c>
      <c r="E307" s="554" t="s">
        <v>191</v>
      </c>
      <c r="F307" s="555">
        <v>44.18</v>
      </c>
      <c r="G307" s="554" t="s">
        <v>918</v>
      </c>
      <c r="H307" s="554" t="s">
        <v>133</v>
      </c>
      <c r="I307" s="543" t="s">
        <v>1697</v>
      </c>
      <c r="J307" s="556" t="s">
        <v>6288</v>
      </c>
      <c r="K307" s="556" t="s">
        <v>5990</v>
      </c>
      <c r="L307" s="544" t="s">
        <v>5995</v>
      </c>
      <c r="M307" s="556">
        <v>978850211</v>
      </c>
      <c r="N307" s="557">
        <v>44755</v>
      </c>
      <c r="O307" s="545">
        <f t="shared" si="13"/>
        <v>7</v>
      </c>
      <c r="P307" s="545">
        <f t="shared" si="14"/>
        <v>7</v>
      </c>
      <c r="Q307" s="531" t="str">
        <f t="shared" si="15"/>
        <v>Gastos_com_Pessoal</v>
      </c>
    </row>
    <row r="308" spans="1:17" ht="51" hidden="1" x14ac:dyDescent="0.2">
      <c r="A308" s="538">
        <f>IF(B308="","",COUNT('Diário 3º PA'!$A$4:$A$4242)+COUNT('Diário 4º PA'!$A$4:$A$2224)+ROW()-3)</f>
        <v>4317</v>
      </c>
      <c r="B308" s="539">
        <v>44755</v>
      </c>
      <c r="C308" s="540">
        <v>44743</v>
      </c>
      <c r="D308" s="554" t="s">
        <v>104</v>
      </c>
      <c r="E308" s="554" t="s">
        <v>193</v>
      </c>
      <c r="F308" s="555">
        <v>82.1</v>
      </c>
      <c r="G308" s="554" t="s">
        <v>919</v>
      </c>
      <c r="H308" s="554" t="s">
        <v>133</v>
      </c>
      <c r="I308" s="543" t="s">
        <v>1697</v>
      </c>
      <c r="J308" s="556" t="s">
        <v>6288</v>
      </c>
      <c r="K308" s="556" t="s">
        <v>5990</v>
      </c>
      <c r="L308" s="544" t="s">
        <v>5995</v>
      </c>
      <c r="M308" s="556">
        <v>978850211</v>
      </c>
      <c r="N308" s="557">
        <v>44755</v>
      </c>
      <c r="O308" s="545">
        <f t="shared" si="13"/>
        <v>7</v>
      </c>
      <c r="P308" s="545">
        <f t="shared" si="14"/>
        <v>7</v>
      </c>
      <c r="Q308" s="531" t="str">
        <f t="shared" si="15"/>
        <v>Gastos_com_Pessoal</v>
      </c>
    </row>
    <row r="309" spans="1:17" ht="51" hidden="1" x14ac:dyDescent="0.2">
      <c r="A309" s="538">
        <f>IF(B309="","",COUNT('Diário 3º PA'!$A$4:$A$4242)+COUNT('Diário 4º PA'!$A$4:$A$2224)+ROW()-3)</f>
        <v>4318</v>
      </c>
      <c r="B309" s="539">
        <v>44755</v>
      </c>
      <c r="C309" s="540">
        <v>44743</v>
      </c>
      <c r="D309" s="554" t="s">
        <v>104</v>
      </c>
      <c r="E309" s="554" t="s">
        <v>187</v>
      </c>
      <c r="F309" s="555">
        <v>1521.8</v>
      </c>
      <c r="G309" s="554" t="s">
        <v>1019</v>
      </c>
      <c r="H309" s="554" t="s">
        <v>131</v>
      </c>
      <c r="I309" s="543" t="s">
        <v>6289</v>
      </c>
      <c r="J309" s="556" t="s">
        <v>6290</v>
      </c>
      <c r="K309" s="556" t="s">
        <v>5990</v>
      </c>
      <c r="L309" s="544" t="s">
        <v>5995</v>
      </c>
      <c r="M309" s="556">
        <v>978850211</v>
      </c>
      <c r="N309" s="557">
        <v>44755</v>
      </c>
      <c r="O309" s="545">
        <f t="shared" si="13"/>
        <v>7</v>
      </c>
      <c r="P309" s="545">
        <f t="shared" si="14"/>
        <v>7</v>
      </c>
      <c r="Q309" s="531" t="str">
        <f t="shared" si="15"/>
        <v>Gastos_com_Pessoal</v>
      </c>
    </row>
    <row r="310" spans="1:17" ht="51" hidden="1" x14ac:dyDescent="0.2">
      <c r="A310" s="538">
        <f>IF(B310="","",COUNT('Diário 3º PA'!$A$4:$A$4242)+COUNT('Diário 4º PA'!$A$4:$A$2224)+ROW()-3)</f>
        <v>4319</v>
      </c>
      <c r="B310" s="539">
        <v>44755</v>
      </c>
      <c r="C310" s="540">
        <v>44743</v>
      </c>
      <c r="D310" s="554" t="s">
        <v>104</v>
      </c>
      <c r="E310" s="554" t="s">
        <v>189</v>
      </c>
      <c r="F310" s="555">
        <v>1775.43</v>
      </c>
      <c r="G310" s="554" t="s">
        <v>915</v>
      </c>
      <c r="H310" s="554" t="s">
        <v>131</v>
      </c>
      <c r="I310" s="543" t="s">
        <v>6289</v>
      </c>
      <c r="J310" s="556" t="s">
        <v>6290</v>
      </c>
      <c r="K310" s="556" t="s">
        <v>5990</v>
      </c>
      <c r="L310" s="544" t="s">
        <v>5995</v>
      </c>
      <c r="M310" s="556">
        <v>978850211</v>
      </c>
      <c r="N310" s="557">
        <v>44755</v>
      </c>
      <c r="O310" s="545">
        <f t="shared" si="13"/>
        <v>7</v>
      </c>
      <c r="P310" s="545">
        <f t="shared" si="14"/>
        <v>7</v>
      </c>
      <c r="Q310" s="531" t="str">
        <f t="shared" si="15"/>
        <v>Gastos_com_Pessoal</v>
      </c>
    </row>
    <row r="311" spans="1:17" ht="51" hidden="1" x14ac:dyDescent="0.2">
      <c r="A311" s="538">
        <f>IF(B311="","",COUNT('Diário 3º PA'!$A$4:$A$4242)+COUNT('Diário 4º PA'!$A$4:$A$2224)+ROW()-3)</f>
        <v>4320</v>
      </c>
      <c r="B311" s="539">
        <v>44755</v>
      </c>
      <c r="C311" s="540">
        <v>44743</v>
      </c>
      <c r="D311" s="554" t="s">
        <v>104</v>
      </c>
      <c r="E311" s="554" t="s">
        <v>191</v>
      </c>
      <c r="F311" s="555">
        <v>591.80999999999995</v>
      </c>
      <c r="G311" s="554" t="s">
        <v>918</v>
      </c>
      <c r="H311" s="554" t="s">
        <v>131</v>
      </c>
      <c r="I311" s="543" t="s">
        <v>6289</v>
      </c>
      <c r="J311" s="556" t="s">
        <v>6290</v>
      </c>
      <c r="K311" s="556" t="s">
        <v>5990</v>
      </c>
      <c r="L311" s="544" t="s">
        <v>5995</v>
      </c>
      <c r="M311" s="556">
        <v>978850211</v>
      </c>
      <c r="N311" s="557">
        <v>44755</v>
      </c>
      <c r="O311" s="545">
        <f t="shared" si="13"/>
        <v>7</v>
      </c>
      <c r="P311" s="545">
        <f t="shared" si="14"/>
        <v>7</v>
      </c>
      <c r="Q311" s="531" t="str">
        <f t="shared" si="15"/>
        <v>Gastos_com_Pessoal</v>
      </c>
    </row>
    <row r="312" spans="1:17" ht="51" hidden="1" x14ac:dyDescent="0.2">
      <c r="A312" s="538">
        <f>IF(B312="","",COUNT('Diário 3º PA'!$A$4:$A$4242)+COUNT('Diário 4º PA'!$A$4:$A$2224)+ROW()-3)</f>
        <v>4321</v>
      </c>
      <c r="B312" s="539">
        <v>44755</v>
      </c>
      <c r="C312" s="540">
        <v>44743</v>
      </c>
      <c r="D312" s="554" t="s">
        <v>104</v>
      </c>
      <c r="E312" s="554" t="s">
        <v>193</v>
      </c>
      <c r="F312" s="555">
        <v>378.96</v>
      </c>
      <c r="G312" s="554" t="s">
        <v>919</v>
      </c>
      <c r="H312" s="554" t="s">
        <v>131</v>
      </c>
      <c r="I312" s="543" t="s">
        <v>6289</v>
      </c>
      <c r="J312" s="556" t="s">
        <v>6290</v>
      </c>
      <c r="K312" s="556" t="s">
        <v>5990</v>
      </c>
      <c r="L312" s="544" t="s">
        <v>5995</v>
      </c>
      <c r="M312" s="556">
        <v>978850211</v>
      </c>
      <c r="N312" s="557">
        <v>44755</v>
      </c>
      <c r="O312" s="545">
        <f t="shared" si="13"/>
        <v>7</v>
      </c>
      <c r="P312" s="545">
        <f t="shared" si="14"/>
        <v>7</v>
      </c>
      <c r="Q312" s="531" t="str">
        <f t="shared" si="15"/>
        <v>Gastos_com_Pessoal</v>
      </c>
    </row>
    <row r="313" spans="1:17" ht="51" hidden="1" x14ac:dyDescent="0.2">
      <c r="A313" s="538">
        <f>IF(B313="","",COUNT('Diário 3º PA'!$A$4:$A$4242)+COUNT('Diário 4º PA'!$A$4:$A$2224)+ROW()-3)</f>
        <v>4322</v>
      </c>
      <c r="B313" s="539">
        <v>44755</v>
      </c>
      <c r="C313" s="540">
        <v>44743</v>
      </c>
      <c r="D313" s="554" t="s">
        <v>104</v>
      </c>
      <c r="E313" s="554" t="s">
        <v>187</v>
      </c>
      <c r="F313" s="555">
        <v>1465.5</v>
      </c>
      <c r="G313" s="554" t="s">
        <v>1019</v>
      </c>
      <c r="H313" s="554" t="s">
        <v>133</v>
      </c>
      <c r="I313" s="543" t="s">
        <v>2220</v>
      </c>
      <c r="J313" s="556" t="s">
        <v>2221</v>
      </c>
      <c r="K313" s="556" t="s">
        <v>5990</v>
      </c>
      <c r="L313" s="544" t="s">
        <v>5995</v>
      </c>
      <c r="M313" s="556">
        <v>978850211</v>
      </c>
      <c r="N313" s="557">
        <v>44755</v>
      </c>
      <c r="O313" s="545">
        <f t="shared" si="13"/>
        <v>7</v>
      </c>
      <c r="P313" s="545">
        <f t="shared" si="14"/>
        <v>7</v>
      </c>
      <c r="Q313" s="531" t="str">
        <f t="shared" si="15"/>
        <v>Gastos_com_Pessoal</v>
      </c>
    </row>
    <row r="314" spans="1:17" ht="51" hidden="1" x14ac:dyDescent="0.2">
      <c r="A314" s="538">
        <f>IF(B314="","",COUNT('Diário 3º PA'!$A$4:$A$4242)+COUNT('Diário 4º PA'!$A$4:$A$2224)+ROW()-3)</f>
        <v>4323</v>
      </c>
      <c r="B314" s="546">
        <v>44755</v>
      </c>
      <c r="C314" s="547">
        <v>44743</v>
      </c>
      <c r="D314" s="548" t="s">
        <v>104</v>
      </c>
      <c r="E314" s="548" t="s">
        <v>189</v>
      </c>
      <c r="F314" s="549">
        <v>1201.92</v>
      </c>
      <c r="G314" s="548" t="s">
        <v>915</v>
      </c>
      <c r="H314" s="554" t="s">
        <v>133</v>
      </c>
      <c r="I314" s="550" t="s">
        <v>2220</v>
      </c>
      <c r="J314" s="551" t="s">
        <v>2221</v>
      </c>
      <c r="K314" s="556" t="s">
        <v>5990</v>
      </c>
      <c r="L314" s="544" t="s">
        <v>5995</v>
      </c>
      <c r="M314" s="551">
        <v>978850211</v>
      </c>
      <c r="N314" s="553">
        <v>44755</v>
      </c>
      <c r="O314" s="545">
        <f t="shared" si="13"/>
        <v>7</v>
      </c>
      <c r="P314" s="545">
        <f t="shared" si="14"/>
        <v>7</v>
      </c>
      <c r="Q314" s="531" t="str">
        <f t="shared" si="15"/>
        <v>Gastos_com_Pessoal</v>
      </c>
    </row>
    <row r="315" spans="1:17" ht="51" hidden="1" x14ac:dyDescent="0.2">
      <c r="A315" s="538">
        <f>IF(B315="","",COUNT('Diário 3º PA'!$A$4:$A$4242)+COUNT('Diário 4º PA'!$A$4:$A$2224)+ROW()-3)</f>
        <v>4324</v>
      </c>
      <c r="B315" s="546">
        <v>44755</v>
      </c>
      <c r="C315" s="547">
        <v>44743</v>
      </c>
      <c r="D315" s="554" t="s">
        <v>104</v>
      </c>
      <c r="E315" s="554" t="s">
        <v>191</v>
      </c>
      <c r="F315" s="549">
        <v>400.64</v>
      </c>
      <c r="G315" s="548" t="s">
        <v>918</v>
      </c>
      <c r="H315" s="554" t="s">
        <v>133</v>
      </c>
      <c r="I315" s="550" t="s">
        <v>2220</v>
      </c>
      <c r="J315" s="551" t="s">
        <v>2221</v>
      </c>
      <c r="K315" s="556" t="s">
        <v>5990</v>
      </c>
      <c r="L315" s="544" t="s">
        <v>5995</v>
      </c>
      <c r="M315" s="551">
        <v>978850211</v>
      </c>
      <c r="N315" s="553">
        <v>44755</v>
      </c>
      <c r="O315" s="545">
        <f t="shared" si="13"/>
        <v>7</v>
      </c>
      <c r="P315" s="545">
        <f t="shared" si="14"/>
        <v>7</v>
      </c>
      <c r="Q315" s="531" t="str">
        <f t="shared" si="15"/>
        <v>Gastos_com_Pessoal</v>
      </c>
    </row>
    <row r="316" spans="1:17" ht="51" hidden="1" x14ac:dyDescent="0.2">
      <c r="A316" s="538">
        <f>IF(B316="","",COUNT('Diário 3º PA'!$A$4:$A$4242)+COUNT('Diário 4º PA'!$A$4:$A$2224)+ROW()-3)</f>
        <v>4325</v>
      </c>
      <c r="B316" s="539">
        <v>44755</v>
      </c>
      <c r="C316" s="540">
        <v>44743</v>
      </c>
      <c r="D316" s="554" t="s">
        <v>104</v>
      </c>
      <c r="E316" s="554" t="s">
        <v>193</v>
      </c>
      <c r="F316" s="555">
        <v>3582.47</v>
      </c>
      <c r="G316" s="554" t="s">
        <v>919</v>
      </c>
      <c r="H316" s="554" t="s">
        <v>133</v>
      </c>
      <c r="I316" s="543" t="s">
        <v>2220</v>
      </c>
      <c r="J316" s="556" t="s">
        <v>2221</v>
      </c>
      <c r="K316" s="556" t="s">
        <v>5990</v>
      </c>
      <c r="L316" s="544" t="s">
        <v>5995</v>
      </c>
      <c r="M316" s="556">
        <v>978850211</v>
      </c>
      <c r="N316" s="557">
        <v>44755</v>
      </c>
      <c r="O316" s="545">
        <f t="shared" si="13"/>
        <v>7</v>
      </c>
      <c r="P316" s="545">
        <f t="shared" si="14"/>
        <v>7</v>
      </c>
      <c r="Q316" s="531" t="str">
        <f t="shared" si="15"/>
        <v>Gastos_com_Pessoal</v>
      </c>
    </row>
    <row r="317" spans="1:17" ht="51" hidden="1" x14ac:dyDescent="0.2">
      <c r="A317" s="538">
        <f>IF(B317="","",COUNT('Diário 3º PA'!$A$4:$A$4242)+COUNT('Diário 4º PA'!$A$4:$A$2224)+ROW()-3)</f>
        <v>4326</v>
      </c>
      <c r="B317" s="539">
        <v>44755</v>
      </c>
      <c r="C317" s="540">
        <v>44743</v>
      </c>
      <c r="D317" s="554" t="s">
        <v>104</v>
      </c>
      <c r="E317" s="554" t="s">
        <v>187</v>
      </c>
      <c r="F317" s="555">
        <v>1231.82</v>
      </c>
      <c r="G317" s="554" t="s">
        <v>1019</v>
      </c>
      <c r="H317" s="554" t="s">
        <v>135</v>
      </c>
      <c r="I317" s="543" t="s">
        <v>6291</v>
      </c>
      <c r="J317" s="556" t="s">
        <v>6292</v>
      </c>
      <c r="K317" s="556" t="s">
        <v>5990</v>
      </c>
      <c r="L317" s="544" t="s">
        <v>5995</v>
      </c>
      <c r="M317" s="556">
        <v>978850211</v>
      </c>
      <c r="N317" s="557">
        <v>44755</v>
      </c>
      <c r="O317" s="545">
        <f t="shared" si="13"/>
        <v>7</v>
      </c>
      <c r="P317" s="545">
        <f t="shared" si="14"/>
        <v>7</v>
      </c>
      <c r="Q317" s="531" t="str">
        <f t="shared" si="15"/>
        <v>Gastos_com_Pessoal</v>
      </c>
    </row>
    <row r="318" spans="1:17" ht="51" hidden="1" x14ac:dyDescent="0.2">
      <c r="A318" s="538">
        <f>IF(B318="","",COUNT('Diário 3º PA'!$A$4:$A$4242)+COUNT('Diário 4º PA'!$A$4:$A$2224)+ROW()-3)</f>
        <v>4327</v>
      </c>
      <c r="B318" s="539">
        <v>44755</v>
      </c>
      <c r="C318" s="540">
        <v>44743</v>
      </c>
      <c r="D318" s="554" t="s">
        <v>104</v>
      </c>
      <c r="E318" s="554" t="s">
        <v>189</v>
      </c>
      <c r="F318" s="555">
        <v>2527.42</v>
      </c>
      <c r="G318" s="554" t="s">
        <v>915</v>
      </c>
      <c r="H318" s="554" t="s">
        <v>135</v>
      </c>
      <c r="I318" s="543" t="s">
        <v>6291</v>
      </c>
      <c r="J318" s="556" t="s">
        <v>6292</v>
      </c>
      <c r="K318" s="556" t="s">
        <v>5990</v>
      </c>
      <c r="L318" s="544" t="s">
        <v>5995</v>
      </c>
      <c r="M318" s="556">
        <v>978850211</v>
      </c>
      <c r="N318" s="557">
        <v>44755</v>
      </c>
      <c r="O318" s="545">
        <f t="shared" si="13"/>
        <v>7</v>
      </c>
      <c r="P318" s="545">
        <f t="shared" si="14"/>
        <v>7</v>
      </c>
      <c r="Q318" s="531" t="str">
        <f t="shared" si="15"/>
        <v>Gastos_com_Pessoal</v>
      </c>
    </row>
    <row r="319" spans="1:17" ht="51" hidden="1" x14ac:dyDescent="0.2">
      <c r="A319" s="538">
        <f>IF(B319="","",COUNT('Diário 3º PA'!$A$4:$A$4242)+COUNT('Diário 4º PA'!$A$4:$A$2224)+ROW()-3)</f>
        <v>4328</v>
      </c>
      <c r="B319" s="539">
        <v>44755</v>
      </c>
      <c r="C319" s="540">
        <v>44743</v>
      </c>
      <c r="D319" s="554" t="s">
        <v>104</v>
      </c>
      <c r="E319" s="554" t="s">
        <v>191</v>
      </c>
      <c r="F319" s="555">
        <v>842.48</v>
      </c>
      <c r="G319" s="554" t="s">
        <v>918</v>
      </c>
      <c r="H319" s="554" t="s">
        <v>135</v>
      </c>
      <c r="I319" s="543" t="s">
        <v>6291</v>
      </c>
      <c r="J319" s="556" t="s">
        <v>6292</v>
      </c>
      <c r="K319" s="556" t="s">
        <v>5990</v>
      </c>
      <c r="L319" s="544" t="s">
        <v>5995</v>
      </c>
      <c r="M319" s="556">
        <v>978850211</v>
      </c>
      <c r="N319" s="557">
        <v>44755</v>
      </c>
      <c r="O319" s="545">
        <f t="shared" si="13"/>
        <v>7</v>
      </c>
      <c r="P319" s="545">
        <f t="shared" si="14"/>
        <v>7</v>
      </c>
      <c r="Q319" s="531" t="str">
        <f t="shared" si="15"/>
        <v>Gastos_com_Pessoal</v>
      </c>
    </row>
    <row r="320" spans="1:17" ht="51" hidden="1" x14ac:dyDescent="0.2">
      <c r="A320" s="538">
        <f>IF(B320="","",COUNT('Diário 3º PA'!$A$4:$A$4242)+COUNT('Diário 4º PA'!$A$4:$A$2224)+ROW()-3)</f>
        <v>4329</v>
      </c>
      <c r="B320" s="539">
        <v>44755</v>
      </c>
      <c r="C320" s="540">
        <v>44743</v>
      </c>
      <c r="D320" s="554" t="s">
        <v>104</v>
      </c>
      <c r="E320" s="554" t="s">
        <v>193</v>
      </c>
      <c r="F320" s="555">
        <v>2312.64</v>
      </c>
      <c r="G320" s="554" t="s">
        <v>919</v>
      </c>
      <c r="H320" s="554" t="s">
        <v>135</v>
      </c>
      <c r="I320" s="543" t="s">
        <v>6291</v>
      </c>
      <c r="J320" s="556" t="s">
        <v>6292</v>
      </c>
      <c r="K320" s="556" t="s">
        <v>5990</v>
      </c>
      <c r="L320" s="544" t="s">
        <v>5995</v>
      </c>
      <c r="M320" s="556">
        <v>978850211</v>
      </c>
      <c r="N320" s="557">
        <v>44755</v>
      </c>
      <c r="O320" s="545">
        <f t="shared" si="13"/>
        <v>7</v>
      </c>
      <c r="P320" s="545">
        <f t="shared" si="14"/>
        <v>7</v>
      </c>
      <c r="Q320" s="531" t="str">
        <f t="shared" si="15"/>
        <v>Gastos_com_Pessoal</v>
      </c>
    </row>
    <row r="321" spans="1:17" ht="51" hidden="1" x14ac:dyDescent="0.2">
      <c r="A321" s="538">
        <f>IF(B321="","",COUNT('Diário 3º PA'!$A$4:$A$4242)+COUNT('Diário 4º PA'!$A$4:$A$2224)+ROW()-3)</f>
        <v>4330</v>
      </c>
      <c r="B321" s="546">
        <v>44755</v>
      </c>
      <c r="C321" s="547">
        <v>44743</v>
      </c>
      <c r="D321" s="548" t="s">
        <v>104</v>
      </c>
      <c r="E321" s="548" t="s">
        <v>187</v>
      </c>
      <c r="F321" s="549">
        <v>815.25</v>
      </c>
      <c r="G321" s="554" t="s">
        <v>1019</v>
      </c>
      <c r="H321" s="554" t="s">
        <v>135</v>
      </c>
      <c r="I321" s="543" t="s">
        <v>6293</v>
      </c>
      <c r="J321" s="556" t="s">
        <v>6294</v>
      </c>
      <c r="K321" s="556" t="s">
        <v>5990</v>
      </c>
      <c r="L321" s="544" t="s">
        <v>5995</v>
      </c>
      <c r="M321" s="556">
        <v>978850211</v>
      </c>
      <c r="N321" s="557">
        <v>44755</v>
      </c>
      <c r="O321" s="545">
        <f t="shared" si="13"/>
        <v>7</v>
      </c>
      <c r="P321" s="545">
        <f t="shared" si="14"/>
        <v>7</v>
      </c>
      <c r="Q321" s="531" t="str">
        <f t="shared" si="15"/>
        <v>Gastos_com_Pessoal</v>
      </c>
    </row>
    <row r="322" spans="1:17" ht="51" hidden="1" x14ac:dyDescent="0.2">
      <c r="A322" s="538">
        <f>IF(B322="","",COUNT('Diário 3º PA'!$A$4:$A$4242)+COUNT('Diário 4º PA'!$A$4:$A$2224)+ROW()-3)</f>
        <v>4331</v>
      </c>
      <c r="B322" s="539">
        <v>44755</v>
      </c>
      <c r="C322" s="540">
        <v>44743</v>
      </c>
      <c r="D322" s="554" t="s">
        <v>104</v>
      </c>
      <c r="E322" s="554" t="s">
        <v>189</v>
      </c>
      <c r="F322" s="555">
        <v>2174</v>
      </c>
      <c r="G322" s="543" t="s">
        <v>915</v>
      </c>
      <c r="H322" s="554" t="s">
        <v>135</v>
      </c>
      <c r="I322" s="543" t="s">
        <v>6293</v>
      </c>
      <c r="J322" s="544" t="s">
        <v>6294</v>
      </c>
      <c r="K322" s="556" t="s">
        <v>5990</v>
      </c>
      <c r="L322" s="544" t="s">
        <v>5995</v>
      </c>
      <c r="M322" s="556">
        <v>978850211</v>
      </c>
      <c r="N322" s="557">
        <v>44755</v>
      </c>
      <c r="O322" s="545">
        <f t="shared" si="13"/>
        <v>7</v>
      </c>
      <c r="P322" s="545">
        <f t="shared" si="14"/>
        <v>7</v>
      </c>
      <c r="Q322" s="531" t="str">
        <f t="shared" si="15"/>
        <v>Gastos_com_Pessoal</v>
      </c>
    </row>
    <row r="323" spans="1:17" ht="51" hidden="1" x14ac:dyDescent="0.2">
      <c r="A323" s="538">
        <f>IF(B323="","",COUNT('Diário 3º PA'!$A$4:$A$4242)+COUNT('Diário 4º PA'!$A$4:$A$2224)+ROW()-3)</f>
        <v>4332</v>
      </c>
      <c r="B323" s="539">
        <v>44755</v>
      </c>
      <c r="C323" s="540">
        <v>44743</v>
      </c>
      <c r="D323" s="554" t="s">
        <v>104</v>
      </c>
      <c r="E323" s="554" t="s">
        <v>191</v>
      </c>
      <c r="F323" s="555">
        <v>724.67</v>
      </c>
      <c r="G323" s="543" t="s">
        <v>918</v>
      </c>
      <c r="H323" s="554" t="s">
        <v>135</v>
      </c>
      <c r="I323" s="543" t="s">
        <v>6293</v>
      </c>
      <c r="J323" s="556" t="s">
        <v>6294</v>
      </c>
      <c r="K323" s="556" t="s">
        <v>5990</v>
      </c>
      <c r="L323" s="544" t="s">
        <v>5995</v>
      </c>
      <c r="M323" s="556">
        <v>978850211</v>
      </c>
      <c r="N323" s="557">
        <v>44755</v>
      </c>
      <c r="O323" s="545">
        <f t="shared" si="13"/>
        <v>7</v>
      </c>
      <c r="P323" s="545">
        <f t="shared" si="14"/>
        <v>7</v>
      </c>
      <c r="Q323" s="531" t="str">
        <f t="shared" si="15"/>
        <v>Gastos_com_Pessoal</v>
      </c>
    </row>
    <row r="324" spans="1:17" ht="51" hidden="1" x14ac:dyDescent="0.2">
      <c r="A324" s="538">
        <f>IF(B324="","",COUNT('Diário 3º PA'!$A$4:$A$4242)+COUNT('Diário 4º PA'!$A$4:$A$2224)+ROW()-3)</f>
        <v>4333</v>
      </c>
      <c r="B324" s="539">
        <v>44755</v>
      </c>
      <c r="C324" s="540">
        <v>44743</v>
      </c>
      <c r="D324" s="554" t="s">
        <v>104</v>
      </c>
      <c r="E324" s="554" t="s">
        <v>193</v>
      </c>
      <c r="F324" s="555">
        <v>165.54</v>
      </c>
      <c r="G324" s="543" t="s">
        <v>919</v>
      </c>
      <c r="H324" s="554" t="s">
        <v>135</v>
      </c>
      <c r="I324" s="543" t="s">
        <v>6293</v>
      </c>
      <c r="J324" s="556" t="s">
        <v>6294</v>
      </c>
      <c r="K324" s="556" t="s">
        <v>5990</v>
      </c>
      <c r="L324" s="544" t="s">
        <v>5995</v>
      </c>
      <c r="M324" s="556">
        <v>978850211</v>
      </c>
      <c r="N324" s="557">
        <v>44755</v>
      </c>
      <c r="O324" s="545">
        <f t="shared" si="13"/>
        <v>7</v>
      </c>
      <c r="P324" s="545">
        <f t="shared" si="14"/>
        <v>7</v>
      </c>
      <c r="Q324" s="531" t="str">
        <f t="shared" si="15"/>
        <v>Gastos_com_Pessoal</v>
      </c>
    </row>
    <row r="325" spans="1:17" ht="51" hidden="1" x14ac:dyDescent="0.2">
      <c r="A325" s="538">
        <f>IF(B325="","",COUNT('Diário 3º PA'!$A$4:$A$4242)+COUNT('Diário 4º PA'!$A$4:$A$2224)+ROW()-3)</f>
        <v>4334</v>
      </c>
      <c r="B325" s="539">
        <v>44755</v>
      </c>
      <c r="C325" s="540">
        <v>44743</v>
      </c>
      <c r="D325" s="554" t="s">
        <v>104</v>
      </c>
      <c r="E325" s="554" t="s">
        <v>187</v>
      </c>
      <c r="F325" s="555">
        <v>1444.25</v>
      </c>
      <c r="G325" s="543" t="s">
        <v>1019</v>
      </c>
      <c r="H325" s="554" t="s">
        <v>138</v>
      </c>
      <c r="I325" s="543" t="s">
        <v>6295</v>
      </c>
      <c r="J325" s="544" t="s">
        <v>6296</v>
      </c>
      <c r="K325" s="556" t="s">
        <v>5990</v>
      </c>
      <c r="L325" s="544" t="s">
        <v>5995</v>
      </c>
      <c r="M325" s="556">
        <v>978850211</v>
      </c>
      <c r="N325" s="557">
        <v>44755</v>
      </c>
      <c r="O325" s="545">
        <f t="shared" ref="O325:O388" si="16">IF(B325=0,0,IF(YEAR(B325)=$P$1,MONTH(B325)-$O$1+1,(YEAR(B325)-$P$1)*12-$O$1+1+MONTH(B325)))</f>
        <v>7</v>
      </c>
      <c r="P325" s="545">
        <f t="shared" ref="P325:P388" si="17">IF(C325=0,0,IF(YEAR(C325)=$P$1,MONTH(C325)-$O$1+1,(YEAR(C325)-$P$1)*12-$O$1+1+MONTH(C325)))</f>
        <v>7</v>
      </c>
      <c r="Q325" s="531" t="str">
        <f t="shared" ref="Q325:Q388" si="18">SUBSTITUTE(D325," ","_")</f>
        <v>Gastos_com_Pessoal</v>
      </c>
    </row>
    <row r="326" spans="1:17" ht="51" hidden="1" x14ac:dyDescent="0.2">
      <c r="A326" s="538">
        <f>IF(B326="","",COUNT('Diário 3º PA'!$A$4:$A$4242)+COUNT('Diário 4º PA'!$A$4:$A$2224)+ROW()-3)</f>
        <v>4335</v>
      </c>
      <c r="B326" s="539">
        <v>44755</v>
      </c>
      <c r="C326" s="540">
        <v>44743</v>
      </c>
      <c r="D326" s="554" t="s">
        <v>104</v>
      </c>
      <c r="E326" s="554" t="s">
        <v>189</v>
      </c>
      <c r="F326" s="555">
        <v>799.11</v>
      </c>
      <c r="G326" s="554" t="s">
        <v>915</v>
      </c>
      <c r="H326" s="554" t="s">
        <v>138</v>
      </c>
      <c r="I326" s="543" t="s">
        <v>6295</v>
      </c>
      <c r="J326" s="556" t="s">
        <v>6296</v>
      </c>
      <c r="K326" s="556" t="s">
        <v>5990</v>
      </c>
      <c r="L326" s="544" t="s">
        <v>5995</v>
      </c>
      <c r="M326" s="556">
        <v>978850211</v>
      </c>
      <c r="N326" s="557">
        <v>44755</v>
      </c>
      <c r="O326" s="545">
        <f t="shared" si="16"/>
        <v>7</v>
      </c>
      <c r="P326" s="545">
        <f t="shared" si="17"/>
        <v>7</v>
      </c>
      <c r="Q326" s="531" t="str">
        <f t="shared" si="18"/>
        <v>Gastos_com_Pessoal</v>
      </c>
    </row>
    <row r="327" spans="1:17" ht="51" hidden="1" x14ac:dyDescent="0.2">
      <c r="A327" s="538">
        <f>IF(B327="","",COUNT('Diário 3º PA'!$A$4:$A$4242)+COUNT('Diário 4º PA'!$A$4:$A$2224)+ROW()-3)</f>
        <v>4336</v>
      </c>
      <c r="B327" s="539">
        <v>44755</v>
      </c>
      <c r="C327" s="540">
        <v>44743</v>
      </c>
      <c r="D327" s="554" t="s">
        <v>104</v>
      </c>
      <c r="E327" s="554" t="s">
        <v>191</v>
      </c>
      <c r="F327" s="555">
        <v>266.37</v>
      </c>
      <c r="G327" s="554" t="s">
        <v>918</v>
      </c>
      <c r="H327" s="554" t="s">
        <v>138</v>
      </c>
      <c r="I327" s="543" t="s">
        <v>6295</v>
      </c>
      <c r="J327" s="556" t="s">
        <v>6296</v>
      </c>
      <c r="K327" s="556" t="s">
        <v>5990</v>
      </c>
      <c r="L327" s="544" t="s">
        <v>5995</v>
      </c>
      <c r="M327" s="556">
        <v>978850211</v>
      </c>
      <c r="N327" s="557">
        <v>44755</v>
      </c>
      <c r="O327" s="545">
        <f t="shared" si="16"/>
        <v>7</v>
      </c>
      <c r="P327" s="545">
        <f t="shared" si="17"/>
        <v>7</v>
      </c>
      <c r="Q327" s="531" t="str">
        <f t="shared" si="18"/>
        <v>Gastos_com_Pessoal</v>
      </c>
    </row>
    <row r="328" spans="1:17" ht="51" hidden="1" x14ac:dyDescent="0.2">
      <c r="A328" s="538">
        <f>IF(B328="","",COUNT('Diário 3º PA'!$A$4:$A$4242)+COUNT('Diário 4º PA'!$A$4:$A$2224)+ROW()-3)</f>
        <v>4337</v>
      </c>
      <c r="B328" s="539">
        <v>44755</v>
      </c>
      <c r="C328" s="540">
        <v>44743</v>
      </c>
      <c r="D328" s="554" t="s">
        <v>104</v>
      </c>
      <c r="E328" s="554" t="s">
        <v>193</v>
      </c>
      <c r="F328" s="555">
        <v>3149.25</v>
      </c>
      <c r="G328" s="554" t="s">
        <v>919</v>
      </c>
      <c r="H328" s="554" t="s">
        <v>138</v>
      </c>
      <c r="I328" s="543" t="s">
        <v>6295</v>
      </c>
      <c r="J328" s="556" t="s">
        <v>6296</v>
      </c>
      <c r="K328" s="556" t="s">
        <v>5990</v>
      </c>
      <c r="L328" s="544" t="s">
        <v>5995</v>
      </c>
      <c r="M328" s="556">
        <v>978850211</v>
      </c>
      <c r="N328" s="557">
        <v>44755</v>
      </c>
      <c r="O328" s="545">
        <f t="shared" si="16"/>
        <v>7</v>
      </c>
      <c r="P328" s="545">
        <f t="shared" si="17"/>
        <v>7</v>
      </c>
      <c r="Q328" s="531" t="str">
        <f t="shared" si="18"/>
        <v>Gastos_com_Pessoal</v>
      </c>
    </row>
    <row r="329" spans="1:17" ht="51" hidden="1" x14ac:dyDescent="0.2">
      <c r="A329" s="538">
        <f>IF(B329="","",COUNT('Diário 3º PA'!$A$4:$A$4242)+COUNT('Diário 4º PA'!$A$4:$A$2224)+ROW()-3)</f>
        <v>4338</v>
      </c>
      <c r="B329" s="539">
        <v>44755</v>
      </c>
      <c r="C329" s="540">
        <v>44743</v>
      </c>
      <c r="D329" s="554" t="s">
        <v>104</v>
      </c>
      <c r="E329" s="554" t="s">
        <v>187</v>
      </c>
      <c r="F329" s="555">
        <v>1670.41</v>
      </c>
      <c r="G329" s="554" t="s">
        <v>1019</v>
      </c>
      <c r="H329" s="554" t="s">
        <v>136</v>
      </c>
      <c r="I329" s="543" t="s">
        <v>2684</v>
      </c>
      <c r="J329" s="556" t="s">
        <v>2685</v>
      </c>
      <c r="K329" s="556" t="s">
        <v>5990</v>
      </c>
      <c r="L329" s="544" t="s">
        <v>5995</v>
      </c>
      <c r="M329" s="556">
        <v>978850211</v>
      </c>
      <c r="N329" s="557">
        <v>44755</v>
      </c>
      <c r="O329" s="545">
        <f t="shared" si="16"/>
        <v>7</v>
      </c>
      <c r="P329" s="545">
        <f t="shared" si="17"/>
        <v>7</v>
      </c>
      <c r="Q329" s="531" t="str">
        <f t="shared" si="18"/>
        <v>Gastos_com_Pessoal</v>
      </c>
    </row>
    <row r="330" spans="1:17" ht="51" hidden="1" x14ac:dyDescent="0.2">
      <c r="A330" s="538">
        <f>IF(B330="","",COUNT('Diário 3º PA'!$A$4:$A$4242)+COUNT('Diário 4º PA'!$A$4:$A$2224)+ROW()-3)</f>
        <v>4339</v>
      </c>
      <c r="B330" s="539">
        <v>44755</v>
      </c>
      <c r="C330" s="540">
        <v>44743</v>
      </c>
      <c r="D330" s="554" t="s">
        <v>104</v>
      </c>
      <c r="E330" s="554" t="s">
        <v>189</v>
      </c>
      <c r="F330" s="555">
        <v>1193.1500000000001</v>
      </c>
      <c r="G330" s="554" t="s">
        <v>915</v>
      </c>
      <c r="H330" s="554" t="s">
        <v>136</v>
      </c>
      <c r="I330" s="543" t="s">
        <v>2684</v>
      </c>
      <c r="J330" s="556" t="s">
        <v>2685</v>
      </c>
      <c r="K330" s="556" t="s">
        <v>5990</v>
      </c>
      <c r="L330" s="544" t="s">
        <v>5995</v>
      </c>
      <c r="M330" s="556">
        <v>978850211</v>
      </c>
      <c r="N330" s="557">
        <v>44755</v>
      </c>
      <c r="O330" s="545">
        <f t="shared" si="16"/>
        <v>7</v>
      </c>
      <c r="P330" s="545">
        <f t="shared" si="17"/>
        <v>7</v>
      </c>
      <c r="Q330" s="531" t="str">
        <f t="shared" si="18"/>
        <v>Gastos_com_Pessoal</v>
      </c>
    </row>
    <row r="331" spans="1:17" ht="51" hidden="1" x14ac:dyDescent="0.2">
      <c r="A331" s="538">
        <f>IF(B331="","",COUNT('Diário 3º PA'!$A$4:$A$4242)+COUNT('Diário 4º PA'!$A$4:$A$2224)+ROW()-3)</f>
        <v>4340</v>
      </c>
      <c r="B331" s="539">
        <v>44755</v>
      </c>
      <c r="C331" s="540">
        <v>44743</v>
      </c>
      <c r="D331" s="554" t="s">
        <v>104</v>
      </c>
      <c r="E331" s="554" t="s">
        <v>191</v>
      </c>
      <c r="F331" s="555">
        <v>397.71</v>
      </c>
      <c r="G331" s="554" t="s">
        <v>918</v>
      </c>
      <c r="H331" s="554" t="s">
        <v>136</v>
      </c>
      <c r="I331" s="543" t="s">
        <v>2684</v>
      </c>
      <c r="J331" s="556" t="s">
        <v>2685</v>
      </c>
      <c r="K331" s="556" t="s">
        <v>5990</v>
      </c>
      <c r="L331" s="544" t="s">
        <v>5995</v>
      </c>
      <c r="M331" s="556">
        <v>978850211</v>
      </c>
      <c r="N331" s="557">
        <v>44755</v>
      </c>
      <c r="O331" s="545">
        <f t="shared" si="16"/>
        <v>7</v>
      </c>
      <c r="P331" s="545">
        <f t="shared" si="17"/>
        <v>7</v>
      </c>
      <c r="Q331" s="531" t="str">
        <f t="shared" si="18"/>
        <v>Gastos_com_Pessoal</v>
      </c>
    </row>
    <row r="332" spans="1:17" ht="51" hidden="1" x14ac:dyDescent="0.2">
      <c r="A332" s="538">
        <f>IF(B332="","",COUNT('Diário 3º PA'!$A$4:$A$4242)+COUNT('Diário 4º PA'!$A$4:$A$2224)+ROW()-3)</f>
        <v>4341</v>
      </c>
      <c r="B332" s="539">
        <v>44755</v>
      </c>
      <c r="C332" s="540">
        <v>44743</v>
      </c>
      <c r="D332" s="554" t="s">
        <v>104</v>
      </c>
      <c r="E332" s="554" t="s">
        <v>193</v>
      </c>
      <c r="F332" s="555">
        <v>3378.6</v>
      </c>
      <c r="G332" s="554" t="s">
        <v>919</v>
      </c>
      <c r="H332" s="554" t="s">
        <v>136</v>
      </c>
      <c r="I332" s="543" t="s">
        <v>2684</v>
      </c>
      <c r="J332" s="556" t="s">
        <v>2685</v>
      </c>
      <c r="K332" s="556" t="s">
        <v>5990</v>
      </c>
      <c r="L332" s="544" t="s">
        <v>5995</v>
      </c>
      <c r="M332" s="556">
        <v>978850211</v>
      </c>
      <c r="N332" s="557">
        <v>44755</v>
      </c>
      <c r="O332" s="545">
        <f t="shared" si="16"/>
        <v>7</v>
      </c>
      <c r="P332" s="545">
        <f t="shared" si="17"/>
        <v>7</v>
      </c>
      <c r="Q332" s="531" t="str">
        <f t="shared" si="18"/>
        <v>Gastos_com_Pessoal</v>
      </c>
    </row>
    <row r="333" spans="1:17" ht="51" hidden="1" x14ac:dyDescent="0.2">
      <c r="A333" s="538">
        <f>IF(B333="","",COUNT('Diário 3º PA'!$A$4:$A$4242)+COUNT('Diário 4º PA'!$A$4:$A$2224)+ROW()-3)</f>
        <v>4342</v>
      </c>
      <c r="B333" s="539">
        <v>44755</v>
      </c>
      <c r="C333" s="540">
        <v>44743</v>
      </c>
      <c r="D333" s="554" t="s">
        <v>104</v>
      </c>
      <c r="E333" s="554" t="s">
        <v>187</v>
      </c>
      <c r="F333" s="555">
        <v>1670.41</v>
      </c>
      <c r="G333" s="554" t="s">
        <v>1019</v>
      </c>
      <c r="H333" s="554" t="s">
        <v>136</v>
      </c>
      <c r="I333" s="543" t="s">
        <v>6297</v>
      </c>
      <c r="J333" s="556">
        <v>70273057120</v>
      </c>
      <c r="K333" s="556" t="s">
        <v>5990</v>
      </c>
      <c r="L333" s="544" t="s">
        <v>5995</v>
      </c>
      <c r="M333" s="556">
        <v>978850211</v>
      </c>
      <c r="N333" s="557">
        <v>44755</v>
      </c>
      <c r="O333" s="545">
        <f t="shared" si="16"/>
        <v>7</v>
      </c>
      <c r="P333" s="545">
        <f t="shared" si="17"/>
        <v>7</v>
      </c>
      <c r="Q333" s="531" t="str">
        <f t="shared" si="18"/>
        <v>Gastos_com_Pessoal</v>
      </c>
    </row>
    <row r="334" spans="1:17" ht="51" hidden="1" x14ac:dyDescent="0.2">
      <c r="A334" s="538">
        <f>IF(B334="","",COUNT('Diário 3º PA'!$A$4:$A$4242)+COUNT('Diário 4º PA'!$A$4:$A$2224)+ROW()-3)</f>
        <v>4343</v>
      </c>
      <c r="B334" s="539">
        <v>44755</v>
      </c>
      <c r="C334" s="540">
        <v>44743</v>
      </c>
      <c r="D334" s="554" t="s">
        <v>104</v>
      </c>
      <c r="E334" s="554" t="s">
        <v>189</v>
      </c>
      <c r="F334" s="555">
        <v>1193.1500000000001</v>
      </c>
      <c r="G334" s="554" t="s">
        <v>915</v>
      </c>
      <c r="H334" s="554" t="s">
        <v>136</v>
      </c>
      <c r="I334" s="543" t="s">
        <v>6297</v>
      </c>
      <c r="J334" s="556">
        <v>70273057120</v>
      </c>
      <c r="K334" s="556" t="s">
        <v>5990</v>
      </c>
      <c r="L334" s="544" t="s">
        <v>5995</v>
      </c>
      <c r="M334" s="556">
        <v>978850211</v>
      </c>
      <c r="N334" s="557">
        <v>44755</v>
      </c>
      <c r="O334" s="545">
        <f t="shared" si="16"/>
        <v>7</v>
      </c>
      <c r="P334" s="545">
        <f t="shared" si="17"/>
        <v>7</v>
      </c>
      <c r="Q334" s="531" t="str">
        <f t="shared" si="18"/>
        <v>Gastos_com_Pessoal</v>
      </c>
    </row>
    <row r="335" spans="1:17" ht="51" hidden="1" x14ac:dyDescent="0.2">
      <c r="A335" s="538">
        <f>IF(B335="","",COUNT('Diário 3º PA'!$A$4:$A$4242)+COUNT('Diário 4º PA'!$A$4:$A$2224)+ROW()-3)</f>
        <v>4344</v>
      </c>
      <c r="B335" s="539">
        <v>44755</v>
      </c>
      <c r="C335" s="540">
        <v>44743</v>
      </c>
      <c r="D335" s="554" t="s">
        <v>104</v>
      </c>
      <c r="E335" s="554" t="s">
        <v>191</v>
      </c>
      <c r="F335" s="555">
        <v>397.71</v>
      </c>
      <c r="G335" s="554" t="s">
        <v>918</v>
      </c>
      <c r="H335" s="554" t="s">
        <v>136</v>
      </c>
      <c r="I335" s="543" t="s">
        <v>6297</v>
      </c>
      <c r="J335" s="556">
        <v>70273057120</v>
      </c>
      <c r="K335" s="556" t="s">
        <v>5990</v>
      </c>
      <c r="L335" s="544" t="s">
        <v>5995</v>
      </c>
      <c r="M335" s="556">
        <v>978850211</v>
      </c>
      <c r="N335" s="557">
        <v>44755</v>
      </c>
      <c r="O335" s="545">
        <f t="shared" si="16"/>
        <v>7</v>
      </c>
      <c r="P335" s="545">
        <f t="shared" si="17"/>
        <v>7</v>
      </c>
      <c r="Q335" s="531" t="str">
        <f t="shared" si="18"/>
        <v>Gastos_com_Pessoal</v>
      </c>
    </row>
    <row r="336" spans="1:17" ht="51" hidden="1" x14ac:dyDescent="0.2">
      <c r="A336" s="538">
        <f>IF(B336="","",COUNT('Diário 3º PA'!$A$4:$A$4242)+COUNT('Diário 4º PA'!$A$4:$A$2224)+ROW()-3)</f>
        <v>4345</v>
      </c>
      <c r="B336" s="539">
        <v>44755</v>
      </c>
      <c r="C336" s="540">
        <v>44743</v>
      </c>
      <c r="D336" s="554" t="s">
        <v>104</v>
      </c>
      <c r="E336" s="554" t="s">
        <v>193</v>
      </c>
      <c r="F336" s="555">
        <v>3704.46</v>
      </c>
      <c r="G336" s="554" t="s">
        <v>919</v>
      </c>
      <c r="H336" s="554" t="s">
        <v>136</v>
      </c>
      <c r="I336" s="543" t="s">
        <v>6297</v>
      </c>
      <c r="J336" s="556">
        <v>70273057120</v>
      </c>
      <c r="K336" s="556" t="s">
        <v>5990</v>
      </c>
      <c r="L336" s="544" t="s">
        <v>5995</v>
      </c>
      <c r="M336" s="556">
        <v>978850211</v>
      </c>
      <c r="N336" s="557">
        <v>44755</v>
      </c>
      <c r="O336" s="545">
        <f t="shared" si="16"/>
        <v>7</v>
      </c>
      <c r="P336" s="545">
        <f t="shared" si="17"/>
        <v>7</v>
      </c>
      <c r="Q336" s="531" t="str">
        <f t="shared" si="18"/>
        <v>Gastos_com_Pessoal</v>
      </c>
    </row>
    <row r="337" spans="1:17" ht="51" hidden="1" x14ac:dyDescent="0.2">
      <c r="A337" s="538">
        <f>IF(B337="","",COUNT('Diário 3º PA'!$A$4:$A$4242)+COUNT('Diário 4º PA'!$A$4:$A$2224)+ROW()-3)</f>
        <v>4346</v>
      </c>
      <c r="B337" s="539">
        <v>44755</v>
      </c>
      <c r="C337" s="540">
        <v>44743</v>
      </c>
      <c r="D337" s="554" t="s">
        <v>104</v>
      </c>
      <c r="E337" s="554" t="s">
        <v>187</v>
      </c>
      <c r="F337" s="555">
        <v>1670.41</v>
      </c>
      <c r="G337" s="543" t="s">
        <v>1019</v>
      </c>
      <c r="H337" s="554" t="s">
        <v>131</v>
      </c>
      <c r="I337" s="543" t="s">
        <v>2668</v>
      </c>
      <c r="J337" s="544" t="s">
        <v>2669</v>
      </c>
      <c r="K337" s="556" t="s">
        <v>5990</v>
      </c>
      <c r="L337" s="544" t="s">
        <v>5995</v>
      </c>
      <c r="M337" s="556">
        <v>978850211</v>
      </c>
      <c r="N337" s="557">
        <v>44755</v>
      </c>
      <c r="O337" s="545">
        <f t="shared" si="16"/>
        <v>7</v>
      </c>
      <c r="P337" s="545">
        <f t="shared" si="17"/>
        <v>7</v>
      </c>
      <c r="Q337" s="531" t="str">
        <f t="shared" si="18"/>
        <v>Gastos_com_Pessoal</v>
      </c>
    </row>
    <row r="338" spans="1:17" ht="51" hidden="1" x14ac:dyDescent="0.2">
      <c r="A338" s="538">
        <f>IF(B338="","",COUNT('Diário 3º PA'!$A$4:$A$4242)+COUNT('Diário 4º PA'!$A$4:$A$2224)+ROW()-3)</f>
        <v>4347</v>
      </c>
      <c r="B338" s="539">
        <v>44755</v>
      </c>
      <c r="C338" s="540">
        <v>44743</v>
      </c>
      <c r="D338" s="554" t="s">
        <v>104</v>
      </c>
      <c r="E338" s="554" t="s">
        <v>189</v>
      </c>
      <c r="F338" s="555">
        <v>1431.78</v>
      </c>
      <c r="G338" s="543" t="s">
        <v>915</v>
      </c>
      <c r="H338" s="554" t="s">
        <v>131</v>
      </c>
      <c r="I338" s="543" t="s">
        <v>2668</v>
      </c>
      <c r="J338" s="556" t="s">
        <v>2669</v>
      </c>
      <c r="K338" s="556" t="s">
        <v>5990</v>
      </c>
      <c r="L338" s="544" t="s">
        <v>5995</v>
      </c>
      <c r="M338" s="556">
        <v>978850211</v>
      </c>
      <c r="N338" s="557">
        <v>44755</v>
      </c>
      <c r="O338" s="545">
        <f t="shared" si="16"/>
        <v>7</v>
      </c>
      <c r="P338" s="545">
        <f t="shared" si="17"/>
        <v>7</v>
      </c>
      <c r="Q338" s="531" t="str">
        <f t="shared" si="18"/>
        <v>Gastos_com_Pessoal</v>
      </c>
    </row>
    <row r="339" spans="1:17" ht="51" hidden="1" x14ac:dyDescent="0.2">
      <c r="A339" s="538">
        <f>IF(B339="","",COUNT('Diário 3º PA'!$A$4:$A$4242)+COUNT('Diário 4º PA'!$A$4:$A$2224)+ROW()-3)</f>
        <v>4348</v>
      </c>
      <c r="B339" s="539">
        <v>44755</v>
      </c>
      <c r="C339" s="540">
        <v>44743</v>
      </c>
      <c r="D339" s="554" t="s">
        <v>104</v>
      </c>
      <c r="E339" s="554" t="s">
        <v>191</v>
      </c>
      <c r="F339" s="555">
        <v>477.27</v>
      </c>
      <c r="G339" s="543" t="s">
        <v>918</v>
      </c>
      <c r="H339" s="554" t="s">
        <v>131</v>
      </c>
      <c r="I339" s="543" t="s">
        <v>2668</v>
      </c>
      <c r="J339" s="556" t="s">
        <v>2669</v>
      </c>
      <c r="K339" s="556" t="s">
        <v>5990</v>
      </c>
      <c r="L339" s="544" t="s">
        <v>5995</v>
      </c>
      <c r="M339" s="556">
        <v>978850211</v>
      </c>
      <c r="N339" s="557">
        <v>44755</v>
      </c>
      <c r="O339" s="545">
        <f t="shared" si="16"/>
        <v>7</v>
      </c>
      <c r="P339" s="545">
        <f t="shared" si="17"/>
        <v>7</v>
      </c>
      <c r="Q339" s="531" t="str">
        <f t="shared" si="18"/>
        <v>Gastos_com_Pessoal</v>
      </c>
    </row>
    <row r="340" spans="1:17" ht="51" hidden="1" x14ac:dyDescent="0.2">
      <c r="A340" s="538">
        <f>IF(B340="","",COUNT('Diário 3º PA'!$A$4:$A$4242)+COUNT('Diário 4º PA'!$A$4:$A$2224)+ROW()-3)</f>
        <v>4349</v>
      </c>
      <c r="B340" s="539">
        <v>44755</v>
      </c>
      <c r="C340" s="540">
        <v>44743</v>
      </c>
      <c r="D340" s="554" t="s">
        <v>104</v>
      </c>
      <c r="E340" s="554" t="s">
        <v>193</v>
      </c>
      <c r="F340" s="555">
        <v>3497</v>
      </c>
      <c r="G340" s="543" t="s">
        <v>919</v>
      </c>
      <c r="H340" s="554" t="s">
        <v>131</v>
      </c>
      <c r="I340" s="543" t="s">
        <v>2668</v>
      </c>
      <c r="J340" s="556" t="s">
        <v>2669</v>
      </c>
      <c r="K340" s="556" t="s">
        <v>5990</v>
      </c>
      <c r="L340" s="544" t="s">
        <v>5995</v>
      </c>
      <c r="M340" s="556">
        <v>978850211</v>
      </c>
      <c r="N340" s="557">
        <v>44755</v>
      </c>
      <c r="O340" s="545">
        <f t="shared" si="16"/>
        <v>7</v>
      </c>
      <c r="P340" s="545">
        <f t="shared" si="17"/>
        <v>7</v>
      </c>
      <c r="Q340" s="531" t="str">
        <f t="shared" si="18"/>
        <v>Gastos_com_Pessoal</v>
      </c>
    </row>
    <row r="341" spans="1:17" ht="51" hidden="1" x14ac:dyDescent="0.2">
      <c r="A341" s="538">
        <f>IF(B341="","",COUNT('Diário 3º PA'!$A$4:$A$4242)+COUNT('Diário 4º PA'!$A$4:$A$2224)+ROW()-3)</f>
        <v>4350</v>
      </c>
      <c r="B341" s="539">
        <v>44755</v>
      </c>
      <c r="C341" s="540">
        <v>44743</v>
      </c>
      <c r="D341" s="554" t="s">
        <v>104</v>
      </c>
      <c r="E341" s="554" t="s">
        <v>185</v>
      </c>
      <c r="F341" s="555">
        <v>2138.3200000000002</v>
      </c>
      <c r="G341" s="543" t="s">
        <v>1013</v>
      </c>
      <c r="H341" s="554" t="s">
        <v>136</v>
      </c>
      <c r="I341" s="543" t="s">
        <v>6297</v>
      </c>
      <c r="J341" s="556">
        <v>70273057120</v>
      </c>
      <c r="K341" s="556" t="s">
        <v>1016</v>
      </c>
      <c r="L341" s="544" t="s">
        <v>1017</v>
      </c>
      <c r="M341" s="556" t="s">
        <v>6298</v>
      </c>
      <c r="N341" s="557">
        <v>44755</v>
      </c>
      <c r="O341" s="545">
        <f t="shared" si="16"/>
        <v>7</v>
      </c>
      <c r="P341" s="545">
        <f t="shared" si="17"/>
        <v>7</v>
      </c>
      <c r="Q341" s="531" t="str">
        <f t="shared" si="18"/>
        <v>Gastos_com_Pessoal</v>
      </c>
    </row>
    <row r="342" spans="1:17" ht="51" hidden="1" x14ac:dyDescent="0.2">
      <c r="A342" s="538">
        <f>IF(B342="","",COUNT('Diário 3º PA'!$A$4:$A$4242)+COUNT('Diário 4º PA'!$A$4:$A$2224)+ROW()-3)</f>
        <v>4351</v>
      </c>
      <c r="B342" s="539">
        <v>44755</v>
      </c>
      <c r="C342" s="540">
        <v>44743</v>
      </c>
      <c r="D342" s="554" t="s">
        <v>104</v>
      </c>
      <c r="E342" s="554" t="s">
        <v>185</v>
      </c>
      <c r="F342" s="555">
        <v>919.17</v>
      </c>
      <c r="G342" s="543" t="s">
        <v>1013</v>
      </c>
      <c r="H342" s="554" t="s">
        <v>140</v>
      </c>
      <c r="I342" s="543" t="s">
        <v>837</v>
      </c>
      <c r="J342" s="556" t="s">
        <v>838</v>
      </c>
      <c r="K342" s="556" t="s">
        <v>1016</v>
      </c>
      <c r="L342" s="544" t="s">
        <v>1017</v>
      </c>
      <c r="M342" s="556" t="s">
        <v>6299</v>
      </c>
      <c r="N342" s="557">
        <v>44755</v>
      </c>
      <c r="O342" s="545">
        <f t="shared" si="16"/>
        <v>7</v>
      </c>
      <c r="P342" s="545">
        <f t="shared" si="17"/>
        <v>7</v>
      </c>
      <c r="Q342" s="531" t="str">
        <f t="shared" si="18"/>
        <v>Gastos_com_Pessoal</v>
      </c>
    </row>
    <row r="343" spans="1:17" ht="51" hidden="1" x14ac:dyDescent="0.2">
      <c r="A343" s="538">
        <f>IF(B343="","",COUNT('Diário 3º PA'!$A$4:$A$4242)+COUNT('Diário 4º PA'!$A$4:$A$2224)+ROW()-3)</f>
        <v>4352</v>
      </c>
      <c r="B343" s="539">
        <v>44755</v>
      </c>
      <c r="C343" s="540">
        <v>44743</v>
      </c>
      <c r="D343" s="554" t="s">
        <v>104</v>
      </c>
      <c r="E343" s="554" t="s">
        <v>185</v>
      </c>
      <c r="F343" s="555">
        <v>2159.52</v>
      </c>
      <c r="G343" s="543" t="s">
        <v>1013</v>
      </c>
      <c r="H343" s="554" t="s">
        <v>131</v>
      </c>
      <c r="I343" s="543" t="s">
        <v>2668</v>
      </c>
      <c r="J343" s="556" t="s">
        <v>2669</v>
      </c>
      <c r="K343" s="556" t="s">
        <v>1016</v>
      </c>
      <c r="L343" s="544" t="s">
        <v>1017</v>
      </c>
      <c r="M343" s="556" t="s">
        <v>6300</v>
      </c>
      <c r="N343" s="557">
        <v>44755</v>
      </c>
      <c r="O343" s="545">
        <f t="shared" si="16"/>
        <v>7</v>
      </c>
      <c r="P343" s="545">
        <f t="shared" si="17"/>
        <v>7</v>
      </c>
      <c r="Q343" s="531" t="str">
        <f t="shared" si="18"/>
        <v>Gastos_com_Pessoal</v>
      </c>
    </row>
    <row r="344" spans="1:17" ht="51" hidden="1" x14ac:dyDescent="0.2">
      <c r="A344" s="538">
        <f>IF(B344="","",COUNT('Diário 3º PA'!$A$4:$A$4242)+COUNT('Diário 4º PA'!$A$4:$A$2224)+ROW()-3)</f>
        <v>4353</v>
      </c>
      <c r="B344" s="539">
        <v>44755</v>
      </c>
      <c r="C344" s="540">
        <v>44743</v>
      </c>
      <c r="D344" s="554" t="s">
        <v>104</v>
      </c>
      <c r="E344" s="554" t="s">
        <v>185</v>
      </c>
      <c r="F344" s="555">
        <v>1929.82</v>
      </c>
      <c r="G344" s="543" t="s">
        <v>1013</v>
      </c>
      <c r="H344" s="554" t="s">
        <v>133</v>
      </c>
      <c r="I344" s="543" t="s">
        <v>2220</v>
      </c>
      <c r="J344" s="556" t="s">
        <v>2221</v>
      </c>
      <c r="K344" s="556" t="s">
        <v>1016</v>
      </c>
      <c r="L344" s="544" t="s">
        <v>1017</v>
      </c>
      <c r="M344" s="556" t="s">
        <v>6301</v>
      </c>
      <c r="N344" s="557">
        <v>44755</v>
      </c>
      <c r="O344" s="545">
        <f t="shared" si="16"/>
        <v>7</v>
      </c>
      <c r="P344" s="545">
        <f t="shared" si="17"/>
        <v>7</v>
      </c>
      <c r="Q344" s="531" t="str">
        <f t="shared" si="18"/>
        <v>Gastos_com_Pessoal</v>
      </c>
    </row>
    <row r="345" spans="1:17" ht="51" hidden="1" x14ac:dyDescent="0.2">
      <c r="A345" s="538">
        <f>IF(B345="","",COUNT('Diário 3º PA'!$A$4:$A$4242)+COUNT('Diário 4º PA'!$A$4:$A$2224)+ROW()-3)</f>
        <v>4354</v>
      </c>
      <c r="B345" s="539">
        <v>44755</v>
      </c>
      <c r="C345" s="540">
        <v>44743</v>
      </c>
      <c r="D345" s="554" t="s">
        <v>104</v>
      </c>
      <c r="E345" s="554" t="s">
        <v>185</v>
      </c>
      <c r="F345" s="555">
        <v>1369.33</v>
      </c>
      <c r="G345" s="543" t="s">
        <v>1013</v>
      </c>
      <c r="H345" s="554" t="s">
        <v>140</v>
      </c>
      <c r="I345" s="543" t="s">
        <v>6286</v>
      </c>
      <c r="J345" s="556" t="s">
        <v>6287</v>
      </c>
      <c r="K345" s="556" t="s">
        <v>1016</v>
      </c>
      <c r="L345" s="544" t="s">
        <v>1017</v>
      </c>
      <c r="M345" s="556" t="s">
        <v>6302</v>
      </c>
      <c r="N345" s="557">
        <v>44755</v>
      </c>
      <c r="O345" s="545">
        <f t="shared" si="16"/>
        <v>7</v>
      </c>
      <c r="P345" s="545">
        <f t="shared" si="17"/>
        <v>7</v>
      </c>
      <c r="Q345" s="531" t="str">
        <f t="shared" si="18"/>
        <v>Gastos_com_Pessoal</v>
      </c>
    </row>
    <row r="346" spans="1:17" ht="51" hidden="1" x14ac:dyDescent="0.2">
      <c r="A346" s="538">
        <f>IF(B346="","",COUNT('Diário 3º PA'!$A$4:$A$4242)+COUNT('Diário 4º PA'!$A$4:$A$2224)+ROW()-3)</f>
        <v>4355</v>
      </c>
      <c r="B346" s="539">
        <v>44755</v>
      </c>
      <c r="C346" s="540">
        <v>44743</v>
      </c>
      <c r="D346" s="554" t="s">
        <v>104</v>
      </c>
      <c r="E346" s="554" t="s">
        <v>185</v>
      </c>
      <c r="F346" s="555">
        <v>1809.51</v>
      </c>
      <c r="G346" s="543" t="s">
        <v>1013</v>
      </c>
      <c r="H346" s="554" t="s">
        <v>138</v>
      </c>
      <c r="I346" s="543" t="s">
        <v>6295</v>
      </c>
      <c r="J346" s="556" t="s">
        <v>6296</v>
      </c>
      <c r="K346" s="556" t="s">
        <v>1016</v>
      </c>
      <c r="L346" s="544" t="s">
        <v>1017</v>
      </c>
      <c r="M346" s="556" t="s">
        <v>6303</v>
      </c>
      <c r="N346" s="557">
        <v>44755</v>
      </c>
      <c r="O346" s="545">
        <f t="shared" si="16"/>
        <v>7</v>
      </c>
      <c r="P346" s="545">
        <f t="shared" si="17"/>
        <v>7</v>
      </c>
      <c r="Q346" s="531" t="str">
        <f t="shared" si="18"/>
        <v>Gastos_com_Pessoal</v>
      </c>
    </row>
    <row r="347" spans="1:17" ht="51" hidden="1" x14ac:dyDescent="0.2">
      <c r="A347" s="538">
        <f>IF(B347="","",COUNT('Diário 3º PA'!$A$4:$A$4242)+COUNT('Diário 4º PA'!$A$4:$A$2224)+ROW()-3)</f>
        <v>4356</v>
      </c>
      <c r="B347" s="539">
        <v>44755</v>
      </c>
      <c r="C347" s="540">
        <v>44743</v>
      </c>
      <c r="D347" s="554" t="s">
        <v>104</v>
      </c>
      <c r="E347" s="554" t="s">
        <v>185</v>
      </c>
      <c r="F347" s="555">
        <v>2111.9499999999998</v>
      </c>
      <c r="G347" s="543" t="s">
        <v>1013</v>
      </c>
      <c r="H347" s="554" t="s">
        <v>136</v>
      </c>
      <c r="I347" s="543" t="s">
        <v>2684</v>
      </c>
      <c r="J347" s="556" t="s">
        <v>2685</v>
      </c>
      <c r="K347" s="556" t="s">
        <v>1016</v>
      </c>
      <c r="L347" s="544" t="s">
        <v>1017</v>
      </c>
      <c r="M347" s="556" t="s">
        <v>6304</v>
      </c>
      <c r="N347" s="557">
        <v>44755</v>
      </c>
      <c r="O347" s="545">
        <f t="shared" si="16"/>
        <v>7</v>
      </c>
      <c r="P347" s="545">
        <f t="shared" si="17"/>
        <v>7</v>
      </c>
      <c r="Q347" s="531" t="str">
        <f t="shared" si="18"/>
        <v>Gastos_com_Pessoal</v>
      </c>
    </row>
    <row r="348" spans="1:17" ht="51" hidden="1" x14ac:dyDescent="0.2">
      <c r="A348" s="538">
        <f>IF(B348="","",COUNT('Diário 3º PA'!$A$4:$A$4242)+COUNT('Diário 4º PA'!$A$4:$A$2224)+ROW()-3)</f>
        <v>4357</v>
      </c>
      <c r="B348" s="539">
        <v>44755</v>
      </c>
      <c r="C348" s="540">
        <v>44743</v>
      </c>
      <c r="D348" s="554" t="s">
        <v>104</v>
      </c>
      <c r="E348" s="554" t="s">
        <v>185</v>
      </c>
      <c r="F348" s="555">
        <v>1347.62</v>
      </c>
      <c r="G348" s="543" t="s">
        <v>1013</v>
      </c>
      <c r="H348" s="554" t="s">
        <v>135</v>
      </c>
      <c r="I348" s="543" t="s">
        <v>6291</v>
      </c>
      <c r="J348" s="556" t="s">
        <v>6292</v>
      </c>
      <c r="K348" s="556" t="s">
        <v>1016</v>
      </c>
      <c r="L348" s="544" t="s">
        <v>1017</v>
      </c>
      <c r="M348" s="556" t="s">
        <v>6305</v>
      </c>
      <c r="N348" s="557">
        <v>44755</v>
      </c>
      <c r="O348" s="545">
        <f t="shared" si="16"/>
        <v>7</v>
      </c>
      <c r="P348" s="545">
        <f t="shared" si="17"/>
        <v>7</v>
      </c>
      <c r="Q348" s="531" t="str">
        <f t="shared" si="18"/>
        <v>Gastos_com_Pessoal</v>
      </c>
    </row>
    <row r="349" spans="1:17" ht="38.25" hidden="1" x14ac:dyDescent="0.2">
      <c r="A349" s="538">
        <f>IF(B349="","",COUNT('Diário 3º PA'!$A$4:$A$4242)+COUNT('Diário 4º PA'!$A$4:$A$2224)+ROW()-3)</f>
        <v>4358</v>
      </c>
      <c r="B349" s="539">
        <v>44756</v>
      </c>
      <c r="C349" s="540">
        <v>44743</v>
      </c>
      <c r="D349" s="541" t="s">
        <v>115</v>
      </c>
      <c r="E349" s="554" t="s">
        <v>366</v>
      </c>
      <c r="F349" s="555">
        <v>374.59</v>
      </c>
      <c r="G349" s="543" t="s">
        <v>3960</v>
      </c>
      <c r="H349" s="554" t="s">
        <v>129</v>
      </c>
      <c r="I349" s="543" t="s">
        <v>6306</v>
      </c>
      <c r="J349" s="556" t="s">
        <v>835</v>
      </c>
      <c r="K349" s="556" t="s">
        <v>704</v>
      </c>
      <c r="L349" s="544" t="s">
        <v>428</v>
      </c>
      <c r="M349" s="556">
        <v>78</v>
      </c>
      <c r="N349" s="557">
        <v>44755</v>
      </c>
      <c r="O349" s="545">
        <f t="shared" si="16"/>
        <v>7</v>
      </c>
      <c r="P349" s="545">
        <f t="shared" si="17"/>
        <v>7</v>
      </c>
      <c r="Q349" s="531" t="str">
        <f t="shared" si="18"/>
        <v>Gastos_Gerais</v>
      </c>
    </row>
    <row r="350" spans="1:17" ht="38.25" hidden="1" x14ac:dyDescent="0.2">
      <c r="A350" s="538">
        <f>IF(B350="","",COUNT('Diário 3º PA'!$A$4:$A$4242)+COUNT('Diário 4º PA'!$A$4:$A$2224)+ROW()-3)</f>
        <v>4359</v>
      </c>
      <c r="B350" s="539">
        <v>44756</v>
      </c>
      <c r="C350" s="540">
        <v>44743</v>
      </c>
      <c r="D350" s="541" t="s">
        <v>115</v>
      </c>
      <c r="E350" s="554" t="s">
        <v>318</v>
      </c>
      <c r="F350" s="555">
        <v>576.6</v>
      </c>
      <c r="G350" s="543" t="s">
        <v>6307</v>
      </c>
      <c r="H350" s="554" t="s">
        <v>138</v>
      </c>
      <c r="I350" s="543" t="s">
        <v>6308</v>
      </c>
      <c r="J350" s="556" t="s">
        <v>3180</v>
      </c>
      <c r="K350" s="556" t="s">
        <v>1464</v>
      </c>
      <c r="L350" s="544" t="s">
        <v>428</v>
      </c>
      <c r="M350" s="556">
        <v>152</v>
      </c>
      <c r="N350" s="557">
        <v>44756</v>
      </c>
      <c r="O350" s="545">
        <f t="shared" si="16"/>
        <v>7</v>
      </c>
      <c r="P350" s="545">
        <f t="shared" si="17"/>
        <v>7</v>
      </c>
      <c r="Q350" s="531" t="str">
        <f t="shared" si="18"/>
        <v>Gastos_Gerais</v>
      </c>
    </row>
    <row r="351" spans="1:17" ht="38.25" hidden="1" x14ac:dyDescent="0.2">
      <c r="A351" s="538">
        <f>IF(B351="","",COUNT('Diário 3º PA'!$A$4:$A$4242)+COUNT('Diário 4º PA'!$A$4:$A$2224)+ROW()-3)</f>
        <v>4360</v>
      </c>
      <c r="B351" s="539">
        <v>44756</v>
      </c>
      <c r="C351" s="540">
        <v>44743</v>
      </c>
      <c r="D351" s="541" t="s">
        <v>115</v>
      </c>
      <c r="E351" s="554" t="s">
        <v>366</v>
      </c>
      <c r="F351" s="555">
        <v>59.7</v>
      </c>
      <c r="G351" s="543" t="s">
        <v>3960</v>
      </c>
      <c r="H351" s="554" t="s">
        <v>136</v>
      </c>
      <c r="I351" s="543" t="s">
        <v>1271</v>
      </c>
      <c r="J351" s="556" t="s">
        <v>1272</v>
      </c>
      <c r="K351" s="556" t="s">
        <v>1464</v>
      </c>
      <c r="L351" s="544" t="s">
        <v>428</v>
      </c>
      <c r="M351" s="556">
        <v>243</v>
      </c>
      <c r="N351" s="557">
        <v>44755</v>
      </c>
      <c r="O351" s="545">
        <f t="shared" si="16"/>
        <v>7</v>
      </c>
      <c r="P351" s="545">
        <f t="shared" si="17"/>
        <v>7</v>
      </c>
      <c r="Q351" s="531" t="str">
        <f t="shared" si="18"/>
        <v>Gastos_Gerais</v>
      </c>
    </row>
    <row r="352" spans="1:17" ht="38.25" hidden="1" x14ac:dyDescent="0.2">
      <c r="A352" s="538">
        <f>IF(B352="","",COUNT('Diário 3º PA'!$A$4:$A$4242)+COUNT('Diário 4º PA'!$A$4:$A$2224)+ROW()-3)</f>
        <v>4361</v>
      </c>
      <c r="B352" s="539">
        <v>44756</v>
      </c>
      <c r="C352" s="540">
        <v>44743</v>
      </c>
      <c r="D352" s="541" t="s">
        <v>115</v>
      </c>
      <c r="E352" s="554" t="s">
        <v>368</v>
      </c>
      <c r="F352" s="555">
        <v>418</v>
      </c>
      <c r="G352" s="554" t="s">
        <v>6309</v>
      </c>
      <c r="H352" s="554" t="s">
        <v>139</v>
      </c>
      <c r="I352" s="543" t="s">
        <v>6310</v>
      </c>
      <c r="J352" s="556" t="s">
        <v>3971</v>
      </c>
      <c r="K352" s="556" t="s">
        <v>1464</v>
      </c>
      <c r="L352" s="544" t="s">
        <v>428</v>
      </c>
      <c r="M352" s="556">
        <v>459</v>
      </c>
      <c r="N352" s="557">
        <v>44750</v>
      </c>
      <c r="O352" s="545">
        <f t="shared" si="16"/>
        <v>7</v>
      </c>
      <c r="P352" s="545">
        <f t="shared" si="17"/>
        <v>7</v>
      </c>
      <c r="Q352" s="531" t="str">
        <f t="shared" si="18"/>
        <v>Gastos_Gerais</v>
      </c>
    </row>
    <row r="353" spans="1:17" ht="38.25" hidden="1" x14ac:dyDescent="0.2">
      <c r="A353" s="538">
        <f>IF(B353="","",COUNT('Diário 3º PA'!$A$4:$A$4242)+COUNT('Diário 4º PA'!$A$4:$A$2224)+ROW()-3)</f>
        <v>4362</v>
      </c>
      <c r="B353" s="539">
        <v>44756</v>
      </c>
      <c r="C353" s="540">
        <v>44743</v>
      </c>
      <c r="D353" s="541" t="s">
        <v>115</v>
      </c>
      <c r="E353" s="554" t="s">
        <v>318</v>
      </c>
      <c r="F353" s="555">
        <v>186.9</v>
      </c>
      <c r="G353" s="554" t="s">
        <v>6311</v>
      </c>
      <c r="H353" s="554" t="s">
        <v>138</v>
      </c>
      <c r="I353" s="543" t="s">
        <v>6312</v>
      </c>
      <c r="J353" s="556" t="s">
        <v>6313</v>
      </c>
      <c r="K353" s="556" t="s">
        <v>1464</v>
      </c>
      <c r="L353" s="544" t="s">
        <v>428</v>
      </c>
      <c r="M353" s="556">
        <v>23</v>
      </c>
      <c r="N353" s="557">
        <v>44753</v>
      </c>
      <c r="O353" s="545">
        <f t="shared" si="16"/>
        <v>7</v>
      </c>
      <c r="P353" s="545">
        <f t="shared" si="17"/>
        <v>7</v>
      </c>
      <c r="Q353" s="531" t="str">
        <f t="shared" si="18"/>
        <v>Gastos_Gerais</v>
      </c>
    </row>
    <row r="354" spans="1:17" ht="38.25" hidden="1" x14ac:dyDescent="0.2">
      <c r="A354" s="538">
        <f>IF(B354="","",COUNT('Diário 3º PA'!$A$4:$A$4242)+COUNT('Diário 4º PA'!$A$4:$A$2224)+ROW()-3)</f>
        <v>4363</v>
      </c>
      <c r="B354" s="539">
        <v>44756</v>
      </c>
      <c r="C354" s="540">
        <v>44743</v>
      </c>
      <c r="D354" s="541" t="s">
        <v>115</v>
      </c>
      <c r="E354" s="554" t="s">
        <v>378</v>
      </c>
      <c r="F354" s="555">
        <v>863.3</v>
      </c>
      <c r="G354" s="554" t="s">
        <v>6314</v>
      </c>
      <c r="H354" s="554" t="s">
        <v>131</v>
      </c>
      <c r="I354" s="543" t="s">
        <v>737</v>
      </c>
      <c r="J354" s="556" t="s">
        <v>738</v>
      </c>
      <c r="K354" s="556" t="s">
        <v>1464</v>
      </c>
      <c r="L354" s="544" t="s">
        <v>428</v>
      </c>
      <c r="M354" s="556">
        <v>3640</v>
      </c>
      <c r="N354" s="557">
        <v>44750</v>
      </c>
      <c r="O354" s="545">
        <f t="shared" si="16"/>
        <v>7</v>
      </c>
      <c r="P354" s="545">
        <f t="shared" si="17"/>
        <v>7</v>
      </c>
      <c r="Q354" s="531" t="str">
        <f t="shared" si="18"/>
        <v>Gastos_Gerais</v>
      </c>
    </row>
    <row r="355" spans="1:17" ht="38.25" hidden="1" x14ac:dyDescent="0.2">
      <c r="A355" s="538">
        <f>IF(B355="","",COUNT('Diário 3º PA'!$A$4:$A$4242)+COUNT('Diário 4º PA'!$A$4:$A$2224)+ROW()-3)</f>
        <v>4364</v>
      </c>
      <c r="B355" s="539">
        <v>44756</v>
      </c>
      <c r="C355" s="540">
        <v>44743</v>
      </c>
      <c r="D355" s="541" t="s">
        <v>115</v>
      </c>
      <c r="E355" s="554" t="s">
        <v>378</v>
      </c>
      <c r="F355" s="555">
        <v>787.4</v>
      </c>
      <c r="G355" s="554" t="s">
        <v>6315</v>
      </c>
      <c r="H355" s="554" t="s">
        <v>135</v>
      </c>
      <c r="I355" s="543" t="s">
        <v>737</v>
      </c>
      <c r="J355" s="556" t="s">
        <v>738</v>
      </c>
      <c r="K355" s="556" t="s">
        <v>1464</v>
      </c>
      <c r="L355" s="544" t="s">
        <v>428</v>
      </c>
      <c r="M355" s="556">
        <v>3641</v>
      </c>
      <c r="N355" s="557">
        <v>44750</v>
      </c>
      <c r="O355" s="545">
        <f t="shared" si="16"/>
        <v>7</v>
      </c>
      <c r="P355" s="545">
        <f t="shared" si="17"/>
        <v>7</v>
      </c>
      <c r="Q355" s="531" t="str">
        <f t="shared" si="18"/>
        <v>Gastos_Gerais</v>
      </c>
    </row>
    <row r="356" spans="1:17" ht="38.25" hidden="1" x14ac:dyDescent="0.2">
      <c r="A356" s="538">
        <f>IF(B356="","",COUNT('Diário 3º PA'!$A$4:$A$4242)+COUNT('Diário 4º PA'!$A$4:$A$2224)+ROW()-3)</f>
        <v>4365</v>
      </c>
      <c r="B356" s="539">
        <v>44756</v>
      </c>
      <c r="C356" s="540">
        <v>44743</v>
      </c>
      <c r="D356" s="541" t="s">
        <v>115</v>
      </c>
      <c r="E356" s="554" t="s">
        <v>378</v>
      </c>
      <c r="F356" s="555">
        <v>622.46</v>
      </c>
      <c r="G356" s="554" t="s">
        <v>6316</v>
      </c>
      <c r="H356" s="554" t="s">
        <v>136</v>
      </c>
      <c r="I356" s="543" t="s">
        <v>737</v>
      </c>
      <c r="J356" s="556" t="s">
        <v>738</v>
      </c>
      <c r="K356" s="556" t="s">
        <v>1464</v>
      </c>
      <c r="L356" s="544" t="s">
        <v>428</v>
      </c>
      <c r="M356" s="556">
        <v>3643</v>
      </c>
      <c r="N356" s="557">
        <v>44750</v>
      </c>
      <c r="O356" s="545">
        <f t="shared" si="16"/>
        <v>7</v>
      </c>
      <c r="P356" s="545">
        <f t="shared" si="17"/>
        <v>7</v>
      </c>
      <c r="Q356" s="531" t="str">
        <f t="shared" si="18"/>
        <v>Gastos_Gerais</v>
      </c>
    </row>
    <row r="357" spans="1:17" ht="38.25" hidden="1" x14ac:dyDescent="0.2">
      <c r="A357" s="538">
        <f>IF(B357="","",COUNT('Diário 3º PA'!$A$4:$A$4242)+COUNT('Diário 4º PA'!$A$4:$A$2224)+ROW()-3)</f>
        <v>4366</v>
      </c>
      <c r="B357" s="539">
        <v>44756</v>
      </c>
      <c r="C357" s="540">
        <v>44743</v>
      </c>
      <c r="D357" s="541" t="s">
        <v>115</v>
      </c>
      <c r="E357" s="554" t="s">
        <v>302</v>
      </c>
      <c r="F357" s="555">
        <v>38653.449999999997</v>
      </c>
      <c r="G357" s="554" t="s">
        <v>6317</v>
      </c>
      <c r="H357" s="554" t="s">
        <v>138</v>
      </c>
      <c r="I357" s="543" t="s">
        <v>6318</v>
      </c>
      <c r="J357" s="556" t="s">
        <v>1134</v>
      </c>
      <c r="K357" s="556" t="s">
        <v>704</v>
      </c>
      <c r="L357" s="544" t="s">
        <v>428</v>
      </c>
      <c r="M357" s="556">
        <v>982</v>
      </c>
      <c r="N357" s="557">
        <v>44750</v>
      </c>
      <c r="O357" s="545">
        <f t="shared" si="16"/>
        <v>7</v>
      </c>
      <c r="P357" s="545">
        <f t="shared" si="17"/>
        <v>7</v>
      </c>
      <c r="Q357" s="531" t="str">
        <f t="shared" si="18"/>
        <v>Gastos_Gerais</v>
      </c>
    </row>
    <row r="358" spans="1:17" ht="38.25" hidden="1" x14ac:dyDescent="0.2">
      <c r="A358" s="538">
        <f>IF(B358="","",COUNT('Diário 3º PA'!$A$4:$A$4242)+COUNT('Diário 4º PA'!$A$4:$A$2224)+ROW()-3)</f>
        <v>4367</v>
      </c>
      <c r="B358" s="539">
        <v>44756</v>
      </c>
      <c r="C358" s="540">
        <v>44743</v>
      </c>
      <c r="D358" s="541" t="s">
        <v>115</v>
      </c>
      <c r="E358" s="554" t="s">
        <v>372</v>
      </c>
      <c r="F358" s="555">
        <v>90</v>
      </c>
      <c r="G358" s="554" t="s">
        <v>4726</v>
      </c>
      <c r="H358" s="554" t="s">
        <v>130</v>
      </c>
      <c r="I358" s="543" t="s">
        <v>649</v>
      </c>
      <c r="J358" s="556" t="s">
        <v>4727</v>
      </c>
      <c r="K358" s="556" t="s">
        <v>704</v>
      </c>
      <c r="L358" s="544" t="s">
        <v>428</v>
      </c>
      <c r="M358" s="556">
        <v>20221319</v>
      </c>
      <c r="N358" s="557">
        <v>44750</v>
      </c>
      <c r="O358" s="545">
        <f t="shared" si="16"/>
        <v>7</v>
      </c>
      <c r="P358" s="545">
        <f t="shared" si="17"/>
        <v>7</v>
      </c>
      <c r="Q358" s="531" t="str">
        <f t="shared" si="18"/>
        <v>Gastos_Gerais</v>
      </c>
    </row>
    <row r="359" spans="1:17" ht="38.25" hidden="1" x14ac:dyDescent="0.2">
      <c r="A359" s="538">
        <f>IF(B359="","",COUNT('Diário 3º PA'!$A$4:$A$4242)+COUNT('Diário 4º PA'!$A$4:$A$2224)+ROW()-3)</f>
        <v>4368</v>
      </c>
      <c r="B359" s="539">
        <v>44756</v>
      </c>
      <c r="C359" s="540">
        <v>44713</v>
      </c>
      <c r="D359" s="541" t="s">
        <v>115</v>
      </c>
      <c r="E359" s="554" t="s">
        <v>230</v>
      </c>
      <c r="F359" s="555">
        <v>8101.45</v>
      </c>
      <c r="G359" s="554" t="s">
        <v>5987</v>
      </c>
      <c r="H359" s="554" t="s">
        <v>131</v>
      </c>
      <c r="I359" s="543" t="s">
        <v>5988</v>
      </c>
      <c r="J359" s="556" t="s">
        <v>760</v>
      </c>
      <c r="K359" s="556" t="s">
        <v>704</v>
      </c>
      <c r="L359" s="544" t="s">
        <v>428</v>
      </c>
      <c r="M359" s="556">
        <v>81828204</v>
      </c>
      <c r="N359" s="557">
        <v>44756</v>
      </c>
      <c r="O359" s="545">
        <f t="shared" si="16"/>
        <v>7</v>
      </c>
      <c r="P359" s="545">
        <f t="shared" si="17"/>
        <v>6</v>
      </c>
      <c r="Q359" s="531" t="str">
        <f t="shared" si="18"/>
        <v>Gastos_Gerais</v>
      </c>
    </row>
    <row r="360" spans="1:17" ht="38.25" hidden="1" x14ac:dyDescent="0.2">
      <c r="A360" s="538">
        <f>IF(B360="","",COUNT('Diário 3º PA'!$A$4:$A$4242)+COUNT('Diário 4º PA'!$A$4:$A$2224)+ROW()-3)</f>
        <v>4369</v>
      </c>
      <c r="B360" s="539">
        <v>44756</v>
      </c>
      <c r="C360" s="540">
        <v>44743</v>
      </c>
      <c r="D360" s="541" t="s">
        <v>115</v>
      </c>
      <c r="E360" s="554" t="s">
        <v>378</v>
      </c>
      <c r="F360" s="555">
        <v>516.20000000000005</v>
      </c>
      <c r="G360" s="554" t="s">
        <v>6319</v>
      </c>
      <c r="H360" s="554" t="s">
        <v>134</v>
      </c>
      <c r="I360" s="543" t="s">
        <v>737</v>
      </c>
      <c r="J360" s="556" t="s">
        <v>738</v>
      </c>
      <c r="K360" s="556" t="s">
        <v>1464</v>
      </c>
      <c r="L360" s="544" t="s">
        <v>428</v>
      </c>
      <c r="M360" s="556">
        <v>3642</v>
      </c>
      <c r="N360" s="557">
        <v>44750</v>
      </c>
      <c r="O360" s="545">
        <f t="shared" si="16"/>
        <v>7</v>
      </c>
      <c r="P360" s="545">
        <f t="shared" si="17"/>
        <v>7</v>
      </c>
      <c r="Q360" s="531" t="str">
        <f t="shared" si="18"/>
        <v>Gastos_Gerais</v>
      </c>
    </row>
    <row r="361" spans="1:17" ht="38.25" hidden="1" x14ac:dyDescent="0.2">
      <c r="A361" s="538">
        <f>IF(B361="","",COUNT('Diário 3º PA'!$A$4:$A$4242)+COUNT('Diário 4º PA'!$A$4:$A$2224)+ROW()-3)</f>
        <v>4370</v>
      </c>
      <c r="B361" s="539">
        <v>44756</v>
      </c>
      <c r="C361" s="540">
        <v>44743</v>
      </c>
      <c r="D361" s="541" t="s">
        <v>115</v>
      </c>
      <c r="E361" s="554" t="s">
        <v>378</v>
      </c>
      <c r="F361" s="555">
        <v>374.44</v>
      </c>
      <c r="G361" s="554" t="s">
        <v>6320</v>
      </c>
      <c r="H361" s="554" t="s">
        <v>138</v>
      </c>
      <c r="I361" s="543" t="s">
        <v>737</v>
      </c>
      <c r="J361" s="556" t="s">
        <v>738</v>
      </c>
      <c r="K361" s="556" t="s">
        <v>1464</v>
      </c>
      <c r="L361" s="544" t="s">
        <v>428</v>
      </c>
      <c r="M361" s="556">
        <v>3644</v>
      </c>
      <c r="N361" s="557">
        <v>44750</v>
      </c>
      <c r="O361" s="545">
        <f t="shared" si="16"/>
        <v>7</v>
      </c>
      <c r="P361" s="545">
        <f t="shared" si="17"/>
        <v>7</v>
      </c>
      <c r="Q361" s="531" t="str">
        <f t="shared" si="18"/>
        <v>Gastos_Gerais</v>
      </c>
    </row>
    <row r="362" spans="1:17" ht="38.25" hidden="1" x14ac:dyDescent="0.2">
      <c r="A362" s="538">
        <f>IF(B362="","",COUNT('Diário 3º PA'!$A$4:$A$4242)+COUNT('Diário 4º PA'!$A$4:$A$2224)+ROW()-3)</f>
        <v>4371</v>
      </c>
      <c r="B362" s="539">
        <v>44756</v>
      </c>
      <c r="C362" s="540">
        <v>44743</v>
      </c>
      <c r="D362" s="541" t="s">
        <v>115</v>
      </c>
      <c r="E362" s="554" t="s">
        <v>318</v>
      </c>
      <c r="F362" s="555">
        <v>1355.22</v>
      </c>
      <c r="G362" s="554" t="s">
        <v>6321</v>
      </c>
      <c r="H362" s="554" t="s">
        <v>138</v>
      </c>
      <c r="I362" s="543" t="s">
        <v>6322</v>
      </c>
      <c r="J362" s="556" t="s">
        <v>6323</v>
      </c>
      <c r="K362" s="556" t="s">
        <v>704</v>
      </c>
      <c r="L362" s="544" t="s">
        <v>428</v>
      </c>
      <c r="M362" s="556">
        <v>38167</v>
      </c>
      <c r="N362" s="557">
        <v>44750</v>
      </c>
      <c r="O362" s="545">
        <f t="shared" si="16"/>
        <v>7</v>
      </c>
      <c r="P362" s="545">
        <f t="shared" si="17"/>
        <v>7</v>
      </c>
      <c r="Q362" s="531" t="str">
        <f t="shared" si="18"/>
        <v>Gastos_Gerais</v>
      </c>
    </row>
    <row r="363" spans="1:17" ht="38.25" hidden="1" x14ac:dyDescent="0.2">
      <c r="A363" s="538">
        <f>IF(B363="","",COUNT('Diário 3º PA'!$A$4:$A$4242)+COUNT('Diário 4º PA'!$A$4:$A$2224)+ROW()-3)</f>
        <v>4372</v>
      </c>
      <c r="B363" s="539">
        <v>44756</v>
      </c>
      <c r="C363" s="540">
        <v>44743</v>
      </c>
      <c r="D363" s="541" t="s">
        <v>115</v>
      </c>
      <c r="E363" s="554" t="s">
        <v>378</v>
      </c>
      <c r="F363" s="555">
        <v>253</v>
      </c>
      <c r="G363" s="554" t="s">
        <v>6324</v>
      </c>
      <c r="H363" s="554" t="s">
        <v>128</v>
      </c>
      <c r="I363" s="543" t="s">
        <v>737</v>
      </c>
      <c r="J363" s="556" t="s">
        <v>738</v>
      </c>
      <c r="K363" s="556" t="s">
        <v>1464</v>
      </c>
      <c r="L363" s="544" t="s">
        <v>428</v>
      </c>
      <c r="M363" s="556">
        <v>3646</v>
      </c>
      <c r="N363" s="557">
        <v>44750</v>
      </c>
      <c r="O363" s="545">
        <f t="shared" si="16"/>
        <v>7</v>
      </c>
      <c r="P363" s="545">
        <f t="shared" si="17"/>
        <v>7</v>
      </c>
      <c r="Q363" s="531" t="str">
        <f t="shared" si="18"/>
        <v>Gastos_Gerais</v>
      </c>
    </row>
    <row r="364" spans="1:17" ht="38.25" hidden="1" x14ac:dyDescent="0.2">
      <c r="A364" s="538">
        <f>IF(B364="","",COUNT('Diário 3º PA'!$A$4:$A$4242)+COUNT('Diário 4º PA'!$A$4:$A$2224)+ROW()-3)</f>
        <v>4373</v>
      </c>
      <c r="B364" s="539">
        <v>44756</v>
      </c>
      <c r="C364" s="540">
        <v>44743</v>
      </c>
      <c r="D364" s="541" t="s">
        <v>115</v>
      </c>
      <c r="E364" s="554" t="s">
        <v>302</v>
      </c>
      <c r="F364" s="555">
        <v>30913.279999999999</v>
      </c>
      <c r="G364" s="554" t="s">
        <v>6325</v>
      </c>
      <c r="H364" s="554" t="s">
        <v>137</v>
      </c>
      <c r="I364" s="543" t="s">
        <v>6318</v>
      </c>
      <c r="J364" s="556" t="s">
        <v>1134</v>
      </c>
      <c r="K364" s="556" t="s">
        <v>704</v>
      </c>
      <c r="L364" s="544" t="s">
        <v>428</v>
      </c>
      <c r="M364" s="556">
        <v>981</v>
      </c>
      <c r="N364" s="557">
        <v>44750</v>
      </c>
      <c r="O364" s="545">
        <f t="shared" si="16"/>
        <v>7</v>
      </c>
      <c r="P364" s="545">
        <f t="shared" si="17"/>
        <v>7</v>
      </c>
      <c r="Q364" s="531" t="str">
        <f t="shared" si="18"/>
        <v>Gastos_Gerais</v>
      </c>
    </row>
    <row r="365" spans="1:17" ht="48" hidden="1" x14ac:dyDescent="0.2">
      <c r="A365" s="538">
        <f>IF(B365="","",COUNT('Diário 3º PA'!$A$4:$A$4242)+COUNT('Diário 4º PA'!$A$4:$A$2224)+ROW()-3)</f>
        <v>4374</v>
      </c>
      <c r="B365" s="539">
        <v>44756</v>
      </c>
      <c r="C365" s="540">
        <v>44713</v>
      </c>
      <c r="D365" s="541" t="s">
        <v>115</v>
      </c>
      <c r="E365" s="554" t="s">
        <v>238</v>
      </c>
      <c r="F365" s="555">
        <v>215.92</v>
      </c>
      <c r="G365" s="554" t="s">
        <v>6326</v>
      </c>
      <c r="H365" s="554" t="s">
        <v>127</v>
      </c>
      <c r="I365" s="543" t="s">
        <v>5380</v>
      </c>
      <c r="J365" s="556" t="s">
        <v>769</v>
      </c>
      <c r="K365" s="556" t="s">
        <v>704</v>
      </c>
      <c r="L365" s="544" t="s">
        <v>705</v>
      </c>
      <c r="M365" s="556" t="s">
        <v>6327</v>
      </c>
      <c r="N365" s="557">
        <v>44756</v>
      </c>
      <c r="O365" s="545">
        <f t="shared" si="16"/>
        <v>7</v>
      </c>
      <c r="P365" s="545">
        <f t="shared" si="17"/>
        <v>6</v>
      </c>
      <c r="Q365" s="531" t="str">
        <f t="shared" si="18"/>
        <v>Gastos_Gerais</v>
      </c>
    </row>
    <row r="366" spans="1:17" ht="38.25" hidden="1" x14ac:dyDescent="0.2">
      <c r="A366" s="538">
        <f>IF(B366="","",COUNT('Diário 3º PA'!$A$4:$A$4242)+COUNT('Diário 4º PA'!$A$4:$A$2224)+ROW()-3)</f>
        <v>4375</v>
      </c>
      <c r="B366" s="546">
        <v>44756</v>
      </c>
      <c r="C366" s="540">
        <v>44743</v>
      </c>
      <c r="D366" s="541" t="s">
        <v>115</v>
      </c>
      <c r="E366" s="554" t="s">
        <v>378</v>
      </c>
      <c r="F366" s="555">
        <v>662.86</v>
      </c>
      <c r="G366" s="554" t="s">
        <v>6328</v>
      </c>
      <c r="H366" s="554" t="s">
        <v>129</v>
      </c>
      <c r="I366" s="543" t="s">
        <v>737</v>
      </c>
      <c r="J366" s="556" t="s">
        <v>738</v>
      </c>
      <c r="K366" s="556" t="s">
        <v>1464</v>
      </c>
      <c r="L366" s="544" t="s">
        <v>428</v>
      </c>
      <c r="M366" s="556">
        <v>3649</v>
      </c>
      <c r="N366" s="557">
        <v>44750</v>
      </c>
      <c r="O366" s="545">
        <f t="shared" si="16"/>
        <v>7</v>
      </c>
      <c r="P366" s="545">
        <f t="shared" si="17"/>
        <v>7</v>
      </c>
      <c r="Q366" s="531" t="str">
        <f t="shared" si="18"/>
        <v>Gastos_Gerais</v>
      </c>
    </row>
    <row r="367" spans="1:17" ht="38.25" hidden="1" x14ac:dyDescent="0.2">
      <c r="A367" s="538">
        <f>IF(B367="","",COUNT('Diário 3º PA'!$A$4:$A$4242)+COUNT('Diário 4º PA'!$A$4:$A$2224)+ROW()-3)</f>
        <v>4376</v>
      </c>
      <c r="B367" s="539">
        <v>44756</v>
      </c>
      <c r="C367" s="540">
        <v>44743</v>
      </c>
      <c r="D367" s="541" t="s">
        <v>115</v>
      </c>
      <c r="E367" s="554" t="s">
        <v>242</v>
      </c>
      <c r="F367" s="555">
        <v>45124.65</v>
      </c>
      <c r="G367" s="554" t="s">
        <v>646</v>
      </c>
      <c r="H367" s="554" t="s">
        <v>128</v>
      </c>
      <c r="I367" s="543" t="s">
        <v>3774</v>
      </c>
      <c r="J367" s="556" t="s">
        <v>1078</v>
      </c>
      <c r="K367" s="556" t="s">
        <v>704</v>
      </c>
      <c r="L367" s="544" t="s">
        <v>428</v>
      </c>
      <c r="M367" s="556">
        <v>2022273</v>
      </c>
      <c r="N367" s="557">
        <v>44747</v>
      </c>
      <c r="O367" s="545">
        <f t="shared" si="16"/>
        <v>7</v>
      </c>
      <c r="P367" s="545">
        <f t="shared" si="17"/>
        <v>7</v>
      </c>
      <c r="Q367" s="531" t="str">
        <f t="shared" si="18"/>
        <v>Gastos_Gerais</v>
      </c>
    </row>
    <row r="368" spans="1:17" ht="38.25" hidden="1" x14ac:dyDescent="0.2">
      <c r="A368" s="538">
        <f>IF(B368="","",COUNT('Diário 3º PA'!$A$4:$A$4242)+COUNT('Diário 4º PA'!$A$4:$A$2224)+ROW()-3)</f>
        <v>4377</v>
      </c>
      <c r="B368" s="539">
        <v>44756</v>
      </c>
      <c r="C368" s="540">
        <v>44743</v>
      </c>
      <c r="D368" s="541" t="s">
        <v>115</v>
      </c>
      <c r="E368" s="554" t="s">
        <v>236</v>
      </c>
      <c r="F368" s="555">
        <v>3591.38</v>
      </c>
      <c r="G368" s="554" t="s">
        <v>1092</v>
      </c>
      <c r="H368" s="554" t="s">
        <v>127</v>
      </c>
      <c r="I368" s="543" t="s">
        <v>656</v>
      </c>
      <c r="J368" s="556" t="s">
        <v>1720</v>
      </c>
      <c r="K368" s="556" t="s">
        <v>704</v>
      </c>
      <c r="L368" s="544" t="s">
        <v>705</v>
      </c>
      <c r="M368" s="556">
        <v>4748207829</v>
      </c>
      <c r="N368" s="557">
        <v>44756</v>
      </c>
      <c r="O368" s="545">
        <f t="shared" si="16"/>
        <v>7</v>
      </c>
      <c r="P368" s="545">
        <f t="shared" si="17"/>
        <v>7</v>
      </c>
      <c r="Q368" s="531" t="str">
        <f t="shared" si="18"/>
        <v>Gastos_Gerais</v>
      </c>
    </row>
    <row r="369" spans="1:17" ht="38.25" hidden="1" x14ac:dyDescent="0.2">
      <c r="A369" s="538">
        <f>IF(B369="","",COUNT('Diário 3º PA'!$A$4:$A$4242)+COUNT('Diário 4º PA'!$A$4:$A$2224)+ROW()-3)</f>
        <v>4378</v>
      </c>
      <c r="B369" s="539">
        <v>44756</v>
      </c>
      <c r="C369" s="540">
        <v>44743</v>
      </c>
      <c r="D369" s="541" t="s">
        <v>115</v>
      </c>
      <c r="E369" s="554" t="s">
        <v>342</v>
      </c>
      <c r="F369" s="555">
        <v>100</v>
      </c>
      <c r="G369" s="554" t="s">
        <v>6329</v>
      </c>
      <c r="H369" s="554" t="s">
        <v>136</v>
      </c>
      <c r="I369" s="543" t="s">
        <v>1625</v>
      </c>
      <c r="J369" s="556" t="s">
        <v>795</v>
      </c>
      <c r="K369" s="556" t="s">
        <v>5990</v>
      </c>
      <c r="L369" s="544" t="s">
        <v>5995</v>
      </c>
      <c r="M369" s="556">
        <v>179021612</v>
      </c>
      <c r="N369" s="557">
        <v>44756</v>
      </c>
      <c r="O369" s="545">
        <f t="shared" si="16"/>
        <v>7</v>
      </c>
      <c r="P369" s="545">
        <f t="shared" si="17"/>
        <v>7</v>
      </c>
      <c r="Q369" s="531" t="str">
        <f t="shared" si="18"/>
        <v>Gastos_Gerais</v>
      </c>
    </row>
    <row r="370" spans="1:17" ht="38.25" hidden="1" x14ac:dyDescent="0.2">
      <c r="A370" s="538">
        <f>IF(B370="","",COUNT('Diário 3º PA'!$A$4:$A$4242)+COUNT('Diário 4º PA'!$A$4:$A$2224)+ROW()-3)</f>
        <v>4379</v>
      </c>
      <c r="B370" s="539">
        <v>44756</v>
      </c>
      <c r="C370" s="540">
        <v>44743</v>
      </c>
      <c r="D370" s="541" t="s">
        <v>115</v>
      </c>
      <c r="E370" s="554" t="s">
        <v>342</v>
      </c>
      <c r="F370" s="555">
        <v>156</v>
      </c>
      <c r="G370" s="554" t="s">
        <v>6330</v>
      </c>
      <c r="H370" s="554" t="s">
        <v>136</v>
      </c>
      <c r="I370" s="543" t="s">
        <v>6331</v>
      </c>
      <c r="J370" s="556" t="s">
        <v>4921</v>
      </c>
      <c r="K370" s="556" t="s">
        <v>5990</v>
      </c>
      <c r="L370" s="544" t="s">
        <v>5995</v>
      </c>
      <c r="M370" s="556">
        <v>179021612</v>
      </c>
      <c r="N370" s="557">
        <v>44756</v>
      </c>
      <c r="O370" s="545">
        <f t="shared" si="16"/>
        <v>7</v>
      </c>
      <c r="P370" s="545">
        <f t="shared" si="17"/>
        <v>7</v>
      </c>
      <c r="Q370" s="531" t="str">
        <f t="shared" si="18"/>
        <v>Gastos_Gerais</v>
      </c>
    </row>
    <row r="371" spans="1:17" ht="38.25" hidden="1" x14ac:dyDescent="0.2">
      <c r="A371" s="538">
        <f>IF(B371="","",COUNT('Diário 3º PA'!$A$4:$A$4242)+COUNT('Diário 4º PA'!$A$4:$A$2224)+ROW()-3)</f>
        <v>4380</v>
      </c>
      <c r="B371" s="539">
        <v>44756</v>
      </c>
      <c r="C371" s="540">
        <v>44743</v>
      </c>
      <c r="D371" s="541" t="s">
        <v>115</v>
      </c>
      <c r="E371" s="554" t="s">
        <v>342</v>
      </c>
      <c r="F371" s="549">
        <v>154.47999999999999</v>
      </c>
      <c r="G371" s="554" t="s">
        <v>6332</v>
      </c>
      <c r="H371" s="554" t="s">
        <v>136</v>
      </c>
      <c r="I371" s="543" t="s">
        <v>6333</v>
      </c>
      <c r="J371" s="556" t="s">
        <v>4914</v>
      </c>
      <c r="K371" s="556" t="s">
        <v>5990</v>
      </c>
      <c r="L371" s="544" t="s">
        <v>5995</v>
      </c>
      <c r="M371" s="556">
        <v>179021612</v>
      </c>
      <c r="N371" s="557">
        <v>44756</v>
      </c>
      <c r="O371" s="545">
        <f t="shared" si="16"/>
        <v>7</v>
      </c>
      <c r="P371" s="545">
        <f t="shared" si="17"/>
        <v>7</v>
      </c>
      <c r="Q371" s="531" t="str">
        <f t="shared" si="18"/>
        <v>Gastos_Gerais</v>
      </c>
    </row>
    <row r="372" spans="1:17" ht="38.25" hidden="1" x14ac:dyDescent="0.2">
      <c r="A372" s="538">
        <f>IF(B372="","",COUNT('Diário 3º PA'!$A$4:$A$4242)+COUNT('Diário 4º PA'!$A$4:$A$2224)+ROW()-3)</f>
        <v>4381</v>
      </c>
      <c r="B372" s="546">
        <v>44756</v>
      </c>
      <c r="C372" s="547">
        <v>44743</v>
      </c>
      <c r="D372" s="541" t="s">
        <v>115</v>
      </c>
      <c r="E372" s="548" t="s">
        <v>342</v>
      </c>
      <c r="F372" s="549">
        <v>120</v>
      </c>
      <c r="G372" s="550" t="s">
        <v>6334</v>
      </c>
      <c r="H372" s="548" t="s">
        <v>140</v>
      </c>
      <c r="I372" s="543" t="s">
        <v>4015</v>
      </c>
      <c r="J372" s="556" t="s">
        <v>3677</v>
      </c>
      <c r="K372" s="556" t="s">
        <v>5990</v>
      </c>
      <c r="L372" s="544" t="s">
        <v>5995</v>
      </c>
      <c r="M372" s="551">
        <v>179021612</v>
      </c>
      <c r="N372" s="553">
        <v>44756</v>
      </c>
      <c r="O372" s="545">
        <f t="shared" si="16"/>
        <v>7</v>
      </c>
      <c r="P372" s="545">
        <f t="shared" si="17"/>
        <v>7</v>
      </c>
      <c r="Q372" s="531" t="str">
        <f t="shared" si="18"/>
        <v>Gastos_Gerais</v>
      </c>
    </row>
    <row r="373" spans="1:17" ht="38.25" hidden="1" x14ac:dyDescent="0.2">
      <c r="A373" s="538">
        <f>IF(B373="","",COUNT('Diário 3º PA'!$A$4:$A$4242)+COUNT('Diário 4º PA'!$A$4:$A$2224)+ROW()-3)</f>
        <v>4382</v>
      </c>
      <c r="B373" s="539">
        <v>44756</v>
      </c>
      <c r="C373" s="540">
        <v>44743</v>
      </c>
      <c r="D373" s="541" t="s">
        <v>115</v>
      </c>
      <c r="E373" s="554" t="s">
        <v>342</v>
      </c>
      <c r="F373" s="555">
        <v>120</v>
      </c>
      <c r="G373" s="543" t="s">
        <v>6335</v>
      </c>
      <c r="H373" s="554" t="s">
        <v>140</v>
      </c>
      <c r="I373" s="543" t="s">
        <v>6336</v>
      </c>
      <c r="J373" s="556" t="s">
        <v>5636</v>
      </c>
      <c r="K373" s="556" t="s">
        <v>5990</v>
      </c>
      <c r="L373" s="544" t="s">
        <v>5995</v>
      </c>
      <c r="M373" s="544">
        <v>179021612</v>
      </c>
      <c r="N373" s="557">
        <v>44756</v>
      </c>
      <c r="O373" s="545">
        <f t="shared" si="16"/>
        <v>7</v>
      </c>
      <c r="P373" s="545">
        <f t="shared" si="17"/>
        <v>7</v>
      </c>
      <c r="Q373" s="531" t="str">
        <f t="shared" si="18"/>
        <v>Gastos_Gerais</v>
      </c>
    </row>
    <row r="374" spans="1:17" ht="38.25" hidden="1" x14ac:dyDescent="0.2">
      <c r="A374" s="538">
        <f>IF(B374="","",COUNT('Diário 3º PA'!$A$4:$A$4242)+COUNT('Diário 4º PA'!$A$4:$A$2224)+ROW()-3)</f>
        <v>4383</v>
      </c>
      <c r="B374" s="539">
        <v>44756</v>
      </c>
      <c r="C374" s="540">
        <v>44743</v>
      </c>
      <c r="D374" s="541" t="s">
        <v>115</v>
      </c>
      <c r="E374" s="554" t="s">
        <v>342</v>
      </c>
      <c r="F374" s="555">
        <v>120</v>
      </c>
      <c r="G374" s="543" t="s">
        <v>6337</v>
      </c>
      <c r="H374" s="554" t="s">
        <v>140</v>
      </c>
      <c r="I374" s="543" t="s">
        <v>6338</v>
      </c>
      <c r="J374" s="556" t="s">
        <v>6339</v>
      </c>
      <c r="K374" s="556" t="s">
        <v>5990</v>
      </c>
      <c r="L374" s="544" t="s">
        <v>5995</v>
      </c>
      <c r="M374" s="556">
        <v>179021612</v>
      </c>
      <c r="N374" s="557">
        <v>44756</v>
      </c>
      <c r="O374" s="545">
        <f t="shared" si="16"/>
        <v>7</v>
      </c>
      <c r="P374" s="545">
        <f t="shared" si="17"/>
        <v>7</v>
      </c>
      <c r="Q374" s="531" t="str">
        <f t="shared" si="18"/>
        <v>Gastos_Gerais</v>
      </c>
    </row>
    <row r="375" spans="1:17" ht="51" hidden="1" x14ac:dyDescent="0.2">
      <c r="A375" s="538">
        <f>IF(B375="","",COUNT('Diário 3º PA'!$A$4:$A$4242)+COUNT('Diário 4º PA'!$A$4:$A$2224)+ROW()-3)</f>
        <v>4384</v>
      </c>
      <c r="B375" s="539">
        <v>44756</v>
      </c>
      <c r="C375" s="540">
        <v>44743</v>
      </c>
      <c r="D375" s="554" t="s">
        <v>104</v>
      </c>
      <c r="E375" s="554" t="s">
        <v>187</v>
      </c>
      <c r="F375" s="555">
        <v>1675.92</v>
      </c>
      <c r="G375" s="543" t="s">
        <v>1019</v>
      </c>
      <c r="H375" s="554" t="s">
        <v>135</v>
      </c>
      <c r="I375" s="543" t="s">
        <v>6340</v>
      </c>
      <c r="J375" s="556" t="s">
        <v>4791</v>
      </c>
      <c r="K375" s="556" t="s">
        <v>5990</v>
      </c>
      <c r="L375" s="544" t="s">
        <v>5995</v>
      </c>
      <c r="M375" s="556">
        <v>179042119</v>
      </c>
      <c r="N375" s="557">
        <v>44756</v>
      </c>
      <c r="O375" s="545">
        <f t="shared" si="16"/>
        <v>7</v>
      </c>
      <c r="P375" s="545">
        <f t="shared" si="17"/>
        <v>7</v>
      </c>
      <c r="Q375" s="531" t="str">
        <f t="shared" si="18"/>
        <v>Gastos_com_Pessoal</v>
      </c>
    </row>
    <row r="376" spans="1:17" ht="51" hidden="1" x14ac:dyDescent="0.2">
      <c r="A376" s="538">
        <f>IF(B376="","",COUNT('Diário 3º PA'!$A$4:$A$4242)+COUNT('Diário 4º PA'!$A$4:$A$2224)+ROW()-3)</f>
        <v>4385</v>
      </c>
      <c r="B376" s="539">
        <v>44756</v>
      </c>
      <c r="C376" s="540">
        <v>44743</v>
      </c>
      <c r="D376" s="554" t="s">
        <v>104</v>
      </c>
      <c r="E376" s="554" t="s">
        <v>189</v>
      </c>
      <c r="F376" s="555">
        <v>933.87</v>
      </c>
      <c r="G376" s="543" t="s">
        <v>915</v>
      </c>
      <c r="H376" s="554" t="s">
        <v>135</v>
      </c>
      <c r="I376" s="543" t="s">
        <v>6340</v>
      </c>
      <c r="J376" s="556" t="s">
        <v>4791</v>
      </c>
      <c r="K376" s="556" t="s">
        <v>5990</v>
      </c>
      <c r="L376" s="544" t="s">
        <v>5995</v>
      </c>
      <c r="M376" s="556">
        <v>179042119</v>
      </c>
      <c r="N376" s="557">
        <v>44756</v>
      </c>
      <c r="O376" s="545">
        <f t="shared" si="16"/>
        <v>7</v>
      </c>
      <c r="P376" s="545">
        <f t="shared" si="17"/>
        <v>7</v>
      </c>
      <c r="Q376" s="531" t="str">
        <f t="shared" si="18"/>
        <v>Gastos_com_Pessoal</v>
      </c>
    </row>
    <row r="377" spans="1:17" ht="51" hidden="1" x14ac:dyDescent="0.2">
      <c r="A377" s="538">
        <f>IF(B377="","",COUNT('Diário 3º PA'!$A$4:$A$4242)+COUNT('Diário 4º PA'!$A$4:$A$2224)+ROW()-3)</f>
        <v>4386</v>
      </c>
      <c r="B377" s="539">
        <v>44756</v>
      </c>
      <c r="C377" s="540">
        <v>44743</v>
      </c>
      <c r="D377" s="554" t="s">
        <v>104</v>
      </c>
      <c r="E377" s="554" t="s">
        <v>191</v>
      </c>
      <c r="F377" s="555">
        <v>311.29000000000002</v>
      </c>
      <c r="G377" s="543" t="s">
        <v>918</v>
      </c>
      <c r="H377" s="554" t="s">
        <v>135</v>
      </c>
      <c r="I377" s="543" t="s">
        <v>6340</v>
      </c>
      <c r="J377" s="556" t="s">
        <v>4791</v>
      </c>
      <c r="K377" s="556" t="s">
        <v>5990</v>
      </c>
      <c r="L377" s="544" t="s">
        <v>5995</v>
      </c>
      <c r="M377" s="556">
        <v>179042119</v>
      </c>
      <c r="N377" s="561">
        <v>44756</v>
      </c>
      <c r="O377" s="545">
        <f t="shared" si="16"/>
        <v>7</v>
      </c>
      <c r="P377" s="545">
        <f t="shared" si="17"/>
        <v>7</v>
      </c>
      <c r="Q377" s="531" t="str">
        <f t="shared" si="18"/>
        <v>Gastos_com_Pessoal</v>
      </c>
    </row>
    <row r="378" spans="1:17" ht="51" hidden="1" x14ac:dyDescent="0.2">
      <c r="A378" s="538">
        <f>IF(B378="","",COUNT('Diário 3º PA'!$A$4:$A$4242)+COUNT('Diário 4º PA'!$A$4:$A$2224)+ROW()-3)</f>
        <v>4387</v>
      </c>
      <c r="B378" s="539">
        <v>44756</v>
      </c>
      <c r="C378" s="540">
        <v>44743</v>
      </c>
      <c r="D378" s="554" t="s">
        <v>104</v>
      </c>
      <c r="E378" s="554" t="s">
        <v>193</v>
      </c>
      <c r="F378" s="555">
        <v>3692.92</v>
      </c>
      <c r="G378" s="543" t="s">
        <v>919</v>
      </c>
      <c r="H378" s="554" t="s">
        <v>135</v>
      </c>
      <c r="I378" s="543" t="s">
        <v>6340</v>
      </c>
      <c r="J378" s="556" t="s">
        <v>4791</v>
      </c>
      <c r="K378" s="556" t="s">
        <v>5990</v>
      </c>
      <c r="L378" s="544" t="s">
        <v>5995</v>
      </c>
      <c r="M378" s="556">
        <v>179042119</v>
      </c>
      <c r="N378" s="557">
        <v>44756</v>
      </c>
      <c r="O378" s="545">
        <f t="shared" si="16"/>
        <v>7</v>
      </c>
      <c r="P378" s="545">
        <f t="shared" si="17"/>
        <v>7</v>
      </c>
      <c r="Q378" s="531" t="str">
        <f t="shared" si="18"/>
        <v>Gastos_com_Pessoal</v>
      </c>
    </row>
    <row r="379" spans="1:17" ht="51" hidden="1" x14ac:dyDescent="0.2">
      <c r="A379" s="538">
        <f>IF(B379="","",COUNT('Diário 3º PA'!$A$4:$A$4242)+COUNT('Diário 4º PA'!$A$4:$A$2224)+ROW()-3)</f>
        <v>4388</v>
      </c>
      <c r="B379" s="539">
        <v>44756</v>
      </c>
      <c r="C379" s="540">
        <v>44743</v>
      </c>
      <c r="D379" s="554" t="s">
        <v>104</v>
      </c>
      <c r="E379" s="554" t="s">
        <v>187</v>
      </c>
      <c r="F379" s="555">
        <v>1853.25</v>
      </c>
      <c r="G379" s="543" t="s">
        <v>1019</v>
      </c>
      <c r="H379" s="554" t="s">
        <v>138</v>
      </c>
      <c r="I379" s="543" t="s">
        <v>6341</v>
      </c>
      <c r="J379" s="556" t="s">
        <v>2530</v>
      </c>
      <c r="K379" s="556" t="s">
        <v>5990</v>
      </c>
      <c r="L379" s="544" t="s">
        <v>5995</v>
      </c>
      <c r="M379" s="556">
        <v>179042119</v>
      </c>
      <c r="N379" s="557">
        <v>44756</v>
      </c>
      <c r="O379" s="545">
        <f t="shared" si="16"/>
        <v>7</v>
      </c>
      <c r="P379" s="545">
        <f t="shared" si="17"/>
        <v>7</v>
      </c>
      <c r="Q379" s="531" t="str">
        <f t="shared" si="18"/>
        <v>Gastos_com_Pessoal</v>
      </c>
    </row>
    <row r="380" spans="1:17" ht="51" hidden="1" x14ac:dyDescent="0.2">
      <c r="A380" s="538">
        <f>IF(B380="","",COUNT('Diário 3º PA'!$A$4:$A$4242)+COUNT('Diário 4º PA'!$A$4:$A$2224)+ROW()-3)</f>
        <v>4389</v>
      </c>
      <c r="B380" s="539">
        <v>44756</v>
      </c>
      <c r="C380" s="540">
        <v>44743</v>
      </c>
      <c r="D380" s="554" t="s">
        <v>104</v>
      </c>
      <c r="E380" s="554" t="s">
        <v>189</v>
      </c>
      <c r="F380" s="555">
        <v>2753.49</v>
      </c>
      <c r="G380" s="554" t="s">
        <v>915</v>
      </c>
      <c r="H380" s="554" t="s">
        <v>138</v>
      </c>
      <c r="I380" s="543" t="s">
        <v>6341</v>
      </c>
      <c r="J380" s="556" t="s">
        <v>2530</v>
      </c>
      <c r="K380" s="556" t="s">
        <v>5990</v>
      </c>
      <c r="L380" s="544" t="s">
        <v>5995</v>
      </c>
      <c r="M380" s="556">
        <v>179042119</v>
      </c>
      <c r="N380" s="557">
        <v>44756</v>
      </c>
      <c r="O380" s="545">
        <f t="shared" si="16"/>
        <v>7</v>
      </c>
      <c r="P380" s="545">
        <f t="shared" si="17"/>
        <v>7</v>
      </c>
      <c r="Q380" s="531" t="str">
        <f t="shared" si="18"/>
        <v>Gastos_com_Pessoal</v>
      </c>
    </row>
    <row r="381" spans="1:17" ht="51" hidden="1" x14ac:dyDescent="0.2">
      <c r="A381" s="538">
        <f>IF(B381="","",COUNT('Diário 3º PA'!$A$4:$A$4242)+COUNT('Diário 4º PA'!$A$4:$A$2224)+ROW()-3)</f>
        <v>4390</v>
      </c>
      <c r="B381" s="539">
        <v>44756</v>
      </c>
      <c r="C381" s="540">
        <v>44743</v>
      </c>
      <c r="D381" s="554" t="s">
        <v>104</v>
      </c>
      <c r="E381" s="554" t="s">
        <v>191</v>
      </c>
      <c r="F381" s="555">
        <v>917.83</v>
      </c>
      <c r="G381" s="554" t="s">
        <v>918</v>
      </c>
      <c r="H381" s="554" t="s">
        <v>138</v>
      </c>
      <c r="I381" s="543" t="s">
        <v>6341</v>
      </c>
      <c r="J381" s="556" t="s">
        <v>2530</v>
      </c>
      <c r="K381" s="556" t="s">
        <v>5990</v>
      </c>
      <c r="L381" s="544" t="s">
        <v>5995</v>
      </c>
      <c r="M381" s="556">
        <v>179042119</v>
      </c>
      <c r="N381" s="557">
        <v>44756</v>
      </c>
      <c r="O381" s="545">
        <f t="shared" si="16"/>
        <v>7</v>
      </c>
      <c r="P381" s="545">
        <f t="shared" si="17"/>
        <v>7</v>
      </c>
      <c r="Q381" s="531" t="str">
        <f t="shared" si="18"/>
        <v>Gastos_com_Pessoal</v>
      </c>
    </row>
    <row r="382" spans="1:17" ht="51" hidden="1" x14ac:dyDescent="0.2">
      <c r="A382" s="538">
        <f>IF(B382="","",COUNT('Diário 3º PA'!$A$4:$A$4242)+COUNT('Diário 4º PA'!$A$4:$A$2224)+ROW()-3)</f>
        <v>4391</v>
      </c>
      <c r="B382" s="539">
        <v>44756</v>
      </c>
      <c r="C382" s="540">
        <v>44743</v>
      </c>
      <c r="D382" s="554" t="s">
        <v>104</v>
      </c>
      <c r="E382" s="554" t="s">
        <v>193</v>
      </c>
      <c r="F382" s="555">
        <v>411.1</v>
      </c>
      <c r="G382" s="554" t="s">
        <v>919</v>
      </c>
      <c r="H382" s="554" t="s">
        <v>138</v>
      </c>
      <c r="I382" s="543" t="s">
        <v>6341</v>
      </c>
      <c r="J382" s="556" t="s">
        <v>2530</v>
      </c>
      <c r="K382" s="556" t="s">
        <v>5990</v>
      </c>
      <c r="L382" s="544" t="s">
        <v>5995</v>
      </c>
      <c r="M382" s="556">
        <v>179042119</v>
      </c>
      <c r="N382" s="557">
        <v>44756</v>
      </c>
      <c r="O382" s="545">
        <f t="shared" si="16"/>
        <v>7</v>
      </c>
      <c r="P382" s="545">
        <f t="shared" si="17"/>
        <v>7</v>
      </c>
      <c r="Q382" s="531" t="str">
        <f t="shared" si="18"/>
        <v>Gastos_com_Pessoal</v>
      </c>
    </row>
    <row r="383" spans="1:17" ht="51" hidden="1" x14ac:dyDescent="0.2">
      <c r="A383" s="538">
        <f>IF(B383="","",COUNT('Diário 3º PA'!$A$4:$A$4242)+COUNT('Diário 4º PA'!$A$4:$A$2224)+ROW()-3)</f>
        <v>4392</v>
      </c>
      <c r="B383" s="539">
        <v>44756</v>
      </c>
      <c r="C383" s="540">
        <v>44743</v>
      </c>
      <c r="D383" s="554" t="s">
        <v>104</v>
      </c>
      <c r="E383" s="554" t="s">
        <v>187</v>
      </c>
      <c r="F383" s="555">
        <v>1640.55</v>
      </c>
      <c r="G383" s="543" t="s">
        <v>1019</v>
      </c>
      <c r="H383" s="543" t="s">
        <v>140</v>
      </c>
      <c r="I383" s="543" t="s">
        <v>1126</v>
      </c>
      <c r="J383" s="544" t="s">
        <v>1127</v>
      </c>
      <c r="K383" s="556" t="s">
        <v>5990</v>
      </c>
      <c r="L383" s="544" t="s">
        <v>5995</v>
      </c>
      <c r="M383" s="556">
        <v>379030755</v>
      </c>
      <c r="N383" s="557">
        <v>44756</v>
      </c>
      <c r="O383" s="545">
        <f t="shared" si="16"/>
        <v>7</v>
      </c>
      <c r="P383" s="545">
        <f t="shared" si="17"/>
        <v>7</v>
      </c>
      <c r="Q383" s="531" t="str">
        <f t="shared" si="18"/>
        <v>Gastos_com_Pessoal</v>
      </c>
    </row>
    <row r="384" spans="1:17" ht="51" hidden="1" x14ac:dyDescent="0.2">
      <c r="A384" s="538">
        <f>IF(B384="","",COUNT('Diário 3º PA'!$A$4:$A$4242)+COUNT('Diário 4º PA'!$A$4:$A$2224)+ROW()-3)</f>
        <v>4393</v>
      </c>
      <c r="B384" s="539">
        <v>44756</v>
      </c>
      <c r="C384" s="540">
        <v>44743</v>
      </c>
      <c r="D384" s="554" t="s">
        <v>104</v>
      </c>
      <c r="E384" s="554" t="s">
        <v>189</v>
      </c>
      <c r="F384" s="555">
        <v>2279.1999999999998</v>
      </c>
      <c r="G384" s="543" t="s">
        <v>915</v>
      </c>
      <c r="H384" s="543" t="s">
        <v>140</v>
      </c>
      <c r="I384" s="543" t="s">
        <v>1126</v>
      </c>
      <c r="J384" s="544" t="s">
        <v>1127</v>
      </c>
      <c r="K384" s="556" t="s">
        <v>5990</v>
      </c>
      <c r="L384" s="544" t="s">
        <v>5995</v>
      </c>
      <c r="M384" s="556">
        <v>379030755</v>
      </c>
      <c r="N384" s="557">
        <v>44756</v>
      </c>
      <c r="O384" s="545">
        <f t="shared" si="16"/>
        <v>7</v>
      </c>
      <c r="P384" s="545">
        <f t="shared" si="17"/>
        <v>7</v>
      </c>
      <c r="Q384" s="531" t="str">
        <f t="shared" si="18"/>
        <v>Gastos_com_Pessoal</v>
      </c>
    </row>
    <row r="385" spans="1:17" ht="51" hidden="1" x14ac:dyDescent="0.2">
      <c r="A385" s="538">
        <f>IF(B385="","",COUNT('Diário 3º PA'!$A$4:$A$4242)+COUNT('Diário 4º PA'!$A$4:$A$2224)+ROW()-3)</f>
        <v>4394</v>
      </c>
      <c r="B385" s="539">
        <v>44756</v>
      </c>
      <c r="C385" s="540">
        <v>44743</v>
      </c>
      <c r="D385" s="554" t="s">
        <v>104</v>
      </c>
      <c r="E385" s="554" t="s">
        <v>191</v>
      </c>
      <c r="F385" s="555">
        <v>759.7</v>
      </c>
      <c r="G385" s="543" t="s">
        <v>918</v>
      </c>
      <c r="H385" s="554" t="s">
        <v>140</v>
      </c>
      <c r="I385" s="543" t="s">
        <v>1126</v>
      </c>
      <c r="J385" s="556" t="s">
        <v>1127</v>
      </c>
      <c r="K385" s="556" t="s">
        <v>5990</v>
      </c>
      <c r="L385" s="544" t="s">
        <v>5995</v>
      </c>
      <c r="M385" s="556">
        <v>379030755</v>
      </c>
      <c r="N385" s="557">
        <v>44756</v>
      </c>
      <c r="O385" s="545">
        <f t="shared" si="16"/>
        <v>7</v>
      </c>
      <c r="P385" s="545">
        <f t="shared" si="17"/>
        <v>7</v>
      </c>
      <c r="Q385" s="531" t="str">
        <f t="shared" si="18"/>
        <v>Gastos_com_Pessoal</v>
      </c>
    </row>
    <row r="386" spans="1:17" ht="51" hidden="1" x14ac:dyDescent="0.2">
      <c r="A386" s="538">
        <f>IF(B386="","",COUNT('Diário 3º PA'!$A$4:$A$4242)+COUNT('Diário 4º PA'!$A$4:$A$2224)+ROW()-3)</f>
        <v>4395</v>
      </c>
      <c r="B386" s="539">
        <v>44756</v>
      </c>
      <c r="C386" s="540">
        <v>44743</v>
      </c>
      <c r="D386" s="554" t="s">
        <v>104</v>
      </c>
      <c r="E386" s="554" t="s">
        <v>193</v>
      </c>
      <c r="F386" s="555">
        <v>3411.4</v>
      </c>
      <c r="G386" s="543" t="s">
        <v>919</v>
      </c>
      <c r="H386" s="554" t="s">
        <v>140</v>
      </c>
      <c r="I386" s="543" t="s">
        <v>1126</v>
      </c>
      <c r="J386" s="556" t="s">
        <v>1127</v>
      </c>
      <c r="K386" s="556" t="s">
        <v>5990</v>
      </c>
      <c r="L386" s="544" t="s">
        <v>5995</v>
      </c>
      <c r="M386" s="556">
        <v>379030755</v>
      </c>
      <c r="N386" s="557">
        <v>44756</v>
      </c>
      <c r="O386" s="545">
        <f t="shared" si="16"/>
        <v>7</v>
      </c>
      <c r="P386" s="545">
        <f t="shared" si="17"/>
        <v>7</v>
      </c>
      <c r="Q386" s="531" t="str">
        <f t="shared" si="18"/>
        <v>Gastos_com_Pessoal</v>
      </c>
    </row>
    <row r="387" spans="1:17" ht="51" hidden="1" x14ac:dyDescent="0.2">
      <c r="A387" s="538">
        <f>IF(B387="","",COUNT('Diário 3º PA'!$A$4:$A$4242)+COUNT('Diário 4º PA'!$A$4:$A$2224)+ROW()-3)</f>
        <v>4396</v>
      </c>
      <c r="B387" s="539">
        <v>44756</v>
      </c>
      <c r="C387" s="540">
        <v>44743</v>
      </c>
      <c r="D387" s="554" t="s">
        <v>104</v>
      </c>
      <c r="E387" s="554" t="s">
        <v>187</v>
      </c>
      <c r="F387" s="555">
        <v>1532.25</v>
      </c>
      <c r="G387" s="543" t="s">
        <v>1019</v>
      </c>
      <c r="H387" s="554" t="s">
        <v>133</v>
      </c>
      <c r="I387" s="543" t="s">
        <v>2589</v>
      </c>
      <c r="J387" s="556" t="s">
        <v>2590</v>
      </c>
      <c r="K387" s="556" t="s">
        <v>5990</v>
      </c>
      <c r="L387" s="544" t="s">
        <v>5995</v>
      </c>
      <c r="M387" s="556">
        <v>379030755</v>
      </c>
      <c r="N387" s="557">
        <v>44756</v>
      </c>
      <c r="O387" s="545">
        <f t="shared" si="16"/>
        <v>7</v>
      </c>
      <c r="P387" s="545">
        <f t="shared" si="17"/>
        <v>7</v>
      </c>
      <c r="Q387" s="531" t="str">
        <f t="shared" si="18"/>
        <v>Gastos_com_Pessoal</v>
      </c>
    </row>
    <row r="388" spans="1:17" ht="51" hidden="1" x14ac:dyDescent="0.2">
      <c r="A388" s="538">
        <f>IF(B388="","",COUNT('Diário 3º PA'!$A$4:$A$4242)+COUNT('Diário 4º PA'!$A$4:$A$2224)+ROW()-3)</f>
        <v>4397</v>
      </c>
      <c r="B388" s="539">
        <v>44756</v>
      </c>
      <c r="C388" s="540">
        <v>44743</v>
      </c>
      <c r="D388" s="554" t="s">
        <v>104</v>
      </c>
      <c r="E388" s="554" t="s">
        <v>189</v>
      </c>
      <c r="F388" s="555">
        <v>1049.17</v>
      </c>
      <c r="G388" s="543" t="s">
        <v>915</v>
      </c>
      <c r="H388" s="554" t="s">
        <v>133</v>
      </c>
      <c r="I388" s="543" t="s">
        <v>2589</v>
      </c>
      <c r="J388" s="556" t="s">
        <v>2590</v>
      </c>
      <c r="K388" s="556" t="s">
        <v>5990</v>
      </c>
      <c r="L388" s="544" t="s">
        <v>5995</v>
      </c>
      <c r="M388" s="556">
        <v>379030755</v>
      </c>
      <c r="N388" s="557">
        <v>44756</v>
      </c>
      <c r="O388" s="545">
        <f t="shared" si="16"/>
        <v>7</v>
      </c>
      <c r="P388" s="545">
        <f t="shared" si="17"/>
        <v>7</v>
      </c>
      <c r="Q388" s="531" t="str">
        <f t="shared" si="18"/>
        <v>Gastos_com_Pessoal</v>
      </c>
    </row>
    <row r="389" spans="1:17" ht="51" hidden="1" x14ac:dyDescent="0.2">
      <c r="A389" s="538">
        <f>IF(B389="","",COUNT('Diário 3º PA'!$A$4:$A$4242)+COUNT('Diário 4º PA'!$A$4:$A$2224)+ROW()-3)</f>
        <v>4398</v>
      </c>
      <c r="B389" s="539">
        <v>44756</v>
      </c>
      <c r="C389" s="540">
        <v>44743</v>
      </c>
      <c r="D389" s="554" t="s">
        <v>104</v>
      </c>
      <c r="E389" s="554" t="s">
        <v>191</v>
      </c>
      <c r="F389" s="555">
        <v>349.73</v>
      </c>
      <c r="G389" s="543" t="s">
        <v>918</v>
      </c>
      <c r="H389" s="554" t="s">
        <v>133</v>
      </c>
      <c r="I389" s="543" t="s">
        <v>2589</v>
      </c>
      <c r="J389" s="556" t="s">
        <v>2590</v>
      </c>
      <c r="K389" s="556" t="s">
        <v>5990</v>
      </c>
      <c r="L389" s="544" t="s">
        <v>5995</v>
      </c>
      <c r="M389" s="556">
        <v>379030755</v>
      </c>
      <c r="N389" s="557">
        <v>44756</v>
      </c>
      <c r="O389" s="545">
        <f t="shared" ref="O389:O452" si="19">IF(B389=0,0,IF(YEAR(B389)=$P$1,MONTH(B389)-$O$1+1,(YEAR(B389)-$P$1)*12-$O$1+1+MONTH(B389)))</f>
        <v>7</v>
      </c>
      <c r="P389" s="545">
        <f t="shared" ref="P389:P452" si="20">IF(C389=0,0,IF(YEAR(C389)=$P$1,MONTH(C389)-$O$1+1,(YEAR(C389)-$P$1)*12-$O$1+1+MONTH(C389)))</f>
        <v>7</v>
      </c>
      <c r="Q389" s="531" t="str">
        <f t="shared" ref="Q389:Q452" si="21">SUBSTITUTE(D389," ","_")</f>
        <v>Gastos_com_Pessoal</v>
      </c>
    </row>
    <row r="390" spans="1:17" ht="51" hidden="1" x14ac:dyDescent="0.2">
      <c r="A390" s="538">
        <f>IF(B390="","",COUNT('Diário 3º PA'!$A$4:$A$4242)+COUNT('Diário 4º PA'!$A$4:$A$2224)+ROW()-3)</f>
        <v>4399</v>
      </c>
      <c r="B390" s="546">
        <v>44756</v>
      </c>
      <c r="C390" s="547">
        <v>44743</v>
      </c>
      <c r="D390" s="554" t="s">
        <v>104</v>
      </c>
      <c r="E390" s="554" t="s">
        <v>193</v>
      </c>
      <c r="F390" s="549">
        <v>3062.8</v>
      </c>
      <c r="G390" s="554" t="s">
        <v>919</v>
      </c>
      <c r="H390" s="554" t="s">
        <v>133</v>
      </c>
      <c r="I390" s="543" t="s">
        <v>2589</v>
      </c>
      <c r="J390" s="556" t="s">
        <v>2590</v>
      </c>
      <c r="K390" s="556" t="s">
        <v>5990</v>
      </c>
      <c r="L390" s="544" t="s">
        <v>5995</v>
      </c>
      <c r="M390" s="556">
        <v>379030755</v>
      </c>
      <c r="N390" s="557">
        <v>44756</v>
      </c>
      <c r="O390" s="545">
        <f t="shared" si="19"/>
        <v>7</v>
      </c>
      <c r="P390" s="545">
        <f t="shared" si="20"/>
        <v>7</v>
      </c>
      <c r="Q390" s="531" t="str">
        <f t="shared" si="21"/>
        <v>Gastos_com_Pessoal</v>
      </c>
    </row>
    <row r="391" spans="1:17" ht="51" hidden="1" x14ac:dyDescent="0.2">
      <c r="A391" s="538">
        <f>IF(B391="","",COUNT('Diário 3º PA'!$A$4:$A$4242)+COUNT('Diário 4º PA'!$A$4:$A$2224)+ROW()-3)</f>
        <v>4400</v>
      </c>
      <c r="B391" s="539">
        <v>44756</v>
      </c>
      <c r="C391" s="540">
        <v>44743</v>
      </c>
      <c r="D391" s="554" t="s">
        <v>104</v>
      </c>
      <c r="E391" s="554" t="s">
        <v>191</v>
      </c>
      <c r="F391" s="555">
        <v>553.36</v>
      </c>
      <c r="G391" s="554" t="s">
        <v>6342</v>
      </c>
      <c r="H391" s="554" t="s">
        <v>137</v>
      </c>
      <c r="I391" s="543" t="s">
        <v>3282</v>
      </c>
      <c r="J391" s="556" t="s">
        <v>3283</v>
      </c>
      <c r="K391" s="556" t="s">
        <v>5990</v>
      </c>
      <c r="L391" s="544" t="s">
        <v>5995</v>
      </c>
      <c r="M391" s="559">
        <v>379030755</v>
      </c>
      <c r="N391" s="557">
        <v>44756</v>
      </c>
      <c r="O391" s="545">
        <f t="shared" si="19"/>
        <v>7</v>
      </c>
      <c r="P391" s="545">
        <f t="shared" si="20"/>
        <v>7</v>
      </c>
      <c r="Q391" s="531" t="str">
        <f t="shared" si="21"/>
        <v>Gastos_com_Pessoal</v>
      </c>
    </row>
    <row r="392" spans="1:17" ht="51" hidden="1" x14ac:dyDescent="0.2">
      <c r="A392" s="538">
        <f>IF(B392="","",COUNT('Diário 3º PA'!$A$4:$A$4242)+COUNT('Diário 4º PA'!$A$4:$A$2224)+ROW()-3)</f>
        <v>4401</v>
      </c>
      <c r="B392" s="539">
        <v>44756</v>
      </c>
      <c r="C392" s="540">
        <v>44743</v>
      </c>
      <c r="D392" s="554" t="s">
        <v>104</v>
      </c>
      <c r="E392" s="554" t="s">
        <v>189</v>
      </c>
      <c r="F392" s="555">
        <v>1660.18</v>
      </c>
      <c r="G392" s="554" t="s">
        <v>6343</v>
      </c>
      <c r="H392" s="554" t="s">
        <v>137</v>
      </c>
      <c r="I392" s="543" t="s">
        <v>3282</v>
      </c>
      <c r="J392" s="556" t="s">
        <v>3283</v>
      </c>
      <c r="K392" s="556" t="s">
        <v>5990</v>
      </c>
      <c r="L392" s="544" t="s">
        <v>5995</v>
      </c>
      <c r="M392" s="556">
        <v>379030755</v>
      </c>
      <c r="N392" s="557">
        <v>44756</v>
      </c>
      <c r="O392" s="545">
        <f t="shared" si="19"/>
        <v>7</v>
      </c>
      <c r="P392" s="545">
        <f t="shared" si="20"/>
        <v>7</v>
      </c>
      <c r="Q392" s="531" t="str">
        <f t="shared" si="21"/>
        <v>Gastos_com_Pessoal</v>
      </c>
    </row>
    <row r="393" spans="1:17" ht="51" hidden="1" x14ac:dyDescent="0.2">
      <c r="A393" s="538">
        <f>IF(B393="","",COUNT('Diário 3º PA'!$A$4:$A$4242)+COUNT('Diário 4º PA'!$A$4:$A$2224)+ROW()-3)</f>
        <v>4402</v>
      </c>
      <c r="B393" s="539">
        <v>44756</v>
      </c>
      <c r="C393" s="540">
        <v>44743</v>
      </c>
      <c r="D393" s="554" t="s">
        <v>104</v>
      </c>
      <c r="E393" s="554" t="s">
        <v>191</v>
      </c>
      <c r="F393" s="555">
        <v>1039.1199999999999</v>
      </c>
      <c r="G393" s="554" t="s">
        <v>6344</v>
      </c>
      <c r="H393" s="554" t="s">
        <v>138</v>
      </c>
      <c r="I393" s="543" t="s">
        <v>6345</v>
      </c>
      <c r="J393" s="556" t="s">
        <v>6346</v>
      </c>
      <c r="K393" s="556" t="s">
        <v>5990</v>
      </c>
      <c r="L393" s="544" t="s">
        <v>5995</v>
      </c>
      <c r="M393" s="556">
        <v>379030755</v>
      </c>
      <c r="N393" s="557">
        <v>44756</v>
      </c>
      <c r="O393" s="545">
        <f t="shared" si="19"/>
        <v>7</v>
      </c>
      <c r="P393" s="545">
        <f t="shared" si="20"/>
        <v>7</v>
      </c>
      <c r="Q393" s="531" t="str">
        <f t="shared" si="21"/>
        <v>Gastos_com_Pessoal</v>
      </c>
    </row>
    <row r="394" spans="1:17" ht="51" hidden="1" x14ac:dyDescent="0.2">
      <c r="A394" s="538">
        <f>IF(B394="","",COUNT('Diário 3º PA'!$A$4:$A$4242)+COUNT('Diário 4º PA'!$A$4:$A$2224)+ROW()-3)</f>
        <v>4403</v>
      </c>
      <c r="B394" s="539">
        <v>44756</v>
      </c>
      <c r="C394" s="540">
        <v>44743</v>
      </c>
      <c r="D394" s="554" t="s">
        <v>104</v>
      </c>
      <c r="E394" s="554" t="s">
        <v>189</v>
      </c>
      <c r="F394" s="555">
        <v>2860.89</v>
      </c>
      <c r="G394" s="554" t="s">
        <v>6347</v>
      </c>
      <c r="H394" s="554" t="s">
        <v>138</v>
      </c>
      <c r="I394" s="543" t="s">
        <v>6345</v>
      </c>
      <c r="J394" s="556" t="s">
        <v>6346</v>
      </c>
      <c r="K394" s="556" t="s">
        <v>5990</v>
      </c>
      <c r="L394" s="544" t="s">
        <v>5995</v>
      </c>
      <c r="M394" s="556">
        <v>379030755</v>
      </c>
      <c r="N394" s="557">
        <v>44756</v>
      </c>
      <c r="O394" s="545">
        <f t="shared" si="19"/>
        <v>7</v>
      </c>
      <c r="P394" s="545">
        <f t="shared" si="20"/>
        <v>7</v>
      </c>
      <c r="Q394" s="531" t="str">
        <f t="shared" si="21"/>
        <v>Gastos_com_Pessoal</v>
      </c>
    </row>
    <row r="395" spans="1:17" ht="51" hidden="1" x14ac:dyDescent="0.2">
      <c r="A395" s="538">
        <f>IF(B395="","",COUNT('Diário 3º PA'!$A$4:$A$4242)+COUNT('Diário 4º PA'!$A$4:$A$2224)+ROW()-3)</f>
        <v>4404</v>
      </c>
      <c r="B395" s="539">
        <v>44756</v>
      </c>
      <c r="C395" s="540">
        <v>44743</v>
      </c>
      <c r="D395" s="554" t="s">
        <v>104</v>
      </c>
      <c r="E395" s="554" t="s">
        <v>191</v>
      </c>
      <c r="F395" s="555">
        <v>1039.1199999999999</v>
      </c>
      <c r="G395" s="554" t="s">
        <v>6348</v>
      </c>
      <c r="H395" s="554" t="s">
        <v>135</v>
      </c>
      <c r="I395" s="543" t="s">
        <v>6349</v>
      </c>
      <c r="J395" s="556" t="s">
        <v>6350</v>
      </c>
      <c r="K395" s="556" t="s">
        <v>5990</v>
      </c>
      <c r="L395" s="544" t="s">
        <v>5995</v>
      </c>
      <c r="M395" s="556">
        <v>379030755</v>
      </c>
      <c r="N395" s="557">
        <v>44756</v>
      </c>
      <c r="O395" s="545">
        <f t="shared" si="19"/>
        <v>7</v>
      </c>
      <c r="P395" s="545">
        <f t="shared" si="20"/>
        <v>7</v>
      </c>
      <c r="Q395" s="531" t="str">
        <f t="shared" si="21"/>
        <v>Gastos_com_Pessoal</v>
      </c>
    </row>
    <row r="396" spans="1:17" ht="51" hidden="1" x14ac:dyDescent="0.2">
      <c r="A396" s="538">
        <f>IF(B396="","",COUNT('Diário 3º PA'!$A$4:$A$4242)+COUNT('Diário 4º PA'!$A$4:$A$2224)+ROW()-3)</f>
        <v>4405</v>
      </c>
      <c r="B396" s="539">
        <v>44756</v>
      </c>
      <c r="C396" s="540">
        <v>44743</v>
      </c>
      <c r="D396" s="554" t="s">
        <v>104</v>
      </c>
      <c r="E396" s="554" t="s">
        <v>189</v>
      </c>
      <c r="F396" s="555">
        <v>2933.95</v>
      </c>
      <c r="G396" s="554" t="s">
        <v>6351</v>
      </c>
      <c r="H396" s="554" t="s">
        <v>135</v>
      </c>
      <c r="I396" s="543" t="s">
        <v>6349</v>
      </c>
      <c r="J396" s="556" t="s">
        <v>6350</v>
      </c>
      <c r="K396" s="556" t="s">
        <v>5990</v>
      </c>
      <c r="L396" s="544" t="s">
        <v>5995</v>
      </c>
      <c r="M396" s="556">
        <v>379030755</v>
      </c>
      <c r="N396" s="557">
        <v>44756</v>
      </c>
      <c r="O396" s="545">
        <f t="shared" si="19"/>
        <v>7</v>
      </c>
      <c r="P396" s="545">
        <f t="shared" si="20"/>
        <v>7</v>
      </c>
      <c r="Q396" s="531" t="str">
        <f t="shared" si="21"/>
        <v>Gastos_com_Pessoal</v>
      </c>
    </row>
    <row r="397" spans="1:17" ht="51" hidden="1" x14ac:dyDescent="0.2">
      <c r="A397" s="538">
        <f>IF(B397="","",COUNT('Diário 3º PA'!$A$4:$A$4242)+COUNT('Diário 4º PA'!$A$4:$A$2224)+ROW()-3)</f>
        <v>4406</v>
      </c>
      <c r="B397" s="539">
        <v>44756</v>
      </c>
      <c r="C397" s="540">
        <v>44743</v>
      </c>
      <c r="D397" s="554" t="s">
        <v>104</v>
      </c>
      <c r="E397" s="554" t="s">
        <v>191</v>
      </c>
      <c r="F397" s="555">
        <v>556.57000000000005</v>
      </c>
      <c r="G397" s="543" t="s">
        <v>6352</v>
      </c>
      <c r="H397" s="554" t="s">
        <v>132</v>
      </c>
      <c r="I397" s="543" t="s">
        <v>6353</v>
      </c>
      <c r="J397" s="556" t="s">
        <v>6354</v>
      </c>
      <c r="K397" s="556" t="s">
        <v>5990</v>
      </c>
      <c r="L397" s="544" t="s">
        <v>5995</v>
      </c>
      <c r="M397" s="556">
        <v>379030755</v>
      </c>
      <c r="N397" s="557">
        <v>44756</v>
      </c>
      <c r="O397" s="545">
        <f t="shared" si="19"/>
        <v>7</v>
      </c>
      <c r="P397" s="545">
        <f t="shared" si="20"/>
        <v>7</v>
      </c>
      <c r="Q397" s="531" t="str">
        <f t="shared" si="21"/>
        <v>Gastos_com_Pessoal</v>
      </c>
    </row>
    <row r="398" spans="1:17" ht="51" hidden="1" x14ac:dyDescent="0.2">
      <c r="A398" s="538">
        <f>IF(B398="","",COUNT('Diário 3º PA'!$A$4:$A$4242)+COUNT('Diário 4º PA'!$A$4:$A$2224)+ROW()-3)</f>
        <v>4407</v>
      </c>
      <c r="B398" s="539">
        <v>44756</v>
      </c>
      <c r="C398" s="540">
        <v>44743</v>
      </c>
      <c r="D398" s="554" t="s">
        <v>104</v>
      </c>
      <c r="E398" s="554" t="s">
        <v>189</v>
      </c>
      <c r="F398" s="555">
        <v>1645.55</v>
      </c>
      <c r="G398" s="543" t="s">
        <v>6355</v>
      </c>
      <c r="H398" s="554" t="s">
        <v>132</v>
      </c>
      <c r="I398" s="543" t="s">
        <v>6353</v>
      </c>
      <c r="J398" s="556" t="s">
        <v>6354</v>
      </c>
      <c r="K398" s="556" t="s">
        <v>5990</v>
      </c>
      <c r="L398" s="544" t="s">
        <v>5995</v>
      </c>
      <c r="M398" s="556">
        <v>379030755</v>
      </c>
      <c r="N398" s="557">
        <v>44756</v>
      </c>
      <c r="O398" s="545">
        <f t="shared" si="19"/>
        <v>7</v>
      </c>
      <c r="P398" s="545">
        <f t="shared" si="20"/>
        <v>7</v>
      </c>
      <c r="Q398" s="531" t="str">
        <f t="shared" si="21"/>
        <v>Gastos_com_Pessoal</v>
      </c>
    </row>
    <row r="399" spans="1:17" ht="51" hidden="1" x14ac:dyDescent="0.2">
      <c r="A399" s="538">
        <f>IF(B399="","",COUNT('Diário 3º PA'!$A$4:$A$4242)+COUNT('Diário 4º PA'!$A$4:$A$2224)+ROW()-3)</f>
        <v>4408</v>
      </c>
      <c r="B399" s="539">
        <v>44756</v>
      </c>
      <c r="C399" s="540">
        <v>44743</v>
      </c>
      <c r="D399" s="554" t="s">
        <v>104</v>
      </c>
      <c r="E399" s="554" t="s">
        <v>191</v>
      </c>
      <c r="F399" s="555">
        <v>867.52</v>
      </c>
      <c r="G399" s="554" t="s">
        <v>6356</v>
      </c>
      <c r="H399" s="554" t="s">
        <v>132</v>
      </c>
      <c r="I399" s="543" t="s">
        <v>6357</v>
      </c>
      <c r="J399" s="556" t="s">
        <v>3359</v>
      </c>
      <c r="K399" s="556" t="s">
        <v>5990</v>
      </c>
      <c r="L399" s="544" t="s">
        <v>5995</v>
      </c>
      <c r="M399" s="556">
        <v>379030755</v>
      </c>
      <c r="N399" s="557">
        <v>44756</v>
      </c>
      <c r="O399" s="545">
        <f t="shared" si="19"/>
        <v>7</v>
      </c>
      <c r="P399" s="545">
        <f t="shared" si="20"/>
        <v>7</v>
      </c>
      <c r="Q399" s="531" t="str">
        <f t="shared" si="21"/>
        <v>Gastos_com_Pessoal</v>
      </c>
    </row>
    <row r="400" spans="1:17" ht="51" hidden="1" x14ac:dyDescent="0.2">
      <c r="A400" s="538">
        <f>IF(B400="","",COUNT('Diário 3º PA'!$A$4:$A$4242)+COUNT('Diário 4º PA'!$A$4:$A$2224)+ROW()-3)</f>
        <v>4409</v>
      </c>
      <c r="B400" s="539">
        <v>44756</v>
      </c>
      <c r="C400" s="540">
        <v>44743</v>
      </c>
      <c r="D400" s="554" t="s">
        <v>104</v>
      </c>
      <c r="E400" s="554" t="s">
        <v>189</v>
      </c>
      <c r="F400" s="555">
        <v>2436.88</v>
      </c>
      <c r="G400" s="554" t="s">
        <v>6358</v>
      </c>
      <c r="H400" s="554" t="s">
        <v>132</v>
      </c>
      <c r="I400" s="543" t="s">
        <v>6357</v>
      </c>
      <c r="J400" s="556" t="s">
        <v>3359</v>
      </c>
      <c r="K400" s="556" t="s">
        <v>5990</v>
      </c>
      <c r="L400" s="544" t="s">
        <v>5995</v>
      </c>
      <c r="M400" s="556">
        <v>379030755</v>
      </c>
      <c r="N400" s="557">
        <v>44756</v>
      </c>
      <c r="O400" s="545">
        <f t="shared" si="19"/>
        <v>7</v>
      </c>
      <c r="P400" s="545">
        <f t="shared" si="20"/>
        <v>7</v>
      </c>
      <c r="Q400" s="531" t="str">
        <f t="shared" si="21"/>
        <v>Gastos_com_Pessoal</v>
      </c>
    </row>
    <row r="401" spans="1:17" ht="51" hidden="1" x14ac:dyDescent="0.2">
      <c r="A401" s="538">
        <f>IF(B401="","",COUNT('Diário 3º PA'!$A$4:$A$4242)+COUNT('Diário 4º PA'!$A$4:$A$2224)+ROW()-3)</f>
        <v>4410</v>
      </c>
      <c r="B401" s="539">
        <v>44756</v>
      </c>
      <c r="C401" s="540">
        <v>44743</v>
      </c>
      <c r="D401" s="554" t="s">
        <v>104</v>
      </c>
      <c r="E401" s="554" t="s">
        <v>191</v>
      </c>
      <c r="F401" s="555">
        <v>835.33</v>
      </c>
      <c r="G401" s="554" t="s">
        <v>6359</v>
      </c>
      <c r="H401" s="554" t="s">
        <v>134</v>
      </c>
      <c r="I401" s="543" t="s">
        <v>6360</v>
      </c>
      <c r="J401" s="556" t="s">
        <v>4624</v>
      </c>
      <c r="K401" s="556" t="s">
        <v>5990</v>
      </c>
      <c r="L401" s="544" t="s">
        <v>5995</v>
      </c>
      <c r="M401" s="556">
        <v>379030755</v>
      </c>
      <c r="N401" s="557">
        <v>44756</v>
      </c>
      <c r="O401" s="545">
        <f t="shared" si="19"/>
        <v>7</v>
      </c>
      <c r="P401" s="545">
        <f t="shared" si="20"/>
        <v>7</v>
      </c>
      <c r="Q401" s="531" t="str">
        <f t="shared" si="21"/>
        <v>Gastos_com_Pessoal</v>
      </c>
    </row>
    <row r="402" spans="1:17" ht="51" hidden="1" x14ac:dyDescent="0.2">
      <c r="A402" s="538">
        <f>IF(B402="","",COUNT('Diário 3º PA'!$A$4:$A$4242)+COUNT('Diário 4º PA'!$A$4:$A$2224)+ROW()-3)</f>
        <v>4411</v>
      </c>
      <c r="B402" s="539">
        <v>44756</v>
      </c>
      <c r="C402" s="540">
        <v>44743</v>
      </c>
      <c r="D402" s="554" t="s">
        <v>104</v>
      </c>
      <c r="E402" s="554" t="s">
        <v>189</v>
      </c>
      <c r="F402" s="555">
        <v>2359.71</v>
      </c>
      <c r="G402" s="554" t="s">
        <v>6361</v>
      </c>
      <c r="H402" s="554" t="s">
        <v>134</v>
      </c>
      <c r="I402" s="543" t="s">
        <v>6360</v>
      </c>
      <c r="J402" s="556" t="s">
        <v>4624</v>
      </c>
      <c r="K402" s="556" t="s">
        <v>5990</v>
      </c>
      <c r="L402" s="544" t="s">
        <v>5995</v>
      </c>
      <c r="M402" s="556">
        <v>379030755</v>
      </c>
      <c r="N402" s="557">
        <v>44756</v>
      </c>
      <c r="O402" s="545">
        <f t="shared" si="19"/>
        <v>7</v>
      </c>
      <c r="P402" s="545">
        <f t="shared" si="20"/>
        <v>7</v>
      </c>
      <c r="Q402" s="531" t="str">
        <f t="shared" si="21"/>
        <v>Gastos_com_Pessoal</v>
      </c>
    </row>
    <row r="403" spans="1:17" ht="51" hidden="1" x14ac:dyDescent="0.2">
      <c r="A403" s="538">
        <f>IF(B403="","",COUNT('Diário 3º PA'!$A$4:$A$4242)+COUNT('Diário 4º PA'!$A$4:$A$2224)+ROW()-3)</f>
        <v>4412</v>
      </c>
      <c r="B403" s="539">
        <v>44756</v>
      </c>
      <c r="C403" s="540">
        <v>44743</v>
      </c>
      <c r="D403" s="554" t="s">
        <v>104</v>
      </c>
      <c r="E403" s="554" t="s">
        <v>191</v>
      </c>
      <c r="F403" s="555">
        <v>1039.1199999999999</v>
      </c>
      <c r="G403" s="554" t="s">
        <v>6362</v>
      </c>
      <c r="H403" s="554" t="s">
        <v>130</v>
      </c>
      <c r="I403" s="543" t="s">
        <v>4691</v>
      </c>
      <c r="J403" s="556" t="s">
        <v>4692</v>
      </c>
      <c r="K403" s="556" t="s">
        <v>5990</v>
      </c>
      <c r="L403" s="544" t="s">
        <v>5995</v>
      </c>
      <c r="M403" s="556">
        <v>379030755</v>
      </c>
      <c r="N403" s="557">
        <v>44756</v>
      </c>
      <c r="O403" s="545">
        <f t="shared" si="19"/>
        <v>7</v>
      </c>
      <c r="P403" s="545">
        <f t="shared" si="20"/>
        <v>7</v>
      </c>
      <c r="Q403" s="531" t="str">
        <f t="shared" si="21"/>
        <v>Gastos_com_Pessoal</v>
      </c>
    </row>
    <row r="404" spans="1:17" ht="51" hidden="1" x14ac:dyDescent="0.2">
      <c r="A404" s="538">
        <f>IF(B404="","",COUNT('Diário 3º PA'!$A$4:$A$4242)+COUNT('Diário 4º PA'!$A$4:$A$2224)+ROW()-3)</f>
        <v>4413</v>
      </c>
      <c r="B404" s="539">
        <v>44756</v>
      </c>
      <c r="C404" s="540">
        <v>44743</v>
      </c>
      <c r="D404" s="554" t="s">
        <v>104</v>
      </c>
      <c r="E404" s="554" t="s">
        <v>189</v>
      </c>
      <c r="F404" s="555">
        <v>2860.89</v>
      </c>
      <c r="G404" s="554" t="s">
        <v>6363</v>
      </c>
      <c r="H404" s="554" t="s">
        <v>130</v>
      </c>
      <c r="I404" s="543" t="s">
        <v>4691</v>
      </c>
      <c r="J404" s="556" t="s">
        <v>4692</v>
      </c>
      <c r="K404" s="556" t="s">
        <v>5990</v>
      </c>
      <c r="L404" s="544" t="s">
        <v>5995</v>
      </c>
      <c r="M404" s="556">
        <v>379030755</v>
      </c>
      <c r="N404" s="557">
        <v>44756</v>
      </c>
      <c r="O404" s="545">
        <f t="shared" si="19"/>
        <v>7</v>
      </c>
      <c r="P404" s="545">
        <f t="shared" si="20"/>
        <v>7</v>
      </c>
      <c r="Q404" s="531" t="str">
        <f t="shared" si="21"/>
        <v>Gastos_com_Pessoal</v>
      </c>
    </row>
    <row r="405" spans="1:17" ht="51" hidden="1" x14ac:dyDescent="0.2">
      <c r="A405" s="538">
        <f>IF(B405="","",COUNT('Diário 3º PA'!$A$4:$A$4242)+COUNT('Diário 4º PA'!$A$4:$A$2224)+ROW()-3)</f>
        <v>4414</v>
      </c>
      <c r="B405" s="539">
        <v>44756</v>
      </c>
      <c r="C405" s="540">
        <v>44743</v>
      </c>
      <c r="D405" s="554" t="s">
        <v>104</v>
      </c>
      <c r="E405" s="554" t="s">
        <v>191</v>
      </c>
      <c r="F405" s="555">
        <v>863.42</v>
      </c>
      <c r="G405" s="554" t="s">
        <v>6364</v>
      </c>
      <c r="H405" s="554" t="s">
        <v>129</v>
      </c>
      <c r="I405" s="543" t="s">
        <v>6365</v>
      </c>
      <c r="J405" s="556" t="s">
        <v>6366</v>
      </c>
      <c r="K405" s="556" t="s">
        <v>5990</v>
      </c>
      <c r="L405" s="544" t="s">
        <v>5995</v>
      </c>
      <c r="M405" s="556">
        <v>379030755</v>
      </c>
      <c r="N405" s="557">
        <v>44756</v>
      </c>
      <c r="O405" s="545">
        <f t="shared" si="19"/>
        <v>7</v>
      </c>
      <c r="P405" s="545">
        <f t="shared" si="20"/>
        <v>7</v>
      </c>
      <c r="Q405" s="531" t="str">
        <f t="shared" si="21"/>
        <v>Gastos_com_Pessoal</v>
      </c>
    </row>
    <row r="406" spans="1:17" ht="51" hidden="1" x14ac:dyDescent="0.2">
      <c r="A406" s="538">
        <f>IF(B406="","",COUNT('Diário 3º PA'!$A$4:$A$4242)+COUNT('Diário 4º PA'!$A$4:$A$2224)+ROW()-3)</f>
        <v>4415</v>
      </c>
      <c r="B406" s="539">
        <v>44756</v>
      </c>
      <c r="C406" s="540">
        <v>44743</v>
      </c>
      <c r="D406" s="554" t="s">
        <v>104</v>
      </c>
      <c r="E406" s="554" t="s">
        <v>189</v>
      </c>
      <c r="F406" s="555">
        <v>2427.08</v>
      </c>
      <c r="G406" s="554" t="s">
        <v>6367</v>
      </c>
      <c r="H406" s="554" t="s">
        <v>129</v>
      </c>
      <c r="I406" s="543" t="s">
        <v>6365</v>
      </c>
      <c r="J406" s="556" t="s">
        <v>6366</v>
      </c>
      <c r="K406" s="556" t="s">
        <v>5990</v>
      </c>
      <c r="L406" s="544" t="s">
        <v>5995</v>
      </c>
      <c r="M406" s="556">
        <v>379030755</v>
      </c>
      <c r="N406" s="557">
        <v>44756</v>
      </c>
      <c r="O406" s="545">
        <f t="shared" si="19"/>
        <v>7</v>
      </c>
      <c r="P406" s="545">
        <f t="shared" si="20"/>
        <v>7</v>
      </c>
      <c r="Q406" s="531" t="str">
        <f t="shared" si="21"/>
        <v>Gastos_com_Pessoal</v>
      </c>
    </row>
    <row r="407" spans="1:17" ht="51" hidden="1" x14ac:dyDescent="0.2">
      <c r="A407" s="538">
        <f>IF(B407="","",COUNT('Diário 3º PA'!$A$4:$A$4242)+COUNT('Diário 4º PA'!$A$4:$A$2224)+ROW()-3)</f>
        <v>4416</v>
      </c>
      <c r="B407" s="539">
        <v>44756</v>
      </c>
      <c r="C407" s="540">
        <v>44743</v>
      </c>
      <c r="D407" s="554" t="s">
        <v>104</v>
      </c>
      <c r="E407" s="554" t="s">
        <v>191</v>
      </c>
      <c r="F407" s="555">
        <v>813.18</v>
      </c>
      <c r="G407" s="554" t="s">
        <v>6368</v>
      </c>
      <c r="H407" s="554" t="s">
        <v>132</v>
      </c>
      <c r="I407" s="543" t="s">
        <v>6369</v>
      </c>
      <c r="J407" s="556" t="s">
        <v>2141</v>
      </c>
      <c r="K407" s="556" t="s">
        <v>5990</v>
      </c>
      <c r="L407" s="544" t="s">
        <v>5995</v>
      </c>
      <c r="M407" s="556">
        <v>379030755</v>
      </c>
      <c r="N407" s="557">
        <v>44756</v>
      </c>
      <c r="O407" s="545">
        <f t="shared" si="19"/>
        <v>7</v>
      </c>
      <c r="P407" s="545">
        <f t="shared" si="20"/>
        <v>7</v>
      </c>
      <c r="Q407" s="531" t="str">
        <f t="shared" si="21"/>
        <v>Gastos_com_Pessoal</v>
      </c>
    </row>
    <row r="408" spans="1:17" ht="51" hidden="1" x14ac:dyDescent="0.2">
      <c r="A408" s="538">
        <f>IF(B408="","",COUNT('Diário 3º PA'!$A$4:$A$4242)+COUNT('Diário 4º PA'!$A$4:$A$2224)+ROW()-3)</f>
        <v>4417</v>
      </c>
      <c r="B408" s="539">
        <v>44756</v>
      </c>
      <c r="C408" s="540">
        <v>44743</v>
      </c>
      <c r="D408" s="554" t="s">
        <v>104</v>
      </c>
      <c r="E408" s="554" t="s">
        <v>189</v>
      </c>
      <c r="F408" s="555">
        <v>2306.5300000000002</v>
      </c>
      <c r="G408" s="554" t="s">
        <v>6370</v>
      </c>
      <c r="H408" s="554" t="s">
        <v>132</v>
      </c>
      <c r="I408" s="543" t="s">
        <v>6369</v>
      </c>
      <c r="J408" s="556" t="s">
        <v>2141</v>
      </c>
      <c r="K408" s="556" t="s">
        <v>5990</v>
      </c>
      <c r="L408" s="544" t="s">
        <v>5995</v>
      </c>
      <c r="M408" s="556">
        <v>379030755</v>
      </c>
      <c r="N408" s="557">
        <v>44756</v>
      </c>
      <c r="O408" s="545">
        <f t="shared" si="19"/>
        <v>7</v>
      </c>
      <c r="P408" s="545">
        <f t="shared" si="20"/>
        <v>7</v>
      </c>
      <c r="Q408" s="531" t="str">
        <f t="shared" si="21"/>
        <v>Gastos_com_Pessoal</v>
      </c>
    </row>
    <row r="409" spans="1:17" ht="51" hidden="1" x14ac:dyDescent="0.2">
      <c r="A409" s="538">
        <f>IF(B409="","",COUNT('Diário 3º PA'!$A$4:$A$4242)+COUNT('Diário 4º PA'!$A$4:$A$2224)+ROW()-3)</f>
        <v>4418</v>
      </c>
      <c r="B409" s="539">
        <v>44756</v>
      </c>
      <c r="C409" s="540">
        <v>44743</v>
      </c>
      <c r="D409" s="554" t="s">
        <v>104</v>
      </c>
      <c r="E409" s="554" t="s">
        <v>185</v>
      </c>
      <c r="F409" s="555">
        <v>1432.27</v>
      </c>
      <c r="G409" s="554" t="s">
        <v>1013</v>
      </c>
      <c r="H409" s="554" t="s">
        <v>140</v>
      </c>
      <c r="I409" s="543" t="s">
        <v>1126</v>
      </c>
      <c r="J409" s="556" t="s">
        <v>1127</v>
      </c>
      <c r="K409" s="556" t="s">
        <v>1016</v>
      </c>
      <c r="L409" s="544" t="s">
        <v>1017</v>
      </c>
      <c r="M409" s="556" t="s">
        <v>6371</v>
      </c>
      <c r="N409" s="557">
        <v>44756</v>
      </c>
      <c r="O409" s="545">
        <f t="shared" si="19"/>
        <v>7</v>
      </c>
      <c r="P409" s="545">
        <f t="shared" si="20"/>
        <v>7</v>
      </c>
      <c r="Q409" s="531" t="str">
        <f t="shared" si="21"/>
        <v>Gastos_com_Pessoal</v>
      </c>
    </row>
    <row r="410" spans="1:17" ht="51" hidden="1" x14ac:dyDescent="0.2">
      <c r="A410" s="538">
        <f>IF(B410="","",COUNT('Diário 3º PA'!$A$4:$A$4242)+COUNT('Diário 4º PA'!$A$4:$A$2224)+ROW()-3)</f>
        <v>4419</v>
      </c>
      <c r="B410" s="539">
        <v>44756</v>
      </c>
      <c r="C410" s="540">
        <v>44743</v>
      </c>
      <c r="D410" s="554" t="s">
        <v>104</v>
      </c>
      <c r="E410" s="554" t="s">
        <v>185</v>
      </c>
      <c r="F410" s="555">
        <v>1942.69</v>
      </c>
      <c r="G410" s="554" t="s">
        <v>1013</v>
      </c>
      <c r="H410" s="554" t="s">
        <v>133</v>
      </c>
      <c r="I410" s="543" t="s">
        <v>2589</v>
      </c>
      <c r="J410" s="556" t="s">
        <v>2590</v>
      </c>
      <c r="K410" s="556" t="s">
        <v>1016</v>
      </c>
      <c r="L410" s="544" t="s">
        <v>1017</v>
      </c>
      <c r="M410" s="556" t="s">
        <v>6372</v>
      </c>
      <c r="N410" s="557">
        <v>44756</v>
      </c>
      <c r="O410" s="545">
        <f t="shared" si="19"/>
        <v>7</v>
      </c>
      <c r="P410" s="545">
        <f t="shared" si="20"/>
        <v>7</v>
      </c>
      <c r="Q410" s="531" t="str">
        <f t="shared" si="21"/>
        <v>Gastos_com_Pessoal</v>
      </c>
    </row>
    <row r="411" spans="1:17" ht="51" hidden="1" x14ac:dyDescent="0.2">
      <c r="A411" s="538">
        <f>IF(B411="","",COUNT('Diário 3º PA'!$A$4:$A$4242)+COUNT('Diário 4º PA'!$A$4:$A$2224)+ROW()-3)</f>
        <v>4420</v>
      </c>
      <c r="B411" s="539">
        <v>44756</v>
      </c>
      <c r="C411" s="540">
        <v>44743</v>
      </c>
      <c r="D411" s="554" t="s">
        <v>104</v>
      </c>
      <c r="E411" s="554" t="s">
        <v>185</v>
      </c>
      <c r="F411" s="555">
        <v>2069.2600000000002</v>
      </c>
      <c r="G411" s="554" t="s">
        <v>1013</v>
      </c>
      <c r="H411" s="554" t="s">
        <v>135</v>
      </c>
      <c r="I411" s="543" t="s">
        <v>6340</v>
      </c>
      <c r="J411" s="556" t="s">
        <v>4791</v>
      </c>
      <c r="K411" s="556" t="s">
        <v>1016</v>
      </c>
      <c r="L411" s="544" t="s">
        <v>1017</v>
      </c>
      <c r="M411" s="556" t="s">
        <v>6373</v>
      </c>
      <c r="N411" s="557">
        <v>44756</v>
      </c>
      <c r="O411" s="545">
        <f t="shared" si="19"/>
        <v>7</v>
      </c>
      <c r="P411" s="545">
        <f t="shared" si="20"/>
        <v>7</v>
      </c>
      <c r="Q411" s="531" t="str">
        <f t="shared" si="21"/>
        <v>Gastos_com_Pessoal</v>
      </c>
    </row>
    <row r="412" spans="1:17" ht="38.25" hidden="1" x14ac:dyDescent="0.2">
      <c r="A412" s="538">
        <f>IF(B412="","",COUNT('Diário 3º PA'!$A$4:$A$4242)+COUNT('Diário 4º PA'!$A$4:$A$2224)+ROW()-3)</f>
        <v>4421</v>
      </c>
      <c r="B412" s="539">
        <v>44757</v>
      </c>
      <c r="C412" s="540">
        <v>44713</v>
      </c>
      <c r="D412" s="541" t="s">
        <v>115</v>
      </c>
      <c r="E412" s="554" t="s">
        <v>230</v>
      </c>
      <c r="F412" s="555">
        <v>1961.96</v>
      </c>
      <c r="G412" s="554" t="s">
        <v>5987</v>
      </c>
      <c r="H412" s="554" t="s">
        <v>137</v>
      </c>
      <c r="I412" s="543" t="s">
        <v>5988</v>
      </c>
      <c r="J412" s="556" t="s">
        <v>760</v>
      </c>
      <c r="K412" s="556" t="s">
        <v>704</v>
      </c>
      <c r="L412" s="544" t="s">
        <v>428</v>
      </c>
      <c r="M412" s="556">
        <v>82489704</v>
      </c>
      <c r="N412" s="557">
        <v>44756</v>
      </c>
      <c r="O412" s="545">
        <f t="shared" si="19"/>
        <v>7</v>
      </c>
      <c r="P412" s="545">
        <f t="shared" si="20"/>
        <v>6</v>
      </c>
      <c r="Q412" s="531" t="str">
        <f t="shared" si="21"/>
        <v>Gastos_Gerais</v>
      </c>
    </row>
    <row r="413" spans="1:17" ht="38.25" hidden="1" x14ac:dyDescent="0.2">
      <c r="A413" s="538">
        <f>IF(B413="","",COUNT('Diário 3º PA'!$A$4:$A$4242)+COUNT('Diário 4º PA'!$A$4:$A$2224)+ROW()-3)</f>
        <v>4422</v>
      </c>
      <c r="B413" s="539">
        <v>44757</v>
      </c>
      <c r="C413" s="540">
        <v>44743</v>
      </c>
      <c r="D413" s="541" t="s">
        <v>115</v>
      </c>
      <c r="E413" s="554" t="s">
        <v>328</v>
      </c>
      <c r="F413" s="555">
        <v>1000</v>
      </c>
      <c r="G413" s="543" t="s">
        <v>6099</v>
      </c>
      <c r="H413" s="554" t="s">
        <v>136</v>
      </c>
      <c r="I413" s="543" t="s">
        <v>727</v>
      </c>
      <c r="J413" s="556" t="s">
        <v>728</v>
      </c>
      <c r="K413" s="556" t="s">
        <v>704</v>
      </c>
      <c r="L413" s="544" t="s">
        <v>428</v>
      </c>
      <c r="M413" s="556">
        <v>1932751</v>
      </c>
      <c r="N413" s="557">
        <v>44756</v>
      </c>
      <c r="O413" s="545">
        <f t="shared" si="19"/>
        <v>7</v>
      </c>
      <c r="P413" s="545">
        <f t="shared" si="20"/>
        <v>7</v>
      </c>
      <c r="Q413" s="531" t="str">
        <f t="shared" si="21"/>
        <v>Gastos_Gerais</v>
      </c>
    </row>
    <row r="414" spans="1:17" ht="38.25" hidden="1" x14ac:dyDescent="0.2">
      <c r="A414" s="538">
        <f>IF(B414="","",COUNT('Diário 3º PA'!$A$4:$A$4242)+COUNT('Diário 4º PA'!$A$4:$A$2224)+ROW()-3)</f>
        <v>4423</v>
      </c>
      <c r="B414" s="539">
        <v>44757</v>
      </c>
      <c r="C414" s="540">
        <v>44743</v>
      </c>
      <c r="D414" s="541" t="s">
        <v>115</v>
      </c>
      <c r="E414" s="554" t="s">
        <v>328</v>
      </c>
      <c r="F414" s="555">
        <v>1500</v>
      </c>
      <c r="G414" s="554" t="s">
        <v>1137</v>
      </c>
      <c r="H414" s="554" t="s">
        <v>135</v>
      </c>
      <c r="I414" s="543" t="s">
        <v>727</v>
      </c>
      <c r="J414" s="556" t="s">
        <v>728</v>
      </c>
      <c r="K414" s="556" t="s">
        <v>704</v>
      </c>
      <c r="L414" s="544" t="s">
        <v>428</v>
      </c>
      <c r="M414" s="556">
        <v>1932741</v>
      </c>
      <c r="N414" s="557">
        <v>44756</v>
      </c>
      <c r="O414" s="545">
        <f t="shared" si="19"/>
        <v>7</v>
      </c>
      <c r="P414" s="545">
        <f t="shared" si="20"/>
        <v>7</v>
      </c>
      <c r="Q414" s="531" t="str">
        <f t="shared" si="21"/>
        <v>Gastos_Gerais</v>
      </c>
    </row>
    <row r="415" spans="1:17" ht="38.25" hidden="1" x14ac:dyDescent="0.2">
      <c r="A415" s="538">
        <f>IF(B415="","",COUNT('Diário 3º PA'!$A$4:$A$4242)+COUNT('Diário 4º PA'!$A$4:$A$2224)+ROW()-3)</f>
        <v>4424</v>
      </c>
      <c r="B415" s="539">
        <v>44757</v>
      </c>
      <c r="C415" s="540">
        <v>44743</v>
      </c>
      <c r="D415" s="541" t="s">
        <v>115</v>
      </c>
      <c r="E415" s="554" t="s">
        <v>328</v>
      </c>
      <c r="F415" s="555">
        <v>1000</v>
      </c>
      <c r="G415" s="554" t="s">
        <v>1404</v>
      </c>
      <c r="H415" s="554" t="s">
        <v>139</v>
      </c>
      <c r="I415" s="543" t="s">
        <v>727</v>
      </c>
      <c r="J415" s="556" t="s">
        <v>728</v>
      </c>
      <c r="K415" s="556" t="s">
        <v>704</v>
      </c>
      <c r="L415" s="544" t="s">
        <v>428</v>
      </c>
      <c r="M415" s="556">
        <v>1932616</v>
      </c>
      <c r="N415" s="557">
        <v>44756</v>
      </c>
      <c r="O415" s="545">
        <f t="shared" si="19"/>
        <v>7</v>
      </c>
      <c r="P415" s="545">
        <f t="shared" si="20"/>
        <v>7</v>
      </c>
      <c r="Q415" s="531" t="str">
        <f t="shared" si="21"/>
        <v>Gastos_Gerais</v>
      </c>
    </row>
    <row r="416" spans="1:17" ht="38.25" hidden="1" x14ac:dyDescent="0.2">
      <c r="A416" s="538">
        <f>IF(B416="","",COUNT('Diário 3º PA'!$A$4:$A$4242)+COUNT('Diário 4º PA'!$A$4:$A$2224)+ROW()-3)</f>
        <v>4425</v>
      </c>
      <c r="B416" s="539">
        <v>44757</v>
      </c>
      <c r="C416" s="540">
        <v>44743</v>
      </c>
      <c r="D416" s="541" t="s">
        <v>115</v>
      </c>
      <c r="E416" s="554" t="s">
        <v>328</v>
      </c>
      <c r="F416" s="555">
        <v>1000</v>
      </c>
      <c r="G416" s="554" t="s">
        <v>1294</v>
      </c>
      <c r="H416" s="554" t="s">
        <v>140</v>
      </c>
      <c r="I416" s="543" t="s">
        <v>727</v>
      </c>
      <c r="J416" s="556" t="s">
        <v>728</v>
      </c>
      <c r="K416" s="556" t="s">
        <v>704</v>
      </c>
      <c r="L416" s="544" t="s">
        <v>428</v>
      </c>
      <c r="M416" s="556">
        <v>1932731</v>
      </c>
      <c r="N416" s="557">
        <v>44756</v>
      </c>
      <c r="O416" s="545">
        <f t="shared" si="19"/>
        <v>7</v>
      </c>
      <c r="P416" s="545">
        <f t="shared" si="20"/>
        <v>7</v>
      </c>
      <c r="Q416" s="531" t="str">
        <f t="shared" si="21"/>
        <v>Gastos_Gerais</v>
      </c>
    </row>
    <row r="417" spans="1:17" ht="38.25" hidden="1" x14ac:dyDescent="0.2">
      <c r="A417" s="538">
        <f>IF(B417="","",COUNT('Diário 3º PA'!$A$4:$A$4242)+COUNT('Diário 4º PA'!$A$4:$A$2224)+ROW()-3)</f>
        <v>4426</v>
      </c>
      <c r="B417" s="539">
        <v>44757</v>
      </c>
      <c r="C417" s="540">
        <v>44743</v>
      </c>
      <c r="D417" s="541" t="s">
        <v>115</v>
      </c>
      <c r="E417" s="554" t="s">
        <v>328</v>
      </c>
      <c r="F417" s="555">
        <v>1000</v>
      </c>
      <c r="G417" s="554" t="s">
        <v>1400</v>
      </c>
      <c r="H417" s="554" t="s">
        <v>129</v>
      </c>
      <c r="I417" s="543" t="s">
        <v>727</v>
      </c>
      <c r="J417" s="556" t="s">
        <v>728</v>
      </c>
      <c r="K417" s="556" t="s">
        <v>704</v>
      </c>
      <c r="L417" s="544" t="s">
        <v>428</v>
      </c>
      <c r="M417" s="556">
        <v>1932761</v>
      </c>
      <c r="N417" s="557">
        <v>44756</v>
      </c>
      <c r="O417" s="545">
        <f t="shared" si="19"/>
        <v>7</v>
      </c>
      <c r="P417" s="545">
        <f t="shared" si="20"/>
        <v>7</v>
      </c>
      <c r="Q417" s="531" t="str">
        <f t="shared" si="21"/>
        <v>Gastos_Gerais</v>
      </c>
    </row>
    <row r="418" spans="1:17" ht="38.25" hidden="1" x14ac:dyDescent="0.2">
      <c r="A418" s="538">
        <f>IF(B418="","",COUNT('Diário 3º PA'!$A$4:$A$4242)+COUNT('Diário 4º PA'!$A$4:$A$2224)+ROW()-3)</f>
        <v>4427</v>
      </c>
      <c r="B418" s="539">
        <v>44757</v>
      </c>
      <c r="C418" s="540">
        <v>44713</v>
      </c>
      <c r="D418" s="541" t="s">
        <v>115</v>
      </c>
      <c r="E418" s="554" t="s">
        <v>268</v>
      </c>
      <c r="F418" s="555">
        <v>600</v>
      </c>
      <c r="G418" s="543" t="s">
        <v>6374</v>
      </c>
      <c r="H418" s="554" t="s">
        <v>129</v>
      </c>
      <c r="I418" s="543" t="s">
        <v>1098</v>
      </c>
      <c r="J418" s="556" t="s">
        <v>1099</v>
      </c>
      <c r="K418" s="556" t="s">
        <v>1464</v>
      </c>
      <c r="L418" s="544" t="s">
        <v>428</v>
      </c>
      <c r="M418" s="556">
        <v>2022127</v>
      </c>
      <c r="N418" s="557">
        <v>44754</v>
      </c>
      <c r="O418" s="545">
        <f t="shared" si="19"/>
        <v>7</v>
      </c>
      <c r="P418" s="545">
        <f t="shared" si="20"/>
        <v>6</v>
      </c>
      <c r="Q418" s="531" t="str">
        <f t="shared" si="21"/>
        <v>Gastos_Gerais</v>
      </c>
    </row>
    <row r="419" spans="1:17" ht="38.25" hidden="1" x14ac:dyDescent="0.2">
      <c r="A419" s="538">
        <f>IF(B419="","",COUNT('Diário 3º PA'!$A$4:$A$4242)+COUNT('Diário 4º PA'!$A$4:$A$2224)+ROW()-3)</f>
        <v>4428</v>
      </c>
      <c r="B419" s="539">
        <v>44757</v>
      </c>
      <c r="C419" s="540">
        <v>44713</v>
      </c>
      <c r="D419" s="541" t="s">
        <v>115</v>
      </c>
      <c r="E419" s="554" t="s">
        <v>232</v>
      </c>
      <c r="F419" s="555">
        <v>2730.53</v>
      </c>
      <c r="G419" s="543" t="s">
        <v>3432</v>
      </c>
      <c r="H419" s="554" t="s">
        <v>138</v>
      </c>
      <c r="I419" s="543" t="s">
        <v>1089</v>
      </c>
      <c r="J419" s="556" t="s">
        <v>703</v>
      </c>
      <c r="K419" s="556" t="s">
        <v>704</v>
      </c>
      <c r="L419" s="544" t="s">
        <v>705</v>
      </c>
      <c r="M419" s="556" t="s">
        <v>6375</v>
      </c>
      <c r="N419" s="557">
        <v>44757</v>
      </c>
      <c r="O419" s="545">
        <f t="shared" si="19"/>
        <v>7</v>
      </c>
      <c r="P419" s="545">
        <f t="shared" si="20"/>
        <v>6</v>
      </c>
      <c r="Q419" s="531" t="str">
        <f t="shared" si="21"/>
        <v>Gastos_Gerais</v>
      </c>
    </row>
    <row r="420" spans="1:17" ht="38.25" hidden="1" x14ac:dyDescent="0.2">
      <c r="A420" s="538">
        <f>IF(B420="","",COUNT('Diário 3º PA'!$A$4:$A$4242)+COUNT('Diário 4º PA'!$A$4:$A$2224)+ROW()-3)</f>
        <v>4429</v>
      </c>
      <c r="B420" s="539">
        <v>44757</v>
      </c>
      <c r="C420" s="540">
        <v>44743</v>
      </c>
      <c r="D420" s="541" t="s">
        <v>115</v>
      </c>
      <c r="E420" s="554" t="s">
        <v>342</v>
      </c>
      <c r="F420" s="555">
        <v>166.5</v>
      </c>
      <c r="G420" s="543" t="s">
        <v>6376</v>
      </c>
      <c r="H420" s="554" t="s">
        <v>128</v>
      </c>
      <c r="I420" s="543" t="s">
        <v>6377</v>
      </c>
      <c r="J420" s="556" t="s">
        <v>4953</v>
      </c>
      <c r="K420" s="556" t="s">
        <v>5990</v>
      </c>
      <c r="L420" s="544" t="s">
        <v>5995</v>
      </c>
      <c r="M420" s="568">
        <v>979126720</v>
      </c>
      <c r="N420" s="557">
        <v>44757</v>
      </c>
      <c r="O420" s="545">
        <f t="shared" si="19"/>
        <v>7</v>
      </c>
      <c r="P420" s="545">
        <f t="shared" si="20"/>
        <v>7</v>
      </c>
      <c r="Q420" s="531" t="str">
        <f t="shared" si="21"/>
        <v>Gastos_Gerais</v>
      </c>
    </row>
    <row r="421" spans="1:17" ht="38.25" hidden="1" x14ac:dyDescent="0.2">
      <c r="A421" s="538">
        <f>IF(B421="","",COUNT('Diário 3º PA'!$A$4:$A$4242)+COUNT('Diário 4º PA'!$A$4:$A$2224)+ROW()-3)</f>
        <v>4430</v>
      </c>
      <c r="B421" s="539">
        <v>44757</v>
      </c>
      <c r="C421" s="540">
        <v>44743</v>
      </c>
      <c r="D421" s="541" t="s">
        <v>115</v>
      </c>
      <c r="E421" s="554" t="s">
        <v>342</v>
      </c>
      <c r="F421" s="555">
        <v>120</v>
      </c>
      <c r="G421" s="543" t="s">
        <v>6378</v>
      </c>
      <c r="H421" s="554" t="s">
        <v>139</v>
      </c>
      <c r="I421" s="543" t="s">
        <v>6379</v>
      </c>
      <c r="J421" s="556" t="s">
        <v>1769</v>
      </c>
      <c r="K421" s="556" t="s">
        <v>5990</v>
      </c>
      <c r="L421" s="544" t="s">
        <v>5995</v>
      </c>
      <c r="M421" s="556">
        <v>979126720</v>
      </c>
      <c r="N421" s="557">
        <v>44757</v>
      </c>
      <c r="O421" s="545">
        <f t="shared" si="19"/>
        <v>7</v>
      </c>
      <c r="P421" s="545">
        <f t="shared" si="20"/>
        <v>7</v>
      </c>
      <c r="Q421" s="531" t="str">
        <f t="shared" si="21"/>
        <v>Gastos_Gerais</v>
      </c>
    </row>
    <row r="422" spans="1:17" ht="38.25" hidden="1" x14ac:dyDescent="0.2">
      <c r="A422" s="538">
        <f>IF(B422="","",COUNT('Diário 3º PA'!$A$4:$A$4242)+COUNT('Diário 4º PA'!$A$4:$A$2224)+ROW()-3)</f>
        <v>4431</v>
      </c>
      <c r="B422" s="539">
        <v>44757</v>
      </c>
      <c r="C422" s="540">
        <v>44743</v>
      </c>
      <c r="D422" s="541" t="s">
        <v>115</v>
      </c>
      <c r="E422" s="554" t="s">
        <v>342</v>
      </c>
      <c r="F422" s="555">
        <v>120</v>
      </c>
      <c r="G422" s="543" t="s">
        <v>6380</v>
      </c>
      <c r="H422" s="554" t="s">
        <v>139</v>
      </c>
      <c r="I422" s="543" t="s">
        <v>6381</v>
      </c>
      <c r="J422" s="556" t="s">
        <v>4559</v>
      </c>
      <c r="K422" s="556" t="s">
        <v>5990</v>
      </c>
      <c r="L422" s="544" t="s">
        <v>5995</v>
      </c>
      <c r="M422" s="556">
        <v>979126720</v>
      </c>
      <c r="N422" s="557">
        <v>44757</v>
      </c>
      <c r="O422" s="545">
        <f t="shared" si="19"/>
        <v>7</v>
      </c>
      <c r="P422" s="545">
        <f t="shared" si="20"/>
        <v>7</v>
      </c>
      <c r="Q422" s="531" t="str">
        <f t="shared" si="21"/>
        <v>Gastos_Gerais</v>
      </c>
    </row>
    <row r="423" spans="1:17" ht="38.25" hidden="1" x14ac:dyDescent="0.2">
      <c r="A423" s="538">
        <f>IF(B423="","",COUNT('Diário 3º PA'!$A$4:$A$4242)+COUNT('Diário 4º PA'!$A$4:$A$2224)+ROW()-3)</f>
        <v>4432</v>
      </c>
      <c r="B423" s="539">
        <v>44757</v>
      </c>
      <c r="C423" s="540">
        <v>44743</v>
      </c>
      <c r="D423" s="541" t="s">
        <v>115</v>
      </c>
      <c r="E423" s="554" t="s">
        <v>290</v>
      </c>
      <c r="F423" s="555">
        <v>64.52</v>
      </c>
      <c r="G423" s="554" t="s">
        <v>6382</v>
      </c>
      <c r="H423" s="554" t="s">
        <v>132</v>
      </c>
      <c r="I423" s="543" t="s">
        <v>6058</v>
      </c>
      <c r="J423" s="556" t="s">
        <v>6383</v>
      </c>
      <c r="K423" s="556" t="s">
        <v>704</v>
      </c>
      <c r="L423" s="544" t="s">
        <v>1016</v>
      </c>
      <c r="M423" s="556" t="s">
        <v>666</v>
      </c>
      <c r="N423" s="557">
        <v>44757</v>
      </c>
      <c r="O423" s="545">
        <f t="shared" si="19"/>
        <v>7</v>
      </c>
      <c r="P423" s="545">
        <f t="shared" si="20"/>
        <v>7</v>
      </c>
      <c r="Q423" s="531" t="str">
        <f t="shared" si="21"/>
        <v>Gastos_Gerais</v>
      </c>
    </row>
    <row r="424" spans="1:17" ht="25.5" hidden="1" x14ac:dyDescent="0.2">
      <c r="A424" s="538">
        <f>IF(B424="","",COUNT('Diário 3º PA'!$A$4:$A$4242)+COUNT('Diário 4º PA'!$A$4:$A$2224)+ROW()-3)</f>
        <v>4433</v>
      </c>
      <c r="B424" s="539">
        <v>44757</v>
      </c>
      <c r="C424" s="540">
        <v>44743</v>
      </c>
      <c r="D424" s="554" t="s">
        <v>93</v>
      </c>
      <c r="E424" s="554" t="s">
        <v>97</v>
      </c>
      <c r="F424" s="555">
        <v>0.38</v>
      </c>
      <c r="G424" s="554" t="s">
        <v>1553</v>
      </c>
      <c r="H424" s="554" t="s">
        <v>128</v>
      </c>
      <c r="I424" s="543" t="s">
        <v>664</v>
      </c>
      <c r="J424" s="556" t="s">
        <v>811</v>
      </c>
      <c r="K424" s="556" t="s">
        <v>1554</v>
      </c>
      <c r="L424" s="544" t="s">
        <v>1066</v>
      </c>
      <c r="M424" s="556" t="s">
        <v>666</v>
      </c>
      <c r="N424" s="553">
        <v>44753</v>
      </c>
      <c r="O424" s="545">
        <f t="shared" si="19"/>
        <v>7</v>
      </c>
      <c r="P424" s="545">
        <f t="shared" si="20"/>
        <v>7</v>
      </c>
      <c r="Q424" s="531" t="str">
        <f t="shared" si="21"/>
        <v>Receitas</v>
      </c>
    </row>
    <row r="425" spans="1:17" ht="38.25" hidden="1" x14ac:dyDescent="0.2">
      <c r="A425" s="538">
        <f>IF(B425="","",COUNT('Diário 3º PA'!$A$4:$A$4242)+COUNT('Diário 4º PA'!$A$4:$A$2224)+ROW()-3)</f>
        <v>4434</v>
      </c>
      <c r="B425" s="539">
        <v>44760</v>
      </c>
      <c r="C425" s="540">
        <v>44713</v>
      </c>
      <c r="D425" s="541" t="s">
        <v>115</v>
      </c>
      <c r="E425" s="554" t="s">
        <v>234</v>
      </c>
      <c r="F425" s="555">
        <v>435.25</v>
      </c>
      <c r="G425" s="554" t="s">
        <v>234</v>
      </c>
      <c r="H425" s="554" t="s">
        <v>140</v>
      </c>
      <c r="I425" s="541" t="s">
        <v>1095</v>
      </c>
      <c r="J425" s="556" t="s">
        <v>1096</v>
      </c>
      <c r="K425" s="556" t="s">
        <v>704</v>
      </c>
      <c r="L425" s="544" t="s">
        <v>705</v>
      </c>
      <c r="M425" s="556">
        <v>394298396</v>
      </c>
      <c r="N425" s="553">
        <v>44760</v>
      </c>
      <c r="O425" s="545">
        <f t="shared" si="19"/>
        <v>7</v>
      </c>
      <c r="P425" s="545">
        <f t="shared" si="20"/>
        <v>6</v>
      </c>
      <c r="Q425" s="531" t="str">
        <f t="shared" si="21"/>
        <v>Gastos_Gerais</v>
      </c>
    </row>
    <row r="426" spans="1:17" ht="38.25" hidden="1" x14ac:dyDescent="0.2">
      <c r="A426" s="538">
        <f>IF(B426="","",COUNT('Diário 3º PA'!$A$4:$A$4242)+COUNT('Diário 4º PA'!$A$4:$A$2224)+ROW()-3)</f>
        <v>4435</v>
      </c>
      <c r="B426" s="539">
        <v>44760</v>
      </c>
      <c r="C426" s="540">
        <v>44743</v>
      </c>
      <c r="D426" s="541" t="s">
        <v>115</v>
      </c>
      <c r="E426" s="554" t="s">
        <v>328</v>
      </c>
      <c r="F426" s="555">
        <v>1000</v>
      </c>
      <c r="G426" s="554" t="s">
        <v>1296</v>
      </c>
      <c r="H426" s="554" t="s">
        <v>130</v>
      </c>
      <c r="I426" s="543" t="s">
        <v>727</v>
      </c>
      <c r="J426" s="556" t="s">
        <v>728</v>
      </c>
      <c r="K426" s="556" t="s">
        <v>704</v>
      </c>
      <c r="L426" s="544" t="s">
        <v>428</v>
      </c>
      <c r="M426" s="556">
        <v>1933472</v>
      </c>
      <c r="N426" s="553">
        <v>44760</v>
      </c>
      <c r="O426" s="545">
        <f t="shared" si="19"/>
        <v>7</v>
      </c>
      <c r="P426" s="545">
        <f t="shared" si="20"/>
        <v>7</v>
      </c>
      <c r="Q426" s="531" t="str">
        <f t="shared" si="21"/>
        <v>Gastos_Gerais</v>
      </c>
    </row>
    <row r="427" spans="1:17" ht="38.25" hidden="1" x14ac:dyDescent="0.2">
      <c r="A427" s="538">
        <f>IF(B427="","",COUNT('Diário 3º PA'!$A$4:$A$4242)+COUNT('Diário 4º PA'!$A$4:$A$2224)+ROW()-3)</f>
        <v>4436</v>
      </c>
      <c r="B427" s="539">
        <v>44760</v>
      </c>
      <c r="C427" s="540">
        <v>44743</v>
      </c>
      <c r="D427" s="541" t="s">
        <v>115</v>
      </c>
      <c r="E427" s="554" t="s">
        <v>378</v>
      </c>
      <c r="F427" s="555">
        <v>244.8</v>
      </c>
      <c r="G427" s="554" t="s">
        <v>6384</v>
      </c>
      <c r="H427" s="554" t="s">
        <v>136</v>
      </c>
      <c r="I427" s="543" t="s">
        <v>5975</v>
      </c>
      <c r="J427" s="556" t="s">
        <v>4452</v>
      </c>
      <c r="K427" s="556" t="s">
        <v>704</v>
      </c>
      <c r="L427" s="544" t="s">
        <v>428</v>
      </c>
      <c r="M427" s="556">
        <v>21078</v>
      </c>
      <c r="N427" s="557">
        <v>44755</v>
      </c>
      <c r="O427" s="545">
        <f t="shared" si="19"/>
        <v>7</v>
      </c>
      <c r="P427" s="545">
        <f t="shared" si="20"/>
        <v>7</v>
      </c>
      <c r="Q427" s="531" t="str">
        <f t="shared" si="21"/>
        <v>Gastos_Gerais</v>
      </c>
    </row>
    <row r="428" spans="1:17" ht="38.25" hidden="1" x14ac:dyDescent="0.2">
      <c r="A428" s="538">
        <f>IF(B428="","",COUNT('Diário 3º PA'!$A$4:$A$4242)+COUNT('Diário 4º PA'!$A$4:$A$2224)+ROW()-3)</f>
        <v>4437</v>
      </c>
      <c r="B428" s="539">
        <v>44760</v>
      </c>
      <c r="C428" s="540">
        <v>44713</v>
      </c>
      <c r="D428" s="541" t="s">
        <v>115</v>
      </c>
      <c r="E428" s="554" t="s">
        <v>238</v>
      </c>
      <c r="F428" s="555">
        <v>592.04999999999995</v>
      </c>
      <c r="G428" s="554" t="s">
        <v>921</v>
      </c>
      <c r="H428" s="554" t="s">
        <v>130</v>
      </c>
      <c r="I428" s="541" t="s">
        <v>1095</v>
      </c>
      <c r="J428" s="556" t="s">
        <v>1096</v>
      </c>
      <c r="K428" s="556" t="s">
        <v>704</v>
      </c>
      <c r="L428" s="544" t="s">
        <v>705</v>
      </c>
      <c r="M428" s="556">
        <v>394212119</v>
      </c>
      <c r="N428" s="557">
        <v>44760</v>
      </c>
      <c r="O428" s="545">
        <f t="shared" si="19"/>
        <v>7</v>
      </c>
      <c r="P428" s="545">
        <f t="shared" si="20"/>
        <v>6</v>
      </c>
      <c r="Q428" s="531" t="str">
        <f t="shared" si="21"/>
        <v>Gastos_Gerais</v>
      </c>
    </row>
    <row r="429" spans="1:17" ht="38.25" hidden="1" x14ac:dyDescent="0.2">
      <c r="A429" s="538">
        <f>IF(B429="","",COUNT('Diário 3º PA'!$A$4:$A$4242)+COUNT('Diário 4º PA'!$A$4:$A$2224)+ROW()-3)</f>
        <v>4438</v>
      </c>
      <c r="B429" s="539">
        <v>44760</v>
      </c>
      <c r="C429" s="540">
        <v>44713</v>
      </c>
      <c r="D429" s="541" t="s">
        <v>115</v>
      </c>
      <c r="E429" s="554" t="s">
        <v>238</v>
      </c>
      <c r="F429" s="555">
        <v>876.28</v>
      </c>
      <c r="G429" s="554" t="s">
        <v>921</v>
      </c>
      <c r="H429" s="554" t="s">
        <v>140</v>
      </c>
      <c r="I429" s="541" t="s">
        <v>1095</v>
      </c>
      <c r="J429" s="556" t="s">
        <v>1096</v>
      </c>
      <c r="K429" s="556" t="s">
        <v>704</v>
      </c>
      <c r="L429" s="544" t="s">
        <v>705</v>
      </c>
      <c r="M429" s="556">
        <v>394528078</v>
      </c>
      <c r="N429" s="557">
        <v>44760</v>
      </c>
      <c r="O429" s="545">
        <f t="shared" si="19"/>
        <v>7</v>
      </c>
      <c r="P429" s="545">
        <f t="shared" si="20"/>
        <v>6</v>
      </c>
      <c r="Q429" s="531" t="str">
        <f t="shared" si="21"/>
        <v>Gastos_Gerais</v>
      </c>
    </row>
    <row r="430" spans="1:17" ht="38.25" hidden="1" x14ac:dyDescent="0.2">
      <c r="A430" s="538">
        <f>IF(B430="","",COUNT('Diário 3º PA'!$A$4:$A$4242)+COUNT('Diário 4º PA'!$A$4:$A$2224)+ROW()-3)</f>
        <v>4439</v>
      </c>
      <c r="B430" s="539">
        <v>44760</v>
      </c>
      <c r="C430" s="540">
        <v>44743</v>
      </c>
      <c r="D430" s="541" t="s">
        <v>115</v>
      </c>
      <c r="E430" s="554" t="s">
        <v>306</v>
      </c>
      <c r="F430" s="555">
        <v>227.94</v>
      </c>
      <c r="G430" s="554" t="s">
        <v>6385</v>
      </c>
      <c r="H430" s="554" t="s">
        <v>135</v>
      </c>
      <c r="I430" s="543" t="s">
        <v>6386</v>
      </c>
      <c r="J430" s="556" t="s">
        <v>6387</v>
      </c>
      <c r="K430" s="556" t="s">
        <v>704</v>
      </c>
      <c r="L430" s="544" t="s">
        <v>428</v>
      </c>
      <c r="M430" s="556" t="s">
        <v>6388</v>
      </c>
      <c r="N430" s="557">
        <v>44754</v>
      </c>
      <c r="O430" s="545">
        <f t="shared" si="19"/>
        <v>7</v>
      </c>
      <c r="P430" s="545">
        <f t="shared" si="20"/>
        <v>7</v>
      </c>
      <c r="Q430" s="531" t="str">
        <f t="shared" si="21"/>
        <v>Gastos_Gerais</v>
      </c>
    </row>
    <row r="431" spans="1:17" ht="76.5" x14ac:dyDescent="0.2">
      <c r="A431" s="538">
        <f>IF(B431="","",COUNT('Diário 3º PA'!$A$4:$A$4242)+COUNT('Diário 4º PA'!$A$4:$A$2224)+ROW()-3)</f>
        <v>4440</v>
      </c>
      <c r="B431" s="539">
        <v>44760</v>
      </c>
      <c r="C431" s="540">
        <v>44743</v>
      </c>
      <c r="D431" s="554" t="s">
        <v>117</v>
      </c>
      <c r="E431" s="554" t="s">
        <v>387</v>
      </c>
      <c r="F431" s="555">
        <v>1707.15</v>
      </c>
      <c r="G431" s="554" t="s">
        <v>6389</v>
      </c>
      <c r="H431" s="554" t="s">
        <v>135</v>
      </c>
      <c r="I431" s="543" t="s">
        <v>6386</v>
      </c>
      <c r="J431" s="556" t="s">
        <v>6387</v>
      </c>
      <c r="K431" s="556" t="s">
        <v>704</v>
      </c>
      <c r="L431" s="544" t="s">
        <v>428</v>
      </c>
      <c r="M431" s="559">
        <v>419986</v>
      </c>
      <c r="N431" s="557">
        <v>44754</v>
      </c>
      <c r="O431" s="545">
        <f t="shared" si="19"/>
        <v>7</v>
      </c>
      <c r="P431" s="545">
        <f t="shared" si="20"/>
        <v>7</v>
      </c>
      <c r="Q431" s="531" t="str">
        <f t="shared" si="21"/>
        <v>Aquisição_de_Bens_Permanentes</v>
      </c>
    </row>
    <row r="432" spans="1:17" ht="38.25" hidden="1" x14ac:dyDescent="0.2">
      <c r="A432" s="538">
        <f>IF(B432="","",COUNT('Diário 3º PA'!$A$4:$A$4242)+COUNT('Diário 4º PA'!$A$4:$A$2224)+ROW()-3)</f>
        <v>4441</v>
      </c>
      <c r="B432" s="539">
        <v>44760</v>
      </c>
      <c r="C432" s="540">
        <v>44713</v>
      </c>
      <c r="D432" s="541" t="s">
        <v>115</v>
      </c>
      <c r="E432" s="554" t="s">
        <v>234</v>
      </c>
      <c r="F432" s="555">
        <v>1148.68</v>
      </c>
      <c r="G432" s="554" t="s">
        <v>234</v>
      </c>
      <c r="H432" s="554" t="s">
        <v>128</v>
      </c>
      <c r="I432" s="541" t="s">
        <v>1095</v>
      </c>
      <c r="J432" s="556" t="s">
        <v>1096</v>
      </c>
      <c r="K432" s="556" t="s">
        <v>704</v>
      </c>
      <c r="L432" s="544" t="s">
        <v>705</v>
      </c>
      <c r="M432" s="556">
        <v>394511063</v>
      </c>
      <c r="N432" s="557">
        <v>44760</v>
      </c>
      <c r="O432" s="545">
        <f t="shared" si="19"/>
        <v>7</v>
      </c>
      <c r="P432" s="545">
        <f t="shared" si="20"/>
        <v>6</v>
      </c>
      <c r="Q432" s="531" t="str">
        <f t="shared" si="21"/>
        <v>Gastos_Gerais</v>
      </c>
    </row>
    <row r="433" spans="1:17" ht="51" hidden="1" x14ac:dyDescent="0.2">
      <c r="A433" s="538">
        <f>IF(B433="","",COUNT('Diário 3º PA'!$A$4:$A$4242)+COUNT('Diário 4º PA'!$A$4:$A$2224)+ROW()-3)</f>
        <v>4442</v>
      </c>
      <c r="B433" s="539">
        <v>44760</v>
      </c>
      <c r="C433" s="540">
        <v>44774</v>
      </c>
      <c r="D433" s="554" t="s">
        <v>104</v>
      </c>
      <c r="E433" s="554" t="s">
        <v>204</v>
      </c>
      <c r="F433" s="555">
        <v>1134.23</v>
      </c>
      <c r="G433" s="554" t="s">
        <v>6390</v>
      </c>
      <c r="H433" s="554" t="s">
        <v>127</v>
      </c>
      <c r="I433" s="543" t="s">
        <v>6093</v>
      </c>
      <c r="J433" s="556" t="s">
        <v>756</v>
      </c>
      <c r="K433" s="556" t="s">
        <v>704</v>
      </c>
      <c r="L433" s="544" t="s">
        <v>1333</v>
      </c>
      <c r="M433" s="556" t="s">
        <v>6391</v>
      </c>
      <c r="N433" s="557">
        <v>44760</v>
      </c>
      <c r="O433" s="545">
        <f t="shared" si="19"/>
        <v>7</v>
      </c>
      <c r="P433" s="545">
        <f t="shared" si="20"/>
        <v>8</v>
      </c>
      <c r="Q433" s="531" t="str">
        <f t="shared" si="21"/>
        <v>Gastos_com_Pessoal</v>
      </c>
    </row>
    <row r="434" spans="1:17" ht="38.25" hidden="1" x14ac:dyDescent="0.2">
      <c r="A434" s="538">
        <f>IF(B434="","",COUNT('Diário 3º PA'!$A$4:$A$4242)+COUNT('Diário 4º PA'!$A$4:$A$2224)+ROW()-3)</f>
        <v>4443</v>
      </c>
      <c r="B434" s="539">
        <v>44760</v>
      </c>
      <c r="C434" s="540">
        <v>44713</v>
      </c>
      <c r="D434" s="541" t="s">
        <v>115</v>
      </c>
      <c r="E434" s="554" t="s">
        <v>234</v>
      </c>
      <c r="F434" s="555">
        <v>435.25</v>
      </c>
      <c r="G434" s="554" t="s">
        <v>234</v>
      </c>
      <c r="H434" s="554" t="s">
        <v>130</v>
      </c>
      <c r="I434" s="541" t="s">
        <v>1095</v>
      </c>
      <c r="J434" s="556" t="s">
        <v>1096</v>
      </c>
      <c r="K434" s="556" t="s">
        <v>704</v>
      </c>
      <c r="L434" s="544" t="s">
        <v>705</v>
      </c>
      <c r="M434" s="556">
        <v>394393811</v>
      </c>
      <c r="N434" s="557">
        <v>44760</v>
      </c>
      <c r="O434" s="545">
        <f t="shared" si="19"/>
        <v>7</v>
      </c>
      <c r="P434" s="545">
        <f t="shared" si="20"/>
        <v>6</v>
      </c>
      <c r="Q434" s="531" t="str">
        <f t="shared" si="21"/>
        <v>Gastos_Gerais</v>
      </c>
    </row>
    <row r="435" spans="1:17" ht="38.25" hidden="1" x14ac:dyDescent="0.2">
      <c r="A435" s="538">
        <f>IF(B435="","",COUNT('Diário 3º PA'!$A$4:$A$4242)+COUNT('Diário 4º PA'!$A$4:$A$2224)+ROW()-3)</f>
        <v>4444</v>
      </c>
      <c r="B435" s="539">
        <v>44760</v>
      </c>
      <c r="C435" s="540">
        <v>44743</v>
      </c>
      <c r="D435" s="541" t="s">
        <v>115</v>
      </c>
      <c r="E435" s="554" t="s">
        <v>366</v>
      </c>
      <c r="F435" s="555">
        <v>158.6</v>
      </c>
      <c r="G435" s="554" t="s">
        <v>3960</v>
      </c>
      <c r="H435" s="554" t="s">
        <v>136</v>
      </c>
      <c r="I435" s="543" t="s">
        <v>1271</v>
      </c>
      <c r="J435" s="556" t="s">
        <v>1272</v>
      </c>
      <c r="K435" s="556" t="s">
        <v>704</v>
      </c>
      <c r="L435" s="544" t="s">
        <v>428</v>
      </c>
      <c r="M435" s="556">
        <v>244</v>
      </c>
      <c r="N435" s="557">
        <v>44756</v>
      </c>
      <c r="O435" s="545">
        <f t="shared" si="19"/>
        <v>7</v>
      </c>
      <c r="P435" s="545">
        <f t="shared" si="20"/>
        <v>7</v>
      </c>
      <c r="Q435" s="531" t="str">
        <f t="shared" si="21"/>
        <v>Gastos_Gerais</v>
      </c>
    </row>
    <row r="436" spans="1:17" ht="38.25" hidden="1" x14ac:dyDescent="0.2">
      <c r="A436" s="538">
        <f>IF(B436="","",COUNT('Diário 3º PA'!$A$4:$A$4242)+COUNT('Diário 4º PA'!$A$4:$A$2224)+ROW()-3)</f>
        <v>4445</v>
      </c>
      <c r="B436" s="539">
        <v>44760</v>
      </c>
      <c r="C436" s="540">
        <v>44713</v>
      </c>
      <c r="D436" s="541" t="s">
        <v>115</v>
      </c>
      <c r="E436" s="554" t="s">
        <v>230</v>
      </c>
      <c r="F436" s="555">
        <v>2070.94</v>
      </c>
      <c r="G436" s="554" t="s">
        <v>5987</v>
      </c>
      <c r="H436" s="554" t="s">
        <v>138</v>
      </c>
      <c r="I436" s="543" t="s">
        <v>5988</v>
      </c>
      <c r="J436" s="556" t="s">
        <v>760</v>
      </c>
      <c r="K436" s="556" t="s">
        <v>704</v>
      </c>
      <c r="L436" s="544" t="s">
        <v>428</v>
      </c>
      <c r="M436" s="556">
        <v>82594145</v>
      </c>
      <c r="N436" s="557">
        <v>44760</v>
      </c>
      <c r="O436" s="545">
        <f t="shared" si="19"/>
        <v>7</v>
      </c>
      <c r="P436" s="545">
        <f t="shared" si="20"/>
        <v>6</v>
      </c>
      <c r="Q436" s="531" t="str">
        <f t="shared" si="21"/>
        <v>Gastos_Gerais</v>
      </c>
    </row>
    <row r="437" spans="1:17" ht="38.25" hidden="1" x14ac:dyDescent="0.2">
      <c r="A437" s="538">
        <f>IF(B437="","",COUNT('Diário 3º PA'!$A$4:$A$4242)+COUNT('Diário 4º PA'!$A$4:$A$2224)+ROW()-3)</f>
        <v>4446</v>
      </c>
      <c r="B437" s="539">
        <v>44760</v>
      </c>
      <c r="C437" s="540">
        <v>44743</v>
      </c>
      <c r="D437" s="541" t="s">
        <v>115</v>
      </c>
      <c r="E437" s="554" t="s">
        <v>6392</v>
      </c>
      <c r="F437" s="555">
        <v>23.2</v>
      </c>
      <c r="G437" s="554" t="s">
        <v>6393</v>
      </c>
      <c r="H437" s="554" t="s">
        <v>131</v>
      </c>
      <c r="I437" s="543" t="s">
        <v>6394</v>
      </c>
      <c r="J437" s="556" t="s">
        <v>6231</v>
      </c>
      <c r="K437" s="556" t="s">
        <v>5990</v>
      </c>
      <c r="L437" s="544" t="s">
        <v>5995</v>
      </c>
      <c r="M437" s="556">
        <v>979428068</v>
      </c>
      <c r="N437" s="557">
        <v>44760</v>
      </c>
      <c r="O437" s="545">
        <f t="shared" si="19"/>
        <v>7</v>
      </c>
      <c r="P437" s="545">
        <f t="shared" si="20"/>
        <v>7</v>
      </c>
      <c r="Q437" s="531" t="str">
        <f t="shared" si="21"/>
        <v>Gastos_Gerais</v>
      </c>
    </row>
    <row r="438" spans="1:17" ht="38.25" hidden="1" x14ac:dyDescent="0.2">
      <c r="A438" s="538">
        <f>IF(B438="","",COUNT('Diário 3º PA'!$A$4:$A$4242)+COUNT('Diário 4º PA'!$A$4:$A$2224)+ROW()-3)</f>
        <v>4447</v>
      </c>
      <c r="B438" s="539">
        <v>44760</v>
      </c>
      <c r="C438" s="540">
        <v>44743</v>
      </c>
      <c r="D438" s="541" t="s">
        <v>115</v>
      </c>
      <c r="E438" s="554" t="s">
        <v>6392</v>
      </c>
      <c r="F438" s="555">
        <v>15.6</v>
      </c>
      <c r="G438" s="554" t="s">
        <v>6395</v>
      </c>
      <c r="H438" s="554" t="s">
        <v>140</v>
      </c>
      <c r="I438" s="543" t="s">
        <v>4015</v>
      </c>
      <c r="J438" s="556" t="s">
        <v>3677</v>
      </c>
      <c r="K438" s="556" t="s">
        <v>5990</v>
      </c>
      <c r="L438" s="544" t="s">
        <v>5995</v>
      </c>
      <c r="M438" s="556">
        <v>979428068</v>
      </c>
      <c r="N438" s="557">
        <v>44760</v>
      </c>
      <c r="O438" s="545">
        <f t="shared" si="19"/>
        <v>7</v>
      </c>
      <c r="P438" s="545">
        <f t="shared" si="20"/>
        <v>7</v>
      </c>
      <c r="Q438" s="531" t="str">
        <f t="shared" si="21"/>
        <v>Gastos_Gerais</v>
      </c>
    </row>
    <row r="439" spans="1:17" ht="38.25" hidden="1" x14ac:dyDescent="0.2">
      <c r="A439" s="538">
        <f>IF(B439="","",COUNT('Diário 3º PA'!$A$4:$A$4242)+COUNT('Diário 4º PA'!$A$4:$A$2224)+ROW()-3)</f>
        <v>4448</v>
      </c>
      <c r="B439" s="539">
        <v>44760</v>
      </c>
      <c r="C439" s="540">
        <v>44743</v>
      </c>
      <c r="D439" s="541" t="s">
        <v>115</v>
      </c>
      <c r="E439" s="554" t="s">
        <v>6392</v>
      </c>
      <c r="F439" s="555">
        <v>11.6</v>
      </c>
      <c r="G439" s="554" t="s">
        <v>6396</v>
      </c>
      <c r="H439" s="554" t="s">
        <v>132</v>
      </c>
      <c r="I439" s="543" t="s">
        <v>5286</v>
      </c>
      <c r="J439" s="556" t="s">
        <v>5287</v>
      </c>
      <c r="K439" s="556" t="s">
        <v>5990</v>
      </c>
      <c r="L439" s="544" t="s">
        <v>5995</v>
      </c>
      <c r="M439" s="556">
        <v>979428068</v>
      </c>
      <c r="N439" s="557">
        <v>44760</v>
      </c>
      <c r="O439" s="545">
        <f t="shared" si="19"/>
        <v>7</v>
      </c>
      <c r="P439" s="545">
        <f t="shared" si="20"/>
        <v>7</v>
      </c>
      <c r="Q439" s="531" t="str">
        <f t="shared" si="21"/>
        <v>Gastos_Gerais</v>
      </c>
    </row>
    <row r="440" spans="1:17" ht="38.25" hidden="1" x14ac:dyDescent="0.2">
      <c r="A440" s="538">
        <f>IF(B440="","",COUNT('Diário 3º PA'!$A$4:$A$4242)+COUNT('Diário 4º PA'!$A$4:$A$2224)+ROW()-3)</f>
        <v>4449</v>
      </c>
      <c r="B440" s="539">
        <v>44760</v>
      </c>
      <c r="C440" s="540">
        <v>44743</v>
      </c>
      <c r="D440" s="541" t="s">
        <v>115</v>
      </c>
      <c r="E440" s="554" t="s">
        <v>6392</v>
      </c>
      <c r="F440" s="555">
        <v>60</v>
      </c>
      <c r="G440" s="554" t="s">
        <v>6397</v>
      </c>
      <c r="H440" s="554" t="s">
        <v>139</v>
      </c>
      <c r="I440" s="543" t="s">
        <v>6379</v>
      </c>
      <c r="J440" s="556" t="s">
        <v>1769</v>
      </c>
      <c r="K440" s="556" t="s">
        <v>5990</v>
      </c>
      <c r="L440" s="544" t="s">
        <v>5995</v>
      </c>
      <c r="M440" s="556">
        <v>979428068</v>
      </c>
      <c r="N440" s="557">
        <v>44760</v>
      </c>
      <c r="O440" s="545">
        <f t="shared" si="19"/>
        <v>7</v>
      </c>
      <c r="P440" s="545">
        <f t="shared" si="20"/>
        <v>7</v>
      </c>
      <c r="Q440" s="531" t="str">
        <f t="shared" si="21"/>
        <v>Gastos_Gerais</v>
      </c>
    </row>
    <row r="441" spans="1:17" ht="38.25" hidden="1" x14ac:dyDescent="0.2">
      <c r="A441" s="538">
        <f>IF(B441="","",COUNT('Diário 3º PA'!$A$4:$A$4242)+COUNT('Diário 4º PA'!$A$4:$A$2224)+ROW()-3)</f>
        <v>4450</v>
      </c>
      <c r="B441" s="539">
        <v>44760</v>
      </c>
      <c r="C441" s="540">
        <v>44743</v>
      </c>
      <c r="D441" s="541" t="s">
        <v>115</v>
      </c>
      <c r="E441" s="554" t="s">
        <v>6392</v>
      </c>
      <c r="F441" s="555">
        <v>60</v>
      </c>
      <c r="G441" s="554" t="s">
        <v>6398</v>
      </c>
      <c r="H441" s="554" t="s">
        <v>129</v>
      </c>
      <c r="I441" s="543" t="s">
        <v>6399</v>
      </c>
      <c r="J441" s="556" t="s">
        <v>6400</v>
      </c>
      <c r="K441" s="556" t="s">
        <v>5990</v>
      </c>
      <c r="L441" s="544" t="s">
        <v>5995</v>
      </c>
      <c r="M441" s="556">
        <v>979428068</v>
      </c>
      <c r="N441" s="557">
        <v>44760</v>
      </c>
      <c r="O441" s="545">
        <f t="shared" si="19"/>
        <v>7</v>
      </c>
      <c r="P441" s="545">
        <f t="shared" si="20"/>
        <v>7</v>
      </c>
      <c r="Q441" s="531" t="str">
        <f t="shared" si="21"/>
        <v>Gastos_Gerais</v>
      </c>
    </row>
    <row r="442" spans="1:17" ht="38.25" hidden="1" x14ac:dyDescent="0.2">
      <c r="A442" s="538">
        <f>IF(B442="","",COUNT('Diário 3º PA'!$A$4:$A$4242)+COUNT('Diário 4º PA'!$A$4:$A$2224)+ROW()-3)</f>
        <v>4451</v>
      </c>
      <c r="B442" s="539">
        <v>44760</v>
      </c>
      <c r="C442" s="540">
        <v>44743</v>
      </c>
      <c r="D442" s="541" t="s">
        <v>115</v>
      </c>
      <c r="E442" s="554" t="s">
        <v>6392</v>
      </c>
      <c r="F442" s="555">
        <v>60</v>
      </c>
      <c r="G442" s="554" t="s">
        <v>6401</v>
      </c>
      <c r="H442" s="554" t="s">
        <v>135</v>
      </c>
      <c r="I442" s="543" t="s">
        <v>6402</v>
      </c>
      <c r="J442" s="556" t="s">
        <v>6403</v>
      </c>
      <c r="K442" s="556" t="s">
        <v>5990</v>
      </c>
      <c r="L442" s="544" t="s">
        <v>5995</v>
      </c>
      <c r="M442" s="556">
        <v>979428068</v>
      </c>
      <c r="N442" s="557">
        <v>44760</v>
      </c>
      <c r="O442" s="545">
        <f t="shared" si="19"/>
        <v>7</v>
      </c>
      <c r="P442" s="545">
        <f t="shared" si="20"/>
        <v>7</v>
      </c>
      <c r="Q442" s="531" t="str">
        <f t="shared" si="21"/>
        <v>Gastos_Gerais</v>
      </c>
    </row>
    <row r="443" spans="1:17" ht="38.25" hidden="1" x14ac:dyDescent="0.2">
      <c r="A443" s="538">
        <f>IF(B443="","",COUNT('Diário 3º PA'!$A$4:$A$4242)+COUNT('Diário 4º PA'!$A$4:$A$2224)+ROW()-3)</f>
        <v>4452</v>
      </c>
      <c r="B443" s="539">
        <v>44760</v>
      </c>
      <c r="C443" s="540">
        <v>44743</v>
      </c>
      <c r="D443" s="541" t="s">
        <v>115</v>
      </c>
      <c r="E443" s="554" t="s">
        <v>6392</v>
      </c>
      <c r="F443" s="555">
        <v>60</v>
      </c>
      <c r="G443" s="554" t="s">
        <v>6404</v>
      </c>
      <c r="H443" s="554" t="s">
        <v>129</v>
      </c>
      <c r="I443" s="543" t="s">
        <v>6405</v>
      </c>
      <c r="J443" s="556" t="s">
        <v>5801</v>
      </c>
      <c r="K443" s="556" t="s">
        <v>5990</v>
      </c>
      <c r="L443" s="544" t="s">
        <v>5995</v>
      </c>
      <c r="M443" s="556">
        <v>979428068</v>
      </c>
      <c r="N443" s="557">
        <v>44760</v>
      </c>
      <c r="O443" s="545">
        <f t="shared" si="19"/>
        <v>7</v>
      </c>
      <c r="P443" s="545">
        <f t="shared" si="20"/>
        <v>7</v>
      </c>
      <c r="Q443" s="531" t="str">
        <f t="shared" si="21"/>
        <v>Gastos_Gerais</v>
      </c>
    </row>
    <row r="444" spans="1:17" ht="38.25" hidden="1" x14ac:dyDescent="0.2">
      <c r="A444" s="538">
        <f>IF(B444="","",COUNT('Diário 3º PA'!$A$4:$A$4242)+COUNT('Diário 4º PA'!$A$4:$A$2224)+ROW()-3)</f>
        <v>4453</v>
      </c>
      <c r="B444" s="539">
        <v>44760</v>
      </c>
      <c r="C444" s="540">
        <v>44743</v>
      </c>
      <c r="D444" s="541" t="s">
        <v>115</v>
      </c>
      <c r="E444" s="554" t="s">
        <v>6392</v>
      </c>
      <c r="F444" s="555">
        <v>60</v>
      </c>
      <c r="G444" s="554" t="s">
        <v>6406</v>
      </c>
      <c r="H444" s="554" t="s">
        <v>135</v>
      </c>
      <c r="I444" s="543" t="s">
        <v>6407</v>
      </c>
      <c r="J444" s="556" t="s">
        <v>2856</v>
      </c>
      <c r="K444" s="556" t="s">
        <v>5990</v>
      </c>
      <c r="L444" s="544" t="s">
        <v>5995</v>
      </c>
      <c r="M444" s="556">
        <v>979428068</v>
      </c>
      <c r="N444" s="557">
        <v>44760</v>
      </c>
      <c r="O444" s="545">
        <f t="shared" si="19"/>
        <v>7</v>
      </c>
      <c r="P444" s="545">
        <f t="shared" si="20"/>
        <v>7</v>
      </c>
      <c r="Q444" s="531" t="str">
        <f t="shared" si="21"/>
        <v>Gastos_Gerais</v>
      </c>
    </row>
    <row r="445" spans="1:17" ht="51" hidden="1" x14ac:dyDescent="0.2">
      <c r="A445" s="538">
        <f>IF(B445="","",COUNT('Diário 3º PA'!$A$4:$A$4242)+COUNT('Diário 4º PA'!$A$4:$A$2224)+ROW()-3)</f>
        <v>4454</v>
      </c>
      <c r="B445" s="539">
        <v>44760</v>
      </c>
      <c r="C445" s="540">
        <v>44743</v>
      </c>
      <c r="D445" s="554" t="s">
        <v>104</v>
      </c>
      <c r="E445" s="554" t="s">
        <v>187</v>
      </c>
      <c r="F445" s="555">
        <v>685.1</v>
      </c>
      <c r="G445" s="543" t="s">
        <v>1019</v>
      </c>
      <c r="H445" s="554" t="s">
        <v>140</v>
      </c>
      <c r="I445" s="543" t="s">
        <v>6408</v>
      </c>
      <c r="J445" s="556" t="s">
        <v>6409</v>
      </c>
      <c r="K445" s="556" t="s">
        <v>5990</v>
      </c>
      <c r="L445" s="544" t="s">
        <v>5995</v>
      </c>
      <c r="M445" s="556">
        <v>979428068</v>
      </c>
      <c r="N445" s="557">
        <v>44760</v>
      </c>
      <c r="O445" s="545">
        <f t="shared" si="19"/>
        <v>7</v>
      </c>
      <c r="P445" s="545">
        <f t="shared" si="20"/>
        <v>7</v>
      </c>
      <c r="Q445" s="531" t="str">
        <f t="shared" si="21"/>
        <v>Gastos_com_Pessoal</v>
      </c>
    </row>
    <row r="446" spans="1:17" ht="51" hidden="1" x14ac:dyDescent="0.2">
      <c r="A446" s="538">
        <f>IF(B446="","",COUNT('Diário 3º PA'!$A$4:$A$4242)+COUNT('Diário 4º PA'!$A$4:$A$2224)+ROW()-3)</f>
        <v>4455</v>
      </c>
      <c r="B446" s="539">
        <v>44760</v>
      </c>
      <c r="C446" s="540">
        <v>44743</v>
      </c>
      <c r="D446" s="554" t="s">
        <v>104</v>
      </c>
      <c r="E446" s="554" t="s">
        <v>189</v>
      </c>
      <c r="F446" s="555">
        <v>685.1</v>
      </c>
      <c r="G446" s="543" t="s">
        <v>915</v>
      </c>
      <c r="H446" s="554" t="s">
        <v>140</v>
      </c>
      <c r="I446" s="543" t="s">
        <v>6408</v>
      </c>
      <c r="J446" s="556" t="s">
        <v>6409</v>
      </c>
      <c r="K446" s="556" t="s">
        <v>5990</v>
      </c>
      <c r="L446" s="544" t="s">
        <v>5995</v>
      </c>
      <c r="M446" s="556">
        <v>979428068</v>
      </c>
      <c r="N446" s="557">
        <v>44760</v>
      </c>
      <c r="O446" s="545">
        <f t="shared" si="19"/>
        <v>7</v>
      </c>
      <c r="P446" s="545">
        <f t="shared" si="20"/>
        <v>7</v>
      </c>
      <c r="Q446" s="531" t="str">
        <f t="shared" si="21"/>
        <v>Gastos_com_Pessoal</v>
      </c>
    </row>
    <row r="447" spans="1:17" ht="51" hidden="1" x14ac:dyDescent="0.2">
      <c r="A447" s="538">
        <f>IF(B447="","",COUNT('Diário 3º PA'!$A$4:$A$4242)+COUNT('Diário 4º PA'!$A$4:$A$2224)+ROW()-3)</f>
        <v>4456</v>
      </c>
      <c r="B447" s="539">
        <v>44760</v>
      </c>
      <c r="C447" s="540">
        <v>44743</v>
      </c>
      <c r="D447" s="554" t="s">
        <v>104</v>
      </c>
      <c r="E447" s="554" t="s">
        <v>191</v>
      </c>
      <c r="F447" s="555">
        <v>228.37</v>
      </c>
      <c r="G447" s="543" t="s">
        <v>918</v>
      </c>
      <c r="H447" s="554" t="s">
        <v>140</v>
      </c>
      <c r="I447" s="543" t="s">
        <v>6408</v>
      </c>
      <c r="J447" s="556" t="s">
        <v>6409</v>
      </c>
      <c r="K447" s="556" t="s">
        <v>5990</v>
      </c>
      <c r="L447" s="544" t="s">
        <v>5995</v>
      </c>
      <c r="M447" s="559">
        <v>979428068</v>
      </c>
      <c r="N447" s="557">
        <v>44760</v>
      </c>
      <c r="O447" s="545">
        <f t="shared" si="19"/>
        <v>7</v>
      </c>
      <c r="P447" s="545">
        <f t="shared" si="20"/>
        <v>7</v>
      </c>
      <c r="Q447" s="531" t="str">
        <f t="shared" si="21"/>
        <v>Gastos_com_Pessoal</v>
      </c>
    </row>
    <row r="448" spans="1:17" ht="51" hidden="1" x14ac:dyDescent="0.2">
      <c r="A448" s="538">
        <f>IF(B448="","",COUNT('Diário 3º PA'!$A$4:$A$4242)+COUNT('Diário 4º PA'!$A$4:$A$2224)+ROW()-3)</f>
        <v>4457</v>
      </c>
      <c r="B448" s="539">
        <v>44760</v>
      </c>
      <c r="C448" s="540">
        <v>44743</v>
      </c>
      <c r="D448" s="554" t="s">
        <v>104</v>
      </c>
      <c r="E448" s="554" t="s">
        <v>193</v>
      </c>
      <c r="F448" s="555">
        <v>919.98</v>
      </c>
      <c r="G448" s="554" t="s">
        <v>919</v>
      </c>
      <c r="H448" s="554" t="s">
        <v>140</v>
      </c>
      <c r="I448" s="543" t="s">
        <v>6408</v>
      </c>
      <c r="J448" s="556" t="s">
        <v>6409</v>
      </c>
      <c r="K448" s="556" t="s">
        <v>5990</v>
      </c>
      <c r="L448" s="544" t="s">
        <v>5995</v>
      </c>
      <c r="M448" s="556">
        <v>979428068</v>
      </c>
      <c r="N448" s="557">
        <v>44760</v>
      </c>
      <c r="O448" s="545">
        <f t="shared" si="19"/>
        <v>7</v>
      </c>
      <c r="P448" s="545">
        <f t="shared" si="20"/>
        <v>7</v>
      </c>
      <c r="Q448" s="531" t="str">
        <f t="shared" si="21"/>
        <v>Gastos_com_Pessoal</v>
      </c>
    </row>
    <row r="449" spans="1:17" ht="25.5" hidden="1" x14ac:dyDescent="0.2">
      <c r="A449" s="538">
        <f>IF(B449="","",COUNT('Diário 3º PA'!$A$4:$A$4242)+COUNT('Diário 4º PA'!$A$4:$A$2224)+ROW()-3)</f>
        <v>4458</v>
      </c>
      <c r="B449" s="539">
        <v>44760</v>
      </c>
      <c r="C449" s="540">
        <v>44743</v>
      </c>
      <c r="D449" s="554" t="s">
        <v>93</v>
      </c>
      <c r="E449" s="554" t="s">
        <v>97</v>
      </c>
      <c r="F449" s="555">
        <v>0.41</v>
      </c>
      <c r="G449" s="554" t="s">
        <v>1553</v>
      </c>
      <c r="H449" s="554" t="s">
        <v>128</v>
      </c>
      <c r="I449" s="543" t="s">
        <v>664</v>
      </c>
      <c r="J449" s="556" t="s">
        <v>811</v>
      </c>
      <c r="K449" s="556" t="s">
        <v>1554</v>
      </c>
      <c r="L449" s="544" t="s">
        <v>1066</v>
      </c>
      <c r="M449" s="556" t="s">
        <v>666</v>
      </c>
      <c r="N449" s="557">
        <v>44753</v>
      </c>
      <c r="O449" s="545">
        <f t="shared" si="19"/>
        <v>7</v>
      </c>
      <c r="P449" s="545">
        <f t="shared" si="20"/>
        <v>7</v>
      </c>
      <c r="Q449" s="531" t="str">
        <f t="shared" si="21"/>
        <v>Receitas</v>
      </c>
    </row>
    <row r="450" spans="1:17" ht="38.25" hidden="1" x14ac:dyDescent="0.2">
      <c r="A450" s="538">
        <f>IF(B450="","",COUNT('Diário 3º PA'!$A$4:$A$4242)+COUNT('Diário 4º PA'!$A$4:$A$2224)+ROW()-3)</f>
        <v>4459</v>
      </c>
      <c r="B450" s="539">
        <v>44761</v>
      </c>
      <c r="C450" s="540">
        <v>44713</v>
      </c>
      <c r="D450" s="541" t="s">
        <v>115</v>
      </c>
      <c r="E450" s="554" t="s">
        <v>232</v>
      </c>
      <c r="F450" s="555">
        <v>32566.09</v>
      </c>
      <c r="G450" s="554" t="s">
        <v>3432</v>
      </c>
      <c r="H450" s="554" t="s">
        <v>133</v>
      </c>
      <c r="I450" s="543" t="s">
        <v>6410</v>
      </c>
      <c r="J450" s="556" t="s">
        <v>1161</v>
      </c>
      <c r="K450" s="556" t="s">
        <v>704</v>
      </c>
      <c r="L450" s="544" t="s">
        <v>705</v>
      </c>
      <c r="M450" s="556" t="s">
        <v>6411</v>
      </c>
      <c r="N450" s="557">
        <v>44761</v>
      </c>
      <c r="O450" s="545">
        <f t="shared" si="19"/>
        <v>7</v>
      </c>
      <c r="P450" s="545">
        <f t="shared" si="20"/>
        <v>6</v>
      </c>
      <c r="Q450" s="531" t="str">
        <f t="shared" si="21"/>
        <v>Gastos_Gerais</v>
      </c>
    </row>
    <row r="451" spans="1:17" ht="38.25" hidden="1" x14ac:dyDescent="0.2">
      <c r="A451" s="538">
        <f>IF(B451="","",COUNT('Diário 3º PA'!$A$4:$A$4242)+COUNT('Diário 4º PA'!$A$4:$A$2224)+ROW()-3)</f>
        <v>4460</v>
      </c>
      <c r="B451" s="539">
        <v>44761</v>
      </c>
      <c r="C451" s="540">
        <v>44743</v>
      </c>
      <c r="D451" s="541" t="s">
        <v>115</v>
      </c>
      <c r="E451" s="554" t="s">
        <v>374</v>
      </c>
      <c r="F451" s="555">
        <v>1139.3499999999999</v>
      </c>
      <c r="G451" s="554" t="s">
        <v>1190</v>
      </c>
      <c r="H451" s="554" t="s">
        <v>138</v>
      </c>
      <c r="I451" s="543" t="s">
        <v>1191</v>
      </c>
      <c r="J451" s="556" t="s">
        <v>1192</v>
      </c>
      <c r="K451" s="556" t="s">
        <v>704</v>
      </c>
      <c r="L451" s="544" t="s">
        <v>428</v>
      </c>
      <c r="M451" s="556">
        <v>1946</v>
      </c>
      <c r="N451" s="557">
        <v>44746</v>
      </c>
      <c r="O451" s="545">
        <f t="shared" si="19"/>
        <v>7</v>
      </c>
      <c r="P451" s="545">
        <f t="shared" si="20"/>
        <v>7</v>
      </c>
      <c r="Q451" s="531" t="str">
        <f t="shared" si="21"/>
        <v>Gastos_Gerais</v>
      </c>
    </row>
    <row r="452" spans="1:17" ht="38.25" hidden="1" x14ac:dyDescent="0.2">
      <c r="A452" s="538">
        <f>IF(B452="","",COUNT('Diário 3º PA'!$A$4:$A$4242)+COUNT('Diário 4º PA'!$A$4:$A$2224)+ROW()-3)</f>
        <v>4461</v>
      </c>
      <c r="B452" s="539">
        <v>44761</v>
      </c>
      <c r="C452" s="540">
        <v>44713</v>
      </c>
      <c r="D452" s="541" t="s">
        <v>115</v>
      </c>
      <c r="E452" s="554" t="s">
        <v>376</v>
      </c>
      <c r="F452" s="555">
        <v>1499.45</v>
      </c>
      <c r="G452" s="554" t="s">
        <v>3659</v>
      </c>
      <c r="H452" s="554" t="s">
        <v>139</v>
      </c>
      <c r="I452" s="543" t="s">
        <v>859</v>
      </c>
      <c r="J452" s="556" t="s">
        <v>860</v>
      </c>
      <c r="K452" s="556" t="s">
        <v>704</v>
      </c>
      <c r="L452" s="544" t="s">
        <v>428</v>
      </c>
      <c r="M452" s="556">
        <v>1179</v>
      </c>
      <c r="N452" s="557">
        <v>44753</v>
      </c>
      <c r="O452" s="545">
        <f t="shared" si="19"/>
        <v>7</v>
      </c>
      <c r="P452" s="545">
        <f t="shared" si="20"/>
        <v>6</v>
      </c>
      <c r="Q452" s="531" t="str">
        <f t="shared" si="21"/>
        <v>Gastos_Gerais</v>
      </c>
    </row>
    <row r="453" spans="1:17" ht="38.25" hidden="1" x14ac:dyDescent="0.2">
      <c r="A453" s="538">
        <f>IF(B453="","",COUNT('Diário 3º PA'!$A$4:$A$4242)+COUNT('Diário 4º PA'!$A$4:$A$2224)+ROW()-3)</f>
        <v>4462</v>
      </c>
      <c r="B453" s="539">
        <v>44761</v>
      </c>
      <c r="C453" s="540">
        <v>44713</v>
      </c>
      <c r="D453" s="541" t="s">
        <v>115</v>
      </c>
      <c r="E453" s="554" t="s">
        <v>234</v>
      </c>
      <c r="F453" s="555">
        <v>148.29</v>
      </c>
      <c r="G453" s="554" t="s">
        <v>3767</v>
      </c>
      <c r="H453" s="554" t="s">
        <v>138</v>
      </c>
      <c r="I453" s="543" t="s">
        <v>655</v>
      </c>
      <c r="J453" s="556" t="s">
        <v>1164</v>
      </c>
      <c r="K453" s="556" t="s">
        <v>704</v>
      </c>
      <c r="L453" s="544" t="s">
        <v>705</v>
      </c>
      <c r="M453" s="556" t="s">
        <v>6412</v>
      </c>
      <c r="N453" s="557">
        <v>44707</v>
      </c>
      <c r="O453" s="545">
        <f t="shared" ref="O453:O516" si="22">IF(B453=0,0,IF(YEAR(B453)=$P$1,MONTH(B453)-$O$1+1,(YEAR(B453)-$P$1)*12-$O$1+1+MONTH(B453)))</f>
        <v>7</v>
      </c>
      <c r="P453" s="545">
        <f t="shared" ref="P453:P516" si="23">IF(C453=0,0,IF(YEAR(C453)=$P$1,MONTH(C453)-$O$1+1,(YEAR(C453)-$P$1)*12-$O$1+1+MONTH(C453)))</f>
        <v>6</v>
      </c>
      <c r="Q453" s="531" t="str">
        <f t="shared" ref="Q453:Q516" si="24">SUBSTITUTE(D453," ","_")</f>
        <v>Gastos_Gerais</v>
      </c>
    </row>
    <row r="454" spans="1:17" ht="38.25" hidden="1" x14ac:dyDescent="0.2">
      <c r="A454" s="538">
        <f>IF(B454="","",COUNT('Diário 3º PA'!$A$4:$A$4242)+COUNT('Diário 4º PA'!$A$4:$A$2224)+ROW()-3)</f>
        <v>4463</v>
      </c>
      <c r="B454" s="539">
        <v>44761</v>
      </c>
      <c r="C454" s="540">
        <v>44713</v>
      </c>
      <c r="D454" s="541" t="s">
        <v>115</v>
      </c>
      <c r="E454" s="554" t="s">
        <v>234</v>
      </c>
      <c r="F454" s="555">
        <v>106.03</v>
      </c>
      <c r="G454" s="554" t="s">
        <v>3767</v>
      </c>
      <c r="H454" s="554" t="s">
        <v>137</v>
      </c>
      <c r="I454" s="543" t="s">
        <v>5380</v>
      </c>
      <c r="J454" s="556" t="s">
        <v>769</v>
      </c>
      <c r="K454" s="556" t="s">
        <v>704</v>
      </c>
      <c r="L454" s="544" t="s">
        <v>705</v>
      </c>
      <c r="M454" s="556" t="s">
        <v>6413</v>
      </c>
      <c r="N454" s="557">
        <v>44761</v>
      </c>
      <c r="O454" s="545">
        <f t="shared" si="22"/>
        <v>7</v>
      </c>
      <c r="P454" s="545">
        <f t="shared" si="23"/>
        <v>6</v>
      </c>
      <c r="Q454" s="531" t="str">
        <f t="shared" si="24"/>
        <v>Gastos_Gerais</v>
      </c>
    </row>
    <row r="455" spans="1:17" ht="38.25" hidden="1" x14ac:dyDescent="0.2">
      <c r="A455" s="538">
        <f>IF(B455="","",COUNT('Diário 3º PA'!$A$4:$A$4242)+COUNT('Diário 4º PA'!$A$4:$A$2224)+ROW()-3)</f>
        <v>4464</v>
      </c>
      <c r="B455" s="539">
        <v>44761</v>
      </c>
      <c r="C455" s="540">
        <v>44713</v>
      </c>
      <c r="D455" s="541" t="s">
        <v>115</v>
      </c>
      <c r="E455" s="554" t="s">
        <v>376</v>
      </c>
      <c r="F455" s="555">
        <v>3131.91</v>
      </c>
      <c r="G455" s="554" t="s">
        <v>5716</v>
      </c>
      <c r="H455" s="554" t="s">
        <v>137</v>
      </c>
      <c r="I455" s="543" t="s">
        <v>1231</v>
      </c>
      <c r="J455" s="556" t="s">
        <v>1232</v>
      </c>
      <c r="K455" s="556" t="s">
        <v>704</v>
      </c>
      <c r="L455" s="544" t="s">
        <v>428</v>
      </c>
      <c r="M455" s="556">
        <v>2022262</v>
      </c>
      <c r="N455" s="557">
        <v>44756</v>
      </c>
      <c r="O455" s="545">
        <f t="shared" si="22"/>
        <v>7</v>
      </c>
      <c r="P455" s="545">
        <f t="shared" si="23"/>
        <v>6</v>
      </c>
      <c r="Q455" s="531" t="str">
        <f t="shared" si="24"/>
        <v>Gastos_Gerais</v>
      </c>
    </row>
    <row r="456" spans="1:17" ht="38.25" hidden="1" x14ac:dyDescent="0.2">
      <c r="A456" s="538">
        <f>IF(B456="","",COUNT('Diário 3º PA'!$A$4:$A$4242)+COUNT('Diário 4º PA'!$A$4:$A$2224)+ROW()-3)</f>
        <v>4465</v>
      </c>
      <c r="B456" s="539">
        <v>44761</v>
      </c>
      <c r="C456" s="540">
        <v>44743</v>
      </c>
      <c r="D456" s="541" t="s">
        <v>115</v>
      </c>
      <c r="E456" s="541" t="s">
        <v>372</v>
      </c>
      <c r="F456" s="555">
        <v>161.5</v>
      </c>
      <c r="G456" s="482" t="s">
        <v>6414</v>
      </c>
      <c r="H456" s="554" t="s">
        <v>136</v>
      </c>
      <c r="I456" s="543" t="s">
        <v>1191</v>
      </c>
      <c r="J456" s="556" t="s">
        <v>1192</v>
      </c>
      <c r="K456" s="556" t="s">
        <v>704</v>
      </c>
      <c r="L456" s="544" t="s">
        <v>428</v>
      </c>
      <c r="M456" s="556">
        <v>1923</v>
      </c>
      <c r="N456" s="557">
        <v>44736</v>
      </c>
      <c r="O456" s="545">
        <f t="shared" si="22"/>
        <v>7</v>
      </c>
      <c r="P456" s="545">
        <f t="shared" si="23"/>
        <v>7</v>
      </c>
      <c r="Q456" s="531" t="str">
        <f t="shared" si="24"/>
        <v>Gastos_Gerais</v>
      </c>
    </row>
    <row r="457" spans="1:17" ht="38.25" hidden="1" x14ac:dyDescent="0.2">
      <c r="A457" s="538">
        <f>IF(B457="","",COUNT('Diário 3º PA'!$A$4:$A$4242)+COUNT('Diário 4º PA'!$A$4:$A$2224)+ROW()-3)</f>
        <v>4466</v>
      </c>
      <c r="B457" s="539">
        <v>44761</v>
      </c>
      <c r="C457" s="540">
        <v>44713</v>
      </c>
      <c r="D457" s="541" t="s">
        <v>115</v>
      </c>
      <c r="E457" s="554" t="s">
        <v>238</v>
      </c>
      <c r="F457" s="555">
        <v>771.99</v>
      </c>
      <c r="G457" s="482" t="s">
        <v>921</v>
      </c>
      <c r="H457" s="554" t="s">
        <v>139</v>
      </c>
      <c r="I457" s="543" t="s">
        <v>5380</v>
      </c>
      <c r="J457" s="556" t="s">
        <v>769</v>
      </c>
      <c r="K457" s="556" t="s">
        <v>704</v>
      </c>
      <c r="L457" s="544" t="s">
        <v>705</v>
      </c>
      <c r="M457" s="556" t="s">
        <v>6415</v>
      </c>
      <c r="N457" s="557">
        <v>44761</v>
      </c>
      <c r="O457" s="545">
        <f t="shared" si="22"/>
        <v>7</v>
      </c>
      <c r="P457" s="545">
        <f t="shared" si="23"/>
        <v>6</v>
      </c>
      <c r="Q457" s="531" t="str">
        <f t="shared" si="24"/>
        <v>Gastos_Gerais</v>
      </c>
    </row>
    <row r="458" spans="1:17" ht="38.25" hidden="1" x14ac:dyDescent="0.2">
      <c r="A458" s="538">
        <f>IF(B458="","",COUNT('Diário 3º PA'!$A$4:$A$4242)+COUNT('Diário 4º PA'!$A$4:$A$2224)+ROW()-3)</f>
        <v>4467</v>
      </c>
      <c r="B458" s="539">
        <v>44761</v>
      </c>
      <c r="C458" s="540">
        <v>44713</v>
      </c>
      <c r="D458" s="541" t="s">
        <v>115</v>
      </c>
      <c r="E458" s="554" t="s">
        <v>232</v>
      </c>
      <c r="F458" s="555">
        <v>17980.009999999998</v>
      </c>
      <c r="G458" s="554" t="s">
        <v>3432</v>
      </c>
      <c r="H458" s="554" t="s">
        <v>129</v>
      </c>
      <c r="I458" s="543" t="s">
        <v>1089</v>
      </c>
      <c r="J458" s="556" t="s">
        <v>703</v>
      </c>
      <c r="K458" s="556" t="s">
        <v>704</v>
      </c>
      <c r="L458" s="544" t="s">
        <v>705</v>
      </c>
      <c r="M458" s="556" t="s">
        <v>6416</v>
      </c>
      <c r="N458" s="557">
        <v>44761</v>
      </c>
      <c r="O458" s="545">
        <f t="shared" si="22"/>
        <v>7</v>
      </c>
      <c r="P458" s="545">
        <f t="shared" si="23"/>
        <v>6</v>
      </c>
      <c r="Q458" s="531" t="str">
        <f t="shared" si="24"/>
        <v>Gastos_Gerais</v>
      </c>
    </row>
    <row r="459" spans="1:17" ht="38.25" hidden="1" x14ac:dyDescent="0.2">
      <c r="A459" s="538">
        <f>IF(B459="","",COUNT('Diário 3º PA'!$A$4:$A$4242)+COUNT('Diário 4º PA'!$A$4:$A$2224)+ROW()-3)</f>
        <v>4468</v>
      </c>
      <c r="B459" s="539">
        <v>44761</v>
      </c>
      <c r="C459" s="540">
        <v>44713</v>
      </c>
      <c r="D459" s="541" t="s">
        <v>115</v>
      </c>
      <c r="E459" s="554" t="s">
        <v>376</v>
      </c>
      <c r="F459" s="555">
        <v>3028.74</v>
      </c>
      <c r="G459" s="554" t="s">
        <v>5715</v>
      </c>
      <c r="H459" s="554" t="s">
        <v>136</v>
      </c>
      <c r="I459" s="543" t="s">
        <v>1231</v>
      </c>
      <c r="J459" s="556" t="s">
        <v>1232</v>
      </c>
      <c r="K459" s="556" t="s">
        <v>704</v>
      </c>
      <c r="L459" s="544" t="s">
        <v>428</v>
      </c>
      <c r="M459" s="556">
        <v>2022261</v>
      </c>
      <c r="N459" s="557">
        <v>44756</v>
      </c>
      <c r="O459" s="545">
        <f t="shared" si="22"/>
        <v>7</v>
      </c>
      <c r="P459" s="545">
        <f t="shared" si="23"/>
        <v>6</v>
      </c>
      <c r="Q459" s="531" t="str">
        <f t="shared" si="24"/>
        <v>Gastos_Gerais</v>
      </c>
    </row>
    <row r="460" spans="1:17" ht="38.25" hidden="1" x14ac:dyDescent="0.2">
      <c r="A460" s="538">
        <f>IF(B460="","",COUNT('Diário 3º PA'!$A$4:$A$4242)+COUNT('Diário 4º PA'!$A$4:$A$2224)+ROW()-3)</f>
        <v>4469</v>
      </c>
      <c r="B460" s="539">
        <v>44761</v>
      </c>
      <c r="C460" s="540">
        <v>44743</v>
      </c>
      <c r="D460" s="541" t="s">
        <v>115</v>
      </c>
      <c r="E460" s="554" t="s">
        <v>374</v>
      </c>
      <c r="F460" s="555">
        <v>1032.56</v>
      </c>
      <c r="G460" s="554" t="s">
        <v>1190</v>
      </c>
      <c r="H460" s="554" t="s">
        <v>136</v>
      </c>
      <c r="I460" s="543" t="s">
        <v>1191</v>
      </c>
      <c r="J460" s="556" t="s">
        <v>1192</v>
      </c>
      <c r="K460" s="556" t="s">
        <v>704</v>
      </c>
      <c r="L460" s="544" t="s">
        <v>428</v>
      </c>
      <c r="M460" s="556">
        <v>1942</v>
      </c>
      <c r="N460" s="557">
        <v>44746</v>
      </c>
      <c r="O460" s="545">
        <f t="shared" si="22"/>
        <v>7</v>
      </c>
      <c r="P460" s="545">
        <f t="shared" si="23"/>
        <v>7</v>
      </c>
      <c r="Q460" s="531" t="str">
        <f t="shared" si="24"/>
        <v>Gastos_Gerais</v>
      </c>
    </row>
    <row r="461" spans="1:17" ht="38.25" hidden="1" x14ac:dyDescent="0.2">
      <c r="A461" s="538">
        <f>IF(B461="","",COUNT('Diário 3º PA'!$A$4:$A$4242)+COUNT('Diário 4º PA'!$A$4:$A$2224)+ROW()-3)</f>
        <v>4470</v>
      </c>
      <c r="B461" s="539">
        <v>44761</v>
      </c>
      <c r="C461" s="540">
        <v>44743</v>
      </c>
      <c r="D461" s="541" t="s">
        <v>115</v>
      </c>
      <c r="E461" s="554" t="s">
        <v>374</v>
      </c>
      <c r="F461" s="555">
        <v>1500.24</v>
      </c>
      <c r="G461" s="554" t="s">
        <v>1190</v>
      </c>
      <c r="H461" s="554" t="s">
        <v>131</v>
      </c>
      <c r="I461" s="543" t="s">
        <v>1191</v>
      </c>
      <c r="J461" s="556" t="s">
        <v>1192</v>
      </c>
      <c r="K461" s="556" t="s">
        <v>704</v>
      </c>
      <c r="L461" s="544" t="s">
        <v>428</v>
      </c>
      <c r="M461" s="556">
        <v>1941</v>
      </c>
      <c r="N461" s="557">
        <v>44746</v>
      </c>
      <c r="O461" s="545">
        <f t="shared" si="22"/>
        <v>7</v>
      </c>
      <c r="P461" s="545">
        <f t="shared" si="23"/>
        <v>7</v>
      </c>
      <c r="Q461" s="531" t="str">
        <f t="shared" si="24"/>
        <v>Gastos_Gerais</v>
      </c>
    </row>
    <row r="462" spans="1:17" ht="38.25" hidden="1" x14ac:dyDescent="0.2">
      <c r="A462" s="538">
        <f>IF(B462="","",COUNT('Diário 3º PA'!$A$4:$A$4242)+COUNT('Diário 4º PA'!$A$4:$A$2224)+ROW()-3)</f>
        <v>4471</v>
      </c>
      <c r="B462" s="539">
        <v>44761</v>
      </c>
      <c r="C462" s="540">
        <v>44743</v>
      </c>
      <c r="D462" s="541" t="s">
        <v>115</v>
      </c>
      <c r="E462" s="554" t="s">
        <v>374</v>
      </c>
      <c r="F462" s="555">
        <v>948.81</v>
      </c>
      <c r="G462" s="554" t="s">
        <v>1190</v>
      </c>
      <c r="H462" s="554" t="s">
        <v>137</v>
      </c>
      <c r="I462" s="543" t="s">
        <v>1191</v>
      </c>
      <c r="J462" s="556" t="s">
        <v>1192</v>
      </c>
      <c r="K462" s="556" t="s">
        <v>704</v>
      </c>
      <c r="L462" s="544" t="s">
        <v>428</v>
      </c>
      <c r="M462" s="556">
        <v>1943</v>
      </c>
      <c r="N462" s="557">
        <v>44746</v>
      </c>
      <c r="O462" s="545">
        <f t="shared" si="22"/>
        <v>7</v>
      </c>
      <c r="P462" s="545">
        <f t="shared" si="23"/>
        <v>7</v>
      </c>
      <c r="Q462" s="531" t="str">
        <f t="shared" si="24"/>
        <v>Gastos_Gerais</v>
      </c>
    </row>
    <row r="463" spans="1:17" ht="38.25" hidden="1" x14ac:dyDescent="0.2">
      <c r="A463" s="538">
        <f>IF(B463="","",COUNT('Diário 3º PA'!$A$4:$A$4242)+COUNT('Diário 4º PA'!$A$4:$A$2224)+ROW()-3)</f>
        <v>4472</v>
      </c>
      <c r="B463" s="539">
        <v>44761</v>
      </c>
      <c r="C463" s="540">
        <v>44713</v>
      </c>
      <c r="D463" s="541" t="s">
        <v>115</v>
      </c>
      <c r="E463" s="554" t="s">
        <v>234</v>
      </c>
      <c r="F463" s="555">
        <v>106.03</v>
      </c>
      <c r="G463" s="554" t="s">
        <v>3767</v>
      </c>
      <c r="H463" s="554" t="s">
        <v>131</v>
      </c>
      <c r="I463" s="543" t="s">
        <v>5380</v>
      </c>
      <c r="J463" s="556" t="s">
        <v>769</v>
      </c>
      <c r="K463" s="556" t="s">
        <v>704</v>
      </c>
      <c r="L463" s="544" t="s">
        <v>705</v>
      </c>
      <c r="M463" s="556" t="s">
        <v>6417</v>
      </c>
      <c r="N463" s="557">
        <v>44761</v>
      </c>
      <c r="O463" s="545">
        <f t="shared" si="22"/>
        <v>7</v>
      </c>
      <c r="P463" s="545">
        <f t="shared" si="23"/>
        <v>6</v>
      </c>
      <c r="Q463" s="531" t="str">
        <f t="shared" si="24"/>
        <v>Gastos_Gerais</v>
      </c>
    </row>
    <row r="464" spans="1:17" ht="38.25" hidden="1" x14ac:dyDescent="0.2">
      <c r="A464" s="538">
        <f>IF(B464="","",COUNT('Diário 3º PA'!$A$4:$A$4242)+COUNT('Diário 4º PA'!$A$4:$A$2224)+ROW()-3)</f>
        <v>4473</v>
      </c>
      <c r="B464" s="539">
        <v>44761</v>
      </c>
      <c r="C464" s="540">
        <v>44743</v>
      </c>
      <c r="D464" s="541" t="s">
        <v>115</v>
      </c>
      <c r="E464" s="554" t="s">
        <v>378</v>
      </c>
      <c r="F464" s="555">
        <v>24</v>
      </c>
      <c r="G464" s="554" t="s">
        <v>6418</v>
      </c>
      <c r="H464" s="554" t="s">
        <v>138</v>
      </c>
      <c r="I464" s="543" t="s">
        <v>3459</v>
      </c>
      <c r="J464" s="556" t="s">
        <v>3460</v>
      </c>
      <c r="K464" s="556" t="s">
        <v>1464</v>
      </c>
      <c r="L464" s="544" t="s">
        <v>428</v>
      </c>
      <c r="M464" s="556">
        <v>202231</v>
      </c>
      <c r="N464" s="557">
        <v>44757</v>
      </c>
      <c r="O464" s="545">
        <f t="shared" si="22"/>
        <v>7</v>
      </c>
      <c r="P464" s="545">
        <f t="shared" si="23"/>
        <v>7</v>
      </c>
      <c r="Q464" s="531" t="str">
        <f t="shared" si="24"/>
        <v>Gastos_Gerais</v>
      </c>
    </row>
    <row r="465" spans="1:17" ht="38.25" hidden="1" x14ac:dyDescent="0.2">
      <c r="A465" s="538">
        <f>IF(B465="","",COUNT('Diário 3º PA'!$A$4:$A$4242)+COUNT('Diário 4º PA'!$A$4:$A$2224)+ROW()-3)</f>
        <v>4474</v>
      </c>
      <c r="B465" s="539">
        <v>44761</v>
      </c>
      <c r="C465" s="540">
        <v>44743</v>
      </c>
      <c r="D465" s="541" t="s">
        <v>115</v>
      </c>
      <c r="E465" s="554" t="s">
        <v>318</v>
      </c>
      <c r="F465" s="555">
        <v>696.95</v>
      </c>
      <c r="G465" s="554" t="s">
        <v>6419</v>
      </c>
      <c r="H465" s="554" t="s">
        <v>138</v>
      </c>
      <c r="I465" s="543" t="s">
        <v>6420</v>
      </c>
      <c r="J465" s="556" t="s">
        <v>3075</v>
      </c>
      <c r="K465" s="556" t="s">
        <v>1464</v>
      </c>
      <c r="L465" s="544" t="s">
        <v>428</v>
      </c>
      <c r="M465" s="556">
        <v>1745</v>
      </c>
      <c r="N465" s="557">
        <v>44761</v>
      </c>
      <c r="O465" s="545">
        <f t="shared" si="22"/>
        <v>7</v>
      </c>
      <c r="P465" s="545">
        <f t="shared" si="23"/>
        <v>7</v>
      </c>
      <c r="Q465" s="531" t="str">
        <f t="shared" si="24"/>
        <v>Gastos_Gerais</v>
      </c>
    </row>
    <row r="466" spans="1:17" ht="38.25" hidden="1" x14ac:dyDescent="0.2">
      <c r="A466" s="538">
        <f>IF(B466="","",COUNT('Diário 3º PA'!$A$4:$A$4242)+COUNT('Diário 4º PA'!$A$4:$A$2224)+ROW()-3)</f>
        <v>4475</v>
      </c>
      <c r="B466" s="539">
        <v>44761</v>
      </c>
      <c r="C466" s="540">
        <v>44743</v>
      </c>
      <c r="D466" s="541" t="s">
        <v>115</v>
      </c>
      <c r="E466" s="554" t="s">
        <v>366</v>
      </c>
      <c r="F466" s="555">
        <v>223.6</v>
      </c>
      <c r="G466" s="554" t="s">
        <v>3960</v>
      </c>
      <c r="H466" s="554" t="s">
        <v>135</v>
      </c>
      <c r="I466" s="543" t="s">
        <v>1271</v>
      </c>
      <c r="J466" s="556" t="s">
        <v>1272</v>
      </c>
      <c r="K466" s="556" t="s">
        <v>1464</v>
      </c>
      <c r="L466" s="544" t="s">
        <v>428</v>
      </c>
      <c r="M466" s="556">
        <v>245</v>
      </c>
      <c r="N466" s="557">
        <v>44760</v>
      </c>
      <c r="O466" s="545">
        <f t="shared" si="22"/>
        <v>7</v>
      </c>
      <c r="P466" s="545">
        <f t="shared" si="23"/>
        <v>7</v>
      </c>
      <c r="Q466" s="531" t="str">
        <f t="shared" si="24"/>
        <v>Gastos_Gerais</v>
      </c>
    </row>
    <row r="467" spans="1:17" ht="38.25" hidden="1" x14ac:dyDescent="0.2">
      <c r="A467" s="538">
        <f>IF(B467="","",COUNT('Diário 3º PA'!$A$4:$A$4242)+COUNT('Diário 4º PA'!$A$4:$A$2224)+ROW()-3)</f>
        <v>4476</v>
      </c>
      <c r="B467" s="539">
        <v>44761</v>
      </c>
      <c r="C467" s="540">
        <v>44743</v>
      </c>
      <c r="D467" s="541" t="s">
        <v>115</v>
      </c>
      <c r="E467" s="554" t="s">
        <v>328</v>
      </c>
      <c r="F467" s="555">
        <v>105</v>
      </c>
      <c r="G467" s="554" t="s">
        <v>6421</v>
      </c>
      <c r="H467" s="554" t="s">
        <v>131</v>
      </c>
      <c r="I467" s="543" t="s">
        <v>6422</v>
      </c>
      <c r="J467" s="556" t="s">
        <v>6423</v>
      </c>
      <c r="K467" s="556" t="s">
        <v>1464</v>
      </c>
      <c r="L467" s="544" t="s">
        <v>428</v>
      </c>
      <c r="M467" s="556">
        <v>70781</v>
      </c>
      <c r="N467" s="557">
        <v>44755</v>
      </c>
      <c r="O467" s="545">
        <f t="shared" si="22"/>
        <v>7</v>
      </c>
      <c r="P467" s="545">
        <f t="shared" si="23"/>
        <v>7</v>
      </c>
      <c r="Q467" s="531" t="str">
        <f t="shared" si="24"/>
        <v>Gastos_Gerais</v>
      </c>
    </row>
    <row r="468" spans="1:17" ht="38.25" hidden="1" x14ac:dyDescent="0.2">
      <c r="A468" s="538">
        <f>IF(B468="","",COUNT('Diário 3º PA'!$A$4:$A$4242)+COUNT('Diário 4º PA'!$A$4:$A$2224)+ROW()-3)</f>
        <v>4477</v>
      </c>
      <c r="B468" s="539">
        <v>44761</v>
      </c>
      <c r="C468" s="540">
        <v>44713</v>
      </c>
      <c r="D468" s="541" t="s">
        <v>115</v>
      </c>
      <c r="E468" s="554" t="s">
        <v>234</v>
      </c>
      <c r="F468" s="555">
        <v>102.07</v>
      </c>
      <c r="G468" s="554" t="s">
        <v>234</v>
      </c>
      <c r="H468" s="554" t="s">
        <v>134</v>
      </c>
      <c r="I468" s="543" t="s">
        <v>5380</v>
      </c>
      <c r="J468" s="556" t="s">
        <v>769</v>
      </c>
      <c r="K468" s="556" t="s">
        <v>704</v>
      </c>
      <c r="L468" s="544" t="s">
        <v>705</v>
      </c>
      <c r="M468" s="556" t="s">
        <v>6424</v>
      </c>
      <c r="N468" s="557">
        <v>44761</v>
      </c>
      <c r="O468" s="545">
        <f t="shared" si="22"/>
        <v>7</v>
      </c>
      <c r="P468" s="545">
        <f t="shared" si="23"/>
        <v>6</v>
      </c>
      <c r="Q468" s="531" t="str">
        <f t="shared" si="24"/>
        <v>Gastos_Gerais</v>
      </c>
    </row>
    <row r="469" spans="1:17" ht="38.25" hidden="1" x14ac:dyDescent="0.2">
      <c r="A469" s="538">
        <f>IF(B469="","",COUNT('Diário 3º PA'!$A$4:$A$4242)+COUNT('Diário 4º PA'!$A$4:$A$2224)+ROW()-3)</f>
        <v>4478</v>
      </c>
      <c r="B469" s="539">
        <v>44761</v>
      </c>
      <c r="C469" s="540">
        <v>44713</v>
      </c>
      <c r="D469" s="541" t="s">
        <v>115</v>
      </c>
      <c r="E469" s="554" t="s">
        <v>238</v>
      </c>
      <c r="F469" s="555">
        <v>771.99</v>
      </c>
      <c r="G469" s="554" t="s">
        <v>921</v>
      </c>
      <c r="H469" s="554" t="s">
        <v>131</v>
      </c>
      <c r="I469" s="543" t="s">
        <v>768</v>
      </c>
      <c r="J469" s="556" t="s">
        <v>769</v>
      </c>
      <c r="K469" s="556" t="s">
        <v>704</v>
      </c>
      <c r="L469" s="544" t="s">
        <v>705</v>
      </c>
      <c r="M469" s="556" t="s">
        <v>6425</v>
      </c>
      <c r="N469" s="557">
        <v>44761</v>
      </c>
      <c r="O469" s="545">
        <f t="shared" si="22"/>
        <v>7</v>
      </c>
      <c r="P469" s="545">
        <f t="shared" si="23"/>
        <v>6</v>
      </c>
      <c r="Q469" s="531" t="str">
        <f t="shared" si="24"/>
        <v>Gastos_Gerais</v>
      </c>
    </row>
    <row r="470" spans="1:17" ht="38.25" hidden="1" x14ac:dyDescent="0.2">
      <c r="A470" s="538">
        <f>IF(B470="","",COUNT('Diário 3º PA'!$A$4:$A$4242)+COUNT('Diário 4º PA'!$A$4:$A$2224)+ROW()-3)</f>
        <v>4479</v>
      </c>
      <c r="B470" s="539">
        <v>44761</v>
      </c>
      <c r="C470" s="540">
        <v>44743</v>
      </c>
      <c r="D470" s="541" t="s">
        <v>115</v>
      </c>
      <c r="E470" s="554" t="s">
        <v>374</v>
      </c>
      <c r="F470" s="555">
        <v>1076.73</v>
      </c>
      <c r="G470" s="554" t="s">
        <v>1190</v>
      </c>
      <c r="H470" s="554" t="s">
        <v>134</v>
      </c>
      <c r="I470" s="543" t="s">
        <v>1191</v>
      </c>
      <c r="J470" s="556" t="s">
        <v>1192</v>
      </c>
      <c r="K470" s="556" t="s">
        <v>704</v>
      </c>
      <c r="L470" s="544" t="s">
        <v>428</v>
      </c>
      <c r="M470" s="556">
        <v>1944</v>
      </c>
      <c r="N470" s="557">
        <v>44746</v>
      </c>
      <c r="O470" s="545">
        <f t="shared" si="22"/>
        <v>7</v>
      </c>
      <c r="P470" s="545">
        <f t="shared" si="23"/>
        <v>7</v>
      </c>
      <c r="Q470" s="531" t="str">
        <f t="shared" si="24"/>
        <v>Gastos_Gerais</v>
      </c>
    </row>
    <row r="471" spans="1:17" ht="38.25" hidden="1" x14ac:dyDescent="0.2">
      <c r="A471" s="538">
        <f>IF(B471="","",COUNT('Diário 3º PA'!$A$4:$A$4242)+COUNT('Diário 4º PA'!$A$4:$A$2224)+ROW()-3)</f>
        <v>4480</v>
      </c>
      <c r="B471" s="539">
        <v>44761</v>
      </c>
      <c r="C471" s="540">
        <v>44713</v>
      </c>
      <c r="D471" s="541" t="s">
        <v>115</v>
      </c>
      <c r="E471" s="554" t="s">
        <v>234</v>
      </c>
      <c r="F471" s="555">
        <v>145.47999999999999</v>
      </c>
      <c r="G471" s="554" t="s">
        <v>3767</v>
      </c>
      <c r="H471" s="554" t="s">
        <v>136</v>
      </c>
      <c r="I471" s="543" t="s">
        <v>655</v>
      </c>
      <c r="J471" s="556" t="s">
        <v>1164</v>
      </c>
      <c r="K471" s="556" t="s">
        <v>704</v>
      </c>
      <c r="L471" s="544" t="s">
        <v>705</v>
      </c>
      <c r="M471" s="556" t="s">
        <v>6426</v>
      </c>
      <c r="N471" s="557">
        <v>44761</v>
      </c>
      <c r="O471" s="545">
        <f t="shared" si="22"/>
        <v>7</v>
      </c>
      <c r="P471" s="545">
        <f t="shared" si="23"/>
        <v>6</v>
      </c>
      <c r="Q471" s="531" t="str">
        <f t="shared" si="24"/>
        <v>Gastos_Gerais</v>
      </c>
    </row>
    <row r="472" spans="1:17" ht="51" hidden="1" x14ac:dyDescent="0.2">
      <c r="A472" s="538">
        <f>IF(B472="","",COUNT('Diário 3º PA'!$A$4:$A$4242)+COUNT('Diário 4º PA'!$A$4:$A$2224)+ROW()-3)</f>
        <v>4481</v>
      </c>
      <c r="B472" s="539">
        <v>44761</v>
      </c>
      <c r="C472" s="540">
        <v>44743</v>
      </c>
      <c r="D472" s="554" t="s">
        <v>104</v>
      </c>
      <c r="E472" s="554" t="s">
        <v>212</v>
      </c>
      <c r="F472" s="555">
        <v>19777.849999999999</v>
      </c>
      <c r="G472" s="554" t="s">
        <v>6427</v>
      </c>
      <c r="H472" s="554" t="s">
        <v>127</v>
      </c>
      <c r="I472" s="543" t="s">
        <v>1152</v>
      </c>
      <c r="J472" s="556" t="s">
        <v>1153</v>
      </c>
      <c r="K472" s="556" t="s">
        <v>704</v>
      </c>
      <c r="L472" s="544" t="s">
        <v>428</v>
      </c>
      <c r="M472" s="556">
        <v>311248</v>
      </c>
      <c r="N472" s="557">
        <v>44744</v>
      </c>
      <c r="O472" s="545">
        <f t="shared" si="22"/>
        <v>7</v>
      </c>
      <c r="P472" s="545">
        <f t="shared" si="23"/>
        <v>7</v>
      </c>
      <c r="Q472" s="531" t="str">
        <f t="shared" si="24"/>
        <v>Gastos_com_Pessoal</v>
      </c>
    </row>
    <row r="473" spans="1:17" ht="38.25" hidden="1" x14ac:dyDescent="0.2">
      <c r="A473" s="538">
        <f>IF(B473="","",COUNT('Diário 3º PA'!$A$4:$A$4242)+COUNT('Diário 4º PA'!$A$4:$A$2224)+ROW()-3)</f>
        <v>4482</v>
      </c>
      <c r="B473" s="539">
        <v>44761</v>
      </c>
      <c r="C473" s="540">
        <v>44713</v>
      </c>
      <c r="D473" s="541" t="s">
        <v>115</v>
      </c>
      <c r="E473" s="554" t="s">
        <v>234</v>
      </c>
      <c r="F473" s="555">
        <v>106.03</v>
      </c>
      <c r="G473" s="554" t="s">
        <v>3767</v>
      </c>
      <c r="H473" s="554" t="s">
        <v>139</v>
      </c>
      <c r="I473" s="543" t="s">
        <v>5380</v>
      </c>
      <c r="J473" s="556" t="s">
        <v>769</v>
      </c>
      <c r="K473" s="556" t="s">
        <v>704</v>
      </c>
      <c r="L473" s="544" t="s">
        <v>705</v>
      </c>
      <c r="M473" s="556" t="s">
        <v>6428</v>
      </c>
      <c r="N473" s="557">
        <v>44761</v>
      </c>
      <c r="O473" s="545">
        <f t="shared" si="22"/>
        <v>7</v>
      </c>
      <c r="P473" s="545">
        <f t="shared" si="23"/>
        <v>6</v>
      </c>
      <c r="Q473" s="531" t="str">
        <f t="shared" si="24"/>
        <v>Gastos_Gerais</v>
      </c>
    </row>
    <row r="474" spans="1:17" ht="38.25" hidden="1" x14ac:dyDescent="0.2">
      <c r="A474" s="538">
        <f>IF(B474="","",COUNT('Diário 3º PA'!$A$4:$A$4242)+COUNT('Diário 4º PA'!$A$4:$A$2224)+ROW()-3)</f>
        <v>4483</v>
      </c>
      <c r="B474" s="539">
        <v>44761</v>
      </c>
      <c r="C474" s="540">
        <v>44743</v>
      </c>
      <c r="D474" s="541" t="s">
        <v>115</v>
      </c>
      <c r="E474" s="554" t="s">
        <v>374</v>
      </c>
      <c r="F474" s="555">
        <v>1339.59</v>
      </c>
      <c r="G474" s="554" t="s">
        <v>1190</v>
      </c>
      <c r="H474" s="554" t="s">
        <v>135</v>
      </c>
      <c r="I474" s="543" t="s">
        <v>1191</v>
      </c>
      <c r="J474" s="556" t="s">
        <v>1192</v>
      </c>
      <c r="K474" s="556" t="s">
        <v>704</v>
      </c>
      <c r="L474" s="544" t="s">
        <v>428</v>
      </c>
      <c r="M474" s="556">
        <v>1945</v>
      </c>
      <c r="N474" s="553">
        <v>44746</v>
      </c>
      <c r="O474" s="545">
        <f t="shared" si="22"/>
        <v>7</v>
      </c>
      <c r="P474" s="545">
        <f t="shared" si="23"/>
        <v>7</v>
      </c>
      <c r="Q474" s="531" t="str">
        <f t="shared" si="24"/>
        <v>Gastos_Gerais</v>
      </c>
    </row>
    <row r="475" spans="1:17" ht="38.25" hidden="1" x14ac:dyDescent="0.2">
      <c r="A475" s="538">
        <f>IF(B475="","",COUNT('Diário 3º PA'!$A$4:$A$4242)+COUNT('Diário 4º PA'!$A$4:$A$2224)+ROW()-3)</f>
        <v>4484</v>
      </c>
      <c r="B475" s="539">
        <v>44761</v>
      </c>
      <c r="C475" s="540">
        <v>44713</v>
      </c>
      <c r="D475" s="541" t="s">
        <v>115</v>
      </c>
      <c r="E475" s="554" t="s">
        <v>234</v>
      </c>
      <c r="F475" s="555">
        <v>200.81</v>
      </c>
      <c r="G475" s="554" t="s">
        <v>3767</v>
      </c>
      <c r="H475" s="554" t="s">
        <v>132</v>
      </c>
      <c r="I475" s="543" t="s">
        <v>655</v>
      </c>
      <c r="J475" s="556" t="s">
        <v>1164</v>
      </c>
      <c r="K475" s="556" t="s">
        <v>704</v>
      </c>
      <c r="L475" s="544" t="s">
        <v>705</v>
      </c>
      <c r="M475" s="556" t="s">
        <v>6429</v>
      </c>
      <c r="N475" s="553">
        <v>44761</v>
      </c>
      <c r="O475" s="545">
        <f t="shared" si="22"/>
        <v>7</v>
      </c>
      <c r="P475" s="545">
        <f t="shared" si="23"/>
        <v>6</v>
      </c>
      <c r="Q475" s="531" t="str">
        <f t="shared" si="24"/>
        <v>Gastos_Gerais</v>
      </c>
    </row>
    <row r="476" spans="1:17" ht="38.25" hidden="1" x14ac:dyDescent="0.2">
      <c r="A476" s="538">
        <f>IF(B476="","",COUNT('Diário 3º PA'!$A$4:$A$4242)+COUNT('Diário 4º PA'!$A$4:$A$2224)+ROW()-3)</f>
        <v>4485</v>
      </c>
      <c r="B476" s="539">
        <v>44761</v>
      </c>
      <c r="C476" s="540">
        <v>44713</v>
      </c>
      <c r="D476" s="541" t="s">
        <v>115</v>
      </c>
      <c r="E476" s="554" t="s">
        <v>238</v>
      </c>
      <c r="F476" s="555">
        <v>771.99</v>
      </c>
      <c r="G476" s="554" t="s">
        <v>921</v>
      </c>
      <c r="H476" s="554" t="s">
        <v>137</v>
      </c>
      <c r="I476" s="543" t="s">
        <v>768</v>
      </c>
      <c r="J476" s="556" t="s">
        <v>769</v>
      </c>
      <c r="K476" s="556" t="s">
        <v>704</v>
      </c>
      <c r="L476" s="544" t="s">
        <v>705</v>
      </c>
      <c r="M476" s="556" t="s">
        <v>6430</v>
      </c>
      <c r="N476" s="553">
        <v>44761</v>
      </c>
      <c r="O476" s="545">
        <f t="shared" si="22"/>
        <v>7</v>
      </c>
      <c r="P476" s="545">
        <f t="shared" si="23"/>
        <v>6</v>
      </c>
      <c r="Q476" s="531" t="str">
        <f t="shared" si="24"/>
        <v>Gastos_Gerais</v>
      </c>
    </row>
    <row r="477" spans="1:17" ht="38.25" hidden="1" x14ac:dyDescent="0.2">
      <c r="A477" s="538">
        <f>IF(B477="","",COUNT('Diário 3º PA'!$A$4:$A$4242)+COUNT('Diário 4º PA'!$A$4:$A$2224)+ROW()-3)</f>
        <v>4486</v>
      </c>
      <c r="B477" s="539">
        <v>44761</v>
      </c>
      <c r="C477" s="540">
        <v>44713</v>
      </c>
      <c r="D477" s="541" t="s">
        <v>115</v>
      </c>
      <c r="E477" s="554" t="s">
        <v>234</v>
      </c>
      <c r="F477" s="555">
        <v>199.92</v>
      </c>
      <c r="G477" s="554" t="s">
        <v>3767</v>
      </c>
      <c r="H477" s="554" t="s">
        <v>129</v>
      </c>
      <c r="I477" s="543" t="s">
        <v>655</v>
      </c>
      <c r="J477" s="556" t="s">
        <v>1164</v>
      </c>
      <c r="K477" s="556" t="s">
        <v>704</v>
      </c>
      <c r="L477" s="544" t="s">
        <v>705</v>
      </c>
      <c r="M477" s="556" t="s">
        <v>6431</v>
      </c>
      <c r="N477" s="553">
        <v>44761</v>
      </c>
      <c r="O477" s="545">
        <f t="shared" si="22"/>
        <v>7</v>
      </c>
      <c r="P477" s="545">
        <f t="shared" si="23"/>
        <v>6</v>
      </c>
      <c r="Q477" s="531" t="str">
        <f t="shared" si="24"/>
        <v>Gastos_Gerais</v>
      </c>
    </row>
    <row r="478" spans="1:17" ht="38.25" hidden="1" x14ac:dyDescent="0.2">
      <c r="A478" s="538">
        <f>IF(B478="","",COUNT('Diário 3º PA'!$A$4:$A$4242)+COUNT('Diário 4º PA'!$A$4:$A$2224)+ROW()-3)</f>
        <v>4487</v>
      </c>
      <c r="B478" s="539">
        <v>44761</v>
      </c>
      <c r="C478" s="540">
        <v>44713</v>
      </c>
      <c r="D478" s="541" t="s">
        <v>115</v>
      </c>
      <c r="E478" s="554" t="s">
        <v>376</v>
      </c>
      <c r="F478" s="555">
        <v>1319.58</v>
      </c>
      <c r="G478" s="554" t="s">
        <v>5714</v>
      </c>
      <c r="H478" s="554" t="s">
        <v>138</v>
      </c>
      <c r="I478" s="543" t="s">
        <v>1231</v>
      </c>
      <c r="J478" s="556" t="s">
        <v>1232</v>
      </c>
      <c r="K478" s="556" t="s">
        <v>704</v>
      </c>
      <c r="L478" s="544" t="s">
        <v>428</v>
      </c>
      <c r="M478" s="554">
        <v>2022260</v>
      </c>
      <c r="N478" s="553">
        <v>44756</v>
      </c>
      <c r="O478" s="545">
        <f t="shared" si="22"/>
        <v>7</v>
      </c>
      <c r="P478" s="545">
        <f t="shared" si="23"/>
        <v>6</v>
      </c>
      <c r="Q478" s="531" t="str">
        <f t="shared" si="24"/>
        <v>Gastos_Gerais</v>
      </c>
    </row>
    <row r="479" spans="1:17" ht="51" hidden="1" x14ac:dyDescent="0.2">
      <c r="A479" s="538">
        <f>IF(B479="","",COUNT('Diário 3º PA'!$A$4:$A$4242)+COUNT('Diário 4º PA'!$A$4:$A$2224)+ROW()-3)</f>
        <v>4488</v>
      </c>
      <c r="B479" s="539">
        <v>44761</v>
      </c>
      <c r="C479" s="540">
        <v>44743</v>
      </c>
      <c r="D479" s="554" t="s">
        <v>104</v>
      </c>
      <c r="E479" s="554" t="s">
        <v>187</v>
      </c>
      <c r="F479" s="555">
        <v>130.5</v>
      </c>
      <c r="G479" s="554" t="s">
        <v>1019</v>
      </c>
      <c r="H479" s="554" t="s">
        <v>139</v>
      </c>
      <c r="I479" s="543" t="s">
        <v>6432</v>
      </c>
      <c r="J479" s="556" t="s">
        <v>6433</v>
      </c>
      <c r="K479" s="556" t="s">
        <v>5990</v>
      </c>
      <c r="L479" s="544" t="s">
        <v>5995</v>
      </c>
      <c r="M479" s="556">
        <v>379697348</v>
      </c>
      <c r="N479" s="553">
        <v>44761</v>
      </c>
      <c r="O479" s="545">
        <f t="shared" si="22"/>
        <v>7</v>
      </c>
      <c r="P479" s="545">
        <f t="shared" si="23"/>
        <v>7</v>
      </c>
      <c r="Q479" s="531" t="str">
        <f t="shared" si="24"/>
        <v>Gastos_com_Pessoal</v>
      </c>
    </row>
    <row r="480" spans="1:17" ht="51" hidden="1" x14ac:dyDescent="0.2">
      <c r="A480" s="538">
        <f>IF(B480="","",COUNT('Diário 3º PA'!$A$4:$A$4242)+COUNT('Diário 4º PA'!$A$4:$A$2224)+ROW()-3)</f>
        <v>4489</v>
      </c>
      <c r="B480" s="539">
        <v>44761</v>
      </c>
      <c r="C480" s="540">
        <v>44743</v>
      </c>
      <c r="D480" s="554" t="s">
        <v>104</v>
      </c>
      <c r="E480" s="554" t="s">
        <v>189</v>
      </c>
      <c r="F480" s="555">
        <v>130.5</v>
      </c>
      <c r="G480" s="554" t="s">
        <v>915</v>
      </c>
      <c r="H480" s="554" t="s">
        <v>139</v>
      </c>
      <c r="I480" s="543" t="s">
        <v>6432</v>
      </c>
      <c r="J480" s="556" t="s">
        <v>6433</v>
      </c>
      <c r="K480" s="556" t="s">
        <v>5990</v>
      </c>
      <c r="L480" s="544" t="s">
        <v>5995</v>
      </c>
      <c r="M480" s="556">
        <v>379697348</v>
      </c>
      <c r="N480" s="553">
        <v>44761</v>
      </c>
      <c r="O480" s="545">
        <f t="shared" si="22"/>
        <v>7</v>
      </c>
      <c r="P480" s="545">
        <f t="shared" si="23"/>
        <v>7</v>
      </c>
      <c r="Q480" s="531" t="str">
        <f t="shared" si="24"/>
        <v>Gastos_com_Pessoal</v>
      </c>
    </row>
    <row r="481" spans="1:17" ht="51" hidden="1" x14ac:dyDescent="0.2">
      <c r="A481" s="538">
        <f>IF(B481="","",COUNT('Diário 3º PA'!$A$4:$A$4242)+COUNT('Diário 4º PA'!$A$4:$A$2224)+ROW()-3)</f>
        <v>4490</v>
      </c>
      <c r="B481" s="539">
        <v>44761</v>
      </c>
      <c r="C481" s="540">
        <v>44743</v>
      </c>
      <c r="D481" s="554" t="s">
        <v>104</v>
      </c>
      <c r="E481" s="554" t="s">
        <v>191</v>
      </c>
      <c r="F481" s="555">
        <v>43.5</v>
      </c>
      <c r="G481" s="554" t="s">
        <v>918</v>
      </c>
      <c r="H481" s="554" t="s">
        <v>139</v>
      </c>
      <c r="I481" s="543" t="s">
        <v>6432</v>
      </c>
      <c r="J481" s="556" t="s">
        <v>6433</v>
      </c>
      <c r="K481" s="556" t="s">
        <v>5990</v>
      </c>
      <c r="L481" s="544" t="s">
        <v>5995</v>
      </c>
      <c r="M481" s="556">
        <v>379697348</v>
      </c>
      <c r="N481" s="553">
        <v>44761</v>
      </c>
      <c r="O481" s="545">
        <f t="shared" si="22"/>
        <v>7</v>
      </c>
      <c r="P481" s="545">
        <f t="shared" si="23"/>
        <v>7</v>
      </c>
      <c r="Q481" s="531" t="str">
        <f t="shared" si="24"/>
        <v>Gastos_com_Pessoal</v>
      </c>
    </row>
    <row r="482" spans="1:17" ht="51" hidden="1" x14ac:dyDescent="0.2">
      <c r="A482" s="538">
        <f>IF(B482="","",COUNT('Diário 3º PA'!$A$4:$A$4242)+COUNT('Diário 4º PA'!$A$4:$A$2224)+ROW()-3)</f>
        <v>4491</v>
      </c>
      <c r="B482" s="539">
        <v>44761</v>
      </c>
      <c r="C482" s="540">
        <v>44743</v>
      </c>
      <c r="D482" s="554" t="s">
        <v>104</v>
      </c>
      <c r="E482" s="554" t="s">
        <v>193</v>
      </c>
      <c r="F482" s="555">
        <v>373.21</v>
      </c>
      <c r="G482" s="554" t="s">
        <v>919</v>
      </c>
      <c r="H482" s="554" t="s">
        <v>139</v>
      </c>
      <c r="I482" s="543" t="s">
        <v>6432</v>
      </c>
      <c r="J482" s="556" t="s">
        <v>6433</v>
      </c>
      <c r="K482" s="556" t="s">
        <v>5990</v>
      </c>
      <c r="L482" s="544" t="s">
        <v>5995</v>
      </c>
      <c r="M482" s="556">
        <v>379697348</v>
      </c>
      <c r="N482" s="553">
        <v>44761</v>
      </c>
      <c r="O482" s="545">
        <f t="shared" si="22"/>
        <v>7</v>
      </c>
      <c r="P482" s="545">
        <f t="shared" si="23"/>
        <v>7</v>
      </c>
      <c r="Q482" s="531" t="str">
        <f t="shared" si="24"/>
        <v>Gastos_com_Pessoal</v>
      </c>
    </row>
    <row r="483" spans="1:17" ht="38.25" hidden="1" x14ac:dyDescent="0.2">
      <c r="A483" s="538">
        <f>IF(B483="","",COUNT('Diário 3º PA'!$A$4:$A$4242)+COUNT('Diário 4º PA'!$A$4:$A$2224)+ROW()-3)</f>
        <v>4492</v>
      </c>
      <c r="B483" s="539">
        <v>44761</v>
      </c>
      <c r="C483" s="540">
        <v>44743</v>
      </c>
      <c r="D483" s="541" t="s">
        <v>115</v>
      </c>
      <c r="E483" s="554" t="s">
        <v>342</v>
      </c>
      <c r="F483" s="555">
        <v>10.4</v>
      </c>
      <c r="G483" s="554" t="s">
        <v>6434</v>
      </c>
      <c r="H483" s="554" t="s">
        <v>140</v>
      </c>
      <c r="I483" s="543" t="s">
        <v>4015</v>
      </c>
      <c r="J483" s="556" t="s">
        <v>3677</v>
      </c>
      <c r="K483" s="556" t="s">
        <v>5990</v>
      </c>
      <c r="L483" s="544" t="s">
        <v>792</v>
      </c>
      <c r="M483" s="554" t="s">
        <v>6435</v>
      </c>
      <c r="N483" s="553">
        <v>44761</v>
      </c>
      <c r="O483" s="545">
        <f t="shared" si="22"/>
        <v>7</v>
      </c>
      <c r="P483" s="545">
        <f t="shared" si="23"/>
        <v>7</v>
      </c>
      <c r="Q483" s="531" t="str">
        <f t="shared" si="24"/>
        <v>Gastos_Gerais</v>
      </c>
    </row>
    <row r="484" spans="1:17" ht="51" hidden="1" x14ac:dyDescent="0.2">
      <c r="A484" s="538">
        <f>IF(B484="","",COUNT('Diário 3º PA'!$A$4:$A$4242)+COUNT('Diário 4º PA'!$A$4:$A$2224)+ROW()-3)</f>
        <v>4493</v>
      </c>
      <c r="B484" s="539">
        <v>44761</v>
      </c>
      <c r="C484" s="540">
        <v>44713</v>
      </c>
      <c r="D484" s="554" t="s">
        <v>104</v>
      </c>
      <c r="E484" s="554" t="s">
        <v>179</v>
      </c>
      <c r="F484" s="555">
        <v>127002.26</v>
      </c>
      <c r="G484" s="554" t="s">
        <v>6436</v>
      </c>
      <c r="H484" s="554" t="s">
        <v>127</v>
      </c>
      <c r="I484" s="543" t="s">
        <v>1183</v>
      </c>
      <c r="J484" s="556" t="s">
        <v>666</v>
      </c>
      <c r="K484" s="556" t="s">
        <v>5990</v>
      </c>
      <c r="L484" s="544" t="s">
        <v>778</v>
      </c>
      <c r="M484" s="554" t="s">
        <v>666</v>
      </c>
      <c r="N484" s="553">
        <v>44761</v>
      </c>
      <c r="O484" s="545">
        <f t="shared" si="22"/>
        <v>7</v>
      </c>
      <c r="P484" s="545">
        <f t="shared" si="23"/>
        <v>6</v>
      </c>
      <c r="Q484" s="531" t="str">
        <f t="shared" si="24"/>
        <v>Gastos_com_Pessoal</v>
      </c>
    </row>
    <row r="485" spans="1:17" ht="51" hidden="1" x14ac:dyDescent="0.2">
      <c r="A485" s="538">
        <f>IF(B485="","",COUNT('Diário 3º PA'!$A$4:$A$4242)+COUNT('Diário 4º PA'!$A$4:$A$2224)+ROW()-3)</f>
        <v>4494</v>
      </c>
      <c r="B485" s="539">
        <v>44761</v>
      </c>
      <c r="C485" s="540">
        <v>44713</v>
      </c>
      <c r="D485" s="554" t="s">
        <v>104</v>
      </c>
      <c r="E485" s="554" t="s">
        <v>106</v>
      </c>
      <c r="F485" s="555">
        <v>254990.79</v>
      </c>
      <c r="G485" s="554" t="s">
        <v>6437</v>
      </c>
      <c r="H485" s="554" t="s">
        <v>127</v>
      </c>
      <c r="I485" s="543" t="s">
        <v>1181</v>
      </c>
      <c r="J485" s="556" t="s">
        <v>666</v>
      </c>
      <c r="K485" s="556" t="s">
        <v>5990</v>
      </c>
      <c r="L485" s="544" t="s">
        <v>778</v>
      </c>
      <c r="M485" s="554" t="s">
        <v>666</v>
      </c>
      <c r="N485" s="553">
        <v>44761</v>
      </c>
      <c r="O485" s="545">
        <f t="shared" si="22"/>
        <v>7</v>
      </c>
      <c r="P485" s="545">
        <f t="shared" si="23"/>
        <v>6</v>
      </c>
      <c r="Q485" s="531" t="str">
        <f t="shared" si="24"/>
        <v>Gastos_com_Pessoal</v>
      </c>
    </row>
    <row r="486" spans="1:17" ht="51" hidden="1" x14ac:dyDescent="0.2">
      <c r="A486" s="538">
        <f>IF(B486="","",COUNT('Diário 3º PA'!$A$4:$A$4242)+COUNT('Diário 4º PA'!$A$4:$A$2224)+ROW()-3)</f>
        <v>4495</v>
      </c>
      <c r="B486" s="539">
        <v>44761</v>
      </c>
      <c r="C486" s="540">
        <v>44713</v>
      </c>
      <c r="D486" s="554" t="s">
        <v>104</v>
      </c>
      <c r="E486" s="554" t="s">
        <v>106</v>
      </c>
      <c r="F486" s="555">
        <v>61723.83</v>
      </c>
      <c r="G486" s="554" t="s">
        <v>6438</v>
      </c>
      <c r="H486" s="554" t="s">
        <v>127</v>
      </c>
      <c r="I486" s="543" t="s">
        <v>1158</v>
      </c>
      <c r="J486" s="556" t="s">
        <v>666</v>
      </c>
      <c r="K486" s="556" t="s">
        <v>5990</v>
      </c>
      <c r="L486" s="544" t="s">
        <v>778</v>
      </c>
      <c r="M486" s="554" t="s">
        <v>666</v>
      </c>
      <c r="N486" s="553">
        <v>44761</v>
      </c>
      <c r="O486" s="545">
        <f t="shared" si="22"/>
        <v>7</v>
      </c>
      <c r="P486" s="545">
        <f t="shared" si="23"/>
        <v>6</v>
      </c>
      <c r="Q486" s="531" t="str">
        <f t="shared" si="24"/>
        <v>Gastos_com_Pessoal</v>
      </c>
    </row>
    <row r="487" spans="1:17" ht="89.25" hidden="1" x14ac:dyDescent="0.2">
      <c r="A487" s="538">
        <f>IF(B487="","",COUNT('Diário 3º PA'!$A$4:$A$4242)+COUNT('Diário 4º PA'!$A$4:$A$2224)+ROW()-3)</f>
        <v>4496</v>
      </c>
      <c r="B487" s="539">
        <v>44761</v>
      </c>
      <c r="C487" s="540">
        <v>44713</v>
      </c>
      <c r="D487" s="554" t="s">
        <v>84</v>
      </c>
      <c r="E487" s="554" t="s">
        <v>84</v>
      </c>
      <c r="F487" s="555">
        <v>184632.55</v>
      </c>
      <c r="G487" s="554" t="s">
        <v>6439</v>
      </c>
      <c r="H487" s="554" t="s">
        <v>127</v>
      </c>
      <c r="I487" s="543" t="s">
        <v>664</v>
      </c>
      <c r="J487" s="556" t="s">
        <v>811</v>
      </c>
      <c r="K487" s="556" t="s">
        <v>5990</v>
      </c>
      <c r="L487" s="544" t="s">
        <v>3958</v>
      </c>
      <c r="M487" s="554" t="s">
        <v>6440</v>
      </c>
      <c r="N487" s="553">
        <v>44761</v>
      </c>
      <c r="O487" s="545">
        <f t="shared" si="22"/>
        <v>7</v>
      </c>
      <c r="P487" s="545">
        <f t="shared" si="23"/>
        <v>6</v>
      </c>
      <c r="Q487" s="531" t="str">
        <f t="shared" si="24"/>
        <v>Transferência_para_Reserva_de_Recursos</v>
      </c>
    </row>
    <row r="488" spans="1:17" ht="38.25" hidden="1" x14ac:dyDescent="0.2">
      <c r="A488" s="538">
        <f>IF(B488="","",COUNT('Diário 3º PA'!$A$4:$A$4242)+COUNT('Diário 4º PA'!$A$4:$A$2224)+ROW()-3)</f>
        <v>4497</v>
      </c>
      <c r="B488" s="539">
        <v>44761</v>
      </c>
      <c r="C488" s="540">
        <v>44713</v>
      </c>
      <c r="D488" s="541" t="s">
        <v>115</v>
      </c>
      <c r="E488" s="554" t="s">
        <v>290</v>
      </c>
      <c r="F488" s="555">
        <v>366.21</v>
      </c>
      <c r="G488" s="554" t="s">
        <v>6441</v>
      </c>
      <c r="H488" s="554" t="s">
        <v>127</v>
      </c>
      <c r="I488" s="543" t="s">
        <v>1158</v>
      </c>
      <c r="J488" s="556" t="s">
        <v>666</v>
      </c>
      <c r="K488" s="556" t="s">
        <v>704</v>
      </c>
      <c r="L488" s="544" t="s">
        <v>1159</v>
      </c>
      <c r="M488" s="554">
        <v>1708</v>
      </c>
      <c r="N488" s="553">
        <v>44761</v>
      </c>
      <c r="O488" s="545">
        <f t="shared" si="22"/>
        <v>7</v>
      </c>
      <c r="P488" s="545">
        <f t="shared" si="23"/>
        <v>6</v>
      </c>
      <c r="Q488" s="531" t="str">
        <f t="shared" si="24"/>
        <v>Gastos_Gerais</v>
      </c>
    </row>
    <row r="489" spans="1:17" ht="51" hidden="1" x14ac:dyDescent="0.2">
      <c r="A489" s="538">
        <f>IF(B489="","",COUNT('Diário 3º PA'!$A$4:$A$4242)+COUNT('Diário 4º PA'!$A$4:$A$2224)+ROW()-3)</f>
        <v>4498</v>
      </c>
      <c r="B489" s="539">
        <v>44761</v>
      </c>
      <c r="C489" s="540">
        <v>44743</v>
      </c>
      <c r="D489" s="554" t="s">
        <v>104</v>
      </c>
      <c r="E489" s="554" t="s">
        <v>185</v>
      </c>
      <c r="F489" s="555">
        <v>138.87</v>
      </c>
      <c r="G489" s="543" t="s">
        <v>1013</v>
      </c>
      <c r="H489" s="554" t="s">
        <v>140</v>
      </c>
      <c r="I489" s="543" t="s">
        <v>6408</v>
      </c>
      <c r="J489" s="556" t="s">
        <v>6409</v>
      </c>
      <c r="K489" s="556" t="s">
        <v>1016</v>
      </c>
      <c r="L489" s="544" t="s">
        <v>1017</v>
      </c>
      <c r="M489" s="556" t="s">
        <v>6442</v>
      </c>
      <c r="N489" s="553">
        <v>44761</v>
      </c>
      <c r="O489" s="545">
        <f t="shared" si="22"/>
        <v>7</v>
      </c>
      <c r="P489" s="545">
        <f t="shared" si="23"/>
        <v>7</v>
      </c>
      <c r="Q489" s="531" t="str">
        <f t="shared" si="24"/>
        <v>Gastos_com_Pessoal</v>
      </c>
    </row>
    <row r="490" spans="1:17" ht="38.25" hidden="1" x14ac:dyDescent="0.2">
      <c r="A490" s="538">
        <f>IF(B490="","",COUNT('Diário 3º PA'!$A$4:$A$4242)+COUNT('Diário 4º PA'!$A$4:$A$2224)+ROW()-3)</f>
        <v>4499</v>
      </c>
      <c r="B490" s="539">
        <v>44761</v>
      </c>
      <c r="C490" s="540">
        <v>44713</v>
      </c>
      <c r="D490" s="541" t="s">
        <v>115</v>
      </c>
      <c r="E490" s="554" t="s">
        <v>290</v>
      </c>
      <c r="F490" s="555">
        <v>1135.26</v>
      </c>
      <c r="G490" s="543" t="s">
        <v>6443</v>
      </c>
      <c r="H490" s="554" t="s">
        <v>127</v>
      </c>
      <c r="I490" s="543" t="s">
        <v>1158</v>
      </c>
      <c r="J490" s="556" t="s">
        <v>666</v>
      </c>
      <c r="K490" s="556" t="s">
        <v>704</v>
      </c>
      <c r="L490" s="544" t="s">
        <v>1159</v>
      </c>
      <c r="M490" s="556">
        <v>5952</v>
      </c>
      <c r="N490" s="553">
        <v>44761</v>
      </c>
      <c r="O490" s="545">
        <f t="shared" si="22"/>
        <v>7</v>
      </c>
      <c r="P490" s="545">
        <f t="shared" si="23"/>
        <v>6</v>
      </c>
      <c r="Q490" s="531" t="str">
        <f t="shared" si="24"/>
        <v>Gastos_Gerais</v>
      </c>
    </row>
    <row r="491" spans="1:17" ht="25.5" hidden="1" x14ac:dyDescent="0.2">
      <c r="A491" s="538">
        <f>IF(B491="","",COUNT('Diário 3º PA'!$A$4:$A$4242)+COUNT('Diário 4º PA'!$A$4:$A$2224)+ROW()-3)</f>
        <v>4500</v>
      </c>
      <c r="B491" s="539">
        <v>44761</v>
      </c>
      <c r="C491" s="540">
        <v>44743</v>
      </c>
      <c r="D491" s="554" t="s">
        <v>93</v>
      </c>
      <c r="E491" s="554" t="s">
        <v>97</v>
      </c>
      <c r="F491" s="555">
        <v>0.66</v>
      </c>
      <c r="G491" s="554" t="s">
        <v>1553</v>
      </c>
      <c r="H491" s="554" t="s">
        <v>128</v>
      </c>
      <c r="I491" s="543" t="s">
        <v>664</v>
      </c>
      <c r="J491" s="556" t="s">
        <v>811</v>
      </c>
      <c r="K491" s="556" t="s">
        <v>1554</v>
      </c>
      <c r="L491" s="544" t="s">
        <v>1066</v>
      </c>
      <c r="M491" s="556" t="s">
        <v>666</v>
      </c>
      <c r="N491" s="553">
        <v>44753</v>
      </c>
      <c r="O491" s="545">
        <f t="shared" si="22"/>
        <v>7</v>
      </c>
      <c r="P491" s="545">
        <f t="shared" si="23"/>
        <v>7</v>
      </c>
      <c r="Q491" s="531" t="str">
        <f t="shared" si="24"/>
        <v>Receitas</v>
      </c>
    </row>
    <row r="492" spans="1:17" ht="48" hidden="1" x14ac:dyDescent="0.2">
      <c r="A492" s="538">
        <f>IF(B492="","",COUNT('Diário 3º PA'!$A$4:$A$4242)+COUNT('Diário 4º PA'!$A$4:$A$2224)+ROW()-3)</f>
        <v>4501</v>
      </c>
      <c r="B492" s="539">
        <v>44762</v>
      </c>
      <c r="C492" s="540">
        <v>44743</v>
      </c>
      <c r="D492" s="554" t="s">
        <v>93</v>
      </c>
      <c r="E492" s="554" t="s">
        <v>99</v>
      </c>
      <c r="F492" s="555">
        <v>97.02</v>
      </c>
      <c r="G492" s="554" t="s">
        <v>6444</v>
      </c>
      <c r="H492" s="554" t="s">
        <v>127</v>
      </c>
      <c r="I492" s="543" t="s">
        <v>664</v>
      </c>
      <c r="J492" s="556" t="s">
        <v>811</v>
      </c>
      <c r="K492" s="556" t="s">
        <v>1554</v>
      </c>
      <c r="L492" s="544" t="s">
        <v>1066</v>
      </c>
      <c r="M492" s="556" t="s">
        <v>666</v>
      </c>
      <c r="N492" s="553">
        <v>44762</v>
      </c>
      <c r="O492" s="545">
        <f t="shared" si="22"/>
        <v>7</v>
      </c>
      <c r="P492" s="545">
        <f t="shared" si="23"/>
        <v>7</v>
      </c>
      <c r="Q492" s="531" t="str">
        <f t="shared" si="24"/>
        <v>Receitas</v>
      </c>
    </row>
    <row r="493" spans="1:17" ht="38.25" hidden="1" x14ac:dyDescent="0.2">
      <c r="A493" s="538">
        <f>IF(B493="","",COUNT('Diário 3º PA'!$A$4:$A$4242)+COUNT('Diário 4º PA'!$A$4:$A$2224)+ROW()-3)</f>
        <v>4502</v>
      </c>
      <c r="B493" s="539">
        <v>44762</v>
      </c>
      <c r="C493" s="540">
        <v>44713</v>
      </c>
      <c r="D493" s="541" t="s">
        <v>115</v>
      </c>
      <c r="E493" s="554" t="s">
        <v>222</v>
      </c>
      <c r="F493" s="555">
        <v>6000</v>
      </c>
      <c r="G493" s="554" t="s">
        <v>796</v>
      </c>
      <c r="H493" s="554" t="s">
        <v>128</v>
      </c>
      <c r="I493" s="543" t="s">
        <v>797</v>
      </c>
      <c r="J493" s="556" t="s">
        <v>798</v>
      </c>
      <c r="K493" s="556" t="s">
        <v>704</v>
      </c>
      <c r="L493" s="544" t="s">
        <v>704</v>
      </c>
      <c r="M493" s="556">
        <v>21064</v>
      </c>
      <c r="N493" s="553">
        <v>44762</v>
      </c>
      <c r="O493" s="545">
        <f t="shared" si="22"/>
        <v>7</v>
      </c>
      <c r="P493" s="545">
        <f t="shared" si="23"/>
        <v>6</v>
      </c>
      <c r="Q493" s="531" t="str">
        <f t="shared" si="24"/>
        <v>Gastos_Gerais</v>
      </c>
    </row>
    <row r="494" spans="1:17" ht="38.25" hidden="1" x14ac:dyDescent="0.2">
      <c r="A494" s="538">
        <f>IF(B494="","",COUNT('Diário 3º PA'!$A$4:$A$4242)+COUNT('Diário 4º PA'!$A$4:$A$2224)+ROW()-3)</f>
        <v>4503</v>
      </c>
      <c r="B494" s="539">
        <v>44762</v>
      </c>
      <c r="C494" s="540">
        <v>44713</v>
      </c>
      <c r="D494" s="541" t="s">
        <v>115</v>
      </c>
      <c r="E494" s="554" t="s">
        <v>224</v>
      </c>
      <c r="F494" s="555">
        <v>1081.31</v>
      </c>
      <c r="G494" s="554" t="s">
        <v>799</v>
      </c>
      <c r="H494" s="554" t="s">
        <v>128</v>
      </c>
      <c r="I494" s="543" t="s">
        <v>797</v>
      </c>
      <c r="J494" s="556" t="s">
        <v>798</v>
      </c>
      <c r="K494" s="556" t="s">
        <v>704</v>
      </c>
      <c r="L494" s="544" t="s">
        <v>704</v>
      </c>
      <c r="M494" s="556">
        <v>21064</v>
      </c>
      <c r="N494" s="553">
        <v>44762</v>
      </c>
      <c r="O494" s="545">
        <f t="shared" si="22"/>
        <v>7</v>
      </c>
      <c r="P494" s="545">
        <f t="shared" si="23"/>
        <v>6</v>
      </c>
      <c r="Q494" s="531" t="str">
        <f t="shared" si="24"/>
        <v>Gastos_Gerais</v>
      </c>
    </row>
    <row r="495" spans="1:17" ht="38.25" hidden="1" x14ac:dyDescent="0.2">
      <c r="A495" s="538">
        <f>IF(B495="","",COUNT('Diário 3º PA'!$A$4:$A$4242)+COUNT('Diário 4º PA'!$A$4:$A$2224)+ROW()-3)</f>
        <v>4504</v>
      </c>
      <c r="B495" s="539">
        <v>44762</v>
      </c>
      <c r="C495" s="540">
        <v>44713</v>
      </c>
      <c r="D495" s="541" t="s">
        <v>115</v>
      </c>
      <c r="E495" s="554" t="s">
        <v>226</v>
      </c>
      <c r="F495" s="555">
        <v>832.79</v>
      </c>
      <c r="G495" s="554" t="s">
        <v>6445</v>
      </c>
      <c r="H495" s="554" t="s">
        <v>128</v>
      </c>
      <c r="I495" s="543" t="s">
        <v>797</v>
      </c>
      <c r="J495" s="556" t="s">
        <v>798</v>
      </c>
      <c r="K495" s="556" t="s">
        <v>704</v>
      </c>
      <c r="L495" s="544" t="s">
        <v>704</v>
      </c>
      <c r="M495" s="556">
        <v>21064</v>
      </c>
      <c r="N495" s="553">
        <v>44762</v>
      </c>
      <c r="O495" s="545">
        <f t="shared" si="22"/>
        <v>7</v>
      </c>
      <c r="P495" s="545">
        <f t="shared" si="23"/>
        <v>6</v>
      </c>
      <c r="Q495" s="531" t="str">
        <f t="shared" si="24"/>
        <v>Gastos_Gerais</v>
      </c>
    </row>
    <row r="496" spans="1:17" ht="38.25" hidden="1" x14ac:dyDescent="0.2">
      <c r="A496" s="538">
        <f>IF(B496="","",COUNT('Diário 3º PA'!$A$4:$A$4242)+COUNT('Diário 4º PA'!$A$4:$A$2224)+ROW()-3)</f>
        <v>4505</v>
      </c>
      <c r="B496" s="539">
        <v>44762</v>
      </c>
      <c r="C496" s="540">
        <v>44713</v>
      </c>
      <c r="D496" s="541" t="s">
        <v>115</v>
      </c>
      <c r="E496" s="554" t="s">
        <v>228</v>
      </c>
      <c r="F496" s="555">
        <v>556.16999999999996</v>
      </c>
      <c r="G496" s="554" t="s">
        <v>6446</v>
      </c>
      <c r="H496" s="554" t="s">
        <v>128</v>
      </c>
      <c r="I496" s="543" t="s">
        <v>797</v>
      </c>
      <c r="J496" s="556" t="s">
        <v>798</v>
      </c>
      <c r="K496" s="556" t="s">
        <v>704</v>
      </c>
      <c r="L496" s="544" t="s">
        <v>704</v>
      </c>
      <c r="M496" s="556">
        <v>21064</v>
      </c>
      <c r="N496" s="553">
        <v>44762</v>
      </c>
      <c r="O496" s="545">
        <f t="shared" si="22"/>
        <v>7</v>
      </c>
      <c r="P496" s="545">
        <f t="shared" si="23"/>
        <v>6</v>
      </c>
      <c r="Q496" s="531" t="str">
        <f t="shared" si="24"/>
        <v>Gastos_Gerais</v>
      </c>
    </row>
    <row r="497" spans="1:17" ht="38.25" hidden="1" x14ac:dyDescent="0.2">
      <c r="A497" s="538">
        <f>IF(B497="","",COUNT('Diário 3º PA'!$A$4:$A$4242)+COUNT('Diário 4º PA'!$A$4:$A$2224)+ROW()-3)</f>
        <v>4506</v>
      </c>
      <c r="B497" s="539">
        <v>44762</v>
      </c>
      <c r="C497" s="540">
        <v>44743</v>
      </c>
      <c r="D497" s="541" t="s">
        <v>115</v>
      </c>
      <c r="E497" s="554" t="s">
        <v>328</v>
      </c>
      <c r="F497" s="555">
        <v>1000</v>
      </c>
      <c r="G497" s="543" t="s">
        <v>1085</v>
      </c>
      <c r="H497" s="554" t="s">
        <v>138</v>
      </c>
      <c r="I497" s="543" t="s">
        <v>727</v>
      </c>
      <c r="J497" s="544" t="s">
        <v>728</v>
      </c>
      <c r="K497" s="544" t="s">
        <v>704</v>
      </c>
      <c r="L497" s="544" t="s">
        <v>428</v>
      </c>
      <c r="M497" s="556">
        <v>1934556</v>
      </c>
      <c r="N497" s="553">
        <v>44762</v>
      </c>
      <c r="O497" s="545">
        <f t="shared" si="22"/>
        <v>7</v>
      </c>
      <c r="P497" s="545">
        <f t="shared" si="23"/>
        <v>7</v>
      </c>
      <c r="Q497" s="531" t="str">
        <f t="shared" si="24"/>
        <v>Gastos_Gerais</v>
      </c>
    </row>
    <row r="498" spans="1:17" ht="38.25" hidden="1" x14ac:dyDescent="0.2">
      <c r="A498" s="538">
        <f>IF(B498="","",COUNT('Diário 3º PA'!$A$4:$A$4242)+COUNT('Diário 4º PA'!$A$4:$A$2224)+ROW()-3)</f>
        <v>4507</v>
      </c>
      <c r="B498" s="539">
        <v>44762</v>
      </c>
      <c r="C498" s="540">
        <v>44743</v>
      </c>
      <c r="D498" s="541" t="s">
        <v>115</v>
      </c>
      <c r="E498" s="554" t="s">
        <v>318</v>
      </c>
      <c r="F498" s="555">
        <v>2415.6999999999998</v>
      </c>
      <c r="G498" s="543" t="s">
        <v>6447</v>
      </c>
      <c r="H498" s="554" t="s">
        <v>136</v>
      </c>
      <c r="I498" s="543" t="s">
        <v>6448</v>
      </c>
      <c r="J498" s="544" t="s">
        <v>6449</v>
      </c>
      <c r="K498" s="544" t="s">
        <v>704</v>
      </c>
      <c r="L498" s="544" t="s">
        <v>428</v>
      </c>
      <c r="M498" s="556">
        <v>202258</v>
      </c>
      <c r="N498" s="553">
        <v>44756</v>
      </c>
      <c r="O498" s="545">
        <f t="shared" si="22"/>
        <v>7</v>
      </c>
      <c r="P498" s="545">
        <f t="shared" si="23"/>
        <v>7</v>
      </c>
      <c r="Q498" s="531" t="str">
        <f t="shared" si="24"/>
        <v>Gastos_Gerais</v>
      </c>
    </row>
    <row r="499" spans="1:17" ht="38.25" hidden="1" x14ac:dyDescent="0.2">
      <c r="A499" s="538">
        <f>IF(B499="","",COUNT('Diário 3º PA'!$A$4:$A$4242)+COUNT('Diário 4º PA'!$A$4:$A$2224)+ROW()-3)</f>
        <v>4508</v>
      </c>
      <c r="B499" s="539">
        <v>44762</v>
      </c>
      <c r="C499" s="540">
        <v>44713</v>
      </c>
      <c r="D499" s="541" t="s">
        <v>115</v>
      </c>
      <c r="E499" s="554" t="s">
        <v>232</v>
      </c>
      <c r="F499" s="555">
        <v>780.37</v>
      </c>
      <c r="G499" s="543" t="s">
        <v>2495</v>
      </c>
      <c r="H499" s="554" t="s">
        <v>130</v>
      </c>
      <c r="I499" s="543" t="s">
        <v>2778</v>
      </c>
      <c r="J499" s="556" t="s">
        <v>1719</v>
      </c>
      <c r="K499" s="556" t="s">
        <v>704</v>
      </c>
      <c r="L499" s="544" t="s">
        <v>705</v>
      </c>
      <c r="M499" s="544">
        <v>899862</v>
      </c>
      <c r="N499" s="553">
        <v>44762</v>
      </c>
      <c r="O499" s="545">
        <f t="shared" si="22"/>
        <v>7</v>
      </c>
      <c r="P499" s="545">
        <f t="shared" si="23"/>
        <v>6</v>
      </c>
      <c r="Q499" s="531" t="str">
        <f t="shared" si="24"/>
        <v>Gastos_Gerais</v>
      </c>
    </row>
    <row r="500" spans="1:17" ht="51" hidden="1" x14ac:dyDescent="0.2">
      <c r="A500" s="538">
        <f>IF(B500="","",COUNT('Diário 3º PA'!$A$4:$A$4242)+COUNT('Diário 4º PA'!$A$4:$A$2224)+ROW()-3)</f>
        <v>4509</v>
      </c>
      <c r="B500" s="539">
        <v>44762</v>
      </c>
      <c r="C500" s="540">
        <v>44774</v>
      </c>
      <c r="D500" s="554" t="s">
        <v>104</v>
      </c>
      <c r="E500" s="554" t="s">
        <v>204</v>
      </c>
      <c r="F500" s="555">
        <v>195.5</v>
      </c>
      <c r="G500" s="554" t="s">
        <v>6450</v>
      </c>
      <c r="H500" s="554" t="s">
        <v>132</v>
      </c>
      <c r="I500" s="543" t="s">
        <v>1353</v>
      </c>
      <c r="J500" s="556" t="s">
        <v>1354</v>
      </c>
      <c r="K500" s="556" t="s">
        <v>1464</v>
      </c>
      <c r="L500" s="544" t="s">
        <v>428</v>
      </c>
      <c r="M500" s="556">
        <v>187084</v>
      </c>
      <c r="N500" s="553">
        <v>44762</v>
      </c>
      <c r="O500" s="545">
        <f t="shared" si="22"/>
        <v>7</v>
      </c>
      <c r="P500" s="545">
        <f t="shared" si="23"/>
        <v>8</v>
      </c>
      <c r="Q500" s="531" t="str">
        <f t="shared" si="24"/>
        <v>Gastos_com_Pessoal</v>
      </c>
    </row>
    <row r="501" spans="1:17" ht="38.25" hidden="1" x14ac:dyDescent="0.2">
      <c r="A501" s="538">
        <f>IF(B501="","",COUNT('Diário 3º PA'!$A$4:$A$4242)+COUNT('Diário 4º PA'!$A$4:$A$2224)+ROW()-3)</f>
        <v>4510</v>
      </c>
      <c r="B501" s="539">
        <v>44762</v>
      </c>
      <c r="C501" s="540">
        <v>44743</v>
      </c>
      <c r="D501" s="541" t="s">
        <v>115</v>
      </c>
      <c r="E501" s="554" t="s">
        <v>304</v>
      </c>
      <c r="F501" s="555">
        <v>128</v>
      </c>
      <c r="G501" s="543" t="s">
        <v>6451</v>
      </c>
      <c r="H501" s="554" t="s">
        <v>140</v>
      </c>
      <c r="I501" s="543" t="s">
        <v>6452</v>
      </c>
      <c r="J501" s="543" t="s">
        <v>2175</v>
      </c>
      <c r="K501" s="556" t="s">
        <v>1464</v>
      </c>
      <c r="L501" s="544" t="s">
        <v>428</v>
      </c>
      <c r="M501" s="556">
        <v>1520</v>
      </c>
      <c r="N501" s="557">
        <v>44761</v>
      </c>
      <c r="O501" s="545">
        <f t="shared" si="22"/>
        <v>7</v>
      </c>
      <c r="P501" s="545">
        <f t="shared" si="23"/>
        <v>7</v>
      </c>
      <c r="Q501" s="531" t="str">
        <f t="shared" si="24"/>
        <v>Gastos_Gerais</v>
      </c>
    </row>
    <row r="502" spans="1:17" ht="38.25" hidden="1" x14ac:dyDescent="0.2">
      <c r="A502" s="538">
        <f>IF(B502="","",COUNT('Diário 3º PA'!$A$4:$A$4242)+COUNT('Diário 4º PA'!$A$4:$A$2224)+ROW()-3)</f>
        <v>4511</v>
      </c>
      <c r="B502" s="539">
        <v>44762</v>
      </c>
      <c r="C502" s="540">
        <v>44743</v>
      </c>
      <c r="D502" s="541" t="s">
        <v>115</v>
      </c>
      <c r="E502" s="554" t="s">
        <v>336</v>
      </c>
      <c r="F502" s="555">
        <v>100</v>
      </c>
      <c r="G502" s="554" t="s">
        <v>6090</v>
      </c>
      <c r="H502" s="554" t="s">
        <v>140</v>
      </c>
      <c r="I502" s="543" t="s">
        <v>6453</v>
      </c>
      <c r="J502" s="556" t="s">
        <v>6454</v>
      </c>
      <c r="K502" s="556" t="s">
        <v>1464</v>
      </c>
      <c r="L502" s="544" t="s">
        <v>428</v>
      </c>
      <c r="M502" s="556">
        <v>1564</v>
      </c>
      <c r="N502" s="553">
        <v>44762</v>
      </c>
      <c r="O502" s="545">
        <f t="shared" si="22"/>
        <v>7</v>
      </c>
      <c r="P502" s="545">
        <f t="shared" si="23"/>
        <v>7</v>
      </c>
      <c r="Q502" s="531" t="str">
        <f t="shared" si="24"/>
        <v>Gastos_Gerais</v>
      </c>
    </row>
    <row r="503" spans="1:17" ht="38.25" hidden="1" x14ac:dyDescent="0.2">
      <c r="A503" s="538">
        <f>IF(B503="","",COUNT('Diário 3º PA'!$A$4:$A$4242)+COUNT('Diário 4º PA'!$A$4:$A$2224)+ROW()-3)</f>
        <v>4512</v>
      </c>
      <c r="B503" s="539">
        <v>44762</v>
      </c>
      <c r="C503" s="540">
        <v>44743</v>
      </c>
      <c r="D503" s="541" t="s">
        <v>115</v>
      </c>
      <c r="E503" s="554" t="s">
        <v>342</v>
      </c>
      <c r="F503" s="555">
        <v>120</v>
      </c>
      <c r="G503" s="554" t="s">
        <v>6455</v>
      </c>
      <c r="H503" s="554" t="s">
        <v>130</v>
      </c>
      <c r="I503" s="543" t="s">
        <v>6456</v>
      </c>
      <c r="J503" s="556" t="s">
        <v>3255</v>
      </c>
      <c r="K503" s="556" t="s">
        <v>5990</v>
      </c>
      <c r="L503" s="544" t="s">
        <v>5995</v>
      </c>
      <c r="M503" s="556">
        <v>58081386</v>
      </c>
      <c r="N503" s="553">
        <v>44762</v>
      </c>
      <c r="O503" s="545">
        <f t="shared" si="22"/>
        <v>7</v>
      </c>
      <c r="P503" s="545">
        <f t="shared" si="23"/>
        <v>7</v>
      </c>
      <c r="Q503" s="531" t="str">
        <f t="shared" si="24"/>
        <v>Gastos_Gerais</v>
      </c>
    </row>
    <row r="504" spans="1:17" ht="38.25" hidden="1" x14ac:dyDescent="0.2">
      <c r="A504" s="538">
        <f>IF(B504="","",COUNT('Diário 3º PA'!$A$4:$A$4242)+COUNT('Diário 4º PA'!$A$4:$A$2224)+ROW()-3)</f>
        <v>4513</v>
      </c>
      <c r="B504" s="539">
        <v>44762</v>
      </c>
      <c r="C504" s="540">
        <v>44743</v>
      </c>
      <c r="D504" s="541" t="s">
        <v>115</v>
      </c>
      <c r="E504" s="554" t="s">
        <v>342</v>
      </c>
      <c r="F504" s="555">
        <v>120</v>
      </c>
      <c r="G504" s="543" t="s">
        <v>6457</v>
      </c>
      <c r="H504" s="554" t="s">
        <v>130</v>
      </c>
      <c r="I504" s="543" t="s">
        <v>6458</v>
      </c>
      <c r="J504" s="556" t="s">
        <v>6459</v>
      </c>
      <c r="K504" s="556" t="s">
        <v>5990</v>
      </c>
      <c r="L504" s="544" t="s">
        <v>5995</v>
      </c>
      <c r="M504" s="556">
        <v>58081386</v>
      </c>
      <c r="N504" s="553">
        <v>44762</v>
      </c>
      <c r="O504" s="545">
        <f t="shared" si="22"/>
        <v>7</v>
      </c>
      <c r="P504" s="545">
        <f t="shared" si="23"/>
        <v>7</v>
      </c>
      <c r="Q504" s="531" t="str">
        <f t="shared" si="24"/>
        <v>Gastos_Gerais</v>
      </c>
    </row>
    <row r="505" spans="1:17" ht="38.25" hidden="1" x14ac:dyDescent="0.2">
      <c r="A505" s="538">
        <f>IF(B505="","",COUNT('Diário 3º PA'!$A$4:$A$4242)+COUNT('Diário 4º PA'!$A$4:$A$2224)+ROW()-3)</f>
        <v>4514</v>
      </c>
      <c r="B505" s="539">
        <v>44762</v>
      </c>
      <c r="C505" s="540">
        <v>44743</v>
      </c>
      <c r="D505" s="541" t="s">
        <v>115</v>
      </c>
      <c r="E505" s="554" t="s">
        <v>342</v>
      </c>
      <c r="F505" s="555">
        <v>60</v>
      </c>
      <c r="G505" s="554" t="s">
        <v>6460</v>
      </c>
      <c r="H505" s="554" t="s">
        <v>130</v>
      </c>
      <c r="I505" s="543" t="s">
        <v>6461</v>
      </c>
      <c r="J505" s="556" t="s">
        <v>2245</v>
      </c>
      <c r="K505" s="556" t="s">
        <v>5990</v>
      </c>
      <c r="L505" s="544" t="s">
        <v>5995</v>
      </c>
      <c r="M505" s="556">
        <v>58081386</v>
      </c>
      <c r="N505" s="553">
        <v>44762</v>
      </c>
      <c r="O505" s="545">
        <f t="shared" si="22"/>
        <v>7</v>
      </c>
      <c r="P505" s="545">
        <f t="shared" si="23"/>
        <v>7</v>
      </c>
      <c r="Q505" s="531" t="str">
        <f t="shared" si="24"/>
        <v>Gastos_Gerais</v>
      </c>
    </row>
    <row r="506" spans="1:17" ht="38.25" hidden="1" x14ac:dyDescent="0.2">
      <c r="A506" s="538">
        <f>IF(B506="","",COUNT('Diário 3º PA'!$A$4:$A$4242)+COUNT('Diário 4º PA'!$A$4:$A$2224)+ROW()-3)</f>
        <v>4515</v>
      </c>
      <c r="B506" s="539">
        <v>44762</v>
      </c>
      <c r="C506" s="540">
        <v>44743</v>
      </c>
      <c r="D506" s="541" t="s">
        <v>115</v>
      </c>
      <c r="E506" s="554" t="s">
        <v>342</v>
      </c>
      <c r="F506" s="555">
        <v>120</v>
      </c>
      <c r="G506" s="554" t="s">
        <v>6462</v>
      </c>
      <c r="H506" s="554" t="s">
        <v>130</v>
      </c>
      <c r="I506" s="543" t="s">
        <v>6463</v>
      </c>
      <c r="J506" s="556" t="s">
        <v>4627</v>
      </c>
      <c r="K506" s="556" t="s">
        <v>5990</v>
      </c>
      <c r="L506" s="544" t="s">
        <v>5995</v>
      </c>
      <c r="M506" s="556">
        <v>58081386</v>
      </c>
      <c r="N506" s="553">
        <v>44762</v>
      </c>
      <c r="O506" s="545">
        <f t="shared" si="22"/>
        <v>7</v>
      </c>
      <c r="P506" s="545">
        <f t="shared" si="23"/>
        <v>7</v>
      </c>
      <c r="Q506" s="531" t="str">
        <f t="shared" si="24"/>
        <v>Gastos_Gerais</v>
      </c>
    </row>
    <row r="507" spans="1:17" ht="38.25" hidden="1" x14ac:dyDescent="0.2">
      <c r="A507" s="538">
        <f>IF(B507="","",COUNT('Diário 3º PA'!$A$4:$A$4242)+COUNT('Diário 4º PA'!$A$4:$A$2224)+ROW()-3)</f>
        <v>4516</v>
      </c>
      <c r="B507" s="539">
        <v>44762</v>
      </c>
      <c r="C507" s="540">
        <v>44743</v>
      </c>
      <c r="D507" s="541" t="s">
        <v>115</v>
      </c>
      <c r="E507" s="554" t="s">
        <v>342</v>
      </c>
      <c r="F507" s="555">
        <v>60</v>
      </c>
      <c r="G507" s="543" t="s">
        <v>6464</v>
      </c>
      <c r="H507" s="554" t="s">
        <v>130</v>
      </c>
      <c r="I507" s="543" t="s">
        <v>6465</v>
      </c>
      <c r="J507" s="556" t="s">
        <v>4627</v>
      </c>
      <c r="K507" s="556" t="s">
        <v>5990</v>
      </c>
      <c r="L507" s="544" t="s">
        <v>5995</v>
      </c>
      <c r="M507" s="556">
        <v>58081386</v>
      </c>
      <c r="N507" s="553">
        <v>44762</v>
      </c>
      <c r="O507" s="545">
        <f t="shared" si="22"/>
        <v>7</v>
      </c>
      <c r="P507" s="545">
        <f t="shared" si="23"/>
        <v>7</v>
      </c>
      <c r="Q507" s="531" t="str">
        <f t="shared" si="24"/>
        <v>Gastos_Gerais</v>
      </c>
    </row>
    <row r="508" spans="1:17" ht="51" hidden="1" x14ac:dyDescent="0.2">
      <c r="A508" s="538">
        <f>IF(B508="","",COUNT('Diário 3º PA'!$A$4:$A$4242)+COUNT('Diário 4º PA'!$A$4:$A$2224)+ROW()-3)</f>
        <v>4517</v>
      </c>
      <c r="B508" s="539">
        <v>44762</v>
      </c>
      <c r="C508" s="540">
        <v>44743</v>
      </c>
      <c r="D508" s="554" t="s">
        <v>104</v>
      </c>
      <c r="E508" s="554" t="s">
        <v>191</v>
      </c>
      <c r="F508" s="555">
        <v>794.28</v>
      </c>
      <c r="G508" s="554" t="s">
        <v>6466</v>
      </c>
      <c r="H508" s="554" t="s">
        <v>135</v>
      </c>
      <c r="I508" s="554" t="s">
        <v>6467</v>
      </c>
      <c r="J508" s="556" t="s">
        <v>6468</v>
      </c>
      <c r="K508" s="556" t="s">
        <v>5990</v>
      </c>
      <c r="L508" s="544" t="s">
        <v>5995</v>
      </c>
      <c r="M508" s="556">
        <v>58081386</v>
      </c>
      <c r="N508" s="553">
        <v>44762</v>
      </c>
      <c r="O508" s="545">
        <f t="shared" si="22"/>
        <v>7</v>
      </c>
      <c r="P508" s="545">
        <f t="shared" si="23"/>
        <v>7</v>
      </c>
      <c r="Q508" s="531" t="str">
        <f t="shared" si="24"/>
        <v>Gastos_com_Pessoal</v>
      </c>
    </row>
    <row r="509" spans="1:17" ht="51" hidden="1" x14ac:dyDescent="0.2">
      <c r="A509" s="538">
        <f>IF(B509="","",COUNT('Diário 3º PA'!$A$4:$A$4242)+COUNT('Diário 4º PA'!$A$4:$A$2224)+ROW()-3)</f>
        <v>4518</v>
      </c>
      <c r="B509" s="539">
        <v>44762</v>
      </c>
      <c r="C509" s="540">
        <v>44743</v>
      </c>
      <c r="D509" s="554" t="s">
        <v>104</v>
      </c>
      <c r="E509" s="554" t="s">
        <v>189</v>
      </c>
      <c r="F509" s="555">
        <v>2289.65</v>
      </c>
      <c r="G509" s="554" t="s">
        <v>6469</v>
      </c>
      <c r="H509" s="554" t="s">
        <v>135</v>
      </c>
      <c r="I509" s="554" t="s">
        <v>6467</v>
      </c>
      <c r="J509" s="556" t="s">
        <v>6468</v>
      </c>
      <c r="K509" s="556" t="s">
        <v>5990</v>
      </c>
      <c r="L509" s="544" t="s">
        <v>5995</v>
      </c>
      <c r="M509" s="556">
        <v>58081386</v>
      </c>
      <c r="N509" s="553">
        <v>44762</v>
      </c>
      <c r="O509" s="545">
        <f t="shared" si="22"/>
        <v>7</v>
      </c>
      <c r="P509" s="545">
        <f t="shared" si="23"/>
        <v>7</v>
      </c>
      <c r="Q509" s="531" t="str">
        <f t="shared" si="24"/>
        <v>Gastos_com_Pessoal</v>
      </c>
    </row>
    <row r="510" spans="1:17" ht="51" hidden="1" x14ac:dyDescent="0.2">
      <c r="A510" s="538">
        <f>IF(B510="","",COUNT('Diário 3º PA'!$A$4:$A$4242)+COUNT('Diário 4º PA'!$A$4:$A$2224)+ROW()-3)</f>
        <v>4519</v>
      </c>
      <c r="B510" s="539">
        <v>44762</v>
      </c>
      <c r="C510" s="540">
        <v>44743</v>
      </c>
      <c r="D510" s="554" t="s">
        <v>104</v>
      </c>
      <c r="E510" s="554" t="s">
        <v>191</v>
      </c>
      <c r="F510" s="555">
        <v>482.36</v>
      </c>
      <c r="G510" s="554" t="s">
        <v>6470</v>
      </c>
      <c r="H510" s="554" t="s">
        <v>138</v>
      </c>
      <c r="I510" s="543" t="s">
        <v>6471</v>
      </c>
      <c r="J510" s="556" t="s">
        <v>6472</v>
      </c>
      <c r="K510" s="556" t="s">
        <v>5990</v>
      </c>
      <c r="L510" s="544" t="s">
        <v>5995</v>
      </c>
      <c r="M510" s="556">
        <v>58081386</v>
      </c>
      <c r="N510" s="553">
        <v>44762</v>
      </c>
      <c r="O510" s="545">
        <f t="shared" si="22"/>
        <v>7</v>
      </c>
      <c r="P510" s="545">
        <f t="shared" si="23"/>
        <v>7</v>
      </c>
      <c r="Q510" s="531" t="str">
        <f t="shared" si="24"/>
        <v>Gastos_com_Pessoal</v>
      </c>
    </row>
    <row r="511" spans="1:17" ht="51" hidden="1" x14ac:dyDescent="0.2">
      <c r="A511" s="538">
        <f>IF(B511="","",COUNT('Diário 3º PA'!$A$4:$A$4242)+COUNT('Diário 4º PA'!$A$4:$A$2224)+ROW()-3)</f>
        <v>4520</v>
      </c>
      <c r="B511" s="539">
        <v>44762</v>
      </c>
      <c r="C511" s="540">
        <v>44743</v>
      </c>
      <c r="D511" s="554" t="s">
        <v>104</v>
      </c>
      <c r="E511" s="554" t="s">
        <v>189</v>
      </c>
      <c r="F511" s="555">
        <v>1447.02</v>
      </c>
      <c r="G511" s="554" t="s">
        <v>6473</v>
      </c>
      <c r="H511" s="554" t="s">
        <v>138</v>
      </c>
      <c r="I511" s="543" t="s">
        <v>6471</v>
      </c>
      <c r="J511" s="556" t="s">
        <v>6472</v>
      </c>
      <c r="K511" s="556" t="s">
        <v>5990</v>
      </c>
      <c r="L511" s="544" t="s">
        <v>5995</v>
      </c>
      <c r="M511" s="556">
        <v>58081386</v>
      </c>
      <c r="N511" s="553">
        <v>44762</v>
      </c>
      <c r="O511" s="545">
        <f t="shared" si="22"/>
        <v>7</v>
      </c>
      <c r="P511" s="545">
        <f t="shared" si="23"/>
        <v>7</v>
      </c>
      <c r="Q511" s="531" t="str">
        <f t="shared" si="24"/>
        <v>Gastos_com_Pessoal</v>
      </c>
    </row>
    <row r="512" spans="1:17" ht="38.25" hidden="1" x14ac:dyDescent="0.2">
      <c r="A512" s="538">
        <f>IF(B512="","",COUNT('Diário 3º PA'!$A$4:$A$4242)+COUNT('Diário 4º PA'!$A$4:$A$2224)+ROW()-3)</f>
        <v>4521</v>
      </c>
      <c r="B512" s="539">
        <v>44763</v>
      </c>
      <c r="C512" s="540">
        <v>44743</v>
      </c>
      <c r="D512" s="541" t="s">
        <v>115</v>
      </c>
      <c r="E512" s="554" t="s">
        <v>302</v>
      </c>
      <c r="F512" s="555">
        <v>50947.519999999997</v>
      </c>
      <c r="G512" s="554" t="s">
        <v>6062</v>
      </c>
      <c r="H512" s="554" t="s">
        <v>131</v>
      </c>
      <c r="I512" s="543" t="s">
        <v>810</v>
      </c>
      <c r="J512" s="556" t="s">
        <v>1193</v>
      </c>
      <c r="K512" s="556" t="s">
        <v>704</v>
      </c>
      <c r="L512" s="544" t="s">
        <v>428</v>
      </c>
      <c r="M512" s="556">
        <v>148</v>
      </c>
      <c r="N512" s="553">
        <v>44760</v>
      </c>
      <c r="O512" s="545">
        <f t="shared" si="22"/>
        <v>7</v>
      </c>
      <c r="P512" s="545">
        <f t="shared" si="23"/>
        <v>7</v>
      </c>
      <c r="Q512" s="531" t="str">
        <f t="shared" si="24"/>
        <v>Gastos_Gerais</v>
      </c>
    </row>
    <row r="513" spans="1:17" ht="38.25" hidden="1" x14ac:dyDescent="0.2">
      <c r="A513" s="538">
        <f>IF(B513="","",COUNT('Diário 3º PA'!$A$4:$A$4242)+COUNT('Diário 4º PA'!$A$4:$A$2224)+ROW()-3)</f>
        <v>4522</v>
      </c>
      <c r="B513" s="539">
        <v>44763</v>
      </c>
      <c r="C513" s="540">
        <v>44743</v>
      </c>
      <c r="D513" s="541" t="s">
        <v>115</v>
      </c>
      <c r="E513" s="554" t="s">
        <v>364</v>
      </c>
      <c r="F513" s="555">
        <v>1014.04</v>
      </c>
      <c r="G513" s="554" t="s">
        <v>1079</v>
      </c>
      <c r="H513" s="554" t="s">
        <v>131</v>
      </c>
      <c r="I513" s="543" t="s">
        <v>3170</v>
      </c>
      <c r="J513" s="556" t="s">
        <v>6474</v>
      </c>
      <c r="K513" s="556" t="s">
        <v>704</v>
      </c>
      <c r="L513" s="544" t="s">
        <v>428</v>
      </c>
      <c r="M513" s="556">
        <v>36199</v>
      </c>
      <c r="N513" s="553">
        <v>44755</v>
      </c>
      <c r="O513" s="545">
        <f t="shared" si="22"/>
        <v>7</v>
      </c>
      <c r="P513" s="545">
        <f t="shared" si="23"/>
        <v>7</v>
      </c>
      <c r="Q513" s="531" t="str">
        <f t="shared" si="24"/>
        <v>Gastos_Gerais</v>
      </c>
    </row>
    <row r="514" spans="1:17" ht="38.25" hidden="1" x14ac:dyDescent="0.2">
      <c r="A514" s="538">
        <f>IF(B514="","",COUNT('Diário 3º PA'!$A$4:$A$4242)+COUNT('Diário 4º PA'!$A$4:$A$2224)+ROW()-3)</f>
        <v>4523</v>
      </c>
      <c r="B514" s="539">
        <v>44763</v>
      </c>
      <c r="C514" s="540">
        <v>44743</v>
      </c>
      <c r="D514" s="541" t="s">
        <v>115</v>
      </c>
      <c r="E514" s="554" t="s">
        <v>302</v>
      </c>
      <c r="F514" s="555">
        <v>41564.33</v>
      </c>
      <c r="G514" s="554" t="s">
        <v>6195</v>
      </c>
      <c r="H514" s="554" t="s">
        <v>135</v>
      </c>
      <c r="I514" s="543" t="s">
        <v>810</v>
      </c>
      <c r="J514" s="556" t="s">
        <v>1193</v>
      </c>
      <c r="K514" s="556" t="s">
        <v>704</v>
      </c>
      <c r="L514" s="544" t="s">
        <v>428</v>
      </c>
      <c r="M514" s="556">
        <v>152</v>
      </c>
      <c r="N514" s="553">
        <v>44762</v>
      </c>
      <c r="O514" s="545">
        <f t="shared" si="22"/>
        <v>7</v>
      </c>
      <c r="P514" s="545">
        <f t="shared" si="23"/>
        <v>7</v>
      </c>
      <c r="Q514" s="531" t="str">
        <f t="shared" si="24"/>
        <v>Gastos_Gerais</v>
      </c>
    </row>
    <row r="515" spans="1:17" ht="38.25" hidden="1" x14ac:dyDescent="0.2">
      <c r="A515" s="538">
        <f>IF(B515="","",COUNT('Diário 3º PA'!$A$4:$A$4242)+COUNT('Diário 4º PA'!$A$4:$A$2224)+ROW()-3)</f>
        <v>4524</v>
      </c>
      <c r="B515" s="539">
        <v>44763</v>
      </c>
      <c r="C515" s="540">
        <v>44743</v>
      </c>
      <c r="D515" s="541" t="s">
        <v>115</v>
      </c>
      <c r="E515" s="554" t="s">
        <v>302</v>
      </c>
      <c r="F515" s="555">
        <v>22374.45</v>
      </c>
      <c r="G515" s="554" t="s">
        <v>6060</v>
      </c>
      <c r="H515" s="554" t="s">
        <v>136</v>
      </c>
      <c r="I515" s="543" t="s">
        <v>810</v>
      </c>
      <c r="J515" s="556" t="s">
        <v>1193</v>
      </c>
      <c r="K515" s="556" t="s">
        <v>704</v>
      </c>
      <c r="L515" s="544" t="s">
        <v>428</v>
      </c>
      <c r="M515" s="556">
        <v>150</v>
      </c>
      <c r="N515" s="553">
        <v>44761</v>
      </c>
      <c r="O515" s="545">
        <f t="shared" si="22"/>
        <v>7</v>
      </c>
      <c r="P515" s="545">
        <f t="shared" si="23"/>
        <v>7</v>
      </c>
      <c r="Q515" s="531" t="str">
        <f t="shared" si="24"/>
        <v>Gastos_Gerais</v>
      </c>
    </row>
    <row r="516" spans="1:17" ht="38.25" hidden="1" x14ac:dyDescent="0.2">
      <c r="A516" s="538">
        <f>IF(B516="","",COUNT('Diário 3º PA'!$A$4:$A$4242)+COUNT('Diário 4º PA'!$A$4:$A$2224)+ROW()-3)</f>
        <v>4525</v>
      </c>
      <c r="B516" s="539">
        <v>44763</v>
      </c>
      <c r="C516" s="540">
        <v>44743</v>
      </c>
      <c r="D516" s="541" t="s">
        <v>115</v>
      </c>
      <c r="E516" s="554" t="s">
        <v>302</v>
      </c>
      <c r="F516" s="555">
        <v>17066.68</v>
      </c>
      <c r="G516" s="554" t="s">
        <v>6081</v>
      </c>
      <c r="H516" s="554" t="s">
        <v>134</v>
      </c>
      <c r="I516" s="543" t="s">
        <v>810</v>
      </c>
      <c r="J516" s="556" t="s">
        <v>1193</v>
      </c>
      <c r="K516" s="556" t="s">
        <v>704</v>
      </c>
      <c r="L516" s="544" t="s">
        <v>428</v>
      </c>
      <c r="M516" s="556">
        <v>149</v>
      </c>
      <c r="N516" s="553">
        <v>44760</v>
      </c>
      <c r="O516" s="545">
        <f t="shared" si="22"/>
        <v>7</v>
      </c>
      <c r="P516" s="545">
        <f t="shared" si="23"/>
        <v>7</v>
      </c>
      <c r="Q516" s="531" t="str">
        <f t="shared" si="24"/>
        <v>Gastos_Gerais</v>
      </c>
    </row>
    <row r="517" spans="1:17" ht="38.25" hidden="1" x14ac:dyDescent="0.2">
      <c r="A517" s="538">
        <f>IF(B517="","",COUNT('Diário 3º PA'!$A$4:$A$4242)+COUNT('Diário 4º PA'!$A$4:$A$2224)+ROW()-3)</f>
        <v>4526</v>
      </c>
      <c r="B517" s="539">
        <v>44763</v>
      </c>
      <c r="C517" s="540">
        <v>44743</v>
      </c>
      <c r="D517" s="541" t="s">
        <v>115</v>
      </c>
      <c r="E517" s="554" t="s">
        <v>364</v>
      </c>
      <c r="F517" s="555">
        <v>962.8</v>
      </c>
      <c r="G517" s="554" t="s">
        <v>1079</v>
      </c>
      <c r="H517" s="554" t="s">
        <v>135</v>
      </c>
      <c r="I517" s="543" t="s">
        <v>3170</v>
      </c>
      <c r="J517" s="556" t="s">
        <v>6474</v>
      </c>
      <c r="K517" s="556" t="s">
        <v>704</v>
      </c>
      <c r="L517" s="544" t="s">
        <v>428</v>
      </c>
      <c r="M517" s="556">
        <v>36197</v>
      </c>
      <c r="N517" s="553">
        <v>44755</v>
      </c>
      <c r="O517" s="545">
        <f t="shared" ref="O517:O580" si="25">IF(B517=0,0,IF(YEAR(B517)=$P$1,MONTH(B517)-$O$1+1,(YEAR(B517)-$P$1)*12-$O$1+1+MONTH(B517)))</f>
        <v>7</v>
      </c>
      <c r="P517" s="545">
        <f t="shared" ref="P517:P580" si="26">IF(C517=0,0,IF(YEAR(C517)=$P$1,MONTH(C517)-$O$1+1,(YEAR(C517)-$P$1)*12-$O$1+1+MONTH(C517)))</f>
        <v>7</v>
      </c>
      <c r="Q517" s="531" t="str">
        <f t="shared" ref="Q517:Q580" si="27">SUBSTITUTE(D517," ","_")</f>
        <v>Gastos_Gerais</v>
      </c>
    </row>
    <row r="518" spans="1:17" ht="38.25" hidden="1" x14ac:dyDescent="0.2">
      <c r="A518" s="538">
        <f>IF(B518="","",COUNT('Diário 3º PA'!$A$4:$A$4242)+COUNT('Diário 4º PA'!$A$4:$A$2224)+ROW()-3)</f>
        <v>4527</v>
      </c>
      <c r="B518" s="539">
        <v>44763</v>
      </c>
      <c r="C518" s="540">
        <v>44743</v>
      </c>
      <c r="D518" s="541" t="s">
        <v>115</v>
      </c>
      <c r="E518" s="554" t="s">
        <v>364</v>
      </c>
      <c r="F518" s="555">
        <v>443.5</v>
      </c>
      <c r="G518" s="554" t="s">
        <v>1079</v>
      </c>
      <c r="H518" s="554" t="s">
        <v>138</v>
      </c>
      <c r="I518" s="543" t="s">
        <v>3170</v>
      </c>
      <c r="J518" s="556" t="s">
        <v>6474</v>
      </c>
      <c r="K518" s="556" t="s">
        <v>704</v>
      </c>
      <c r="L518" s="544" t="s">
        <v>428</v>
      </c>
      <c r="M518" s="556">
        <v>36198</v>
      </c>
      <c r="N518" s="553">
        <v>44755</v>
      </c>
      <c r="O518" s="545">
        <f t="shared" si="25"/>
        <v>7</v>
      </c>
      <c r="P518" s="545">
        <f t="shared" si="26"/>
        <v>7</v>
      </c>
      <c r="Q518" s="531" t="str">
        <f t="shared" si="27"/>
        <v>Gastos_Gerais</v>
      </c>
    </row>
    <row r="519" spans="1:17" ht="38.25" hidden="1" x14ac:dyDescent="0.2">
      <c r="A519" s="538">
        <f>IF(B519="","",COUNT('Diário 3º PA'!$A$4:$A$4242)+COUNT('Diário 4º PA'!$A$4:$A$2224)+ROW()-3)</f>
        <v>4528</v>
      </c>
      <c r="B519" s="539">
        <v>44763</v>
      </c>
      <c r="C519" s="540">
        <v>44713</v>
      </c>
      <c r="D519" s="541" t="s">
        <v>115</v>
      </c>
      <c r="E519" s="554" t="s">
        <v>234</v>
      </c>
      <c r="F519" s="555">
        <v>43.36</v>
      </c>
      <c r="G519" s="543" t="s">
        <v>3767</v>
      </c>
      <c r="H519" s="554" t="s">
        <v>135</v>
      </c>
      <c r="I519" s="543" t="s">
        <v>655</v>
      </c>
      <c r="J519" s="556" t="s">
        <v>1164</v>
      </c>
      <c r="K519" s="556" t="s">
        <v>704</v>
      </c>
      <c r="L519" s="544" t="s">
        <v>705</v>
      </c>
      <c r="M519" s="556" t="s">
        <v>6475</v>
      </c>
      <c r="N519" s="553">
        <v>44762</v>
      </c>
      <c r="O519" s="545">
        <f t="shared" si="25"/>
        <v>7</v>
      </c>
      <c r="P519" s="545">
        <f t="shared" si="26"/>
        <v>6</v>
      </c>
      <c r="Q519" s="531" t="str">
        <f t="shared" si="27"/>
        <v>Gastos_Gerais</v>
      </c>
    </row>
    <row r="520" spans="1:17" ht="38.25" hidden="1" x14ac:dyDescent="0.2">
      <c r="A520" s="538">
        <f>IF(B520="","",COUNT('Diário 3º PA'!$A$4:$A$4242)+COUNT('Diário 4º PA'!$A$4:$A$2224)+ROW()-3)</f>
        <v>4529</v>
      </c>
      <c r="B520" s="539">
        <v>44763</v>
      </c>
      <c r="C520" s="540">
        <v>44743</v>
      </c>
      <c r="D520" s="541" t="s">
        <v>115</v>
      </c>
      <c r="E520" s="554" t="s">
        <v>302</v>
      </c>
      <c r="F520" s="555">
        <v>16265.7</v>
      </c>
      <c r="G520" s="554" t="s">
        <v>6063</v>
      </c>
      <c r="H520" s="554" t="s">
        <v>139</v>
      </c>
      <c r="I520" s="543" t="s">
        <v>818</v>
      </c>
      <c r="J520" s="556" t="s">
        <v>819</v>
      </c>
      <c r="K520" s="556" t="s">
        <v>704</v>
      </c>
      <c r="L520" s="544" t="s">
        <v>428</v>
      </c>
      <c r="M520" s="556">
        <v>32</v>
      </c>
      <c r="N520" s="553">
        <v>44761</v>
      </c>
      <c r="O520" s="545">
        <f t="shared" si="25"/>
        <v>7</v>
      </c>
      <c r="P520" s="545">
        <f t="shared" si="26"/>
        <v>7</v>
      </c>
      <c r="Q520" s="531" t="str">
        <f t="shared" si="27"/>
        <v>Gastos_Gerais</v>
      </c>
    </row>
    <row r="521" spans="1:17" ht="38.25" hidden="1" x14ac:dyDescent="0.2">
      <c r="A521" s="538">
        <f>IF(B521="","",COUNT('Diário 3º PA'!$A$4:$A$4242)+COUNT('Diário 4º PA'!$A$4:$A$2224)+ROW()-3)</f>
        <v>4530</v>
      </c>
      <c r="B521" s="539">
        <v>44763</v>
      </c>
      <c r="C521" s="540">
        <v>44713</v>
      </c>
      <c r="D521" s="541" t="s">
        <v>115</v>
      </c>
      <c r="E521" s="554" t="s">
        <v>298</v>
      </c>
      <c r="F521" s="555">
        <v>1573.05</v>
      </c>
      <c r="G521" s="554" t="s">
        <v>5970</v>
      </c>
      <c r="H521" s="554" t="s">
        <v>140</v>
      </c>
      <c r="I521" s="543" t="s">
        <v>5971</v>
      </c>
      <c r="J521" s="556" t="s">
        <v>1044</v>
      </c>
      <c r="K521" s="556" t="s">
        <v>704</v>
      </c>
      <c r="L521" s="544" t="s">
        <v>428</v>
      </c>
      <c r="M521" s="556">
        <v>20858</v>
      </c>
      <c r="N521" s="553">
        <v>44734</v>
      </c>
      <c r="O521" s="545">
        <f t="shared" si="25"/>
        <v>7</v>
      </c>
      <c r="P521" s="545">
        <f t="shared" si="26"/>
        <v>6</v>
      </c>
      <c r="Q521" s="531" t="str">
        <f t="shared" si="27"/>
        <v>Gastos_Gerais</v>
      </c>
    </row>
    <row r="522" spans="1:17" ht="38.25" hidden="1" x14ac:dyDescent="0.2">
      <c r="A522" s="538">
        <f>IF(B522="","",COUNT('Diário 3º PA'!$A$4:$A$4242)+COUNT('Diário 4º PA'!$A$4:$A$2224)+ROW()-3)</f>
        <v>4531</v>
      </c>
      <c r="B522" s="539">
        <v>44763</v>
      </c>
      <c r="C522" s="540">
        <v>44713</v>
      </c>
      <c r="D522" s="541" t="s">
        <v>115</v>
      </c>
      <c r="E522" s="554" t="s">
        <v>230</v>
      </c>
      <c r="F522" s="555">
        <v>1850.08</v>
      </c>
      <c r="G522" s="543" t="s">
        <v>5987</v>
      </c>
      <c r="H522" s="554" t="s">
        <v>139</v>
      </c>
      <c r="I522" s="543" t="s">
        <v>5988</v>
      </c>
      <c r="J522" s="556" t="s">
        <v>760</v>
      </c>
      <c r="K522" s="556" t="s">
        <v>704</v>
      </c>
      <c r="L522" s="544" t="s">
        <v>428</v>
      </c>
      <c r="M522" s="556">
        <v>80828276</v>
      </c>
      <c r="N522" s="557">
        <v>44763</v>
      </c>
      <c r="O522" s="545">
        <f t="shared" si="25"/>
        <v>7</v>
      </c>
      <c r="P522" s="545">
        <f t="shared" si="26"/>
        <v>6</v>
      </c>
      <c r="Q522" s="531" t="str">
        <f t="shared" si="27"/>
        <v>Gastos_Gerais</v>
      </c>
    </row>
    <row r="523" spans="1:17" ht="38.25" hidden="1" x14ac:dyDescent="0.2">
      <c r="A523" s="538">
        <f>IF(B523="","",COUNT('Diário 3º PA'!$A$4:$A$4242)+COUNT('Diário 4º PA'!$A$4:$A$2224)+ROW()-3)</f>
        <v>4532</v>
      </c>
      <c r="B523" s="539">
        <v>44763</v>
      </c>
      <c r="C523" s="540">
        <v>44743</v>
      </c>
      <c r="D523" s="541" t="s">
        <v>115</v>
      </c>
      <c r="E523" s="554" t="s">
        <v>368</v>
      </c>
      <c r="F523" s="555">
        <v>150</v>
      </c>
      <c r="G523" s="543" t="s">
        <v>6476</v>
      </c>
      <c r="H523" s="554" t="s">
        <v>136</v>
      </c>
      <c r="I523" s="543" t="s">
        <v>6477</v>
      </c>
      <c r="J523" s="556" t="s">
        <v>6478</v>
      </c>
      <c r="K523" s="556" t="s">
        <v>1464</v>
      </c>
      <c r="L523" s="544" t="s">
        <v>428</v>
      </c>
      <c r="M523" s="556">
        <v>281</v>
      </c>
      <c r="N523" s="553">
        <v>44762</v>
      </c>
      <c r="O523" s="545">
        <f t="shared" si="25"/>
        <v>7</v>
      </c>
      <c r="P523" s="545">
        <f t="shared" si="26"/>
        <v>7</v>
      </c>
      <c r="Q523" s="531" t="str">
        <f t="shared" si="27"/>
        <v>Gastos_Gerais</v>
      </c>
    </row>
    <row r="524" spans="1:17" ht="38.25" hidden="1" x14ac:dyDescent="0.2">
      <c r="A524" s="538">
        <f>IF(B524="","",COUNT('Diário 3º PA'!$A$4:$A$4242)+COUNT('Diário 4º PA'!$A$4:$A$2224)+ROW()-3)</f>
        <v>4533</v>
      </c>
      <c r="B524" s="539">
        <v>44763</v>
      </c>
      <c r="C524" s="540">
        <v>44743</v>
      </c>
      <c r="D524" s="541" t="s">
        <v>115</v>
      </c>
      <c r="E524" s="554" t="s">
        <v>378</v>
      </c>
      <c r="F524" s="555">
        <v>229</v>
      </c>
      <c r="G524" s="543" t="s">
        <v>6479</v>
      </c>
      <c r="H524" s="554" t="s">
        <v>129</v>
      </c>
      <c r="I524" s="543" t="s">
        <v>6480</v>
      </c>
      <c r="J524" s="556" t="s">
        <v>6481</v>
      </c>
      <c r="K524" s="556" t="s">
        <v>1464</v>
      </c>
      <c r="L524" s="544" t="s">
        <v>428</v>
      </c>
      <c r="M524" s="556">
        <v>818</v>
      </c>
      <c r="N524" s="553">
        <v>44760</v>
      </c>
      <c r="O524" s="545">
        <f t="shared" si="25"/>
        <v>7</v>
      </c>
      <c r="P524" s="545">
        <f t="shared" si="26"/>
        <v>7</v>
      </c>
      <c r="Q524" s="531" t="str">
        <f t="shared" si="27"/>
        <v>Gastos_Gerais</v>
      </c>
    </row>
    <row r="525" spans="1:17" ht="38.25" hidden="1" x14ac:dyDescent="0.2">
      <c r="A525" s="538">
        <f>IF(B525="","",COUNT('Diário 3º PA'!$A$4:$A$4242)+COUNT('Diário 4º PA'!$A$4:$A$2224)+ROW()-3)</f>
        <v>4534</v>
      </c>
      <c r="B525" s="539">
        <v>44763</v>
      </c>
      <c r="C525" s="540">
        <v>44743</v>
      </c>
      <c r="D525" s="541" t="s">
        <v>115</v>
      </c>
      <c r="E525" s="554" t="s">
        <v>302</v>
      </c>
      <c r="F525" s="555">
        <v>477</v>
      </c>
      <c r="G525" s="543" t="s">
        <v>6482</v>
      </c>
      <c r="H525" s="554" t="s">
        <v>128</v>
      </c>
      <c r="I525" s="543" t="s">
        <v>6001</v>
      </c>
      <c r="J525" s="556" t="s">
        <v>5211</v>
      </c>
      <c r="K525" s="556" t="s">
        <v>1464</v>
      </c>
      <c r="L525" s="544" t="s">
        <v>428</v>
      </c>
      <c r="M525" s="556">
        <v>559</v>
      </c>
      <c r="N525" s="553">
        <v>44762</v>
      </c>
      <c r="O525" s="545">
        <f t="shared" si="25"/>
        <v>7</v>
      </c>
      <c r="P525" s="545">
        <f t="shared" si="26"/>
        <v>7</v>
      </c>
      <c r="Q525" s="531" t="str">
        <f t="shared" si="27"/>
        <v>Gastos_Gerais</v>
      </c>
    </row>
    <row r="526" spans="1:17" ht="38.25" hidden="1" x14ac:dyDescent="0.2">
      <c r="A526" s="538">
        <f>IF(B526="","",COUNT('Diário 3º PA'!$A$4:$A$4242)+COUNT('Diário 4º PA'!$A$4:$A$2224)+ROW()-3)</f>
        <v>4535</v>
      </c>
      <c r="B526" s="539">
        <v>44763</v>
      </c>
      <c r="C526" s="540">
        <v>44743</v>
      </c>
      <c r="D526" s="541" t="s">
        <v>115</v>
      </c>
      <c r="E526" s="554" t="s">
        <v>304</v>
      </c>
      <c r="F526" s="555">
        <v>100</v>
      </c>
      <c r="G526" s="543" t="s">
        <v>6483</v>
      </c>
      <c r="H526" s="554" t="s">
        <v>130</v>
      </c>
      <c r="I526" s="543" t="s">
        <v>6484</v>
      </c>
      <c r="J526" s="556" t="s">
        <v>6485</v>
      </c>
      <c r="K526" s="556" t="s">
        <v>1464</v>
      </c>
      <c r="L526" s="544" t="s">
        <v>428</v>
      </c>
      <c r="M526" s="556">
        <v>2022148</v>
      </c>
      <c r="N526" s="557">
        <v>44762</v>
      </c>
      <c r="O526" s="545">
        <f t="shared" si="25"/>
        <v>7</v>
      </c>
      <c r="P526" s="545">
        <f t="shared" si="26"/>
        <v>7</v>
      </c>
      <c r="Q526" s="531" t="str">
        <f t="shared" si="27"/>
        <v>Gastos_Gerais</v>
      </c>
    </row>
    <row r="527" spans="1:17" ht="38.25" hidden="1" x14ac:dyDescent="0.2">
      <c r="A527" s="538">
        <f>IF(B527="","",COUNT('Diário 3º PA'!$A$4:$A$4242)+COUNT('Diário 4º PA'!$A$4:$A$2224)+ROW()-3)</f>
        <v>4536</v>
      </c>
      <c r="B527" s="539">
        <v>44763</v>
      </c>
      <c r="C527" s="540">
        <v>44743</v>
      </c>
      <c r="D527" s="541" t="s">
        <v>115</v>
      </c>
      <c r="E527" s="554" t="s">
        <v>366</v>
      </c>
      <c r="F527" s="555">
        <v>39.799999999999997</v>
      </c>
      <c r="G527" s="543" t="s">
        <v>3960</v>
      </c>
      <c r="H527" s="554" t="s">
        <v>136</v>
      </c>
      <c r="I527" s="543" t="s">
        <v>1271</v>
      </c>
      <c r="J527" s="556" t="s">
        <v>1272</v>
      </c>
      <c r="K527" s="556" t="s">
        <v>1464</v>
      </c>
      <c r="L527" s="544" t="s">
        <v>428</v>
      </c>
      <c r="M527" s="556">
        <v>246</v>
      </c>
      <c r="N527" s="553">
        <v>44761</v>
      </c>
      <c r="O527" s="545">
        <f t="shared" si="25"/>
        <v>7</v>
      </c>
      <c r="P527" s="545">
        <f t="shared" si="26"/>
        <v>7</v>
      </c>
      <c r="Q527" s="531" t="str">
        <f t="shared" si="27"/>
        <v>Gastos_Gerais</v>
      </c>
    </row>
    <row r="528" spans="1:17" ht="60" hidden="1" x14ac:dyDescent="0.2">
      <c r="A528" s="538">
        <f>IF(B528="","",COUNT('Diário 3º PA'!$A$4:$A$4242)+COUNT('Diário 4º PA'!$A$4:$A$2224)+ROW()-3)</f>
        <v>4537</v>
      </c>
      <c r="B528" s="539">
        <v>44763</v>
      </c>
      <c r="C528" s="540">
        <v>44743</v>
      </c>
      <c r="D528" s="541" t="s">
        <v>115</v>
      </c>
      <c r="E528" s="554" t="s">
        <v>368</v>
      </c>
      <c r="F528" s="555">
        <v>450</v>
      </c>
      <c r="G528" s="543" t="s">
        <v>6486</v>
      </c>
      <c r="H528" s="554" t="s">
        <v>131</v>
      </c>
      <c r="I528" s="543" t="s">
        <v>4231</v>
      </c>
      <c r="J528" s="556" t="s">
        <v>4232</v>
      </c>
      <c r="K528" s="556" t="s">
        <v>1464</v>
      </c>
      <c r="L528" s="544" t="s">
        <v>428</v>
      </c>
      <c r="M528" s="556">
        <v>1079</v>
      </c>
      <c r="N528" s="553">
        <v>44763</v>
      </c>
      <c r="O528" s="545">
        <f t="shared" si="25"/>
        <v>7</v>
      </c>
      <c r="P528" s="545">
        <f t="shared" si="26"/>
        <v>7</v>
      </c>
      <c r="Q528" s="531" t="str">
        <f t="shared" si="27"/>
        <v>Gastos_Gerais</v>
      </c>
    </row>
    <row r="529" spans="1:17" ht="38.25" hidden="1" x14ac:dyDescent="0.2">
      <c r="A529" s="538">
        <f>IF(B529="","",COUNT('Diário 3º PA'!$A$4:$A$4242)+COUNT('Diário 4º PA'!$A$4:$A$2224)+ROW()-3)</f>
        <v>4538</v>
      </c>
      <c r="B529" s="539">
        <v>44763</v>
      </c>
      <c r="C529" s="540">
        <v>44743</v>
      </c>
      <c r="D529" s="541" t="s">
        <v>115</v>
      </c>
      <c r="E529" s="554" t="s">
        <v>260</v>
      </c>
      <c r="F529" s="555">
        <v>6243.9</v>
      </c>
      <c r="G529" s="543" t="s">
        <v>2996</v>
      </c>
      <c r="H529" s="554" t="s">
        <v>127</v>
      </c>
      <c r="I529" s="543" t="s">
        <v>1197</v>
      </c>
      <c r="J529" s="556" t="s">
        <v>1198</v>
      </c>
      <c r="K529" s="556" t="s">
        <v>704</v>
      </c>
      <c r="L529" s="544" t="s">
        <v>428</v>
      </c>
      <c r="M529" s="556">
        <v>2022112</v>
      </c>
      <c r="N529" s="553">
        <v>44743</v>
      </c>
      <c r="O529" s="545">
        <f t="shared" si="25"/>
        <v>7</v>
      </c>
      <c r="P529" s="545">
        <f t="shared" si="26"/>
        <v>7</v>
      </c>
      <c r="Q529" s="531" t="str">
        <f t="shared" si="27"/>
        <v>Gastos_Gerais</v>
      </c>
    </row>
    <row r="530" spans="1:17" ht="38.25" hidden="1" x14ac:dyDescent="0.2">
      <c r="A530" s="538">
        <f>IF(B530="","",COUNT('Diário 3º PA'!$A$4:$A$4242)+COUNT('Diário 4º PA'!$A$4:$A$2224)+ROW()-3)</f>
        <v>4539</v>
      </c>
      <c r="B530" s="539">
        <v>44763</v>
      </c>
      <c r="C530" s="540">
        <v>44743</v>
      </c>
      <c r="D530" s="541" t="s">
        <v>115</v>
      </c>
      <c r="E530" s="554" t="s">
        <v>302</v>
      </c>
      <c r="F530" s="555">
        <v>39932.550000000003</v>
      </c>
      <c r="G530" s="543" t="s">
        <v>6091</v>
      </c>
      <c r="H530" s="554" t="s">
        <v>129</v>
      </c>
      <c r="I530" s="543" t="s">
        <v>818</v>
      </c>
      <c r="J530" s="556" t="s">
        <v>819</v>
      </c>
      <c r="K530" s="556" t="s">
        <v>704</v>
      </c>
      <c r="L530" s="544" t="s">
        <v>428</v>
      </c>
      <c r="M530" s="556">
        <v>31</v>
      </c>
      <c r="N530" s="553">
        <v>44760</v>
      </c>
      <c r="O530" s="545">
        <f t="shared" si="25"/>
        <v>7</v>
      </c>
      <c r="P530" s="545">
        <f t="shared" si="26"/>
        <v>7</v>
      </c>
      <c r="Q530" s="531" t="str">
        <f t="shared" si="27"/>
        <v>Gastos_Gerais</v>
      </c>
    </row>
    <row r="531" spans="1:17" ht="38.25" hidden="1" x14ac:dyDescent="0.2">
      <c r="A531" s="538">
        <f>IF(B531="","",COUNT('Diário 3º PA'!$A$4:$A$4242)+COUNT('Diário 4º PA'!$A$4:$A$2224)+ROW()-3)</f>
        <v>4540</v>
      </c>
      <c r="B531" s="539">
        <v>44763</v>
      </c>
      <c r="C531" s="540">
        <v>44743</v>
      </c>
      <c r="D531" s="541" t="s">
        <v>115</v>
      </c>
      <c r="E531" s="554" t="s">
        <v>342</v>
      </c>
      <c r="F531" s="555">
        <v>120</v>
      </c>
      <c r="G531" s="554" t="s">
        <v>6487</v>
      </c>
      <c r="H531" s="554" t="s">
        <v>135</v>
      </c>
      <c r="I531" s="543" t="s">
        <v>1889</v>
      </c>
      <c r="J531" s="556" t="s">
        <v>1890</v>
      </c>
      <c r="K531" s="556" t="s">
        <v>5990</v>
      </c>
      <c r="L531" s="544" t="s">
        <v>5995</v>
      </c>
      <c r="M531" s="556">
        <v>980220161</v>
      </c>
      <c r="N531" s="553">
        <v>44763</v>
      </c>
      <c r="O531" s="545">
        <f t="shared" si="25"/>
        <v>7</v>
      </c>
      <c r="P531" s="545">
        <f t="shared" si="26"/>
        <v>7</v>
      </c>
      <c r="Q531" s="531" t="str">
        <f t="shared" si="27"/>
        <v>Gastos_Gerais</v>
      </c>
    </row>
    <row r="532" spans="1:17" ht="38.25" hidden="1" x14ac:dyDescent="0.2">
      <c r="A532" s="538">
        <f>IF(B532="","",COUNT('Diário 3º PA'!$A$4:$A$4242)+COUNT('Diário 4º PA'!$A$4:$A$2224)+ROW()-3)</f>
        <v>4541</v>
      </c>
      <c r="B532" s="539">
        <v>44763</v>
      </c>
      <c r="C532" s="540">
        <v>44743</v>
      </c>
      <c r="D532" s="541" t="s">
        <v>115</v>
      </c>
      <c r="E532" s="554" t="s">
        <v>342</v>
      </c>
      <c r="F532" s="555">
        <v>120</v>
      </c>
      <c r="G532" s="554" t="s">
        <v>6488</v>
      </c>
      <c r="H532" s="554" t="s">
        <v>135</v>
      </c>
      <c r="I532" s="543" t="s">
        <v>1886</v>
      </c>
      <c r="J532" s="556" t="s">
        <v>1887</v>
      </c>
      <c r="K532" s="556" t="s">
        <v>5990</v>
      </c>
      <c r="L532" s="544" t="s">
        <v>5995</v>
      </c>
      <c r="M532" s="556">
        <v>980220161</v>
      </c>
      <c r="N532" s="553">
        <v>44763</v>
      </c>
      <c r="O532" s="545">
        <f t="shared" si="25"/>
        <v>7</v>
      </c>
      <c r="P532" s="545">
        <f t="shared" si="26"/>
        <v>7</v>
      </c>
      <c r="Q532" s="531" t="str">
        <f t="shared" si="27"/>
        <v>Gastos_Gerais</v>
      </c>
    </row>
    <row r="533" spans="1:17" ht="38.25" hidden="1" x14ac:dyDescent="0.2">
      <c r="A533" s="538">
        <f>IF(B533="","",COUNT('Diário 3º PA'!$A$4:$A$4242)+COUNT('Diário 4º PA'!$A$4:$A$2224)+ROW()-3)</f>
        <v>4542</v>
      </c>
      <c r="B533" s="539">
        <v>44763</v>
      </c>
      <c r="C533" s="540">
        <v>44743</v>
      </c>
      <c r="D533" s="541" t="s">
        <v>115</v>
      </c>
      <c r="E533" s="554" t="s">
        <v>342</v>
      </c>
      <c r="F533" s="555">
        <v>120</v>
      </c>
      <c r="G533" s="554" t="s">
        <v>6489</v>
      </c>
      <c r="H533" s="554" t="s">
        <v>135</v>
      </c>
      <c r="I533" s="543" t="s">
        <v>6490</v>
      </c>
      <c r="J533" s="556" t="s">
        <v>777</v>
      </c>
      <c r="K533" s="556" t="s">
        <v>5990</v>
      </c>
      <c r="L533" s="544" t="s">
        <v>5995</v>
      </c>
      <c r="M533" s="556">
        <v>980220161</v>
      </c>
      <c r="N533" s="553">
        <v>44763</v>
      </c>
      <c r="O533" s="545">
        <f t="shared" si="25"/>
        <v>7</v>
      </c>
      <c r="P533" s="545">
        <f t="shared" si="26"/>
        <v>7</v>
      </c>
      <c r="Q533" s="531" t="str">
        <f t="shared" si="27"/>
        <v>Gastos_Gerais</v>
      </c>
    </row>
    <row r="534" spans="1:17" ht="38.25" hidden="1" x14ac:dyDescent="0.2">
      <c r="A534" s="538">
        <f>IF(B534="","",COUNT('Diário 3º PA'!$A$4:$A$4242)+COUNT('Diário 4º PA'!$A$4:$A$2224)+ROW()-3)</f>
        <v>4543</v>
      </c>
      <c r="B534" s="539">
        <v>44763</v>
      </c>
      <c r="C534" s="540">
        <v>44743</v>
      </c>
      <c r="D534" s="541" t="s">
        <v>115</v>
      </c>
      <c r="E534" s="554" t="s">
        <v>342</v>
      </c>
      <c r="F534" s="555">
        <v>5.2</v>
      </c>
      <c r="G534" s="554" t="s">
        <v>6491</v>
      </c>
      <c r="H534" s="554" t="s">
        <v>140</v>
      </c>
      <c r="I534" s="543" t="s">
        <v>4015</v>
      </c>
      <c r="J534" s="556" t="s">
        <v>3677</v>
      </c>
      <c r="K534" s="556" t="s">
        <v>5990</v>
      </c>
      <c r="L534" s="544" t="s">
        <v>5995</v>
      </c>
      <c r="M534" s="556">
        <v>980220161</v>
      </c>
      <c r="N534" s="557">
        <v>44763</v>
      </c>
      <c r="O534" s="545">
        <f t="shared" si="25"/>
        <v>7</v>
      </c>
      <c r="P534" s="545">
        <f t="shared" si="26"/>
        <v>7</v>
      </c>
      <c r="Q534" s="531" t="str">
        <f t="shared" si="27"/>
        <v>Gastos_Gerais</v>
      </c>
    </row>
    <row r="535" spans="1:17" ht="38.25" hidden="1" x14ac:dyDescent="0.2">
      <c r="A535" s="538">
        <f>IF(B535="","",COUNT('Diário 3º PA'!$A$4:$A$4242)+COUNT('Diário 4º PA'!$A$4:$A$2224)+ROW()-3)</f>
        <v>4544</v>
      </c>
      <c r="B535" s="539">
        <v>44763</v>
      </c>
      <c r="C535" s="540">
        <v>44743</v>
      </c>
      <c r="D535" s="541" t="s">
        <v>115</v>
      </c>
      <c r="E535" s="554" t="s">
        <v>342</v>
      </c>
      <c r="F535" s="555">
        <v>16.8</v>
      </c>
      <c r="G535" s="543" t="s">
        <v>6492</v>
      </c>
      <c r="H535" s="554" t="s">
        <v>139</v>
      </c>
      <c r="I535" s="543" t="s">
        <v>6379</v>
      </c>
      <c r="J535" s="556" t="s">
        <v>1769</v>
      </c>
      <c r="K535" s="556" t="s">
        <v>5990</v>
      </c>
      <c r="L535" s="544" t="s">
        <v>5995</v>
      </c>
      <c r="M535" s="556">
        <v>980220161</v>
      </c>
      <c r="N535" s="557">
        <v>44763</v>
      </c>
      <c r="O535" s="545">
        <f t="shared" si="25"/>
        <v>7</v>
      </c>
      <c r="P535" s="545">
        <f t="shared" si="26"/>
        <v>7</v>
      </c>
      <c r="Q535" s="531" t="str">
        <f t="shared" si="27"/>
        <v>Gastos_Gerais</v>
      </c>
    </row>
    <row r="536" spans="1:17" ht="51" hidden="1" x14ac:dyDescent="0.2">
      <c r="A536" s="538">
        <f>IF(B536="","",COUNT('Diário 3º PA'!$A$4:$A$4242)+COUNT('Diário 4º PA'!$A$4:$A$2224)+ROW()-3)</f>
        <v>4545</v>
      </c>
      <c r="B536" s="579">
        <v>44763</v>
      </c>
      <c r="C536" s="580">
        <v>44743</v>
      </c>
      <c r="D536" s="541" t="s">
        <v>104</v>
      </c>
      <c r="E536" s="541" t="s">
        <v>183</v>
      </c>
      <c r="F536" s="542">
        <v>840.29</v>
      </c>
      <c r="G536" s="541" t="s">
        <v>6493</v>
      </c>
      <c r="H536" s="541" t="s">
        <v>127</v>
      </c>
      <c r="I536" s="541" t="s">
        <v>664</v>
      </c>
      <c r="J536" s="560" t="s">
        <v>811</v>
      </c>
      <c r="K536" s="556" t="s">
        <v>5990</v>
      </c>
      <c r="L536" s="569" t="s">
        <v>778</v>
      </c>
      <c r="M536" s="569" t="s">
        <v>666</v>
      </c>
      <c r="N536" s="570">
        <v>44763</v>
      </c>
      <c r="O536" s="545">
        <f t="shared" si="25"/>
        <v>7</v>
      </c>
      <c r="P536" s="545">
        <f t="shared" si="26"/>
        <v>7</v>
      </c>
      <c r="Q536" s="531" t="str">
        <f t="shared" si="27"/>
        <v>Gastos_com_Pessoal</v>
      </c>
    </row>
    <row r="537" spans="1:17" ht="51" hidden="1" x14ac:dyDescent="0.2">
      <c r="A537" s="538">
        <f>IF(B537="","",COUNT('Diário 3º PA'!$A$4:$A$4242)+COUNT('Diário 4º PA'!$A$4:$A$2224)+ROW()-3)</f>
        <v>4546</v>
      </c>
      <c r="B537" s="539">
        <v>44763</v>
      </c>
      <c r="C537" s="540">
        <v>44743</v>
      </c>
      <c r="D537" s="554" t="s">
        <v>104</v>
      </c>
      <c r="E537" s="554" t="s">
        <v>185</v>
      </c>
      <c r="F537" s="555">
        <v>1191.67</v>
      </c>
      <c r="G537" s="554" t="s">
        <v>1013</v>
      </c>
      <c r="H537" s="554" t="s">
        <v>135</v>
      </c>
      <c r="I537" s="543" t="s">
        <v>1925</v>
      </c>
      <c r="J537" s="556" t="s">
        <v>1926</v>
      </c>
      <c r="K537" s="556" t="s">
        <v>1016</v>
      </c>
      <c r="L537" s="544" t="s">
        <v>1017</v>
      </c>
      <c r="M537" s="556" t="s">
        <v>6494</v>
      </c>
      <c r="N537" s="553">
        <v>44763</v>
      </c>
      <c r="O537" s="545">
        <f t="shared" si="25"/>
        <v>7</v>
      </c>
      <c r="P537" s="545">
        <f t="shared" si="26"/>
        <v>7</v>
      </c>
      <c r="Q537" s="531" t="str">
        <f t="shared" si="27"/>
        <v>Gastos_com_Pessoal</v>
      </c>
    </row>
    <row r="538" spans="1:17" ht="25.5" hidden="1" x14ac:dyDescent="0.2">
      <c r="A538" s="538">
        <f>IF(B538="","",COUNT('Diário 3º PA'!$A$4:$A$4242)+COUNT('Diário 4º PA'!$A$4:$A$2224)+ROW()-3)</f>
        <v>4547</v>
      </c>
      <c r="B538" s="539">
        <v>44763</v>
      </c>
      <c r="C538" s="540">
        <v>44743</v>
      </c>
      <c r="D538" s="554" t="s">
        <v>93</v>
      </c>
      <c r="E538" s="554" t="s">
        <v>97</v>
      </c>
      <c r="F538" s="555">
        <v>0.2</v>
      </c>
      <c r="G538" s="554" t="s">
        <v>1553</v>
      </c>
      <c r="H538" s="554" t="s">
        <v>128</v>
      </c>
      <c r="I538" s="543" t="s">
        <v>664</v>
      </c>
      <c r="J538" s="556" t="s">
        <v>811</v>
      </c>
      <c r="K538" s="556" t="s">
        <v>1554</v>
      </c>
      <c r="L538" s="544" t="s">
        <v>1066</v>
      </c>
      <c r="M538" s="556" t="s">
        <v>666</v>
      </c>
      <c r="N538" s="553">
        <v>44763</v>
      </c>
      <c r="O538" s="545">
        <f t="shared" si="25"/>
        <v>7</v>
      </c>
      <c r="P538" s="545">
        <f t="shared" si="26"/>
        <v>7</v>
      </c>
      <c r="Q538" s="531" t="str">
        <f t="shared" si="27"/>
        <v>Receitas</v>
      </c>
    </row>
    <row r="539" spans="1:17" ht="51" hidden="1" x14ac:dyDescent="0.2">
      <c r="A539" s="538">
        <f>IF(B539="","",COUNT('Diário 3º PA'!$A$4:$A$4242)+COUNT('Diário 4º PA'!$A$4:$A$2224)+ROW()-3)</f>
        <v>4548</v>
      </c>
      <c r="B539" s="539">
        <v>44764</v>
      </c>
      <c r="C539" s="540">
        <v>44774</v>
      </c>
      <c r="D539" s="554" t="s">
        <v>104</v>
      </c>
      <c r="E539" s="554" t="s">
        <v>204</v>
      </c>
      <c r="F539" s="555">
        <v>2150.1999999999998</v>
      </c>
      <c r="G539" s="543" t="s">
        <v>6495</v>
      </c>
      <c r="H539" s="554" t="s">
        <v>129</v>
      </c>
      <c r="I539" s="543" t="s">
        <v>3129</v>
      </c>
      <c r="J539" s="556" t="s">
        <v>2136</v>
      </c>
      <c r="K539" s="556" t="s">
        <v>704</v>
      </c>
      <c r="L539" s="544" t="s">
        <v>428</v>
      </c>
      <c r="M539" s="556">
        <v>202213854</v>
      </c>
      <c r="N539" s="553">
        <v>44769</v>
      </c>
      <c r="O539" s="545">
        <f t="shared" si="25"/>
        <v>7</v>
      </c>
      <c r="P539" s="545">
        <f t="shared" si="26"/>
        <v>8</v>
      </c>
      <c r="Q539" s="531" t="str">
        <f t="shared" si="27"/>
        <v>Gastos_com_Pessoal</v>
      </c>
    </row>
    <row r="540" spans="1:17" ht="38.25" hidden="1" x14ac:dyDescent="0.2">
      <c r="A540" s="538">
        <f>IF(B540="","",COUNT('Diário 3º PA'!$A$4:$A$4242)+COUNT('Diário 4º PA'!$A$4:$A$2224)+ROW()-3)</f>
        <v>4549</v>
      </c>
      <c r="B540" s="539">
        <v>44764</v>
      </c>
      <c r="C540" s="540">
        <v>44743</v>
      </c>
      <c r="D540" s="541" t="s">
        <v>115</v>
      </c>
      <c r="E540" s="554" t="s">
        <v>354</v>
      </c>
      <c r="F540" s="555">
        <v>49900.800000000003</v>
      </c>
      <c r="G540" s="554" t="s">
        <v>6496</v>
      </c>
      <c r="H540" s="554" t="s">
        <v>135</v>
      </c>
      <c r="I540" s="543" t="s">
        <v>1246</v>
      </c>
      <c r="J540" s="556" t="s">
        <v>1247</v>
      </c>
      <c r="K540" s="556" t="s">
        <v>704</v>
      </c>
      <c r="L540" s="544" t="s">
        <v>428</v>
      </c>
      <c r="M540" s="556">
        <v>37</v>
      </c>
      <c r="N540" s="553">
        <v>44761</v>
      </c>
      <c r="O540" s="545">
        <f t="shared" si="25"/>
        <v>7</v>
      </c>
      <c r="P540" s="545">
        <f t="shared" si="26"/>
        <v>7</v>
      </c>
      <c r="Q540" s="531" t="str">
        <f t="shared" si="27"/>
        <v>Gastos_Gerais</v>
      </c>
    </row>
    <row r="541" spans="1:17" ht="38.25" hidden="1" x14ac:dyDescent="0.2">
      <c r="A541" s="538">
        <f>IF(B541="","",COUNT('Diário 3º PA'!$A$4:$A$4242)+COUNT('Diário 4º PA'!$A$4:$A$2224)+ROW()-3)</f>
        <v>4550</v>
      </c>
      <c r="B541" s="539">
        <v>44764</v>
      </c>
      <c r="C541" s="540">
        <v>44713</v>
      </c>
      <c r="D541" s="541" t="s">
        <v>115</v>
      </c>
      <c r="E541" s="554" t="s">
        <v>230</v>
      </c>
      <c r="F541" s="555">
        <v>3143.46</v>
      </c>
      <c r="G541" s="554" t="s">
        <v>5987</v>
      </c>
      <c r="H541" s="554" t="s">
        <v>136</v>
      </c>
      <c r="I541" s="543" t="s">
        <v>5988</v>
      </c>
      <c r="J541" s="556" t="s">
        <v>760</v>
      </c>
      <c r="K541" s="556" t="s">
        <v>704</v>
      </c>
      <c r="L541" s="544" t="s">
        <v>428</v>
      </c>
      <c r="M541" s="556">
        <v>82013402</v>
      </c>
      <c r="N541" s="557">
        <v>44764</v>
      </c>
      <c r="O541" s="545">
        <f t="shared" si="25"/>
        <v>7</v>
      </c>
      <c r="P541" s="545">
        <f t="shared" si="26"/>
        <v>6</v>
      </c>
      <c r="Q541" s="531" t="str">
        <f t="shared" si="27"/>
        <v>Gastos_Gerais</v>
      </c>
    </row>
    <row r="542" spans="1:17" ht="38.25" hidden="1" x14ac:dyDescent="0.2">
      <c r="A542" s="538">
        <f>IF(B542="","",COUNT('Diário 3º PA'!$A$4:$A$4242)+COUNT('Diário 4º PA'!$A$4:$A$2224)+ROW()-3)</f>
        <v>4551</v>
      </c>
      <c r="B542" s="539">
        <v>44764</v>
      </c>
      <c r="C542" s="540">
        <v>44713</v>
      </c>
      <c r="D542" s="541" t="s">
        <v>115</v>
      </c>
      <c r="E542" s="554" t="s">
        <v>298</v>
      </c>
      <c r="F542" s="555">
        <v>1664</v>
      </c>
      <c r="G542" s="554" t="s">
        <v>5970</v>
      </c>
      <c r="H542" s="554" t="s">
        <v>130</v>
      </c>
      <c r="I542" s="543" t="s">
        <v>6497</v>
      </c>
      <c r="J542" s="556" t="s">
        <v>1361</v>
      </c>
      <c r="K542" s="556" t="s">
        <v>704</v>
      </c>
      <c r="L542" s="544" t="s">
        <v>428</v>
      </c>
      <c r="M542" s="556">
        <v>43170</v>
      </c>
      <c r="N542" s="553">
        <v>44740</v>
      </c>
      <c r="O542" s="545">
        <f t="shared" si="25"/>
        <v>7</v>
      </c>
      <c r="P542" s="545">
        <f t="shared" si="26"/>
        <v>6</v>
      </c>
      <c r="Q542" s="531" t="str">
        <f t="shared" si="27"/>
        <v>Gastos_Gerais</v>
      </c>
    </row>
    <row r="543" spans="1:17" ht="38.25" hidden="1" x14ac:dyDescent="0.2">
      <c r="A543" s="538">
        <f>IF(B543="","",COUNT('Diário 3º PA'!$A$4:$A$4242)+COUNT('Diário 4º PA'!$A$4:$A$2224)+ROW()-3)</f>
        <v>4552</v>
      </c>
      <c r="B543" s="539">
        <v>44764</v>
      </c>
      <c r="C543" s="540">
        <v>44743</v>
      </c>
      <c r="D543" s="541" t="s">
        <v>115</v>
      </c>
      <c r="E543" s="554" t="s">
        <v>328</v>
      </c>
      <c r="F543" s="555">
        <v>1000</v>
      </c>
      <c r="G543" s="554" t="s">
        <v>6099</v>
      </c>
      <c r="H543" s="554" t="s">
        <v>136</v>
      </c>
      <c r="I543" s="543" t="s">
        <v>727</v>
      </c>
      <c r="J543" s="556" t="s">
        <v>728</v>
      </c>
      <c r="K543" s="556" t="s">
        <v>704</v>
      </c>
      <c r="L543" s="544" t="s">
        <v>428</v>
      </c>
      <c r="M543" s="556">
        <v>1935529</v>
      </c>
      <c r="N543" s="553">
        <v>44764</v>
      </c>
      <c r="O543" s="545">
        <f t="shared" si="25"/>
        <v>7</v>
      </c>
      <c r="P543" s="545">
        <f t="shared" si="26"/>
        <v>7</v>
      </c>
      <c r="Q543" s="531" t="str">
        <f t="shared" si="27"/>
        <v>Gastos_Gerais</v>
      </c>
    </row>
    <row r="544" spans="1:17" ht="51" hidden="1" x14ac:dyDescent="0.2">
      <c r="A544" s="538">
        <f>IF(B544="","",COUNT('Diário 3º PA'!$A$4:$A$4242)+COUNT('Diário 4º PA'!$A$4:$A$2224)+ROW()-3)</f>
        <v>4553</v>
      </c>
      <c r="B544" s="539">
        <v>44764</v>
      </c>
      <c r="C544" s="540">
        <v>44774</v>
      </c>
      <c r="D544" s="554" t="s">
        <v>104</v>
      </c>
      <c r="E544" s="554" t="s">
        <v>204</v>
      </c>
      <c r="F544" s="555">
        <v>784</v>
      </c>
      <c r="G544" s="554" t="s">
        <v>6498</v>
      </c>
      <c r="H544" s="554" t="s">
        <v>132</v>
      </c>
      <c r="I544" s="541" t="s">
        <v>3117</v>
      </c>
      <c r="J544" s="556" t="s">
        <v>1345</v>
      </c>
      <c r="K544" s="556" t="s">
        <v>1464</v>
      </c>
      <c r="L544" s="544" t="s">
        <v>705</v>
      </c>
      <c r="M544" s="556" t="s">
        <v>6499</v>
      </c>
      <c r="N544" s="553">
        <v>44764</v>
      </c>
      <c r="O544" s="545">
        <f t="shared" si="25"/>
        <v>7</v>
      </c>
      <c r="P544" s="545">
        <f t="shared" si="26"/>
        <v>8</v>
      </c>
      <c r="Q544" s="531" t="str">
        <f t="shared" si="27"/>
        <v>Gastos_com_Pessoal</v>
      </c>
    </row>
    <row r="545" spans="1:17" ht="51" hidden="1" x14ac:dyDescent="0.2">
      <c r="A545" s="538">
        <f>IF(B545="","",COUNT('Diário 3º PA'!$A$4:$A$4242)+COUNT('Diário 4º PA'!$A$4:$A$2224)+ROW()-3)</f>
        <v>4554</v>
      </c>
      <c r="B545" s="539">
        <v>44764</v>
      </c>
      <c r="C545" s="540">
        <v>44774</v>
      </c>
      <c r="D545" s="554" t="s">
        <v>104</v>
      </c>
      <c r="E545" s="554" t="s">
        <v>204</v>
      </c>
      <c r="F545" s="555">
        <v>390.6</v>
      </c>
      <c r="G545" s="554" t="s">
        <v>6500</v>
      </c>
      <c r="H545" s="554" t="s">
        <v>133</v>
      </c>
      <c r="I545" s="543" t="s">
        <v>1341</v>
      </c>
      <c r="J545" s="556" t="s">
        <v>1342</v>
      </c>
      <c r="K545" s="556" t="s">
        <v>1464</v>
      </c>
      <c r="L545" s="544" t="s">
        <v>428</v>
      </c>
      <c r="M545" s="556">
        <v>14706</v>
      </c>
      <c r="N545" s="553">
        <v>44769</v>
      </c>
      <c r="O545" s="545">
        <f t="shared" si="25"/>
        <v>7</v>
      </c>
      <c r="P545" s="545">
        <f t="shared" si="26"/>
        <v>8</v>
      </c>
      <c r="Q545" s="531" t="str">
        <f t="shared" si="27"/>
        <v>Gastos_com_Pessoal</v>
      </c>
    </row>
    <row r="546" spans="1:17" ht="38.25" hidden="1" x14ac:dyDescent="0.2">
      <c r="A546" s="538">
        <f>IF(B546="","",COUNT('Diário 3º PA'!$A$4:$A$4242)+COUNT('Diário 4º PA'!$A$4:$A$2224)+ROW()-3)</f>
        <v>4555</v>
      </c>
      <c r="B546" s="539">
        <v>44764</v>
      </c>
      <c r="C546" s="540">
        <v>44743</v>
      </c>
      <c r="D546" s="541" t="s">
        <v>115</v>
      </c>
      <c r="E546" s="554" t="s">
        <v>318</v>
      </c>
      <c r="F546" s="555">
        <v>1892.67</v>
      </c>
      <c r="G546" s="554" t="s">
        <v>6501</v>
      </c>
      <c r="H546" s="554" t="s">
        <v>127</v>
      </c>
      <c r="I546" s="543" t="s">
        <v>3656</v>
      </c>
      <c r="J546" s="556" t="s">
        <v>3657</v>
      </c>
      <c r="K546" s="556" t="s">
        <v>704</v>
      </c>
      <c r="L546" s="544" t="s">
        <v>428</v>
      </c>
      <c r="M546" s="556">
        <v>2022248</v>
      </c>
      <c r="N546" s="553">
        <v>44763</v>
      </c>
      <c r="O546" s="545">
        <f t="shared" si="25"/>
        <v>7</v>
      </c>
      <c r="P546" s="545">
        <f t="shared" si="26"/>
        <v>7</v>
      </c>
      <c r="Q546" s="531" t="str">
        <f t="shared" si="27"/>
        <v>Gastos_Gerais</v>
      </c>
    </row>
    <row r="547" spans="1:17" ht="51" hidden="1" x14ac:dyDescent="0.2">
      <c r="A547" s="538">
        <f>IF(B547="","",COUNT('Diário 3º PA'!$A$4:$A$4242)+COUNT('Diário 4º PA'!$A$4:$A$2224)+ROW()-3)</f>
        <v>4556</v>
      </c>
      <c r="B547" s="539">
        <v>44764</v>
      </c>
      <c r="C547" s="540">
        <v>44774</v>
      </c>
      <c r="D547" s="554" t="s">
        <v>104</v>
      </c>
      <c r="E547" s="554" t="s">
        <v>204</v>
      </c>
      <c r="F547" s="555">
        <v>1428</v>
      </c>
      <c r="G547" s="554" t="s">
        <v>6502</v>
      </c>
      <c r="H547" s="554" t="s">
        <v>132</v>
      </c>
      <c r="I547" s="543" t="s">
        <v>1353</v>
      </c>
      <c r="J547" s="556" t="s">
        <v>1354</v>
      </c>
      <c r="K547" s="556" t="s">
        <v>1464</v>
      </c>
      <c r="L547" s="544" t="s">
        <v>428</v>
      </c>
      <c r="M547" s="556">
        <v>186999</v>
      </c>
      <c r="N547" s="553">
        <v>44768</v>
      </c>
      <c r="O547" s="545">
        <f t="shared" si="25"/>
        <v>7</v>
      </c>
      <c r="P547" s="545">
        <f t="shared" si="26"/>
        <v>8</v>
      </c>
      <c r="Q547" s="531" t="str">
        <f t="shared" si="27"/>
        <v>Gastos_com_Pessoal</v>
      </c>
    </row>
    <row r="548" spans="1:17" ht="51" hidden="1" x14ac:dyDescent="0.2">
      <c r="A548" s="538">
        <f>IF(B548="","",COUNT('Diário 3º PA'!$A$4:$A$4242)+COUNT('Diário 4º PA'!$A$4:$A$2224)+ROW()-3)</f>
        <v>4557</v>
      </c>
      <c r="B548" s="539">
        <v>44764</v>
      </c>
      <c r="C548" s="540">
        <v>44774</v>
      </c>
      <c r="D548" s="554" t="s">
        <v>104</v>
      </c>
      <c r="E548" s="554" t="s">
        <v>204</v>
      </c>
      <c r="F548" s="555">
        <v>1139</v>
      </c>
      <c r="G548" s="554" t="s">
        <v>6503</v>
      </c>
      <c r="H548" s="541" t="s">
        <v>130</v>
      </c>
      <c r="I548" s="543" t="s">
        <v>6504</v>
      </c>
      <c r="J548" s="556" t="s">
        <v>833</v>
      </c>
      <c r="K548" s="556" t="s">
        <v>1464</v>
      </c>
      <c r="L548" s="544" t="s">
        <v>428</v>
      </c>
      <c r="M548" s="556">
        <v>20229291</v>
      </c>
      <c r="N548" s="557">
        <v>44764</v>
      </c>
      <c r="O548" s="545">
        <f t="shared" si="25"/>
        <v>7</v>
      </c>
      <c r="P548" s="545">
        <f t="shared" si="26"/>
        <v>8</v>
      </c>
      <c r="Q548" s="531" t="str">
        <f t="shared" si="27"/>
        <v>Gastos_com_Pessoal</v>
      </c>
    </row>
    <row r="549" spans="1:17" ht="38.25" hidden="1" x14ac:dyDescent="0.2">
      <c r="A549" s="538">
        <f>IF(B549="","",COUNT('Diário 3º PA'!$A$4:$A$4242)+COUNT('Diário 4º PA'!$A$4:$A$2224)+ROW()-3)</f>
        <v>4558</v>
      </c>
      <c r="B549" s="539">
        <v>44764</v>
      </c>
      <c r="C549" s="540">
        <v>44743</v>
      </c>
      <c r="D549" s="541" t="s">
        <v>115</v>
      </c>
      <c r="E549" s="554" t="s">
        <v>354</v>
      </c>
      <c r="F549" s="555">
        <v>1915</v>
      </c>
      <c r="G549" s="554" t="s">
        <v>6505</v>
      </c>
      <c r="H549" s="554" t="s">
        <v>139</v>
      </c>
      <c r="I549" s="543" t="s">
        <v>6506</v>
      </c>
      <c r="J549" s="556" t="s">
        <v>6507</v>
      </c>
      <c r="K549" s="556" t="s">
        <v>1464</v>
      </c>
      <c r="L549" s="544" t="s">
        <v>428</v>
      </c>
      <c r="M549" s="556">
        <v>3</v>
      </c>
      <c r="N549" s="557">
        <v>44760</v>
      </c>
      <c r="O549" s="545">
        <f t="shared" si="25"/>
        <v>7</v>
      </c>
      <c r="P549" s="545">
        <f t="shared" si="26"/>
        <v>7</v>
      </c>
      <c r="Q549" s="531" t="str">
        <f t="shared" si="27"/>
        <v>Gastos_Gerais</v>
      </c>
    </row>
    <row r="550" spans="1:17" ht="51" hidden="1" x14ac:dyDescent="0.2">
      <c r="A550" s="538">
        <f>IF(B550="","",COUNT('Diário 3º PA'!$A$4:$A$4242)+COUNT('Diário 4º PA'!$A$4:$A$2224)+ROW()-3)</f>
        <v>4559</v>
      </c>
      <c r="B550" s="539">
        <v>44764</v>
      </c>
      <c r="C550" s="540">
        <v>44774</v>
      </c>
      <c r="D550" s="554" t="s">
        <v>104</v>
      </c>
      <c r="E550" s="554" t="s">
        <v>204</v>
      </c>
      <c r="F550" s="555">
        <v>1344</v>
      </c>
      <c r="G550" s="554" t="s">
        <v>6508</v>
      </c>
      <c r="H550" s="554" t="s">
        <v>139</v>
      </c>
      <c r="I550" s="543" t="s">
        <v>6509</v>
      </c>
      <c r="J550" s="556" t="s">
        <v>6510</v>
      </c>
      <c r="K550" s="556" t="s">
        <v>1464</v>
      </c>
      <c r="L550" s="544" t="s">
        <v>428</v>
      </c>
      <c r="M550" s="556">
        <v>61515</v>
      </c>
      <c r="N550" s="557">
        <v>44764</v>
      </c>
      <c r="O550" s="545">
        <f t="shared" si="25"/>
        <v>7</v>
      </c>
      <c r="P550" s="545">
        <f t="shared" si="26"/>
        <v>8</v>
      </c>
      <c r="Q550" s="531" t="str">
        <f t="shared" si="27"/>
        <v>Gastos_com_Pessoal</v>
      </c>
    </row>
    <row r="551" spans="1:17" ht="38.25" hidden="1" x14ac:dyDescent="0.2">
      <c r="A551" s="538">
        <f>IF(B551="","",COUNT('Diário 3º PA'!$A$4:$A$4242)+COUNT('Diário 4º PA'!$A$4:$A$2224)+ROW()-3)</f>
        <v>4560</v>
      </c>
      <c r="B551" s="539">
        <v>44764</v>
      </c>
      <c r="C551" s="540">
        <v>44743</v>
      </c>
      <c r="D551" s="541" t="s">
        <v>115</v>
      </c>
      <c r="E551" s="554" t="s">
        <v>302</v>
      </c>
      <c r="F551" s="555">
        <v>3215.5</v>
      </c>
      <c r="G551" s="554" t="s">
        <v>6511</v>
      </c>
      <c r="H551" s="554" t="s">
        <v>135</v>
      </c>
      <c r="I551" s="543" t="s">
        <v>6001</v>
      </c>
      <c r="J551" s="556" t="s">
        <v>5211</v>
      </c>
      <c r="K551" s="556" t="s">
        <v>1464</v>
      </c>
      <c r="L551" s="544" t="s">
        <v>428</v>
      </c>
      <c r="M551" s="556">
        <v>563</v>
      </c>
      <c r="N551" s="557">
        <v>44762</v>
      </c>
      <c r="O551" s="545">
        <f t="shared" si="25"/>
        <v>7</v>
      </c>
      <c r="P551" s="545">
        <f t="shared" si="26"/>
        <v>7</v>
      </c>
      <c r="Q551" s="531" t="str">
        <f t="shared" si="27"/>
        <v>Gastos_Gerais</v>
      </c>
    </row>
    <row r="552" spans="1:17" ht="38.25" hidden="1" x14ac:dyDescent="0.2">
      <c r="A552" s="538">
        <f>IF(B552="","",COUNT('Diário 3º PA'!$A$4:$A$4242)+COUNT('Diário 4º PA'!$A$4:$A$2224)+ROW()-3)</f>
        <v>4561</v>
      </c>
      <c r="B552" s="539">
        <v>44764</v>
      </c>
      <c r="C552" s="540">
        <v>44743</v>
      </c>
      <c r="D552" s="541" t="s">
        <v>115</v>
      </c>
      <c r="E552" s="554" t="s">
        <v>302</v>
      </c>
      <c r="F552" s="555">
        <v>18464.330000000002</v>
      </c>
      <c r="G552" s="554" t="s">
        <v>6061</v>
      </c>
      <c r="H552" s="554" t="s">
        <v>140</v>
      </c>
      <c r="I552" s="543" t="s">
        <v>810</v>
      </c>
      <c r="J552" s="556" t="s">
        <v>1193</v>
      </c>
      <c r="K552" s="556" t="s">
        <v>704</v>
      </c>
      <c r="L552" s="544" t="s">
        <v>428</v>
      </c>
      <c r="M552" s="556">
        <v>153</v>
      </c>
      <c r="N552" s="557">
        <v>44763</v>
      </c>
      <c r="O552" s="545">
        <f t="shared" si="25"/>
        <v>7</v>
      </c>
      <c r="P552" s="545">
        <f t="shared" si="26"/>
        <v>7</v>
      </c>
      <c r="Q552" s="531" t="str">
        <f t="shared" si="27"/>
        <v>Gastos_Gerais</v>
      </c>
    </row>
    <row r="553" spans="1:17" ht="38.25" hidden="1" x14ac:dyDescent="0.2">
      <c r="A553" s="538">
        <f>IF(B553="","",COUNT('Diário 3º PA'!$A$4:$A$4242)+COUNT('Diário 4º PA'!$A$4:$A$2224)+ROW()-3)</f>
        <v>4562</v>
      </c>
      <c r="B553" s="539">
        <v>44764</v>
      </c>
      <c r="C553" s="540">
        <v>44743</v>
      </c>
      <c r="D553" s="541" t="s">
        <v>115</v>
      </c>
      <c r="E553" s="554" t="s">
        <v>304</v>
      </c>
      <c r="F553" s="555">
        <v>83</v>
      </c>
      <c r="G553" s="554" t="s">
        <v>6512</v>
      </c>
      <c r="H553" s="554" t="s">
        <v>130</v>
      </c>
      <c r="I553" s="543" t="s">
        <v>6513</v>
      </c>
      <c r="J553" s="556" t="s">
        <v>6514</v>
      </c>
      <c r="K553" s="556" t="s">
        <v>704</v>
      </c>
      <c r="L553" s="544" t="s">
        <v>428</v>
      </c>
      <c r="M553" s="556">
        <v>20223</v>
      </c>
      <c r="N553" s="557">
        <v>44762</v>
      </c>
      <c r="O553" s="545">
        <f t="shared" si="25"/>
        <v>7</v>
      </c>
      <c r="P553" s="545">
        <f t="shared" si="26"/>
        <v>7</v>
      </c>
      <c r="Q553" s="531" t="str">
        <f t="shared" si="27"/>
        <v>Gastos_Gerais</v>
      </c>
    </row>
    <row r="554" spans="1:17" ht="38.25" hidden="1" x14ac:dyDescent="0.2">
      <c r="A554" s="538">
        <f>IF(B554="","",COUNT('Diário 3º PA'!$A$4:$A$4242)+COUNT('Diário 4º PA'!$A$4:$A$2224)+ROW()-3)</f>
        <v>4563</v>
      </c>
      <c r="B554" s="539">
        <v>44764</v>
      </c>
      <c r="C554" s="540">
        <v>44743</v>
      </c>
      <c r="D554" s="541" t="s">
        <v>115</v>
      </c>
      <c r="E554" s="554" t="s">
        <v>354</v>
      </c>
      <c r="F554" s="555">
        <v>848</v>
      </c>
      <c r="G554" s="554" t="s">
        <v>6515</v>
      </c>
      <c r="H554" s="554" t="s">
        <v>139</v>
      </c>
      <c r="I554" s="543" t="s">
        <v>6516</v>
      </c>
      <c r="J554" s="556" t="s">
        <v>6517</v>
      </c>
      <c r="K554" s="556" t="s">
        <v>704</v>
      </c>
      <c r="L554" s="544" t="s">
        <v>428</v>
      </c>
      <c r="M554" s="556">
        <v>4345</v>
      </c>
      <c r="N554" s="557">
        <v>44761</v>
      </c>
      <c r="O554" s="545">
        <f t="shared" si="25"/>
        <v>7</v>
      </c>
      <c r="P554" s="545">
        <f t="shared" si="26"/>
        <v>7</v>
      </c>
      <c r="Q554" s="531" t="str">
        <f t="shared" si="27"/>
        <v>Gastos_Gerais</v>
      </c>
    </row>
    <row r="555" spans="1:17" ht="51" hidden="1" x14ac:dyDescent="0.2">
      <c r="A555" s="538">
        <f>IF(B555="","",COUNT('Diário 3º PA'!$A$4:$A$4242)+COUNT('Diário 4º PA'!$A$4:$A$2224)+ROW()-3)</f>
        <v>4564</v>
      </c>
      <c r="B555" s="539">
        <v>44764</v>
      </c>
      <c r="C555" s="540">
        <v>44774</v>
      </c>
      <c r="D555" s="554" t="s">
        <v>104</v>
      </c>
      <c r="E555" s="554" t="s">
        <v>204</v>
      </c>
      <c r="F555" s="555">
        <v>3145.3</v>
      </c>
      <c r="G555" s="554" t="s">
        <v>6518</v>
      </c>
      <c r="H555" s="554" t="s">
        <v>129</v>
      </c>
      <c r="I555" s="543" t="s">
        <v>4649</v>
      </c>
      <c r="J555" s="556" t="s">
        <v>1327</v>
      </c>
      <c r="K555" s="556" t="s">
        <v>704</v>
      </c>
      <c r="L555" s="544" t="s">
        <v>774</v>
      </c>
      <c r="M555" s="556">
        <v>61060</v>
      </c>
      <c r="N555" s="557">
        <v>44764</v>
      </c>
      <c r="O555" s="545">
        <f t="shared" si="25"/>
        <v>7</v>
      </c>
      <c r="P555" s="545">
        <f t="shared" si="26"/>
        <v>8</v>
      </c>
      <c r="Q555" s="531" t="str">
        <f t="shared" si="27"/>
        <v>Gastos_com_Pessoal</v>
      </c>
    </row>
    <row r="556" spans="1:17" ht="38.25" hidden="1" x14ac:dyDescent="0.2">
      <c r="A556" s="538">
        <f>IF(B556="","",COUNT('Diário 3º PA'!$A$4:$A$4242)+COUNT('Diário 4º PA'!$A$4:$A$2224)+ROW()-3)</f>
        <v>4565</v>
      </c>
      <c r="B556" s="539">
        <v>44764</v>
      </c>
      <c r="C556" s="540">
        <v>44743</v>
      </c>
      <c r="D556" s="541" t="s">
        <v>115</v>
      </c>
      <c r="E556" s="554" t="s">
        <v>342</v>
      </c>
      <c r="F556" s="555">
        <v>68</v>
      </c>
      <c r="G556" s="554" t="s">
        <v>6519</v>
      </c>
      <c r="H556" s="554" t="s">
        <v>136</v>
      </c>
      <c r="I556" s="543" t="s">
        <v>6284</v>
      </c>
      <c r="J556" s="556" t="s">
        <v>6285</v>
      </c>
      <c r="K556" s="556" t="s">
        <v>5990</v>
      </c>
      <c r="L556" s="544" t="s">
        <v>5995</v>
      </c>
      <c r="M556" s="556">
        <v>180381776</v>
      </c>
      <c r="N556" s="557">
        <v>44764</v>
      </c>
      <c r="O556" s="545">
        <f t="shared" si="25"/>
        <v>7</v>
      </c>
      <c r="P556" s="545">
        <f t="shared" si="26"/>
        <v>7</v>
      </c>
      <c r="Q556" s="531" t="str">
        <f t="shared" si="27"/>
        <v>Gastos_Gerais</v>
      </c>
    </row>
    <row r="557" spans="1:17" ht="38.25" hidden="1" x14ac:dyDescent="0.2">
      <c r="A557" s="538">
        <f>IF(B557="","",COUNT('Diário 3º PA'!$A$4:$A$4242)+COUNT('Diário 4º PA'!$A$4:$A$2224)+ROW()-3)</f>
        <v>4566</v>
      </c>
      <c r="B557" s="539">
        <v>44764</v>
      </c>
      <c r="C557" s="540">
        <v>44743</v>
      </c>
      <c r="D557" s="541" t="s">
        <v>115</v>
      </c>
      <c r="E557" s="554" t="s">
        <v>342</v>
      </c>
      <c r="F557" s="555">
        <v>16.8</v>
      </c>
      <c r="G557" s="554" t="s">
        <v>6520</v>
      </c>
      <c r="H557" s="554" t="s">
        <v>130</v>
      </c>
      <c r="I557" s="543" t="s">
        <v>6521</v>
      </c>
      <c r="J557" s="556" t="s">
        <v>6522</v>
      </c>
      <c r="K557" s="556" t="s">
        <v>5990</v>
      </c>
      <c r="L557" s="544" t="s">
        <v>5995</v>
      </c>
      <c r="M557" s="556">
        <v>180381776</v>
      </c>
      <c r="N557" s="557">
        <v>44764</v>
      </c>
      <c r="O557" s="545">
        <f t="shared" si="25"/>
        <v>7</v>
      </c>
      <c r="P557" s="545">
        <f t="shared" si="26"/>
        <v>7</v>
      </c>
      <c r="Q557" s="531" t="str">
        <f t="shared" si="27"/>
        <v>Gastos_Gerais</v>
      </c>
    </row>
    <row r="558" spans="1:17" ht="38.25" hidden="1" x14ac:dyDescent="0.2">
      <c r="A558" s="538">
        <f>IF(B558="","",COUNT('Diário 3º PA'!$A$4:$A$4242)+COUNT('Diário 4º PA'!$A$4:$A$2224)+ROW()-3)</f>
        <v>4567</v>
      </c>
      <c r="B558" s="539">
        <v>44764</v>
      </c>
      <c r="C558" s="540">
        <v>44743</v>
      </c>
      <c r="D558" s="541" t="s">
        <v>115</v>
      </c>
      <c r="E558" s="554" t="s">
        <v>342</v>
      </c>
      <c r="F558" s="555">
        <v>68</v>
      </c>
      <c r="G558" s="554" t="s">
        <v>6523</v>
      </c>
      <c r="H558" s="554" t="s">
        <v>136</v>
      </c>
      <c r="I558" s="543" t="s">
        <v>5958</v>
      </c>
      <c r="J558" s="556" t="s">
        <v>1914</v>
      </c>
      <c r="K558" s="556" t="s">
        <v>5990</v>
      </c>
      <c r="L558" s="544" t="s">
        <v>5995</v>
      </c>
      <c r="M558" s="556">
        <v>180381776</v>
      </c>
      <c r="N558" s="557">
        <v>44764</v>
      </c>
      <c r="O558" s="545">
        <f t="shared" si="25"/>
        <v>7</v>
      </c>
      <c r="P558" s="545">
        <f t="shared" si="26"/>
        <v>7</v>
      </c>
      <c r="Q558" s="531" t="str">
        <f t="shared" si="27"/>
        <v>Gastos_Gerais</v>
      </c>
    </row>
    <row r="559" spans="1:17" ht="38.25" hidden="1" x14ac:dyDescent="0.2">
      <c r="A559" s="538">
        <f>IF(B559="","",COUNT('Diário 3º PA'!$A$4:$A$4242)+COUNT('Diário 4º PA'!$A$4:$A$2224)+ROW()-3)</f>
        <v>4568</v>
      </c>
      <c r="B559" s="539">
        <v>44764</v>
      </c>
      <c r="C559" s="540">
        <v>44743</v>
      </c>
      <c r="D559" s="541" t="s">
        <v>115</v>
      </c>
      <c r="E559" s="554" t="s">
        <v>342</v>
      </c>
      <c r="F559" s="555">
        <v>180</v>
      </c>
      <c r="G559" s="554" t="s">
        <v>6524</v>
      </c>
      <c r="H559" s="554" t="s">
        <v>139</v>
      </c>
      <c r="I559" s="543" t="s">
        <v>4558</v>
      </c>
      <c r="J559" s="556" t="s">
        <v>4559</v>
      </c>
      <c r="K559" s="556" t="s">
        <v>5990</v>
      </c>
      <c r="L559" s="544" t="s">
        <v>5995</v>
      </c>
      <c r="M559" s="556">
        <v>180381776</v>
      </c>
      <c r="N559" s="557">
        <v>44764</v>
      </c>
      <c r="O559" s="545">
        <f t="shared" si="25"/>
        <v>7</v>
      </c>
      <c r="P559" s="545">
        <f t="shared" si="26"/>
        <v>7</v>
      </c>
      <c r="Q559" s="531" t="str">
        <f t="shared" si="27"/>
        <v>Gastos_Gerais</v>
      </c>
    </row>
    <row r="560" spans="1:17" ht="38.25" hidden="1" x14ac:dyDescent="0.2">
      <c r="A560" s="538">
        <f>IF(B560="","",COUNT('Diário 3º PA'!$A$4:$A$4242)+COUNT('Diário 4º PA'!$A$4:$A$2224)+ROW()-3)</f>
        <v>4569</v>
      </c>
      <c r="B560" s="539">
        <v>44764</v>
      </c>
      <c r="C560" s="540">
        <v>44743</v>
      </c>
      <c r="D560" s="541" t="s">
        <v>115</v>
      </c>
      <c r="E560" s="554" t="s">
        <v>342</v>
      </c>
      <c r="F560" s="555">
        <v>180</v>
      </c>
      <c r="G560" s="554" t="s">
        <v>6525</v>
      </c>
      <c r="H560" s="554" t="s">
        <v>139</v>
      </c>
      <c r="I560" s="543" t="s">
        <v>6379</v>
      </c>
      <c r="J560" s="556" t="s">
        <v>1769</v>
      </c>
      <c r="K560" s="556" t="s">
        <v>5990</v>
      </c>
      <c r="L560" s="544" t="s">
        <v>5995</v>
      </c>
      <c r="M560" s="556">
        <v>180381776</v>
      </c>
      <c r="N560" s="557">
        <v>44764</v>
      </c>
      <c r="O560" s="545">
        <f t="shared" si="25"/>
        <v>7</v>
      </c>
      <c r="P560" s="545">
        <f t="shared" si="26"/>
        <v>7</v>
      </c>
      <c r="Q560" s="531" t="str">
        <f t="shared" si="27"/>
        <v>Gastos_Gerais</v>
      </c>
    </row>
    <row r="561" spans="1:17" ht="51" hidden="1" x14ac:dyDescent="0.2">
      <c r="A561" s="538">
        <f>IF(B561="","",COUNT('Diário 3º PA'!$A$4:$A$4242)+COUNT('Diário 4º PA'!$A$4:$A$2224)+ROW()-3)</f>
        <v>4570</v>
      </c>
      <c r="B561" s="539">
        <v>44764</v>
      </c>
      <c r="C561" s="540">
        <v>44743</v>
      </c>
      <c r="D561" s="554" t="s">
        <v>104</v>
      </c>
      <c r="E561" s="554" t="s">
        <v>187</v>
      </c>
      <c r="F561" s="555">
        <v>1945.44</v>
      </c>
      <c r="G561" s="554" t="s">
        <v>1019</v>
      </c>
      <c r="H561" s="554" t="s">
        <v>135</v>
      </c>
      <c r="I561" s="543" t="s">
        <v>6526</v>
      </c>
      <c r="J561" s="556" t="s">
        <v>4128</v>
      </c>
      <c r="K561" s="556" t="s">
        <v>5990</v>
      </c>
      <c r="L561" s="544" t="s">
        <v>5995</v>
      </c>
      <c r="M561" s="556">
        <v>780315278</v>
      </c>
      <c r="N561" s="557">
        <v>44764</v>
      </c>
      <c r="O561" s="545">
        <f t="shared" si="25"/>
        <v>7</v>
      </c>
      <c r="P561" s="545">
        <f t="shared" si="26"/>
        <v>7</v>
      </c>
      <c r="Q561" s="531" t="str">
        <f t="shared" si="27"/>
        <v>Gastos_com_Pessoal</v>
      </c>
    </row>
    <row r="562" spans="1:17" ht="51" hidden="1" x14ac:dyDescent="0.2">
      <c r="A562" s="538">
        <f>IF(B562="","",COUNT('Diário 3º PA'!$A$4:$A$4242)+COUNT('Diário 4º PA'!$A$4:$A$2224)+ROW()-3)</f>
        <v>4571</v>
      </c>
      <c r="B562" s="539">
        <v>44764</v>
      </c>
      <c r="C562" s="540">
        <v>44743</v>
      </c>
      <c r="D562" s="554" t="s">
        <v>104</v>
      </c>
      <c r="E562" s="554" t="s">
        <v>189</v>
      </c>
      <c r="F562" s="555">
        <v>972.72</v>
      </c>
      <c r="G562" s="554" t="s">
        <v>915</v>
      </c>
      <c r="H562" s="554" t="s">
        <v>135</v>
      </c>
      <c r="I562" s="543" t="s">
        <v>6526</v>
      </c>
      <c r="J562" s="556" t="s">
        <v>4128</v>
      </c>
      <c r="K562" s="556" t="s">
        <v>5990</v>
      </c>
      <c r="L562" s="544" t="s">
        <v>5995</v>
      </c>
      <c r="M562" s="556">
        <v>780315278</v>
      </c>
      <c r="N562" s="557">
        <v>44764</v>
      </c>
      <c r="O562" s="545">
        <f t="shared" si="25"/>
        <v>7</v>
      </c>
      <c r="P562" s="545">
        <f t="shared" si="26"/>
        <v>7</v>
      </c>
      <c r="Q562" s="531" t="str">
        <f t="shared" si="27"/>
        <v>Gastos_com_Pessoal</v>
      </c>
    </row>
    <row r="563" spans="1:17" ht="51" hidden="1" x14ac:dyDescent="0.2">
      <c r="A563" s="538">
        <f>IF(B563="","",COUNT('Diário 3º PA'!$A$4:$A$4242)+COUNT('Diário 4º PA'!$A$4:$A$2224)+ROW()-3)</f>
        <v>4572</v>
      </c>
      <c r="B563" s="539">
        <v>44764</v>
      </c>
      <c r="C563" s="540">
        <v>44743</v>
      </c>
      <c r="D563" s="554" t="s">
        <v>104</v>
      </c>
      <c r="E563" s="554" t="s">
        <v>191</v>
      </c>
      <c r="F563" s="555">
        <v>324.24</v>
      </c>
      <c r="G563" s="554" t="s">
        <v>918</v>
      </c>
      <c r="H563" s="554" t="s">
        <v>135</v>
      </c>
      <c r="I563" s="543" t="s">
        <v>6526</v>
      </c>
      <c r="J563" s="556" t="s">
        <v>4128</v>
      </c>
      <c r="K563" s="556" t="s">
        <v>5990</v>
      </c>
      <c r="L563" s="544" t="s">
        <v>5995</v>
      </c>
      <c r="M563" s="556">
        <v>780315278</v>
      </c>
      <c r="N563" s="557">
        <v>44764</v>
      </c>
      <c r="O563" s="545">
        <f t="shared" si="25"/>
        <v>7</v>
      </c>
      <c r="P563" s="545">
        <f t="shared" si="26"/>
        <v>7</v>
      </c>
      <c r="Q563" s="531" t="str">
        <f t="shared" si="27"/>
        <v>Gastos_com_Pessoal</v>
      </c>
    </row>
    <row r="564" spans="1:17" ht="51" hidden="1" x14ac:dyDescent="0.2">
      <c r="A564" s="538">
        <f>IF(B564="","",COUNT('Diário 3º PA'!$A$4:$A$4242)+COUNT('Diário 4º PA'!$A$4:$A$2224)+ROW()-3)</f>
        <v>4573</v>
      </c>
      <c r="B564" s="539">
        <v>44764</v>
      </c>
      <c r="C564" s="540">
        <v>44743</v>
      </c>
      <c r="D564" s="554" t="s">
        <v>104</v>
      </c>
      <c r="E564" s="554" t="s">
        <v>193</v>
      </c>
      <c r="F564" s="555">
        <v>1255.26</v>
      </c>
      <c r="G564" s="554" t="s">
        <v>919</v>
      </c>
      <c r="H564" s="554" t="s">
        <v>135</v>
      </c>
      <c r="I564" s="543" t="s">
        <v>6526</v>
      </c>
      <c r="J564" s="556" t="s">
        <v>4128</v>
      </c>
      <c r="K564" s="556" t="s">
        <v>5990</v>
      </c>
      <c r="L564" s="544" t="s">
        <v>5995</v>
      </c>
      <c r="M564" s="556">
        <v>780315278</v>
      </c>
      <c r="N564" s="557">
        <v>44764</v>
      </c>
      <c r="O564" s="545">
        <f t="shared" si="25"/>
        <v>7</v>
      </c>
      <c r="P564" s="545">
        <f t="shared" si="26"/>
        <v>7</v>
      </c>
      <c r="Q564" s="531" t="str">
        <f t="shared" si="27"/>
        <v>Gastos_com_Pessoal</v>
      </c>
    </row>
    <row r="565" spans="1:17" ht="51" hidden="1" x14ac:dyDescent="0.2">
      <c r="A565" s="538">
        <f>IF(B565="","",COUNT('Diário 3º PA'!$A$4:$A$4242)+COUNT('Diário 4º PA'!$A$4:$A$2224)+ROW()-3)</f>
        <v>4574</v>
      </c>
      <c r="B565" s="539">
        <v>44764</v>
      </c>
      <c r="C565" s="540">
        <v>44743</v>
      </c>
      <c r="D565" s="554" t="s">
        <v>104</v>
      </c>
      <c r="E565" s="554" t="s">
        <v>187</v>
      </c>
      <c r="F565" s="555">
        <v>1431.78</v>
      </c>
      <c r="G565" s="554" t="s">
        <v>1019</v>
      </c>
      <c r="H565" s="554" t="s">
        <v>132</v>
      </c>
      <c r="I565" s="543" t="s">
        <v>6527</v>
      </c>
      <c r="J565" s="556" t="s">
        <v>2770</v>
      </c>
      <c r="K565" s="556" t="s">
        <v>5990</v>
      </c>
      <c r="L565" s="544" t="s">
        <v>5995</v>
      </c>
      <c r="M565" s="556">
        <v>780315278</v>
      </c>
      <c r="N565" s="557">
        <v>44764</v>
      </c>
      <c r="O565" s="545">
        <f t="shared" si="25"/>
        <v>7</v>
      </c>
      <c r="P565" s="545">
        <f t="shared" si="26"/>
        <v>7</v>
      </c>
      <c r="Q565" s="531" t="str">
        <f t="shared" si="27"/>
        <v>Gastos_com_Pessoal</v>
      </c>
    </row>
    <row r="566" spans="1:17" ht="51" hidden="1" x14ac:dyDescent="0.2">
      <c r="A566" s="538">
        <f>IF(B566="","",COUNT('Diário 3º PA'!$A$4:$A$4242)+COUNT('Diário 4º PA'!$A$4:$A$2224)+ROW()-3)</f>
        <v>4575</v>
      </c>
      <c r="B566" s="539">
        <v>44764</v>
      </c>
      <c r="C566" s="540">
        <v>44743</v>
      </c>
      <c r="D566" s="554" t="s">
        <v>104</v>
      </c>
      <c r="E566" s="554" t="s">
        <v>189</v>
      </c>
      <c r="F566" s="555">
        <v>1193.1500000000001</v>
      </c>
      <c r="G566" s="554" t="s">
        <v>915</v>
      </c>
      <c r="H566" s="554" t="s">
        <v>132</v>
      </c>
      <c r="I566" s="543" t="s">
        <v>6527</v>
      </c>
      <c r="J566" s="556" t="s">
        <v>2770</v>
      </c>
      <c r="K566" s="556" t="s">
        <v>5990</v>
      </c>
      <c r="L566" s="544" t="s">
        <v>5995</v>
      </c>
      <c r="M566" s="556">
        <v>780315278</v>
      </c>
      <c r="N566" s="557">
        <v>44764</v>
      </c>
      <c r="O566" s="545">
        <f t="shared" si="25"/>
        <v>7</v>
      </c>
      <c r="P566" s="545">
        <f t="shared" si="26"/>
        <v>7</v>
      </c>
      <c r="Q566" s="531" t="str">
        <f t="shared" si="27"/>
        <v>Gastos_com_Pessoal</v>
      </c>
    </row>
    <row r="567" spans="1:17" ht="51" hidden="1" x14ac:dyDescent="0.2">
      <c r="A567" s="538">
        <f>IF(B567="","",COUNT('Diário 3º PA'!$A$4:$A$4242)+COUNT('Diário 4º PA'!$A$4:$A$2224)+ROW()-3)</f>
        <v>4576</v>
      </c>
      <c r="B567" s="539">
        <v>44764</v>
      </c>
      <c r="C567" s="540">
        <v>44743</v>
      </c>
      <c r="D567" s="554" t="s">
        <v>104</v>
      </c>
      <c r="E567" s="554" t="s">
        <v>191</v>
      </c>
      <c r="F567" s="555">
        <v>397.72</v>
      </c>
      <c r="G567" s="554" t="s">
        <v>918</v>
      </c>
      <c r="H567" s="554" t="s">
        <v>132</v>
      </c>
      <c r="I567" s="543" t="s">
        <v>6527</v>
      </c>
      <c r="J567" s="556" t="s">
        <v>2770</v>
      </c>
      <c r="K567" s="556" t="s">
        <v>5990</v>
      </c>
      <c r="L567" s="544" t="s">
        <v>5995</v>
      </c>
      <c r="M567" s="556">
        <v>780315278</v>
      </c>
      <c r="N567" s="557">
        <v>44764</v>
      </c>
      <c r="O567" s="545">
        <f t="shared" si="25"/>
        <v>7</v>
      </c>
      <c r="P567" s="545">
        <f t="shared" si="26"/>
        <v>7</v>
      </c>
      <c r="Q567" s="531" t="str">
        <f t="shared" si="27"/>
        <v>Gastos_com_Pessoal</v>
      </c>
    </row>
    <row r="568" spans="1:17" ht="51" hidden="1" x14ac:dyDescent="0.2">
      <c r="A568" s="538">
        <f>IF(B568="","",COUNT('Diário 3º PA'!$A$4:$A$4242)+COUNT('Diário 4º PA'!$A$4:$A$2224)+ROW()-3)</f>
        <v>4577</v>
      </c>
      <c r="B568" s="539">
        <v>44764</v>
      </c>
      <c r="C568" s="540">
        <v>44743</v>
      </c>
      <c r="D568" s="554" t="s">
        <v>104</v>
      </c>
      <c r="E568" s="554" t="s">
        <v>193</v>
      </c>
      <c r="F568" s="555">
        <v>1083.82</v>
      </c>
      <c r="G568" s="554" t="s">
        <v>919</v>
      </c>
      <c r="H568" s="554" t="s">
        <v>132</v>
      </c>
      <c r="I568" s="543" t="s">
        <v>6527</v>
      </c>
      <c r="J568" s="556" t="s">
        <v>2770</v>
      </c>
      <c r="K568" s="556" t="s">
        <v>5990</v>
      </c>
      <c r="L568" s="544" t="s">
        <v>5995</v>
      </c>
      <c r="M568" s="556">
        <v>780315278</v>
      </c>
      <c r="N568" s="557">
        <v>44764</v>
      </c>
      <c r="O568" s="545">
        <f t="shared" si="25"/>
        <v>7</v>
      </c>
      <c r="P568" s="545">
        <f t="shared" si="26"/>
        <v>7</v>
      </c>
      <c r="Q568" s="531" t="str">
        <f t="shared" si="27"/>
        <v>Gastos_com_Pessoal</v>
      </c>
    </row>
    <row r="569" spans="1:17" ht="51" hidden="1" x14ac:dyDescent="0.2">
      <c r="A569" s="538">
        <f>IF(B569="","",COUNT('Diário 3º PA'!$A$4:$A$4242)+COUNT('Diário 4º PA'!$A$4:$A$2224)+ROW()-3)</f>
        <v>4578</v>
      </c>
      <c r="B569" s="539">
        <v>44764</v>
      </c>
      <c r="C569" s="540">
        <v>44743</v>
      </c>
      <c r="D569" s="554" t="s">
        <v>104</v>
      </c>
      <c r="E569" s="554" t="s">
        <v>187</v>
      </c>
      <c r="F569" s="555">
        <v>1027.23</v>
      </c>
      <c r="G569" s="543" t="s">
        <v>1019</v>
      </c>
      <c r="H569" s="554" t="s">
        <v>135</v>
      </c>
      <c r="I569" s="543" t="s">
        <v>1925</v>
      </c>
      <c r="J569" s="556" t="s">
        <v>1926</v>
      </c>
      <c r="K569" s="556" t="s">
        <v>5990</v>
      </c>
      <c r="L569" s="544" t="s">
        <v>5995</v>
      </c>
      <c r="M569" s="556">
        <v>780315278</v>
      </c>
      <c r="N569" s="557">
        <v>44764</v>
      </c>
      <c r="O569" s="545">
        <f t="shared" si="25"/>
        <v>7</v>
      </c>
      <c r="P569" s="545">
        <f t="shared" si="26"/>
        <v>7</v>
      </c>
      <c r="Q569" s="531" t="str">
        <f t="shared" si="27"/>
        <v>Gastos_com_Pessoal</v>
      </c>
    </row>
    <row r="570" spans="1:17" ht="51" hidden="1" x14ac:dyDescent="0.2">
      <c r="A570" s="538">
        <f>IF(B570="","",COUNT('Diário 3º PA'!$A$4:$A$4242)+COUNT('Diário 4º PA'!$A$4:$A$2224)+ROW()-3)</f>
        <v>4579</v>
      </c>
      <c r="B570" s="539">
        <v>44764</v>
      </c>
      <c r="C570" s="540">
        <v>44743</v>
      </c>
      <c r="D570" s="554" t="s">
        <v>104</v>
      </c>
      <c r="E570" s="554" t="s">
        <v>189</v>
      </c>
      <c r="F570" s="555">
        <v>777.76</v>
      </c>
      <c r="G570" s="554" t="s">
        <v>915</v>
      </c>
      <c r="H570" s="554" t="s">
        <v>135</v>
      </c>
      <c r="I570" s="543" t="s">
        <v>1925</v>
      </c>
      <c r="J570" s="556" t="s">
        <v>1926</v>
      </c>
      <c r="K570" s="556" t="s">
        <v>5990</v>
      </c>
      <c r="L570" s="544" t="s">
        <v>5995</v>
      </c>
      <c r="M570" s="556">
        <v>780315278</v>
      </c>
      <c r="N570" s="557">
        <v>44764</v>
      </c>
      <c r="O570" s="545">
        <f t="shared" si="25"/>
        <v>7</v>
      </c>
      <c r="P570" s="545">
        <f t="shared" si="26"/>
        <v>7</v>
      </c>
      <c r="Q570" s="531" t="str">
        <f t="shared" si="27"/>
        <v>Gastos_com_Pessoal</v>
      </c>
    </row>
    <row r="571" spans="1:17" ht="51" hidden="1" x14ac:dyDescent="0.2">
      <c r="A571" s="538">
        <f>IF(B571="","",COUNT('Diário 3º PA'!$A$4:$A$4242)+COUNT('Diário 4º PA'!$A$4:$A$2224)+ROW()-3)</f>
        <v>4580</v>
      </c>
      <c r="B571" s="539">
        <v>44764</v>
      </c>
      <c r="C571" s="540">
        <v>44743</v>
      </c>
      <c r="D571" s="554" t="s">
        <v>104</v>
      </c>
      <c r="E571" s="554" t="s">
        <v>191</v>
      </c>
      <c r="F571" s="555">
        <v>259.25</v>
      </c>
      <c r="G571" s="543" t="s">
        <v>918</v>
      </c>
      <c r="H571" s="554" t="s">
        <v>135</v>
      </c>
      <c r="I571" s="543" t="s">
        <v>1925</v>
      </c>
      <c r="J571" s="556" t="s">
        <v>1926</v>
      </c>
      <c r="K571" s="556" t="s">
        <v>5990</v>
      </c>
      <c r="L571" s="544" t="s">
        <v>5995</v>
      </c>
      <c r="M571" s="556">
        <v>780315278</v>
      </c>
      <c r="N571" s="557">
        <v>44764</v>
      </c>
      <c r="O571" s="545">
        <f t="shared" si="25"/>
        <v>7</v>
      </c>
      <c r="P571" s="545">
        <f t="shared" si="26"/>
        <v>7</v>
      </c>
      <c r="Q571" s="531" t="str">
        <f t="shared" si="27"/>
        <v>Gastos_com_Pessoal</v>
      </c>
    </row>
    <row r="572" spans="1:17" ht="51" hidden="1" x14ac:dyDescent="0.2">
      <c r="A572" s="538">
        <f>IF(B572="","",COUNT('Diário 3º PA'!$A$4:$A$4242)+COUNT('Diário 4º PA'!$A$4:$A$2224)+ROW()-3)</f>
        <v>4581</v>
      </c>
      <c r="B572" s="539">
        <v>44764</v>
      </c>
      <c r="C572" s="540">
        <v>44743</v>
      </c>
      <c r="D572" s="554" t="s">
        <v>104</v>
      </c>
      <c r="E572" s="554" t="s">
        <v>193</v>
      </c>
      <c r="F572" s="555">
        <v>1808.35</v>
      </c>
      <c r="G572" s="543" t="s">
        <v>919</v>
      </c>
      <c r="H572" s="554" t="s">
        <v>135</v>
      </c>
      <c r="I572" s="543" t="s">
        <v>1925</v>
      </c>
      <c r="J572" s="544" t="s">
        <v>1926</v>
      </c>
      <c r="K572" s="556" t="s">
        <v>5990</v>
      </c>
      <c r="L572" s="544" t="s">
        <v>5995</v>
      </c>
      <c r="M572" s="556">
        <v>780315278</v>
      </c>
      <c r="N572" s="557">
        <v>44764</v>
      </c>
      <c r="O572" s="545">
        <f t="shared" si="25"/>
        <v>7</v>
      </c>
      <c r="P572" s="545">
        <f t="shared" si="26"/>
        <v>7</v>
      </c>
      <c r="Q572" s="531" t="str">
        <f t="shared" si="27"/>
        <v>Gastos_com_Pessoal</v>
      </c>
    </row>
    <row r="573" spans="1:17" ht="38.25" hidden="1" x14ac:dyDescent="0.2">
      <c r="A573" s="538">
        <f>IF(B573="","",COUNT('Diário 3º PA'!$A$4:$A$4242)+COUNT('Diário 4º PA'!$A$4:$A$2224)+ROW()-3)</f>
        <v>4582</v>
      </c>
      <c r="B573" s="539">
        <v>44767</v>
      </c>
      <c r="C573" s="540">
        <v>44743</v>
      </c>
      <c r="D573" s="541" t="s">
        <v>115</v>
      </c>
      <c r="E573" s="554" t="s">
        <v>318</v>
      </c>
      <c r="F573" s="555">
        <v>294.10000000000002</v>
      </c>
      <c r="G573" s="543" t="s">
        <v>6528</v>
      </c>
      <c r="H573" s="554" t="s">
        <v>129</v>
      </c>
      <c r="I573" s="543" t="s">
        <v>718</v>
      </c>
      <c r="J573" s="544" t="s">
        <v>719</v>
      </c>
      <c r="K573" s="544" t="s">
        <v>704</v>
      </c>
      <c r="L573" s="544" t="s">
        <v>428</v>
      </c>
      <c r="M573" s="556">
        <v>33076</v>
      </c>
      <c r="N573" s="571">
        <v>44754</v>
      </c>
      <c r="O573" s="545">
        <f t="shared" si="25"/>
        <v>7</v>
      </c>
      <c r="P573" s="545">
        <f t="shared" si="26"/>
        <v>7</v>
      </c>
      <c r="Q573" s="531" t="str">
        <f t="shared" si="27"/>
        <v>Gastos_Gerais</v>
      </c>
    </row>
    <row r="574" spans="1:17" ht="38.25" hidden="1" x14ac:dyDescent="0.2">
      <c r="A574" s="538">
        <f>IF(B574="","",COUNT('Diário 3º PA'!$A$4:$A$4242)+COUNT('Diário 4º PA'!$A$4:$A$2224)+ROW()-3)</f>
        <v>4583</v>
      </c>
      <c r="B574" s="539">
        <v>44767</v>
      </c>
      <c r="C574" s="540">
        <v>44713</v>
      </c>
      <c r="D574" s="541" t="s">
        <v>115</v>
      </c>
      <c r="E574" s="554" t="s">
        <v>232</v>
      </c>
      <c r="F574" s="555">
        <v>84.49</v>
      </c>
      <c r="G574" s="543" t="s">
        <v>2495</v>
      </c>
      <c r="H574" s="554" t="s">
        <v>139</v>
      </c>
      <c r="I574" s="543" t="s">
        <v>1089</v>
      </c>
      <c r="J574" s="544" t="s">
        <v>703</v>
      </c>
      <c r="K574" s="544" t="s">
        <v>704</v>
      </c>
      <c r="L574" s="544" t="s">
        <v>705</v>
      </c>
      <c r="M574" s="556" t="s">
        <v>6529</v>
      </c>
      <c r="N574" s="571">
        <v>44767</v>
      </c>
      <c r="O574" s="545">
        <f t="shared" si="25"/>
        <v>7</v>
      </c>
      <c r="P574" s="545">
        <f t="shared" si="26"/>
        <v>6</v>
      </c>
      <c r="Q574" s="531" t="str">
        <f t="shared" si="27"/>
        <v>Gastos_Gerais</v>
      </c>
    </row>
    <row r="575" spans="1:17" ht="38.25" hidden="1" x14ac:dyDescent="0.2">
      <c r="A575" s="538">
        <f>IF(B575="","",COUNT('Diário 3º PA'!$A$4:$A$4242)+COUNT('Diário 4º PA'!$A$4:$A$2224)+ROW()-3)</f>
        <v>4584</v>
      </c>
      <c r="B575" s="539">
        <v>44767</v>
      </c>
      <c r="C575" s="540">
        <v>44743</v>
      </c>
      <c r="D575" s="541" t="s">
        <v>115</v>
      </c>
      <c r="E575" s="554" t="s">
        <v>318</v>
      </c>
      <c r="F575" s="555">
        <v>1999.44</v>
      </c>
      <c r="G575" s="543" t="s">
        <v>6530</v>
      </c>
      <c r="H575" s="554" t="s">
        <v>127</v>
      </c>
      <c r="I575" s="543" t="s">
        <v>3656</v>
      </c>
      <c r="J575" s="544" t="s">
        <v>3657</v>
      </c>
      <c r="K575" s="544" t="s">
        <v>704</v>
      </c>
      <c r="L575" s="544" t="s">
        <v>428</v>
      </c>
      <c r="M575" s="556">
        <v>2022247</v>
      </c>
      <c r="N575" s="571">
        <v>44763</v>
      </c>
      <c r="O575" s="545">
        <f t="shared" si="25"/>
        <v>7</v>
      </c>
      <c r="P575" s="545">
        <f t="shared" si="26"/>
        <v>7</v>
      </c>
      <c r="Q575" s="531" t="str">
        <f t="shared" si="27"/>
        <v>Gastos_Gerais</v>
      </c>
    </row>
    <row r="576" spans="1:17" ht="38.25" hidden="1" x14ac:dyDescent="0.2">
      <c r="A576" s="538">
        <f>IF(B576="","",COUNT('Diário 3º PA'!$A$4:$A$4242)+COUNT('Diário 4º PA'!$A$4:$A$2224)+ROW()-3)</f>
        <v>4585</v>
      </c>
      <c r="B576" s="539">
        <v>44767</v>
      </c>
      <c r="C576" s="540">
        <v>44743</v>
      </c>
      <c r="D576" s="541" t="s">
        <v>115</v>
      </c>
      <c r="E576" s="554" t="s">
        <v>354</v>
      </c>
      <c r="F576" s="555">
        <v>21279</v>
      </c>
      <c r="G576" s="543" t="s">
        <v>6531</v>
      </c>
      <c r="H576" s="554" t="s">
        <v>133</v>
      </c>
      <c r="I576" s="543" t="s">
        <v>4271</v>
      </c>
      <c r="J576" s="544" t="s">
        <v>4272</v>
      </c>
      <c r="K576" s="544" t="s">
        <v>704</v>
      </c>
      <c r="L576" s="544" t="s">
        <v>428</v>
      </c>
      <c r="M576" s="556" t="s">
        <v>6532</v>
      </c>
      <c r="N576" s="571">
        <v>44760</v>
      </c>
      <c r="O576" s="545">
        <f t="shared" si="25"/>
        <v>7</v>
      </c>
      <c r="P576" s="545">
        <f t="shared" si="26"/>
        <v>7</v>
      </c>
      <c r="Q576" s="531" t="str">
        <f t="shared" si="27"/>
        <v>Gastos_Gerais</v>
      </c>
    </row>
    <row r="577" spans="1:17" ht="51" hidden="1" x14ac:dyDescent="0.2">
      <c r="A577" s="538">
        <f>IF(B577="","",COUNT('Diário 3º PA'!$A$4:$A$4242)+COUNT('Diário 4º PA'!$A$4:$A$2224)+ROW()-3)</f>
        <v>4586</v>
      </c>
      <c r="B577" s="539">
        <v>44767</v>
      </c>
      <c r="C577" s="540">
        <v>44774</v>
      </c>
      <c r="D577" s="554" t="s">
        <v>104</v>
      </c>
      <c r="E577" s="554" t="s">
        <v>204</v>
      </c>
      <c r="F577" s="555">
        <v>39820.080000000002</v>
      </c>
      <c r="G577" s="543" t="s">
        <v>6533</v>
      </c>
      <c r="H577" s="554" t="s">
        <v>127</v>
      </c>
      <c r="I577" s="543" t="s">
        <v>1299</v>
      </c>
      <c r="J577" s="556" t="s">
        <v>773</v>
      </c>
      <c r="K577" s="544" t="s">
        <v>704</v>
      </c>
      <c r="L577" s="544" t="s">
        <v>428</v>
      </c>
      <c r="M577" s="556">
        <v>2022207179</v>
      </c>
      <c r="N577" s="562">
        <v>44767</v>
      </c>
      <c r="O577" s="545">
        <f t="shared" si="25"/>
        <v>7</v>
      </c>
      <c r="P577" s="545">
        <f t="shared" si="26"/>
        <v>8</v>
      </c>
      <c r="Q577" s="531" t="str">
        <f t="shared" si="27"/>
        <v>Gastos_com_Pessoal</v>
      </c>
    </row>
    <row r="578" spans="1:17" ht="51" hidden="1" x14ac:dyDescent="0.2">
      <c r="A578" s="538">
        <f>IF(B578="","",COUNT('Diário 3º PA'!$A$4:$A$4242)+COUNT('Diário 4º PA'!$A$4:$A$2224)+ROW()-3)</f>
        <v>4587</v>
      </c>
      <c r="B578" s="539">
        <v>44767</v>
      </c>
      <c r="C578" s="540">
        <v>44774</v>
      </c>
      <c r="D578" s="554" t="s">
        <v>104</v>
      </c>
      <c r="E578" s="554" t="s">
        <v>204</v>
      </c>
      <c r="F578" s="555">
        <v>52293.77</v>
      </c>
      <c r="G578" s="543" t="s">
        <v>6534</v>
      </c>
      <c r="H578" s="554" t="s">
        <v>127</v>
      </c>
      <c r="I578" s="543" t="s">
        <v>1299</v>
      </c>
      <c r="J578" s="556" t="s">
        <v>773</v>
      </c>
      <c r="K578" s="544" t="s">
        <v>704</v>
      </c>
      <c r="L578" s="544" t="s">
        <v>1333</v>
      </c>
      <c r="M578" s="556" t="s">
        <v>6535</v>
      </c>
      <c r="N578" s="562">
        <v>44767</v>
      </c>
      <c r="O578" s="545">
        <f t="shared" si="25"/>
        <v>7</v>
      </c>
      <c r="P578" s="545">
        <f t="shared" si="26"/>
        <v>8</v>
      </c>
      <c r="Q578" s="531" t="str">
        <f t="shared" si="27"/>
        <v>Gastos_com_Pessoal</v>
      </c>
    </row>
    <row r="579" spans="1:17" ht="51" hidden="1" x14ac:dyDescent="0.2">
      <c r="A579" s="538">
        <f>IF(B579="","",COUNT('Diário 3º PA'!$A$4:$A$4242)+COUNT('Diário 4º PA'!$A$4:$A$2224)+ROW()-3)</f>
        <v>4588</v>
      </c>
      <c r="B579" s="539">
        <v>44767</v>
      </c>
      <c r="C579" s="540">
        <v>44774</v>
      </c>
      <c r="D579" s="554" t="s">
        <v>104</v>
      </c>
      <c r="E579" s="554" t="s">
        <v>204</v>
      </c>
      <c r="F579" s="555">
        <v>124.43</v>
      </c>
      <c r="G579" s="543" t="s">
        <v>5770</v>
      </c>
      <c r="H579" s="554" t="s">
        <v>127</v>
      </c>
      <c r="I579" s="543" t="s">
        <v>1330</v>
      </c>
      <c r="J579" s="544" t="s">
        <v>1331</v>
      </c>
      <c r="K579" s="544" t="s">
        <v>704</v>
      </c>
      <c r="L579" s="544" t="s">
        <v>428</v>
      </c>
      <c r="M579" s="556">
        <v>136228</v>
      </c>
      <c r="N579" s="571">
        <v>44768</v>
      </c>
      <c r="O579" s="545">
        <f t="shared" si="25"/>
        <v>7</v>
      </c>
      <c r="P579" s="545">
        <f t="shared" si="26"/>
        <v>8</v>
      </c>
      <c r="Q579" s="531" t="str">
        <f t="shared" si="27"/>
        <v>Gastos_com_Pessoal</v>
      </c>
    </row>
    <row r="580" spans="1:17" ht="38.25" hidden="1" x14ac:dyDescent="0.2">
      <c r="A580" s="538">
        <f>IF(B580="","",COUNT('Diário 3º PA'!$A$4:$A$4242)+COUNT('Diário 4º PA'!$A$4:$A$2224)+ROW()-3)</f>
        <v>4589</v>
      </c>
      <c r="B580" s="539">
        <v>44767</v>
      </c>
      <c r="C580" s="540">
        <v>44743</v>
      </c>
      <c r="D580" s="541" t="s">
        <v>115</v>
      </c>
      <c r="E580" s="554" t="s">
        <v>328</v>
      </c>
      <c r="F580" s="555">
        <v>1500</v>
      </c>
      <c r="G580" s="543" t="s">
        <v>1087</v>
      </c>
      <c r="H580" s="554" t="s">
        <v>133</v>
      </c>
      <c r="I580" s="543" t="s">
        <v>727</v>
      </c>
      <c r="J580" s="544" t="s">
        <v>728</v>
      </c>
      <c r="K580" s="544" t="s">
        <v>704</v>
      </c>
      <c r="L580" s="544" t="s">
        <v>428</v>
      </c>
      <c r="M580" s="556">
        <v>1936150</v>
      </c>
      <c r="N580" s="571">
        <v>44764</v>
      </c>
      <c r="O580" s="545">
        <f t="shared" si="25"/>
        <v>7</v>
      </c>
      <c r="P580" s="545">
        <f t="shared" si="26"/>
        <v>7</v>
      </c>
      <c r="Q580" s="531" t="str">
        <f t="shared" si="27"/>
        <v>Gastos_Gerais</v>
      </c>
    </row>
    <row r="581" spans="1:17" ht="38.25" hidden="1" x14ac:dyDescent="0.2">
      <c r="A581" s="538">
        <f>IF(B581="","",COUNT('Diário 3º PA'!$A$4:$A$4242)+COUNT('Diário 4º PA'!$A$4:$A$2224)+ROW()-3)</f>
        <v>4590</v>
      </c>
      <c r="B581" s="539">
        <v>44767</v>
      </c>
      <c r="C581" s="540">
        <v>44743</v>
      </c>
      <c r="D581" s="541" t="s">
        <v>115</v>
      </c>
      <c r="E581" s="554" t="s">
        <v>318</v>
      </c>
      <c r="F581" s="555">
        <v>247.5</v>
      </c>
      <c r="G581" s="543" t="s">
        <v>6536</v>
      </c>
      <c r="H581" s="554" t="s">
        <v>129</v>
      </c>
      <c r="I581" s="543" t="s">
        <v>6537</v>
      </c>
      <c r="J581" s="544" t="s">
        <v>6538</v>
      </c>
      <c r="K581" s="544" t="s">
        <v>704</v>
      </c>
      <c r="L581" s="544" t="s">
        <v>428</v>
      </c>
      <c r="M581" s="556">
        <v>2342</v>
      </c>
      <c r="N581" s="571">
        <v>44763</v>
      </c>
      <c r="O581" s="545">
        <f t="shared" ref="O581:O644" si="28">IF(B581=0,0,IF(YEAR(B581)=$P$1,MONTH(B581)-$O$1+1,(YEAR(B581)-$P$1)*12-$O$1+1+MONTH(B581)))</f>
        <v>7</v>
      </c>
      <c r="P581" s="545">
        <f t="shared" ref="P581:P644" si="29">IF(C581=0,0,IF(YEAR(C581)=$P$1,MONTH(C581)-$O$1+1,(YEAR(C581)-$P$1)*12-$O$1+1+MONTH(C581)))</f>
        <v>7</v>
      </c>
      <c r="Q581" s="531" t="str">
        <f t="shared" ref="Q581:Q644" si="30">SUBSTITUTE(D581," ","_")</f>
        <v>Gastos_Gerais</v>
      </c>
    </row>
    <row r="582" spans="1:17" ht="38.25" hidden="1" x14ac:dyDescent="0.2">
      <c r="A582" s="538">
        <f>IF(B582="","",COUNT('Diário 3º PA'!$A$4:$A$4242)+COUNT('Diário 4º PA'!$A$4:$A$2224)+ROW()-3)</f>
        <v>4591</v>
      </c>
      <c r="B582" s="539">
        <v>44767</v>
      </c>
      <c r="C582" s="540">
        <v>44743</v>
      </c>
      <c r="D582" s="541" t="s">
        <v>115</v>
      </c>
      <c r="E582" s="554" t="s">
        <v>354</v>
      </c>
      <c r="F582" s="555">
        <v>9339.1299999999992</v>
      </c>
      <c r="G582" s="543" t="s">
        <v>6539</v>
      </c>
      <c r="H582" s="554" t="s">
        <v>133</v>
      </c>
      <c r="I582" s="543" t="s">
        <v>4271</v>
      </c>
      <c r="J582" s="544" t="s">
        <v>4272</v>
      </c>
      <c r="K582" s="544" t="s">
        <v>704</v>
      </c>
      <c r="L582" s="544" t="s">
        <v>428</v>
      </c>
      <c r="M582" s="556" t="s">
        <v>6540</v>
      </c>
      <c r="N582" s="571">
        <v>44760</v>
      </c>
      <c r="O582" s="545">
        <f t="shared" si="28"/>
        <v>7</v>
      </c>
      <c r="P582" s="545">
        <f t="shared" si="29"/>
        <v>7</v>
      </c>
      <c r="Q582" s="531" t="str">
        <f t="shared" si="30"/>
        <v>Gastos_Gerais</v>
      </c>
    </row>
    <row r="583" spans="1:17" ht="38.25" hidden="1" x14ac:dyDescent="0.2">
      <c r="A583" s="538">
        <f>IF(B583="","",COUNT('Diário 3º PA'!$A$4:$A$4242)+COUNT('Diário 4º PA'!$A$4:$A$2224)+ROW()-3)</f>
        <v>4592</v>
      </c>
      <c r="B583" s="539">
        <v>44767</v>
      </c>
      <c r="C583" s="540">
        <v>44743</v>
      </c>
      <c r="D583" s="541" t="s">
        <v>115</v>
      </c>
      <c r="E583" s="554" t="s">
        <v>366</v>
      </c>
      <c r="F583" s="555">
        <v>115.6</v>
      </c>
      <c r="G583" s="543" t="s">
        <v>3960</v>
      </c>
      <c r="H583" s="554" t="s">
        <v>137</v>
      </c>
      <c r="I583" s="543" t="s">
        <v>5213</v>
      </c>
      <c r="J583" s="544" t="s">
        <v>5214</v>
      </c>
      <c r="K583" s="544" t="s">
        <v>1464</v>
      </c>
      <c r="L583" s="544" t="s">
        <v>428</v>
      </c>
      <c r="M583" s="556">
        <v>55287</v>
      </c>
      <c r="N583" s="571">
        <v>44764</v>
      </c>
      <c r="O583" s="545">
        <f t="shared" si="28"/>
        <v>7</v>
      </c>
      <c r="P583" s="545">
        <f t="shared" si="29"/>
        <v>7</v>
      </c>
      <c r="Q583" s="531" t="str">
        <f t="shared" si="30"/>
        <v>Gastos_Gerais</v>
      </c>
    </row>
    <row r="584" spans="1:17" ht="38.25" hidden="1" x14ac:dyDescent="0.2">
      <c r="A584" s="538">
        <f>IF(B584="","",COUNT('Diário 3º PA'!$A$4:$A$4242)+COUNT('Diário 4º PA'!$A$4:$A$2224)+ROW()-3)</f>
        <v>4593</v>
      </c>
      <c r="B584" s="539">
        <v>44767</v>
      </c>
      <c r="C584" s="540">
        <v>44743</v>
      </c>
      <c r="D584" s="541" t="s">
        <v>115</v>
      </c>
      <c r="E584" s="554" t="s">
        <v>318</v>
      </c>
      <c r="F584" s="555">
        <v>375</v>
      </c>
      <c r="G584" s="543" t="s">
        <v>6541</v>
      </c>
      <c r="H584" s="554" t="s">
        <v>129</v>
      </c>
      <c r="I584" s="543" t="s">
        <v>6542</v>
      </c>
      <c r="J584" s="544" t="s">
        <v>6543</v>
      </c>
      <c r="K584" s="544" t="s">
        <v>1464</v>
      </c>
      <c r="L584" s="544" t="s">
        <v>428</v>
      </c>
      <c r="M584" s="556" t="s">
        <v>6543</v>
      </c>
      <c r="N584" s="571">
        <v>44764</v>
      </c>
      <c r="O584" s="545">
        <f t="shared" si="28"/>
        <v>7</v>
      </c>
      <c r="P584" s="545">
        <f t="shared" si="29"/>
        <v>7</v>
      </c>
      <c r="Q584" s="531" t="str">
        <f t="shared" si="30"/>
        <v>Gastos_Gerais</v>
      </c>
    </row>
    <row r="585" spans="1:17" ht="38.25" hidden="1" x14ac:dyDescent="0.2">
      <c r="A585" s="538">
        <f>IF(B585="","",COUNT('Diário 3º PA'!$A$4:$A$4242)+COUNT('Diário 4º PA'!$A$4:$A$2224)+ROW()-3)</f>
        <v>4594</v>
      </c>
      <c r="B585" s="539">
        <v>44767</v>
      </c>
      <c r="C585" s="540">
        <v>44713</v>
      </c>
      <c r="D585" s="541" t="s">
        <v>115</v>
      </c>
      <c r="E585" s="554" t="s">
        <v>230</v>
      </c>
      <c r="F585" s="555">
        <v>4135.42</v>
      </c>
      <c r="G585" s="543" t="s">
        <v>5987</v>
      </c>
      <c r="H585" s="554" t="s">
        <v>140</v>
      </c>
      <c r="I585" s="543" t="s">
        <v>5988</v>
      </c>
      <c r="J585" s="544" t="s">
        <v>760</v>
      </c>
      <c r="K585" s="544" t="s">
        <v>704</v>
      </c>
      <c r="L585" s="544" t="s">
        <v>428</v>
      </c>
      <c r="M585" s="556">
        <v>83063995</v>
      </c>
      <c r="N585" s="557">
        <v>44767</v>
      </c>
      <c r="O585" s="545">
        <f t="shared" si="28"/>
        <v>7</v>
      </c>
      <c r="P585" s="545">
        <f t="shared" si="29"/>
        <v>6</v>
      </c>
      <c r="Q585" s="531" t="str">
        <f t="shared" si="30"/>
        <v>Gastos_Gerais</v>
      </c>
    </row>
    <row r="586" spans="1:17" ht="38.25" hidden="1" x14ac:dyDescent="0.2">
      <c r="A586" s="538">
        <f>IF(B586="","",COUNT('Diário 3º PA'!$A$4:$A$4242)+COUNT('Diário 4º PA'!$A$4:$A$2224)+ROW()-3)</f>
        <v>4595</v>
      </c>
      <c r="B586" s="539">
        <v>44767</v>
      </c>
      <c r="C586" s="540">
        <v>44713</v>
      </c>
      <c r="D586" s="541" t="s">
        <v>115</v>
      </c>
      <c r="E586" s="554" t="s">
        <v>232</v>
      </c>
      <c r="F586" s="555">
        <v>1067.03</v>
      </c>
      <c r="G586" s="543" t="s">
        <v>2495</v>
      </c>
      <c r="H586" s="554" t="s">
        <v>139</v>
      </c>
      <c r="I586" s="543" t="s">
        <v>1089</v>
      </c>
      <c r="J586" s="544" t="s">
        <v>703</v>
      </c>
      <c r="K586" s="544" t="s">
        <v>704</v>
      </c>
      <c r="L586" s="544" t="s">
        <v>705</v>
      </c>
      <c r="M586" s="556" t="s">
        <v>6544</v>
      </c>
      <c r="N586" s="571">
        <v>44767</v>
      </c>
      <c r="O586" s="545">
        <f t="shared" si="28"/>
        <v>7</v>
      </c>
      <c r="P586" s="545">
        <f t="shared" si="29"/>
        <v>6</v>
      </c>
      <c r="Q586" s="531" t="str">
        <f t="shared" si="30"/>
        <v>Gastos_Gerais</v>
      </c>
    </row>
    <row r="587" spans="1:17" ht="38.25" hidden="1" x14ac:dyDescent="0.2">
      <c r="A587" s="538">
        <f>IF(B587="","",COUNT('Diário 3º PA'!$A$4:$A$4242)+COUNT('Diário 4º PA'!$A$4:$A$2224)+ROW()-3)</f>
        <v>4596</v>
      </c>
      <c r="B587" s="539">
        <v>44767</v>
      </c>
      <c r="C587" s="540">
        <v>44743</v>
      </c>
      <c r="D587" s="541" t="s">
        <v>115</v>
      </c>
      <c r="E587" s="554" t="s">
        <v>342</v>
      </c>
      <c r="F587" s="555">
        <v>5.2</v>
      </c>
      <c r="G587" s="554" t="s">
        <v>6545</v>
      </c>
      <c r="H587" s="554" t="s">
        <v>140</v>
      </c>
      <c r="I587" s="543" t="s">
        <v>6546</v>
      </c>
      <c r="J587" s="556" t="s">
        <v>6547</v>
      </c>
      <c r="K587" s="556" t="s">
        <v>5990</v>
      </c>
      <c r="L587" s="544" t="s">
        <v>5995</v>
      </c>
      <c r="M587" s="556">
        <v>180626672</v>
      </c>
      <c r="N587" s="557">
        <v>44767</v>
      </c>
      <c r="O587" s="545">
        <f t="shared" si="28"/>
        <v>7</v>
      </c>
      <c r="P587" s="545">
        <f t="shared" si="29"/>
        <v>7</v>
      </c>
      <c r="Q587" s="531" t="str">
        <f t="shared" si="30"/>
        <v>Gastos_Gerais</v>
      </c>
    </row>
    <row r="588" spans="1:17" ht="38.25" hidden="1" x14ac:dyDescent="0.2">
      <c r="A588" s="538">
        <f>IF(B588="","",COUNT('Diário 3º PA'!$A$4:$A$4242)+COUNT('Diário 4º PA'!$A$4:$A$2224)+ROW()-3)</f>
        <v>4597</v>
      </c>
      <c r="B588" s="539">
        <v>44767</v>
      </c>
      <c r="C588" s="540">
        <v>44743</v>
      </c>
      <c r="D588" s="541" t="s">
        <v>115</v>
      </c>
      <c r="E588" s="554" t="s">
        <v>342</v>
      </c>
      <c r="F588" s="555">
        <v>120</v>
      </c>
      <c r="G588" s="554" t="s">
        <v>6548</v>
      </c>
      <c r="H588" s="554" t="s">
        <v>135</v>
      </c>
      <c r="I588" s="543" t="s">
        <v>6038</v>
      </c>
      <c r="J588" s="556" t="s">
        <v>2816</v>
      </c>
      <c r="K588" s="556" t="s">
        <v>5990</v>
      </c>
      <c r="L588" s="544" t="s">
        <v>5995</v>
      </c>
      <c r="M588" s="556">
        <v>180626672</v>
      </c>
      <c r="N588" s="557">
        <v>44767</v>
      </c>
      <c r="O588" s="545">
        <f t="shared" si="28"/>
        <v>7</v>
      </c>
      <c r="P588" s="545">
        <f t="shared" si="29"/>
        <v>7</v>
      </c>
      <c r="Q588" s="531" t="str">
        <f t="shared" si="30"/>
        <v>Gastos_Gerais</v>
      </c>
    </row>
    <row r="589" spans="1:17" ht="38.25" hidden="1" x14ac:dyDescent="0.2">
      <c r="A589" s="538">
        <f>IF(B589="","",COUNT('Diário 3º PA'!$A$4:$A$4242)+COUNT('Diário 4º PA'!$A$4:$A$2224)+ROW()-3)</f>
        <v>4598</v>
      </c>
      <c r="B589" s="539">
        <v>44767</v>
      </c>
      <c r="C589" s="540">
        <v>44743</v>
      </c>
      <c r="D589" s="541" t="s">
        <v>115</v>
      </c>
      <c r="E589" s="554" t="s">
        <v>342</v>
      </c>
      <c r="F589" s="555">
        <v>120</v>
      </c>
      <c r="G589" s="554" t="s">
        <v>6549</v>
      </c>
      <c r="H589" s="554" t="s">
        <v>139</v>
      </c>
      <c r="I589" s="543" t="s">
        <v>4558</v>
      </c>
      <c r="J589" s="556" t="s">
        <v>4559</v>
      </c>
      <c r="K589" s="556" t="s">
        <v>5990</v>
      </c>
      <c r="L589" s="544" t="s">
        <v>5995</v>
      </c>
      <c r="M589" s="556">
        <v>180626672</v>
      </c>
      <c r="N589" s="557">
        <v>44767</v>
      </c>
      <c r="O589" s="545">
        <f t="shared" si="28"/>
        <v>7</v>
      </c>
      <c r="P589" s="545">
        <f t="shared" si="29"/>
        <v>7</v>
      </c>
      <c r="Q589" s="531" t="str">
        <f t="shared" si="30"/>
        <v>Gastos_Gerais</v>
      </c>
    </row>
    <row r="590" spans="1:17" ht="38.25" hidden="1" x14ac:dyDescent="0.2">
      <c r="A590" s="538">
        <f>IF(B590="","",COUNT('Diário 3º PA'!$A$4:$A$4242)+COUNT('Diário 4º PA'!$A$4:$A$2224)+ROW()-3)</f>
        <v>4599</v>
      </c>
      <c r="B590" s="539">
        <v>44767</v>
      </c>
      <c r="C590" s="540">
        <v>44743</v>
      </c>
      <c r="D590" s="541" t="s">
        <v>115</v>
      </c>
      <c r="E590" s="554" t="s">
        <v>342</v>
      </c>
      <c r="F590" s="555">
        <v>120</v>
      </c>
      <c r="G590" s="554" t="s">
        <v>6550</v>
      </c>
      <c r="H590" s="554" t="s">
        <v>135</v>
      </c>
      <c r="I590" s="543" t="s">
        <v>6551</v>
      </c>
      <c r="J590" s="556" t="s">
        <v>6552</v>
      </c>
      <c r="K590" s="556" t="s">
        <v>5990</v>
      </c>
      <c r="L590" s="544" t="s">
        <v>5995</v>
      </c>
      <c r="M590" s="556">
        <v>180626672</v>
      </c>
      <c r="N590" s="557">
        <v>44767</v>
      </c>
      <c r="O590" s="545">
        <f t="shared" si="28"/>
        <v>7</v>
      </c>
      <c r="P590" s="545">
        <f t="shared" si="29"/>
        <v>7</v>
      </c>
      <c r="Q590" s="531" t="str">
        <f t="shared" si="30"/>
        <v>Gastos_Gerais</v>
      </c>
    </row>
    <row r="591" spans="1:17" ht="38.25" hidden="1" x14ac:dyDescent="0.2">
      <c r="A591" s="538">
        <f>IF(B591="","",COUNT('Diário 3º PA'!$A$4:$A$4242)+COUNT('Diário 4º PA'!$A$4:$A$2224)+ROW()-3)</f>
        <v>4600</v>
      </c>
      <c r="B591" s="539">
        <v>44767</v>
      </c>
      <c r="C591" s="540">
        <v>44743</v>
      </c>
      <c r="D591" s="541" t="s">
        <v>115</v>
      </c>
      <c r="E591" s="554" t="s">
        <v>342</v>
      </c>
      <c r="F591" s="555">
        <v>120</v>
      </c>
      <c r="G591" s="554" t="s">
        <v>6553</v>
      </c>
      <c r="H591" s="554" t="s">
        <v>139</v>
      </c>
      <c r="I591" s="543" t="s">
        <v>6554</v>
      </c>
      <c r="J591" s="556" t="s">
        <v>6555</v>
      </c>
      <c r="K591" s="556" t="s">
        <v>5990</v>
      </c>
      <c r="L591" s="544" t="s">
        <v>5995</v>
      </c>
      <c r="M591" s="556">
        <v>180626672</v>
      </c>
      <c r="N591" s="557">
        <v>44767</v>
      </c>
      <c r="O591" s="545">
        <f t="shared" si="28"/>
        <v>7</v>
      </c>
      <c r="P591" s="545">
        <f t="shared" si="29"/>
        <v>7</v>
      </c>
      <c r="Q591" s="531" t="str">
        <f t="shared" si="30"/>
        <v>Gastos_Gerais</v>
      </c>
    </row>
    <row r="592" spans="1:17" ht="38.25" hidden="1" x14ac:dyDescent="0.2">
      <c r="A592" s="538">
        <f>IF(B592="","",COUNT('Diário 3º PA'!$A$4:$A$4242)+COUNT('Diário 4º PA'!$A$4:$A$2224)+ROW()-3)</f>
        <v>4601</v>
      </c>
      <c r="B592" s="539">
        <v>44767</v>
      </c>
      <c r="C592" s="540">
        <v>44743</v>
      </c>
      <c r="D592" s="541" t="s">
        <v>115</v>
      </c>
      <c r="E592" s="554" t="s">
        <v>342</v>
      </c>
      <c r="F592" s="555">
        <v>120</v>
      </c>
      <c r="G592" s="554" t="s">
        <v>6556</v>
      </c>
      <c r="H592" s="554" t="s">
        <v>139</v>
      </c>
      <c r="I592" s="543" t="s">
        <v>6379</v>
      </c>
      <c r="J592" s="556" t="s">
        <v>1769</v>
      </c>
      <c r="K592" s="556" t="s">
        <v>5990</v>
      </c>
      <c r="L592" s="544" t="s">
        <v>5995</v>
      </c>
      <c r="M592" s="556">
        <v>180626672</v>
      </c>
      <c r="N592" s="557">
        <v>44767</v>
      </c>
      <c r="O592" s="545">
        <f t="shared" si="28"/>
        <v>7</v>
      </c>
      <c r="P592" s="545">
        <f t="shared" si="29"/>
        <v>7</v>
      </c>
      <c r="Q592" s="531" t="str">
        <f t="shared" si="30"/>
        <v>Gastos_Gerais</v>
      </c>
    </row>
    <row r="593" spans="1:17" ht="38.25" hidden="1" x14ac:dyDescent="0.2">
      <c r="A593" s="538">
        <f>IF(B593="","",COUNT('Diário 3º PA'!$A$4:$A$4242)+COUNT('Diário 4º PA'!$A$4:$A$2224)+ROW()-3)</f>
        <v>4602</v>
      </c>
      <c r="B593" s="539">
        <v>44768</v>
      </c>
      <c r="C593" s="540">
        <v>44743</v>
      </c>
      <c r="D593" s="541" t="s">
        <v>115</v>
      </c>
      <c r="E593" s="554" t="s">
        <v>264</v>
      </c>
      <c r="F593" s="555">
        <v>280</v>
      </c>
      <c r="G593" s="554" t="s">
        <v>4657</v>
      </c>
      <c r="H593" s="554" t="s">
        <v>134</v>
      </c>
      <c r="I593" s="543" t="s">
        <v>3047</v>
      </c>
      <c r="J593" s="556" t="s">
        <v>1238</v>
      </c>
      <c r="K593" s="556" t="s">
        <v>704</v>
      </c>
      <c r="L593" s="544" t="s">
        <v>428</v>
      </c>
      <c r="M593" s="556">
        <v>2587</v>
      </c>
      <c r="N593" s="562">
        <v>44761</v>
      </c>
      <c r="O593" s="545">
        <f t="shared" si="28"/>
        <v>7</v>
      </c>
      <c r="P593" s="545">
        <f t="shared" si="29"/>
        <v>7</v>
      </c>
      <c r="Q593" s="531" t="str">
        <f t="shared" si="30"/>
        <v>Gastos_Gerais</v>
      </c>
    </row>
    <row r="594" spans="1:17" ht="38.25" hidden="1" x14ac:dyDescent="0.2">
      <c r="A594" s="538">
        <f>IF(B594="","",COUNT('Diário 3º PA'!$A$4:$A$4242)+COUNT('Diário 4º PA'!$A$4:$A$2224)+ROW()-3)</f>
        <v>4603</v>
      </c>
      <c r="B594" s="539">
        <v>44768</v>
      </c>
      <c r="C594" s="540">
        <v>44743</v>
      </c>
      <c r="D594" s="541" t="s">
        <v>115</v>
      </c>
      <c r="E594" s="554" t="s">
        <v>318</v>
      </c>
      <c r="F594" s="555">
        <v>1656.9</v>
      </c>
      <c r="G594" s="554" t="s">
        <v>6557</v>
      </c>
      <c r="H594" s="554" t="s">
        <v>133</v>
      </c>
      <c r="I594" s="543" t="s">
        <v>6558</v>
      </c>
      <c r="J594" s="556" t="s">
        <v>6559</v>
      </c>
      <c r="K594" s="556" t="s">
        <v>704</v>
      </c>
      <c r="L594" s="544" t="s">
        <v>428</v>
      </c>
      <c r="M594" s="556">
        <v>1056</v>
      </c>
      <c r="N594" s="571">
        <v>44767</v>
      </c>
      <c r="O594" s="545">
        <f t="shared" si="28"/>
        <v>7</v>
      </c>
      <c r="P594" s="545">
        <f t="shared" si="29"/>
        <v>7</v>
      </c>
      <c r="Q594" s="531" t="str">
        <f t="shared" si="30"/>
        <v>Gastos_Gerais</v>
      </c>
    </row>
    <row r="595" spans="1:17" ht="38.25" hidden="1" x14ac:dyDescent="0.2">
      <c r="A595" s="538">
        <f>IF(B595="","",COUNT('Diário 3º PA'!$A$4:$A$4242)+COUNT('Diário 4º PA'!$A$4:$A$2224)+ROW()-3)</f>
        <v>4604</v>
      </c>
      <c r="B595" s="539">
        <v>44768</v>
      </c>
      <c r="C595" s="540">
        <v>44743</v>
      </c>
      <c r="D595" s="541" t="s">
        <v>115</v>
      </c>
      <c r="E595" s="554" t="s">
        <v>318</v>
      </c>
      <c r="F595" s="555">
        <v>243</v>
      </c>
      <c r="G595" s="554" t="s">
        <v>6560</v>
      </c>
      <c r="H595" s="554" t="s">
        <v>129</v>
      </c>
      <c r="I595" s="543" t="s">
        <v>6561</v>
      </c>
      <c r="J595" s="556" t="s">
        <v>6562</v>
      </c>
      <c r="K595" s="556" t="s">
        <v>1464</v>
      </c>
      <c r="L595" s="544" t="s">
        <v>428</v>
      </c>
      <c r="M595" s="556">
        <v>154</v>
      </c>
      <c r="N595" s="571">
        <v>44767</v>
      </c>
      <c r="O595" s="545">
        <f t="shared" si="28"/>
        <v>7</v>
      </c>
      <c r="P595" s="545">
        <f t="shared" si="29"/>
        <v>7</v>
      </c>
      <c r="Q595" s="531" t="str">
        <f t="shared" si="30"/>
        <v>Gastos_Gerais</v>
      </c>
    </row>
    <row r="596" spans="1:17" ht="38.25" hidden="1" x14ac:dyDescent="0.2">
      <c r="A596" s="538">
        <f>IF(B596="","",COUNT('Diário 3º PA'!$A$4:$A$4242)+COUNT('Diário 4º PA'!$A$4:$A$2224)+ROW()-3)</f>
        <v>4605</v>
      </c>
      <c r="B596" s="539">
        <v>44768</v>
      </c>
      <c r="C596" s="540">
        <v>44743</v>
      </c>
      <c r="D596" s="541" t="s">
        <v>115</v>
      </c>
      <c r="E596" s="554" t="s">
        <v>304</v>
      </c>
      <c r="F596" s="555">
        <v>104.6</v>
      </c>
      <c r="G596" s="554" t="s">
        <v>6563</v>
      </c>
      <c r="H596" s="554" t="s">
        <v>134</v>
      </c>
      <c r="I596" s="543" t="s">
        <v>5747</v>
      </c>
      <c r="J596" s="556" t="s">
        <v>2714</v>
      </c>
      <c r="K596" s="556" t="s">
        <v>1464</v>
      </c>
      <c r="L596" s="544" t="s">
        <v>428</v>
      </c>
      <c r="M596" s="556">
        <v>2022238</v>
      </c>
      <c r="N596" s="557">
        <v>44767</v>
      </c>
      <c r="O596" s="545">
        <f t="shared" si="28"/>
        <v>7</v>
      </c>
      <c r="P596" s="545">
        <f t="shared" si="29"/>
        <v>7</v>
      </c>
      <c r="Q596" s="531" t="str">
        <f t="shared" si="30"/>
        <v>Gastos_Gerais</v>
      </c>
    </row>
    <row r="597" spans="1:17" ht="48" hidden="1" x14ac:dyDescent="0.2">
      <c r="A597" s="538">
        <f>IF(B597="","",COUNT('Diário 3º PA'!$A$4:$A$4242)+COUNT('Diário 4º PA'!$A$4:$A$2224)+ROW()-3)</f>
        <v>4606</v>
      </c>
      <c r="B597" s="539">
        <v>44768</v>
      </c>
      <c r="C597" s="540">
        <v>44743</v>
      </c>
      <c r="D597" s="541" t="s">
        <v>115</v>
      </c>
      <c r="E597" s="554" t="s">
        <v>270</v>
      </c>
      <c r="F597" s="555">
        <v>110.35</v>
      </c>
      <c r="G597" s="554" t="s">
        <v>6564</v>
      </c>
      <c r="H597" s="554" t="s">
        <v>130</v>
      </c>
      <c r="I597" s="543" t="s">
        <v>2860</v>
      </c>
      <c r="J597" s="556" t="s">
        <v>2861</v>
      </c>
      <c r="K597" s="556" t="s">
        <v>1464</v>
      </c>
      <c r="L597" s="544" t="s">
        <v>428</v>
      </c>
      <c r="M597" s="556">
        <v>1150</v>
      </c>
      <c r="N597" s="562">
        <v>44768</v>
      </c>
      <c r="O597" s="545">
        <f t="shared" si="28"/>
        <v>7</v>
      </c>
      <c r="P597" s="545">
        <f t="shared" si="29"/>
        <v>7</v>
      </c>
      <c r="Q597" s="531" t="str">
        <f t="shared" si="30"/>
        <v>Gastos_Gerais</v>
      </c>
    </row>
    <row r="598" spans="1:17" ht="38.25" hidden="1" x14ac:dyDescent="0.2">
      <c r="A598" s="538">
        <f>IF(B598="","",COUNT('Diário 3º PA'!$A$4:$A$4242)+COUNT('Diário 4º PA'!$A$4:$A$2224)+ROW()-3)</f>
        <v>4607</v>
      </c>
      <c r="B598" s="539">
        <v>44768</v>
      </c>
      <c r="C598" s="540">
        <v>44743</v>
      </c>
      <c r="D598" s="541" t="s">
        <v>115</v>
      </c>
      <c r="E598" s="554" t="s">
        <v>264</v>
      </c>
      <c r="F598" s="555">
        <v>560</v>
      </c>
      <c r="G598" s="554" t="s">
        <v>4657</v>
      </c>
      <c r="H598" s="554" t="s">
        <v>135</v>
      </c>
      <c r="I598" s="543" t="s">
        <v>3047</v>
      </c>
      <c r="J598" s="556" t="s">
        <v>1238</v>
      </c>
      <c r="K598" s="556" t="s">
        <v>704</v>
      </c>
      <c r="L598" s="544" t="s">
        <v>428</v>
      </c>
      <c r="M598" s="556">
        <v>2591</v>
      </c>
      <c r="N598" s="562">
        <v>44761</v>
      </c>
      <c r="O598" s="545">
        <f t="shared" si="28"/>
        <v>7</v>
      </c>
      <c r="P598" s="545">
        <f t="shared" si="29"/>
        <v>7</v>
      </c>
      <c r="Q598" s="531" t="str">
        <f t="shared" si="30"/>
        <v>Gastos_Gerais</v>
      </c>
    </row>
    <row r="599" spans="1:17" ht="38.25" hidden="1" x14ac:dyDescent="0.2">
      <c r="A599" s="538">
        <f>IF(B599="","",COUNT('Diário 3º PA'!$A$4:$A$4242)+COUNT('Diário 4º PA'!$A$4:$A$2224)+ROW()-3)</f>
        <v>4608</v>
      </c>
      <c r="B599" s="539">
        <v>44768</v>
      </c>
      <c r="C599" s="540">
        <v>44713</v>
      </c>
      <c r="D599" s="541" t="s">
        <v>115</v>
      </c>
      <c r="E599" s="554" t="s">
        <v>230</v>
      </c>
      <c r="F599" s="555">
        <v>6329.98</v>
      </c>
      <c r="G599" s="554" t="s">
        <v>5987</v>
      </c>
      <c r="H599" s="554" t="s">
        <v>133</v>
      </c>
      <c r="I599" s="543" t="s">
        <v>5988</v>
      </c>
      <c r="J599" s="556" t="s">
        <v>760</v>
      </c>
      <c r="K599" s="556" t="s">
        <v>704</v>
      </c>
      <c r="L599" s="544" t="s">
        <v>428</v>
      </c>
      <c r="M599" s="556">
        <v>81828205</v>
      </c>
      <c r="N599" s="557">
        <v>44768</v>
      </c>
      <c r="O599" s="545">
        <f t="shared" si="28"/>
        <v>7</v>
      </c>
      <c r="P599" s="545">
        <f t="shared" si="29"/>
        <v>6</v>
      </c>
      <c r="Q599" s="531" t="str">
        <f t="shared" si="30"/>
        <v>Gastos_Gerais</v>
      </c>
    </row>
    <row r="600" spans="1:17" ht="38.25" hidden="1" x14ac:dyDescent="0.2">
      <c r="A600" s="538">
        <f>IF(B600="","",COUNT('Diário 3º PA'!$A$4:$A$4242)+COUNT('Diário 4º PA'!$A$4:$A$2224)+ROW()-3)</f>
        <v>4609</v>
      </c>
      <c r="B600" s="539">
        <v>44768</v>
      </c>
      <c r="C600" s="540">
        <v>44713</v>
      </c>
      <c r="D600" s="541" t="s">
        <v>115</v>
      </c>
      <c r="E600" s="554" t="s">
        <v>232</v>
      </c>
      <c r="F600" s="555">
        <v>1309.29</v>
      </c>
      <c r="G600" s="554" t="s">
        <v>2495</v>
      </c>
      <c r="H600" s="554" t="s">
        <v>137</v>
      </c>
      <c r="I600" s="543" t="s">
        <v>1089</v>
      </c>
      <c r="J600" s="556" t="s">
        <v>703</v>
      </c>
      <c r="K600" s="556" t="s">
        <v>704</v>
      </c>
      <c r="L600" s="544" t="s">
        <v>705</v>
      </c>
      <c r="M600" s="556" t="s">
        <v>6565</v>
      </c>
      <c r="N600" s="571">
        <v>44768</v>
      </c>
      <c r="O600" s="545">
        <f t="shared" si="28"/>
        <v>7</v>
      </c>
      <c r="P600" s="545">
        <f t="shared" si="29"/>
        <v>6</v>
      </c>
      <c r="Q600" s="531" t="str">
        <f t="shared" si="30"/>
        <v>Gastos_Gerais</v>
      </c>
    </row>
    <row r="601" spans="1:17" ht="38.25" hidden="1" x14ac:dyDescent="0.2">
      <c r="A601" s="538">
        <f>IF(B601="","",COUNT('Diário 3º PA'!$A$4:$A$4242)+COUNT('Diário 4º PA'!$A$4:$A$2224)+ROW()-3)</f>
        <v>4610</v>
      </c>
      <c r="B601" s="539">
        <v>44768</v>
      </c>
      <c r="C601" s="540">
        <v>44743</v>
      </c>
      <c r="D601" s="541" t="s">
        <v>115</v>
      </c>
      <c r="E601" s="554" t="s">
        <v>264</v>
      </c>
      <c r="F601" s="555">
        <v>280</v>
      </c>
      <c r="G601" s="554" t="s">
        <v>4657</v>
      </c>
      <c r="H601" s="554" t="s">
        <v>136</v>
      </c>
      <c r="I601" s="543" t="s">
        <v>3047</v>
      </c>
      <c r="J601" s="556" t="s">
        <v>1238</v>
      </c>
      <c r="K601" s="556" t="s">
        <v>704</v>
      </c>
      <c r="L601" s="544" t="s">
        <v>428</v>
      </c>
      <c r="M601" s="556">
        <v>2589</v>
      </c>
      <c r="N601" s="562">
        <v>44761</v>
      </c>
      <c r="O601" s="545">
        <f t="shared" si="28"/>
        <v>7</v>
      </c>
      <c r="P601" s="545">
        <f t="shared" si="29"/>
        <v>7</v>
      </c>
      <c r="Q601" s="531" t="str">
        <f t="shared" si="30"/>
        <v>Gastos_Gerais</v>
      </c>
    </row>
    <row r="602" spans="1:17" ht="38.25" hidden="1" x14ac:dyDescent="0.2">
      <c r="A602" s="538">
        <f>IF(B602="","",COUNT('Diário 3º PA'!$A$4:$A$4242)+COUNT('Diário 4º PA'!$A$4:$A$2224)+ROW()-3)</f>
        <v>4611</v>
      </c>
      <c r="B602" s="539">
        <v>44768</v>
      </c>
      <c r="C602" s="540">
        <v>44743</v>
      </c>
      <c r="D602" s="541" t="s">
        <v>115</v>
      </c>
      <c r="E602" s="554" t="s">
        <v>264</v>
      </c>
      <c r="F602" s="542">
        <v>980</v>
      </c>
      <c r="G602" s="543" t="s">
        <v>4657</v>
      </c>
      <c r="H602" s="554" t="s">
        <v>131</v>
      </c>
      <c r="I602" s="543" t="s">
        <v>3047</v>
      </c>
      <c r="J602" s="556" t="s">
        <v>1238</v>
      </c>
      <c r="K602" s="556" t="s">
        <v>704</v>
      </c>
      <c r="L602" s="544" t="s">
        <v>428</v>
      </c>
      <c r="M602" s="556">
        <v>2589</v>
      </c>
      <c r="N602" s="562">
        <v>44761</v>
      </c>
      <c r="O602" s="545">
        <f t="shared" si="28"/>
        <v>7</v>
      </c>
      <c r="P602" s="545">
        <f t="shared" si="29"/>
        <v>7</v>
      </c>
      <c r="Q602" s="531" t="str">
        <f t="shared" si="30"/>
        <v>Gastos_Gerais</v>
      </c>
    </row>
    <row r="603" spans="1:17" ht="38.25" hidden="1" x14ac:dyDescent="0.2">
      <c r="A603" s="538">
        <f>IF(B603="","",COUNT('Diário 3º PA'!$A$4:$A$4242)+COUNT('Diário 4º PA'!$A$4:$A$2224)+ROW()-3)</f>
        <v>4612</v>
      </c>
      <c r="B603" s="539">
        <v>44768</v>
      </c>
      <c r="C603" s="540">
        <v>44743</v>
      </c>
      <c r="D603" s="541" t="s">
        <v>115</v>
      </c>
      <c r="E603" s="554" t="s">
        <v>328</v>
      </c>
      <c r="F603" s="555">
        <v>1000</v>
      </c>
      <c r="G603" s="554" t="s">
        <v>1404</v>
      </c>
      <c r="H603" s="554" t="s">
        <v>139</v>
      </c>
      <c r="I603" s="543" t="s">
        <v>727</v>
      </c>
      <c r="J603" s="556" t="s">
        <v>728</v>
      </c>
      <c r="K603" s="556" t="s">
        <v>704</v>
      </c>
      <c r="L603" s="544" t="s">
        <v>428</v>
      </c>
      <c r="M603" s="556">
        <v>1936606</v>
      </c>
      <c r="N603" s="571">
        <v>44768</v>
      </c>
      <c r="O603" s="545">
        <f t="shared" si="28"/>
        <v>7</v>
      </c>
      <c r="P603" s="545">
        <f t="shared" si="29"/>
        <v>7</v>
      </c>
      <c r="Q603" s="531" t="str">
        <f t="shared" si="30"/>
        <v>Gastos_Gerais</v>
      </c>
    </row>
    <row r="604" spans="1:17" ht="38.25" hidden="1" x14ac:dyDescent="0.2">
      <c r="A604" s="538">
        <f>IF(B604="","",COUNT('Diário 3º PA'!$A$4:$A$4242)+COUNT('Diário 4º PA'!$A$4:$A$2224)+ROW()-3)</f>
        <v>4613</v>
      </c>
      <c r="B604" s="539">
        <v>44768</v>
      </c>
      <c r="C604" s="540">
        <v>44743</v>
      </c>
      <c r="D604" s="541" t="s">
        <v>115</v>
      </c>
      <c r="E604" s="554" t="s">
        <v>264</v>
      </c>
      <c r="F604" s="555">
        <v>980</v>
      </c>
      <c r="G604" s="543" t="s">
        <v>4657</v>
      </c>
      <c r="H604" s="554" t="s">
        <v>128</v>
      </c>
      <c r="I604" s="543" t="s">
        <v>3047</v>
      </c>
      <c r="J604" s="556" t="s">
        <v>1238</v>
      </c>
      <c r="K604" s="556" t="s">
        <v>704</v>
      </c>
      <c r="L604" s="544" t="s">
        <v>428</v>
      </c>
      <c r="M604" s="556">
        <v>2590</v>
      </c>
      <c r="N604" s="562">
        <v>44761</v>
      </c>
      <c r="O604" s="545">
        <f t="shared" si="28"/>
        <v>7</v>
      </c>
      <c r="P604" s="545">
        <f t="shared" si="29"/>
        <v>7</v>
      </c>
      <c r="Q604" s="531" t="str">
        <f t="shared" si="30"/>
        <v>Gastos_Gerais</v>
      </c>
    </row>
    <row r="605" spans="1:17" ht="38.25" hidden="1" x14ac:dyDescent="0.2">
      <c r="A605" s="538">
        <f>IF(B605="","",COUNT('Diário 3º PA'!$A$4:$A$4242)+COUNT('Diário 4º PA'!$A$4:$A$2224)+ROW()-3)</f>
        <v>4614</v>
      </c>
      <c r="B605" s="539">
        <v>44768</v>
      </c>
      <c r="C605" s="540">
        <v>44743</v>
      </c>
      <c r="D605" s="541" t="s">
        <v>115</v>
      </c>
      <c r="E605" s="554" t="s">
        <v>264</v>
      </c>
      <c r="F605" s="555">
        <v>140</v>
      </c>
      <c r="G605" s="543" t="s">
        <v>4657</v>
      </c>
      <c r="H605" s="554" t="s">
        <v>137</v>
      </c>
      <c r="I605" s="543" t="s">
        <v>3047</v>
      </c>
      <c r="J605" s="556" t="s">
        <v>1238</v>
      </c>
      <c r="K605" s="556" t="s">
        <v>704</v>
      </c>
      <c r="L605" s="544" t="s">
        <v>428</v>
      </c>
      <c r="M605" s="556">
        <v>2588</v>
      </c>
      <c r="N605" s="562">
        <v>44761</v>
      </c>
      <c r="O605" s="545">
        <f t="shared" si="28"/>
        <v>7</v>
      </c>
      <c r="P605" s="545">
        <f t="shared" si="29"/>
        <v>7</v>
      </c>
      <c r="Q605" s="531" t="str">
        <f t="shared" si="30"/>
        <v>Gastos_Gerais</v>
      </c>
    </row>
    <row r="606" spans="1:17" ht="38.25" hidden="1" x14ac:dyDescent="0.2">
      <c r="A606" s="538">
        <f>IF(B606="","",COUNT('Diário 3º PA'!$A$4:$A$4242)+COUNT('Diário 4º PA'!$A$4:$A$2224)+ROW()-3)</f>
        <v>4615</v>
      </c>
      <c r="B606" s="539">
        <v>44768</v>
      </c>
      <c r="C606" s="540">
        <v>44743</v>
      </c>
      <c r="D606" s="541" t="s">
        <v>115</v>
      </c>
      <c r="E606" s="554" t="s">
        <v>264</v>
      </c>
      <c r="F606" s="555">
        <v>280</v>
      </c>
      <c r="G606" s="554" t="s">
        <v>4657</v>
      </c>
      <c r="H606" s="554" t="s">
        <v>138</v>
      </c>
      <c r="I606" s="543" t="s">
        <v>3047</v>
      </c>
      <c r="J606" s="556" t="s">
        <v>1238</v>
      </c>
      <c r="K606" s="556" t="s">
        <v>704</v>
      </c>
      <c r="L606" s="544" t="s">
        <v>428</v>
      </c>
      <c r="M606" s="556">
        <v>2585</v>
      </c>
      <c r="N606" s="562">
        <v>44761</v>
      </c>
      <c r="O606" s="545">
        <f t="shared" si="28"/>
        <v>7</v>
      </c>
      <c r="P606" s="545">
        <f t="shared" si="29"/>
        <v>7</v>
      </c>
      <c r="Q606" s="531" t="str">
        <f t="shared" si="30"/>
        <v>Gastos_Gerais</v>
      </c>
    </row>
    <row r="607" spans="1:17" ht="38.25" hidden="1" x14ac:dyDescent="0.2">
      <c r="A607" s="538">
        <f>IF(B607="","",COUNT('Diário 3º PA'!$A$4:$A$4242)+COUNT('Diário 4º PA'!$A$4:$A$2224)+ROW()-3)</f>
        <v>4616</v>
      </c>
      <c r="B607" s="539">
        <v>44768</v>
      </c>
      <c r="C607" s="540">
        <v>44713</v>
      </c>
      <c r="D607" s="541" t="s">
        <v>115</v>
      </c>
      <c r="E607" s="554" t="s">
        <v>298</v>
      </c>
      <c r="F607" s="555">
        <v>969.49</v>
      </c>
      <c r="G607" s="554" t="s">
        <v>5970</v>
      </c>
      <c r="H607" s="554" t="s">
        <v>132</v>
      </c>
      <c r="I607" s="543" t="s">
        <v>5971</v>
      </c>
      <c r="J607" s="544" t="s">
        <v>1044</v>
      </c>
      <c r="K607" s="544" t="s">
        <v>704</v>
      </c>
      <c r="L607" s="544" t="s">
        <v>428</v>
      </c>
      <c r="M607" s="544">
        <v>20993</v>
      </c>
      <c r="N607" s="572">
        <v>44739</v>
      </c>
      <c r="O607" s="545">
        <f t="shared" si="28"/>
        <v>7</v>
      </c>
      <c r="P607" s="545">
        <f t="shared" si="29"/>
        <v>6</v>
      </c>
      <c r="Q607" s="531" t="str">
        <f t="shared" si="30"/>
        <v>Gastos_Gerais</v>
      </c>
    </row>
    <row r="608" spans="1:17" ht="38.25" hidden="1" x14ac:dyDescent="0.2">
      <c r="A608" s="538">
        <f>IF(B608="","",COUNT('Diário 3º PA'!$A$4:$A$4242)+COUNT('Diário 4º PA'!$A$4:$A$2224)+ROW()-3)</f>
        <v>4617</v>
      </c>
      <c r="B608" s="539">
        <v>44768</v>
      </c>
      <c r="C608" s="540">
        <v>44743</v>
      </c>
      <c r="D608" s="541" t="s">
        <v>115</v>
      </c>
      <c r="E608" s="554" t="s">
        <v>304</v>
      </c>
      <c r="F608" s="555">
        <v>176.5</v>
      </c>
      <c r="G608" s="543" t="s">
        <v>6566</v>
      </c>
      <c r="H608" s="554" t="s">
        <v>129</v>
      </c>
      <c r="I608" s="543" t="s">
        <v>6567</v>
      </c>
      <c r="J608" s="544" t="s">
        <v>3085</v>
      </c>
      <c r="K608" s="544" t="s">
        <v>704</v>
      </c>
      <c r="L608" s="544" t="s">
        <v>428</v>
      </c>
      <c r="M608" s="544">
        <v>2022260</v>
      </c>
      <c r="N608" s="573">
        <v>44763</v>
      </c>
      <c r="O608" s="545">
        <f t="shared" si="28"/>
        <v>7</v>
      </c>
      <c r="P608" s="545">
        <f t="shared" si="29"/>
        <v>7</v>
      </c>
      <c r="Q608" s="531" t="str">
        <f t="shared" si="30"/>
        <v>Gastos_Gerais</v>
      </c>
    </row>
    <row r="609" spans="1:17" ht="38.25" hidden="1" x14ac:dyDescent="0.2">
      <c r="A609" s="538">
        <f>IF(B609="","",COUNT('Diário 3º PA'!$A$4:$A$4242)+COUNT('Diário 4º PA'!$A$4:$A$2224)+ROW()-3)</f>
        <v>4618</v>
      </c>
      <c r="B609" s="539">
        <v>44768</v>
      </c>
      <c r="C609" s="540">
        <v>44713</v>
      </c>
      <c r="D609" s="541" t="s">
        <v>115</v>
      </c>
      <c r="E609" s="554" t="s">
        <v>298</v>
      </c>
      <c r="F609" s="555">
        <v>1883.47</v>
      </c>
      <c r="G609" s="554" t="s">
        <v>5970</v>
      </c>
      <c r="H609" s="554" t="s">
        <v>129</v>
      </c>
      <c r="I609" s="543" t="s">
        <v>5971</v>
      </c>
      <c r="J609" s="556" t="s">
        <v>1044</v>
      </c>
      <c r="K609" s="556" t="s">
        <v>704</v>
      </c>
      <c r="L609" s="544" t="s">
        <v>428</v>
      </c>
      <c r="M609" s="556">
        <v>20994</v>
      </c>
      <c r="N609" s="571">
        <v>44739</v>
      </c>
      <c r="O609" s="545">
        <f t="shared" si="28"/>
        <v>7</v>
      </c>
      <c r="P609" s="545">
        <f t="shared" si="29"/>
        <v>6</v>
      </c>
      <c r="Q609" s="531" t="str">
        <f t="shared" si="30"/>
        <v>Gastos_Gerais</v>
      </c>
    </row>
    <row r="610" spans="1:17" ht="38.25" hidden="1" x14ac:dyDescent="0.2">
      <c r="A610" s="538">
        <f>IF(B610="","",COUNT('Diário 3º PA'!$A$4:$A$4242)+COUNT('Diário 4º PA'!$A$4:$A$2224)+ROW()-3)</f>
        <v>4619</v>
      </c>
      <c r="B610" s="539">
        <v>44768</v>
      </c>
      <c r="C610" s="540">
        <v>44743</v>
      </c>
      <c r="D610" s="541" t="s">
        <v>115</v>
      </c>
      <c r="E610" s="554" t="s">
        <v>378</v>
      </c>
      <c r="F610" s="555">
        <v>514.12</v>
      </c>
      <c r="G610" s="543" t="s">
        <v>6568</v>
      </c>
      <c r="H610" s="554" t="s">
        <v>130</v>
      </c>
      <c r="I610" s="543" t="s">
        <v>737</v>
      </c>
      <c r="J610" s="556" t="s">
        <v>738</v>
      </c>
      <c r="K610" s="556" t="s">
        <v>704</v>
      </c>
      <c r="L610" s="544" t="s">
        <v>428</v>
      </c>
      <c r="M610" s="556">
        <v>3704</v>
      </c>
      <c r="N610" s="571">
        <v>44762</v>
      </c>
      <c r="O610" s="545">
        <f t="shared" si="28"/>
        <v>7</v>
      </c>
      <c r="P610" s="545">
        <f t="shared" si="29"/>
        <v>7</v>
      </c>
      <c r="Q610" s="531" t="str">
        <f t="shared" si="30"/>
        <v>Gastos_Gerais</v>
      </c>
    </row>
    <row r="611" spans="1:17" ht="38.25" hidden="1" x14ac:dyDescent="0.2">
      <c r="A611" s="538">
        <f>IF(B611="","",COUNT('Diário 3º PA'!$A$4:$A$4242)+COUNT('Diário 4º PA'!$A$4:$A$2224)+ROW()-3)</f>
        <v>4620</v>
      </c>
      <c r="B611" s="539">
        <v>44768</v>
      </c>
      <c r="C611" s="540">
        <v>44743</v>
      </c>
      <c r="D611" s="541" t="s">
        <v>115</v>
      </c>
      <c r="E611" s="554" t="s">
        <v>342</v>
      </c>
      <c r="F611" s="555">
        <v>40.4</v>
      </c>
      <c r="G611" s="543" t="s">
        <v>6569</v>
      </c>
      <c r="H611" s="554" t="s">
        <v>139</v>
      </c>
      <c r="I611" s="543" t="s">
        <v>6379</v>
      </c>
      <c r="J611" s="556" t="s">
        <v>1769</v>
      </c>
      <c r="K611" s="556" t="s">
        <v>5990</v>
      </c>
      <c r="L611" s="544" t="s">
        <v>5995</v>
      </c>
      <c r="M611" s="556">
        <v>180873312</v>
      </c>
      <c r="N611" s="557">
        <v>44768</v>
      </c>
      <c r="O611" s="545">
        <f t="shared" si="28"/>
        <v>7</v>
      </c>
      <c r="P611" s="545">
        <f t="shared" si="29"/>
        <v>7</v>
      </c>
      <c r="Q611" s="531" t="str">
        <f t="shared" si="30"/>
        <v>Gastos_Gerais</v>
      </c>
    </row>
    <row r="612" spans="1:17" ht="38.25" hidden="1" x14ac:dyDescent="0.2">
      <c r="A612" s="538">
        <f>IF(B612="","",COUNT('Diário 3º PA'!$A$4:$A$4242)+COUNT('Diário 4º PA'!$A$4:$A$2224)+ROW()-3)</f>
        <v>4621</v>
      </c>
      <c r="B612" s="539">
        <v>44768</v>
      </c>
      <c r="C612" s="540">
        <v>44743</v>
      </c>
      <c r="D612" s="541" t="s">
        <v>115</v>
      </c>
      <c r="E612" s="554" t="s">
        <v>342</v>
      </c>
      <c r="F612" s="555">
        <v>29</v>
      </c>
      <c r="G612" s="543" t="s">
        <v>6570</v>
      </c>
      <c r="H612" s="554" t="s">
        <v>139</v>
      </c>
      <c r="I612" s="543" t="s">
        <v>6379</v>
      </c>
      <c r="J612" s="556" t="s">
        <v>1769</v>
      </c>
      <c r="K612" s="556" t="s">
        <v>5990</v>
      </c>
      <c r="L612" s="544" t="s">
        <v>5995</v>
      </c>
      <c r="M612" s="556">
        <v>180873312</v>
      </c>
      <c r="N612" s="557">
        <v>44768</v>
      </c>
      <c r="O612" s="545">
        <f t="shared" si="28"/>
        <v>7</v>
      </c>
      <c r="P612" s="545">
        <f t="shared" si="29"/>
        <v>7</v>
      </c>
      <c r="Q612" s="531" t="str">
        <f t="shared" si="30"/>
        <v>Gastos_Gerais</v>
      </c>
    </row>
    <row r="613" spans="1:17" ht="38.25" hidden="1" x14ac:dyDescent="0.2">
      <c r="A613" s="538">
        <f>IF(B613="","",COUNT('Diário 3º PA'!$A$4:$A$4242)+COUNT('Diário 4º PA'!$A$4:$A$2224)+ROW()-3)</f>
        <v>4622</v>
      </c>
      <c r="B613" s="539">
        <v>44768</v>
      </c>
      <c r="C613" s="540">
        <v>44743</v>
      </c>
      <c r="D613" s="541" t="s">
        <v>115</v>
      </c>
      <c r="E613" s="554" t="s">
        <v>342</v>
      </c>
      <c r="F613" s="555">
        <v>120</v>
      </c>
      <c r="G613" s="543" t="s">
        <v>6571</v>
      </c>
      <c r="H613" s="554" t="s">
        <v>135</v>
      </c>
      <c r="I613" s="543" t="s">
        <v>6038</v>
      </c>
      <c r="J613" s="556" t="s">
        <v>2816</v>
      </c>
      <c r="K613" s="556" t="s">
        <v>5990</v>
      </c>
      <c r="L613" s="544" t="s">
        <v>5995</v>
      </c>
      <c r="M613" s="556">
        <v>180873312</v>
      </c>
      <c r="N613" s="557">
        <v>44768</v>
      </c>
      <c r="O613" s="545">
        <f t="shared" si="28"/>
        <v>7</v>
      </c>
      <c r="P613" s="545">
        <f t="shared" si="29"/>
        <v>7</v>
      </c>
      <c r="Q613" s="531" t="str">
        <f t="shared" si="30"/>
        <v>Gastos_Gerais</v>
      </c>
    </row>
    <row r="614" spans="1:17" ht="38.25" hidden="1" x14ac:dyDescent="0.2">
      <c r="A614" s="538">
        <f>IF(B614="","",COUNT('Diário 3º PA'!$A$4:$A$4242)+COUNT('Diário 4º PA'!$A$4:$A$2224)+ROW()-3)</f>
        <v>4623</v>
      </c>
      <c r="B614" s="539">
        <v>44768</v>
      </c>
      <c r="C614" s="540">
        <v>44743</v>
      </c>
      <c r="D614" s="541" t="s">
        <v>115</v>
      </c>
      <c r="E614" s="554" t="s">
        <v>342</v>
      </c>
      <c r="F614" s="555">
        <v>120</v>
      </c>
      <c r="G614" s="554" t="s">
        <v>6572</v>
      </c>
      <c r="H614" s="554" t="s">
        <v>135</v>
      </c>
      <c r="I614" s="543" t="s">
        <v>2427</v>
      </c>
      <c r="J614" s="556" t="s">
        <v>2428</v>
      </c>
      <c r="K614" s="556" t="s">
        <v>5990</v>
      </c>
      <c r="L614" s="544" t="s">
        <v>5995</v>
      </c>
      <c r="M614" s="556">
        <v>180873312</v>
      </c>
      <c r="N614" s="557">
        <v>44768</v>
      </c>
      <c r="O614" s="545">
        <f t="shared" si="28"/>
        <v>7</v>
      </c>
      <c r="P614" s="545">
        <f t="shared" si="29"/>
        <v>7</v>
      </c>
      <c r="Q614" s="531" t="str">
        <f t="shared" si="30"/>
        <v>Gastos_Gerais</v>
      </c>
    </row>
    <row r="615" spans="1:17" ht="38.25" hidden="1" x14ac:dyDescent="0.2">
      <c r="A615" s="538">
        <f>IF(B615="","",COUNT('Diário 3º PA'!$A$4:$A$4242)+COUNT('Diário 4º PA'!$A$4:$A$2224)+ROW()-3)</f>
        <v>4624</v>
      </c>
      <c r="B615" s="539">
        <v>44768</v>
      </c>
      <c r="C615" s="540">
        <v>44743</v>
      </c>
      <c r="D615" s="541" t="s">
        <v>115</v>
      </c>
      <c r="E615" s="554" t="s">
        <v>342</v>
      </c>
      <c r="F615" s="555">
        <v>120</v>
      </c>
      <c r="G615" s="554" t="s">
        <v>6573</v>
      </c>
      <c r="H615" s="554" t="s">
        <v>135</v>
      </c>
      <c r="I615" s="543" t="s">
        <v>776</v>
      </c>
      <c r="J615" s="556" t="s">
        <v>777</v>
      </c>
      <c r="K615" s="556" t="s">
        <v>5990</v>
      </c>
      <c r="L615" s="544" t="s">
        <v>5995</v>
      </c>
      <c r="M615" s="556">
        <v>180873312</v>
      </c>
      <c r="N615" s="557">
        <v>44768</v>
      </c>
      <c r="O615" s="545">
        <f t="shared" si="28"/>
        <v>7</v>
      </c>
      <c r="P615" s="545">
        <f t="shared" si="29"/>
        <v>7</v>
      </c>
      <c r="Q615" s="531" t="str">
        <f t="shared" si="30"/>
        <v>Gastos_Gerais</v>
      </c>
    </row>
    <row r="616" spans="1:17" ht="51" hidden="1" x14ac:dyDescent="0.2">
      <c r="A616" s="538">
        <f>IF(B616="","",COUNT('Diário 3º PA'!$A$4:$A$4242)+COUNT('Diário 4º PA'!$A$4:$A$2224)+ROW()-3)</f>
        <v>4625</v>
      </c>
      <c r="B616" s="539">
        <v>44768</v>
      </c>
      <c r="C616" s="540">
        <v>44743</v>
      </c>
      <c r="D616" s="554" t="s">
        <v>104</v>
      </c>
      <c r="E616" s="554" t="s">
        <v>187</v>
      </c>
      <c r="F616" s="555">
        <v>443.91</v>
      </c>
      <c r="G616" s="554" t="s">
        <v>1019</v>
      </c>
      <c r="H616" s="554" t="s">
        <v>131</v>
      </c>
      <c r="I616" s="543" t="s">
        <v>4519</v>
      </c>
      <c r="J616" s="556" t="s">
        <v>4520</v>
      </c>
      <c r="K616" s="556" t="s">
        <v>5990</v>
      </c>
      <c r="L616" s="544" t="s">
        <v>792</v>
      </c>
      <c r="M616" s="556" t="s">
        <v>6574</v>
      </c>
      <c r="N616" s="557">
        <v>44768</v>
      </c>
      <c r="O616" s="545">
        <f t="shared" si="28"/>
        <v>7</v>
      </c>
      <c r="P616" s="545">
        <f t="shared" si="29"/>
        <v>7</v>
      </c>
      <c r="Q616" s="531" t="str">
        <f t="shared" si="30"/>
        <v>Gastos_com_Pessoal</v>
      </c>
    </row>
    <row r="617" spans="1:17" ht="51" hidden="1" x14ac:dyDescent="0.2">
      <c r="A617" s="538">
        <f>IF(B617="","",COUNT('Diário 3º PA'!$A$4:$A$4242)+COUNT('Diário 4º PA'!$A$4:$A$2224)+ROW()-3)</f>
        <v>4626</v>
      </c>
      <c r="B617" s="539">
        <v>44768</v>
      </c>
      <c r="C617" s="540">
        <v>44743</v>
      </c>
      <c r="D617" s="554" t="s">
        <v>104</v>
      </c>
      <c r="E617" s="554" t="s">
        <v>189</v>
      </c>
      <c r="F617" s="555">
        <v>183.72</v>
      </c>
      <c r="G617" s="554" t="s">
        <v>915</v>
      </c>
      <c r="H617" s="554" t="s">
        <v>131</v>
      </c>
      <c r="I617" s="543" t="s">
        <v>4519</v>
      </c>
      <c r="J617" s="556" t="s">
        <v>4520</v>
      </c>
      <c r="K617" s="556" t="s">
        <v>5990</v>
      </c>
      <c r="L617" s="544" t="s">
        <v>792</v>
      </c>
      <c r="M617" s="556" t="s">
        <v>6574</v>
      </c>
      <c r="N617" s="557">
        <v>44768</v>
      </c>
      <c r="O617" s="545">
        <f t="shared" si="28"/>
        <v>7</v>
      </c>
      <c r="P617" s="545">
        <f t="shared" si="29"/>
        <v>7</v>
      </c>
      <c r="Q617" s="531" t="str">
        <f t="shared" si="30"/>
        <v>Gastos_com_Pessoal</v>
      </c>
    </row>
    <row r="618" spans="1:17" ht="51" hidden="1" x14ac:dyDescent="0.2">
      <c r="A618" s="538">
        <f>IF(B618="","",COUNT('Diário 3º PA'!$A$4:$A$4242)+COUNT('Diário 4º PA'!$A$4:$A$2224)+ROW()-3)</f>
        <v>4627</v>
      </c>
      <c r="B618" s="539">
        <v>44768</v>
      </c>
      <c r="C618" s="540">
        <v>44743</v>
      </c>
      <c r="D618" s="554" t="s">
        <v>104</v>
      </c>
      <c r="E618" s="554" t="s">
        <v>191</v>
      </c>
      <c r="F618" s="555">
        <v>61.24</v>
      </c>
      <c r="G618" s="543" t="s">
        <v>918</v>
      </c>
      <c r="H618" s="554" t="s">
        <v>131</v>
      </c>
      <c r="I618" s="543" t="s">
        <v>4519</v>
      </c>
      <c r="J618" s="556" t="s">
        <v>4520</v>
      </c>
      <c r="K618" s="556" t="s">
        <v>5990</v>
      </c>
      <c r="L618" s="544" t="s">
        <v>792</v>
      </c>
      <c r="M618" s="556" t="s">
        <v>6574</v>
      </c>
      <c r="N618" s="557">
        <v>44768</v>
      </c>
      <c r="O618" s="545">
        <f t="shared" si="28"/>
        <v>7</v>
      </c>
      <c r="P618" s="545">
        <f t="shared" si="29"/>
        <v>7</v>
      </c>
      <c r="Q618" s="531" t="str">
        <f t="shared" si="30"/>
        <v>Gastos_com_Pessoal</v>
      </c>
    </row>
    <row r="619" spans="1:17" ht="51" hidden="1" x14ac:dyDescent="0.2">
      <c r="A619" s="538">
        <f>IF(B619="","",COUNT('Diário 3º PA'!$A$4:$A$4242)+COUNT('Diário 4º PA'!$A$4:$A$2224)+ROW()-3)</f>
        <v>4628</v>
      </c>
      <c r="B619" s="539">
        <v>44768</v>
      </c>
      <c r="C619" s="540">
        <v>44743</v>
      </c>
      <c r="D619" s="554" t="s">
        <v>104</v>
      </c>
      <c r="E619" s="554" t="s">
        <v>193</v>
      </c>
      <c r="F619" s="555">
        <v>465.49</v>
      </c>
      <c r="G619" s="543" t="s">
        <v>919</v>
      </c>
      <c r="H619" s="554" t="s">
        <v>131</v>
      </c>
      <c r="I619" s="543" t="s">
        <v>4519</v>
      </c>
      <c r="J619" s="556" t="s">
        <v>4520</v>
      </c>
      <c r="K619" s="556" t="s">
        <v>5990</v>
      </c>
      <c r="L619" s="544" t="s">
        <v>792</v>
      </c>
      <c r="M619" s="556" t="s">
        <v>6574</v>
      </c>
      <c r="N619" s="557">
        <v>44768</v>
      </c>
      <c r="O619" s="545">
        <f t="shared" si="28"/>
        <v>7</v>
      </c>
      <c r="P619" s="545">
        <f t="shared" si="29"/>
        <v>7</v>
      </c>
      <c r="Q619" s="531" t="str">
        <f t="shared" si="30"/>
        <v>Gastos_com_Pessoal</v>
      </c>
    </row>
    <row r="620" spans="1:17" ht="25.5" hidden="1" x14ac:dyDescent="0.2">
      <c r="A620" s="538">
        <f>IF(B620="","",COUNT('Diário 3º PA'!$A$4:$A$4242)+COUNT('Diário 4º PA'!$A$4:$A$2224)+ROW()-3)</f>
        <v>4629</v>
      </c>
      <c r="B620" s="539">
        <v>44768</v>
      </c>
      <c r="C620" s="540">
        <v>44743</v>
      </c>
      <c r="D620" s="554" t="s">
        <v>93</v>
      </c>
      <c r="E620" s="554" t="s">
        <v>97</v>
      </c>
      <c r="F620" s="555">
        <v>0.35</v>
      </c>
      <c r="G620" s="543" t="s">
        <v>1553</v>
      </c>
      <c r="H620" s="554" t="s">
        <v>128</v>
      </c>
      <c r="I620" s="543" t="s">
        <v>664</v>
      </c>
      <c r="J620" s="556" t="s">
        <v>811</v>
      </c>
      <c r="K620" s="556" t="s">
        <v>1554</v>
      </c>
      <c r="L620" s="544" t="s">
        <v>1066</v>
      </c>
      <c r="M620" s="556" t="s">
        <v>666</v>
      </c>
      <c r="N620" s="557">
        <v>44768</v>
      </c>
      <c r="O620" s="545">
        <f t="shared" si="28"/>
        <v>7</v>
      </c>
      <c r="P620" s="545">
        <f t="shared" si="29"/>
        <v>7</v>
      </c>
      <c r="Q620" s="531" t="str">
        <f t="shared" si="30"/>
        <v>Receitas</v>
      </c>
    </row>
    <row r="621" spans="1:17" ht="38.25" hidden="1" x14ac:dyDescent="0.2">
      <c r="A621" s="538">
        <f>IF(B621="","",COUNT('Diário 3º PA'!$A$4:$A$4242)+COUNT('Diário 4º PA'!$A$4:$A$2224)+ROW()-3)</f>
        <v>4630</v>
      </c>
      <c r="B621" s="539">
        <v>44769</v>
      </c>
      <c r="C621" s="540">
        <v>44743</v>
      </c>
      <c r="D621" s="541" t="s">
        <v>115</v>
      </c>
      <c r="E621" s="554" t="s">
        <v>272</v>
      </c>
      <c r="F621" s="555">
        <v>540</v>
      </c>
      <c r="G621" s="543" t="s">
        <v>6575</v>
      </c>
      <c r="H621" s="554" t="s">
        <v>133</v>
      </c>
      <c r="I621" s="543" t="s">
        <v>2865</v>
      </c>
      <c r="J621" s="556" t="s">
        <v>2866</v>
      </c>
      <c r="K621" s="556" t="s">
        <v>704</v>
      </c>
      <c r="L621" s="544" t="s">
        <v>428</v>
      </c>
      <c r="M621" s="556">
        <v>1249</v>
      </c>
      <c r="N621" s="557">
        <v>44767</v>
      </c>
      <c r="O621" s="545">
        <f t="shared" si="28"/>
        <v>7</v>
      </c>
      <c r="P621" s="545">
        <f t="shared" si="29"/>
        <v>7</v>
      </c>
      <c r="Q621" s="531" t="str">
        <f t="shared" si="30"/>
        <v>Gastos_Gerais</v>
      </c>
    </row>
    <row r="622" spans="1:17" ht="51" hidden="1" x14ac:dyDescent="0.2">
      <c r="A622" s="538">
        <f>IF(B622="","",COUNT('Diário 3º PA'!$A$4:$A$4242)+COUNT('Diário 4º PA'!$A$4:$A$2224)+ROW()-3)</f>
        <v>4631</v>
      </c>
      <c r="B622" s="539">
        <v>44769</v>
      </c>
      <c r="C622" s="540">
        <v>44743</v>
      </c>
      <c r="D622" s="554" t="s">
        <v>104</v>
      </c>
      <c r="E622" s="554" t="s">
        <v>195</v>
      </c>
      <c r="F622" s="555">
        <v>2799.5</v>
      </c>
      <c r="G622" s="554" t="s">
        <v>6576</v>
      </c>
      <c r="H622" s="554" t="s">
        <v>127</v>
      </c>
      <c r="I622" s="543" t="s">
        <v>638</v>
      </c>
      <c r="J622" s="556" t="s">
        <v>944</v>
      </c>
      <c r="K622" s="556" t="s">
        <v>704</v>
      </c>
      <c r="L622" s="544" t="s">
        <v>428</v>
      </c>
      <c r="M622" s="556">
        <v>20221251</v>
      </c>
      <c r="N622" s="557">
        <v>44753</v>
      </c>
      <c r="O622" s="545">
        <f t="shared" si="28"/>
        <v>7</v>
      </c>
      <c r="P622" s="545">
        <f t="shared" si="29"/>
        <v>7</v>
      </c>
      <c r="Q622" s="531" t="str">
        <f t="shared" si="30"/>
        <v>Gastos_com_Pessoal</v>
      </c>
    </row>
    <row r="623" spans="1:17" ht="38.25" hidden="1" x14ac:dyDescent="0.2">
      <c r="A623" s="538">
        <f>IF(B623="","",COUNT('Diário 3º PA'!$A$4:$A$4242)+COUNT('Diário 4º PA'!$A$4:$A$2224)+ROW()-3)</f>
        <v>4632</v>
      </c>
      <c r="B623" s="539">
        <v>44769</v>
      </c>
      <c r="C623" s="540">
        <v>44743</v>
      </c>
      <c r="D623" s="541" t="s">
        <v>115</v>
      </c>
      <c r="E623" s="554" t="s">
        <v>272</v>
      </c>
      <c r="F623" s="555">
        <v>132.30000000000001</v>
      </c>
      <c r="G623" s="554" t="s">
        <v>6577</v>
      </c>
      <c r="H623" s="554" t="s">
        <v>139</v>
      </c>
      <c r="I623" s="543" t="s">
        <v>2865</v>
      </c>
      <c r="J623" s="556" t="s">
        <v>2866</v>
      </c>
      <c r="K623" s="556" t="s">
        <v>704</v>
      </c>
      <c r="L623" s="544" t="s">
        <v>428</v>
      </c>
      <c r="M623" s="556">
        <v>1260</v>
      </c>
      <c r="N623" s="557">
        <v>44768</v>
      </c>
      <c r="O623" s="545">
        <f t="shared" si="28"/>
        <v>7</v>
      </c>
      <c r="P623" s="545">
        <f t="shared" si="29"/>
        <v>7</v>
      </c>
      <c r="Q623" s="531" t="str">
        <f t="shared" si="30"/>
        <v>Gastos_Gerais</v>
      </c>
    </row>
    <row r="624" spans="1:17" ht="38.25" hidden="1" x14ac:dyDescent="0.2">
      <c r="A624" s="538">
        <f>IF(B624="","",COUNT('Diário 3º PA'!$A$4:$A$4242)+COUNT('Diário 4º PA'!$A$4:$A$2224)+ROW()-3)</f>
        <v>4633</v>
      </c>
      <c r="B624" s="539">
        <v>44769</v>
      </c>
      <c r="C624" s="540">
        <v>44743</v>
      </c>
      <c r="D624" s="541" t="s">
        <v>115</v>
      </c>
      <c r="E624" s="554" t="s">
        <v>272</v>
      </c>
      <c r="F624" s="555">
        <v>94.5</v>
      </c>
      <c r="G624" s="554" t="s">
        <v>6578</v>
      </c>
      <c r="H624" s="554" t="s">
        <v>133</v>
      </c>
      <c r="I624" s="543" t="s">
        <v>2865</v>
      </c>
      <c r="J624" s="556" t="s">
        <v>2866</v>
      </c>
      <c r="K624" s="556" t="s">
        <v>704</v>
      </c>
      <c r="L624" s="544" t="s">
        <v>428</v>
      </c>
      <c r="M624" s="556">
        <v>1254</v>
      </c>
      <c r="N624" s="557">
        <v>44767</v>
      </c>
      <c r="O624" s="545">
        <f t="shared" si="28"/>
        <v>7</v>
      </c>
      <c r="P624" s="545">
        <f t="shared" si="29"/>
        <v>7</v>
      </c>
      <c r="Q624" s="531" t="str">
        <f t="shared" si="30"/>
        <v>Gastos_Gerais</v>
      </c>
    </row>
    <row r="625" spans="1:17" ht="38.25" hidden="1" x14ac:dyDescent="0.2">
      <c r="A625" s="538">
        <f>IF(B625="","",COUNT('Diário 3º PA'!$A$4:$A$4242)+COUNT('Diário 4º PA'!$A$4:$A$2224)+ROW()-3)</f>
        <v>4634</v>
      </c>
      <c r="B625" s="539">
        <v>44769</v>
      </c>
      <c r="C625" s="540">
        <v>44743</v>
      </c>
      <c r="D625" s="541" t="s">
        <v>115</v>
      </c>
      <c r="E625" s="554" t="s">
        <v>272</v>
      </c>
      <c r="F625" s="555">
        <v>540</v>
      </c>
      <c r="G625" s="554" t="s">
        <v>6575</v>
      </c>
      <c r="H625" s="554" t="s">
        <v>132</v>
      </c>
      <c r="I625" s="543" t="s">
        <v>2865</v>
      </c>
      <c r="J625" s="556" t="s">
        <v>2866</v>
      </c>
      <c r="K625" s="556" t="s">
        <v>704</v>
      </c>
      <c r="L625" s="544" t="s">
        <v>428</v>
      </c>
      <c r="M625" s="556">
        <v>1245</v>
      </c>
      <c r="N625" s="557">
        <v>44767</v>
      </c>
      <c r="O625" s="545">
        <f t="shared" si="28"/>
        <v>7</v>
      </c>
      <c r="P625" s="545">
        <f t="shared" si="29"/>
        <v>7</v>
      </c>
      <c r="Q625" s="531" t="str">
        <f t="shared" si="30"/>
        <v>Gastos_Gerais</v>
      </c>
    </row>
    <row r="626" spans="1:17" ht="38.25" hidden="1" x14ac:dyDescent="0.2">
      <c r="A626" s="538">
        <f>IF(B626="","",COUNT('Diário 3º PA'!$A$4:$A$4242)+COUNT('Diário 4º PA'!$A$4:$A$2224)+ROW()-3)</f>
        <v>4635</v>
      </c>
      <c r="B626" s="539">
        <v>44769</v>
      </c>
      <c r="C626" s="540">
        <v>44743</v>
      </c>
      <c r="D626" s="541" t="s">
        <v>115</v>
      </c>
      <c r="E626" s="554" t="s">
        <v>272</v>
      </c>
      <c r="F626" s="555">
        <v>94.5</v>
      </c>
      <c r="G626" s="543" t="s">
        <v>6578</v>
      </c>
      <c r="H626" s="554" t="s">
        <v>132</v>
      </c>
      <c r="I626" s="543" t="s">
        <v>2865</v>
      </c>
      <c r="J626" s="556" t="s">
        <v>2866</v>
      </c>
      <c r="K626" s="556" t="s">
        <v>704</v>
      </c>
      <c r="L626" s="544" t="s">
        <v>428</v>
      </c>
      <c r="M626" s="556">
        <v>1251</v>
      </c>
      <c r="N626" s="557">
        <v>44767</v>
      </c>
      <c r="O626" s="545">
        <f t="shared" si="28"/>
        <v>7</v>
      </c>
      <c r="P626" s="545">
        <f t="shared" si="29"/>
        <v>7</v>
      </c>
      <c r="Q626" s="531" t="str">
        <f t="shared" si="30"/>
        <v>Gastos_Gerais</v>
      </c>
    </row>
    <row r="627" spans="1:17" ht="38.25" hidden="1" x14ac:dyDescent="0.2">
      <c r="A627" s="538">
        <f>IF(B627="","",COUNT('Diário 3º PA'!$A$4:$A$4242)+COUNT('Diário 4º PA'!$A$4:$A$2224)+ROW()-3)</f>
        <v>4636</v>
      </c>
      <c r="B627" s="539">
        <v>44769</v>
      </c>
      <c r="C627" s="540">
        <v>44743</v>
      </c>
      <c r="D627" s="541" t="s">
        <v>115</v>
      </c>
      <c r="E627" s="554" t="s">
        <v>272</v>
      </c>
      <c r="F627" s="555">
        <v>113.4</v>
      </c>
      <c r="G627" s="543" t="s">
        <v>6579</v>
      </c>
      <c r="H627" s="554" t="s">
        <v>130</v>
      </c>
      <c r="I627" s="543" t="s">
        <v>2865</v>
      </c>
      <c r="J627" s="556" t="s">
        <v>2866</v>
      </c>
      <c r="K627" s="556" t="s">
        <v>704</v>
      </c>
      <c r="L627" s="544" t="s">
        <v>428</v>
      </c>
      <c r="M627" s="556">
        <v>1252</v>
      </c>
      <c r="N627" s="557">
        <v>44767</v>
      </c>
      <c r="O627" s="545">
        <f t="shared" si="28"/>
        <v>7</v>
      </c>
      <c r="P627" s="545">
        <f t="shared" si="29"/>
        <v>7</v>
      </c>
      <c r="Q627" s="531" t="str">
        <f t="shared" si="30"/>
        <v>Gastos_Gerais</v>
      </c>
    </row>
    <row r="628" spans="1:17" ht="51" hidden="1" x14ac:dyDescent="0.2">
      <c r="A628" s="538">
        <f>IF(B628="","",COUNT('Diário 3º PA'!$A$4:$A$4242)+COUNT('Diário 4º PA'!$A$4:$A$2224)+ROW()-3)</f>
        <v>4637</v>
      </c>
      <c r="B628" s="539">
        <v>44769</v>
      </c>
      <c r="C628" s="540">
        <v>44743</v>
      </c>
      <c r="D628" s="554" t="s">
        <v>104</v>
      </c>
      <c r="E628" s="554" t="s">
        <v>195</v>
      </c>
      <c r="F628" s="555">
        <v>2205</v>
      </c>
      <c r="G628" s="543" t="s">
        <v>6580</v>
      </c>
      <c r="H628" s="554" t="s">
        <v>127</v>
      </c>
      <c r="I628" s="543" t="s">
        <v>638</v>
      </c>
      <c r="J628" s="556" t="s">
        <v>944</v>
      </c>
      <c r="K628" s="556" t="s">
        <v>704</v>
      </c>
      <c r="L628" s="544" t="s">
        <v>428</v>
      </c>
      <c r="M628" s="559">
        <v>20221288</v>
      </c>
      <c r="N628" s="557">
        <v>44754</v>
      </c>
      <c r="O628" s="545">
        <f t="shared" si="28"/>
        <v>7</v>
      </c>
      <c r="P628" s="545">
        <f t="shared" si="29"/>
        <v>7</v>
      </c>
      <c r="Q628" s="531" t="str">
        <f t="shared" si="30"/>
        <v>Gastos_com_Pessoal</v>
      </c>
    </row>
    <row r="629" spans="1:17" ht="38.25" hidden="1" x14ac:dyDescent="0.2">
      <c r="A629" s="538">
        <f>IF(B629="","",COUNT('Diário 3º PA'!$A$4:$A$4242)+COUNT('Diário 4º PA'!$A$4:$A$2224)+ROW()-3)</f>
        <v>4638</v>
      </c>
      <c r="B629" s="539">
        <v>44769</v>
      </c>
      <c r="C629" s="540">
        <v>44743</v>
      </c>
      <c r="D629" s="541" t="s">
        <v>115</v>
      </c>
      <c r="E629" s="554" t="s">
        <v>272</v>
      </c>
      <c r="F629" s="555">
        <v>113.4</v>
      </c>
      <c r="G629" s="554" t="s">
        <v>6579</v>
      </c>
      <c r="H629" s="554" t="s">
        <v>140</v>
      </c>
      <c r="I629" s="543" t="s">
        <v>2865</v>
      </c>
      <c r="J629" s="556" t="s">
        <v>2866</v>
      </c>
      <c r="K629" s="556" t="s">
        <v>704</v>
      </c>
      <c r="L629" s="544" t="s">
        <v>428</v>
      </c>
      <c r="M629" s="556">
        <v>1255</v>
      </c>
      <c r="N629" s="557">
        <v>44767</v>
      </c>
      <c r="O629" s="545">
        <f t="shared" si="28"/>
        <v>7</v>
      </c>
      <c r="P629" s="545">
        <f t="shared" si="29"/>
        <v>7</v>
      </c>
      <c r="Q629" s="531" t="str">
        <f t="shared" si="30"/>
        <v>Gastos_Gerais</v>
      </c>
    </row>
    <row r="630" spans="1:17" ht="38.25" hidden="1" x14ac:dyDescent="0.2">
      <c r="A630" s="538">
        <f>IF(B630="","",COUNT('Diário 3º PA'!$A$4:$A$4242)+COUNT('Diário 4º PA'!$A$4:$A$2224)+ROW()-3)</f>
        <v>4639</v>
      </c>
      <c r="B630" s="539">
        <v>44769</v>
      </c>
      <c r="C630" s="540">
        <v>44743</v>
      </c>
      <c r="D630" s="541" t="s">
        <v>115</v>
      </c>
      <c r="E630" s="554" t="s">
        <v>272</v>
      </c>
      <c r="F630" s="555">
        <v>756</v>
      </c>
      <c r="G630" s="554" t="s">
        <v>6581</v>
      </c>
      <c r="H630" s="554" t="s">
        <v>139</v>
      </c>
      <c r="I630" s="543" t="s">
        <v>2865</v>
      </c>
      <c r="J630" s="556" t="s">
        <v>2866</v>
      </c>
      <c r="K630" s="556" t="s">
        <v>704</v>
      </c>
      <c r="L630" s="544" t="s">
        <v>428</v>
      </c>
      <c r="M630" s="556">
        <v>1259</v>
      </c>
      <c r="N630" s="557">
        <v>44768</v>
      </c>
      <c r="O630" s="545">
        <f t="shared" si="28"/>
        <v>7</v>
      </c>
      <c r="P630" s="545">
        <f t="shared" si="29"/>
        <v>7</v>
      </c>
      <c r="Q630" s="531" t="str">
        <f t="shared" si="30"/>
        <v>Gastos_Gerais</v>
      </c>
    </row>
    <row r="631" spans="1:17" ht="38.25" hidden="1" x14ac:dyDescent="0.2">
      <c r="A631" s="538">
        <f>IF(B631="","",COUNT('Diário 3º PA'!$A$4:$A$4242)+COUNT('Diário 4º PA'!$A$4:$A$2224)+ROW()-3)</f>
        <v>4640</v>
      </c>
      <c r="B631" s="539">
        <v>44769</v>
      </c>
      <c r="C631" s="540">
        <v>44743</v>
      </c>
      <c r="D631" s="541" t="s">
        <v>115</v>
      </c>
      <c r="E631" s="554" t="s">
        <v>272</v>
      </c>
      <c r="F631" s="555">
        <v>648</v>
      </c>
      <c r="G631" s="554" t="s">
        <v>6582</v>
      </c>
      <c r="H631" s="554" t="s">
        <v>130</v>
      </c>
      <c r="I631" s="543" t="s">
        <v>2865</v>
      </c>
      <c r="J631" s="556" t="s">
        <v>2866</v>
      </c>
      <c r="K631" s="556" t="s">
        <v>704</v>
      </c>
      <c r="L631" s="544" t="s">
        <v>428</v>
      </c>
      <c r="M631" s="556">
        <v>1247</v>
      </c>
      <c r="N631" s="557">
        <v>44767</v>
      </c>
      <c r="O631" s="545">
        <f t="shared" si="28"/>
        <v>7</v>
      </c>
      <c r="P631" s="545">
        <f t="shared" si="29"/>
        <v>7</v>
      </c>
      <c r="Q631" s="531" t="str">
        <f t="shared" si="30"/>
        <v>Gastos_Gerais</v>
      </c>
    </row>
    <row r="632" spans="1:17" ht="38.25" hidden="1" x14ac:dyDescent="0.2">
      <c r="A632" s="538">
        <f>IF(B632="","",COUNT('Diário 3º PA'!$A$4:$A$4242)+COUNT('Diário 4º PA'!$A$4:$A$2224)+ROW()-3)</f>
        <v>4641</v>
      </c>
      <c r="B632" s="539">
        <v>44769</v>
      </c>
      <c r="C632" s="540">
        <v>44743</v>
      </c>
      <c r="D632" s="541" t="s">
        <v>115</v>
      </c>
      <c r="E632" s="554" t="s">
        <v>328</v>
      </c>
      <c r="F632" s="555">
        <v>1500</v>
      </c>
      <c r="G632" s="554" t="s">
        <v>1010</v>
      </c>
      <c r="H632" s="554" t="s">
        <v>131</v>
      </c>
      <c r="I632" s="543" t="s">
        <v>727</v>
      </c>
      <c r="J632" s="556" t="s">
        <v>728</v>
      </c>
      <c r="K632" s="556" t="s">
        <v>704</v>
      </c>
      <c r="L632" s="544" t="s">
        <v>428</v>
      </c>
      <c r="M632" s="556">
        <v>1936969</v>
      </c>
      <c r="N632" s="557">
        <v>44769</v>
      </c>
      <c r="O632" s="545">
        <f t="shared" si="28"/>
        <v>7</v>
      </c>
      <c r="P632" s="545">
        <f t="shared" si="29"/>
        <v>7</v>
      </c>
      <c r="Q632" s="531" t="str">
        <f t="shared" si="30"/>
        <v>Gastos_Gerais</v>
      </c>
    </row>
    <row r="633" spans="1:17" ht="51" hidden="1" x14ac:dyDescent="0.2">
      <c r="A633" s="538">
        <f>IF(B633="","",COUNT('Diário 3º PA'!$A$4:$A$4242)+COUNT('Diário 4º PA'!$A$4:$A$2224)+ROW()-3)</f>
        <v>4642</v>
      </c>
      <c r="B633" s="539">
        <v>44769</v>
      </c>
      <c r="C633" s="540">
        <v>44774</v>
      </c>
      <c r="D633" s="554" t="s">
        <v>104</v>
      </c>
      <c r="E633" s="554" t="s">
        <v>206</v>
      </c>
      <c r="F633" s="555">
        <v>12127.99</v>
      </c>
      <c r="G633" s="554" t="s">
        <v>3974</v>
      </c>
      <c r="H633" s="554" t="s">
        <v>128</v>
      </c>
      <c r="I633" s="543" t="s">
        <v>3616</v>
      </c>
      <c r="J633" s="556" t="s">
        <v>3617</v>
      </c>
      <c r="K633" s="556" t="s">
        <v>704</v>
      </c>
      <c r="L633" s="560" t="s">
        <v>704</v>
      </c>
      <c r="M633" s="556">
        <v>13418290</v>
      </c>
      <c r="N633" s="557">
        <v>44769</v>
      </c>
      <c r="O633" s="545">
        <f t="shared" si="28"/>
        <v>7</v>
      </c>
      <c r="P633" s="545">
        <f t="shared" si="29"/>
        <v>8</v>
      </c>
      <c r="Q633" s="531" t="str">
        <f t="shared" si="30"/>
        <v>Gastos_com_Pessoal</v>
      </c>
    </row>
    <row r="634" spans="1:17" ht="51" hidden="1" x14ac:dyDescent="0.2">
      <c r="A634" s="538">
        <f>IF(B634="","",COUNT('Diário 3º PA'!$A$4:$A$4242)+COUNT('Diário 4º PA'!$A$4:$A$2224)+ROW()-3)</f>
        <v>4643</v>
      </c>
      <c r="B634" s="539">
        <v>44769</v>
      </c>
      <c r="C634" s="540">
        <v>44743</v>
      </c>
      <c r="D634" s="554" t="s">
        <v>104</v>
      </c>
      <c r="E634" s="554" t="s">
        <v>195</v>
      </c>
      <c r="F634" s="555">
        <v>4222.3599999999997</v>
      </c>
      <c r="G634" s="554" t="s">
        <v>6583</v>
      </c>
      <c r="H634" s="554" t="s">
        <v>127</v>
      </c>
      <c r="I634" s="543" t="s">
        <v>638</v>
      </c>
      <c r="J634" s="556" t="s">
        <v>944</v>
      </c>
      <c r="K634" s="556" t="s">
        <v>704</v>
      </c>
      <c r="L634" s="544" t="s">
        <v>428</v>
      </c>
      <c r="M634" s="556">
        <v>20221250</v>
      </c>
      <c r="N634" s="557">
        <v>44753</v>
      </c>
      <c r="O634" s="545">
        <f t="shared" si="28"/>
        <v>7</v>
      </c>
      <c r="P634" s="545">
        <f t="shared" si="29"/>
        <v>7</v>
      </c>
      <c r="Q634" s="531" t="str">
        <f t="shared" si="30"/>
        <v>Gastos_com_Pessoal</v>
      </c>
    </row>
    <row r="635" spans="1:17" ht="38.25" hidden="1" x14ac:dyDescent="0.2">
      <c r="A635" s="538">
        <f>IF(B635="","",COUNT('Diário 3º PA'!$A$4:$A$4242)+COUNT('Diário 4º PA'!$A$4:$A$2224)+ROW()-3)</f>
        <v>4644</v>
      </c>
      <c r="B635" s="539">
        <v>44769</v>
      </c>
      <c r="C635" s="540">
        <v>44743</v>
      </c>
      <c r="D635" s="541" t="s">
        <v>115</v>
      </c>
      <c r="E635" s="554" t="s">
        <v>272</v>
      </c>
      <c r="F635" s="555">
        <v>648</v>
      </c>
      <c r="G635" s="554" t="s">
        <v>6582</v>
      </c>
      <c r="H635" s="554" t="s">
        <v>140</v>
      </c>
      <c r="I635" s="543" t="s">
        <v>2865</v>
      </c>
      <c r="J635" s="556" t="s">
        <v>2866</v>
      </c>
      <c r="K635" s="556" t="s">
        <v>704</v>
      </c>
      <c r="L635" s="544" t="s">
        <v>428</v>
      </c>
      <c r="M635" s="556">
        <v>1250</v>
      </c>
      <c r="N635" s="557">
        <v>44767</v>
      </c>
      <c r="O635" s="545">
        <f t="shared" si="28"/>
        <v>7</v>
      </c>
      <c r="P635" s="545">
        <f t="shared" si="29"/>
        <v>7</v>
      </c>
      <c r="Q635" s="531" t="str">
        <f t="shared" si="30"/>
        <v>Gastos_Gerais</v>
      </c>
    </row>
    <row r="636" spans="1:17" ht="38.25" hidden="1" x14ac:dyDescent="0.2">
      <c r="A636" s="538">
        <f>IF(B636="","",COUNT('Diário 3º PA'!$A$4:$A$4242)+COUNT('Diário 4º PA'!$A$4:$A$2224)+ROW()-3)</f>
        <v>4645</v>
      </c>
      <c r="B636" s="539">
        <v>44769</v>
      </c>
      <c r="C636" s="540">
        <v>44743</v>
      </c>
      <c r="D636" s="541" t="s">
        <v>115</v>
      </c>
      <c r="E636" s="554" t="s">
        <v>236</v>
      </c>
      <c r="F636" s="555">
        <v>115.37</v>
      </c>
      <c r="G636" s="554" t="s">
        <v>1177</v>
      </c>
      <c r="H636" s="554" t="s">
        <v>133</v>
      </c>
      <c r="I636" s="543" t="s">
        <v>655</v>
      </c>
      <c r="J636" s="556" t="s">
        <v>1164</v>
      </c>
      <c r="K636" s="556" t="s">
        <v>704</v>
      </c>
      <c r="L636" s="544" t="s">
        <v>705</v>
      </c>
      <c r="M636" s="556">
        <v>423809182</v>
      </c>
      <c r="N636" s="557">
        <v>44769</v>
      </c>
      <c r="O636" s="545">
        <f t="shared" si="28"/>
        <v>7</v>
      </c>
      <c r="P636" s="545">
        <f t="shared" si="29"/>
        <v>7</v>
      </c>
      <c r="Q636" s="531" t="str">
        <f t="shared" si="30"/>
        <v>Gastos_Gerais</v>
      </c>
    </row>
    <row r="637" spans="1:17" ht="38.25" hidden="1" x14ac:dyDescent="0.2">
      <c r="A637" s="538">
        <f>IF(B637="","",COUNT('Diário 3º PA'!$A$4:$A$4242)+COUNT('Diário 4º PA'!$A$4:$A$2224)+ROW()-3)</f>
        <v>4646</v>
      </c>
      <c r="B637" s="539">
        <v>44769</v>
      </c>
      <c r="C637" s="540">
        <v>44743</v>
      </c>
      <c r="D637" s="541" t="s">
        <v>115</v>
      </c>
      <c r="E637" s="554" t="s">
        <v>302</v>
      </c>
      <c r="F637" s="555">
        <v>56.93</v>
      </c>
      <c r="G637" s="554" t="s">
        <v>6584</v>
      </c>
      <c r="H637" s="554" t="s">
        <v>130</v>
      </c>
      <c r="I637" s="543" t="s">
        <v>6273</v>
      </c>
      <c r="J637" s="556" t="s">
        <v>6274</v>
      </c>
      <c r="K637" s="556" t="s">
        <v>1464</v>
      </c>
      <c r="L637" s="544" t="s">
        <v>428</v>
      </c>
      <c r="M637" s="556">
        <v>692</v>
      </c>
      <c r="N637" s="557">
        <v>44769</v>
      </c>
      <c r="O637" s="545">
        <f t="shared" si="28"/>
        <v>7</v>
      </c>
      <c r="P637" s="545">
        <f t="shared" si="29"/>
        <v>7</v>
      </c>
      <c r="Q637" s="531" t="str">
        <f t="shared" si="30"/>
        <v>Gastos_Gerais</v>
      </c>
    </row>
    <row r="638" spans="1:17" ht="38.25" hidden="1" x14ac:dyDescent="0.2">
      <c r="A638" s="538">
        <f>IF(B638="","",COUNT('Diário 3º PA'!$A$4:$A$4242)+COUNT('Diário 4º PA'!$A$4:$A$2224)+ROW()-3)</f>
        <v>4647</v>
      </c>
      <c r="B638" s="539">
        <v>44769</v>
      </c>
      <c r="C638" s="540">
        <v>44743</v>
      </c>
      <c r="D638" s="541" t="s">
        <v>115</v>
      </c>
      <c r="E638" s="554" t="s">
        <v>366</v>
      </c>
      <c r="F638" s="555">
        <v>39.799999999999997</v>
      </c>
      <c r="G638" s="554" t="s">
        <v>3960</v>
      </c>
      <c r="H638" s="554" t="s">
        <v>136</v>
      </c>
      <c r="I638" s="543" t="s">
        <v>1271</v>
      </c>
      <c r="J638" s="556" t="s">
        <v>1272</v>
      </c>
      <c r="K638" s="556" t="s">
        <v>1464</v>
      </c>
      <c r="L638" s="544" t="s">
        <v>428</v>
      </c>
      <c r="M638" s="556">
        <v>247</v>
      </c>
      <c r="N638" s="557">
        <v>44768</v>
      </c>
      <c r="O638" s="545">
        <f t="shared" si="28"/>
        <v>7</v>
      </c>
      <c r="P638" s="545">
        <f t="shared" si="29"/>
        <v>7</v>
      </c>
      <c r="Q638" s="531" t="str">
        <f t="shared" si="30"/>
        <v>Gastos_Gerais</v>
      </c>
    </row>
    <row r="639" spans="1:17" ht="38.25" hidden="1" x14ac:dyDescent="0.2">
      <c r="A639" s="538">
        <f>IF(B639="","",COUNT('Diário 3º PA'!$A$4:$A$4242)+COUNT('Diário 4º PA'!$A$4:$A$2224)+ROW()-3)</f>
        <v>4648</v>
      </c>
      <c r="B639" s="539">
        <v>44769</v>
      </c>
      <c r="C639" s="540">
        <v>44743</v>
      </c>
      <c r="D639" s="541" t="s">
        <v>115</v>
      </c>
      <c r="E639" s="554" t="s">
        <v>342</v>
      </c>
      <c r="F639" s="555">
        <v>60</v>
      </c>
      <c r="G639" s="554" t="s">
        <v>6585</v>
      </c>
      <c r="H639" s="554" t="s">
        <v>132</v>
      </c>
      <c r="I639" s="543" t="s">
        <v>5286</v>
      </c>
      <c r="J639" s="556" t="s">
        <v>5287</v>
      </c>
      <c r="K639" s="556" t="s">
        <v>5990</v>
      </c>
      <c r="L639" s="544" t="s">
        <v>5995</v>
      </c>
      <c r="M639" s="556">
        <v>781031635</v>
      </c>
      <c r="N639" s="557">
        <v>44769</v>
      </c>
      <c r="O639" s="545">
        <f t="shared" si="28"/>
        <v>7</v>
      </c>
      <c r="P639" s="545">
        <f t="shared" si="29"/>
        <v>7</v>
      </c>
      <c r="Q639" s="531" t="str">
        <f t="shared" si="30"/>
        <v>Gastos_Gerais</v>
      </c>
    </row>
    <row r="640" spans="1:17" ht="38.25" hidden="1" x14ac:dyDescent="0.2">
      <c r="A640" s="538">
        <f>IF(B640="","",COUNT('Diário 3º PA'!$A$4:$A$4242)+COUNT('Diário 4º PA'!$A$4:$A$2224)+ROW()-3)</f>
        <v>4649</v>
      </c>
      <c r="B640" s="539">
        <v>44769</v>
      </c>
      <c r="C640" s="540">
        <v>44743</v>
      </c>
      <c r="D640" s="541" t="s">
        <v>115</v>
      </c>
      <c r="E640" s="554" t="s">
        <v>342</v>
      </c>
      <c r="F640" s="555">
        <v>60</v>
      </c>
      <c r="G640" s="554" t="s">
        <v>6586</v>
      </c>
      <c r="H640" s="554" t="s">
        <v>132</v>
      </c>
      <c r="I640" s="543" t="s">
        <v>6587</v>
      </c>
      <c r="J640" s="556" t="s">
        <v>2774</v>
      </c>
      <c r="K640" s="556" t="s">
        <v>5990</v>
      </c>
      <c r="L640" s="544" t="s">
        <v>5995</v>
      </c>
      <c r="M640" s="556">
        <v>781031635</v>
      </c>
      <c r="N640" s="557">
        <v>44769</v>
      </c>
      <c r="O640" s="545">
        <f t="shared" si="28"/>
        <v>7</v>
      </c>
      <c r="P640" s="545">
        <f t="shared" si="29"/>
        <v>7</v>
      </c>
      <c r="Q640" s="531" t="str">
        <f t="shared" si="30"/>
        <v>Gastos_Gerais</v>
      </c>
    </row>
    <row r="641" spans="1:17" ht="51" hidden="1" x14ac:dyDescent="0.2">
      <c r="A641" s="538">
        <f>IF(B641="","",COUNT('Diário 3º PA'!$A$4:$A$4242)+COUNT('Diário 4º PA'!$A$4:$A$2224)+ROW()-3)</f>
        <v>4650</v>
      </c>
      <c r="B641" s="539">
        <v>44769</v>
      </c>
      <c r="C641" s="540">
        <v>44743</v>
      </c>
      <c r="D641" s="554" t="s">
        <v>104</v>
      </c>
      <c r="E641" s="554" t="s">
        <v>187</v>
      </c>
      <c r="F641" s="555">
        <v>1909.04</v>
      </c>
      <c r="G641" s="554" t="s">
        <v>1019</v>
      </c>
      <c r="H641" s="554" t="s">
        <v>139</v>
      </c>
      <c r="I641" s="543" t="s">
        <v>6588</v>
      </c>
      <c r="J641" s="556" t="s">
        <v>6589</v>
      </c>
      <c r="K641" s="556" t="s">
        <v>5990</v>
      </c>
      <c r="L641" s="544" t="s">
        <v>5995</v>
      </c>
      <c r="M641" s="556">
        <v>781031635</v>
      </c>
      <c r="N641" s="557">
        <v>44769</v>
      </c>
      <c r="O641" s="545">
        <f t="shared" si="28"/>
        <v>7</v>
      </c>
      <c r="P641" s="545">
        <f t="shared" si="29"/>
        <v>7</v>
      </c>
      <c r="Q641" s="531" t="str">
        <f t="shared" si="30"/>
        <v>Gastos_com_Pessoal</v>
      </c>
    </row>
    <row r="642" spans="1:17" ht="51" hidden="1" x14ac:dyDescent="0.2">
      <c r="A642" s="538">
        <f>IF(B642="","",COUNT('Diário 3º PA'!$A$4:$A$4242)+COUNT('Diário 4º PA'!$A$4:$A$2224)+ROW()-3)</f>
        <v>4651</v>
      </c>
      <c r="B642" s="539">
        <v>44769</v>
      </c>
      <c r="C642" s="540">
        <v>44743</v>
      </c>
      <c r="D642" s="554" t="s">
        <v>104</v>
      </c>
      <c r="E642" s="554" t="s">
        <v>189</v>
      </c>
      <c r="F642" s="555">
        <v>2863.56</v>
      </c>
      <c r="G642" s="554" t="s">
        <v>915</v>
      </c>
      <c r="H642" s="554" t="s">
        <v>139</v>
      </c>
      <c r="I642" s="543" t="s">
        <v>6588</v>
      </c>
      <c r="J642" s="556" t="s">
        <v>6589</v>
      </c>
      <c r="K642" s="556" t="s">
        <v>5990</v>
      </c>
      <c r="L642" s="544" t="s">
        <v>5995</v>
      </c>
      <c r="M642" s="556">
        <v>781031635</v>
      </c>
      <c r="N642" s="557">
        <v>44769</v>
      </c>
      <c r="O642" s="545">
        <f t="shared" si="28"/>
        <v>7</v>
      </c>
      <c r="P642" s="545">
        <f t="shared" si="29"/>
        <v>7</v>
      </c>
      <c r="Q642" s="531" t="str">
        <f t="shared" si="30"/>
        <v>Gastos_com_Pessoal</v>
      </c>
    </row>
    <row r="643" spans="1:17" ht="51" hidden="1" x14ac:dyDescent="0.2">
      <c r="A643" s="538">
        <f>IF(B643="","",COUNT('Diário 3º PA'!$A$4:$A$4242)+COUNT('Diário 4º PA'!$A$4:$A$2224)+ROW()-3)</f>
        <v>4652</v>
      </c>
      <c r="B643" s="539">
        <v>44769</v>
      </c>
      <c r="C643" s="540">
        <v>44743</v>
      </c>
      <c r="D643" s="554" t="s">
        <v>104</v>
      </c>
      <c r="E643" s="554" t="s">
        <v>191</v>
      </c>
      <c r="F643" s="555">
        <v>954.52</v>
      </c>
      <c r="G643" s="554" t="s">
        <v>918</v>
      </c>
      <c r="H643" s="554" t="s">
        <v>139</v>
      </c>
      <c r="I643" s="543" t="s">
        <v>6588</v>
      </c>
      <c r="J643" s="556" t="s">
        <v>6589</v>
      </c>
      <c r="K643" s="556" t="s">
        <v>5990</v>
      </c>
      <c r="L643" s="544" t="s">
        <v>5995</v>
      </c>
      <c r="M643" s="556">
        <v>781031635</v>
      </c>
      <c r="N643" s="557">
        <v>44769</v>
      </c>
      <c r="O643" s="545">
        <f t="shared" si="28"/>
        <v>7</v>
      </c>
      <c r="P643" s="545">
        <f t="shared" si="29"/>
        <v>7</v>
      </c>
      <c r="Q643" s="531" t="str">
        <f t="shared" si="30"/>
        <v>Gastos_com_Pessoal</v>
      </c>
    </row>
    <row r="644" spans="1:17" ht="51" hidden="1" x14ac:dyDescent="0.2">
      <c r="A644" s="538">
        <f>IF(B644="","",COUNT('Diário 3º PA'!$A$4:$A$4242)+COUNT('Diário 4º PA'!$A$4:$A$2224)+ROW()-3)</f>
        <v>4653</v>
      </c>
      <c r="B644" s="539">
        <v>44769</v>
      </c>
      <c r="C644" s="540">
        <v>44743</v>
      </c>
      <c r="D644" s="554" t="s">
        <v>104</v>
      </c>
      <c r="E644" s="554" t="s">
        <v>193</v>
      </c>
      <c r="F644" s="555">
        <v>4322.2</v>
      </c>
      <c r="G644" s="554" t="s">
        <v>919</v>
      </c>
      <c r="H644" s="554" t="s">
        <v>139</v>
      </c>
      <c r="I644" s="543" t="s">
        <v>6588</v>
      </c>
      <c r="J644" s="556" t="s">
        <v>6589</v>
      </c>
      <c r="K644" s="556" t="s">
        <v>5990</v>
      </c>
      <c r="L644" s="544" t="s">
        <v>5995</v>
      </c>
      <c r="M644" s="556">
        <v>781031635</v>
      </c>
      <c r="N644" s="557">
        <v>44769</v>
      </c>
      <c r="O644" s="545">
        <f t="shared" si="28"/>
        <v>7</v>
      </c>
      <c r="P644" s="545">
        <f t="shared" si="29"/>
        <v>7</v>
      </c>
      <c r="Q644" s="531" t="str">
        <f t="shared" si="30"/>
        <v>Gastos_com_Pessoal</v>
      </c>
    </row>
    <row r="645" spans="1:17" ht="51" hidden="1" x14ac:dyDescent="0.2">
      <c r="A645" s="538">
        <f>IF(B645="","",COUNT('Diário 3º PA'!$A$4:$A$4242)+COUNT('Diário 4º PA'!$A$4:$A$2224)+ROW()-3)</f>
        <v>4654</v>
      </c>
      <c r="B645" s="539">
        <v>44769</v>
      </c>
      <c r="C645" s="540">
        <v>44743</v>
      </c>
      <c r="D645" s="554" t="s">
        <v>104</v>
      </c>
      <c r="E645" s="554" t="s">
        <v>187</v>
      </c>
      <c r="F645" s="555">
        <v>570.19000000000005</v>
      </c>
      <c r="G645" s="554" t="s">
        <v>1019</v>
      </c>
      <c r="H645" s="554" t="s">
        <v>133</v>
      </c>
      <c r="I645" s="543" t="s">
        <v>3560</v>
      </c>
      <c r="J645" s="556" t="s">
        <v>3561</v>
      </c>
      <c r="K645" s="556" t="s">
        <v>5990</v>
      </c>
      <c r="L645" s="544" t="s">
        <v>5995</v>
      </c>
      <c r="M645" s="556">
        <v>781031635</v>
      </c>
      <c r="N645" s="557">
        <v>44769</v>
      </c>
      <c r="O645" s="545">
        <f t="shared" ref="O645:O708" si="31">IF(B645=0,0,IF(YEAR(B645)=$P$1,MONTH(B645)-$O$1+1,(YEAR(B645)-$P$1)*12-$O$1+1+MONTH(B645)))</f>
        <v>7</v>
      </c>
      <c r="P645" s="545">
        <f t="shared" ref="P645:P708" si="32">IF(C645=0,0,IF(YEAR(C645)=$P$1,MONTH(C645)-$O$1+1,(YEAR(C645)-$P$1)*12-$O$1+1+MONTH(C645)))</f>
        <v>7</v>
      </c>
      <c r="Q645" s="531" t="str">
        <f t="shared" ref="Q645:Q708" si="33">SUBSTITUTE(D645," ","_")</f>
        <v>Gastos_com_Pessoal</v>
      </c>
    </row>
    <row r="646" spans="1:17" ht="51" hidden="1" x14ac:dyDescent="0.2">
      <c r="A646" s="538">
        <f>IF(B646="","",COUNT('Diário 3º PA'!$A$4:$A$4242)+COUNT('Diário 4º PA'!$A$4:$A$2224)+ROW()-3)</f>
        <v>4655</v>
      </c>
      <c r="B646" s="539">
        <v>44769</v>
      </c>
      <c r="C646" s="540">
        <v>44743</v>
      </c>
      <c r="D646" s="554" t="s">
        <v>104</v>
      </c>
      <c r="E646" s="554" t="s">
        <v>189</v>
      </c>
      <c r="F646" s="555">
        <v>407.28</v>
      </c>
      <c r="G646" s="554" t="s">
        <v>915</v>
      </c>
      <c r="H646" s="554" t="s">
        <v>133</v>
      </c>
      <c r="I646" s="543" t="s">
        <v>3560</v>
      </c>
      <c r="J646" s="556" t="s">
        <v>3561</v>
      </c>
      <c r="K646" s="556" t="s">
        <v>5990</v>
      </c>
      <c r="L646" s="544" t="s">
        <v>5995</v>
      </c>
      <c r="M646" s="556">
        <v>781031635</v>
      </c>
      <c r="N646" s="557">
        <v>44769</v>
      </c>
      <c r="O646" s="545">
        <f t="shared" si="31"/>
        <v>7</v>
      </c>
      <c r="P646" s="545">
        <f t="shared" si="32"/>
        <v>7</v>
      </c>
      <c r="Q646" s="531" t="str">
        <f t="shared" si="33"/>
        <v>Gastos_com_Pessoal</v>
      </c>
    </row>
    <row r="647" spans="1:17" ht="51" hidden="1" x14ac:dyDescent="0.2">
      <c r="A647" s="538">
        <f>IF(B647="","",COUNT('Diário 3º PA'!$A$4:$A$4242)+COUNT('Diário 4º PA'!$A$4:$A$2224)+ROW()-3)</f>
        <v>4656</v>
      </c>
      <c r="B647" s="539">
        <v>44769</v>
      </c>
      <c r="C647" s="540">
        <v>44743</v>
      </c>
      <c r="D647" s="554" t="s">
        <v>104</v>
      </c>
      <c r="E647" s="554" t="s">
        <v>191</v>
      </c>
      <c r="F647" s="555">
        <v>135.76</v>
      </c>
      <c r="G647" s="554" t="s">
        <v>918</v>
      </c>
      <c r="H647" s="554" t="s">
        <v>133</v>
      </c>
      <c r="I647" s="543" t="s">
        <v>3560</v>
      </c>
      <c r="J647" s="556" t="s">
        <v>3561</v>
      </c>
      <c r="K647" s="556" t="s">
        <v>5990</v>
      </c>
      <c r="L647" s="544" t="s">
        <v>5995</v>
      </c>
      <c r="M647" s="556">
        <v>781031635</v>
      </c>
      <c r="N647" s="557">
        <v>44769</v>
      </c>
      <c r="O647" s="545">
        <f t="shared" si="31"/>
        <v>7</v>
      </c>
      <c r="P647" s="545">
        <f t="shared" si="32"/>
        <v>7</v>
      </c>
      <c r="Q647" s="531" t="str">
        <f t="shared" si="33"/>
        <v>Gastos_com_Pessoal</v>
      </c>
    </row>
    <row r="648" spans="1:17" ht="51" hidden="1" x14ac:dyDescent="0.2">
      <c r="A648" s="538">
        <f>IF(B648="","",COUNT('Diário 3º PA'!$A$4:$A$4242)+COUNT('Diário 4º PA'!$A$4:$A$2224)+ROW()-3)</f>
        <v>4657</v>
      </c>
      <c r="B648" s="539">
        <v>44769</v>
      </c>
      <c r="C648" s="540">
        <v>44743</v>
      </c>
      <c r="D648" s="554" t="s">
        <v>104</v>
      </c>
      <c r="E648" s="554" t="s">
        <v>193</v>
      </c>
      <c r="F648" s="555">
        <v>599.09</v>
      </c>
      <c r="G648" s="554" t="s">
        <v>919</v>
      </c>
      <c r="H648" s="554" t="s">
        <v>133</v>
      </c>
      <c r="I648" s="543" t="s">
        <v>3560</v>
      </c>
      <c r="J648" s="556" t="s">
        <v>3561</v>
      </c>
      <c r="K648" s="556" t="s">
        <v>5990</v>
      </c>
      <c r="L648" s="544" t="s">
        <v>5995</v>
      </c>
      <c r="M648" s="556">
        <v>781031635</v>
      </c>
      <c r="N648" s="557">
        <v>44769</v>
      </c>
      <c r="O648" s="545">
        <f t="shared" si="31"/>
        <v>7</v>
      </c>
      <c r="P648" s="545">
        <f t="shared" si="32"/>
        <v>7</v>
      </c>
      <c r="Q648" s="531" t="str">
        <f t="shared" si="33"/>
        <v>Gastos_com_Pessoal</v>
      </c>
    </row>
    <row r="649" spans="1:17" ht="51" hidden="1" x14ac:dyDescent="0.2">
      <c r="A649" s="538">
        <f>IF(B649="","",COUNT('Diário 3º PA'!$A$4:$A$4242)+COUNT('Diário 4º PA'!$A$4:$A$2224)+ROW()-3)</f>
        <v>4658</v>
      </c>
      <c r="B649" s="539">
        <v>44769</v>
      </c>
      <c r="C649" s="540">
        <v>44743</v>
      </c>
      <c r="D649" s="554" t="s">
        <v>104</v>
      </c>
      <c r="E649" s="554" t="s">
        <v>187</v>
      </c>
      <c r="F649" s="555">
        <v>1909.04</v>
      </c>
      <c r="G649" s="554" t="s">
        <v>1019</v>
      </c>
      <c r="H649" s="554" t="s">
        <v>140</v>
      </c>
      <c r="I649" s="543" t="s">
        <v>6590</v>
      </c>
      <c r="J649" s="556" t="s">
        <v>6591</v>
      </c>
      <c r="K649" s="556" t="s">
        <v>5990</v>
      </c>
      <c r="L649" s="544" t="s">
        <v>5995</v>
      </c>
      <c r="M649" s="556">
        <v>781031635</v>
      </c>
      <c r="N649" s="557">
        <v>44769</v>
      </c>
      <c r="O649" s="545">
        <f t="shared" si="31"/>
        <v>7</v>
      </c>
      <c r="P649" s="545">
        <f t="shared" si="32"/>
        <v>7</v>
      </c>
      <c r="Q649" s="531" t="str">
        <f t="shared" si="33"/>
        <v>Gastos_com_Pessoal</v>
      </c>
    </row>
    <row r="650" spans="1:17" ht="51" hidden="1" x14ac:dyDescent="0.2">
      <c r="A650" s="538">
        <f>IF(B650="","",COUNT('Diário 3º PA'!$A$4:$A$4242)+COUNT('Diário 4º PA'!$A$4:$A$2224)+ROW()-3)</f>
        <v>4659</v>
      </c>
      <c r="B650" s="539">
        <v>44769</v>
      </c>
      <c r="C650" s="540">
        <v>44743</v>
      </c>
      <c r="D650" s="554" t="s">
        <v>104</v>
      </c>
      <c r="E650" s="554" t="s">
        <v>189</v>
      </c>
      <c r="F650" s="555">
        <v>1909.04</v>
      </c>
      <c r="G650" s="554" t="s">
        <v>915</v>
      </c>
      <c r="H650" s="554" t="s">
        <v>140</v>
      </c>
      <c r="I650" s="543" t="s">
        <v>6590</v>
      </c>
      <c r="J650" s="556" t="s">
        <v>6591</v>
      </c>
      <c r="K650" s="556" t="s">
        <v>5990</v>
      </c>
      <c r="L650" s="544" t="s">
        <v>5995</v>
      </c>
      <c r="M650" s="556">
        <v>781031635</v>
      </c>
      <c r="N650" s="557">
        <v>44769</v>
      </c>
      <c r="O650" s="545">
        <f t="shared" si="31"/>
        <v>7</v>
      </c>
      <c r="P650" s="545">
        <f t="shared" si="32"/>
        <v>7</v>
      </c>
      <c r="Q650" s="531" t="str">
        <f t="shared" si="33"/>
        <v>Gastos_com_Pessoal</v>
      </c>
    </row>
    <row r="651" spans="1:17" ht="51" hidden="1" x14ac:dyDescent="0.2">
      <c r="A651" s="538">
        <f>IF(B651="","",COUNT('Diário 3º PA'!$A$4:$A$4242)+COUNT('Diário 4º PA'!$A$4:$A$2224)+ROW()-3)</f>
        <v>4660</v>
      </c>
      <c r="B651" s="539">
        <v>44769</v>
      </c>
      <c r="C651" s="540">
        <v>44743</v>
      </c>
      <c r="D651" s="554" t="s">
        <v>104</v>
      </c>
      <c r="E651" s="554" t="s">
        <v>191</v>
      </c>
      <c r="F651" s="555">
        <v>636.34</v>
      </c>
      <c r="G651" s="554" t="s">
        <v>918</v>
      </c>
      <c r="H651" s="554" t="s">
        <v>140</v>
      </c>
      <c r="I651" s="543" t="s">
        <v>6590</v>
      </c>
      <c r="J651" s="556" t="s">
        <v>6591</v>
      </c>
      <c r="K651" s="556" t="s">
        <v>5990</v>
      </c>
      <c r="L651" s="544" t="s">
        <v>5995</v>
      </c>
      <c r="M651" s="556">
        <v>781031635</v>
      </c>
      <c r="N651" s="557">
        <v>44769</v>
      </c>
      <c r="O651" s="545">
        <f t="shared" si="31"/>
        <v>7</v>
      </c>
      <c r="P651" s="545">
        <f t="shared" si="32"/>
        <v>7</v>
      </c>
      <c r="Q651" s="531" t="str">
        <f t="shared" si="33"/>
        <v>Gastos_com_Pessoal</v>
      </c>
    </row>
    <row r="652" spans="1:17" ht="51" hidden="1" x14ac:dyDescent="0.2">
      <c r="A652" s="538">
        <f>IF(B652="","",COUNT('Diário 3º PA'!$A$4:$A$4242)+COUNT('Diário 4º PA'!$A$4:$A$2224)+ROW()-3)</f>
        <v>4661</v>
      </c>
      <c r="B652" s="539">
        <v>44769</v>
      </c>
      <c r="C652" s="540">
        <v>44743</v>
      </c>
      <c r="D652" s="554" t="s">
        <v>104</v>
      </c>
      <c r="E652" s="554" t="s">
        <v>193</v>
      </c>
      <c r="F652" s="555">
        <v>4301.7700000000004</v>
      </c>
      <c r="G652" s="554" t="s">
        <v>919</v>
      </c>
      <c r="H652" s="554" t="s">
        <v>140</v>
      </c>
      <c r="I652" s="543" t="s">
        <v>6590</v>
      </c>
      <c r="J652" s="556" t="s">
        <v>6591</v>
      </c>
      <c r="K652" s="556" t="s">
        <v>5990</v>
      </c>
      <c r="L652" s="544" t="s">
        <v>5995</v>
      </c>
      <c r="M652" s="556">
        <v>781031635</v>
      </c>
      <c r="N652" s="557">
        <v>44769</v>
      </c>
      <c r="O652" s="545">
        <f t="shared" si="31"/>
        <v>7</v>
      </c>
      <c r="P652" s="545">
        <f t="shared" si="32"/>
        <v>7</v>
      </c>
      <c r="Q652" s="531" t="str">
        <f t="shared" si="33"/>
        <v>Gastos_com_Pessoal</v>
      </c>
    </row>
    <row r="653" spans="1:17" ht="51" hidden="1" x14ac:dyDescent="0.2">
      <c r="A653" s="538">
        <f>IF(B653="","",COUNT('Diário 3º PA'!$A$4:$A$4242)+COUNT('Diário 4º PA'!$A$4:$A$2224)+ROW()-3)</f>
        <v>4662</v>
      </c>
      <c r="B653" s="539">
        <v>44769</v>
      </c>
      <c r="C653" s="540">
        <v>44743</v>
      </c>
      <c r="D653" s="554" t="s">
        <v>104</v>
      </c>
      <c r="E653" s="554" t="s">
        <v>185</v>
      </c>
      <c r="F653" s="555">
        <v>1268.06</v>
      </c>
      <c r="G653" s="554" t="s">
        <v>1013</v>
      </c>
      <c r="H653" s="554" t="s">
        <v>140</v>
      </c>
      <c r="I653" s="543" t="s">
        <v>6590</v>
      </c>
      <c r="J653" s="556" t="s">
        <v>6591</v>
      </c>
      <c r="K653" s="556" t="s">
        <v>1016</v>
      </c>
      <c r="L653" s="544" t="s">
        <v>1017</v>
      </c>
      <c r="M653" s="556" t="s">
        <v>6592</v>
      </c>
      <c r="N653" s="557">
        <v>44769</v>
      </c>
      <c r="O653" s="545">
        <f t="shared" si="31"/>
        <v>7</v>
      </c>
      <c r="P653" s="545">
        <f t="shared" si="32"/>
        <v>7</v>
      </c>
      <c r="Q653" s="531" t="str">
        <f t="shared" si="33"/>
        <v>Gastos_com_Pessoal</v>
      </c>
    </row>
    <row r="654" spans="1:17" ht="51" hidden="1" x14ac:dyDescent="0.2">
      <c r="A654" s="538">
        <f>IF(B654="","",COUNT('Diário 3º PA'!$A$4:$A$4242)+COUNT('Diário 4º PA'!$A$4:$A$2224)+ROW()-3)</f>
        <v>4663</v>
      </c>
      <c r="B654" s="539">
        <v>44769</v>
      </c>
      <c r="C654" s="540">
        <v>44743</v>
      </c>
      <c r="D654" s="554" t="s">
        <v>104</v>
      </c>
      <c r="E654" s="554" t="s">
        <v>185</v>
      </c>
      <c r="F654" s="555">
        <v>1684.91</v>
      </c>
      <c r="G654" s="554" t="s">
        <v>1013</v>
      </c>
      <c r="H654" s="554" t="s">
        <v>139</v>
      </c>
      <c r="I654" s="543" t="s">
        <v>6588</v>
      </c>
      <c r="J654" s="556" t="s">
        <v>6589</v>
      </c>
      <c r="K654" s="556" t="s">
        <v>1016</v>
      </c>
      <c r="L654" s="544" t="s">
        <v>1017</v>
      </c>
      <c r="M654" s="556" t="s">
        <v>6593</v>
      </c>
      <c r="N654" s="557">
        <v>44769</v>
      </c>
      <c r="O654" s="545">
        <f t="shared" si="31"/>
        <v>7</v>
      </c>
      <c r="P654" s="545">
        <f t="shared" si="32"/>
        <v>7</v>
      </c>
      <c r="Q654" s="531" t="str">
        <f t="shared" si="33"/>
        <v>Gastos_com_Pessoal</v>
      </c>
    </row>
    <row r="655" spans="1:17" ht="38.25" hidden="1" x14ac:dyDescent="0.2">
      <c r="A655" s="538">
        <f>IF(B655="","",COUNT('Diário 3º PA'!$A$4:$A$4242)+COUNT('Diário 4º PA'!$A$4:$A$2224)+ROW()-3)</f>
        <v>4664</v>
      </c>
      <c r="B655" s="546">
        <v>44770</v>
      </c>
      <c r="C655" s="547">
        <v>44743</v>
      </c>
      <c r="D655" s="541" t="s">
        <v>115</v>
      </c>
      <c r="E655" s="548" t="s">
        <v>378</v>
      </c>
      <c r="F655" s="549">
        <v>369</v>
      </c>
      <c r="G655" s="550" t="s">
        <v>6594</v>
      </c>
      <c r="H655" s="548" t="s">
        <v>129</v>
      </c>
      <c r="I655" s="550" t="s">
        <v>1434</v>
      </c>
      <c r="J655" s="551" t="s">
        <v>1435</v>
      </c>
      <c r="K655" s="551" t="s">
        <v>704</v>
      </c>
      <c r="L655" s="552" t="s">
        <v>428</v>
      </c>
      <c r="M655" s="551">
        <v>51454</v>
      </c>
      <c r="N655" s="553">
        <v>44760</v>
      </c>
      <c r="O655" s="545">
        <f t="shared" si="31"/>
        <v>7</v>
      </c>
      <c r="P655" s="545">
        <f t="shared" si="32"/>
        <v>7</v>
      </c>
      <c r="Q655" s="531" t="str">
        <f t="shared" si="33"/>
        <v>Gastos_Gerais</v>
      </c>
    </row>
    <row r="656" spans="1:17" ht="38.25" hidden="1" x14ac:dyDescent="0.2">
      <c r="A656" s="538">
        <f>IF(B656="","",COUNT('Diário 3º PA'!$A$4:$A$4242)+COUNT('Diário 4º PA'!$A$4:$A$2224)+ROW()-3)</f>
        <v>4665</v>
      </c>
      <c r="B656" s="539">
        <v>44770</v>
      </c>
      <c r="C656" s="540">
        <v>44743</v>
      </c>
      <c r="D656" s="541" t="s">
        <v>115</v>
      </c>
      <c r="E656" s="554" t="s">
        <v>318</v>
      </c>
      <c r="F656" s="555">
        <v>229.1</v>
      </c>
      <c r="G656" s="543" t="s">
        <v>6595</v>
      </c>
      <c r="H656" s="554" t="s">
        <v>134</v>
      </c>
      <c r="I656" s="543" t="s">
        <v>6596</v>
      </c>
      <c r="J656" s="556" t="s">
        <v>6133</v>
      </c>
      <c r="K656" s="556" t="s">
        <v>704</v>
      </c>
      <c r="L656" s="544" t="s">
        <v>428</v>
      </c>
      <c r="M656" s="556">
        <v>77376</v>
      </c>
      <c r="N656" s="557">
        <v>44763</v>
      </c>
      <c r="O656" s="545">
        <f t="shared" si="31"/>
        <v>7</v>
      </c>
      <c r="P656" s="545">
        <f t="shared" si="32"/>
        <v>7</v>
      </c>
      <c r="Q656" s="531" t="str">
        <f t="shared" si="33"/>
        <v>Gastos_Gerais</v>
      </c>
    </row>
    <row r="657" spans="1:17" ht="38.25" hidden="1" x14ac:dyDescent="0.2">
      <c r="A657" s="538">
        <f>IF(B657="","",COUNT('Diário 3º PA'!$A$4:$A$4242)+COUNT('Diário 4º PA'!$A$4:$A$2224)+ROW()-3)</f>
        <v>4666</v>
      </c>
      <c r="B657" s="539">
        <v>44770</v>
      </c>
      <c r="C657" s="540">
        <v>44743</v>
      </c>
      <c r="D657" s="541" t="s">
        <v>115</v>
      </c>
      <c r="E657" s="554" t="s">
        <v>262</v>
      </c>
      <c r="F657" s="555">
        <v>162.97999999999999</v>
      </c>
      <c r="G657" s="543" t="s">
        <v>6597</v>
      </c>
      <c r="H657" s="554" t="s">
        <v>136</v>
      </c>
      <c r="I657" s="543" t="s">
        <v>6598</v>
      </c>
      <c r="J657" s="556" t="s">
        <v>2746</v>
      </c>
      <c r="K657" s="556" t="s">
        <v>704</v>
      </c>
      <c r="L657" s="544" t="s">
        <v>428</v>
      </c>
      <c r="M657" s="556">
        <v>37</v>
      </c>
      <c r="N657" s="557">
        <v>44764</v>
      </c>
      <c r="O657" s="545">
        <f t="shared" si="31"/>
        <v>7</v>
      </c>
      <c r="P657" s="545">
        <f t="shared" si="32"/>
        <v>7</v>
      </c>
      <c r="Q657" s="531" t="str">
        <f t="shared" si="33"/>
        <v>Gastos_Gerais</v>
      </c>
    </row>
    <row r="658" spans="1:17" ht="38.25" hidden="1" x14ac:dyDescent="0.2">
      <c r="A658" s="538">
        <f>IF(B658="","",COUNT('Diário 3º PA'!$A$4:$A$4242)+COUNT('Diário 4º PA'!$A$4:$A$2224)+ROW()-3)</f>
        <v>4667</v>
      </c>
      <c r="B658" s="539">
        <v>44770</v>
      </c>
      <c r="C658" s="540">
        <v>44743</v>
      </c>
      <c r="D658" s="541" t="s">
        <v>115</v>
      </c>
      <c r="E658" s="554" t="s">
        <v>358</v>
      </c>
      <c r="F658" s="555">
        <v>110</v>
      </c>
      <c r="G658" s="543" t="s">
        <v>6599</v>
      </c>
      <c r="H658" s="554" t="s">
        <v>132</v>
      </c>
      <c r="I658" s="543" t="s">
        <v>6600</v>
      </c>
      <c r="J658" s="556" t="s">
        <v>1077</v>
      </c>
      <c r="K658" s="556" t="s">
        <v>704</v>
      </c>
      <c r="L658" s="544" t="s">
        <v>428</v>
      </c>
      <c r="M658" s="556">
        <v>18925</v>
      </c>
      <c r="N658" s="557">
        <v>44767</v>
      </c>
      <c r="O658" s="545">
        <f t="shared" si="31"/>
        <v>7</v>
      </c>
      <c r="P658" s="545">
        <f t="shared" si="32"/>
        <v>7</v>
      </c>
      <c r="Q658" s="531" t="str">
        <f t="shared" si="33"/>
        <v>Gastos_Gerais</v>
      </c>
    </row>
    <row r="659" spans="1:17" ht="38.25" hidden="1" x14ac:dyDescent="0.2">
      <c r="A659" s="538">
        <f>IF(B659="","",COUNT('Diário 3º PA'!$A$4:$A$4242)+COUNT('Diário 4º PA'!$A$4:$A$2224)+ROW()-3)</f>
        <v>4668</v>
      </c>
      <c r="B659" s="539">
        <v>44770</v>
      </c>
      <c r="C659" s="540">
        <v>44743</v>
      </c>
      <c r="D659" s="541" t="s">
        <v>115</v>
      </c>
      <c r="E659" s="554" t="s">
        <v>328</v>
      </c>
      <c r="F659" s="555">
        <v>1000</v>
      </c>
      <c r="G659" s="543" t="s">
        <v>1137</v>
      </c>
      <c r="H659" s="554" t="s">
        <v>135</v>
      </c>
      <c r="I659" s="543" t="s">
        <v>727</v>
      </c>
      <c r="J659" s="556" t="s">
        <v>728</v>
      </c>
      <c r="K659" s="556" t="s">
        <v>704</v>
      </c>
      <c r="L659" s="544" t="s">
        <v>428</v>
      </c>
      <c r="M659" s="556">
        <v>1937657</v>
      </c>
      <c r="N659" s="557">
        <v>44770</v>
      </c>
      <c r="O659" s="545">
        <f t="shared" si="31"/>
        <v>7</v>
      </c>
      <c r="P659" s="545">
        <f t="shared" si="32"/>
        <v>7</v>
      </c>
      <c r="Q659" s="531" t="str">
        <f t="shared" si="33"/>
        <v>Gastos_Gerais</v>
      </c>
    </row>
    <row r="660" spans="1:17" ht="38.25" hidden="1" x14ac:dyDescent="0.2">
      <c r="A660" s="538">
        <f>IF(B660="","",COUNT('Diário 3º PA'!$A$4:$A$4242)+COUNT('Diário 4º PA'!$A$4:$A$2224)+ROW()-3)</f>
        <v>4669</v>
      </c>
      <c r="B660" s="539">
        <v>44770</v>
      </c>
      <c r="C660" s="540">
        <v>44743</v>
      </c>
      <c r="D660" s="541" t="s">
        <v>115</v>
      </c>
      <c r="E660" s="554" t="s">
        <v>318</v>
      </c>
      <c r="F660" s="555">
        <v>1631.7</v>
      </c>
      <c r="G660" s="543" t="s">
        <v>6447</v>
      </c>
      <c r="H660" s="554" t="s">
        <v>134</v>
      </c>
      <c r="I660" s="543" t="s">
        <v>6601</v>
      </c>
      <c r="J660" s="544" t="s">
        <v>6602</v>
      </c>
      <c r="K660" s="556" t="s">
        <v>704</v>
      </c>
      <c r="L660" s="544" t="s">
        <v>428</v>
      </c>
      <c r="M660" s="556">
        <v>202240</v>
      </c>
      <c r="N660" s="557">
        <v>44764</v>
      </c>
      <c r="O660" s="545">
        <f t="shared" si="31"/>
        <v>7</v>
      </c>
      <c r="P660" s="545">
        <f t="shared" si="32"/>
        <v>7</v>
      </c>
      <c r="Q660" s="531" t="str">
        <f t="shared" si="33"/>
        <v>Gastos_Gerais</v>
      </c>
    </row>
    <row r="661" spans="1:17" ht="38.25" hidden="1" x14ac:dyDescent="0.2">
      <c r="A661" s="538">
        <f>IF(B661="","",COUNT('Diário 3º PA'!$A$4:$A$4242)+COUNT('Diário 4º PA'!$A$4:$A$2224)+ROW()-3)</f>
        <v>4670</v>
      </c>
      <c r="B661" s="539">
        <v>44770</v>
      </c>
      <c r="C661" s="540">
        <v>44743</v>
      </c>
      <c r="D661" s="541" t="s">
        <v>115</v>
      </c>
      <c r="E661" s="554" t="s">
        <v>364</v>
      </c>
      <c r="F661" s="555">
        <v>1499.5</v>
      </c>
      <c r="G661" s="554" t="s">
        <v>1079</v>
      </c>
      <c r="H661" s="554" t="s">
        <v>129</v>
      </c>
      <c r="I661" s="543" t="s">
        <v>2877</v>
      </c>
      <c r="J661" s="556" t="s">
        <v>2878</v>
      </c>
      <c r="K661" s="556" t="s">
        <v>704</v>
      </c>
      <c r="L661" s="544" t="s">
        <v>428</v>
      </c>
      <c r="M661" s="556">
        <v>11345</v>
      </c>
      <c r="N661" s="557">
        <v>44743</v>
      </c>
      <c r="O661" s="545">
        <f t="shared" si="31"/>
        <v>7</v>
      </c>
      <c r="P661" s="545">
        <f t="shared" si="32"/>
        <v>7</v>
      </c>
      <c r="Q661" s="531" t="str">
        <f t="shared" si="33"/>
        <v>Gastos_Gerais</v>
      </c>
    </row>
    <row r="662" spans="1:17" ht="38.25" hidden="1" x14ac:dyDescent="0.2">
      <c r="A662" s="538">
        <f>IF(B662="","",COUNT('Diário 3º PA'!$A$4:$A$4242)+COUNT('Diário 4º PA'!$A$4:$A$2224)+ROW()-3)</f>
        <v>4671</v>
      </c>
      <c r="B662" s="539">
        <v>44770</v>
      </c>
      <c r="C662" s="540">
        <v>44743</v>
      </c>
      <c r="D662" s="541" t="s">
        <v>115</v>
      </c>
      <c r="E662" s="554" t="s">
        <v>302</v>
      </c>
      <c r="F662" s="555">
        <v>41.5</v>
      </c>
      <c r="G662" s="543" t="s">
        <v>6584</v>
      </c>
      <c r="H662" s="554" t="s">
        <v>140</v>
      </c>
      <c r="I662" s="543" t="s">
        <v>6603</v>
      </c>
      <c r="J662" s="556" t="s">
        <v>6604</v>
      </c>
      <c r="K662" s="556" t="s">
        <v>1464</v>
      </c>
      <c r="L662" s="544" t="s">
        <v>428</v>
      </c>
      <c r="M662" s="556">
        <v>698</v>
      </c>
      <c r="N662" s="557">
        <v>44768</v>
      </c>
      <c r="O662" s="545">
        <f t="shared" si="31"/>
        <v>7</v>
      </c>
      <c r="P662" s="545">
        <f t="shared" si="32"/>
        <v>7</v>
      </c>
      <c r="Q662" s="531" t="str">
        <f t="shared" si="33"/>
        <v>Gastos_Gerais</v>
      </c>
    </row>
    <row r="663" spans="1:17" ht="38.25" hidden="1" x14ac:dyDescent="0.2">
      <c r="A663" s="538">
        <f>IF(B663="","",COUNT('Diário 3º PA'!$A$4:$A$4242)+COUNT('Diário 4º PA'!$A$4:$A$2224)+ROW()-3)</f>
        <v>4672</v>
      </c>
      <c r="B663" s="539">
        <v>44770</v>
      </c>
      <c r="C663" s="540">
        <v>44743</v>
      </c>
      <c r="D663" s="541" t="s">
        <v>115</v>
      </c>
      <c r="E663" s="554" t="s">
        <v>318</v>
      </c>
      <c r="F663" s="555">
        <v>104.05</v>
      </c>
      <c r="G663" s="543" t="s">
        <v>6605</v>
      </c>
      <c r="H663" s="554" t="s">
        <v>140</v>
      </c>
      <c r="I663" s="543" t="s">
        <v>6606</v>
      </c>
      <c r="J663" s="556" t="s">
        <v>6607</v>
      </c>
      <c r="K663" s="556" t="s">
        <v>1464</v>
      </c>
      <c r="L663" s="544" t="s">
        <v>428</v>
      </c>
      <c r="M663" s="556">
        <v>332</v>
      </c>
      <c r="N663" s="557">
        <v>44769</v>
      </c>
      <c r="O663" s="545">
        <f t="shared" si="31"/>
        <v>7</v>
      </c>
      <c r="P663" s="545">
        <f t="shared" si="32"/>
        <v>7</v>
      </c>
      <c r="Q663" s="531" t="str">
        <f t="shared" si="33"/>
        <v>Gastos_Gerais</v>
      </c>
    </row>
    <row r="664" spans="1:17" ht="38.25" hidden="1" x14ac:dyDescent="0.2">
      <c r="A664" s="538">
        <f>IF(B664="","",COUNT('Diário 3º PA'!$A$4:$A$4242)+COUNT('Diário 4º PA'!$A$4:$A$2224)+ROW()-3)</f>
        <v>4673</v>
      </c>
      <c r="B664" s="539">
        <v>44770</v>
      </c>
      <c r="C664" s="540">
        <v>44743</v>
      </c>
      <c r="D664" s="541" t="s">
        <v>115</v>
      </c>
      <c r="E664" s="554" t="s">
        <v>378</v>
      </c>
      <c r="F664" s="555">
        <v>407</v>
      </c>
      <c r="G664" s="554" t="s">
        <v>6608</v>
      </c>
      <c r="H664" s="554" t="s">
        <v>132</v>
      </c>
      <c r="I664" s="543" t="s">
        <v>6116</v>
      </c>
      <c r="J664" s="544" t="s">
        <v>1392</v>
      </c>
      <c r="K664" s="544" t="s">
        <v>704</v>
      </c>
      <c r="L664" s="544" t="s">
        <v>428</v>
      </c>
      <c r="M664" s="556">
        <v>14629</v>
      </c>
      <c r="N664" s="557">
        <v>44757</v>
      </c>
      <c r="O664" s="545">
        <f t="shared" si="31"/>
        <v>7</v>
      </c>
      <c r="P664" s="545">
        <f t="shared" si="32"/>
        <v>7</v>
      </c>
      <c r="Q664" s="531" t="str">
        <f t="shared" si="33"/>
        <v>Gastos_Gerais</v>
      </c>
    </row>
    <row r="665" spans="1:17" ht="38.25" hidden="1" x14ac:dyDescent="0.2">
      <c r="A665" s="538">
        <f>IF(B665="","",COUNT('Diário 3º PA'!$A$4:$A$4242)+COUNT('Diário 4º PA'!$A$4:$A$2224)+ROW()-3)</f>
        <v>4674</v>
      </c>
      <c r="B665" s="539">
        <v>44770</v>
      </c>
      <c r="C665" s="540">
        <v>44743</v>
      </c>
      <c r="D665" s="541" t="s">
        <v>115</v>
      </c>
      <c r="E665" s="554" t="s">
        <v>342</v>
      </c>
      <c r="F665" s="555">
        <v>240</v>
      </c>
      <c r="G665" s="554" t="s">
        <v>6609</v>
      </c>
      <c r="H665" s="554" t="s">
        <v>139</v>
      </c>
      <c r="I665" s="543" t="s">
        <v>6610</v>
      </c>
      <c r="J665" s="556" t="s">
        <v>6611</v>
      </c>
      <c r="K665" s="544" t="s">
        <v>704</v>
      </c>
      <c r="L665" s="544" t="s">
        <v>428</v>
      </c>
      <c r="M665" s="556">
        <v>20221225</v>
      </c>
      <c r="N665" s="557">
        <v>44767</v>
      </c>
      <c r="O665" s="545">
        <f t="shared" si="31"/>
        <v>7</v>
      </c>
      <c r="P665" s="545">
        <f t="shared" si="32"/>
        <v>7</v>
      </c>
      <c r="Q665" s="531" t="str">
        <f t="shared" si="33"/>
        <v>Gastos_Gerais</v>
      </c>
    </row>
    <row r="666" spans="1:17" ht="38.25" hidden="1" x14ac:dyDescent="0.2">
      <c r="A666" s="538">
        <f>IF(B666="","",COUNT('Diário 3º PA'!$A$4:$A$4242)+COUNT('Diário 4º PA'!$A$4:$A$2224)+ROW()-3)</f>
        <v>4675</v>
      </c>
      <c r="B666" s="539">
        <v>44770</v>
      </c>
      <c r="C666" s="540">
        <v>44713</v>
      </c>
      <c r="D666" s="541" t="s">
        <v>115</v>
      </c>
      <c r="E666" s="554" t="s">
        <v>232</v>
      </c>
      <c r="F666" s="555">
        <v>17301.150000000001</v>
      </c>
      <c r="G666" s="554" t="s">
        <v>2495</v>
      </c>
      <c r="H666" s="554" t="s">
        <v>135</v>
      </c>
      <c r="I666" s="543" t="s">
        <v>1089</v>
      </c>
      <c r="J666" s="556" t="s">
        <v>703</v>
      </c>
      <c r="K666" s="544" t="s">
        <v>704</v>
      </c>
      <c r="L666" s="544" t="s">
        <v>705</v>
      </c>
      <c r="M666" s="556" t="s">
        <v>6612</v>
      </c>
      <c r="N666" s="557">
        <v>44770</v>
      </c>
      <c r="O666" s="545">
        <f t="shared" si="31"/>
        <v>7</v>
      </c>
      <c r="P666" s="545">
        <f t="shared" si="32"/>
        <v>6</v>
      </c>
      <c r="Q666" s="531" t="str">
        <f t="shared" si="33"/>
        <v>Gastos_Gerais</v>
      </c>
    </row>
    <row r="667" spans="1:17" ht="38.25" hidden="1" x14ac:dyDescent="0.2">
      <c r="A667" s="538">
        <f>IF(B667="","",COUNT('Diário 3º PA'!$A$4:$A$4242)+COUNT('Diário 4º PA'!$A$4:$A$2224)+ROW()-3)</f>
        <v>4676</v>
      </c>
      <c r="B667" s="539">
        <v>44770</v>
      </c>
      <c r="C667" s="540">
        <v>44713</v>
      </c>
      <c r="D667" s="541" t="s">
        <v>115</v>
      </c>
      <c r="E667" s="554" t="s">
        <v>232</v>
      </c>
      <c r="F667" s="555">
        <v>3225.3</v>
      </c>
      <c r="G667" s="554" t="s">
        <v>2495</v>
      </c>
      <c r="H667" s="554" t="s">
        <v>134</v>
      </c>
      <c r="I667" s="543" t="s">
        <v>1089</v>
      </c>
      <c r="J667" s="556" t="s">
        <v>703</v>
      </c>
      <c r="K667" s="544" t="s">
        <v>704</v>
      </c>
      <c r="L667" s="544" t="s">
        <v>705</v>
      </c>
      <c r="M667" s="556" t="s">
        <v>6613</v>
      </c>
      <c r="N667" s="557">
        <v>44770</v>
      </c>
      <c r="O667" s="545">
        <f t="shared" si="31"/>
        <v>7</v>
      </c>
      <c r="P667" s="545">
        <f t="shared" si="32"/>
        <v>6</v>
      </c>
      <c r="Q667" s="531" t="str">
        <f t="shared" si="33"/>
        <v>Gastos_Gerais</v>
      </c>
    </row>
    <row r="668" spans="1:17" ht="51" hidden="1" x14ac:dyDescent="0.2">
      <c r="A668" s="538">
        <f>IF(B668="","",COUNT('Diário 3º PA'!$A$4:$A$4242)+COUNT('Diário 4º PA'!$A$4:$A$2224)+ROW()-3)</f>
        <v>4677</v>
      </c>
      <c r="B668" s="539">
        <v>44770</v>
      </c>
      <c r="C668" s="540">
        <v>44743</v>
      </c>
      <c r="D668" s="554" t="s">
        <v>104</v>
      </c>
      <c r="E668" s="554" t="s">
        <v>187</v>
      </c>
      <c r="F668" s="555">
        <v>2119.5500000000002</v>
      </c>
      <c r="G668" s="554" t="s">
        <v>1019</v>
      </c>
      <c r="H668" s="554" t="s">
        <v>129</v>
      </c>
      <c r="I668" s="543" t="s">
        <v>6614</v>
      </c>
      <c r="J668" s="556" t="s">
        <v>6615</v>
      </c>
      <c r="K668" s="556" t="s">
        <v>5990</v>
      </c>
      <c r="L668" s="544" t="s">
        <v>5995</v>
      </c>
      <c r="M668" s="556">
        <v>381111823</v>
      </c>
      <c r="N668" s="557">
        <v>44770</v>
      </c>
      <c r="O668" s="545">
        <f t="shared" si="31"/>
        <v>7</v>
      </c>
      <c r="P668" s="545">
        <f t="shared" si="32"/>
        <v>7</v>
      </c>
      <c r="Q668" s="531" t="str">
        <f t="shared" si="33"/>
        <v>Gastos_com_Pessoal</v>
      </c>
    </row>
    <row r="669" spans="1:17" ht="51" hidden="1" x14ac:dyDescent="0.2">
      <c r="A669" s="538">
        <f>IF(B669="","",COUNT('Diário 3º PA'!$A$4:$A$4242)+COUNT('Diário 4º PA'!$A$4:$A$2224)+ROW()-3)</f>
        <v>4678</v>
      </c>
      <c r="B669" s="539">
        <v>44770</v>
      </c>
      <c r="C669" s="540">
        <v>44743</v>
      </c>
      <c r="D669" s="554" t="s">
        <v>104</v>
      </c>
      <c r="E669" s="554" t="s">
        <v>189</v>
      </c>
      <c r="F669" s="555">
        <v>2324.04</v>
      </c>
      <c r="G669" s="554" t="s">
        <v>915</v>
      </c>
      <c r="H669" s="554" t="s">
        <v>129</v>
      </c>
      <c r="I669" s="543" t="s">
        <v>6614</v>
      </c>
      <c r="J669" s="556" t="s">
        <v>6615</v>
      </c>
      <c r="K669" s="556" t="s">
        <v>5990</v>
      </c>
      <c r="L669" s="544" t="s">
        <v>5995</v>
      </c>
      <c r="M669" s="556">
        <v>381111823</v>
      </c>
      <c r="N669" s="557">
        <v>44770</v>
      </c>
      <c r="O669" s="545">
        <f t="shared" si="31"/>
        <v>7</v>
      </c>
      <c r="P669" s="545">
        <f t="shared" si="32"/>
        <v>7</v>
      </c>
      <c r="Q669" s="531" t="str">
        <f t="shared" si="33"/>
        <v>Gastos_com_Pessoal</v>
      </c>
    </row>
    <row r="670" spans="1:17" ht="51" hidden="1" x14ac:dyDescent="0.2">
      <c r="A670" s="538">
        <f>IF(B670="","",COUNT('Diário 3º PA'!$A$4:$A$4242)+COUNT('Diário 4º PA'!$A$4:$A$2224)+ROW()-3)</f>
        <v>4679</v>
      </c>
      <c r="B670" s="539">
        <v>44770</v>
      </c>
      <c r="C670" s="540">
        <v>44743</v>
      </c>
      <c r="D670" s="554" t="s">
        <v>104</v>
      </c>
      <c r="E670" s="554" t="s">
        <v>191</v>
      </c>
      <c r="F670" s="555">
        <v>774.7</v>
      </c>
      <c r="G670" s="554" t="s">
        <v>918</v>
      </c>
      <c r="H670" s="554" t="s">
        <v>129</v>
      </c>
      <c r="I670" s="543" t="s">
        <v>6614</v>
      </c>
      <c r="J670" s="556" t="s">
        <v>6615</v>
      </c>
      <c r="K670" s="556" t="s">
        <v>5990</v>
      </c>
      <c r="L670" s="544" t="s">
        <v>5995</v>
      </c>
      <c r="M670" s="556">
        <v>381111823</v>
      </c>
      <c r="N670" s="557">
        <v>44770</v>
      </c>
      <c r="O670" s="545">
        <f t="shared" si="31"/>
        <v>7</v>
      </c>
      <c r="P670" s="545">
        <f t="shared" si="32"/>
        <v>7</v>
      </c>
      <c r="Q670" s="531" t="str">
        <f t="shared" si="33"/>
        <v>Gastos_com_Pessoal</v>
      </c>
    </row>
    <row r="671" spans="1:17" ht="51" hidden="1" x14ac:dyDescent="0.2">
      <c r="A671" s="538">
        <f>IF(B671="","",COUNT('Diário 3º PA'!$A$4:$A$4242)+COUNT('Diário 4º PA'!$A$4:$A$2224)+ROW()-3)</f>
        <v>4680</v>
      </c>
      <c r="B671" s="539">
        <v>44770</v>
      </c>
      <c r="C671" s="540">
        <v>44743</v>
      </c>
      <c r="D671" s="554" t="s">
        <v>104</v>
      </c>
      <c r="E671" s="554" t="s">
        <v>193</v>
      </c>
      <c r="F671" s="555">
        <v>4833.99</v>
      </c>
      <c r="G671" s="554" t="s">
        <v>919</v>
      </c>
      <c r="H671" s="554" t="s">
        <v>129</v>
      </c>
      <c r="I671" s="543" t="s">
        <v>6614</v>
      </c>
      <c r="J671" s="556" t="s">
        <v>6615</v>
      </c>
      <c r="K671" s="556" t="s">
        <v>5990</v>
      </c>
      <c r="L671" s="544" t="s">
        <v>5995</v>
      </c>
      <c r="M671" s="556">
        <v>381111823</v>
      </c>
      <c r="N671" s="557">
        <v>44770</v>
      </c>
      <c r="O671" s="545">
        <f t="shared" si="31"/>
        <v>7</v>
      </c>
      <c r="P671" s="545">
        <f t="shared" si="32"/>
        <v>7</v>
      </c>
      <c r="Q671" s="531" t="str">
        <f t="shared" si="33"/>
        <v>Gastos_com_Pessoal</v>
      </c>
    </row>
    <row r="672" spans="1:17" ht="51" hidden="1" x14ac:dyDescent="0.2">
      <c r="A672" s="538">
        <f>IF(B672="","",COUNT('Diário 3º PA'!$A$4:$A$4242)+COUNT('Diário 4º PA'!$A$4:$A$2224)+ROW()-3)</f>
        <v>4681</v>
      </c>
      <c r="B672" s="539">
        <v>44770</v>
      </c>
      <c r="C672" s="540">
        <v>44743</v>
      </c>
      <c r="D672" s="554" t="s">
        <v>104</v>
      </c>
      <c r="E672" s="554" t="s">
        <v>187</v>
      </c>
      <c r="F672" s="555">
        <v>430.27</v>
      </c>
      <c r="G672" s="554" t="s">
        <v>1019</v>
      </c>
      <c r="H672" s="554" t="s">
        <v>138</v>
      </c>
      <c r="I672" s="543" t="s">
        <v>6616</v>
      </c>
      <c r="J672" s="556" t="s">
        <v>6617</v>
      </c>
      <c r="K672" s="556" t="s">
        <v>5990</v>
      </c>
      <c r="L672" s="544" t="s">
        <v>5995</v>
      </c>
      <c r="M672" s="556">
        <v>381111823</v>
      </c>
      <c r="N672" s="557">
        <v>44770</v>
      </c>
      <c r="O672" s="545">
        <f t="shared" si="31"/>
        <v>7</v>
      </c>
      <c r="P672" s="545">
        <f t="shared" si="32"/>
        <v>7</v>
      </c>
      <c r="Q672" s="531" t="str">
        <f t="shared" si="33"/>
        <v>Gastos_com_Pessoal</v>
      </c>
    </row>
    <row r="673" spans="1:17" ht="51" hidden="1" x14ac:dyDescent="0.2">
      <c r="A673" s="538">
        <f>IF(B673="","",COUNT('Diário 3º PA'!$A$4:$A$4242)+COUNT('Diário 4º PA'!$A$4:$A$2224)+ROW()-3)</f>
        <v>4682</v>
      </c>
      <c r="B673" s="539">
        <v>44770</v>
      </c>
      <c r="C673" s="540">
        <v>44743</v>
      </c>
      <c r="D673" s="554" t="s">
        <v>104</v>
      </c>
      <c r="E673" s="554" t="s">
        <v>189</v>
      </c>
      <c r="F673" s="555">
        <v>430.27</v>
      </c>
      <c r="G673" s="554" t="s">
        <v>915</v>
      </c>
      <c r="H673" s="554" t="s">
        <v>138</v>
      </c>
      <c r="I673" s="543" t="s">
        <v>6616</v>
      </c>
      <c r="J673" s="556" t="s">
        <v>6617</v>
      </c>
      <c r="K673" s="556" t="s">
        <v>5990</v>
      </c>
      <c r="L673" s="544" t="s">
        <v>5995</v>
      </c>
      <c r="M673" s="556">
        <v>381111823</v>
      </c>
      <c r="N673" s="557">
        <v>44770</v>
      </c>
      <c r="O673" s="545">
        <f t="shared" si="31"/>
        <v>7</v>
      </c>
      <c r="P673" s="545">
        <f t="shared" si="32"/>
        <v>7</v>
      </c>
      <c r="Q673" s="531" t="str">
        <f t="shared" si="33"/>
        <v>Gastos_com_Pessoal</v>
      </c>
    </row>
    <row r="674" spans="1:17" ht="51" hidden="1" x14ac:dyDescent="0.2">
      <c r="A674" s="538">
        <f>IF(B674="","",COUNT('Diário 3º PA'!$A$4:$A$4242)+COUNT('Diário 4º PA'!$A$4:$A$2224)+ROW()-3)</f>
        <v>4683</v>
      </c>
      <c r="B674" s="539">
        <v>44770</v>
      </c>
      <c r="C674" s="540">
        <v>44743</v>
      </c>
      <c r="D674" s="554" t="s">
        <v>104</v>
      </c>
      <c r="E674" s="554" t="s">
        <v>191</v>
      </c>
      <c r="F674" s="555">
        <v>143.41999999999999</v>
      </c>
      <c r="G674" s="554" t="s">
        <v>918</v>
      </c>
      <c r="H674" s="554" t="s">
        <v>138</v>
      </c>
      <c r="I674" s="543" t="s">
        <v>6616</v>
      </c>
      <c r="J674" s="556" t="s">
        <v>6617</v>
      </c>
      <c r="K674" s="556" t="s">
        <v>5990</v>
      </c>
      <c r="L674" s="544" t="s">
        <v>5995</v>
      </c>
      <c r="M674" s="556">
        <v>381111823</v>
      </c>
      <c r="N674" s="557">
        <v>44770</v>
      </c>
      <c r="O674" s="545">
        <f t="shared" si="31"/>
        <v>7</v>
      </c>
      <c r="P674" s="545">
        <f t="shared" si="32"/>
        <v>7</v>
      </c>
      <c r="Q674" s="531" t="str">
        <f t="shared" si="33"/>
        <v>Gastos_com_Pessoal</v>
      </c>
    </row>
    <row r="675" spans="1:17" ht="51" hidden="1" x14ac:dyDescent="0.2">
      <c r="A675" s="538">
        <f>IF(B675="","",COUNT('Diário 3º PA'!$A$4:$A$4242)+COUNT('Diário 4º PA'!$A$4:$A$2224)+ROW()-3)</f>
        <v>4684</v>
      </c>
      <c r="B675" s="539">
        <v>44770</v>
      </c>
      <c r="C675" s="540">
        <v>44743</v>
      </c>
      <c r="D675" s="554" t="s">
        <v>104</v>
      </c>
      <c r="E675" s="554" t="s">
        <v>193</v>
      </c>
      <c r="F675" s="555">
        <v>1561.43</v>
      </c>
      <c r="G675" s="554" t="s">
        <v>919</v>
      </c>
      <c r="H675" s="554" t="s">
        <v>138</v>
      </c>
      <c r="I675" s="543" t="s">
        <v>6616</v>
      </c>
      <c r="J675" s="556" t="s">
        <v>6617</v>
      </c>
      <c r="K675" s="556" t="s">
        <v>5990</v>
      </c>
      <c r="L675" s="544" t="s">
        <v>5995</v>
      </c>
      <c r="M675" s="556">
        <v>381111823</v>
      </c>
      <c r="N675" s="557">
        <v>44770</v>
      </c>
      <c r="O675" s="545">
        <f t="shared" si="31"/>
        <v>7</v>
      </c>
      <c r="P675" s="545">
        <f t="shared" si="32"/>
        <v>7</v>
      </c>
      <c r="Q675" s="531" t="str">
        <f t="shared" si="33"/>
        <v>Gastos_com_Pessoal</v>
      </c>
    </row>
    <row r="676" spans="1:17" ht="51" hidden="1" x14ac:dyDescent="0.2">
      <c r="A676" s="538">
        <f>IF(B676="","",COUNT('Diário 3º PA'!$A$4:$A$4242)+COUNT('Diário 4º PA'!$A$4:$A$2224)+ROW()-3)</f>
        <v>4685</v>
      </c>
      <c r="B676" s="539">
        <v>44770</v>
      </c>
      <c r="C676" s="540">
        <v>44743</v>
      </c>
      <c r="D676" s="554" t="s">
        <v>104</v>
      </c>
      <c r="E676" s="554" t="s">
        <v>187</v>
      </c>
      <c r="F676" s="555">
        <v>1909.04</v>
      </c>
      <c r="G676" s="554" t="s">
        <v>1019</v>
      </c>
      <c r="H676" s="554" t="s">
        <v>130</v>
      </c>
      <c r="I676" s="543" t="s">
        <v>4403</v>
      </c>
      <c r="J676" s="556" t="s">
        <v>4404</v>
      </c>
      <c r="K676" s="556" t="s">
        <v>5990</v>
      </c>
      <c r="L676" s="544" t="s">
        <v>5995</v>
      </c>
      <c r="M676" s="556">
        <v>381111823</v>
      </c>
      <c r="N676" s="557">
        <v>44770</v>
      </c>
      <c r="O676" s="545">
        <f t="shared" si="31"/>
        <v>7</v>
      </c>
      <c r="P676" s="545">
        <f t="shared" si="32"/>
        <v>7</v>
      </c>
      <c r="Q676" s="531" t="str">
        <f t="shared" si="33"/>
        <v>Gastos_com_Pessoal</v>
      </c>
    </row>
    <row r="677" spans="1:17" ht="51" hidden="1" x14ac:dyDescent="0.2">
      <c r="A677" s="538">
        <f>IF(B677="","",COUNT('Diário 3º PA'!$A$4:$A$4242)+COUNT('Diário 4º PA'!$A$4:$A$2224)+ROW()-3)</f>
        <v>4686</v>
      </c>
      <c r="B677" s="539">
        <v>44770</v>
      </c>
      <c r="C677" s="540">
        <v>44743</v>
      </c>
      <c r="D677" s="554" t="s">
        <v>104</v>
      </c>
      <c r="E677" s="554" t="s">
        <v>189</v>
      </c>
      <c r="F677" s="555">
        <v>2863.56</v>
      </c>
      <c r="G677" s="554" t="s">
        <v>915</v>
      </c>
      <c r="H677" s="554" t="s">
        <v>130</v>
      </c>
      <c r="I677" s="543" t="s">
        <v>4403</v>
      </c>
      <c r="J677" s="556" t="s">
        <v>4404</v>
      </c>
      <c r="K677" s="556" t="s">
        <v>5990</v>
      </c>
      <c r="L677" s="544" t="s">
        <v>5995</v>
      </c>
      <c r="M677" s="556">
        <v>381111823</v>
      </c>
      <c r="N677" s="557">
        <v>44770</v>
      </c>
      <c r="O677" s="545">
        <f t="shared" si="31"/>
        <v>7</v>
      </c>
      <c r="P677" s="545">
        <f t="shared" si="32"/>
        <v>7</v>
      </c>
      <c r="Q677" s="531" t="str">
        <f t="shared" si="33"/>
        <v>Gastos_com_Pessoal</v>
      </c>
    </row>
    <row r="678" spans="1:17" ht="51" hidden="1" x14ac:dyDescent="0.2">
      <c r="A678" s="538">
        <f>IF(B678="","",COUNT('Diário 3º PA'!$A$4:$A$4242)+COUNT('Diário 4º PA'!$A$4:$A$2224)+ROW()-3)</f>
        <v>4687</v>
      </c>
      <c r="B678" s="539">
        <v>44770</v>
      </c>
      <c r="C678" s="540">
        <v>44743</v>
      </c>
      <c r="D678" s="554" t="s">
        <v>104</v>
      </c>
      <c r="E678" s="554" t="s">
        <v>191</v>
      </c>
      <c r="F678" s="555">
        <v>954.52</v>
      </c>
      <c r="G678" s="554" t="s">
        <v>918</v>
      </c>
      <c r="H678" s="554" t="s">
        <v>130</v>
      </c>
      <c r="I678" s="543" t="s">
        <v>4403</v>
      </c>
      <c r="J678" s="556" t="s">
        <v>4404</v>
      </c>
      <c r="K678" s="556" t="s">
        <v>5990</v>
      </c>
      <c r="L678" s="544" t="s">
        <v>5995</v>
      </c>
      <c r="M678" s="556">
        <v>381111823</v>
      </c>
      <c r="N678" s="557">
        <v>44770</v>
      </c>
      <c r="O678" s="545">
        <f t="shared" si="31"/>
        <v>7</v>
      </c>
      <c r="P678" s="545">
        <f t="shared" si="32"/>
        <v>7</v>
      </c>
      <c r="Q678" s="531" t="str">
        <f t="shared" si="33"/>
        <v>Gastos_com_Pessoal</v>
      </c>
    </row>
    <row r="679" spans="1:17" ht="51" hidden="1" x14ac:dyDescent="0.2">
      <c r="A679" s="538">
        <f>IF(B679="","",COUNT('Diário 3º PA'!$A$4:$A$4242)+COUNT('Diário 4º PA'!$A$4:$A$2224)+ROW()-3)</f>
        <v>4688</v>
      </c>
      <c r="B679" s="539">
        <v>44770</v>
      </c>
      <c r="C679" s="540">
        <v>44743</v>
      </c>
      <c r="D679" s="554" t="s">
        <v>104</v>
      </c>
      <c r="E679" s="554" t="s">
        <v>193</v>
      </c>
      <c r="F679" s="555">
        <v>4493.24</v>
      </c>
      <c r="G679" s="554" t="s">
        <v>919</v>
      </c>
      <c r="H679" s="554" t="s">
        <v>130</v>
      </c>
      <c r="I679" s="543" t="s">
        <v>4403</v>
      </c>
      <c r="J679" s="556" t="s">
        <v>4404</v>
      </c>
      <c r="K679" s="556" t="s">
        <v>5990</v>
      </c>
      <c r="L679" s="544" t="s">
        <v>5995</v>
      </c>
      <c r="M679" s="556">
        <v>381111823</v>
      </c>
      <c r="N679" s="557">
        <v>44770</v>
      </c>
      <c r="O679" s="545">
        <f t="shared" si="31"/>
        <v>7</v>
      </c>
      <c r="P679" s="545">
        <f t="shared" si="32"/>
        <v>7</v>
      </c>
      <c r="Q679" s="531" t="str">
        <f t="shared" si="33"/>
        <v>Gastos_com_Pessoal</v>
      </c>
    </row>
    <row r="680" spans="1:17" ht="51" hidden="1" x14ac:dyDescent="0.2">
      <c r="A680" s="538">
        <f>IF(B680="","",COUNT('Diário 3º PA'!$A$4:$A$4242)+COUNT('Diário 4º PA'!$A$4:$A$2224)+ROW()-3)</f>
        <v>4689</v>
      </c>
      <c r="B680" s="539">
        <v>44770</v>
      </c>
      <c r="C680" s="540">
        <v>44743</v>
      </c>
      <c r="D680" s="554" t="s">
        <v>104</v>
      </c>
      <c r="E680" s="554" t="s">
        <v>191</v>
      </c>
      <c r="F680" s="555">
        <v>609.07000000000005</v>
      </c>
      <c r="G680" s="554" t="s">
        <v>6618</v>
      </c>
      <c r="H680" s="554" t="s">
        <v>133</v>
      </c>
      <c r="I680" s="543" t="s">
        <v>6619</v>
      </c>
      <c r="J680" s="556" t="s">
        <v>6620</v>
      </c>
      <c r="K680" s="556" t="s">
        <v>5990</v>
      </c>
      <c r="L680" s="544" t="s">
        <v>5995</v>
      </c>
      <c r="M680" s="556">
        <v>381111823</v>
      </c>
      <c r="N680" s="557">
        <v>44770</v>
      </c>
      <c r="O680" s="545">
        <f t="shared" si="31"/>
        <v>7</v>
      </c>
      <c r="P680" s="545">
        <f t="shared" si="32"/>
        <v>7</v>
      </c>
      <c r="Q680" s="531" t="str">
        <f t="shared" si="33"/>
        <v>Gastos_com_Pessoal</v>
      </c>
    </row>
    <row r="681" spans="1:17" ht="51" hidden="1" x14ac:dyDescent="0.2">
      <c r="A681" s="538">
        <f>IF(B681="","",COUNT('Diário 3º PA'!$A$4:$A$4242)+COUNT('Diário 4º PA'!$A$4:$A$2224)+ROW()-3)</f>
        <v>4690</v>
      </c>
      <c r="B681" s="546">
        <v>44770</v>
      </c>
      <c r="C681" s="547">
        <v>44743</v>
      </c>
      <c r="D681" s="548" t="s">
        <v>104</v>
      </c>
      <c r="E681" s="548" t="s">
        <v>189</v>
      </c>
      <c r="F681" s="549">
        <v>1787.15</v>
      </c>
      <c r="G681" s="548" t="s">
        <v>6621</v>
      </c>
      <c r="H681" s="554" t="s">
        <v>133</v>
      </c>
      <c r="I681" s="550" t="s">
        <v>6619</v>
      </c>
      <c r="J681" s="551" t="s">
        <v>6620</v>
      </c>
      <c r="K681" s="556" t="s">
        <v>5990</v>
      </c>
      <c r="L681" s="544" t="s">
        <v>5995</v>
      </c>
      <c r="M681" s="556">
        <v>381111823</v>
      </c>
      <c r="N681" s="557">
        <v>44770</v>
      </c>
      <c r="O681" s="545">
        <f t="shared" si="31"/>
        <v>7</v>
      </c>
      <c r="P681" s="545">
        <f t="shared" si="32"/>
        <v>7</v>
      </c>
      <c r="Q681" s="531" t="str">
        <f t="shared" si="33"/>
        <v>Gastos_com_Pessoal</v>
      </c>
    </row>
    <row r="682" spans="1:17" ht="51" hidden="1" x14ac:dyDescent="0.2">
      <c r="A682" s="538">
        <f>IF(B682="","",COUNT('Diário 3º PA'!$A$4:$A$4242)+COUNT('Diário 4º PA'!$A$4:$A$2224)+ROW()-3)</f>
        <v>4691</v>
      </c>
      <c r="B682" s="539">
        <v>44770</v>
      </c>
      <c r="C682" s="540">
        <v>44743</v>
      </c>
      <c r="D682" s="554" t="s">
        <v>104</v>
      </c>
      <c r="E682" s="554" t="s">
        <v>191</v>
      </c>
      <c r="F682" s="555">
        <v>807.07</v>
      </c>
      <c r="G682" s="554" t="s">
        <v>6622</v>
      </c>
      <c r="H682" s="554" t="s">
        <v>136</v>
      </c>
      <c r="I682" s="543" t="s">
        <v>2871</v>
      </c>
      <c r="J682" s="556" t="s">
        <v>2872</v>
      </c>
      <c r="K682" s="556" t="s">
        <v>5990</v>
      </c>
      <c r="L682" s="544" t="s">
        <v>5995</v>
      </c>
      <c r="M682" s="556">
        <v>381111823</v>
      </c>
      <c r="N682" s="557">
        <v>44770</v>
      </c>
      <c r="O682" s="545">
        <f t="shared" si="31"/>
        <v>7</v>
      </c>
      <c r="P682" s="545">
        <f t="shared" si="32"/>
        <v>7</v>
      </c>
      <c r="Q682" s="531" t="str">
        <f t="shared" si="33"/>
        <v>Gastos_com_Pessoal</v>
      </c>
    </row>
    <row r="683" spans="1:17" ht="51" hidden="1" x14ac:dyDescent="0.2">
      <c r="A683" s="538">
        <f>IF(B683="","",COUNT('Diário 3º PA'!$A$4:$A$4242)+COUNT('Diário 4º PA'!$A$4:$A$2224)+ROW()-3)</f>
        <v>4692</v>
      </c>
      <c r="B683" s="539">
        <v>44770</v>
      </c>
      <c r="C683" s="540">
        <v>44743</v>
      </c>
      <c r="D683" s="554" t="s">
        <v>104</v>
      </c>
      <c r="E683" s="554" t="s">
        <v>189</v>
      </c>
      <c r="F683" s="555">
        <v>2291.84</v>
      </c>
      <c r="G683" s="554" t="s">
        <v>6623</v>
      </c>
      <c r="H683" s="554" t="s">
        <v>136</v>
      </c>
      <c r="I683" s="543" t="s">
        <v>2871</v>
      </c>
      <c r="J683" s="556" t="s">
        <v>2872</v>
      </c>
      <c r="K683" s="556" t="s">
        <v>5990</v>
      </c>
      <c r="L683" s="544" t="s">
        <v>5995</v>
      </c>
      <c r="M683" s="556">
        <v>381111823</v>
      </c>
      <c r="N683" s="557">
        <v>44770</v>
      </c>
      <c r="O683" s="545">
        <f t="shared" si="31"/>
        <v>7</v>
      </c>
      <c r="P683" s="545">
        <f t="shared" si="32"/>
        <v>7</v>
      </c>
      <c r="Q683" s="531" t="str">
        <f t="shared" si="33"/>
        <v>Gastos_com_Pessoal</v>
      </c>
    </row>
    <row r="684" spans="1:17" ht="51" hidden="1" x14ac:dyDescent="0.2">
      <c r="A684" s="538">
        <f>IF(B684="","",COUNT('Diário 3º PA'!$A$4:$A$4242)+COUNT('Diário 4º PA'!$A$4:$A$2224)+ROW()-3)</f>
        <v>4693</v>
      </c>
      <c r="B684" s="539">
        <v>44770</v>
      </c>
      <c r="C684" s="540">
        <v>44743</v>
      </c>
      <c r="D684" s="554" t="s">
        <v>104</v>
      </c>
      <c r="E684" s="554" t="s">
        <v>191</v>
      </c>
      <c r="F684" s="555">
        <v>840.02</v>
      </c>
      <c r="G684" s="548" t="s">
        <v>6624</v>
      </c>
      <c r="H684" s="554" t="s">
        <v>136</v>
      </c>
      <c r="I684" s="543" t="s">
        <v>6625</v>
      </c>
      <c r="J684" s="556" t="s">
        <v>6626</v>
      </c>
      <c r="K684" s="556" t="s">
        <v>5990</v>
      </c>
      <c r="L684" s="544" t="s">
        <v>5995</v>
      </c>
      <c r="M684" s="556">
        <v>381111823</v>
      </c>
      <c r="N684" s="557">
        <v>44770</v>
      </c>
      <c r="O684" s="545">
        <f t="shared" si="31"/>
        <v>7</v>
      </c>
      <c r="P684" s="545">
        <f t="shared" si="32"/>
        <v>7</v>
      </c>
      <c r="Q684" s="531" t="str">
        <f t="shared" si="33"/>
        <v>Gastos_com_Pessoal</v>
      </c>
    </row>
    <row r="685" spans="1:17" ht="51" hidden="1" x14ac:dyDescent="0.2">
      <c r="A685" s="538">
        <f>IF(B685="","",COUNT('Diário 3º PA'!$A$4:$A$4242)+COUNT('Diário 4º PA'!$A$4:$A$2224)+ROW()-3)</f>
        <v>4694</v>
      </c>
      <c r="B685" s="539">
        <v>44770</v>
      </c>
      <c r="C685" s="540">
        <v>44743</v>
      </c>
      <c r="D685" s="554" t="s">
        <v>104</v>
      </c>
      <c r="E685" s="554" t="s">
        <v>189</v>
      </c>
      <c r="F685" s="555">
        <v>2370.77</v>
      </c>
      <c r="G685" s="554" t="s">
        <v>6627</v>
      </c>
      <c r="H685" s="554" t="s">
        <v>136</v>
      </c>
      <c r="I685" s="543" t="s">
        <v>6625</v>
      </c>
      <c r="J685" s="556" t="s">
        <v>6626</v>
      </c>
      <c r="K685" s="556" t="s">
        <v>5990</v>
      </c>
      <c r="L685" s="544" t="s">
        <v>5995</v>
      </c>
      <c r="M685" s="556">
        <v>381111823</v>
      </c>
      <c r="N685" s="557">
        <v>44770</v>
      </c>
      <c r="O685" s="545">
        <f t="shared" si="31"/>
        <v>7</v>
      </c>
      <c r="P685" s="545">
        <f t="shared" si="32"/>
        <v>7</v>
      </c>
      <c r="Q685" s="531" t="str">
        <f t="shared" si="33"/>
        <v>Gastos_com_Pessoal</v>
      </c>
    </row>
    <row r="686" spans="1:17" ht="51" hidden="1" x14ac:dyDescent="0.2">
      <c r="A686" s="538">
        <f>IF(B686="","",COUNT('Diário 3º PA'!$A$4:$A$4242)+COUNT('Diário 4º PA'!$A$4:$A$2224)+ROW()-3)</f>
        <v>4695</v>
      </c>
      <c r="B686" s="539">
        <v>44770</v>
      </c>
      <c r="C686" s="540">
        <v>44743</v>
      </c>
      <c r="D686" s="554" t="s">
        <v>104</v>
      </c>
      <c r="E686" s="554" t="s">
        <v>191</v>
      </c>
      <c r="F686" s="555">
        <v>809.29</v>
      </c>
      <c r="G686" s="554" t="s">
        <v>6466</v>
      </c>
      <c r="H686" s="554" t="s">
        <v>136</v>
      </c>
      <c r="I686" s="543" t="s">
        <v>6628</v>
      </c>
      <c r="J686" s="556" t="s">
        <v>6629</v>
      </c>
      <c r="K686" s="556" t="s">
        <v>5990</v>
      </c>
      <c r="L686" s="544" t="s">
        <v>5995</v>
      </c>
      <c r="M686" s="556">
        <v>381111823</v>
      </c>
      <c r="N686" s="557">
        <v>44770</v>
      </c>
      <c r="O686" s="545">
        <f t="shared" si="31"/>
        <v>7</v>
      </c>
      <c r="P686" s="545">
        <f t="shared" si="32"/>
        <v>7</v>
      </c>
      <c r="Q686" s="531" t="str">
        <f t="shared" si="33"/>
        <v>Gastos_com_Pessoal</v>
      </c>
    </row>
    <row r="687" spans="1:17" ht="51" hidden="1" x14ac:dyDescent="0.2">
      <c r="A687" s="538">
        <f>IF(B687="","",COUNT('Diário 3º PA'!$A$4:$A$4242)+COUNT('Diário 4º PA'!$A$4:$A$2224)+ROW()-3)</f>
        <v>4696</v>
      </c>
      <c r="B687" s="539">
        <v>44770</v>
      </c>
      <c r="C687" s="540">
        <v>44743</v>
      </c>
      <c r="D687" s="554" t="s">
        <v>104</v>
      </c>
      <c r="E687" s="554" t="s">
        <v>189</v>
      </c>
      <c r="F687" s="555">
        <v>2296.96</v>
      </c>
      <c r="G687" s="554" t="s">
        <v>6469</v>
      </c>
      <c r="H687" s="554" t="s">
        <v>136</v>
      </c>
      <c r="I687" s="543" t="s">
        <v>6628</v>
      </c>
      <c r="J687" s="556" t="s">
        <v>6629</v>
      </c>
      <c r="K687" s="556" t="s">
        <v>5990</v>
      </c>
      <c r="L687" s="544" t="s">
        <v>5995</v>
      </c>
      <c r="M687" s="556">
        <v>381111823</v>
      </c>
      <c r="N687" s="557">
        <v>44770</v>
      </c>
      <c r="O687" s="545">
        <f t="shared" si="31"/>
        <v>7</v>
      </c>
      <c r="P687" s="545">
        <f t="shared" si="32"/>
        <v>7</v>
      </c>
      <c r="Q687" s="531" t="str">
        <f t="shared" si="33"/>
        <v>Gastos_com_Pessoal</v>
      </c>
    </row>
    <row r="688" spans="1:17" ht="51" hidden="1" x14ac:dyDescent="0.2">
      <c r="A688" s="538">
        <f>IF(B688="","",COUNT('Diário 3º PA'!$A$4:$A$4242)+COUNT('Diário 4º PA'!$A$4:$A$2224)+ROW()-3)</f>
        <v>4697</v>
      </c>
      <c r="B688" s="539">
        <v>44770</v>
      </c>
      <c r="C688" s="540">
        <v>44743</v>
      </c>
      <c r="D688" s="554" t="s">
        <v>104</v>
      </c>
      <c r="E688" s="554" t="s">
        <v>191</v>
      </c>
      <c r="F688" s="555">
        <v>812.46</v>
      </c>
      <c r="G688" s="554" t="s">
        <v>6466</v>
      </c>
      <c r="H688" s="554" t="s">
        <v>131</v>
      </c>
      <c r="I688" s="543" t="s">
        <v>6630</v>
      </c>
      <c r="J688" s="556" t="s">
        <v>6631</v>
      </c>
      <c r="K688" s="556" t="s">
        <v>5990</v>
      </c>
      <c r="L688" s="544" t="s">
        <v>5995</v>
      </c>
      <c r="M688" s="556">
        <v>381111823</v>
      </c>
      <c r="N688" s="557">
        <v>44770</v>
      </c>
      <c r="O688" s="545">
        <f t="shared" si="31"/>
        <v>7</v>
      </c>
      <c r="P688" s="545">
        <f t="shared" si="32"/>
        <v>7</v>
      </c>
      <c r="Q688" s="531" t="str">
        <f t="shared" si="33"/>
        <v>Gastos_com_Pessoal</v>
      </c>
    </row>
    <row r="689" spans="1:17" ht="51" hidden="1" x14ac:dyDescent="0.2">
      <c r="A689" s="538">
        <f>IF(B689="","",COUNT('Diário 3º PA'!$A$4:$A$4242)+COUNT('Diário 4º PA'!$A$4:$A$2224)+ROW()-3)</f>
        <v>4698</v>
      </c>
      <c r="B689" s="539">
        <v>44770</v>
      </c>
      <c r="C689" s="540">
        <v>44743</v>
      </c>
      <c r="D689" s="554" t="s">
        <v>104</v>
      </c>
      <c r="E689" s="554" t="s">
        <v>189</v>
      </c>
      <c r="F689" s="555">
        <v>2304.5700000000002</v>
      </c>
      <c r="G689" s="554" t="s">
        <v>6469</v>
      </c>
      <c r="H689" s="554" t="s">
        <v>131</v>
      </c>
      <c r="I689" s="543" t="s">
        <v>6630</v>
      </c>
      <c r="J689" s="556" t="s">
        <v>6631</v>
      </c>
      <c r="K689" s="556" t="s">
        <v>5990</v>
      </c>
      <c r="L689" s="544" t="s">
        <v>5995</v>
      </c>
      <c r="M689" s="556">
        <v>381111823</v>
      </c>
      <c r="N689" s="557">
        <v>44770</v>
      </c>
      <c r="O689" s="545">
        <f t="shared" si="31"/>
        <v>7</v>
      </c>
      <c r="P689" s="545">
        <f t="shared" si="32"/>
        <v>7</v>
      </c>
      <c r="Q689" s="531" t="str">
        <f t="shared" si="33"/>
        <v>Gastos_com_Pessoal</v>
      </c>
    </row>
    <row r="690" spans="1:17" ht="51" hidden="1" x14ac:dyDescent="0.2">
      <c r="A690" s="538">
        <f>IF(B690="","",COUNT('Diário 3º PA'!$A$4:$A$4242)+COUNT('Diário 4º PA'!$A$4:$A$2224)+ROW()-3)</f>
        <v>4699</v>
      </c>
      <c r="B690" s="539">
        <v>44770</v>
      </c>
      <c r="C690" s="540">
        <v>44743</v>
      </c>
      <c r="D690" s="554" t="s">
        <v>104</v>
      </c>
      <c r="E690" s="554" t="s">
        <v>191</v>
      </c>
      <c r="F690" s="555">
        <v>591.28</v>
      </c>
      <c r="G690" s="554" t="s">
        <v>6632</v>
      </c>
      <c r="H690" s="554" t="s">
        <v>136</v>
      </c>
      <c r="I690" s="543" t="s">
        <v>6633</v>
      </c>
      <c r="J690" s="556" t="s">
        <v>6634</v>
      </c>
      <c r="K690" s="556" t="s">
        <v>5990</v>
      </c>
      <c r="L690" s="544" t="s">
        <v>5995</v>
      </c>
      <c r="M690" s="556">
        <v>381111823</v>
      </c>
      <c r="N690" s="557">
        <v>44770</v>
      </c>
      <c r="O690" s="545">
        <f t="shared" si="31"/>
        <v>7</v>
      </c>
      <c r="P690" s="545">
        <f t="shared" si="32"/>
        <v>7</v>
      </c>
      <c r="Q690" s="531" t="str">
        <f t="shared" si="33"/>
        <v>Gastos_com_Pessoal</v>
      </c>
    </row>
    <row r="691" spans="1:17" ht="51" hidden="1" x14ac:dyDescent="0.2">
      <c r="A691" s="538">
        <f>IF(B691="","",COUNT('Diário 3º PA'!$A$4:$A$4242)+COUNT('Diário 4º PA'!$A$4:$A$2224)+ROW()-3)</f>
        <v>4700</v>
      </c>
      <c r="B691" s="539">
        <v>44770</v>
      </c>
      <c r="C691" s="540">
        <v>44743</v>
      </c>
      <c r="D691" s="554" t="s">
        <v>104</v>
      </c>
      <c r="E691" s="554" t="s">
        <v>189</v>
      </c>
      <c r="F691" s="555">
        <v>1739.3</v>
      </c>
      <c r="G691" s="554" t="s">
        <v>6635</v>
      </c>
      <c r="H691" s="554" t="s">
        <v>136</v>
      </c>
      <c r="I691" s="543" t="s">
        <v>6633</v>
      </c>
      <c r="J691" s="556" t="s">
        <v>6634</v>
      </c>
      <c r="K691" s="556" t="s">
        <v>5990</v>
      </c>
      <c r="L691" s="544" t="s">
        <v>5995</v>
      </c>
      <c r="M691" s="556">
        <v>381111823</v>
      </c>
      <c r="N691" s="557">
        <v>44770</v>
      </c>
      <c r="O691" s="545">
        <f t="shared" si="31"/>
        <v>7</v>
      </c>
      <c r="P691" s="545">
        <f t="shared" si="32"/>
        <v>7</v>
      </c>
      <c r="Q691" s="531" t="str">
        <f t="shared" si="33"/>
        <v>Gastos_com_Pessoal</v>
      </c>
    </row>
    <row r="692" spans="1:17" ht="51" hidden="1" x14ac:dyDescent="0.2">
      <c r="A692" s="538">
        <f>IF(B692="","",COUNT('Diário 3º PA'!$A$4:$A$4242)+COUNT('Diário 4º PA'!$A$4:$A$2224)+ROW()-3)</f>
        <v>4701</v>
      </c>
      <c r="B692" s="539">
        <v>44770</v>
      </c>
      <c r="C692" s="540">
        <v>44743</v>
      </c>
      <c r="D692" s="554" t="s">
        <v>104</v>
      </c>
      <c r="E692" s="554" t="s">
        <v>191</v>
      </c>
      <c r="F692" s="555">
        <v>896.56</v>
      </c>
      <c r="G692" s="554" t="s">
        <v>6636</v>
      </c>
      <c r="H692" s="554" t="s">
        <v>131</v>
      </c>
      <c r="I692" s="543" t="s">
        <v>6637</v>
      </c>
      <c r="J692" s="556" t="s">
        <v>6638</v>
      </c>
      <c r="K692" s="556" t="s">
        <v>5990</v>
      </c>
      <c r="L692" s="544" t="s">
        <v>5995</v>
      </c>
      <c r="M692" s="556">
        <v>381111823</v>
      </c>
      <c r="N692" s="557">
        <v>44770</v>
      </c>
      <c r="O692" s="545">
        <f t="shared" si="31"/>
        <v>7</v>
      </c>
      <c r="P692" s="545">
        <f t="shared" si="32"/>
        <v>7</v>
      </c>
      <c r="Q692" s="531" t="str">
        <f t="shared" si="33"/>
        <v>Gastos_com_Pessoal</v>
      </c>
    </row>
    <row r="693" spans="1:17" ht="51" hidden="1" x14ac:dyDescent="0.2">
      <c r="A693" s="538">
        <f>IF(B693="","",COUNT('Diário 3º PA'!$A$4:$A$4242)+COUNT('Diário 4º PA'!$A$4:$A$2224)+ROW()-3)</f>
        <v>4702</v>
      </c>
      <c r="B693" s="539">
        <v>44770</v>
      </c>
      <c r="C693" s="540">
        <v>44743</v>
      </c>
      <c r="D693" s="554" t="s">
        <v>104</v>
      </c>
      <c r="E693" s="554" t="s">
        <v>189</v>
      </c>
      <c r="F693" s="555">
        <v>2506.42</v>
      </c>
      <c r="G693" s="554" t="s">
        <v>6639</v>
      </c>
      <c r="H693" s="554" t="s">
        <v>131</v>
      </c>
      <c r="I693" s="543" t="s">
        <v>6637</v>
      </c>
      <c r="J693" s="556" t="s">
        <v>6638</v>
      </c>
      <c r="K693" s="556" t="s">
        <v>5990</v>
      </c>
      <c r="L693" s="544" t="s">
        <v>5995</v>
      </c>
      <c r="M693" s="556">
        <v>381111823</v>
      </c>
      <c r="N693" s="557">
        <v>44770</v>
      </c>
      <c r="O693" s="545">
        <f t="shared" si="31"/>
        <v>7</v>
      </c>
      <c r="P693" s="545">
        <f t="shared" si="32"/>
        <v>7</v>
      </c>
      <c r="Q693" s="531" t="str">
        <f t="shared" si="33"/>
        <v>Gastos_com_Pessoal</v>
      </c>
    </row>
    <row r="694" spans="1:17" ht="51" hidden="1" x14ac:dyDescent="0.2">
      <c r="A694" s="538">
        <f>IF(B694="","",COUNT('Diário 3º PA'!$A$4:$A$4242)+COUNT('Diário 4º PA'!$A$4:$A$2224)+ROW()-3)</f>
        <v>4703</v>
      </c>
      <c r="B694" s="539">
        <v>44770</v>
      </c>
      <c r="C694" s="540">
        <v>44743</v>
      </c>
      <c r="D694" s="554" t="s">
        <v>104</v>
      </c>
      <c r="E694" s="554" t="s">
        <v>191</v>
      </c>
      <c r="F694" s="555">
        <v>837.6</v>
      </c>
      <c r="G694" s="554" t="s">
        <v>6640</v>
      </c>
      <c r="H694" s="554" t="s">
        <v>131</v>
      </c>
      <c r="I694" s="543" t="s">
        <v>6641</v>
      </c>
      <c r="J694" s="556" t="s">
        <v>6642</v>
      </c>
      <c r="K694" s="556" t="s">
        <v>5990</v>
      </c>
      <c r="L694" s="544" t="s">
        <v>5995</v>
      </c>
      <c r="M694" s="556">
        <v>381111823</v>
      </c>
      <c r="N694" s="557">
        <v>44770</v>
      </c>
      <c r="O694" s="545">
        <f t="shared" si="31"/>
        <v>7</v>
      </c>
      <c r="P694" s="545">
        <f t="shared" si="32"/>
        <v>7</v>
      </c>
      <c r="Q694" s="531" t="str">
        <f t="shared" si="33"/>
        <v>Gastos_com_Pessoal</v>
      </c>
    </row>
    <row r="695" spans="1:17" ht="51" hidden="1" x14ac:dyDescent="0.2">
      <c r="A695" s="538">
        <f>IF(B695="","",COUNT('Diário 3º PA'!$A$4:$A$4242)+COUNT('Diário 4º PA'!$A$4:$A$2224)+ROW()-3)</f>
        <v>4704</v>
      </c>
      <c r="B695" s="539">
        <v>44770</v>
      </c>
      <c r="C695" s="540">
        <v>44743</v>
      </c>
      <c r="D695" s="554" t="s">
        <v>104</v>
      </c>
      <c r="E695" s="554" t="s">
        <v>189</v>
      </c>
      <c r="F695" s="555">
        <v>2421.9499999999998</v>
      </c>
      <c r="G695" s="543" t="s">
        <v>6643</v>
      </c>
      <c r="H695" s="554" t="s">
        <v>131</v>
      </c>
      <c r="I695" s="543" t="s">
        <v>6641</v>
      </c>
      <c r="J695" s="556" t="s">
        <v>6642</v>
      </c>
      <c r="K695" s="556" t="s">
        <v>5990</v>
      </c>
      <c r="L695" s="544" t="s">
        <v>5995</v>
      </c>
      <c r="M695" s="556">
        <v>381111823</v>
      </c>
      <c r="N695" s="557">
        <v>44770</v>
      </c>
      <c r="O695" s="545">
        <f t="shared" si="31"/>
        <v>7</v>
      </c>
      <c r="P695" s="545">
        <f t="shared" si="32"/>
        <v>7</v>
      </c>
      <c r="Q695" s="531" t="str">
        <f t="shared" si="33"/>
        <v>Gastos_com_Pessoal</v>
      </c>
    </row>
    <row r="696" spans="1:17" ht="51" hidden="1" x14ac:dyDescent="0.2">
      <c r="A696" s="538">
        <f>IF(B696="","",COUNT('Diário 3º PA'!$A$4:$A$4242)+COUNT('Diário 4º PA'!$A$4:$A$2224)+ROW()-3)</f>
        <v>4705</v>
      </c>
      <c r="B696" s="539">
        <v>44770</v>
      </c>
      <c r="C696" s="540">
        <v>44743</v>
      </c>
      <c r="D696" s="554" t="s">
        <v>104</v>
      </c>
      <c r="E696" s="554" t="s">
        <v>191</v>
      </c>
      <c r="F696" s="555">
        <v>526.21</v>
      </c>
      <c r="G696" s="543" t="s">
        <v>6644</v>
      </c>
      <c r="H696" s="554" t="s">
        <v>139</v>
      </c>
      <c r="I696" s="543" t="s">
        <v>6645</v>
      </c>
      <c r="J696" s="556" t="s">
        <v>6646</v>
      </c>
      <c r="K696" s="556" t="s">
        <v>5990</v>
      </c>
      <c r="L696" s="544" t="s">
        <v>5995</v>
      </c>
      <c r="M696" s="556">
        <v>381111823</v>
      </c>
      <c r="N696" s="557">
        <v>44770</v>
      </c>
      <c r="O696" s="545">
        <f t="shared" si="31"/>
        <v>7</v>
      </c>
      <c r="P696" s="545">
        <f t="shared" si="32"/>
        <v>7</v>
      </c>
      <c r="Q696" s="531" t="str">
        <f t="shared" si="33"/>
        <v>Gastos_com_Pessoal</v>
      </c>
    </row>
    <row r="697" spans="1:17" ht="51" hidden="1" x14ac:dyDescent="0.2">
      <c r="A697" s="538">
        <f>IF(B697="","",COUNT('Diário 3º PA'!$A$4:$A$4242)+COUNT('Diário 4º PA'!$A$4:$A$2224)+ROW()-3)</f>
        <v>4706</v>
      </c>
      <c r="B697" s="539">
        <v>44770</v>
      </c>
      <c r="C697" s="540">
        <v>44743</v>
      </c>
      <c r="D697" s="554" t="s">
        <v>104</v>
      </c>
      <c r="E697" s="554" t="s">
        <v>189</v>
      </c>
      <c r="F697" s="555">
        <v>1563.65</v>
      </c>
      <c r="G697" s="543" t="s">
        <v>6469</v>
      </c>
      <c r="H697" s="554" t="s">
        <v>139</v>
      </c>
      <c r="I697" s="543" t="s">
        <v>6645</v>
      </c>
      <c r="J697" s="556" t="s">
        <v>6646</v>
      </c>
      <c r="K697" s="556" t="s">
        <v>5990</v>
      </c>
      <c r="L697" s="544" t="s">
        <v>5995</v>
      </c>
      <c r="M697" s="556">
        <v>381111823</v>
      </c>
      <c r="N697" s="557">
        <v>44770</v>
      </c>
      <c r="O697" s="545">
        <f t="shared" si="31"/>
        <v>7</v>
      </c>
      <c r="P697" s="545">
        <f t="shared" si="32"/>
        <v>7</v>
      </c>
      <c r="Q697" s="531" t="str">
        <f t="shared" si="33"/>
        <v>Gastos_com_Pessoal</v>
      </c>
    </row>
    <row r="698" spans="1:17" ht="51" hidden="1" x14ac:dyDescent="0.2">
      <c r="A698" s="538">
        <f>IF(B698="","",COUNT('Diário 3º PA'!$A$4:$A$4242)+COUNT('Diário 4º PA'!$A$4:$A$2224)+ROW()-3)</f>
        <v>4707</v>
      </c>
      <c r="B698" s="539">
        <v>44770</v>
      </c>
      <c r="C698" s="540">
        <v>44743</v>
      </c>
      <c r="D698" s="554" t="s">
        <v>104</v>
      </c>
      <c r="E698" s="554" t="s">
        <v>185</v>
      </c>
      <c r="F698" s="555">
        <v>1677.82</v>
      </c>
      <c r="G698" s="554" t="s">
        <v>1013</v>
      </c>
      <c r="H698" s="554" t="s">
        <v>130</v>
      </c>
      <c r="I698" s="543" t="s">
        <v>4403</v>
      </c>
      <c r="J698" s="556" t="s">
        <v>4404</v>
      </c>
      <c r="K698" s="556" t="s">
        <v>1016</v>
      </c>
      <c r="L698" s="544" t="s">
        <v>1017</v>
      </c>
      <c r="M698" s="556" t="s">
        <v>6647</v>
      </c>
      <c r="N698" s="557">
        <v>44770</v>
      </c>
      <c r="O698" s="545">
        <f t="shared" si="31"/>
        <v>7</v>
      </c>
      <c r="P698" s="545">
        <f t="shared" si="32"/>
        <v>7</v>
      </c>
      <c r="Q698" s="531" t="str">
        <f t="shared" si="33"/>
        <v>Gastos_com_Pessoal</v>
      </c>
    </row>
    <row r="699" spans="1:17" ht="51" hidden="1" x14ac:dyDescent="0.2">
      <c r="A699" s="538">
        <f>IF(B699="","",COUNT('Diário 3º PA'!$A$4:$A$4242)+COUNT('Diário 4º PA'!$A$4:$A$2224)+ROW()-3)</f>
        <v>4708</v>
      </c>
      <c r="B699" s="539">
        <v>44770</v>
      </c>
      <c r="C699" s="540">
        <v>44743</v>
      </c>
      <c r="D699" s="554" t="s">
        <v>104</v>
      </c>
      <c r="E699" s="554" t="s">
        <v>185</v>
      </c>
      <c r="F699" s="555">
        <v>1531.12</v>
      </c>
      <c r="G699" s="554" t="s">
        <v>1013</v>
      </c>
      <c r="H699" s="554" t="s">
        <v>129</v>
      </c>
      <c r="I699" s="543" t="s">
        <v>6614</v>
      </c>
      <c r="J699" s="556" t="s">
        <v>6615</v>
      </c>
      <c r="K699" s="556" t="s">
        <v>1016</v>
      </c>
      <c r="L699" s="544" t="s">
        <v>1017</v>
      </c>
      <c r="M699" s="556" t="s">
        <v>6648</v>
      </c>
      <c r="N699" s="557">
        <v>44770</v>
      </c>
      <c r="O699" s="545">
        <f t="shared" si="31"/>
        <v>7</v>
      </c>
      <c r="P699" s="545">
        <f t="shared" si="32"/>
        <v>7</v>
      </c>
      <c r="Q699" s="531" t="str">
        <f t="shared" si="33"/>
        <v>Gastos_com_Pessoal</v>
      </c>
    </row>
    <row r="700" spans="1:17" ht="51" hidden="1" x14ac:dyDescent="0.2">
      <c r="A700" s="538">
        <f>IF(B700="","",COUNT('Diário 3º PA'!$A$4:$A$4242)+COUNT('Diário 4º PA'!$A$4:$A$2224)+ROW()-3)</f>
        <v>4709</v>
      </c>
      <c r="B700" s="539">
        <v>44770</v>
      </c>
      <c r="C700" s="540">
        <v>44743</v>
      </c>
      <c r="D700" s="554" t="s">
        <v>104</v>
      </c>
      <c r="E700" s="554" t="s">
        <v>185</v>
      </c>
      <c r="F700" s="555">
        <v>172.99</v>
      </c>
      <c r="G700" s="554" t="s">
        <v>1013</v>
      </c>
      <c r="H700" s="554" t="s">
        <v>138</v>
      </c>
      <c r="I700" s="543" t="s">
        <v>6616</v>
      </c>
      <c r="J700" s="556" t="s">
        <v>6617</v>
      </c>
      <c r="K700" s="556" t="s">
        <v>1016</v>
      </c>
      <c r="L700" s="544" t="s">
        <v>1017</v>
      </c>
      <c r="M700" s="556" t="s">
        <v>6649</v>
      </c>
      <c r="N700" s="557">
        <v>44770</v>
      </c>
      <c r="O700" s="545">
        <f t="shared" si="31"/>
        <v>7</v>
      </c>
      <c r="P700" s="545">
        <f t="shared" si="32"/>
        <v>7</v>
      </c>
      <c r="Q700" s="531" t="str">
        <f t="shared" si="33"/>
        <v>Gastos_com_Pessoal</v>
      </c>
    </row>
    <row r="701" spans="1:17" ht="38.25" hidden="1" x14ac:dyDescent="0.2">
      <c r="A701" s="538">
        <f>IF(B701="","",COUNT('Diário 3º PA'!$A$4:$A$4242)+COUNT('Diário 4º PA'!$A$4:$A$2224)+ROW()-3)</f>
        <v>4710</v>
      </c>
      <c r="B701" s="539">
        <v>44771</v>
      </c>
      <c r="C701" s="540">
        <v>44743</v>
      </c>
      <c r="D701" s="541" t="s">
        <v>115</v>
      </c>
      <c r="E701" s="554" t="s">
        <v>328</v>
      </c>
      <c r="F701" s="555">
        <v>1000</v>
      </c>
      <c r="G701" s="554" t="s">
        <v>1085</v>
      </c>
      <c r="H701" s="554" t="s">
        <v>138</v>
      </c>
      <c r="I701" s="543" t="s">
        <v>727</v>
      </c>
      <c r="J701" s="556" t="s">
        <v>728</v>
      </c>
      <c r="K701" s="556" t="s">
        <v>704</v>
      </c>
      <c r="L701" s="544" t="s">
        <v>428</v>
      </c>
      <c r="M701" s="556">
        <v>1938703</v>
      </c>
      <c r="N701" s="557">
        <v>44771</v>
      </c>
      <c r="O701" s="545">
        <f t="shared" si="31"/>
        <v>7</v>
      </c>
      <c r="P701" s="545">
        <f t="shared" si="32"/>
        <v>7</v>
      </c>
      <c r="Q701" s="531" t="str">
        <f t="shared" si="33"/>
        <v>Gastos_Gerais</v>
      </c>
    </row>
    <row r="702" spans="1:17" ht="38.25" hidden="1" x14ac:dyDescent="0.2">
      <c r="A702" s="538">
        <f>IF(B702="","",COUNT('Diário 3º PA'!$A$4:$A$4242)+COUNT('Diário 4º PA'!$A$4:$A$2224)+ROW()-3)</f>
        <v>4711</v>
      </c>
      <c r="B702" s="546">
        <v>44771</v>
      </c>
      <c r="C702" s="547">
        <v>44743</v>
      </c>
      <c r="D702" s="541" t="s">
        <v>115</v>
      </c>
      <c r="E702" s="548" t="s">
        <v>336</v>
      </c>
      <c r="F702" s="549">
        <v>259</v>
      </c>
      <c r="G702" s="554" t="s">
        <v>6090</v>
      </c>
      <c r="H702" s="554" t="s">
        <v>136</v>
      </c>
      <c r="I702" s="550" t="s">
        <v>6650</v>
      </c>
      <c r="J702" s="551" t="s">
        <v>6651</v>
      </c>
      <c r="K702" s="551" t="s">
        <v>1464</v>
      </c>
      <c r="L702" s="552" t="s">
        <v>428</v>
      </c>
      <c r="M702" s="551">
        <v>20222</v>
      </c>
      <c r="N702" s="553">
        <v>44771</v>
      </c>
      <c r="O702" s="545">
        <f t="shared" si="31"/>
        <v>7</v>
      </c>
      <c r="P702" s="545">
        <f t="shared" si="32"/>
        <v>7</v>
      </c>
      <c r="Q702" s="531" t="str">
        <f t="shared" si="33"/>
        <v>Gastos_Gerais</v>
      </c>
    </row>
    <row r="703" spans="1:17" ht="38.25" hidden="1" x14ac:dyDescent="0.2">
      <c r="A703" s="538">
        <f>IF(B703="","",COUNT('Diário 3º PA'!$A$4:$A$4242)+COUNT('Diário 4º PA'!$A$4:$A$2224)+ROW()-3)</f>
        <v>4712</v>
      </c>
      <c r="B703" s="546">
        <v>44771</v>
      </c>
      <c r="C703" s="547">
        <v>44743</v>
      </c>
      <c r="D703" s="541" t="s">
        <v>115</v>
      </c>
      <c r="E703" s="541" t="s">
        <v>378</v>
      </c>
      <c r="F703" s="549">
        <v>234.77</v>
      </c>
      <c r="G703" s="550" t="s">
        <v>6652</v>
      </c>
      <c r="H703" s="548" t="s">
        <v>132</v>
      </c>
      <c r="I703" s="543" t="s">
        <v>682</v>
      </c>
      <c r="J703" s="544" t="s">
        <v>666</v>
      </c>
      <c r="K703" s="544" t="s">
        <v>1016</v>
      </c>
      <c r="L703" s="544" t="s">
        <v>2110</v>
      </c>
      <c r="M703" s="556">
        <v>3011333495</v>
      </c>
      <c r="N703" s="557">
        <v>44771</v>
      </c>
      <c r="O703" s="545">
        <f t="shared" si="31"/>
        <v>7</v>
      </c>
      <c r="P703" s="545">
        <f t="shared" si="32"/>
        <v>7</v>
      </c>
      <c r="Q703" s="531" t="str">
        <f t="shared" si="33"/>
        <v>Gastos_Gerais</v>
      </c>
    </row>
    <row r="704" spans="1:17" ht="38.25" hidden="1" x14ac:dyDescent="0.2">
      <c r="A704" s="538">
        <f>IF(B704="","",COUNT('Diário 3º PA'!$A$4:$A$4242)+COUNT('Diário 4º PA'!$A$4:$A$2224)+ROW()-3)</f>
        <v>4713</v>
      </c>
      <c r="B704" s="546">
        <v>44771</v>
      </c>
      <c r="C704" s="547">
        <v>44743</v>
      </c>
      <c r="D704" s="541" t="s">
        <v>115</v>
      </c>
      <c r="E704" s="548" t="s">
        <v>6392</v>
      </c>
      <c r="F704" s="549">
        <v>120</v>
      </c>
      <c r="G704" s="554" t="s">
        <v>6556</v>
      </c>
      <c r="H704" s="548" t="s">
        <v>139</v>
      </c>
      <c r="I704" s="543" t="s">
        <v>6379</v>
      </c>
      <c r="J704" s="556" t="s">
        <v>1769</v>
      </c>
      <c r="K704" s="556" t="s">
        <v>5990</v>
      </c>
      <c r="L704" s="544" t="s">
        <v>5995</v>
      </c>
      <c r="M704" s="556">
        <v>181415623</v>
      </c>
      <c r="N704" s="557">
        <v>44771</v>
      </c>
      <c r="O704" s="545">
        <f t="shared" si="31"/>
        <v>7</v>
      </c>
      <c r="P704" s="545">
        <f t="shared" si="32"/>
        <v>7</v>
      </c>
      <c r="Q704" s="531" t="str">
        <f t="shared" si="33"/>
        <v>Gastos_Gerais</v>
      </c>
    </row>
    <row r="705" spans="1:17" ht="38.25" hidden="1" x14ac:dyDescent="0.2">
      <c r="A705" s="538">
        <f>IF(B705="","",COUNT('Diário 3º PA'!$A$4:$A$4242)+COUNT('Diário 4º PA'!$A$4:$A$2224)+ROW()-3)</f>
        <v>4714</v>
      </c>
      <c r="B705" s="546">
        <v>44771</v>
      </c>
      <c r="C705" s="547">
        <v>44743</v>
      </c>
      <c r="D705" s="541" t="s">
        <v>115</v>
      </c>
      <c r="E705" s="548" t="s">
        <v>6392</v>
      </c>
      <c r="F705" s="549">
        <v>120</v>
      </c>
      <c r="G705" s="554" t="s">
        <v>6653</v>
      </c>
      <c r="H705" s="548" t="s">
        <v>139</v>
      </c>
      <c r="I705" s="543" t="s">
        <v>1759</v>
      </c>
      <c r="J705" s="556" t="s">
        <v>1760</v>
      </c>
      <c r="K705" s="556" t="s">
        <v>5990</v>
      </c>
      <c r="L705" s="544" t="s">
        <v>5995</v>
      </c>
      <c r="M705" s="556">
        <v>181415623</v>
      </c>
      <c r="N705" s="557">
        <v>44771</v>
      </c>
      <c r="O705" s="545">
        <f t="shared" si="31"/>
        <v>7</v>
      </c>
      <c r="P705" s="545">
        <f t="shared" si="32"/>
        <v>7</v>
      </c>
      <c r="Q705" s="531" t="str">
        <f t="shared" si="33"/>
        <v>Gastos_Gerais</v>
      </c>
    </row>
    <row r="706" spans="1:17" ht="38.25" hidden="1" x14ac:dyDescent="0.2">
      <c r="A706" s="538">
        <f>IF(B706="","",COUNT('Diário 3º PA'!$A$4:$A$4242)+COUNT('Diário 4º PA'!$A$4:$A$2224)+ROW()-3)</f>
        <v>4715</v>
      </c>
      <c r="B706" s="546">
        <v>44771</v>
      </c>
      <c r="C706" s="547">
        <v>44743</v>
      </c>
      <c r="D706" s="541" t="s">
        <v>115</v>
      </c>
      <c r="E706" s="548" t="s">
        <v>6392</v>
      </c>
      <c r="F706" s="549">
        <v>120</v>
      </c>
      <c r="G706" s="554" t="s">
        <v>6654</v>
      </c>
      <c r="H706" s="548" t="s">
        <v>139</v>
      </c>
      <c r="I706" s="543" t="s">
        <v>6655</v>
      </c>
      <c r="J706" s="556" t="s">
        <v>4559</v>
      </c>
      <c r="K706" s="556" t="s">
        <v>5990</v>
      </c>
      <c r="L706" s="544" t="s">
        <v>5995</v>
      </c>
      <c r="M706" s="556">
        <v>181415623</v>
      </c>
      <c r="N706" s="557">
        <v>44771</v>
      </c>
      <c r="O706" s="545">
        <f t="shared" si="31"/>
        <v>7</v>
      </c>
      <c r="P706" s="545">
        <f t="shared" si="32"/>
        <v>7</v>
      </c>
      <c r="Q706" s="531" t="str">
        <f t="shared" si="33"/>
        <v>Gastos_Gerais</v>
      </c>
    </row>
    <row r="707" spans="1:17" ht="25.5" hidden="1" x14ac:dyDescent="0.2">
      <c r="A707" s="538">
        <f>IF(B707="","",COUNT('Diário 3º PA'!$A$4:$A$4242)+COUNT('Diário 4º PA'!$A$4:$A$2224)+ROW()-3)</f>
        <v>4716</v>
      </c>
      <c r="B707" s="539">
        <v>44771</v>
      </c>
      <c r="C707" s="540">
        <v>44743</v>
      </c>
      <c r="D707" s="554" t="s">
        <v>93</v>
      </c>
      <c r="E707" s="554" t="s">
        <v>97</v>
      </c>
      <c r="F707" s="555">
        <v>7.0000000000000007E-2</v>
      </c>
      <c r="G707" s="554" t="s">
        <v>1553</v>
      </c>
      <c r="H707" s="554" t="s">
        <v>128</v>
      </c>
      <c r="I707" s="543" t="s">
        <v>664</v>
      </c>
      <c r="J707" s="556" t="s">
        <v>811</v>
      </c>
      <c r="K707" s="556" t="s">
        <v>1554</v>
      </c>
      <c r="L707" s="544" t="s">
        <v>1066</v>
      </c>
      <c r="M707" s="554" t="s">
        <v>666</v>
      </c>
      <c r="N707" s="557">
        <v>44771</v>
      </c>
      <c r="O707" s="545">
        <f t="shared" si="31"/>
        <v>7</v>
      </c>
      <c r="P707" s="545">
        <f t="shared" si="32"/>
        <v>7</v>
      </c>
      <c r="Q707" s="531" t="str">
        <f t="shared" si="33"/>
        <v>Receitas</v>
      </c>
    </row>
    <row r="708" spans="1:17" ht="76.5" hidden="1" x14ac:dyDescent="0.2">
      <c r="A708" s="538">
        <f>IF(B708="","",COUNT('Diário 3º PA'!$A$4:$A$4242)+COUNT('Diário 4º PA'!$A$4:$A$2224)+ROW()-3)</f>
        <v>4717</v>
      </c>
      <c r="B708" s="539">
        <v>44771</v>
      </c>
      <c r="C708" s="540">
        <v>44743</v>
      </c>
      <c r="D708" s="554" t="s">
        <v>101</v>
      </c>
      <c r="E708" s="554" t="s">
        <v>101</v>
      </c>
      <c r="F708" s="555">
        <v>248030.23</v>
      </c>
      <c r="G708" s="554" t="s">
        <v>2477</v>
      </c>
      <c r="H708" s="554" t="s">
        <v>127</v>
      </c>
      <c r="I708" s="574" t="s">
        <v>664</v>
      </c>
      <c r="J708" s="556" t="s">
        <v>811</v>
      </c>
      <c r="K708" s="556" t="s">
        <v>666</v>
      </c>
      <c r="L708" s="544" t="s">
        <v>1461</v>
      </c>
      <c r="M708" s="556" t="s">
        <v>666</v>
      </c>
      <c r="N708" s="557">
        <v>44771</v>
      </c>
      <c r="O708" s="545">
        <f t="shared" si="31"/>
        <v>7</v>
      </c>
      <c r="P708" s="545">
        <f t="shared" si="32"/>
        <v>7</v>
      </c>
      <c r="Q708" s="531" t="str">
        <f t="shared" si="33"/>
        <v>Rendimentos_de_Aplicações_Fin.</v>
      </c>
    </row>
    <row r="709" spans="1:17" ht="38.25" hidden="1" x14ac:dyDescent="0.2">
      <c r="A709" s="538">
        <f>IF(B709="","",COUNT('Diário 3º PA'!$A$4:$A$4242)+COUNT('Diário 4º PA'!$A$4:$A$2224)+ROW()-3)</f>
        <v>4718</v>
      </c>
      <c r="B709" s="539">
        <v>44774</v>
      </c>
      <c r="C709" s="540">
        <v>44743</v>
      </c>
      <c r="D709" s="541" t="s">
        <v>115</v>
      </c>
      <c r="E709" s="541" t="s">
        <v>354</v>
      </c>
      <c r="F709" s="542">
        <v>2057.79</v>
      </c>
      <c r="G709" s="541" t="s">
        <v>6656</v>
      </c>
      <c r="H709" s="543" t="s">
        <v>135</v>
      </c>
      <c r="I709" s="543" t="s">
        <v>4639</v>
      </c>
      <c r="J709" s="544" t="s">
        <v>4640</v>
      </c>
      <c r="K709" s="544" t="s">
        <v>704</v>
      </c>
      <c r="L709" s="544" t="s">
        <v>428</v>
      </c>
      <c r="M709" s="544">
        <v>202231</v>
      </c>
      <c r="N709" s="575">
        <v>44770</v>
      </c>
      <c r="O709" s="545">
        <f t="shared" ref="O709:O772" si="34">IF(B709=0,0,IF(YEAR(B709)=$P$1,MONTH(B709)-$O$1+1,(YEAR(B709)-$P$1)*12-$O$1+1+MONTH(B709)))</f>
        <v>8</v>
      </c>
      <c r="P709" s="545">
        <f t="shared" ref="P709:P772" si="35">IF(C709=0,0,IF(YEAR(C709)=$P$1,MONTH(C709)-$O$1+1,(YEAR(C709)-$P$1)*12-$O$1+1+MONTH(C709)))</f>
        <v>7</v>
      </c>
      <c r="Q709" s="531" t="str">
        <f t="shared" ref="Q709:Q772" si="36">SUBSTITUTE(D709," ","_")</f>
        <v>Gastos_Gerais</v>
      </c>
    </row>
    <row r="710" spans="1:17" ht="38.25" hidden="1" x14ac:dyDescent="0.2">
      <c r="A710" s="538">
        <f>IF(B710="","",COUNT('Diário 3º PA'!$A$4:$A$4242)+COUNT('Diário 4º PA'!$A$4:$A$2224)+ROW()-3)</f>
        <v>4719</v>
      </c>
      <c r="B710" s="539">
        <v>44774</v>
      </c>
      <c r="C710" s="540">
        <v>44743</v>
      </c>
      <c r="D710" s="541" t="s">
        <v>115</v>
      </c>
      <c r="E710" s="554" t="s">
        <v>308</v>
      </c>
      <c r="F710" s="555">
        <v>654.79999999999995</v>
      </c>
      <c r="G710" s="554" t="s">
        <v>5981</v>
      </c>
      <c r="H710" s="554" t="s">
        <v>131</v>
      </c>
      <c r="I710" s="543" t="s">
        <v>6657</v>
      </c>
      <c r="J710" s="556" t="s">
        <v>6658</v>
      </c>
      <c r="K710" s="544" t="s">
        <v>704</v>
      </c>
      <c r="L710" s="544" t="s">
        <v>428</v>
      </c>
      <c r="M710" s="556">
        <v>3092</v>
      </c>
      <c r="N710" s="557">
        <v>44769</v>
      </c>
      <c r="O710" s="545">
        <f t="shared" si="34"/>
        <v>8</v>
      </c>
      <c r="P710" s="545">
        <f t="shared" si="35"/>
        <v>7</v>
      </c>
      <c r="Q710" s="531" t="str">
        <f t="shared" si="36"/>
        <v>Gastos_Gerais</v>
      </c>
    </row>
    <row r="711" spans="1:17" ht="38.25" hidden="1" x14ac:dyDescent="0.2">
      <c r="A711" s="538">
        <f>IF(B711="","",COUNT('Diário 3º PA'!$A$4:$A$4242)+COUNT('Diário 4º PA'!$A$4:$A$2224)+ROW()-3)</f>
        <v>4720</v>
      </c>
      <c r="B711" s="539">
        <v>44774</v>
      </c>
      <c r="C711" s="540">
        <v>44743</v>
      </c>
      <c r="D711" s="541" t="s">
        <v>115</v>
      </c>
      <c r="E711" s="541" t="s">
        <v>354</v>
      </c>
      <c r="F711" s="542">
        <v>2057.79</v>
      </c>
      <c r="G711" s="541" t="s">
        <v>6659</v>
      </c>
      <c r="H711" s="543" t="s">
        <v>135</v>
      </c>
      <c r="I711" s="543" t="s">
        <v>4639</v>
      </c>
      <c r="J711" s="544" t="s">
        <v>4640</v>
      </c>
      <c r="K711" s="544" t="s">
        <v>704</v>
      </c>
      <c r="L711" s="544" t="s">
        <v>428</v>
      </c>
      <c r="M711" s="544">
        <v>202232</v>
      </c>
      <c r="N711" s="575">
        <v>44770</v>
      </c>
      <c r="O711" s="545">
        <f t="shared" si="34"/>
        <v>8</v>
      </c>
      <c r="P711" s="545">
        <f t="shared" si="35"/>
        <v>7</v>
      </c>
      <c r="Q711" s="531" t="str">
        <f t="shared" si="36"/>
        <v>Gastos_Gerais</v>
      </c>
    </row>
    <row r="712" spans="1:17" ht="38.25" hidden="1" x14ac:dyDescent="0.2">
      <c r="A712" s="538">
        <f>IF(B712="","",COUNT('Diário 3º PA'!$A$4:$A$4242)+COUNT('Diário 4º PA'!$A$4:$A$2224)+ROW()-3)</f>
        <v>4721</v>
      </c>
      <c r="B712" s="539">
        <v>44774</v>
      </c>
      <c r="C712" s="540">
        <v>44743</v>
      </c>
      <c r="D712" s="541" t="s">
        <v>115</v>
      </c>
      <c r="E712" s="554" t="s">
        <v>378</v>
      </c>
      <c r="F712" s="555">
        <v>95</v>
      </c>
      <c r="G712" s="554" t="s">
        <v>6660</v>
      </c>
      <c r="H712" s="554" t="s">
        <v>129</v>
      </c>
      <c r="I712" s="543" t="s">
        <v>6661</v>
      </c>
      <c r="J712" s="556" t="s">
        <v>6662</v>
      </c>
      <c r="K712" s="556" t="s">
        <v>1464</v>
      </c>
      <c r="L712" s="544" t="s">
        <v>428</v>
      </c>
      <c r="M712" s="556">
        <v>202254</v>
      </c>
      <c r="N712" s="557">
        <v>44771</v>
      </c>
      <c r="O712" s="545">
        <f t="shared" si="34"/>
        <v>8</v>
      </c>
      <c r="P712" s="545">
        <f t="shared" si="35"/>
        <v>7</v>
      </c>
      <c r="Q712" s="531" t="str">
        <f t="shared" si="36"/>
        <v>Gastos_Gerais</v>
      </c>
    </row>
    <row r="713" spans="1:17" ht="38.25" hidden="1" x14ac:dyDescent="0.2">
      <c r="A713" s="538">
        <f>IF(B713="","",COUNT('Diário 3º PA'!$A$4:$A$4242)+COUNT('Diário 4º PA'!$A$4:$A$2224)+ROW()-3)</f>
        <v>4722</v>
      </c>
      <c r="B713" s="539">
        <v>44774</v>
      </c>
      <c r="C713" s="540">
        <v>44743</v>
      </c>
      <c r="D713" s="541" t="s">
        <v>115</v>
      </c>
      <c r="E713" s="554" t="s">
        <v>318</v>
      </c>
      <c r="F713" s="555">
        <v>788</v>
      </c>
      <c r="G713" s="554" t="s">
        <v>6663</v>
      </c>
      <c r="H713" s="554" t="s">
        <v>129</v>
      </c>
      <c r="I713" s="543" t="s">
        <v>6664</v>
      </c>
      <c r="J713" s="556" t="s">
        <v>6665</v>
      </c>
      <c r="K713" s="556" t="s">
        <v>1464</v>
      </c>
      <c r="L713" s="544" t="s">
        <v>428</v>
      </c>
      <c r="M713" s="556">
        <v>522</v>
      </c>
      <c r="N713" s="557">
        <v>44771</v>
      </c>
      <c r="O713" s="545">
        <f t="shared" si="34"/>
        <v>8</v>
      </c>
      <c r="P713" s="545">
        <f t="shared" si="35"/>
        <v>7</v>
      </c>
      <c r="Q713" s="531" t="str">
        <f t="shared" si="36"/>
        <v>Gastos_Gerais</v>
      </c>
    </row>
    <row r="714" spans="1:17" ht="38.25" hidden="1" x14ac:dyDescent="0.2">
      <c r="A714" s="538">
        <f>IF(B714="","",COUNT('Diário 3º PA'!$A$4:$A$4242)+COUNT('Diário 4º PA'!$A$4:$A$2224)+ROW()-3)</f>
        <v>4723</v>
      </c>
      <c r="B714" s="539">
        <v>44774</v>
      </c>
      <c r="C714" s="540">
        <v>44743</v>
      </c>
      <c r="D714" s="541" t="s">
        <v>115</v>
      </c>
      <c r="E714" s="554" t="s">
        <v>366</v>
      </c>
      <c r="F714" s="555">
        <v>32.6</v>
      </c>
      <c r="G714" s="554" t="s">
        <v>3960</v>
      </c>
      <c r="H714" s="554" t="s">
        <v>140</v>
      </c>
      <c r="I714" s="543" t="s">
        <v>3344</v>
      </c>
      <c r="J714" s="556" t="s">
        <v>830</v>
      </c>
      <c r="K714" s="556" t="s">
        <v>1464</v>
      </c>
      <c r="L714" s="544" t="s">
        <v>428</v>
      </c>
      <c r="M714" s="556">
        <v>10444</v>
      </c>
      <c r="N714" s="557">
        <v>44771</v>
      </c>
      <c r="O714" s="545">
        <f t="shared" si="34"/>
        <v>8</v>
      </c>
      <c r="P714" s="545">
        <f t="shared" si="35"/>
        <v>7</v>
      </c>
      <c r="Q714" s="531" t="str">
        <f t="shared" si="36"/>
        <v>Gastos_Gerais</v>
      </c>
    </row>
    <row r="715" spans="1:17" ht="38.25" hidden="1" x14ac:dyDescent="0.2">
      <c r="A715" s="538">
        <f>IF(B715="","",COUNT('Diário 3º PA'!$A$4:$A$4242)+COUNT('Diário 4º PA'!$A$4:$A$2224)+ROW()-3)</f>
        <v>4724</v>
      </c>
      <c r="B715" s="539">
        <v>44774</v>
      </c>
      <c r="C715" s="540">
        <v>44743</v>
      </c>
      <c r="D715" s="541" t="s">
        <v>115</v>
      </c>
      <c r="E715" s="554" t="s">
        <v>318</v>
      </c>
      <c r="F715" s="555">
        <v>377.42</v>
      </c>
      <c r="G715" s="554" t="s">
        <v>6666</v>
      </c>
      <c r="H715" s="554" t="s">
        <v>140</v>
      </c>
      <c r="I715" s="543" t="s">
        <v>4259</v>
      </c>
      <c r="J715" s="556" t="s">
        <v>4260</v>
      </c>
      <c r="K715" s="544" t="s">
        <v>704</v>
      </c>
      <c r="L715" s="544" t="s">
        <v>428</v>
      </c>
      <c r="M715" s="556">
        <v>237331</v>
      </c>
      <c r="N715" s="557">
        <v>44769</v>
      </c>
      <c r="O715" s="545">
        <f t="shared" si="34"/>
        <v>8</v>
      </c>
      <c r="P715" s="545">
        <f t="shared" si="35"/>
        <v>7</v>
      </c>
      <c r="Q715" s="531" t="str">
        <f t="shared" si="36"/>
        <v>Gastos_Gerais</v>
      </c>
    </row>
    <row r="716" spans="1:17" ht="38.25" hidden="1" x14ac:dyDescent="0.2">
      <c r="A716" s="538">
        <f>IF(B716="","",COUNT('Diário 3º PA'!$A$4:$A$4242)+COUNT('Diário 4º PA'!$A$4:$A$2224)+ROW()-3)</f>
        <v>4725</v>
      </c>
      <c r="B716" s="539">
        <v>44774</v>
      </c>
      <c r="C716" s="540">
        <v>44743</v>
      </c>
      <c r="D716" s="541" t="s">
        <v>115</v>
      </c>
      <c r="E716" s="541" t="s">
        <v>354</v>
      </c>
      <c r="F716" s="542">
        <v>150081.26999999999</v>
      </c>
      <c r="G716" s="541" t="s">
        <v>6667</v>
      </c>
      <c r="H716" s="543" t="s">
        <v>135</v>
      </c>
      <c r="I716" s="543" t="s">
        <v>4639</v>
      </c>
      <c r="J716" s="544" t="s">
        <v>4640</v>
      </c>
      <c r="K716" s="544" t="s">
        <v>704</v>
      </c>
      <c r="L716" s="544" t="s">
        <v>428</v>
      </c>
      <c r="M716" s="544">
        <v>202234</v>
      </c>
      <c r="N716" s="575">
        <v>44771</v>
      </c>
      <c r="O716" s="545">
        <f t="shared" si="34"/>
        <v>8</v>
      </c>
      <c r="P716" s="545">
        <f t="shared" si="35"/>
        <v>7</v>
      </c>
      <c r="Q716" s="531" t="str">
        <f t="shared" si="36"/>
        <v>Gastos_Gerais</v>
      </c>
    </row>
    <row r="717" spans="1:17" ht="38.25" hidden="1" x14ac:dyDescent="0.2">
      <c r="A717" s="538">
        <f>IF(B717="","",COUNT('Diário 3º PA'!$A$4:$A$4242)+COUNT('Diário 4º PA'!$A$4:$A$2224)+ROW()-3)</f>
        <v>4726</v>
      </c>
      <c r="B717" s="575">
        <v>44774</v>
      </c>
      <c r="C717" s="540">
        <v>44774</v>
      </c>
      <c r="D717" s="541" t="s">
        <v>115</v>
      </c>
      <c r="E717" s="543" t="s">
        <v>342</v>
      </c>
      <c r="F717" s="558">
        <v>40.4</v>
      </c>
      <c r="G717" s="543" t="s">
        <v>6668</v>
      </c>
      <c r="H717" s="543" t="s">
        <v>135</v>
      </c>
      <c r="I717" s="543" t="s">
        <v>6038</v>
      </c>
      <c r="J717" s="556" t="s">
        <v>2816</v>
      </c>
      <c r="K717" s="544" t="s">
        <v>5990</v>
      </c>
      <c r="L717" s="544" t="s">
        <v>5995</v>
      </c>
      <c r="M717" s="544">
        <v>981617951</v>
      </c>
      <c r="N717" s="576">
        <v>44774</v>
      </c>
      <c r="O717" s="545">
        <f t="shared" si="34"/>
        <v>8</v>
      </c>
      <c r="P717" s="545">
        <f t="shared" si="35"/>
        <v>8</v>
      </c>
      <c r="Q717" s="531" t="str">
        <f t="shared" si="36"/>
        <v>Gastos_Gerais</v>
      </c>
    </row>
    <row r="718" spans="1:17" ht="38.25" hidden="1" x14ac:dyDescent="0.2">
      <c r="A718" s="538">
        <f>IF(B718="","",COUNT('Diário 3º PA'!$A$4:$A$4242)+COUNT('Diário 4º PA'!$A$4:$A$2224)+ROW()-3)</f>
        <v>4727</v>
      </c>
      <c r="B718" s="575">
        <v>44774</v>
      </c>
      <c r="C718" s="540">
        <v>44774</v>
      </c>
      <c r="D718" s="541" t="s">
        <v>115</v>
      </c>
      <c r="E718" s="543" t="s">
        <v>342</v>
      </c>
      <c r="F718" s="558">
        <v>40.4</v>
      </c>
      <c r="G718" s="543" t="s">
        <v>6669</v>
      </c>
      <c r="H718" s="543" t="s">
        <v>139</v>
      </c>
      <c r="I718" s="543" t="s">
        <v>6379</v>
      </c>
      <c r="J718" s="556" t="s">
        <v>1769</v>
      </c>
      <c r="K718" s="544" t="s">
        <v>5990</v>
      </c>
      <c r="L718" s="544" t="s">
        <v>5995</v>
      </c>
      <c r="M718" s="544">
        <v>981617951</v>
      </c>
      <c r="N718" s="576">
        <v>44774</v>
      </c>
      <c r="O718" s="545">
        <f t="shared" si="34"/>
        <v>8</v>
      </c>
      <c r="P718" s="545">
        <f t="shared" si="35"/>
        <v>8</v>
      </c>
      <c r="Q718" s="531" t="str">
        <f t="shared" si="36"/>
        <v>Gastos_Gerais</v>
      </c>
    </row>
    <row r="719" spans="1:17" ht="38.25" hidden="1" x14ac:dyDescent="0.2">
      <c r="A719" s="538">
        <f>IF(B719="","",COUNT('Diário 3º PA'!$A$4:$A$4242)+COUNT('Diário 4º PA'!$A$4:$A$2224)+ROW()-3)</f>
        <v>4728</v>
      </c>
      <c r="B719" s="539">
        <v>44774</v>
      </c>
      <c r="C719" s="540">
        <v>44774</v>
      </c>
      <c r="D719" s="541" t="s">
        <v>115</v>
      </c>
      <c r="E719" s="554" t="s">
        <v>342</v>
      </c>
      <c r="F719" s="555">
        <v>120</v>
      </c>
      <c r="G719" s="554" t="s">
        <v>6670</v>
      </c>
      <c r="H719" s="554" t="s">
        <v>132</v>
      </c>
      <c r="I719" s="543" t="s">
        <v>4024</v>
      </c>
      <c r="J719" s="556" t="s">
        <v>4025</v>
      </c>
      <c r="K719" s="556" t="s">
        <v>5990</v>
      </c>
      <c r="L719" s="544" t="s">
        <v>5995</v>
      </c>
      <c r="M719" s="556">
        <v>981617951</v>
      </c>
      <c r="N719" s="557">
        <v>44774</v>
      </c>
      <c r="O719" s="545">
        <f t="shared" si="34"/>
        <v>8</v>
      </c>
      <c r="P719" s="545">
        <f t="shared" si="35"/>
        <v>8</v>
      </c>
      <c r="Q719" s="531" t="str">
        <f t="shared" si="36"/>
        <v>Gastos_Gerais</v>
      </c>
    </row>
    <row r="720" spans="1:17" ht="51" hidden="1" x14ac:dyDescent="0.2">
      <c r="A720" s="538">
        <f>IF(B720="","",COUNT('Diário 3º PA'!$A$4:$A$4242)+COUNT('Diário 4º PA'!$A$4:$A$2224)+ROW()-3)</f>
        <v>4729</v>
      </c>
      <c r="B720" s="539">
        <v>44774</v>
      </c>
      <c r="C720" s="540">
        <v>44774</v>
      </c>
      <c r="D720" s="554" t="s">
        <v>104</v>
      </c>
      <c r="E720" s="554" t="s">
        <v>191</v>
      </c>
      <c r="F720" s="555">
        <v>910.61</v>
      </c>
      <c r="G720" s="543" t="s">
        <v>6671</v>
      </c>
      <c r="H720" s="554" t="s">
        <v>135</v>
      </c>
      <c r="I720" s="543" t="s">
        <v>6672</v>
      </c>
      <c r="J720" s="556" t="s">
        <v>6673</v>
      </c>
      <c r="K720" s="556" t="s">
        <v>5990</v>
      </c>
      <c r="L720" s="544" t="s">
        <v>5995</v>
      </c>
      <c r="M720" s="556">
        <v>981617951</v>
      </c>
      <c r="N720" s="557">
        <v>44774</v>
      </c>
      <c r="O720" s="545">
        <f t="shared" si="34"/>
        <v>8</v>
      </c>
      <c r="P720" s="545">
        <f t="shared" si="35"/>
        <v>8</v>
      </c>
      <c r="Q720" s="531" t="str">
        <f t="shared" si="36"/>
        <v>Gastos_com_Pessoal</v>
      </c>
    </row>
    <row r="721" spans="1:17" ht="51" hidden="1" x14ac:dyDescent="0.2">
      <c r="A721" s="538">
        <f>IF(B721="","",COUNT('Diário 3º PA'!$A$4:$A$4242)+COUNT('Diário 4º PA'!$A$4:$A$2224)+ROW()-3)</f>
        <v>4730</v>
      </c>
      <c r="B721" s="539">
        <v>44774</v>
      </c>
      <c r="C721" s="540">
        <v>44774</v>
      </c>
      <c r="D721" s="554" t="s">
        <v>104</v>
      </c>
      <c r="E721" s="554" t="s">
        <v>189</v>
      </c>
      <c r="F721" s="555">
        <v>2597.17</v>
      </c>
      <c r="G721" s="543" t="s">
        <v>6674</v>
      </c>
      <c r="H721" s="554" t="s">
        <v>135</v>
      </c>
      <c r="I721" s="543" t="s">
        <v>6672</v>
      </c>
      <c r="J721" s="556" t="s">
        <v>6673</v>
      </c>
      <c r="K721" s="556" t="s">
        <v>5990</v>
      </c>
      <c r="L721" s="544" t="s">
        <v>5995</v>
      </c>
      <c r="M721" s="556">
        <v>981617951</v>
      </c>
      <c r="N721" s="557">
        <v>44774</v>
      </c>
      <c r="O721" s="545">
        <f t="shared" si="34"/>
        <v>8</v>
      </c>
      <c r="P721" s="545">
        <f t="shared" si="35"/>
        <v>8</v>
      </c>
      <c r="Q721" s="531" t="str">
        <f t="shared" si="36"/>
        <v>Gastos_com_Pessoal</v>
      </c>
    </row>
    <row r="722" spans="1:17" ht="51" hidden="1" x14ac:dyDescent="0.2">
      <c r="A722" s="538">
        <f>IF(B722="","",COUNT('Diário 3º PA'!$A$4:$A$4242)+COUNT('Diário 4º PA'!$A$4:$A$2224)+ROW()-3)</f>
        <v>4731</v>
      </c>
      <c r="B722" s="539">
        <v>44774</v>
      </c>
      <c r="C722" s="540">
        <v>44774</v>
      </c>
      <c r="D722" s="554" t="s">
        <v>104</v>
      </c>
      <c r="E722" s="554" t="s">
        <v>191</v>
      </c>
      <c r="F722" s="555">
        <v>883.46</v>
      </c>
      <c r="G722" s="543" t="s">
        <v>6675</v>
      </c>
      <c r="H722" s="554" t="s">
        <v>131</v>
      </c>
      <c r="I722" s="543" t="s">
        <v>6676</v>
      </c>
      <c r="J722" s="556" t="s">
        <v>6677</v>
      </c>
      <c r="K722" s="556" t="s">
        <v>5990</v>
      </c>
      <c r="L722" s="544" t="s">
        <v>5995</v>
      </c>
      <c r="M722" s="556">
        <v>981617951</v>
      </c>
      <c r="N722" s="557">
        <v>44774</v>
      </c>
      <c r="O722" s="545">
        <f t="shared" si="34"/>
        <v>8</v>
      </c>
      <c r="P722" s="545">
        <f t="shared" si="35"/>
        <v>8</v>
      </c>
      <c r="Q722" s="531" t="str">
        <f t="shared" si="36"/>
        <v>Gastos_com_Pessoal</v>
      </c>
    </row>
    <row r="723" spans="1:17" ht="51" hidden="1" x14ac:dyDescent="0.2">
      <c r="A723" s="538">
        <f>IF(B723="","",COUNT('Diário 3º PA'!$A$4:$A$4242)+COUNT('Diário 4º PA'!$A$4:$A$2224)+ROW()-3)</f>
        <v>4732</v>
      </c>
      <c r="B723" s="539">
        <v>44774</v>
      </c>
      <c r="C723" s="540">
        <v>44774</v>
      </c>
      <c r="D723" s="554" t="s">
        <v>104</v>
      </c>
      <c r="E723" s="554" t="s">
        <v>189</v>
      </c>
      <c r="F723" s="555">
        <v>2475.15</v>
      </c>
      <c r="G723" s="543" t="s">
        <v>6678</v>
      </c>
      <c r="H723" s="554" t="s">
        <v>131</v>
      </c>
      <c r="I723" s="543" t="s">
        <v>6676</v>
      </c>
      <c r="J723" s="556" t="s">
        <v>6677</v>
      </c>
      <c r="K723" s="556" t="s">
        <v>5990</v>
      </c>
      <c r="L723" s="544" t="s">
        <v>5995</v>
      </c>
      <c r="M723" s="556">
        <v>981617951</v>
      </c>
      <c r="N723" s="557">
        <v>44774</v>
      </c>
      <c r="O723" s="545">
        <f t="shared" si="34"/>
        <v>8</v>
      </c>
      <c r="P723" s="545">
        <f t="shared" si="35"/>
        <v>8</v>
      </c>
      <c r="Q723" s="531" t="str">
        <f t="shared" si="36"/>
        <v>Gastos_com_Pessoal</v>
      </c>
    </row>
    <row r="724" spans="1:17" ht="25.5" hidden="1" x14ac:dyDescent="0.2">
      <c r="A724" s="538">
        <f>IF(B724="","",COUNT('Diário 3º PA'!$A$4:$A$4242)+COUNT('Diário 4º PA'!$A$4:$A$2224)+ROW()-3)</f>
        <v>4733</v>
      </c>
      <c r="B724" s="539">
        <v>44774</v>
      </c>
      <c r="C724" s="540">
        <v>44774</v>
      </c>
      <c r="D724" s="554" t="s">
        <v>93</v>
      </c>
      <c r="E724" s="554" t="s">
        <v>97</v>
      </c>
      <c r="F724" s="555">
        <v>0.94</v>
      </c>
      <c r="G724" s="554" t="s">
        <v>1553</v>
      </c>
      <c r="H724" s="554" t="s">
        <v>128</v>
      </c>
      <c r="I724" s="543" t="s">
        <v>664</v>
      </c>
      <c r="J724" s="556" t="s">
        <v>811</v>
      </c>
      <c r="K724" s="556" t="s">
        <v>1554</v>
      </c>
      <c r="L724" s="544" t="s">
        <v>1066</v>
      </c>
      <c r="M724" s="556" t="s">
        <v>666</v>
      </c>
      <c r="N724" s="557">
        <v>44774</v>
      </c>
      <c r="O724" s="545">
        <f t="shared" si="34"/>
        <v>8</v>
      </c>
      <c r="P724" s="545">
        <f t="shared" si="35"/>
        <v>8</v>
      </c>
      <c r="Q724" s="531" t="str">
        <f t="shared" si="36"/>
        <v>Receitas</v>
      </c>
    </row>
    <row r="725" spans="1:17" ht="38.25" hidden="1" x14ac:dyDescent="0.2">
      <c r="A725" s="538">
        <f>IF(B725="","",COUNT('Diário 3º PA'!$A$4:$A$4242)+COUNT('Diário 4º PA'!$A$4:$A$2224)+ROW()-3)</f>
        <v>4734</v>
      </c>
      <c r="B725" s="539">
        <v>44775</v>
      </c>
      <c r="C725" s="540">
        <v>44743</v>
      </c>
      <c r="D725" s="541" t="s">
        <v>115</v>
      </c>
      <c r="E725" s="554" t="s">
        <v>376</v>
      </c>
      <c r="F725" s="542">
        <v>1335.29</v>
      </c>
      <c r="G725" s="541" t="s">
        <v>3437</v>
      </c>
      <c r="H725" s="543" t="s">
        <v>132</v>
      </c>
      <c r="I725" s="550" t="s">
        <v>674</v>
      </c>
      <c r="J725" s="544" t="s">
        <v>722</v>
      </c>
      <c r="K725" s="544" t="s">
        <v>704</v>
      </c>
      <c r="L725" s="544" t="s">
        <v>428</v>
      </c>
      <c r="M725" s="556">
        <v>27403</v>
      </c>
      <c r="N725" s="539">
        <v>44760</v>
      </c>
      <c r="O725" s="545">
        <f t="shared" si="34"/>
        <v>8</v>
      </c>
      <c r="P725" s="545">
        <f t="shared" si="35"/>
        <v>7</v>
      </c>
      <c r="Q725" s="531" t="str">
        <f t="shared" si="36"/>
        <v>Gastos_Gerais</v>
      </c>
    </row>
    <row r="726" spans="1:17" ht="38.25" hidden="1" x14ac:dyDescent="0.2">
      <c r="A726" s="538">
        <f>IF(B726="","",COUNT('Diário 3º PA'!$A$4:$A$4242)+COUNT('Diário 4º PA'!$A$4:$A$2224)+ROW()-3)</f>
        <v>4735</v>
      </c>
      <c r="B726" s="539">
        <v>44775</v>
      </c>
      <c r="C726" s="540">
        <v>44774</v>
      </c>
      <c r="D726" s="541" t="s">
        <v>115</v>
      </c>
      <c r="E726" s="554" t="s">
        <v>304</v>
      </c>
      <c r="F726" s="555">
        <v>18</v>
      </c>
      <c r="G726" s="554" t="s">
        <v>6679</v>
      </c>
      <c r="H726" s="554" t="s">
        <v>129</v>
      </c>
      <c r="I726" s="543" t="s">
        <v>6567</v>
      </c>
      <c r="J726" s="556" t="s">
        <v>3085</v>
      </c>
      <c r="K726" s="556" t="s">
        <v>1464</v>
      </c>
      <c r="L726" s="544" t="s">
        <v>428</v>
      </c>
      <c r="M726" s="556">
        <v>2022268</v>
      </c>
      <c r="N726" s="557">
        <v>44774</v>
      </c>
      <c r="O726" s="545">
        <f t="shared" si="34"/>
        <v>8</v>
      </c>
      <c r="P726" s="545">
        <f t="shared" si="35"/>
        <v>8</v>
      </c>
      <c r="Q726" s="531" t="str">
        <f t="shared" si="36"/>
        <v>Gastos_Gerais</v>
      </c>
    </row>
    <row r="727" spans="1:17" ht="38.25" hidden="1" x14ac:dyDescent="0.2">
      <c r="A727" s="538">
        <f>IF(B727="","",COUNT('Diário 3º PA'!$A$4:$A$4242)+COUNT('Diário 4º PA'!$A$4:$A$2224)+ROW()-3)</f>
        <v>4736</v>
      </c>
      <c r="B727" s="539">
        <v>44775</v>
      </c>
      <c r="C727" s="540">
        <v>44774</v>
      </c>
      <c r="D727" s="541" t="s">
        <v>115</v>
      </c>
      <c r="E727" s="554" t="s">
        <v>318</v>
      </c>
      <c r="F727" s="555">
        <v>73.069999999999993</v>
      </c>
      <c r="G727" s="554" t="s">
        <v>6680</v>
      </c>
      <c r="H727" s="554" t="s">
        <v>129</v>
      </c>
      <c r="I727" s="543" t="s">
        <v>6681</v>
      </c>
      <c r="J727" s="556" t="s">
        <v>6682</v>
      </c>
      <c r="K727" s="556" t="s">
        <v>1464</v>
      </c>
      <c r="L727" s="544" t="s">
        <v>428</v>
      </c>
      <c r="M727" s="556">
        <v>6362</v>
      </c>
      <c r="N727" s="557">
        <v>44774</v>
      </c>
      <c r="O727" s="545">
        <f t="shared" si="34"/>
        <v>8</v>
      </c>
      <c r="P727" s="545">
        <f t="shared" si="35"/>
        <v>8</v>
      </c>
      <c r="Q727" s="531" t="str">
        <f t="shared" si="36"/>
        <v>Gastos_Gerais</v>
      </c>
    </row>
    <row r="728" spans="1:17" ht="38.25" hidden="1" x14ac:dyDescent="0.2">
      <c r="A728" s="538">
        <f>IF(B728="","",COUNT('Diário 3º PA'!$A$4:$A$4242)+COUNT('Diário 4º PA'!$A$4:$A$2224)+ROW()-3)</f>
        <v>4737</v>
      </c>
      <c r="B728" s="539">
        <v>44775</v>
      </c>
      <c r="C728" s="540">
        <v>44743</v>
      </c>
      <c r="D728" s="541" t="s">
        <v>115</v>
      </c>
      <c r="E728" s="554" t="s">
        <v>318</v>
      </c>
      <c r="F728" s="555">
        <v>3528</v>
      </c>
      <c r="G728" s="554" t="s">
        <v>6447</v>
      </c>
      <c r="H728" s="554" t="s">
        <v>135</v>
      </c>
      <c r="I728" s="543" t="s">
        <v>6601</v>
      </c>
      <c r="J728" s="556" t="s">
        <v>6602</v>
      </c>
      <c r="K728" s="556" t="s">
        <v>704</v>
      </c>
      <c r="L728" s="544" t="s">
        <v>428</v>
      </c>
      <c r="M728" s="556">
        <v>202242</v>
      </c>
      <c r="N728" s="557">
        <v>44769</v>
      </c>
      <c r="O728" s="545">
        <f t="shared" si="34"/>
        <v>8</v>
      </c>
      <c r="P728" s="545">
        <f t="shared" si="35"/>
        <v>7</v>
      </c>
      <c r="Q728" s="531" t="str">
        <f t="shared" si="36"/>
        <v>Gastos_Gerais</v>
      </c>
    </row>
    <row r="729" spans="1:17" ht="51" hidden="1" x14ac:dyDescent="0.2">
      <c r="A729" s="538">
        <f>IF(B729="","",COUNT('Diário 3º PA'!$A$4:$A$4242)+COUNT('Diário 4º PA'!$A$4:$A$2224)+ROW()-3)</f>
        <v>4738</v>
      </c>
      <c r="B729" s="539">
        <v>44775</v>
      </c>
      <c r="C729" s="540">
        <v>44774</v>
      </c>
      <c r="D729" s="554" t="s">
        <v>104</v>
      </c>
      <c r="E729" s="554" t="s">
        <v>204</v>
      </c>
      <c r="F729" s="555">
        <v>530.25</v>
      </c>
      <c r="G729" s="543" t="s">
        <v>6683</v>
      </c>
      <c r="H729" s="554" t="s">
        <v>127</v>
      </c>
      <c r="I729" s="543" t="s">
        <v>1299</v>
      </c>
      <c r="J729" s="556" t="s">
        <v>773</v>
      </c>
      <c r="K729" s="556" t="s">
        <v>704</v>
      </c>
      <c r="L729" s="544" t="s">
        <v>428</v>
      </c>
      <c r="M729" s="556">
        <v>2022221282</v>
      </c>
      <c r="N729" s="557">
        <v>44775</v>
      </c>
      <c r="O729" s="545">
        <f t="shared" si="34"/>
        <v>8</v>
      </c>
      <c r="P729" s="545">
        <f t="shared" si="35"/>
        <v>8</v>
      </c>
      <c r="Q729" s="531" t="str">
        <f t="shared" si="36"/>
        <v>Gastos_com_Pessoal</v>
      </c>
    </row>
    <row r="730" spans="1:17" ht="38.25" hidden="1" x14ac:dyDescent="0.2">
      <c r="A730" s="538">
        <f>IF(B730="","",COUNT('Diário 3º PA'!$A$4:$A$4242)+COUNT('Diário 4º PA'!$A$4:$A$2224)+ROW()-3)</f>
        <v>4739</v>
      </c>
      <c r="B730" s="539">
        <v>44775</v>
      </c>
      <c r="C730" s="540">
        <v>44743</v>
      </c>
      <c r="D730" s="541" t="s">
        <v>115</v>
      </c>
      <c r="E730" s="554" t="s">
        <v>230</v>
      </c>
      <c r="F730" s="555">
        <v>2723.04</v>
      </c>
      <c r="G730" s="554" t="s">
        <v>5987</v>
      </c>
      <c r="H730" s="554" t="s">
        <v>130</v>
      </c>
      <c r="I730" s="543" t="s">
        <v>5988</v>
      </c>
      <c r="J730" s="556" t="s">
        <v>760</v>
      </c>
      <c r="K730" s="556" t="s">
        <v>704</v>
      </c>
      <c r="L730" s="544" t="s">
        <v>428</v>
      </c>
      <c r="M730" s="556">
        <v>83717660</v>
      </c>
      <c r="N730" s="557">
        <v>44775</v>
      </c>
      <c r="O730" s="545">
        <f t="shared" si="34"/>
        <v>8</v>
      </c>
      <c r="P730" s="545">
        <f t="shared" si="35"/>
        <v>7</v>
      </c>
      <c r="Q730" s="531" t="str">
        <f t="shared" si="36"/>
        <v>Gastos_Gerais</v>
      </c>
    </row>
    <row r="731" spans="1:17" ht="38.25" hidden="1" x14ac:dyDescent="0.2">
      <c r="A731" s="538">
        <f>IF(B731="","",COUNT('Diário 3º PA'!$A$4:$A$4242)+COUNT('Diário 4º PA'!$A$4:$A$2224)+ROW()-3)</f>
        <v>4740</v>
      </c>
      <c r="B731" s="539">
        <v>44775</v>
      </c>
      <c r="C731" s="540">
        <v>44743</v>
      </c>
      <c r="D731" s="541" t="s">
        <v>115</v>
      </c>
      <c r="E731" s="541" t="s">
        <v>270</v>
      </c>
      <c r="F731" s="555">
        <v>142.58000000000001</v>
      </c>
      <c r="G731" s="554" t="s">
        <v>6684</v>
      </c>
      <c r="H731" s="554" t="s">
        <v>137</v>
      </c>
      <c r="I731" s="543" t="s">
        <v>6685</v>
      </c>
      <c r="J731" s="556" t="s">
        <v>6686</v>
      </c>
      <c r="K731" s="556" t="s">
        <v>704</v>
      </c>
      <c r="L731" s="544" t="s">
        <v>428</v>
      </c>
      <c r="M731" s="556">
        <v>2022816</v>
      </c>
      <c r="N731" s="557">
        <v>44770</v>
      </c>
      <c r="O731" s="545">
        <f t="shared" si="34"/>
        <v>8</v>
      </c>
      <c r="P731" s="545">
        <f t="shared" si="35"/>
        <v>7</v>
      </c>
      <c r="Q731" s="531" t="str">
        <f t="shared" si="36"/>
        <v>Gastos_Gerais</v>
      </c>
    </row>
    <row r="732" spans="1:17" ht="38.25" hidden="1" x14ac:dyDescent="0.2">
      <c r="A732" s="538">
        <f>IF(B732="","",COUNT('Diário 3º PA'!$A$4:$A$4242)+COUNT('Diário 4º PA'!$A$4:$A$2224)+ROW()-3)</f>
        <v>4741</v>
      </c>
      <c r="B732" s="539">
        <v>44775</v>
      </c>
      <c r="C732" s="540">
        <v>44774</v>
      </c>
      <c r="D732" s="541" t="s">
        <v>115</v>
      </c>
      <c r="E732" s="541" t="s">
        <v>328</v>
      </c>
      <c r="F732" s="542">
        <v>2000</v>
      </c>
      <c r="G732" s="577" t="s">
        <v>6687</v>
      </c>
      <c r="H732" s="543" t="s">
        <v>133</v>
      </c>
      <c r="I732" s="543" t="s">
        <v>727</v>
      </c>
      <c r="J732" s="556" t="s">
        <v>728</v>
      </c>
      <c r="K732" s="556" t="s">
        <v>704</v>
      </c>
      <c r="L732" s="544" t="s">
        <v>428</v>
      </c>
      <c r="M732" s="544">
        <v>1944190</v>
      </c>
      <c r="N732" s="557">
        <v>44775</v>
      </c>
      <c r="O732" s="545">
        <f t="shared" si="34"/>
        <v>8</v>
      </c>
      <c r="P732" s="545">
        <f t="shared" si="35"/>
        <v>8</v>
      </c>
      <c r="Q732" s="531" t="str">
        <f t="shared" si="36"/>
        <v>Gastos_Gerais</v>
      </c>
    </row>
    <row r="733" spans="1:17" ht="38.25" hidden="1" x14ac:dyDescent="0.2">
      <c r="A733" s="538">
        <f>IF(B733="","",COUNT('Diário 3º PA'!$A$4:$A$4242)+COUNT('Diário 4º PA'!$A$4:$A$2224)+ROW()-3)</f>
        <v>4742</v>
      </c>
      <c r="B733" s="539">
        <v>44775</v>
      </c>
      <c r="C733" s="540">
        <v>44774</v>
      </c>
      <c r="D733" s="541" t="s">
        <v>115</v>
      </c>
      <c r="E733" s="554" t="s">
        <v>354</v>
      </c>
      <c r="F733" s="555">
        <v>12262.8</v>
      </c>
      <c r="G733" s="554" t="s">
        <v>6688</v>
      </c>
      <c r="H733" s="554" t="s">
        <v>133</v>
      </c>
      <c r="I733" s="543" t="s">
        <v>6689</v>
      </c>
      <c r="J733" s="556" t="s">
        <v>6690</v>
      </c>
      <c r="K733" s="556" t="s">
        <v>704</v>
      </c>
      <c r="L733" s="544" t="s">
        <v>428</v>
      </c>
      <c r="M733" s="556">
        <v>16227</v>
      </c>
      <c r="N733" s="557">
        <v>44761</v>
      </c>
      <c r="O733" s="545">
        <f t="shared" si="34"/>
        <v>8</v>
      </c>
      <c r="P733" s="545">
        <f t="shared" si="35"/>
        <v>8</v>
      </c>
      <c r="Q733" s="531" t="str">
        <f t="shared" si="36"/>
        <v>Gastos_Gerais</v>
      </c>
    </row>
    <row r="734" spans="1:17" ht="38.25" hidden="1" x14ac:dyDescent="0.2">
      <c r="A734" s="538">
        <f>IF(B734="","",COUNT('Diário 3º PA'!$A$4:$A$4242)+COUNT('Diário 4º PA'!$A$4:$A$2224)+ROW()-3)</f>
        <v>4743</v>
      </c>
      <c r="B734" s="539">
        <v>44775</v>
      </c>
      <c r="C734" s="540">
        <v>44774</v>
      </c>
      <c r="D734" s="541" t="s">
        <v>115</v>
      </c>
      <c r="E734" s="554" t="s">
        <v>342</v>
      </c>
      <c r="F734" s="555">
        <v>120</v>
      </c>
      <c r="G734" s="554" t="s">
        <v>6691</v>
      </c>
      <c r="H734" s="554" t="s">
        <v>139</v>
      </c>
      <c r="I734" s="543" t="s">
        <v>1854</v>
      </c>
      <c r="J734" s="556" t="s">
        <v>1855</v>
      </c>
      <c r="K734" s="556" t="s">
        <v>5990</v>
      </c>
      <c r="L734" s="544" t="s">
        <v>5995</v>
      </c>
      <c r="M734" s="556">
        <v>381864046</v>
      </c>
      <c r="N734" s="557">
        <v>44775</v>
      </c>
      <c r="O734" s="545">
        <f t="shared" si="34"/>
        <v>8</v>
      </c>
      <c r="P734" s="545">
        <f t="shared" si="35"/>
        <v>8</v>
      </c>
      <c r="Q734" s="531" t="str">
        <f t="shared" si="36"/>
        <v>Gastos_Gerais</v>
      </c>
    </row>
    <row r="735" spans="1:17" ht="38.25" hidden="1" x14ac:dyDescent="0.2">
      <c r="A735" s="538">
        <f>IF(B735="","",COUNT('Diário 3º PA'!$A$4:$A$4242)+COUNT('Diário 4º PA'!$A$4:$A$2224)+ROW()-3)</f>
        <v>4744</v>
      </c>
      <c r="B735" s="539">
        <v>44775</v>
      </c>
      <c r="C735" s="540">
        <v>44774</v>
      </c>
      <c r="D735" s="541" t="s">
        <v>115</v>
      </c>
      <c r="E735" s="554" t="s">
        <v>342</v>
      </c>
      <c r="F735" s="555">
        <v>120</v>
      </c>
      <c r="G735" s="554" t="s">
        <v>6692</v>
      </c>
      <c r="H735" s="554" t="s">
        <v>139</v>
      </c>
      <c r="I735" s="543" t="s">
        <v>1759</v>
      </c>
      <c r="J735" s="556" t="s">
        <v>1760</v>
      </c>
      <c r="K735" s="556" t="s">
        <v>5990</v>
      </c>
      <c r="L735" s="544" t="s">
        <v>5995</v>
      </c>
      <c r="M735" s="556">
        <v>381864046</v>
      </c>
      <c r="N735" s="557">
        <v>44775</v>
      </c>
      <c r="O735" s="545">
        <f t="shared" si="34"/>
        <v>8</v>
      </c>
      <c r="P735" s="545">
        <f t="shared" si="35"/>
        <v>8</v>
      </c>
      <c r="Q735" s="531" t="str">
        <f t="shared" si="36"/>
        <v>Gastos_Gerais</v>
      </c>
    </row>
    <row r="736" spans="1:17" ht="38.25" hidden="1" x14ac:dyDescent="0.2">
      <c r="A736" s="538">
        <f>IF(B736="","",COUNT('Diário 3º PA'!$A$4:$A$4242)+COUNT('Diário 4º PA'!$A$4:$A$2224)+ROW()-3)</f>
        <v>4745</v>
      </c>
      <c r="B736" s="539">
        <v>44775</v>
      </c>
      <c r="C736" s="540">
        <v>44774</v>
      </c>
      <c r="D736" s="541" t="s">
        <v>115</v>
      </c>
      <c r="E736" s="554" t="s">
        <v>342</v>
      </c>
      <c r="F736" s="555">
        <v>120</v>
      </c>
      <c r="G736" s="554" t="s">
        <v>6693</v>
      </c>
      <c r="H736" s="554" t="s">
        <v>139</v>
      </c>
      <c r="I736" s="543" t="s">
        <v>6694</v>
      </c>
      <c r="J736" s="556" t="s">
        <v>1772</v>
      </c>
      <c r="K736" s="556" t="s">
        <v>5990</v>
      </c>
      <c r="L736" s="544" t="s">
        <v>5995</v>
      </c>
      <c r="M736" s="556">
        <v>381864046</v>
      </c>
      <c r="N736" s="557">
        <v>44775</v>
      </c>
      <c r="O736" s="545">
        <f t="shared" si="34"/>
        <v>8</v>
      </c>
      <c r="P736" s="545">
        <f t="shared" si="35"/>
        <v>8</v>
      </c>
      <c r="Q736" s="531" t="str">
        <f t="shared" si="36"/>
        <v>Gastos_Gerais</v>
      </c>
    </row>
    <row r="737" spans="1:17" ht="38.25" hidden="1" x14ac:dyDescent="0.2">
      <c r="A737" s="538">
        <f>IF(B737="","",COUNT('Diário 3º PA'!$A$4:$A$4242)+COUNT('Diário 4º PA'!$A$4:$A$2224)+ROW()-3)</f>
        <v>4746</v>
      </c>
      <c r="B737" s="539">
        <v>44775</v>
      </c>
      <c r="C737" s="540">
        <v>44774</v>
      </c>
      <c r="D737" s="541" t="s">
        <v>115</v>
      </c>
      <c r="E737" s="554" t="s">
        <v>342</v>
      </c>
      <c r="F737" s="555">
        <v>60</v>
      </c>
      <c r="G737" s="554" t="s">
        <v>6695</v>
      </c>
      <c r="H737" s="554" t="s">
        <v>139</v>
      </c>
      <c r="I737" s="543" t="s">
        <v>4112</v>
      </c>
      <c r="J737" s="556" t="s">
        <v>1884</v>
      </c>
      <c r="K737" s="556" t="s">
        <v>5990</v>
      </c>
      <c r="L737" s="544" t="s">
        <v>5995</v>
      </c>
      <c r="M737" s="556">
        <v>381864046</v>
      </c>
      <c r="N737" s="557">
        <v>44775</v>
      </c>
      <c r="O737" s="545">
        <f t="shared" si="34"/>
        <v>8</v>
      </c>
      <c r="P737" s="545">
        <f t="shared" si="35"/>
        <v>8</v>
      </c>
      <c r="Q737" s="531" t="str">
        <f t="shared" si="36"/>
        <v>Gastos_Gerais</v>
      </c>
    </row>
    <row r="738" spans="1:17" ht="38.25" hidden="1" x14ac:dyDescent="0.2">
      <c r="A738" s="538">
        <f>IF(B738="","",COUNT('Diário 3º PA'!$A$4:$A$4242)+COUNT('Diário 4º PA'!$A$4:$A$2224)+ROW()-3)</f>
        <v>4747</v>
      </c>
      <c r="B738" s="539">
        <v>44775</v>
      </c>
      <c r="C738" s="540">
        <v>44774</v>
      </c>
      <c r="D738" s="541" t="s">
        <v>115</v>
      </c>
      <c r="E738" s="554" t="s">
        <v>342</v>
      </c>
      <c r="F738" s="555">
        <v>60</v>
      </c>
      <c r="G738" s="554" t="s">
        <v>6696</v>
      </c>
      <c r="H738" s="554" t="s">
        <v>135</v>
      </c>
      <c r="I738" s="543" t="s">
        <v>6697</v>
      </c>
      <c r="J738" s="556" t="s">
        <v>6698</v>
      </c>
      <c r="K738" s="556" t="s">
        <v>5990</v>
      </c>
      <c r="L738" s="544" t="s">
        <v>5995</v>
      </c>
      <c r="M738" s="556">
        <v>381864046</v>
      </c>
      <c r="N738" s="557">
        <v>44775</v>
      </c>
      <c r="O738" s="545">
        <f t="shared" si="34"/>
        <v>8</v>
      </c>
      <c r="P738" s="545">
        <f t="shared" si="35"/>
        <v>8</v>
      </c>
      <c r="Q738" s="531" t="str">
        <f t="shared" si="36"/>
        <v>Gastos_Gerais</v>
      </c>
    </row>
    <row r="739" spans="1:17" ht="38.25" hidden="1" x14ac:dyDescent="0.2">
      <c r="A739" s="538">
        <f>IF(B739="","",COUNT('Diário 3º PA'!$A$4:$A$4242)+COUNT('Diário 4º PA'!$A$4:$A$2224)+ROW()-3)</f>
        <v>4748</v>
      </c>
      <c r="B739" s="539">
        <v>44775</v>
      </c>
      <c r="C739" s="540">
        <v>44774</v>
      </c>
      <c r="D739" s="541" t="s">
        <v>115</v>
      </c>
      <c r="E739" s="554" t="s">
        <v>342</v>
      </c>
      <c r="F739" s="555">
        <v>120</v>
      </c>
      <c r="G739" s="554" t="s">
        <v>6699</v>
      </c>
      <c r="H739" s="554" t="s">
        <v>139</v>
      </c>
      <c r="I739" s="543" t="s">
        <v>4558</v>
      </c>
      <c r="J739" s="556" t="s">
        <v>4559</v>
      </c>
      <c r="K739" s="556" t="s">
        <v>5990</v>
      </c>
      <c r="L739" s="544" t="s">
        <v>5995</v>
      </c>
      <c r="M739" s="556">
        <v>381864046</v>
      </c>
      <c r="N739" s="557">
        <v>44775</v>
      </c>
      <c r="O739" s="545">
        <f t="shared" si="34"/>
        <v>8</v>
      </c>
      <c r="P739" s="545">
        <f t="shared" si="35"/>
        <v>8</v>
      </c>
      <c r="Q739" s="531" t="str">
        <f t="shared" si="36"/>
        <v>Gastos_Gerais</v>
      </c>
    </row>
    <row r="740" spans="1:17" ht="38.25" hidden="1" x14ac:dyDescent="0.2">
      <c r="A740" s="538">
        <f>IF(B740="","",COUNT('Diário 3º PA'!$A$4:$A$4242)+COUNT('Diário 4º PA'!$A$4:$A$2224)+ROW()-3)</f>
        <v>4749</v>
      </c>
      <c r="B740" s="539">
        <v>44775</v>
      </c>
      <c r="C740" s="540">
        <v>44774</v>
      </c>
      <c r="D740" s="541" t="s">
        <v>115</v>
      </c>
      <c r="E740" s="554" t="s">
        <v>342</v>
      </c>
      <c r="F740" s="555">
        <v>120</v>
      </c>
      <c r="G740" s="554" t="s">
        <v>6700</v>
      </c>
      <c r="H740" s="554" t="s">
        <v>139</v>
      </c>
      <c r="I740" s="543" t="s">
        <v>6379</v>
      </c>
      <c r="J740" s="556" t="s">
        <v>1769</v>
      </c>
      <c r="K740" s="556" t="s">
        <v>5990</v>
      </c>
      <c r="L740" s="544" t="s">
        <v>5995</v>
      </c>
      <c r="M740" s="556">
        <v>381864046</v>
      </c>
      <c r="N740" s="557">
        <v>44775</v>
      </c>
      <c r="O740" s="545">
        <f t="shared" si="34"/>
        <v>8</v>
      </c>
      <c r="P740" s="545">
        <f t="shared" si="35"/>
        <v>8</v>
      </c>
      <c r="Q740" s="531" t="str">
        <f t="shared" si="36"/>
        <v>Gastos_Gerais</v>
      </c>
    </row>
    <row r="741" spans="1:17" ht="38.25" hidden="1" x14ac:dyDescent="0.2">
      <c r="A741" s="538">
        <f>IF(B741="","",COUNT('Diário 3º PA'!$A$4:$A$4242)+COUNT('Diário 4º PA'!$A$4:$A$2224)+ROW()-3)</f>
        <v>4750</v>
      </c>
      <c r="B741" s="539">
        <v>44775</v>
      </c>
      <c r="C741" s="540">
        <v>44774</v>
      </c>
      <c r="D741" s="541" t="s">
        <v>115</v>
      </c>
      <c r="E741" s="554" t="s">
        <v>342</v>
      </c>
      <c r="F741" s="555">
        <v>60</v>
      </c>
      <c r="G741" s="554" t="s">
        <v>6701</v>
      </c>
      <c r="H741" s="554" t="s">
        <v>135</v>
      </c>
      <c r="I741" s="543" t="s">
        <v>6702</v>
      </c>
      <c r="J741" s="556" t="s">
        <v>1887</v>
      </c>
      <c r="K741" s="556" t="s">
        <v>5990</v>
      </c>
      <c r="L741" s="544" t="s">
        <v>5995</v>
      </c>
      <c r="M741" s="556">
        <v>381864046</v>
      </c>
      <c r="N741" s="557">
        <v>44775</v>
      </c>
      <c r="O741" s="545">
        <f t="shared" si="34"/>
        <v>8</v>
      </c>
      <c r="P741" s="545">
        <f t="shared" si="35"/>
        <v>8</v>
      </c>
      <c r="Q741" s="531" t="str">
        <f t="shared" si="36"/>
        <v>Gastos_Gerais</v>
      </c>
    </row>
    <row r="742" spans="1:17" ht="38.25" hidden="1" x14ac:dyDescent="0.2">
      <c r="A742" s="538">
        <f>IF(B742="","",COUNT('Diário 3º PA'!$A$4:$A$4242)+COUNT('Diário 4º PA'!$A$4:$A$2224)+ROW()-3)</f>
        <v>4751</v>
      </c>
      <c r="B742" s="539">
        <v>44775</v>
      </c>
      <c r="C742" s="540">
        <v>44774</v>
      </c>
      <c r="D742" s="541" t="s">
        <v>115</v>
      </c>
      <c r="E742" s="554" t="s">
        <v>342</v>
      </c>
      <c r="F742" s="555">
        <v>11.6</v>
      </c>
      <c r="G742" s="554" t="s">
        <v>6703</v>
      </c>
      <c r="H742" s="554" t="s">
        <v>132</v>
      </c>
      <c r="I742" s="543" t="s">
        <v>5286</v>
      </c>
      <c r="J742" s="556" t="s">
        <v>5287</v>
      </c>
      <c r="K742" s="556" t="s">
        <v>5990</v>
      </c>
      <c r="L742" s="544" t="s">
        <v>5995</v>
      </c>
      <c r="M742" s="556">
        <v>381864046</v>
      </c>
      <c r="N742" s="557">
        <v>44775</v>
      </c>
      <c r="O742" s="545">
        <f t="shared" si="34"/>
        <v>8</v>
      </c>
      <c r="P742" s="545">
        <f t="shared" si="35"/>
        <v>8</v>
      </c>
      <c r="Q742" s="531" t="str">
        <f t="shared" si="36"/>
        <v>Gastos_Gerais</v>
      </c>
    </row>
    <row r="743" spans="1:17" ht="38.25" hidden="1" x14ac:dyDescent="0.2">
      <c r="A743" s="538">
        <f>IF(B743="","",COUNT('Diário 3º PA'!$A$4:$A$4242)+COUNT('Diário 4º PA'!$A$4:$A$2224)+ROW()-3)</f>
        <v>4752</v>
      </c>
      <c r="B743" s="539">
        <v>44775</v>
      </c>
      <c r="C743" s="540">
        <v>44774</v>
      </c>
      <c r="D743" s="541" t="s">
        <v>115</v>
      </c>
      <c r="E743" s="541" t="s">
        <v>286</v>
      </c>
      <c r="F743" s="542">
        <v>35.200000000000003</v>
      </c>
      <c r="G743" s="541" t="s">
        <v>6704</v>
      </c>
      <c r="H743" s="543" t="s">
        <v>127</v>
      </c>
      <c r="I743" s="543" t="s">
        <v>1533</v>
      </c>
      <c r="J743" s="578" t="s">
        <v>666</v>
      </c>
      <c r="K743" s="556" t="s">
        <v>1065</v>
      </c>
      <c r="L743" s="544" t="s">
        <v>1066</v>
      </c>
      <c r="M743" s="544" t="s">
        <v>666</v>
      </c>
      <c r="N743" s="557">
        <v>44775</v>
      </c>
      <c r="O743" s="545">
        <f t="shared" si="34"/>
        <v>8</v>
      </c>
      <c r="P743" s="545">
        <f t="shared" si="35"/>
        <v>8</v>
      </c>
      <c r="Q743" s="531" t="str">
        <f t="shared" si="36"/>
        <v>Gastos_Gerais</v>
      </c>
    </row>
    <row r="744" spans="1:17" ht="25.5" hidden="1" x14ac:dyDescent="0.2">
      <c r="A744" s="538">
        <f>IF(B744="","",COUNT('Diário 3º PA'!$A$4:$A$4242)+COUNT('Diário 4º PA'!$A$4:$A$2224)+ROW()-3)</f>
        <v>4753</v>
      </c>
      <c r="B744" s="539">
        <v>44775</v>
      </c>
      <c r="C744" s="540">
        <v>44774</v>
      </c>
      <c r="D744" s="554" t="s">
        <v>93</v>
      </c>
      <c r="E744" s="554" t="s">
        <v>97</v>
      </c>
      <c r="F744" s="555">
        <v>0.01</v>
      </c>
      <c r="G744" s="554" t="s">
        <v>1553</v>
      </c>
      <c r="H744" s="554" t="s">
        <v>128</v>
      </c>
      <c r="I744" s="543" t="s">
        <v>664</v>
      </c>
      <c r="J744" s="556" t="s">
        <v>811</v>
      </c>
      <c r="K744" s="556" t="s">
        <v>1554</v>
      </c>
      <c r="L744" s="544" t="s">
        <v>1066</v>
      </c>
      <c r="M744" s="556" t="s">
        <v>666</v>
      </c>
      <c r="N744" s="557">
        <v>44775</v>
      </c>
      <c r="O744" s="545">
        <f t="shared" si="34"/>
        <v>8</v>
      </c>
      <c r="P744" s="545">
        <f t="shared" si="35"/>
        <v>8</v>
      </c>
      <c r="Q744" s="531" t="str">
        <f t="shared" si="36"/>
        <v>Receitas</v>
      </c>
    </row>
    <row r="745" spans="1:17" ht="38.25" hidden="1" x14ac:dyDescent="0.2">
      <c r="A745" s="538">
        <f>IF(B745="","",COUNT('Diário 3º PA'!$A$4:$A$4242)+COUNT('Diário 4º PA'!$A$4:$A$2224)+ROW()-3)</f>
        <v>4754</v>
      </c>
      <c r="B745" s="539">
        <v>44776</v>
      </c>
      <c r="C745" s="540">
        <v>44774</v>
      </c>
      <c r="D745" s="541" t="s">
        <v>115</v>
      </c>
      <c r="E745" s="541" t="s">
        <v>328</v>
      </c>
      <c r="F745" s="542">
        <v>1500</v>
      </c>
      <c r="G745" s="577" t="s">
        <v>6099</v>
      </c>
      <c r="H745" s="543" t="s">
        <v>136</v>
      </c>
      <c r="I745" s="543" t="s">
        <v>727</v>
      </c>
      <c r="J745" s="556" t="s">
        <v>728</v>
      </c>
      <c r="K745" s="556" t="s">
        <v>704</v>
      </c>
      <c r="L745" s="544" t="s">
        <v>428</v>
      </c>
      <c r="M745" s="544">
        <v>1944706</v>
      </c>
      <c r="N745" s="557">
        <v>44776</v>
      </c>
      <c r="O745" s="545">
        <f t="shared" si="34"/>
        <v>8</v>
      </c>
      <c r="P745" s="545">
        <f t="shared" si="35"/>
        <v>8</v>
      </c>
      <c r="Q745" s="531" t="str">
        <f t="shared" si="36"/>
        <v>Gastos_Gerais</v>
      </c>
    </row>
    <row r="746" spans="1:17" ht="38.25" hidden="1" x14ac:dyDescent="0.2">
      <c r="A746" s="538">
        <f>IF(B746="","",COUNT('Diário 3º PA'!$A$4:$A$4242)+COUNT('Diário 4º PA'!$A$4:$A$2224)+ROW()-3)</f>
        <v>4755</v>
      </c>
      <c r="B746" s="539">
        <v>44776</v>
      </c>
      <c r="C746" s="540">
        <v>44774</v>
      </c>
      <c r="D746" s="541" t="s">
        <v>115</v>
      </c>
      <c r="E746" s="541" t="s">
        <v>328</v>
      </c>
      <c r="F746" s="555">
        <v>1500</v>
      </c>
      <c r="G746" s="577" t="s">
        <v>1402</v>
      </c>
      <c r="H746" s="554" t="s">
        <v>132</v>
      </c>
      <c r="I746" s="543" t="s">
        <v>727</v>
      </c>
      <c r="J746" s="556" t="s">
        <v>728</v>
      </c>
      <c r="K746" s="556" t="s">
        <v>704</v>
      </c>
      <c r="L746" s="544" t="s">
        <v>428</v>
      </c>
      <c r="M746" s="556">
        <v>1944716</v>
      </c>
      <c r="N746" s="557">
        <v>44776</v>
      </c>
      <c r="O746" s="545">
        <f t="shared" si="34"/>
        <v>8</v>
      </c>
      <c r="P746" s="545">
        <f t="shared" si="35"/>
        <v>8</v>
      </c>
      <c r="Q746" s="531" t="str">
        <f t="shared" si="36"/>
        <v>Gastos_Gerais</v>
      </c>
    </row>
    <row r="747" spans="1:17" ht="38.25" hidden="1" x14ac:dyDescent="0.2">
      <c r="A747" s="538">
        <f>IF(B747="","",COUNT('Diário 3º PA'!$A$4:$A$4242)+COUNT('Diário 4º PA'!$A$4:$A$2224)+ROW()-3)</f>
        <v>4756</v>
      </c>
      <c r="B747" s="539">
        <v>44776</v>
      </c>
      <c r="C747" s="540">
        <v>44774</v>
      </c>
      <c r="D747" s="541" t="s">
        <v>115</v>
      </c>
      <c r="E747" s="541" t="s">
        <v>328</v>
      </c>
      <c r="F747" s="555">
        <v>2000</v>
      </c>
      <c r="G747" s="577" t="s">
        <v>1296</v>
      </c>
      <c r="H747" s="554" t="s">
        <v>130</v>
      </c>
      <c r="I747" s="543" t="s">
        <v>727</v>
      </c>
      <c r="J747" s="556" t="s">
        <v>728</v>
      </c>
      <c r="K747" s="556" t="s">
        <v>704</v>
      </c>
      <c r="L747" s="544" t="s">
        <v>428</v>
      </c>
      <c r="M747" s="556">
        <v>1944696</v>
      </c>
      <c r="N747" s="557">
        <v>44776</v>
      </c>
      <c r="O747" s="545">
        <f t="shared" si="34"/>
        <v>8</v>
      </c>
      <c r="P747" s="545">
        <f t="shared" si="35"/>
        <v>8</v>
      </c>
      <c r="Q747" s="531" t="str">
        <f t="shared" si="36"/>
        <v>Gastos_Gerais</v>
      </c>
    </row>
    <row r="748" spans="1:17" ht="38.25" hidden="1" x14ac:dyDescent="0.2">
      <c r="A748" s="538">
        <f>IF(B748="","",COUNT('Diário 3º PA'!$A$4:$A$4242)+COUNT('Diário 4º PA'!$A$4:$A$2224)+ROW()-3)</f>
        <v>4757</v>
      </c>
      <c r="B748" s="539">
        <v>44776</v>
      </c>
      <c r="C748" s="540">
        <v>44774</v>
      </c>
      <c r="D748" s="541" t="s">
        <v>115</v>
      </c>
      <c r="E748" s="541" t="s">
        <v>342</v>
      </c>
      <c r="F748" s="558">
        <v>99.25</v>
      </c>
      <c r="G748" s="543" t="s">
        <v>6705</v>
      </c>
      <c r="H748" s="543" t="s">
        <v>127</v>
      </c>
      <c r="I748" s="543" t="s">
        <v>1299</v>
      </c>
      <c r="J748" s="556" t="s">
        <v>773</v>
      </c>
      <c r="K748" s="544" t="s">
        <v>1464</v>
      </c>
      <c r="L748" s="544" t="s">
        <v>666</v>
      </c>
      <c r="M748" s="544"/>
      <c r="N748" s="557">
        <v>44775</v>
      </c>
      <c r="O748" s="545">
        <f t="shared" si="34"/>
        <v>8</v>
      </c>
      <c r="P748" s="545">
        <f t="shared" si="35"/>
        <v>8</v>
      </c>
      <c r="Q748" s="531" t="str">
        <f t="shared" si="36"/>
        <v>Gastos_Gerais</v>
      </c>
    </row>
    <row r="749" spans="1:17" ht="38.25" hidden="1" x14ac:dyDescent="0.2">
      <c r="A749" s="538">
        <f>IF(B749="","",COUNT('Diário 3º PA'!$A$4:$A$4242)+COUNT('Diário 4º PA'!$A$4:$A$2224)+ROW()-3)</f>
        <v>4758</v>
      </c>
      <c r="B749" s="539">
        <v>44776</v>
      </c>
      <c r="C749" s="540">
        <v>44774</v>
      </c>
      <c r="D749" s="541" t="s">
        <v>115</v>
      </c>
      <c r="E749" s="554" t="s">
        <v>336</v>
      </c>
      <c r="F749" s="555">
        <v>43.43</v>
      </c>
      <c r="G749" s="554" t="s">
        <v>6143</v>
      </c>
      <c r="H749" s="554" t="s">
        <v>135</v>
      </c>
      <c r="I749" s="543" t="s">
        <v>6706</v>
      </c>
      <c r="J749" s="556" t="s">
        <v>6707</v>
      </c>
      <c r="K749" s="544" t="s">
        <v>1464</v>
      </c>
      <c r="L749" s="544" t="s">
        <v>428</v>
      </c>
      <c r="M749" s="556">
        <v>202253</v>
      </c>
      <c r="N749" s="557">
        <v>44775</v>
      </c>
      <c r="O749" s="545">
        <f t="shared" si="34"/>
        <v>8</v>
      </c>
      <c r="P749" s="545">
        <f t="shared" si="35"/>
        <v>8</v>
      </c>
      <c r="Q749" s="531" t="str">
        <f t="shared" si="36"/>
        <v>Gastos_Gerais</v>
      </c>
    </row>
    <row r="750" spans="1:17" ht="38.25" hidden="1" x14ac:dyDescent="0.2">
      <c r="A750" s="538">
        <f>IF(B750="","",COUNT('Diário 3º PA'!$A$4:$A$4242)+COUNT('Diário 4º PA'!$A$4:$A$2224)+ROW()-3)</f>
        <v>4759</v>
      </c>
      <c r="B750" s="539">
        <v>44776</v>
      </c>
      <c r="C750" s="540">
        <v>44774</v>
      </c>
      <c r="D750" s="541" t="s">
        <v>115</v>
      </c>
      <c r="E750" s="554" t="s">
        <v>318</v>
      </c>
      <c r="F750" s="555">
        <v>359.86</v>
      </c>
      <c r="G750" s="554" t="s">
        <v>6708</v>
      </c>
      <c r="H750" s="554" t="s">
        <v>138</v>
      </c>
      <c r="I750" s="543" t="s">
        <v>6248</v>
      </c>
      <c r="J750" s="556" t="s">
        <v>4582</v>
      </c>
      <c r="K750" s="544" t="s">
        <v>1464</v>
      </c>
      <c r="L750" s="544" t="s">
        <v>428</v>
      </c>
      <c r="M750" s="556">
        <v>4443</v>
      </c>
      <c r="N750" s="557">
        <v>44774</v>
      </c>
      <c r="O750" s="545">
        <f t="shared" si="34"/>
        <v>8</v>
      </c>
      <c r="P750" s="545">
        <f t="shared" si="35"/>
        <v>8</v>
      </c>
      <c r="Q750" s="531" t="str">
        <f t="shared" si="36"/>
        <v>Gastos_Gerais</v>
      </c>
    </row>
    <row r="751" spans="1:17" ht="38.25" hidden="1" x14ac:dyDescent="0.2">
      <c r="A751" s="538">
        <f>IF(B751="","",COUNT('Diário 3º PA'!$A$4:$A$4242)+COUNT('Diário 4º PA'!$A$4:$A$2224)+ROW()-3)</f>
        <v>4760</v>
      </c>
      <c r="B751" s="539">
        <v>44776</v>
      </c>
      <c r="C751" s="540">
        <v>44774</v>
      </c>
      <c r="D751" s="541" t="s">
        <v>115</v>
      </c>
      <c r="E751" s="554" t="s">
        <v>336</v>
      </c>
      <c r="F751" s="555">
        <v>374.45</v>
      </c>
      <c r="G751" s="554" t="s">
        <v>6709</v>
      </c>
      <c r="H751" s="554" t="s">
        <v>135</v>
      </c>
      <c r="I751" s="543" t="s">
        <v>6706</v>
      </c>
      <c r="J751" s="556" t="s">
        <v>6707</v>
      </c>
      <c r="K751" s="544" t="s">
        <v>1464</v>
      </c>
      <c r="L751" s="544" t="s">
        <v>428</v>
      </c>
      <c r="M751" s="556">
        <v>352</v>
      </c>
      <c r="N751" s="557">
        <v>44774</v>
      </c>
      <c r="O751" s="545">
        <f t="shared" si="34"/>
        <v>8</v>
      </c>
      <c r="P751" s="545">
        <f t="shared" si="35"/>
        <v>8</v>
      </c>
      <c r="Q751" s="531" t="str">
        <f t="shared" si="36"/>
        <v>Gastos_Gerais</v>
      </c>
    </row>
    <row r="752" spans="1:17" ht="38.25" hidden="1" x14ac:dyDescent="0.2">
      <c r="A752" s="538">
        <f>IF(B752="","",COUNT('Diário 3º PA'!$A$4:$A$4242)+COUNT('Diário 4º PA'!$A$4:$A$2224)+ROW()-3)</f>
        <v>4761</v>
      </c>
      <c r="B752" s="539">
        <v>44776</v>
      </c>
      <c r="C752" s="540">
        <v>44774</v>
      </c>
      <c r="D752" s="541" t="s">
        <v>115</v>
      </c>
      <c r="E752" s="554" t="s">
        <v>370</v>
      </c>
      <c r="F752" s="555">
        <v>40</v>
      </c>
      <c r="G752" s="554" t="s">
        <v>6710</v>
      </c>
      <c r="H752" s="554" t="s">
        <v>138</v>
      </c>
      <c r="I752" s="543" t="s">
        <v>2932</v>
      </c>
      <c r="J752" s="556" t="s">
        <v>2933</v>
      </c>
      <c r="K752" s="544" t="s">
        <v>1464</v>
      </c>
      <c r="L752" s="544" t="s">
        <v>428</v>
      </c>
      <c r="M752" s="556">
        <v>202215</v>
      </c>
      <c r="N752" s="557">
        <v>44774</v>
      </c>
      <c r="O752" s="545">
        <f t="shared" si="34"/>
        <v>8</v>
      </c>
      <c r="P752" s="545">
        <f t="shared" si="35"/>
        <v>8</v>
      </c>
      <c r="Q752" s="531" t="str">
        <f t="shared" si="36"/>
        <v>Gastos_Gerais</v>
      </c>
    </row>
    <row r="753" spans="1:17" ht="51" hidden="1" x14ac:dyDescent="0.2">
      <c r="A753" s="538">
        <f>IF(B753="","",COUNT('Diário 3º PA'!$A$4:$A$4242)+COUNT('Diário 4º PA'!$A$4:$A$2224)+ROW()-3)</f>
        <v>4762</v>
      </c>
      <c r="B753" s="539">
        <v>44776</v>
      </c>
      <c r="C753" s="540">
        <v>44774</v>
      </c>
      <c r="D753" s="554" t="s">
        <v>104</v>
      </c>
      <c r="E753" s="554" t="s">
        <v>204</v>
      </c>
      <c r="F753" s="555">
        <v>228</v>
      </c>
      <c r="G753" s="554" t="s">
        <v>6711</v>
      </c>
      <c r="H753" s="554" t="s">
        <v>127</v>
      </c>
      <c r="I753" s="543" t="s">
        <v>6093</v>
      </c>
      <c r="J753" s="556" t="s">
        <v>756</v>
      </c>
      <c r="K753" s="544" t="s">
        <v>1464</v>
      </c>
      <c r="L753" s="544" t="s">
        <v>428</v>
      </c>
      <c r="M753" s="544">
        <v>2022195946</v>
      </c>
      <c r="N753" s="557">
        <v>44776</v>
      </c>
      <c r="O753" s="545">
        <f t="shared" si="34"/>
        <v>8</v>
      </c>
      <c r="P753" s="545">
        <f t="shared" si="35"/>
        <v>8</v>
      </c>
      <c r="Q753" s="531" t="str">
        <f t="shared" si="36"/>
        <v>Gastos_com_Pessoal</v>
      </c>
    </row>
    <row r="754" spans="1:17" ht="51" hidden="1" x14ac:dyDescent="0.2">
      <c r="A754" s="538">
        <f>IF(B754="","",COUNT('Diário 3º PA'!$A$4:$A$4242)+COUNT('Diário 4º PA'!$A$4:$A$2224)+ROW()-3)</f>
        <v>4763</v>
      </c>
      <c r="B754" s="539">
        <v>44776</v>
      </c>
      <c r="C754" s="540">
        <v>44743</v>
      </c>
      <c r="D754" s="541" t="s">
        <v>104</v>
      </c>
      <c r="E754" s="541" t="s">
        <v>106</v>
      </c>
      <c r="F754" s="542">
        <v>182348</v>
      </c>
      <c r="G754" s="541" t="s">
        <v>6712</v>
      </c>
      <c r="H754" s="543" t="s">
        <v>129</v>
      </c>
      <c r="I754" s="543" t="s">
        <v>666</v>
      </c>
      <c r="J754" s="556" t="s">
        <v>666</v>
      </c>
      <c r="K754" s="556" t="s">
        <v>732</v>
      </c>
      <c r="L754" s="544" t="s">
        <v>5995</v>
      </c>
      <c r="M754" s="556">
        <v>182042156</v>
      </c>
      <c r="N754" s="557">
        <v>44776</v>
      </c>
      <c r="O754" s="545">
        <f t="shared" si="34"/>
        <v>8</v>
      </c>
      <c r="P754" s="545">
        <f t="shared" si="35"/>
        <v>7</v>
      </c>
      <c r="Q754" s="531" t="str">
        <f t="shared" si="36"/>
        <v>Gastos_com_Pessoal</v>
      </c>
    </row>
    <row r="755" spans="1:17" ht="51" hidden="1" x14ac:dyDescent="0.2">
      <c r="A755" s="538">
        <f>IF(B755="","",COUNT('Diário 3º PA'!$A$4:$A$4242)+COUNT('Diário 4º PA'!$A$4:$A$2224)+ROW()-3)</f>
        <v>4764</v>
      </c>
      <c r="B755" s="539">
        <v>44776</v>
      </c>
      <c r="C755" s="540">
        <v>44743</v>
      </c>
      <c r="D755" s="541" t="s">
        <v>104</v>
      </c>
      <c r="E755" s="541" t="s">
        <v>106</v>
      </c>
      <c r="F755" s="542">
        <v>102125</v>
      </c>
      <c r="G755" s="541" t="s">
        <v>6713</v>
      </c>
      <c r="H755" s="543" t="s">
        <v>132</v>
      </c>
      <c r="I755" s="543" t="s">
        <v>666</v>
      </c>
      <c r="J755" s="544" t="s">
        <v>666</v>
      </c>
      <c r="K755" s="556" t="s">
        <v>732</v>
      </c>
      <c r="L755" s="544" t="s">
        <v>5995</v>
      </c>
      <c r="M755" s="544">
        <v>182045019</v>
      </c>
      <c r="N755" s="557">
        <v>44776</v>
      </c>
      <c r="O755" s="545">
        <f t="shared" si="34"/>
        <v>8</v>
      </c>
      <c r="P755" s="545">
        <f t="shared" si="35"/>
        <v>7</v>
      </c>
      <c r="Q755" s="531" t="str">
        <f t="shared" si="36"/>
        <v>Gastos_com_Pessoal</v>
      </c>
    </row>
    <row r="756" spans="1:17" ht="51" hidden="1" x14ac:dyDescent="0.2">
      <c r="A756" s="538">
        <f>IF(B756="","",COUNT('Diário 3º PA'!$A$4:$A$4242)+COUNT('Diário 4º PA'!$A$4:$A$2224)+ROW()-3)</f>
        <v>4765</v>
      </c>
      <c r="B756" s="539">
        <v>44776</v>
      </c>
      <c r="C756" s="540">
        <v>44743</v>
      </c>
      <c r="D756" s="541" t="s">
        <v>104</v>
      </c>
      <c r="E756" s="541" t="s">
        <v>106</v>
      </c>
      <c r="F756" s="542">
        <v>113103</v>
      </c>
      <c r="G756" s="541" t="s">
        <v>6714</v>
      </c>
      <c r="H756" s="543" t="s">
        <v>128</v>
      </c>
      <c r="I756" s="543" t="s">
        <v>666</v>
      </c>
      <c r="J756" s="544" t="s">
        <v>666</v>
      </c>
      <c r="K756" s="556" t="s">
        <v>732</v>
      </c>
      <c r="L756" s="544" t="s">
        <v>5995</v>
      </c>
      <c r="M756" s="544">
        <v>382043134</v>
      </c>
      <c r="N756" s="557">
        <v>44776</v>
      </c>
      <c r="O756" s="545">
        <f t="shared" si="34"/>
        <v>8</v>
      </c>
      <c r="P756" s="545">
        <f t="shared" si="35"/>
        <v>7</v>
      </c>
      <c r="Q756" s="531" t="str">
        <f t="shared" si="36"/>
        <v>Gastos_com_Pessoal</v>
      </c>
    </row>
    <row r="757" spans="1:17" ht="51" hidden="1" x14ac:dyDescent="0.2">
      <c r="A757" s="538">
        <f>IF(B757="","",COUNT('Diário 3º PA'!$A$4:$A$4242)+COUNT('Diário 4º PA'!$A$4:$A$2224)+ROW()-3)</f>
        <v>4766</v>
      </c>
      <c r="B757" s="539">
        <v>44776</v>
      </c>
      <c r="C757" s="540">
        <v>44743</v>
      </c>
      <c r="D757" s="541" t="s">
        <v>104</v>
      </c>
      <c r="E757" s="541" t="s">
        <v>106</v>
      </c>
      <c r="F757" s="542">
        <v>150724</v>
      </c>
      <c r="G757" s="541" t="s">
        <v>6715</v>
      </c>
      <c r="H757" s="543" t="s">
        <v>130</v>
      </c>
      <c r="I757" s="543" t="s">
        <v>666</v>
      </c>
      <c r="J757" s="544" t="s">
        <v>666</v>
      </c>
      <c r="K757" s="556" t="s">
        <v>732</v>
      </c>
      <c r="L757" s="544" t="s">
        <v>5995</v>
      </c>
      <c r="M757" s="544">
        <v>382047600</v>
      </c>
      <c r="N757" s="557">
        <v>44776</v>
      </c>
      <c r="O757" s="545">
        <f t="shared" si="34"/>
        <v>8</v>
      </c>
      <c r="P757" s="545">
        <f t="shared" si="35"/>
        <v>7</v>
      </c>
      <c r="Q757" s="531" t="str">
        <f t="shared" si="36"/>
        <v>Gastos_com_Pessoal</v>
      </c>
    </row>
    <row r="758" spans="1:17" ht="51" hidden="1" x14ac:dyDescent="0.2">
      <c r="A758" s="538">
        <f>IF(B758="","",COUNT('Diário 3º PA'!$A$4:$A$4242)+COUNT('Diário 4º PA'!$A$4:$A$2224)+ROW()-3)</f>
        <v>4767</v>
      </c>
      <c r="B758" s="539">
        <v>44776</v>
      </c>
      <c r="C758" s="540">
        <v>44743</v>
      </c>
      <c r="D758" s="541" t="s">
        <v>104</v>
      </c>
      <c r="E758" s="541" t="s">
        <v>106</v>
      </c>
      <c r="F758" s="542">
        <v>107898</v>
      </c>
      <c r="G758" s="541" t="s">
        <v>6716</v>
      </c>
      <c r="H758" s="543" t="s">
        <v>139</v>
      </c>
      <c r="I758" s="543" t="s">
        <v>666</v>
      </c>
      <c r="J758" s="544" t="s">
        <v>666</v>
      </c>
      <c r="K758" s="556" t="s">
        <v>732</v>
      </c>
      <c r="L758" s="544" t="s">
        <v>5995</v>
      </c>
      <c r="M758" s="544">
        <v>382068326</v>
      </c>
      <c r="N758" s="557">
        <v>44776</v>
      </c>
      <c r="O758" s="545">
        <f t="shared" si="34"/>
        <v>8</v>
      </c>
      <c r="P758" s="545">
        <f t="shared" si="35"/>
        <v>7</v>
      </c>
      <c r="Q758" s="531" t="str">
        <f t="shared" si="36"/>
        <v>Gastos_com_Pessoal</v>
      </c>
    </row>
    <row r="759" spans="1:17" ht="51" hidden="1" x14ac:dyDescent="0.2">
      <c r="A759" s="538">
        <f>IF(B759="","",COUNT('Diário 3º PA'!$A$4:$A$4242)+COUNT('Diário 4º PA'!$A$4:$A$2224)+ROW()-3)</f>
        <v>4768</v>
      </c>
      <c r="B759" s="539">
        <v>44776</v>
      </c>
      <c r="C759" s="540">
        <v>44743</v>
      </c>
      <c r="D759" s="541" t="s">
        <v>104</v>
      </c>
      <c r="E759" s="541" t="s">
        <v>106</v>
      </c>
      <c r="F759" s="555">
        <v>450027</v>
      </c>
      <c r="G759" s="554" t="s">
        <v>6717</v>
      </c>
      <c r="H759" s="554" t="s">
        <v>127</v>
      </c>
      <c r="I759" s="543" t="s">
        <v>666</v>
      </c>
      <c r="J759" s="544" t="s">
        <v>666</v>
      </c>
      <c r="K759" s="556" t="s">
        <v>732</v>
      </c>
      <c r="L759" s="544" t="s">
        <v>5995</v>
      </c>
      <c r="M759" s="556">
        <v>382073827</v>
      </c>
      <c r="N759" s="557">
        <v>44776</v>
      </c>
      <c r="O759" s="545">
        <f t="shared" si="34"/>
        <v>8</v>
      </c>
      <c r="P759" s="545">
        <f t="shared" si="35"/>
        <v>7</v>
      </c>
      <c r="Q759" s="531" t="str">
        <f t="shared" si="36"/>
        <v>Gastos_com_Pessoal</v>
      </c>
    </row>
    <row r="760" spans="1:17" ht="48" hidden="1" x14ac:dyDescent="0.2">
      <c r="A760" s="538">
        <f>IF(B760="","",COUNT('Diário 3º PA'!$A$4:$A$4242)+COUNT('Diário 4º PA'!$A$4:$A$2224)+ROW()-3)</f>
        <v>4769</v>
      </c>
      <c r="B760" s="539">
        <v>44776</v>
      </c>
      <c r="C760" s="540">
        <v>44774</v>
      </c>
      <c r="D760" s="541" t="s">
        <v>115</v>
      </c>
      <c r="E760" s="554" t="s">
        <v>342</v>
      </c>
      <c r="F760" s="555">
        <v>480</v>
      </c>
      <c r="G760" s="554" t="s">
        <v>6718</v>
      </c>
      <c r="H760" s="554" t="s">
        <v>128</v>
      </c>
      <c r="I760" s="543" t="s">
        <v>2561</v>
      </c>
      <c r="J760" s="556" t="s">
        <v>1631</v>
      </c>
      <c r="K760" s="556" t="s">
        <v>732</v>
      </c>
      <c r="L760" s="544" t="s">
        <v>5995</v>
      </c>
      <c r="M760" s="556">
        <v>382073827</v>
      </c>
      <c r="N760" s="557">
        <v>44776</v>
      </c>
      <c r="O760" s="545">
        <f t="shared" si="34"/>
        <v>8</v>
      </c>
      <c r="P760" s="545">
        <f t="shared" si="35"/>
        <v>8</v>
      </c>
      <c r="Q760" s="531" t="str">
        <f t="shared" si="36"/>
        <v>Gastos_Gerais</v>
      </c>
    </row>
    <row r="761" spans="1:17" ht="48" hidden="1" x14ac:dyDescent="0.2">
      <c r="A761" s="538">
        <f>IF(B761="","",COUNT('Diário 3º PA'!$A$4:$A$4242)+COUNT('Diário 4º PA'!$A$4:$A$2224)+ROW()-3)</f>
        <v>4770</v>
      </c>
      <c r="B761" s="539">
        <v>44776</v>
      </c>
      <c r="C761" s="540">
        <v>44774</v>
      </c>
      <c r="D761" s="541" t="s">
        <v>115</v>
      </c>
      <c r="E761" s="554" t="s">
        <v>342</v>
      </c>
      <c r="F761" s="555">
        <v>480</v>
      </c>
      <c r="G761" s="554" t="s">
        <v>6719</v>
      </c>
      <c r="H761" s="554" t="s">
        <v>128</v>
      </c>
      <c r="I761" s="543" t="s">
        <v>840</v>
      </c>
      <c r="J761" s="560" t="s">
        <v>841</v>
      </c>
      <c r="K761" s="556" t="s">
        <v>732</v>
      </c>
      <c r="L761" s="544" t="s">
        <v>5995</v>
      </c>
      <c r="M761" s="556">
        <v>382073827</v>
      </c>
      <c r="N761" s="557">
        <v>44776</v>
      </c>
      <c r="O761" s="545">
        <f t="shared" si="34"/>
        <v>8</v>
      </c>
      <c r="P761" s="545">
        <f t="shared" si="35"/>
        <v>8</v>
      </c>
      <c r="Q761" s="531" t="str">
        <f t="shared" si="36"/>
        <v>Gastos_Gerais</v>
      </c>
    </row>
    <row r="762" spans="1:17" ht="38.25" hidden="1" x14ac:dyDescent="0.2">
      <c r="A762" s="538">
        <f>IF(B762="","",COUNT('Diário 3º PA'!$A$4:$A$4242)+COUNT('Diário 4º PA'!$A$4:$A$2224)+ROW()-3)</f>
        <v>4771</v>
      </c>
      <c r="B762" s="539">
        <v>44776</v>
      </c>
      <c r="C762" s="540">
        <v>44774</v>
      </c>
      <c r="D762" s="541" t="s">
        <v>115</v>
      </c>
      <c r="E762" s="554" t="s">
        <v>342</v>
      </c>
      <c r="F762" s="555">
        <v>120</v>
      </c>
      <c r="G762" s="554" t="s">
        <v>6720</v>
      </c>
      <c r="H762" s="554" t="s">
        <v>139</v>
      </c>
      <c r="I762" s="543" t="s">
        <v>6379</v>
      </c>
      <c r="J762" s="556" t="s">
        <v>1769</v>
      </c>
      <c r="K762" s="556" t="s">
        <v>732</v>
      </c>
      <c r="L762" s="544" t="s">
        <v>5995</v>
      </c>
      <c r="M762" s="556">
        <v>382073827</v>
      </c>
      <c r="N762" s="557">
        <v>44776</v>
      </c>
      <c r="O762" s="545">
        <f t="shared" si="34"/>
        <v>8</v>
      </c>
      <c r="P762" s="545">
        <f t="shared" si="35"/>
        <v>8</v>
      </c>
      <c r="Q762" s="531" t="str">
        <f t="shared" si="36"/>
        <v>Gastos_Gerais</v>
      </c>
    </row>
    <row r="763" spans="1:17" ht="48" hidden="1" x14ac:dyDescent="0.2">
      <c r="A763" s="538">
        <f>IF(B763="","",COUNT('Diário 3º PA'!$A$4:$A$4242)+COUNT('Diário 4º PA'!$A$4:$A$2224)+ROW()-3)</f>
        <v>4772</v>
      </c>
      <c r="B763" s="539">
        <v>44776</v>
      </c>
      <c r="C763" s="540">
        <v>44774</v>
      </c>
      <c r="D763" s="541" t="s">
        <v>115</v>
      </c>
      <c r="E763" s="554" t="s">
        <v>342</v>
      </c>
      <c r="F763" s="555">
        <v>480</v>
      </c>
      <c r="G763" s="554" t="s">
        <v>6721</v>
      </c>
      <c r="H763" s="554" t="s">
        <v>128</v>
      </c>
      <c r="I763" s="543" t="s">
        <v>1627</v>
      </c>
      <c r="J763" s="556" t="s">
        <v>1628</v>
      </c>
      <c r="K763" s="556" t="s">
        <v>732</v>
      </c>
      <c r="L763" s="544" t="s">
        <v>5995</v>
      </c>
      <c r="M763" s="556">
        <v>382073827</v>
      </c>
      <c r="N763" s="557">
        <v>44776</v>
      </c>
      <c r="O763" s="545">
        <f t="shared" si="34"/>
        <v>8</v>
      </c>
      <c r="P763" s="545">
        <f t="shared" si="35"/>
        <v>8</v>
      </c>
      <c r="Q763" s="531" t="str">
        <f t="shared" si="36"/>
        <v>Gastos_Gerais</v>
      </c>
    </row>
    <row r="764" spans="1:17" ht="38.25" hidden="1" x14ac:dyDescent="0.2">
      <c r="A764" s="538">
        <f>IF(B764="","",COUNT('Diário 3º PA'!$A$4:$A$4242)+COUNT('Diário 4º PA'!$A$4:$A$2224)+ROW()-3)</f>
        <v>4773</v>
      </c>
      <c r="B764" s="539">
        <v>44776</v>
      </c>
      <c r="C764" s="540">
        <v>44774</v>
      </c>
      <c r="D764" s="541" t="s">
        <v>115</v>
      </c>
      <c r="E764" s="554" t="s">
        <v>342</v>
      </c>
      <c r="F764" s="555">
        <v>87</v>
      </c>
      <c r="G764" s="554" t="s">
        <v>6722</v>
      </c>
      <c r="H764" s="554" t="s">
        <v>132</v>
      </c>
      <c r="I764" s="543" t="s">
        <v>6723</v>
      </c>
      <c r="J764" s="556" t="s">
        <v>4025</v>
      </c>
      <c r="K764" s="556" t="s">
        <v>732</v>
      </c>
      <c r="L764" s="544" t="s">
        <v>5995</v>
      </c>
      <c r="M764" s="556">
        <v>382073827</v>
      </c>
      <c r="N764" s="557">
        <v>44776</v>
      </c>
      <c r="O764" s="545">
        <f t="shared" si="34"/>
        <v>8</v>
      </c>
      <c r="P764" s="545">
        <f t="shared" si="35"/>
        <v>8</v>
      </c>
      <c r="Q764" s="531" t="str">
        <f t="shared" si="36"/>
        <v>Gastos_Gerais</v>
      </c>
    </row>
    <row r="765" spans="1:17" ht="51" hidden="1" x14ac:dyDescent="0.2">
      <c r="A765" s="538">
        <f>IF(B765="","",COUNT('Diário 3º PA'!$A$4:$A$4242)+COUNT('Diário 4º PA'!$A$4:$A$2224)+ROW()-3)</f>
        <v>4774</v>
      </c>
      <c r="B765" s="539">
        <v>44776</v>
      </c>
      <c r="C765" s="540">
        <v>44743</v>
      </c>
      <c r="D765" s="541" t="s">
        <v>104</v>
      </c>
      <c r="E765" s="541" t="s">
        <v>106</v>
      </c>
      <c r="F765" s="555">
        <v>701156</v>
      </c>
      <c r="G765" s="554" t="s">
        <v>6724</v>
      </c>
      <c r="H765" s="554" t="s">
        <v>127</v>
      </c>
      <c r="I765" s="543" t="s">
        <v>666</v>
      </c>
      <c r="J765" s="544" t="s">
        <v>666</v>
      </c>
      <c r="K765" s="556" t="s">
        <v>732</v>
      </c>
      <c r="L765" s="544" t="s">
        <v>5995</v>
      </c>
      <c r="M765" s="556">
        <v>382073827</v>
      </c>
      <c r="N765" s="557">
        <v>44776</v>
      </c>
      <c r="O765" s="545">
        <f t="shared" si="34"/>
        <v>8</v>
      </c>
      <c r="P765" s="545">
        <f t="shared" si="35"/>
        <v>7</v>
      </c>
      <c r="Q765" s="531" t="str">
        <f t="shared" si="36"/>
        <v>Gastos_com_Pessoal</v>
      </c>
    </row>
    <row r="766" spans="1:17" ht="51" hidden="1" x14ac:dyDescent="0.2">
      <c r="A766" s="538">
        <f>IF(B766="","",COUNT('Diário 3º PA'!$A$4:$A$4242)+COUNT('Diário 4º PA'!$A$4:$A$2224)+ROW()-3)</f>
        <v>4775</v>
      </c>
      <c r="B766" s="539">
        <v>44776</v>
      </c>
      <c r="C766" s="540">
        <v>44743</v>
      </c>
      <c r="D766" s="541" t="s">
        <v>104</v>
      </c>
      <c r="E766" s="541" t="s">
        <v>106</v>
      </c>
      <c r="F766" s="542">
        <v>312806</v>
      </c>
      <c r="G766" s="541" t="s">
        <v>6725</v>
      </c>
      <c r="H766" s="543" t="s">
        <v>133</v>
      </c>
      <c r="I766" s="543" t="s">
        <v>666</v>
      </c>
      <c r="J766" s="544" t="s">
        <v>666</v>
      </c>
      <c r="K766" s="556" t="s">
        <v>732</v>
      </c>
      <c r="L766" s="544" t="s">
        <v>5995</v>
      </c>
      <c r="M766" s="544">
        <v>582070815</v>
      </c>
      <c r="N766" s="557">
        <v>44776</v>
      </c>
      <c r="O766" s="545">
        <f t="shared" si="34"/>
        <v>8</v>
      </c>
      <c r="P766" s="545">
        <f t="shared" si="35"/>
        <v>7</v>
      </c>
      <c r="Q766" s="531" t="str">
        <f t="shared" si="36"/>
        <v>Gastos_com_Pessoal</v>
      </c>
    </row>
    <row r="767" spans="1:17" ht="38.25" hidden="1" x14ac:dyDescent="0.2">
      <c r="A767" s="538">
        <f>IF(B767="","",COUNT('Diário 3º PA'!$A$4:$A$4242)+COUNT('Diário 4º PA'!$A$4:$A$2224)+ROW()-3)</f>
        <v>4776</v>
      </c>
      <c r="B767" s="539">
        <v>44777</v>
      </c>
      <c r="C767" s="540">
        <v>44743</v>
      </c>
      <c r="D767" s="541" t="s">
        <v>115</v>
      </c>
      <c r="E767" s="554" t="s">
        <v>302</v>
      </c>
      <c r="F767" s="555">
        <v>24468.55</v>
      </c>
      <c r="G767" s="554" t="s">
        <v>6060</v>
      </c>
      <c r="H767" s="554" t="s">
        <v>136</v>
      </c>
      <c r="I767" s="543" t="s">
        <v>810</v>
      </c>
      <c r="J767" s="556" t="s">
        <v>1193</v>
      </c>
      <c r="K767" s="556" t="s">
        <v>704</v>
      </c>
      <c r="L767" s="544" t="s">
        <v>428</v>
      </c>
      <c r="M767" s="556">
        <v>156</v>
      </c>
      <c r="N767" s="557">
        <v>44775</v>
      </c>
      <c r="O767" s="545">
        <f t="shared" si="34"/>
        <v>8</v>
      </c>
      <c r="P767" s="545">
        <f t="shared" si="35"/>
        <v>7</v>
      </c>
      <c r="Q767" s="531" t="str">
        <f t="shared" si="36"/>
        <v>Gastos_Gerais</v>
      </c>
    </row>
    <row r="768" spans="1:17" ht="38.25" hidden="1" x14ac:dyDescent="0.2">
      <c r="A768" s="538">
        <f>IF(B768="","",COUNT('Diário 3º PA'!$A$4:$A$4242)+COUNT('Diário 4º PA'!$A$4:$A$2224)+ROW()-3)</f>
        <v>4777</v>
      </c>
      <c r="B768" s="539">
        <v>44777</v>
      </c>
      <c r="C768" s="540">
        <v>44743</v>
      </c>
      <c r="D768" s="541" t="s">
        <v>115</v>
      </c>
      <c r="E768" s="554" t="s">
        <v>308</v>
      </c>
      <c r="F768" s="555">
        <v>189.99</v>
      </c>
      <c r="G768" s="554" t="s">
        <v>5981</v>
      </c>
      <c r="H768" s="554" t="s">
        <v>128</v>
      </c>
      <c r="I768" s="543" t="s">
        <v>3850</v>
      </c>
      <c r="J768" s="556" t="s">
        <v>3851</v>
      </c>
      <c r="K768" s="556" t="s">
        <v>704</v>
      </c>
      <c r="L768" s="544" t="s">
        <v>428</v>
      </c>
      <c r="M768" s="556">
        <v>33296</v>
      </c>
      <c r="N768" s="557">
        <v>44771</v>
      </c>
      <c r="O768" s="545">
        <f t="shared" si="34"/>
        <v>8</v>
      </c>
      <c r="P768" s="545">
        <f t="shared" si="35"/>
        <v>7</v>
      </c>
      <c r="Q768" s="531" t="str">
        <f t="shared" si="36"/>
        <v>Gastos_Gerais</v>
      </c>
    </row>
    <row r="769" spans="1:17" ht="38.25" hidden="1" x14ac:dyDescent="0.2">
      <c r="A769" s="538">
        <f>IF(B769="","",COUNT('Diário 3º PA'!$A$4:$A$4242)+COUNT('Diário 4º PA'!$A$4:$A$2224)+ROW()-3)</f>
        <v>4778</v>
      </c>
      <c r="B769" s="539">
        <v>44777</v>
      </c>
      <c r="C769" s="540">
        <v>44743</v>
      </c>
      <c r="D769" s="541" t="s">
        <v>115</v>
      </c>
      <c r="E769" s="554" t="s">
        <v>378</v>
      </c>
      <c r="F769" s="555">
        <v>64.13</v>
      </c>
      <c r="G769" s="554" t="s">
        <v>6726</v>
      </c>
      <c r="H769" s="554" t="s">
        <v>136</v>
      </c>
      <c r="I769" s="543" t="s">
        <v>1831</v>
      </c>
      <c r="J769" s="556" t="s">
        <v>1832</v>
      </c>
      <c r="K769" s="556" t="s">
        <v>704</v>
      </c>
      <c r="L769" s="544" t="s">
        <v>428</v>
      </c>
      <c r="M769" s="556">
        <v>61531</v>
      </c>
      <c r="N769" s="557">
        <v>44771</v>
      </c>
      <c r="O769" s="545">
        <f t="shared" si="34"/>
        <v>8</v>
      </c>
      <c r="P769" s="545">
        <f t="shared" si="35"/>
        <v>7</v>
      </c>
      <c r="Q769" s="531" t="str">
        <f t="shared" si="36"/>
        <v>Gastos_Gerais</v>
      </c>
    </row>
    <row r="770" spans="1:17" ht="38.25" hidden="1" x14ac:dyDescent="0.2">
      <c r="A770" s="538">
        <f>IF(B770="","",COUNT('Diário 3º PA'!$A$4:$A$4242)+COUNT('Diário 4º PA'!$A$4:$A$2224)+ROW()-3)</f>
        <v>4779</v>
      </c>
      <c r="B770" s="539">
        <v>44777</v>
      </c>
      <c r="C770" s="540">
        <v>44743</v>
      </c>
      <c r="D770" s="541" t="s">
        <v>115</v>
      </c>
      <c r="E770" s="554" t="s">
        <v>366</v>
      </c>
      <c r="F770" s="555">
        <v>604</v>
      </c>
      <c r="G770" s="554" t="s">
        <v>3960</v>
      </c>
      <c r="H770" s="554" t="s">
        <v>133</v>
      </c>
      <c r="I770" s="543" t="s">
        <v>2734</v>
      </c>
      <c r="J770" s="556" t="s">
        <v>2735</v>
      </c>
      <c r="K770" s="556" t="s">
        <v>704</v>
      </c>
      <c r="L770" s="544" t="s">
        <v>428</v>
      </c>
      <c r="M770" s="556">
        <v>1960</v>
      </c>
      <c r="N770" s="557">
        <v>44769</v>
      </c>
      <c r="O770" s="545">
        <f t="shared" si="34"/>
        <v>8</v>
      </c>
      <c r="P770" s="545">
        <f t="shared" si="35"/>
        <v>7</v>
      </c>
      <c r="Q770" s="531" t="str">
        <f t="shared" si="36"/>
        <v>Gastos_Gerais</v>
      </c>
    </row>
    <row r="771" spans="1:17" ht="38.25" hidden="1" x14ac:dyDescent="0.2">
      <c r="A771" s="538">
        <f>IF(B771="","",COUNT('Diário 3º PA'!$A$4:$A$4242)+COUNT('Diário 4º PA'!$A$4:$A$2224)+ROW()-3)</f>
        <v>4780</v>
      </c>
      <c r="B771" s="539">
        <v>44777</v>
      </c>
      <c r="C771" s="540">
        <v>44743</v>
      </c>
      <c r="D771" s="541" t="s">
        <v>115</v>
      </c>
      <c r="E771" s="554" t="s">
        <v>302</v>
      </c>
      <c r="F771" s="555">
        <v>45273.120000000003</v>
      </c>
      <c r="G771" s="554" t="s">
        <v>6062</v>
      </c>
      <c r="H771" s="554" t="s">
        <v>131</v>
      </c>
      <c r="I771" s="543" t="s">
        <v>810</v>
      </c>
      <c r="J771" s="556" t="s">
        <v>1193</v>
      </c>
      <c r="K771" s="556" t="s">
        <v>704</v>
      </c>
      <c r="L771" s="544" t="s">
        <v>428</v>
      </c>
      <c r="M771" s="556">
        <v>155</v>
      </c>
      <c r="N771" s="557">
        <v>44775</v>
      </c>
      <c r="O771" s="545">
        <f t="shared" si="34"/>
        <v>8</v>
      </c>
      <c r="P771" s="545">
        <f t="shared" si="35"/>
        <v>7</v>
      </c>
      <c r="Q771" s="531" t="str">
        <f t="shared" si="36"/>
        <v>Gastos_Gerais</v>
      </c>
    </row>
    <row r="772" spans="1:17" ht="38.25" hidden="1" x14ac:dyDescent="0.2">
      <c r="A772" s="538">
        <f>IF(B772="","",COUNT('Diário 3º PA'!$A$4:$A$4242)+COUNT('Diário 4º PA'!$A$4:$A$2224)+ROW()-3)</f>
        <v>4781</v>
      </c>
      <c r="B772" s="539">
        <v>44777</v>
      </c>
      <c r="C772" s="540">
        <v>44774</v>
      </c>
      <c r="D772" s="541" t="s">
        <v>115</v>
      </c>
      <c r="E772" s="554" t="s">
        <v>298</v>
      </c>
      <c r="F772" s="555">
        <v>4242.17</v>
      </c>
      <c r="G772" s="554" t="s">
        <v>5970</v>
      </c>
      <c r="H772" s="554" t="s">
        <v>133</v>
      </c>
      <c r="I772" s="543" t="s">
        <v>1415</v>
      </c>
      <c r="J772" s="556" t="s">
        <v>1416</v>
      </c>
      <c r="K772" s="556" t="s">
        <v>704</v>
      </c>
      <c r="L772" s="544" t="s">
        <v>428</v>
      </c>
      <c r="M772" s="556">
        <v>34232679</v>
      </c>
      <c r="N772" s="557">
        <v>44771</v>
      </c>
      <c r="O772" s="545">
        <f t="shared" si="34"/>
        <v>8</v>
      </c>
      <c r="P772" s="545">
        <f t="shared" si="35"/>
        <v>8</v>
      </c>
      <c r="Q772" s="531" t="str">
        <f t="shared" si="36"/>
        <v>Gastos_Gerais</v>
      </c>
    </row>
    <row r="773" spans="1:17" ht="51" hidden="1" x14ac:dyDescent="0.2">
      <c r="A773" s="538">
        <f>IF(B773="","",COUNT('Diário 3º PA'!$A$4:$A$4242)+COUNT('Diário 4º PA'!$A$4:$A$2224)+ROW()-3)</f>
        <v>4782</v>
      </c>
      <c r="B773" s="579">
        <v>44777</v>
      </c>
      <c r="C773" s="580">
        <v>44743</v>
      </c>
      <c r="D773" s="554" t="s">
        <v>104</v>
      </c>
      <c r="E773" s="554" t="s">
        <v>195</v>
      </c>
      <c r="F773" s="542">
        <v>639.45000000000005</v>
      </c>
      <c r="G773" s="554" t="s">
        <v>5999</v>
      </c>
      <c r="H773" s="554" t="s">
        <v>127</v>
      </c>
      <c r="I773" s="543" t="s">
        <v>638</v>
      </c>
      <c r="J773" s="556" t="s">
        <v>944</v>
      </c>
      <c r="K773" s="556" t="s">
        <v>704</v>
      </c>
      <c r="L773" s="544" t="s">
        <v>428</v>
      </c>
      <c r="M773" s="544">
        <v>20221197</v>
      </c>
      <c r="N773" s="575">
        <v>44753</v>
      </c>
      <c r="O773" s="545">
        <f t="shared" ref="O773:O836" si="37">IF(B773=0,0,IF(YEAR(B773)=$P$1,MONTH(B773)-$O$1+1,(YEAR(B773)-$P$1)*12-$O$1+1+MONTH(B773)))</f>
        <v>8</v>
      </c>
      <c r="P773" s="545">
        <f t="shared" ref="P773:P836" si="38">IF(C773=0,0,IF(YEAR(C773)=$P$1,MONTH(C773)-$O$1+1,(YEAR(C773)-$P$1)*12-$O$1+1+MONTH(C773)))</f>
        <v>7</v>
      </c>
      <c r="Q773" s="531" t="str">
        <f t="shared" ref="Q773:Q836" si="39">SUBSTITUTE(D773," ","_")</f>
        <v>Gastos_com_Pessoal</v>
      </c>
    </row>
    <row r="774" spans="1:17" ht="38.25" hidden="1" x14ac:dyDescent="0.2">
      <c r="A774" s="538">
        <f>IF(B774="","",COUNT('Diário 3º PA'!$A$4:$A$4242)+COUNT('Diário 4º PA'!$A$4:$A$2224)+ROW()-3)</f>
        <v>4783</v>
      </c>
      <c r="B774" s="539">
        <v>44777</v>
      </c>
      <c r="C774" s="540">
        <v>44743</v>
      </c>
      <c r="D774" s="541" t="s">
        <v>115</v>
      </c>
      <c r="E774" s="554" t="s">
        <v>298</v>
      </c>
      <c r="F774" s="555">
        <v>843.43</v>
      </c>
      <c r="G774" s="554" t="s">
        <v>5970</v>
      </c>
      <c r="H774" s="554" t="s">
        <v>134</v>
      </c>
      <c r="I774" s="543" t="s">
        <v>5971</v>
      </c>
      <c r="J774" s="556" t="s">
        <v>1044</v>
      </c>
      <c r="K774" s="556" t="s">
        <v>704</v>
      </c>
      <c r="L774" s="544" t="s">
        <v>428</v>
      </c>
      <c r="M774" s="556">
        <v>21542</v>
      </c>
      <c r="N774" s="557">
        <v>44749</v>
      </c>
      <c r="O774" s="545">
        <f t="shared" si="37"/>
        <v>8</v>
      </c>
      <c r="P774" s="545">
        <f t="shared" si="38"/>
        <v>7</v>
      </c>
      <c r="Q774" s="531" t="str">
        <f t="shared" si="39"/>
        <v>Gastos_Gerais</v>
      </c>
    </row>
    <row r="775" spans="1:17" ht="38.25" hidden="1" x14ac:dyDescent="0.2">
      <c r="A775" s="538">
        <f>IF(B775="","",COUNT('Diário 3º PA'!$A$4:$A$4242)+COUNT('Diário 4º PA'!$A$4:$A$2224)+ROW()-3)</f>
        <v>4784</v>
      </c>
      <c r="B775" s="539">
        <v>44777</v>
      </c>
      <c r="C775" s="540">
        <v>44743</v>
      </c>
      <c r="D775" s="541" t="s">
        <v>115</v>
      </c>
      <c r="E775" s="554" t="s">
        <v>302</v>
      </c>
      <c r="F775" s="555">
        <v>16814.599999999999</v>
      </c>
      <c r="G775" s="554" t="s">
        <v>6063</v>
      </c>
      <c r="H775" s="554" t="s">
        <v>139</v>
      </c>
      <c r="I775" s="543" t="s">
        <v>818</v>
      </c>
      <c r="J775" s="556" t="s">
        <v>819</v>
      </c>
      <c r="K775" s="556" t="s">
        <v>704</v>
      </c>
      <c r="L775" s="544" t="s">
        <v>428</v>
      </c>
      <c r="M775" s="556">
        <v>33</v>
      </c>
      <c r="N775" s="557">
        <v>44775</v>
      </c>
      <c r="O775" s="545">
        <f t="shared" si="37"/>
        <v>8</v>
      </c>
      <c r="P775" s="545">
        <f t="shared" si="38"/>
        <v>7</v>
      </c>
      <c r="Q775" s="531" t="str">
        <f t="shared" si="39"/>
        <v>Gastos_Gerais</v>
      </c>
    </row>
    <row r="776" spans="1:17" ht="38.25" hidden="1" x14ac:dyDescent="0.2">
      <c r="A776" s="538">
        <f>IF(B776="","",COUNT('Diário 3º PA'!$A$4:$A$4242)+COUNT('Diário 4º PA'!$A$4:$A$2224)+ROW()-3)</f>
        <v>4785</v>
      </c>
      <c r="B776" s="539">
        <v>44777</v>
      </c>
      <c r="C776" s="540">
        <v>44743</v>
      </c>
      <c r="D776" s="541" t="s">
        <v>115</v>
      </c>
      <c r="E776" s="554" t="s">
        <v>302</v>
      </c>
      <c r="F776" s="555">
        <v>41120.699999999997</v>
      </c>
      <c r="G776" s="543" t="s">
        <v>6091</v>
      </c>
      <c r="H776" s="554" t="s">
        <v>129</v>
      </c>
      <c r="I776" s="543" t="s">
        <v>818</v>
      </c>
      <c r="J776" s="556" t="s">
        <v>819</v>
      </c>
      <c r="K776" s="556" t="s">
        <v>704</v>
      </c>
      <c r="L776" s="544" t="s">
        <v>428</v>
      </c>
      <c r="M776" s="556">
        <v>34</v>
      </c>
      <c r="N776" s="557">
        <v>44775</v>
      </c>
      <c r="O776" s="545">
        <f t="shared" si="37"/>
        <v>8</v>
      </c>
      <c r="P776" s="545">
        <f t="shared" si="38"/>
        <v>7</v>
      </c>
      <c r="Q776" s="531" t="str">
        <f t="shared" si="39"/>
        <v>Gastos_Gerais</v>
      </c>
    </row>
    <row r="777" spans="1:17" ht="38.25" hidden="1" x14ac:dyDescent="0.2">
      <c r="A777" s="538">
        <f>IF(B777="","",COUNT('Diário 3º PA'!$A$4:$A$4242)+COUNT('Diário 4º PA'!$A$4:$A$2224)+ROW()-3)</f>
        <v>4786</v>
      </c>
      <c r="B777" s="539">
        <v>44777</v>
      </c>
      <c r="C777" s="540">
        <v>44743</v>
      </c>
      <c r="D777" s="541" t="s">
        <v>115</v>
      </c>
      <c r="E777" s="543" t="s">
        <v>354</v>
      </c>
      <c r="F777" s="558">
        <v>71020.160000000003</v>
      </c>
      <c r="G777" s="543" t="s">
        <v>6727</v>
      </c>
      <c r="H777" s="543" t="s">
        <v>130</v>
      </c>
      <c r="I777" s="543" t="s">
        <v>4594</v>
      </c>
      <c r="J777" s="544" t="s">
        <v>4595</v>
      </c>
      <c r="K777" s="556" t="s">
        <v>704</v>
      </c>
      <c r="L777" s="544" t="s">
        <v>428</v>
      </c>
      <c r="M777" s="544">
        <v>202235</v>
      </c>
      <c r="N777" s="557">
        <v>44771</v>
      </c>
      <c r="O777" s="545">
        <f t="shared" si="37"/>
        <v>8</v>
      </c>
      <c r="P777" s="545">
        <f t="shared" si="38"/>
        <v>7</v>
      </c>
      <c r="Q777" s="531" t="str">
        <f t="shared" si="39"/>
        <v>Gastos_Gerais</v>
      </c>
    </row>
    <row r="778" spans="1:17" ht="38.25" hidden="1" x14ac:dyDescent="0.2">
      <c r="A778" s="538">
        <f>IF(B778="","",COUNT('Diário 3º PA'!$A$4:$A$4242)+COUNT('Diário 4º PA'!$A$4:$A$2224)+ROW()-3)</f>
        <v>4787</v>
      </c>
      <c r="B778" s="539">
        <v>44777</v>
      </c>
      <c r="C778" s="540">
        <v>44743</v>
      </c>
      <c r="D778" s="541" t="s">
        <v>115</v>
      </c>
      <c r="E778" s="554" t="s">
        <v>302</v>
      </c>
      <c r="F778" s="555">
        <v>18052.28</v>
      </c>
      <c r="G778" s="554" t="s">
        <v>6081</v>
      </c>
      <c r="H778" s="554" t="s">
        <v>134</v>
      </c>
      <c r="I778" s="543" t="s">
        <v>810</v>
      </c>
      <c r="J778" s="556" t="s">
        <v>1193</v>
      </c>
      <c r="K778" s="556" t="s">
        <v>704</v>
      </c>
      <c r="L778" s="544" t="s">
        <v>428</v>
      </c>
      <c r="M778" s="556">
        <v>154</v>
      </c>
      <c r="N778" s="557">
        <v>44775</v>
      </c>
      <c r="O778" s="545">
        <f t="shared" si="37"/>
        <v>8</v>
      </c>
      <c r="P778" s="545">
        <f t="shared" si="38"/>
        <v>7</v>
      </c>
      <c r="Q778" s="531" t="str">
        <f t="shared" si="39"/>
        <v>Gastos_Gerais</v>
      </c>
    </row>
    <row r="779" spans="1:17" ht="48" hidden="1" x14ac:dyDescent="0.2">
      <c r="A779" s="538">
        <f>IF(B779="","",COUNT('Diário 3º PA'!$A$4:$A$4242)+COUNT('Diário 4º PA'!$A$4:$A$2224)+ROW()-3)</f>
        <v>4788</v>
      </c>
      <c r="B779" s="539">
        <v>44777</v>
      </c>
      <c r="C779" s="540">
        <v>44774</v>
      </c>
      <c r="D779" s="541" t="s">
        <v>115</v>
      </c>
      <c r="E779" s="554" t="s">
        <v>352</v>
      </c>
      <c r="F779" s="555">
        <v>547.35</v>
      </c>
      <c r="G779" s="554" t="s">
        <v>6728</v>
      </c>
      <c r="H779" s="554" t="s">
        <v>132</v>
      </c>
      <c r="I779" s="543" t="s">
        <v>6729</v>
      </c>
      <c r="J779" s="556" t="s">
        <v>1055</v>
      </c>
      <c r="K779" s="556" t="s">
        <v>704</v>
      </c>
      <c r="L779" s="544" t="s">
        <v>428</v>
      </c>
      <c r="M779" s="556">
        <v>20088</v>
      </c>
      <c r="N779" s="557">
        <v>44774</v>
      </c>
      <c r="O779" s="545">
        <f t="shared" si="37"/>
        <v>8</v>
      </c>
      <c r="P779" s="545">
        <f t="shared" si="38"/>
        <v>8</v>
      </c>
      <c r="Q779" s="531" t="str">
        <f t="shared" si="39"/>
        <v>Gastos_Gerais</v>
      </c>
    </row>
    <row r="780" spans="1:17" ht="38.25" hidden="1" x14ac:dyDescent="0.2">
      <c r="A780" s="538">
        <f>IF(B780="","",COUNT('Diário 3º PA'!$A$4:$A$4242)+COUNT('Diário 4º PA'!$A$4:$A$2224)+ROW()-3)</f>
        <v>4789</v>
      </c>
      <c r="B780" s="539">
        <v>44777</v>
      </c>
      <c r="C780" s="540">
        <v>44743</v>
      </c>
      <c r="D780" s="541" t="s">
        <v>115</v>
      </c>
      <c r="E780" s="554" t="s">
        <v>298</v>
      </c>
      <c r="F780" s="555">
        <v>736.95</v>
      </c>
      <c r="G780" s="554" t="s">
        <v>5970</v>
      </c>
      <c r="H780" s="554" t="s">
        <v>137</v>
      </c>
      <c r="I780" s="543" t="s">
        <v>5971</v>
      </c>
      <c r="J780" s="556" t="s">
        <v>1044</v>
      </c>
      <c r="K780" s="556" t="s">
        <v>704</v>
      </c>
      <c r="L780" s="544" t="s">
        <v>428</v>
      </c>
      <c r="M780" s="556">
        <v>21462</v>
      </c>
      <c r="N780" s="557">
        <v>44748</v>
      </c>
      <c r="O780" s="545">
        <f t="shared" si="37"/>
        <v>8</v>
      </c>
      <c r="P780" s="545">
        <f t="shared" si="38"/>
        <v>7</v>
      </c>
      <c r="Q780" s="531" t="str">
        <f t="shared" si="39"/>
        <v>Gastos_Gerais</v>
      </c>
    </row>
    <row r="781" spans="1:17" ht="38.25" hidden="1" x14ac:dyDescent="0.2">
      <c r="A781" s="538">
        <f>IF(B781="","",COUNT('Diário 3º PA'!$A$4:$A$4242)+COUNT('Diário 4º PA'!$A$4:$A$2224)+ROW()-3)</f>
        <v>4790</v>
      </c>
      <c r="B781" s="539">
        <v>44777</v>
      </c>
      <c r="C781" s="540">
        <v>44743</v>
      </c>
      <c r="D781" s="541" t="s">
        <v>115</v>
      </c>
      <c r="E781" s="554" t="s">
        <v>298</v>
      </c>
      <c r="F781" s="555">
        <v>3104.71</v>
      </c>
      <c r="G781" s="554" t="s">
        <v>5970</v>
      </c>
      <c r="H781" s="554" t="s">
        <v>131</v>
      </c>
      <c r="I781" s="543" t="s">
        <v>5971</v>
      </c>
      <c r="J781" s="556" t="s">
        <v>1044</v>
      </c>
      <c r="K781" s="556" t="s">
        <v>704</v>
      </c>
      <c r="L781" s="544" t="s">
        <v>428</v>
      </c>
      <c r="M781" s="556">
        <v>21541</v>
      </c>
      <c r="N781" s="557">
        <v>44749</v>
      </c>
      <c r="O781" s="545">
        <f t="shared" si="37"/>
        <v>8</v>
      </c>
      <c r="P781" s="545">
        <f t="shared" si="38"/>
        <v>7</v>
      </c>
      <c r="Q781" s="531" t="str">
        <f t="shared" si="39"/>
        <v>Gastos_Gerais</v>
      </c>
    </row>
    <row r="782" spans="1:17" ht="38.25" hidden="1" x14ac:dyDescent="0.2">
      <c r="A782" s="538">
        <f>IF(B782="","",COUNT('Diário 3º PA'!$A$4:$A$4242)+COUNT('Diário 4º PA'!$A$4:$A$2224)+ROW()-3)</f>
        <v>4791</v>
      </c>
      <c r="B782" s="539">
        <v>44777</v>
      </c>
      <c r="C782" s="540">
        <v>44743</v>
      </c>
      <c r="D782" s="541" t="s">
        <v>115</v>
      </c>
      <c r="E782" s="554" t="s">
        <v>318</v>
      </c>
      <c r="F782" s="555">
        <v>205.65</v>
      </c>
      <c r="G782" s="554" t="s">
        <v>6730</v>
      </c>
      <c r="H782" s="554" t="s">
        <v>136</v>
      </c>
      <c r="I782" s="543" t="s">
        <v>1831</v>
      </c>
      <c r="J782" s="556" t="s">
        <v>1832</v>
      </c>
      <c r="K782" s="556" t="s">
        <v>704</v>
      </c>
      <c r="L782" s="544" t="s">
        <v>428</v>
      </c>
      <c r="M782" s="556">
        <v>61530</v>
      </c>
      <c r="N782" s="557">
        <v>44771</v>
      </c>
      <c r="O782" s="545">
        <f t="shared" si="37"/>
        <v>8</v>
      </c>
      <c r="P782" s="545">
        <f t="shared" si="38"/>
        <v>7</v>
      </c>
      <c r="Q782" s="531" t="str">
        <f t="shared" si="39"/>
        <v>Gastos_Gerais</v>
      </c>
    </row>
    <row r="783" spans="1:17" ht="38.25" hidden="1" x14ac:dyDescent="0.2">
      <c r="A783" s="538">
        <f>IF(B783="","",COUNT('Diário 3º PA'!$A$4:$A$4242)+COUNT('Diário 4º PA'!$A$4:$A$2224)+ROW()-3)</f>
        <v>4792</v>
      </c>
      <c r="B783" s="539">
        <v>44777</v>
      </c>
      <c r="C783" s="540">
        <v>44743</v>
      </c>
      <c r="D783" s="541" t="s">
        <v>115</v>
      </c>
      <c r="E783" s="554" t="s">
        <v>300</v>
      </c>
      <c r="F783" s="542">
        <v>141.07</v>
      </c>
      <c r="G783" s="541" t="s">
        <v>6731</v>
      </c>
      <c r="H783" s="543" t="s">
        <v>128</v>
      </c>
      <c r="I783" s="543" t="s">
        <v>5278</v>
      </c>
      <c r="J783" s="544" t="s">
        <v>5279</v>
      </c>
      <c r="K783" s="544" t="s">
        <v>704</v>
      </c>
      <c r="L783" s="544" t="s">
        <v>428</v>
      </c>
      <c r="M783" s="556">
        <v>2270</v>
      </c>
      <c r="N783" s="539">
        <v>44770</v>
      </c>
      <c r="O783" s="545">
        <f t="shared" si="37"/>
        <v>8</v>
      </c>
      <c r="P783" s="545">
        <f t="shared" si="38"/>
        <v>7</v>
      </c>
      <c r="Q783" s="531" t="str">
        <f t="shared" si="39"/>
        <v>Gastos_Gerais</v>
      </c>
    </row>
    <row r="784" spans="1:17" ht="38.25" hidden="1" x14ac:dyDescent="0.2">
      <c r="A784" s="538">
        <f>IF(B784="","",COUNT('Diário 3º PA'!$A$4:$A$4242)+COUNT('Diário 4º PA'!$A$4:$A$2224)+ROW()-3)</f>
        <v>4793</v>
      </c>
      <c r="B784" s="539">
        <v>44777</v>
      </c>
      <c r="C784" s="540">
        <v>44743</v>
      </c>
      <c r="D784" s="541" t="s">
        <v>115</v>
      </c>
      <c r="E784" s="554" t="s">
        <v>298</v>
      </c>
      <c r="F784" s="555">
        <v>1498.07</v>
      </c>
      <c r="G784" s="554" t="s">
        <v>5970</v>
      </c>
      <c r="H784" s="554" t="s">
        <v>136</v>
      </c>
      <c r="I784" s="543" t="s">
        <v>5971</v>
      </c>
      <c r="J784" s="556" t="s">
        <v>1044</v>
      </c>
      <c r="K784" s="556" t="s">
        <v>704</v>
      </c>
      <c r="L784" s="544" t="s">
        <v>428</v>
      </c>
      <c r="M784" s="556">
        <v>21509</v>
      </c>
      <c r="N784" s="557">
        <v>44749</v>
      </c>
      <c r="O784" s="545">
        <f t="shared" si="37"/>
        <v>8</v>
      </c>
      <c r="P784" s="545">
        <f t="shared" si="38"/>
        <v>7</v>
      </c>
      <c r="Q784" s="531" t="str">
        <f t="shared" si="39"/>
        <v>Gastos_Gerais</v>
      </c>
    </row>
    <row r="785" spans="1:17" ht="38.25" hidden="1" x14ac:dyDescent="0.2">
      <c r="A785" s="538">
        <f>IF(B785="","",COUNT('Diário 3º PA'!$A$4:$A$4242)+COUNT('Diário 4º PA'!$A$4:$A$2224)+ROW()-3)</f>
        <v>4794</v>
      </c>
      <c r="B785" s="539">
        <v>44777</v>
      </c>
      <c r="C785" s="540">
        <v>44743</v>
      </c>
      <c r="D785" s="541" t="s">
        <v>115</v>
      </c>
      <c r="E785" s="554" t="s">
        <v>222</v>
      </c>
      <c r="F785" s="555">
        <v>6140</v>
      </c>
      <c r="G785" s="554" t="s">
        <v>796</v>
      </c>
      <c r="H785" s="554" t="s">
        <v>128</v>
      </c>
      <c r="I785" s="543" t="s">
        <v>797</v>
      </c>
      <c r="J785" s="556" t="s">
        <v>798</v>
      </c>
      <c r="K785" s="556" t="s">
        <v>704</v>
      </c>
      <c r="L785" s="544" t="s">
        <v>704</v>
      </c>
      <c r="M785" s="556">
        <v>21317</v>
      </c>
      <c r="N785" s="557">
        <v>44777</v>
      </c>
      <c r="O785" s="545">
        <f t="shared" si="37"/>
        <v>8</v>
      </c>
      <c r="P785" s="545">
        <f t="shared" si="38"/>
        <v>7</v>
      </c>
      <c r="Q785" s="531" t="str">
        <f t="shared" si="39"/>
        <v>Gastos_Gerais</v>
      </c>
    </row>
    <row r="786" spans="1:17" ht="38.25" hidden="1" x14ac:dyDescent="0.2">
      <c r="A786" s="538">
        <f>IF(B786="","",COUNT('Diário 3º PA'!$A$4:$A$4242)+COUNT('Diário 4º PA'!$A$4:$A$2224)+ROW()-3)</f>
        <v>4795</v>
      </c>
      <c r="B786" s="539">
        <v>44777</v>
      </c>
      <c r="C786" s="540">
        <v>44743</v>
      </c>
      <c r="D786" s="541" t="s">
        <v>115</v>
      </c>
      <c r="E786" s="554" t="s">
        <v>224</v>
      </c>
      <c r="F786" s="555">
        <v>839.06</v>
      </c>
      <c r="G786" s="554" t="s">
        <v>799</v>
      </c>
      <c r="H786" s="554" t="s">
        <v>128</v>
      </c>
      <c r="I786" s="543" t="s">
        <v>797</v>
      </c>
      <c r="J786" s="556" t="s">
        <v>798</v>
      </c>
      <c r="K786" s="556" t="s">
        <v>704</v>
      </c>
      <c r="L786" s="544" t="s">
        <v>704</v>
      </c>
      <c r="M786" s="556">
        <v>21317</v>
      </c>
      <c r="N786" s="557">
        <v>44777</v>
      </c>
      <c r="O786" s="545">
        <f t="shared" si="37"/>
        <v>8</v>
      </c>
      <c r="P786" s="545">
        <f t="shared" si="38"/>
        <v>7</v>
      </c>
      <c r="Q786" s="531" t="str">
        <f t="shared" si="39"/>
        <v>Gastos_Gerais</v>
      </c>
    </row>
    <row r="787" spans="1:17" ht="38.25" hidden="1" x14ac:dyDescent="0.2">
      <c r="A787" s="538">
        <f>IF(B787="","",COUNT('Diário 3º PA'!$A$4:$A$4242)+COUNT('Diário 4º PA'!$A$4:$A$2224)+ROW()-3)</f>
        <v>4796</v>
      </c>
      <c r="B787" s="539">
        <v>44777</v>
      </c>
      <c r="C787" s="540">
        <v>44743</v>
      </c>
      <c r="D787" s="541" t="s">
        <v>115</v>
      </c>
      <c r="E787" s="554" t="s">
        <v>226</v>
      </c>
      <c r="F787" s="555">
        <v>832.79</v>
      </c>
      <c r="G787" s="554" t="s">
        <v>6732</v>
      </c>
      <c r="H787" s="554" t="s">
        <v>128</v>
      </c>
      <c r="I787" s="543" t="s">
        <v>797</v>
      </c>
      <c r="J787" s="556" t="s">
        <v>798</v>
      </c>
      <c r="K787" s="556" t="s">
        <v>704</v>
      </c>
      <c r="L787" s="544" t="s">
        <v>704</v>
      </c>
      <c r="M787" s="556">
        <v>21317</v>
      </c>
      <c r="N787" s="557">
        <v>44777</v>
      </c>
      <c r="O787" s="545">
        <f t="shared" si="37"/>
        <v>8</v>
      </c>
      <c r="P787" s="545">
        <f t="shared" si="38"/>
        <v>7</v>
      </c>
      <c r="Q787" s="531" t="str">
        <f t="shared" si="39"/>
        <v>Gastos_Gerais</v>
      </c>
    </row>
    <row r="788" spans="1:17" ht="38.25" hidden="1" x14ac:dyDescent="0.2">
      <c r="A788" s="538">
        <f>IF(B788="","",COUNT('Diário 3º PA'!$A$4:$A$4242)+COUNT('Diário 4º PA'!$A$4:$A$2224)+ROW()-3)</f>
        <v>4797</v>
      </c>
      <c r="B788" s="539">
        <v>44777</v>
      </c>
      <c r="C788" s="540">
        <v>44743</v>
      </c>
      <c r="D788" s="541" t="s">
        <v>115</v>
      </c>
      <c r="E788" s="554" t="s">
        <v>228</v>
      </c>
      <c r="F788" s="555">
        <v>556.16999999999996</v>
      </c>
      <c r="G788" s="554" t="s">
        <v>6733</v>
      </c>
      <c r="H788" s="554" t="s">
        <v>128</v>
      </c>
      <c r="I788" s="543" t="s">
        <v>797</v>
      </c>
      <c r="J788" s="556" t="s">
        <v>798</v>
      </c>
      <c r="K788" s="556" t="s">
        <v>704</v>
      </c>
      <c r="L788" s="544" t="s">
        <v>704</v>
      </c>
      <c r="M788" s="556">
        <v>21317</v>
      </c>
      <c r="N788" s="557">
        <v>44777</v>
      </c>
      <c r="O788" s="545">
        <f t="shared" si="37"/>
        <v>8</v>
      </c>
      <c r="P788" s="545">
        <f t="shared" si="38"/>
        <v>7</v>
      </c>
      <c r="Q788" s="531" t="str">
        <f t="shared" si="39"/>
        <v>Gastos_Gerais</v>
      </c>
    </row>
    <row r="789" spans="1:17" ht="38.25" hidden="1" x14ac:dyDescent="0.2">
      <c r="A789" s="538">
        <f>IF(B789="","",COUNT('Diário 3º PA'!$A$4:$A$4242)+COUNT('Diário 4º PA'!$A$4:$A$2224)+ROW()-3)</f>
        <v>4798</v>
      </c>
      <c r="B789" s="539">
        <v>44777</v>
      </c>
      <c r="C789" s="540">
        <v>44743</v>
      </c>
      <c r="D789" s="541" t="s">
        <v>115</v>
      </c>
      <c r="E789" s="554" t="s">
        <v>364</v>
      </c>
      <c r="F789" s="555">
        <v>1738.79</v>
      </c>
      <c r="G789" s="554" t="s">
        <v>1079</v>
      </c>
      <c r="H789" s="554" t="s">
        <v>130</v>
      </c>
      <c r="I789" s="543" t="s">
        <v>3548</v>
      </c>
      <c r="J789" s="556" t="s">
        <v>1116</v>
      </c>
      <c r="K789" s="556" t="s">
        <v>704</v>
      </c>
      <c r="L789" s="544" t="s">
        <v>428</v>
      </c>
      <c r="M789" s="556">
        <v>196</v>
      </c>
      <c r="N789" s="557">
        <v>44771</v>
      </c>
      <c r="O789" s="545">
        <f t="shared" si="37"/>
        <v>8</v>
      </c>
      <c r="P789" s="545">
        <f t="shared" si="38"/>
        <v>7</v>
      </c>
      <c r="Q789" s="531" t="str">
        <f t="shared" si="39"/>
        <v>Gastos_Gerais</v>
      </c>
    </row>
    <row r="790" spans="1:17" ht="38.25" hidden="1" x14ac:dyDescent="0.2">
      <c r="A790" s="538">
        <f>IF(B790="","",COUNT('Diário 3º PA'!$A$4:$A$4242)+COUNT('Diário 4º PA'!$A$4:$A$2224)+ROW()-3)</f>
        <v>4799</v>
      </c>
      <c r="B790" s="539">
        <v>44777</v>
      </c>
      <c r="C790" s="540">
        <v>44743</v>
      </c>
      <c r="D790" s="541" t="s">
        <v>115</v>
      </c>
      <c r="E790" s="554" t="s">
        <v>318</v>
      </c>
      <c r="F790" s="555">
        <v>269.64999999999998</v>
      </c>
      <c r="G790" s="554" t="s">
        <v>6730</v>
      </c>
      <c r="H790" s="554" t="s">
        <v>131</v>
      </c>
      <c r="I790" s="543" t="s">
        <v>1831</v>
      </c>
      <c r="J790" s="556" t="s">
        <v>1832</v>
      </c>
      <c r="K790" s="556" t="s">
        <v>704</v>
      </c>
      <c r="L790" s="544" t="s">
        <v>428</v>
      </c>
      <c r="M790" s="556">
        <v>61546</v>
      </c>
      <c r="N790" s="557">
        <v>44771</v>
      </c>
      <c r="O790" s="545">
        <f t="shared" si="37"/>
        <v>8</v>
      </c>
      <c r="P790" s="545">
        <f t="shared" si="38"/>
        <v>7</v>
      </c>
      <c r="Q790" s="531" t="str">
        <f t="shared" si="39"/>
        <v>Gastos_Gerais</v>
      </c>
    </row>
    <row r="791" spans="1:17" ht="38.25" hidden="1" x14ac:dyDescent="0.2">
      <c r="A791" s="538">
        <f>IF(B791="","",COUNT('Diário 3º PA'!$A$4:$A$4242)+COUNT('Diário 4º PA'!$A$4:$A$2224)+ROW()-3)</f>
        <v>4800</v>
      </c>
      <c r="B791" s="539">
        <v>44777</v>
      </c>
      <c r="C791" s="540">
        <v>44774</v>
      </c>
      <c r="D791" s="541" t="s">
        <v>115</v>
      </c>
      <c r="E791" s="541" t="s">
        <v>328</v>
      </c>
      <c r="F791" s="542">
        <v>1500</v>
      </c>
      <c r="G791" s="577" t="s">
        <v>1404</v>
      </c>
      <c r="H791" s="543" t="s">
        <v>139</v>
      </c>
      <c r="I791" s="543" t="s">
        <v>727</v>
      </c>
      <c r="J791" s="556" t="s">
        <v>728</v>
      </c>
      <c r="K791" s="556" t="s">
        <v>704</v>
      </c>
      <c r="L791" s="544" t="s">
        <v>428</v>
      </c>
      <c r="M791" s="544">
        <v>1945207</v>
      </c>
      <c r="N791" s="557">
        <v>44776</v>
      </c>
      <c r="O791" s="545">
        <f t="shared" si="37"/>
        <v>8</v>
      </c>
      <c r="P791" s="545">
        <f t="shared" si="38"/>
        <v>8</v>
      </c>
      <c r="Q791" s="531" t="str">
        <f t="shared" si="39"/>
        <v>Gastos_Gerais</v>
      </c>
    </row>
    <row r="792" spans="1:17" ht="38.25" hidden="1" x14ac:dyDescent="0.2">
      <c r="A792" s="538">
        <f>IF(B792="","",COUNT('Diário 3º PA'!$A$4:$A$4242)+COUNT('Diário 4º PA'!$A$4:$A$2224)+ROW()-3)</f>
        <v>4801</v>
      </c>
      <c r="B792" s="539">
        <v>44777</v>
      </c>
      <c r="C792" s="540">
        <v>44743</v>
      </c>
      <c r="D792" s="541" t="s">
        <v>115</v>
      </c>
      <c r="E792" s="554" t="s">
        <v>354</v>
      </c>
      <c r="F792" s="555">
        <v>47810.55</v>
      </c>
      <c r="G792" s="554" t="s">
        <v>6734</v>
      </c>
      <c r="H792" s="554" t="s">
        <v>130</v>
      </c>
      <c r="I792" s="543" t="s">
        <v>4594</v>
      </c>
      <c r="J792" s="556" t="s">
        <v>4595</v>
      </c>
      <c r="K792" s="556" t="s">
        <v>704</v>
      </c>
      <c r="L792" s="544" t="s">
        <v>428</v>
      </c>
      <c r="M792" s="556">
        <v>202234</v>
      </c>
      <c r="N792" s="557">
        <v>44771</v>
      </c>
      <c r="O792" s="545">
        <f t="shared" si="37"/>
        <v>8</v>
      </c>
      <c r="P792" s="545">
        <f t="shared" si="38"/>
        <v>7</v>
      </c>
      <c r="Q792" s="531" t="str">
        <f t="shared" si="39"/>
        <v>Gastos_Gerais</v>
      </c>
    </row>
    <row r="793" spans="1:17" ht="38.25" hidden="1" x14ac:dyDescent="0.2">
      <c r="A793" s="538">
        <f>IF(B793="","",COUNT('Diário 3º PA'!$A$4:$A$4242)+COUNT('Diário 4º PA'!$A$4:$A$2224)+ROW()-3)</f>
        <v>4802</v>
      </c>
      <c r="B793" s="539">
        <v>44777</v>
      </c>
      <c r="C793" s="540">
        <v>44743</v>
      </c>
      <c r="D793" s="541" t="s">
        <v>115</v>
      </c>
      <c r="E793" s="554" t="s">
        <v>318</v>
      </c>
      <c r="F793" s="555">
        <v>187.23</v>
      </c>
      <c r="G793" s="554" t="s">
        <v>6730</v>
      </c>
      <c r="H793" s="554" t="s">
        <v>135</v>
      </c>
      <c r="I793" s="543" t="s">
        <v>1831</v>
      </c>
      <c r="J793" s="556" t="s">
        <v>1832</v>
      </c>
      <c r="K793" s="556" t="s">
        <v>704</v>
      </c>
      <c r="L793" s="544" t="s">
        <v>428</v>
      </c>
      <c r="M793" s="556">
        <v>61549</v>
      </c>
      <c r="N793" s="557">
        <v>44771</v>
      </c>
      <c r="O793" s="545">
        <f t="shared" si="37"/>
        <v>8</v>
      </c>
      <c r="P793" s="545">
        <f t="shared" si="38"/>
        <v>7</v>
      </c>
      <c r="Q793" s="531" t="str">
        <f t="shared" si="39"/>
        <v>Gastos_Gerais</v>
      </c>
    </row>
    <row r="794" spans="1:17" ht="38.25" hidden="1" x14ac:dyDescent="0.2">
      <c r="A794" s="538">
        <f>IF(B794="","",COUNT('Diário 3º PA'!$A$4:$A$4242)+COUNT('Diário 4º PA'!$A$4:$A$2224)+ROW()-3)</f>
        <v>4803</v>
      </c>
      <c r="B794" s="539">
        <v>44777</v>
      </c>
      <c r="C794" s="540">
        <v>44774</v>
      </c>
      <c r="D794" s="541" t="s">
        <v>115</v>
      </c>
      <c r="E794" s="541" t="s">
        <v>328</v>
      </c>
      <c r="F794" s="542">
        <v>1500</v>
      </c>
      <c r="G794" s="577" t="s">
        <v>1137</v>
      </c>
      <c r="H794" s="543" t="s">
        <v>135</v>
      </c>
      <c r="I794" s="543" t="s">
        <v>727</v>
      </c>
      <c r="J794" s="556" t="s">
        <v>728</v>
      </c>
      <c r="K794" s="556" t="s">
        <v>704</v>
      </c>
      <c r="L794" s="544" t="s">
        <v>428</v>
      </c>
      <c r="M794" s="544">
        <v>1945197</v>
      </c>
      <c r="N794" s="557">
        <v>44776</v>
      </c>
      <c r="O794" s="545">
        <f t="shared" si="37"/>
        <v>8</v>
      </c>
      <c r="P794" s="545">
        <f t="shared" si="38"/>
        <v>8</v>
      </c>
      <c r="Q794" s="531" t="str">
        <f t="shared" si="39"/>
        <v>Gastos_Gerais</v>
      </c>
    </row>
    <row r="795" spans="1:17" ht="38.25" hidden="1" x14ac:dyDescent="0.2">
      <c r="A795" s="538">
        <f>IF(B795="","",COUNT('Diário 3º PA'!$A$4:$A$4242)+COUNT('Diário 4º PA'!$A$4:$A$2224)+ROW()-3)</f>
        <v>4804</v>
      </c>
      <c r="B795" s="539">
        <v>44777</v>
      </c>
      <c r="C795" s="540">
        <v>44774</v>
      </c>
      <c r="D795" s="541" t="s">
        <v>115</v>
      </c>
      <c r="E795" s="554" t="s">
        <v>298</v>
      </c>
      <c r="F795" s="555">
        <v>2731.06</v>
      </c>
      <c r="G795" s="554" t="s">
        <v>5970</v>
      </c>
      <c r="H795" s="554" t="s">
        <v>135</v>
      </c>
      <c r="I795" s="543" t="s">
        <v>5971</v>
      </c>
      <c r="J795" s="556" t="s">
        <v>1044</v>
      </c>
      <c r="K795" s="556" t="s">
        <v>704</v>
      </c>
      <c r="L795" s="544" t="s">
        <v>428</v>
      </c>
      <c r="M795" s="556">
        <v>21569</v>
      </c>
      <c r="N795" s="557">
        <v>44750</v>
      </c>
      <c r="O795" s="545">
        <f t="shared" si="37"/>
        <v>8</v>
      </c>
      <c r="P795" s="545">
        <f t="shared" si="38"/>
        <v>8</v>
      </c>
      <c r="Q795" s="531" t="str">
        <f t="shared" si="39"/>
        <v>Gastos_Gerais</v>
      </c>
    </row>
    <row r="796" spans="1:17" ht="38.25" hidden="1" x14ac:dyDescent="0.2">
      <c r="A796" s="538">
        <f>IF(B796="","",COUNT('Diário 3º PA'!$A$4:$A$4242)+COUNT('Diário 4º PA'!$A$4:$A$2224)+ROW()-3)</f>
        <v>4805</v>
      </c>
      <c r="B796" s="539">
        <v>44777</v>
      </c>
      <c r="C796" s="540">
        <v>44774</v>
      </c>
      <c r="D796" s="541" t="s">
        <v>115</v>
      </c>
      <c r="E796" s="554" t="s">
        <v>298</v>
      </c>
      <c r="F796" s="555">
        <v>400.46</v>
      </c>
      <c r="G796" s="554" t="s">
        <v>5970</v>
      </c>
      <c r="H796" s="554" t="s">
        <v>128</v>
      </c>
      <c r="I796" s="543" t="s">
        <v>5971</v>
      </c>
      <c r="J796" s="556" t="s">
        <v>1044</v>
      </c>
      <c r="K796" s="556" t="s">
        <v>704</v>
      </c>
      <c r="L796" s="544" t="s">
        <v>428</v>
      </c>
      <c r="M796" s="556">
        <v>21543</v>
      </c>
      <c r="N796" s="557">
        <v>44749</v>
      </c>
      <c r="O796" s="545">
        <f t="shared" si="37"/>
        <v>8</v>
      </c>
      <c r="P796" s="545">
        <f t="shared" si="38"/>
        <v>8</v>
      </c>
      <c r="Q796" s="531" t="str">
        <f t="shared" si="39"/>
        <v>Gastos_Gerais</v>
      </c>
    </row>
    <row r="797" spans="1:17" ht="38.25" hidden="1" x14ac:dyDescent="0.2">
      <c r="A797" s="538">
        <f>IF(B797="","",COUNT('Diário 3º PA'!$A$4:$A$4242)+COUNT('Diário 4º PA'!$A$4:$A$2224)+ROW()-3)</f>
        <v>4806</v>
      </c>
      <c r="B797" s="539">
        <v>44777</v>
      </c>
      <c r="C797" s="540">
        <v>44743</v>
      </c>
      <c r="D797" s="541" t="s">
        <v>115</v>
      </c>
      <c r="E797" s="554" t="s">
        <v>298</v>
      </c>
      <c r="F797" s="555">
        <v>880.63</v>
      </c>
      <c r="G797" s="554" t="s">
        <v>5970</v>
      </c>
      <c r="H797" s="554" t="s">
        <v>138</v>
      </c>
      <c r="I797" s="543" t="s">
        <v>5971</v>
      </c>
      <c r="J797" s="556" t="s">
        <v>1044</v>
      </c>
      <c r="K797" s="556" t="s">
        <v>704</v>
      </c>
      <c r="L797" s="544" t="s">
        <v>428</v>
      </c>
      <c r="M797" s="556">
        <v>21517</v>
      </c>
      <c r="N797" s="557">
        <v>44749</v>
      </c>
      <c r="O797" s="545">
        <f t="shared" si="37"/>
        <v>8</v>
      </c>
      <c r="P797" s="545">
        <f t="shared" si="38"/>
        <v>7</v>
      </c>
      <c r="Q797" s="531" t="str">
        <f t="shared" si="39"/>
        <v>Gastos_Gerais</v>
      </c>
    </row>
    <row r="798" spans="1:17" ht="51" hidden="1" x14ac:dyDescent="0.2">
      <c r="A798" s="538">
        <f>IF(B798="","",COUNT('Diário 3º PA'!$A$4:$A$4242)+COUNT('Diário 4º PA'!$A$4:$A$2224)+ROW()-3)</f>
        <v>4807</v>
      </c>
      <c r="B798" s="539">
        <v>44777</v>
      </c>
      <c r="C798" s="540">
        <v>44743</v>
      </c>
      <c r="D798" s="541" t="s">
        <v>104</v>
      </c>
      <c r="E798" s="541" t="s">
        <v>106</v>
      </c>
      <c r="F798" s="542">
        <v>1454.4</v>
      </c>
      <c r="G798" s="541" t="s">
        <v>6735</v>
      </c>
      <c r="H798" s="543" t="s">
        <v>137</v>
      </c>
      <c r="I798" s="543" t="s">
        <v>902</v>
      </c>
      <c r="J798" s="544" t="s">
        <v>903</v>
      </c>
      <c r="K798" s="544" t="s">
        <v>1464</v>
      </c>
      <c r="L798" s="544" t="s">
        <v>792</v>
      </c>
      <c r="M798" s="556"/>
      <c r="N798" s="539">
        <v>44715</v>
      </c>
      <c r="O798" s="545">
        <f t="shared" si="37"/>
        <v>8</v>
      </c>
      <c r="P798" s="545">
        <f t="shared" si="38"/>
        <v>7</v>
      </c>
      <c r="Q798" s="531" t="str">
        <f t="shared" si="39"/>
        <v>Gastos_com_Pessoal</v>
      </c>
    </row>
    <row r="799" spans="1:17" ht="51" hidden="1" x14ac:dyDescent="0.2">
      <c r="A799" s="538">
        <f>IF(B799="","",COUNT('Diário 3º PA'!$A$4:$A$4242)+COUNT('Diário 4º PA'!$A$4:$A$2224)+ROW()-3)</f>
        <v>4808</v>
      </c>
      <c r="B799" s="539">
        <v>44777</v>
      </c>
      <c r="C799" s="540">
        <v>44743</v>
      </c>
      <c r="D799" s="541" t="s">
        <v>104</v>
      </c>
      <c r="E799" s="541" t="s">
        <v>106</v>
      </c>
      <c r="F799" s="542">
        <v>1291.28</v>
      </c>
      <c r="G799" s="541" t="s">
        <v>6736</v>
      </c>
      <c r="H799" s="543" t="s">
        <v>132</v>
      </c>
      <c r="I799" s="543" t="s">
        <v>891</v>
      </c>
      <c r="J799" s="544" t="s">
        <v>892</v>
      </c>
      <c r="K799" s="544" t="s">
        <v>1464</v>
      </c>
      <c r="L799" s="544" t="s">
        <v>792</v>
      </c>
      <c r="M799" s="556"/>
      <c r="N799" s="539">
        <v>44715</v>
      </c>
      <c r="O799" s="545">
        <f t="shared" si="37"/>
        <v>8</v>
      </c>
      <c r="P799" s="545">
        <f t="shared" si="38"/>
        <v>7</v>
      </c>
      <c r="Q799" s="531" t="str">
        <f t="shared" si="39"/>
        <v>Gastos_com_Pessoal</v>
      </c>
    </row>
    <row r="800" spans="1:17" ht="51" hidden="1" x14ac:dyDescent="0.2">
      <c r="A800" s="538">
        <f>IF(B800="","",COUNT('Diário 3º PA'!$A$4:$A$4242)+COUNT('Diário 4º PA'!$A$4:$A$2224)+ROW()-3)</f>
        <v>4809</v>
      </c>
      <c r="B800" s="539">
        <v>44777</v>
      </c>
      <c r="C800" s="540">
        <v>44743</v>
      </c>
      <c r="D800" s="541" t="s">
        <v>104</v>
      </c>
      <c r="E800" s="541" t="s">
        <v>106</v>
      </c>
      <c r="F800" s="542">
        <v>641.75</v>
      </c>
      <c r="G800" s="541" t="s">
        <v>6737</v>
      </c>
      <c r="H800" s="543" t="s">
        <v>132</v>
      </c>
      <c r="I800" s="543" t="s">
        <v>3579</v>
      </c>
      <c r="J800" s="544" t="s">
        <v>3580</v>
      </c>
      <c r="K800" s="544" t="s">
        <v>1464</v>
      </c>
      <c r="L800" s="544" t="s">
        <v>792</v>
      </c>
      <c r="M800" s="556"/>
      <c r="N800" s="539">
        <v>44715</v>
      </c>
      <c r="O800" s="545">
        <f t="shared" si="37"/>
        <v>8</v>
      </c>
      <c r="P800" s="545">
        <f t="shared" si="38"/>
        <v>7</v>
      </c>
      <c r="Q800" s="531" t="str">
        <f t="shared" si="39"/>
        <v>Gastos_com_Pessoal</v>
      </c>
    </row>
    <row r="801" spans="1:17" ht="51" hidden="1" x14ac:dyDescent="0.2">
      <c r="A801" s="538">
        <f>IF(B801="","",COUNT('Diário 3º PA'!$A$4:$A$4242)+COUNT('Diário 4º PA'!$A$4:$A$2224)+ROW()-3)</f>
        <v>4810</v>
      </c>
      <c r="B801" s="539">
        <v>44777</v>
      </c>
      <c r="C801" s="540">
        <v>44743</v>
      </c>
      <c r="D801" s="541" t="s">
        <v>104</v>
      </c>
      <c r="E801" s="541" t="s">
        <v>106</v>
      </c>
      <c r="F801" s="542">
        <v>1107.69</v>
      </c>
      <c r="G801" s="541" t="s">
        <v>6738</v>
      </c>
      <c r="H801" s="543" t="s">
        <v>134</v>
      </c>
      <c r="I801" s="543" t="s">
        <v>5267</v>
      </c>
      <c r="J801" s="544" t="s">
        <v>5268</v>
      </c>
      <c r="K801" s="544" t="s">
        <v>1464</v>
      </c>
      <c r="L801" s="544" t="s">
        <v>792</v>
      </c>
      <c r="M801" s="556"/>
      <c r="N801" s="539">
        <v>44715</v>
      </c>
      <c r="O801" s="545">
        <f t="shared" si="37"/>
        <v>8</v>
      </c>
      <c r="P801" s="545">
        <f t="shared" si="38"/>
        <v>7</v>
      </c>
      <c r="Q801" s="531" t="str">
        <f t="shared" si="39"/>
        <v>Gastos_com_Pessoal</v>
      </c>
    </row>
    <row r="802" spans="1:17" ht="51" hidden="1" x14ac:dyDescent="0.2">
      <c r="A802" s="538">
        <f>IF(B802="","",COUNT('Diário 3º PA'!$A$4:$A$4242)+COUNT('Diário 4º PA'!$A$4:$A$2224)+ROW()-3)</f>
        <v>4811</v>
      </c>
      <c r="B802" s="539">
        <v>44777</v>
      </c>
      <c r="C802" s="540">
        <v>44743</v>
      </c>
      <c r="D802" s="541" t="s">
        <v>104</v>
      </c>
      <c r="E802" s="541" t="s">
        <v>106</v>
      </c>
      <c r="F802" s="542">
        <v>770.94</v>
      </c>
      <c r="G802" s="541" t="s">
        <v>6739</v>
      </c>
      <c r="H802" s="543" t="s">
        <v>658</v>
      </c>
      <c r="I802" s="543" t="s">
        <v>5272</v>
      </c>
      <c r="J802" s="544" t="s">
        <v>3547</v>
      </c>
      <c r="K802" s="544" t="s">
        <v>1464</v>
      </c>
      <c r="L802" s="544" t="s">
        <v>792</v>
      </c>
      <c r="M802" s="556"/>
      <c r="N802" s="539">
        <v>44715</v>
      </c>
      <c r="O802" s="545">
        <f t="shared" si="37"/>
        <v>8</v>
      </c>
      <c r="P802" s="545">
        <f t="shared" si="38"/>
        <v>7</v>
      </c>
      <c r="Q802" s="531" t="str">
        <f t="shared" si="39"/>
        <v>Gastos_com_Pessoal</v>
      </c>
    </row>
    <row r="803" spans="1:17" ht="51" hidden="1" x14ac:dyDescent="0.2">
      <c r="A803" s="538">
        <f>IF(B803="","",COUNT('Diário 3º PA'!$A$4:$A$4242)+COUNT('Diário 4º PA'!$A$4:$A$2224)+ROW()-3)</f>
        <v>4812</v>
      </c>
      <c r="B803" s="539">
        <v>44777</v>
      </c>
      <c r="C803" s="540">
        <v>44743</v>
      </c>
      <c r="D803" s="541" t="s">
        <v>104</v>
      </c>
      <c r="E803" s="541" t="s">
        <v>106</v>
      </c>
      <c r="F803" s="542">
        <v>736.11</v>
      </c>
      <c r="G803" s="541" t="s">
        <v>6740</v>
      </c>
      <c r="H803" s="543" t="s">
        <v>131</v>
      </c>
      <c r="I803" s="543" t="s">
        <v>899</v>
      </c>
      <c r="J803" s="544" t="s">
        <v>900</v>
      </c>
      <c r="K803" s="544" t="s">
        <v>1464</v>
      </c>
      <c r="L803" s="544" t="s">
        <v>792</v>
      </c>
      <c r="M803" s="556"/>
      <c r="N803" s="539">
        <v>44718</v>
      </c>
      <c r="O803" s="545">
        <f t="shared" si="37"/>
        <v>8</v>
      </c>
      <c r="P803" s="545">
        <f t="shared" si="38"/>
        <v>7</v>
      </c>
      <c r="Q803" s="531" t="str">
        <f t="shared" si="39"/>
        <v>Gastos_com_Pessoal</v>
      </c>
    </row>
    <row r="804" spans="1:17" ht="51" hidden="1" x14ac:dyDescent="0.2">
      <c r="A804" s="538">
        <f>IF(B804="","",COUNT('Diário 3º PA'!$A$4:$A$4242)+COUNT('Diário 4º PA'!$A$4:$A$2224)+ROW()-3)</f>
        <v>4813</v>
      </c>
      <c r="B804" s="539">
        <v>44777</v>
      </c>
      <c r="C804" s="540">
        <v>44743</v>
      </c>
      <c r="D804" s="541" t="s">
        <v>104</v>
      </c>
      <c r="E804" s="541" t="s">
        <v>106</v>
      </c>
      <c r="F804" s="542">
        <v>451.71</v>
      </c>
      <c r="G804" s="541" t="s">
        <v>6741</v>
      </c>
      <c r="H804" s="543" t="s">
        <v>138</v>
      </c>
      <c r="I804" s="543" t="s">
        <v>5312</v>
      </c>
      <c r="J804" s="544" t="s">
        <v>5313</v>
      </c>
      <c r="K804" s="544" t="s">
        <v>1464</v>
      </c>
      <c r="L804" s="544" t="s">
        <v>792</v>
      </c>
      <c r="M804" s="556"/>
      <c r="N804" s="539">
        <v>44719</v>
      </c>
      <c r="O804" s="545">
        <f t="shared" si="37"/>
        <v>8</v>
      </c>
      <c r="P804" s="545">
        <f t="shared" si="38"/>
        <v>7</v>
      </c>
      <c r="Q804" s="531" t="str">
        <f t="shared" si="39"/>
        <v>Gastos_com_Pessoal</v>
      </c>
    </row>
    <row r="805" spans="1:17" ht="38.25" hidden="1" x14ac:dyDescent="0.2">
      <c r="A805" s="538">
        <f>IF(B805="","",COUNT('Diário 3º PA'!$A$4:$A$4242)+COUNT('Diário 4º PA'!$A$4:$A$2224)+ROW()-3)</f>
        <v>4814</v>
      </c>
      <c r="B805" s="539">
        <v>44777</v>
      </c>
      <c r="C805" s="540">
        <v>44774</v>
      </c>
      <c r="D805" s="541" t="s">
        <v>115</v>
      </c>
      <c r="E805" s="554" t="s">
        <v>318</v>
      </c>
      <c r="F805" s="542">
        <v>460</v>
      </c>
      <c r="G805" s="541" t="s">
        <v>6742</v>
      </c>
      <c r="H805" s="543" t="s">
        <v>137</v>
      </c>
      <c r="I805" s="543" t="s">
        <v>6001</v>
      </c>
      <c r="J805" s="544" t="s">
        <v>5211</v>
      </c>
      <c r="K805" s="544" t="s">
        <v>1464</v>
      </c>
      <c r="L805" s="544" t="s">
        <v>428</v>
      </c>
      <c r="M805" s="556">
        <v>567</v>
      </c>
      <c r="N805" s="539">
        <v>44776</v>
      </c>
      <c r="O805" s="545">
        <f t="shared" si="37"/>
        <v>8</v>
      </c>
      <c r="P805" s="545">
        <f t="shared" si="38"/>
        <v>8</v>
      </c>
      <c r="Q805" s="531" t="str">
        <f t="shared" si="39"/>
        <v>Gastos_Gerais</v>
      </c>
    </row>
    <row r="806" spans="1:17" ht="38.25" hidden="1" x14ac:dyDescent="0.2">
      <c r="A806" s="538">
        <f>IF(B806="","",COUNT('Diário 3º PA'!$A$4:$A$4242)+COUNT('Diário 4º PA'!$A$4:$A$2224)+ROW()-3)</f>
        <v>4815</v>
      </c>
      <c r="B806" s="539">
        <v>44777</v>
      </c>
      <c r="C806" s="540">
        <v>44774</v>
      </c>
      <c r="D806" s="541" t="s">
        <v>115</v>
      </c>
      <c r="E806" s="554" t="s">
        <v>378</v>
      </c>
      <c r="F806" s="555">
        <v>37</v>
      </c>
      <c r="G806" s="554" t="s">
        <v>6743</v>
      </c>
      <c r="H806" s="554" t="s">
        <v>138</v>
      </c>
      <c r="I806" s="543" t="s">
        <v>6744</v>
      </c>
      <c r="J806" s="556" t="s">
        <v>4865</v>
      </c>
      <c r="K806" s="544" t="s">
        <v>1464</v>
      </c>
      <c r="L806" s="544" t="s">
        <v>428</v>
      </c>
      <c r="M806" s="556">
        <v>7122</v>
      </c>
      <c r="N806" s="557">
        <v>44777</v>
      </c>
      <c r="O806" s="545">
        <f t="shared" si="37"/>
        <v>8</v>
      </c>
      <c r="P806" s="545">
        <f t="shared" si="38"/>
        <v>8</v>
      </c>
      <c r="Q806" s="531" t="str">
        <f t="shared" si="39"/>
        <v>Gastos_Gerais</v>
      </c>
    </row>
    <row r="807" spans="1:17" ht="38.25" hidden="1" x14ac:dyDescent="0.2">
      <c r="A807" s="538">
        <f>IF(B807="","",COUNT('Diário 3º PA'!$A$4:$A$4242)+COUNT('Diário 4º PA'!$A$4:$A$2224)+ROW()-3)</f>
        <v>4816</v>
      </c>
      <c r="B807" s="539">
        <v>44777</v>
      </c>
      <c r="C807" s="540">
        <v>44774</v>
      </c>
      <c r="D807" s="541" t="s">
        <v>115</v>
      </c>
      <c r="E807" s="554" t="s">
        <v>318</v>
      </c>
      <c r="F807" s="542">
        <v>553</v>
      </c>
      <c r="G807" s="541" t="s">
        <v>6745</v>
      </c>
      <c r="H807" s="543" t="s">
        <v>127</v>
      </c>
      <c r="I807" s="543" t="s">
        <v>6001</v>
      </c>
      <c r="J807" s="544" t="s">
        <v>5211</v>
      </c>
      <c r="K807" s="544" t="s">
        <v>1464</v>
      </c>
      <c r="L807" s="544" t="s">
        <v>428</v>
      </c>
      <c r="M807" s="556">
        <v>568</v>
      </c>
      <c r="N807" s="539">
        <v>44776</v>
      </c>
      <c r="O807" s="545">
        <f t="shared" si="37"/>
        <v>8</v>
      </c>
      <c r="P807" s="545">
        <f t="shared" si="38"/>
        <v>8</v>
      </c>
      <c r="Q807" s="531" t="str">
        <f t="shared" si="39"/>
        <v>Gastos_Gerais</v>
      </c>
    </row>
    <row r="808" spans="1:17" ht="51" hidden="1" x14ac:dyDescent="0.2">
      <c r="A808" s="538">
        <f>IF(B808="","",COUNT('Diário 3º PA'!$A$4:$A$4242)+COUNT('Diário 4º PA'!$A$4:$A$2224)+ROW()-3)</f>
        <v>4817</v>
      </c>
      <c r="B808" s="539">
        <v>44777</v>
      </c>
      <c r="C808" s="540">
        <v>44774</v>
      </c>
      <c r="D808" s="554" t="s">
        <v>104</v>
      </c>
      <c r="E808" s="554" t="s">
        <v>187</v>
      </c>
      <c r="F808" s="555">
        <v>1236.47</v>
      </c>
      <c r="G808" s="554" t="s">
        <v>1019</v>
      </c>
      <c r="H808" s="554" t="s">
        <v>136</v>
      </c>
      <c r="I808" s="543" t="s">
        <v>6746</v>
      </c>
      <c r="J808" s="556" t="s">
        <v>6747</v>
      </c>
      <c r="K808" s="556" t="s">
        <v>6748</v>
      </c>
      <c r="L808" s="544" t="s">
        <v>792</v>
      </c>
      <c r="M808" s="556" t="s">
        <v>6749</v>
      </c>
      <c r="N808" s="557">
        <v>44777</v>
      </c>
      <c r="O808" s="545">
        <f t="shared" si="37"/>
        <v>8</v>
      </c>
      <c r="P808" s="545">
        <f t="shared" si="38"/>
        <v>8</v>
      </c>
      <c r="Q808" s="531" t="str">
        <f t="shared" si="39"/>
        <v>Gastos_com_Pessoal</v>
      </c>
    </row>
    <row r="809" spans="1:17" ht="51" hidden="1" x14ac:dyDescent="0.2">
      <c r="A809" s="538">
        <f>IF(B809="","",COUNT('Diário 3º PA'!$A$4:$A$4242)+COUNT('Diário 4º PA'!$A$4:$A$2224)+ROW()-3)</f>
        <v>4818</v>
      </c>
      <c r="B809" s="539">
        <v>44777</v>
      </c>
      <c r="C809" s="540">
        <v>44774</v>
      </c>
      <c r="D809" s="554" t="s">
        <v>104</v>
      </c>
      <c r="E809" s="554" t="s">
        <v>189</v>
      </c>
      <c r="F809" s="555">
        <v>1907.35</v>
      </c>
      <c r="G809" s="554" t="s">
        <v>915</v>
      </c>
      <c r="H809" s="554" t="s">
        <v>136</v>
      </c>
      <c r="I809" s="543" t="s">
        <v>6746</v>
      </c>
      <c r="J809" s="556" t="s">
        <v>6747</v>
      </c>
      <c r="K809" s="556" t="s">
        <v>6748</v>
      </c>
      <c r="L809" s="544" t="s">
        <v>792</v>
      </c>
      <c r="M809" s="556" t="s">
        <v>6749</v>
      </c>
      <c r="N809" s="557">
        <v>44777</v>
      </c>
      <c r="O809" s="545">
        <f t="shared" si="37"/>
        <v>8</v>
      </c>
      <c r="P809" s="545">
        <f t="shared" si="38"/>
        <v>8</v>
      </c>
      <c r="Q809" s="531" t="str">
        <f t="shared" si="39"/>
        <v>Gastos_com_Pessoal</v>
      </c>
    </row>
    <row r="810" spans="1:17" ht="51" hidden="1" x14ac:dyDescent="0.2">
      <c r="A810" s="538">
        <f>IF(B810="","",COUNT('Diário 3º PA'!$A$4:$A$4242)+COUNT('Diário 4º PA'!$A$4:$A$2224)+ROW()-3)</f>
        <v>4819</v>
      </c>
      <c r="B810" s="539">
        <v>44777</v>
      </c>
      <c r="C810" s="540">
        <v>44774</v>
      </c>
      <c r="D810" s="554" t="s">
        <v>104</v>
      </c>
      <c r="E810" s="554" t="s">
        <v>191</v>
      </c>
      <c r="F810" s="555">
        <v>635.78</v>
      </c>
      <c r="G810" s="554" t="s">
        <v>918</v>
      </c>
      <c r="H810" s="554" t="s">
        <v>136</v>
      </c>
      <c r="I810" s="543" t="s">
        <v>6746</v>
      </c>
      <c r="J810" s="556" t="s">
        <v>6747</v>
      </c>
      <c r="K810" s="556" t="s">
        <v>6748</v>
      </c>
      <c r="L810" s="544" t="s">
        <v>792</v>
      </c>
      <c r="M810" s="556" t="s">
        <v>6749</v>
      </c>
      <c r="N810" s="557">
        <v>44777</v>
      </c>
      <c r="O810" s="545">
        <f t="shared" si="37"/>
        <v>8</v>
      </c>
      <c r="P810" s="545">
        <f t="shared" si="38"/>
        <v>8</v>
      </c>
      <c r="Q810" s="531" t="str">
        <f t="shared" si="39"/>
        <v>Gastos_com_Pessoal</v>
      </c>
    </row>
    <row r="811" spans="1:17" ht="51" hidden="1" x14ac:dyDescent="0.2">
      <c r="A811" s="538">
        <f>IF(B811="","",COUNT('Diário 3º PA'!$A$4:$A$4242)+COUNT('Diário 4º PA'!$A$4:$A$2224)+ROW()-3)</f>
        <v>4820</v>
      </c>
      <c r="B811" s="539">
        <v>44777</v>
      </c>
      <c r="C811" s="540">
        <v>44774</v>
      </c>
      <c r="D811" s="554" t="s">
        <v>104</v>
      </c>
      <c r="E811" s="554" t="s">
        <v>193</v>
      </c>
      <c r="F811" s="555">
        <v>1153.54</v>
      </c>
      <c r="G811" s="554" t="s">
        <v>919</v>
      </c>
      <c r="H811" s="554" t="s">
        <v>136</v>
      </c>
      <c r="I811" s="543" t="s">
        <v>6746</v>
      </c>
      <c r="J811" s="556" t="s">
        <v>6747</v>
      </c>
      <c r="K811" s="556" t="s">
        <v>6748</v>
      </c>
      <c r="L811" s="544" t="s">
        <v>792</v>
      </c>
      <c r="M811" s="556" t="s">
        <v>6749</v>
      </c>
      <c r="N811" s="557">
        <v>44777</v>
      </c>
      <c r="O811" s="545">
        <f t="shared" si="37"/>
        <v>8</v>
      </c>
      <c r="P811" s="545">
        <f t="shared" si="38"/>
        <v>8</v>
      </c>
      <c r="Q811" s="531" t="str">
        <f t="shared" si="39"/>
        <v>Gastos_com_Pessoal</v>
      </c>
    </row>
    <row r="812" spans="1:17" ht="51" hidden="1" x14ac:dyDescent="0.2">
      <c r="A812" s="538">
        <f>IF(B812="","",COUNT('Diário 3º PA'!$A$4:$A$4242)+COUNT('Diário 4º PA'!$A$4:$A$2224)+ROW()-3)</f>
        <v>4821</v>
      </c>
      <c r="B812" s="539">
        <v>44777</v>
      </c>
      <c r="C812" s="540">
        <v>44774</v>
      </c>
      <c r="D812" s="554" t="s">
        <v>104</v>
      </c>
      <c r="E812" s="554" t="s">
        <v>187</v>
      </c>
      <c r="F812" s="555">
        <v>1390.31</v>
      </c>
      <c r="G812" s="554" t="s">
        <v>1019</v>
      </c>
      <c r="H812" s="554" t="s">
        <v>140</v>
      </c>
      <c r="I812" s="543" t="s">
        <v>6750</v>
      </c>
      <c r="J812" s="556" t="s">
        <v>6751</v>
      </c>
      <c r="K812" s="556" t="s">
        <v>6748</v>
      </c>
      <c r="L812" s="544" t="s">
        <v>5995</v>
      </c>
      <c r="M812" s="556">
        <v>582241247</v>
      </c>
      <c r="N812" s="557">
        <v>44777</v>
      </c>
      <c r="O812" s="545">
        <f t="shared" si="37"/>
        <v>8</v>
      </c>
      <c r="P812" s="545">
        <f t="shared" si="38"/>
        <v>8</v>
      </c>
      <c r="Q812" s="531" t="str">
        <f t="shared" si="39"/>
        <v>Gastos_com_Pessoal</v>
      </c>
    </row>
    <row r="813" spans="1:17" ht="51" hidden="1" x14ac:dyDescent="0.2">
      <c r="A813" s="538">
        <f>IF(B813="","",COUNT('Diário 3º PA'!$A$4:$A$4242)+COUNT('Diário 4º PA'!$A$4:$A$2224)+ROW()-3)</f>
        <v>4822</v>
      </c>
      <c r="B813" s="539">
        <v>44777</v>
      </c>
      <c r="C813" s="540">
        <v>44774</v>
      </c>
      <c r="D813" s="554" t="s">
        <v>104</v>
      </c>
      <c r="E813" s="554" t="s">
        <v>189</v>
      </c>
      <c r="F813" s="555">
        <v>1878.24</v>
      </c>
      <c r="G813" s="554" t="s">
        <v>915</v>
      </c>
      <c r="H813" s="554" t="s">
        <v>140</v>
      </c>
      <c r="I813" s="543" t="s">
        <v>6750</v>
      </c>
      <c r="J813" s="556" t="s">
        <v>6751</v>
      </c>
      <c r="K813" s="556" t="s">
        <v>6748</v>
      </c>
      <c r="L813" s="544" t="s">
        <v>5995</v>
      </c>
      <c r="M813" s="556">
        <v>582241247</v>
      </c>
      <c r="N813" s="557">
        <v>44777</v>
      </c>
      <c r="O813" s="545">
        <f t="shared" si="37"/>
        <v>8</v>
      </c>
      <c r="P813" s="545">
        <f t="shared" si="38"/>
        <v>8</v>
      </c>
      <c r="Q813" s="531" t="str">
        <f t="shared" si="39"/>
        <v>Gastos_com_Pessoal</v>
      </c>
    </row>
    <row r="814" spans="1:17" ht="51" hidden="1" x14ac:dyDescent="0.2">
      <c r="A814" s="538">
        <f>IF(B814="","",COUNT('Diário 3º PA'!$A$4:$A$4242)+COUNT('Diário 4º PA'!$A$4:$A$2224)+ROW()-3)</f>
        <v>4823</v>
      </c>
      <c r="B814" s="539">
        <v>44777</v>
      </c>
      <c r="C814" s="540">
        <v>44774</v>
      </c>
      <c r="D814" s="554" t="s">
        <v>104</v>
      </c>
      <c r="E814" s="554" t="s">
        <v>191</v>
      </c>
      <c r="F814" s="555">
        <v>626.08000000000004</v>
      </c>
      <c r="G814" s="554" t="s">
        <v>918</v>
      </c>
      <c r="H814" s="554" t="s">
        <v>140</v>
      </c>
      <c r="I814" s="543" t="s">
        <v>6750</v>
      </c>
      <c r="J814" s="556" t="s">
        <v>6751</v>
      </c>
      <c r="K814" s="556" t="s">
        <v>6748</v>
      </c>
      <c r="L814" s="544" t="s">
        <v>5995</v>
      </c>
      <c r="M814" s="556">
        <v>582241247</v>
      </c>
      <c r="N814" s="557">
        <v>44777</v>
      </c>
      <c r="O814" s="545">
        <f t="shared" si="37"/>
        <v>8</v>
      </c>
      <c r="P814" s="545">
        <f t="shared" si="38"/>
        <v>8</v>
      </c>
      <c r="Q814" s="531" t="str">
        <f t="shared" si="39"/>
        <v>Gastos_com_Pessoal</v>
      </c>
    </row>
    <row r="815" spans="1:17" ht="51" hidden="1" x14ac:dyDescent="0.2">
      <c r="A815" s="538">
        <f>IF(B815="","",COUNT('Diário 3º PA'!$A$4:$A$4242)+COUNT('Diário 4º PA'!$A$4:$A$2224)+ROW()-3)</f>
        <v>4824</v>
      </c>
      <c r="B815" s="539">
        <v>44777</v>
      </c>
      <c r="C815" s="540">
        <v>44774</v>
      </c>
      <c r="D815" s="554" t="s">
        <v>104</v>
      </c>
      <c r="E815" s="554" t="s">
        <v>193</v>
      </c>
      <c r="F815" s="555">
        <v>3764.03</v>
      </c>
      <c r="G815" s="554" t="s">
        <v>919</v>
      </c>
      <c r="H815" s="554" t="s">
        <v>140</v>
      </c>
      <c r="I815" s="543" t="s">
        <v>6750</v>
      </c>
      <c r="J815" s="556" t="s">
        <v>6751</v>
      </c>
      <c r="K815" s="556" t="s">
        <v>6748</v>
      </c>
      <c r="L815" s="544" t="s">
        <v>5995</v>
      </c>
      <c r="M815" s="556">
        <v>582241247</v>
      </c>
      <c r="N815" s="557">
        <v>44777</v>
      </c>
      <c r="O815" s="545">
        <f t="shared" si="37"/>
        <v>8</v>
      </c>
      <c r="P815" s="545">
        <f t="shared" si="38"/>
        <v>8</v>
      </c>
      <c r="Q815" s="531" t="str">
        <f t="shared" si="39"/>
        <v>Gastos_com_Pessoal</v>
      </c>
    </row>
    <row r="816" spans="1:17" ht="51" hidden="1" x14ac:dyDescent="0.2">
      <c r="A816" s="538">
        <f>IF(B816="","",COUNT('Diário 3º PA'!$A$4:$A$4242)+COUNT('Diário 4º PA'!$A$4:$A$2224)+ROW()-3)</f>
        <v>4825</v>
      </c>
      <c r="B816" s="539">
        <v>44777</v>
      </c>
      <c r="C816" s="540">
        <v>44774</v>
      </c>
      <c r="D816" s="554" t="s">
        <v>104</v>
      </c>
      <c r="E816" s="554" t="s">
        <v>187</v>
      </c>
      <c r="F816" s="555">
        <v>871.63</v>
      </c>
      <c r="G816" s="554" t="s">
        <v>1019</v>
      </c>
      <c r="H816" s="554" t="s">
        <v>136</v>
      </c>
      <c r="I816" s="543" t="s">
        <v>6752</v>
      </c>
      <c r="J816" s="556" t="s">
        <v>6753</v>
      </c>
      <c r="K816" s="556" t="s">
        <v>6748</v>
      </c>
      <c r="L816" s="544" t="s">
        <v>5995</v>
      </c>
      <c r="M816" s="556">
        <v>582241247</v>
      </c>
      <c r="N816" s="557">
        <v>44777</v>
      </c>
      <c r="O816" s="545">
        <f t="shared" si="37"/>
        <v>8</v>
      </c>
      <c r="P816" s="545">
        <f t="shared" si="38"/>
        <v>8</v>
      </c>
      <c r="Q816" s="531" t="str">
        <f t="shared" si="39"/>
        <v>Gastos_com_Pessoal</v>
      </c>
    </row>
    <row r="817" spans="1:17" ht="51" hidden="1" x14ac:dyDescent="0.2">
      <c r="A817" s="538">
        <f>IF(B817="","",COUNT('Diário 3º PA'!$A$4:$A$4242)+COUNT('Diário 4º PA'!$A$4:$A$2224)+ROW()-3)</f>
        <v>4826</v>
      </c>
      <c r="B817" s="539">
        <v>44777</v>
      </c>
      <c r="C817" s="540">
        <v>44774</v>
      </c>
      <c r="D817" s="554" t="s">
        <v>104</v>
      </c>
      <c r="E817" s="554" t="s">
        <v>189</v>
      </c>
      <c r="F817" s="555">
        <v>1198.49</v>
      </c>
      <c r="G817" s="554" t="s">
        <v>915</v>
      </c>
      <c r="H817" s="554" t="s">
        <v>136</v>
      </c>
      <c r="I817" s="543" t="s">
        <v>6752</v>
      </c>
      <c r="J817" s="556" t="s">
        <v>6753</v>
      </c>
      <c r="K817" s="556" t="s">
        <v>6748</v>
      </c>
      <c r="L817" s="544" t="s">
        <v>5995</v>
      </c>
      <c r="M817" s="556">
        <v>582241247</v>
      </c>
      <c r="N817" s="557">
        <v>44777</v>
      </c>
      <c r="O817" s="545">
        <f t="shared" si="37"/>
        <v>8</v>
      </c>
      <c r="P817" s="545">
        <f t="shared" si="38"/>
        <v>8</v>
      </c>
      <c r="Q817" s="531" t="str">
        <f t="shared" si="39"/>
        <v>Gastos_com_Pessoal</v>
      </c>
    </row>
    <row r="818" spans="1:17" ht="51" hidden="1" x14ac:dyDescent="0.2">
      <c r="A818" s="538">
        <f>IF(B818="","",COUNT('Diário 3º PA'!$A$4:$A$4242)+COUNT('Diário 4º PA'!$A$4:$A$2224)+ROW()-3)</f>
        <v>4827</v>
      </c>
      <c r="B818" s="539">
        <v>44777</v>
      </c>
      <c r="C818" s="540">
        <v>44774</v>
      </c>
      <c r="D818" s="554" t="s">
        <v>104</v>
      </c>
      <c r="E818" s="554" t="s">
        <v>191</v>
      </c>
      <c r="F818" s="555">
        <v>399.5</v>
      </c>
      <c r="G818" s="554" t="s">
        <v>918</v>
      </c>
      <c r="H818" s="554" t="s">
        <v>136</v>
      </c>
      <c r="I818" s="543" t="s">
        <v>6752</v>
      </c>
      <c r="J818" s="556" t="s">
        <v>6753</v>
      </c>
      <c r="K818" s="556" t="s">
        <v>6748</v>
      </c>
      <c r="L818" s="544" t="s">
        <v>5995</v>
      </c>
      <c r="M818" s="556">
        <v>582241247</v>
      </c>
      <c r="N818" s="557">
        <v>44777</v>
      </c>
      <c r="O818" s="545">
        <f t="shared" si="37"/>
        <v>8</v>
      </c>
      <c r="P818" s="545">
        <f t="shared" si="38"/>
        <v>8</v>
      </c>
      <c r="Q818" s="531" t="str">
        <f t="shared" si="39"/>
        <v>Gastos_com_Pessoal</v>
      </c>
    </row>
    <row r="819" spans="1:17" ht="51" hidden="1" x14ac:dyDescent="0.2">
      <c r="A819" s="538">
        <f>IF(B819="","",COUNT('Diário 3º PA'!$A$4:$A$4242)+COUNT('Diário 4º PA'!$A$4:$A$2224)+ROW()-3)</f>
        <v>4828</v>
      </c>
      <c r="B819" s="539">
        <v>44777</v>
      </c>
      <c r="C819" s="540">
        <v>44774</v>
      </c>
      <c r="D819" s="554" t="s">
        <v>104</v>
      </c>
      <c r="E819" s="554" t="s">
        <v>193</v>
      </c>
      <c r="F819" s="555">
        <v>2191.34</v>
      </c>
      <c r="G819" s="554" t="s">
        <v>919</v>
      </c>
      <c r="H819" s="554" t="s">
        <v>136</v>
      </c>
      <c r="I819" s="543" t="s">
        <v>6752</v>
      </c>
      <c r="J819" s="556" t="s">
        <v>6753</v>
      </c>
      <c r="K819" s="556" t="s">
        <v>6748</v>
      </c>
      <c r="L819" s="544" t="s">
        <v>5995</v>
      </c>
      <c r="M819" s="556">
        <v>582241247</v>
      </c>
      <c r="N819" s="557">
        <v>44777</v>
      </c>
      <c r="O819" s="545">
        <f t="shared" si="37"/>
        <v>8</v>
      </c>
      <c r="P819" s="545">
        <f t="shared" si="38"/>
        <v>8</v>
      </c>
      <c r="Q819" s="531" t="str">
        <f t="shared" si="39"/>
        <v>Gastos_com_Pessoal</v>
      </c>
    </row>
    <row r="820" spans="1:17" ht="51" hidden="1" x14ac:dyDescent="0.2">
      <c r="A820" s="538">
        <f>IF(B820="","",COUNT('Diário 3º PA'!$A$4:$A$4242)+COUNT('Diário 4º PA'!$A$4:$A$2224)+ROW()-3)</f>
        <v>4829</v>
      </c>
      <c r="B820" s="539">
        <v>44777</v>
      </c>
      <c r="C820" s="540">
        <v>44774</v>
      </c>
      <c r="D820" s="554" t="s">
        <v>104</v>
      </c>
      <c r="E820" s="554" t="s">
        <v>187</v>
      </c>
      <c r="F820" s="555">
        <v>1593.98</v>
      </c>
      <c r="G820" s="554" t="s">
        <v>1019</v>
      </c>
      <c r="H820" s="554" t="s">
        <v>138</v>
      </c>
      <c r="I820" s="543" t="s">
        <v>3198</v>
      </c>
      <c r="J820" s="556" t="s">
        <v>3199</v>
      </c>
      <c r="K820" s="556" t="s">
        <v>6748</v>
      </c>
      <c r="L820" s="544" t="s">
        <v>5995</v>
      </c>
      <c r="M820" s="556">
        <v>582241247</v>
      </c>
      <c r="N820" s="557">
        <v>44777</v>
      </c>
      <c r="O820" s="545">
        <f t="shared" si="37"/>
        <v>8</v>
      </c>
      <c r="P820" s="545">
        <f t="shared" si="38"/>
        <v>8</v>
      </c>
      <c r="Q820" s="531" t="str">
        <f t="shared" si="39"/>
        <v>Gastos_com_Pessoal</v>
      </c>
    </row>
    <row r="821" spans="1:17" ht="51" hidden="1" x14ac:dyDescent="0.2">
      <c r="A821" s="538">
        <f>IF(B821="","",COUNT('Diário 3º PA'!$A$4:$A$4242)+COUNT('Diário 4º PA'!$A$4:$A$2224)+ROW()-3)</f>
        <v>4830</v>
      </c>
      <c r="B821" s="539">
        <v>44777</v>
      </c>
      <c r="C821" s="540">
        <v>44774</v>
      </c>
      <c r="D821" s="554" t="s">
        <v>104</v>
      </c>
      <c r="E821" s="554" t="s">
        <v>189</v>
      </c>
      <c r="F821" s="555">
        <v>932.65</v>
      </c>
      <c r="G821" s="554" t="s">
        <v>915</v>
      </c>
      <c r="H821" s="554" t="s">
        <v>138</v>
      </c>
      <c r="I821" s="543" t="s">
        <v>3198</v>
      </c>
      <c r="J821" s="556" t="s">
        <v>3199</v>
      </c>
      <c r="K821" s="556" t="s">
        <v>6748</v>
      </c>
      <c r="L821" s="544" t="s">
        <v>5995</v>
      </c>
      <c r="M821" s="556">
        <v>582241247</v>
      </c>
      <c r="N821" s="557">
        <v>44777</v>
      </c>
      <c r="O821" s="545">
        <f t="shared" si="37"/>
        <v>8</v>
      </c>
      <c r="P821" s="545">
        <f t="shared" si="38"/>
        <v>8</v>
      </c>
      <c r="Q821" s="531" t="str">
        <f t="shared" si="39"/>
        <v>Gastos_com_Pessoal</v>
      </c>
    </row>
    <row r="822" spans="1:17" ht="51" hidden="1" x14ac:dyDescent="0.2">
      <c r="A822" s="538">
        <f>IF(B822="","",COUNT('Diário 3º PA'!$A$4:$A$4242)+COUNT('Diário 4º PA'!$A$4:$A$2224)+ROW()-3)</f>
        <v>4831</v>
      </c>
      <c r="B822" s="539">
        <v>44777</v>
      </c>
      <c r="C822" s="540">
        <v>44774</v>
      </c>
      <c r="D822" s="554" t="s">
        <v>104</v>
      </c>
      <c r="E822" s="554" t="s">
        <v>191</v>
      </c>
      <c r="F822" s="555">
        <v>310.88</v>
      </c>
      <c r="G822" s="554" t="s">
        <v>918</v>
      </c>
      <c r="H822" s="554" t="s">
        <v>138</v>
      </c>
      <c r="I822" s="543" t="s">
        <v>3198</v>
      </c>
      <c r="J822" s="556" t="s">
        <v>3199</v>
      </c>
      <c r="K822" s="556" t="s">
        <v>6748</v>
      </c>
      <c r="L822" s="544" t="s">
        <v>5995</v>
      </c>
      <c r="M822" s="556">
        <v>582241247</v>
      </c>
      <c r="N822" s="557">
        <v>44777</v>
      </c>
      <c r="O822" s="545">
        <f t="shared" si="37"/>
        <v>8</v>
      </c>
      <c r="P822" s="545">
        <f t="shared" si="38"/>
        <v>8</v>
      </c>
      <c r="Q822" s="531" t="str">
        <f t="shared" si="39"/>
        <v>Gastos_com_Pessoal</v>
      </c>
    </row>
    <row r="823" spans="1:17" ht="51" hidden="1" x14ac:dyDescent="0.2">
      <c r="A823" s="538">
        <f>IF(B823="","",COUNT('Diário 3º PA'!$A$4:$A$4242)+COUNT('Diário 4º PA'!$A$4:$A$2224)+ROW()-3)</f>
        <v>4832</v>
      </c>
      <c r="B823" s="539">
        <v>44777</v>
      </c>
      <c r="C823" s="540">
        <v>44774</v>
      </c>
      <c r="D823" s="554" t="s">
        <v>104</v>
      </c>
      <c r="E823" s="554" t="s">
        <v>193</v>
      </c>
      <c r="F823" s="555">
        <v>3728.27</v>
      </c>
      <c r="G823" s="554" t="s">
        <v>919</v>
      </c>
      <c r="H823" s="554" t="s">
        <v>138</v>
      </c>
      <c r="I823" s="543" t="s">
        <v>3198</v>
      </c>
      <c r="J823" s="556" t="s">
        <v>3199</v>
      </c>
      <c r="K823" s="556" t="s">
        <v>6748</v>
      </c>
      <c r="L823" s="544" t="s">
        <v>5995</v>
      </c>
      <c r="M823" s="556">
        <v>582241247</v>
      </c>
      <c r="N823" s="557">
        <v>44777</v>
      </c>
      <c r="O823" s="545">
        <f t="shared" si="37"/>
        <v>8</v>
      </c>
      <c r="P823" s="545">
        <f t="shared" si="38"/>
        <v>8</v>
      </c>
      <c r="Q823" s="531" t="str">
        <f t="shared" si="39"/>
        <v>Gastos_com_Pessoal</v>
      </c>
    </row>
    <row r="824" spans="1:17" ht="51" hidden="1" x14ac:dyDescent="0.2">
      <c r="A824" s="538">
        <f>IF(B824="","",COUNT('Diário 3º PA'!$A$4:$A$4242)+COUNT('Diário 4º PA'!$A$4:$A$2224)+ROW()-3)</f>
        <v>4833</v>
      </c>
      <c r="B824" s="539">
        <v>44777</v>
      </c>
      <c r="C824" s="540">
        <v>44774</v>
      </c>
      <c r="D824" s="554" t="s">
        <v>104</v>
      </c>
      <c r="E824" s="554" t="s">
        <v>187</v>
      </c>
      <c r="F824" s="555">
        <v>866.1</v>
      </c>
      <c r="G824" s="554" t="s">
        <v>1019</v>
      </c>
      <c r="H824" s="554" t="s">
        <v>129</v>
      </c>
      <c r="I824" s="543" t="s">
        <v>1568</v>
      </c>
      <c r="J824" s="556" t="s">
        <v>5177</v>
      </c>
      <c r="K824" s="556" t="s">
        <v>6748</v>
      </c>
      <c r="L824" s="544" t="s">
        <v>5995</v>
      </c>
      <c r="M824" s="556">
        <v>582241247</v>
      </c>
      <c r="N824" s="557">
        <v>44777</v>
      </c>
      <c r="O824" s="545">
        <f t="shared" si="37"/>
        <v>8</v>
      </c>
      <c r="P824" s="545">
        <f t="shared" si="38"/>
        <v>8</v>
      </c>
      <c r="Q824" s="531" t="str">
        <f t="shared" si="39"/>
        <v>Gastos_com_Pessoal</v>
      </c>
    </row>
    <row r="825" spans="1:17" ht="51" hidden="1" x14ac:dyDescent="0.2">
      <c r="A825" s="538">
        <f>IF(B825="","",COUNT('Diário 3º PA'!$A$4:$A$4242)+COUNT('Diário 4º PA'!$A$4:$A$2224)+ROW()-3)</f>
        <v>4834</v>
      </c>
      <c r="B825" s="539">
        <v>44777</v>
      </c>
      <c r="C825" s="540">
        <v>44774</v>
      </c>
      <c r="D825" s="554" t="s">
        <v>104</v>
      </c>
      <c r="E825" s="554" t="s">
        <v>189</v>
      </c>
      <c r="F825" s="555">
        <v>360.97</v>
      </c>
      <c r="G825" s="554" t="s">
        <v>915</v>
      </c>
      <c r="H825" s="554" t="s">
        <v>129</v>
      </c>
      <c r="I825" s="543" t="s">
        <v>1568</v>
      </c>
      <c r="J825" s="556" t="s">
        <v>5177</v>
      </c>
      <c r="K825" s="556" t="s">
        <v>6748</v>
      </c>
      <c r="L825" s="544" t="s">
        <v>5995</v>
      </c>
      <c r="M825" s="556">
        <v>582241247</v>
      </c>
      <c r="N825" s="557">
        <v>44777</v>
      </c>
      <c r="O825" s="545">
        <f t="shared" si="37"/>
        <v>8</v>
      </c>
      <c r="P825" s="545">
        <f t="shared" si="38"/>
        <v>8</v>
      </c>
      <c r="Q825" s="531" t="str">
        <f t="shared" si="39"/>
        <v>Gastos_com_Pessoal</v>
      </c>
    </row>
    <row r="826" spans="1:17" ht="51" hidden="1" x14ac:dyDescent="0.2">
      <c r="A826" s="538">
        <f>IF(B826="","",COUNT('Diário 3º PA'!$A$4:$A$4242)+COUNT('Diário 4º PA'!$A$4:$A$2224)+ROW()-3)</f>
        <v>4835</v>
      </c>
      <c r="B826" s="539">
        <v>44777</v>
      </c>
      <c r="C826" s="540">
        <v>44774</v>
      </c>
      <c r="D826" s="554" t="s">
        <v>104</v>
      </c>
      <c r="E826" s="554" t="s">
        <v>191</v>
      </c>
      <c r="F826" s="555">
        <v>120.32</v>
      </c>
      <c r="G826" s="554" t="s">
        <v>918</v>
      </c>
      <c r="H826" s="554" t="s">
        <v>129</v>
      </c>
      <c r="I826" s="543" t="s">
        <v>1568</v>
      </c>
      <c r="J826" s="556" t="s">
        <v>5177</v>
      </c>
      <c r="K826" s="556" t="s">
        <v>6748</v>
      </c>
      <c r="L826" s="544" t="s">
        <v>5995</v>
      </c>
      <c r="M826" s="556">
        <v>582241247</v>
      </c>
      <c r="N826" s="557">
        <v>44777</v>
      </c>
      <c r="O826" s="545">
        <f t="shared" si="37"/>
        <v>8</v>
      </c>
      <c r="P826" s="545">
        <f t="shared" si="38"/>
        <v>8</v>
      </c>
      <c r="Q826" s="531" t="str">
        <f t="shared" si="39"/>
        <v>Gastos_com_Pessoal</v>
      </c>
    </row>
    <row r="827" spans="1:17" ht="51" hidden="1" x14ac:dyDescent="0.2">
      <c r="A827" s="538">
        <f>IF(B827="","",COUNT('Diário 3º PA'!$A$4:$A$4242)+COUNT('Diário 4º PA'!$A$4:$A$2224)+ROW()-3)</f>
        <v>4836</v>
      </c>
      <c r="B827" s="539">
        <v>44777</v>
      </c>
      <c r="C827" s="540">
        <v>44774</v>
      </c>
      <c r="D827" s="554" t="s">
        <v>104</v>
      </c>
      <c r="E827" s="554" t="s">
        <v>193</v>
      </c>
      <c r="F827" s="555">
        <v>1278.1500000000001</v>
      </c>
      <c r="G827" s="554" t="s">
        <v>919</v>
      </c>
      <c r="H827" s="554" t="s">
        <v>129</v>
      </c>
      <c r="I827" s="543" t="s">
        <v>1568</v>
      </c>
      <c r="J827" s="556" t="s">
        <v>5177</v>
      </c>
      <c r="K827" s="556" t="s">
        <v>6748</v>
      </c>
      <c r="L827" s="544" t="s">
        <v>5995</v>
      </c>
      <c r="M827" s="556">
        <v>582241247</v>
      </c>
      <c r="N827" s="557">
        <v>44777</v>
      </c>
      <c r="O827" s="545">
        <f t="shared" si="37"/>
        <v>8</v>
      </c>
      <c r="P827" s="545">
        <f t="shared" si="38"/>
        <v>8</v>
      </c>
      <c r="Q827" s="531" t="str">
        <f t="shared" si="39"/>
        <v>Gastos_com_Pessoal</v>
      </c>
    </row>
    <row r="828" spans="1:17" ht="51" hidden="1" x14ac:dyDescent="0.2">
      <c r="A828" s="538">
        <f>IF(B828="","",COUNT('Diário 3º PA'!$A$4:$A$4242)+COUNT('Diário 4º PA'!$A$4:$A$2224)+ROW()-3)</f>
        <v>4837</v>
      </c>
      <c r="B828" s="539">
        <v>44777</v>
      </c>
      <c r="C828" s="540">
        <v>44774</v>
      </c>
      <c r="D828" s="554" t="s">
        <v>104</v>
      </c>
      <c r="E828" s="554" t="s">
        <v>187</v>
      </c>
      <c r="F828" s="555">
        <v>616.30999999999995</v>
      </c>
      <c r="G828" s="554" t="s">
        <v>1019</v>
      </c>
      <c r="H828" s="554" t="s">
        <v>140</v>
      </c>
      <c r="I828" s="543" t="s">
        <v>4015</v>
      </c>
      <c r="J828" s="556" t="s">
        <v>3677</v>
      </c>
      <c r="K828" s="556" t="s">
        <v>6748</v>
      </c>
      <c r="L828" s="544" t="s">
        <v>5995</v>
      </c>
      <c r="M828" s="556">
        <v>582241247</v>
      </c>
      <c r="N828" s="557">
        <v>44777</v>
      </c>
      <c r="O828" s="545">
        <f t="shared" si="37"/>
        <v>8</v>
      </c>
      <c r="P828" s="545">
        <f t="shared" si="38"/>
        <v>8</v>
      </c>
      <c r="Q828" s="531" t="str">
        <f t="shared" si="39"/>
        <v>Gastos_com_Pessoal</v>
      </c>
    </row>
    <row r="829" spans="1:17" ht="51" hidden="1" x14ac:dyDescent="0.2">
      <c r="A829" s="538">
        <f>IF(B829="","",COUNT('Diário 3º PA'!$A$4:$A$4242)+COUNT('Diário 4º PA'!$A$4:$A$2224)+ROW()-3)</f>
        <v>4838</v>
      </c>
      <c r="B829" s="539">
        <v>44777</v>
      </c>
      <c r="C829" s="540">
        <v>44774</v>
      </c>
      <c r="D829" s="554" t="s">
        <v>104</v>
      </c>
      <c r="E829" s="554" t="s">
        <v>189</v>
      </c>
      <c r="F829" s="555">
        <v>616.30999999999995</v>
      </c>
      <c r="G829" s="554" t="s">
        <v>915</v>
      </c>
      <c r="H829" s="554" t="s">
        <v>140</v>
      </c>
      <c r="I829" s="543" t="s">
        <v>4015</v>
      </c>
      <c r="J829" s="556" t="s">
        <v>3677</v>
      </c>
      <c r="K829" s="556" t="s">
        <v>6748</v>
      </c>
      <c r="L829" s="544" t="s">
        <v>5995</v>
      </c>
      <c r="M829" s="556">
        <v>582241247</v>
      </c>
      <c r="N829" s="557">
        <v>44777</v>
      </c>
      <c r="O829" s="545">
        <f t="shared" si="37"/>
        <v>8</v>
      </c>
      <c r="P829" s="545">
        <f t="shared" si="38"/>
        <v>8</v>
      </c>
      <c r="Q829" s="531" t="str">
        <f t="shared" si="39"/>
        <v>Gastos_com_Pessoal</v>
      </c>
    </row>
    <row r="830" spans="1:17" ht="51" hidden="1" x14ac:dyDescent="0.2">
      <c r="A830" s="538">
        <f>IF(B830="","",COUNT('Diário 3º PA'!$A$4:$A$4242)+COUNT('Diário 4º PA'!$A$4:$A$2224)+ROW()-3)</f>
        <v>4839</v>
      </c>
      <c r="B830" s="539">
        <v>44777</v>
      </c>
      <c r="C830" s="540">
        <v>44774</v>
      </c>
      <c r="D830" s="554" t="s">
        <v>104</v>
      </c>
      <c r="E830" s="554" t="s">
        <v>191</v>
      </c>
      <c r="F830" s="555">
        <v>205.44</v>
      </c>
      <c r="G830" s="554" t="s">
        <v>918</v>
      </c>
      <c r="H830" s="554" t="s">
        <v>140</v>
      </c>
      <c r="I830" s="543" t="s">
        <v>4015</v>
      </c>
      <c r="J830" s="556" t="s">
        <v>3677</v>
      </c>
      <c r="K830" s="556" t="s">
        <v>6748</v>
      </c>
      <c r="L830" s="544" t="s">
        <v>5995</v>
      </c>
      <c r="M830" s="556">
        <v>582241247</v>
      </c>
      <c r="N830" s="557">
        <v>44777</v>
      </c>
      <c r="O830" s="545">
        <f t="shared" si="37"/>
        <v>8</v>
      </c>
      <c r="P830" s="545">
        <f t="shared" si="38"/>
        <v>8</v>
      </c>
      <c r="Q830" s="531" t="str">
        <f t="shared" si="39"/>
        <v>Gastos_com_Pessoal</v>
      </c>
    </row>
    <row r="831" spans="1:17" ht="51" hidden="1" x14ac:dyDescent="0.2">
      <c r="A831" s="538">
        <f>IF(B831="","",COUNT('Diário 3º PA'!$A$4:$A$4242)+COUNT('Diário 4º PA'!$A$4:$A$2224)+ROW()-3)</f>
        <v>4840</v>
      </c>
      <c r="B831" s="539">
        <v>44777</v>
      </c>
      <c r="C831" s="540">
        <v>44774</v>
      </c>
      <c r="D831" s="554" t="s">
        <v>104</v>
      </c>
      <c r="E831" s="554" t="s">
        <v>193</v>
      </c>
      <c r="F831" s="555">
        <v>1437.27</v>
      </c>
      <c r="G831" s="554" t="s">
        <v>919</v>
      </c>
      <c r="H831" s="554" t="s">
        <v>140</v>
      </c>
      <c r="I831" s="543" t="s">
        <v>4015</v>
      </c>
      <c r="J831" s="556" t="s">
        <v>3677</v>
      </c>
      <c r="K831" s="556" t="s">
        <v>6748</v>
      </c>
      <c r="L831" s="544" t="s">
        <v>5995</v>
      </c>
      <c r="M831" s="556">
        <v>582241247</v>
      </c>
      <c r="N831" s="557">
        <v>44777</v>
      </c>
      <c r="O831" s="545">
        <f t="shared" si="37"/>
        <v>8</v>
      </c>
      <c r="P831" s="545">
        <f t="shared" si="38"/>
        <v>8</v>
      </c>
      <c r="Q831" s="531" t="str">
        <f t="shared" si="39"/>
        <v>Gastos_com_Pessoal</v>
      </c>
    </row>
    <row r="832" spans="1:17" ht="51" hidden="1" x14ac:dyDescent="0.2">
      <c r="A832" s="538">
        <f>IF(B832="","",COUNT('Diário 3º PA'!$A$4:$A$4242)+COUNT('Diário 4º PA'!$A$4:$A$2224)+ROW()-3)</f>
        <v>4841</v>
      </c>
      <c r="B832" s="539">
        <v>44777</v>
      </c>
      <c r="C832" s="540">
        <v>44774</v>
      </c>
      <c r="D832" s="554" t="s">
        <v>104</v>
      </c>
      <c r="E832" s="554" t="s">
        <v>187</v>
      </c>
      <c r="F832" s="555">
        <v>1404.35</v>
      </c>
      <c r="G832" s="554" t="s">
        <v>1019</v>
      </c>
      <c r="H832" s="554" t="s">
        <v>140</v>
      </c>
      <c r="I832" s="543" t="s">
        <v>6754</v>
      </c>
      <c r="J832" s="556" t="s">
        <v>6755</v>
      </c>
      <c r="K832" s="556" t="s">
        <v>6748</v>
      </c>
      <c r="L832" s="544" t="s">
        <v>5995</v>
      </c>
      <c r="M832" s="556">
        <v>582241247</v>
      </c>
      <c r="N832" s="557">
        <v>44777</v>
      </c>
      <c r="O832" s="545">
        <f t="shared" si="37"/>
        <v>8</v>
      </c>
      <c r="P832" s="545">
        <f t="shared" si="38"/>
        <v>8</v>
      </c>
      <c r="Q832" s="531" t="str">
        <f t="shared" si="39"/>
        <v>Gastos_com_Pessoal</v>
      </c>
    </row>
    <row r="833" spans="1:17" ht="51" hidden="1" x14ac:dyDescent="0.2">
      <c r="A833" s="538">
        <f>IF(B833="","",COUNT('Diário 3º PA'!$A$4:$A$4242)+COUNT('Diário 4º PA'!$A$4:$A$2224)+ROW()-3)</f>
        <v>4842</v>
      </c>
      <c r="B833" s="539">
        <v>44777</v>
      </c>
      <c r="C833" s="540">
        <v>44774</v>
      </c>
      <c r="D833" s="554" t="s">
        <v>104</v>
      </c>
      <c r="E833" s="554" t="s">
        <v>189</v>
      </c>
      <c r="F833" s="555">
        <v>1888.48</v>
      </c>
      <c r="G833" s="554" t="s">
        <v>915</v>
      </c>
      <c r="H833" s="554" t="s">
        <v>140</v>
      </c>
      <c r="I833" s="543" t="s">
        <v>6754</v>
      </c>
      <c r="J833" s="556" t="s">
        <v>6755</v>
      </c>
      <c r="K833" s="556" t="s">
        <v>6748</v>
      </c>
      <c r="L833" s="544" t="s">
        <v>5995</v>
      </c>
      <c r="M833" s="556">
        <v>582241247</v>
      </c>
      <c r="N833" s="557">
        <v>44777</v>
      </c>
      <c r="O833" s="545">
        <f t="shared" si="37"/>
        <v>8</v>
      </c>
      <c r="P833" s="545">
        <f t="shared" si="38"/>
        <v>8</v>
      </c>
      <c r="Q833" s="531" t="str">
        <f t="shared" si="39"/>
        <v>Gastos_com_Pessoal</v>
      </c>
    </row>
    <row r="834" spans="1:17" ht="51" hidden="1" x14ac:dyDescent="0.2">
      <c r="A834" s="538">
        <f>IF(B834="","",COUNT('Diário 3º PA'!$A$4:$A$4242)+COUNT('Diário 4º PA'!$A$4:$A$2224)+ROW()-3)</f>
        <v>4843</v>
      </c>
      <c r="B834" s="539">
        <v>44777</v>
      </c>
      <c r="C834" s="540">
        <v>44774</v>
      </c>
      <c r="D834" s="554" t="s">
        <v>104</v>
      </c>
      <c r="E834" s="554" t="s">
        <v>191</v>
      </c>
      <c r="F834" s="555">
        <v>629.49</v>
      </c>
      <c r="G834" s="554" t="s">
        <v>918</v>
      </c>
      <c r="H834" s="554" t="s">
        <v>140</v>
      </c>
      <c r="I834" s="543" t="s">
        <v>6754</v>
      </c>
      <c r="J834" s="556" t="s">
        <v>6755</v>
      </c>
      <c r="K834" s="556" t="s">
        <v>6748</v>
      </c>
      <c r="L834" s="544" t="s">
        <v>5995</v>
      </c>
      <c r="M834" s="556">
        <v>582241247</v>
      </c>
      <c r="N834" s="557">
        <v>44777</v>
      </c>
      <c r="O834" s="545">
        <f t="shared" si="37"/>
        <v>8</v>
      </c>
      <c r="P834" s="545">
        <f t="shared" si="38"/>
        <v>8</v>
      </c>
      <c r="Q834" s="531" t="str">
        <f t="shared" si="39"/>
        <v>Gastos_com_Pessoal</v>
      </c>
    </row>
    <row r="835" spans="1:17" ht="51" hidden="1" x14ac:dyDescent="0.2">
      <c r="A835" s="538">
        <f>IF(B835="","",COUNT('Diário 3º PA'!$A$4:$A$4242)+COUNT('Diário 4º PA'!$A$4:$A$2224)+ROW()-3)</f>
        <v>4844</v>
      </c>
      <c r="B835" s="539">
        <v>44777</v>
      </c>
      <c r="C835" s="540">
        <v>44774</v>
      </c>
      <c r="D835" s="554" t="s">
        <v>104</v>
      </c>
      <c r="E835" s="554" t="s">
        <v>193</v>
      </c>
      <c r="F835" s="555">
        <v>3744.69</v>
      </c>
      <c r="G835" s="554" t="s">
        <v>919</v>
      </c>
      <c r="H835" s="554" t="s">
        <v>140</v>
      </c>
      <c r="I835" s="543" t="s">
        <v>6754</v>
      </c>
      <c r="J835" s="556" t="s">
        <v>6755</v>
      </c>
      <c r="K835" s="556" t="s">
        <v>6748</v>
      </c>
      <c r="L835" s="544" t="s">
        <v>5995</v>
      </c>
      <c r="M835" s="556">
        <v>582241247</v>
      </c>
      <c r="N835" s="557">
        <v>44777</v>
      </c>
      <c r="O835" s="545">
        <f t="shared" si="37"/>
        <v>8</v>
      </c>
      <c r="P835" s="545">
        <f t="shared" si="38"/>
        <v>8</v>
      </c>
      <c r="Q835" s="531" t="str">
        <f t="shared" si="39"/>
        <v>Gastos_com_Pessoal</v>
      </c>
    </row>
    <row r="836" spans="1:17" ht="38.25" hidden="1" x14ac:dyDescent="0.2">
      <c r="A836" s="538">
        <f>IF(B836="","",COUNT('Diário 3º PA'!$A$4:$A$4242)+COUNT('Diário 4º PA'!$A$4:$A$2224)+ROW()-3)</f>
        <v>4845</v>
      </c>
      <c r="B836" s="539">
        <v>44777</v>
      </c>
      <c r="C836" s="540">
        <v>44774</v>
      </c>
      <c r="D836" s="541" t="s">
        <v>115</v>
      </c>
      <c r="E836" s="554" t="s">
        <v>342</v>
      </c>
      <c r="F836" s="555">
        <v>60</v>
      </c>
      <c r="G836" s="554" t="s">
        <v>6756</v>
      </c>
      <c r="H836" s="554" t="s">
        <v>135</v>
      </c>
      <c r="I836" s="543" t="s">
        <v>6038</v>
      </c>
      <c r="J836" s="556" t="s">
        <v>2816</v>
      </c>
      <c r="K836" s="556" t="s">
        <v>6748</v>
      </c>
      <c r="L836" s="544" t="s">
        <v>5995</v>
      </c>
      <c r="M836" s="556">
        <v>582241247</v>
      </c>
      <c r="N836" s="557">
        <v>44777</v>
      </c>
      <c r="O836" s="545">
        <f t="shared" si="37"/>
        <v>8</v>
      </c>
      <c r="P836" s="545">
        <f t="shared" si="38"/>
        <v>8</v>
      </c>
      <c r="Q836" s="531" t="str">
        <f t="shared" si="39"/>
        <v>Gastos_Gerais</v>
      </c>
    </row>
    <row r="837" spans="1:17" ht="38.25" hidden="1" x14ac:dyDescent="0.2">
      <c r="A837" s="538">
        <f>IF(B837="","",COUNT('Diário 3º PA'!$A$4:$A$4242)+COUNT('Diário 4º PA'!$A$4:$A$2224)+ROW()-3)</f>
        <v>4846</v>
      </c>
      <c r="B837" s="539">
        <v>44777</v>
      </c>
      <c r="C837" s="540">
        <v>44774</v>
      </c>
      <c r="D837" s="541" t="s">
        <v>115</v>
      </c>
      <c r="E837" s="554" t="s">
        <v>342</v>
      </c>
      <c r="F837" s="555">
        <v>60</v>
      </c>
      <c r="G837" s="554" t="s">
        <v>6487</v>
      </c>
      <c r="H837" s="554" t="s">
        <v>135</v>
      </c>
      <c r="I837" s="543" t="s">
        <v>1889</v>
      </c>
      <c r="J837" s="556" t="s">
        <v>1890</v>
      </c>
      <c r="K837" s="556" t="s">
        <v>6748</v>
      </c>
      <c r="L837" s="544" t="s">
        <v>5995</v>
      </c>
      <c r="M837" s="556">
        <v>582241247</v>
      </c>
      <c r="N837" s="557">
        <v>44777</v>
      </c>
      <c r="O837" s="545">
        <f t="shared" ref="O837:O900" si="40">IF(B837=0,0,IF(YEAR(B837)=$P$1,MONTH(B837)-$O$1+1,(YEAR(B837)-$P$1)*12-$O$1+1+MONTH(B837)))</f>
        <v>8</v>
      </c>
      <c r="P837" s="545">
        <f t="shared" ref="P837:P900" si="41">IF(C837=0,0,IF(YEAR(C837)=$P$1,MONTH(C837)-$O$1+1,(YEAR(C837)-$P$1)*12-$O$1+1+MONTH(C837)))</f>
        <v>8</v>
      </c>
      <c r="Q837" s="531" t="str">
        <f t="shared" ref="Q837:Q900" si="42">SUBSTITUTE(D837," ","_")</f>
        <v>Gastos_Gerais</v>
      </c>
    </row>
    <row r="838" spans="1:17" ht="38.25" hidden="1" x14ac:dyDescent="0.2">
      <c r="A838" s="538">
        <f>IF(B838="","",COUNT('Diário 3º PA'!$A$4:$A$4242)+COUNT('Diário 4º PA'!$A$4:$A$2224)+ROW()-3)</f>
        <v>4847</v>
      </c>
      <c r="B838" s="539">
        <v>44777</v>
      </c>
      <c r="C838" s="540">
        <v>44774</v>
      </c>
      <c r="D838" s="541" t="s">
        <v>115</v>
      </c>
      <c r="E838" s="554" t="s">
        <v>342</v>
      </c>
      <c r="F838" s="555">
        <v>60</v>
      </c>
      <c r="G838" s="554" t="s">
        <v>6489</v>
      </c>
      <c r="H838" s="554" t="s">
        <v>135</v>
      </c>
      <c r="I838" s="543" t="s">
        <v>776</v>
      </c>
      <c r="J838" s="556" t="s">
        <v>777</v>
      </c>
      <c r="K838" s="556" t="s">
        <v>6748</v>
      </c>
      <c r="L838" s="544" t="s">
        <v>5995</v>
      </c>
      <c r="M838" s="556">
        <v>582241247</v>
      </c>
      <c r="N838" s="557">
        <v>44777</v>
      </c>
      <c r="O838" s="545">
        <f t="shared" si="40"/>
        <v>8</v>
      </c>
      <c r="P838" s="545">
        <f t="shared" si="41"/>
        <v>8</v>
      </c>
      <c r="Q838" s="531" t="str">
        <f t="shared" si="42"/>
        <v>Gastos_Gerais</v>
      </c>
    </row>
    <row r="839" spans="1:17" ht="38.25" hidden="1" x14ac:dyDescent="0.2">
      <c r="A839" s="538">
        <f>IF(B839="","",COUNT('Diário 3º PA'!$A$4:$A$4242)+COUNT('Diário 4º PA'!$A$4:$A$2224)+ROW()-3)</f>
        <v>4848</v>
      </c>
      <c r="B839" s="539">
        <v>44777</v>
      </c>
      <c r="C839" s="540">
        <v>44774</v>
      </c>
      <c r="D839" s="541" t="s">
        <v>115</v>
      </c>
      <c r="E839" s="554" t="s">
        <v>342</v>
      </c>
      <c r="F839" s="555">
        <v>180</v>
      </c>
      <c r="G839" s="554" t="s">
        <v>6757</v>
      </c>
      <c r="H839" s="554" t="s">
        <v>136</v>
      </c>
      <c r="I839" s="543" t="s">
        <v>6758</v>
      </c>
      <c r="J839" s="556" t="s">
        <v>3790</v>
      </c>
      <c r="K839" s="556" t="s">
        <v>6748</v>
      </c>
      <c r="L839" s="544" t="s">
        <v>5995</v>
      </c>
      <c r="M839" s="556">
        <v>582241247</v>
      </c>
      <c r="N839" s="557">
        <v>44777</v>
      </c>
      <c r="O839" s="545">
        <f t="shared" si="40"/>
        <v>8</v>
      </c>
      <c r="P839" s="545">
        <f t="shared" si="41"/>
        <v>8</v>
      </c>
      <c r="Q839" s="531" t="str">
        <f t="shared" si="42"/>
        <v>Gastos_Gerais</v>
      </c>
    </row>
    <row r="840" spans="1:17" ht="38.25" hidden="1" x14ac:dyDescent="0.2">
      <c r="A840" s="538">
        <f>IF(B840="","",COUNT('Diário 3º PA'!$A$4:$A$4242)+COUNT('Diário 4º PA'!$A$4:$A$2224)+ROW()-3)</f>
        <v>4849</v>
      </c>
      <c r="B840" s="539">
        <v>44777</v>
      </c>
      <c r="C840" s="540">
        <v>44774</v>
      </c>
      <c r="D840" s="541" t="s">
        <v>115</v>
      </c>
      <c r="E840" s="554" t="s">
        <v>342</v>
      </c>
      <c r="F840" s="555">
        <v>40.4</v>
      </c>
      <c r="G840" s="554" t="s">
        <v>6669</v>
      </c>
      <c r="H840" s="554" t="s">
        <v>139</v>
      </c>
      <c r="I840" s="543" t="s">
        <v>6379</v>
      </c>
      <c r="J840" s="556" t="s">
        <v>1769</v>
      </c>
      <c r="K840" s="556" t="s">
        <v>6748</v>
      </c>
      <c r="L840" s="544" t="s">
        <v>5995</v>
      </c>
      <c r="M840" s="556">
        <v>582241247</v>
      </c>
      <c r="N840" s="557">
        <v>44777</v>
      </c>
      <c r="O840" s="545">
        <f t="shared" si="40"/>
        <v>8</v>
      </c>
      <c r="P840" s="545">
        <f t="shared" si="41"/>
        <v>8</v>
      </c>
      <c r="Q840" s="531" t="str">
        <f t="shared" si="42"/>
        <v>Gastos_Gerais</v>
      </c>
    </row>
    <row r="841" spans="1:17" ht="51" hidden="1" x14ac:dyDescent="0.2">
      <c r="A841" s="538">
        <f>IF(B841="","",COUNT('Diário 3º PA'!$A$4:$A$4242)+COUNT('Diário 4º PA'!$A$4:$A$2224)+ROW()-3)</f>
        <v>4850</v>
      </c>
      <c r="B841" s="539">
        <v>44777</v>
      </c>
      <c r="C841" s="540">
        <v>44743</v>
      </c>
      <c r="D841" s="554" t="s">
        <v>104</v>
      </c>
      <c r="E841" s="554" t="s">
        <v>183</v>
      </c>
      <c r="F841" s="555">
        <v>216049.26</v>
      </c>
      <c r="G841" s="554" t="s">
        <v>6759</v>
      </c>
      <c r="H841" s="543" t="s">
        <v>127</v>
      </c>
      <c r="I841" s="543" t="s">
        <v>897</v>
      </c>
      <c r="J841" s="544" t="s">
        <v>666</v>
      </c>
      <c r="K841" s="544" t="s">
        <v>732</v>
      </c>
      <c r="L841" s="544" t="s">
        <v>778</v>
      </c>
      <c r="M841" s="556" t="s">
        <v>666</v>
      </c>
      <c r="N841" s="557">
        <v>44777</v>
      </c>
      <c r="O841" s="545">
        <f t="shared" si="40"/>
        <v>8</v>
      </c>
      <c r="P841" s="545">
        <f t="shared" si="41"/>
        <v>7</v>
      </c>
      <c r="Q841" s="531" t="str">
        <f t="shared" si="42"/>
        <v>Gastos_com_Pessoal</v>
      </c>
    </row>
    <row r="842" spans="1:17" ht="51" hidden="1" x14ac:dyDescent="0.2">
      <c r="A842" s="538">
        <f>IF(B842="","",COUNT('Diário 3º PA'!$A$4:$A$4242)+COUNT('Diário 4º PA'!$A$4:$A$2224)+ROW()-3)</f>
        <v>4851</v>
      </c>
      <c r="B842" s="539">
        <v>44777</v>
      </c>
      <c r="C842" s="540">
        <v>44774</v>
      </c>
      <c r="D842" s="554" t="s">
        <v>104</v>
      </c>
      <c r="E842" s="554" t="s">
        <v>185</v>
      </c>
      <c r="F842" s="555">
        <v>1997.76</v>
      </c>
      <c r="G842" s="554" t="s">
        <v>1013</v>
      </c>
      <c r="H842" s="554" t="s">
        <v>138</v>
      </c>
      <c r="I842" s="543" t="s">
        <v>3198</v>
      </c>
      <c r="J842" s="556" t="s">
        <v>3199</v>
      </c>
      <c r="K842" s="556" t="s">
        <v>1016</v>
      </c>
      <c r="L842" s="544" t="s">
        <v>1017</v>
      </c>
      <c r="M842" s="556" t="s">
        <v>6760</v>
      </c>
      <c r="N842" s="557">
        <v>44777</v>
      </c>
      <c r="O842" s="545">
        <f t="shared" si="40"/>
        <v>8</v>
      </c>
      <c r="P842" s="545">
        <f t="shared" si="41"/>
        <v>8</v>
      </c>
      <c r="Q842" s="531" t="str">
        <f t="shared" si="42"/>
        <v>Gastos_com_Pessoal</v>
      </c>
    </row>
    <row r="843" spans="1:17" ht="51" hidden="1" x14ac:dyDescent="0.2">
      <c r="A843" s="538">
        <f>IF(B843="","",COUNT('Diário 3º PA'!$A$4:$A$4242)+COUNT('Diário 4º PA'!$A$4:$A$2224)+ROW()-3)</f>
        <v>4852</v>
      </c>
      <c r="B843" s="539">
        <v>44777</v>
      </c>
      <c r="C843" s="540">
        <v>44774</v>
      </c>
      <c r="D843" s="554" t="s">
        <v>104</v>
      </c>
      <c r="E843" s="554" t="s">
        <v>185</v>
      </c>
      <c r="F843" s="555">
        <v>1238.75</v>
      </c>
      <c r="G843" s="554" t="s">
        <v>1013</v>
      </c>
      <c r="H843" s="554" t="s">
        <v>140</v>
      </c>
      <c r="I843" s="543" t="s">
        <v>6754</v>
      </c>
      <c r="J843" s="556" t="s">
        <v>6755</v>
      </c>
      <c r="K843" s="556" t="s">
        <v>1016</v>
      </c>
      <c r="L843" s="544" t="s">
        <v>1017</v>
      </c>
      <c r="M843" s="556" t="s">
        <v>6761</v>
      </c>
      <c r="N843" s="557">
        <v>44777</v>
      </c>
      <c r="O843" s="545">
        <f t="shared" si="40"/>
        <v>8</v>
      </c>
      <c r="P843" s="545">
        <f t="shared" si="41"/>
        <v>8</v>
      </c>
      <c r="Q843" s="531" t="str">
        <f t="shared" si="42"/>
        <v>Gastos_com_Pessoal</v>
      </c>
    </row>
    <row r="844" spans="1:17" ht="51" hidden="1" x14ac:dyDescent="0.2">
      <c r="A844" s="538">
        <f>IF(B844="","",COUNT('Diário 3º PA'!$A$4:$A$4242)+COUNT('Diário 4º PA'!$A$4:$A$2224)+ROW()-3)</f>
        <v>4853</v>
      </c>
      <c r="B844" s="539">
        <v>44777</v>
      </c>
      <c r="C844" s="540">
        <v>44774</v>
      </c>
      <c r="D844" s="554" t="s">
        <v>104</v>
      </c>
      <c r="E844" s="554" t="s">
        <v>185</v>
      </c>
      <c r="F844" s="555">
        <v>754.97</v>
      </c>
      <c r="G844" s="554" t="s">
        <v>1013</v>
      </c>
      <c r="H844" s="554" t="s">
        <v>136</v>
      </c>
      <c r="I844" s="543" t="s">
        <v>6752</v>
      </c>
      <c r="J844" s="556" t="s">
        <v>6753</v>
      </c>
      <c r="K844" s="556" t="s">
        <v>1016</v>
      </c>
      <c r="L844" s="544" t="s">
        <v>1017</v>
      </c>
      <c r="M844" s="556" t="s">
        <v>6762</v>
      </c>
      <c r="N844" s="557">
        <v>44777</v>
      </c>
      <c r="O844" s="545">
        <f t="shared" si="40"/>
        <v>8</v>
      </c>
      <c r="P844" s="545">
        <f t="shared" si="41"/>
        <v>8</v>
      </c>
      <c r="Q844" s="531" t="str">
        <f t="shared" si="42"/>
        <v>Gastos_com_Pessoal</v>
      </c>
    </row>
    <row r="845" spans="1:17" ht="51" hidden="1" x14ac:dyDescent="0.2">
      <c r="A845" s="538">
        <f>IF(B845="","",COUNT('Diário 3º PA'!$A$4:$A$4242)+COUNT('Diário 4º PA'!$A$4:$A$2224)+ROW()-3)</f>
        <v>4854</v>
      </c>
      <c r="B845" s="539">
        <v>44777</v>
      </c>
      <c r="C845" s="540">
        <v>44774</v>
      </c>
      <c r="D845" s="554" t="s">
        <v>104</v>
      </c>
      <c r="E845" s="554" t="s">
        <v>185</v>
      </c>
      <c r="F845" s="555">
        <v>1238.5899999999999</v>
      </c>
      <c r="G845" s="554" t="s">
        <v>1013</v>
      </c>
      <c r="H845" s="554" t="s">
        <v>140</v>
      </c>
      <c r="I845" s="543" t="s">
        <v>6750</v>
      </c>
      <c r="J845" s="556" t="s">
        <v>6751</v>
      </c>
      <c r="K845" s="556" t="s">
        <v>1016</v>
      </c>
      <c r="L845" s="544" t="s">
        <v>1017</v>
      </c>
      <c r="M845" s="556" t="s">
        <v>6763</v>
      </c>
      <c r="N845" s="557">
        <v>44777</v>
      </c>
      <c r="O845" s="545">
        <f t="shared" si="40"/>
        <v>8</v>
      </c>
      <c r="P845" s="545">
        <f t="shared" si="41"/>
        <v>8</v>
      </c>
      <c r="Q845" s="531" t="str">
        <f t="shared" si="42"/>
        <v>Gastos_com_Pessoal</v>
      </c>
    </row>
    <row r="846" spans="1:17" ht="38.25" hidden="1" x14ac:dyDescent="0.2">
      <c r="A846" s="538">
        <f>IF(B846="","",COUNT('Diário 3º PA'!$A$4:$A$4242)+COUNT('Diário 4º PA'!$A$4:$A$2224)+ROW()-3)</f>
        <v>4855</v>
      </c>
      <c r="B846" s="579">
        <v>44778</v>
      </c>
      <c r="C846" s="580">
        <v>44743</v>
      </c>
      <c r="D846" s="541" t="s">
        <v>115</v>
      </c>
      <c r="E846" s="554" t="s">
        <v>302</v>
      </c>
      <c r="F846" s="542">
        <v>32891.4</v>
      </c>
      <c r="G846" s="541" t="s">
        <v>6195</v>
      </c>
      <c r="H846" s="541" t="s">
        <v>135</v>
      </c>
      <c r="I846" s="541" t="s">
        <v>810</v>
      </c>
      <c r="J846" s="560" t="s">
        <v>1193</v>
      </c>
      <c r="K846" s="560" t="s">
        <v>704</v>
      </c>
      <c r="L846" s="560" t="s">
        <v>428</v>
      </c>
      <c r="M846" s="560">
        <v>157</v>
      </c>
      <c r="N846" s="581">
        <v>44777</v>
      </c>
      <c r="O846" s="545">
        <f t="shared" si="40"/>
        <v>8</v>
      </c>
      <c r="P846" s="545">
        <f t="shared" si="41"/>
        <v>7</v>
      </c>
      <c r="Q846" s="531" t="str">
        <f t="shared" si="42"/>
        <v>Gastos_Gerais</v>
      </c>
    </row>
    <row r="847" spans="1:17" ht="38.25" hidden="1" x14ac:dyDescent="0.2">
      <c r="A847" s="538">
        <f>IF(B847="","",COUNT('Diário 3º PA'!$A$4:$A$4242)+COUNT('Diário 4º PA'!$A$4:$A$2224)+ROW()-3)</f>
        <v>4856</v>
      </c>
      <c r="B847" s="539">
        <v>44778</v>
      </c>
      <c r="C847" s="540">
        <v>44743</v>
      </c>
      <c r="D847" s="541" t="s">
        <v>115</v>
      </c>
      <c r="E847" s="554" t="s">
        <v>302</v>
      </c>
      <c r="F847" s="555">
        <v>16755.080000000002</v>
      </c>
      <c r="G847" s="554" t="s">
        <v>6061</v>
      </c>
      <c r="H847" s="554" t="s">
        <v>140</v>
      </c>
      <c r="I847" s="543" t="s">
        <v>810</v>
      </c>
      <c r="J847" s="556" t="s">
        <v>1193</v>
      </c>
      <c r="K847" s="556" t="s">
        <v>704</v>
      </c>
      <c r="L847" s="544" t="s">
        <v>428</v>
      </c>
      <c r="M847" s="556">
        <v>158</v>
      </c>
      <c r="N847" s="557">
        <v>44777</v>
      </c>
      <c r="O847" s="545">
        <f t="shared" si="40"/>
        <v>8</v>
      </c>
      <c r="P847" s="545">
        <f t="shared" si="41"/>
        <v>7</v>
      </c>
      <c r="Q847" s="531" t="str">
        <f t="shared" si="42"/>
        <v>Gastos_Gerais</v>
      </c>
    </row>
    <row r="848" spans="1:17" ht="38.25" hidden="1" x14ac:dyDescent="0.2">
      <c r="A848" s="538">
        <f>IF(B848="","",COUNT('Diário 3º PA'!$A$4:$A$4242)+COUNT('Diário 4º PA'!$A$4:$A$2224)+ROW()-3)</f>
        <v>4857</v>
      </c>
      <c r="B848" s="539">
        <v>44778</v>
      </c>
      <c r="C848" s="540">
        <v>44774</v>
      </c>
      <c r="D848" s="541" t="s">
        <v>115</v>
      </c>
      <c r="E848" s="554" t="s">
        <v>354</v>
      </c>
      <c r="F848" s="555">
        <v>1500</v>
      </c>
      <c r="G848" s="554" t="s">
        <v>6764</v>
      </c>
      <c r="H848" s="554" t="s">
        <v>128</v>
      </c>
      <c r="I848" s="543" t="s">
        <v>6765</v>
      </c>
      <c r="J848" s="556" t="s">
        <v>6766</v>
      </c>
      <c r="K848" s="556" t="s">
        <v>1464</v>
      </c>
      <c r="L848" s="544" t="s">
        <v>428</v>
      </c>
      <c r="M848" s="556">
        <v>202219</v>
      </c>
      <c r="N848" s="557">
        <v>44777</v>
      </c>
      <c r="O848" s="545">
        <f t="shared" si="40"/>
        <v>8</v>
      </c>
      <c r="P848" s="545">
        <f t="shared" si="41"/>
        <v>8</v>
      </c>
      <c r="Q848" s="531" t="str">
        <f t="shared" si="42"/>
        <v>Gastos_Gerais</v>
      </c>
    </row>
    <row r="849" spans="1:17" ht="48" hidden="1" x14ac:dyDescent="0.2">
      <c r="A849" s="538">
        <f>IF(B849="","",COUNT('Diário 3º PA'!$A$4:$A$4242)+COUNT('Diário 4º PA'!$A$4:$A$2224)+ROW()-3)</f>
        <v>4858</v>
      </c>
      <c r="B849" s="539">
        <v>44778</v>
      </c>
      <c r="C849" s="540">
        <v>44774</v>
      </c>
      <c r="D849" s="541" t="s">
        <v>115</v>
      </c>
      <c r="E849" s="554" t="s">
        <v>318</v>
      </c>
      <c r="F849" s="555">
        <v>257.08999999999997</v>
      </c>
      <c r="G849" s="554" t="s">
        <v>6767</v>
      </c>
      <c r="H849" s="554" t="s">
        <v>131</v>
      </c>
      <c r="I849" s="543" t="s">
        <v>6768</v>
      </c>
      <c r="J849" s="556" t="s">
        <v>6024</v>
      </c>
      <c r="K849" s="556" t="s">
        <v>1464</v>
      </c>
      <c r="L849" s="544" t="s">
        <v>428</v>
      </c>
      <c r="M849" s="556">
        <v>1620</v>
      </c>
      <c r="N849" s="557">
        <v>44777</v>
      </c>
      <c r="O849" s="545">
        <f t="shared" si="40"/>
        <v>8</v>
      </c>
      <c r="P849" s="545">
        <f t="shared" si="41"/>
        <v>8</v>
      </c>
      <c r="Q849" s="531" t="str">
        <f t="shared" si="42"/>
        <v>Gastos_Gerais</v>
      </c>
    </row>
    <row r="850" spans="1:17" ht="38.25" hidden="1" x14ac:dyDescent="0.2">
      <c r="A850" s="538">
        <f>IF(B850="","",COUNT('Diário 3º PA'!$A$4:$A$4242)+COUNT('Diário 4º PA'!$A$4:$A$2224)+ROW()-3)</f>
        <v>4859</v>
      </c>
      <c r="B850" s="539">
        <v>44778</v>
      </c>
      <c r="C850" s="540">
        <v>44774</v>
      </c>
      <c r="D850" s="541" t="s">
        <v>115</v>
      </c>
      <c r="E850" s="554" t="s">
        <v>366</v>
      </c>
      <c r="F850" s="555">
        <v>39.799999999999997</v>
      </c>
      <c r="G850" s="554" t="s">
        <v>3960</v>
      </c>
      <c r="H850" s="554" t="s">
        <v>136</v>
      </c>
      <c r="I850" s="543" t="s">
        <v>1271</v>
      </c>
      <c r="J850" s="556" t="s">
        <v>1272</v>
      </c>
      <c r="K850" s="556" t="s">
        <v>1464</v>
      </c>
      <c r="L850" s="544" t="s">
        <v>428</v>
      </c>
      <c r="M850" s="556">
        <v>249</v>
      </c>
      <c r="N850" s="557">
        <v>44777</v>
      </c>
      <c r="O850" s="545">
        <f t="shared" si="40"/>
        <v>8</v>
      </c>
      <c r="P850" s="545">
        <f t="shared" si="41"/>
        <v>8</v>
      </c>
      <c r="Q850" s="531" t="str">
        <f t="shared" si="42"/>
        <v>Gastos_Gerais</v>
      </c>
    </row>
    <row r="851" spans="1:17" ht="38.25" hidden="1" x14ac:dyDescent="0.2">
      <c r="A851" s="538">
        <f>IF(B851="","",COUNT('Diário 3º PA'!$A$4:$A$4242)+COUNT('Diário 4º PA'!$A$4:$A$2224)+ROW()-3)</f>
        <v>4860</v>
      </c>
      <c r="B851" s="539">
        <v>44778</v>
      </c>
      <c r="C851" s="540">
        <v>44774</v>
      </c>
      <c r="D851" s="541" t="s">
        <v>115</v>
      </c>
      <c r="E851" s="554" t="s">
        <v>358</v>
      </c>
      <c r="F851" s="555">
        <v>120</v>
      </c>
      <c r="G851" s="543" t="s">
        <v>6599</v>
      </c>
      <c r="H851" s="554" t="s">
        <v>133</v>
      </c>
      <c r="I851" s="543" t="s">
        <v>6769</v>
      </c>
      <c r="J851" s="556" t="s">
        <v>1349</v>
      </c>
      <c r="K851" s="556" t="s">
        <v>1464</v>
      </c>
      <c r="L851" s="544" t="s">
        <v>428</v>
      </c>
      <c r="M851" s="556">
        <v>287</v>
      </c>
      <c r="N851" s="557">
        <v>44777</v>
      </c>
      <c r="O851" s="545">
        <f t="shared" si="40"/>
        <v>8</v>
      </c>
      <c r="P851" s="545">
        <f t="shared" si="41"/>
        <v>8</v>
      </c>
      <c r="Q851" s="531" t="str">
        <f t="shared" si="42"/>
        <v>Gastos_Gerais</v>
      </c>
    </row>
    <row r="852" spans="1:17" ht="38.25" hidden="1" x14ac:dyDescent="0.2">
      <c r="A852" s="538">
        <f>IF(B852="","",COUNT('Diário 3º PA'!$A$4:$A$4242)+COUNT('Diário 4º PA'!$A$4:$A$2224)+ROW()-3)</f>
        <v>4861</v>
      </c>
      <c r="B852" s="539">
        <v>44778</v>
      </c>
      <c r="C852" s="540">
        <v>44774</v>
      </c>
      <c r="D852" s="541" t="s">
        <v>115</v>
      </c>
      <c r="E852" s="554" t="s">
        <v>302</v>
      </c>
      <c r="F852" s="555">
        <v>141</v>
      </c>
      <c r="G852" s="554" t="s">
        <v>6770</v>
      </c>
      <c r="H852" s="554" t="s">
        <v>135</v>
      </c>
      <c r="I852" s="543" t="s">
        <v>6771</v>
      </c>
      <c r="J852" s="556" t="s">
        <v>6772</v>
      </c>
      <c r="K852" s="556" t="s">
        <v>1464</v>
      </c>
      <c r="L852" s="544" t="s">
        <v>428</v>
      </c>
      <c r="M852" s="556">
        <v>23</v>
      </c>
      <c r="N852" s="557">
        <v>44777</v>
      </c>
      <c r="O852" s="545">
        <f t="shared" si="40"/>
        <v>8</v>
      </c>
      <c r="P852" s="545">
        <f t="shared" si="41"/>
        <v>8</v>
      </c>
      <c r="Q852" s="531" t="str">
        <f t="shared" si="42"/>
        <v>Gastos_Gerais</v>
      </c>
    </row>
    <row r="853" spans="1:17" ht="51" hidden="1" x14ac:dyDescent="0.2">
      <c r="A853" s="538">
        <f>IF(B853="","",COUNT('Diário 3º PA'!$A$4:$A$4242)+COUNT('Diário 4º PA'!$A$4:$A$2224)+ROW()-3)</f>
        <v>4862</v>
      </c>
      <c r="B853" s="539">
        <v>44778</v>
      </c>
      <c r="C853" s="540">
        <v>44774</v>
      </c>
      <c r="D853" s="554" t="s">
        <v>104</v>
      </c>
      <c r="E853" s="554" t="s">
        <v>204</v>
      </c>
      <c r="F853" s="555">
        <v>91.05</v>
      </c>
      <c r="G853" s="554" t="s">
        <v>6773</v>
      </c>
      <c r="H853" s="554" t="s">
        <v>127</v>
      </c>
      <c r="I853" s="543" t="s">
        <v>6093</v>
      </c>
      <c r="J853" s="556" t="s">
        <v>756</v>
      </c>
      <c r="K853" s="556" t="s">
        <v>1464</v>
      </c>
      <c r="L853" s="544" t="s">
        <v>428</v>
      </c>
      <c r="M853" s="556">
        <v>2022196579</v>
      </c>
      <c r="N853" s="557">
        <v>44778</v>
      </c>
      <c r="O853" s="545">
        <f t="shared" si="40"/>
        <v>8</v>
      </c>
      <c r="P853" s="545">
        <f t="shared" si="41"/>
        <v>8</v>
      </c>
      <c r="Q853" s="531" t="str">
        <f t="shared" si="42"/>
        <v>Gastos_com_Pessoal</v>
      </c>
    </row>
    <row r="854" spans="1:17" ht="38.25" hidden="1" x14ac:dyDescent="0.2">
      <c r="A854" s="538">
        <f>IF(B854="","",COUNT('Diário 3º PA'!$A$4:$A$4242)+COUNT('Diário 4º PA'!$A$4:$A$2224)+ROW()-3)</f>
        <v>4863</v>
      </c>
      <c r="B854" s="539">
        <v>44778</v>
      </c>
      <c r="C854" s="540">
        <v>44743</v>
      </c>
      <c r="D854" s="541" t="s">
        <v>115</v>
      </c>
      <c r="E854" s="554" t="s">
        <v>232</v>
      </c>
      <c r="F854" s="555">
        <v>2384.34</v>
      </c>
      <c r="G854" s="554" t="s">
        <v>2495</v>
      </c>
      <c r="H854" s="554" t="s">
        <v>132</v>
      </c>
      <c r="I854" s="543" t="s">
        <v>3470</v>
      </c>
      <c r="J854" s="544" t="s">
        <v>763</v>
      </c>
      <c r="K854" s="544" t="s">
        <v>704</v>
      </c>
      <c r="L854" s="544" t="s">
        <v>705</v>
      </c>
      <c r="M854" s="556" t="s">
        <v>6774</v>
      </c>
      <c r="N854" s="557">
        <v>44778</v>
      </c>
      <c r="O854" s="545">
        <f t="shared" si="40"/>
        <v>8</v>
      </c>
      <c r="P854" s="545">
        <f t="shared" si="41"/>
        <v>7</v>
      </c>
      <c r="Q854" s="531" t="str">
        <f t="shared" si="42"/>
        <v>Gastos_Gerais</v>
      </c>
    </row>
    <row r="855" spans="1:17" ht="51" hidden="1" x14ac:dyDescent="0.2">
      <c r="A855" s="538">
        <f>IF(B855="","",COUNT('Diário 3º PA'!$A$4:$A$4242)+COUNT('Diário 4º PA'!$A$4:$A$2224)+ROW()-3)</f>
        <v>4864</v>
      </c>
      <c r="B855" s="539">
        <v>44778</v>
      </c>
      <c r="C855" s="540">
        <v>44774</v>
      </c>
      <c r="D855" s="554" t="s">
        <v>104</v>
      </c>
      <c r="E855" s="554" t="s">
        <v>191</v>
      </c>
      <c r="F855" s="555">
        <v>848.89</v>
      </c>
      <c r="G855" s="543" t="s">
        <v>6775</v>
      </c>
      <c r="H855" s="554" t="s">
        <v>135</v>
      </c>
      <c r="I855" s="543" t="s">
        <v>6776</v>
      </c>
      <c r="J855" s="556" t="s">
        <v>6777</v>
      </c>
      <c r="K855" s="556" t="s">
        <v>6748</v>
      </c>
      <c r="L855" s="544" t="s">
        <v>5995</v>
      </c>
      <c r="M855" s="556">
        <v>982483908</v>
      </c>
      <c r="N855" s="557">
        <v>44778</v>
      </c>
      <c r="O855" s="545">
        <f t="shared" si="40"/>
        <v>8</v>
      </c>
      <c r="P855" s="545">
        <f t="shared" si="41"/>
        <v>8</v>
      </c>
      <c r="Q855" s="531" t="str">
        <f t="shared" si="42"/>
        <v>Gastos_com_Pessoal</v>
      </c>
    </row>
    <row r="856" spans="1:17" ht="51" hidden="1" x14ac:dyDescent="0.2">
      <c r="A856" s="538">
        <f>IF(B856="","",COUNT('Diário 3º PA'!$A$4:$A$4242)+COUNT('Diário 4º PA'!$A$4:$A$2224)+ROW()-3)</f>
        <v>4865</v>
      </c>
      <c r="B856" s="539">
        <v>44778</v>
      </c>
      <c r="C856" s="540">
        <v>44774</v>
      </c>
      <c r="D856" s="554" t="s">
        <v>104</v>
      </c>
      <c r="E856" s="554" t="s">
        <v>189</v>
      </c>
      <c r="F856" s="555">
        <v>2392.13</v>
      </c>
      <c r="G856" s="543" t="s">
        <v>6778</v>
      </c>
      <c r="H856" s="554" t="s">
        <v>135</v>
      </c>
      <c r="I856" s="543" t="s">
        <v>6776</v>
      </c>
      <c r="J856" s="556" t="s">
        <v>6777</v>
      </c>
      <c r="K856" s="556" t="s">
        <v>6748</v>
      </c>
      <c r="L856" s="544" t="s">
        <v>5995</v>
      </c>
      <c r="M856" s="556">
        <v>982483908</v>
      </c>
      <c r="N856" s="557">
        <v>44778</v>
      </c>
      <c r="O856" s="545">
        <f t="shared" si="40"/>
        <v>8</v>
      </c>
      <c r="P856" s="545">
        <f t="shared" si="41"/>
        <v>8</v>
      </c>
      <c r="Q856" s="531" t="str">
        <f t="shared" si="42"/>
        <v>Gastos_com_Pessoal</v>
      </c>
    </row>
    <row r="857" spans="1:17" ht="51" hidden="1" x14ac:dyDescent="0.2">
      <c r="A857" s="538">
        <f>IF(B857="","",COUNT('Diário 3º PA'!$A$4:$A$4242)+COUNT('Diário 4º PA'!$A$4:$A$2224)+ROW()-3)</f>
        <v>4866</v>
      </c>
      <c r="B857" s="539">
        <v>44778</v>
      </c>
      <c r="C857" s="540">
        <v>44774</v>
      </c>
      <c r="D857" s="554" t="s">
        <v>104</v>
      </c>
      <c r="E857" s="554" t="s">
        <v>191</v>
      </c>
      <c r="F857" s="555">
        <v>571.09</v>
      </c>
      <c r="G857" s="543" t="s">
        <v>6779</v>
      </c>
      <c r="H857" s="554" t="s">
        <v>129</v>
      </c>
      <c r="I857" s="543" t="s">
        <v>6780</v>
      </c>
      <c r="J857" s="556" t="s">
        <v>6781</v>
      </c>
      <c r="K857" s="556" t="s">
        <v>6748</v>
      </c>
      <c r="L857" s="544" t="s">
        <v>5995</v>
      </c>
      <c r="M857" s="556">
        <v>982483908</v>
      </c>
      <c r="N857" s="557">
        <v>44778</v>
      </c>
      <c r="O857" s="545">
        <f t="shared" si="40"/>
        <v>8</v>
      </c>
      <c r="P857" s="545">
        <f t="shared" si="41"/>
        <v>8</v>
      </c>
      <c r="Q857" s="531" t="str">
        <f t="shared" si="42"/>
        <v>Gastos_com_Pessoal</v>
      </c>
    </row>
    <row r="858" spans="1:17" ht="51" hidden="1" x14ac:dyDescent="0.2">
      <c r="A858" s="538">
        <f>IF(B858="","",COUNT('Diário 3º PA'!$A$4:$A$4242)+COUNT('Diário 4º PA'!$A$4:$A$2224)+ROW()-3)</f>
        <v>4867</v>
      </c>
      <c r="B858" s="539">
        <v>44778</v>
      </c>
      <c r="C858" s="540">
        <v>44774</v>
      </c>
      <c r="D858" s="554" t="s">
        <v>104</v>
      </c>
      <c r="E858" s="554" t="s">
        <v>189</v>
      </c>
      <c r="F858" s="555">
        <v>1684.77</v>
      </c>
      <c r="G858" s="543" t="s">
        <v>6782</v>
      </c>
      <c r="H858" s="554" t="s">
        <v>129</v>
      </c>
      <c r="I858" s="543" t="s">
        <v>6780</v>
      </c>
      <c r="J858" s="556" t="s">
        <v>6781</v>
      </c>
      <c r="K858" s="556" t="s">
        <v>6748</v>
      </c>
      <c r="L858" s="544" t="s">
        <v>5995</v>
      </c>
      <c r="M858" s="556">
        <v>982483908</v>
      </c>
      <c r="N858" s="557">
        <v>44778</v>
      </c>
      <c r="O858" s="545">
        <f t="shared" si="40"/>
        <v>8</v>
      </c>
      <c r="P858" s="545">
        <f t="shared" si="41"/>
        <v>8</v>
      </c>
      <c r="Q858" s="531" t="str">
        <f t="shared" si="42"/>
        <v>Gastos_com_Pessoal</v>
      </c>
    </row>
    <row r="859" spans="1:17" ht="51" hidden="1" x14ac:dyDescent="0.2">
      <c r="A859" s="538">
        <f>IF(B859="","",COUNT('Diário 3º PA'!$A$4:$A$4242)+COUNT('Diário 4º PA'!$A$4:$A$2224)+ROW()-3)</f>
        <v>4868</v>
      </c>
      <c r="B859" s="539">
        <v>44778</v>
      </c>
      <c r="C859" s="540">
        <v>44774</v>
      </c>
      <c r="D859" s="554" t="s">
        <v>104</v>
      </c>
      <c r="E859" s="554" t="s">
        <v>191</v>
      </c>
      <c r="F859" s="555">
        <v>486.91</v>
      </c>
      <c r="G859" s="543" t="s">
        <v>6783</v>
      </c>
      <c r="H859" s="554" t="s">
        <v>134</v>
      </c>
      <c r="I859" s="543" t="s">
        <v>6784</v>
      </c>
      <c r="J859" s="556" t="s">
        <v>6785</v>
      </c>
      <c r="K859" s="556" t="s">
        <v>6748</v>
      </c>
      <c r="L859" s="544" t="s">
        <v>5995</v>
      </c>
      <c r="M859" s="556">
        <v>982483908</v>
      </c>
      <c r="N859" s="557">
        <v>44778</v>
      </c>
      <c r="O859" s="545">
        <f t="shared" si="40"/>
        <v>8</v>
      </c>
      <c r="P859" s="545">
        <f t="shared" si="41"/>
        <v>8</v>
      </c>
      <c r="Q859" s="531" t="str">
        <f t="shared" si="42"/>
        <v>Gastos_com_Pessoal</v>
      </c>
    </row>
    <row r="860" spans="1:17" ht="51" hidden="1" x14ac:dyDescent="0.2">
      <c r="A860" s="538">
        <f>IF(B860="","",COUNT('Diário 3º PA'!$A$4:$A$4242)+COUNT('Diário 4º PA'!$A$4:$A$2224)+ROW()-3)</f>
        <v>4869</v>
      </c>
      <c r="B860" s="539">
        <v>44778</v>
      </c>
      <c r="C860" s="540">
        <v>44774</v>
      </c>
      <c r="D860" s="554" t="s">
        <v>104</v>
      </c>
      <c r="E860" s="554" t="s">
        <v>189</v>
      </c>
      <c r="F860" s="555">
        <v>1460.69</v>
      </c>
      <c r="G860" s="543" t="s">
        <v>6786</v>
      </c>
      <c r="H860" s="554" t="s">
        <v>134</v>
      </c>
      <c r="I860" s="543" t="s">
        <v>6784</v>
      </c>
      <c r="J860" s="556" t="s">
        <v>6785</v>
      </c>
      <c r="K860" s="556" t="s">
        <v>6748</v>
      </c>
      <c r="L860" s="544" t="s">
        <v>5995</v>
      </c>
      <c r="M860" s="556">
        <v>982483908</v>
      </c>
      <c r="N860" s="557">
        <v>44778</v>
      </c>
      <c r="O860" s="545">
        <f t="shared" si="40"/>
        <v>8</v>
      </c>
      <c r="P860" s="545">
        <f t="shared" si="41"/>
        <v>8</v>
      </c>
      <c r="Q860" s="531" t="str">
        <f t="shared" si="42"/>
        <v>Gastos_com_Pessoal</v>
      </c>
    </row>
    <row r="861" spans="1:17" ht="51" hidden="1" x14ac:dyDescent="0.2">
      <c r="A861" s="538">
        <f>IF(B861="","",COUNT('Diário 3º PA'!$A$4:$A$4242)+COUNT('Diário 4º PA'!$A$4:$A$2224)+ROW()-3)</f>
        <v>4870</v>
      </c>
      <c r="B861" s="539">
        <v>44778</v>
      </c>
      <c r="C861" s="540">
        <v>44774</v>
      </c>
      <c r="D861" s="554" t="s">
        <v>104</v>
      </c>
      <c r="E861" s="554" t="s">
        <v>191</v>
      </c>
      <c r="F861" s="555">
        <v>846.62</v>
      </c>
      <c r="G861" s="543" t="s">
        <v>6787</v>
      </c>
      <c r="H861" s="554" t="s">
        <v>135</v>
      </c>
      <c r="I861" s="543" t="s">
        <v>6788</v>
      </c>
      <c r="J861" s="556" t="s">
        <v>6789</v>
      </c>
      <c r="K861" s="556" t="s">
        <v>6748</v>
      </c>
      <c r="L861" s="544" t="s">
        <v>5995</v>
      </c>
      <c r="M861" s="556">
        <v>982483908</v>
      </c>
      <c r="N861" s="557">
        <v>44778</v>
      </c>
      <c r="O861" s="545">
        <f t="shared" si="40"/>
        <v>8</v>
      </c>
      <c r="P861" s="545">
        <f t="shared" si="41"/>
        <v>8</v>
      </c>
      <c r="Q861" s="531" t="str">
        <f t="shared" si="42"/>
        <v>Gastos_com_Pessoal</v>
      </c>
    </row>
    <row r="862" spans="1:17" ht="51" hidden="1" x14ac:dyDescent="0.2">
      <c r="A862" s="538">
        <f>IF(B862="","",COUNT('Diário 3º PA'!$A$4:$A$4242)+COUNT('Diário 4º PA'!$A$4:$A$2224)+ROW()-3)</f>
        <v>4871</v>
      </c>
      <c r="B862" s="539">
        <v>44778</v>
      </c>
      <c r="C862" s="540">
        <v>44774</v>
      </c>
      <c r="D862" s="554" t="s">
        <v>104</v>
      </c>
      <c r="E862" s="554" t="s">
        <v>189</v>
      </c>
      <c r="F862" s="555">
        <v>2386.75</v>
      </c>
      <c r="G862" s="543" t="s">
        <v>6790</v>
      </c>
      <c r="H862" s="554" t="s">
        <v>135</v>
      </c>
      <c r="I862" s="543" t="s">
        <v>6788</v>
      </c>
      <c r="J862" s="556" t="s">
        <v>6789</v>
      </c>
      <c r="K862" s="556" t="s">
        <v>6748</v>
      </c>
      <c r="L862" s="544" t="s">
        <v>5995</v>
      </c>
      <c r="M862" s="556">
        <v>982483908</v>
      </c>
      <c r="N862" s="557">
        <v>44778</v>
      </c>
      <c r="O862" s="545">
        <f t="shared" si="40"/>
        <v>8</v>
      </c>
      <c r="P862" s="545">
        <f t="shared" si="41"/>
        <v>8</v>
      </c>
      <c r="Q862" s="531" t="str">
        <f t="shared" si="42"/>
        <v>Gastos_com_Pessoal</v>
      </c>
    </row>
    <row r="863" spans="1:17" ht="38.25" hidden="1" x14ac:dyDescent="0.2">
      <c r="A863" s="538">
        <f>IF(B863="","",COUNT('Diário 3º PA'!$A$4:$A$4242)+COUNT('Diário 4º PA'!$A$4:$A$2224)+ROW()-3)</f>
        <v>4872</v>
      </c>
      <c r="B863" s="539">
        <v>44778</v>
      </c>
      <c r="C863" s="540">
        <v>44774</v>
      </c>
      <c r="D863" s="541" t="s">
        <v>115</v>
      </c>
      <c r="E863" s="554" t="s">
        <v>342</v>
      </c>
      <c r="F863" s="555">
        <v>40.4</v>
      </c>
      <c r="G863" s="554" t="s">
        <v>6791</v>
      </c>
      <c r="H863" s="554" t="s">
        <v>139</v>
      </c>
      <c r="I863" s="543" t="s">
        <v>6379</v>
      </c>
      <c r="J863" s="556" t="s">
        <v>1769</v>
      </c>
      <c r="K863" s="556" t="s">
        <v>6748</v>
      </c>
      <c r="L863" s="544" t="s">
        <v>5995</v>
      </c>
      <c r="M863" s="556">
        <v>982483908</v>
      </c>
      <c r="N863" s="557">
        <v>44778</v>
      </c>
      <c r="O863" s="545">
        <f t="shared" si="40"/>
        <v>8</v>
      </c>
      <c r="P863" s="545">
        <f t="shared" si="41"/>
        <v>8</v>
      </c>
      <c r="Q863" s="531" t="str">
        <f t="shared" si="42"/>
        <v>Gastos_Gerais</v>
      </c>
    </row>
    <row r="864" spans="1:17" ht="38.25" hidden="1" x14ac:dyDescent="0.2">
      <c r="A864" s="538">
        <f>IF(B864="","",COUNT('Diário 3º PA'!$A$4:$A$4242)+COUNT('Diário 4º PA'!$A$4:$A$2224)+ROW()-3)</f>
        <v>4873</v>
      </c>
      <c r="B864" s="579">
        <v>44781</v>
      </c>
      <c r="C864" s="580">
        <v>44743</v>
      </c>
      <c r="D864" s="541" t="s">
        <v>115</v>
      </c>
      <c r="E864" s="541" t="s">
        <v>268</v>
      </c>
      <c r="F864" s="542">
        <v>364.2</v>
      </c>
      <c r="G864" s="554" t="s">
        <v>6059</v>
      </c>
      <c r="H864" s="541" t="s">
        <v>130</v>
      </c>
      <c r="I864" s="541" t="s">
        <v>3586</v>
      </c>
      <c r="J864" s="560" t="s">
        <v>957</v>
      </c>
      <c r="K864" s="560" t="s">
        <v>704</v>
      </c>
      <c r="L864" s="560" t="s">
        <v>428</v>
      </c>
      <c r="M864" s="560">
        <v>202277</v>
      </c>
      <c r="N864" s="579">
        <v>44772</v>
      </c>
      <c r="O864" s="545">
        <f t="shared" si="40"/>
        <v>8</v>
      </c>
      <c r="P864" s="545">
        <f t="shared" si="41"/>
        <v>7</v>
      </c>
      <c r="Q864" s="531" t="str">
        <f t="shared" si="42"/>
        <v>Gastos_Gerais</v>
      </c>
    </row>
    <row r="865" spans="1:17" ht="38.25" hidden="1" x14ac:dyDescent="0.2">
      <c r="A865" s="538">
        <f>IF(B865="","",COUNT('Diário 3º PA'!$A$4:$A$4242)+COUNT('Diário 4º PA'!$A$4:$A$2224)+ROW()-3)</f>
        <v>4874</v>
      </c>
      <c r="B865" s="539">
        <v>44781</v>
      </c>
      <c r="C865" s="540">
        <v>44774</v>
      </c>
      <c r="D865" s="541" t="s">
        <v>115</v>
      </c>
      <c r="E865" s="554" t="s">
        <v>370</v>
      </c>
      <c r="F865" s="555">
        <v>26.08</v>
      </c>
      <c r="G865" s="554" t="s">
        <v>6792</v>
      </c>
      <c r="H865" s="554" t="s">
        <v>134</v>
      </c>
      <c r="I865" s="543" t="s">
        <v>6793</v>
      </c>
      <c r="J865" s="556" t="s">
        <v>1310</v>
      </c>
      <c r="K865" s="556" t="s">
        <v>1464</v>
      </c>
      <c r="L865" s="560" t="s">
        <v>428</v>
      </c>
      <c r="M865" s="556">
        <v>2022875</v>
      </c>
      <c r="N865" s="557">
        <v>44778</v>
      </c>
      <c r="O865" s="545">
        <f t="shared" si="40"/>
        <v>8</v>
      </c>
      <c r="P865" s="545">
        <f t="shared" si="41"/>
        <v>8</v>
      </c>
      <c r="Q865" s="531" t="str">
        <f t="shared" si="42"/>
        <v>Gastos_Gerais</v>
      </c>
    </row>
    <row r="866" spans="1:17" ht="51" hidden="1" x14ac:dyDescent="0.2">
      <c r="A866" s="538">
        <f>IF(B866="","",COUNT('Diário 3º PA'!$A$4:$A$4242)+COUNT('Diário 4º PA'!$A$4:$A$2224)+ROW()-3)</f>
        <v>4875</v>
      </c>
      <c r="B866" s="539">
        <v>44781</v>
      </c>
      <c r="C866" s="540">
        <v>44774</v>
      </c>
      <c r="D866" s="554" t="s">
        <v>104</v>
      </c>
      <c r="E866" s="554" t="s">
        <v>204</v>
      </c>
      <c r="F866" s="555">
        <v>696</v>
      </c>
      <c r="G866" s="554" t="s">
        <v>6794</v>
      </c>
      <c r="H866" s="554" t="s">
        <v>127</v>
      </c>
      <c r="I866" s="543" t="s">
        <v>6093</v>
      </c>
      <c r="J866" s="556" t="s">
        <v>756</v>
      </c>
      <c r="K866" s="556" t="s">
        <v>1464</v>
      </c>
      <c r="L866" s="544" t="s">
        <v>774</v>
      </c>
      <c r="M866" s="556">
        <v>5170</v>
      </c>
      <c r="N866" s="557">
        <v>44778</v>
      </c>
      <c r="O866" s="545">
        <f t="shared" si="40"/>
        <v>8</v>
      </c>
      <c r="P866" s="545">
        <f t="shared" si="41"/>
        <v>8</v>
      </c>
      <c r="Q866" s="531" t="str">
        <f t="shared" si="42"/>
        <v>Gastos_com_Pessoal</v>
      </c>
    </row>
    <row r="867" spans="1:17" ht="51" hidden="1" x14ac:dyDescent="0.2">
      <c r="A867" s="538">
        <f>IF(B867="","",COUNT('Diário 3º PA'!$A$4:$A$4242)+COUNT('Diário 4º PA'!$A$4:$A$2224)+ROW()-3)</f>
        <v>4876</v>
      </c>
      <c r="B867" s="539">
        <v>44781</v>
      </c>
      <c r="C867" s="540">
        <v>44774</v>
      </c>
      <c r="D867" s="554" t="s">
        <v>104</v>
      </c>
      <c r="E867" s="554" t="s">
        <v>187</v>
      </c>
      <c r="F867" s="555">
        <v>1188.9100000000001</v>
      </c>
      <c r="G867" s="554" t="s">
        <v>1019</v>
      </c>
      <c r="H867" s="554" t="s">
        <v>137</v>
      </c>
      <c r="I867" s="543" t="s">
        <v>5016</v>
      </c>
      <c r="J867" s="556" t="s">
        <v>5017</v>
      </c>
      <c r="K867" s="556" t="s">
        <v>6748</v>
      </c>
      <c r="L867" s="544" t="s">
        <v>5995</v>
      </c>
      <c r="M867" s="556">
        <v>582736162</v>
      </c>
      <c r="N867" s="557">
        <v>44781</v>
      </c>
      <c r="O867" s="545">
        <f t="shared" si="40"/>
        <v>8</v>
      </c>
      <c r="P867" s="545">
        <f t="shared" si="41"/>
        <v>8</v>
      </c>
      <c r="Q867" s="531" t="str">
        <f t="shared" si="42"/>
        <v>Gastos_com_Pessoal</v>
      </c>
    </row>
    <row r="868" spans="1:17" ht="51" hidden="1" x14ac:dyDescent="0.2">
      <c r="A868" s="538">
        <f>IF(B868="","",COUNT('Diário 3º PA'!$A$4:$A$4242)+COUNT('Diário 4º PA'!$A$4:$A$2224)+ROW()-3)</f>
        <v>4877</v>
      </c>
      <c r="B868" s="539">
        <v>44781</v>
      </c>
      <c r="C868" s="540">
        <v>44774</v>
      </c>
      <c r="D868" s="554" t="s">
        <v>104</v>
      </c>
      <c r="E868" s="554" t="s">
        <v>189</v>
      </c>
      <c r="F868" s="555">
        <v>652.20000000000005</v>
      </c>
      <c r="G868" s="554" t="s">
        <v>915</v>
      </c>
      <c r="H868" s="554" t="s">
        <v>137</v>
      </c>
      <c r="I868" s="543" t="s">
        <v>5016</v>
      </c>
      <c r="J868" s="556" t="s">
        <v>5017</v>
      </c>
      <c r="K868" s="556" t="s">
        <v>6748</v>
      </c>
      <c r="L868" s="544" t="s">
        <v>5995</v>
      </c>
      <c r="M868" s="556">
        <v>582736162</v>
      </c>
      <c r="N868" s="557">
        <v>44781</v>
      </c>
      <c r="O868" s="545">
        <f t="shared" si="40"/>
        <v>8</v>
      </c>
      <c r="P868" s="545">
        <f t="shared" si="41"/>
        <v>8</v>
      </c>
      <c r="Q868" s="531" t="str">
        <f t="shared" si="42"/>
        <v>Gastos_com_Pessoal</v>
      </c>
    </row>
    <row r="869" spans="1:17" ht="51" hidden="1" x14ac:dyDescent="0.2">
      <c r="A869" s="538">
        <f>IF(B869="","",COUNT('Diário 3º PA'!$A$4:$A$4242)+COUNT('Diário 4º PA'!$A$4:$A$2224)+ROW()-3)</f>
        <v>4878</v>
      </c>
      <c r="B869" s="539">
        <v>44781</v>
      </c>
      <c r="C869" s="540">
        <v>44774</v>
      </c>
      <c r="D869" s="554" t="s">
        <v>104</v>
      </c>
      <c r="E869" s="554" t="s">
        <v>191</v>
      </c>
      <c r="F869" s="555">
        <v>217.4</v>
      </c>
      <c r="G869" s="554" t="s">
        <v>918</v>
      </c>
      <c r="H869" s="554" t="s">
        <v>137</v>
      </c>
      <c r="I869" s="543" t="s">
        <v>5016</v>
      </c>
      <c r="J869" s="556" t="s">
        <v>5017</v>
      </c>
      <c r="K869" s="556" t="s">
        <v>6748</v>
      </c>
      <c r="L869" s="544" t="s">
        <v>5995</v>
      </c>
      <c r="M869" s="556">
        <v>582736162</v>
      </c>
      <c r="N869" s="557">
        <v>44781</v>
      </c>
      <c r="O869" s="545">
        <f t="shared" si="40"/>
        <v>8</v>
      </c>
      <c r="P869" s="545">
        <f t="shared" si="41"/>
        <v>8</v>
      </c>
      <c r="Q869" s="531" t="str">
        <f t="shared" si="42"/>
        <v>Gastos_com_Pessoal</v>
      </c>
    </row>
    <row r="870" spans="1:17" ht="51" hidden="1" x14ac:dyDescent="0.2">
      <c r="A870" s="538">
        <f>IF(B870="","",COUNT('Diário 3º PA'!$A$4:$A$4242)+COUNT('Diário 4º PA'!$A$4:$A$2224)+ROW()-3)</f>
        <v>4879</v>
      </c>
      <c r="B870" s="539">
        <v>44781</v>
      </c>
      <c r="C870" s="540">
        <v>44774</v>
      </c>
      <c r="D870" s="554" t="s">
        <v>104</v>
      </c>
      <c r="E870" s="554" t="s">
        <v>193</v>
      </c>
      <c r="F870" s="555">
        <v>1785.92</v>
      </c>
      <c r="G870" s="554" t="s">
        <v>919</v>
      </c>
      <c r="H870" s="554" t="s">
        <v>137</v>
      </c>
      <c r="I870" s="543" t="s">
        <v>5016</v>
      </c>
      <c r="J870" s="556" t="s">
        <v>5017</v>
      </c>
      <c r="K870" s="556" t="s">
        <v>6748</v>
      </c>
      <c r="L870" s="544" t="s">
        <v>5995</v>
      </c>
      <c r="M870" s="556">
        <v>582736162</v>
      </c>
      <c r="N870" s="557">
        <v>44781</v>
      </c>
      <c r="O870" s="545">
        <f t="shared" si="40"/>
        <v>8</v>
      </c>
      <c r="P870" s="545">
        <f t="shared" si="41"/>
        <v>8</v>
      </c>
      <c r="Q870" s="531" t="str">
        <f t="shared" si="42"/>
        <v>Gastos_com_Pessoal</v>
      </c>
    </row>
    <row r="871" spans="1:17" ht="38.25" hidden="1" x14ac:dyDescent="0.2">
      <c r="A871" s="538">
        <f>IF(B871="","",COUNT('Diário 3º PA'!$A$4:$A$4242)+COUNT('Diário 4º PA'!$A$4:$A$2224)+ROW()-3)</f>
        <v>4880</v>
      </c>
      <c r="B871" s="539">
        <v>44781</v>
      </c>
      <c r="C871" s="540">
        <v>44774</v>
      </c>
      <c r="D871" s="541" t="s">
        <v>115</v>
      </c>
      <c r="E871" s="554" t="s">
        <v>342</v>
      </c>
      <c r="F871" s="555">
        <v>10.4</v>
      </c>
      <c r="G871" s="554" t="s">
        <v>6795</v>
      </c>
      <c r="H871" s="554" t="s">
        <v>140</v>
      </c>
      <c r="I871" s="543" t="s">
        <v>6796</v>
      </c>
      <c r="J871" s="556" t="s">
        <v>6797</v>
      </c>
      <c r="K871" s="556" t="s">
        <v>6748</v>
      </c>
      <c r="L871" s="544" t="s">
        <v>5995</v>
      </c>
      <c r="M871" s="556">
        <v>582736162</v>
      </c>
      <c r="N871" s="557">
        <v>44781</v>
      </c>
      <c r="O871" s="545">
        <f t="shared" si="40"/>
        <v>8</v>
      </c>
      <c r="P871" s="545">
        <f t="shared" si="41"/>
        <v>8</v>
      </c>
      <c r="Q871" s="531" t="str">
        <f t="shared" si="42"/>
        <v>Gastos_Gerais</v>
      </c>
    </row>
    <row r="872" spans="1:17" ht="38.25" hidden="1" x14ac:dyDescent="0.2">
      <c r="A872" s="538">
        <f>IF(B872="","",COUNT('Diário 3º PA'!$A$4:$A$4242)+COUNT('Diário 4º PA'!$A$4:$A$2224)+ROW()-3)</f>
        <v>4881</v>
      </c>
      <c r="B872" s="539">
        <v>44781</v>
      </c>
      <c r="C872" s="540">
        <v>44774</v>
      </c>
      <c r="D872" s="541" t="s">
        <v>115</v>
      </c>
      <c r="E872" s="554" t="s">
        <v>342</v>
      </c>
      <c r="F872" s="555">
        <v>60</v>
      </c>
      <c r="G872" s="554" t="s">
        <v>6798</v>
      </c>
      <c r="H872" s="554" t="s">
        <v>139</v>
      </c>
      <c r="I872" s="543" t="s">
        <v>6799</v>
      </c>
      <c r="J872" s="556" t="s">
        <v>6800</v>
      </c>
      <c r="K872" s="556" t="s">
        <v>6748</v>
      </c>
      <c r="L872" s="544" t="s">
        <v>5995</v>
      </c>
      <c r="M872" s="556">
        <v>582736162</v>
      </c>
      <c r="N872" s="557">
        <v>44781</v>
      </c>
      <c r="O872" s="545">
        <f t="shared" si="40"/>
        <v>8</v>
      </c>
      <c r="P872" s="545">
        <f t="shared" si="41"/>
        <v>8</v>
      </c>
      <c r="Q872" s="531" t="str">
        <f t="shared" si="42"/>
        <v>Gastos_Gerais</v>
      </c>
    </row>
    <row r="873" spans="1:17" ht="38.25" hidden="1" x14ac:dyDescent="0.2">
      <c r="A873" s="538">
        <f>IF(B873="","",COUNT('Diário 3º PA'!$A$4:$A$4242)+COUNT('Diário 4º PA'!$A$4:$A$2224)+ROW()-3)</f>
        <v>4882</v>
      </c>
      <c r="B873" s="539">
        <v>44781</v>
      </c>
      <c r="C873" s="540">
        <v>44774</v>
      </c>
      <c r="D873" s="541" t="s">
        <v>115</v>
      </c>
      <c r="E873" s="554" t="s">
        <v>342</v>
      </c>
      <c r="F873" s="555">
        <v>60</v>
      </c>
      <c r="G873" s="554" t="s">
        <v>6801</v>
      </c>
      <c r="H873" s="554" t="s">
        <v>139</v>
      </c>
      <c r="I873" s="543" t="s">
        <v>1759</v>
      </c>
      <c r="J873" s="556" t="s">
        <v>1760</v>
      </c>
      <c r="K873" s="556" t="s">
        <v>6748</v>
      </c>
      <c r="L873" s="544" t="s">
        <v>5995</v>
      </c>
      <c r="M873" s="556">
        <v>582736162</v>
      </c>
      <c r="N873" s="557">
        <v>44781</v>
      </c>
      <c r="O873" s="545">
        <f t="shared" si="40"/>
        <v>8</v>
      </c>
      <c r="P873" s="545">
        <f t="shared" si="41"/>
        <v>8</v>
      </c>
      <c r="Q873" s="531" t="str">
        <f t="shared" si="42"/>
        <v>Gastos_Gerais</v>
      </c>
    </row>
    <row r="874" spans="1:17" ht="38.25" hidden="1" x14ac:dyDescent="0.2">
      <c r="A874" s="538">
        <f>IF(B874="","",COUNT('Diário 3º PA'!$A$4:$A$4242)+COUNT('Diário 4º PA'!$A$4:$A$2224)+ROW()-3)</f>
        <v>4883</v>
      </c>
      <c r="B874" s="539">
        <v>44781</v>
      </c>
      <c r="C874" s="540">
        <v>44774</v>
      </c>
      <c r="D874" s="541" t="s">
        <v>115</v>
      </c>
      <c r="E874" s="554" t="s">
        <v>342</v>
      </c>
      <c r="F874" s="555">
        <v>60</v>
      </c>
      <c r="G874" s="554" t="s">
        <v>6802</v>
      </c>
      <c r="H874" s="554" t="s">
        <v>139</v>
      </c>
      <c r="I874" s="543" t="s">
        <v>6379</v>
      </c>
      <c r="J874" s="556" t="s">
        <v>1769</v>
      </c>
      <c r="K874" s="556" t="s">
        <v>6748</v>
      </c>
      <c r="L874" s="544" t="s">
        <v>5995</v>
      </c>
      <c r="M874" s="556">
        <v>582736162</v>
      </c>
      <c r="N874" s="557">
        <v>44781</v>
      </c>
      <c r="O874" s="545">
        <f t="shared" si="40"/>
        <v>8</v>
      </c>
      <c r="P874" s="545">
        <f t="shared" si="41"/>
        <v>8</v>
      </c>
      <c r="Q874" s="531" t="str">
        <f t="shared" si="42"/>
        <v>Gastos_Gerais</v>
      </c>
    </row>
    <row r="875" spans="1:17" ht="51" hidden="1" x14ac:dyDescent="0.2">
      <c r="A875" s="538">
        <f>IF(B875="","",COUNT('Diário 3º PA'!$A$4:$A$4242)+COUNT('Diário 4º PA'!$A$4:$A$2224)+ROW()-3)</f>
        <v>4884</v>
      </c>
      <c r="B875" s="539">
        <v>44781</v>
      </c>
      <c r="C875" s="540">
        <v>44774</v>
      </c>
      <c r="D875" s="554" t="s">
        <v>104</v>
      </c>
      <c r="E875" s="554" t="s">
        <v>185</v>
      </c>
      <c r="F875" s="555">
        <v>1060.68</v>
      </c>
      <c r="G875" s="554" t="s">
        <v>1013</v>
      </c>
      <c r="H875" s="541" t="s">
        <v>136</v>
      </c>
      <c r="I875" s="541" t="s">
        <v>5911</v>
      </c>
      <c r="J875" s="560" t="s">
        <v>5912</v>
      </c>
      <c r="K875" s="556" t="s">
        <v>1016</v>
      </c>
      <c r="L875" s="544" t="s">
        <v>1017</v>
      </c>
      <c r="M875" s="556" t="s">
        <v>6803</v>
      </c>
      <c r="N875" s="557">
        <v>44781</v>
      </c>
      <c r="O875" s="545">
        <f t="shared" si="40"/>
        <v>8</v>
      </c>
      <c r="P875" s="545">
        <f t="shared" si="41"/>
        <v>8</v>
      </c>
      <c r="Q875" s="531" t="str">
        <f t="shared" si="42"/>
        <v>Gastos_com_Pessoal</v>
      </c>
    </row>
    <row r="876" spans="1:17" ht="51" hidden="1" x14ac:dyDescent="0.2">
      <c r="A876" s="538">
        <f>IF(B876="","",COUNT('Diário 3º PA'!$A$4:$A$4242)+COUNT('Diário 4º PA'!$A$4:$A$2224)+ROW()-3)</f>
        <v>4885</v>
      </c>
      <c r="B876" s="539">
        <v>44781</v>
      </c>
      <c r="C876" s="540">
        <v>44774</v>
      </c>
      <c r="D876" s="554" t="s">
        <v>104</v>
      </c>
      <c r="E876" s="554" t="s">
        <v>185</v>
      </c>
      <c r="F876" s="555">
        <v>2041.13</v>
      </c>
      <c r="G876" s="554" t="s">
        <v>1013</v>
      </c>
      <c r="H876" s="541" t="s">
        <v>136</v>
      </c>
      <c r="I876" s="541" t="s">
        <v>4920</v>
      </c>
      <c r="J876" s="560" t="s">
        <v>4921</v>
      </c>
      <c r="K876" s="556" t="s">
        <v>1016</v>
      </c>
      <c r="L876" s="544" t="s">
        <v>1017</v>
      </c>
      <c r="M876" s="556" t="s">
        <v>6804</v>
      </c>
      <c r="N876" s="557">
        <v>44781</v>
      </c>
      <c r="O876" s="545">
        <f t="shared" si="40"/>
        <v>8</v>
      </c>
      <c r="P876" s="545">
        <f t="shared" si="41"/>
        <v>8</v>
      </c>
      <c r="Q876" s="531" t="str">
        <f t="shared" si="42"/>
        <v>Gastos_com_Pessoal</v>
      </c>
    </row>
    <row r="877" spans="1:17" ht="48" hidden="1" x14ac:dyDescent="0.2">
      <c r="A877" s="538">
        <f>IF(B877="","",COUNT('Diário 3º PA'!$A$4:$A$4242)+COUNT('Diário 4º PA'!$A$4:$A$2224)+ROW()-3)</f>
        <v>4886</v>
      </c>
      <c r="B877" s="539">
        <v>44781</v>
      </c>
      <c r="C877" s="540">
        <v>44743</v>
      </c>
      <c r="D877" s="541" t="s">
        <v>115</v>
      </c>
      <c r="E877" s="541" t="s">
        <v>290</v>
      </c>
      <c r="F877" s="542">
        <v>8312.4699999999993</v>
      </c>
      <c r="G877" s="541" t="s">
        <v>6805</v>
      </c>
      <c r="H877" s="543" t="s">
        <v>127</v>
      </c>
      <c r="I877" s="543" t="s">
        <v>682</v>
      </c>
      <c r="J877" s="544" t="s">
        <v>666</v>
      </c>
      <c r="K877" s="544" t="s">
        <v>704</v>
      </c>
      <c r="L877" s="544" t="s">
        <v>942</v>
      </c>
      <c r="M877" s="556" t="s">
        <v>6806</v>
      </c>
      <c r="N877" s="557">
        <v>44781</v>
      </c>
      <c r="O877" s="545">
        <f t="shared" si="40"/>
        <v>8</v>
      </c>
      <c r="P877" s="545">
        <f t="shared" si="41"/>
        <v>7</v>
      </c>
      <c r="Q877" s="531" t="str">
        <f t="shared" si="42"/>
        <v>Gastos_Gerais</v>
      </c>
    </row>
    <row r="878" spans="1:17" ht="38.25" hidden="1" x14ac:dyDescent="0.2">
      <c r="A878" s="538">
        <f>IF(B878="","",COUNT('Diário 3º PA'!$A$4:$A$4242)+COUNT('Diário 4º PA'!$A$4:$A$2224)+ROW()-3)</f>
        <v>4887</v>
      </c>
      <c r="B878" s="539">
        <v>44782</v>
      </c>
      <c r="C878" s="540">
        <v>44774</v>
      </c>
      <c r="D878" s="541" t="s">
        <v>115</v>
      </c>
      <c r="E878" s="554" t="s">
        <v>308</v>
      </c>
      <c r="F878" s="555">
        <v>774.45</v>
      </c>
      <c r="G878" s="554" t="s">
        <v>5981</v>
      </c>
      <c r="H878" s="554" t="s">
        <v>138</v>
      </c>
      <c r="I878" s="543" t="s">
        <v>3850</v>
      </c>
      <c r="J878" s="556" t="s">
        <v>3851</v>
      </c>
      <c r="K878" s="544" t="s">
        <v>704</v>
      </c>
      <c r="L878" s="544" t="s">
        <v>428</v>
      </c>
      <c r="M878" s="556">
        <v>33334</v>
      </c>
      <c r="N878" s="557">
        <v>44777</v>
      </c>
      <c r="O878" s="545">
        <f t="shared" si="40"/>
        <v>8</v>
      </c>
      <c r="P878" s="545">
        <f t="shared" si="41"/>
        <v>8</v>
      </c>
      <c r="Q878" s="531" t="str">
        <f t="shared" si="42"/>
        <v>Gastos_Gerais</v>
      </c>
    </row>
    <row r="879" spans="1:17" ht="38.25" hidden="1" x14ac:dyDescent="0.2">
      <c r="A879" s="538">
        <f>IF(B879="","",COUNT('Diário 3º PA'!$A$4:$A$4242)+COUNT('Diário 4º PA'!$A$4:$A$2224)+ROW()-3)</f>
        <v>4888</v>
      </c>
      <c r="B879" s="539">
        <v>44782</v>
      </c>
      <c r="C879" s="540">
        <v>44774</v>
      </c>
      <c r="D879" s="541" t="s">
        <v>115</v>
      </c>
      <c r="E879" s="554" t="s">
        <v>260</v>
      </c>
      <c r="F879" s="555">
        <v>600</v>
      </c>
      <c r="G879" s="554" t="s">
        <v>6807</v>
      </c>
      <c r="H879" s="554" t="s">
        <v>129</v>
      </c>
      <c r="I879" s="543" t="s">
        <v>1210</v>
      </c>
      <c r="J879" s="556" t="s">
        <v>1211</v>
      </c>
      <c r="K879" s="544" t="s">
        <v>704</v>
      </c>
      <c r="L879" s="544" t="s">
        <v>428</v>
      </c>
      <c r="M879" s="556">
        <v>2022327</v>
      </c>
      <c r="N879" s="557">
        <v>44777</v>
      </c>
      <c r="O879" s="545">
        <f t="shared" si="40"/>
        <v>8</v>
      </c>
      <c r="P879" s="545">
        <f t="shared" si="41"/>
        <v>8</v>
      </c>
      <c r="Q879" s="531" t="str">
        <f t="shared" si="42"/>
        <v>Gastos_Gerais</v>
      </c>
    </row>
    <row r="880" spans="1:17" ht="38.25" hidden="1" x14ac:dyDescent="0.2">
      <c r="A880" s="538">
        <f>IF(B880="","",COUNT('Diário 3º PA'!$A$4:$A$4242)+COUNT('Diário 4º PA'!$A$4:$A$2224)+ROW()-3)</f>
        <v>4889</v>
      </c>
      <c r="B880" s="539">
        <v>44782</v>
      </c>
      <c r="C880" s="580">
        <v>44774</v>
      </c>
      <c r="D880" s="541" t="s">
        <v>115</v>
      </c>
      <c r="E880" s="541" t="s">
        <v>354</v>
      </c>
      <c r="F880" s="542">
        <v>38099.94</v>
      </c>
      <c r="G880" s="541" t="s">
        <v>6808</v>
      </c>
      <c r="H880" s="541" t="s">
        <v>132</v>
      </c>
      <c r="I880" s="541" t="s">
        <v>5388</v>
      </c>
      <c r="J880" s="560" t="s">
        <v>5389</v>
      </c>
      <c r="K880" s="560" t="s">
        <v>704</v>
      </c>
      <c r="L880" s="560" t="s">
        <v>428</v>
      </c>
      <c r="M880" s="560">
        <v>202220</v>
      </c>
      <c r="N880" s="557">
        <v>44781</v>
      </c>
      <c r="O880" s="545">
        <f t="shared" si="40"/>
        <v>8</v>
      </c>
      <c r="P880" s="545">
        <f t="shared" si="41"/>
        <v>8</v>
      </c>
      <c r="Q880" s="531" t="str">
        <f t="shared" si="42"/>
        <v>Gastos_Gerais</v>
      </c>
    </row>
    <row r="881" spans="1:17" ht="38.25" hidden="1" x14ac:dyDescent="0.2">
      <c r="A881" s="538">
        <f>IF(B881="","",COUNT('Diário 3º PA'!$A$4:$A$4242)+COUNT('Diário 4º PA'!$A$4:$A$2224)+ROW()-3)</f>
        <v>4890</v>
      </c>
      <c r="B881" s="539">
        <v>44782</v>
      </c>
      <c r="C881" s="580">
        <v>44774</v>
      </c>
      <c r="D881" s="541" t="s">
        <v>115</v>
      </c>
      <c r="E881" s="554" t="s">
        <v>308</v>
      </c>
      <c r="F881" s="555">
        <v>2394.79</v>
      </c>
      <c r="G881" s="554" t="s">
        <v>5981</v>
      </c>
      <c r="H881" s="554" t="s">
        <v>131</v>
      </c>
      <c r="I881" s="543" t="s">
        <v>3850</v>
      </c>
      <c r="J881" s="556" t="s">
        <v>3851</v>
      </c>
      <c r="K881" s="544" t="s">
        <v>704</v>
      </c>
      <c r="L881" s="544" t="s">
        <v>428</v>
      </c>
      <c r="M881" s="556">
        <v>33338</v>
      </c>
      <c r="N881" s="557">
        <v>44778</v>
      </c>
      <c r="O881" s="545">
        <f t="shared" si="40"/>
        <v>8</v>
      </c>
      <c r="P881" s="545">
        <f t="shared" si="41"/>
        <v>8</v>
      </c>
      <c r="Q881" s="531" t="str">
        <f t="shared" si="42"/>
        <v>Gastos_Gerais</v>
      </c>
    </row>
    <row r="882" spans="1:17" ht="38.25" hidden="1" x14ac:dyDescent="0.2">
      <c r="A882" s="538">
        <f>IF(B882="","",COUNT('Diário 3º PA'!$A$4:$A$4242)+COUNT('Diário 4º PA'!$A$4:$A$2224)+ROW()-3)</f>
        <v>4891</v>
      </c>
      <c r="B882" s="539">
        <v>44782</v>
      </c>
      <c r="C882" s="540">
        <v>44774</v>
      </c>
      <c r="D882" s="541" t="s">
        <v>115</v>
      </c>
      <c r="E882" s="554" t="s">
        <v>308</v>
      </c>
      <c r="F882" s="555">
        <v>1527.69</v>
      </c>
      <c r="G882" s="554" t="s">
        <v>5981</v>
      </c>
      <c r="H882" s="554" t="s">
        <v>137</v>
      </c>
      <c r="I882" s="543" t="s">
        <v>3850</v>
      </c>
      <c r="J882" s="556" t="s">
        <v>3851</v>
      </c>
      <c r="K882" s="544" t="s">
        <v>704</v>
      </c>
      <c r="L882" s="544" t="s">
        <v>428</v>
      </c>
      <c r="M882" s="556">
        <v>33336</v>
      </c>
      <c r="N882" s="557">
        <v>44778</v>
      </c>
      <c r="O882" s="545">
        <f t="shared" si="40"/>
        <v>8</v>
      </c>
      <c r="P882" s="545">
        <f t="shared" si="41"/>
        <v>8</v>
      </c>
      <c r="Q882" s="531" t="str">
        <f t="shared" si="42"/>
        <v>Gastos_Gerais</v>
      </c>
    </row>
    <row r="883" spans="1:17" ht="38.25" hidden="1" x14ac:dyDescent="0.2">
      <c r="A883" s="538">
        <f>IF(B883="","",COUNT('Diário 3º PA'!$A$4:$A$4242)+COUNT('Diário 4º PA'!$A$4:$A$2224)+ROW()-3)</f>
        <v>4892</v>
      </c>
      <c r="B883" s="539">
        <v>44782</v>
      </c>
      <c r="C883" s="540">
        <v>44774</v>
      </c>
      <c r="D883" s="541" t="s">
        <v>115</v>
      </c>
      <c r="E883" s="554" t="s">
        <v>308</v>
      </c>
      <c r="F883" s="555">
        <v>1452.26</v>
      </c>
      <c r="G883" s="554" t="s">
        <v>5981</v>
      </c>
      <c r="H883" s="554" t="s">
        <v>128</v>
      </c>
      <c r="I883" s="543" t="s">
        <v>3850</v>
      </c>
      <c r="J883" s="556" t="s">
        <v>3851</v>
      </c>
      <c r="K883" s="544" t="s">
        <v>704</v>
      </c>
      <c r="L883" s="544" t="s">
        <v>428</v>
      </c>
      <c r="M883" s="556">
        <v>33332</v>
      </c>
      <c r="N883" s="557">
        <v>44777</v>
      </c>
      <c r="O883" s="545">
        <f t="shared" si="40"/>
        <v>8</v>
      </c>
      <c r="P883" s="545">
        <f t="shared" si="41"/>
        <v>8</v>
      </c>
      <c r="Q883" s="531" t="str">
        <f t="shared" si="42"/>
        <v>Gastos_Gerais</v>
      </c>
    </row>
    <row r="884" spans="1:17" ht="38.25" hidden="1" x14ac:dyDescent="0.2">
      <c r="A884" s="538">
        <f>IF(B884="","",COUNT('Diário 3º PA'!$A$4:$A$4242)+COUNT('Diário 4º PA'!$A$4:$A$2224)+ROW()-3)</f>
        <v>4893</v>
      </c>
      <c r="B884" s="539">
        <v>44782</v>
      </c>
      <c r="C884" s="540">
        <v>44743</v>
      </c>
      <c r="D884" s="541" t="s">
        <v>115</v>
      </c>
      <c r="E884" s="554" t="s">
        <v>230</v>
      </c>
      <c r="F884" s="555">
        <v>850.54</v>
      </c>
      <c r="G884" s="554" t="s">
        <v>5987</v>
      </c>
      <c r="H884" s="554" t="s">
        <v>128</v>
      </c>
      <c r="I884" s="543" t="s">
        <v>5988</v>
      </c>
      <c r="J884" s="556" t="s">
        <v>760</v>
      </c>
      <c r="K884" s="544" t="s">
        <v>704</v>
      </c>
      <c r="L884" s="544" t="s">
        <v>428</v>
      </c>
      <c r="M884" s="556">
        <v>84033814</v>
      </c>
      <c r="N884" s="557">
        <v>44782</v>
      </c>
      <c r="O884" s="545">
        <f t="shared" si="40"/>
        <v>8</v>
      </c>
      <c r="P884" s="545">
        <f t="shared" si="41"/>
        <v>7</v>
      </c>
      <c r="Q884" s="531" t="str">
        <f t="shared" si="42"/>
        <v>Gastos_Gerais</v>
      </c>
    </row>
    <row r="885" spans="1:17" ht="51" hidden="1" x14ac:dyDescent="0.2">
      <c r="A885" s="538">
        <f>IF(B885="","",COUNT('Diário 3º PA'!$A$4:$A$4242)+COUNT('Diário 4º PA'!$A$4:$A$2224)+ROW()-3)</f>
        <v>4894</v>
      </c>
      <c r="B885" s="539">
        <v>44782</v>
      </c>
      <c r="C885" s="540">
        <v>44774</v>
      </c>
      <c r="D885" s="554" t="s">
        <v>104</v>
      </c>
      <c r="E885" s="554" t="s">
        <v>204</v>
      </c>
      <c r="F885" s="555">
        <v>139.5</v>
      </c>
      <c r="G885" s="554" t="s">
        <v>6809</v>
      </c>
      <c r="H885" s="554" t="s">
        <v>129</v>
      </c>
      <c r="I885" s="543" t="s">
        <v>3129</v>
      </c>
      <c r="J885" s="556" t="s">
        <v>2136</v>
      </c>
      <c r="K885" s="544" t="s">
        <v>704</v>
      </c>
      <c r="L885" s="544" t="s">
        <v>428</v>
      </c>
      <c r="M885" s="556">
        <v>202216025</v>
      </c>
      <c r="N885" s="557">
        <v>44782</v>
      </c>
      <c r="O885" s="545">
        <f t="shared" si="40"/>
        <v>8</v>
      </c>
      <c r="P885" s="545">
        <f t="shared" si="41"/>
        <v>8</v>
      </c>
      <c r="Q885" s="531" t="str">
        <f t="shared" si="42"/>
        <v>Gastos_com_Pessoal</v>
      </c>
    </row>
    <row r="886" spans="1:17" ht="38.25" hidden="1" x14ac:dyDescent="0.2">
      <c r="A886" s="538">
        <f>IF(B886="","",COUNT('Diário 3º PA'!$A$4:$A$4242)+COUNT('Diário 4º PA'!$A$4:$A$2224)+ROW()-3)</f>
        <v>4895</v>
      </c>
      <c r="B886" s="539">
        <v>44782</v>
      </c>
      <c r="C886" s="540">
        <v>44774</v>
      </c>
      <c r="D886" s="541" t="s">
        <v>115</v>
      </c>
      <c r="E886" s="541" t="s">
        <v>328</v>
      </c>
      <c r="F886" s="542">
        <v>1500</v>
      </c>
      <c r="G886" s="577" t="s">
        <v>1403</v>
      </c>
      <c r="H886" s="543" t="s">
        <v>134</v>
      </c>
      <c r="I886" s="543" t="s">
        <v>727</v>
      </c>
      <c r="J886" s="556" t="s">
        <v>728</v>
      </c>
      <c r="K886" s="556" t="s">
        <v>704</v>
      </c>
      <c r="L886" s="544" t="s">
        <v>428</v>
      </c>
      <c r="M886" s="544">
        <v>1947603</v>
      </c>
      <c r="N886" s="557">
        <v>44782</v>
      </c>
      <c r="O886" s="545">
        <f t="shared" si="40"/>
        <v>8</v>
      </c>
      <c r="P886" s="545">
        <f t="shared" si="41"/>
        <v>8</v>
      </c>
      <c r="Q886" s="531" t="str">
        <f t="shared" si="42"/>
        <v>Gastos_Gerais</v>
      </c>
    </row>
    <row r="887" spans="1:17" ht="38.25" hidden="1" x14ac:dyDescent="0.2">
      <c r="A887" s="538">
        <f>IF(B887="","",COUNT('Diário 3º PA'!$A$4:$A$4242)+COUNT('Diário 4º PA'!$A$4:$A$2224)+ROW()-3)</f>
        <v>4896</v>
      </c>
      <c r="B887" s="539">
        <v>44782</v>
      </c>
      <c r="C887" s="540">
        <v>44774</v>
      </c>
      <c r="D887" s="541" t="s">
        <v>115</v>
      </c>
      <c r="E887" s="554" t="s">
        <v>308</v>
      </c>
      <c r="F887" s="555">
        <v>2436.39</v>
      </c>
      <c r="G887" s="554" t="s">
        <v>5981</v>
      </c>
      <c r="H887" s="554" t="s">
        <v>135</v>
      </c>
      <c r="I887" s="543" t="s">
        <v>3850</v>
      </c>
      <c r="J887" s="556" t="s">
        <v>3851</v>
      </c>
      <c r="K887" s="544" t="s">
        <v>704</v>
      </c>
      <c r="L887" s="544" t="s">
        <v>428</v>
      </c>
      <c r="M887" s="556">
        <v>33337</v>
      </c>
      <c r="N887" s="557">
        <v>44778</v>
      </c>
      <c r="O887" s="545">
        <f t="shared" si="40"/>
        <v>8</v>
      </c>
      <c r="P887" s="545">
        <f t="shared" si="41"/>
        <v>8</v>
      </c>
      <c r="Q887" s="531" t="str">
        <f t="shared" si="42"/>
        <v>Gastos_Gerais</v>
      </c>
    </row>
    <row r="888" spans="1:17" ht="38.25" hidden="1" x14ac:dyDescent="0.2">
      <c r="A888" s="538">
        <f>IF(B888="","",COUNT('Diário 3º PA'!$A$4:$A$4242)+COUNT('Diário 4º PA'!$A$4:$A$2224)+ROW()-3)</f>
        <v>4897</v>
      </c>
      <c r="B888" s="539">
        <v>44782</v>
      </c>
      <c r="C888" s="540">
        <v>44774</v>
      </c>
      <c r="D888" s="541" t="s">
        <v>115</v>
      </c>
      <c r="E888" s="554" t="s">
        <v>308</v>
      </c>
      <c r="F888" s="555">
        <v>1814.78</v>
      </c>
      <c r="G888" s="554" t="s">
        <v>5981</v>
      </c>
      <c r="H888" s="554" t="s">
        <v>136</v>
      </c>
      <c r="I888" s="543" t="s">
        <v>3850</v>
      </c>
      <c r="J888" s="556" t="s">
        <v>3851</v>
      </c>
      <c r="K888" s="544" t="s">
        <v>704</v>
      </c>
      <c r="L888" s="544" t="s">
        <v>428</v>
      </c>
      <c r="M888" s="556">
        <v>33340</v>
      </c>
      <c r="N888" s="557">
        <v>44778</v>
      </c>
      <c r="O888" s="545">
        <f t="shared" si="40"/>
        <v>8</v>
      </c>
      <c r="P888" s="545">
        <f t="shared" si="41"/>
        <v>8</v>
      </c>
      <c r="Q888" s="531" t="str">
        <f t="shared" si="42"/>
        <v>Gastos_Gerais</v>
      </c>
    </row>
    <row r="889" spans="1:17" ht="38.25" hidden="1" x14ac:dyDescent="0.2">
      <c r="A889" s="538">
        <f>IF(B889="","",COUNT('Diário 3º PA'!$A$4:$A$4242)+COUNT('Diário 4º PA'!$A$4:$A$2224)+ROW()-3)</f>
        <v>4898</v>
      </c>
      <c r="B889" s="539">
        <v>44782</v>
      </c>
      <c r="C889" s="540">
        <v>44774</v>
      </c>
      <c r="D889" s="541" t="s">
        <v>115</v>
      </c>
      <c r="E889" s="554" t="s">
        <v>366</v>
      </c>
      <c r="F889" s="555">
        <v>52.8</v>
      </c>
      <c r="G889" s="554" t="s">
        <v>3960</v>
      </c>
      <c r="H889" s="554" t="s">
        <v>136</v>
      </c>
      <c r="I889" s="543" t="s">
        <v>1271</v>
      </c>
      <c r="J889" s="556" t="s">
        <v>1272</v>
      </c>
      <c r="K889" s="544" t="s">
        <v>704</v>
      </c>
      <c r="L889" s="544" t="s">
        <v>428</v>
      </c>
      <c r="M889" s="556">
        <v>250</v>
      </c>
      <c r="N889" s="557">
        <v>44781</v>
      </c>
      <c r="O889" s="545">
        <f t="shared" si="40"/>
        <v>8</v>
      </c>
      <c r="P889" s="545">
        <f t="shared" si="41"/>
        <v>8</v>
      </c>
      <c r="Q889" s="531" t="str">
        <f t="shared" si="42"/>
        <v>Gastos_Gerais</v>
      </c>
    </row>
    <row r="890" spans="1:17" ht="38.25" hidden="1" x14ac:dyDescent="0.2">
      <c r="A890" s="538">
        <f>IF(B890="","",COUNT('Diário 3º PA'!$A$4:$A$4242)+COUNT('Diário 4º PA'!$A$4:$A$2224)+ROW()-3)</f>
        <v>4899</v>
      </c>
      <c r="B890" s="539">
        <v>44782</v>
      </c>
      <c r="C890" s="540">
        <v>44743</v>
      </c>
      <c r="D890" s="541" t="s">
        <v>115</v>
      </c>
      <c r="E890" s="543" t="s">
        <v>360</v>
      </c>
      <c r="F890" s="558">
        <v>68494</v>
      </c>
      <c r="G890" s="543" t="s">
        <v>5763</v>
      </c>
      <c r="H890" s="543" t="s">
        <v>136</v>
      </c>
      <c r="I890" s="543" t="s">
        <v>4575</v>
      </c>
      <c r="J890" s="544" t="s">
        <v>4576</v>
      </c>
      <c r="K890" s="556" t="s">
        <v>704</v>
      </c>
      <c r="L890" s="544" t="s">
        <v>428</v>
      </c>
      <c r="M890" s="544">
        <v>2022189</v>
      </c>
      <c r="N890" s="575">
        <v>44771</v>
      </c>
      <c r="O890" s="545">
        <f t="shared" si="40"/>
        <v>8</v>
      </c>
      <c r="P890" s="545">
        <f t="shared" si="41"/>
        <v>7</v>
      </c>
      <c r="Q890" s="531" t="str">
        <f t="shared" si="42"/>
        <v>Gastos_Gerais</v>
      </c>
    </row>
    <row r="891" spans="1:17" ht="38.25" hidden="1" x14ac:dyDescent="0.2">
      <c r="A891" s="538">
        <f>IF(B891="","",COUNT('Diário 3º PA'!$A$4:$A$4242)+COUNT('Diário 4º PA'!$A$4:$A$2224)+ROW()-3)</f>
        <v>4900</v>
      </c>
      <c r="B891" s="539">
        <v>44782</v>
      </c>
      <c r="C891" s="580">
        <v>44774</v>
      </c>
      <c r="D891" s="541" t="s">
        <v>115</v>
      </c>
      <c r="E891" s="554" t="s">
        <v>300</v>
      </c>
      <c r="F891" s="542">
        <v>242</v>
      </c>
      <c r="G891" s="541" t="s">
        <v>6810</v>
      </c>
      <c r="H891" s="541" t="s">
        <v>128</v>
      </c>
      <c r="I891" s="541" t="s">
        <v>2752</v>
      </c>
      <c r="J891" s="560" t="s">
        <v>876</v>
      </c>
      <c r="K891" s="560" t="s">
        <v>704</v>
      </c>
      <c r="L891" s="560" t="s">
        <v>428</v>
      </c>
      <c r="M891" s="560">
        <v>23173</v>
      </c>
      <c r="N891" s="579">
        <v>44774</v>
      </c>
      <c r="O891" s="545">
        <f t="shared" si="40"/>
        <v>8</v>
      </c>
      <c r="P891" s="545">
        <f t="shared" si="41"/>
        <v>8</v>
      </c>
      <c r="Q891" s="531" t="str">
        <f t="shared" si="42"/>
        <v>Gastos_Gerais</v>
      </c>
    </row>
    <row r="892" spans="1:17" ht="38.25" hidden="1" x14ac:dyDescent="0.2">
      <c r="A892" s="538">
        <f>IF(B892="","",COUNT('Diário 3º PA'!$A$4:$A$4242)+COUNT('Diário 4º PA'!$A$4:$A$2224)+ROW()-3)</f>
        <v>4901</v>
      </c>
      <c r="B892" s="539">
        <v>44782</v>
      </c>
      <c r="C892" s="540">
        <v>44743</v>
      </c>
      <c r="D892" s="541" t="s">
        <v>115</v>
      </c>
      <c r="E892" s="554" t="s">
        <v>302</v>
      </c>
      <c r="F892" s="555">
        <v>42424.06</v>
      </c>
      <c r="G892" s="554" t="s">
        <v>6132</v>
      </c>
      <c r="H892" s="554" t="s">
        <v>130</v>
      </c>
      <c r="I892" s="543" t="s">
        <v>1074</v>
      </c>
      <c r="J892" s="556" t="s">
        <v>1075</v>
      </c>
      <c r="K892" s="544" t="s">
        <v>704</v>
      </c>
      <c r="L892" s="544" t="s">
        <v>428</v>
      </c>
      <c r="M892" s="556">
        <v>836</v>
      </c>
      <c r="N892" s="557">
        <v>44778</v>
      </c>
      <c r="O892" s="545">
        <f t="shared" si="40"/>
        <v>8</v>
      </c>
      <c r="P892" s="545">
        <f t="shared" si="41"/>
        <v>7</v>
      </c>
      <c r="Q892" s="531" t="str">
        <f t="shared" si="42"/>
        <v>Gastos_Gerais</v>
      </c>
    </row>
    <row r="893" spans="1:17" ht="51" hidden="1" x14ac:dyDescent="0.2">
      <c r="A893" s="538">
        <f>IF(B893="","",COUNT('Diário 3º PA'!$A$4:$A$4242)+COUNT('Diário 4º PA'!$A$4:$A$2224)+ROW()-3)</f>
        <v>4902</v>
      </c>
      <c r="B893" s="539">
        <v>44782</v>
      </c>
      <c r="C893" s="580">
        <v>44743</v>
      </c>
      <c r="D893" s="554" t="s">
        <v>104</v>
      </c>
      <c r="E893" s="554" t="s">
        <v>199</v>
      </c>
      <c r="F893" s="542">
        <v>35</v>
      </c>
      <c r="G893" s="541" t="s">
        <v>3663</v>
      </c>
      <c r="H893" s="554" t="s">
        <v>127</v>
      </c>
      <c r="I893" s="543" t="s">
        <v>634</v>
      </c>
      <c r="J893" s="556" t="s">
        <v>865</v>
      </c>
      <c r="K893" s="556" t="s">
        <v>704</v>
      </c>
      <c r="L893" s="556" t="s">
        <v>704</v>
      </c>
      <c r="M893" s="544">
        <v>35685</v>
      </c>
      <c r="N893" s="575">
        <v>44781</v>
      </c>
      <c r="O893" s="545">
        <f t="shared" si="40"/>
        <v>8</v>
      </c>
      <c r="P893" s="545">
        <f t="shared" si="41"/>
        <v>7</v>
      </c>
      <c r="Q893" s="531" t="str">
        <f t="shared" si="42"/>
        <v>Gastos_com_Pessoal</v>
      </c>
    </row>
    <row r="894" spans="1:17" ht="51" hidden="1" x14ac:dyDescent="0.2">
      <c r="A894" s="538">
        <f>IF(B894="","",COUNT('Diário 3º PA'!$A$4:$A$4242)+COUNT('Diário 4º PA'!$A$4:$A$2224)+ROW()-3)</f>
        <v>4903</v>
      </c>
      <c r="B894" s="539">
        <v>44782</v>
      </c>
      <c r="C894" s="580">
        <v>44743</v>
      </c>
      <c r="D894" s="554" t="s">
        <v>104</v>
      </c>
      <c r="E894" s="554" t="s">
        <v>199</v>
      </c>
      <c r="F894" s="542">
        <v>5655</v>
      </c>
      <c r="G894" s="554" t="s">
        <v>6145</v>
      </c>
      <c r="H894" s="554" t="s">
        <v>127</v>
      </c>
      <c r="I894" s="543" t="s">
        <v>634</v>
      </c>
      <c r="J894" s="556" t="s">
        <v>865</v>
      </c>
      <c r="K894" s="556" t="s">
        <v>704</v>
      </c>
      <c r="L894" s="544" t="s">
        <v>704</v>
      </c>
      <c r="M894" s="544">
        <v>37888</v>
      </c>
      <c r="N894" s="575">
        <v>44781</v>
      </c>
      <c r="O894" s="545">
        <f t="shared" si="40"/>
        <v>8</v>
      </c>
      <c r="P894" s="545">
        <f t="shared" si="41"/>
        <v>7</v>
      </c>
      <c r="Q894" s="531" t="str">
        <f t="shared" si="42"/>
        <v>Gastos_com_Pessoal</v>
      </c>
    </row>
    <row r="895" spans="1:17" ht="51" hidden="1" x14ac:dyDescent="0.2">
      <c r="A895" s="538">
        <f>IF(B895="","",COUNT('Diário 3º PA'!$A$4:$A$4242)+COUNT('Diário 4º PA'!$A$4:$A$2224)+ROW()-3)</f>
        <v>4904</v>
      </c>
      <c r="B895" s="539">
        <v>44782</v>
      </c>
      <c r="C895" s="580">
        <v>44743</v>
      </c>
      <c r="D895" s="554" t="s">
        <v>104</v>
      </c>
      <c r="E895" s="554" t="s">
        <v>199</v>
      </c>
      <c r="F895" s="542">
        <v>24069</v>
      </c>
      <c r="G895" s="541" t="s">
        <v>3663</v>
      </c>
      <c r="H895" s="554" t="s">
        <v>127</v>
      </c>
      <c r="I895" s="543" t="s">
        <v>634</v>
      </c>
      <c r="J895" s="556" t="s">
        <v>865</v>
      </c>
      <c r="K895" s="556" t="s">
        <v>704</v>
      </c>
      <c r="L895" s="544" t="s">
        <v>704</v>
      </c>
      <c r="M895" s="544">
        <v>36305</v>
      </c>
      <c r="N895" s="575">
        <v>44781</v>
      </c>
      <c r="O895" s="545">
        <f t="shared" si="40"/>
        <v>8</v>
      </c>
      <c r="P895" s="545">
        <f t="shared" si="41"/>
        <v>7</v>
      </c>
      <c r="Q895" s="531" t="str">
        <f t="shared" si="42"/>
        <v>Gastos_com_Pessoal</v>
      </c>
    </row>
    <row r="896" spans="1:17" ht="51" hidden="1" x14ac:dyDescent="0.2">
      <c r="A896" s="538">
        <f>IF(B896="","",COUNT('Diário 3º PA'!$A$4:$A$4242)+COUNT('Diário 4º PA'!$A$4:$A$2224)+ROW()-3)</f>
        <v>4905</v>
      </c>
      <c r="B896" s="539">
        <v>44782</v>
      </c>
      <c r="C896" s="580">
        <v>44743</v>
      </c>
      <c r="D896" s="554" t="s">
        <v>104</v>
      </c>
      <c r="E896" s="554" t="s">
        <v>199</v>
      </c>
      <c r="F896" s="542">
        <v>5227</v>
      </c>
      <c r="G896" s="554" t="s">
        <v>6113</v>
      </c>
      <c r="H896" s="554" t="s">
        <v>127</v>
      </c>
      <c r="I896" s="543" t="s">
        <v>634</v>
      </c>
      <c r="J896" s="556" t="s">
        <v>865</v>
      </c>
      <c r="K896" s="556" t="s">
        <v>704</v>
      </c>
      <c r="L896" s="544" t="s">
        <v>704</v>
      </c>
      <c r="M896" s="544">
        <v>37240</v>
      </c>
      <c r="N896" s="575">
        <v>44781</v>
      </c>
      <c r="O896" s="545">
        <f t="shared" si="40"/>
        <v>8</v>
      </c>
      <c r="P896" s="545">
        <f t="shared" si="41"/>
        <v>7</v>
      </c>
      <c r="Q896" s="531" t="str">
        <f t="shared" si="42"/>
        <v>Gastos_com_Pessoal</v>
      </c>
    </row>
    <row r="897" spans="1:17" ht="51" hidden="1" x14ac:dyDescent="0.2">
      <c r="A897" s="538">
        <f>IF(B897="","",COUNT('Diário 3º PA'!$A$4:$A$4242)+COUNT('Diário 4º PA'!$A$4:$A$2224)+ROW()-3)</f>
        <v>4906</v>
      </c>
      <c r="B897" s="539">
        <v>44782</v>
      </c>
      <c r="C897" s="580">
        <v>44743</v>
      </c>
      <c r="D897" s="554" t="s">
        <v>104</v>
      </c>
      <c r="E897" s="554" t="s">
        <v>199</v>
      </c>
      <c r="F897" s="542">
        <v>11339.75</v>
      </c>
      <c r="G897" s="541" t="s">
        <v>3661</v>
      </c>
      <c r="H897" s="554" t="s">
        <v>127</v>
      </c>
      <c r="I897" s="543" t="s">
        <v>634</v>
      </c>
      <c r="J897" s="556" t="s">
        <v>865</v>
      </c>
      <c r="K897" s="556" t="s">
        <v>704</v>
      </c>
      <c r="L897" s="544" t="s">
        <v>704</v>
      </c>
      <c r="M897" s="544">
        <v>38933</v>
      </c>
      <c r="N897" s="575">
        <v>44781</v>
      </c>
      <c r="O897" s="545">
        <f t="shared" si="40"/>
        <v>8</v>
      </c>
      <c r="P897" s="545">
        <f t="shared" si="41"/>
        <v>7</v>
      </c>
      <c r="Q897" s="531" t="str">
        <f t="shared" si="42"/>
        <v>Gastos_com_Pessoal</v>
      </c>
    </row>
    <row r="898" spans="1:17" ht="51" hidden="1" x14ac:dyDescent="0.2">
      <c r="A898" s="538">
        <f>IF(B898="","",COUNT('Diário 3º PA'!$A$4:$A$4242)+COUNT('Diário 4º PA'!$A$4:$A$2224)+ROW()-3)</f>
        <v>4907</v>
      </c>
      <c r="B898" s="539">
        <v>44782</v>
      </c>
      <c r="C898" s="580">
        <v>44743</v>
      </c>
      <c r="D898" s="541" t="s">
        <v>104</v>
      </c>
      <c r="E898" s="541" t="s">
        <v>210</v>
      </c>
      <c r="F898" s="542">
        <v>9408</v>
      </c>
      <c r="G898" s="543" t="s">
        <v>6811</v>
      </c>
      <c r="H898" s="554" t="s">
        <v>127</v>
      </c>
      <c r="I898" s="543" t="s">
        <v>878</v>
      </c>
      <c r="J898" s="556" t="s">
        <v>879</v>
      </c>
      <c r="K898" s="556" t="s">
        <v>704</v>
      </c>
      <c r="L898" s="544" t="s">
        <v>704</v>
      </c>
      <c r="M898" s="556">
        <v>503724</v>
      </c>
      <c r="N898" s="575">
        <v>44781</v>
      </c>
      <c r="O898" s="545">
        <f t="shared" si="40"/>
        <v>8</v>
      </c>
      <c r="P898" s="545">
        <f t="shared" si="41"/>
        <v>7</v>
      </c>
      <c r="Q898" s="531" t="str">
        <f t="shared" si="42"/>
        <v>Gastos_com_Pessoal</v>
      </c>
    </row>
    <row r="899" spans="1:17" ht="51" hidden="1" x14ac:dyDescent="0.2">
      <c r="A899" s="538">
        <f>IF(B899="","",COUNT('Diário 3º PA'!$A$4:$A$4242)+COUNT('Diário 4º PA'!$A$4:$A$2224)+ROW()-3)</f>
        <v>4908</v>
      </c>
      <c r="B899" s="539">
        <v>44782</v>
      </c>
      <c r="C899" s="580">
        <v>44743</v>
      </c>
      <c r="D899" s="541" t="s">
        <v>104</v>
      </c>
      <c r="E899" s="554" t="s">
        <v>216</v>
      </c>
      <c r="F899" s="542">
        <v>21552</v>
      </c>
      <c r="G899" s="541" t="s">
        <v>6812</v>
      </c>
      <c r="H899" s="541" t="s">
        <v>127</v>
      </c>
      <c r="I899" s="541" t="s">
        <v>633</v>
      </c>
      <c r="J899" s="556" t="s">
        <v>879</v>
      </c>
      <c r="K899" s="560" t="s">
        <v>704</v>
      </c>
      <c r="L899" s="560" t="s">
        <v>704</v>
      </c>
      <c r="M899" s="560">
        <v>495768</v>
      </c>
      <c r="N899" s="575">
        <v>44781</v>
      </c>
      <c r="O899" s="545">
        <f t="shared" si="40"/>
        <v>8</v>
      </c>
      <c r="P899" s="545">
        <f t="shared" si="41"/>
        <v>7</v>
      </c>
      <c r="Q899" s="531" t="str">
        <f t="shared" si="42"/>
        <v>Gastos_com_Pessoal</v>
      </c>
    </row>
    <row r="900" spans="1:17" ht="38.25" hidden="1" x14ac:dyDescent="0.2">
      <c r="A900" s="538">
        <f>IF(B900="","",COUNT('Diário 3º PA'!$A$4:$A$4242)+COUNT('Diário 4º PA'!$A$4:$A$2224)+ROW()-3)</f>
        <v>4909</v>
      </c>
      <c r="B900" s="539">
        <v>44782</v>
      </c>
      <c r="C900" s="540">
        <v>44774</v>
      </c>
      <c r="D900" s="541" t="s">
        <v>115</v>
      </c>
      <c r="E900" s="541" t="s">
        <v>306</v>
      </c>
      <c r="F900" s="542">
        <v>120</v>
      </c>
      <c r="G900" s="541" t="s">
        <v>6813</v>
      </c>
      <c r="H900" s="543" t="s">
        <v>139</v>
      </c>
      <c r="I900" s="543" t="s">
        <v>549</v>
      </c>
      <c r="J900" s="544" t="s">
        <v>1681</v>
      </c>
      <c r="K900" s="544" t="s">
        <v>704</v>
      </c>
      <c r="L900" s="544" t="s">
        <v>428</v>
      </c>
      <c r="M900" s="556">
        <v>9910</v>
      </c>
      <c r="N900" s="539">
        <v>44777</v>
      </c>
      <c r="O900" s="545">
        <f t="shared" si="40"/>
        <v>8</v>
      </c>
      <c r="P900" s="545">
        <f t="shared" si="41"/>
        <v>8</v>
      </c>
      <c r="Q900" s="531" t="str">
        <f t="shared" si="42"/>
        <v>Gastos_Gerais</v>
      </c>
    </row>
    <row r="901" spans="1:17" ht="38.25" hidden="1" x14ac:dyDescent="0.2">
      <c r="A901" s="538">
        <f>IF(B901="","",COUNT('Diário 3º PA'!$A$4:$A$4242)+COUNT('Diário 4º PA'!$A$4:$A$2224)+ROW()-3)</f>
        <v>4910</v>
      </c>
      <c r="B901" s="539">
        <v>44782</v>
      </c>
      <c r="C901" s="540">
        <v>44774</v>
      </c>
      <c r="D901" s="541" t="s">
        <v>115</v>
      </c>
      <c r="E901" s="554" t="s">
        <v>302</v>
      </c>
      <c r="F901" s="555">
        <v>35045.75</v>
      </c>
      <c r="G901" s="554" t="s">
        <v>6275</v>
      </c>
      <c r="H901" s="554" t="s">
        <v>132</v>
      </c>
      <c r="I901" s="543" t="s">
        <v>6276</v>
      </c>
      <c r="J901" s="556" t="s">
        <v>928</v>
      </c>
      <c r="K901" s="544" t="s">
        <v>704</v>
      </c>
      <c r="L901" s="544" t="s">
        <v>428</v>
      </c>
      <c r="M901" s="556">
        <v>24</v>
      </c>
      <c r="N901" s="557">
        <v>44777</v>
      </c>
      <c r="O901" s="545">
        <f t="shared" ref="O901:O964" si="43">IF(B901=0,0,IF(YEAR(B901)=$P$1,MONTH(B901)-$O$1+1,(YEAR(B901)-$P$1)*12-$O$1+1+MONTH(B901)))</f>
        <v>8</v>
      </c>
      <c r="P901" s="545">
        <f t="shared" ref="P901:P964" si="44">IF(C901=0,0,IF(YEAR(C901)=$P$1,MONTH(C901)-$O$1+1,(YEAR(C901)-$P$1)*12-$O$1+1+MONTH(C901)))</f>
        <v>8</v>
      </c>
      <c r="Q901" s="531" t="str">
        <f t="shared" ref="Q901:Q964" si="45">SUBSTITUTE(D901," ","_")</f>
        <v>Gastos_Gerais</v>
      </c>
    </row>
    <row r="902" spans="1:17" ht="38.25" hidden="1" x14ac:dyDescent="0.2">
      <c r="A902" s="538">
        <f>IF(B902="","",COUNT('Diário 3º PA'!$A$4:$A$4242)+COUNT('Diário 4º PA'!$A$4:$A$2224)+ROW()-3)</f>
        <v>4911</v>
      </c>
      <c r="B902" s="539">
        <v>44782</v>
      </c>
      <c r="C902" s="540">
        <v>44774</v>
      </c>
      <c r="D902" s="541" t="s">
        <v>115</v>
      </c>
      <c r="E902" s="554" t="s">
        <v>378</v>
      </c>
      <c r="F902" s="555">
        <v>706.04</v>
      </c>
      <c r="G902" s="554" t="s">
        <v>6814</v>
      </c>
      <c r="H902" s="554" t="s">
        <v>140</v>
      </c>
      <c r="I902" s="543" t="s">
        <v>6815</v>
      </c>
      <c r="J902" s="556" t="s">
        <v>6816</v>
      </c>
      <c r="K902" s="544" t="s">
        <v>704</v>
      </c>
      <c r="L902" s="544" t="s">
        <v>428</v>
      </c>
      <c r="M902" s="556">
        <v>22263</v>
      </c>
      <c r="N902" s="557">
        <v>44776</v>
      </c>
      <c r="O902" s="545">
        <f t="shared" si="43"/>
        <v>8</v>
      </c>
      <c r="P902" s="545">
        <f t="shared" si="44"/>
        <v>8</v>
      </c>
      <c r="Q902" s="531" t="str">
        <f t="shared" si="45"/>
        <v>Gastos_Gerais</v>
      </c>
    </row>
    <row r="903" spans="1:17" ht="38.25" hidden="1" x14ac:dyDescent="0.2">
      <c r="A903" s="538">
        <f>IF(B903="","",COUNT('Diário 3º PA'!$A$4:$A$4242)+COUNT('Diário 4º PA'!$A$4:$A$2224)+ROW()-3)</f>
        <v>4912</v>
      </c>
      <c r="B903" s="539">
        <v>44782</v>
      </c>
      <c r="C903" s="540">
        <v>44774</v>
      </c>
      <c r="D903" s="541" t="s">
        <v>115</v>
      </c>
      <c r="E903" s="554" t="s">
        <v>302</v>
      </c>
      <c r="F903" s="555">
        <v>81402.13</v>
      </c>
      <c r="G903" s="554" t="s">
        <v>6817</v>
      </c>
      <c r="H903" s="554" t="s">
        <v>133</v>
      </c>
      <c r="I903" s="543" t="s">
        <v>1037</v>
      </c>
      <c r="J903" s="556" t="s">
        <v>1450</v>
      </c>
      <c r="K903" s="544" t="s">
        <v>704</v>
      </c>
      <c r="L903" s="544" t="s">
        <v>428</v>
      </c>
      <c r="M903" s="556">
        <v>154</v>
      </c>
      <c r="N903" s="557">
        <v>44775</v>
      </c>
      <c r="O903" s="545">
        <f t="shared" si="43"/>
        <v>8</v>
      </c>
      <c r="P903" s="545">
        <f t="shared" si="44"/>
        <v>8</v>
      </c>
      <c r="Q903" s="531" t="str">
        <f t="shared" si="45"/>
        <v>Gastos_Gerais</v>
      </c>
    </row>
    <row r="904" spans="1:17" ht="51" hidden="1" x14ac:dyDescent="0.2">
      <c r="A904" s="538">
        <f>IF(B904="","",COUNT('Diário 3º PA'!$A$4:$A$4242)+COUNT('Diário 4º PA'!$A$4:$A$2224)+ROW()-3)</f>
        <v>4913</v>
      </c>
      <c r="B904" s="539">
        <v>44782</v>
      </c>
      <c r="C904" s="540">
        <v>44774</v>
      </c>
      <c r="D904" s="554" t="s">
        <v>104</v>
      </c>
      <c r="E904" s="554" t="s">
        <v>189</v>
      </c>
      <c r="F904" s="555">
        <v>844.23</v>
      </c>
      <c r="G904" s="543" t="s">
        <v>6818</v>
      </c>
      <c r="H904" s="554" t="s">
        <v>136</v>
      </c>
      <c r="I904" s="543" t="s">
        <v>6819</v>
      </c>
      <c r="J904" s="556" t="s">
        <v>6820</v>
      </c>
      <c r="K904" s="556" t="s">
        <v>6748</v>
      </c>
      <c r="L904" s="544" t="s">
        <v>792</v>
      </c>
      <c r="M904" s="556" t="s">
        <v>6821</v>
      </c>
      <c r="N904" s="557">
        <v>44782</v>
      </c>
      <c r="O904" s="545">
        <f t="shared" si="43"/>
        <v>8</v>
      </c>
      <c r="P904" s="545">
        <f t="shared" si="44"/>
        <v>8</v>
      </c>
      <c r="Q904" s="531" t="str">
        <f t="shared" si="45"/>
        <v>Gastos_com_Pessoal</v>
      </c>
    </row>
    <row r="905" spans="1:17" ht="51" hidden="1" x14ac:dyDescent="0.2">
      <c r="A905" s="538">
        <f>IF(B905="","",COUNT('Diário 3º PA'!$A$4:$A$4242)+COUNT('Diário 4º PA'!$A$4:$A$2224)+ROW()-3)</f>
        <v>4914</v>
      </c>
      <c r="B905" s="539">
        <v>44782</v>
      </c>
      <c r="C905" s="540">
        <v>44774</v>
      </c>
      <c r="D905" s="554" t="s">
        <v>104</v>
      </c>
      <c r="E905" s="554" t="s">
        <v>191</v>
      </c>
      <c r="F905" s="555">
        <v>2380.8200000000002</v>
      </c>
      <c r="G905" s="543" t="s">
        <v>6822</v>
      </c>
      <c r="H905" s="554" t="s">
        <v>136</v>
      </c>
      <c r="I905" s="543" t="s">
        <v>6819</v>
      </c>
      <c r="J905" s="556" t="s">
        <v>6820</v>
      </c>
      <c r="K905" s="556" t="s">
        <v>6748</v>
      </c>
      <c r="L905" s="544" t="s">
        <v>792</v>
      </c>
      <c r="M905" s="556" t="s">
        <v>6821</v>
      </c>
      <c r="N905" s="557">
        <v>44782</v>
      </c>
      <c r="O905" s="545">
        <f t="shared" si="43"/>
        <v>8</v>
      </c>
      <c r="P905" s="545">
        <f t="shared" si="44"/>
        <v>8</v>
      </c>
      <c r="Q905" s="531" t="str">
        <f t="shared" si="45"/>
        <v>Gastos_com_Pessoal</v>
      </c>
    </row>
    <row r="906" spans="1:17" ht="51" hidden="1" x14ac:dyDescent="0.2">
      <c r="A906" s="538">
        <f>IF(B906="","",COUNT('Diário 3º PA'!$A$4:$A$4242)+COUNT('Diário 4º PA'!$A$4:$A$2224)+ROW()-3)</f>
        <v>4915</v>
      </c>
      <c r="B906" s="539">
        <v>44782</v>
      </c>
      <c r="C906" s="540">
        <v>44774</v>
      </c>
      <c r="D906" s="554" t="s">
        <v>104</v>
      </c>
      <c r="E906" s="554" t="s">
        <v>187</v>
      </c>
      <c r="F906" s="555">
        <v>174.35</v>
      </c>
      <c r="G906" s="554" t="s">
        <v>1019</v>
      </c>
      <c r="H906" s="554" t="s">
        <v>133</v>
      </c>
      <c r="I906" s="543" t="s">
        <v>3809</v>
      </c>
      <c r="J906" s="556" t="s">
        <v>3810</v>
      </c>
      <c r="K906" s="556" t="s">
        <v>6748</v>
      </c>
      <c r="L906" s="544" t="s">
        <v>792</v>
      </c>
      <c r="M906" s="556" t="s">
        <v>6823</v>
      </c>
      <c r="N906" s="557">
        <v>44782</v>
      </c>
      <c r="O906" s="545">
        <f t="shared" si="43"/>
        <v>8</v>
      </c>
      <c r="P906" s="545">
        <f t="shared" si="44"/>
        <v>8</v>
      </c>
      <c r="Q906" s="531" t="str">
        <f t="shared" si="45"/>
        <v>Gastos_com_Pessoal</v>
      </c>
    </row>
    <row r="907" spans="1:17" ht="51" hidden="1" x14ac:dyDescent="0.2">
      <c r="A907" s="538">
        <f>IF(B907="","",COUNT('Diário 3º PA'!$A$4:$A$4242)+COUNT('Diário 4º PA'!$A$4:$A$2224)+ROW()-3)</f>
        <v>4916</v>
      </c>
      <c r="B907" s="539">
        <v>44782</v>
      </c>
      <c r="C907" s="540">
        <v>44774</v>
      </c>
      <c r="D907" s="554" t="s">
        <v>104</v>
      </c>
      <c r="E907" s="554" t="s">
        <v>189</v>
      </c>
      <c r="F907" s="555">
        <v>124.53</v>
      </c>
      <c r="G907" s="554" t="s">
        <v>915</v>
      </c>
      <c r="H907" s="554" t="s">
        <v>133</v>
      </c>
      <c r="I907" s="543" t="s">
        <v>3809</v>
      </c>
      <c r="J907" s="556" t="s">
        <v>3810</v>
      </c>
      <c r="K907" s="556" t="s">
        <v>6748</v>
      </c>
      <c r="L907" s="544" t="s">
        <v>792</v>
      </c>
      <c r="M907" s="556" t="s">
        <v>6823</v>
      </c>
      <c r="N907" s="557">
        <v>44782</v>
      </c>
      <c r="O907" s="545">
        <f t="shared" si="43"/>
        <v>8</v>
      </c>
      <c r="P907" s="545">
        <f t="shared" si="44"/>
        <v>8</v>
      </c>
      <c r="Q907" s="531" t="str">
        <f t="shared" si="45"/>
        <v>Gastos_com_Pessoal</v>
      </c>
    </row>
    <row r="908" spans="1:17" ht="51" hidden="1" x14ac:dyDescent="0.2">
      <c r="A908" s="538">
        <f>IF(B908="","",COUNT('Diário 3º PA'!$A$4:$A$4242)+COUNT('Diário 4º PA'!$A$4:$A$2224)+ROW()-3)</f>
        <v>4917</v>
      </c>
      <c r="B908" s="539">
        <v>44782</v>
      </c>
      <c r="C908" s="540">
        <v>44774</v>
      </c>
      <c r="D908" s="554" t="s">
        <v>104</v>
      </c>
      <c r="E908" s="554" t="s">
        <v>191</v>
      </c>
      <c r="F908" s="555">
        <v>41.51</v>
      </c>
      <c r="G908" s="554" t="s">
        <v>918</v>
      </c>
      <c r="H908" s="554" t="s">
        <v>133</v>
      </c>
      <c r="I908" s="543" t="s">
        <v>3809</v>
      </c>
      <c r="J908" s="556" t="s">
        <v>3810</v>
      </c>
      <c r="K908" s="556" t="s">
        <v>6748</v>
      </c>
      <c r="L908" s="544" t="s">
        <v>792</v>
      </c>
      <c r="M908" s="556" t="s">
        <v>6823</v>
      </c>
      <c r="N908" s="557">
        <v>44782</v>
      </c>
      <c r="O908" s="545">
        <f t="shared" si="43"/>
        <v>8</v>
      </c>
      <c r="P908" s="545">
        <f t="shared" si="44"/>
        <v>8</v>
      </c>
      <c r="Q908" s="531" t="str">
        <f t="shared" si="45"/>
        <v>Gastos_com_Pessoal</v>
      </c>
    </row>
    <row r="909" spans="1:17" ht="51" hidden="1" x14ac:dyDescent="0.2">
      <c r="A909" s="538">
        <f>IF(B909="","",COUNT('Diário 3º PA'!$A$4:$A$4242)+COUNT('Diário 4º PA'!$A$4:$A$2224)+ROW()-3)</f>
        <v>4918</v>
      </c>
      <c r="B909" s="539">
        <v>44782</v>
      </c>
      <c r="C909" s="540">
        <v>44774</v>
      </c>
      <c r="D909" s="554" t="s">
        <v>104</v>
      </c>
      <c r="E909" s="554" t="s">
        <v>193</v>
      </c>
      <c r="F909" s="555">
        <v>9.64</v>
      </c>
      <c r="G909" s="554" t="s">
        <v>919</v>
      </c>
      <c r="H909" s="554" t="s">
        <v>133</v>
      </c>
      <c r="I909" s="543" t="s">
        <v>3809</v>
      </c>
      <c r="J909" s="556" t="s">
        <v>3810</v>
      </c>
      <c r="K909" s="556" t="s">
        <v>6748</v>
      </c>
      <c r="L909" s="544" t="s">
        <v>792</v>
      </c>
      <c r="M909" s="556" t="s">
        <v>6823</v>
      </c>
      <c r="N909" s="557">
        <v>44782</v>
      </c>
      <c r="O909" s="545">
        <f t="shared" si="43"/>
        <v>8</v>
      </c>
      <c r="P909" s="545">
        <f t="shared" si="44"/>
        <v>8</v>
      </c>
      <c r="Q909" s="531" t="str">
        <f t="shared" si="45"/>
        <v>Gastos_com_Pessoal</v>
      </c>
    </row>
    <row r="910" spans="1:17" ht="38.25" hidden="1" x14ac:dyDescent="0.2">
      <c r="A910" s="538">
        <f>IF(B910="","",COUNT('Diário 3º PA'!$A$4:$A$4242)+COUNT('Diário 4º PA'!$A$4:$A$2224)+ROW()-3)</f>
        <v>4919</v>
      </c>
      <c r="B910" s="539">
        <v>44782</v>
      </c>
      <c r="C910" s="540">
        <v>44774</v>
      </c>
      <c r="D910" s="541" t="s">
        <v>115</v>
      </c>
      <c r="E910" s="554" t="s">
        <v>342</v>
      </c>
      <c r="F910" s="555">
        <v>120</v>
      </c>
      <c r="G910" s="554" t="s">
        <v>6487</v>
      </c>
      <c r="H910" s="554" t="s">
        <v>135</v>
      </c>
      <c r="I910" s="543" t="s">
        <v>1889</v>
      </c>
      <c r="J910" s="556" t="s">
        <v>1890</v>
      </c>
      <c r="K910" s="556" t="s">
        <v>6748</v>
      </c>
      <c r="L910" s="544" t="s">
        <v>5995</v>
      </c>
      <c r="M910" s="556">
        <v>583028500</v>
      </c>
      <c r="N910" s="557">
        <v>44782</v>
      </c>
      <c r="O910" s="545">
        <f t="shared" si="43"/>
        <v>8</v>
      </c>
      <c r="P910" s="545">
        <f t="shared" si="44"/>
        <v>8</v>
      </c>
      <c r="Q910" s="531" t="str">
        <f t="shared" si="45"/>
        <v>Gastos_Gerais</v>
      </c>
    </row>
    <row r="911" spans="1:17" ht="38.25" hidden="1" x14ac:dyDescent="0.2">
      <c r="A911" s="538">
        <f>IF(B911="","",COUNT('Diário 3º PA'!$A$4:$A$4242)+COUNT('Diário 4º PA'!$A$4:$A$2224)+ROW()-3)</f>
        <v>4920</v>
      </c>
      <c r="B911" s="539">
        <v>44782</v>
      </c>
      <c r="C911" s="540">
        <v>44774</v>
      </c>
      <c r="D911" s="541" t="s">
        <v>115</v>
      </c>
      <c r="E911" s="554" t="s">
        <v>342</v>
      </c>
      <c r="F911" s="555">
        <v>120</v>
      </c>
      <c r="G911" s="554" t="s">
        <v>6824</v>
      </c>
      <c r="H911" s="554" t="s">
        <v>135</v>
      </c>
      <c r="I911" s="543" t="s">
        <v>1886</v>
      </c>
      <c r="J911" s="556" t="s">
        <v>1887</v>
      </c>
      <c r="K911" s="556" t="s">
        <v>6748</v>
      </c>
      <c r="L911" s="544" t="s">
        <v>5995</v>
      </c>
      <c r="M911" s="556">
        <v>583028500</v>
      </c>
      <c r="N911" s="557">
        <v>44782</v>
      </c>
      <c r="O911" s="545">
        <f t="shared" si="43"/>
        <v>8</v>
      </c>
      <c r="P911" s="545">
        <f t="shared" si="44"/>
        <v>8</v>
      </c>
      <c r="Q911" s="531" t="str">
        <f t="shared" si="45"/>
        <v>Gastos_Gerais</v>
      </c>
    </row>
    <row r="912" spans="1:17" ht="38.25" hidden="1" x14ac:dyDescent="0.2">
      <c r="A912" s="538">
        <f>IF(B912="","",COUNT('Diário 3º PA'!$A$4:$A$4242)+COUNT('Diário 4º PA'!$A$4:$A$2224)+ROW()-3)</f>
        <v>4921</v>
      </c>
      <c r="B912" s="539">
        <v>44782</v>
      </c>
      <c r="C912" s="540">
        <v>44774</v>
      </c>
      <c r="D912" s="541" t="s">
        <v>115</v>
      </c>
      <c r="E912" s="554" t="s">
        <v>342</v>
      </c>
      <c r="F912" s="555">
        <v>120</v>
      </c>
      <c r="G912" s="554" t="s">
        <v>6825</v>
      </c>
      <c r="H912" s="554" t="s">
        <v>135</v>
      </c>
      <c r="I912" s="543" t="s">
        <v>776</v>
      </c>
      <c r="J912" s="556" t="s">
        <v>777</v>
      </c>
      <c r="K912" s="556" t="s">
        <v>6748</v>
      </c>
      <c r="L912" s="544" t="s">
        <v>5995</v>
      </c>
      <c r="M912" s="556">
        <v>583028500</v>
      </c>
      <c r="N912" s="557">
        <v>44782</v>
      </c>
      <c r="O912" s="545">
        <f t="shared" si="43"/>
        <v>8</v>
      </c>
      <c r="P912" s="545">
        <f t="shared" si="44"/>
        <v>8</v>
      </c>
      <c r="Q912" s="531" t="str">
        <f t="shared" si="45"/>
        <v>Gastos_Gerais</v>
      </c>
    </row>
    <row r="913" spans="1:17" ht="48" hidden="1" x14ac:dyDescent="0.2">
      <c r="A913" s="538">
        <f>IF(B913="","",COUNT('Diário 3º PA'!$A$4:$A$4242)+COUNT('Diário 4º PA'!$A$4:$A$2224)+ROW()-3)</f>
        <v>4922</v>
      </c>
      <c r="B913" s="539">
        <v>44782</v>
      </c>
      <c r="C913" s="540">
        <v>44774</v>
      </c>
      <c r="D913" s="541" t="s">
        <v>115</v>
      </c>
      <c r="E913" s="554" t="s">
        <v>342</v>
      </c>
      <c r="F913" s="555">
        <v>60</v>
      </c>
      <c r="G913" s="554" t="s">
        <v>6826</v>
      </c>
      <c r="H913" s="554" t="s">
        <v>134</v>
      </c>
      <c r="I913" s="543" t="s">
        <v>4241</v>
      </c>
      <c r="J913" s="556" t="s">
        <v>3781</v>
      </c>
      <c r="K913" s="556" t="s">
        <v>6748</v>
      </c>
      <c r="L913" s="544" t="s">
        <v>5995</v>
      </c>
      <c r="M913" s="556">
        <v>583028500</v>
      </c>
      <c r="N913" s="557">
        <v>44782</v>
      </c>
      <c r="O913" s="545">
        <f t="shared" si="43"/>
        <v>8</v>
      </c>
      <c r="P913" s="545">
        <f t="shared" si="44"/>
        <v>8</v>
      </c>
      <c r="Q913" s="531" t="str">
        <f t="shared" si="45"/>
        <v>Gastos_Gerais</v>
      </c>
    </row>
    <row r="914" spans="1:17" ht="38.25" hidden="1" x14ac:dyDescent="0.2">
      <c r="A914" s="538">
        <f>IF(B914="","",COUNT('Diário 3º PA'!$A$4:$A$4242)+COUNT('Diário 4º PA'!$A$4:$A$2224)+ROW()-3)</f>
        <v>4923</v>
      </c>
      <c r="B914" s="539">
        <v>44782</v>
      </c>
      <c r="C914" s="540">
        <v>44774</v>
      </c>
      <c r="D914" s="541" t="s">
        <v>115</v>
      </c>
      <c r="E914" s="554" t="s">
        <v>342</v>
      </c>
      <c r="F914" s="555">
        <v>16.8</v>
      </c>
      <c r="G914" s="554" t="s">
        <v>6827</v>
      </c>
      <c r="H914" s="554" t="s">
        <v>139</v>
      </c>
      <c r="I914" s="543" t="s">
        <v>6379</v>
      </c>
      <c r="J914" s="556" t="s">
        <v>1769</v>
      </c>
      <c r="K914" s="556" t="s">
        <v>6748</v>
      </c>
      <c r="L914" s="544" t="s">
        <v>5995</v>
      </c>
      <c r="M914" s="556">
        <v>583028500</v>
      </c>
      <c r="N914" s="557">
        <v>44782</v>
      </c>
      <c r="O914" s="545">
        <f t="shared" si="43"/>
        <v>8</v>
      </c>
      <c r="P914" s="545">
        <f t="shared" si="44"/>
        <v>8</v>
      </c>
      <c r="Q914" s="531" t="str">
        <f t="shared" si="45"/>
        <v>Gastos_Gerais</v>
      </c>
    </row>
    <row r="915" spans="1:17" ht="38.25" hidden="1" x14ac:dyDescent="0.2">
      <c r="A915" s="538">
        <f>IF(B915="","",COUNT('Diário 3º PA'!$A$4:$A$4242)+COUNT('Diário 4º PA'!$A$4:$A$2224)+ROW()-3)</f>
        <v>4924</v>
      </c>
      <c r="B915" s="539">
        <v>44782</v>
      </c>
      <c r="C915" s="540">
        <v>44774</v>
      </c>
      <c r="D915" s="541" t="s">
        <v>115</v>
      </c>
      <c r="E915" s="554" t="s">
        <v>342</v>
      </c>
      <c r="F915" s="555">
        <v>23.5</v>
      </c>
      <c r="G915" s="554" t="s">
        <v>6828</v>
      </c>
      <c r="H915" s="554" t="s">
        <v>136</v>
      </c>
      <c r="I915" s="543" t="s">
        <v>6829</v>
      </c>
      <c r="J915" s="556" t="s">
        <v>3790</v>
      </c>
      <c r="K915" s="556" t="s">
        <v>6748</v>
      </c>
      <c r="L915" s="544" t="s">
        <v>5995</v>
      </c>
      <c r="M915" s="556">
        <v>583028500</v>
      </c>
      <c r="N915" s="557">
        <v>44782</v>
      </c>
      <c r="O915" s="545">
        <f t="shared" si="43"/>
        <v>8</v>
      </c>
      <c r="P915" s="545">
        <f t="shared" si="44"/>
        <v>8</v>
      </c>
      <c r="Q915" s="531" t="str">
        <f t="shared" si="45"/>
        <v>Gastos_Gerais</v>
      </c>
    </row>
    <row r="916" spans="1:17" ht="38.25" hidden="1" x14ac:dyDescent="0.2">
      <c r="A916" s="538">
        <f>IF(B916="","",COUNT('Diário 3º PA'!$A$4:$A$4242)+COUNT('Diário 4º PA'!$A$4:$A$2224)+ROW()-3)</f>
        <v>4925</v>
      </c>
      <c r="B916" s="539">
        <v>44782</v>
      </c>
      <c r="C916" s="540">
        <v>44774</v>
      </c>
      <c r="D916" s="541" t="s">
        <v>115</v>
      </c>
      <c r="E916" s="554" t="s">
        <v>342</v>
      </c>
      <c r="F916" s="555">
        <v>10.4</v>
      </c>
      <c r="G916" s="554" t="s">
        <v>6830</v>
      </c>
      <c r="H916" s="554" t="s">
        <v>136</v>
      </c>
      <c r="I916" s="543" t="s">
        <v>5416</v>
      </c>
      <c r="J916" s="556" t="s">
        <v>5417</v>
      </c>
      <c r="K916" s="556" t="s">
        <v>6748</v>
      </c>
      <c r="L916" s="544" t="s">
        <v>5995</v>
      </c>
      <c r="M916" s="556">
        <v>583028500</v>
      </c>
      <c r="N916" s="557">
        <v>44782</v>
      </c>
      <c r="O916" s="545">
        <f t="shared" si="43"/>
        <v>8</v>
      </c>
      <c r="P916" s="545">
        <f t="shared" si="44"/>
        <v>8</v>
      </c>
      <c r="Q916" s="531" t="str">
        <f t="shared" si="45"/>
        <v>Gastos_Gerais</v>
      </c>
    </row>
    <row r="917" spans="1:17" ht="38.25" hidden="1" x14ac:dyDescent="0.2">
      <c r="A917" s="538">
        <f>IF(B917="","",COUNT('Diário 3º PA'!$A$4:$A$4242)+COUNT('Diário 4º PA'!$A$4:$A$2224)+ROW()-3)</f>
        <v>4926</v>
      </c>
      <c r="B917" s="539">
        <v>44782</v>
      </c>
      <c r="C917" s="540">
        <v>44774</v>
      </c>
      <c r="D917" s="541" t="s">
        <v>115</v>
      </c>
      <c r="E917" s="554" t="s">
        <v>342</v>
      </c>
      <c r="F917" s="555">
        <v>11.6</v>
      </c>
      <c r="G917" s="554" t="s">
        <v>6831</v>
      </c>
      <c r="H917" s="554" t="s">
        <v>134</v>
      </c>
      <c r="I917" s="543" t="s">
        <v>4241</v>
      </c>
      <c r="J917" s="556" t="s">
        <v>3781</v>
      </c>
      <c r="K917" s="556" t="s">
        <v>6748</v>
      </c>
      <c r="L917" s="544" t="s">
        <v>5995</v>
      </c>
      <c r="M917" s="556">
        <v>583028500</v>
      </c>
      <c r="N917" s="557">
        <v>44782</v>
      </c>
      <c r="O917" s="545">
        <f t="shared" si="43"/>
        <v>8</v>
      </c>
      <c r="P917" s="545">
        <f t="shared" si="44"/>
        <v>8</v>
      </c>
      <c r="Q917" s="531" t="str">
        <f t="shared" si="45"/>
        <v>Gastos_Gerais</v>
      </c>
    </row>
    <row r="918" spans="1:17" ht="38.25" hidden="1" x14ac:dyDescent="0.2">
      <c r="A918" s="538">
        <f>IF(B918="","",COUNT('Diário 3º PA'!$A$4:$A$4242)+COUNT('Diário 4º PA'!$A$4:$A$2224)+ROW()-3)</f>
        <v>4927</v>
      </c>
      <c r="B918" s="539">
        <v>44783</v>
      </c>
      <c r="C918" s="540">
        <v>44774</v>
      </c>
      <c r="D918" s="541" t="s">
        <v>115</v>
      </c>
      <c r="E918" s="554" t="s">
        <v>366</v>
      </c>
      <c r="F918" s="555">
        <v>57.66</v>
      </c>
      <c r="G918" s="554" t="s">
        <v>3960</v>
      </c>
      <c r="H918" s="554" t="s">
        <v>135</v>
      </c>
      <c r="I918" s="543" t="s">
        <v>1271</v>
      </c>
      <c r="J918" s="556" t="s">
        <v>1272</v>
      </c>
      <c r="K918" s="556" t="s">
        <v>704</v>
      </c>
      <c r="L918" s="544" t="s">
        <v>428</v>
      </c>
      <c r="M918" s="556">
        <v>251</v>
      </c>
      <c r="N918" s="557">
        <v>44782</v>
      </c>
      <c r="O918" s="545">
        <f t="shared" si="43"/>
        <v>8</v>
      </c>
      <c r="P918" s="545">
        <f t="shared" si="44"/>
        <v>8</v>
      </c>
      <c r="Q918" s="531" t="str">
        <f t="shared" si="45"/>
        <v>Gastos_Gerais</v>
      </c>
    </row>
    <row r="919" spans="1:17" ht="48" hidden="1" x14ac:dyDescent="0.2">
      <c r="A919" s="538">
        <f>IF(B919="","",COUNT('Diário 3º PA'!$A$4:$A$4242)+COUNT('Diário 4º PA'!$A$4:$A$2224)+ROW()-3)</f>
        <v>4928</v>
      </c>
      <c r="B919" s="539">
        <v>44783</v>
      </c>
      <c r="C919" s="580">
        <v>44743</v>
      </c>
      <c r="D919" s="541" t="s">
        <v>115</v>
      </c>
      <c r="E919" s="541" t="s">
        <v>282</v>
      </c>
      <c r="F919" s="542">
        <v>2318.48</v>
      </c>
      <c r="G919" s="541" t="s">
        <v>652</v>
      </c>
      <c r="H919" s="541" t="s">
        <v>128</v>
      </c>
      <c r="I919" s="541" t="s">
        <v>651</v>
      </c>
      <c r="J919" s="560" t="s">
        <v>932</v>
      </c>
      <c r="K919" s="560" t="s">
        <v>704</v>
      </c>
      <c r="L919" s="560" t="s">
        <v>704</v>
      </c>
      <c r="M919" s="560">
        <v>1626099</v>
      </c>
      <c r="N919" s="557">
        <v>44783</v>
      </c>
      <c r="O919" s="545">
        <f t="shared" si="43"/>
        <v>8</v>
      </c>
      <c r="P919" s="545">
        <f t="shared" si="44"/>
        <v>7</v>
      </c>
      <c r="Q919" s="531" t="str">
        <f t="shared" si="45"/>
        <v>Gastos_Gerais</v>
      </c>
    </row>
    <row r="920" spans="1:17" ht="38.25" hidden="1" x14ac:dyDescent="0.2">
      <c r="A920" s="538">
        <f>IF(B920="","",COUNT('Diário 3º PA'!$A$4:$A$4242)+COUNT('Diário 4º PA'!$A$4:$A$2224)+ROW()-3)</f>
        <v>4929</v>
      </c>
      <c r="B920" s="539">
        <v>44783</v>
      </c>
      <c r="C920" s="540">
        <v>44774</v>
      </c>
      <c r="D920" s="541" t="s">
        <v>115</v>
      </c>
      <c r="E920" s="554" t="s">
        <v>378</v>
      </c>
      <c r="F920" s="555">
        <v>1060.02</v>
      </c>
      <c r="G920" s="554" t="s">
        <v>6832</v>
      </c>
      <c r="H920" s="554" t="s">
        <v>139</v>
      </c>
      <c r="I920" s="543" t="s">
        <v>6833</v>
      </c>
      <c r="J920" s="556" t="s">
        <v>6834</v>
      </c>
      <c r="K920" s="556" t="s">
        <v>704</v>
      </c>
      <c r="L920" s="544" t="s">
        <v>428</v>
      </c>
      <c r="M920" s="556">
        <v>582</v>
      </c>
      <c r="N920" s="557">
        <v>44777</v>
      </c>
      <c r="O920" s="545">
        <f t="shared" si="43"/>
        <v>8</v>
      </c>
      <c r="P920" s="545">
        <f t="shared" si="44"/>
        <v>8</v>
      </c>
      <c r="Q920" s="531" t="str">
        <f t="shared" si="45"/>
        <v>Gastos_Gerais</v>
      </c>
    </row>
    <row r="921" spans="1:17" ht="38.25" hidden="1" x14ac:dyDescent="0.2">
      <c r="A921" s="538">
        <f>IF(B921="","",COUNT('Diário 3º PA'!$A$4:$A$4242)+COUNT('Diário 4º PA'!$A$4:$A$2224)+ROW()-3)</f>
        <v>4930</v>
      </c>
      <c r="B921" s="539">
        <v>44783</v>
      </c>
      <c r="C921" s="540">
        <v>44774</v>
      </c>
      <c r="D921" s="541" t="s">
        <v>115</v>
      </c>
      <c r="E921" s="554" t="s">
        <v>336</v>
      </c>
      <c r="F921" s="555">
        <v>300</v>
      </c>
      <c r="G921" s="554" t="s">
        <v>6835</v>
      </c>
      <c r="H921" s="554" t="s">
        <v>130</v>
      </c>
      <c r="I921" s="543" t="s">
        <v>6836</v>
      </c>
      <c r="J921" s="556" t="s">
        <v>6837</v>
      </c>
      <c r="K921" s="556" t="s">
        <v>704</v>
      </c>
      <c r="L921" s="544" t="s">
        <v>428</v>
      </c>
      <c r="M921" s="556">
        <v>84</v>
      </c>
      <c r="N921" s="557">
        <v>44777</v>
      </c>
      <c r="O921" s="545">
        <f t="shared" si="43"/>
        <v>8</v>
      </c>
      <c r="P921" s="545">
        <f t="shared" si="44"/>
        <v>8</v>
      </c>
      <c r="Q921" s="531" t="str">
        <f t="shared" si="45"/>
        <v>Gastos_Gerais</v>
      </c>
    </row>
    <row r="922" spans="1:17" ht="38.25" hidden="1" x14ac:dyDescent="0.2">
      <c r="A922" s="538">
        <f>IF(B922="","",COUNT('Diário 3º PA'!$A$4:$A$4242)+COUNT('Diário 4º PA'!$A$4:$A$2224)+ROW()-3)</f>
        <v>4931</v>
      </c>
      <c r="B922" s="539">
        <v>44783</v>
      </c>
      <c r="C922" s="540">
        <v>44774</v>
      </c>
      <c r="D922" s="541" t="s">
        <v>115</v>
      </c>
      <c r="E922" s="554" t="s">
        <v>336</v>
      </c>
      <c r="F922" s="555">
        <v>90</v>
      </c>
      <c r="G922" s="554" t="s">
        <v>6838</v>
      </c>
      <c r="H922" s="554" t="s">
        <v>130</v>
      </c>
      <c r="I922" s="543" t="s">
        <v>6836</v>
      </c>
      <c r="J922" s="556" t="s">
        <v>6837</v>
      </c>
      <c r="K922" s="556" t="s">
        <v>704</v>
      </c>
      <c r="L922" s="544" t="s">
        <v>428</v>
      </c>
      <c r="M922" s="556">
        <v>2022385</v>
      </c>
      <c r="N922" s="557">
        <v>44775</v>
      </c>
      <c r="O922" s="545">
        <f t="shared" si="43"/>
        <v>8</v>
      </c>
      <c r="P922" s="545">
        <f t="shared" si="44"/>
        <v>8</v>
      </c>
      <c r="Q922" s="531" t="str">
        <f t="shared" si="45"/>
        <v>Gastos_Gerais</v>
      </c>
    </row>
    <row r="923" spans="1:17" ht="38.25" hidden="1" x14ac:dyDescent="0.2">
      <c r="A923" s="538">
        <f>IF(B923="","",COUNT('Diário 3º PA'!$A$4:$A$4242)+COUNT('Diário 4º PA'!$A$4:$A$2224)+ROW()-3)</f>
        <v>4932</v>
      </c>
      <c r="B923" s="539">
        <v>44783</v>
      </c>
      <c r="C923" s="540">
        <v>44743</v>
      </c>
      <c r="D923" s="541" t="s">
        <v>115</v>
      </c>
      <c r="E923" s="554" t="s">
        <v>298</v>
      </c>
      <c r="F923" s="555">
        <v>1883.75</v>
      </c>
      <c r="G923" s="554" t="s">
        <v>5970</v>
      </c>
      <c r="H923" s="554" t="s">
        <v>129</v>
      </c>
      <c r="I923" s="543" t="s">
        <v>5971</v>
      </c>
      <c r="J923" s="556" t="s">
        <v>1044</v>
      </c>
      <c r="K923" s="556" t="s">
        <v>704</v>
      </c>
      <c r="L923" s="544" t="s">
        <v>428</v>
      </c>
      <c r="M923" s="556">
        <v>21676</v>
      </c>
      <c r="N923" s="557">
        <v>44754</v>
      </c>
      <c r="O923" s="545">
        <f t="shared" si="43"/>
        <v>8</v>
      </c>
      <c r="P923" s="545">
        <f t="shared" si="44"/>
        <v>7</v>
      </c>
      <c r="Q923" s="531" t="str">
        <f t="shared" si="45"/>
        <v>Gastos_Gerais</v>
      </c>
    </row>
    <row r="924" spans="1:17" ht="38.25" hidden="1" x14ac:dyDescent="0.2">
      <c r="A924" s="538">
        <f>IF(B924="","",COUNT('Diário 3º PA'!$A$4:$A$4242)+COUNT('Diário 4º PA'!$A$4:$A$2224)+ROW()-3)</f>
        <v>4933</v>
      </c>
      <c r="B924" s="539">
        <v>44783</v>
      </c>
      <c r="C924" s="540">
        <v>44743</v>
      </c>
      <c r="D924" s="541" t="s">
        <v>115</v>
      </c>
      <c r="E924" s="554" t="s">
        <v>230</v>
      </c>
      <c r="F924" s="555">
        <v>8558.56</v>
      </c>
      <c r="G924" s="554" t="s">
        <v>5987</v>
      </c>
      <c r="H924" s="554" t="s">
        <v>135</v>
      </c>
      <c r="I924" s="543" t="s">
        <v>5988</v>
      </c>
      <c r="J924" s="556" t="s">
        <v>760</v>
      </c>
      <c r="K924" s="556" t="s">
        <v>704</v>
      </c>
      <c r="L924" s="544" t="s">
        <v>428</v>
      </c>
      <c r="M924" s="556">
        <v>82619281</v>
      </c>
      <c r="N924" s="557">
        <v>44783</v>
      </c>
      <c r="O924" s="545">
        <f t="shared" si="43"/>
        <v>8</v>
      </c>
      <c r="P924" s="545">
        <f t="shared" si="44"/>
        <v>7</v>
      </c>
      <c r="Q924" s="531" t="str">
        <f t="shared" si="45"/>
        <v>Gastos_Gerais</v>
      </c>
    </row>
    <row r="925" spans="1:17" ht="48" hidden="1" x14ac:dyDescent="0.2">
      <c r="A925" s="538">
        <f>IF(B925="","",COUNT('Diário 3º PA'!$A$4:$A$4242)+COUNT('Diário 4º PA'!$A$4:$A$2224)+ROW()-3)</f>
        <v>4934</v>
      </c>
      <c r="B925" s="539">
        <v>44783</v>
      </c>
      <c r="C925" s="540">
        <v>44743</v>
      </c>
      <c r="D925" s="541" t="s">
        <v>115</v>
      </c>
      <c r="E925" s="554" t="s">
        <v>238</v>
      </c>
      <c r="F925" s="555">
        <v>215.92</v>
      </c>
      <c r="G925" s="554" t="s">
        <v>6326</v>
      </c>
      <c r="H925" s="554" t="s">
        <v>127</v>
      </c>
      <c r="I925" s="543" t="s">
        <v>5380</v>
      </c>
      <c r="J925" s="556" t="s">
        <v>769</v>
      </c>
      <c r="K925" s="556" t="s">
        <v>704</v>
      </c>
      <c r="L925" s="544" t="s">
        <v>705</v>
      </c>
      <c r="M925" s="556" t="s">
        <v>6839</v>
      </c>
      <c r="N925" s="557">
        <v>44783</v>
      </c>
      <c r="O925" s="545">
        <f t="shared" si="43"/>
        <v>8</v>
      </c>
      <c r="P925" s="545">
        <f t="shared" si="44"/>
        <v>7</v>
      </c>
      <c r="Q925" s="531" t="str">
        <f t="shared" si="45"/>
        <v>Gastos_Gerais</v>
      </c>
    </row>
    <row r="926" spans="1:17" ht="38.25" hidden="1" x14ac:dyDescent="0.2">
      <c r="A926" s="538">
        <f>IF(B926="","",COUNT('Diário 3º PA'!$A$4:$A$4242)+COUNT('Diário 4º PA'!$A$4:$A$2224)+ROW()-3)</f>
        <v>4935</v>
      </c>
      <c r="B926" s="539">
        <v>44783</v>
      </c>
      <c r="C926" s="540">
        <v>44743</v>
      </c>
      <c r="D926" s="541" t="s">
        <v>115</v>
      </c>
      <c r="E926" s="541" t="s">
        <v>238</v>
      </c>
      <c r="F926" s="542">
        <v>899.94</v>
      </c>
      <c r="G926" s="541" t="s">
        <v>925</v>
      </c>
      <c r="H926" s="541" t="s">
        <v>127</v>
      </c>
      <c r="I926" s="541" t="s">
        <v>656</v>
      </c>
      <c r="J926" s="560" t="s">
        <v>1720</v>
      </c>
      <c r="K926" s="560" t="s">
        <v>704</v>
      </c>
      <c r="L926" s="560" t="s">
        <v>705</v>
      </c>
      <c r="M926" s="560">
        <v>4761863620</v>
      </c>
      <c r="N926" s="557">
        <v>44783</v>
      </c>
      <c r="O926" s="545">
        <f t="shared" si="43"/>
        <v>8</v>
      </c>
      <c r="P926" s="545">
        <f t="shared" si="44"/>
        <v>7</v>
      </c>
      <c r="Q926" s="531" t="str">
        <f t="shared" si="45"/>
        <v>Gastos_Gerais</v>
      </c>
    </row>
    <row r="927" spans="1:17" ht="38.25" hidden="1" x14ac:dyDescent="0.2">
      <c r="A927" s="538">
        <f>IF(B927="","",COUNT('Diário 3º PA'!$A$4:$A$4242)+COUNT('Diário 4º PA'!$A$4:$A$2224)+ROW()-3)</f>
        <v>4936</v>
      </c>
      <c r="B927" s="539">
        <v>44783</v>
      </c>
      <c r="C927" s="540">
        <v>44743</v>
      </c>
      <c r="D927" s="541" t="s">
        <v>115</v>
      </c>
      <c r="E927" s="541" t="s">
        <v>238</v>
      </c>
      <c r="F927" s="542">
        <v>771.99</v>
      </c>
      <c r="G927" s="482" t="s">
        <v>921</v>
      </c>
      <c r="H927" s="543" t="s">
        <v>134</v>
      </c>
      <c r="I927" s="543" t="s">
        <v>768</v>
      </c>
      <c r="J927" s="544" t="s">
        <v>769</v>
      </c>
      <c r="K927" s="544" t="s">
        <v>704</v>
      </c>
      <c r="L927" s="544" t="s">
        <v>705</v>
      </c>
      <c r="M927" s="544" t="s">
        <v>6840</v>
      </c>
      <c r="N927" s="557">
        <v>44783</v>
      </c>
      <c r="O927" s="545">
        <f t="shared" si="43"/>
        <v>8</v>
      </c>
      <c r="P927" s="545">
        <f t="shared" si="44"/>
        <v>7</v>
      </c>
      <c r="Q927" s="531" t="str">
        <f t="shared" si="45"/>
        <v>Gastos_Gerais</v>
      </c>
    </row>
    <row r="928" spans="1:17" ht="38.25" hidden="1" x14ac:dyDescent="0.2">
      <c r="A928" s="538">
        <f>IF(B928="","",COUNT('Diário 3º PA'!$A$4:$A$4242)+COUNT('Diário 4º PA'!$A$4:$A$2224)+ROW()-3)</f>
        <v>4937</v>
      </c>
      <c r="B928" s="539">
        <v>44783</v>
      </c>
      <c r="C928" s="540">
        <v>44743</v>
      </c>
      <c r="D928" s="541" t="s">
        <v>115</v>
      </c>
      <c r="E928" s="541" t="s">
        <v>238</v>
      </c>
      <c r="F928" s="542">
        <v>771.99</v>
      </c>
      <c r="G928" s="541" t="s">
        <v>921</v>
      </c>
      <c r="H928" s="543" t="s">
        <v>136</v>
      </c>
      <c r="I928" s="543" t="s">
        <v>768</v>
      </c>
      <c r="J928" s="544" t="s">
        <v>769</v>
      </c>
      <c r="K928" s="544" t="s">
        <v>704</v>
      </c>
      <c r="L928" s="544" t="s">
        <v>705</v>
      </c>
      <c r="M928" s="544" t="s">
        <v>6841</v>
      </c>
      <c r="N928" s="557">
        <v>44783</v>
      </c>
      <c r="O928" s="545">
        <f t="shared" si="43"/>
        <v>8</v>
      </c>
      <c r="P928" s="545">
        <f t="shared" si="44"/>
        <v>7</v>
      </c>
      <c r="Q928" s="531" t="str">
        <f t="shared" si="45"/>
        <v>Gastos_Gerais</v>
      </c>
    </row>
    <row r="929" spans="1:17" ht="38.25" hidden="1" x14ac:dyDescent="0.2">
      <c r="A929" s="538">
        <f>IF(B929="","",COUNT('Diário 3º PA'!$A$4:$A$4242)+COUNT('Diário 4º PA'!$A$4:$A$2224)+ROW()-3)</f>
        <v>4938</v>
      </c>
      <c r="B929" s="539">
        <v>44783</v>
      </c>
      <c r="C929" s="540">
        <v>44743</v>
      </c>
      <c r="D929" s="541" t="s">
        <v>115</v>
      </c>
      <c r="E929" s="541" t="s">
        <v>238</v>
      </c>
      <c r="F929" s="542">
        <v>771.99</v>
      </c>
      <c r="G929" s="541" t="s">
        <v>921</v>
      </c>
      <c r="H929" s="543" t="s">
        <v>135</v>
      </c>
      <c r="I929" s="543" t="s">
        <v>768</v>
      </c>
      <c r="J929" s="544" t="s">
        <v>769</v>
      </c>
      <c r="K929" s="544" t="s">
        <v>704</v>
      </c>
      <c r="L929" s="544" t="s">
        <v>705</v>
      </c>
      <c r="M929" s="544" t="s">
        <v>6842</v>
      </c>
      <c r="N929" s="557">
        <v>44783</v>
      </c>
      <c r="O929" s="545">
        <f t="shared" si="43"/>
        <v>8</v>
      </c>
      <c r="P929" s="545">
        <f t="shared" si="44"/>
        <v>7</v>
      </c>
      <c r="Q929" s="531" t="str">
        <f t="shared" si="45"/>
        <v>Gastos_Gerais</v>
      </c>
    </row>
    <row r="930" spans="1:17" ht="38.25" hidden="1" x14ac:dyDescent="0.2">
      <c r="A930" s="538">
        <f>IF(B930="","",COUNT('Diário 3º PA'!$A$4:$A$4242)+COUNT('Diário 4º PA'!$A$4:$A$2224)+ROW()-3)</f>
        <v>4939</v>
      </c>
      <c r="B930" s="539">
        <v>44783</v>
      </c>
      <c r="C930" s="540">
        <v>44743</v>
      </c>
      <c r="D930" s="541" t="s">
        <v>115</v>
      </c>
      <c r="E930" s="541" t="s">
        <v>238</v>
      </c>
      <c r="F930" s="542">
        <v>771.99</v>
      </c>
      <c r="G930" s="541" t="s">
        <v>921</v>
      </c>
      <c r="H930" s="543" t="s">
        <v>138</v>
      </c>
      <c r="I930" s="543" t="s">
        <v>768</v>
      </c>
      <c r="J930" s="544" t="s">
        <v>769</v>
      </c>
      <c r="K930" s="544" t="s">
        <v>704</v>
      </c>
      <c r="L930" s="544" t="s">
        <v>705</v>
      </c>
      <c r="M930" s="544" t="s">
        <v>6843</v>
      </c>
      <c r="N930" s="557">
        <v>44783</v>
      </c>
      <c r="O930" s="545">
        <f t="shared" si="43"/>
        <v>8</v>
      </c>
      <c r="P930" s="545">
        <f t="shared" si="44"/>
        <v>7</v>
      </c>
      <c r="Q930" s="531" t="str">
        <f t="shared" si="45"/>
        <v>Gastos_Gerais</v>
      </c>
    </row>
    <row r="931" spans="1:17" ht="38.25" hidden="1" x14ac:dyDescent="0.2">
      <c r="A931" s="538">
        <f>IF(B931="","",COUNT('Diário 3º PA'!$A$4:$A$4242)+COUNT('Diário 4º PA'!$A$4:$A$2224)+ROW()-3)</f>
        <v>4940</v>
      </c>
      <c r="B931" s="539">
        <v>44783</v>
      </c>
      <c r="C931" s="540">
        <v>44743</v>
      </c>
      <c r="D931" s="541" t="s">
        <v>115</v>
      </c>
      <c r="E931" s="541" t="s">
        <v>238</v>
      </c>
      <c r="F931" s="542">
        <v>771.99</v>
      </c>
      <c r="G931" s="541" t="s">
        <v>921</v>
      </c>
      <c r="H931" s="543" t="s">
        <v>129</v>
      </c>
      <c r="I931" s="543" t="s">
        <v>768</v>
      </c>
      <c r="J931" s="544" t="s">
        <v>769</v>
      </c>
      <c r="K931" s="544" t="s">
        <v>704</v>
      </c>
      <c r="L931" s="544" t="s">
        <v>705</v>
      </c>
      <c r="M931" s="544" t="s">
        <v>6844</v>
      </c>
      <c r="N931" s="557">
        <v>44783</v>
      </c>
      <c r="O931" s="545">
        <f t="shared" si="43"/>
        <v>8</v>
      </c>
      <c r="P931" s="545">
        <f t="shared" si="44"/>
        <v>7</v>
      </c>
      <c r="Q931" s="531" t="str">
        <f t="shared" si="45"/>
        <v>Gastos_Gerais</v>
      </c>
    </row>
    <row r="932" spans="1:17" ht="38.25" hidden="1" x14ac:dyDescent="0.2">
      <c r="A932" s="538">
        <f>IF(B932="","",COUNT('Diário 3º PA'!$A$4:$A$4242)+COUNT('Diário 4º PA'!$A$4:$A$2224)+ROW()-3)</f>
        <v>4941</v>
      </c>
      <c r="B932" s="539">
        <v>44783</v>
      </c>
      <c r="C932" s="540">
        <v>44743</v>
      </c>
      <c r="D932" s="541" t="s">
        <v>115</v>
      </c>
      <c r="E932" s="541" t="s">
        <v>238</v>
      </c>
      <c r="F932" s="542">
        <v>772</v>
      </c>
      <c r="G932" s="541" t="s">
        <v>921</v>
      </c>
      <c r="H932" s="543" t="s">
        <v>132</v>
      </c>
      <c r="I932" s="543" t="s">
        <v>768</v>
      </c>
      <c r="J932" s="544" t="s">
        <v>769</v>
      </c>
      <c r="K932" s="544" t="s">
        <v>704</v>
      </c>
      <c r="L932" s="544" t="s">
        <v>705</v>
      </c>
      <c r="M932" s="544" t="s">
        <v>6845</v>
      </c>
      <c r="N932" s="557">
        <v>44783</v>
      </c>
      <c r="O932" s="545">
        <f t="shared" si="43"/>
        <v>8</v>
      </c>
      <c r="P932" s="545">
        <f t="shared" si="44"/>
        <v>7</v>
      </c>
      <c r="Q932" s="531" t="str">
        <f t="shared" si="45"/>
        <v>Gastos_Gerais</v>
      </c>
    </row>
    <row r="933" spans="1:17" ht="38.25" hidden="1" x14ac:dyDescent="0.2">
      <c r="A933" s="538">
        <f>IF(B933="","",COUNT('Diário 3º PA'!$A$4:$A$4242)+COUNT('Diário 4º PA'!$A$4:$A$2224)+ROW()-3)</f>
        <v>4942</v>
      </c>
      <c r="B933" s="539">
        <v>44783</v>
      </c>
      <c r="C933" s="540">
        <v>44743</v>
      </c>
      <c r="D933" s="541" t="s">
        <v>115</v>
      </c>
      <c r="E933" s="541" t="s">
        <v>238</v>
      </c>
      <c r="F933" s="542">
        <v>299</v>
      </c>
      <c r="G933" s="541" t="s">
        <v>1663</v>
      </c>
      <c r="H933" s="543" t="s">
        <v>658</v>
      </c>
      <c r="I933" s="543" t="s">
        <v>659</v>
      </c>
      <c r="J933" s="560" t="s">
        <v>856</v>
      </c>
      <c r="K933" s="560" t="s">
        <v>704</v>
      </c>
      <c r="L933" s="560" t="s">
        <v>704</v>
      </c>
      <c r="M933" s="560" t="s">
        <v>6846</v>
      </c>
      <c r="N933" s="557">
        <v>44783</v>
      </c>
      <c r="O933" s="545">
        <f t="shared" si="43"/>
        <v>8</v>
      </c>
      <c r="P933" s="545">
        <f t="shared" si="44"/>
        <v>7</v>
      </c>
      <c r="Q933" s="531" t="str">
        <f t="shared" si="45"/>
        <v>Gastos_Gerais</v>
      </c>
    </row>
    <row r="934" spans="1:17" ht="38.25" hidden="1" x14ac:dyDescent="0.2">
      <c r="A934" s="538">
        <f>IF(B934="","",COUNT('Diário 3º PA'!$A$4:$A$4242)+COUNT('Diário 4º PA'!$A$4:$A$2224)+ROW()-3)</f>
        <v>4943</v>
      </c>
      <c r="B934" s="539">
        <v>44783</v>
      </c>
      <c r="C934" s="540">
        <v>44743</v>
      </c>
      <c r="D934" s="541" t="s">
        <v>115</v>
      </c>
      <c r="E934" s="554" t="s">
        <v>230</v>
      </c>
      <c r="F934" s="555">
        <v>3727.06</v>
      </c>
      <c r="G934" s="554" t="s">
        <v>5987</v>
      </c>
      <c r="H934" s="554" t="s">
        <v>129</v>
      </c>
      <c r="I934" s="543" t="s">
        <v>5988</v>
      </c>
      <c r="J934" s="556" t="s">
        <v>760</v>
      </c>
      <c r="K934" s="556" t="s">
        <v>704</v>
      </c>
      <c r="L934" s="544" t="s">
        <v>428</v>
      </c>
      <c r="M934" s="556">
        <v>82984668</v>
      </c>
      <c r="N934" s="557">
        <v>44784</v>
      </c>
      <c r="O934" s="545">
        <f t="shared" si="43"/>
        <v>8</v>
      </c>
      <c r="P934" s="545">
        <f t="shared" si="44"/>
        <v>7</v>
      </c>
      <c r="Q934" s="531" t="str">
        <f t="shared" si="45"/>
        <v>Gastos_Gerais</v>
      </c>
    </row>
    <row r="935" spans="1:17" ht="38.25" hidden="1" x14ac:dyDescent="0.2">
      <c r="A935" s="538">
        <f>IF(B935="","",COUNT('Diário 3º PA'!$A$4:$A$4242)+COUNT('Diário 4º PA'!$A$4:$A$2224)+ROW()-3)</f>
        <v>4944</v>
      </c>
      <c r="B935" s="539">
        <v>44783</v>
      </c>
      <c r="C935" s="540">
        <v>44743</v>
      </c>
      <c r="D935" s="541" t="s">
        <v>115</v>
      </c>
      <c r="E935" s="554" t="s">
        <v>230</v>
      </c>
      <c r="F935" s="555">
        <v>848.56</v>
      </c>
      <c r="G935" s="554" t="s">
        <v>5987</v>
      </c>
      <c r="H935" s="554" t="s">
        <v>132</v>
      </c>
      <c r="I935" s="543" t="s">
        <v>5988</v>
      </c>
      <c r="J935" s="556" t="s">
        <v>760</v>
      </c>
      <c r="K935" s="556" t="s">
        <v>704</v>
      </c>
      <c r="L935" s="544" t="s">
        <v>428</v>
      </c>
      <c r="M935" s="556">
        <v>82013401</v>
      </c>
      <c r="N935" s="557">
        <v>44783</v>
      </c>
      <c r="O935" s="545">
        <f t="shared" si="43"/>
        <v>8</v>
      </c>
      <c r="P935" s="545">
        <f t="shared" si="44"/>
        <v>7</v>
      </c>
      <c r="Q935" s="531" t="str">
        <f t="shared" si="45"/>
        <v>Gastos_Gerais</v>
      </c>
    </row>
    <row r="936" spans="1:17" ht="38.25" hidden="1" x14ac:dyDescent="0.2">
      <c r="A936" s="538">
        <f>IF(B936="","",COUNT('Diário 3º PA'!$A$4:$A$4242)+COUNT('Diário 4º PA'!$A$4:$A$2224)+ROW()-3)</f>
        <v>4945</v>
      </c>
      <c r="B936" s="539">
        <v>44783</v>
      </c>
      <c r="C936" s="540">
        <v>44774</v>
      </c>
      <c r="D936" s="541" t="s">
        <v>115</v>
      </c>
      <c r="E936" s="541" t="s">
        <v>328</v>
      </c>
      <c r="F936" s="542">
        <v>1500</v>
      </c>
      <c r="G936" s="577" t="s">
        <v>1085</v>
      </c>
      <c r="H936" s="543" t="s">
        <v>138</v>
      </c>
      <c r="I936" s="543" t="s">
        <v>727</v>
      </c>
      <c r="J936" s="556" t="s">
        <v>728</v>
      </c>
      <c r="K936" s="556" t="s">
        <v>704</v>
      </c>
      <c r="L936" s="544" t="s">
        <v>428</v>
      </c>
      <c r="M936" s="544">
        <v>1948092</v>
      </c>
      <c r="N936" s="557">
        <v>44782</v>
      </c>
      <c r="O936" s="545">
        <f t="shared" si="43"/>
        <v>8</v>
      </c>
      <c r="P936" s="545">
        <f t="shared" si="44"/>
        <v>8</v>
      </c>
      <c r="Q936" s="531" t="str">
        <f t="shared" si="45"/>
        <v>Gastos_Gerais</v>
      </c>
    </row>
    <row r="937" spans="1:17" ht="51" hidden="1" x14ac:dyDescent="0.2">
      <c r="A937" s="538">
        <f>IF(B937="","",COUNT('Diário 3º PA'!$A$4:$A$4242)+COUNT('Diário 4º PA'!$A$4:$A$2224)+ROW()-3)</f>
        <v>4946</v>
      </c>
      <c r="B937" s="539">
        <v>44782</v>
      </c>
      <c r="C937" s="540">
        <v>44774</v>
      </c>
      <c r="D937" s="554" t="s">
        <v>104</v>
      </c>
      <c r="E937" s="554" t="s">
        <v>187</v>
      </c>
      <c r="F937" s="555">
        <v>1737.42</v>
      </c>
      <c r="G937" s="554" t="s">
        <v>1019</v>
      </c>
      <c r="H937" s="554" t="s">
        <v>136</v>
      </c>
      <c r="I937" s="543" t="s">
        <v>6331</v>
      </c>
      <c r="J937" s="556" t="s">
        <v>4921</v>
      </c>
      <c r="K937" s="556" t="s">
        <v>6748</v>
      </c>
      <c r="L937" s="544" t="s">
        <v>5995</v>
      </c>
      <c r="M937" s="556">
        <v>383227707</v>
      </c>
      <c r="N937" s="557">
        <v>44782</v>
      </c>
      <c r="O937" s="545">
        <f t="shared" si="43"/>
        <v>8</v>
      </c>
      <c r="P937" s="545">
        <f t="shared" si="44"/>
        <v>8</v>
      </c>
      <c r="Q937" s="531" t="str">
        <f t="shared" si="45"/>
        <v>Gastos_com_Pessoal</v>
      </c>
    </row>
    <row r="938" spans="1:17" ht="51" hidden="1" x14ac:dyDescent="0.2">
      <c r="A938" s="538">
        <f>IF(B938="","",COUNT('Diário 3º PA'!$A$4:$A$4242)+COUNT('Diário 4º PA'!$A$4:$A$2224)+ROW()-3)</f>
        <v>4947</v>
      </c>
      <c r="B938" s="539">
        <v>44782</v>
      </c>
      <c r="C938" s="540">
        <v>44774</v>
      </c>
      <c r="D938" s="554" t="s">
        <v>104</v>
      </c>
      <c r="E938" s="554" t="s">
        <v>189</v>
      </c>
      <c r="F938" s="555">
        <v>1287.28</v>
      </c>
      <c r="G938" s="554" t="s">
        <v>915</v>
      </c>
      <c r="H938" s="554" t="s">
        <v>136</v>
      </c>
      <c r="I938" s="543" t="s">
        <v>6331</v>
      </c>
      <c r="J938" s="556" t="s">
        <v>4921</v>
      </c>
      <c r="K938" s="556" t="s">
        <v>6748</v>
      </c>
      <c r="L938" s="544" t="s">
        <v>5995</v>
      </c>
      <c r="M938" s="556">
        <v>383227707</v>
      </c>
      <c r="N938" s="557">
        <v>44782</v>
      </c>
      <c r="O938" s="545">
        <f t="shared" si="43"/>
        <v>8</v>
      </c>
      <c r="P938" s="545">
        <f t="shared" si="44"/>
        <v>8</v>
      </c>
      <c r="Q938" s="531" t="str">
        <f t="shared" si="45"/>
        <v>Gastos_com_Pessoal</v>
      </c>
    </row>
    <row r="939" spans="1:17" ht="51" hidden="1" x14ac:dyDescent="0.2">
      <c r="A939" s="538">
        <f>IF(B939="","",COUNT('Diário 3º PA'!$A$4:$A$4242)+COUNT('Diário 4º PA'!$A$4:$A$2224)+ROW()-3)</f>
        <v>4948</v>
      </c>
      <c r="B939" s="539">
        <v>44782</v>
      </c>
      <c r="C939" s="540">
        <v>44774</v>
      </c>
      <c r="D939" s="554" t="s">
        <v>104</v>
      </c>
      <c r="E939" s="554" t="s">
        <v>191</v>
      </c>
      <c r="F939" s="555">
        <v>429.1</v>
      </c>
      <c r="G939" s="554" t="s">
        <v>918</v>
      </c>
      <c r="H939" s="554" t="s">
        <v>136</v>
      </c>
      <c r="I939" s="543" t="s">
        <v>6331</v>
      </c>
      <c r="J939" s="556" t="s">
        <v>4921</v>
      </c>
      <c r="K939" s="556" t="s">
        <v>6748</v>
      </c>
      <c r="L939" s="544" t="s">
        <v>5995</v>
      </c>
      <c r="M939" s="556">
        <v>383227707</v>
      </c>
      <c r="N939" s="557">
        <v>44782</v>
      </c>
      <c r="O939" s="545">
        <f t="shared" si="43"/>
        <v>8</v>
      </c>
      <c r="P939" s="545">
        <f t="shared" si="44"/>
        <v>8</v>
      </c>
      <c r="Q939" s="531" t="str">
        <f t="shared" si="45"/>
        <v>Gastos_com_Pessoal</v>
      </c>
    </row>
    <row r="940" spans="1:17" ht="51" hidden="1" x14ac:dyDescent="0.2">
      <c r="A940" s="538">
        <f>IF(B940="","",COUNT('Diário 3º PA'!$A$4:$A$4242)+COUNT('Diário 4º PA'!$A$4:$A$2224)+ROW()-3)</f>
        <v>4949</v>
      </c>
      <c r="B940" s="539">
        <v>44782</v>
      </c>
      <c r="C940" s="540">
        <v>44774</v>
      </c>
      <c r="D940" s="554" t="s">
        <v>104</v>
      </c>
      <c r="E940" s="554" t="s">
        <v>193</v>
      </c>
      <c r="F940" s="555">
        <v>3066.91</v>
      </c>
      <c r="G940" s="554" t="s">
        <v>919</v>
      </c>
      <c r="H940" s="554" t="s">
        <v>136</v>
      </c>
      <c r="I940" s="543" t="s">
        <v>6331</v>
      </c>
      <c r="J940" s="556" t="s">
        <v>4921</v>
      </c>
      <c r="K940" s="556" t="s">
        <v>6748</v>
      </c>
      <c r="L940" s="544" t="s">
        <v>5995</v>
      </c>
      <c r="M940" s="556">
        <v>383227707</v>
      </c>
      <c r="N940" s="557">
        <v>44782</v>
      </c>
      <c r="O940" s="545">
        <f t="shared" si="43"/>
        <v>8</v>
      </c>
      <c r="P940" s="545">
        <f t="shared" si="44"/>
        <v>8</v>
      </c>
      <c r="Q940" s="531" t="str">
        <f t="shared" si="45"/>
        <v>Gastos_com_Pessoal</v>
      </c>
    </row>
    <row r="941" spans="1:17" ht="51" hidden="1" x14ac:dyDescent="0.2">
      <c r="A941" s="538">
        <f>IF(B941="","",COUNT('Diário 3º PA'!$A$4:$A$4242)+COUNT('Diário 4º PA'!$A$4:$A$2224)+ROW()-3)</f>
        <v>4950</v>
      </c>
      <c r="B941" s="539">
        <v>44782</v>
      </c>
      <c r="C941" s="540">
        <v>44774</v>
      </c>
      <c r="D941" s="554" t="s">
        <v>104</v>
      </c>
      <c r="E941" s="554" t="s">
        <v>187</v>
      </c>
      <c r="F941" s="555">
        <v>408.22</v>
      </c>
      <c r="G941" s="554" t="s">
        <v>1019</v>
      </c>
      <c r="H941" s="554" t="s">
        <v>130</v>
      </c>
      <c r="I941" s="543" t="s">
        <v>1514</v>
      </c>
      <c r="J941" s="567" t="s">
        <v>1515</v>
      </c>
      <c r="K941" s="556" t="s">
        <v>6748</v>
      </c>
      <c r="L941" s="544" t="s">
        <v>5995</v>
      </c>
      <c r="M941" s="556">
        <v>383227707</v>
      </c>
      <c r="N941" s="557">
        <v>44782</v>
      </c>
      <c r="O941" s="545">
        <f t="shared" si="43"/>
        <v>8</v>
      </c>
      <c r="P941" s="545">
        <f t="shared" si="44"/>
        <v>8</v>
      </c>
      <c r="Q941" s="531" t="str">
        <f t="shared" si="45"/>
        <v>Gastos_com_Pessoal</v>
      </c>
    </row>
    <row r="942" spans="1:17" ht="51" hidden="1" x14ac:dyDescent="0.2">
      <c r="A942" s="538">
        <f>IF(B942="","",COUNT('Diário 3º PA'!$A$4:$A$4242)+COUNT('Diário 4º PA'!$A$4:$A$2224)+ROW()-3)</f>
        <v>4951</v>
      </c>
      <c r="B942" s="539">
        <v>44782</v>
      </c>
      <c r="C942" s="540">
        <v>44774</v>
      </c>
      <c r="D942" s="554" t="s">
        <v>104</v>
      </c>
      <c r="E942" s="554" t="s">
        <v>189</v>
      </c>
      <c r="F942" s="555">
        <v>382.45</v>
      </c>
      <c r="G942" s="554" t="s">
        <v>915</v>
      </c>
      <c r="H942" s="554" t="s">
        <v>130</v>
      </c>
      <c r="I942" s="543" t="s">
        <v>1514</v>
      </c>
      <c r="J942" s="567" t="s">
        <v>1515</v>
      </c>
      <c r="K942" s="556" t="s">
        <v>6748</v>
      </c>
      <c r="L942" s="544" t="s">
        <v>5995</v>
      </c>
      <c r="M942" s="556">
        <v>383227707</v>
      </c>
      <c r="N942" s="557">
        <v>44782</v>
      </c>
      <c r="O942" s="545">
        <f t="shared" si="43"/>
        <v>8</v>
      </c>
      <c r="P942" s="545">
        <f t="shared" si="44"/>
        <v>8</v>
      </c>
      <c r="Q942" s="531" t="str">
        <f t="shared" si="45"/>
        <v>Gastos_com_Pessoal</v>
      </c>
    </row>
    <row r="943" spans="1:17" ht="51" hidden="1" x14ac:dyDescent="0.2">
      <c r="A943" s="538">
        <f>IF(B943="","",COUNT('Diário 3º PA'!$A$4:$A$4242)+COUNT('Diário 4º PA'!$A$4:$A$2224)+ROW()-3)</f>
        <v>4952</v>
      </c>
      <c r="B943" s="539">
        <v>44782</v>
      </c>
      <c r="C943" s="540">
        <v>44774</v>
      </c>
      <c r="D943" s="554" t="s">
        <v>104</v>
      </c>
      <c r="E943" s="554" t="s">
        <v>191</v>
      </c>
      <c r="F943" s="555">
        <v>127.48</v>
      </c>
      <c r="G943" s="554" t="s">
        <v>918</v>
      </c>
      <c r="H943" s="554" t="s">
        <v>130</v>
      </c>
      <c r="I943" s="543" t="s">
        <v>1514</v>
      </c>
      <c r="J943" s="567" t="s">
        <v>1515</v>
      </c>
      <c r="K943" s="556" t="s">
        <v>6748</v>
      </c>
      <c r="L943" s="544" t="s">
        <v>5995</v>
      </c>
      <c r="M943" s="556">
        <v>383227707</v>
      </c>
      <c r="N943" s="557">
        <v>44782</v>
      </c>
      <c r="O943" s="545">
        <f t="shared" si="43"/>
        <v>8</v>
      </c>
      <c r="P943" s="545">
        <f t="shared" si="44"/>
        <v>8</v>
      </c>
      <c r="Q943" s="531" t="str">
        <f t="shared" si="45"/>
        <v>Gastos_com_Pessoal</v>
      </c>
    </row>
    <row r="944" spans="1:17" ht="51" hidden="1" x14ac:dyDescent="0.2">
      <c r="A944" s="538">
        <f>IF(B944="","",COUNT('Diário 3º PA'!$A$4:$A$4242)+COUNT('Diário 4º PA'!$A$4:$A$2224)+ROW()-3)</f>
        <v>4953</v>
      </c>
      <c r="B944" s="539">
        <v>44782</v>
      </c>
      <c r="C944" s="540">
        <v>44774</v>
      </c>
      <c r="D944" s="554" t="s">
        <v>104</v>
      </c>
      <c r="E944" s="554" t="s">
        <v>193</v>
      </c>
      <c r="F944" s="555">
        <v>53.13</v>
      </c>
      <c r="G944" s="554" t="s">
        <v>919</v>
      </c>
      <c r="H944" s="554" t="s">
        <v>130</v>
      </c>
      <c r="I944" s="543" t="s">
        <v>1514</v>
      </c>
      <c r="J944" s="567" t="s">
        <v>1515</v>
      </c>
      <c r="K944" s="556" t="s">
        <v>6748</v>
      </c>
      <c r="L944" s="544" t="s">
        <v>5995</v>
      </c>
      <c r="M944" s="556">
        <v>383227707</v>
      </c>
      <c r="N944" s="557">
        <v>44782</v>
      </c>
      <c r="O944" s="545">
        <f t="shared" si="43"/>
        <v>8</v>
      </c>
      <c r="P944" s="545">
        <f t="shared" si="44"/>
        <v>8</v>
      </c>
      <c r="Q944" s="531" t="str">
        <f t="shared" si="45"/>
        <v>Gastos_com_Pessoal</v>
      </c>
    </row>
    <row r="945" spans="1:17" ht="25.5" hidden="1" x14ac:dyDescent="0.2">
      <c r="A945" s="538">
        <f>IF(B945="","",COUNT('Diário 3º PA'!$A$4:$A$4242)+COUNT('Diário 4º PA'!$A$4:$A$2224)+ROW()-3)</f>
        <v>4954</v>
      </c>
      <c r="B945" s="539">
        <v>44782</v>
      </c>
      <c r="C945" s="540">
        <v>44774</v>
      </c>
      <c r="D945" s="554" t="s">
        <v>93</v>
      </c>
      <c r="E945" s="554" t="s">
        <v>97</v>
      </c>
      <c r="F945" s="555">
        <v>0.5</v>
      </c>
      <c r="G945" s="554" t="s">
        <v>1553</v>
      </c>
      <c r="H945" s="554" t="s">
        <v>128</v>
      </c>
      <c r="I945" s="543" t="s">
        <v>664</v>
      </c>
      <c r="J945" s="556" t="s">
        <v>811</v>
      </c>
      <c r="K945" s="556" t="s">
        <v>1554</v>
      </c>
      <c r="L945" s="544" t="s">
        <v>1066</v>
      </c>
      <c r="M945" s="556" t="s">
        <v>666</v>
      </c>
      <c r="N945" s="557">
        <v>44782</v>
      </c>
      <c r="O945" s="545">
        <f t="shared" si="43"/>
        <v>8</v>
      </c>
      <c r="P945" s="545">
        <f t="shared" si="44"/>
        <v>8</v>
      </c>
      <c r="Q945" s="531" t="str">
        <f t="shared" si="45"/>
        <v>Receitas</v>
      </c>
    </row>
    <row r="946" spans="1:17" ht="38.25" hidden="1" x14ac:dyDescent="0.2">
      <c r="A946" s="538">
        <f>IF(B946="","",COUNT('Diário 3º PA'!$A$4:$A$4242)+COUNT('Diário 4º PA'!$A$4:$A$2224)+ROW()-3)</f>
        <v>4955</v>
      </c>
      <c r="B946" s="539">
        <v>44784</v>
      </c>
      <c r="C946" s="540">
        <v>44774</v>
      </c>
      <c r="D946" s="541" t="s">
        <v>115</v>
      </c>
      <c r="E946" s="554" t="s">
        <v>366</v>
      </c>
      <c r="F946" s="555">
        <v>374.15</v>
      </c>
      <c r="G946" s="554" t="s">
        <v>3960</v>
      </c>
      <c r="H946" s="554" t="s">
        <v>129</v>
      </c>
      <c r="I946" s="543" t="s">
        <v>6306</v>
      </c>
      <c r="J946" s="556" t="s">
        <v>835</v>
      </c>
      <c r="K946" s="560" t="s">
        <v>704</v>
      </c>
      <c r="L946" s="544" t="s">
        <v>428</v>
      </c>
      <c r="M946" s="556">
        <v>82</v>
      </c>
      <c r="N946" s="557">
        <v>44783</v>
      </c>
      <c r="O946" s="545">
        <f t="shared" si="43"/>
        <v>8</v>
      </c>
      <c r="P946" s="545">
        <f t="shared" si="44"/>
        <v>8</v>
      </c>
      <c r="Q946" s="531" t="str">
        <f t="shared" si="45"/>
        <v>Gastos_Gerais</v>
      </c>
    </row>
    <row r="947" spans="1:17" ht="38.25" hidden="1" x14ac:dyDescent="0.2">
      <c r="A947" s="538">
        <f>IF(B947="","",COUNT('Diário 3º PA'!$A$4:$A$4242)+COUNT('Diário 4º PA'!$A$4:$A$2224)+ROW()-3)</f>
        <v>4956</v>
      </c>
      <c r="B947" s="539">
        <v>44784</v>
      </c>
      <c r="C947" s="540">
        <v>44774</v>
      </c>
      <c r="D947" s="541" t="s">
        <v>115</v>
      </c>
      <c r="E947" s="554" t="s">
        <v>378</v>
      </c>
      <c r="F947" s="555">
        <v>747</v>
      </c>
      <c r="G947" s="554" t="s">
        <v>6847</v>
      </c>
      <c r="H947" s="554" t="s">
        <v>129</v>
      </c>
      <c r="I947" s="543" t="s">
        <v>6306</v>
      </c>
      <c r="J947" s="556" t="s">
        <v>835</v>
      </c>
      <c r="K947" s="560" t="s">
        <v>704</v>
      </c>
      <c r="L947" s="544" t="s">
        <v>428</v>
      </c>
      <c r="M947" s="556">
        <v>81</v>
      </c>
      <c r="N947" s="557">
        <v>44783</v>
      </c>
      <c r="O947" s="545">
        <f t="shared" si="43"/>
        <v>8</v>
      </c>
      <c r="P947" s="545">
        <f t="shared" si="44"/>
        <v>8</v>
      </c>
      <c r="Q947" s="531" t="str">
        <f t="shared" si="45"/>
        <v>Gastos_Gerais</v>
      </c>
    </row>
    <row r="948" spans="1:17" ht="38.25" hidden="1" x14ac:dyDescent="0.2">
      <c r="A948" s="538">
        <f>IF(B948="","",COUNT('Diário 3º PA'!$A$4:$A$4242)+COUNT('Diário 4º PA'!$A$4:$A$2224)+ROW()-3)</f>
        <v>4957</v>
      </c>
      <c r="B948" s="539">
        <v>44784</v>
      </c>
      <c r="C948" s="540">
        <v>44774</v>
      </c>
      <c r="D948" s="541" t="s">
        <v>115</v>
      </c>
      <c r="E948" s="554" t="s">
        <v>370</v>
      </c>
      <c r="F948" s="555">
        <v>149.9</v>
      </c>
      <c r="G948" s="554" t="s">
        <v>6848</v>
      </c>
      <c r="H948" s="554" t="s">
        <v>135</v>
      </c>
      <c r="I948" s="543" t="s">
        <v>6849</v>
      </c>
      <c r="J948" s="556" t="s">
        <v>1483</v>
      </c>
      <c r="K948" s="560" t="s">
        <v>704</v>
      </c>
      <c r="L948" s="544" t="s">
        <v>428</v>
      </c>
      <c r="M948" s="556">
        <v>2022522</v>
      </c>
      <c r="N948" s="557">
        <v>44783</v>
      </c>
      <c r="O948" s="545">
        <f t="shared" si="43"/>
        <v>8</v>
      </c>
      <c r="P948" s="545">
        <f t="shared" si="44"/>
        <v>8</v>
      </c>
      <c r="Q948" s="531" t="str">
        <f t="shared" si="45"/>
        <v>Gastos_Gerais</v>
      </c>
    </row>
    <row r="949" spans="1:17" ht="38.25" hidden="1" x14ac:dyDescent="0.2">
      <c r="A949" s="538">
        <f>IF(B949="","",COUNT('Diário 3º PA'!$A$4:$A$4242)+COUNT('Diário 4º PA'!$A$4:$A$2224)+ROW()-3)</f>
        <v>4958</v>
      </c>
      <c r="B949" s="539">
        <v>44784</v>
      </c>
      <c r="C949" s="540">
        <v>44743</v>
      </c>
      <c r="D949" s="541" t="s">
        <v>115</v>
      </c>
      <c r="E949" s="554" t="s">
        <v>354</v>
      </c>
      <c r="F949" s="555">
        <v>16</v>
      </c>
      <c r="G949" s="554" t="s">
        <v>6850</v>
      </c>
      <c r="H949" s="554" t="s">
        <v>130</v>
      </c>
      <c r="I949" s="543" t="s">
        <v>6851</v>
      </c>
      <c r="J949" s="556" t="s">
        <v>6852</v>
      </c>
      <c r="K949" s="560" t="s">
        <v>704</v>
      </c>
      <c r="L949" s="544" t="s">
        <v>428</v>
      </c>
      <c r="M949" s="556">
        <v>6025</v>
      </c>
      <c r="N949" s="557">
        <v>44763</v>
      </c>
      <c r="O949" s="545">
        <f t="shared" si="43"/>
        <v>8</v>
      </c>
      <c r="P949" s="545">
        <f t="shared" si="44"/>
        <v>7</v>
      </c>
      <c r="Q949" s="531" t="str">
        <f t="shared" si="45"/>
        <v>Gastos_Gerais</v>
      </c>
    </row>
    <row r="950" spans="1:17" ht="38.25" hidden="1" x14ac:dyDescent="0.2">
      <c r="A950" s="538">
        <f>IF(B950="","",COUNT('Diário 3º PA'!$A$4:$A$4242)+COUNT('Diário 4º PA'!$A$4:$A$2224)+ROW()-3)</f>
        <v>4959</v>
      </c>
      <c r="B950" s="539">
        <v>44784</v>
      </c>
      <c r="C950" s="540">
        <v>44743</v>
      </c>
      <c r="D950" s="541" t="s">
        <v>115</v>
      </c>
      <c r="E950" s="554" t="s">
        <v>232</v>
      </c>
      <c r="F950" s="555">
        <v>18451.36</v>
      </c>
      <c r="G950" s="554" t="s">
        <v>2495</v>
      </c>
      <c r="H950" s="554" t="s">
        <v>136</v>
      </c>
      <c r="I950" s="543" t="s">
        <v>1089</v>
      </c>
      <c r="J950" s="556" t="s">
        <v>703</v>
      </c>
      <c r="K950" s="560" t="s">
        <v>704</v>
      </c>
      <c r="L950" s="582" t="s">
        <v>705</v>
      </c>
      <c r="M950" s="544" t="s">
        <v>6853</v>
      </c>
      <c r="N950" s="557">
        <v>44784</v>
      </c>
      <c r="O950" s="545">
        <f t="shared" si="43"/>
        <v>8</v>
      </c>
      <c r="P950" s="545">
        <f t="shared" si="44"/>
        <v>7</v>
      </c>
      <c r="Q950" s="531" t="str">
        <f t="shared" si="45"/>
        <v>Gastos_Gerais</v>
      </c>
    </row>
    <row r="951" spans="1:17" ht="38.25" hidden="1" x14ac:dyDescent="0.2">
      <c r="A951" s="538">
        <f>IF(B951="","",COUNT('Diário 3º PA'!$A$4:$A$4242)+COUNT('Diário 4º PA'!$A$4:$A$2224)+ROW()-3)</f>
        <v>4960</v>
      </c>
      <c r="B951" s="539">
        <v>44784</v>
      </c>
      <c r="C951" s="540">
        <v>44774</v>
      </c>
      <c r="D951" s="541" t="s">
        <v>115</v>
      </c>
      <c r="E951" s="554" t="s">
        <v>308</v>
      </c>
      <c r="F951" s="555">
        <v>1167.18</v>
      </c>
      <c r="G951" s="554" t="s">
        <v>5981</v>
      </c>
      <c r="H951" s="554" t="s">
        <v>134</v>
      </c>
      <c r="I951" s="543" t="s">
        <v>3850</v>
      </c>
      <c r="J951" s="556" t="s">
        <v>3851</v>
      </c>
      <c r="K951" s="560" t="s">
        <v>704</v>
      </c>
      <c r="L951" s="560" t="s">
        <v>428</v>
      </c>
      <c r="M951" s="556">
        <v>33341</v>
      </c>
      <c r="N951" s="557">
        <v>44778</v>
      </c>
      <c r="O951" s="545">
        <f t="shared" si="43"/>
        <v>8</v>
      </c>
      <c r="P951" s="545">
        <f t="shared" si="44"/>
        <v>8</v>
      </c>
      <c r="Q951" s="531" t="str">
        <f t="shared" si="45"/>
        <v>Gastos_Gerais</v>
      </c>
    </row>
    <row r="952" spans="1:17" ht="38.25" hidden="1" x14ac:dyDescent="0.2">
      <c r="A952" s="538">
        <f>IF(B952="","",COUNT('Diário 3º PA'!$A$4:$A$4242)+COUNT('Diário 4º PA'!$A$4:$A$2224)+ROW()-3)</f>
        <v>4961</v>
      </c>
      <c r="B952" s="539">
        <v>44784</v>
      </c>
      <c r="C952" s="540">
        <v>44743</v>
      </c>
      <c r="D952" s="541" t="s">
        <v>115</v>
      </c>
      <c r="E952" s="554" t="s">
        <v>230</v>
      </c>
      <c r="F952" s="555">
        <v>8544.7900000000009</v>
      </c>
      <c r="G952" s="554" t="s">
        <v>5987</v>
      </c>
      <c r="H952" s="554" t="s">
        <v>131</v>
      </c>
      <c r="I952" s="543" t="s">
        <v>5988</v>
      </c>
      <c r="J952" s="556" t="s">
        <v>760</v>
      </c>
      <c r="K952" s="560" t="s">
        <v>704</v>
      </c>
      <c r="L952" s="560" t="s">
        <v>428</v>
      </c>
      <c r="M952" s="556">
        <v>83792155</v>
      </c>
      <c r="N952" s="557">
        <v>44784</v>
      </c>
      <c r="O952" s="545">
        <f t="shared" si="43"/>
        <v>8</v>
      </c>
      <c r="P952" s="545">
        <f t="shared" si="44"/>
        <v>7</v>
      </c>
      <c r="Q952" s="531" t="str">
        <f t="shared" si="45"/>
        <v>Gastos_Gerais</v>
      </c>
    </row>
    <row r="953" spans="1:17" ht="60" hidden="1" x14ac:dyDescent="0.2">
      <c r="A953" s="538">
        <f>IF(B953="","",COUNT('Diário 3º PA'!$A$4:$A$4242)+COUNT('Diário 4º PA'!$A$4:$A$2224)+ROW()-3)</f>
        <v>4962</v>
      </c>
      <c r="B953" s="539">
        <v>44784</v>
      </c>
      <c r="C953" s="540">
        <v>44743</v>
      </c>
      <c r="D953" s="541" t="s">
        <v>115</v>
      </c>
      <c r="E953" s="541" t="s">
        <v>340</v>
      </c>
      <c r="F953" s="542">
        <v>10602.08</v>
      </c>
      <c r="G953" s="541" t="s">
        <v>6854</v>
      </c>
      <c r="H953" s="541" t="s">
        <v>127</v>
      </c>
      <c r="I953" s="541" t="s">
        <v>1257</v>
      </c>
      <c r="J953" s="560" t="s">
        <v>1258</v>
      </c>
      <c r="K953" s="560" t="s">
        <v>704</v>
      </c>
      <c r="L953" s="560" t="s">
        <v>705</v>
      </c>
      <c r="M953" s="560">
        <v>9</v>
      </c>
      <c r="N953" s="557">
        <v>44782</v>
      </c>
      <c r="O953" s="545">
        <f t="shared" si="43"/>
        <v>8</v>
      </c>
      <c r="P953" s="545">
        <f t="shared" si="44"/>
        <v>7</v>
      </c>
      <c r="Q953" s="531" t="str">
        <f t="shared" si="45"/>
        <v>Gastos_Gerais</v>
      </c>
    </row>
    <row r="954" spans="1:17" ht="38.25" hidden="1" x14ac:dyDescent="0.2">
      <c r="A954" s="538">
        <f>IF(B954="","",COUNT('Diário 3º PA'!$A$4:$A$4242)+COUNT('Diário 4º PA'!$A$4:$A$2224)+ROW()-3)</f>
        <v>4963</v>
      </c>
      <c r="B954" s="539">
        <v>44784</v>
      </c>
      <c r="C954" s="540">
        <v>44743</v>
      </c>
      <c r="D954" s="541" t="s">
        <v>115</v>
      </c>
      <c r="E954" s="554" t="s">
        <v>232</v>
      </c>
      <c r="F954" s="555">
        <v>2907.42</v>
      </c>
      <c r="G954" s="554" t="s">
        <v>2495</v>
      </c>
      <c r="H954" s="554" t="s">
        <v>138</v>
      </c>
      <c r="I954" s="543" t="s">
        <v>1089</v>
      </c>
      <c r="J954" s="556" t="s">
        <v>703</v>
      </c>
      <c r="K954" s="560" t="s">
        <v>704</v>
      </c>
      <c r="L954" s="582" t="s">
        <v>705</v>
      </c>
      <c r="M954" s="544" t="s">
        <v>6855</v>
      </c>
      <c r="N954" s="557">
        <v>44784</v>
      </c>
      <c r="O954" s="545">
        <f t="shared" si="43"/>
        <v>8</v>
      </c>
      <c r="P954" s="545">
        <f t="shared" si="44"/>
        <v>7</v>
      </c>
      <c r="Q954" s="531" t="str">
        <f t="shared" si="45"/>
        <v>Gastos_Gerais</v>
      </c>
    </row>
    <row r="955" spans="1:17" ht="38.25" hidden="1" x14ac:dyDescent="0.2">
      <c r="A955" s="538">
        <f>IF(B955="","",COUNT('Diário 3º PA'!$A$4:$A$4242)+COUNT('Diário 4º PA'!$A$4:$A$2224)+ROW()-3)</f>
        <v>4964</v>
      </c>
      <c r="B955" s="539">
        <v>44784</v>
      </c>
      <c r="C955" s="540">
        <v>44774</v>
      </c>
      <c r="D955" s="541" t="s">
        <v>115</v>
      </c>
      <c r="E955" s="554" t="s">
        <v>368</v>
      </c>
      <c r="F955" s="555">
        <v>99</v>
      </c>
      <c r="G955" s="554" t="s">
        <v>6856</v>
      </c>
      <c r="H955" s="554" t="s">
        <v>134</v>
      </c>
      <c r="I955" s="543" t="s">
        <v>6857</v>
      </c>
      <c r="J955" s="556" t="s">
        <v>709</v>
      </c>
      <c r="K955" s="560" t="s">
        <v>704</v>
      </c>
      <c r="L955" s="544" t="s">
        <v>428</v>
      </c>
      <c r="M955" s="556">
        <v>16418</v>
      </c>
      <c r="N955" s="557">
        <v>44774</v>
      </c>
      <c r="O955" s="545">
        <f t="shared" si="43"/>
        <v>8</v>
      </c>
      <c r="P955" s="545">
        <f t="shared" si="44"/>
        <v>8</v>
      </c>
      <c r="Q955" s="531" t="str">
        <f t="shared" si="45"/>
        <v>Gastos_Gerais</v>
      </c>
    </row>
    <row r="956" spans="1:17" ht="38.25" hidden="1" x14ac:dyDescent="0.2">
      <c r="A956" s="538">
        <f>IF(B956="","",COUNT('Diário 3º PA'!$A$4:$A$4242)+COUNT('Diário 4º PA'!$A$4:$A$2224)+ROW()-3)</f>
        <v>4965</v>
      </c>
      <c r="B956" s="539">
        <v>44784</v>
      </c>
      <c r="C956" s="580">
        <v>44774</v>
      </c>
      <c r="D956" s="541" t="s">
        <v>115</v>
      </c>
      <c r="E956" s="554" t="s">
        <v>372</v>
      </c>
      <c r="F956" s="542">
        <v>90</v>
      </c>
      <c r="G956" s="541" t="s">
        <v>4726</v>
      </c>
      <c r="H956" s="541" t="s">
        <v>130</v>
      </c>
      <c r="I956" s="541" t="s">
        <v>649</v>
      </c>
      <c r="J956" s="560" t="s">
        <v>4727</v>
      </c>
      <c r="K956" s="560" t="s">
        <v>704</v>
      </c>
      <c r="L956" s="560" t="s">
        <v>428</v>
      </c>
      <c r="M956" s="560">
        <v>20221519</v>
      </c>
      <c r="N956" s="579">
        <v>44776</v>
      </c>
      <c r="O956" s="545">
        <f t="shared" si="43"/>
        <v>8</v>
      </c>
      <c r="P956" s="545">
        <f t="shared" si="44"/>
        <v>8</v>
      </c>
      <c r="Q956" s="531" t="str">
        <f t="shared" si="45"/>
        <v>Gastos_Gerais</v>
      </c>
    </row>
    <row r="957" spans="1:17" ht="38.25" hidden="1" x14ac:dyDescent="0.2">
      <c r="A957" s="538">
        <f>IF(B957="","",COUNT('Diário 3º PA'!$A$4:$A$4242)+COUNT('Diário 4º PA'!$A$4:$A$2224)+ROW()-3)</f>
        <v>4966</v>
      </c>
      <c r="B957" s="539">
        <v>44784</v>
      </c>
      <c r="C957" s="540">
        <v>44743</v>
      </c>
      <c r="D957" s="541" t="s">
        <v>115</v>
      </c>
      <c r="E957" s="554" t="s">
        <v>268</v>
      </c>
      <c r="F957" s="555">
        <v>720</v>
      </c>
      <c r="G957" s="554" t="s">
        <v>6858</v>
      </c>
      <c r="H957" s="554" t="s">
        <v>133</v>
      </c>
      <c r="I957" s="543" t="s">
        <v>681</v>
      </c>
      <c r="J957" s="556" t="s">
        <v>6859</v>
      </c>
      <c r="K957" s="560" t="s">
        <v>704</v>
      </c>
      <c r="L957" s="582" t="s">
        <v>705</v>
      </c>
      <c r="M957" s="556">
        <v>1</v>
      </c>
      <c r="N957" s="557">
        <v>44784</v>
      </c>
      <c r="O957" s="545">
        <f t="shared" si="43"/>
        <v>8</v>
      </c>
      <c r="P957" s="545">
        <f t="shared" si="44"/>
        <v>7</v>
      </c>
      <c r="Q957" s="531" t="str">
        <f t="shared" si="45"/>
        <v>Gastos_Gerais</v>
      </c>
    </row>
    <row r="958" spans="1:17" ht="38.25" hidden="1" x14ac:dyDescent="0.2">
      <c r="A958" s="538">
        <f>IF(B958="","",COUNT('Diário 3º PA'!$A$4:$A$4242)+COUNT('Diário 4º PA'!$A$4:$A$2224)+ROW()-3)</f>
        <v>4967</v>
      </c>
      <c r="B958" s="539">
        <v>44784</v>
      </c>
      <c r="C958" s="540">
        <v>44774</v>
      </c>
      <c r="D958" s="541" t="s">
        <v>115</v>
      </c>
      <c r="E958" s="541" t="s">
        <v>328</v>
      </c>
      <c r="F958" s="542">
        <v>1500</v>
      </c>
      <c r="G958" s="577" t="s">
        <v>1010</v>
      </c>
      <c r="H958" s="543" t="s">
        <v>131</v>
      </c>
      <c r="I958" s="543" t="s">
        <v>727</v>
      </c>
      <c r="J958" s="556" t="s">
        <v>728</v>
      </c>
      <c r="K958" s="556" t="s">
        <v>704</v>
      </c>
      <c r="L958" s="544" t="s">
        <v>428</v>
      </c>
      <c r="M958" s="544">
        <v>1948518</v>
      </c>
      <c r="N958" s="557">
        <v>44784</v>
      </c>
      <c r="O958" s="545">
        <f t="shared" si="43"/>
        <v>8</v>
      </c>
      <c r="P958" s="545">
        <f t="shared" si="44"/>
        <v>8</v>
      </c>
      <c r="Q958" s="531" t="str">
        <f t="shared" si="45"/>
        <v>Gastos_Gerais</v>
      </c>
    </row>
    <row r="959" spans="1:17" ht="38.25" hidden="1" x14ac:dyDescent="0.2">
      <c r="A959" s="538">
        <f>IF(B959="","",COUNT('Diário 3º PA'!$A$4:$A$4242)+COUNT('Diário 4º PA'!$A$4:$A$2224)+ROW()-3)</f>
        <v>4968</v>
      </c>
      <c r="B959" s="539">
        <v>44784</v>
      </c>
      <c r="C959" s="580">
        <v>44774</v>
      </c>
      <c r="D959" s="541" t="s">
        <v>115</v>
      </c>
      <c r="E959" s="541" t="s">
        <v>242</v>
      </c>
      <c r="F959" s="542">
        <v>45124.65</v>
      </c>
      <c r="G959" s="541" t="s">
        <v>646</v>
      </c>
      <c r="H959" s="554" t="s">
        <v>128</v>
      </c>
      <c r="I959" s="541" t="s">
        <v>3774</v>
      </c>
      <c r="J959" s="560" t="s">
        <v>1078</v>
      </c>
      <c r="K959" s="560" t="s">
        <v>704</v>
      </c>
      <c r="L959" s="560" t="s">
        <v>428</v>
      </c>
      <c r="M959" s="560">
        <v>2022310</v>
      </c>
      <c r="N959" s="579">
        <v>44776</v>
      </c>
      <c r="O959" s="545">
        <f t="shared" si="43"/>
        <v>8</v>
      </c>
      <c r="P959" s="545">
        <f t="shared" si="44"/>
        <v>8</v>
      </c>
      <c r="Q959" s="531" t="str">
        <f t="shared" si="45"/>
        <v>Gastos_Gerais</v>
      </c>
    </row>
    <row r="960" spans="1:17" ht="51" hidden="1" x14ac:dyDescent="0.2">
      <c r="A960" s="538">
        <f>IF(B960="","",COUNT('Diário 3º PA'!$A$4:$A$4242)+COUNT('Diário 4º PA'!$A$4:$A$2224)+ROW()-3)</f>
        <v>4969</v>
      </c>
      <c r="B960" s="539">
        <v>44784</v>
      </c>
      <c r="C960" s="540">
        <v>44774</v>
      </c>
      <c r="D960" s="554" t="s">
        <v>104</v>
      </c>
      <c r="E960" s="554" t="s">
        <v>191</v>
      </c>
      <c r="F960" s="542">
        <v>903.78</v>
      </c>
      <c r="G960" s="543" t="s">
        <v>6860</v>
      </c>
      <c r="H960" s="554" t="s">
        <v>129</v>
      </c>
      <c r="I960" s="543" t="s">
        <v>6861</v>
      </c>
      <c r="J960" s="556" t="s">
        <v>6862</v>
      </c>
      <c r="K960" s="556" t="s">
        <v>6748</v>
      </c>
      <c r="L960" s="544" t="s">
        <v>5995</v>
      </c>
      <c r="M960" s="556">
        <v>983345494</v>
      </c>
      <c r="N960" s="557">
        <v>44784</v>
      </c>
      <c r="O960" s="545">
        <f t="shared" si="43"/>
        <v>8</v>
      </c>
      <c r="P960" s="545">
        <f t="shared" si="44"/>
        <v>8</v>
      </c>
      <c r="Q960" s="531" t="str">
        <f t="shared" si="45"/>
        <v>Gastos_com_Pessoal</v>
      </c>
    </row>
    <row r="961" spans="1:17" ht="51" hidden="1" x14ac:dyDescent="0.2">
      <c r="A961" s="538">
        <f>IF(B961="","",COUNT('Diário 3º PA'!$A$4:$A$4242)+COUNT('Diário 4º PA'!$A$4:$A$2224)+ROW()-3)</f>
        <v>4970</v>
      </c>
      <c r="B961" s="539">
        <v>44784</v>
      </c>
      <c r="C961" s="540">
        <v>44774</v>
      </c>
      <c r="D961" s="554" t="s">
        <v>104</v>
      </c>
      <c r="E961" s="554" t="s">
        <v>189</v>
      </c>
      <c r="F961" s="542">
        <v>2580.83</v>
      </c>
      <c r="G961" s="543" t="s">
        <v>6863</v>
      </c>
      <c r="H961" s="554" t="s">
        <v>129</v>
      </c>
      <c r="I961" s="543" t="s">
        <v>6861</v>
      </c>
      <c r="J961" s="556" t="s">
        <v>6862</v>
      </c>
      <c r="K961" s="556" t="s">
        <v>6748</v>
      </c>
      <c r="L961" s="544" t="s">
        <v>5995</v>
      </c>
      <c r="M961" s="556">
        <v>983345494</v>
      </c>
      <c r="N961" s="557">
        <v>44784</v>
      </c>
      <c r="O961" s="545">
        <f t="shared" si="43"/>
        <v>8</v>
      </c>
      <c r="P961" s="545">
        <f t="shared" si="44"/>
        <v>8</v>
      </c>
      <c r="Q961" s="531" t="str">
        <f t="shared" si="45"/>
        <v>Gastos_com_Pessoal</v>
      </c>
    </row>
    <row r="962" spans="1:17" ht="51" hidden="1" x14ac:dyDescent="0.2">
      <c r="A962" s="538">
        <f>IF(B962="","",COUNT('Diário 3º PA'!$A$4:$A$4242)+COUNT('Diário 4º PA'!$A$4:$A$2224)+ROW()-3)</f>
        <v>4971</v>
      </c>
      <c r="B962" s="539">
        <v>44784</v>
      </c>
      <c r="C962" s="540">
        <v>44774</v>
      </c>
      <c r="D962" s="554" t="s">
        <v>104</v>
      </c>
      <c r="E962" s="554" t="s">
        <v>191</v>
      </c>
      <c r="F962" s="542">
        <v>490.62</v>
      </c>
      <c r="G962" s="543" t="s">
        <v>6864</v>
      </c>
      <c r="H962" s="554" t="s">
        <v>137</v>
      </c>
      <c r="I962" s="543" t="s">
        <v>6865</v>
      </c>
      <c r="J962" s="556" t="s">
        <v>6866</v>
      </c>
      <c r="K962" s="556" t="s">
        <v>6748</v>
      </c>
      <c r="L962" s="544" t="s">
        <v>5995</v>
      </c>
      <c r="M962" s="556">
        <v>983345494</v>
      </c>
      <c r="N962" s="557">
        <v>44784</v>
      </c>
      <c r="O962" s="545">
        <f t="shared" si="43"/>
        <v>8</v>
      </c>
      <c r="P962" s="545">
        <f t="shared" si="44"/>
        <v>8</v>
      </c>
      <c r="Q962" s="531" t="str">
        <f t="shared" si="45"/>
        <v>Gastos_com_Pessoal</v>
      </c>
    </row>
    <row r="963" spans="1:17" ht="51" hidden="1" x14ac:dyDescent="0.2">
      <c r="A963" s="538">
        <f>IF(B963="","",COUNT('Diário 3º PA'!$A$4:$A$4242)+COUNT('Diário 4º PA'!$A$4:$A$2224)+ROW()-3)</f>
        <v>4972</v>
      </c>
      <c r="B963" s="539">
        <v>44784</v>
      </c>
      <c r="C963" s="540">
        <v>44774</v>
      </c>
      <c r="D963" s="554" t="s">
        <v>104</v>
      </c>
      <c r="E963" s="554" t="s">
        <v>189</v>
      </c>
      <c r="F963" s="542">
        <v>1471.87</v>
      </c>
      <c r="G963" s="543" t="s">
        <v>6867</v>
      </c>
      <c r="H963" s="554" t="s">
        <v>137</v>
      </c>
      <c r="I963" s="543" t="s">
        <v>6865</v>
      </c>
      <c r="J963" s="556" t="s">
        <v>6866</v>
      </c>
      <c r="K963" s="556" t="s">
        <v>6748</v>
      </c>
      <c r="L963" s="544" t="s">
        <v>5995</v>
      </c>
      <c r="M963" s="556">
        <v>983345494</v>
      </c>
      <c r="N963" s="557">
        <v>44784</v>
      </c>
      <c r="O963" s="545">
        <f t="shared" si="43"/>
        <v>8</v>
      </c>
      <c r="P963" s="545">
        <f t="shared" si="44"/>
        <v>8</v>
      </c>
      <c r="Q963" s="531" t="str">
        <f t="shared" si="45"/>
        <v>Gastos_com_Pessoal</v>
      </c>
    </row>
    <row r="964" spans="1:17" ht="51" hidden="1" x14ac:dyDescent="0.2">
      <c r="A964" s="538">
        <f>IF(B964="","",COUNT('Diário 3º PA'!$A$4:$A$4242)+COUNT('Diário 4º PA'!$A$4:$A$2224)+ROW()-3)</f>
        <v>4973</v>
      </c>
      <c r="B964" s="539">
        <v>44784</v>
      </c>
      <c r="C964" s="540">
        <v>44774</v>
      </c>
      <c r="D964" s="554" t="s">
        <v>104</v>
      </c>
      <c r="E964" s="554" t="s">
        <v>191</v>
      </c>
      <c r="F964" s="542">
        <v>582.44000000000005</v>
      </c>
      <c r="G964" s="543" t="s">
        <v>6868</v>
      </c>
      <c r="H964" s="554" t="s">
        <v>128</v>
      </c>
      <c r="I964" s="543" t="s">
        <v>6869</v>
      </c>
      <c r="J964" s="556" t="s">
        <v>6870</v>
      </c>
      <c r="K964" s="556" t="s">
        <v>6748</v>
      </c>
      <c r="L964" s="544" t="s">
        <v>5995</v>
      </c>
      <c r="M964" s="556">
        <v>983345494</v>
      </c>
      <c r="N964" s="557">
        <v>44784</v>
      </c>
      <c r="O964" s="545">
        <f t="shared" si="43"/>
        <v>8</v>
      </c>
      <c r="P964" s="545">
        <f t="shared" si="44"/>
        <v>8</v>
      </c>
      <c r="Q964" s="531" t="str">
        <f t="shared" si="45"/>
        <v>Gastos_com_Pessoal</v>
      </c>
    </row>
    <row r="965" spans="1:17" ht="51" hidden="1" x14ac:dyDescent="0.2">
      <c r="A965" s="538">
        <f>IF(B965="","",COUNT('Diário 3º PA'!$A$4:$A$4242)+COUNT('Diário 4º PA'!$A$4:$A$2224)+ROW()-3)</f>
        <v>4974</v>
      </c>
      <c r="B965" s="539">
        <v>44784</v>
      </c>
      <c r="C965" s="540">
        <v>44774</v>
      </c>
      <c r="D965" s="554" t="s">
        <v>104</v>
      </c>
      <c r="E965" s="554" t="s">
        <v>189</v>
      </c>
      <c r="F965" s="542">
        <v>1715.33</v>
      </c>
      <c r="G965" s="543" t="s">
        <v>6871</v>
      </c>
      <c r="H965" s="554" t="s">
        <v>128</v>
      </c>
      <c r="I965" s="543" t="s">
        <v>6869</v>
      </c>
      <c r="J965" s="556" t="s">
        <v>6870</v>
      </c>
      <c r="K965" s="556" t="s">
        <v>6748</v>
      </c>
      <c r="L965" s="544" t="s">
        <v>5995</v>
      </c>
      <c r="M965" s="556">
        <v>983345494</v>
      </c>
      <c r="N965" s="557">
        <v>44784</v>
      </c>
      <c r="O965" s="545">
        <f t="shared" ref="O965:O1028" si="46">IF(B965=0,0,IF(YEAR(B965)=$P$1,MONTH(B965)-$O$1+1,(YEAR(B965)-$P$1)*12-$O$1+1+MONTH(B965)))</f>
        <v>8</v>
      </c>
      <c r="P965" s="545">
        <f t="shared" ref="P965:P1028" si="47">IF(C965=0,0,IF(YEAR(C965)=$P$1,MONTH(C965)-$O$1+1,(YEAR(C965)-$P$1)*12-$O$1+1+MONTH(C965)))</f>
        <v>8</v>
      </c>
      <c r="Q965" s="531" t="str">
        <f t="shared" ref="Q965:Q1028" si="48">SUBSTITUTE(D965," ","_")</f>
        <v>Gastos_com_Pessoal</v>
      </c>
    </row>
    <row r="966" spans="1:17" ht="51" hidden="1" x14ac:dyDescent="0.2">
      <c r="A966" s="538">
        <f>IF(B966="","",COUNT('Diário 3º PA'!$A$4:$A$4242)+COUNT('Diário 4º PA'!$A$4:$A$2224)+ROW()-3)</f>
        <v>4975</v>
      </c>
      <c r="B966" s="539">
        <v>44784</v>
      </c>
      <c r="C966" s="540">
        <v>44774</v>
      </c>
      <c r="D966" s="554" t="s">
        <v>104</v>
      </c>
      <c r="E966" s="554" t="s">
        <v>191</v>
      </c>
      <c r="F966" s="542">
        <v>835.29</v>
      </c>
      <c r="G966" s="543" t="s">
        <v>6872</v>
      </c>
      <c r="H966" s="554" t="s">
        <v>132</v>
      </c>
      <c r="I966" s="543" t="s">
        <v>6873</v>
      </c>
      <c r="J966" s="556" t="s">
        <v>6874</v>
      </c>
      <c r="K966" s="556" t="s">
        <v>6748</v>
      </c>
      <c r="L966" s="544" t="s">
        <v>5995</v>
      </c>
      <c r="M966" s="556">
        <v>983345494</v>
      </c>
      <c r="N966" s="557">
        <v>44784</v>
      </c>
      <c r="O966" s="545">
        <f t="shared" si="46"/>
        <v>8</v>
      </c>
      <c r="P966" s="545">
        <f t="shared" si="47"/>
        <v>8</v>
      </c>
      <c r="Q966" s="531" t="str">
        <f t="shared" si="48"/>
        <v>Gastos_com_Pessoal</v>
      </c>
    </row>
    <row r="967" spans="1:17" ht="51" hidden="1" x14ac:dyDescent="0.2">
      <c r="A967" s="538">
        <f>IF(B967="","",COUNT('Diário 3º PA'!$A$4:$A$4242)+COUNT('Diário 4º PA'!$A$4:$A$2224)+ROW()-3)</f>
        <v>4976</v>
      </c>
      <c r="B967" s="539">
        <v>44784</v>
      </c>
      <c r="C967" s="540">
        <v>44774</v>
      </c>
      <c r="D967" s="554" t="s">
        <v>104</v>
      </c>
      <c r="E967" s="554" t="s">
        <v>189</v>
      </c>
      <c r="F967" s="542">
        <v>2359.64</v>
      </c>
      <c r="G967" s="543" t="s">
        <v>6875</v>
      </c>
      <c r="H967" s="554" t="s">
        <v>132</v>
      </c>
      <c r="I967" s="543" t="s">
        <v>6873</v>
      </c>
      <c r="J967" s="556" t="s">
        <v>6874</v>
      </c>
      <c r="K967" s="556" t="s">
        <v>6748</v>
      </c>
      <c r="L967" s="544" t="s">
        <v>5995</v>
      </c>
      <c r="M967" s="556">
        <v>983345494</v>
      </c>
      <c r="N967" s="557">
        <v>44784</v>
      </c>
      <c r="O967" s="545">
        <f t="shared" si="46"/>
        <v>8</v>
      </c>
      <c r="P967" s="545">
        <f t="shared" si="47"/>
        <v>8</v>
      </c>
      <c r="Q967" s="531" t="str">
        <f t="shared" si="48"/>
        <v>Gastos_com_Pessoal</v>
      </c>
    </row>
    <row r="968" spans="1:17" ht="51" hidden="1" x14ac:dyDescent="0.2">
      <c r="A968" s="538">
        <f>IF(B968="","",COUNT('Diário 3º PA'!$A$4:$A$4242)+COUNT('Diário 4º PA'!$A$4:$A$2224)+ROW()-3)</f>
        <v>4977</v>
      </c>
      <c r="B968" s="539">
        <v>44784</v>
      </c>
      <c r="C968" s="540">
        <v>44774</v>
      </c>
      <c r="D968" s="554" t="s">
        <v>104</v>
      </c>
      <c r="E968" s="554" t="s">
        <v>191</v>
      </c>
      <c r="F968" s="542">
        <v>546.36</v>
      </c>
      <c r="G968" s="543" t="s">
        <v>6876</v>
      </c>
      <c r="H968" s="554" t="s">
        <v>130</v>
      </c>
      <c r="I968" s="543" t="s">
        <v>4409</v>
      </c>
      <c r="J968" s="556" t="s">
        <v>4410</v>
      </c>
      <c r="K968" s="556" t="s">
        <v>6748</v>
      </c>
      <c r="L968" s="544" t="s">
        <v>5995</v>
      </c>
      <c r="M968" s="556">
        <v>983345494</v>
      </c>
      <c r="N968" s="557">
        <v>44784</v>
      </c>
      <c r="O968" s="545">
        <f t="shared" si="46"/>
        <v>8</v>
      </c>
      <c r="P968" s="545">
        <f t="shared" si="47"/>
        <v>8</v>
      </c>
      <c r="Q968" s="531" t="str">
        <f t="shared" si="48"/>
        <v>Gastos_com_Pessoal</v>
      </c>
    </row>
    <row r="969" spans="1:17" ht="51" hidden="1" x14ac:dyDescent="0.2">
      <c r="A969" s="538">
        <f>IF(B969="","",COUNT('Diário 3º PA'!$A$4:$A$4242)+COUNT('Diário 4º PA'!$A$4:$A$2224)+ROW()-3)</f>
        <v>4978</v>
      </c>
      <c r="B969" s="539">
        <v>44784</v>
      </c>
      <c r="C969" s="540">
        <v>44774</v>
      </c>
      <c r="D969" s="554" t="s">
        <v>104</v>
      </c>
      <c r="E969" s="554" t="s">
        <v>189</v>
      </c>
      <c r="F969" s="542">
        <v>1639.14</v>
      </c>
      <c r="G969" s="543" t="s">
        <v>6877</v>
      </c>
      <c r="H969" s="554" t="s">
        <v>130</v>
      </c>
      <c r="I969" s="543" t="s">
        <v>4409</v>
      </c>
      <c r="J969" s="556" t="s">
        <v>4410</v>
      </c>
      <c r="K969" s="556" t="s">
        <v>6748</v>
      </c>
      <c r="L969" s="544" t="s">
        <v>5995</v>
      </c>
      <c r="M969" s="556">
        <v>983345494</v>
      </c>
      <c r="N969" s="557">
        <v>44784</v>
      </c>
      <c r="O969" s="545">
        <f t="shared" si="46"/>
        <v>8</v>
      </c>
      <c r="P969" s="545">
        <f t="shared" si="47"/>
        <v>8</v>
      </c>
      <c r="Q969" s="531" t="str">
        <f t="shared" si="48"/>
        <v>Gastos_com_Pessoal</v>
      </c>
    </row>
    <row r="970" spans="1:17" ht="51" hidden="1" x14ac:dyDescent="0.2">
      <c r="A970" s="538">
        <f>IF(B970="","",COUNT('Diário 3º PA'!$A$4:$A$4242)+COUNT('Diário 4º PA'!$A$4:$A$2224)+ROW()-3)</f>
        <v>4979</v>
      </c>
      <c r="B970" s="539">
        <v>44784</v>
      </c>
      <c r="C970" s="540">
        <v>44774</v>
      </c>
      <c r="D970" s="554" t="s">
        <v>104</v>
      </c>
      <c r="E970" s="554" t="s">
        <v>191</v>
      </c>
      <c r="F970" s="542">
        <v>755.77</v>
      </c>
      <c r="G970" s="543" t="s">
        <v>6878</v>
      </c>
      <c r="H970" s="554" t="s">
        <v>129</v>
      </c>
      <c r="I970" s="543" t="s">
        <v>6879</v>
      </c>
      <c r="J970" s="556" t="s">
        <v>6880</v>
      </c>
      <c r="K970" s="556" t="s">
        <v>6748</v>
      </c>
      <c r="L970" s="544" t="s">
        <v>5995</v>
      </c>
      <c r="M970" s="556">
        <v>983345494</v>
      </c>
      <c r="N970" s="557">
        <v>44784</v>
      </c>
      <c r="O970" s="545">
        <f t="shared" si="46"/>
        <v>8</v>
      </c>
      <c r="P970" s="545">
        <f t="shared" si="47"/>
        <v>8</v>
      </c>
      <c r="Q970" s="531" t="str">
        <f t="shared" si="48"/>
        <v>Gastos_com_Pessoal</v>
      </c>
    </row>
    <row r="971" spans="1:17" ht="51" hidden="1" x14ac:dyDescent="0.2">
      <c r="A971" s="538">
        <f>IF(B971="","",COUNT('Diário 3º PA'!$A$4:$A$4242)+COUNT('Diário 4º PA'!$A$4:$A$2224)+ROW()-3)</f>
        <v>4980</v>
      </c>
      <c r="B971" s="539">
        <v>44784</v>
      </c>
      <c r="C971" s="540">
        <v>44774</v>
      </c>
      <c r="D971" s="554" t="s">
        <v>104</v>
      </c>
      <c r="E971" s="554" t="s">
        <v>189</v>
      </c>
      <c r="F971" s="542">
        <v>2211.86</v>
      </c>
      <c r="G971" s="543" t="s">
        <v>6881</v>
      </c>
      <c r="H971" s="554" t="s">
        <v>129</v>
      </c>
      <c r="I971" s="543" t="s">
        <v>6879</v>
      </c>
      <c r="J971" s="556" t="s">
        <v>6880</v>
      </c>
      <c r="K971" s="556" t="s">
        <v>6748</v>
      </c>
      <c r="L971" s="544" t="s">
        <v>5995</v>
      </c>
      <c r="M971" s="556">
        <v>983345494</v>
      </c>
      <c r="N971" s="557">
        <v>44784</v>
      </c>
      <c r="O971" s="545">
        <f t="shared" si="46"/>
        <v>8</v>
      </c>
      <c r="P971" s="545">
        <f t="shared" si="47"/>
        <v>8</v>
      </c>
      <c r="Q971" s="531" t="str">
        <f t="shared" si="48"/>
        <v>Gastos_com_Pessoal</v>
      </c>
    </row>
    <row r="972" spans="1:17" ht="51" hidden="1" x14ac:dyDescent="0.2">
      <c r="A972" s="538">
        <f>IF(B972="","",COUNT('Diário 3º PA'!$A$4:$A$4242)+COUNT('Diário 4º PA'!$A$4:$A$2224)+ROW()-3)</f>
        <v>4981</v>
      </c>
      <c r="B972" s="539">
        <v>44784</v>
      </c>
      <c r="C972" s="540">
        <v>44774</v>
      </c>
      <c r="D972" s="554" t="s">
        <v>104</v>
      </c>
      <c r="E972" s="554" t="s">
        <v>187</v>
      </c>
      <c r="F972" s="542">
        <v>44.67</v>
      </c>
      <c r="G972" s="554" t="s">
        <v>1019</v>
      </c>
      <c r="H972" s="554" t="s">
        <v>131</v>
      </c>
      <c r="I972" s="543" t="s">
        <v>6882</v>
      </c>
      <c r="J972" s="556" t="s">
        <v>6883</v>
      </c>
      <c r="K972" s="556" t="s">
        <v>6748</v>
      </c>
      <c r="L972" s="544" t="s">
        <v>5995</v>
      </c>
      <c r="M972" s="556">
        <v>98334604</v>
      </c>
      <c r="N972" s="557">
        <v>44784</v>
      </c>
      <c r="O972" s="545">
        <f t="shared" si="46"/>
        <v>8</v>
      </c>
      <c r="P972" s="545">
        <f t="shared" si="47"/>
        <v>8</v>
      </c>
      <c r="Q972" s="531" t="str">
        <f t="shared" si="48"/>
        <v>Gastos_com_Pessoal</v>
      </c>
    </row>
    <row r="973" spans="1:17" ht="51" hidden="1" x14ac:dyDescent="0.2">
      <c r="A973" s="538">
        <f>IF(B973="","",COUNT('Diário 3º PA'!$A$4:$A$4242)+COUNT('Diário 4º PA'!$A$4:$A$2224)+ROW()-3)</f>
        <v>4982</v>
      </c>
      <c r="B973" s="539">
        <v>44784</v>
      </c>
      <c r="C973" s="540">
        <v>44774</v>
      </c>
      <c r="D973" s="554" t="s">
        <v>104</v>
      </c>
      <c r="E973" s="554" t="s">
        <v>189</v>
      </c>
      <c r="F973" s="542">
        <v>44.67</v>
      </c>
      <c r="G973" s="554" t="s">
        <v>915</v>
      </c>
      <c r="H973" s="554" t="s">
        <v>131</v>
      </c>
      <c r="I973" s="543" t="s">
        <v>6882</v>
      </c>
      <c r="J973" s="556" t="s">
        <v>6883</v>
      </c>
      <c r="K973" s="556" t="s">
        <v>6748</v>
      </c>
      <c r="L973" s="544" t="s">
        <v>5995</v>
      </c>
      <c r="M973" s="556">
        <v>98334604</v>
      </c>
      <c r="N973" s="557">
        <v>44784</v>
      </c>
      <c r="O973" s="545">
        <f t="shared" si="46"/>
        <v>8</v>
      </c>
      <c r="P973" s="545">
        <f t="shared" si="47"/>
        <v>8</v>
      </c>
      <c r="Q973" s="531" t="str">
        <f t="shared" si="48"/>
        <v>Gastos_com_Pessoal</v>
      </c>
    </row>
    <row r="974" spans="1:17" ht="51" hidden="1" x14ac:dyDescent="0.2">
      <c r="A974" s="538">
        <f>IF(B974="","",COUNT('Diário 3º PA'!$A$4:$A$4242)+COUNT('Diário 4º PA'!$A$4:$A$2224)+ROW()-3)</f>
        <v>4983</v>
      </c>
      <c r="B974" s="539">
        <v>44784</v>
      </c>
      <c r="C974" s="540">
        <v>44774</v>
      </c>
      <c r="D974" s="554" t="s">
        <v>104</v>
      </c>
      <c r="E974" s="554" t="s">
        <v>191</v>
      </c>
      <c r="F974" s="542">
        <v>14.89</v>
      </c>
      <c r="G974" s="554" t="s">
        <v>918</v>
      </c>
      <c r="H974" s="554" t="s">
        <v>131</v>
      </c>
      <c r="I974" s="543" t="s">
        <v>6882</v>
      </c>
      <c r="J974" s="556" t="s">
        <v>6883</v>
      </c>
      <c r="K974" s="556" t="s">
        <v>6748</v>
      </c>
      <c r="L974" s="544" t="s">
        <v>5995</v>
      </c>
      <c r="M974" s="556">
        <v>98334604</v>
      </c>
      <c r="N974" s="557">
        <v>44784</v>
      </c>
      <c r="O974" s="545">
        <f t="shared" si="46"/>
        <v>8</v>
      </c>
      <c r="P974" s="545">
        <f t="shared" si="47"/>
        <v>8</v>
      </c>
      <c r="Q974" s="531" t="str">
        <f t="shared" si="48"/>
        <v>Gastos_com_Pessoal</v>
      </c>
    </row>
    <row r="975" spans="1:17" ht="51" hidden="1" x14ac:dyDescent="0.2">
      <c r="A975" s="538">
        <f>IF(B975="","",COUNT('Diário 3º PA'!$A$4:$A$4242)+COUNT('Diário 4º PA'!$A$4:$A$2224)+ROW()-3)</f>
        <v>4984</v>
      </c>
      <c r="B975" s="539">
        <v>44784</v>
      </c>
      <c r="C975" s="540">
        <v>44774</v>
      </c>
      <c r="D975" s="554" t="s">
        <v>104</v>
      </c>
      <c r="E975" s="554" t="s">
        <v>193</v>
      </c>
      <c r="F975" s="542">
        <v>53.06</v>
      </c>
      <c r="G975" s="554" t="s">
        <v>919</v>
      </c>
      <c r="H975" s="554" t="s">
        <v>131</v>
      </c>
      <c r="I975" s="543" t="s">
        <v>6882</v>
      </c>
      <c r="J975" s="556" t="s">
        <v>6883</v>
      </c>
      <c r="K975" s="556" t="s">
        <v>6748</v>
      </c>
      <c r="L975" s="544" t="s">
        <v>5995</v>
      </c>
      <c r="M975" s="556">
        <v>98334604</v>
      </c>
      <c r="N975" s="557">
        <v>44784</v>
      </c>
      <c r="O975" s="545">
        <f t="shared" si="46"/>
        <v>8</v>
      </c>
      <c r="P975" s="545">
        <f t="shared" si="47"/>
        <v>8</v>
      </c>
      <c r="Q975" s="531" t="str">
        <f t="shared" si="48"/>
        <v>Gastos_com_Pessoal</v>
      </c>
    </row>
    <row r="976" spans="1:17" ht="51" hidden="1" x14ac:dyDescent="0.2">
      <c r="A976" s="538">
        <f>IF(B976="","",COUNT('Diário 3º PA'!$A$4:$A$4242)+COUNT('Diário 4º PA'!$A$4:$A$2224)+ROW()-3)</f>
        <v>4985</v>
      </c>
      <c r="B976" s="539">
        <v>44784</v>
      </c>
      <c r="C976" s="540">
        <v>44774</v>
      </c>
      <c r="D976" s="554" t="s">
        <v>104</v>
      </c>
      <c r="E976" s="554" t="s">
        <v>187</v>
      </c>
      <c r="F976" s="542">
        <v>407.63</v>
      </c>
      <c r="G976" s="554" t="s">
        <v>1019</v>
      </c>
      <c r="H976" s="554" t="s">
        <v>134</v>
      </c>
      <c r="I976" s="543" t="s">
        <v>6884</v>
      </c>
      <c r="J976" s="556" t="s">
        <v>6885</v>
      </c>
      <c r="K976" s="556" t="s">
        <v>6748</v>
      </c>
      <c r="L976" s="544" t="s">
        <v>5995</v>
      </c>
      <c r="M976" s="556">
        <v>98334604</v>
      </c>
      <c r="N976" s="557">
        <v>44784</v>
      </c>
      <c r="O976" s="545">
        <f t="shared" si="46"/>
        <v>8</v>
      </c>
      <c r="P976" s="545">
        <f t="shared" si="47"/>
        <v>8</v>
      </c>
      <c r="Q976" s="531" t="str">
        <f t="shared" si="48"/>
        <v>Gastos_com_Pessoal</v>
      </c>
    </row>
    <row r="977" spans="1:17" ht="51" hidden="1" x14ac:dyDescent="0.2">
      <c r="A977" s="538">
        <f>IF(B977="","",COUNT('Diário 3º PA'!$A$4:$A$4242)+COUNT('Diário 4º PA'!$A$4:$A$2224)+ROW()-3)</f>
        <v>4986</v>
      </c>
      <c r="B977" s="539">
        <v>44784</v>
      </c>
      <c r="C977" s="540">
        <v>44774</v>
      </c>
      <c r="D977" s="554" t="s">
        <v>104</v>
      </c>
      <c r="E977" s="554" t="s">
        <v>189</v>
      </c>
      <c r="F977" s="542">
        <v>407.63</v>
      </c>
      <c r="G977" s="554" t="s">
        <v>915</v>
      </c>
      <c r="H977" s="554" t="s">
        <v>134</v>
      </c>
      <c r="I977" s="543" t="s">
        <v>6884</v>
      </c>
      <c r="J977" s="556" t="s">
        <v>6885</v>
      </c>
      <c r="K977" s="556" t="s">
        <v>6748</v>
      </c>
      <c r="L977" s="544" t="s">
        <v>5995</v>
      </c>
      <c r="M977" s="556">
        <v>98334604</v>
      </c>
      <c r="N977" s="557">
        <v>44784</v>
      </c>
      <c r="O977" s="545">
        <f t="shared" si="46"/>
        <v>8</v>
      </c>
      <c r="P977" s="545">
        <f t="shared" si="47"/>
        <v>8</v>
      </c>
      <c r="Q977" s="531" t="str">
        <f t="shared" si="48"/>
        <v>Gastos_com_Pessoal</v>
      </c>
    </row>
    <row r="978" spans="1:17" ht="51" hidden="1" x14ac:dyDescent="0.2">
      <c r="A978" s="538">
        <f>IF(B978="","",COUNT('Diário 3º PA'!$A$4:$A$4242)+COUNT('Diário 4º PA'!$A$4:$A$2224)+ROW()-3)</f>
        <v>4987</v>
      </c>
      <c r="B978" s="539">
        <v>44784</v>
      </c>
      <c r="C978" s="540">
        <v>44774</v>
      </c>
      <c r="D978" s="554" t="s">
        <v>104</v>
      </c>
      <c r="E978" s="554" t="s">
        <v>191</v>
      </c>
      <c r="F978" s="542">
        <v>135.88</v>
      </c>
      <c r="G978" s="554" t="s">
        <v>918</v>
      </c>
      <c r="H978" s="554" t="s">
        <v>134</v>
      </c>
      <c r="I978" s="543" t="s">
        <v>6884</v>
      </c>
      <c r="J978" s="556" t="s">
        <v>6885</v>
      </c>
      <c r="K978" s="556" t="s">
        <v>6748</v>
      </c>
      <c r="L978" s="544" t="s">
        <v>5995</v>
      </c>
      <c r="M978" s="556">
        <v>98334604</v>
      </c>
      <c r="N978" s="557">
        <v>44784</v>
      </c>
      <c r="O978" s="545">
        <f t="shared" si="46"/>
        <v>8</v>
      </c>
      <c r="P978" s="545">
        <f t="shared" si="47"/>
        <v>8</v>
      </c>
      <c r="Q978" s="531" t="str">
        <f t="shared" si="48"/>
        <v>Gastos_com_Pessoal</v>
      </c>
    </row>
    <row r="979" spans="1:17" ht="51" hidden="1" x14ac:dyDescent="0.2">
      <c r="A979" s="538">
        <f>IF(B979="","",COUNT('Diário 3º PA'!$A$4:$A$4242)+COUNT('Diário 4º PA'!$A$4:$A$2224)+ROW()-3)</f>
        <v>4988</v>
      </c>
      <c r="B979" s="539">
        <v>44784</v>
      </c>
      <c r="C979" s="540">
        <v>44774</v>
      </c>
      <c r="D979" s="554" t="s">
        <v>104</v>
      </c>
      <c r="E979" s="554" t="s">
        <v>193</v>
      </c>
      <c r="F979" s="542">
        <v>165.1</v>
      </c>
      <c r="G979" s="554" t="s">
        <v>919</v>
      </c>
      <c r="H979" s="554" t="s">
        <v>134</v>
      </c>
      <c r="I979" s="543" t="s">
        <v>6884</v>
      </c>
      <c r="J979" s="556" t="s">
        <v>6885</v>
      </c>
      <c r="K979" s="556" t="s">
        <v>6748</v>
      </c>
      <c r="L979" s="544" t="s">
        <v>5995</v>
      </c>
      <c r="M979" s="556">
        <v>98334604</v>
      </c>
      <c r="N979" s="557">
        <v>44784</v>
      </c>
      <c r="O979" s="545">
        <f t="shared" si="46"/>
        <v>8</v>
      </c>
      <c r="P979" s="545">
        <f t="shared" si="47"/>
        <v>8</v>
      </c>
      <c r="Q979" s="531" t="str">
        <f t="shared" si="48"/>
        <v>Gastos_com_Pessoal</v>
      </c>
    </row>
    <row r="980" spans="1:17" ht="51" hidden="1" x14ac:dyDescent="0.2">
      <c r="A980" s="538">
        <f>IF(B980="","",COUNT('Diário 3º PA'!$A$4:$A$4242)+COUNT('Diário 4º PA'!$A$4:$A$2224)+ROW()-3)</f>
        <v>4989</v>
      </c>
      <c r="B980" s="539">
        <v>44784</v>
      </c>
      <c r="C980" s="540">
        <v>44774</v>
      </c>
      <c r="D980" s="554" t="s">
        <v>104</v>
      </c>
      <c r="E980" s="554" t="s">
        <v>187</v>
      </c>
      <c r="F980" s="542">
        <v>1088.54</v>
      </c>
      <c r="G980" s="554" t="s">
        <v>1019</v>
      </c>
      <c r="H980" s="554" t="s">
        <v>136</v>
      </c>
      <c r="I980" s="543" t="s">
        <v>5911</v>
      </c>
      <c r="J980" s="556" t="s">
        <v>5912</v>
      </c>
      <c r="K980" s="556" t="s">
        <v>6748</v>
      </c>
      <c r="L980" s="544" t="s">
        <v>5995</v>
      </c>
      <c r="M980" s="556">
        <v>98334604</v>
      </c>
      <c r="N980" s="557">
        <v>44784</v>
      </c>
      <c r="O980" s="545">
        <f t="shared" si="46"/>
        <v>8</v>
      </c>
      <c r="P980" s="545">
        <f t="shared" si="47"/>
        <v>8</v>
      </c>
      <c r="Q980" s="531" t="str">
        <f t="shared" si="48"/>
        <v>Gastos_com_Pessoal</v>
      </c>
    </row>
    <row r="981" spans="1:17" ht="51" hidden="1" x14ac:dyDescent="0.2">
      <c r="A981" s="538">
        <f>IF(B981="","",COUNT('Diário 3º PA'!$A$4:$A$4242)+COUNT('Diário 4º PA'!$A$4:$A$2224)+ROW()-3)</f>
        <v>4990</v>
      </c>
      <c r="B981" s="539">
        <v>44784</v>
      </c>
      <c r="C981" s="540">
        <v>44774</v>
      </c>
      <c r="D981" s="554" t="s">
        <v>104</v>
      </c>
      <c r="E981" s="554" t="s">
        <v>189</v>
      </c>
      <c r="F981" s="542">
        <v>399.46</v>
      </c>
      <c r="G981" s="554" t="s">
        <v>915</v>
      </c>
      <c r="H981" s="554" t="s">
        <v>136</v>
      </c>
      <c r="I981" s="543" t="s">
        <v>5911</v>
      </c>
      <c r="J981" s="556" t="s">
        <v>5912</v>
      </c>
      <c r="K981" s="556" t="s">
        <v>6748</v>
      </c>
      <c r="L981" s="544" t="s">
        <v>5995</v>
      </c>
      <c r="M981" s="556">
        <v>98334604</v>
      </c>
      <c r="N981" s="557">
        <v>44784</v>
      </c>
      <c r="O981" s="545">
        <f t="shared" si="46"/>
        <v>8</v>
      </c>
      <c r="P981" s="545">
        <f t="shared" si="47"/>
        <v>8</v>
      </c>
      <c r="Q981" s="531" t="str">
        <f t="shared" si="48"/>
        <v>Gastos_com_Pessoal</v>
      </c>
    </row>
    <row r="982" spans="1:17" ht="51" hidden="1" x14ac:dyDescent="0.2">
      <c r="A982" s="538">
        <f>IF(B982="","",COUNT('Diário 3º PA'!$A$4:$A$4242)+COUNT('Diário 4º PA'!$A$4:$A$2224)+ROW()-3)</f>
        <v>4991</v>
      </c>
      <c r="B982" s="539">
        <v>44784</v>
      </c>
      <c r="C982" s="540">
        <v>44774</v>
      </c>
      <c r="D982" s="554" t="s">
        <v>104</v>
      </c>
      <c r="E982" s="554" t="s">
        <v>191</v>
      </c>
      <c r="F982" s="542">
        <v>133.16</v>
      </c>
      <c r="G982" s="554" t="s">
        <v>918</v>
      </c>
      <c r="H982" s="554" t="s">
        <v>136</v>
      </c>
      <c r="I982" s="543" t="s">
        <v>5911</v>
      </c>
      <c r="J982" s="556" t="s">
        <v>5912</v>
      </c>
      <c r="K982" s="556" t="s">
        <v>6748</v>
      </c>
      <c r="L982" s="544" t="s">
        <v>5995</v>
      </c>
      <c r="M982" s="556">
        <v>98334604</v>
      </c>
      <c r="N982" s="557">
        <v>44784</v>
      </c>
      <c r="O982" s="545">
        <f t="shared" si="46"/>
        <v>8</v>
      </c>
      <c r="P982" s="545">
        <f t="shared" si="47"/>
        <v>8</v>
      </c>
      <c r="Q982" s="531" t="str">
        <f t="shared" si="48"/>
        <v>Gastos_com_Pessoal</v>
      </c>
    </row>
    <row r="983" spans="1:17" ht="51" hidden="1" x14ac:dyDescent="0.2">
      <c r="A983" s="538">
        <f>IF(B983="","",COUNT('Diário 3º PA'!$A$4:$A$4242)+COUNT('Diário 4º PA'!$A$4:$A$2224)+ROW()-3)</f>
        <v>4992</v>
      </c>
      <c r="B983" s="539">
        <v>44784</v>
      </c>
      <c r="C983" s="540">
        <v>44774</v>
      </c>
      <c r="D983" s="554" t="s">
        <v>104</v>
      </c>
      <c r="E983" s="554" t="s">
        <v>193</v>
      </c>
      <c r="F983" s="542">
        <v>1746.82</v>
      </c>
      <c r="G983" s="554" t="s">
        <v>919</v>
      </c>
      <c r="H983" s="554" t="s">
        <v>136</v>
      </c>
      <c r="I983" s="543" t="s">
        <v>5911</v>
      </c>
      <c r="J983" s="556" t="s">
        <v>5912</v>
      </c>
      <c r="K983" s="556" t="s">
        <v>6748</v>
      </c>
      <c r="L983" s="544" t="s">
        <v>5995</v>
      </c>
      <c r="M983" s="556">
        <v>98334604</v>
      </c>
      <c r="N983" s="557">
        <v>44784</v>
      </c>
      <c r="O983" s="545">
        <f t="shared" si="46"/>
        <v>8</v>
      </c>
      <c r="P983" s="545">
        <f t="shared" si="47"/>
        <v>8</v>
      </c>
      <c r="Q983" s="531" t="str">
        <f t="shared" si="48"/>
        <v>Gastos_com_Pessoal</v>
      </c>
    </row>
    <row r="984" spans="1:17" ht="51" hidden="1" x14ac:dyDescent="0.2">
      <c r="A984" s="538">
        <f>IF(B984="","",COUNT('Diário 3º PA'!$A$4:$A$4242)+COUNT('Diário 4º PA'!$A$4:$A$2224)+ROW()-3)</f>
        <v>4993</v>
      </c>
      <c r="B984" s="539">
        <v>44784</v>
      </c>
      <c r="C984" s="540">
        <v>44774</v>
      </c>
      <c r="D984" s="554" t="s">
        <v>104</v>
      </c>
      <c r="E984" s="554" t="s">
        <v>187</v>
      </c>
      <c r="F984" s="542">
        <v>351.02</v>
      </c>
      <c r="G984" s="554" t="s">
        <v>1019</v>
      </c>
      <c r="H984" s="554" t="s">
        <v>140</v>
      </c>
      <c r="I984" s="543" t="s">
        <v>6886</v>
      </c>
      <c r="J984" s="556" t="s">
        <v>6887</v>
      </c>
      <c r="K984" s="556" t="s">
        <v>6748</v>
      </c>
      <c r="L984" s="544" t="s">
        <v>5995</v>
      </c>
      <c r="M984" s="556">
        <v>98334604</v>
      </c>
      <c r="N984" s="557">
        <v>44784</v>
      </c>
      <c r="O984" s="545">
        <f t="shared" si="46"/>
        <v>8</v>
      </c>
      <c r="P984" s="545">
        <f t="shared" si="47"/>
        <v>8</v>
      </c>
      <c r="Q984" s="531" t="str">
        <f t="shared" si="48"/>
        <v>Gastos_com_Pessoal</v>
      </c>
    </row>
    <row r="985" spans="1:17" ht="51" hidden="1" x14ac:dyDescent="0.2">
      <c r="A985" s="538">
        <f>IF(B985="","",COUNT('Diário 3º PA'!$A$4:$A$4242)+COUNT('Diário 4º PA'!$A$4:$A$2224)+ROW()-3)</f>
        <v>4994</v>
      </c>
      <c r="B985" s="539">
        <v>44784</v>
      </c>
      <c r="C985" s="540">
        <v>44774</v>
      </c>
      <c r="D985" s="554" t="s">
        <v>104</v>
      </c>
      <c r="E985" s="554" t="s">
        <v>189</v>
      </c>
      <c r="F985" s="542">
        <v>351.02</v>
      </c>
      <c r="G985" s="554" t="s">
        <v>915</v>
      </c>
      <c r="H985" s="554" t="s">
        <v>140</v>
      </c>
      <c r="I985" s="543" t="s">
        <v>6886</v>
      </c>
      <c r="J985" s="556" t="s">
        <v>6887</v>
      </c>
      <c r="K985" s="556" t="s">
        <v>6748</v>
      </c>
      <c r="L985" s="544" t="s">
        <v>5995</v>
      </c>
      <c r="M985" s="556">
        <v>98334604</v>
      </c>
      <c r="N985" s="557">
        <v>44784</v>
      </c>
      <c r="O985" s="545">
        <f t="shared" si="46"/>
        <v>8</v>
      </c>
      <c r="P985" s="545">
        <f t="shared" si="47"/>
        <v>8</v>
      </c>
      <c r="Q985" s="531" t="str">
        <f t="shared" si="48"/>
        <v>Gastos_com_Pessoal</v>
      </c>
    </row>
    <row r="986" spans="1:17" ht="51" hidden="1" x14ac:dyDescent="0.2">
      <c r="A986" s="538">
        <f>IF(B986="","",COUNT('Diário 3º PA'!$A$4:$A$4242)+COUNT('Diário 4º PA'!$A$4:$A$2224)+ROW()-3)</f>
        <v>4995</v>
      </c>
      <c r="B986" s="539">
        <v>44784</v>
      </c>
      <c r="C986" s="540">
        <v>44774</v>
      </c>
      <c r="D986" s="554" t="s">
        <v>104</v>
      </c>
      <c r="E986" s="554" t="s">
        <v>191</v>
      </c>
      <c r="F986" s="542">
        <v>117.01</v>
      </c>
      <c r="G986" s="554" t="s">
        <v>918</v>
      </c>
      <c r="H986" s="554" t="s">
        <v>140</v>
      </c>
      <c r="I986" s="543" t="s">
        <v>6886</v>
      </c>
      <c r="J986" s="556" t="s">
        <v>6887</v>
      </c>
      <c r="K986" s="556" t="s">
        <v>6748</v>
      </c>
      <c r="L986" s="544" t="s">
        <v>5995</v>
      </c>
      <c r="M986" s="556">
        <v>98334604</v>
      </c>
      <c r="N986" s="557">
        <v>44784</v>
      </c>
      <c r="O986" s="545">
        <f t="shared" si="46"/>
        <v>8</v>
      </c>
      <c r="P986" s="545">
        <f t="shared" si="47"/>
        <v>8</v>
      </c>
      <c r="Q986" s="531" t="str">
        <f t="shared" si="48"/>
        <v>Gastos_com_Pessoal</v>
      </c>
    </row>
    <row r="987" spans="1:17" ht="51" hidden="1" x14ac:dyDescent="0.2">
      <c r="A987" s="538">
        <f>IF(B987="","",COUNT('Diário 3º PA'!$A$4:$A$4242)+COUNT('Diário 4º PA'!$A$4:$A$2224)+ROW()-3)</f>
        <v>4996</v>
      </c>
      <c r="B987" s="539">
        <v>44784</v>
      </c>
      <c r="C987" s="540">
        <v>44774</v>
      </c>
      <c r="D987" s="554" t="s">
        <v>104</v>
      </c>
      <c r="E987" s="554" t="s">
        <v>193</v>
      </c>
      <c r="F987" s="542">
        <v>68.55</v>
      </c>
      <c r="G987" s="554" t="s">
        <v>919</v>
      </c>
      <c r="H987" s="554" t="s">
        <v>140</v>
      </c>
      <c r="I987" s="543" t="s">
        <v>6886</v>
      </c>
      <c r="J987" s="556" t="s">
        <v>6887</v>
      </c>
      <c r="K987" s="556" t="s">
        <v>6748</v>
      </c>
      <c r="L987" s="544" t="s">
        <v>5995</v>
      </c>
      <c r="M987" s="556">
        <v>98334604</v>
      </c>
      <c r="N987" s="557">
        <v>44784</v>
      </c>
      <c r="O987" s="545">
        <f t="shared" si="46"/>
        <v>8</v>
      </c>
      <c r="P987" s="545">
        <f t="shared" si="47"/>
        <v>8</v>
      </c>
      <c r="Q987" s="531" t="str">
        <f t="shared" si="48"/>
        <v>Gastos_com_Pessoal</v>
      </c>
    </row>
    <row r="988" spans="1:17" ht="51" hidden="1" x14ac:dyDescent="0.2">
      <c r="A988" s="538">
        <f>IF(B988="","",COUNT('Diário 3º PA'!$A$4:$A$4242)+COUNT('Diário 4º PA'!$A$4:$A$2224)+ROW()-3)</f>
        <v>4997</v>
      </c>
      <c r="B988" s="539">
        <v>44784</v>
      </c>
      <c r="C988" s="540">
        <v>44774</v>
      </c>
      <c r="D988" s="554" t="s">
        <v>104</v>
      </c>
      <c r="E988" s="554" t="s">
        <v>187</v>
      </c>
      <c r="F988" s="542">
        <v>642.9</v>
      </c>
      <c r="G988" s="554" t="s">
        <v>1019</v>
      </c>
      <c r="H988" s="554" t="s">
        <v>140</v>
      </c>
      <c r="I988" s="543" t="s">
        <v>6888</v>
      </c>
      <c r="J988" s="556" t="s">
        <v>6889</v>
      </c>
      <c r="K988" s="556" t="s">
        <v>6748</v>
      </c>
      <c r="L988" s="544" t="s">
        <v>5995</v>
      </c>
      <c r="M988" s="556">
        <v>98334604</v>
      </c>
      <c r="N988" s="557">
        <v>44784</v>
      </c>
      <c r="O988" s="545">
        <f t="shared" si="46"/>
        <v>8</v>
      </c>
      <c r="P988" s="545">
        <f t="shared" si="47"/>
        <v>8</v>
      </c>
      <c r="Q988" s="531" t="str">
        <f t="shared" si="48"/>
        <v>Gastos_com_Pessoal</v>
      </c>
    </row>
    <row r="989" spans="1:17" ht="51" hidden="1" x14ac:dyDescent="0.2">
      <c r="A989" s="538">
        <f>IF(B989="","",COUNT('Diário 3º PA'!$A$4:$A$4242)+COUNT('Diário 4º PA'!$A$4:$A$2224)+ROW()-3)</f>
        <v>4998</v>
      </c>
      <c r="B989" s="539">
        <v>44784</v>
      </c>
      <c r="C989" s="540">
        <v>44774</v>
      </c>
      <c r="D989" s="554" t="s">
        <v>104</v>
      </c>
      <c r="E989" s="554" t="s">
        <v>189</v>
      </c>
      <c r="F989" s="542">
        <v>902.75</v>
      </c>
      <c r="G989" s="554" t="s">
        <v>915</v>
      </c>
      <c r="H989" s="554" t="s">
        <v>140</v>
      </c>
      <c r="I989" s="543" t="s">
        <v>6888</v>
      </c>
      <c r="J989" s="556" t="s">
        <v>6889</v>
      </c>
      <c r="K989" s="556" t="s">
        <v>6748</v>
      </c>
      <c r="L989" s="544" t="s">
        <v>5995</v>
      </c>
      <c r="M989" s="556">
        <v>98334604</v>
      </c>
      <c r="N989" s="557">
        <v>44784</v>
      </c>
      <c r="O989" s="545">
        <f t="shared" si="46"/>
        <v>8</v>
      </c>
      <c r="P989" s="545">
        <f t="shared" si="47"/>
        <v>8</v>
      </c>
      <c r="Q989" s="531" t="str">
        <f t="shared" si="48"/>
        <v>Gastos_com_Pessoal</v>
      </c>
    </row>
    <row r="990" spans="1:17" ht="51" hidden="1" x14ac:dyDescent="0.2">
      <c r="A990" s="538">
        <f>IF(B990="","",COUNT('Diário 3º PA'!$A$4:$A$4242)+COUNT('Diário 4º PA'!$A$4:$A$2224)+ROW()-3)</f>
        <v>4999</v>
      </c>
      <c r="B990" s="539">
        <v>44784</v>
      </c>
      <c r="C990" s="540">
        <v>44774</v>
      </c>
      <c r="D990" s="554" t="s">
        <v>104</v>
      </c>
      <c r="E990" s="554" t="s">
        <v>191</v>
      </c>
      <c r="F990" s="542">
        <v>300.92</v>
      </c>
      <c r="G990" s="554" t="s">
        <v>918</v>
      </c>
      <c r="H990" s="554" t="s">
        <v>140</v>
      </c>
      <c r="I990" s="543" t="s">
        <v>6888</v>
      </c>
      <c r="J990" s="556" t="s">
        <v>6889</v>
      </c>
      <c r="K990" s="556" t="s">
        <v>6748</v>
      </c>
      <c r="L990" s="544" t="s">
        <v>5995</v>
      </c>
      <c r="M990" s="556">
        <v>98334604</v>
      </c>
      <c r="N990" s="557">
        <v>44784</v>
      </c>
      <c r="O990" s="545">
        <f t="shared" si="46"/>
        <v>8</v>
      </c>
      <c r="P990" s="545">
        <f t="shared" si="47"/>
        <v>8</v>
      </c>
      <c r="Q990" s="531" t="str">
        <f t="shared" si="48"/>
        <v>Gastos_com_Pessoal</v>
      </c>
    </row>
    <row r="991" spans="1:17" ht="51" hidden="1" x14ac:dyDescent="0.2">
      <c r="A991" s="538">
        <f>IF(B991="","",COUNT('Diário 3º PA'!$A$4:$A$4242)+COUNT('Diário 4º PA'!$A$4:$A$2224)+ROW()-3)</f>
        <v>5000</v>
      </c>
      <c r="B991" s="539">
        <v>44784</v>
      </c>
      <c r="C991" s="540">
        <v>44774</v>
      </c>
      <c r="D991" s="554" t="s">
        <v>104</v>
      </c>
      <c r="E991" s="554" t="s">
        <v>193</v>
      </c>
      <c r="F991" s="542">
        <v>108.04</v>
      </c>
      <c r="G991" s="554" t="s">
        <v>919</v>
      </c>
      <c r="H991" s="554" t="s">
        <v>140</v>
      </c>
      <c r="I991" s="543" t="s">
        <v>6888</v>
      </c>
      <c r="J991" s="556" t="s">
        <v>6889</v>
      </c>
      <c r="K991" s="556" t="s">
        <v>6748</v>
      </c>
      <c r="L991" s="544" t="s">
        <v>5995</v>
      </c>
      <c r="M991" s="556">
        <v>98334604</v>
      </c>
      <c r="N991" s="557">
        <v>44784</v>
      </c>
      <c r="O991" s="545">
        <f t="shared" si="46"/>
        <v>8</v>
      </c>
      <c r="P991" s="545">
        <f t="shared" si="47"/>
        <v>8</v>
      </c>
      <c r="Q991" s="531" t="str">
        <f t="shared" si="48"/>
        <v>Gastos_com_Pessoal</v>
      </c>
    </row>
    <row r="992" spans="1:17" ht="51" hidden="1" x14ac:dyDescent="0.2">
      <c r="A992" s="538">
        <f>IF(B992="","",COUNT('Diário 3º PA'!$A$4:$A$4242)+COUNT('Diário 4º PA'!$A$4:$A$2224)+ROW()-3)</f>
        <v>5001</v>
      </c>
      <c r="B992" s="539">
        <v>44784</v>
      </c>
      <c r="C992" s="540">
        <v>44774</v>
      </c>
      <c r="D992" s="554" t="s">
        <v>104</v>
      </c>
      <c r="E992" s="554" t="s">
        <v>187</v>
      </c>
      <c r="F992" s="542">
        <v>1670.41</v>
      </c>
      <c r="G992" s="554" t="s">
        <v>1019</v>
      </c>
      <c r="H992" s="554" t="s">
        <v>140</v>
      </c>
      <c r="I992" s="543" t="s">
        <v>4736</v>
      </c>
      <c r="J992" s="556" t="s">
        <v>4737</v>
      </c>
      <c r="K992" s="556" t="s">
        <v>6748</v>
      </c>
      <c r="L992" s="544" t="s">
        <v>5995</v>
      </c>
      <c r="M992" s="556">
        <v>98334604</v>
      </c>
      <c r="N992" s="557">
        <v>44784</v>
      </c>
      <c r="O992" s="545">
        <f t="shared" si="46"/>
        <v>8</v>
      </c>
      <c r="P992" s="545">
        <f t="shared" si="47"/>
        <v>8</v>
      </c>
      <c r="Q992" s="531" t="str">
        <f t="shared" si="48"/>
        <v>Gastos_com_Pessoal</v>
      </c>
    </row>
    <row r="993" spans="1:17" ht="51" hidden="1" x14ac:dyDescent="0.2">
      <c r="A993" s="538">
        <f>IF(B993="","",COUNT('Diário 3º PA'!$A$4:$A$4242)+COUNT('Diário 4º PA'!$A$4:$A$2224)+ROW()-3)</f>
        <v>5002</v>
      </c>
      <c r="B993" s="539">
        <v>44784</v>
      </c>
      <c r="C993" s="540">
        <v>44774</v>
      </c>
      <c r="D993" s="554" t="s">
        <v>104</v>
      </c>
      <c r="E993" s="554" t="s">
        <v>189</v>
      </c>
      <c r="F993" s="542">
        <v>2386.3000000000002</v>
      </c>
      <c r="G993" s="554" t="s">
        <v>915</v>
      </c>
      <c r="H993" s="554" t="s">
        <v>140</v>
      </c>
      <c r="I993" s="543" t="s">
        <v>4736</v>
      </c>
      <c r="J993" s="556" t="s">
        <v>4737</v>
      </c>
      <c r="K993" s="556" t="s">
        <v>6748</v>
      </c>
      <c r="L993" s="544" t="s">
        <v>5995</v>
      </c>
      <c r="M993" s="556">
        <v>98334604</v>
      </c>
      <c r="N993" s="557">
        <v>44784</v>
      </c>
      <c r="O993" s="545">
        <f t="shared" si="46"/>
        <v>8</v>
      </c>
      <c r="P993" s="545">
        <f t="shared" si="47"/>
        <v>8</v>
      </c>
      <c r="Q993" s="531" t="str">
        <f t="shared" si="48"/>
        <v>Gastos_com_Pessoal</v>
      </c>
    </row>
    <row r="994" spans="1:17" ht="51" hidden="1" x14ac:dyDescent="0.2">
      <c r="A994" s="538">
        <f>IF(B994="","",COUNT('Diário 3º PA'!$A$4:$A$4242)+COUNT('Diário 4º PA'!$A$4:$A$2224)+ROW()-3)</f>
        <v>5003</v>
      </c>
      <c r="B994" s="539">
        <v>44784</v>
      </c>
      <c r="C994" s="540">
        <v>44774</v>
      </c>
      <c r="D994" s="554" t="s">
        <v>104</v>
      </c>
      <c r="E994" s="554" t="s">
        <v>191</v>
      </c>
      <c r="F994" s="542">
        <v>795.43</v>
      </c>
      <c r="G994" s="554" t="s">
        <v>918</v>
      </c>
      <c r="H994" s="554" t="s">
        <v>140</v>
      </c>
      <c r="I994" s="543" t="s">
        <v>4736</v>
      </c>
      <c r="J994" s="556" t="s">
        <v>4737</v>
      </c>
      <c r="K994" s="556" t="s">
        <v>6748</v>
      </c>
      <c r="L994" s="544" t="s">
        <v>5995</v>
      </c>
      <c r="M994" s="556">
        <v>98334604</v>
      </c>
      <c r="N994" s="557">
        <v>44784</v>
      </c>
      <c r="O994" s="545">
        <f t="shared" si="46"/>
        <v>8</v>
      </c>
      <c r="P994" s="545">
        <f t="shared" si="47"/>
        <v>8</v>
      </c>
      <c r="Q994" s="531" t="str">
        <f t="shared" si="48"/>
        <v>Gastos_com_Pessoal</v>
      </c>
    </row>
    <row r="995" spans="1:17" ht="51" hidden="1" x14ac:dyDescent="0.2">
      <c r="A995" s="538">
        <f>IF(B995="","",COUNT('Diário 3º PA'!$A$4:$A$4242)+COUNT('Diário 4º PA'!$A$4:$A$2224)+ROW()-3)</f>
        <v>5004</v>
      </c>
      <c r="B995" s="539">
        <v>44784</v>
      </c>
      <c r="C995" s="540">
        <v>44774</v>
      </c>
      <c r="D995" s="554" t="s">
        <v>104</v>
      </c>
      <c r="E995" s="554" t="s">
        <v>193</v>
      </c>
      <c r="F995" s="542">
        <v>322.48</v>
      </c>
      <c r="G995" s="554" t="s">
        <v>919</v>
      </c>
      <c r="H995" s="554" t="s">
        <v>140</v>
      </c>
      <c r="I995" s="543" t="s">
        <v>4736</v>
      </c>
      <c r="J995" s="556" t="s">
        <v>4737</v>
      </c>
      <c r="K995" s="556" t="s">
        <v>6748</v>
      </c>
      <c r="L995" s="544" t="s">
        <v>5995</v>
      </c>
      <c r="M995" s="556">
        <v>98334604</v>
      </c>
      <c r="N995" s="557">
        <v>44784</v>
      </c>
      <c r="O995" s="545">
        <f t="shared" si="46"/>
        <v>8</v>
      </c>
      <c r="P995" s="545">
        <f t="shared" si="47"/>
        <v>8</v>
      </c>
      <c r="Q995" s="531" t="str">
        <f t="shared" si="48"/>
        <v>Gastos_com_Pessoal</v>
      </c>
    </row>
    <row r="996" spans="1:17" ht="38.25" hidden="1" x14ac:dyDescent="0.2">
      <c r="A996" s="538">
        <f>IF(B996="","",COUNT('Diário 3º PA'!$A$4:$A$4242)+COUNT('Diário 4º PA'!$A$4:$A$2224)+ROW()-3)</f>
        <v>5005</v>
      </c>
      <c r="B996" s="539">
        <v>44784</v>
      </c>
      <c r="C996" s="540">
        <v>44774</v>
      </c>
      <c r="D996" s="541" t="s">
        <v>115</v>
      </c>
      <c r="E996" s="554" t="s">
        <v>342</v>
      </c>
      <c r="F996" s="542">
        <v>16.8</v>
      </c>
      <c r="G996" s="554" t="s">
        <v>6890</v>
      </c>
      <c r="H996" s="554" t="s">
        <v>130</v>
      </c>
      <c r="I996" s="543" t="s">
        <v>4626</v>
      </c>
      <c r="J996" s="556" t="s">
        <v>4627</v>
      </c>
      <c r="K996" s="556" t="s">
        <v>6748</v>
      </c>
      <c r="L996" s="544" t="s">
        <v>5995</v>
      </c>
      <c r="M996" s="556">
        <v>98334604</v>
      </c>
      <c r="N996" s="557">
        <v>44784</v>
      </c>
      <c r="O996" s="545">
        <f t="shared" si="46"/>
        <v>8</v>
      </c>
      <c r="P996" s="545">
        <f t="shared" si="47"/>
        <v>8</v>
      </c>
      <c r="Q996" s="531" t="str">
        <f t="shared" si="48"/>
        <v>Gastos_Gerais</v>
      </c>
    </row>
    <row r="997" spans="1:17" ht="38.25" hidden="1" x14ac:dyDescent="0.2">
      <c r="A997" s="538">
        <f>IF(B997="","",COUNT('Diário 3º PA'!$A$4:$A$4242)+COUNT('Diário 4º PA'!$A$4:$A$2224)+ROW()-3)</f>
        <v>5006</v>
      </c>
      <c r="B997" s="539">
        <v>44784</v>
      </c>
      <c r="C997" s="540">
        <v>44774</v>
      </c>
      <c r="D997" s="541" t="s">
        <v>115</v>
      </c>
      <c r="E997" s="554" t="s">
        <v>342</v>
      </c>
      <c r="F997" s="542">
        <v>120</v>
      </c>
      <c r="G997" s="554" t="s">
        <v>6891</v>
      </c>
      <c r="H997" s="554" t="s">
        <v>130</v>
      </c>
      <c r="I997" s="543" t="s">
        <v>4626</v>
      </c>
      <c r="J997" s="556" t="s">
        <v>4627</v>
      </c>
      <c r="K997" s="556" t="s">
        <v>6748</v>
      </c>
      <c r="L997" s="544" t="s">
        <v>5995</v>
      </c>
      <c r="M997" s="556">
        <v>98334604</v>
      </c>
      <c r="N997" s="557">
        <v>44784</v>
      </c>
      <c r="O997" s="545">
        <f t="shared" si="46"/>
        <v>8</v>
      </c>
      <c r="P997" s="545">
        <f t="shared" si="47"/>
        <v>8</v>
      </c>
      <c r="Q997" s="531" t="str">
        <f t="shared" si="48"/>
        <v>Gastos_Gerais</v>
      </c>
    </row>
    <row r="998" spans="1:17" ht="38.25" hidden="1" x14ac:dyDescent="0.2">
      <c r="A998" s="538">
        <f>IF(B998="","",COUNT('Diário 3º PA'!$A$4:$A$4242)+COUNT('Diário 4º PA'!$A$4:$A$2224)+ROW()-3)</f>
        <v>5007</v>
      </c>
      <c r="B998" s="539">
        <v>44784</v>
      </c>
      <c r="C998" s="540">
        <v>44774</v>
      </c>
      <c r="D998" s="541" t="s">
        <v>115</v>
      </c>
      <c r="E998" s="554" t="s">
        <v>342</v>
      </c>
      <c r="F998" s="542">
        <v>120</v>
      </c>
      <c r="G998" s="554" t="s">
        <v>6892</v>
      </c>
      <c r="H998" s="554" t="s">
        <v>130</v>
      </c>
      <c r="I998" s="543" t="s">
        <v>6893</v>
      </c>
      <c r="J998" s="556" t="s">
        <v>6894</v>
      </c>
      <c r="K998" s="556" t="s">
        <v>6748</v>
      </c>
      <c r="L998" s="544" t="s">
        <v>5995</v>
      </c>
      <c r="M998" s="556">
        <v>98334604</v>
      </c>
      <c r="N998" s="557">
        <v>44784</v>
      </c>
      <c r="O998" s="545">
        <f t="shared" si="46"/>
        <v>8</v>
      </c>
      <c r="P998" s="545">
        <f t="shared" si="47"/>
        <v>8</v>
      </c>
      <c r="Q998" s="531" t="str">
        <f t="shared" si="48"/>
        <v>Gastos_Gerais</v>
      </c>
    </row>
    <row r="999" spans="1:17" ht="89.25" hidden="1" x14ac:dyDescent="0.2">
      <c r="A999" s="538">
        <f>IF(B999="","",COUNT('Diário 3º PA'!$A$4:$A$4242)+COUNT('Diário 4º PA'!$A$4:$A$2224)+ROW()-3)</f>
        <v>5008</v>
      </c>
      <c r="B999" s="539">
        <v>44784</v>
      </c>
      <c r="C999" s="540">
        <v>44743</v>
      </c>
      <c r="D999" s="541" t="s">
        <v>84</v>
      </c>
      <c r="E999" s="541" t="s">
        <v>84</v>
      </c>
      <c r="F999" s="542">
        <v>248030.23</v>
      </c>
      <c r="G999" s="541" t="s">
        <v>6895</v>
      </c>
      <c r="H999" s="541" t="s">
        <v>127</v>
      </c>
      <c r="I999" s="541" t="s">
        <v>664</v>
      </c>
      <c r="J999" s="560" t="s">
        <v>811</v>
      </c>
      <c r="K999" s="583" t="s">
        <v>732</v>
      </c>
      <c r="L999" s="560" t="s">
        <v>3958</v>
      </c>
      <c r="M999" s="560" t="s">
        <v>6896</v>
      </c>
      <c r="N999" s="557">
        <v>44784</v>
      </c>
      <c r="O999" s="545">
        <f t="shared" si="46"/>
        <v>8</v>
      </c>
      <c r="P999" s="545">
        <f t="shared" si="47"/>
        <v>7</v>
      </c>
      <c r="Q999" s="531" t="str">
        <f t="shared" si="48"/>
        <v>Transferência_para_Reserva_de_Recursos</v>
      </c>
    </row>
    <row r="1000" spans="1:17" ht="51" hidden="1" x14ac:dyDescent="0.2">
      <c r="A1000" s="538">
        <f>IF(B1000="","",COUNT('Diário 3º PA'!$A$4:$A$4242)+COUNT('Diário 4º PA'!$A$4:$A$2224)+ROW()-3)</f>
        <v>5009</v>
      </c>
      <c r="B1000" s="539">
        <v>44784</v>
      </c>
      <c r="C1000" s="540">
        <v>44774</v>
      </c>
      <c r="D1000" s="554" t="s">
        <v>104</v>
      </c>
      <c r="E1000" s="554" t="s">
        <v>185</v>
      </c>
      <c r="F1000" s="555">
        <v>49.44</v>
      </c>
      <c r="G1000" s="554" t="s">
        <v>1013</v>
      </c>
      <c r="H1000" s="554" t="s">
        <v>134</v>
      </c>
      <c r="I1000" s="543" t="s">
        <v>6884</v>
      </c>
      <c r="J1000" s="556" t="s">
        <v>6885</v>
      </c>
      <c r="K1000" s="556" t="s">
        <v>1016</v>
      </c>
      <c r="L1000" s="544" t="s">
        <v>1017</v>
      </c>
      <c r="M1000" s="556" t="s">
        <v>6897</v>
      </c>
      <c r="N1000" s="557">
        <v>44784</v>
      </c>
      <c r="O1000" s="545">
        <f t="shared" si="46"/>
        <v>8</v>
      </c>
      <c r="P1000" s="545">
        <f t="shared" si="47"/>
        <v>8</v>
      </c>
      <c r="Q1000" s="531" t="str">
        <f t="shared" si="48"/>
        <v>Gastos_com_Pessoal</v>
      </c>
    </row>
    <row r="1001" spans="1:17" ht="38.25" hidden="1" x14ac:dyDescent="0.2">
      <c r="A1001" s="538">
        <f>IF(B1001="","",COUNT('Diário 3º PA'!$A$4:$A$4242)+COUNT('Diário 4º PA'!$A$4:$A$2224)+ROW()-3)</f>
        <v>5010</v>
      </c>
      <c r="B1001" s="539">
        <v>44785</v>
      </c>
      <c r="C1001" s="540">
        <v>44774</v>
      </c>
      <c r="D1001" s="541" t="s">
        <v>115</v>
      </c>
      <c r="E1001" s="554" t="s">
        <v>378</v>
      </c>
      <c r="F1001" s="555">
        <v>1049.7</v>
      </c>
      <c r="G1001" s="554" t="s">
        <v>6898</v>
      </c>
      <c r="H1001" s="554" t="s">
        <v>129</v>
      </c>
      <c r="I1001" s="543" t="s">
        <v>6306</v>
      </c>
      <c r="J1001" s="556" t="s">
        <v>835</v>
      </c>
      <c r="K1001" s="556" t="s">
        <v>1464</v>
      </c>
      <c r="L1001" s="544" t="s">
        <v>428</v>
      </c>
      <c r="M1001" s="556">
        <v>85</v>
      </c>
      <c r="N1001" s="557">
        <v>44784</v>
      </c>
      <c r="O1001" s="545">
        <f t="shared" si="46"/>
        <v>8</v>
      </c>
      <c r="P1001" s="545">
        <f t="shared" si="47"/>
        <v>8</v>
      </c>
      <c r="Q1001" s="531" t="str">
        <f t="shared" si="48"/>
        <v>Gastos_Gerais</v>
      </c>
    </row>
    <row r="1002" spans="1:17" ht="38.25" hidden="1" x14ac:dyDescent="0.2">
      <c r="A1002" s="538">
        <f>IF(B1002="","",COUNT('Diário 3º PA'!$A$4:$A$4242)+COUNT('Diário 4º PA'!$A$4:$A$2224)+ROW()-3)</f>
        <v>5011</v>
      </c>
      <c r="B1002" s="539">
        <v>44785</v>
      </c>
      <c r="C1002" s="540">
        <v>44774</v>
      </c>
      <c r="D1002" s="541" t="s">
        <v>115</v>
      </c>
      <c r="E1002" s="554" t="s">
        <v>378</v>
      </c>
      <c r="F1002" s="555">
        <v>150</v>
      </c>
      <c r="G1002" s="554" t="s">
        <v>6899</v>
      </c>
      <c r="H1002" s="554" t="s">
        <v>133</v>
      </c>
      <c r="I1002" s="543" t="s">
        <v>6900</v>
      </c>
      <c r="J1002" s="556" t="s">
        <v>6901</v>
      </c>
      <c r="K1002" s="556" t="s">
        <v>1464</v>
      </c>
      <c r="L1002" s="544" t="s">
        <v>428</v>
      </c>
      <c r="M1002" s="556">
        <v>1663</v>
      </c>
      <c r="N1002" s="557">
        <v>44783</v>
      </c>
      <c r="O1002" s="545">
        <f t="shared" si="46"/>
        <v>8</v>
      </c>
      <c r="P1002" s="545">
        <f t="shared" si="47"/>
        <v>8</v>
      </c>
      <c r="Q1002" s="531" t="str">
        <f t="shared" si="48"/>
        <v>Gastos_Gerais</v>
      </c>
    </row>
    <row r="1003" spans="1:17" ht="38.25" hidden="1" x14ac:dyDescent="0.2">
      <c r="A1003" s="538">
        <f>IF(B1003="","",COUNT('Diário 3º PA'!$A$4:$A$4242)+COUNT('Diário 4º PA'!$A$4:$A$2224)+ROW()-3)</f>
        <v>5012</v>
      </c>
      <c r="B1003" s="539">
        <v>44785</v>
      </c>
      <c r="C1003" s="540">
        <v>44774</v>
      </c>
      <c r="D1003" s="541" t="s">
        <v>115</v>
      </c>
      <c r="E1003" s="554" t="s">
        <v>366</v>
      </c>
      <c r="F1003" s="555">
        <v>50.8</v>
      </c>
      <c r="G1003" s="554" t="s">
        <v>3960</v>
      </c>
      <c r="H1003" s="554" t="s">
        <v>135</v>
      </c>
      <c r="I1003" s="543" t="s">
        <v>1271</v>
      </c>
      <c r="J1003" s="556" t="s">
        <v>1272</v>
      </c>
      <c r="K1003" s="556" t="s">
        <v>1464</v>
      </c>
      <c r="L1003" s="544" t="s">
        <v>428</v>
      </c>
      <c r="M1003" s="556">
        <v>252</v>
      </c>
      <c r="N1003" s="557">
        <v>44785</v>
      </c>
      <c r="O1003" s="545">
        <f t="shared" si="46"/>
        <v>8</v>
      </c>
      <c r="P1003" s="545">
        <f t="shared" si="47"/>
        <v>8</v>
      </c>
      <c r="Q1003" s="531" t="str">
        <f t="shared" si="48"/>
        <v>Gastos_Gerais</v>
      </c>
    </row>
    <row r="1004" spans="1:17" ht="38.25" hidden="1" x14ac:dyDescent="0.2">
      <c r="A1004" s="538">
        <f>IF(B1004="","",COUNT('Diário 3º PA'!$A$4:$A$4242)+COUNT('Diário 4º PA'!$A$4:$A$2224)+ROW()-3)</f>
        <v>5013</v>
      </c>
      <c r="B1004" s="539">
        <v>44785</v>
      </c>
      <c r="C1004" s="540">
        <v>44774</v>
      </c>
      <c r="D1004" s="541" t="s">
        <v>115</v>
      </c>
      <c r="E1004" s="554" t="s">
        <v>342</v>
      </c>
      <c r="F1004" s="555">
        <v>450</v>
      </c>
      <c r="G1004" s="554" t="s">
        <v>6902</v>
      </c>
      <c r="H1004" s="554" t="s">
        <v>128</v>
      </c>
      <c r="I1004" s="543" t="s">
        <v>6903</v>
      </c>
      <c r="J1004" s="556" t="s">
        <v>3696</v>
      </c>
      <c r="K1004" s="556" t="s">
        <v>1464</v>
      </c>
      <c r="L1004" s="544" t="s">
        <v>428</v>
      </c>
      <c r="M1004" s="556">
        <v>6638</v>
      </c>
      <c r="N1004" s="557">
        <v>44784</v>
      </c>
      <c r="O1004" s="545">
        <f t="shared" si="46"/>
        <v>8</v>
      </c>
      <c r="P1004" s="545">
        <f t="shared" si="47"/>
        <v>8</v>
      </c>
      <c r="Q1004" s="531" t="str">
        <f t="shared" si="48"/>
        <v>Gastos_Gerais</v>
      </c>
    </row>
    <row r="1005" spans="1:17" ht="38.25" hidden="1" x14ac:dyDescent="0.2">
      <c r="A1005" s="538">
        <f>IF(B1005="","",COUNT('Diário 3º PA'!$A$4:$A$4242)+COUNT('Diário 4º PA'!$A$4:$A$2224)+ROW()-3)</f>
        <v>5014</v>
      </c>
      <c r="B1005" s="539">
        <v>44785</v>
      </c>
      <c r="C1005" s="540">
        <v>44774</v>
      </c>
      <c r="D1005" s="541" t="s">
        <v>115</v>
      </c>
      <c r="E1005" s="554" t="s">
        <v>378</v>
      </c>
      <c r="F1005" s="555">
        <v>787.4</v>
      </c>
      <c r="G1005" s="541" t="s">
        <v>6904</v>
      </c>
      <c r="H1005" s="554" t="s">
        <v>135</v>
      </c>
      <c r="I1005" s="541" t="s">
        <v>5751</v>
      </c>
      <c r="J1005" s="560" t="s">
        <v>738</v>
      </c>
      <c r="K1005" s="560" t="s">
        <v>704</v>
      </c>
      <c r="L1005" s="560" t="s">
        <v>428</v>
      </c>
      <c r="M1005" s="560">
        <v>3768</v>
      </c>
      <c r="N1005" s="579">
        <v>44778</v>
      </c>
      <c r="O1005" s="545">
        <f t="shared" si="46"/>
        <v>8</v>
      </c>
      <c r="P1005" s="545">
        <f t="shared" si="47"/>
        <v>8</v>
      </c>
      <c r="Q1005" s="531" t="str">
        <f t="shared" si="48"/>
        <v>Gastos_Gerais</v>
      </c>
    </row>
    <row r="1006" spans="1:17" ht="38.25" hidden="1" x14ac:dyDescent="0.2">
      <c r="A1006" s="538">
        <f>IF(B1006="","",COUNT('Diário 3º PA'!$A$4:$A$4242)+COUNT('Diário 4º PA'!$A$4:$A$2224)+ROW()-3)</f>
        <v>5015</v>
      </c>
      <c r="B1006" s="539">
        <v>44785</v>
      </c>
      <c r="C1006" s="540">
        <v>44774</v>
      </c>
      <c r="D1006" s="541" t="s">
        <v>115</v>
      </c>
      <c r="E1006" s="554" t="s">
        <v>378</v>
      </c>
      <c r="F1006" s="555">
        <v>654.86</v>
      </c>
      <c r="G1006" s="541" t="s">
        <v>6905</v>
      </c>
      <c r="H1006" s="554" t="s">
        <v>136</v>
      </c>
      <c r="I1006" s="541" t="s">
        <v>5751</v>
      </c>
      <c r="J1006" s="560" t="s">
        <v>738</v>
      </c>
      <c r="K1006" s="560" t="s">
        <v>704</v>
      </c>
      <c r="L1006" s="560" t="s">
        <v>428</v>
      </c>
      <c r="M1006" s="556">
        <v>3769</v>
      </c>
      <c r="N1006" s="579">
        <v>44778</v>
      </c>
      <c r="O1006" s="545">
        <f t="shared" si="46"/>
        <v>8</v>
      </c>
      <c r="P1006" s="545">
        <f t="shared" si="47"/>
        <v>8</v>
      </c>
      <c r="Q1006" s="531" t="str">
        <f t="shared" si="48"/>
        <v>Gastos_Gerais</v>
      </c>
    </row>
    <row r="1007" spans="1:17" ht="38.25" hidden="1" x14ac:dyDescent="0.2">
      <c r="A1007" s="538">
        <f>IF(B1007="","",COUNT('Diário 3º PA'!$A$4:$A$4242)+COUNT('Diário 4º PA'!$A$4:$A$2224)+ROW()-3)</f>
        <v>5016</v>
      </c>
      <c r="B1007" s="539">
        <v>44785</v>
      </c>
      <c r="C1007" s="540">
        <v>44774</v>
      </c>
      <c r="D1007" s="541" t="s">
        <v>115</v>
      </c>
      <c r="E1007" s="554" t="s">
        <v>378</v>
      </c>
      <c r="F1007" s="555">
        <v>483.8</v>
      </c>
      <c r="G1007" s="541" t="s">
        <v>6906</v>
      </c>
      <c r="H1007" s="554" t="s">
        <v>134</v>
      </c>
      <c r="I1007" s="541" t="s">
        <v>5751</v>
      </c>
      <c r="J1007" s="560" t="s">
        <v>738</v>
      </c>
      <c r="K1007" s="560" t="s">
        <v>704</v>
      </c>
      <c r="L1007" s="560" t="s">
        <v>428</v>
      </c>
      <c r="M1007" s="556">
        <v>3767</v>
      </c>
      <c r="N1007" s="579">
        <v>44778</v>
      </c>
      <c r="O1007" s="545">
        <f t="shared" si="46"/>
        <v>8</v>
      </c>
      <c r="P1007" s="545">
        <f t="shared" si="47"/>
        <v>8</v>
      </c>
      <c r="Q1007" s="531" t="str">
        <f t="shared" si="48"/>
        <v>Gastos_Gerais</v>
      </c>
    </row>
    <row r="1008" spans="1:17" ht="38.25" hidden="1" x14ac:dyDescent="0.2">
      <c r="A1008" s="538">
        <f>IF(B1008="","",COUNT('Diário 3º PA'!$A$4:$A$4242)+COUNT('Diário 4º PA'!$A$4:$A$2224)+ROW()-3)</f>
        <v>5017</v>
      </c>
      <c r="B1008" s="539">
        <v>44785</v>
      </c>
      <c r="C1008" s="540">
        <v>44774</v>
      </c>
      <c r="D1008" s="541" t="s">
        <v>115</v>
      </c>
      <c r="E1008" s="541" t="s">
        <v>328</v>
      </c>
      <c r="F1008" s="542">
        <v>1500</v>
      </c>
      <c r="G1008" s="577" t="s">
        <v>3474</v>
      </c>
      <c r="H1008" s="543" t="s">
        <v>140</v>
      </c>
      <c r="I1008" s="543" t="s">
        <v>727</v>
      </c>
      <c r="J1008" s="556" t="s">
        <v>728</v>
      </c>
      <c r="K1008" s="556" t="s">
        <v>704</v>
      </c>
      <c r="L1008" s="544" t="s">
        <v>428</v>
      </c>
      <c r="M1008" s="544">
        <v>1948995</v>
      </c>
      <c r="N1008" s="575">
        <v>44785</v>
      </c>
      <c r="O1008" s="545">
        <f t="shared" si="46"/>
        <v>8</v>
      </c>
      <c r="P1008" s="545">
        <f t="shared" si="47"/>
        <v>8</v>
      </c>
      <c r="Q1008" s="531" t="str">
        <f t="shared" si="48"/>
        <v>Gastos_Gerais</v>
      </c>
    </row>
    <row r="1009" spans="1:17" ht="38.25" hidden="1" x14ac:dyDescent="0.2">
      <c r="A1009" s="538">
        <f>IF(B1009="","",COUNT('Diário 3º PA'!$A$4:$A$4242)+COUNT('Diário 4º PA'!$A$4:$A$2224)+ROW()-3)</f>
        <v>5018</v>
      </c>
      <c r="B1009" s="539">
        <v>44785</v>
      </c>
      <c r="C1009" s="540">
        <v>44774</v>
      </c>
      <c r="D1009" s="541" t="s">
        <v>115</v>
      </c>
      <c r="E1009" s="554" t="s">
        <v>364</v>
      </c>
      <c r="F1009" s="555">
        <v>911.94</v>
      </c>
      <c r="G1009" s="554" t="s">
        <v>1079</v>
      </c>
      <c r="H1009" s="554" t="s">
        <v>139</v>
      </c>
      <c r="I1009" s="543" t="s">
        <v>6907</v>
      </c>
      <c r="J1009" s="556" t="s">
        <v>854</v>
      </c>
      <c r="K1009" s="560" t="s">
        <v>704</v>
      </c>
      <c r="L1009" s="560" t="s">
        <v>428</v>
      </c>
      <c r="M1009" s="556">
        <v>10688</v>
      </c>
      <c r="N1009" s="557">
        <v>44783</v>
      </c>
      <c r="O1009" s="545">
        <f t="shared" si="46"/>
        <v>8</v>
      </c>
      <c r="P1009" s="545">
        <f t="shared" si="47"/>
        <v>8</v>
      </c>
      <c r="Q1009" s="531" t="str">
        <f t="shared" si="48"/>
        <v>Gastos_Gerais</v>
      </c>
    </row>
    <row r="1010" spans="1:17" ht="51" hidden="1" x14ac:dyDescent="0.2">
      <c r="A1010" s="538">
        <f>IF(B1010="","",COUNT('Diário 3º PA'!$A$4:$A$4242)+COUNT('Diário 4º PA'!$A$4:$A$2224)+ROW()-3)</f>
        <v>5019</v>
      </c>
      <c r="B1010" s="539">
        <v>44785</v>
      </c>
      <c r="C1010" s="540">
        <v>44774</v>
      </c>
      <c r="D1010" s="554" t="s">
        <v>104</v>
      </c>
      <c r="E1010" s="554" t="s">
        <v>191</v>
      </c>
      <c r="F1010" s="555">
        <v>847.65</v>
      </c>
      <c r="G1010" s="543" t="s">
        <v>6908</v>
      </c>
      <c r="H1010" s="554" t="s">
        <v>138</v>
      </c>
      <c r="I1010" s="543" t="s">
        <v>6909</v>
      </c>
      <c r="J1010" s="556" t="s">
        <v>6910</v>
      </c>
      <c r="K1010" s="556" t="s">
        <v>6748</v>
      </c>
      <c r="L1010" s="544" t="s">
        <v>5995</v>
      </c>
      <c r="M1010" s="556">
        <v>783604831</v>
      </c>
      <c r="N1010" s="557">
        <v>44785</v>
      </c>
      <c r="O1010" s="545">
        <f t="shared" si="46"/>
        <v>8</v>
      </c>
      <c r="P1010" s="545">
        <f t="shared" si="47"/>
        <v>8</v>
      </c>
      <c r="Q1010" s="531" t="str">
        <f t="shared" si="48"/>
        <v>Gastos_com_Pessoal</v>
      </c>
    </row>
    <row r="1011" spans="1:17" ht="51" hidden="1" x14ac:dyDescent="0.2">
      <c r="A1011" s="538">
        <f>IF(B1011="","",COUNT('Diário 3º PA'!$A$4:$A$4242)+COUNT('Diário 4º PA'!$A$4:$A$2224)+ROW()-3)</f>
        <v>5020</v>
      </c>
      <c r="B1011" s="539">
        <v>44785</v>
      </c>
      <c r="C1011" s="540">
        <v>44774</v>
      </c>
      <c r="D1011" s="554" t="s">
        <v>104</v>
      </c>
      <c r="E1011" s="554" t="s">
        <v>189</v>
      </c>
      <c r="F1011" s="555">
        <v>2389.0500000000002</v>
      </c>
      <c r="G1011" s="543" t="s">
        <v>6911</v>
      </c>
      <c r="H1011" s="554" t="s">
        <v>138</v>
      </c>
      <c r="I1011" s="543" t="s">
        <v>6909</v>
      </c>
      <c r="J1011" s="556" t="s">
        <v>6910</v>
      </c>
      <c r="K1011" s="556" t="s">
        <v>6748</v>
      </c>
      <c r="L1011" s="544" t="s">
        <v>5995</v>
      </c>
      <c r="M1011" s="556">
        <v>783604831</v>
      </c>
      <c r="N1011" s="557">
        <v>44785</v>
      </c>
      <c r="O1011" s="545">
        <f t="shared" si="46"/>
        <v>8</v>
      </c>
      <c r="P1011" s="545">
        <f t="shared" si="47"/>
        <v>8</v>
      </c>
      <c r="Q1011" s="531" t="str">
        <f t="shared" si="48"/>
        <v>Gastos_com_Pessoal</v>
      </c>
    </row>
    <row r="1012" spans="1:17" ht="51" hidden="1" x14ac:dyDescent="0.2">
      <c r="A1012" s="538">
        <f>IF(B1012="","",COUNT('Diário 3º PA'!$A$4:$A$4242)+COUNT('Diário 4º PA'!$A$4:$A$2224)+ROW()-3)</f>
        <v>5021</v>
      </c>
      <c r="B1012" s="539">
        <v>44785</v>
      </c>
      <c r="C1012" s="540">
        <v>44774</v>
      </c>
      <c r="D1012" s="554" t="s">
        <v>104</v>
      </c>
      <c r="E1012" s="554" t="s">
        <v>191</v>
      </c>
      <c r="F1012" s="555">
        <v>804.25</v>
      </c>
      <c r="G1012" s="543" t="s">
        <v>6912</v>
      </c>
      <c r="H1012" s="554" t="s">
        <v>136</v>
      </c>
      <c r="I1012" s="543" t="s">
        <v>6913</v>
      </c>
      <c r="J1012" s="556" t="s">
        <v>4914</v>
      </c>
      <c r="K1012" s="556" t="s">
        <v>6748</v>
      </c>
      <c r="L1012" s="544" t="s">
        <v>5995</v>
      </c>
      <c r="M1012" s="556">
        <v>783604831</v>
      </c>
      <c r="N1012" s="557">
        <v>44785</v>
      </c>
      <c r="O1012" s="545">
        <f t="shared" si="46"/>
        <v>8</v>
      </c>
      <c r="P1012" s="545">
        <f t="shared" si="47"/>
        <v>8</v>
      </c>
      <c r="Q1012" s="531" t="str">
        <f t="shared" si="48"/>
        <v>Gastos_com_Pessoal</v>
      </c>
    </row>
    <row r="1013" spans="1:17" ht="51" hidden="1" x14ac:dyDescent="0.2">
      <c r="A1013" s="538">
        <f>IF(B1013="","",COUNT('Diário 3º PA'!$A$4:$A$4242)+COUNT('Diário 4º PA'!$A$4:$A$2224)+ROW()-3)</f>
        <v>5022</v>
      </c>
      <c r="B1013" s="539">
        <v>44785</v>
      </c>
      <c r="C1013" s="540">
        <v>44774</v>
      </c>
      <c r="D1013" s="554" t="s">
        <v>104</v>
      </c>
      <c r="E1013" s="554" t="s">
        <v>189</v>
      </c>
      <c r="F1013" s="555">
        <v>2356.98</v>
      </c>
      <c r="G1013" s="543" t="s">
        <v>6914</v>
      </c>
      <c r="H1013" s="554" t="s">
        <v>136</v>
      </c>
      <c r="I1013" s="543" t="s">
        <v>6913</v>
      </c>
      <c r="J1013" s="556" t="s">
        <v>4914</v>
      </c>
      <c r="K1013" s="556" t="s">
        <v>6748</v>
      </c>
      <c r="L1013" s="544" t="s">
        <v>5995</v>
      </c>
      <c r="M1013" s="556">
        <v>783604831</v>
      </c>
      <c r="N1013" s="557">
        <v>44785</v>
      </c>
      <c r="O1013" s="545">
        <f t="shared" si="46"/>
        <v>8</v>
      </c>
      <c r="P1013" s="545">
        <f t="shared" si="47"/>
        <v>8</v>
      </c>
      <c r="Q1013" s="531" t="str">
        <f t="shared" si="48"/>
        <v>Gastos_com_Pessoal</v>
      </c>
    </row>
    <row r="1014" spans="1:17" ht="51" hidden="1" x14ac:dyDescent="0.2">
      <c r="A1014" s="538">
        <f>IF(B1014="","",COUNT('Diário 3º PA'!$A$4:$A$4242)+COUNT('Diário 4º PA'!$A$4:$A$2224)+ROW()-3)</f>
        <v>5023</v>
      </c>
      <c r="B1014" s="539">
        <v>44785</v>
      </c>
      <c r="C1014" s="540">
        <v>44774</v>
      </c>
      <c r="D1014" s="554" t="s">
        <v>104</v>
      </c>
      <c r="E1014" s="554" t="s">
        <v>191</v>
      </c>
      <c r="F1014" s="555">
        <v>531.01</v>
      </c>
      <c r="G1014" s="543" t="s">
        <v>6915</v>
      </c>
      <c r="H1014" s="554" t="s">
        <v>138</v>
      </c>
      <c r="I1014" s="543" t="s">
        <v>6916</v>
      </c>
      <c r="J1014" s="556" t="s">
        <v>6917</v>
      </c>
      <c r="K1014" s="556" t="s">
        <v>6748</v>
      </c>
      <c r="L1014" s="544" t="s">
        <v>5995</v>
      </c>
      <c r="M1014" s="556">
        <v>783604831</v>
      </c>
      <c r="N1014" s="557">
        <v>44785</v>
      </c>
      <c r="O1014" s="545">
        <f t="shared" si="46"/>
        <v>8</v>
      </c>
      <c r="P1014" s="545">
        <f t="shared" si="47"/>
        <v>8</v>
      </c>
      <c r="Q1014" s="531" t="str">
        <f t="shared" si="48"/>
        <v>Gastos_com_Pessoal</v>
      </c>
    </row>
    <row r="1015" spans="1:17" ht="51" hidden="1" x14ac:dyDescent="0.2">
      <c r="A1015" s="538">
        <f>IF(B1015="","",COUNT('Diário 3º PA'!$A$4:$A$4242)+COUNT('Diário 4º PA'!$A$4:$A$2224)+ROW()-3)</f>
        <v>5024</v>
      </c>
      <c r="B1015" s="539">
        <v>44785</v>
      </c>
      <c r="C1015" s="540">
        <v>44774</v>
      </c>
      <c r="D1015" s="554" t="s">
        <v>104</v>
      </c>
      <c r="E1015" s="554" t="s">
        <v>189</v>
      </c>
      <c r="F1015" s="555">
        <v>1592.96</v>
      </c>
      <c r="G1015" s="543" t="s">
        <v>6918</v>
      </c>
      <c r="H1015" s="554" t="s">
        <v>138</v>
      </c>
      <c r="I1015" s="543" t="s">
        <v>6916</v>
      </c>
      <c r="J1015" s="556" t="s">
        <v>6917</v>
      </c>
      <c r="K1015" s="556" t="s">
        <v>6748</v>
      </c>
      <c r="L1015" s="544" t="s">
        <v>5995</v>
      </c>
      <c r="M1015" s="556">
        <v>783604831</v>
      </c>
      <c r="N1015" s="557">
        <v>44785</v>
      </c>
      <c r="O1015" s="545">
        <f t="shared" si="46"/>
        <v>8</v>
      </c>
      <c r="P1015" s="545">
        <f t="shared" si="47"/>
        <v>8</v>
      </c>
      <c r="Q1015" s="531" t="str">
        <f t="shared" si="48"/>
        <v>Gastos_com_Pessoal</v>
      </c>
    </row>
    <row r="1016" spans="1:17" ht="51" hidden="1" x14ac:dyDescent="0.2">
      <c r="A1016" s="538">
        <f>IF(B1016="","",COUNT('Diário 3º PA'!$A$4:$A$4242)+COUNT('Diário 4º PA'!$A$4:$A$2224)+ROW()-3)</f>
        <v>5025</v>
      </c>
      <c r="B1016" s="539">
        <v>44785</v>
      </c>
      <c r="C1016" s="540">
        <v>44774</v>
      </c>
      <c r="D1016" s="554" t="s">
        <v>104</v>
      </c>
      <c r="E1016" s="554" t="s">
        <v>191</v>
      </c>
      <c r="F1016" s="555">
        <v>907.98</v>
      </c>
      <c r="G1016" s="543" t="s">
        <v>6919</v>
      </c>
      <c r="H1016" s="554" t="s">
        <v>132</v>
      </c>
      <c r="I1016" s="543" t="s">
        <v>6920</v>
      </c>
      <c r="J1016" s="556" t="s">
        <v>6921</v>
      </c>
      <c r="K1016" s="556" t="s">
        <v>6748</v>
      </c>
      <c r="L1016" s="544" t="s">
        <v>5995</v>
      </c>
      <c r="M1016" s="556">
        <v>783604831</v>
      </c>
      <c r="N1016" s="557">
        <v>44785</v>
      </c>
      <c r="O1016" s="545">
        <f t="shared" si="46"/>
        <v>8</v>
      </c>
      <c r="P1016" s="545">
        <f t="shared" si="47"/>
        <v>8</v>
      </c>
      <c r="Q1016" s="531" t="str">
        <f t="shared" si="48"/>
        <v>Gastos_com_Pessoal</v>
      </c>
    </row>
    <row r="1017" spans="1:17" ht="51" hidden="1" x14ac:dyDescent="0.2">
      <c r="A1017" s="538">
        <f>IF(B1017="","",COUNT('Diário 3º PA'!$A$4:$A$4242)+COUNT('Diário 4º PA'!$A$4:$A$2224)+ROW()-3)</f>
        <v>5026</v>
      </c>
      <c r="B1017" s="539">
        <v>44785</v>
      </c>
      <c r="C1017" s="540">
        <v>44774</v>
      </c>
      <c r="D1017" s="554" t="s">
        <v>104</v>
      </c>
      <c r="E1017" s="554" t="s">
        <v>189</v>
      </c>
      <c r="F1017" s="555">
        <v>2534.0300000000002</v>
      </c>
      <c r="G1017" s="543" t="s">
        <v>6922</v>
      </c>
      <c r="H1017" s="554" t="s">
        <v>132</v>
      </c>
      <c r="I1017" s="543" t="s">
        <v>6920</v>
      </c>
      <c r="J1017" s="556" t="s">
        <v>6921</v>
      </c>
      <c r="K1017" s="556" t="s">
        <v>6748</v>
      </c>
      <c r="L1017" s="544" t="s">
        <v>5995</v>
      </c>
      <c r="M1017" s="556">
        <v>783604831</v>
      </c>
      <c r="N1017" s="557">
        <v>44785</v>
      </c>
      <c r="O1017" s="545">
        <f t="shared" si="46"/>
        <v>8</v>
      </c>
      <c r="P1017" s="545">
        <f t="shared" si="47"/>
        <v>8</v>
      </c>
      <c r="Q1017" s="531" t="str">
        <f t="shared" si="48"/>
        <v>Gastos_com_Pessoal</v>
      </c>
    </row>
    <row r="1018" spans="1:17" ht="38.25" hidden="1" x14ac:dyDescent="0.2">
      <c r="A1018" s="538">
        <f>IF(B1018="","",COUNT('Diário 3º PA'!$A$4:$A$4242)+COUNT('Diário 4º PA'!$A$4:$A$2224)+ROW()-3)</f>
        <v>5027</v>
      </c>
      <c r="B1018" s="539">
        <v>44785</v>
      </c>
      <c r="C1018" s="540">
        <v>44774</v>
      </c>
      <c r="D1018" s="541" t="s">
        <v>115</v>
      </c>
      <c r="E1018" s="554" t="s">
        <v>342</v>
      </c>
      <c r="F1018" s="555">
        <v>60</v>
      </c>
      <c r="G1018" s="554" t="s">
        <v>6923</v>
      </c>
      <c r="H1018" s="554" t="s">
        <v>139</v>
      </c>
      <c r="I1018" s="543" t="s">
        <v>1777</v>
      </c>
      <c r="J1018" s="556" t="s">
        <v>1778</v>
      </c>
      <c r="K1018" s="556" t="s">
        <v>6748</v>
      </c>
      <c r="L1018" s="544" t="s">
        <v>5995</v>
      </c>
      <c r="M1018" s="556">
        <v>783604831</v>
      </c>
      <c r="N1018" s="557">
        <v>44785</v>
      </c>
      <c r="O1018" s="545">
        <f t="shared" si="46"/>
        <v>8</v>
      </c>
      <c r="P1018" s="545">
        <f t="shared" si="47"/>
        <v>8</v>
      </c>
      <c r="Q1018" s="531" t="str">
        <f t="shared" si="48"/>
        <v>Gastos_Gerais</v>
      </c>
    </row>
    <row r="1019" spans="1:17" ht="38.25" hidden="1" x14ac:dyDescent="0.2">
      <c r="A1019" s="538">
        <f>IF(B1019="","",COUNT('Diário 3º PA'!$A$4:$A$4242)+COUNT('Diário 4º PA'!$A$4:$A$2224)+ROW()-3)</f>
        <v>5028</v>
      </c>
      <c r="B1019" s="539">
        <v>44785</v>
      </c>
      <c r="C1019" s="540">
        <v>44774</v>
      </c>
      <c r="D1019" s="541" t="s">
        <v>115</v>
      </c>
      <c r="E1019" s="554" t="s">
        <v>342</v>
      </c>
      <c r="F1019" s="555">
        <v>180</v>
      </c>
      <c r="G1019" s="554" t="s">
        <v>6924</v>
      </c>
      <c r="H1019" s="554" t="s">
        <v>135</v>
      </c>
      <c r="I1019" s="543" t="s">
        <v>2427</v>
      </c>
      <c r="J1019" s="556" t="s">
        <v>2428</v>
      </c>
      <c r="K1019" s="556" t="s">
        <v>6748</v>
      </c>
      <c r="L1019" s="544" t="s">
        <v>5995</v>
      </c>
      <c r="M1019" s="556">
        <v>783604831</v>
      </c>
      <c r="N1019" s="557">
        <v>44785</v>
      </c>
      <c r="O1019" s="545">
        <f t="shared" si="46"/>
        <v>8</v>
      </c>
      <c r="P1019" s="545">
        <f t="shared" si="47"/>
        <v>8</v>
      </c>
      <c r="Q1019" s="531" t="str">
        <f t="shared" si="48"/>
        <v>Gastos_Gerais</v>
      </c>
    </row>
    <row r="1020" spans="1:17" ht="38.25" hidden="1" x14ac:dyDescent="0.2">
      <c r="A1020" s="538">
        <f>IF(B1020="","",COUNT('Diário 3º PA'!$A$4:$A$4242)+COUNT('Diário 4º PA'!$A$4:$A$2224)+ROW()-3)</f>
        <v>5029</v>
      </c>
      <c r="B1020" s="539">
        <v>44785</v>
      </c>
      <c r="C1020" s="540">
        <v>44774</v>
      </c>
      <c r="D1020" s="541" t="s">
        <v>115</v>
      </c>
      <c r="E1020" s="554" t="s">
        <v>342</v>
      </c>
      <c r="F1020" s="555">
        <v>180</v>
      </c>
      <c r="G1020" s="554" t="s">
        <v>6925</v>
      </c>
      <c r="H1020" s="554" t="s">
        <v>135</v>
      </c>
      <c r="I1020" s="543" t="s">
        <v>6926</v>
      </c>
      <c r="J1020" s="556" t="s">
        <v>1887</v>
      </c>
      <c r="K1020" s="556" t="s">
        <v>6748</v>
      </c>
      <c r="L1020" s="544" t="s">
        <v>5995</v>
      </c>
      <c r="M1020" s="556">
        <v>783604831</v>
      </c>
      <c r="N1020" s="557">
        <v>44785</v>
      </c>
      <c r="O1020" s="545">
        <f t="shared" si="46"/>
        <v>8</v>
      </c>
      <c r="P1020" s="545">
        <f t="shared" si="47"/>
        <v>8</v>
      </c>
      <c r="Q1020" s="531" t="str">
        <f t="shared" si="48"/>
        <v>Gastos_Gerais</v>
      </c>
    </row>
    <row r="1021" spans="1:17" ht="38.25" hidden="1" x14ac:dyDescent="0.2">
      <c r="A1021" s="538">
        <f>IF(B1021="","",COUNT('Diário 3º PA'!$A$4:$A$4242)+COUNT('Diário 4º PA'!$A$4:$A$2224)+ROW()-3)</f>
        <v>5030</v>
      </c>
      <c r="B1021" s="539">
        <v>44785</v>
      </c>
      <c r="C1021" s="540">
        <v>44774</v>
      </c>
      <c r="D1021" s="541" t="s">
        <v>115</v>
      </c>
      <c r="E1021" s="554" t="s">
        <v>342</v>
      </c>
      <c r="F1021" s="555">
        <v>240</v>
      </c>
      <c r="G1021" s="554" t="s">
        <v>6927</v>
      </c>
      <c r="H1021" s="554" t="s">
        <v>134</v>
      </c>
      <c r="I1021" s="543" t="s">
        <v>6928</v>
      </c>
      <c r="J1021" s="556" t="s">
        <v>2088</v>
      </c>
      <c r="K1021" s="556" t="s">
        <v>6748</v>
      </c>
      <c r="L1021" s="544" t="s">
        <v>5995</v>
      </c>
      <c r="M1021" s="556">
        <v>783604831</v>
      </c>
      <c r="N1021" s="557">
        <v>44785</v>
      </c>
      <c r="O1021" s="545">
        <f t="shared" si="46"/>
        <v>8</v>
      </c>
      <c r="P1021" s="545">
        <f t="shared" si="47"/>
        <v>8</v>
      </c>
      <c r="Q1021" s="531" t="str">
        <f t="shared" si="48"/>
        <v>Gastos_Gerais</v>
      </c>
    </row>
    <row r="1022" spans="1:17" ht="38.25" hidden="1" x14ac:dyDescent="0.2">
      <c r="A1022" s="538">
        <f>IF(B1022="","",COUNT('Diário 3º PA'!$A$4:$A$4242)+COUNT('Diário 4º PA'!$A$4:$A$2224)+ROW()-3)</f>
        <v>5031</v>
      </c>
      <c r="B1022" s="539">
        <v>44785</v>
      </c>
      <c r="C1022" s="540">
        <v>44774</v>
      </c>
      <c r="D1022" s="541" t="s">
        <v>115</v>
      </c>
      <c r="E1022" s="554" t="s">
        <v>342</v>
      </c>
      <c r="F1022" s="555">
        <v>60</v>
      </c>
      <c r="G1022" s="554" t="s">
        <v>6929</v>
      </c>
      <c r="H1022" s="554" t="s">
        <v>139</v>
      </c>
      <c r="I1022" s="543" t="s">
        <v>6379</v>
      </c>
      <c r="J1022" s="556" t="s">
        <v>1769</v>
      </c>
      <c r="K1022" s="556" t="s">
        <v>6748</v>
      </c>
      <c r="L1022" s="544" t="s">
        <v>5995</v>
      </c>
      <c r="M1022" s="556">
        <v>783604831</v>
      </c>
      <c r="N1022" s="557">
        <v>44785</v>
      </c>
      <c r="O1022" s="545">
        <f t="shared" si="46"/>
        <v>8</v>
      </c>
      <c r="P1022" s="545">
        <f t="shared" si="47"/>
        <v>8</v>
      </c>
      <c r="Q1022" s="531" t="str">
        <f t="shared" si="48"/>
        <v>Gastos_Gerais</v>
      </c>
    </row>
    <row r="1023" spans="1:17" ht="38.25" hidden="1" x14ac:dyDescent="0.2">
      <c r="A1023" s="538">
        <f>IF(B1023="","",COUNT('Diário 3º PA'!$A$4:$A$4242)+COUNT('Diário 4º PA'!$A$4:$A$2224)+ROW()-3)</f>
        <v>5032</v>
      </c>
      <c r="B1023" s="539">
        <v>44785</v>
      </c>
      <c r="C1023" s="540">
        <v>44774</v>
      </c>
      <c r="D1023" s="541" t="s">
        <v>115</v>
      </c>
      <c r="E1023" s="554" t="s">
        <v>342</v>
      </c>
      <c r="F1023" s="555">
        <v>60</v>
      </c>
      <c r="G1023" s="554" t="s">
        <v>6930</v>
      </c>
      <c r="H1023" s="554" t="s">
        <v>139</v>
      </c>
      <c r="I1023" s="543" t="s">
        <v>6931</v>
      </c>
      <c r="J1023" s="556" t="s">
        <v>2696</v>
      </c>
      <c r="K1023" s="556" t="s">
        <v>6748</v>
      </c>
      <c r="L1023" s="544" t="s">
        <v>5995</v>
      </c>
      <c r="M1023" s="556">
        <v>783604831</v>
      </c>
      <c r="N1023" s="557">
        <v>44785</v>
      </c>
      <c r="O1023" s="545">
        <f t="shared" si="46"/>
        <v>8</v>
      </c>
      <c r="P1023" s="545">
        <f t="shared" si="47"/>
        <v>8</v>
      </c>
      <c r="Q1023" s="531" t="str">
        <f t="shared" si="48"/>
        <v>Gastos_Gerais</v>
      </c>
    </row>
    <row r="1024" spans="1:17" ht="38.25" hidden="1" x14ac:dyDescent="0.2">
      <c r="A1024" s="538">
        <f>IF(B1024="","",COUNT('Diário 3º PA'!$A$4:$A$4242)+COUNT('Diário 4º PA'!$A$4:$A$2224)+ROW()-3)</f>
        <v>5033</v>
      </c>
      <c r="B1024" s="539">
        <v>44785</v>
      </c>
      <c r="C1024" s="540">
        <v>44774</v>
      </c>
      <c r="D1024" s="541" t="s">
        <v>115</v>
      </c>
      <c r="E1024" s="554" t="s">
        <v>342</v>
      </c>
      <c r="F1024" s="555">
        <v>180</v>
      </c>
      <c r="G1024" s="554" t="s">
        <v>6932</v>
      </c>
      <c r="H1024" s="554" t="s">
        <v>135</v>
      </c>
      <c r="I1024" s="543" t="s">
        <v>776</v>
      </c>
      <c r="J1024" s="556" t="s">
        <v>777</v>
      </c>
      <c r="K1024" s="556" t="s">
        <v>6748</v>
      </c>
      <c r="L1024" s="544" t="s">
        <v>5995</v>
      </c>
      <c r="M1024" s="556">
        <v>783604831</v>
      </c>
      <c r="N1024" s="557">
        <v>44785</v>
      </c>
      <c r="O1024" s="545">
        <f t="shared" si="46"/>
        <v>8</v>
      </c>
      <c r="P1024" s="545">
        <f t="shared" si="47"/>
        <v>8</v>
      </c>
      <c r="Q1024" s="531" t="str">
        <f t="shared" si="48"/>
        <v>Gastos_Gerais</v>
      </c>
    </row>
    <row r="1025" spans="1:17" ht="38.25" hidden="1" x14ac:dyDescent="0.2">
      <c r="A1025" s="538">
        <f>IF(B1025="","",COUNT('Diário 3º PA'!$A$4:$A$4242)+COUNT('Diário 4º PA'!$A$4:$A$2224)+ROW()-3)</f>
        <v>5034</v>
      </c>
      <c r="B1025" s="539">
        <v>44785</v>
      </c>
      <c r="C1025" s="540">
        <v>44774</v>
      </c>
      <c r="D1025" s="541" t="s">
        <v>115</v>
      </c>
      <c r="E1025" s="554" t="s">
        <v>342</v>
      </c>
      <c r="F1025" s="555">
        <v>240</v>
      </c>
      <c r="G1025" s="554" t="s">
        <v>6933</v>
      </c>
      <c r="H1025" s="554" t="s">
        <v>134</v>
      </c>
      <c r="I1025" s="543" t="s">
        <v>4241</v>
      </c>
      <c r="J1025" s="556" t="s">
        <v>3781</v>
      </c>
      <c r="K1025" s="556" t="s">
        <v>6748</v>
      </c>
      <c r="L1025" s="544" t="s">
        <v>5995</v>
      </c>
      <c r="M1025" s="556">
        <v>783604831</v>
      </c>
      <c r="N1025" s="557">
        <v>44785</v>
      </c>
      <c r="O1025" s="545">
        <f t="shared" si="46"/>
        <v>8</v>
      </c>
      <c r="P1025" s="545">
        <f t="shared" si="47"/>
        <v>8</v>
      </c>
      <c r="Q1025" s="531" t="str">
        <f t="shared" si="48"/>
        <v>Gastos_Gerais</v>
      </c>
    </row>
    <row r="1026" spans="1:17" ht="38.25" hidden="1" x14ac:dyDescent="0.2">
      <c r="A1026" s="538">
        <f>IF(B1026="","",COUNT('Diário 3º PA'!$A$4:$A$4242)+COUNT('Diário 4º PA'!$A$4:$A$2224)+ROW()-3)</f>
        <v>5035</v>
      </c>
      <c r="B1026" s="539">
        <v>44785</v>
      </c>
      <c r="C1026" s="540">
        <v>44774</v>
      </c>
      <c r="D1026" s="541" t="s">
        <v>115</v>
      </c>
      <c r="E1026" s="554" t="s">
        <v>342</v>
      </c>
      <c r="F1026" s="555">
        <v>240</v>
      </c>
      <c r="G1026" s="554" t="s">
        <v>6934</v>
      </c>
      <c r="H1026" s="554" t="s">
        <v>134</v>
      </c>
      <c r="I1026" s="543" t="s">
        <v>3783</v>
      </c>
      <c r="J1026" s="556" t="s">
        <v>3784</v>
      </c>
      <c r="K1026" s="556" t="s">
        <v>6748</v>
      </c>
      <c r="L1026" s="544" t="s">
        <v>5995</v>
      </c>
      <c r="M1026" s="556">
        <v>783604831</v>
      </c>
      <c r="N1026" s="557">
        <v>44785</v>
      </c>
      <c r="O1026" s="545">
        <f t="shared" si="46"/>
        <v>8</v>
      </c>
      <c r="P1026" s="545">
        <f t="shared" si="47"/>
        <v>8</v>
      </c>
      <c r="Q1026" s="531" t="str">
        <f t="shared" si="48"/>
        <v>Gastos_Gerais</v>
      </c>
    </row>
    <row r="1027" spans="1:17" ht="48" hidden="1" x14ac:dyDescent="0.2">
      <c r="A1027" s="538">
        <f>IF(B1027="","",COUNT('Diário 3º PA'!$A$4:$A$4242)+COUNT('Diário 4º PA'!$A$4:$A$2224)+ROW()-3)</f>
        <v>5036</v>
      </c>
      <c r="B1027" s="539">
        <v>44785</v>
      </c>
      <c r="C1027" s="540">
        <v>44774</v>
      </c>
      <c r="D1027" s="541" t="s">
        <v>115</v>
      </c>
      <c r="E1027" s="554" t="s">
        <v>342</v>
      </c>
      <c r="F1027" s="555">
        <v>454.98</v>
      </c>
      <c r="G1027" s="554" t="s">
        <v>6935</v>
      </c>
      <c r="H1027" s="554" t="s">
        <v>128</v>
      </c>
      <c r="I1027" s="543" t="s">
        <v>6377</v>
      </c>
      <c r="J1027" s="556" t="s">
        <v>4953</v>
      </c>
      <c r="K1027" s="556" t="s">
        <v>6748</v>
      </c>
      <c r="L1027" s="544" t="s">
        <v>5995</v>
      </c>
      <c r="M1027" s="556">
        <v>783604831</v>
      </c>
      <c r="N1027" s="557">
        <v>44785</v>
      </c>
      <c r="O1027" s="545">
        <f t="shared" si="46"/>
        <v>8</v>
      </c>
      <c r="P1027" s="545">
        <f t="shared" si="47"/>
        <v>8</v>
      </c>
      <c r="Q1027" s="531" t="str">
        <f t="shared" si="48"/>
        <v>Gastos_Gerais</v>
      </c>
    </row>
    <row r="1028" spans="1:17" ht="25.5" hidden="1" x14ac:dyDescent="0.2">
      <c r="A1028" s="538">
        <f>IF(B1028="","",COUNT('Diário 3º PA'!$A$4:$A$4242)+COUNT('Diário 4º PA'!$A$4:$A$2224)+ROW()-3)</f>
        <v>5037</v>
      </c>
      <c r="B1028" s="539">
        <v>44785</v>
      </c>
      <c r="C1028" s="540">
        <v>44774</v>
      </c>
      <c r="D1028" s="554" t="s">
        <v>93</v>
      </c>
      <c r="E1028" s="554" t="s">
        <v>97</v>
      </c>
      <c r="F1028" s="555">
        <v>0.48</v>
      </c>
      <c r="G1028" s="554" t="s">
        <v>1553</v>
      </c>
      <c r="H1028" s="554" t="s">
        <v>128</v>
      </c>
      <c r="I1028" s="543" t="s">
        <v>664</v>
      </c>
      <c r="J1028" s="556" t="s">
        <v>811</v>
      </c>
      <c r="K1028" s="556" t="s">
        <v>1554</v>
      </c>
      <c r="L1028" s="544" t="s">
        <v>1066</v>
      </c>
      <c r="M1028" s="556" t="s">
        <v>666</v>
      </c>
      <c r="N1028" s="557">
        <v>44785</v>
      </c>
      <c r="O1028" s="545">
        <f t="shared" si="46"/>
        <v>8</v>
      </c>
      <c r="P1028" s="545">
        <f t="shared" si="47"/>
        <v>8</v>
      </c>
      <c r="Q1028" s="531" t="str">
        <f t="shared" si="48"/>
        <v>Receitas</v>
      </c>
    </row>
    <row r="1029" spans="1:17" ht="38.25" hidden="1" x14ac:dyDescent="0.2">
      <c r="A1029" s="538">
        <f>IF(B1029="","",COUNT('Diário 3º PA'!$A$4:$A$4242)+COUNT('Diário 4º PA'!$A$4:$A$2224)+ROW()-3)</f>
        <v>5038</v>
      </c>
      <c r="B1029" s="539">
        <v>44789</v>
      </c>
      <c r="C1029" s="540">
        <v>44774</v>
      </c>
      <c r="D1029" s="541" t="s">
        <v>115</v>
      </c>
      <c r="E1029" s="554" t="s">
        <v>318</v>
      </c>
      <c r="F1029" s="555">
        <v>432</v>
      </c>
      <c r="G1029" s="554" t="s">
        <v>6936</v>
      </c>
      <c r="H1029" s="554" t="s">
        <v>133</v>
      </c>
      <c r="I1029" s="543" t="s">
        <v>6937</v>
      </c>
      <c r="J1029" s="556" t="s">
        <v>6938</v>
      </c>
      <c r="K1029" s="556" t="s">
        <v>1464</v>
      </c>
      <c r="L1029" s="544" t="s">
        <v>428</v>
      </c>
      <c r="M1029" s="556">
        <v>1655</v>
      </c>
      <c r="N1029" s="557">
        <v>44789</v>
      </c>
      <c r="O1029" s="545">
        <f t="shared" ref="O1029:O1092" si="49">IF(B1029=0,0,IF(YEAR(B1029)=$P$1,MONTH(B1029)-$O$1+1,(YEAR(B1029)-$P$1)*12-$O$1+1+MONTH(B1029)))</f>
        <v>8</v>
      </c>
      <c r="P1029" s="545">
        <f t="shared" ref="P1029:P1092" si="50">IF(C1029=0,0,IF(YEAR(C1029)=$P$1,MONTH(C1029)-$O$1+1,(YEAR(C1029)-$P$1)*12-$O$1+1+MONTH(C1029)))</f>
        <v>8</v>
      </c>
      <c r="Q1029" s="531" t="str">
        <f t="shared" ref="Q1029:Q1092" si="51">SUBSTITUTE(D1029," ","_")</f>
        <v>Gastos_Gerais</v>
      </c>
    </row>
    <row r="1030" spans="1:17" ht="38.25" hidden="1" x14ac:dyDescent="0.2">
      <c r="A1030" s="538">
        <f>IF(B1030="","",COUNT('Diário 3º PA'!$A$4:$A$4242)+COUNT('Diário 4º PA'!$A$4:$A$2224)+ROW()-3)</f>
        <v>5039</v>
      </c>
      <c r="B1030" s="539">
        <v>44789</v>
      </c>
      <c r="C1030" s="540">
        <v>44774</v>
      </c>
      <c r="D1030" s="541" t="s">
        <v>115</v>
      </c>
      <c r="E1030" s="554" t="s">
        <v>318</v>
      </c>
      <c r="F1030" s="555">
        <v>50.65</v>
      </c>
      <c r="G1030" s="554" t="s">
        <v>6939</v>
      </c>
      <c r="H1030" s="554" t="s">
        <v>139</v>
      </c>
      <c r="I1030" s="543" t="s">
        <v>724</v>
      </c>
      <c r="J1030" s="556" t="s">
        <v>725</v>
      </c>
      <c r="K1030" s="556" t="s">
        <v>1464</v>
      </c>
      <c r="L1030" s="544" t="s">
        <v>428</v>
      </c>
      <c r="M1030" s="556">
        <v>26711</v>
      </c>
      <c r="N1030" s="557">
        <v>44789</v>
      </c>
      <c r="O1030" s="545">
        <f t="shared" si="49"/>
        <v>8</v>
      </c>
      <c r="P1030" s="545">
        <f t="shared" si="50"/>
        <v>8</v>
      </c>
      <c r="Q1030" s="531" t="str">
        <f t="shared" si="51"/>
        <v>Gastos_Gerais</v>
      </c>
    </row>
    <row r="1031" spans="1:17" ht="38.25" hidden="1" x14ac:dyDescent="0.2">
      <c r="A1031" s="538">
        <f>IF(B1031="","",COUNT('Diário 3º PA'!$A$4:$A$4242)+COUNT('Diário 4º PA'!$A$4:$A$2224)+ROW()-3)</f>
        <v>5040</v>
      </c>
      <c r="B1031" s="539">
        <v>44789</v>
      </c>
      <c r="C1031" s="580">
        <v>44774</v>
      </c>
      <c r="D1031" s="541" t="s">
        <v>115</v>
      </c>
      <c r="E1031" s="554" t="s">
        <v>318</v>
      </c>
      <c r="F1031" s="542">
        <v>1514.14</v>
      </c>
      <c r="G1031" s="541" t="s">
        <v>6940</v>
      </c>
      <c r="H1031" s="541" t="s">
        <v>127</v>
      </c>
      <c r="I1031" s="541" t="s">
        <v>3656</v>
      </c>
      <c r="J1031" s="560" t="s">
        <v>3657</v>
      </c>
      <c r="K1031" s="560" t="s">
        <v>704</v>
      </c>
      <c r="L1031" s="560" t="s">
        <v>428</v>
      </c>
      <c r="M1031" s="560">
        <v>2022283</v>
      </c>
      <c r="N1031" s="579">
        <v>44785</v>
      </c>
      <c r="O1031" s="545">
        <f t="shared" si="49"/>
        <v>8</v>
      </c>
      <c r="P1031" s="545">
        <f t="shared" si="50"/>
        <v>8</v>
      </c>
      <c r="Q1031" s="531" t="str">
        <f t="shared" si="51"/>
        <v>Gastos_Gerais</v>
      </c>
    </row>
    <row r="1032" spans="1:17" ht="38.25" hidden="1" x14ac:dyDescent="0.2">
      <c r="A1032" s="538">
        <f>IF(B1032="","",COUNT('Diário 3º PA'!$A$4:$A$4242)+COUNT('Diário 4º PA'!$A$4:$A$2224)+ROW()-3)</f>
        <v>5041</v>
      </c>
      <c r="B1032" s="539">
        <v>44789</v>
      </c>
      <c r="C1032" s="580">
        <v>44774</v>
      </c>
      <c r="D1032" s="541" t="s">
        <v>115</v>
      </c>
      <c r="E1032" s="541" t="s">
        <v>342</v>
      </c>
      <c r="F1032" s="558">
        <v>122.4</v>
      </c>
      <c r="G1032" s="543" t="s">
        <v>6941</v>
      </c>
      <c r="H1032" s="543" t="s">
        <v>127</v>
      </c>
      <c r="I1032" s="543" t="s">
        <v>6093</v>
      </c>
      <c r="J1032" s="544" t="s">
        <v>756</v>
      </c>
      <c r="K1032" s="544" t="s">
        <v>1464</v>
      </c>
      <c r="L1032" s="544" t="s">
        <v>666</v>
      </c>
      <c r="M1032" s="544"/>
      <c r="N1032" s="557">
        <v>44789</v>
      </c>
      <c r="O1032" s="545">
        <f t="shared" si="49"/>
        <v>8</v>
      </c>
      <c r="P1032" s="545">
        <f t="shared" si="50"/>
        <v>8</v>
      </c>
      <c r="Q1032" s="531" t="str">
        <f t="shared" si="51"/>
        <v>Gastos_Gerais</v>
      </c>
    </row>
    <row r="1033" spans="1:17" ht="38.25" hidden="1" x14ac:dyDescent="0.2">
      <c r="A1033" s="538">
        <f>IF(B1033="","",COUNT('Diário 3º PA'!$A$4:$A$4242)+COUNT('Diário 4º PA'!$A$4:$A$2224)+ROW()-3)</f>
        <v>5042</v>
      </c>
      <c r="B1033" s="539">
        <v>44789</v>
      </c>
      <c r="C1033" s="584">
        <v>44774</v>
      </c>
      <c r="D1033" s="541" t="s">
        <v>115</v>
      </c>
      <c r="E1033" s="554" t="s">
        <v>302</v>
      </c>
      <c r="F1033" s="555">
        <v>34047.78</v>
      </c>
      <c r="G1033" s="554" t="s">
        <v>6325</v>
      </c>
      <c r="H1033" s="554" t="s">
        <v>137</v>
      </c>
      <c r="I1033" s="543" t="s">
        <v>6318</v>
      </c>
      <c r="J1033" s="556" t="s">
        <v>1134</v>
      </c>
      <c r="K1033" s="560" t="s">
        <v>704</v>
      </c>
      <c r="L1033" s="544" t="s">
        <v>428</v>
      </c>
      <c r="M1033" s="556">
        <v>1004</v>
      </c>
      <c r="N1033" s="557">
        <v>44782</v>
      </c>
      <c r="O1033" s="545">
        <f t="shared" si="49"/>
        <v>8</v>
      </c>
      <c r="P1033" s="545">
        <f t="shared" si="50"/>
        <v>8</v>
      </c>
      <c r="Q1033" s="531" t="str">
        <f t="shared" si="51"/>
        <v>Gastos_Gerais</v>
      </c>
    </row>
    <row r="1034" spans="1:17" ht="38.25" hidden="1" x14ac:dyDescent="0.2">
      <c r="A1034" s="538">
        <f>IF(B1034="","",COUNT('Diário 3º PA'!$A$4:$A$4242)+COUNT('Diário 4º PA'!$A$4:$A$2224)+ROW()-3)</f>
        <v>5043</v>
      </c>
      <c r="B1034" s="539">
        <v>44789</v>
      </c>
      <c r="C1034" s="540">
        <v>44774</v>
      </c>
      <c r="D1034" s="541" t="s">
        <v>115</v>
      </c>
      <c r="E1034" s="554" t="s">
        <v>298</v>
      </c>
      <c r="F1034" s="555">
        <v>54</v>
      </c>
      <c r="G1034" s="554" t="s">
        <v>6942</v>
      </c>
      <c r="H1034" s="554" t="s">
        <v>129</v>
      </c>
      <c r="I1034" s="543" t="s">
        <v>6943</v>
      </c>
      <c r="J1034" s="556" t="s">
        <v>6944</v>
      </c>
      <c r="K1034" s="560" t="s">
        <v>704</v>
      </c>
      <c r="L1034" s="560" t="s">
        <v>428</v>
      </c>
      <c r="M1034" s="556">
        <v>44618</v>
      </c>
      <c r="N1034" s="557">
        <v>44782</v>
      </c>
      <c r="O1034" s="545">
        <f t="shared" si="49"/>
        <v>8</v>
      </c>
      <c r="P1034" s="545">
        <f t="shared" si="50"/>
        <v>8</v>
      </c>
      <c r="Q1034" s="531" t="str">
        <f t="shared" si="51"/>
        <v>Gastos_Gerais</v>
      </c>
    </row>
    <row r="1035" spans="1:17" ht="38.25" hidden="1" x14ac:dyDescent="0.2">
      <c r="A1035" s="538">
        <f>IF(B1035="","",COUNT('Diário 3º PA'!$A$4:$A$4242)+COUNT('Diário 4º PA'!$A$4:$A$2224)+ROW()-3)</f>
        <v>5044</v>
      </c>
      <c r="B1035" s="539">
        <v>44789</v>
      </c>
      <c r="C1035" s="540">
        <v>44743</v>
      </c>
      <c r="D1035" s="541" t="s">
        <v>115</v>
      </c>
      <c r="E1035" s="541" t="s">
        <v>238</v>
      </c>
      <c r="F1035" s="542">
        <v>841.3</v>
      </c>
      <c r="G1035" s="554" t="s">
        <v>921</v>
      </c>
      <c r="H1035" s="543" t="s">
        <v>140</v>
      </c>
      <c r="I1035" s="543" t="s">
        <v>1093</v>
      </c>
      <c r="J1035" s="544" t="s">
        <v>1094</v>
      </c>
      <c r="K1035" s="544" t="s">
        <v>704</v>
      </c>
      <c r="L1035" s="544" t="s">
        <v>705</v>
      </c>
      <c r="M1035" s="544">
        <v>396945898</v>
      </c>
      <c r="N1035" s="575">
        <v>44789</v>
      </c>
      <c r="O1035" s="545">
        <f t="shared" si="49"/>
        <v>8</v>
      </c>
      <c r="P1035" s="545">
        <f t="shared" si="50"/>
        <v>7</v>
      </c>
      <c r="Q1035" s="531" t="str">
        <f t="shared" si="51"/>
        <v>Gastos_Gerais</v>
      </c>
    </row>
    <row r="1036" spans="1:17" ht="38.25" hidden="1" x14ac:dyDescent="0.2">
      <c r="A1036" s="538">
        <f>IF(B1036="","",COUNT('Diário 3º PA'!$A$4:$A$4242)+COUNT('Diário 4º PA'!$A$4:$A$2224)+ROW()-3)</f>
        <v>5045</v>
      </c>
      <c r="B1036" s="539">
        <v>44789</v>
      </c>
      <c r="C1036" s="540">
        <v>44743</v>
      </c>
      <c r="D1036" s="541" t="s">
        <v>115</v>
      </c>
      <c r="E1036" s="541" t="s">
        <v>238</v>
      </c>
      <c r="F1036" s="542">
        <v>629.33000000000004</v>
      </c>
      <c r="G1036" s="554" t="s">
        <v>921</v>
      </c>
      <c r="H1036" s="543" t="s">
        <v>130</v>
      </c>
      <c r="I1036" s="543" t="s">
        <v>1093</v>
      </c>
      <c r="J1036" s="544" t="s">
        <v>1094</v>
      </c>
      <c r="K1036" s="544" t="s">
        <v>704</v>
      </c>
      <c r="L1036" s="544" t="s">
        <v>705</v>
      </c>
      <c r="M1036" s="544">
        <v>396880355</v>
      </c>
      <c r="N1036" s="575">
        <v>44789</v>
      </c>
      <c r="O1036" s="545">
        <f t="shared" si="49"/>
        <v>8</v>
      </c>
      <c r="P1036" s="545">
        <f t="shared" si="50"/>
        <v>7</v>
      </c>
      <c r="Q1036" s="531" t="str">
        <f t="shared" si="51"/>
        <v>Gastos_Gerais</v>
      </c>
    </row>
    <row r="1037" spans="1:17" ht="38.25" hidden="1" x14ac:dyDescent="0.2">
      <c r="A1037" s="538">
        <f>IF(B1037="","",COUNT('Diário 3º PA'!$A$4:$A$4242)+COUNT('Diário 4º PA'!$A$4:$A$2224)+ROW()-3)</f>
        <v>5046</v>
      </c>
      <c r="B1037" s="539">
        <v>44789</v>
      </c>
      <c r="C1037" s="540">
        <v>44743</v>
      </c>
      <c r="D1037" s="541" t="s">
        <v>115</v>
      </c>
      <c r="E1037" s="541" t="s">
        <v>234</v>
      </c>
      <c r="F1037" s="542">
        <v>397.43</v>
      </c>
      <c r="G1037" s="541" t="s">
        <v>3767</v>
      </c>
      <c r="H1037" s="541" t="s">
        <v>140</v>
      </c>
      <c r="I1037" s="541" t="s">
        <v>1095</v>
      </c>
      <c r="J1037" s="560" t="s">
        <v>1096</v>
      </c>
      <c r="K1037" s="560" t="s">
        <v>704</v>
      </c>
      <c r="L1037" s="560" t="s">
        <v>705</v>
      </c>
      <c r="M1037" s="560">
        <v>397269425</v>
      </c>
      <c r="N1037" s="575">
        <v>44789</v>
      </c>
      <c r="O1037" s="545">
        <f t="shared" si="49"/>
        <v>8</v>
      </c>
      <c r="P1037" s="545">
        <f t="shared" si="50"/>
        <v>7</v>
      </c>
      <c r="Q1037" s="531" t="str">
        <f t="shared" si="51"/>
        <v>Gastos_Gerais</v>
      </c>
    </row>
    <row r="1038" spans="1:17" ht="38.25" hidden="1" x14ac:dyDescent="0.2">
      <c r="A1038" s="538">
        <f>IF(B1038="","",COUNT('Diário 3º PA'!$A$4:$A$4242)+COUNT('Diário 4º PA'!$A$4:$A$2224)+ROW()-3)</f>
        <v>5047</v>
      </c>
      <c r="B1038" s="539">
        <v>44789</v>
      </c>
      <c r="C1038" s="540">
        <v>44743</v>
      </c>
      <c r="D1038" s="541" t="s">
        <v>115</v>
      </c>
      <c r="E1038" s="541" t="s">
        <v>234</v>
      </c>
      <c r="F1038" s="542">
        <v>1068.1400000000001</v>
      </c>
      <c r="G1038" s="541" t="s">
        <v>3767</v>
      </c>
      <c r="H1038" s="543" t="s">
        <v>128</v>
      </c>
      <c r="I1038" s="543" t="s">
        <v>1095</v>
      </c>
      <c r="J1038" s="560" t="s">
        <v>1096</v>
      </c>
      <c r="K1038" s="544" t="s">
        <v>704</v>
      </c>
      <c r="L1038" s="544" t="s">
        <v>705</v>
      </c>
      <c r="M1038" s="556">
        <v>396908884</v>
      </c>
      <c r="N1038" s="575">
        <v>44789</v>
      </c>
      <c r="O1038" s="545">
        <f t="shared" si="49"/>
        <v>8</v>
      </c>
      <c r="P1038" s="545">
        <f t="shared" si="50"/>
        <v>7</v>
      </c>
      <c r="Q1038" s="531" t="str">
        <f t="shared" si="51"/>
        <v>Gastos_Gerais</v>
      </c>
    </row>
    <row r="1039" spans="1:17" ht="38.25" hidden="1" x14ac:dyDescent="0.2">
      <c r="A1039" s="538">
        <f>IF(B1039="","",COUNT('Diário 3º PA'!$A$4:$A$4242)+COUNT('Diário 4º PA'!$A$4:$A$2224)+ROW()-3)</f>
        <v>5048</v>
      </c>
      <c r="B1039" s="539">
        <v>44789</v>
      </c>
      <c r="C1039" s="540">
        <v>44743</v>
      </c>
      <c r="D1039" s="541" t="s">
        <v>115</v>
      </c>
      <c r="E1039" s="541" t="s">
        <v>234</v>
      </c>
      <c r="F1039" s="542">
        <v>397.43</v>
      </c>
      <c r="G1039" s="541" t="s">
        <v>3767</v>
      </c>
      <c r="H1039" s="541" t="s">
        <v>130</v>
      </c>
      <c r="I1039" s="541" t="s">
        <v>1095</v>
      </c>
      <c r="J1039" s="560" t="s">
        <v>1096</v>
      </c>
      <c r="K1039" s="560" t="s">
        <v>704</v>
      </c>
      <c r="L1039" s="560" t="s">
        <v>705</v>
      </c>
      <c r="M1039" s="560">
        <v>397339626</v>
      </c>
      <c r="N1039" s="575">
        <v>44789</v>
      </c>
      <c r="O1039" s="545">
        <f t="shared" si="49"/>
        <v>8</v>
      </c>
      <c r="P1039" s="545">
        <f t="shared" si="50"/>
        <v>7</v>
      </c>
      <c r="Q1039" s="531" t="str">
        <f t="shared" si="51"/>
        <v>Gastos_Gerais</v>
      </c>
    </row>
    <row r="1040" spans="1:17" ht="38.25" hidden="1" x14ac:dyDescent="0.2">
      <c r="A1040" s="538">
        <f>IF(B1040="","",COUNT('Diário 3º PA'!$A$4:$A$4242)+COUNT('Diário 4º PA'!$A$4:$A$2224)+ROW()-3)</f>
        <v>5049</v>
      </c>
      <c r="B1040" s="539">
        <v>44789</v>
      </c>
      <c r="C1040" s="540">
        <v>44774</v>
      </c>
      <c r="D1040" s="541" t="s">
        <v>115</v>
      </c>
      <c r="E1040" s="541" t="s">
        <v>236</v>
      </c>
      <c r="F1040" s="542">
        <v>3504.47</v>
      </c>
      <c r="G1040" s="541" t="s">
        <v>5541</v>
      </c>
      <c r="H1040" s="541" t="s">
        <v>127</v>
      </c>
      <c r="I1040" s="541" t="s">
        <v>656</v>
      </c>
      <c r="J1040" s="560" t="s">
        <v>2779</v>
      </c>
      <c r="K1040" s="560" t="s">
        <v>704</v>
      </c>
      <c r="L1040" s="560" t="s">
        <v>705</v>
      </c>
      <c r="M1040" s="560">
        <v>4770335490</v>
      </c>
      <c r="N1040" s="575">
        <v>44789</v>
      </c>
      <c r="O1040" s="545">
        <f t="shared" si="49"/>
        <v>8</v>
      </c>
      <c r="P1040" s="545">
        <f t="shared" si="50"/>
        <v>8</v>
      </c>
      <c r="Q1040" s="531" t="str">
        <f t="shared" si="51"/>
        <v>Gastos_Gerais</v>
      </c>
    </row>
    <row r="1041" spans="1:17" ht="38.25" hidden="1" x14ac:dyDescent="0.2">
      <c r="A1041" s="538">
        <f>IF(B1041="","",COUNT('Diário 3º PA'!$A$4:$A$4242)+COUNT('Diário 4º PA'!$A$4:$A$2224)+ROW()-3)</f>
        <v>5050</v>
      </c>
      <c r="B1041" s="539">
        <v>44789</v>
      </c>
      <c r="C1041" s="540">
        <v>44743</v>
      </c>
      <c r="D1041" s="541" t="s">
        <v>115</v>
      </c>
      <c r="E1041" s="541" t="s">
        <v>234</v>
      </c>
      <c r="F1041" s="542">
        <v>182.55</v>
      </c>
      <c r="G1041" s="541" t="s">
        <v>3767</v>
      </c>
      <c r="H1041" s="541" t="s">
        <v>129</v>
      </c>
      <c r="I1041" s="541" t="s">
        <v>655</v>
      </c>
      <c r="J1041" s="560" t="s">
        <v>3121</v>
      </c>
      <c r="K1041" s="560" t="s">
        <v>704</v>
      </c>
      <c r="L1041" s="560" t="s">
        <v>705</v>
      </c>
      <c r="M1041" s="560" t="s">
        <v>6945</v>
      </c>
      <c r="N1041" s="575">
        <v>44789</v>
      </c>
      <c r="O1041" s="545">
        <f t="shared" si="49"/>
        <v>8</v>
      </c>
      <c r="P1041" s="545">
        <f t="shared" si="50"/>
        <v>7</v>
      </c>
      <c r="Q1041" s="531" t="str">
        <f t="shared" si="51"/>
        <v>Gastos_Gerais</v>
      </c>
    </row>
    <row r="1042" spans="1:17" ht="38.25" hidden="1" x14ac:dyDescent="0.2">
      <c r="A1042" s="538">
        <f>IF(B1042="","",COUNT('Diário 3º PA'!$A$4:$A$4242)+COUNT('Diário 4º PA'!$A$4:$A$2224)+ROW()-3)</f>
        <v>5051</v>
      </c>
      <c r="B1042" s="539">
        <v>44789</v>
      </c>
      <c r="C1042" s="584">
        <v>44774</v>
      </c>
      <c r="D1042" s="541" t="s">
        <v>115</v>
      </c>
      <c r="E1042" s="554" t="s">
        <v>302</v>
      </c>
      <c r="F1042" s="555">
        <v>37719.599999999999</v>
      </c>
      <c r="G1042" s="554" t="s">
        <v>6317</v>
      </c>
      <c r="H1042" s="554" t="s">
        <v>138</v>
      </c>
      <c r="I1042" s="543" t="s">
        <v>6318</v>
      </c>
      <c r="J1042" s="556" t="s">
        <v>1134</v>
      </c>
      <c r="K1042" s="560" t="s">
        <v>704</v>
      </c>
      <c r="L1042" s="544" t="s">
        <v>428</v>
      </c>
      <c r="M1042" s="556">
        <v>1003</v>
      </c>
      <c r="N1042" s="557">
        <v>44782</v>
      </c>
      <c r="O1042" s="545">
        <f t="shared" si="49"/>
        <v>8</v>
      </c>
      <c r="P1042" s="545">
        <f t="shared" si="50"/>
        <v>8</v>
      </c>
      <c r="Q1042" s="531" t="str">
        <f t="shared" si="51"/>
        <v>Gastos_Gerais</v>
      </c>
    </row>
    <row r="1043" spans="1:17" ht="38.25" hidden="1" x14ac:dyDescent="0.2">
      <c r="A1043" s="538">
        <f>IF(B1043="","",COUNT('Diário 3º PA'!$A$4:$A$4242)+COUNT('Diário 4º PA'!$A$4:$A$2224)+ROW()-3)</f>
        <v>5052</v>
      </c>
      <c r="B1043" s="539">
        <v>44789</v>
      </c>
      <c r="C1043" s="580">
        <v>44774</v>
      </c>
      <c r="D1043" s="541" t="s">
        <v>115</v>
      </c>
      <c r="E1043" s="554" t="s">
        <v>318</v>
      </c>
      <c r="F1043" s="542">
        <v>1892.67</v>
      </c>
      <c r="G1043" s="541" t="s">
        <v>6946</v>
      </c>
      <c r="H1043" s="543" t="s">
        <v>127</v>
      </c>
      <c r="I1043" s="543" t="s">
        <v>3656</v>
      </c>
      <c r="J1043" s="544" t="s">
        <v>3657</v>
      </c>
      <c r="K1043" s="544" t="s">
        <v>704</v>
      </c>
      <c r="L1043" s="544" t="s">
        <v>428</v>
      </c>
      <c r="M1043" s="544">
        <v>2022282</v>
      </c>
      <c r="N1043" s="575">
        <v>44785</v>
      </c>
      <c r="O1043" s="545">
        <f t="shared" si="49"/>
        <v>8</v>
      </c>
      <c r="P1043" s="545">
        <f t="shared" si="50"/>
        <v>8</v>
      </c>
      <c r="Q1043" s="531" t="str">
        <f t="shared" si="51"/>
        <v>Gastos_Gerais</v>
      </c>
    </row>
    <row r="1044" spans="1:17" ht="38.25" hidden="1" x14ac:dyDescent="0.2">
      <c r="A1044" s="538">
        <f>IF(B1044="","",COUNT('Diário 3º PA'!$A$4:$A$4242)+COUNT('Diário 4º PA'!$A$4:$A$2224)+ROW()-3)</f>
        <v>5053</v>
      </c>
      <c r="B1044" s="539">
        <v>44789</v>
      </c>
      <c r="C1044" s="584">
        <v>44774</v>
      </c>
      <c r="D1044" s="541" t="s">
        <v>115</v>
      </c>
      <c r="E1044" s="554" t="s">
        <v>270</v>
      </c>
      <c r="F1044" s="555">
        <v>162.29</v>
      </c>
      <c r="G1044" s="554" t="s">
        <v>6947</v>
      </c>
      <c r="H1044" s="554" t="s">
        <v>136</v>
      </c>
      <c r="I1044" s="543" t="s">
        <v>6598</v>
      </c>
      <c r="J1044" s="556" t="s">
        <v>2746</v>
      </c>
      <c r="K1044" s="544" t="s">
        <v>704</v>
      </c>
      <c r="L1044" s="544" t="s">
        <v>428</v>
      </c>
      <c r="M1044" s="556">
        <v>46</v>
      </c>
      <c r="N1044" s="557">
        <v>44782</v>
      </c>
      <c r="O1044" s="545">
        <f t="shared" si="49"/>
        <v>8</v>
      </c>
      <c r="P1044" s="545">
        <f t="shared" si="50"/>
        <v>8</v>
      </c>
      <c r="Q1044" s="531" t="str">
        <f t="shared" si="51"/>
        <v>Gastos_Gerais</v>
      </c>
    </row>
    <row r="1045" spans="1:17" ht="38.25" hidden="1" x14ac:dyDescent="0.2">
      <c r="A1045" s="538">
        <f>IF(B1045="","",COUNT('Diário 3º PA'!$A$4:$A$4242)+COUNT('Diário 4º PA'!$A$4:$A$2224)+ROW()-3)</f>
        <v>5054</v>
      </c>
      <c r="B1045" s="539">
        <v>44789</v>
      </c>
      <c r="C1045" s="584">
        <v>44774</v>
      </c>
      <c r="D1045" s="541" t="s">
        <v>115</v>
      </c>
      <c r="E1045" s="554" t="s">
        <v>298</v>
      </c>
      <c r="F1045" s="555">
        <v>1632.17</v>
      </c>
      <c r="G1045" s="554" t="s">
        <v>5970</v>
      </c>
      <c r="H1045" s="554" t="s">
        <v>139</v>
      </c>
      <c r="I1045" s="543" t="s">
        <v>3752</v>
      </c>
      <c r="J1045" s="556" t="s">
        <v>1221</v>
      </c>
      <c r="K1045" s="544" t="s">
        <v>704</v>
      </c>
      <c r="L1045" s="544" t="s">
        <v>428</v>
      </c>
      <c r="M1045" s="556">
        <v>2293</v>
      </c>
      <c r="N1045" s="557">
        <v>44782</v>
      </c>
      <c r="O1045" s="545">
        <f t="shared" si="49"/>
        <v>8</v>
      </c>
      <c r="P1045" s="545">
        <f t="shared" si="50"/>
        <v>8</v>
      </c>
      <c r="Q1045" s="531" t="str">
        <f t="shared" si="51"/>
        <v>Gastos_Gerais</v>
      </c>
    </row>
    <row r="1046" spans="1:17" ht="38.25" hidden="1" x14ac:dyDescent="0.2">
      <c r="A1046" s="538">
        <f>IF(B1046="","",COUNT('Diário 3º PA'!$A$4:$A$4242)+COUNT('Diário 4º PA'!$A$4:$A$2224)+ROW()-3)</f>
        <v>5055</v>
      </c>
      <c r="B1046" s="539">
        <v>44789</v>
      </c>
      <c r="C1046" s="584">
        <v>44774</v>
      </c>
      <c r="D1046" s="541" t="s">
        <v>115</v>
      </c>
      <c r="E1046" s="554" t="s">
        <v>368</v>
      </c>
      <c r="F1046" s="555">
        <v>460</v>
      </c>
      <c r="G1046" s="554" t="s">
        <v>6948</v>
      </c>
      <c r="H1046" s="554" t="s">
        <v>132</v>
      </c>
      <c r="I1046" s="543" t="s">
        <v>6949</v>
      </c>
      <c r="J1046" s="556" t="s">
        <v>6950</v>
      </c>
      <c r="K1046" s="544" t="s">
        <v>704</v>
      </c>
      <c r="L1046" s="544" t="s">
        <v>428</v>
      </c>
      <c r="M1046" s="556">
        <v>20091</v>
      </c>
      <c r="N1046" s="557">
        <v>44784</v>
      </c>
      <c r="O1046" s="545">
        <f t="shared" si="49"/>
        <v>8</v>
      </c>
      <c r="P1046" s="545">
        <f t="shared" si="50"/>
        <v>8</v>
      </c>
      <c r="Q1046" s="531" t="str">
        <f t="shared" si="51"/>
        <v>Gastos_Gerais</v>
      </c>
    </row>
    <row r="1047" spans="1:17" ht="38.25" hidden="1" x14ac:dyDescent="0.2">
      <c r="A1047" s="538">
        <f>IF(B1047="","",COUNT('Diário 3º PA'!$A$4:$A$4242)+COUNT('Diário 4º PA'!$A$4:$A$2224)+ROW()-3)</f>
        <v>5056</v>
      </c>
      <c r="B1047" s="539">
        <v>44789</v>
      </c>
      <c r="C1047" s="584">
        <v>44774</v>
      </c>
      <c r="D1047" s="541" t="s">
        <v>115</v>
      </c>
      <c r="E1047" s="541" t="s">
        <v>264</v>
      </c>
      <c r="F1047" s="542">
        <v>280</v>
      </c>
      <c r="G1047" s="541" t="s">
        <v>4657</v>
      </c>
      <c r="H1047" s="543" t="s">
        <v>136</v>
      </c>
      <c r="I1047" s="543" t="s">
        <v>3047</v>
      </c>
      <c r="J1047" s="556" t="s">
        <v>1238</v>
      </c>
      <c r="K1047" s="556" t="s">
        <v>704</v>
      </c>
      <c r="L1047" s="544" t="s">
        <v>428</v>
      </c>
      <c r="M1047" s="544">
        <v>2661</v>
      </c>
      <c r="N1047" s="575">
        <v>44783</v>
      </c>
      <c r="O1047" s="545">
        <f t="shared" si="49"/>
        <v>8</v>
      </c>
      <c r="P1047" s="545">
        <f t="shared" si="50"/>
        <v>8</v>
      </c>
      <c r="Q1047" s="531" t="str">
        <f t="shared" si="51"/>
        <v>Gastos_Gerais</v>
      </c>
    </row>
    <row r="1048" spans="1:17" ht="38.25" hidden="1" x14ac:dyDescent="0.2">
      <c r="A1048" s="538">
        <f>IF(B1048="","",COUNT('Diário 3º PA'!$A$4:$A$4242)+COUNT('Diário 4º PA'!$A$4:$A$2224)+ROW()-3)</f>
        <v>5057</v>
      </c>
      <c r="B1048" s="539">
        <v>44789</v>
      </c>
      <c r="C1048" s="584">
        <v>44774</v>
      </c>
      <c r="D1048" s="541" t="s">
        <v>115</v>
      </c>
      <c r="E1048" s="541" t="s">
        <v>264</v>
      </c>
      <c r="F1048" s="542">
        <v>140</v>
      </c>
      <c r="G1048" s="541" t="s">
        <v>4657</v>
      </c>
      <c r="H1048" s="543" t="s">
        <v>137</v>
      </c>
      <c r="I1048" s="543" t="s">
        <v>3047</v>
      </c>
      <c r="J1048" s="556" t="s">
        <v>1238</v>
      </c>
      <c r="K1048" s="556" t="s">
        <v>704</v>
      </c>
      <c r="L1048" s="544" t="s">
        <v>428</v>
      </c>
      <c r="M1048" s="544">
        <v>2660</v>
      </c>
      <c r="N1048" s="575">
        <v>44783</v>
      </c>
      <c r="O1048" s="545">
        <f t="shared" si="49"/>
        <v>8</v>
      </c>
      <c r="P1048" s="545">
        <f t="shared" si="50"/>
        <v>8</v>
      </c>
      <c r="Q1048" s="531" t="str">
        <f t="shared" si="51"/>
        <v>Gastos_Gerais</v>
      </c>
    </row>
    <row r="1049" spans="1:17" ht="38.25" hidden="1" x14ac:dyDescent="0.2">
      <c r="A1049" s="538">
        <f>IF(B1049="","",COUNT('Diário 3º PA'!$A$4:$A$4242)+COUNT('Diário 4º PA'!$A$4:$A$2224)+ROW()-3)</f>
        <v>5058</v>
      </c>
      <c r="B1049" s="539">
        <v>44789</v>
      </c>
      <c r="C1049" s="584">
        <v>44774</v>
      </c>
      <c r="D1049" s="541" t="s">
        <v>115</v>
      </c>
      <c r="E1049" s="541" t="s">
        <v>264</v>
      </c>
      <c r="F1049" s="542">
        <v>280</v>
      </c>
      <c r="G1049" s="541" t="s">
        <v>4657</v>
      </c>
      <c r="H1049" s="543" t="s">
        <v>138</v>
      </c>
      <c r="I1049" s="543" t="s">
        <v>3047</v>
      </c>
      <c r="J1049" s="556" t="s">
        <v>1238</v>
      </c>
      <c r="K1049" s="556" t="s">
        <v>704</v>
      </c>
      <c r="L1049" s="544" t="s">
        <v>428</v>
      </c>
      <c r="M1049" s="544">
        <v>2656</v>
      </c>
      <c r="N1049" s="575">
        <v>44783</v>
      </c>
      <c r="O1049" s="545">
        <f t="shared" si="49"/>
        <v>8</v>
      </c>
      <c r="P1049" s="545">
        <f t="shared" si="50"/>
        <v>8</v>
      </c>
      <c r="Q1049" s="531" t="str">
        <f t="shared" si="51"/>
        <v>Gastos_Gerais</v>
      </c>
    </row>
    <row r="1050" spans="1:17" ht="38.25" hidden="1" x14ac:dyDescent="0.2">
      <c r="A1050" s="538">
        <f>IF(B1050="","",COUNT('Diário 3º PA'!$A$4:$A$4242)+COUNT('Diário 4º PA'!$A$4:$A$2224)+ROW()-3)</f>
        <v>5059</v>
      </c>
      <c r="B1050" s="539">
        <v>44789</v>
      </c>
      <c r="C1050" s="584">
        <v>44774</v>
      </c>
      <c r="D1050" s="541" t="s">
        <v>115</v>
      </c>
      <c r="E1050" s="541" t="s">
        <v>264</v>
      </c>
      <c r="F1050" s="542">
        <v>560</v>
      </c>
      <c r="G1050" s="541" t="s">
        <v>4657</v>
      </c>
      <c r="H1050" s="543" t="s">
        <v>135</v>
      </c>
      <c r="I1050" s="543" t="s">
        <v>3047</v>
      </c>
      <c r="J1050" s="556" t="s">
        <v>1238</v>
      </c>
      <c r="K1050" s="556" t="s">
        <v>704</v>
      </c>
      <c r="L1050" s="544" t="s">
        <v>428</v>
      </c>
      <c r="M1050" s="544">
        <v>2656</v>
      </c>
      <c r="N1050" s="575">
        <v>44783</v>
      </c>
      <c r="O1050" s="545">
        <f t="shared" si="49"/>
        <v>8</v>
      </c>
      <c r="P1050" s="545">
        <f t="shared" si="50"/>
        <v>8</v>
      </c>
      <c r="Q1050" s="531" t="str">
        <f t="shared" si="51"/>
        <v>Gastos_Gerais</v>
      </c>
    </row>
    <row r="1051" spans="1:17" ht="38.25" hidden="1" x14ac:dyDescent="0.2">
      <c r="A1051" s="538">
        <f>IF(B1051="","",COUNT('Diário 3º PA'!$A$4:$A$4242)+COUNT('Diário 4º PA'!$A$4:$A$2224)+ROW()-3)</f>
        <v>5060</v>
      </c>
      <c r="B1051" s="539">
        <v>44789</v>
      </c>
      <c r="C1051" s="584">
        <v>44774</v>
      </c>
      <c r="D1051" s="541" t="s">
        <v>115</v>
      </c>
      <c r="E1051" s="541" t="s">
        <v>264</v>
      </c>
      <c r="F1051" s="542">
        <v>280</v>
      </c>
      <c r="G1051" s="541" t="s">
        <v>4657</v>
      </c>
      <c r="H1051" s="543" t="s">
        <v>134</v>
      </c>
      <c r="I1051" s="543" t="s">
        <v>3047</v>
      </c>
      <c r="J1051" s="556" t="s">
        <v>1238</v>
      </c>
      <c r="K1051" s="556" t="s">
        <v>704</v>
      </c>
      <c r="L1051" s="544" t="s">
        <v>428</v>
      </c>
      <c r="M1051" s="544">
        <v>2663</v>
      </c>
      <c r="N1051" s="575">
        <v>44783</v>
      </c>
      <c r="O1051" s="545">
        <f t="shared" si="49"/>
        <v>8</v>
      </c>
      <c r="P1051" s="545">
        <f t="shared" si="50"/>
        <v>8</v>
      </c>
      <c r="Q1051" s="531" t="str">
        <f t="shared" si="51"/>
        <v>Gastos_Gerais</v>
      </c>
    </row>
    <row r="1052" spans="1:17" ht="38.25" hidden="1" x14ac:dyDescent="0.2">
      <c r="A1052" s="538">
        <f>IF(B1052="","",COUNT('Diário 3º PA'!$A$4:$A$4242)+COUNT('Diário 4º PA'!$A$4:$A$2224)+ROW()-3)</f>
        <v>5061</v>
      </c>
      <c r="B1052" s="539">
        <v>44789</v>
      </c>
      <c r="C1052" s="584">
        <v>44774</v>
      </c>
      <c r="D1052" s="541" t="s">
        <v>115</v>
      </c>
      <c r="E1052" s="541" t="s">
        <v>264</v>
      </c>
      <c r="F1052" s="542">
        <v>980</v>
      </c>
      <c r="G1052" s="541" t="s">
        <v>4657</v>
      </c>
      <c r="H1052" s="543" t="s">
        <v>131</v>
      </c>
      <c r="I1052" s="543" t="s">
        <v>3047</v>
      </c>
      <c r="J1052" s="556" t="s">
        <v>1238</v>
      </c>
      <c r="K1052" s="556" t="s">
        <v>704</v>
      </c>
      <c r="L1052" s="544" t="s">
        <v>428</v>
      </c>
      <c r="M1052" s="544">
        <v>2664</v>
      </c>
      <c r="N1052" s="575">
        <v>44783</v>
      </c>
      <c r="O1052" s="545">
        <f t="shared" si="49"/>
        <v>8</v>
      </c>
      <c r="P1052" s="545">
        <f t="shared" si="50"/>
        <v>8</v>
      </c>
      <c r="Q1052" s="531" t="str">
        <f t="shared" si="51"/>
        <v>Gastos_Gerais</v>
      </c>
    </row>
    <row r="1053" spans="1:17" ht="38.25" hidden="1" x14ac:dyDescent="0.2">
      <c r="A1053" s="538">
        <f>IF(B1053="","",COUNT('Diário 3º PA'!$A$4:$A$4242)+COUNT('Diário 4º PA'!$A$4:$A$2224)+ROW()-3)</f>
        <v>5062</v>
      </c>
      <c r="B1053" s="539">
        <v>44789</v>
      </c>
      <c r="C1053" s="584">
        <v>44774</v>
      </c>
      <c r="D1053" s="541" t="s">
        <v>115</v>
      </c>
      <c r="E1053" s="541" t="s">
        <v>264</v>
      </c>
      <c r="F1053" s="542">
        <v>980</v>
      </c>
      <c r="G1053" s="541" t="s">
        <v>4657</v>
      </c>
      <c r="H1053" s="543" t="s">
        <v>128</v>
      </c>
      <c r="I1053" s="543" t="s">
        <v>3047</v>
      </c>
      <c r="J1053" s="556" t="s">
        <v>1238</v>
      </c>
      <c r="K1053" s="556" t="s">
        <v>704</v>
      </c>
      <c r="L1053" s="544" t="s">
        <v>428</v>
      </c>
      <c r="M1053" s="544">
        <v>2665</v>
      </c>
      <c r="N1053" s="575">
        <v>44783</v>
      </c>
      <c r="O1053" s="545">
        <f t="shared" si="49"/>
        <v>8</v>
      </c>
      <c r="P1053" s="545">
        <f t="shared" si="50"/>
        <v>8</v>
      </c>
      <c r="Q1053" s="531" t="str">
        <f t="shared" si="51"/>
        <v>Gastos_Gerais</v>
      </c>
    </row>
    <row r="1054" spans="1:17" ht="38.25" hidden="1" x14ac:dyDescent="0.2">
      <c r="A1054" s="538">
        <f>IF(B1054="","",COUNT('Diário 3º PA'!$A$4:$A$4242)+COUNT('Diário 4º PA'!$A$4:$A$2224)+ROW()-3)</f>
        <v>5063</v>
      </c>
      <c r="B1054" s="539">
        <v>44789</v>
      </c>
      <c r="C1054" s="584">
        <v>44774</v>
      </c>
      <c r="D1054" s="541" t="s">
        <v>115</v>
      </c>
      <c r="E1054" s="554" t="s">
        <v>318</v>
      </c>
      <c r="F1054" s="555">
        <v>475.23</v>
      </c>
      <c r="G1054" s="554" t="s">
        <v>6951</v>
      </c>
      <c r="H1054" s="554" t="s">
        <v>129</v>
      </c>
      <c r="I1054" s="543" t="s">
        <v>6952</v>
      </c>
      <c r="J1054" s="556" t="s">
        <v>6953</v>
      </c>
      <c r="K1054" s="556" t="s">
        <v>704</v>
      </c>
      <c r="L1054" s="544" t="s">
        <v>428</v>
      </c>
      <c r="M1054" s="556">
        <v>132407</v>
      </c>
      <c r="N1054" s="557">
        <v>44776</v>
      </c>
      <c r="O1054" s="545">
        <f t="shared" si="49"/>
        <v>8</v>
      </c>
      <c r="P1054" s="545">
        <f t="shared" si="50"/>
        <v>8</v>
      </c>
      <c r="Q1054" s="531" t="str">
        <f t="shared" si="51"/>
        <v>Gastos_Gerais</v>
      </c>
    </row>
    <row r="1055" spans="1:17" ht="38.25" hidden="1" x14ac:dyDescent="0.2">
      <c r="A1055" s="538">
        <f>IF(B1055="","",COUNT('Diário 3º PA'!$A$4:$A$4242)+COUNT('Diário 4º PA'!$A$4:$A$2224)+ROW()-3)</f>
        <v>5064</v>
      </c>
      <c r="B1055" s="539">
        <v>44789</v>
      </c>
      <c r="C1055" s="584">
        <v>44774</v>
      </c>
      <c r="D1055" s="541" t="s">
        <v>115</v>
      </c>
      <c r="E1055" s="554" t="s">
        <v>366</v>
      </c>
      <c r="F1055" s="555">
        <v>320</v>
      </c>
      <c r="G1055" s="554" t="s">
        <v>3960</v>
      </c>
      <c r="H1055" s="554" t="s">
        <v>133</v>
      </c>
      <c r="I1055" s="543" t="s">
        <v>2734</v>
      </c>
      <c r="J1055" s="556" t="s">
        <v>2735</v>
      </c>
      <c r="K1055" s="556" t="s">
        <v>704</v>
      </c>
      <c r="L1055" s="544" t="s">
        <v>428</v>
      </c>
      <c r="M1055" s="556">
        <v>1964</v>
      </c>
      <c r="N1055" s="557">
        <v>44782</v>
      </c>
      <c r="O1055" s="545">
        <f t="shared" si="49"/>
        <v>8</v>
      </c>
      <c r="P1055" s="545">
        <f t="shared" si="50"/>
        <v>8</v>
      </c>
      <c r="Q1055" s="531" t="str">
        <f t="shared" si="51"/>
        <v>Gastos_Gerais</v>
      </c>
    </row>
    <row r="1056" spans="1:17" ht="38.25" hidden="1" x14ac:dyDescent="0.2">
      <c r="A1056" s="538">
        <f>IF(B1056="","",COUNT('Diário 3º PA'!$A$4:$A$4242)+COUNT('Diário 4º PA'!$A$4:$A$2224)+ROW()-3)</f>
        <v>5065</v>
      </c>
      <c r="B1056" s="539">
        <v>44789</v>
      </c>
      <c r="C1056" s="584">
        <v>44774</v>
      </c>
      <c r="D1056" s="541" t="s">
        <v>115</v>
      </c>
      <c r="E1056" s="554" t="s">
        <v>336</v>
      </c>
      <c r="F1056" s="555">
        <v>136</v>
      </c>
      <c r="G1056" s="554" t="s">
        <v>6954</v>
      </c>
      <c r="H1056" s="554" t="s">
        <v>130</v>
      </c>
      <c r="I1056" s="543" t="s">
        <v>3744</v>
      </c>
      <c r="J1056" s="556" t="s">
        <v>6955</v>
      </c>
      <c r="K1056" s="556" t="s">
        <v>704</v>
      </c>
      <c r="L1056" s="544" t="s">
        <v>428</v>
      </c>
      <c r="M1056" s="556">
        <v>20224003</v>
      </c>
      <c r="N1056" s="557">
        <v>44761</v>
      </c>
      <c r="O1056" s="545">
        <f t="shared" si="49"/>
        <v>8</v>
      </c>
      <c r="P1056" s="545">
        <f t="shared" si="50"/>
        <v>8</v>
      </c>
      <c r="Q1056" s="531" t="str">
        <f t="shared" si="51"/>
        <v>Gastos_Gerais</v>
      </c>
    </row>
    <row r="1057" spans="1:17" ht="38.25" hidden="1" x14ac:dyDescent="0.2">
      <c r="A1057" s="538">
        <f>IF(B1057="","",COUNT('Diário 3º PA'!$A$4:$A$4242)+COUNT('Diário 4º PA'!$A$4:$A$2224)+ROW()-3)</f>
        <v>5066</v>
      </c>
      <c r="B1057" s="539">
        <v>44789</v>
      </c>
      <c r="C1057" s="584">
        <v>44774</v>
      </c>
      <c r="D1057" s="541" t="s">
        <v>115</v>
      </c>
      <c r="E1057" s="554" t="s">
        <v>336</v>
      </c>
      <c r="F1057" s="555">
        <v>370.32</v>
      </c>
      <c r="G1057" s="554" t="s">
        <v>6954</v>
      </c>
      <c r="H1057" s="554" t="s">
        <v>130</v>
      </c>
      <c r="I1057" s="543" t="s">
        <v>3744</v>
      </c>
      <c r="J1057" s="556" t="s">
        <v>6955</v>
      </c>
      <c r="K1057" s="556" t="s">
        <v>704</v>
      </c>
      <c r="L1057" s="544" t="s">
        <v>428</v>
      </c>
      <c r="M1057" s="556">
        <v>220332</v>
      </c>
      <c r="N1057" s="557">
        <v>44761</v>
      </c>
      <c r="O1057" s="545">
        <f t="shared" si="49"/>
        <v>8</v>
      </c>
      <c r="P1057" s="545">
        <f t="shared" si="50"/>
        <v>8</v>
      </c>
      <c r="Q1057" s="531" t="str">
        <f t="shared" si="51"/>
        <v>Gastos_Gerais</v>
      </c>
    </row>
    <row r="1058" spans="1:17" ht="38.25" hidden="1" x14ac:dyDescent="0.2">
      <c r="A1058" s="538">
        <f>IF(B1058="","",COUNT('Diário 3º PA'!$A$4:$A$4242)+COUNT('Diário 4º PA'!$A$4:$A$2224)+ROW()-3)</f>
        <v>5067</v>
      </c>
      <c r="B1058" s="539">
        <v>44789</v>
      </c>
      <c r="C1058" s="584">
        <v>44774</v>
      </c>
      <c r="D1058" s="541" t="s">
        <v>115</v>
      </c>
      <c r="E1058" s="554" t="s">
        <v>258</v>
      </c>
      <c r="F1058" s="542">
        <v>1550</v>
      </c>
      <c r="G1058" s="541" t="s">
        <v>1082</v>
      </c>
      <c r="H1058" s="541" t="s">
        <v>127</v>
      </c>
      <c r="I1058" s="541" t="s">
        <v>1083</v>
      </c>
      <c r="J1058" s="560" t="s">
        <v>1084</v>
      </c>
      <c r="K1058" s="560" t="s">
        <v>704</v>
      </c>
      <c r="L1058" s="560" t="s">
        <v>428</v>
      </c>
      <c r="M1058" s="560">
        <v>421599</v>
      </c>
      <c r="N1058" s="579">
        <v>44785</v>
      </c>
      <c r="O1058" s="545">
        <f t="shared" si="49"/>
        <v>8</v>
      </c>
      <c r="P1058" s="545">
        <f t="shared" si="50"/>
        <v>8</v>
      </c>
      <c r="Q1058" s="531" t="str">
        <f t="shared" si="51"/>
        <v>Gastos_Gerais</v>
      </c>
    </row>
    <row r="1059" spans="1:17" ht="38.25" hidden="1" x14ac:dyDescent="0.2">
      <c r="A1059" s="538">
        <f>IF(B1059="","",COUNT('Diário 3º PA'!$A$4:$A$4242)+COUNT('Diário 4º PA'!$A$4:$A$2224)+ROW()-3)</f>
        <v>5068</v>
      </c>
      <c r="B1059" s="539">
        <v>44789</v>
      </c>
      <c r="C1059" s="584">
        <v>44743</v>
      </c>
      <c r="D1059" s="541" t="s">
        <v>115</v>
      </c>
      <c r="E1059" s="577" t="s">
        <v>268</v>
      </c>
      <c r="F1059" s="542">
        <v>476.98</v>
      </c>
      <c r="G1059" s="541" t="s">
        <v>4743</v>
      </c>
      <c r="H1059" s="543" t="s">
        <v>136</v>
      </c>
      <c r="I1059" s="543" t="s">
        <v>1033</v>
      </c>
      <c r="J1059" s="551" t="s">
        <v>1034</v>
      </c>
      <c r="K1059" s="551" t="s">
        <v>704</v>
      </c>
      <c r="L1059" s="552" t="s">
        <v>705</v>
      </c>
      <c r="M1059" s="544" t="s">
        <v>6956</v>
      </c>
      <c r="N1059" s="575">
        <v>44789</v>
      </c>
      <c r="O1059" s="545">
        <f t="shared" si="49"/>
        <v>8</v>
      </c>
      <c r="P1059" s="545">
        <f t="shared" si="50"/>
        <v>7</v>
      </c>
      <c r="Q1059" s="531" t="str">
        <f t="shared" si="51"/>
        <v>Gastos_Gerais</v>
      </c>
    </row>
    <row r="1060" spans="1:17" ht="38.25" hidden="1" x14ac:dyDescent="0.2">
      <c r="A1060" s="538">
        <f>IF(B1060="","",COUNT('Diário 3º PA'!$A$4:$A$4242)+COUNT('Diário 4º PA'!$A$4:$A$2224)+ROW()-3)</f>
        <v>5069</v>
      </c>
      <c r="B1060" s="539">
        <v>44789</v>
      </c>
      <c r="C1060" s="584">
        <v>44743</v>
      </c>
      <c r="D1060" s="541" t="s">
        <v>115</v>
      </c>
      <c r="E1060" s="577" t="s">
        <v>268</v>
      </c>
      <c r="F1060" s="542">
        <v>405.76</v>
      </c>
      <c r="G1060" s="541" t="s">
        <v>6122</v>
      </c>
      <c r="H1060" s="541" t="s">
        <v>135</v>
      </c>
      <c r="I1060" s="543" t="s">
        <v>1033</v>
      </c>
      <c r="J1060" s="551" t="s">
        <v>1034</v>
      </c>
      <c r="K1060" s="551" t="s">
        <v>704</v>
      </c>
      <c r="L1060" s="552" t="s">
        <v>705</v>
      </c>
      <c r="M1060" s="544" t="s">
        <v>6957</v>
      </c>
      <c r="N1060" s="575">
        <v>44789</v>
      </c>
      <c r="O1060" s="545">
        <f t="shared" si="49"/>
        <v>8</v>
      </c>
      <c r="P1060" s="545">
        <f t="shared" si="50"/>
        <v>7</v>
      </c>
      <c r="Q1060" s="531" t="str">
        <f t="shared" si="51"/>
        <v>Gastos_Gerais</v>
      </c>
    </row>
    <row r="1061" spans="1:17" ht="38.25" hidden="1" x14ac:dyDescent="0.2">
      <c r="A1061" s="538">
        <f>IF(B1061="","",COUNT('Diário 3º PA'!$A$4:$A$4242)+COUNT('Diário 4º PA'!$A$4:$A$2224)+ROW()-3)</f>
        <v>5070</v>
      </c>
      <c r="B1061" s="539">
        <v>44789</v>
      </c>
      <c r="C1061" s="584">
        <v>44743</v>
      </c>
      <c r="D1061" s="541" t="s">
        <v>115</v>
      </c>
      <c r="E1061" s="577" t="s">
        <v>268</v>
      </c>
      <c r="F1061" s="542">
        <v>273</v>
      </c>
      <c r="G1061" s="541" t="s">
        <v>4745</v>
      </c>
      <c r="H1061" s="543" t="s">
        <v>134</v>
      </c>
      <c r="I1061" s="543" t="s">
        <v>1033</v>
      </c>
      <c r="J1061" s="551" t="s">
        <v>1034</v>
      </c>
      <c r="K1061" s="551" t="s">
        <v>704</v>
      </c>
      <c r="L1061" s="552" t="s">
        <v>705</v>
      </c>
      <c r="M1061" s="544" t="s">
        <v>6958</v>
      </c>
      <c r="N1061" s="575">
        <v>44789</v>
      </c>
      <c r="O1061" s="545">
        <f t="shared" si="49"/>
        <v>8</v>
      </c>
      <c r="P1061" s="545">
        <f t="shared" si="50"/>
        <v>7</v>
      </c>
      <c r="Q1061" s="531" t="str">
        <f t="shared" si="51"/>
        <v>Gastos_Gerais</v>
      </c>
    </row>
    <row r="1062" spans="1:17" ht="38.25" hidden="1" x14ac:dyDescent="0.2">
      <c r="A1062" s="538">
        <f>IF(B1062="","",COUNT('Diário 3º PA'!$A$4:$A$4242)+COUNT('Diário 4º PA'!$A$4:$A$2224)+ROW()-3)</f>
        <v>5071</v>
      </c>
      <c r="B1062" s="539">
        <v>44789</v>
      </c>
      <c r="C1062" s="584">
        <v>44743</v>
      </c>
      <c r="D1062" s="541" t="s">
        <v>115</v>
      </c>
      <c r="E1062" s="577" t="s">
        <v>268</v>
      </c>
      <c r="F1062" s="555">
        <v>273</v>
      </c>
      <c r="G1062" s="541" t="s">
        <v>5352</v>
      </c>
      <c r="H1062" s="541" t="s">
        <v>137</v>
      </c>
      <c r="I1062" s="543" t="s">
        <v>1033</v>
      </c>
      <c r="J1062" s="551" t="s">
        <v>1034</v>
      </c>
      <c r="K1062" s="551" t="s">
        <v>704</v>
      </c>
      <c r="L1062" s="552" t="s">
        <v>705</v>
      </c>
      <c r="M1062" s="556" t="s">
        <v>6959</v>
      </c>
      <c r="N1062" s="575">
        <v>44789</v>
      </c>
      <c r="O1062" s="545">
        <f t="shared" si="49"/>
        <v>8</v>
      </c>
      <c r="P1062" s="545">
        <f t="shared" si="50"/>
        <v>7</v>
      </c>
      <c r="Q1062" s="531" t="str">
        <f t="shared" si="51"/>
        <v>Gastos_Gerais</v>
      </c>
    </row>
    <row r="1063" spans="1:17" ht="38.25" hidden="1" x14ac:dyDescent="0.2">
      <c r="A1063" s="538">
        <f>IF(B1063="","",COUNT('Diário 3º PA'!$A$4:$A$4242)+COUNT('Diário 4º PA'!$A$4:$A$2224)+ROW()-3)</f>
        <v>5072</v>
      </c>
      <c r="B1063" s="539">
        <v>44789</v>
      </c>
      <c r="C1063" s="584">
        <v>44743</v>
      </c>
      <c r="D1063" s="541" t="s">
        <v>115</v>
      </c>
      <c r="E1063" s="577" t="s">
        <v>268</v>
      </c>
      <c r="F1063" s="555">
        <v>432.2</v>
      </c>
      <c r="G1063" s="541" t="s">
        <v>5348</v>
      </c>
      <c r="H1063" s="541" t="s">
        <v>131</v>
      </c>
      <c r="I1063" s="543" t="s">
        <v>1033</v>
      </c>
      <c r="J1063" s="551" t="s">
        <v>1034</v>
      </c>
      <c r="K1063" s="551" t="s">
        <v>704</v>
      </c>
      <c r="L1063" s="552" t="s">
        <v>705</v>
      </c>
      <c r="M1063" s="556" t="s">
        <v>6959</v>
      </c>
      <c r="N1063" s="575">
        <v>44789</v>
      </c>
      <c r="O1063" s="545">
        <f t="shared" si="49"/>
        <v>8</v>
      </c>
      <c r="P1063" s="545">
        <f t="shared" si="50"/>
        <v>7</v>
      </c>
      <c r="Q1063" s="531" t="str">
        <f t="shared" si="51"/>
        <v>Gastos_Gerais</v>
      </c>
    </row>
    <row r="1064" spans="1:17" ht="38.25" hidden="1" x14ac:dyDescent="0.2">
      <c r="A1064" s="538">
        <f>IF(B1064="","",COUNT('Diário 3º PA'!$A$4:$A$4242)+COUNT('Diário 4º PA'!$A$4:$A$2224)+ROW()-3)</f>
        <v>5073</v>
      </c>
      <c r="B1064" s="539">
        <v>44789</v>
      </c>
      <c r="C1064" s="584">
        <v>44743</v>
      </c>
      <c r="D1064" s="541" t="s">
        <v>115</v>
      </c>
      <c r="E1064" s="577" t="s">
        <v>268</v>
      </c>
      <c r="F1064" s="542">
        <v>535.24</v>
      </c>
      <c r="G1064" s="541" t="s">
        <v>4747</v>
      </c>
      <c r="H1064" s="543" t="s">
        <v>138</v>
      </c>
      <c r="I1064" s="543" t="s">
        <v>1033</v>
      </c>
      <c r="J1064" s="551" t="s">
        <v>1034</v>
      </c>
      <c r="K1064" s="551" t="s">
        <v>704</v>
      </c>
      <c r="L1064" s="552" t="s">
        <v>705</v>
      </c>
      <c r="M1064" s="544" t="s">
        <v>6960</v>
      </c>
      <c r="N1064" s="575">
        <v>44789</v>
      </c>
      <c r="O1064" s="545">
        <f t="shared" si="49"/>
        <v>8</v>
      </c>
      <c r="P1064" s="545">
        <f t="shared" si="50"/>
        <v>7</v>
      </c>
      <c r="Q1064" s="531" t="str">
        <f t="shared" si="51"/>
        <v>Gastos_Gerais</v>
      </c>
    </row>
    <row r="1065" spans="1:17" ht="38.25" hidden="1" x14ac:dyDescent="0.2">
      <c r="A1065" s="538">
        <f>IF(B1065="","",COUNT('Diário 3º PA'!$A$4:$A$4242)+COUNT('Diário 4º PA'!$A$4:$A$2224)+ROW()-3)</f>
        <v>5074</v>
      </c>
      <c r="B1065" s="539">
        <v>44789</v>
      </c>
      <c r="C1065" s="584">
        <v>44743</v>
      </c>
      <c r="D1065" s="541" t="s">
        <v>115</v>
      </c>
      <c r="E1065" s="577" t="s">
        <v>268</v>
      </c>
      <c r="F1065" s="542">
        <v>1156.1400000000001</v>
      </c>
      <c r="G1065" s="541" t="s">
        <v>4749</v>
      </c>
      <c r="H1065" s="543" t="s">
        <v>128</v>
      </c>
      <c r="I1065" s="543" t="s">
        <v>1033</v>
      </c>
      <c r="J1065" s="551" t="s">
        <v>1034</v>
      </c>
      <c r="K1065" s="551" t="s">
        <v>704</v>
      </c>
      <c r="L1065" s="552" t="s">
        <v>705</v>
      </c>
      <c r="M1065" s="544" t="s">
        <v>6961</v>
      </c>
      <c r="N1065" s="575">
        <v>44789</v>
      </c>
      <c r="O1065" s="545">
        <f t="shared" si="49"/>
        <v>8</v>
      </c>
      <c r="P1065" s="545">
        <f t="shared" si="50"/>
        <v>7</v>
      </c>
      <c r="Q1065" s="531" t="str">
        <f t="shared" si="51"/>
        <v>Gastos_Gerais</v>
      </c>
    </row>
    <row r="1066" spans="1:17" ht="38.25" hidden="1" x14ac:dyDescent="0.2">
      <c r="A1066" s="538">
        <f>IF(B1066="","",COUNT('Diário 3º PA'!$A$4:$A$4242)+COUNT('Diário 4º PA'!$A$4:$A$2224)+ROW()-3)</f>
        <v>5075</v>
      </c>
      <c r="B1066" s="539">
        <v>44789</v>
      </c>
      <c r="C1066" s="584">
        <v>44743</v>
      </c>
      <c r="D1066" s="541" t="s">
        <v>115</v>
      </c>
      <c r="E1066" s="541" t="s">
        <v>268</v>
      </c>
      <c r="F1066" s="542">
        <v>360</v>
      </c>
      <c r="G1066" s="541" t="s">
        <v>3866</v>
      </c>
      <c r="H1066" s="543" t="s">
        <v>132</v>
      </c>
      <c r="I1066" s="543" t="s">
        <v>1033</v>
      </c>
      <c r="J1066" s="544" t="s">
        <v>1034</v>
      </c>
      <c r="K1066" s="544" t="s">
        <v>704</v>
      </c>
      <c r="L1066" s="544" t="s">
        <v>705</v>
      </c>
      <c r="M1066" s="556" t="s">
        <v>6962</v>
      </c>
      <c r="N1066" s="575">
        <v>44789</v>
      </c>
      <c r="O1066" s="545">
        <f t="shared" si="49"/>
        <v>8</v>
      </c>
      <c r="P1066" s="545">
        <f t="shared" si="50"/>
        <v>7</v>
      </c>
      <c r="Q1066" s="531" t="str">
        <f t="shared" si="51"/>
        <v>Gastos_Gerais</v>
      </c>
    </row>
    <row r="1067" spans="1:17" ht="51" hidden="1" x14ac:dyDescent="0.2">
      <c r="A1067" s="538">
        <f>IF(B1067="","",COUNT('Diário 3º PA'!$A$4:$A$4242)+COUNT('Diário 4º PA'!$A$4:$A$2224)+ROW()-3)</f>
        <v>5076</v>
      </c>
      <c r="B1067" s="539">
        <v>44789</v>
      </c>
      <c r="C1067" s="540">
        <v>44774</v>
      </c>
      <c r="D1067" s="554" t="s">
        <v>104</v>
      </c>
      <c r="E1067" s="554" t="s">
        <v>191</v>
      </c>
      <c r="F1067" s="555">
        <v>574.11</v>
      </c>
      <c r="G1067" s="543" t="s">
        <v>6963</v>
      </c>
      <c r="H1067" s="543" t="s">
        <v>132</v>
      </c>
      <c r="I1067" s="543" t="s">
        <v>6964</v>
      </c>
      <c r="J1067" s="556" t="s">
        <v>4786</v>
      </c>
      <c r="K1067" s="556" t="s">
        <v>6748</v>
      </c>
      <c r="L1067" s="544" t="s">
        <v>5995</v>
      </c>
      <c r="M1067" s="556">
        <v>184021847</v>
      </c>
      <c r="N1067" s="575">
        <v>44789</v>
      </c>
      <c r="O1067" s="545">
        <f t="shared" si="49"/>
        <v>8</v>
      </c>
      <c r="P1067" s="545">
        <f t="shared" si="50"/>
        <v>8</v>
      </c>
      <c r="Q1067" s="531" t="str">
        <f t="shared" si="51"/>
        <v>Gastos_com_Pessoal</v>
      </c>
    </row>
    <row r="1068" spans="1:17" ht="51" hidden="1" x14ac:dyDescent="0.2">
      <c r="A1068" s="538">
        <f>IF(B1068="","",COUNT('Diário 3º PA'!$A$4:$A$4242)+COUNT('Diário 4º PA'!$A$4:$A$2224)+ROW()-3)</f>
        <v>5077</v>
      </c>
      <c r="B1068" s="539">
        <v>44789</v>
      </c>
      <c r="C1068" s="540">
        <v>44774</v>
      </c>
      <c r="D1068" s="554" t="s">
        <v>104</v>
      </c>
      <c r="E1068" s="554" t="s">
        <v>189</v>
      </c>
      <c r="F1068" s="555">
        <v>1692.91</v>
      </c>
      <c r="G1068" s="543" t="s">
        <v>6965</v>
      </c>
      <c r="H1068" s="543" t="s">
        <v>132</v>
      </c>
      <c r="I1068" s="543" t="s">
        <v>6964</v>
      </c>
      <c r="J1068" s="556" t="s">
        <v>4786</v>
      </c>
      <c r="K1068" s="556" t="s">
        <v>6748</v>
      </c>
      <c r="L1068" s="544" t="s">
        <v>5995</v>
      </c>
      <c r="M1068" s="556">
        <v>184021847</v>
      </c>
      <c r="N1068" s="575">
        <v>44789</v>
      </c>
      <c r="O1068" s="545">
        <f t="shared" si="49"/>
        <v>8</v>
      </c>
      <c r="P1068" s="545">
        <f t="shared" si="50"/>
        <v>8</v>
      </c>
      <c r="Q1068" s="531" t="str">
        <f t="shared" si="51"/>
        <v>Gastos_com_Pessoal</v>
      </c>
    </row>
    <row r="1069" spans="1:17" ht="38.25" hidden="1" x14ac:dyDescent="0.2">
      <c r="A1069" s="538">
        <f>IF(B1069="","",COUNT('Diário 3º PA'!$A$4:$A$4242)+COUNT('Diário 4º PA'!$A$4:$A$2224)+ROW()-3)</f>
        <v>5078</v>
      </c>
      <c r="B1069" s="539">
        <v>44789</v>
      </c>
      <c r="C1069" s="584">
        <v>44774</v>
      </c>
      <c r="D1069" s="541" t="s">
        <v>115</v>
      </c>
      <c r="E1069" s="554" t="s">
        <v>342</v>
      </c>
      <c r="F1069" s="555">
        <v>57.2</v>
      </c>
      <c r="G1069" s="554" t="s">
        <v>6966</v>
      </c>
      <c r="H1069" s="554" t="s">
        <v>128</v>
      </c>
      <c r="I1069" s="543" t="s">
        <v>4651</v>
      </c>
      <c r="J1069" s="556" t="s">
        <v>1628</v>
      </c>
      <c r="K1069" s="556" t="s">
        <v>6748</v>
      </c>
      <c r="L1069" s="544" t="s">
        <v>5995</v>
      </c>
      <c r="M1069" s="556">
        <v>184021847</v>
      </c>
      <c r="N1069" s="575">
        <v>44789</v>
      </c>
      <c r="O1069" s="545">
        <f t="shared" si="49"/>
        <v>8</v>
      </c>
      <c r="P1069" s="545">
        <f t="shared" si="50"/>
        <v>8</v>
      </c>
      <c r="Q1069" s="531" t="str">
        <f t="shared" si="51"/>
        <v>Gastos_Gerais</v>
      </c>
    </row>
    <row r="1070" spans="1:17" ht="38.25" hidden="1" x14ac:dyDescent="0.2">
      <c r="A1070" s="538">
        <f>IF(B1070="","",COUNT('Diário 3º PA'!$A$4:$A$4242)+COUNT('Diário 4º PA'!$A$4:$A$2224)+ROW()-3)</f>
        <v>5079</v>
      </c>
      <c r="B1070" s="539">
        <v>44789</v>
      </c>
      <c r="C1070" s="584">
        <v>44774</v>
      </c>
      <c r="D1070" s="541" t="s">
        <v>115</v>
      </c>
      <c r="E1070" s="554" t="s">
        <v>342</v>
      </c>
      <c r="F1070" s="555">
        <v>120</v>
      </c>
      <c r="G1070" s="554" t="s">
        <v>6967</v>
      </c>
      <c r="H1070" s="554" t="s">
        <v>130</v>
      </c>
      <c r="I1070" s="543" t="s">
        <v>6968</v>
      </c>
      <c r="J1070" s="556" t="s">
        <v>6969</v>
      </c>
      <c r="K1070" s="556" t="s">
        <v>6748</v>
      </c>
      <c r="L1070" s="544" t="s">
        <v>5995</v>
      </c>
      <c r="M1070" s="556">
        <v>184021847</v>
      </c>
      <c r="N1070" s="575">
        <v>44789</v>
      </c>
      <c r="O1070" s="545">
        <f t="shared" si="49"/>
        <v>8</v>
      </c>
      <c r="P1070" s="545">
        <f t="shared" si="50"/>
        <v>8</v>
      </c>
      <c r="Q1070" s="531" t="str">
        <f t="shared" si="51"/>
        <v>Gastos_Gerais</v>
      </c>
    </row>
    <row r="1071" spans="1:17" ht="38.25" hidden="1" x14ac:dyDescent="0.2">
      <c r="A1071" s="538">
        <f>IF(B1071="","",COUNT('Diário 3º PA'!$A$4:$A$4242)+COUNT('Diário 4º PA'!$A$4:$A$2224)+ROW()-3)</f>
        <v>5080</v>
      </c>
      <c r="B1071" s="539">
        <v>44789</v>
      </c>
      <c r="C1071" s="584">
        <v>44774</v>
      </c>
      <c r="D1071" s="541" t="s">
        <v>115</v>
      </c>
      <c r="E1071" s="554" t="s">
        <v>342</v>
      </c>
      <c r="F1071" s="555">
        <v>120</v>
      </c>
      <c r="G1071" s="554" t="s">
        <v>6970</v>
      </c>
      <c r="H1071" s="554" t="s">
        <v>130</v>
      </c>
      <c r="I1071" s="543" t="s">
        <v>6458</v>
      </c>
      <c r="J1071" s="556" t="s">
        <v>6459</v>
      </c>
      <c r="K1071" s="556" t="s">
        <v>6748</v>
      </c>
      <c r="L1071" s="544" t="s">
        <v>5995</v>
      </c>
      <c r="M1071" s="556">
        <v>184021847</v>
      </c>
      <c r="N1071" s="575">
        <v>44789</v>
      </c>
      <c r="O1071" s="545">
        <f t="shared" si="49"/>
        <v>8</v>
      </c>
      <c r="P1071" s="545">
        <f t="shared" si="50"/>
        <v>8</v>
      </c>
      <c r="Q1071" s="531" t="str">
        <f t="shared" si="51"/>
        <v>Gastos_Gerais</v>
      </c>
    </row>
    <row r="1072" spans="1:17" ht="38.25" hidden="1" x14ac:dyDescent="0.2">
      <c r="A1072" s="538">
        <f>IF(B1072="","",COUNT('Diário 3º PA'!$A$4:$A$4242)+COUNT('Diário 4º PA'!$A$4:$A$2224)+ROW()-3)</f>
        <v>5081</v>
      </c>
      <c r="B1072" s="539">
        <v>44789</v>
      </c>
      <c r="C1072" s="584">
        <v>44774</v>
      </c>
      <c r="D1072" s="541" t="s">
        <v>115</v>
      </c>
      <c r="E1072" s="554" t="s">
        <v>342</v>
      </c>
      <c r="F1072" s="555">
        <v>120</v>
      </c>
      <c r="G1072" s="554" t="s">
        <v>6971</v>
      </c>
      <c r="H1072" s="554" t="s">
        <v>130</v>
      </c>
      <c r="I1072" s="543" t="s">
        <v>6456</v>
      </c>
      <c r="J1072" s="556" t="s">
        <v>3255</v>
      </c>
      <c r="K1072" s="556" t="s">
        <v>6748</v>
      </c>
      <c r="L1072" s="544" t="s">
        <v>5995</v>
      </c>
      <c r="M1072" s="556">
        <v>184021847</v>
      </c>
      <c r="N1072" s="575">
        <v>44789</v>
      </c>
      <c r="O1072" s="545">
        <f t="shared" si="49"/>
        <v>8</v>
      </c>
      <c r="P1072" s="545">
        <f t="shared" si="50"/>
        <v>8</v>
      </c>
      <c r="Q1072" s="531" t="str">
        <f t="shared" si="51"/>
        <v>Gastos_Gerais</v>
      </c>
    </row>
    <row r="1073" spans="1:17" ht="38.25" hidden="1" x14ac:dyDescent="0.2">
      <c r="A1073" s="538">
        <f>IF(B1073="","",COUNT('Diário 3º PA'!$A$4:$A$4242)+COUNT('Diário 4º PA'!$A$4:$A$2224)+ROW()-3)</f>
        <v>5082</v>
      </c>
      <c r="B1073" s="539">
        <v>44789</v>
      </c>
      <c r="C1073" s="584">
        <v>44774</v>
      </c>
      <c r="D1073" s="541" t="s">
        <v>115</v>
      </c>
      <c r="E1073" s="554" t="s">
        <v>342</v>
      </c>
      <c r="F1073" s="555">
        <v>10.4</v>
      </c>
      <c r="G1073" s="554" t="s">
        <v>6972</v>
      </c>
      <c r="H1073" s="554" t="s">
        <v>140</v>
      </c>
      <c r="I1073" s="543" t="s">
        <v>6973</v>
      </c>
      <c r="J1073" s="556" t="s">
        <v>6974</v>
      </c>
      <c r="K1073" s="556" t="s">
        <v>6748</v>
      </c>
      <c r="L1073" s="544" t="s">
        <v>5995</v>
      </c>
      <c r="M1073" s="556">
        <v>184021847</v>
      </c>
      <c r="N1073" s="575">
        <v>44789</v>
      </c>
      <c r="O1073" s="545">
        <f t="shared" si="49"/>
        <v>8</v>
      </c>
      <c r="P1073" s="545">
        <f t="shared" si="50"/>
        <v>8</v>
      </c>
      <c r="Q1073" s="531" t="str">
        <f t="shared" si="51"/>
        <v>Gastos_Gerais</v>
      </c>
    </row>
    <row r="1074" spans="1:17" ht="51" hidden="1" x14ac:dyDescent="0.2">
      <c r="A1074" s="538">
        <f>IF(B1074="","",COUNT('Diário 3º PA'!$A$4:$A$4242)+COUNT('Diário 4º PA'!$A$4:$A$2224)+ROW()-3)</f>
        <v>5083</v>
      </c>
      <c r="B1074" s="539">
        <v>44789</v>
      </c>
      <c r="C1074" s="540">
        <v>44774</v>
      </c>
      <c r="D1074" s="554" t="s">
        <v>104</v>
      </c>
      <c r="E1074" s="554" t="s">
        <v>187</v>
      </c>
      <c r="F1074" s="555">
        <v>1843.96</v>
      </c>
      <c r="G1074" s="554" t="s">
        <v>1019</v>
      </c>
      <c r="H1074" s="554" t="s">
        <v>130</v>
      </c>
      <c r="I1074" s="543" t="s">
        <v>4406</v>
      </c>
      <c r="J1074" s="556" t="s">
        <v>4407</v>
      </c>
      <c r="K1074" s="556" t="s">
        <v>6748</v>
      </c>
      <c r="L1074" s="544" t="s">
        <v>5995</v>
      </c>
      <c r="M1074" s="556">
        <v>184021847</v>
      </c>
      <c r="N1074" s="575">
        <v>44789</v>
      </c>
      <c r="O1074" s="545">
        <f t="shared" si="49"/>
        <v>8</v>
      </c>
      <c r="P1074" s="545">
        <f t="shared" si="50"/>
        <v>8</v>
      </c>
      <c r="Q1074" s="531" t="str">
        <f t="shared" si="51"/>
        <v>Gastos_com_Pessoal</v>
      </c>
    </row>
    <row r="1075" spans="1:17" ht="51" hidden="1" x14ac:dyDescent="0.2">
      <c r="A1075" s="538">
        <f>IF(B1075="","",COUNT('Diário 3º PA'!$A$4:$A$4242)+COUNT('Diário 4º PA'!$A$4:$A$2224)+ROW()-3)</f>
        <v>5084</v>
      </c>
      <c r="B1075" s="539">
        <v>44789</v>
      </c>
      <c r="C1075" s="540">
        <v>44774</v>
      </c>
      <c r="D1075" s="554" t="s">
        <v>104</v>
      </c>
      <c r="E1075" s="554" t="s">
        <v>189</v>
      </c>
      <c r="F1075" s="555">
        <v>1843.96</v>
      </c>
      <c r="G1075" s="554" t="s">
        <v>915</v>
      </c>
      <c r="H1075" s="554" t="s">
        <v>130</v>
      </c>
      <c r="I1075" s="543" t="s">
        <v>4406</v>
      </c>
      <c r="J1075" s="556" t="s">
        <v>4407</v>
      </c>
      <c r="K1075" s="556" t="s">
        <v>6748</v>
      </c>
      <c r="L1075" s="544" t="s">
        <v>5995</v>
      </c>
      <c r="M1075" s="556">
        <v>184021847</v>
      </c>
      <c r="N1075" s="575">
        <v>44789</v>
      </c>
      <c r="O1075" s="545">
        <f t="shared" si="49"/>
        <v>8</v>
      </c>
      <c r="P1075" s="545">
        <f t="shared" si="50"/>
        <v>8</v>
      </c>
      <c r="Q1075" s="531" t="str">
        <f t="shared" si="51"/>
        <v>Gastos_com_Pessoal</v>
      </c>
    </row>
    <row r="1076" spans="1:17" ht="51" hidden="1" x14ac:dyDescent="0.2">
      <c r="A1076" s="538">
        <f>IF(B1076="","",COUNT('Diário 3º PA'!$A$4:$A$4242)+COUNT('Diário 4º PA'!$A$4:$A$2224)+ROW()-3)</f>
        <v>5085</v>
      </c>
      <c r="B1076" s="539">
        <v>44789</v>
      </c>
      <c r="C1076" s="540">
        <v>44774</v>
      </c>
      <c r="D1076" s="554" t="s">
        <v>104</v>
      </c>
      <c r="E1076" s="554" t="s">
        <v>191</v>
      </c>
      <c r="F1076" s="555">
        <v>614.65</v>
      </c>
      <c r="G1076" s="554" t="s">
        <v>918</v>
      </c>
      <c r="H1076" s="554" t="s">
        <v>130</v>
      </c>
      <c r="I1076" s="543" t="s">
        <v>4406</v>
      </c>
      <c r="J1076" s="556" t="s">
        <v>4407</v>
      </c>
      <c r="K1076" s="556" t="s">
        <v>6748</v>
      </c>
      <c r="L1076" s="544" t="s">
        <v>5995</v>
      </c>
      <c r="M1076" s="556">
        <v>184021847</v>
      </c>
      <c r="N1076" s="575">
        <v>44789</v>
      </c>
      <c r="O1076" s="545">
        <f t="shared" si="49"/>
        <v>8</v>
      </c>
      <c r="P1076" s="545">
        <f t="shared" si="50"/>
        <v>8</v>
      </c>
      <c r="Q1076" s="531" t="str">
        <f t="shared" si="51"/>
        <v>Gastos_com_Pessoal</v>
      </c>
    </row>
    <row r="1077" spans="1:17" ht="51" hidden="1" x14ac:dyDescent="0.2">
      <c r="A1077" s="538">
        <f>IF(B1077="","",COUNT('Diário 3º PA'!$A$4:$A$4242)+COUNT('Diário 4º PA'!$A$4:$A$2224)+ROW()-3)</f>
        <v>5086</v>
      </c>
      <c r="B1077" s="539">
        <v>44789</v>
      </c>
      <c r="C1077" s="540">
        <v>44774</v>
      </c>
      <c r="D1077" s="554" t="s">
        <v>104</v>
      </c>
      <c r="E1077" s="554" t="s">
        <v>193</v>
      </c>
      <c r="F1077" s="555">
        <v>3248.79</v>
      </c>
      <c r="G1077" s="554" t="s">
        <v>919</v>
      </c>
      <c r="H1077" s="554" t="s">
        <v>130</v>
      </c>
      <c r="I1077" s="543" t="s">
        <v>4406</v>
      </c>
      <c r="J1077" s="556" t="s">
        <v>4407</v>
      </c>
      <c r="K1077" s="556" t="s">
        <v>6748</v>
      </c>
      <c r="L1077" s="544" t="s">
        <v>5995</v>
      </c>
      <c r="M1077" s="556">
        <v>184021847</v>
      </c>
      <c r="N1077" s="575">
        <v>44789</v>
      </c>
      <c r="O1077" s="545">
        <f t="shared" si="49"/>
        <v>8</v>
      </c>
      <c r="P1077" s="545">
        <f t="shared" si="50"/>
        <v>8</v>
      </c>
      <c r="Q1077" s="531" t="str">
        <f t="shared" si="51"/>
        <v>Gastos_com_Pessoal</v>
      </c>
    </row>
    <row r="1078" spans="1:17" ht="51" hidden="1" x14ac:dyDescent="0.2">
      <c r="A1078" s="538">
        <f>IF(B1078="","",COUNT('Diário 3º PA'!$A$4:$A$4242)+COUNT('Diário 4º PA'!$A$4:$A$2224)+ROW()-3)</f>
        <v>5087</v>
      </c>
      <c r="B1078" s="539">
        <v>44789</v>
      </c>
      <c r="C1078" s="540">
        <v>44774</v>
      </c>
      <c r="D1078" s="554" t="s">
        <v>104</v>
      </c>
      <c r="E1078" s="554" t="s">
        <v>187</v>
      </c>
      <c r="F1078" s="555">
        <v>1935.89</v>
      </c>
      <c r="G1078" s="554" t="s">
        <v>1019</v>
      </c>
      <c r="H1078" s="554" t="s">
        <v>140</v>
      </c>
      <c r="I1078" s="543" t="s">
        <v>6975</v>
      </c>
      <c r="J1078" s="556" t="s">
        <v>6976</v>
      </c>
      <c r="K1078" s="556" t="s">
        <v>6748</v>
      </c>
      <c r="L1078" s="544" t="s">
        <v>5995</v>
      </c>
      <c r="M1078" s="556">
        <v>184021847</v>
      </c>
      <c r="N1078" s="575">
        <v>44789</v>
      </c>
      <c r="O1078" s="545">
        <f t="shared" si="49"/>
        <v>8</v>
      </c>
      <c r="P1078" s="545">
        <f t="shared" si="50"/>
        <v>8</v>
      </c>
      <c r="Q1078" s="531" t="str">
        <f t="shared" si="51"/>
        <v>Gastos_com_Pessoal</v>
      </c>
    </row>
    <row r="1079" spans="1:17" ht="51" hidden="1" x14ac:dyDescent="0.2">
      <c r="A1079" s="538">
        <f>IF(B1079="","",COUNT('Diário 3º PA'!$A$4:$A$4242)+COUNT('Diário 4º PA'!$A$4:$A$2224)+ROW()-3)</f>
        <v>5088</v>
      </c>
      <c r="B1079" s="539">
        <v>44789</v>
      </c>
      <c r="C1079" s="540">
        <v>44774</v>
      </c>
      <c r="D1079" s="554" t="s">
        <v>104</v>
      </c>
      <c r="E1079" s="554" t="s">
        <v>189</v>
      </c>
      <c r="F1079" s="555">
        <v>2792.27</v>
      </c>
      <c r="G1079" s="554" t="s">
        <v>915</v>
      </c>
      <c r="H1079" s="554" t="s">
        <v>140</v>
      </c>
      <c r="I1079" s="543" t="s">
        <v>6975</v>
      </c>
      <c r="J1079" s="556" t="s">
        <v>6976</v>
      </c>
      <c r="K1079" s="556" t="s">
        <v>6748</v>
      </c>
      <c r="L1079" s="544" t="s">
        <v>5995</v>
      </c>
      <c r="M1079" s="556">
        <v>184021847</v>
      </c>
      <c r="N1079" s="575">
        <v>44789</v>
      </c>
      <c r="O1079" s="545">
        <f t="shared" si="49"/>
        <v>8</v>
      </c>
      <c r="P1079" s="545">
        <f t="shared" si="50"/>
        <v>8</v>
      </c>
      <c r="Q1079" s="531" t="str">
        <f t="shared" si="51"/>
        <v>Gastos_com_Pessoal</v>
      </c>
    </row>
    <row r="1080" spans="1:17" ht="51" hidden="1" x14ac:dyDescent="0.2">
      <c r="A1080" s="538">
        <f>IF(B1080="","",COUNT('Diário 3º PA'!$A$4:$A$4242)+COUNT('Diário 4º PA'!$A$4:$A$2224)+ROW()-3)</f>
        <v>5089</v>
      </c>
      <c r="B1080" s="539">
        <v>44789</v>
      </c>
      <c r="C1080" s="540">
        <v>44774</v>
      </c>
      <c r="D1080" s="554" t="s">
        <v>104</v>
      </c>
      <c r="E1080" s="554" t="s">
        <v>191</v>
      </c>
      <c r="F1080" s="555">
        <v>930.75</v>
      </c>
      <c r="G1080" s="554" t="s">
        <v>918</v>
      </c>
      <c r="H1080" s="554" t="s">
        <v>140</v>
      </c>
      <c r="I1080" s="543" t="s">
        <v>6975</v>
      </c>
      <c r="J1080" s="556" t="s">
        <v>6976</v>
      </c>
      <c r="K1080" s="556" t="s">
        <v>6748</v>
      </c>
      <c r="L1080" s="544" t="s">
        <v>5995</v>
      </c>
      <c r="M1080" s="556">
        <v>184021847</v>
      </c>
      <c r="N1080" s="575">
        <v>44789</v>
      </c>
      <c r="O1080" s="545">
        <f t="shared" si="49"/>
        <v>8</v>
      </c>
      <c r="P1080" s="545">
        <f t="shared" si="50"/>
        <v>8</v>
      </c>
      <c r="Q1080" s="531" t="str">
        <f t="shared" si="51"/>
        <v>Gastos_com_Pessoal</v>
      </c>
    </row>
    <row r="1081" spans="1:17" ht="51" hidden="1" x14ac:dyDescent="0.2">
      <c r="A1081" s="538">
        <f>IF(B1081="","",COUNT('Diário 3º PA'!$A$4:$A$4242)+COUNT('Diário 4º PA'!$A$4:$A$2224)+ROW()-3)</f>
        <v>5090</v>
      </c>
      <c r="B1081" s="539">
        <v>44789</v>
      </c>
      <c r="C1081" s="540">
        <v>44774</v>
      </c>
      <c r="D1081" s="554" t="s">
        <v>104</v>
      </c>
      <c r="E1081" s="554" t="s">
        <v>193</v>
      </c>
      <c r="F1081" s="555">
        <v>3276.67</v>
      </c>
      <c r="G1081" s="554" t="s">
        <v>919</v>
      </c>
      <c r="H1081" s="554" t="s">
        <v>140</v>
      </c>
      <c r="I1081" s="543" t="s">
        <v>6975</v>
      </c>
      <c r="J1081" s="556" t="s">
        <v>6976</v>
      </c>
      <c r="K1081" s="556" t="s">
        <v>6748</v>
      </c>
      <c r="L1081" s="544" t="s">
        <v>5995</v>
      </c>
      <c r="M1081" s="556">
        <v>184021847</v>
      </c>
      <c r="N1081" s="575">
        <v>44789</v>
      </c>
      <c r="O1081" s="545">
        <f t="shared" si="49"/>
        <v>8</v>
      </c>
      <c r="P1081" s="545">
        <f t="shared" si="50"/>
        <v>8</v>
      </c>
      <c r="Q1081" s="531" t="str">
        <f t="shared" si="51"/>
        <v>Gastos_com_Pessoal</v>
      </c>
    </row>
    <row r="1082" spans="1:17" ht="51" hidden="1" x14ac:dyDescent="0.2">
      <c r="A1082" s="538">
        <f>IF(B1082="","",COUNT('Diário 3º PA'!$A$4:$A$4242)+COUNT('Diário 4º PA'!$A$4:$A$2224)+ROW()-3)</f>
        <v>5091</v>
      </c>
      <c r="B1082" s="539">
        <v>44789</v>
      </c>
      <c r="C1082" s="540">
        <v>44774</v>
      </c>
      <c r="D1082" s="554" t="s">
        <v>104</v>
      </c>
      <c r="E1082" s="554" t="s">
        <v>187</v>
      </c>
      <c r="F1082" s="555">
        <v>1788.02</v>
      </c>
      <c r="G1082" s="554" t="s">
        <v>1019</v>
      </c>
      <c r="H1082" s="554" t="s">
        <v>130</v>
      </c>
      <c r="I1082" s="543" t="s">
        <v>6977</v>
      </c>
      <c r="J1082" s="556" t="s">
        <v>4397</v>
      </c>
      <c r="K1082" s="556" t="s">
        <v>6748</v>
      </c>
      <c r="L1082" s="544" t="s">
        <v>5995</v>
      </c>
      <c r="M1082" s="556">
        <v>184021847</v>
      </c>
      <c r="N1082" s="575">
        <v>44789</v>
      </c>
      <c r="O1082" s="545">
        <f t="shared" si="49"/>
        <v>8</v>
      </c>
      <c r="P1082" s="545">
        <f t="shared" si="50"/>
        <v>8</v>
      </c>
      <c r="Q1082" s="531" t="str">
        <f t="shared" si="51"/>
        <v>Gastos_com_Pessoal</v>
      </c>
    </row>
    <row r="1083" spans="1:17" ht="51" hidden="1" x14ac:dyDescent="0.2">
      <c r="A1083" s="538">
        <f>IF(B1083="","",COUNT('Diário 3º PA'!$A$4:$A$4242)+COUNT('Diário 4º PA'!$A$4:$A$2224)+ROW()-3)</f>
        <v>5092</v>
      </c>
      <c r="B1083" s="539">
        <v>44789</v>
      </c>
      <c r="C1083" s="540">
        <v>44774</v>
      </c>
      <c r="D1083" s="554" t="s">
        <v>104</v>
      </c>
      <c r="E1083" s="554" t="s">
        <v>189</v>
      </c>
      <c r="F1083" s="555">
        <v>1788</v>
      </c>
      <c r="G1083" s="554" t="s">
        <v>915</v>
      </c>
      <c r="H1083" s="554" t="s">
        <v>130</v>
      </c>
      <c r="I1083" s="543" t="s">
        <v>6977</v>
      </c>
      <c r="J1083" s="556" t="s">
        <v>4397</v>
      </c>
      <c r="K1083" s="556" t="s">
        <v>6748</v>
      </c>
      <c r="L1083" s="544" t="s">
        <v>5995</v>
      </c>
      <c r="M1083" s="556">
        <v>184021847</v>
      </c>
      <c r="N1083" s="575">
        <v>44789</v>
      </c>
      <c r="O1083" s="545">
        <f t="shared" si="49"/>
        <v>8</v>
      </c>
      <c r="P1083" s="545">
        <f t="shared" si="50"/>
        <v>8</v>
      </c>
      <c r="Q1083" s="531" t="str">
        <f t="shared" si="51"/>
        <v>Gastos_com_Pessoal</v>
      </c>
    </row>
    <row r="1084" spans="1:17" ht="51" hidden="1" x14ac:dyDescent="0.2">
      <c r="A1084" s="538">
        <f>IF(B1084="","",COUNT('Diário 3º PA'!$A$4:$A$4242)+COUNT('Diário 4º PA'!$A$4:$A$2224)+ROW()-3)</f>
        <v>5093</v>
      </c>
      <c r="B1084" s="539">
        <v>44789</v>
      </c>
      <c r="C1084" s="540">
        <v>44774</v>
      </c>
      <c r="D1084" s="554" t="s">
        <v>104</v>
      </c>
      <c r="E1084" s="554" t="s">
        <v>191</v>
      </c>
      <c r="F1084" s="555">
        <v>596</v>
      </c>
      <c r="G1084" s="554" t="s">
        <v>918</v>
      </c>
      <c r="H1084" s="554" t="s">
        <v>130</v>
      </c>
      <c r="I1084" s="543" t="s">
        <v>6977</v>
      </c>
      <c r="J1084" s="556" t="s">
        <v>4397</v>
      </c>
      <c r="K1084" s="556" t="s">
        <v>6748</v>
      </c>
      <c r="L1084" s="544" t="s">
        <v>5995</v>
      </c>
      <c r="M1084" s="556">
        <v>184021847</v>
      </c>
      <c r="N1084" s="575">
        <v>44789</v>
      </c>
      <c r="O1084" s="545">
        <f t="shared" si="49"/>
        <v>8</v>
      </c>
      <c r="P1084" s="545">
        <f t="shared" si="50"/>
        <v>8</v>
      </c>
      <c r="Q1084" s="531" t="str">
        <f t="shared" si="51"/>
        <v>Gastos_com_Pessoal</v>
      </c>
    </row>
    <row r="1085" spans="1:17" ht="51" hidden="1" x14ac:dyDescent="0.2">
      <c r="A1085" s="538">
        <f>IF(B1085="","",COUNT('Diário 3º PA'!$A$4:$A$4242)+COUNT('Diário 4º PA'!$A$4:$A$2224)+ROW()-3)</f>
        <v>5094</v>
      </c>
      <c r="B1085" s="539">
        <v>44789</v>
      </c>
      <c r="C1085" s="540">
        <v>44774</v>
      </c>
      <c r="D1085" s="554" t="s">
        <v>104</v>
      </c>
      <c r="E1085" s="554" t="s">
        <v>193</v>
      </c>
      <c r="F1085" s="555">
        <v>3492.08</v>
      </c>
      <c r="G1085" s="554" t="s">
        <v>919</v>
      </c>
      <c r="H1085" s="554" t="s">
        <v>130</v>
      </c>
      <c r="I1085" s="543" t="s">
        <v>6977</v>
      </c>
      <c r="J1085" s="556" t="s">
        <v>4397</v>
      </c>
      <c r="K1085" s="556" t="s">
        <v>6748</v>
      </c>
      <c r="L1085" s="544" t="s">
        <v>5995</v>
      </c>
      <c r="M1085" s="556">
        <v>184021847</v>
      </c>
      <c r="N1085" s="575">
        <v>44789</v>
      </c>
      <c r="O1085" s="545">
        <f t="shared" si="49"/>
        <v>8</v>
      </c>
      <c r="P1085" s="545">
        <f t="shared" si="50"/>
        <v>8</v>
      </c>
      <c r="Q1085" s="531" t="str">
        <f t="shared" si="51"/>
        <v>Gastos_com_Pessoal</v>
      </c>
    </row>
    <row r="1086" spans="1:17" ht="51" hidden="1" x14ac:dyDescent="0.2">
      <c r="A1086" s="538">
        <f>IF(B1086="","",COUNT('Diário 3º PA'!$A$4:$A$4242)+COUNT('Diário 4º PA'!$A$4:$A$2224)+ROW()-3)</f>
        <v>5095</v>
      </c>
      <c r="B1086" s="539">
        <v>44789</v>
      </c>
      <c r="C1086" s="540">
        <v>44774</v>
      </c>
      <c r="D1086" s="554" t="s">
        <v>104</v>
      </c>
      <c r="E1086" s="554" t="s">
        <v>187</v>
      </c>
      <c r="F1086" s="555">
        <v>1775.43</v>
      </c>
      <c r="G1086" s="554" t="s">
        <v>1019</v>
      </c>
      <c r="H1086" s="554" t="s">
        <v>130</v>
      </c>
      <c r="I1086" s="543" t="s">
        <v>2445</v>
      </c>
      <c r="J1086" s="556" t="s">
        <v>2446</v>
      </c>
      <c r="K1086" s="556" t="s">
        <v>6748</v>
      </c>
      <c r="L1086" s="544" t="s">
        <v>5995</v>
      </c>
      <c r="M1086" s="556">
        <v>184021847</v>
      </c>
      <c r="N1086" s="575">
        <v>44789</v>
      </c>
      <c r="O1086" s="545">
        <f t="shared" si="49"/>
        <v>8</v>
      </c>
      <c r="P1086" s="545">
        <f t="shared" si="50"/>
        <v>8</v>
      </c>
      <c r="Q1086" s="531" t="str">
        <f t="shared" si="51"/>
        <v>Gastos_com_Pessoal</v>
      </c>
    </row>
    <row r="1087" spans="1:17" ht="51" hidden="1" x14ac:dyDescent="0.2">
      <c r="A1087" s="538">
        <f>IF(B1087="","",COUNT('Diário 3º PA'!$A$4:$A$4242)+COUNT('Diário 4º PA'!$A$4:$A$2224)+ROW()-3)</f>
        <v>5096</v>
      </c>
      <c r="B1087" s="539">
        <v>44789</v>
      </c>
      <c r="C1087" s="540">
        <v>44774</v>
      </c>
      <c r="D1087" s="554" t="s">
        <v>104</v>
      </c>
      <c r="E1087" s="554" t="s">
        <v>189</v>
      </c>
      <c r="F1087" s="555">
        <v>1518.43</v>
      </c>
      <c r="G1087" s="554" t="s">
        <v>915</v>
      </c>
      <c r="H1087" s="554" t="s">
        <v>130</v>
      </c>
      <c r="I1087" s="543" t="s">
        <v>2445</v>
      </c>
      <c r="J1087" s="556" t="s">
        <v>2446</v>
      </c>
      <c r="K1087" s="556" t="s">
        <v>6748</v>
      </c>
      <c r="L1087" s="544" t="s">
        <v>5995</v>
      </c>
      <c r="M1087" s="556">
        <v>184021847</v>
      </c>
      <c r="N1087" s="575">
        <v>44789</v>
      </c>
      <c r="O1087" s="545">
        <f t="shared" si="49"/>
        <v>8</v>
      </c>
      <c r="P1087" s="545">
        <f t="shared" si="50"/>
        <v>8</v>
      </c>
      <c r="Q1087" s="531" t="str">
        <f t="shared" si="51"/>
        <v>Gastos_com_Pessoal</v>
      </c>
    </row>
    <row r="1088" spans="1:17" ht="51" hidden="1" x14ac:dyDescent="0.2">
      <c r="A1088" s="538">
        <f>IF(B1088="","",COUNT('Diário 3º PA'!$A$4:$A$4242)+COUNT('Diário 4º PA'!$A$4:$A$2224)+ROW()-3)</f>
        <v>5097</v>
      </c>
      <c r="B1088" s="539">
        <v>44789</v>
      </c>
      <c r="C1088" s="540">
        <v>44774</v>
      </c>
      <c r="D1088" s="554" t="s">
        <v>104</v>
      </c>
      <c r="E1088" s="554" t="s">
        <v>191</v>
      </c>
      <c r="F1088" s="555">
        <v>506.15</v>
      </c>
      <c r="G1088" s="554" t="s">
        <v>918</v>
      </c>
      <c r="H1088" s="554" t="s">
        <v>130</v>
      </c>
      <c r="I1088" s="543" t="s">
        <v>2445</v>
      </c>
      <c r="J1088" s="556" t="s">
        <v>2446</v>
      </c>
      <c r="K1088" s="556" t="s">
        <v>6748</v>
      </c>
      <c r="L1088" s="544" t="s">
        <v>5995</v>
      </c>
      <c r="M1088" s="556">
        <v>184021847</v>
      </c>
      <c r="N1088" s="575">
        <v>44789</v>
      </c>
      <c r="O1088" s="545">
        <f t="shared" si="49"/>
        <v>8</v>
      </c>
      <c r="P1088" s="545">
        <f t="shared" si="50"/>
        <v>8</v>
      </c>
      <c r="Q1088" s="531" t="str">
        <f t="shared" si="51"/>
        <v>Gastos_com_Pessoal</v>
      </c>
    </row>
    <row r="1089" spans="1:17" ht="51" hidden="1" x14ac:dyDescent="0.2">
      <c r="A1089" s="538">
        <f>IF(B1089="","",COUNT('Diário 3º PA'!$A$4:$A$4242)+COUNT('Diário 4º PA'!$A$4:$A$2224)+ROW()-3)</f>
        <v>5098</v>
      </c>
      <c r="B1089" s="539">
        <v>44789</v>
      </c>
      <c r="C1089" s="540">
        <v>44774</v>
      </c>
      <c r="D1089" s="554" t="s">
        <v>104</v>
      </c>
      <c r="E1089" s="554" t="s">
        <v>193</v>
      </c>
      <c r="F1089" s="555">
        <v>3561.89</v>
      </c>
      <c r="G1089" s="554" t="s">
        <v>919</v>
      </c>
      <c r="H1089" s="554" t="s">
        <v>130</v>
      </c>
      <c r="I1089" s="543" t="s">
        <v>2445</v>
      </c>
      <c r="J1089" s="556" t="s">
        <v>2446</v>
      </c>
      <c r="K1089" s="556" t="s">
        <v>6748</v>
      </c>
      <c r="L1089" s="544" t="s">
        <v>5995</v>
      </c>
      <c r="M1089" s="556">
        <v>184021847</v>
      </c>
      <c r="N1089" s="575">
        <v>44789</v>
      </c>
      <c r="O1089" s="545">
        <f t="shared" si="49"/>
        <v>8</v>
      </c>
      <c r="P1089" s="545">
        <f t="shared" si="50"/>
        <v>8</v>
      </c>
      <c r="Q1089" s="531" t="str">
        <f t="shared" si="51"/>
        <v>Gastos_com_Pessoal</v>
      </c>
    </row>
    <row r="1090" spans="1:17" ht="51" hidden="1" x14ac:dyDescent="0.2">
      <c r="A1090" s="538">
        <f>IF(B1090="","",COUNT('Diário 3º PA'!$A$4:$A$4242)+COUNT('Diário 4º PA'!$A$4:$A$2224)+ROW()-3)</f>
        <v>5099</v>
      </c>
      <c r="B1090" s="539">
        <v>44789</v>
      </c>
      <c r="C1090" s="540">
        <v>44774</v>
      </c>
      <c r="D1090" s="554" t="s">
        <v>104</v>
      </c>
      <c r="E1090" s="554" t="s">
        <v>185</v>
      </c>
      <c r="F1090" s="555">
        <v>1548.7</v>
      </c>
      <c r="G1090" s="554" t="s">
        <v>1013</v>
      </c>
      <c r="H1090" s="554" t="s">
        <v>140</v>
      </c>
      <c r="I1090" s="543" t="s">
        <v>6975</v>
      </c>
      <c r="J1090" s="556" t="s">
        <v>6976</v>
      </c>
      <c r="K1090" s="556" t="s">
        <v>1016</v>
      </c>
      <c r="L1090" s="544" t="s">
        <v>1017</v>
      </c>
      <c r="M1090" s="556" t="s">
        <v>6978</v>
      </c>
      <c r="N1090" s="575">
        <v>44789</v>
      </c>
      <c r="O1090" s="545">
        <f t="shared" si="49"/>
        <v>8</v>
      </c>
      <c r="P1090" s="545">
        <f t="shared" si="50"/>
        <v>8</v>
      </c>
      <c r="Q1090" s="531" t="str">
        <f t="shared" si="51"/>
        <v>Gastos_com_Pessoal</v>
      </c>
    </row>
    <row r="1091" spans="1:17" ht="51" hidden="1" x14ac:dyDescent="0.2">
      <c r="A1091" s="538">
        <f>IF(B1091="","",COUNT('Diário 3º PA'!$A$4:$A$4242)+COUNT('Diário 4º PA'!$A$4:$A$2224)+ROW()-3)</f>
        <v>5100</v>
      </c>
      <c r="B1091" s="539">
        <v>44789</v>
      </c>
      <c r="C1091" s="540">
        <v>44774</v>
      </c>
      <c r="D1091" s="554" t="s">
        <v>104</v>
      </c>
      <c r="E1091" s="554" t="s">
        <v>185</v>
      </c>
      <c r="F1091" s="555">
        <v>1210.51</v>
      </c>
      <c r="G1091" s="554" t="s">
        <v>1013</v>
      </c>
      <c r="H1091" s="554" t="s">
        <v>130</v>
      </c>
      <c r="I1091" s="543" t="s">
        <v>6977</v>
      </c>
      <c r="J1091" s="556" t="s">
        <v>4397</v>
      </c>
      <c r="K1091" s="556" t="s">
        <v>1016</v>
      </c>
      <c r="L1091" s="544" t="s">
        <v>1017</v>
      </c>
      <c r="M1091" s="556" t="s">
        <v>6979</v>
      </c>
      <c r="N1091" s="575">
        <v>44789</v>
      </c>
      <c r="O1091" s="545">
        <f t="shared" si="49"/>
        <v>8</v>
      </c>
      <c r="P1091" s="545">
        <f t="shared" si="50"/>
        <v>8</v>
      </c>
      <c r="Q1091" s="531" t="str">
        <f t="shared" si="51"/>
        <v>Gastos_com_Pessoal</v>
      </c>
    </row>
    <row r="1092" spans="1:17" ht="51" hidden="1" x14ac:dyDescent="0.2">
      <c r="A1092" s="538">
        <f>IF(B1092="","",COUNT('Diário 3º PA'!$A$4:$A$4242)+COUNT('Diário 4º PA'!$A$4:$A$2224)+ROW()-3)</f>
        <v>5101</v>
      </c>
      <c r="B1092" s="539">
        <v>44789</v>
      </c>
      <c r="C1092" s="540">
        <v>44774</v>
      </c>
      <c r="D1092" s="554" t="s">
        <v>104</v>
      </c>
      <c r="E1092" s="554" t="s">
        <v>185</v>
      </c>
      <c r="F1092" s="555">
        <v>1208.4000000000001</v>
      </c>
      <c r="G1092" s="554" t="s">
        <v>1013</v>
      </c>
      <c r="H1092" s="554" t="s">
        <v>130</v>
      </c>
      <c r="I1092" s="543" t="s">
        <v>4406</v>
      </c>
      <c r="J1092" s="556" t="s">
        <v>4407</v>
      </c>
      <c r="K1092" s="556" t="s">
        <v>1016</v>
      </c>
      <c r="L1092" s="544" t="s">
        <v>1017</v>
      </c>
      <c r="M1092" s="556" t="s">
        <v>6980</v>
      </c>
      <c r="N1092" s="575">
        <v>44789</v>
      </c>
      <c r="O1092" s="545">
        <f t="shared" si="49"/>
        <v>8</v>
      </c>
      <c r="P1092" s="545">
        <f t="shared" si="50"/>
        <v>8</v>
      </c>
      <c r="Q1092" s="531" t="str">
        <f t="shared" si="51"/>
        <v>Gastos_com_Pessoal</v>
      </c>
    </row>
    <row r="1093" spans="1:17" ht="51" hidden="1" x14ac:dyDescent="0.2">
      <c r="A1093" s="538">
        <f>IF(B1093="","",COUNT('Diário 3º PA'!$A$4:$A$4242)+COUNT('Diário 4º PA'!$A$4:$A$2224)+ROW()-3)</f>
        <v>5102</v>
      </c>
      <c r="B1093" s="539">
        <v>44789</v>
      </c>
      <c r="C1093" s="540">
        <v>44774</v>
      </c>
      <c r="D1093" s="554" t="s">
        <v>104</v>
      </c>
      <c r="E1093" s="554" t="s">
        <v>185</v>
      </c>
      <c r="F1093" s="555">
        <v>2291.13</v>
      </c>
      <c r="G1093" s="554" t="s">
        <v>1013</v>
      </c>
      <c r="H1093" s="554" t="s">
        <v>130</v>
      </c>
      <c r="I1093" s="543" t="s">
        <v>2445</v>
      </c>
      <c r="J1093" s="556" t="s">
        <v>2446</v>
      </c>
      <c r="K1093" s="556" t="s">
        <v>1016</v>
      </c>
      <c r="L1093" s="544" t="s">
        <v>1017</v>
      </c>
      <c r="M1093" s="556" t="s">
        <v>6981</v>
      </c>
      <c r="N1093" s="575">
        <v>44789</v>
      </c>
      <c r="O1093" s="545">
        <f t="shared" ref="O1093:O1156" si="52">IF(B1093=0,0,IF(YEAR(B1093)=$P$1,MONTH(B1093)-$O$1+1,(YEAR(B1093)-$P$1)*12-$O$1+1+MONTH(B1093)))</f>
        <v>8</v>
      </c>
      <c r="P1093" s="545">
        <f t="shared" ref="P1093:P1156" si="53">IF(C1093=0,0,IF(YEAR(C1093)=$P$1,MONTH(C1093)-$O$1+1,(YEAR(C1093)-$P$1)*12-$O$1+1+MONTH(C1093)))</f>
        <v>8</v>
      </c>
      <c r="Q1093" s="531" t="str">
        <f t="shared" ref="Q1093:Q1156" si="54">SUBSTITUTE(D1093," ","_")</f>
        <v>Gastos_com_Pessoal</v>
      </c>
    </row>
    <row r="1094" spans="1:17" ht="25.5" hidden="1" x14ac:dyDescent="0.2">
      <c r="A1094" s="538">
        <f>IF(B1094="","",COUNT('Diário 3º PA'!$A$4:$A$4242)+COUNT('Diário 4º PA'!$A$4:$A$2224)+ROW()-3)</f>
        <v>5103</v>
      </c>
      <c r="B1094" s="539">
        <v>44789</v>
      </c>
      <c r="C1094" s="540">
        <v>44774</v>
      </c>
      <c r="D1094" s="554" t="s">
        <v>93</v>
      </c>
      <c r="E1094" s="554" t="s">
        <v>97</v>
      </c>
      <c r="F1094" s="555">
        <v>0.47</v>
      </c>
      <c r="G1094" s="554" t="s">
        <v>1553</v>
      </c>
      <c r="H1094" s="554" t="s">
        <v>128</v>
      </c>
      <c r="I1094" s="543" t="s">
        <v>664</v>
      </c>
      <c r="J1094" s="556" t="s">
        <v>811</v>
      </c>
      <c r="K1094" s="556" t="s">
        <v>1554</v>
      </c>
      <c r="L1094" s="544" t="s">
        <v>1066</v>
      </c>
      <c r="M1094" s="556" t="s">
        <v>666</v>
      </c>
      <c r="N1094" s="575">
        <v>44789</v>
      </c>
      <c r="O1094" s="545">
        <f t="shared" si="52"/>
        <v>8</v>
      </c>
      <c r="P1094" s="545">
        <f t="shared" si="53"/>
        <v>8</v>
      </c>
      <c r="Q1094" s="531" t="str">
        <f t="shared" si="54"/>
        <v>Receitas</v>
      </c>
    </row>
    <row r="1095" spans="1:17" ht="36" hidden="1" x14ac:dyDescent="0.2">
      <c r="A1095" s="538">
        <f>IF(B1095="","",COUNT('Diário 3º PA'!$A$4:$A$4242)+COUNT('Diário 4º PA'!$A$4:$A$2224)+ROW()-3)</f>
        <v>5104</v>
      </c>
      <c r="B1095" s="539">
        <v>44790</v>
      </c>
      <c r="C1095" s="540">
        <v>44774</v>
      </c>
      <c r="D1095" s="554" t="s">
        <v>93</v>
      </c>
      <c r="E1095" s="554" t="s">
        <v>99</v>
      </c>
      <c r="F1095" s="555">
        <v>139.08000000000001</v>
      </c>
      <c r="G1095" s="554" t="s">
        <v>6982</v>
      </c>
      <c r="H1095" s="554" t="s">
        <v>128</v>
      </c>
      <c r="I1095" s="543" t="s">
        <v>664</v>
      </c>
      <c r="J1095" s="556" t="s">
        <v>811</v>
      </c>
      <c r="K1095" s="556" t="s">
        <v>1554</v>
      </c>
      <c r="L1095" s="544" t="s">
        <v>1066</v>
      </c>
      <c r="M1095" s="556" t="s">
        <v>666</v>
      </c>
      <c r="N1095" s="575">
        <v>44790</v>
      </c>
      <c r="O1095" s="545">
        <f t="shared" si="52"/>
        <v>8</v>
      </c>
      <c r="P1095" s="545">
        <f t="shared" si="53"/>
        <v>8</v>
      </c>
      <c r="Q1095" s="531" t="str">
        <f t="shared" si="54"/>
        <v>Receitas</v>
      </c>
    </row>
    <row r="1096" spans="1:17" ht="38.25" hidden="1" x14ac:dyDescent="0.2">
      <c r="A1096" s="538">
        <f>IF(B1096="","",COUNT('Diário 3º PA'!$A$4:$A$4242)+COUNT('Diário 4º PA'!$A$4:$A$2224)+ROW()-3)</f>
        <v>5105</v>
      </c>
      <c r="B1096" s="539">
        <v>44790</v>
      </c>
      <c r="C1096" s="540">
        <v>44774</v>
      </c>
      <c r="D1096" s="541" t="s">
        <v>115</v>
      </c>
      <c r="E1096" s="554" t="s">
        <v>378</v>
      </c>
      <c r="F1096" s="555">
        <v>734.57</v>
      </c>
      <c r="G1096" s="554" t="s">
        <v>6983</v>
      </c>
      <c r="H1096" s="554" t="s">
        <v>130</v>
      </c>
      <c r="I1096" s="543" t="s">
        <v>6984</v>
      </c>
      <c r="J1096" s="556" t="s">
        <v>6985</v>
      </c>
      <c r="K1096" s="560" t="s">
        <v>704</v>
      </c>
      <c r="L1096" s="560" t="s">
        <v>428</v>
      </c>
      <c r="M1096" s="556">
        <v>48186</v>
      </c>
      <c r="N1096" s="575">
        <v>44785</v>
      </c>
      <c r="O1096" s="545">
        <f t="shared" si="52"/>
        <v>8</v>
      </c>
      <c r="P1096" s="545">
        <f t="shared" si="53"/>
        <v>8</v>
      </c>
      <c r="Q1096" s="531" t="str">
        <f t="shared" si="54"/>
        <v>Gastos_Gerais</v>
      </c>
    </row>
    <row r="1097" spans="1:17" ht="38.25" hidden="1" x14ac:dyDescent="0.2">
      <c r="A1097" s="538">
        <f>IF(B1097="","",COUNT('Diário 3º PA'!$A$4:$A$4242)+COUNT('Diário 4º PA'!$A$4:$A$2224)+ROW()-3)</f>
        <v>5106</v>
      </c>
      <c r="B1097" s="539">
        <v>44790</v>
      </c>
      <c r="C1097" s="540">
        <v>44774</v>
      </c>
      <c r="D1097" s="541" t="s">
        <v>115</v>
      </c>
      <c r="E1097" s="554" t="s">
        <v>368</v>
      </c>
      <c r="F1097" s="555">
        <v>888</v>
      </c>
      <c r="G1097" s="554" t="s">
        <v>6986</v>
      </c>
      <c r="H1097" s="554" t="s">
        <v>129</v>
      </c>
      <c r="I1097" s="543" t="s">
        <v>6987</v>
      </c>
      <c r="J1097" s="556" t="s">
        <v>3741</v>
      </c>
      <c r="K1097" s="560" t="s">
        <v>1464</v>
      </c>
      <c r="L1097" s="560" t="s">
        <v>428</v>
      </c>
      <c r="M1097" s="556">
        <v>18593</v>
      </c>
      <c r="N1097" s="575">
        <v>44790</v>
      </c>
      <c r="O1097" s="545">
        <f t="shared" si="52"/>
        <v>8</v>
      </c>
      <c r="P1097" s="545">
        <f t="shared" si="53"/>
        <v>8</v>
      </c>
      <c r="Q1097" s="531" t="str">
        <f t="shared" si="54"/>
        <v>Gastos_Gerais</v>
      </c>
    </row>
    <row r="1098" spans="1:17" ht="38.25" hidden="1" x14ac:dyDescent="0.2">
      <c r="A1098" s="538">
        <f>IF(B1098="","",COUNT('Diário 3º PA'!$A$4:$A$4242)+COUNT('Diário 4º PA'!$A$4:$A$2224)+ROW()-3)</f>
        <v>5107</v>
      </c>
      <c r="B1098" s="539">
        <v>44790</v>
      </c>
      <c r="C1098" s="540">
        <v>44774</v>
      </c>
      <c r="D1098" s="541" t="s">
        <v>115</v>
      </c>
      <c r="E1098" s="554" t="s">
        <v>328</v>
      </c>
      <c r="F1098" s="555">
        <v>151.03</v>
      </c>
      <c r="G1098" s="554" t="s">
        <v>6988</v>
      </c>
      <c r="H1098" s="554" t="s">
        <v>130</v>
      </c>
      <c r="I1098" s="543" t="s">
        <v>6989</v>
      </c>
      <c r="J1098" s="556" t="s">
        <v>6990</v>
      </c>
      <c r="K1098" s="560" t="s">
        <v>1464</v>
      </c>
      <c r="L1098" s="544" t="s">
        <v>428</v>
      </c>
      <c r="M1098" s="556">
        <v>11398</v>
      </c>
      <c r="N1098" s="575">
        <v>44790</v>
      </c>
      <c r="O1098" s="545">
        <f t="shared" si="52"/>
        <v>8</v>
      </c>
      <c r="P1098" s="545">
        <f t="shared" si="53"/>
        <v>8</v>
      </c>
      <c r="Q1098" s="531" t="str">
        <f t="shared" si="54"/>
        <v>Gastos_Gerais</v>
      </c>
    </row>
    <row r="1099" spans="1:17" ht="38.25" hidden="1" x14ac:dyDescent="0.2">
      <c r="A1099" s="538">
        <f>IF(B1099="","",COUNT('Diário 3º PA'!$A$4:$A$4242)+COUNT('Diário 4º PA'!$A$4:$A$2224)+ROW()-3)</f>
        <v>5108</v>
      </c>
      <c r="B1099" s="539">
        <v>44790</v>
      </c>
      <c r="C1099" s="540">
        <v>44743</v>
      </c>
      <c r="D1099" s="541" t="s">
        <v>115</v>
      </c>
      <c r="E1099" s="554" t="s">
        <v>268</v>
      </c>
      <c r="F1099" s="555">
        <v>600</v>
      </c>
      <c r="G1099" s="543" t="s">
        <v>6374</v>
      </c>
      <c r="H1099" s="541" t="s">
        <v>129</v>
      </c>
      <c r="I1099" s="541" t="s">
        <v>1098</v>
      </c>
      <c r="J1099" s="560" t="s">
        <v>1099</v>
      </c>
      <c r="K1099" s="560" t="s">
        <v>1464</v>
      </c>
      <c r="L1099" s="560" t="s">
        <v>428</v>
      </c>
      <c r="M1099" s="556">
        <v>2022190</v>
      </c>
      <c r="N1099" s="575">
        <v>44789</v>
      </c>
      <c r="O1099" s="545">
        <f t="shared" si="52"/>
        <v>8</v>
      </c>
      <c r="P1099" s="545">
        <f t="shared" si="53"/>
        <v>7</v>
      </c>
      <c r="Q1099" s="531" t="str">
        <f t="shared" si="54"/>
        <v>Gastos_Gerais</v>
      </c>
    </row>
    <row r="1100" spans="1:17" ht="38.25" hidden="1" x14ac:dyDescent="0.2">
      <c r="A1100" s="538">
        <f>IF(B1100="","",COUNT('Diário 3º PA'!$A$4:$A$4242)+COUNT('Diário 4º PA'!$A$4:$A$2224)+ROW()-3)</f>
        <v>5109</v>
      </c>
      <c r="B1100" s="539">
        <v>44790</v>
      </c>
      <c r="C1100" s="540">
        <v>44743</v>
      </c>
      <c r="D1100" s="541" t="s">
        <v>115</v>
      </c>
      <c r="E1100" s="554" t="s">
        <v>230</v>
      </c>
      <c r="F1100" s="555">
        <v>1885.88</v>
      </c>
      <c r="G1100" s="541" t="s">
        <v>5987</v>
      </c>
      <c r="H1100" s="541" t="s">
        <v>138</v>
      </c>
      <c r="I1100" s="541" t="s">
        <v>5988</v>
      </c>
      <c r="J1100" s="560" t="s">
        <v>760</v>
      </c>
      <c r="K1100" s="560" t="s">
        <v>704</v>
      </c>
      <c r="L1100" s="560" t="s">
        <v>428</v>
      </c>
      <c r="M1100" s="556">
        <v>84618453</v>
      </c>
      <c r="N1100" s="575">
        <v>44790</v>
      </c>
      <c r="O1100" s="545">
        <f t="shared" si="52"/>
        <v>8</v>
      </c>
      <c r="P1100" s="545">
        <f t="shared" si="53"/>
        <v>7</v>
      </c>
      <c r="Q1100" s="531" t="str">
        <f t="shared" si="54"/>
        <v>Gastos_Gerais</v>
      </c>
    </row>
    <row r="1101" spans="1:17" ht="38.25" hidden="1" x14ac:dyDescent="0.2">
      <c r="A1101" s="538">
        <f>IF(B1101="","",COUNT('Diário 3º PA'!$A$4:$A$4242)+COUNT('Diário 4º PA'!$A$4:$A$2224)+ROW()-3)</f>
        <v>5110</v>
      </c>
      <c r="B1101" s="539">
        <v>44790</v>
      </c>
      <c r="C1101" s="540">
        <v>44743</v>
      </c>
      <c r="D1101" s="541" t="s">
        <v>115</v>
      </c>
      <c r="E1101" s="554" t="s">
        <v>230</v>
      </c>
      <c r="F1101" s="555">
        <v>1735.94</v>
      </c>
      <c r="G1101" s="541" t="s">
        <v>5987</v>
      </c>
      <c r="H1101" s="541" t="s">
        <v>137</v>
      </c>
      <c r="I1101" s="541" t="s">
        <v>5988</v>
      </c>
      <c r="J1101" s="560" t="s">
        <v>760</v>
      </c>
      <c r="K1101" s="560" t="s">
        <v>704</v>
      </c>
      <c r="L1101" s="560" t="s">
        <v>428</v>
      </c>
      <c r="M1101" s="556">
        <v>84565653</v>
      </c>
      <c r="N1101" s="575">
        <v>44790</v>
      </c>
      <c r="O1101" s="545">
        <f t="shared" si="52"/>
        <v>8</v>
      </c>
      <c r="P1101" s="545">
        <f t="shared" si="53"/>
        <v>7</v>
      </c>
      <c r="Q1101" s="531" t="str">
        <f t="shared" si="54"/>
        <v>Gastos_Gerais</v>
      </c>
    </row>
    <row r="1102" spans="1:17" ht="38.25" hidden="1" x14ac:dyDescent="0.2">
      <c r="A1102" s="538">
        <f>IF(B1102="","",COUNT('Diário 3º PA'!$A$4:$A$4242)+COUNT('Diário 4º PA'!$A$4:$A$2224)+ROW()-3)</f>
        <v>5111</v>
      </c>
      <c r="B1102" s="539">
        <v>44790</v>
      </c>
      <c r="C1102" s="540">
        <v>44774</v>
      </c>
      <c r="D1102" s="541" t="s">
        <v>115</v>
      </c>
      <c r="E1102" s="541" t="s">
        <v>378</v>
      </c>
      <c r="F1102" s="555">
        <v>465.6</v>
      </c>
      <c r="G1102" s="541" t="s">
        <v>6991</v>
      </c>
      <c r="H1102" s="554" t="s">
        <v>137</v>
      </c>
      <c r="I1102" s="541" t="s">
        <v>5751</v>
      </c>
      <c r="J1102" s="560" t="s">
        <v>738</v>
      </c>
      <c r="K1102" s="560" t="s">
        <v>704</v>
      </c>
      <c r="L1102" s="560" t="s">
        <v>428</v>
      </c>
      <c r="M1102" s="556">
        <v>3790</v>
      </c>
      <c r="N1102" s="557">
        <v>44784</v>
      </c>
      <c r="O1102" s="545">
        <f t="shared" si="52"/>
        <v>8</v>
      </c>
      <c r="P1102" s="545">
        <f t="shared" si="53"/>
        <v>8</v>
      </c>
      <c r="Q1102" s="531" t="str">
        <f t="shared" si="54"/>
        <v>Gastos_Gerais</v>
      </c>
    </row>
    <row r="1103" spans="1:17" ht="38.25" hidden="1" x14ac:dyDescent="0.2">
      <c r="A1103" s="538">
        <f>IF(B1103="","",COUNT('Diário 3º PA'!$A$4:$A$4242)+COUNT('Diário 4º PA'!$A$4:$A$2224)+ROW()-3)</f>
        <v>5112</v>
      </c>
      <c r="B1103" s="539">
        <v>44790</v>
      </c>
      <c r="C1103" s="540">
        <v>44774</v>
      </c>
      <c r="D1103" s="541" t="s">
        <v>115</v>
      </c>
      <c r="E1103" s="541" t="s">
        <v>378</v>
      </c>
      <c r="F1103" s="555">
        <v>439.24</v>
      </c>
      <c r="G1103" s="541" t="s">
        <v>6992</v>
      </c>
      <c r="H1103" s="554" t="s">
        <v>138</v>
      </c>
      <c r="I1103" s="541" t="s">
        <v>5751</v>
      </c>
      <c r="J1103" s="560" t="s">
        <v>738</v>
      </c>
      <c r="K1103" s="560" t="s">
        <v>704</v>
      </c>
      <c r="L1103" s="560" t="s">
        <v>428</v>
      </c>
      <c r="M1103" s="556">
        <v>3792</v>
      </c>
      <c r="N1103" s="557">
        <v>44784</v>
      </c>
      <c r="O1103" s="545">
        <f t="shared" si="52"/>
        <v>8</v>
      </c>
      <c r="P1103" s="545">
        <f t="shared" si="53"/>
        <v>8</v>
      </c>
      <c r="Q1103" s="531" t="str">
        <f t="shared" si="54"/>
        <v>Gastos_Gerais</v>
      </c>
    </row>
    <row r="1104" spans="1:17" ht="38.25" hidden="1" x14ac:dyDescent="0.2">
      <c r="A1104" s="538">
        <f>IF(B1104="","",COUNT('Diário 3º PA'!$A$4:$A$4242)+COUNT('Diário 4º PA'!$A$4:$A$2224)+ROW()-3)</f>
        <v>5113</v>
      </c>
      <c r="B1104" s="539">
        <v>44790</v>
      </c>
      <c r="C1104" s="540">
        <v>44774</v>
      </c>
      <c r="D1104" s="541" t="s">
        <v>115</v>
      </c>
      <c r="E1104" s="541" t="s">
        <v>378</v>
      </c>
      <c r="F1104" s="555">
        <v>749.9</v>
      </c>
      <c r="G1104" s="541" t="s">
        <v>6993</v>
      </c>
      <c r="H1104" s="554" t="s">
        <v>131</v>
      </c>
      <c r="I1104" s="541" t="s">
        <v>5751</v>
      </c>
      <c r="J1104" s="560" t="s">
        <v>738</v>
      </c>
      <c r="K1104" s="560" t="s">
        <v>704</v>
      </c>
      <c r="L1104" s="560" t="s">
        <v>428</v>
      </c>
      <c r="M1104" s="556">
        <v>3793</v>
      </c>
      <c r="N1104" s="557">
        <v>44784</v>
      </c>
      <c r="O1104" s="545">
        <f t="shared" si="52"/>
        <v>8</v>
      </c>
      <c r="P1104" s="545">
        <f t="shared" si="53"/>
        <v>8</v>
      </c>
      <c r="Q1104" s="531" t="str">
        <f t="shared" si="54"/>
        <v>Gastos_Gerais</v>
      </c>
    </row>
    <row r="1105" spans="1:17" ht="38.25" hidden="1" x14ac:dyDescent="0.2">
      <c r="A1105" s="538">
        <f>IF(B1105="","",COUNT('Diário 3º PA'!$A$4:$A$4242)+COUNT('Diário 4º PA'!$A$4:$A$2224)+ROW()-3)</f>
        <v>5114</v>
      </c>
      <c r="B1105" s="539">
        <v>44790</v>
      </c>
      <c r="C1105" s="540">
        <v>44774</v>
      </c>
      <c r="D1105" s="541" t="s">
        <v>115</v>
      </c>
      <c r="E1105" s="541" t="s">
        <v>378</v>
      </c>
      <c r="F1105" s="555">
        <v>258.06</v>
      </c>
      <c r="G1105" s="541" t="s">
        <v>6994</v>
      </c>
      <c r="H1105" s="554" t="s">
        <v>139</v>
      </c>
      <c r="I1105" s="541" t="s">
        <v>5751</v>
      </c>
      <c r="J1105" s="560" t="s">
        <v>738</v>
      </c>
      <c r="K1105" s="560" t="s">
        <v>704</v>
      </c>
      <c r="L1105" s="560" t="s">
        <v>428</v>
      </c>
      <c r="M1105" s="556">
        <v>3791</v>
      </c>
      <c r="N1105" s="557">
        <v>44784</v>
      </c>
      <c r="O1105" s="545">
        <f t="shared" si="52"/>
        <v>8</v>
      </c>
      <c r="P1105" s="545">
        <f t="shared" si="53"/>
        <v>8</v>
      </c>
      <c r="Q1105" s="531" t="str">
        <f t="shared" si="54"/>
        <v>Gastos_Gerais</v>
      </c>
    </row>
    <row r="1106" spans="1:17" ht="38.25" hidden="1" x14ac:dyDescent="0.2">
      <c r="A1106" s="538">
        <f>IF(B1106="","",COUNT('Diário 3º PA'!$A$4:$A$4242)+COUNT('Diário 4º PA'!$A$4:$A$2224)+ROW()-3)</f>
        <v>5115</v>
      </c>
      <c r="B1106" s="539">
        <v>44790</v>
      </c>
      <c r="C1106" s="540">
        <v>44774</v>
      </c>
      <c r="D1106" s="541" t="s">
        <v>115</v>
      </c>
      <c r="E1106" s="541" t="s">
        <v>328</v>
      </c>
      <c r="F1106" s="555">
        <v>1500</v>
      </c>
      <c r="G1106" s="541" t="s">
        <v>1138</v>
      </c>
      <c r="H1106" s="543" t="s">
        <v>137</v>
      </c>
      <c r="I1106" s="543" t="s">
        <v>727</v>
      </c>
      <c r="J1106" s="556" t="s">
        <v>728</v>
      </c>
      <c r="K1106" s="556" t="s">
        <v>704</v>
      </c>
      <c r="L1106" s="544" t="s">
        <v>428</v>
      </c>
      <c r="M1106" s="544">
        <v>1950943</v>
      </c>
      <c r="N1106" s="557">
        <v>44784</v>
      </c>
      <c r="O1106" s="545">
        <f t="shared" si="52"/>
        <v>8</v>
      </c>
      <c r="P1106" s="545">
        <f t="shared" si="53"/>
        <v>8</v>
      </c>
      <c r="Q1106" s="531" t="str">
        <f t="shared" si="54"/>
        <v>Gastos_Gerais</v>
      </c>
    </row>
    <row r="1107" spans="1:17" ht="51" hidden="1" x14ac:dyDescent="0.2">
      <c r="A1107" s="538">
        <f>IF(B1107="","",COUNT('Diário 3º PA'!$A$4:$A$4242)+COUNT('Diário 4º PA'!$A$4:$A$2224)+ROW()-3)</f>
        <v>5116</v>
      </c>
      <c r="B1107" s="539">
        <v>44790</v>
      </c>
      <c r="C1107" s="540">
        <v>44774</v>
      </c>
      <c r="D1107" s="554" t="s">
        <v>104</v>
      </c>
      <c r="E1107" s="554" t="s">
        <v>187</v>
      </c>
      <c r="F1107" s="555">
        <v>212.08</v>
      </c>
      <c r="G1107" s="554" t="s">
        <v>1019</v>
      </c>
      <c r="H1107" s="554" t="s">
        <v>139</v>
      </c>
      <c r="I1107" s="543" t="s">
        <v>6995</v>
      </c>
      <c r="J1107" s="556" t="s">
        <v>6996</v>
      </c>
      <c r="K1107" s="556" t="s">
        <v>6748</v>
      </c>
      <c r="L1107" s="544" t="s">
        <v>792</v>
      </c>
      <c r="M1107" s="556" t="s">
        <v>6997</v>
      </c>
      <c r="N1107" s="557">
        <v>44790</v>
      </c>
      <c r="O1107" s="545">
        <f t="shared" si="52"/>
        <v>8</v>
      </c>
      <c r="P1107" s="545">
        <f t="shared" si="53"/>
        <v>8</v>
      </c>
      <c r="Q1107" s="531" t="str">
        <f t="shared" si="54"/>
        <v>Gastos_com_Pessoal</v>
      </c>
    </row>
    <row r="1108" spans="1:17" ht="51" hidden="1" x14ac:dyDescent="0.2">
      <c r="A1108" s="538">
        <f>IF(B1108="","",COUNT('Diário 3º PA'!$A$4:$A$4242)+COUNT('Diário 4º PA'!$A$4:$A$2224)+ROW()-3)</f>
        <v>5117</v>
      </c>
      <c r="B1108" s="539">
        <v>44790</v>
      </c>
      <c r="C1108" s="540">
        <v>44774</v>
      </c>
      <c r="D1108" s="554" t="s">
        <v>104</v>
      </c>
      <c r="E1108" s="554" t="s">
        <v>189</v>
      </c>
      <c r="F1108" s="555">
        <v>212.08</v>
      </c>
      <c r="G1108" s="554" t="s">
        <v>915</v>
      </c>
      <c r="H1108" s="554" t="s">
        <v>139</v>
      </c>
      <c r="I1108" s="543" t="s">
        <v>6995</v>
      </c>
      <c r="J1108" s="556" t="s">
        <v>6996</v>
      </c>
      <c r="K1108" s="556" t="s">
        <v>6748</v>
      </c>
      <c r="L1108" s="544" t="s">
        <v>792</v>
      </c>
      <c r="M1108" s="556" t="s">
        <v>6997</v>
      </c>
      <c r="N1108" s="557">
        <v>44790</v>
      </c>
      <c r="O1108" s="545">
        <f t="shared" si="52"/>
        <v>8</v>
      </c>
      <c r="P1108" s="545">
        <f t="shared" si="53"/>
        <v>8</v>
      </c>
      <c r="Q1108" s="531" t="str">
        <f t="shared" si="54"/>
        <v>Gastos_com_Pessoal</v>
      </c>
    </row>
    <row r="1109" spans="1:17" ht="51" hidden="1" x14ac:dyDescent="0.2">
      <c r="A1109" s="538">
        <f>IF(B1109="","",COUNT('Diário 3º PA'!$A$4:$A$4242)+COUNT('Diário 4º PA'!$A$4:$A$2224)+ROW()-3)</f>
        <v>5118</v>
      </c>
      <c r="B1109" s="539">
        <v>44790</v>
      </c>
      <c r="C1109" s="540">
        <v>44774</v>
      </c>
      <c r="D1109" s="554" t="s">
        <v>104</v>
      </c>
      <c r="E1109" s="554" t="s">
        <v>191</v>
      </c>
      <c r="F1109" s="555">
        <v>70.69</v>
      </c>
      <c r="G1109" s="554" t="s">
        <v>918</v>
      </c>
      <c r="H1109" s="554" t="s">
        <v>139</v>
      </c>
      <c r="I1109" s="543" t="s">
        <v>6995</v>
      </c>
      <c r="J1109" s="556" t="s">
        <v>6996</v>
      </c>
      <c r="K1109" s="556" t="s">
        <v>6748</v>
      </c>
      <c r="L1109" s="544" t="s">
        <v>792</v>
      </c>
      <c r="M1109" s="556" t="s">
        <v>6997</v>
      </c>
      <c r="N1109" s="557">
        <v>44790</v>
      </c>
      <c r="O1109" s="545">
        <f t="shared" si="52"/>
        <v>8</v>
      </c>
      <c r="P1109" s="545">
        <f t="shared" si="53"/>
        <v>8</v>
      </c>
      <c r="Q1109" s="531" t="str">
        <f t="shared" si="54"/>
        <v>Gastos_com_Pessoal</v>
      </c>
    </row>
    <row r="1110" spans="1:17" ht="51" hidden="1" x14ac:dyDescent="0.2">
      <c r="A1110" s="538">
        <f>IF(B1110="","",COUNT('Diário 3º PA'!$A$4:$A$4242)+COUNT('Diário 4º PA'!$A$4:$A$2224)+ROW()-3)</f>
        <v>5119</v>
      </c>
      <c r="B1110" s="539">
        <v>44790</v>
      </c>
      <c r="C1110" s="540">
        <v>44774</v>
      </c>
      <c r="D1110" s="554" t="s">
        <v>104</v>
      </c>
      <c r="E1110" s="554" t="s">
        <v>193</v>
      </c>
      <c r="F1110" s="555">
        <v>168.54</v>
      </c>
      <c r="G1110" s="554" t="s">
        <v>919</v>
      </c>
      <c r="H1110" s="554" t="s">
        <v>139</v>
      </c>
      <c r="I1110" s="543" t="s">
        <v>6995</v>
      </c>
      <c r="J1110" s="556" t="s">
        <v>6996</v>
      </c>
      <c r="K1110" s="556" t="s">
        <v>6748</v>
      </c>
      <c r="L1110" s="544" t="s">
        <v>792</v>
      </c>
      <c r="M1110" s="556" t="s">
        <v>6997</v>
      </c>
      <c r="N1110" s="557">
        <v>44790</v>
      </c>
      <c r="O1110" s="545">
        <f t="shared" si="52"/>
        <v>8</v>
      </c>
      <c r="P1110" s="545">
        <f t="shared" si="53"/>
        <v>8</v>
      </c>
      <c r="Q1110" s="531" t="str">
        <f t="shared" si="54"/>
        <v>Gastos_com_Pessoal</v>
      </c>
    </row>
    <row r="1111" spans="1:17" ht="25.5" hidden="1" x14ac:dyDescent="0.2">
      <c r="A1111" s="538">
        <f>IF(B1111="","",COUNT('Diário 3º PA'!$A$4:$A$4242)+COUNT('Diário 4º PA'!$A$4:$A$2224)+ROW()-3)</f>
        <v>5120</v>
      </c>
      <c r="B1111" s="539">
        <v>44790</v>
      </c>
      <c r="C1111" s="540">
        <v>44774</v>
      </c>
      <c r="D1111" s="554" t="s">
        <v>93</v>
      </c>
      <c r="E1111" s="554" t="s">
        <v>97</v>
      </c>
      <c r="F1111" s="555">
        <v>0.35</v>
      </c>
      <c r="G1111" s="554" t="s">
        <v>1553</v>
      </c>
      <c r="H1111" s="554" t="s">
        <v>128</v>
      </c>
      <c r="I1111" s="543" t="s">
        <v>664</v>
      </c>
      <c r="J1111" s="556" t="s">
        <v>811</v>
      </c>
      <c r="K1111" s="556" t="s">
        <v>1554</v>
      </c>
      <c r="L1111" s="544" t="s">
        <v>1066</v>
      </c>
      <c r="M1111" s="556" t="s">
        <v>666</v>
      </c>
      <c r="N1111" s="557">
        <v>44790</v>
      </c>
      <c r="O1111" s="545">
        <f t="shared" si="52"/>
        <v>8</v>
      </c>
      <c r="P1111" s="545">
        <f t="shared" si="53"/>
        <v>8</v>
      </c>
      <c r="Q1111" s="531" t="str">
        <f t="shared" si="54"/>
        <v>Receitas</v>
      </c>
    </row>
    <row r="1112" spans="1:17" ht="38.25" hidden="1" x14ac:dyDescent="0.2">
      <c r="A1112" s="538">
        <f>IF(B1112="","",COUNT('Diário 3º PA'!$A$4:$A$4242)+COUNT('Diário 4º PA'!$A$4:$A$2224)+ROW()-3)</f>
        <v>5121</v>
      </c>
      <c r="B1112" s="579">
        <v>44791</v>
      </c>
      <c r="C1112" s="580">
        <v>44774</v>
      </c>
      <c r="D1112" s="541" t="s">
        <v>115</v>
      </c>
      <c r="E1112" s="541" t="s">
        <v>364</v>
      </c>
      <c r="F1112" s="542">
        <v>393.5</v>
      </c>
      <c r="G1112" s="541" t="s">
        <v>1079</v>
      </c>
      <c r="H1112" s="543" t="s">
        <v>138</v>
      </c>
      <c r="I1112" s="543" t="s">
        <v>3936</v>
      </c>
      <c r="J1112" s="544" t="s">
        <v>1734</v>
      </c>
      <c r="K1112" s="556" t="s">
        <v>704</v>
      </c>
      <c r="L1112" s="544" t="s">
        <v>428</v>
      </c>
      <c r="M1112" s="544">
        <v>36421</v>
      </c>
      <c r="N1112" s="575">
        <v>44783</v>
      </c>
      <c r="O1112" s="545">
        <f t="shared" si="52"/>
        <v>8</v>
      </c>
      <c r="P1112" s="545">
        <f t="shared" si="53"/>
        <v>8</v>
      </c>
      <c r="Q1112" s="531" t="str">
        <f t="shared" si="54"/>
        <v>Gastos_Gerais</v>
      </c>
    </row>
    <row r="1113" spans="1:17" ht="38.25" hidden="1" x14ac:dyDescent="0.2">
      <c r="A1113" s="538">
        <f>IF(B1113="","",COUNT('Diário 3º PA'!$A$4:$A$4242)+COUNT('Diário 4º PA'!$A$4:$A$2224)+ROW()-3)</f>
        <v>5122</v>
      </c>
      <c r="B1113" s="579">
        <v>44791</v>
      </c>
      <c r="C1113" s="580">
        <v>44774</v>
      </c>
      <c r="D1113" s="541" t="s">
        <v>115</v>
      </c>
      <c r="E1113" s="541" t="s">
        <v>364</v>
      </c>
      <c r="F1113" s="542">
        <v>707.5</v>
      </c>
      <c r="G1113" s="541" t="s">
        <v>1079</v>
      </c>
      <c r="H1113" s="543" t="s">
        <v>137</v>
      </c>
      <c r="I1113" s="543" t="s">
        <v>3936</v>
      </c>
      <c r="J1113" s="544" t="s">
        <v>1734</v>
      </c>
      <c r="K1113" s="556" t="s">
        <v>704</v>
      </c>
      <c r="L1113" s="544" t="s">
        <v>428</v>
      </c>
      <c r="M1113" s="544">
        <v>36418</v>
      </c>
      <c r="N1113" s="575">
        <v>44783</v>
      </c>
      <c r="O1113" s="545">
        <f t="shared" si="52"/>
        <v>8</v>
      </c>
      <c r="P1113" s="545">
        <f t="shared" si="53"/>
        <v>8</v>
      </c>
      <c r="Q1113" s="531" t="str">
        <f t="shared" si="54"/>
        <v>Gastos_Gerais</v>
      </c>
    </row>
    <row r="1114" spans="1:17" ht="38.25" hidden="1" x14ac:dyDescent="0.2">
      <c r="A1114" s="538">
        <f>IF(B1114="","",COUNT('Diário 3º PA'!$A$4:$A$4242)+COUNT('Diário 4º PA'!$A$4:$A$2224)+ROW()-3)</f>
        <v>5123</v>
      </c>
      <c r="B1114" s="579">
        <v>44791</v>
      </c>
      <c r="C1114" s="580">
        <v>44774</v>
      </c>
      <c r="D1114" s="541" t="s">
        <v>115</v>
      </c>
      <c r="E1114" s="541" t="s">
        <v>364</v>
      </c>
      <c r="F1114" s="542">
        <v>882.3</v>
      </c>
      <c r="G1114" s="541" t="s">
        <v>1079</v>
      </c>
      <c r="H1114" s="543" t="s">
        <v>135</v>
      </c>
      <c r="I1114" s="543" t="s">
        <v>3936</v>
      </c>
      <c r="J1114" s="544" t="s">
        <v>1734</v>
      </c>
      <c r="K1114" s="556" t="s">
        <v>704</v>
      </c>
      <c r="L1114" s="544" t="s">
        <v>428</v>
      </c>
      <c r="M1114" s="544">
        <v>36423</v>
      </c>
      <c r="N1114" s="575">
        <v>44783</v>
      </c>
      <c r="O1114" s="545">
        <f t="shared" si="52"/>
        <v>8</v>
      </c>
      <c r="P1114" s="545">
        <f t="shared" si="53"/>
        <v>8</v>
      </c>
      <c r="Q1114" s="531" t="str">
        <f t="shared" si="54"/>
        <v>Gastos_Gerais</v>
      </c>
    </row>
    <row r="1115" spans="1:17" ht="38.25" hidden="1" x14ac:dyDescent="0.2">
      <c r="A1115" s="538">
        <f>IF(B1115="","",COUNT('Diário 3º PA'!$A$4:$A$4242)+COUNT('Diário 4º PA'!$A$4:$A$2224)+ROW()-3)</f>
        <v>5124</v>
      </c>
      <c r="B1115" s="579">
        <v>44791</v>
      </c>
      <c r="C1115" s="580">
        <v>44774</v>
      </c>
      <c r="D1115" s="541" t="s">
        <v>115</v>
      </c>
      <c r="E1115" s="541" t="s">
        <v>364</v>
      </c>
      <c r="F1115" s="542">
        <v>383.47</v>
      </c>
      <c r="G1115" s="541" t="s">
        <v>1079</v>
      </c>
      <c r="H1115" s="543" t="s">
        <v>131</v>
      </c>
      <c r="I1115" s="543" t="s">
        <v>3936</v>
      </c>
      <c r="J1115" s="544" t="s">
        <v>1734</v>
      </c>
      <c r="K1115" s="556" t="s">
        <v>704</v>
      </c>
      <c r="L1115" s="544" t="s">
        <v>428</v>
      </c>
      <c r="M1115" s="544">
        <v>36422</v>
      </c>
      <c r="N1115" s="575">
        <v>44783</v>
      </c>
      <c r="O1115" s="545">
        <f t="shared" si="52"/>
        <v>8</v>
      </c>
      <c r="P1115" s="545">
        <f t="shared" si="53"/>
        <v>8</v>
      </c>
      <c r="Q1115" s="531" t="str">
        <f t="shared" si="54"/>
        <v>Gastos_Gerais</v>
      </c>
    </row>
    <row r="1116" spans="1:17" ht="38.25" hidden="1" x14ac:dyDescent="0.2">
      <c r="A1116" s="538">
        <f>IF(B1116="","",COUNT('Diário 3º PA'!$A$4:$A$4242)+COUNT('Diário 4º PA'!$A$4:$A$2224)+ROW()-3)</f>
        <v>5125</v>
      </c>
      <c r="B1116" s="579">
        <v>44791</v>
      </c>
      <c r="C1116" s="584">
        <v>44774</v>
      </c>
      <c r="D1116" s="541" t="s">
        <v>115</v>
      </c>
      <c r="E1116" s="482" t="s">
        <v>354</v>
      </c>
      <c r="F1116" s="555">
        <v>1780</v>
      </c>
      <c r="G1116" s="554" t="s">
        <v>6998</v>
      </c>
      <c r="H1116" s="554" t="s">
        <v>129</v>
      </c>
      <c r="I1116" s="543" t="s">
        <v>6999</v>
      </c>
      <c r="J1116" s="556" t="s">
        <v>7000</v>
      </c>
      <c r="K1116" s="556" t="s">
        <v>1464</v>
      </c>
      <c r="L1116" s="544" t="s">
        <v>428</v>
      </c>
      <c r="M1116" s="556">
        <v>202267</v>
      </c>
      <c r="N1116" s="557">
        <v>44790</v>
      </c>
      <c r="O1116" s="545">
        <f t="shared" si="52"/>
        <v>8</v>
      </c>
      <c r="P1116" s="545">
        <f t="shared" si="53"/>
        <v>8</v>
      </c>
      <c r="Q1116" s="531" t="str">
        <f t="shared" si="54"/>
        <v>Gastos_Gerais</v>
      </c>
    </row>
    <row r="1117" spans="1:17" ht="38.25" hidden="1" x14ac:dyDescent="0.2">
      <c r="A1117" s="538">
        <f>IF(B1117="","",COUNT('Diário 3º PA'!$A$4:$A$4242)+COUNT('Diário 4º PA'!$A$4:$A$2224)+ROW()-3)</f>
        <v>5126</v>
      </c>
      <c r="B1117" s="579">
        <v>44791</v>
      </c>
      <c r="C1117" s="584">
        <v>44774</v>
      </c>
      <c r="D1117" s="541" t="s">
        <v>115</v>
      </c>
      <c r="E1117" s="554" t="s">
        <v>318</v>
      </c>
      <c r="F1117" s="555">
        <v>221.7</v>
      </c>
      <c r="G1117" s="554" t="s">
        <v>7001</v>
      </c>
      <c r="H1117" s="554" t="s">
        <v>140</v>
      </c>
      <c r="I1117" s="543" t="s">
        <v>7002</v>
      </c>
      <c r="J1117" s="556" t="s">
        <v>7003</v>
      </c>
      <c r="K1117" s="556" t="s">
        <v>1464</v>
      </c>
      <c r="L1117" s="544" t="s">
        <v>428</v>
      </c>
      <c r="M1117" s="556">
        <v>75</v>
      </c>
      <c r="N1117" s="557">
        <v>44791</v>
      </c>
      <c r="O1117" s="545">
        <f t="shared" si="52"/>
        <v>8</v>
      </c>
      <c r="P1117" s="545">
        <f t="shared" si="53"/>
        <v>8</v>
      </c>
      <c r="Q1117" s="531" t="str">
        <f t="shared" si="54"/>
        <v>Gastos_Gerais</v>
      </c>
    </row>
    <row r="1118" spans="1:17" ht="38.25" hidden="1" x14ac:dyDescent="0.2">
      <c r="A1118" s="538">
        <f>IF(B1118="","",COUNT('Diário 3º PA'!$A$4:$A$4242)+COUNT('Diário 4º PA'!$A$4:$A$2224)+ROW()-3)</f>
        <v>5127</v>
      </c>
      <c r="B1118" s="579">
        <v>44791</v>
      </c>
      <c r="C1118" s="584">
        <v>44774</v>
      </c>
      <c r="D1118" s="541" t="s">
        <v>115</v>
      </c>
      <c r="E1118" s="554" t="s">
        <v>364</v>
      </c>
      <c r="F1118" s="555">
        <v>2000</v>
      </c>
      <c r="G1118" s="554" t="s">
        <v>1079</v>
      </c>
      <c r="H1118" s="554" t="s">
        <v>129</v>
      </c>
      <c r="I1118" s="543" t="s">
        <v>6306</v>
      </c>
      <c r="J1118" s="556" t="s">
        <v>835</v>
      </c>
      <c r="K1118" s="556" t="s">
        <v>1464</v>
      </c>
      <c r="L1118" s="544" t="s">
        <v>428</v>
      </c>
      <c r="M1118" s="556">
        <v>83</v>
      </c>
      <c r="N1118" s="557">
        <v>44783</v>
      </c>
      <c r="O1118" s="545">
        <f t="shared" si="52"/>
        <v>8</v>
      </c>
      <c r="P1118" s="545">
        <f t="shared" si="53"/>
        <v>8</v>
      </c>
      <c r="Q1118" s="531" t="str">
        <f t="shared" si="54"/>
        <v>Gastos_Gerais</v>
      </c>
    </row>
    <row r="1119" spans="1:17" ht="51" hidden="1" x14ac:dyDescent="0.2">
      <c r="A1119" s="538">
        <f>IF(B1119="","",COUNT('Diário 3º PA'!$A$4:$A$4242)+COUNT('Diário 4º PA'!$A$4:$A$2224)+ROW()-3)</f>
        <v>5128</v>
      </c>
      <c r="B1119" s="579">
        <v>44791</v>
      </c>
      <c r="C1119" s="580">
        <v>44774</v>
      </c>
      <c r="D1119" s="541" t="s">
        <v>104</v>
      </c>
      <c r="E1119" s="541" t="s">
        <v>212</v>
      </c>
      <c r="F1119" s="542">
        <v>20009.93</v>
      </c>
      <c r="G1119" s="541" t="s">
        <v>7004</v>
      </c>
      <c r="H1119" s="541" t="s">
        <v>127</v>
      </c>
      <c r="I1119" s="543" t="s">
        <v>1152</v>
      </c>
      <c r="J1119" s="560" t="s">
        <v>1153</v>
      </c>
      <c r="K1119" s="560" t="s">
        <v>704</v>
      </c>
      <c r="L1119" s="560" t="s">
        <v>428</v>
      </c>
      <c r="M1119" s="560">
        <v>313452</v>
      </c>
      <c r="N1119" s="579">
        <v>44791</v>
      </c>
      <c r="O1119" s="545">
        <f t="shared" si="52"/>
        <v>8</v>
      </c>
      <c r="P1119" s="545">
        <f t="shared" si="53"/>
        <v>8</v>
      </c>
      <c r="Q1119" s="531" t="str">
        <f t="shared" si="54"/>
        <v>Gastos_com_Pessoal</v>
      </c>
    </row>
    <row r="1120" spans="1:17" ht="38.25" hidden="1" x14ac:dyDescent="0.2">
      <c r="A1120" s="538">
        <f>IF(B1120="","",COUNT('Diário 3º PA'!$A$4:$A$4242)+COUNT('Diário 4º PA'!$A$4:$A$2224)+ROW()-3)</f>
        <v>5129</v>
      </c>
      <c r="B1120" s="579">
        <v>44791</v>
      </c>
      <c r="C1120" s="540">
        <v>44743</v>
      </c>
      <c r="D1120" s="541" t="s">
        <v>115</v>
      </c>
      <c r="E1120" s="541" t="s">
        <v>238</v>
      </c>
      <c r="F1120" s="542">
        <v>771.99</v>
      </c>
      <c r="G1120" s="554" t="s">
        <v>921</v>
      </c>
      <c r="H1120" s="543" t="s">
        <v>137</v>
      </c>
      <c r="I1120" s="543" t="s">
        <v>768</v>
      </c>
      <c r="J1120" s="556" t="s">
        <v>769</v>
      </c>
      <c r="K1120" s="556" t="s">
        <v>704</v>
      </c>
      <c r="L1120" s="544" t="s">
        <v>705</v>
      </c>
      <c r="M1120" s="544" t="s">
        <v>7005</v>
      </c>
      <c r="N1120" s="579">
        <v>44791</v>
      </c>
      <c r="O1120" s="545">
        <f t="shared" si="52"/>
        <v>8</v>
      </c>
      <c r="P1120" s="545">
        <f t="shared" si="53"/>
        <v>7</v>
      </c>
      <c r="Q1120" s="531" t="str">
        <f t="shared" si="54"/>
        <v>Gastos_Gerais</v>
      </c>
    </row>
    <row r="1121" spans="1:17" ht="38.25" hidden="1" x14ac:dyDescent="0.2">
      <c r="A1121" s="538">
        <f>IF(B1121="","",COUNT('Diário 3º PA'!$A$4:$A$4242)+COUNT('Diário 4º PA'!$A$4:$A$2224)+ROW()-3)</f>
        <v>5130</v>
      </c>
      <c r="B1121" s="579">
        <v>44791</v>
      </c>
      <c r="C1121" s="540">
        <v>44774</v>
      </c>
      <c r="D1121" s="541" t="s">
        <v>115</v>
      </c>
      <c r="E1121" s="554" t="s">
        <v>262</v>
      </c>
      <c r="F1121" s="555">
        <v>75.2</v>
      </c>
      <c r="G1121" s="554" t="s">
        <v>7006</v>
      </c>
      <c r="H1121" s="554" t="s">
        <v>134</v>
      </c>
      <c r="I1121" s="543" t="s">
        <v>6857</v>
      </c>
      <c r="J1121" s="556" t="s">
        <v>709</v>
      </c>
      <c r="K1121" s="560" t="s">
        <v>704</v>
      </c>
      <c r="L1121" s="560" t="s">
        <v>428</v>
      </c>
      <c r="M1121" s="556">
        <v>16487</v>
      </c>
      <c r="N1121" s="557">
        <v>44782</v>
      </c>
      <c r="O1121" s="545">
        <f t="shared" si="52"/>
        <v>8</v>
      </c>
      <c r="P1121" s="545">
        <f t="shared" si="53"/>
        <v>8</v>
      </c>
      <c r="Q1121" s="531" t="str">
        <f t="shared" si="54"/>
        <v>Gastos_Gerais</v>
      </c>
    </row>
    <row r="1122" spans="1:17" ht="38.25" hidden="1" x14ac:dyDescent="0.2">
      <c r="A1122" s="538">
        <f>IF(B1122="","",COUNT('Diário 3º PA'!$A$4:$A$4242)+COUNT('Diário 4º PA'!$A$4:$A$2224)+ROW()-3)</f>
        <v>5131</v>
      </c>
      <c r="B1122" s="579">
        <v>44791</v>
      </c>
      <c r="C1122" s="540">
        <v>44774</v>
      </c>
      <c r="D1122" s="541" t="s">
        <v>115</v>
      </c>
      <c r="E1122" s="554" t="s">
        <v>334</v>
      </c>
      <c r="F1122" s="555">
        <v>37795.120000000003</v>
      </c>
      <c r="G1122" s="554" t="s">
        <v>7007</v>
      </c>
      <c r="H1122" s="554" t="s">
        <v>127</v>
      </c>
      <c r="I1122" s="543" t="s">
        <v>7008</v>
      </c>
      <c r="J1122" s="556" t="s">
        <v>1291</v>
      </c>
      <c r="K1122" s="560" t="s">
        <v>704</v>
      </c>
      <c r="L1122" s="560" t="s">
        <v>704</v>
      </c>
      <c r="M1122" s="556" t="s">
        <v>7009</v>
      </c>
      <c r="N1122" s="557">
        <v>44791</v>
      </c>
      <c r="O1122" s="545">
        <f t="shared" si="52"/>
        <v>8</v>
      </c>
      <c r="P1122" s="545">
        <f t="shared" si="53"/>
        <v>8</v>
      </c>
      <c r="Q1122" s="531" t="str">
        <f t="shared" si="54"/>
        <v>Gastos_Gerais</v>
      </c>
    </row>
    <row r="1123" spans="1:17" ht="38.25" hidden="1" x14ac:dyDescent="0.2">
      <c r="A1123" s="538">
        <f>IF(B1123="","",COUNT('Diário 3º PA'!$A$4:$A$4242)+COUNT('Diário 4º PA'!$A$4:$A$2224)+ROW()-3)</f>
        <v>5132</v>
      </c>
      <c r="B1123" s="579">
        <v>44791</v>
      </c>
      <c r="C1123" s="580">
        <v>44743</v>
      </c>
      <c r="D1123" s="541" t="s">
        <v>115</v>
      </c>
      <c r="E1123" s="541" t="s">
        <v>374</v>
      </c>
      <c r="F1123" s="542">
        <v>1453.5</v>
      </c>
      <c r="G1123" s="541" t="s">
        <v>1190</v>
      </c>
      <c r="H1123" s="541" t="s">
        <v>136</v>
      </c>
      <c r="I1123" s="541" t="s">
        <v>1191</v>
      </c>
      <c r="J1123" s="560" t="s">
        <v>1192</v>
      </c>
      <c r="K1123" s="560" t="s">
        <v>704</v>
      </c>
      <c r="L1123" s="560" t="s">
        <v>428</v>
      </c>
      <c r="M1123" s="560">
        <v>2063</v>
      </c>
      <c r="N1123" s="579">
        <v>44781</v>
      </c>
      <c r="O1123" s="545">
        <f t="shared" si="52"/>
        <v>8</v>
      </c>
      <c r="P1123" s="545">
        <f t="shared" si="53"/>
        <v>7</v>
      </c>
      <c r="Q1123" s="531" t="str">
        <f t="shared" si="54"/>
        <v>Gastos_Gerais</v>
      </c>
    </row>
    <row r="1124" spans="1:17" ht="38.25" hidden="1" x14ac:dyDescent="0.2">
      <c r="A1124" s="538">
        <f>IF(B1124="","",COUNT('Diário 3º PA'!$A$4:$A$4242)+COUNT('Diário 4º PA'!$A$4:$A$2224)+ROW()-3)</f>
        <v>5133</v>
      </c>
      <c r="B1124" s="579">
        <v>44791</v>
      </c>
      <c r="C1124" s="540">
        <v>44774</v>
      </c>
      <c r="D1124" s="541" t="s">
        <v>115</v>
      </c>
      <c r="E1124" s="541" t="s">
        <v>328</v>
      </c>
      <c r="F1124" s="585">
        <v>1500</v>
      </c>
      <c r="G1124" s="541" t="s">
        <v>6099</v>
      </c>
      <c r="H1124" s="543" t="s">
        <v>136</v>
      </c>
      <c r="I1124" s="543" t="s">
        <v>727</v>
      </c>
      <c r="J1124" s="556" t="s">
        <v>728</v>
      </c>
      <c r="K1124" s="544" t="s">
        <v>704</v>
      </c>
      <c r="L1124" s="544" t="s">
        <v>428</v>
      </c>
      <c r="M1124" s="544">
        <v>1951394</v>
      </c>
      <c r="N1124" s="575">
        <v>44791</v>
      </c>
      <c r="O1124" s="545">
        <f t="shared" si="52"/>
        <v>8</v>
      </c>
      <c r="P1124" s="545">
        <f t="shared" si="53"/>
        <v>8</v>
      </c>
      <c r="Q1124" s="531" t="str">
        <f t="shared" si="54"/>
        <v>Gastos_Gerais</v>
      </c>
    </row>
    <row r="1125" spans="1:17" ht="38.25" hidden="1" x14ac:dyDescent="0.2">
      <c r="A1125" s="538">
        <f>IF(B1125="","",COUNT('Diário 3º PA'!$A$4:$A$4242)+COUNT('Diário 4º PA'!$A$4:$A$2224)+ROW()-3)</f>
        <v>5134</v>
      </c>
      <c r="B1125" s="579">
        <v>44791</v>
      </c>
      <c r="C1125" s="580">
        <v>44743</v>
      </c>
      <c r="D1125" s="541" t="s">
        <v>115</v>
      </c>
      <c r="E1125" s="541" t="s">
        <v>234</v>
      </c>
      <c r="F1125" s="542">
        <v>145.47999999999999</v>
      </c>
      <c r="G1125" s="541" t="s">
        <v>3767</v>
      </c>
      <c r="H1125" s="541" t="s">
        <v>136</v>
      </c>
      <c r="I1125" s="541" t="s">
        <v>655</v>
      </c>
      <c r="J1125" s="560" t="s">
        <v>3121</v>
      </c>
      <c r="K1125" s="560" t="s">
        <v>704</v>
      </c>
      <c r="L1125" s="560" t="s">
        <v>705</v>
      </c>
      <c r="M1125" s="560" t="s">
        <v>7010</v>
      </c>
      <c r="N1125" s="575">
        <v>44791</v>
      </c>
      <c r="O1125" s="545">
        <f t="shared" si="52"/>
        <v>8</v>
      </c>
      <c r="P1125" s="545">
        <f t="shared" si="53"/>
        <v>7</v>
      </c>
      <c r="Q1125" s="531" t="str">
        <f t="shared" si="54"/>
        <v>Gastos_Gerais</v>
      </c>
    </row>
    <row r="1126" spans="1:17" ht="38.25" hidden="1" x14ac:dyDescent="0.2">
      <c r="A1126" s="538">
        <f>IF(B1126="","",COUNT('Diário 3º PA'!$A$4:$A$4242)+COUNT('Diário 4º PA'!$A$4:$A$2224)+ROW()-3)</f>
        <v>5135</v>
      </c>
      <c r="B1126" s="579">
        <v>44791</v>
      </c>
      <c r="C1126" s="580">
        <v>44743</v>
      </c>
      <c r="D1126" s="541" t="s">
        <v>115</v>
      </c>
      <c r="E1126" s="541" t="s">
        <v>234</v>
      </c>
      <c r="F1126" s="542">
        <v>106.03</v>
      </c>
      <c r="G1126" s="541" t="s">
        <v>3767</v>
      </c>
      <c r="H1126" s="541" t="s">
        <v>139</v>
      </c>
      <c r="I1126" s="541" t="s">
        <v>5380</v>
      </c>
      <c r="J1126" s="560" t="s">
        <v>769</v>
      </c>
      <c r="K1126" s="560" t="s">
        <v>704</v>
      </c>
      <c r="L1126" s="560" t="s">
        <v>705</v>
      </c>
      <c r="M1126" s="560" t="s">
        <v>7011</v>
      </c>
      <c r="N1126" s="575">
        <v>44791</v>
      </c>
      <c r="O1126" s="545">
        <f t="shared" si="52"/>
        <v>8</v>
      </c>
      <c r="P1126" s="545">
        <f t="shared" si="53"/>
        <v>7</v>
      </c>
      <c r="Q1126" s="531" t="str">
        <f t="shared" si="54"/>
        <v>Gastos_Gerais</v>
      </c>
    </row>
    <row r="1127" spans="1:17" ht="38.25" hidden="1" x14ac:dyDescent="0.2">
      <c r="A1127" s="538">
        <f>IF(B1127="","",COUNT('Diário 3º PA'!$A$4:$A$4242)+COUNT('Diário 4º PA'!$A$4:$A$2224)+ROW()-3)</f>
        <v>5136</v>
      </c>
      <c r="B1127" s="579">
        <v>44791</v>
      </c>
      <c r="C1127" s="580">
        <v>44774</v>
      </c>
      <c r="D1127" s="541" t="s">
        <v>115</v>
      </c>
      <c r="E1127" s="541" t="s">
        <v>374</v>
      </c>
      <c r="F1127" s="542">
        <v>1415.5</v>
      </c>
      <c r="G1127" s="541" t="s">
        <v>1190</v>
      </c>
      <c r="H1127" s="541" t="s">
        <v>136</v>
      </c>
      <c r="I1127" s="541" t="s">
        <v>1191</v>
      </c>
      <c r="J1127" s="560" t="s">
        <v>1192</v>
      </c>
      <c r="K1127" s="560" t="s">
        <v>704</v>
      </c>
      <c r="L1127" s="560" t="s">
        <v>428</v>
      </c>
      <c r="M1127" s="560">
        <v>2067</v>
      </c>
      <c r="N1127" s="579">
        <v>44781</v>
      </c>
      <c r="O1127" s="545">
        <f t="shared" si="52"/>
        <v>8</v>
      </c>
      <c r="P1127" s="545">
        <f t="shared" si="53"/>
        <v>8</v>
      </c>
      <c r="Q1127" s="531" t="str">
        <f t="shared" si="54"/>
        <v>Gastos_Gerais</v>
      </c>
    </row>
    <row r="1128" spans="1:17" ht="38.25" hidden="1" x14ac:dyDescent="0.2">
      <c r="A1128" s="538">
        <f>IF(B1128="","",COUNT('Diário 3º PA'!$A$4:$A$4242)+COUNT('Diário 4º PA'!$A$4:$A$2224)+ROW()-3)</f>
        <v>5137</v>
      </c>
      <c r="B1128" s="579">
        <v>44791</v>
      </c>
      <c r="C1128" s="580">
        <v>44774</v>
      </c>
      <c r="D1128" s="541" t="s">
        <v>115</v>
      </c>
      <c r="E1128" s="554" t="s">
        <v>370</v>
      </c>
      <c r="F1128" s="555">
        <v>95.47</v>
      </c>
      <c r="G1128" s="554" t="s">
        <v>7012</v>
      </c>
      <c r="H1128" s="554" t="s">
        <v>139</v>
      </c>
      <c r="I1128" s="543" t="s">
        <v>7013</v>
      </c>
      <c r="J1128" s="556" t="s">
        <v>7014</v>
      </c>
      <c r="K1128" s="560" t="s">
        <v>704</v>
      </c>
      <c r="L1128" s="560" t="s">
        <v>428</v>
      </c>
      <c r="M1128" s="556">
        <v>20221800</v>
      </c>
      <c r="N1128" s="575">
        <v>44791</v>
      </c>
      <c r="O1128" s="545">
        <f t="shared" si="52"/>
        <v>8</v>
      </c>
      <c r="P1128" s="545">
        <f t="shared" si="53"/>
        <v>8</v>
      </c>
      <c r="Q1128" s="531" t="str">
        <f t="shared" si="54"/>
        <v>Gastos_Gerais</v>
      </c>
    </row>
    <row r="1129" spans="1:17" ht="38.25" hidden="1" x14ac:dyDescent="0.2">
      <c r="A1129" s="538">
        <f>IF(B1129="","",COUNT('Diário 3º PA'!$A$4:$A$4242)+COUNT('Diário 4º PA'!$A$4:$A$2224)+ROW()-3)</f>
        <v>5138</v>
      </c>
      <c r="B1129" s="579">
        <v>44791</v>
      </c>
      <c r="C1129" s="584">
        <v>44743</v>
      </c>
      <c r="D1129" s="541" t="s">
        <v>115</v>
      </c>
      <c r="E1129" s="554" t="s">
        <v>230</v>
      </c>
      <c r="F1129" s="555">
        <v>1245.82</v>
      </c>
      <c r="G1129" s="554" t="s">
        <v>5987</v>
      </c>
      <c r="H1129" s="554" t="s">
        <v>139</v>
      </c>
      <c r="I1129" s="543" t="s">
        <v>5988</v>
      </c>
      <c r="J1129" s="556" t="s">
        <v>760</v>
      </c>
      <c r="K1129" s="560" t="s">
        <v>704</v>
      </c>
      <c r="L1129" s="560" t="s">
        <v>428</v>
      </c>
      <c r="M1129" s="556">
        <v>82678049</v>
      </c>
      <c r="N1129" s="575">
        <v>44791</v>
      </c>
      <c r="O1129" s="545">
        <f t="shared" si="52"/>
        <v>8</v>
      </c>
      <c r="P1129" s="545">
        <f t="shared" si="53"/>
        <v>7</v>
      </c>
      <c r="Q1129" s="531" t="str">
        <f t="shared" si="54"/>
        <v>Gastos_Gerais</v>
      </c>
    </row>
    <row r="1130" spans="1:17" ht="38.25" hidden="1" x14ac:dyDescent="0.2">
      <c r="A1130" s="538">
        <f>IF(B1130="","",COUNT('Diário 3º PA'!$A$4:$A$4242)+COUNT('Diário 4º PA'!$A$4:$A$2224)+ROW()-3)</f>
        <v>5139</v>
      </c>
      <c r="B1130" s="579">
        <v>44791</v>
      </c>
      <c r="C1130" s="580">
        <v>44774</v>
      </c>
      <c r="D1130" s="541" t="s">
        <v>115</v>
      </c>
      <c r="E1130" s="541" t="s">
        <v>374</v>
      </c>
      <c r="F1130" s="542">
        <v>1415.5</v>
      </c>
      <c r="G1130" s="541" t="s">
        <v>1190</v>
      </c>
      <c r="H1130" s="541" t="s">
        <v>137</v>
      </c>
      <c r="I1130" s="541" t="s">
        <v>1191</v>
      </c>
      <c r="J1130" s="560" t="s">
        <v>1192</v>
      </c>
      <c r="K1130" s="560" t="s">
        <v>704</v>
      </c>
      <c r="L1130" s="560" t="s">
        <v>428</v>
      </c>
      <c r="M1130" s="560">
        <v>2064</v>
      </c>
      <c r="N1130" s="579">
        <v>44781</v>
      </c>
      <c r="O1130" s="545">
        <f t="shared" si="52"/>
        <v>8</v>
      </c>
      <c r="P1130" s="545">
        <f t="shared" si="53"/>
        <v>8</v>
      </c>
      <c r="Q1130" s="531" t="str">
        <f t="shared" si="54"/>
        <v>Gastos_Gerais</v>
      </c>
    </row>
    <row r="1131" spans="1:17" ht="38.25" hidden="1" x14ac:dyDescent="0.2">
      <c r="A1131" s="538">
        <f>IF(B1131="","",COUNT('Diário 3º PA'!$A$4:$A$4242)+COUNT('Diário 4º PA'!$A$4:$A$2224)+ROW()-3)</f>
        <v>5140</v>
      </c>
      <c r="B1131" s="579">
        <v>44791</v>
      </c>
      <c r="C1131" s="580">
        <v>44774</v>
      </c>
      <c r="D1131" s="541" t="s">
        <v>115</v>
      </c>
      <c r="E1131" s="541" t="s">
        <v>374</v>
      </c>
      <c r="F1131" s="542">
        <v>2470</v>
      </c>
      <c r="G1131" s="541" t="s">
        <v>1190</v>
      </c>
      <c r="H1131" s="541" t="s">
        <v>131</v>
      </c>
      <c r="I1131" s="541" t="s">
        <v>1191</v>
      </c>
      <c r="J1131" s="560" t="s">
        <v>1192</v>
      </c>
      <c r="K1131" s="560" t="s">
        <v>704</v>
      </c>
      <c r="L1131" s="560" t="s">
        <v>428</v>
      </c>
      <c r="M1131" s="560">
        <v>2062</v>
      </c>
      <c r="N1131" s="579">
        <v>44781</v>
      </c>
      <c r="O1131" s="545">
        <f t="shared" si="52"/>
        <v>8</v>
      </c>
      <c r="P1131" s="545">
        <f t="shared" si="53"/>
        <v>8</v>
      </c>
      <c r="Q1131" s="531" t="str">
        <f t="shared" si="54"/>
        <v>Gastos_Gerais</v>
      </c>
    </row>
    <row r="1132" spans="1:17" ht="38.25" hidden="1" x14ac:dyDescent="0.2">
      <c r="A1132" s="538">
        <f>IF(B1132="","",COUNT('Diário 3º PA'!$A$4:$A$4242)+COUNT('Diário 4º PA'!$A$4:$A$2224)+ROW()-3)</f>
        <v>5141</v>
      </c>
      <c r="B1132" s="579">
        <v>44791</v>
      </c>
      <c r="C1132" s="580">
        <v>44743</v>
      </c>
      <c r="D1132" s="541" t="s">
        <v>115</v>
      </c>
      <c r="E1132" s="541" t="s">
        <v>234</v>
      </c>
      <c r="F1132" s="542">
        <v>146.47999999999999</v>
      </c>
      <c r="G1132" s="541" t="s">
        <v>3767</v>
      </c>
      <c r="H1132" s="541" t="s">
        <v>135</v>
      </c>
      <c r="I1132" s="541" t="s">
        <v>655</v>
      </c>
      <c r="J1132" s="560" t="s">
        <v>3121</v>
      </c>
      <c r="K1132" s="560" t="s">
        <v>704</v>
      </c>
      <c r="L1132" s="560" t="s">
        <v>705</v>
      </c>
      <c r="M1132" s="560" t="s">
        <v>7015</v>
      </c>
      <c r="N1132" s="575">
        <v>44791</v>
      </c>
      <c r="O1132" s="545">
        <f t="shared" si="52"/>
        <v>8</v>
      </c>
      <c r="P1132" s="545">
        <f t="shared" si="53"/>
        <v>7</v>
      </c>
      <c r="Q1132" s="531" t="str">
        <f t="shared" si="54"/>
        <v>Gastos_Gerais</v>
      </c>
    </row>
    <row r="1133" spans="1:17" ht="38.25" hidden="1" x14ac:dyDescent="0.2">
      <c r="A1133" s="538">
        <f>IF(B1133="","",COUNT('Diário 3º PA'!$A$4:$A$4242)+COUNT('Diário 4º PA'!$A$4:$A$2224)+ROW()-3)</f>
        <v>5142</v>
      </c>
      <c r="B1133" s="579">
        <v>44791</v>
      </c>
      <c r="C1133" s="580">
        <v>44774</v>
      </c>
      <c r="D1133" s="541" t="s">
        <v>115</v>
      </c>
      <c r="E1133" s="554" t="s">
        <v>318</v>
      </c>
      <c r="F1133" s="555">
        <v>2778.3</v>
      </c>
      <c r="G1133" s="554" t="s">
        <v>7016</v>
      </c>
      <c r="H1133" s="554" t="s">
        <v>138</v>
      </c>
      <c r="I1133" s="543" t="s">
        <v>6601</v>
      </c>
      <c r="J1133" s="556" t="s">
        <v>6602</v>
      </c>
      <c r="K1133" s="560" t="s">
        <v>704</v>
      </c>
      <c r="L1133" s="560" t="s">
        <v>428</v>
      </c>
      <c r="M1133" s="556">
        <v>202250</v>
      </c>
      <c r="N1133" s="575">
        <v>44791</v>
      </c>
      <c r="O1133" s="545">
        <f t="shared" si="52"/>
        <v>8</v>
      </c>
      <c r="P1133" s="545">
        <f t="shared" si="53"/>
        <v>8</v>
      </c>
      <c r="Q1133" s="531" t="str">
        <f t="shared" si="54"/>
        <v>Gastos_Gerais</v>
      </c>
    </row>
    <row r="1134" spans="1:17" ht="38.25" hidden="1" x14ac:dyDescent="0.2">
      <c r="A1134" s="538">
        <f>IF(B1134="","",COUNT('Diário 3º PA'!$A$4:$A$4242)+COUNT('Diário 4º PA'!$A$4:$A$2224)+ROW()-3)</f>
        <v>5143</v>
      </c>
      <c r="B1134" s="579">
        <v>44791</v>
      </c>
      <c r="C1134" s="580">
        <v>44743</v>
      </c>
      <c r="D1134" s="541" t="s">
        <v>115</v>
      </c>
      <c r="E1134" s="541" t="s">
        <v>238</v>
      </c>
      <c r="F1134" s="542">
        <v>771.99</v>
      </c>
      <c r="G1134" s="554" t="s">
        <v>921</v>
      </c>
      <c r="H1134" s="541" t="s">
        <v>131</v>
      </c>
      <c r="I1134" s="541" t="s">
        <v>5380</v>
      </c>
      <c r="J1134" s="560" t="s">
        <v>769</v>
      </c>
      <c r="K1134" s="560" t="s">
        <v>704</v>
      </c>
      <c r="L1134" s="560" t="s">
        <v>705</v>
      </c>
      <c r="M1134" s="560" t="s">
        <v>7017</v>
      </c>
      <c r="N1134" s="575">
        <v>44791</v>
      </c>
      <c r="O1134" s="545">
        <f t="shared" si="52"/>
        <v>8</v>
      </c>
      <c r="P1134" s="545">
        <f t="shared" si="53"/>
        <v>7</v>
      </c>
      <c r="Q1134" s="531" t="str">
        <f t="shared" si="54"/>
        <v>Gastos_Gerais</v>
      </c>
    </row>
    <row r="1135" spans="1:17" ht="38.25" hidden="1" x14ac:dyDescent="0.2">
      <c r="A1135" s="538">
        <f>IF(B1135="","",COUNT('Diário 3º PA'!$A$4:$A$4242)+COUNT('Diário 4º PA'!$A$4:$A$2224)+ROW()-3)</f>
        <v>5144</v>
      </c>
      <c r="B1135" s="579">
        <v>44791</v>
      </c>
      <c r="C1135" s="580">
        <v>44774</v>
      </c>
      <c r="D1135" s="541" t="s">
        <v>115</v>
      </c>
      <c r="E1135" s="541" t="s">
        <v>374</v>
      </c>
      <c r="F1135" s="542">
        <v>1453.5</v>
      </c>
      <c r="G1135" s="541" t="s">
        <v>1190</v>
      </c>
      <c r="H1135" s="541" t="s">
        <v>134</v>
      </c>
      <c r="I1135" s="541" t="s">
        <v>1191</v>
      </c>
      <c r="J1135" s="560" t="s">
        <v>1192</v>
      </c>
      <c r="K1135" s="560" t="s">
        <v>704</v>
      </c>
      <c r="L1135" s="560" t="s">
        <v>428</v>
      </c>
      <c r="M1135" s="560">
        <v>2065</v>
      </c>
      <c r="N1135" s="579">
        <v>44781</v>
      </c>
      <c r="O1135" s="545">
        <f t="shared" si="52"/>
        <v>8</v>
      </c>
      <c r="P1135" s="545">
        <f t="shared" si="53"/>
        <v>8</v>
      </c>
      <c r="Q1135" s="531" t="str">
        <f t="shared" si="54"/>
        <v>Gastos_Gerais</v>
      </c>
    </row>
    <row r="1136" spans="1:17" ht="38.25" hidden="1" x14ac:dyDescent="0.2">
      <c r="A1136" s="538">
        <f>IF(B1136="","",COUNT('Diário 3º PA'!$A$4:$A$4242)+COUNT('Diário 4º PA'!$A$4:$A$2224)+ROW()-3)</f>
        <v>5145</v>
      </c>
      <c r="B1136" s="579">
        <v>44791</v>
      </c>
      <c r="C1136" s="580">
        <v>44743</v>
      </c>
      <c r="D1136" s="541" t="s">
        <v>115</v>
      </c>
      <c r="E1136" s="541" t="s">
        <v>234</v>
      </c>
      <c r="F1136" s="542">
        <v>185.52</v>
      </c>
      <c r="G1136" s="541" t="s">
        <v>3767</v>
      </c>
      <c r="H1136" s="541" t="s">
        <v>138</v>
      </c>
      <c r="I1136" s="541" t="s">
        <v>655</v>
      </c>
      <c r="J1136" s="560" t="s">
        <v>3121</v>
      </c>
      <c r="K1136" s="560" t="s">
        <v>704</v>
      </c>
      <c r="L1136" s="560" t="s">
        <v>705</v>
      </c>
      <c r="M1136" s="560" t="s">
        <v>7018</v>
      </c>
      <c r="N1136" s="575">
        <v>44791</v>
      </c>
      <c r="O1136" s="545">
        <f t="shared" si="52"/>
        <v>8</v>
      </c>
      <c r="P1136" s="545">
        <f t="shared" si="53"/>
        <v>7</v>
      </c>
      <c r="Q1136" s="531" t="str">
        <f t="shared" si="54"/>
        <v>Gastos_Gerais</v>
      </c>
    </row>
    <row r="1137" spans="1:17" ht="38.25" hidden="1" x14ac:dyDescent="0.2">
      <c r="A1137" s="538">
        <f>IF(B1137="","",COUNT('Diário 3º PA'!$A$4:$A$4242)+COUNT('Diário 4º PA'!$A$4:$A$2224)+ROW()-3)</f>
        <v>5146</v>
      </c>
      <c r="B1137" s="579">
        <v>44791</v>
      </c>
      <c r="C1137" s="580">
        <v>44743</v>
      </c>
      <c r="D1137" s="541" t="s">
        <v>115</v>
      </c>
      <c r="E1137" s="541" t="s">
        <v>234</v>
      </c>
      <c r="F1137" s="542">
        <v>199.99</v>
      </c>
      <c r="G1137" s="541" t="s">
        <v>3767</v>
      </c>
      <c r="H1137" s="541" t="s">
        <v>132</v>
      </c>
      <c r="I1137" s="541" t="s">
        <v>655</v>
      </c>
      <c r="J1137" s="560" t="s">
        <v>3121</v>
      </c>
      <c r="K1137" s="560" t="s">
        <v>704</v>
      </c>
      <c r="L1137" s="560" t="s">
        <v>705</v>
      </c>
      <c r="M1137" s="560" t="s">
        <v>7019</v>
      </c>
      <c r="N1137" s="575">
        <v>44791</v>
      </c>
      <c r="O1137" s="545">
        <f t="shared" si="52"/>
        <v>8</v>
      </c>
      <c r="P1137" s="545">
        <f t="shared" si="53"/>
        <v>7</v>
      </c>
      <c r="Q1137" s="531" t="str">
        <f t="shared" si="54"/>
        <v>Gastos_Gerais</v>
      </c>
    </row>
    <row r="1138" spans="1:17" ht="38.25" hidden="1" x14ac:dyDescent="0.2">
      <c r="A1138" s="538">
        <f>IF(B1138="","",COUNT('Diário 3º PA'!$A$4:$A$4242)+COUNT('Diário 4º PA'!$A$4:$A$2224)+ROW()-3)</f>
        <v>5147</v>
      </c>
      <c r="B1138" s="579">
        <v>44791</v>
      </c>
      <c r="C1138" s="580">
        <v>44774</v>
      </c>
      <c r="D1138" s="541" t="s">
        <v>115</v>
      </c>
      <c r="E1138" s="541" t="s">
        <v>364</v>
      </c>
      <c r="F1138" s="542">
        <v>161.5</v>
      </c>
      <c r="G1138" s="541" t="s">
        <v>1079</v>
      </c>
      <c r="H1138" s="541" t="s">
        <v>134</v>
      </c>
      <c r="I1138" s="541" t="s">
        <v>3936</v>
      </c>
      <c r="J1138" s="560" t="s">
        <v>1734</v>
      </c>
      <c r="K1138" s="560" t="s">
        <v>704</v>
      </c>
      <c r="L1138" s="560" t="s">
        <v>428</v>
      </c>
      <c r="M1138" s="560">
        <v>36420</v>
      </c>
      <c r="N1138" s="579">
        <v>44783</v>
      </c>
      <c r="O1138" s="545">
        <f t="shared" si="52"/>
        <v>8</v>
      </c>
      <c r="P1138" s="545">
        <f t="shared" si="53"/>
        <v>8</v>
      </c>
      <c r="Q1138" s="531" t="str">
        <f t="shared" si="54"/>
        <v>Gastos_Gerais</v>
      </c>
    </row>
    <row r="1139" spans="1:17" ht="38.25" hidden="1" x14ac:dyDescent="0.2">
      <c r="A1139" s="538">
        <f>IF(B1139="","",COUNT('Diário 3º PA'!$A$4:$A$4242)+COUNT('Diário 4º PA'!$A$4:$A$2224)+ROW()-3)</f>
        <v>5148</v>
      </c>
      <c r="B1139" s="579">
        <v>44791</v>
      </c>
      <c r="C1139" s="580">
        <v>44774</v>
      </c>
      <c r="D1139" s="541" t="s">
        <v>115</v>
      </c>
      <c r="E1139" s="554" t="s">
        <v>302</v>
      </c>
      <c r="F1139" s="555">
        <v>13814.2</v>
      </c>
      <c r="G1139" s="554" t="s">
        <v>1073</v>
      </c>
      <c r="H1139" s="554" t="s">
        <v>130</v>
      </c>
      <c r="I1139" s="543" t="s">
        <v>1074</v>
      </c>
      <c r="J1139" s="556" t="s">
        <v>1075</v>
      </c>
      <c r="K1139" s="560" t="s">
        <v>704</v>
      </c>
      <c r="L1139" s="560" t="s">
        <v>428</v>
      </c>
      <c r="M1139" s="556">
        <v>837</v>
      </c>
      <c r="N1139" s="575">
        <v>44791</v>
      </c>
      <c r="O1139" s="545">
        <f t="shared" si="52"/>
        <v>8</v>
      </c>
      <c r="P1139" s="545">
        <f t="shared" si="53"/>
        <v>8</v>
      </c>
      <c r="Q1139" s="531" t="str">
        <f t="shared" si="54"/>
        <v>Gastos_Gerais</v>
      </c>
    </row>
    <row r="1140" spans="1:17" ht="38.25" hidden="1" x14ac:dyDescent="0.2">
      <c r="A1140" s="538">
        <f>IF(B1140="","",COUNT('Diário 3º PA'!$A$4:$A$4242)+COUNT('Diário 4º PA'!$A$4:$A$2224)+ROW()-3)</f>
        <v>5149</v>
      </c>
      <c r="B1140" s="579">
        <v>44791</v>
      </c>
      <c r="C1140" s="580">
        <v>44743</v>
      </c>
      <c r="D1140" s="541" t="s">
        <v>115</v>
      </c>
      <c r="E1140" s="541" t="s">
        <v>234</v>
      </c>
      <c r="F1140" s="542">
        <v>102.07</v>
      </c>
      <c r="G1140" s="541" t="s">
        <v>3767</v>
      </c>
      <c r="H1140" s="541" t="s">
        <v>134</v>
      </c>
      <c r="I1140" s="543" t="s">
        <v>5380</v>
      </c>
      <c r="J1140" s="556" t="s">
        <v>769</v>
      </c>
      <c r="K1140" s="560" t="s">
        <v>704</v>
      </c>
      <c r="L1140" s="560" t="s">
        <v>705</v>
      </c>
      <c r="M1140" s="560" t="s">
        <v>7020</v>
      </c>
      <c r="N1140" s="575">
        <v>44791</v>
      </c>
      <c r="O1140" s="545">
        <f t="shared" si="52"/>
        <v>8</v>
      </c>
      <c r="P1140" s="545">
        <f t="shared" si="53"/>
        <v>7</v>
      </c>
      <c r="Q1140" s="531" t="str">
        <f t="shared" si="54"/>
        <v>Gastos_Gerais</v>
      </c>
    </row>
    <row r="1141" spans="1:17" ht="38.25" hidden="1" x14ac:dyDescent="0.2">
      <c r="A1141" s="538">
        <f>IF(B1141="","",COUNT('Diário 3º PA'!$A$4:$A$4242)+COUNT('Diário 4º PA'!$A$4:$A$2224)+ROW()-3)</f>
        <v>5150</v>
      </c>
      <c r="B1141" s="579">
        <v>44791</v>
      </c>
      <c r="C1141" s="580">
        <v>44743</v>
      </c>
      <c r="D1141" s="541" t="s">
        <v>115</v>
      </c>
      <c r="E1141" s="541" t="s">
        <v>234</v>
      </c>
      <c r="F1141" s="542">
        <v>106.03</v>
      </c>
      <c r="G1141" s="541" t="s">
        <v>3767</v>
      </c>
      <c r="H1141" s="541" t="s">
        <v>131</v>
      </c>
      <c r="I1141" s="543" t="s">
        <v>5380</v>
      </c>
      <c r="J1141" s="556" t="s">
        <v>769</v>
      </c>
      <c r="K1141" s="560" t="s">
        <v>704</v>
      </c>
      <c r="L1141" s="560" t="s">
        <v>705</v>
      </c>
      <c r="M1141" s="560" t="s">
        <v>7021</v>
      </c>
      <c r="N1141" s="575">
        <v>44791</v>
      </c>
      <c r="O1141" s="545">
        <f t="shared" si="52"/>
        <v>8</v>
      </c>
      <c r="P1141" s="545">
        <f t="shared" si="53"/>
        <v>7</v>
      </c>
      <c r="Q1141" s="531" t="str">
        <f t="shared" si="54"/>
        <v>Gastos_Gerais</v>
      </c>
    </row>
    <row r="1142" spans="1:17" ht="38.25" hidden="1" x14ac:dyDescent="0.2">
      <c r="A1142" s="538">
        <f>IF(B1142="","",COUNT('Diário 3º PA'!$A$4:$A$4242)+COUNT('Diário 4º PA'!$A$4:$A$2224)+ROW()-3)</f>
        <v>5151</v>
      </c>
      <c r="B1142" s="579">
        <v>44791</v>
      </c>
      <c r="C1142" s="580">
        <v>44774</v>
      </c>
      <c r="D1142" s="541" t="s">
        <v>115</v>
      </c>
      <c r="E1142" s="541" t="s">
        <v>364</v>
      </c>
      <c r="F1142" s="542">
        <v>743.2</v>
      </c>
      <c r="G1142" s="541" t="s">
        <v>1079</v>
      </c>
      <c r="H1142" s="541" t="s">
        <v>134</v>
      </c>
      <c r="I1142" s="541" t="s">
        <v>3936</v>
      </c>
      <c r="J1142" s="560" t="s">
        <v>1734</v>
      </c>
      <c r="K1142" s="560" t="s">
        <v>704</v>
      </c>
      <c r="L1142" s="560" t="s">
        <v>428</v>
      </c>
      <c r="M1142" s="560">
        <v>36419</v>
      </c>
      <c r="N1142" s="579">
        <v>44783</v>
      </c>
      <c r="O1142" s="545">
        <f t="shared" si="52"/>
        <v>8</v>
      </c>
      <c r="P1142" s="545">
        <f t="shared" si="53"/>
        <v>8</v>
      </c>
      <c r="Q1142" s="531" t="str">
        <f t="shared" si="54"/>
        <v>Gastos_Gerais</v>
      </c>
    </row>
    <row r="1143" spans="1:17" ht="38.25" hidden="1" x14ac:dyDescent="0.2">
      <c r="A1143" s="538">
        <f>IF(B1143="","",COUNT('Diário 3º PA'!$A$4:$A$4242)+COUNT('Diário 4º PA'!$A$4:$A$2224)+ROW()-3)</f>
        <v>5152</v>
      </c>
      <c r="B1143" s="579">
        <v>44791</v>
      </c>
      <c r="C1143" s="580">
        <v>44743</v>
      </c>
      <c r="D1143" s="541" t="s">
        <v>115</v>
      </c>
      <c r="E1143" s="554" t="s">
        <v>230</v>
      </c>
      <c r="F1143" s="555">
        <v>79.13</v>
      </c>
      <c r="G1143" s="554" t="s">
        <v>5987</v>
      </c>
      <c r="H1143" s="554" t="s">
        <v>139</v>
      </c>
      <c r="I1143" s="543" t="s">
        <v>5988</v>
      </c>
      <c r="J1143" s="556" t="s">
        <v>760</v>
      </c>
      <c r="K1143" s="560" t="s">
        <v>704</v>
      </c>
      <c r="L1143" s="560" t="s">
        <v>428</v>
      </c>
      <c r="M1143" s="556">
        <v>82679641</v>
      </c>
      <c r="N1143" s="575">
        <v>44791</v>
      </c>
      <c r="O1143" s="545">
        <f t="shared" si="52"/>
        <v>8</v>
      </c>
      <c r="P1143" s="545">
        <f t="shared" si="53"/>
        <v>7</v>
      </c>
      <c r="Q1143" s="531" t="str">
        <f t="shared" si="54"/>
        <v>Gastos_Gerais</v>
      </c>
    </row>
    <row r="1144" spans="1:17" ht="38.25" hidden="1" x14ac:dyDescent="0.2">
      <c r="A1144" s="538">
        <f>IF(B1144="","",COUNT('Diário 3º PA'!$A$4:$A$4242)+COUNT('Diário 4º PA'!$A$4:$A$2224)+ROW()-3)</f>
        <v>5153</v>
      </c>
      <c r="B1144" s="579">
        <v>44791</v>
      </c>
      <c r="C1144" s="580">
        <v>44743</v>
      </c>
      <c r="D1144" s="541" t="s">
        <v>115</v>
      </c>
      <c r="E1144" s="554" t="s">
        <v>232</v>
      </c>
      <c r="F1144" s="555">
        <v>24423.35</v>
      </c>
      <c r="G1144" s="554" t="s">
        <v>2495</v>
      </c>
      <c r="H1144" s="554" t="s">
        <v>129</v>
      </c>
      <c r="I1144" s="543" t="s">
        <v>1089</v>
      </c>
      <c r="J1144" s="556" t="s">
        <v>703</v>
      </c>
      <c r="K1144" s="560" t="s">
        <v>704</v>
      </c>
      <c r="L1144" s="560" t="s">
        <v>705</v>
      </c>
      <c r="M1144" s="556" t="s">
        <v>7022</v>
      </c>
      <c r="N1144" s="575">
        <v>44791</v>
      </c>
      <c r="O1144" s="545">
        <f t="shared" si="52"/>
        <v>8</v>
      </c>
      <c r="P1144" s="545">
        <f t="shared" si="53"/>
        <v>7</v>
      </c>
      <c r="Q1144" s="531" t="str">
        <f t="shared" si="54"/>
        <v>Gastos_Gerais</v>
      </c>
    </row>
    <row r="1145" spans="1:17" ht="38.25" hidden="1" x14ac:dyDescent="0.2">
      <c r="A1145" s="538">
        <f>IF(B1145="","",COUNT('Diário 3º PA'!$A$4:$A$4242)+COUNT('Diário 4º PA'!$A$4:$A$2224)+ROW()-3)</f>
        <v>5154</v>
      </c>
      <c r="B1145" s="579">
        <v>44791</v>
      </c>
      <c r="C1145" s="580">
        <v>44774</v>
      </c>
      <c r="D1145" s="541" t="s">
        <v>115</v>
      </c>
      <c r="E1145" s="554" t="s">
        <v>302</v>
      </c>
      <c r="F1145" s="555">
        <v>23049.89</v>
      </c>
      <c r="G1145" s="554" t="s">
        <v>3618</v>
      </c>
      <c r="H1145" s="554" t="s">
        <v>136</v>
      </c>
      <c r="I1145" s="543" t="s">
        <v>810</v>
      </c>
      <c r="J1145" s="556" t="s">
        <v>1193</v>
      </c>
      <c r="K1145" s="560" t="s">
        <v>704</v>
      </c>
      <c r="L1145" s="560" t="s">
        <v>428</v>
      </c>
      <c r="M1145" s="556">
        <v>159</v>
      </c>
      <c r="N1145" s="557">
        <v>44789</v>
      </c>
      <c r="O1145" s="545">
        <f t="shared" si="52"/>
        <v>8</v>
      </c>
      <c r="P1145" s="545">
        <f t="shared" si="53"/>
        <v>8</v>
      </c>
      <c r="Q1145" s="531" t="str">
        <f t="shared" si="54"/>
        <v>Gastos_Gerais</v>
      </c>
    </row>
    <row r="1146" spans="1:17" ht="38.25" hidden="1" x14ac:dyDescent="0.2">
      <c r="A1146" s="538">
        <f>IF(B1146="","",COUNT('Diário 3º PA'!$A$4:$A$4242)+COUNT('Diário 4º PA'!$A$4:$A$2224)+ROW()-3)</f>
        <v>5155</v>
      </c>
      <c r="B1146" s="579">
        <v>44791</v>
      </c>
      <c r="C1146" s="580">
        <v>44774</v>
      </c>
      <c r="D1146" s="541" t="s">
        <v>115</v>
      </c>
      <c r="E1146" s="554" t="s">
        <v>302</v>
      </c>
      <c r="F1146" s="555">
        <v>12147.38</v>
      </c>
      <c r="G1146" s="554" t="s">
        <v>6063</v>
      </c>
      <c r="H1146" s="554" t="s">
        <v>139</v>
      </c>
      <c r="I1146" s="543" t="s">
        <v>818</v>
      </c>
      <c r="J1146" s="556" t="s">
        <v>819</v>
      </c>
      <c r="K1146" s="560" t="s">
        <v>704</v>
      </c>
      <c r="L1146" s="560" t="s">
        <v>428</v>
      </c>
      <c r="M1146" s="556">
        <v>36</v>
      </c>
      <c r="N1146" s="557">
        <v>44789</v>
      </c>
      <c r="O1146" s="545">
        <f t="shared" si="52"/>
        <v>8</v>
      </c>
      <c r="P1146" s="545">
        <f t="shared" si="53"/>
        <v>8</v>
      </c>
      <c r="Q1146" s="531" t="str">
        <f t="shared" si="54"/>
        <v>Gastos_Gerais</v>
      </c>
    </row>
    <row r="1147" spans="1:17" ht="38.25" hidden="1" x14ac:dyDescent="0.2">
      <c r="A1147" s="538">
        <f>IF(B1147="","",COUNT('Diário 3º PA'!$A$4:$A$4242)+COUNT('Diário 4º PA'!$A$4:$A$2224)+ROW()-3)</f>
        <v>5156</v>
      </c>
      <c r="B1147" s="579">
        <v>44791</v>
      </c>
      <c r="C1147" s="540">
        <v>44774</v>
      </c>
      <c r="D1147" s="541" t="s">
        <v>115</v>
      </c>
      <c r="E1147" s="554" t="s">
        <v>302</v>
      </c>
      <c r="F1147" s="555">
        <v>39190.800000000003</v>
      </c>
      <c r="G1147" s="543" t="s">
        <v>6091</v>
      </c>
      <c r="H1147" s="554" t="s">
        <v>129</v>
      </c>
      <c r="I1147" s="543" t="s">
        <v>818</v>
      </c>
      <c r="J1147" s="556" t="s">
        <v>819</v>
      </c>
      <c r="K1147" s="560" t="s">
        <v>704</v>
      </c>
      <c r="L1147" s="560" t="s">
        <v>428</v>
      </c>
      <c r="M1147" s="556">
        <v>35</v>
      </c>
      <c r="N1147" s="557">
        <v>44789</v>
      </c>
      <c r="O1147" s="545">
        <f t="shared" si="52"/>
        <v>8</v>
      </c>
      <c r="P1147" s="545">
        <f t="shared" si="53"/>
        <v>8</v>
      </c>
      <c r="Q1147" s="531" t="str">
        <f t="shared" si="54"/>
        <v>Gastos_Gerais</v>
      </c>
    </row>
    <row r="1148" spans="1:17" ht="38.25" hidden="1" x14ac:dyDescent="0.2">
      <c r="A1148" s="538">
        <f>IF(B1148="","",COUNT('Diário 3º PA'!$A$4:$A$4242)+COUNT('Diário 4º PA'!$A$4:$A$2224)+ROW()-3)</f>
        <v>5157</v>
      </c>
      <c r="B1148" s="579">
        <v>44791</v>
      </c>
      <c r="C1148" s="580">
        <v>44774</v>
      </c>
      <c r="D1148" s="541" t="s">
        <v>115</v>
      </c>
      <c r="E1148" s="554" t="s">
        <v>308</v>
      </c>
      <c r="F1148" s="555">
        <v>1901.52</v>
      </c>
      <c r="G1148" s="554" t="s">
        <v>5981</v>
      </c>
      <c r="H1148" s="554" t="s">
        <v>132</v>
      </c>
      <c r="I1148" s="543" t="s">
        <v>3850</v>
      </c>
      <c r="J1148" s="556" t="s">
        <v>3851</v>
      </c>
      <c r="K1148" s="560" t="s">
        <v>704</v>
      </c>
      <c r="L1148" s="560" t="s">
        <v>428</v>
      </c>
      <c r="M1148" s="556">
        <v>33581</v>
      </c>
      <c r="N1148" s="557">
        <v>44789</v>
      </c>
      <c r="O1148" s="545">
        <f t="shared" si="52"/>
        <v>8</v>
      </c>
      <c r="P1148" s="545">
        <f t="shared" si="53"/>
        <v>8</v>
      </c>
      <c r="Q1148" s="531" t="str">
        <f t="shared" si="54"/>
        <v>Gastos_Gerais</v>
      </c>
    </row>
    <row r="1149" spans="1:17" ht="38.25" hidden="1" x14ac:dyDescent="0.2">
      <c r="A1149" s="538">
        <f>IF(B1149="","",COUNT('Diário 3º PA'!$A$4:$A$4242)+COUNT('Diário 4º PA'!$A$4:$A$2224)+ROW()-3)</f>
        <v>5158</v>
      </c>
      <c r="B1149" s="579">
        <v>44791</v>
      </c>
      <c r="C1149" s="580">
        <v>44774</v>
      </c>
      <c r="D1149" s="541" t="s">
        <v>115</v>
      </c>
      <c r="E1149" s="541" t="s">
        <v>372</v>
      </c>
      <c r="F1149" s="542">
        <v>161.5</v>
      </c>
      <c r="G1149" s="482" t="s">
        <v>6414</v>
      </c>
      <c r="H1149" s="554" t="s">
        <v>136</v>
      </c>
      <c r="I1149" s="541" t="s">
        <v>1191</v>
      </c>
      <c r="J1149" s="560" t="s">
        <v>1192</v>
      </c>
      <c r="K1149" s="560" t="s">
        <v>704</v>
      </c>
      <c r="L1149" s="560" t="s">
        <v>428</v>
      </c>
      <c r="M1149" s="560">
        <v>2114</v>
      </c>
      <c r="N1149" s="579">
        <v>44784</v>
      </c>
      <c r="O1149" s="545">
        <f t="shared" si="52"/>
        <v>8</v>
      </c>
      <c r="P1149" s="545">
        <f t="shared" si="53"/>
        <v>8</v>
      </c>
      <c r="Q1149" s="531" t="str">
        <f t="shared" si="54"/>
        <v>Gastos_Gerais</v>
      </c>
    </row>
    <row r="1150" spans="1:17" ht="38.25" hidden="1" x14ac:dyDescent="0.2">
      <c r="A1150" s="538">
        <f>IF(B1150="","",COUNT('Diário 3º PA'!$A$4:$A$4242)+COUNT('Diário 4º PA'!$A$4:$A$2224)+ROW()-3)</f>
        <v>5159</v>
      </c>
      <c r="B1150" s="579">
        <v>44791</v>
      </c>
      <c r="C1150" s="580">
        <v>44774</v>
      </c>
      <c r="D1150" s="541" t="s">
        <v>115</v>
      </c>
      <c r="E1150" s="541" t="s">
        <v>374</v>
      </c>
      <c r="F1150" s="542">
        <v>1510.5</v>
      </c>
      <c r="G1150" s="541" t="s">
        <v>1190</v>
      </c>
      <c r="H1150" s="554" t="s">
        <v>135</v>
      </c>
      <c r="I1150" s="541" t="s">
        <v>1191</v>
      </c>
      <c r="J1150" s="560" t="s">
        <v>1192</v>
      </c>
      <c r="K1150" s="560" t="s">
        <v>704</v>
      </c>
      <c r="L1150" s="560" t="s">
        <v>428</v>
      </c>
      <c r="M1150" s="560">
        <v>2066</v>
      </c>
      <c r="N1150" s="579">
        <v>44781</v>
      </c>
      <c r="O1150" s="545">
        <f t="shared" si="52"/>
        <v>8</v>
      </c>
      <c r="P1150" s="545">
        <f t="shared" si="53"/>
        <v>8</v>
      </c>
      <c r="Q1150" s="531" t="str">
        <f t="shared" si="54"/>
        <v>Gastos_Gerais</v>
      </c>
    </row>
    <row r="1151" spans="1:17" ht="38.25" hidden="1" x14ac:dyDescent="0.2">
      <c r="A1151" s="538">
        <f>IF(B1151="","",COUNT('Diário 3º PA'!$A$4:$A$4242)+COUNT('Diário 4º PA'!$A$4:$A$2224)+ROW()-3)</f>
        <v>5160</v>
      </c>
      <c r="B1151" s="579">
        <v>44791</v>
      </c>
      <c r="C1151" s="580">
        <v>44743</v>
      </c>
      <c r="D1151" s="541" t="s">
        <v>115</v>
      </c>
      <c r="E1151" s="541" t="s">
        <v>238</v>
      </c>
      <c r="F1151" s="542">
        <v>771.99</v>
      </c>
      <c r="G1151" s="482" t="s">
        <v>921</v>
      </c>
      <c r="H1151" s="541" t="s">
        <v>139</v>
      </c>
      <c r="I1151" s="541" t="s">
        <v>5380</v>
      </c>
      <c r="J1151" s="560" t="s">
        <v>769</v>
      </c>
      <c r="K1151" s="560" t="s">
        <v>704</v>
      </c>
      <c r="L1151" s="560" t="s">
        <v>705</v>
      </c>
      <c r="M1151" s="560" t="s">
        <v>7023</v>
      </c>
      <c r="N1151" s="579">
        <v>44791</v>
      </c>
      <c r="O1151" s="545">
        <f t="shared" si="52"/>
        <v>8</v>
      </c>
      <c r="P1151" s="545">
        <f t="shared" si="53"/>
        <v>7</v>
      </c>
      <c r="Q1151" s="531" t="str">
        <f t="shared" si="54"/>
        <v>Gastos_Gerais</v>
      </c>
    </row>
    <row r="1152" spans="1:17" ht="38.25" hidden="1" x14ac:dyDescent="0.2">
      <c r="A1152" s="538">
        <f>IF(B1152="","",COUNT('Diário 3º PA'!$A$4:$A$4242)+COUNT('Diário 4º PA'!$A$4:$A$2224)+ROW()-3)</f>
        <v>5161</v>
      </c>
      <c r="B1152" s="579">
        <v>44791</v>
      </c>
      <c r="C1152" s="580">
        <v>44743</v>
      </c>
      <c r="D1152" s="541" t="s">
        <v>115</v>
      </c>
      <c r="E1152" s="554" t="s">
        <v>234</v>
      </c>
      <c r="F1152" s="555">
        <v>180.67</v>
      </c>
      <c r="G1152" s="554" t="s">
        <v>3767</v>
      </c>
      <c r="H1152" s="554" t="s">
        <v>137</v>
      </c>
      <c r="I1152" s="541" t="s">
        <v>5380</v>
      </c>
      <c r="J1152" s="560" t="s">
        <v>769</v>
      </c>
      <c r="K1152" s="560" t="s">
        <v>704</v>
      </c>
      <c r="L1152" s="560" t="s">
        <v>705</v>
      </c>
      <c r="M1152" s="556" t="s">
        <v>7024</v>
      </c>
      <c r="N1152" s="579">
        <v>44791</v>
      </c>
      <c r="O1152" s="545">
        <f t="shared" si="52"/>
        <v>8</v>
      </c>
      <c r="P1152" s="545">
        <f t="shared" si="53"/>
        <v>7</v>
      </c>
      <c r="Q1152" s="531" t="str">
        <f t="shared" si="54"/>
        <v>Gastos_Gerais</v>
      </c>
    </row>
    <row r="1153" spans="1:17" ht="51" hidden="1" x14ac:dyDescent="0.2">
      <c r="A1153" s="538">
        <f>IF(B1153="","",COUNT('Diário 3º PA'!$A$4:$A$4242)+COUNT('Diário 4º PA'!$A$4:$A$2224)+ROW()-3)</f>
        <v>5162</v>
      </c>
      <c r="B1153" s="579">
        <v>44791</v>
      </c>
      <c r="C1153" s="540">
        <v>44774</v>
      </c>
      <c r="D1153" s="554" t="s">
        <v>104</v>
      </c>
      <c r="E1153" s="554" t="s">
        <v>191</v>
      </c>
      <c r="F1153" s="555">
        <v>911.99</v>
      </c>
      <c r="G1153" s="543" t="s">
        <v>7025</v>
      </c>
      <c r="H1153" s="554" t="s">
        <v>137</v>
      </c>
      <c r="I1153" s="543" t="s">
        <v>2570</v>
      </c>
      <c r="J1153" s="556" t="s">
        <v>2571</v>
      </c>
      <c r="K1153" s="556" t="s">
        <v>6748</v>
      </c>
      <c r="L1153" s="544" t="s">
        <v>5995</v>
      </c>
      <c r="M1153" s="556">
        <v>384494099</v>
      </c>
      <c r="N1153" s="579">
        <v>44791</v>
      </c>
      <c r="O1153" s="545">
        <f t="shared" si="52"/>
        <v>8</v>
      </c>
      <c r="P1153" s="545">
        <f t="shared" si="53"/>
        <v>8</v>
      </c>
      <c r="Q1153" s="531" t="str">
        <f t="shared" si="54"/>
        <v>Gastos_com_Pessoal</v>
      </c>
    </row>
    <row r="1154" spans="1:17" ht="51" hidden="1" x14ac:dyDescent="0.2">
      <c r="A1154" s="538">
        <f>IF(B1154="","",COUNT('Diário 3º PA'!$A$4:$A$4242)+COUNT('Diário 4º PA'!$A$4:$A$2224)+ROW()-3)</f>
        <v>5163</v>
      </c>
      <c r="B1154" s="579">
        <v>44791</v>
      </c>
      <c r="C1154" s="540">
        <v>44774</v>
      </c>
      <c r="D1154" s="554" t="s">
        <v>104</v>
      </c>
      <c r="E1154" s="554" t="s">
        <v>189</v>
      </c>
      <c r="F1154" s="555">
        <v>2629.01</v>
      </c>
      <c r="G1154" s="543" t="s">
        <v>7026</v>
      </c>
      <c r="H1154" s="554" t="s">
        <v>137</v>
      </c>
      <c r="I1154" s="543" t="s">
        <v>2570</v>
      </c>
      <c r="J1154" s="556" t="s">
        <v>2571</v>
      </c>
      <c r="K1154" s="556" t="s">
        <v>6748</v>
      </c>
      <c r="L1154" s="544" t="s">
        <v>5995</v>
      </c>
      <c r="M1154" s="556">
        <v>384494099</v>
      </c>
      <c r="N1154" s="579">
        <v>44791</v>
      </c>
      <c r="O1154" s="545">
        <f t="shared" si="52"/>
        <v>8</v>
      </c>
      <c r="P1154" s="545">
        <f t="shared" si="53"/>
        <v>8</v>
      </c>
      <c r="Q1154" s="531" t="str">
        <f t="shared" si="54"/>
        <v>Gastos_com_Pessoal</v>
      </c>
    </row>
    <row r="1155" spans="1:17" ht="51" hidden="1" x14ac:dyDescent="0.2">
      <c r="A1155" s="538">
        <f>IF(B1155="","",COUNT('Diário 3º PA'!$A$4:$A$4242)+COUNT('Diário 4º PA'!$A$4:$A$2224)+ROW()-3)</f>
        <v>5164</v>
      </c>
      <c r="B1155" s="579">
        <v>44791</v>
      </c>
      <c r="C1155" s="540">
        <v>44774</v>
      </c>
      <c r="D1155" s="554" t="s">
        <v>104</v>
      </c>
      <c r="E1155" s="554" t="s">
        <v>187</v>
      </c>
      <c r="F1155" s="555">
        <v>2108</v>
      </c>
      <c r="G1155" s="554" t="s">
        <v>1019</v>
      </c>
      <c r="H1155" s="554" t="s">
        <v>133</v>
      </c>
      <c r="I1155" s="543" t="s">
        <v>5853</v>
      </c>
      <c r="J1155" s="556" t="s">
        <v>5854</v>
      </c>
      <c r="K1155" s="556" t="s">
        <v>6748</v>
      </c>
      <c r="L1155" s="544" t="s">
        <v>5995</v>
      </c>
      <c r="M1155" s="556">
        <v>384494099</v>
      </c>
      <c r="N1155" s="579">
        <v>44791</v>
      </c>
      <c r="O1155" s="545">
        <f t="shared" si="52"/>
        <v>8</v>
      </c>
      <c r="P1155" s="545">
        <f t="shared" si="53"/>
        <v>8</v>
      </c>
      <c r="Q1155" s="531" t="str">
        <f t="shared" si="54"/>
        <v>Gastos_com_Pessoal</v>
      </c>
    </row>
    <row r="1156" spans="1:17" ht="51" hidden="1" x14ac:dyDescent="0.2">
      <c r="A1156" s="538">
        <f>IF(B1156="","",COUNT('Diário 3º PA'!$A$4:$A$4242)+COUNT('Diário 4º PA'!$A$4:$A$2224)+ROW()-3)</f>
        <v>5165</v>
      </c>
      <c r="B1156" s="579">
        <v>44791</v>
      </c>
      <c r="C1156" s="540">
        <v>44774</v>
      </c>
      <c r="D1156" s="554" t="s">
        <v>104</v>
      </c>
      <c r="E1156" s="554" t="s">
        <v>189</v>
      </c>
      <c r="F1156" s="555">
        <v>1815.37</v>
      </c>
      <c r="G1156" s="554" t="s">
        <v>915</v>
      </c>
      <c r="H1156" s="554" t="s">
        <v>133</v>
      </c>
      <c r="I1156" s="543" t="s">
        <v>5853</v>
      </c>
      <c r="J1156" s="556" t="s">
        <v>5854</v>
      </c>
      <c r="K1156" s="556" t="s">
        <v>6748</v>
      </c>
      <c r="L1156" s="544" t="s">
        <v>5995</v>
      </c>
      <c r="M1156" s="556">
        <v>384494099</v>
      </c>
      <c r="N1156" s="579">
        <v>44791</v>
      </c>
      <c r="O1156" s="545">
        <f t="shared" si="52"/>
        <v>8</v>
      </c>
      <c r="P1156" s="545">
        <f t="shared" si="53"/>
        <v>8</v>
      </c>
      <c r="Q1156" s="531" t="str">
        <f t="shared" si="54"/>
        <v>Gastos_com_Pessoal</v>
      </c>
    </row>
    <row r="1157" spans="1:17" ht="51" hidden="1" x14ac:dyDescent="0.2">
      <c r="A1157" s="538">
        <f>IF(B1157="","",COUNT('Diário 3º PA'!$A$4:$A$4242)+COUNT('Diário 4º PA'!$A$4:$A$2224)+ROW()-3)</f>
        <v>5166</v>
      </c>
      <c r="B1157" s="579">
        <v>44791</v>
      </c>
      <c r="C1157" s="540">
        <v>44774</v>
      </c>
      <c r="D1157" s="554" t="s">
        <v>104</v>
      </c>
      <c r="E1157" s="554" t="s">
        <v>191</v>
      </c>
      <c r="F1157" s="555">
        <v>605.13</v>
      </c>
      <c r="G1157" s="554" t="s">
        <v>918</v>
      </c>
      <c r="H1157" s="554" t="s">
        <v>133</v>
      </c>
      <c r="I1157" s="543" t="s">
        <v>5853</v>
      </c>
      <c r="J1157" s="556" t="s">
        <v>5854</v>
      </c>
      <c r="K1157" s="556" t="s">
        <v>6748</v>
      </c>
      <c r="L1157" s="544" t="s">
        <v>5995</v>
      </c>
      <c r="M1157" s="556">
        <v>384494099</v>
      </c>
      <c r="N1157" s="579">
        <v>44791</v>
      </c>
      <c r="O1157" s="545">
        <f t="shared" ref="O1157:O1220" si="55">IF(B1157=0,0,IF(YEAR(B1157)=$P$1,MONTH(B1157)-$O$1+1,(YEAR(B1157)-$P$1)*12-$O$1+1+MONTH(B1157)))</f>
        <v>8</v>
      </c>
      <c r="P1157" s="545">
        <f t="shared" ref="P1157:P1220" si="56">IF(C1157=0,0,IF(YEAR(C1157)=$P$1,MONTH(C1157)-$O$1+1,(YEAR(C1157)-$P$1)*12-$O$1+1+MONTH(C1157)))</f>
        <v>8</v>
      </c>
      <c r="Q1157" s="531" t="str">
        <f t="shared" ref="Q1157:Q1220" si="57">SUBSTITUTE(D1157," ","_")</f>
        <v>Gastos_com_Pessoal</v>
      </c>
    </row>
    <row r="1158" spans="1:17" ht="51" hidden="1" x14ac:dyDescent="0.2">
      <c r="A1158" s="538">
        <f>IF(B1158="","",COUNT('Diário 3º PA'!$A$4:$A$4242)+COUNT('Diário 4º PA'!$A$4:$A$2224)+ROW()-3)</f>
        <v>5167</v>
      </c>
      <c r="B1158" s="579">
        <v>44791</v>
      </c>
      <c r="C1158" s="540">
        <v>44774</v>
      </c>
      <c r="D1158" s="554" t="s">
        <v>104</v>
      </c>
      <c r="E1158" s="554" t="s">
        <v>193</v>
      </c>
      <c r="F1158" s="555">
        <v>4084.31</v>
      </c>
      <c r="G1158" s="554" t="s">
        <v>919</v>
      </c>
      <c r="H1158" s="554" t="s">
        <v>133</v>
      </c>
      <c r="I1158" s="543" t="s">
        <v>5853</v>
      </c>
      <c r="J1158" s="556" t="s">
        <v>5854</v>
      </c>
      <c r="K1158" s="556" t="s">
        <v>6748</v>
      </c>
      <c r="L1158" s="544" t="s">
        <v>5995</v>
      </c>
      <c r="M1158" s="556">
        <v>384494099</v>
      </c>
      <c r="N1158" s="579">
        <v>44791</v>
      </c>
      <c r="O1158" s="545">
        <f t="shared" si="55"/>
        <v>8</v>
      </c>
      <c r="P1158" s="545">
        <f t="shared" si="56"/>
        <v>8</v>
      </c>
      <c r="Q1158" s="531" t="str">
        <f t="shared" si="57"/>
        <v>Gastos_com_Pessoal</v>
      </c>
    </row>
    <row r="1159" spans="1:17" ht="51" hidden="1" x14ac:dyDescent="0.2">
      <c r="A1159" s="538">
        <f>IF(B1159="","",COUNT('Diário 3º PA'!$A$4:$A$4242)+COUNT('Diário 4º PA'!$A$4:$A$2224)+ROW()-3)</f>
        <v>5168</v>
      </c>
      <c r="B1159" s="579">
        <v>44791</v>
      </c>
      <c r="C1159" s="540">
        <v>44774</v>
      </c>
      <c r="D1159" s="554" t="s">
        <v>104</v>
      </c>
      <c r="E1159" s="554" t="s">
        <v>187</v>
      </c>
      <c r="F1159" s="555">
        <v>2050.6999999999998</v>
      </c>
      <c r="G1159" s="554" t="s">
        <v>1019</v>
      </c>
      <c r="H1159" s="554" t="s">
        <v>133</v>
      </c>
      <c r="I1159" s="543" t="s">
        <v>5005</v>
      </c>
      <c r="J1159" s="556" t="s">
        <v>5006</v>
      </c>
      <c r="K1159" s="556" t="s">
        <v>6748</v>
      </c>
      <c r="L1159" s="544" t="s">
        <v>5995</v>
      </c>
      <c r="M1159" s="556">
        <v>384494099</v>
      </c>
      <c r="N1159" s="579">
        <v>44791</v>
      </c>
      <c r="O1159" s="545">
        <f t="shared" si="55"/>
        <v>8</v>
      </c>
      <c r="P1159" s="545">
        <f t="shared" si="56"/>
        <v>8</v>
      </c>
      <c r="Q1159" s="531" t="str">
        <f t="shared" si="57"/>
        <v>Gastos_com_Pessoal</v>
      </c>
    </row>
    <row r="1160" spans="1:17" ht="51" hidden="1" x14ac:dyDescent="0.2">
      <c r="A1160" s="538">
        <f>IF(B1160="","",COUNT('Diário 3º PA'!$A$4:$A$4242)+COUNT('Diário 4º PA'!$A$4:$A$2224)+ROW()-3)</f>
        <v>5169</v>
      </c>
      <c r="B1160" s="579">
        <v>44791</v>
      </c>
      <c r="C1160" s="540">
        <v>44774</v>
      </c>
      <c r="D1160" s="554" t="s">
        <v>104</v>
      </c>
      <c r="E1160" s="554" t="s">
        <v>189</v>
      </c>
      <c r="F1160" s="555">
        <v>1486.18</v>
      </c>
      <c r="G1160" s="554" t="s">
        <v>915</v>
      </c>
      <c r="H1160" s="554" t="s">
        <v>133</v>
      </c>
      <c r="I1160" s="543" t="s">
        <v>5005</v>
      </c>
      <c r="J1160" s="556" t="s">
        <v>5006</v>
      </c>
      <c r="K1160" s="556" t="s">
        <v>6748</v>
      </c>
      <c r="L1160" s="544" t="s">
        <v>5995</v>
      </c>
      <c r="M1160" s="556">
        <v>384494099</v>
      </c>
      <c r="N1160" s="579">
        <v>44791</v>
      </c>
      <c r="O1160" s="545">
        <f t="shared" si="55"/>
        <v>8</v>
      </c>
      <c r="P1160" s="545">
        <f t="shared" si="56"/>
        <v>8</v>
      </c>
      <c r="Q1160" s="531" t="str">
        <f t="shared" si="57"/>
        <v>Gastos_com_Pessoal</v>
      </c>
    </row>
    <row r="1161" spans="1:17" ht="51" hidden="1" x14ac:dyDescent="0.2">
      <c r="A1161" s="538">
        <f>IF(B1161="","",COUNT('Diário 3º PA'!$A$4:$A$4242)+COUNT('Diário 4º PA'!$A$4:$A$2224)+ROW()-3)</f>
        <v>5170</v>
      </c>
      <c r="B1161" s="579">
        <v>44791</v>
      </c>
      <c r="C1161" s="540">
        <v>44774</v>
      </c>
      <c r="D1161" s="554" t="s">
        <v>104</v>
      </c>
      <c r="E1161" s="554" t="s">
        <v>191</v>
      </c>
      <c r="F1161" s="555">
        <v>495.4</v>
      </c>
      <c r="G1161" s="554" t="s">
        <v>918</v>
      </c>
      <c r="H1161" s="554" t="s">
        <v>133</v>
      </c>
      <c r="I1161" s="543" t="s">
        <v>5005</v>
      </c>
      <c r="J1161" s="556" t="s">
        <v>5006</v>
      </c>
      <c r="K1161" s="556" t="s">
        <v>6748</v>
      </c>
      <c r="L1161" s="544" t="s">
        <v>5995</v>
      </c>
      <c r="M1161" s="556">
        <v>384494099</v>
      </c>
      <c r="N1161" s="579">
        <v>44791</v>
      </c>
      <c r="O1161" s="545">
        <f t="shared" si="55"/>
        <v>8</v>
      </c>
      <c r="P1161" s="545">
        <f t="shared" si="56"/>
        <v>8</v>
      </c>
      <c r="Q1161" s="531" t="str">
        <f t="shared" si="57"/>
        <v>Gastos_com_Pessoal</v>
      </c>
    </row>
    <row r="1162" spans="1:17" ht="51" hidden="1" x14ac:dyDescent="0.2">
      <c r="A1162" s="538">
        <f>IF(B1162="","",COUNT('Diário 3º PA'!$A$4:$A$4242)+COUNT('Diário 4º PA'!$A$4:$A$2224)+ROW()-3)</f>
        <v>5171</v>
      </c>
      <c r="B1162" s="579">
        <v>44791</v>
      </c>
      <c r="C1162" s="540">
        <v>44774</v>
      </c>
      <c r="D1162" s="554" t="s">
        <v>104</v>
      </c>
      <c r="E1162" s="554" t="s">
        <v>193</v>
      </c>
      <c r="F1162" s="555">
        <v>4353.8999999999996</v>
      </c>
      <c r="G1162" s="554" t="s">
        <v>919</v>
      </c>
      <c r="H1162" s="554" t="s">
        <v>133</v>
      </c>
      <c r="I1162" s="543" t="s">
        <v>5005</v>
      </c>
      <c r="J1162" s="556" t="s">
        <v>5006</v>
      </c>
      <c r="K1162" s="556" t="s">
        <v>6748</v>
      </c>
      <c r="L1162" s="544" t="s">
        <v>5995</v>
      </c>
      <c r="M1162" s="556">
        <v>384494099</v>
      </c>
      <c r="N1162" s="579">
        <v>44791</v>
      </c>
      <c r="O1162" s="545">
        <f t="shared" si="55"/>
        <v>8</v>
      </c>
      <c r="P1162" s="545">
        <f t="shared" si="56"/>
        <v>8</v>
      </c>
      <c r="Q1162" s="531" t="str">
        <f t="shared" si="57"/>
        <v>Gastos_com_Pessoal</v>
      </c>
    </row>
    <row r="1163" spans="1:17" ht="38.25" hidden="1" x14ac:dyDescent="0.2">
      <c r="A1163" s="538">
        <f>IF(B1163="","",COUNT('Diário 3º PA'!$A$4:$A$4242)+COUNT('Diário 4º PA'!$A$4:$A$2224)+ROW()-3)</f>
        <v>5172</v>
      </c>
      <c r="B1163" s="579">
        <v>44791</v>
      </c>
      <c r="C1163" s="540">
        <v>44774</v>
      </c>
      <c r="D1163" s="541" t="s">
        <v>115</v>
      </c>
      <c r="E1163" s="554" t="s">
        <v>342</v>
      </c>
      <c r="F1163" s="555">
        <v>180</v>
      </c>
      <c r="G1163" s="554" t="s">
        <v>7027</v>
      </c>
      <c r="H1163" s="554" t="s">
        <v>135</v>
      </c>
      <c r="I1163" s="543" t="s">
        <v>7028</v>
      </c>
      <c r="J1163" s="556" t="s">
        <v>7029</v>
      </c>
      <c r="K1163" s="556" t="s">
        <v>6748</v>
      </c>
      <c r="L1163" s="544" t="s">
        <v>792</v>
      </c>
      <c r="M1163" s="556" t="s">
        <v>7030</v>
      </c>
      <c r="N1163" s="579">
        <v>44791</v>
      </c>
      <c r="O1163" s="545">
        <f t="shared" si="55"/>
        <v>8</v>
      </c>
      <c r="P1163" s="545">
        <f t="shared" si="56"/>
        <v>8</v>
      </c>
      <c r="Q1163" s="531" t="str">
        <f t="shared" si="57"/>
        <v>Gastos_Gerais</v>
      </c>
    </row>
    <row r="1164" spans="1:17" ht="51" hidden="1" x14ac:dyDescent="0.2">
      <c r="A1164" s="538">
        <f>IF(B1164="","",COUNT('Diário 3º PA'!$A$4:$A$4242)+COUNT('Diário 4º PA'!$A$4:$A$2224)+ROW()-3)</f>
        <v>5173</v>
      </c>
      <c r="B1164" s="579">
        <v>44791</v>
      </c>
      <c r="C1164" s="540">
        <v>44743</v>
      </c>
      <c r="D1164" s="543" t="s">
        <v>104</v>
      </c>
      <c r="E1164" s="543" t="s">
        <v>106</v>
      </c>
      <c r="F1164" s="558">
        <v>69933.490000000005</v>
      </c>
      <c r="G1164" s="543" t="s">
        <v>7031</v>
      </c>
      <c r="H1164" s="543" t="s">
        <v>127</v>
      </c>
      <c r="I1164" s="543" t="s">
        <v>1158</v>
      </c>
      <c r="J1164" s="544" t="s">
        <v>666</v>
      </c>
      <c r="K1164" s="544" t="s">
        <v>732</v>
      </c>
      <c r="L1164" s="544" t="s">
        <v>778</v>
      </c>
      <c r="M1164" s="544" t="s">
        <v>666</v>
      </c>
      <c r="N1164" s="579">
        <v>44796</v>
      </c>
      <c r="O1164" s="545">
        <f t="shared" si="55"/>
        <v>8</v>
      </c>
      <c r="P1164" s="545">
        <f t="shared" si="56"/>
        <v>7</v>
      </c>
      <c r="Q1164" s="531" t="str">
        <f t="shared" si="57"/>
        <v>Gastos_com_Pessoal</v>
      </c>
    </row>
    <row r="1165" spans="1:17" ht="51" hidden="1" x14ac:dyDescent="0.2">
      <c r="A1165" s="538">
        <f>IF(B1165="","",COUNT('Diário 3º PA'!$A$4:$A$4242)+COUNT('Diário 4º PA'!$A$4:$A$2224)+ROW()-3)</f>
        <v>5174</v>
      </c>
      <c r="B1165" s="579">
        <v>44791</v>
      </c>
      <c r="C1165" s="540">
        <v>44743</v>
      </c>
      <c r="D1165" s="541" t="s">
        <v>104</v>
      </c>
      <c r="E1165" s="541" t="s">
        <v>179</v>
      </c>
      <c r="F1165" s="542">
        <v>123814.32</v>
      </c>
      <c r="G1165" s="541" t="s">
        <v>7032</v>
      </c>
      <c r="H1165" s="541" t="s">
        <v>127</v>
      </c>
      <c r="I1165" s="541" t="s">
        <v>1183</v>
      </c>
      <c r="J1165" s="560" t="s">
        <v>666</v>
      </c>
      <c r="K1165" s="560" t="s">
        <v>732</v>
      </c>
      <c r="L1165" s="560" t="s">
        <v>778</v>
      </c>
      <c r="M1165" s="560" t="s">
        <v>666</v>
      </c>
      <c r="N1165" s="579">
        <v>44796</v>
      </c>
      <c r="O1165" s="545">
        <f t="shared" si="55"/>
        <v>8</v>
      </c>
      <c r="P1165" s="545">
        <f t="shared" si="56"/>
        <v>7</v>
      </c>
      <c r="Q1165" s="531" t="str">
        <f t="shared" si="57"/>
        <v>Gastos_com_Pessoal</v>
      </c>
    </row>
    <row r="1166" spans="1:17" ht="51" hidden="1" x14ac:dyDescent="0.2">
      <c r="A1166" s="538">
        <f>IF(B1166="","",COUNT('Diário 3º PA'!$A$4:$A$4242)+COUNT('Diário 4º PA'!$A$4:$A$2224)+ROW()-3)</f>
        <v>5175</v>
      </c>
      <c r="B1166" s="579">
        <v>44791</v>
      </c>
      <c r="C1166" s="540">
        <v>44743</v>
      </c>
      <c r="D1166" s="541" t="s">
        <v>104</v>
      </c>
      <c r="E1166" s="541" t="s">
        <v>106</v>
      </c>
      <c r="F1166" s="542">
        <v>246462.11</v>
      </c>
      <c r="G1166" s="541" t="s">
        <v>7033</v>
      </c>
      <c r="H1166" s="541" t="s">
        <v>127</v>
      </c>
      <c r="I1166" s="541" t="s">
        <v>1181</v>
      </c>
      <c r="J1166" s="560" t="s">
        <v>666</v>
      </c>
      <c r="K1166" s="560" t="s">
        <v>732</v>
      </c>
      <c r="L1166" s="560" t="s">
        <v>778</v>
      </c>
      <c r="M1166" s="560" t="s">
        <v>666</v>
      </c>
      <c r="N1166" s="579">
        <v>44796</v>
      </c>
      <c r="O1166" s="545">
        <f t="shared" si="55"/>
        <v>8</v>
      </c>
      <c r="P1166" s="545">
        <f t="shared" si="56"/>
        <v>7</v>
      </c>
      <c r="Q1166" s="531" t="str">
        <f t="shared" si="57"/>
        <v>Gastos_com_Pessoal</v>
      </c>
    </row>
    <row r="1167" spans="1:17" ht="51" hidden="1" x14ac:dyDescent="0.2">
      <c r="A1167" s="538">
        <f>IF(B1167="","",COUNT('Diário 3º PA'!$A$4:$A$4242)+COUNT('Diário 4º PA'!$A$4:$A$2224)+ROW()-3)</f>
        <v>5176</v>
      </c>
      <c r="B1167" s="579">
        <v>44791</v>
      </c>
      <c r="C1167" s="540">
        <v>44682</v>
      </c>
      <c r="D1167" s="554" t="s">
        <v>104</v>
      </c>
      <c r="E1167" s="554" t="s">
        <v>183</v>
      </c>
      <c r="F1167" s="555">
        <v>48.36</v>
      </c>
      <c r="G1167" s="554" t="s">
        <v>7034</v>
      </c>
      <c r="H1167" s="543" t="s">
        <v>127</v>
      </c>
      <c r="I1167" s="543" t="s">
        <v>897</v>
      </c>
      <c r="J1167" s="544" t="s">
        <v>666</v>
      </c>
      <c r="K1167" s="544" t="s">
        <v>732</v>
      </c>
      <c r="L1167" s="544" t="s">
        <v>778</v>
      </c>
      <c r="M1167" s="556" t="s">
        <v>666</v>
      </c>
      <c r="N1167" s="557">
        <v>44791</v>
      </c>
      <c r="O1167" s="545">
        <f t="shared" si="55"/>
        <v>8</v>
      </c>
      <c r="P1167" s="545">
        <f t="shared" si="56"/>
        <v>5</v>
      </c>
      <c r="Q1167" s="531" t="str">
        <f t="shared" si="57"/>
        <v>Gastos_com_Pessoal</v>
      </c>
    </row>
    <row r="1168" spans="1:17" ht="51" hidden="1" x14ac:dyDescent="0.2">
      <c r="A1168" s="538">
        <f>IF(B1168="","",COUNT('Diário 3º PA'!$A$4:$A$4242)+COUNT('Diário 4º PA'!$A$4:$A$2224)+ROW()-3)</f>
        <v>5177</v>
      </c>
      <c r="B1168" s="579">
        <v>44791</v>
      </c>
      <c r="C1168" s="540">
        <v>44774</v>
      </c>
      <c r="D1168" s="554" t="s">
        <v>104</v>
      </c>
      <c r="E1168" s="554" t="s">
        <v>185</v>
      </c>
      <c r="F1168" s="555">
        <v>2589.19</v>
      </c>
      <c r="G1168" s="554" t="s">
        <v>1013</v>
      </c>
      <c r="H1168" s="541" t="s">
        <v>130</v>
      </c>
      <c r="I1168" s="541" t="s">
        <v>1074</v>
      </c>
      <c r="J1168" s="560" t="s">
        <v>1075</v>
      </c>
      <c r="K1168" s="556" t="s">
        <v>1016</v>
      </c>
      <c r="L1168" s="544" t="s">
        <v>1017</v>
      </c>
      <c r="M1168" s="556" t="s">
        <v>7035</v>
      </c>
      <c r="N1168" s="557">
        <v>44791</v>
      </c>
      <c r="O1168" s="545">
        <f t="shared" si="55"/>
        <v>8</v>
      </c>
      <c r="P1168" s="545">
        <f t="shared" si="56"/>
        <v>8</v>
      </c>
      <c r="Q1168" s="531" t="str">
        <f t="shared" si="57"/>
        <v>Gastos_com_Pessoal</v>
      </c>
    </row>
    <row r="1169" spans="1:17" ht="51" hidden="1" x14ac:dyDescent="0.2">
      <c r="A1169" s="538">
        <f>IF(B1169="","",COUNT('Diário 3º PA'!$A$4:$A$4242)+COUNT('Diário 4º PA'!$A$4:$A$2224)+ROW()-3)</f>
        <v>5178</v>
      </c>
      <c r="B1169" s="579">
        <v>44791</v>
      </c>
      <c r="C1169" s="540">
        <v>44652</v>
      </c>
      <c r="D1169" s="554" t="s">
        <v>104</v>
      </c>
      <c r="E1169" s="554" t="s">
        <v>183</v>
      </c>
      <c r="F1169" s="555">
        <v>321.44</v>
      </c>
      <c r="G1169" s="554" t="s">
        <v>7036</v>
      </c>
      <c r="H1169" s="543" t="s">
        <v>127</v>
      </c>
      <c r="I1169" s="543" t="s">
        <v>897</v>
      </c>
      <c r="J1169" s="544" t="s">
        <v>666</v>
      </c>
      <c r="K1169" s="544" t="s">
        <v>732</v>
      </c>
      <c r="L1169" s="544" t="s">
        <v>778</v>
      </c>
      <c r="M1169" s="556" t="s">
        <v>666</v>
      </c>
      <c r="N1169" s="557">
        <v>44791</v>
      </c>
      <c r="O1169" s="545">
        <f t="shared" si="55"/>
        <v>8</v>
      </c>
      <c r="P1169" s="545">
        <f t="shared" si="56"/>
        <v>4</v>
      </c>
      <c r="Q1169" s="531" t="str">
        <f t="shared" si="57"/>
        <v>Gastos_com_Pessoal</v>
      </c>
    </row>
    <row r="1170" spans="1:17" ht="38.25" hidden="1" x14ac:dyDescent="0.2">
      <c r="A1170" s="538">
        <f>IF(B1170="","",COUNT('Diário 3º PA'!$A$4:$A$4242)+COUNT('Diário 4º PA'!$A$4:$A$2224)+ROW()-3)</f>
        <v>5179</v>
      </c>
      <c r="B1170" s="579">
        <v>44791</v>
      </c>
      <c r="C1170" s="540">
        <v>44743</v>
      </c>
      <c r="D1170" s="541" t="s">
        <v>115</v>
      </c>
      <c r="E1170" s="541" t="s">
        <v>290</v>
      </c>
      <c r="F1170" s="542">
        <v>856.98</v>
      </c>
      <c r="G1170" s="541" t="s">
        <v>7037</v>
      </c>
      <c r="H1170" s="541" t="s">
        <v>127</v>
      </c>
      <c r="I1170" s="541" t="s">
        <v>1158</v>
      </c>
      <c r="J1170" s="560" t="s">
        <v>666</v>
      </c>
      <c r="K1170" s="560" t="s">
        <v>704</v>
      </c>
      <c r="L1170" s="560" t="s">
        <v>1159</v>
      </c>
      <c r="M1170" s="560">
        <v>5952</v>
      </c>
      <c r="N1170" s="557">
        <v>44791</v>
      </c>
      <c r="O1170" s="545">
        <f t="shared" si="55"/>
        <v>8</v>
      </c>
      <c r="P1170" s="545">
        <f t="shared" si="56"/>
        <v>7</v>
      </c>
      <c r="Q1170" s="531" t="str">
        <f t="shared" si="57"/>
        <v>Gastos_Gerais</v>
      </c>
    </row>
    <row r="1171" spans="1:17" ht="51" hidden="1" x14ac:dyDescent="0.2">
      <c r="A1171" s="538">
        <f>IF(B1171="","",COUNT('Diário 3º PA'!$A$4:$A$4242)+COUNT('Diário 4º PA'!$A$4:$A$2224)+ROW()-3)</f>
        <v>5180</v>
      </c>
      <c r="B1171" s="579">
        <v>44791</v>
      </c>
      <c r="C1171" s="540">
        <v>44774</v>
      </c>
      <c r="D1171" s="554" t="s">
        <v>104</v>
      </c>
      <c r="E1171" s="554" t="s">
        <v>106</v>
      </c>
      <c r="F1171" s="555">
        <v>445.22</v>
      </c>
      <c r="G1171" s="554" t="s">
        <v>7038</v>
      </c>
      <c r="H1171" s="541" t="s">
        <v>127</v>
      </c>
      <c r="I1171" s="541" t="s">
        <v>1183</v>
      </c>
      <c r="J1171" s="560" t="s">
        <v>666</v>
      </c>
      <c r="K1171" s="544" t="s">
        <v>732</v>
      </c>
      <c r="L1171" s="544" t="s">
        <v>778</v>
      </c>
      <c r="M1171" s="556" t="s">
        <v>666</v>
      </c>
      <c r="N1171" s="557">
        <v>44791</v>
      </c>
      <c r="O1171" s="545">
        <f t="shared" si="55"/>
        <v>8</v>
      </c>
      <c r="P1171" s="545">
        <f t="shared" si="56"/>
        <v>8</v>
      </c>
      <c r="Q1171" s="531" t="str">
        <f t="shared" si="57"/>
        <v>Gastos_com_Pessoal</v>
      </c>
    </row>
    <row r="1172" spans="1:17" ht="51" hidden="1" x14ac:dyDescent="0.2">
      <c r="A1172" s="538">
        <f>IF(B1172="","",COUNT('Diário 3º PA'!$A$4:$A$4242)+COUNT('Diário 4º PA'!$A$4:$A$2224)+ROW()-3)</f>
        <v>5181</v>
      </c>
      <c r="B1172" s="579">
        <v>44791</v>
      </c>
      <c r="C1172" s="540">
        <v>44774</v>
      </c>
      <c r="D1172" s="554" t="s">
        <v>104</v>
      </c>
      <c r="E1172" s="554" t="s">
        <v>106</v>
      </c>
      <c r="F1172" s="555">
        <v>79.02</v>
      </c>
      <c r="G1172" s="554" t="s">
        <v>7039</v>
      </c>
      <c r="H1172" s="541" t="s">
        <v>127</v>
      </c>
      <c r="I1172" s="541" t="s">
        <v>1183</v>
      </c>
      <c r="J1172" s="560" t="s">
        <v>666</v>
      </c>
      <c r="K1172" s="544" t="s">
        <v>732</v>
      </c>
      <c r="L1172" s="544" t="s">
        <v>778</v>
      </c>
      <c r="M1172" s="556" t="s">
        <v>666</v>
      </c>
      <c r="N1172" s="557">
        <v>44791</v>
      </c>
      <c r="O1172" s="545">
        <f t="shared" si="55"/>
        <v>8</v>
      </c>
      <c r="P1172" s="545">
        <f t="shared" si="56"/>
        <v>8</v>
      </c>
      <c r="Q1172" s="531" t="str">
        <f t="shared" si="57"/>
        <v>Gastos_com_Pessoal</v>
      </c>
    </row>
    <row r="1173" spans="1:17" ht="51" hidden="1" x14ac:dyDescent="0.2">
      <c r="A1173" s="538">
        <f>IF(B1173="","",COUNT('Diário 3º PA'!$A$4:$A$4242)+COUNT('Diário 4º PA'!$A$4:$A$2224)+ROW()-3)</f>
        <v>5182</v>
      </c>
      <c r="B1173" s="579">
        <v>44791</v>
      </c>
      <c r="C1173" s="540">
        <v>44774</v>
      </c>
      <c r="D1173" s="554" t="s">
        <v>104</v>
      </c>
      <c r="E1173" s="554" t="s">
        <v>185</v>
      </c>
      <c r="F1173" s="555">
        <v>2454.9</v>
      </c>
      <c r="G1173" s="554" t="s">
        <v>1013</v>
      </c>
      <c r="H1173" s="543" t="s">
        <v>658</v>
      </c>
      <c r="I1173" s="543" t="s">
        <v>5005</v>
      </c>
      <c r="J1173" s="544" t="s">
        <v>5006</v>
      </c>
      <c r="K1173" s="556" t="s">
        <v>1016</v>
      </c>
      <c r="L1173" s="544" t="s">
        <v>1017</v>
      </c>
      <c r="M1173" s="556" t="s">
        <v>7040</v>
      </c>
      <c r="N1173" s="557">
        <v>44791</v>
      </c>
      <c r="O1173" s="545">
        <f t="shared" si="55"/>
        <v>8</v>
      </c>
      <c r="P1173" s="545">
        <f t="shared" si="56"/>
        <v>8</v>
      </c>
      <c r="Q1173" s="531" t="str">
        <f t="shared" si="57"/>
        <v>Gastos_com_Pessoal</v>
      </c>
    </row>
    <row r="1174" spans="1:17" ht="38.25" hidden="1" x14ac:dyDescent="0.2">
      <c r="A1174" s="538">
        <f>IF(B1174="","",COUNT('Diário 3º PA'!$A$4:$A$4242)+COUNT('Diário 4º PA'!$A$4:$A$2224)+ROW()-3)</f>
        <v>5183</v>
      </c>
      <c r="B1174" s="579">
        <v>44791</v>
      </c>
      <c r="C1174" s="540">
        <v>44743</v>
      </c>
      <c r="D1174" s="541" t="s">
        <v>115</v>
      </c>
      <c r="E1174" s="541" t="s">
        <v>290</v>
      </c>
      <c r="F1174" s="542">
        <v>276.45</v>
      </c>
      <c r="G1174" s="541" t="s">
        <v>7041</v>
      </c>
      <c r="H1174" s="541" t="s">
        <v>127</v>
      </c>
      <c r="I1174" s="541" t="s">
        <v>1158</v>
      </c>
      <c r="J1174" s="560" t="s">
        <v>666</v>
      </c>
      <c r="K1174" s="560" t="s">
        <v>704</v>
      </c>
      <c r="L1174" s="560" t="s">
        <v>1159</v>
      </c>
      <c r="M1174" s="560">
        <v>1708</v>
      </c>
      <c r="N1174" s="557">
        <v>44791</v>
      </c>
      <c r="O1174" s="545">
        <f t="shared" si="55"/>
        <v>8</v>
      </c>
      <c r="P1174" s="545">
        <f t="shared" si="56"/>
        <v>7</v>
      </c>
      <c r="Q1174" s="531" t="str">
        <f t="shared" si="57"/>
        <v>Gastos_Gerais</v>
      </c>
    </row>
    <row r="1175" spans="1:17" ht="38.25" hidden="1" x14ac:dyDescent="0.2">
      <c r="A1175" s="538">
        <f>IF(B1175="","",COUNT('Diário 3º PA'!$A$4:$A$4242)+COUNT('Diário 4º PA'!$A$4:$A$2224)+ROW()-3)</f>
        <v>5184</v>
      </c>
      <c r="B1175" s="579">
        <v>44792</v>
      </c>
      <c r="C1175" s="540">
        <v>44774</v>
      </c>
      <c r="D1175" s="541" t="s">
        <v>115</v>
      </c>
      <c r="E1175" s="541" t="s">
        <v>366</v>
      </c>
      <c r="F1175" s="542">
        <v>172.5</v>
      </c>
      <c r="G1175" s="541" t="s">
        <v>3960</v>
      </c>
      <c r="H1175" s="541" t="s">
        <v>136</v>
      </c>
      <c r="I1175" s="541" t="s">
        <v>1271</v>
      </c>
      <c r="J1175" s="560" t="s">
        <v>1272</v>
      </c>
      <c r="K1175" s="560" t="s">
        <v>704</v>
      </c>
      <c r="L1175" s="560" t="s">
        <v>428</v>
      </c>
      <c r="M1175" s="560">
        <v>253</v>
      </c>
      <c r="N1175" s="557">
        <v>44791</v>
      </c>
      <c r="O1175" s="545">
        <f t="shared" si="55"/>
        <v>8</v>
      </c>
      <c r="P1175" s="545">
        <f t="shared" si="56"/>
        <v>8</v>
      </c>
      <c r="Q1175" s="531" t="str">
        <f t="shared" si="57"/>
        <v>Gastos_Gerais</v>
      </c>
    </row>
    <row r="1176" spans="1:17" ht="38.25" hidden="1" x14ac:dyDescent="0.2">
      <c r="A1176" s="538">
        <f>IF(B1176="","",COUNT('Diário 3º PA'!$A$4:$A$4242)+COUNT('Diário 4º PA'!$A$4:$A$2224)+ROW()-3)</f>
        <v>5185</v>
      </c>
      <c r="B1176" s="579">
        <v>44792</v>
      </c>
      <c r="C1176" s="540">
        <v>44743</v>
      </c>
      <c r="D1176" s="541" t="s">
        <v>115</v>
      </c>
      <c r="E1176" s="541" t="s">
        <v>232</v>
      </c>
      <c r="F1176" s="542">
        <v>2320.25</v>
      </c>
      <c r="G1176" s="541" t="s">
        <v>2495</v>
      </c>
      <c r="H1176" s="541" t="s">
        <v>130</v>
      </c>
      <c r="I1176" s="543" t="s">
        <v>2778</v>
      </c>
      <c r="J1176" s="560" t="s">
        <v>1719</v>
      </c>
      <c r="K1176" s="560" t="s">
        <v>704</v>
      </c>
      <c r="L1176" s="560" t="s">
        <v>705</v>
      </c>
      <c r="M1176" s="560">
        <v>1043440</v>
      </c>
      <c r="N1176" s="557">
        <v>44791</v>
      </c>
      <c r="O1176" s="545">
        <f t="shared" si="55"/>
        <v>8</v>
      </c>
      <c r="P1176" s="545">
        <f t="shared" si="56"/>
        <v>7</v>
      </c>
      <c r="Q1176" s="531" t="str">
        <f t="shared" si="57"/>
        <v>Gastos_Gerais</v>
      </c>
    </row>
    <row r="1177" spans="1:17" ht="76.5" x14ac:dyDescent="0.2">
      <c r="A1177" s="538">
        <f>IF(B1177="","",COUNT('Diário 3º PA'!$A$4:$A$4242)+COUNT('Diário 4º PA'!$A$4:$A$2224)+ROW()-3)</f>
        <v>5186</v>
      </c>
      <c r="B1177" s="579">
        <v>44792</v>
      </c>
      <c r="C1177" s="540">
        <v>44781</v>
      </c>
      <c r="D1177" s="541" t="s">
        <v>117</v>
      </c>
      <c r="E1177" s="541" t="s">
        <v>393</v>
      </c>
      <c r="F1177" s="542">
        <v>595</v>
      </c>
      <c r="G1177" s="541" t="s">
        <v>7042</v>
      </c>
      <c r="H1177" s="541" t="s">
        <v>129</v>
      </c>
      <c r="I1177" s="541" t="s">
        <v>7043</v>
      </c>
      <c r="J1177" s="560" t="s">
        <v>7044</v>
      </c>
      <c r="K1177" s="560" t="s">
        <v>704</v>
      </c>
      <c r="L1177" s="560" t="s">
        <v>428</v>
      </c>
      <c r="M1177" s="560">
        <v>5281</v>
      </c>
      <c r="N1177" s="557">
        <v>44792</v>
      </c>
      <c r="O1177" s="545">
        <f t="shared" si="55"/>
        <v>8</v>
      </c>
      <c r="P1177" s="545">
        <f t="shared" si="56"/>
        <v>8</v>
      </c>
      <c r="Q1177" s="531" t="str">
        <f t="shared" si="57"/>
        <v>Aquisição_de_Bens_Permanentes</v>
      </c>
    </row>
    <row r="1178" spans="1:17" ht="38.25" hidden="1" x14ac:dyDescent="0.2">
      <c r="A1178" s="538">
        <f>IF(B1178="","",COUNT('Diário 3º PA'!$A$4:$A$4242)+COUNT('Diário 4º PA'!$A$4:$A$2224)+ROW()-3)</f>
        <v>5187</v>
      </c>
      <c r="B1178" s="579">
        <v>44792</v>
      </c>
      <c r="C1178" s="540">
        <v>44743</v>
      </c>
      <c r="D1178" s="541" t="s">
        <v>115</v>
      </c>
      <c r="E1178" s="541" t="s">
        <v>232</v>
      </c>
      <c r="F1178" s="542">
        <v>13793.4</v>
      </c>
      <c r="G1178" s="541" t="s">
        <v>2495</v>
      </c>
      <c r="H1178" s="541" t="s">
        <v>133</v>
      </c>
      <c r="I1178" s="543" t="s">
        <v>3470</v>
      </c>
      <c r="J1178" s="560" t="s">
        <v>1161</v>
      </c>
      <c r="K1178" s="560" t="s">
        <v>704</v>
      </c>
      <c r="L1178" s="560" t="s">
        <v>705</v>
      </c>
      <c r="M1178" s="560" t="s">
        <v>7045</v>
      </c>
      <c r="N1178" s="557">
        <v>44792</v>
      </c>
      <c r="O1178" s="545">
        <f t="shared" si="55"/>
        <v>8</v>
      </c>
      <c r="P1178" s="545">
        <f t="shared" si="56"/>
        <v>7</v>
      </c>
      <c r="Q1178" s="531" t="str">
        <f t="shared" si="57"/>
        <v>Gastos_Gerais</v>
      </c>
    </row>
    <row r="1179" spans="1:17" ht="38.25" hidden="1" x14ac:dyDescent="0.2">
      <c r="A1179" s="538">
        <f>IF(B1179="","",COUNT('Diário 3º PA'!$A$4:$A$4242)+COUNT('Diário 4º PA'!$A$4:$A$2224)+ROW()-3)</f>
        <v>5188</v>
      </c>
      <c r="B1179" s="579">
        <v>44792</v>
      </c>
      <c r="C1179" s="540">
        <v>44774</v>
      </c>
      <c r="D1179" s="541" t="s">
        <v>115</v>
      </c>
      <c r="E1179" s="554" t="s">
        <v>302</v>
      </c>
      <c r="F1179" s="542">
        <v>46129.73</v>
      </c>
      <c r="G1179" s="554" t="s">
        <v>6062</v>
      </c>
      <c r="H1179" s="541" t="s">
        <v>131</v>
      </c>
      <c r="I1179" s="541" t="s">
        <v>810</v>
      </c>
      <c r="J1179" s="560" t="s">
        <v>1193</v>
      </c>
      <c r="K1179" s="560" t="s">
        <v>704</v>
      </c>
      <c r="L1179" s="560" t="s">
        <v>428</v>
      </c>
      <c r="M1179" s="560">
        <v>161</v>
      </c>
      <c r="N1179" s="557">
        <v>44791</v>
      </c>
      <c r="O1179" s="545">
        <f t="shared" si="55"/>
        <v>8</v>
      </c>
      <c r="P1179" s="545">
        <f t="shared" si="56"/>
        <v>8</v>
      </c>
      <c r="Q1179" s="531" t="str">
        <f t="shared" si="57"/>
        <v>Gastos_Gerais</v>
      </c>
    </row>
    <row r="1180" spans="1:17" ht="38.25" hidden="1" x14ac:dyDescent="0.2">
      <c r="A1180" s="538">
        <f>IF(B1180="","",COUNT('Diário 3º PA'!$A$4:$A$4242)+COUNT('Diário 4º PA'!$A$4:$A$2224)+ROW()-3)</f>
        <v>5189</v>
      </c>
      <c r="B1180" s="579">
        <v>44792</v>
      </c>
      <c r="C1180" s="540">
        <v>44774</v>
      </c>
      <c r="D1180" s="541" t="s">
        <v>115</v>
      </c>
      <c r="E1180" s="541" t="s">
        <v>342</v>
      </c>
      <c r="F1180" s="542">
        <v>360</v>
      </c>
      <c r="G1180" s="541" t="s">
        <v>7046</v>
      </c>
      <c r="H1180" s="541" t="s">
        <v>128</v>
      </c>
      <c r="I1180" s="543" t="s">
        <v>2561</v>
      </c>
      <c r="J1180" s="560" t="s">
        <v>1631</v>
      </c>
      <c r="K1180" s="560" t="s">
        <v>6748</v>
      </c>
      <c r="L1180" s="544" t="s">
        <v>5995</v>
      </c>
      <c r="M1180" s="560">
        <v>384685374</v>
      </c>
      <c r="N1180" s="557">
        <v>44792</v>
      </c>
      <c r="O1180" s="545">
        <f t="shared" si="55"/>
        <v>8</v>
      </c>
      <c r="P1180" s="545">
        <f t="shared" si="56"/>
        <v>8</v>
      </c>
      <c r="Q1180" s="531" t="str">
        <f t="shared" si="57"/>
        <v>Gastos_Gerais</v>
      </c>
    </row>
    <row r="1181" spans="1:17" ht="38.25" hidden="1" x14ac:dyDescent="0.2">
      <c r="A1181" s="538">
        <f>IF(B1181="","",COUNT('Diário 3º PA'!$A$4:$A$4242)+COUNT('Diário 4º PA'!$A$4:$A$2224)+ROW()-3)</f>
        <v>5190</v>
      </c>
      <c r="B1181" s="579">
        <v>44792</v>
      </c>
      <c r="C1181" s="540">
        <v>44774</v>
      </c>
      <c r="D1181" s="541" t="s">
        <v>115</v>
      </c>
      <c r="E1181" s="541" t="s">
        <v>342</v>
      </c>
      <c r="F1181" s="542">
        <v>360</v>
      </c>
      <c r="G1181" s="541" t="s">
        <v>7047</v>
      </c>
      <c r="H1181" s="541" t="s">
        <v>128</v>
      </c>
      <c r="I1181" s="543" t="s">
        <v>840</v>
      </c>
      <c r="J1181" s="560" t="s">
        <v>841</v>
      </c>
      <c r="K1181" s="560" t="s">
        <v>6748</v>
      </c>
      <c r="L1181" s="544" t="s">
        <v>5995</v>
      </c>
      <c r="M1181" s="560">
        <v>384685374</v>
      </c>
      <c r="N1181" s="557">
        <v>44792</v>
      </c>
      <c r="O1181" s="545">
        <f t="shared" si="55"/>
        <v>8</v>
      </c>
      <c r="P1181" s="545">
        <f t="shared" si="56"/>
        <v>8</v>
      </c>
      <c r="Q1181" s="531" t="str">
        <f t="shared" si="57"/>
        <v>Gastos_Gerais</v>
      </c>
    </row>
    <row r="1182" spans="1:17" ht="48" hidden="1" x14ac:dyDescent="0.2">
      <c r="A1182" s="538">
        <f>IF(B1182="","",COUNT('Diário 3º PA'!$A$4:$A$4242)+COUNT('Diário 4º PA'!$A$4:$A$2224)+ROW()-3)</f>
        <v>5191</v>
      </c>
      <c r="B1182" s="579">
        <v>44792</v>
      </c>
      <c r="C1182" s="540">
        <v>44774</v>
      </c>
      <c r="D1182" s="541" t="s">
        <v>115</v>
      </c>
      <c r="E1182" s="541" t="s">
        <v>342</v>
      </c>
      <c r="F1182" s="542">
        <v>360</v>
      </c>
      <c r="G1182" s="541" t="s">
        <v>7048</v>
      </c>
      <c r="H1182" s="541" t="s">
        <v>128</v>
      </c>
      <c r="I1182" s="541" t="s">
        <v>1627</v>
      </c>
      <c r="J1182" s="560" t="s">
        <v>7049</v>
      </c>
      <c r="K1182" s="560" t="s">
        <v>6748</v>
      </c>
      <c r="L1182" s="544" t="s">
        <v>5995</v>
      </c>
      <c r="M1182" s="560">
        <v>384685374</v>
      </c>
      <c r="N1182" s="557">
        <v>44792</v>
      </c>
      <c r="O1182" s="545">
        <f t="shared" si="55"/>
        <v>8</v>
      </c>
      <c r="P1182" s="545">
        <f t="shared" si="56"/>
        <v>8</v>
      </c>
      <c r="Q1182" s="531" t="str">
        <f t="shared" si="57"/>
        <v>Gastos_Gerais</v>
      </c>
    </row>
    <row r="1183" spans="1:17" ht="38.25" hidden="1" x14ac:dyDescent="0.2">
      <c r="A1183" s="538">
        <f>IF(B1183="","",COUNT('Diário 3º PA'!$A$4:$A$4242)+COUNT('Diário 4º PA'!$A$4:$A$2224)+ROW()-3)</f>
        <v>5192</v>
      </c>
      <c r="B1183" s="579">
        <v>44792</v>
      </c>
      <c r="C1183" s="540">
        <v>44774</v>
      </c>
      <c r="D1183" s="541" t="s">
        <v>115</v>
      </c>
      <c r="E1183" s="541" t="s">
        <v>342</v>
      </c>
      <c r="F1183" s="542">
        <v>240</v>
      </c>
      <c r="G1183" s="541" t="s">
        <v>7050</v>
      </c>
      <c r="H1183" s="541" t="s">
        <v>136</v>
      </c>
      <c r="I1183" s="541" t="s">
        <v>7051</v>
      </c>
      <c r="J1183" s="560" t="s">
        <v>5836</v>
      </c>
      <c r="K1183" s="560" t="s">
        <v>6748</v>
      </c>
      <c r="L1183" s="544" t="s">
        <v>5995</v>
      </c>
      <c r="M1183" s="560">
        <v>784708697</v>
      </c>
      <c r="N1183" s="557">
        <v>44792</v>
      </c>
      <c r="O1183" s="545">
        <f t="shared" si="55"/>
        <v>8</v>
      </c>
      <c r="P1183" s="545">
        <f t="shared" si="56"/>
        <v>8</v>
      </c>
      <c r="Q1183" s="531" t="str">
        <f t="shared" si="57"/>
        <v>Gastos_Gerais</v>
      </c>
    </row>
    <row r="1184" spans="1:17" ht="38.25" hidden="1" x14ac:dyDescent="0.2">
      <c r="A1184" s="538">
        <f>IF(B1184="","",COUNT('Diário 3º PA'!$A$4:$A$4242)+COUNT('Diário 4º PA'!$A$4:$A$2224)+ROW()-3)</f>
        <v>5193</v>
      </c>
      <c r="B1184" s="579">
        <v>44792</v>
      </c>
      <c r="C1184" s="540">
        <v>44774</v>
      </c>
      <c r="D1184" s="541" t="s">
        <v>115</v>
      </c>
      <c r="E1184" s="541" t="s">
        <v>342</v>
      </c>
      <c r="F1184" s="542">
        <v>60</v>
      </c>
      <c r="G1184" s="541" t="s">
        <v>7052</v>
      </c>
      <c r="H1184" s="541" t="s">
        <v>138</v>
      </c>
      <c r="I1184" s="541" t="s">
        <v>7053</v>
      </c>
      <c r="J1184" s="560" t="s">
        <v>4116</v>
      </c>
      <c r="K1184" s="560" t="s">
        <v>6748</v>
      </c>
      <c r="L1184" s="544" t="s">
        <v>5995</v>
      </c>
      <c r="M1184" s="560">
        <v>784708697</v>
      </c>
      <c r="N1184" s="557">
        <v>44792</v>
      </c>
      <c r="O1184" s="545">
        <f t="shared" si="55"/>
        <v>8</v>
      </c>
      <c r="P1184" s="545">
        <f t="shared" si="56"/>
        <v>8</v>
      </c>
      <c r="Q1184" s="531" t="str">
        <f t="shared" si="57"/>
        <v>Gastos_Gerais</v>
      </c>
    </row>
    <row r="1185" spans="1:17" ht="38.25" hidden="1" x14ac:dyDescent="0.2">
      <c r="A1185" s="538">
        <f>IF(B1185="","",COUNT('Diário 3º PA'!$A$4:$A$4242)+COUNT('Diário 4º PA'!$A$4:$A$2224)+ROW()-3)</f>
        <v>5194</v>
      </c>
      <c r="B1185" s="579">
        <v>44792</v>
      </c>
      <c r="C1185" s="540">
        <v>44774</v>
      </c>
      <c r="D1185" s="541" t="s">
        <v>115</v>
      </c>
      <c r="E1185" s="541" t="s">
        <v>342</v>
      </c>
      <c r="F1185" s="542">
        <v>60</v>
      </c>
      <c r="G1185" s="541" t="s">
        <v>7054</v>
      </c>
      <c r="H1185" s="541" t="s">
        <v>138</v>
      </c>
      <c r="I1185" s="541" t="s">
        <v>4335</v>
      </c>
      <c r="J1185" s="560" t="s">
        <v>4336</v>
      </c>
      <c r="K1185" s="560" t="s">
        <v>6748</v>
      </c>
      <c r="L1185" s="544" t="s">
        <v>5995</v>
      </c>
      <c r="M1185" s="560">
        <v>784708697</v>
      </c>
      <c r="N1185" s="557">
        <v>44792</v>
      </c>
      <c r="O1185" s="545">
        <f t="shared" si="55"/>
        <v>8</v>
      </c>
      <c r="P1185" s="545">
        <f t="shared" si="56"/>
        <v>8</v>
      </c>
      <c r="Q1185" s="531" t="str">
        <f t="shared" si="57"/>
        <v>Gastos_Gerais</v>
      </c>
    </row>
    <row r="1186" spans="1:17" ht="38.25" hidden="1" x14ac:dyDescent="0.2">
      <c r="A1186" s="538">
        <f>IF(B1186="","",COUNT('Diário 3º PA'!$A$4:$A$4242)+COUNT('Diário 4º PA'!$A$4:$A$2224)+ROW()-3)</f>
        <v>5195</v>
      </c>
      <c r="B1186" s="579">
        <v>44792</v>
      </c>
      <c r="C1186" s="540">
        <v>44774</v>
      </c>
      <c r="D1186" s="541" t="s">
        <v>115</v>
      </c>
      <c r="E1186" s="541" t="s">
        <v>342</v>
      </c>
      <c r="F1186" s="542">
        <v>120</v>
      </c>
      <c r="G1186" s="541" t="s">
        <v>7055</v>
      </c>
      <c r="H1186" s="541" t="s">
        <v>134</v>
      </c>
      <c r="I1186" s="541" t="s">
        <v>7056</v>
      </c>
      <c r="J1186" s="560" t="s">
        <v>2088</v>
      </c>
      <c r="K1186" s="560" t="s">
        <v>6748</v>
      </c>
      <c r="L1186" s="544" t="s">
        <v>5995</v>
      </c>
      <c r="M1186" s="560">
        <v>784708697</v>
      </c>
      <c r="N1186" s="557">
        <v>44792</v>
      </c>
      <c r="O1186" s="545">
        <f t="shared" si="55"/>
        <v>8</v>
      </c>
      <c r="P1186" s="545">
        <f t="shared" si="56"/>
        <v>8</v>
      </c>
      <c r="Q1186" s="531" t="str">
        <f t="shared" si="57"/>
        <v>Gastos_Gerais</v>
      </c>
    </row>
    <row r="1187" spans="1:17" ht="38.25" hidden="1" x14ac:dyDescent="0.2">
      <c r="A1187" s="538">
        <f>IF(B1187="","",COUNT('Diário 3º PA'!$A$4:$A$4242)+COUNT('Diário 4º PA'!$A$4:$A$2224)+ROW()-3)</f>
        <v>5196</v>
      </c>
      <c r="B1187" s="579">
        <v>44792</v>
      </c>
      <c r="C1187" s="540">
        <v>44774</v>
      </c>
      <c r="D1187" s="541" t="s">
        <v>115</v>
      </c>
      <c r="E1187" s="541" t="s">
        <v>342</v>
      </c>
      <c r="F1187" s="542">
        <v>120</v>
      </c>
      <c r="G1187" s="541" t="s">
        <v>7057</v>
      </c>
      <c r="H1187" s="541" t="s">
        <v>134</v>
      </c>
      <c r="I1187" s="541" t="s">
        <v>7058</v>
      </c>
      <c r="J1187" s="560" t="s">
        <v>3784</v>
      </c>
      <c r="K1187" s="560" t="s">
        <v>6748</v>
      </c>
      <c r="L1187" s="544" t="s">
        <v>5995</v>
      </c>
      <c r="M1187" s="560">
        <v>784708697</v>
      </c>
      <c r="N1187" s="557">
        <v>44792</v>
      </c>
      <c r="O1187" s="545">
        <f t="shared" si="55"/>
        <v>8</v>
      </c>
      <c r="P1187" s="545">
        <f t="shared" si="56"/>
        <v>8</v>
      </c>
      <c r="Q1187" s="531" t="str">
        <f t="shared" si="57"/>
        <v>Gastos_Gerais</v>
      </c>
    </row>
    <row r="1188" spans="1:17" ht="38.25" hidden="1" x14ac:dyDescent="0.2">
      <c r="A1188" s="538">
        <f>IF(B1188="","",COUNT('Diário 3º PA'!$A$4:$A$4242)+COUNT('Diário 4º PA'!$A$4:$A$2224)+ROW()-3)</f>
        <v>5197</v>
      </c>
      <c r="B1188" s="579">
        <v>44792</v>
      </c>
      <c r="C1188" s="540">
        <v>44774</v>
      </c>
      <c r="D1188" s="541" t="s">
        <v>115</v>
      </c>
      <c r="E1188" s="541" t="s">
        <v>342</v>
      </c>
      <c r="F1188" s="542">
        <v>147</v>
      </c>
      <c r="G1188" s="541" t="s">
        <v>7059</v>
      </c>
      <c r="H1188" s="541" t="s">
        <v>134</v>
      </c>
      <c r="I1188" s="541" t="s">
        <v>4241</v>
      </c>
      <c r="J1188" s="560" t="s">
        <v>3781</v>
      </c>
      <c r="K1188" s="560" t="s">
        <v>6748</v>
      </c>
      <c r="L1188" s="544" t="s">
        <v>5995</v>
      </c>
      <c r="M1188" s="560">
        <v>784708697</v>
      </c>
      <c r="N1188" s="557">
        <v>44792</v>
      </c>
      <c r="O1188" s="545">
        <f t="shared" si="55"/>
        <v>8</v>
      </c>
      <c r="P1188" s="545">
        <f t="shared" si="56"/>
        <v>8</v>
      </c>
      <c r="Q1188" s="531" t="str">
        <f t="shared" si="57"/>
        <v>Gastos_Gerais</v>
      </c>
    </row>
    <row r="1189" spans="1:17" ht="38.25" hidden="1" x14ac:dyDescent="0.2">
      <c r="A1189" s="538">
        <f>IF(B1189="","",COUNT('Diário 3º PA'!$A$4:$A$4242)+COUNT('Diário 4º PA'!$A$4:$A$2224)+ROW()-3)</f>
        <v>5198</v>
      </c>
      <c r="B1189" s="579">
        <v>44795</v>
      </c>
      <c r="C1189" s="540">
        <v>44774</v>
      </c>
      <c r="D1189" s="541" t="s">
        <v>115</v>
      </c>
      <c r="E1189" s="541" t="s">
        <v>368</v>
      </c>
      <c r="F1189" s="542">
        <v>25.2</v>
      </c>
      <c r="G1189" s="541" t="s">
        <v>7060</v>
      </c>
      <c r="H1189" s="541" t="s">
        <v>130</v>
      </c>
      <c r="I1189" s="541" t="s">
        <v>7061</v>
      </c>
      <c r="J1189" s="560" t="s">
        <v>7062</v>
      </c>
      <c r="K1189" s="560" t="s">
        <v>1464</v>
      </c>
      <c r="L1189" s="560" t="s">
        <v>428</v>
      </c>
      <c r="M1189" s="560">
        <v>6233</v>
      </c>
      <c r="N1189" s="557">
        <v>44792</v>
      </c>
      <c r="O1189" s="545">
        <f t="shared" si="55"/>
        <v>8</v>
      </c>
      <c r="P1189" s="545">
        <f t="shared" si="56"/>
        <v>8</v>
      </c>
      <c r="Q1189" s="531" t="str">
        <f t="shared" si="57"/>
        <v>Gastos_Gerais</v>
      </c>
    </row>
    <row r="1190" spans="1:17" ht="38.25" hidden="1" x14ac:dyDescent="0.2">
      <c r="A1190" s="538">
        <f>IF(B1190="","",COUNT('Diário 3º PA'!$A$4:$A$4242)+COUNT('Diário 4º PA'!$A$4:$A$2224)+ROW()-3)</f>
        <v>5199</v>
      </c>
      <c r="B1190" s="579">
        <v>44795</v>
      </c>
      <c r="C1190" s="540">
        <v>44774</v>
      </c>
      <c r="D1190" s="541" t="s">
        <v>115</v>
      </c>
      <c r="E1190" s="541" t="s">
        <v>366</v>
      </c>
      <c r="F1190" s="542">
        <v>100.13</v>
      </c>
      <c r="G1190" s="541" t="s">
        <v>3960</v>
      </c>
      <c r="H1190" s="541" t="s">
        <v>137</v>
      </c>
      <c r="I1190" s="541" t="s">
        <v>7063</v>
      </c>
      <c r="J1190" s="560" t="s">
        <v>7064</v>
      </c>
      <c r="K1190" s="560" t="s">
        <v>1464</v>
      </c>
      <c r="L1190" s="560" t="s">
        <v>428</v>
      </c>
      <c r="M1190" s="560">
        <v>74</v>
      </c>
      <c r="N1190" s="557">
        <v>44792</v>
      </c>
      <c r="O1190" s="545">
        <f t="shared" si="55"/>
        <v>8</v>
      </c>
      <c r="P1190" s="545">
        <f t="shared" si="56"/>
        <v>8</v>
      </c>
      <c r="Q1190" s="531" t="str">
        <f t="shared" si="57"/>
        <v>Gastos_Gerais</v>
      </c>
    </row>
    <row r="1191" spans="1:17" ht="38.25" hidden="1" x14ac:dyDescent="0.2">
      <c r="A1191" s="538">
        <f>IF(B1191="","",COUNT('Diário 3º PA'!$A$4:$A$4242)+COUNT('Diário 4º PA'!$A$4:$A$2224)+ROW()-3)</f>
        <v>5200</v>
      </c>
      <c r="B1191" s="579">
        <v>44795</v>
      </c>
      <c r="C1191" s="540">
        <v>44774</v>
      </c>
      <c r="D1191" s="541" t="s">
        <v>115</v>
      </c>
      <c r="E1191" s="541" t="s">
        <v>368</v>
      </c>
      <c r="F1191" s="542">
        <v>65</v>
      </c>
      <c r="G1191" s="541" t="s">
        <v>7065</v>
      </c>
      <c r="H1191" s="541" t="s">
        <v>130</v>
      </c>
      <c r="I1191" s="541" t="s">
        <v>7061</v>
      </c>
      <c r="J1191" s="560" t="s">
        <v>7062</v>
      </c>
      <c r="K1191" s="560" t="s">
        <v>1464</v>
      </c>
      <c r="L1191" s="560" t="s">
        <v>428</v>
      </c>
      <c r="M1191" s="560">
        <v>20221523</v>
      </c>
      <c r="N1191" s="557">
        <v>44792</v>
      </c>
      <c r="O1191" s="545">
        <f t="shared" si="55"/>
        <v>8</v>
      </c>
      <c r="P1191" s="545">
        <f t="shared" si="56"/>
        <v>8</v>
      </c>
      <c r="Q1191" s="531" t="str">
        <f t="shared" si="57"/>
        <v>Gastos_Gerais</v>
      </c>
    </row>
    <row r="1192" spans="1:17" ht="38.25" hidden="1" x14ac:dyDescent="0.2">
      <c r="A1192" s="538">
        <f>IF(B1192="","",COUNT('Diário 3º PA'!$A$4:$A$4242)+COUNT('Diário 4º PA'!$A$4:$A$2224)+ROW()-3)</f>
        <v>5201</v>
      </c>
      <c r="B1192" s="579">
        <v>44795</v>
      </c>
      <c r="C1192" s="540">
        <v>44774</v>
      </c>
      <c r="D1192" s="541" t="s">
        <v>115</v>
      </c>
      <c r="E1192" s="541" t="s">
        <v>328</v>
      </c>
      <c r="F1192" s="542">
        <v>1500</v>
      </c>
      <c r="G1192" s="577" t="s">
        <v>1833</v>
      </c>
      <c r="H1192" s="543" t="s">
        <v>128</v>
      </c>
      <c r="I1192" s="543" t="s">
        <v>727</v>
      </c>
      <c r="J1192" s="556" t="s">
        <v>728</v>
      </c>
      <c r="K1192" s="556" t="s">
        <v>704</v>
      </c>
      <c r="L1192" s="544" t="s">
        <v>428</v>
      </c>
      <c r="M1192" s="544">
        <v>1952619</v>
      </c>
      <c r="N1192" s="557">
        <v>44795</v>
      </c>
      <c r="O1192" s="545">
        <f t="shared" si="55"/>
        <v>8</v>
      </c>
      <c r="P1192" s="545">
        <f t="shared" si="56"/>
        <v>8</v>
      </c>
      <c r="Q1192" s="531" t="str">
        <f t="shared" si="57"/>
        <v>Gastos_Gerais</v>
      </c>
    </row>
    <row r="1193" spans="1:17" ht="38.25" hidden="1" x14ac:dyDescent="0.2">
      <c r="A1193" s="538">
        <f>IF(B1193="","",COUNT('Diário 3º PA'!$A$4:$A$4242)+COUNT('Diário 4º PA'!$A$4:$A$2224)+ROW()-3)</f>
        <v>5202</v>
      </c>
      <c r="B1193" s="579">
        <v>44795</v>
      </c>
      <c r="C1193" s="540">
        <v>44774</v>
      </c>
      <c r="D1193" s="541" t="s">
        <v>115</v>
      </c>
      <c r="E1193" s="554" t="s">
        <v>302</v>
      </c>
      <c r="F1193" s="542">
        <v>17111.3</v>
      </c>
      <c r="G1193" s="554" t="s">
        <v>6081</v>
      </c>
      <c r="H1193" s="541" t="s">
        <v>134</v>
      </c>
      <c r="I1193" s="541" t="s">
        <v>810</v>
      </c>
      <c r="J1193" s="560" t="s">
        <v>1193</v>
      </c>
      <c r="K1193" s="556" t="s">
        <v>704</v>
      </c>
      <c r="L1193" s="560" t="s">
        <v>428</v>
      </c>
      <c r="M1193" s="560">
        <v>160</v>
      </c>
      <c r="N1193" s="557">
        <v>44791</v>
      </c>
      <c r="O1193" s="545">
        <f t="shared" si="55"/>
        <v>8</v>
      </c>
      <c r="P1193" s="545">
        <f t="shared" si="56"/>
        <v>8</v>
      </c>
      <c r="Q1193" s="531" t="str">
        <f t="shared" si="57"/>
        <v>Gastos_Gerais</v>
      </c>
    </row>
    <row r="1194" spans="1:17" ht="48" hidden="1" x14ac:dyDescent="0.2">
      <c r="A1194" s="538">
        <f>IF(B1194="","",COUNT('Diário 3º PA'!$A$4:$A$4242)+COUNT('Diário 4º PA'!$A$4:$A$2224)+ROW()-3)</f>
        <v>5203</v>
      </c>
      <c r="B1194" s="579">
        <v>44795</v>
      </c>
      <c r="C1194" s="540">
        <v>44774</v>
      </c>
      <c r="D1194" s="541" t="s">
        <v>115</v>
      </c>
      <c r="E1194" s="541" t="s">
        <v>352</v>
      </c>
      <c r="F1194" s="542">
        <v>1682.1</v>
      </c>
      <c r="G1194" s="541" t="s">
        <v>7066</v>
      </c>
      <c r="H1194" s="541" t="s">
        <v>139</v>
      </c>
      <c r="I1194" s="541" t="s">
        <v>7067</v>
      </c>
      <c r="J1194" s="560" t="s">
        <v>1264</v>
      </c>
      <c r="K1194" s="556" t="s">
        <v>704</v>
      </c>
      <c r="L1194" s="560" t="s">
        <v>428</v>
      </c>
      <c r="M1194" s="560">
        <v>3611</v>
      </c>
      <c r="N1194" s="557">
        <v>44791</v>
      </c>
      <c r="O1194" s="545">
        <f t="shared" si="55"/>
        <v>8</v>
      </c>
      <c r="P1194" s="545">
        <f t="shared" si="56"/>
        <v>8</v>
      </c>
      <c r="Q1194" s="531" t="str">
        <f t="shared" si="57"/>
        <v>Gastos_Gerais</v>
      </c>
    </row>
    <row r="1195" spans="1:17" ht="38.25" hidden="1" x14ac:dyDescent="0.2">
      <c r="A1195" s="538">
        <f>IF(B1195="","",COUNT('Diário 3º PA'!$A$4:$A$4242)+COUNT('Diário 4º PA'!$A$4:$A$2224)+ROW()-3)</f>
        <v>5204</v>
      </c>
      <c r="B1195" s="579">
        <v>44795</v>
      </c>
      <c r="C1195" s="540">
        <v>44774</v>
      </c>
      <c r="D1195" s="541" t="s">
        <v>115</v>
      </c>
      <c r="E1195" s="543" t="s">
        <v>354</v>
      </c>
      <c r="F1195" s="558">
        <v>19124.22</v>
      </c>
      <c r="G1195" s="554" t="s">
        <v>7068</v>
      </c>
      <c r="H1195" s="543" t="s">
        <v>130</v>
      </c>
      <c r="I1195" s="543" t="s">
        <v>4594</v>
      </c>
      <c r="J1195" s="544" t="s">
        <v>4595</v>
      </c>
      <c r="K1195" s="556" t="s">
        <v>704</v>
      </c>
      <c r="L1195" s="544" t="s">
        <v>428</v>
      </c>
      <c r="M1195" s="544">
        <v>202239</v>
      </c>
      <c r="N1195" s="575">
        <v>44790</v>
      </c>
      <c r="O1195" s="545">
        <f t="shared" si="55"/>
        <v>8</v>
      </c>
      <c r="P1195" s="545">
        <f t="shared" si="56"/>
        <v>8</v>
      </c>
      <c r="Q1195" s="531" t="str">
        <f t="shared" si="57"/>
        <v>Gastos_Gerais</v>
      </c>
    </row>
    <row r="1196" spans="1:17" ht="38.25" hidden="1" x14ac:dyDescent="0.2">
      <c r="A1196" s="538">
        <f>IF(B1196="","",COUNT('Diário 3º PA'!$A$4:$A$4242)+COUNT('Diário 4º PA'!$A$4:$A$2224)+ROW()-3)</f>
        <v>5205</v>
      </c>
      <c r="B1196" s="579">
        <v>44795</v>
      </c>
      <c r="C1196" s="540">
        <v>44774</v>
      </c>
      <c r="D1196" s="541" t="s">
        <v>115</v>
      </c>
      <c r="E1196" s="541" t="s">
        <v>260</v>
      </c>
      <c r="F1196" s="542">
        <v>6238.7</v>
      </c>
      <c r="G1196" s="541" t="s">
        <v>2996</v>
      </c>
      <c r="H1196" s="541" t="s">
        <v>127</v>
      </c>
      <c r="I1196" s="541" t="s">
        <v>1197</v>
      </c>
      <c r="J1196" s="560" t="s">
        <v>1198</v>
      </c>
      <c r="K1196" s="560" t="s">
        <v>704</v>
      </c>
      <c r="L1196" s="560" t="s">
        <v>428</v>
      </c>
      <c r="M1196" s="560">
        <v>2022127</v>
      </c>
      <c r="N1196" s="579">
        <v>44774</v>
      </c>
      <c r="O1196" s="545">
        <f t="shared" si="55"/>
        <v>8</v>
      </c>
      <c r="P1196" s="545">
        <f t="shared" si="56"/>
        <v>8</v>
      </c>
      <c r="Q1196" s="531" t="str">
        <f t="shared" si="57"/>
        <v>Gastos_Gerais</v>
      </c>
    </row>
    <row r="1197" spans="1:17" ht="38.25" hidden="1" x14ac:dyDescent="0.2">
      <c r="A1197" s="538">
        <f>IF(B1197="","",COUNT('Diário 3º PA'!$A$4:$A$4242)+COUNT('Diário 4º PA'!$A$4:$A$2224)+ROW()-3)</f>
        <v>5206</v>
      </c>
      <c r="B1197" s="579">
        <v>44795</v>
      </c>
      <c r="C1197" s="540">
        <v>44774</v>
      </c>
      <c r="D1197" s="541" t="s">
        <v>115</v>
      </c>
      <c r="E1197" s="541" t="s">
        <v>342</v>
      </c>
      <c r="F1197" s="542">
        <v>10.4</v>
      </c>
      <c r="G1197" s="541" t="s">
        <v>7069</v>
      </c>
      <c r="H1197" s="541" t="s">
        <v>140</v>
      </c>
      <c r="I1197" s="541" t="s">
        <v>7070</v>
      </c>
      <c r="J1197" s="560" t="s">
        <v>6974</v>
      </c>
      <c r="K1197" s="560" t="s">
        <v>6748</v>
      </c>
      <c r="L1197" s="544" t="s">
        <v>5995</v>
      </c>
      <c r="M1197" s="560">
        <v>184926682</v>
      </c>
      <c r="N1197" s="557">
        <v>44795</v>
      </c>
      <c r="O1197" s="545">
        <f t="shared" si="55"/>
        <v>8</v>
      </c>
      <c r="P1197" s="545">
        <f t="shared" si="56"/>
        <v>8</v>
      </c>
      <c r="Q1197" s="531" t="str">
        <f t="shared" si="57"/>
        <v>Gastos_Gerais</v>
      </c>
    </row>
    <row r="1198" spans="1:17" ht="38.25" hidden="1" x14ac:dyDescent="0.2">
      <c r="A1198" s="538">
        <f>IF(B1198="","",COUNT('Diário 3º PA'!$A$4:$A$4242)+COUNT('Diário 4º PA'!$A$4:$A$2224)+ROW()-3)</f>
        <v>5207</v>
      </c>
      <c r="B1198" s="579">
        <v>44795</v>
      </c>
      <c r="C1198" s="540">
        <v>44774</v>
      </c>
      <c r="D1198" s="541" t="s">
        <v>115</v>
      </c>
      <c r="E1198" s="541" t="s">
        <v>342</v>
      </c>
      <c r="F1198" s="542">
        <v>37.799999999999997</v>
      </c>
      <c r="G1198" s="541" t="s">
        <v>7071</v>
      </c>
      <c r="H1198" s="541" t="s">
        <v>130</v>
      </c>
      <c r="I1198" s="541" t="s">
        <v>6458</v>
      </c>
      <c r="J1198" s="560" t="s">
        <v>6459</v>
      </c>
      <c r="K1198" s="560" t="s">
        <v>6748</v>
      </c>
      <c r="L1198" s="544" t="s">
        <v>5995</v>
      </c>
      <c r="M1198" s="560">
        <v>184926682</v>
      </c>
      <c r="N1198" s="557">
        <v>44795</v>
      </c>
      <c r="O1198" s="545">
        <f t="shared" si="55"/>
        <v>8</v>
      </c>
      <c r="P1198" s="545">
        <f t="shared" si="56"/>
        <v>8</v>
      </c>
      <c r="Q1198" s="531" t="str">
        <f t="shared" si="57"/>
        <v>Gastos_Gerais</v>
      </c>
    </row>
    <row r="1199" spans="1:17" ht="38.25" hidden="1" x14ac:dyDescent="0.2">
      <c r="A1199" s="538">
        <f>IF(B1199="","",COUNT('Diário 3º PA'!$A$4:$A$4242)+COUNT('Diário 4º PA'!$A$4:$A$2224)+ROW()-3)</f>
        <v>5208</v>
      </c>
      <c r="B1199" s="579">
        <v>44795</v>
      </c>
      <c r="C1199" s="540">
        <v>44774</v>
      </c>
      <c r="D1199" s="541" t="s">
        <v>115</v>
      </c>
      <c r="E1199" s="541" t="s">
        <v>342</v>
      </c>
      <c r="F1199" s="542">
        <v>60</v>
      </c>
      <c r="G1199" s="541" t="s">
        <v>7072</v>
      </c>
      <c r="H1199" s="541" t="s">
        <v>129</v>
      </c>
      <c r="I1199" s="541" t="s">
        <v>7073</v>
      </c>
      <c r="J1199" s="560" t="s">
        <v>4530</v>
      </c>
      <c r="K1199" s="560" t="s">
        <v>6748</v>
      </c>
      <c r="L1199" s="544" t="s">
        <v>5995</v>
      </c>
      <c r="M1199" s="560">
        <v>184926682</v>
      </c>
      <c r="N1199" s="557">
        <v>44795</v>
      </c>
      <c r="O1199" s="545">
        <f t="shared" si="55"/>
        <v>8</v>
      </c>
      <c r="P1199" s="545">
        <f t="shared" si="56"/>
        <v>8</v>
      </c>
      <c r="Q1199" s="531" t="str">
        <f t="shared" si="57"/>
        <v>Gastos_Gerais</v>
      </c>
    </row>
    <row r="1200" spans="1:17" ht="38.25" hidden="1" x14ac:dyDescent="0.2">
      <c r="A1200" s="538">
        <f>IF(B1200="","",COUNT('Diário 3º PA'!$A$4:$A$4242)+COUNT('Diário 4º PA'!$A$4:$A$2224)+ROW()-3)</f>
        <v>5209</v>
      </c>
      <c r="B1200" s="579">
        <v>44795</v>
      </c>
      <c r="C1200" s="540">
        <v>44774</v>
      </c>
      <c r="D1200" s="541" t="s">
        <v>115</v>
      </c>
      <c r="E1200" s="541" t="s">
        <v>342</v>
      </c>
      <c r="F1200" s="542">
        <v>180</v>
      </c>
      <c r="G1200" s="541" t="s">
        <v>7074</v>
      </c>
      <c r="H1200" s="541" t="s">
        <v>134</v>
      </c>
      <c r="I1200" s="541" t="s">
        <v>7075</v>
      </c>
      <c r="J1200" s="560" t="s">
        <v>2088</v>
      </c>
      <c r="K1200" s="560" t="s">
        <v>6748</v>
      </c>
      <c r="L1200" s="544" t="s">
        <v>5995</v>
      </c>
      <c r="M1200" s="560">
        <v>184926682</v>
      </c>
      <c r="N1200" s="557">
        <v>44795</v>
      </c>
      <c r="O1200" s="545">
        <f t="shared" si="55"/>
        <v>8</v>
      </c>
      <c r="P1200" s="545">
        <f t="shared" si="56"/>
        <v>8</v>
      </c>
      <c r="Q1200" s="531" t="str">
        <f t="shared" si="57"/>
        <v>Gastos_Gerais</v>
      </c>
    </row>
    <row r="1201" spans="1:17" ht="38.25" hidden="1" x14ac:dyDescent="0.2">
      <c r="A1201" s="538">
        <f>IF(B1201="","",COUNT('Diário 3º PA'!$A$4:$A$4242)+COUNT('Diário 4º PA'!$A$4:$A$2224)+ROW()-3)</f>
        <v>5210</v>
      </c>
      <c r="B1201" s="579">
        <v>44795</v>
      </c>
      <c r="C1201" s="540">
        <v>44774</v>
      </c>
      <c r="D1201" s="541" t="s">
        <v>115</v>
      </c>
      <c r="E1201" s="541" t="s">
        <v>342</v>
      </c>
      <c r="F1201" s="542">
        <v>180</v>
      </c>
      <c r="G1201" s="541" t="s">
        <v>7076</v>
      </c>
      <c r="H1201" s="541" t="s">
        <v>134</v>
      </c>
      <c r="I1201" s="541" t="s">
        <v>7077</v>
      </c>
      <c r="J1201" s="560" t="s">
        <v>7078</v>
      </c>
      <c r="K1201" s="560" t="s">
        <v>6748</v>
      </c>
      <c r="L1201" s="544" t="s">
        <v>5995</v>
      </c>
      <c r="M1201" s="560">
        <v>184926682</v>
      </c>
      <c r="N1201" s="557">
        <v>44795</v>
      </c>
      <c r="O1201" s="545">
        <f t="shared" si="55"/>
        <v>8</v>
      </c>
      <c r="P1201" s="545">
        <f t="shared" si="56"/>
        <v>8</v>
      </c>
      <c r="Q1201" s="531" t="str">
        <f t="shared" si="57"/>
        <v>Gastos_Gerais</v>
      </c>
    </row>
    <row r="1202" spans="1:17" ht="38.25" hidden="1" x14ac:dyDescent="0.2">
      <c r="A1202" s="538">
        <f>IF(B1202="","",COUNT('Diário 3º PA'!$A$4:$A$4242)+COUNT('Diário 4º PA'!$A$4:$A$2224)+ROW()-3)</f>
        <v>5211</v>
      </c>
      <c r="B1202" s="579">
        <v>44795</v>
      </c>
      <c r="C1202" s="540">
        <v>44774</v>
      </c>
      <c r="D1202" s="541" t="s">
        <v>115</v>
      </c>
      <c r="E1202" s="541" t="s">
        <v>342</v>
      </c>
      <c r="F1202" s="542">
        <v>180</v>
      </c>
      <c r="G1202" s="541" t="s">
        <v>7079</v>
      </c>
      <c r="H1202" s="541" t="s">
        <v>134</v>
      </c>
      <c r="I1202" s="541" t="s">
        <v>2469</v>
      </c>
      <c r="J1202" s="560" t="s">
        <v>2092</v>
      </c>
      <c r="K1202" s="560" t="s">
        <v>6748</v>
      </c>
      <c r="L1202" s="544" t="s">
        <v>5995</v>
      </c>
      <c r="M1202" s="560">
        <v>184926682</v>
      </c>
      <c r="N1202" s="557">
        <v>44795</v>
      </c>
      <c r="O1202" s="545">
        <f t="shared" si="55"/>
        <v>8</v>
      </c>
      <c r="P1202" s="545">
        <f t="shared" si="56"/>
        <v>8</v>
      </c>
      <c r="Q1202" s="531" t="str">
        <f t="shared" si="57"/>
        <v>Gastos_Gerais</v>
      </c>
    </row>
    <row r="1203" spans="1:17" ht="38.25" hidden="1" x14ac:dyDescent="0.2">
      <c r="A1203" s="538">
        <f>IF(B1203="","",COUNT('Diário 3º PA'!$A$4:$A$4242)+COUNT('Diário 4º PA'!$A$4:$A$2224)+ROW()-3)</f>
        <v>5212</v>
      </c>
      <c r="B1203" s="579">
        <v>44795</v>
      </c>
      <c r="C1203" s="540">
        <v>44774</v>
      </c>
      <c r="D1203" s="541" t="s">
        <v>115</v>
      </c>
      <c r="E1203" s="541" t="s">
        <v>342</v>
      </c>
      <c r="F1203" s="542">
        <v>60</v>
      </c>
      <c r="G1203" s="541" t="s">
        <v>7080</v>
      </c>
      <c r="H1203" s="541" t="s">
        <v>129</v>
      </c>
      <c r="I1203" s="541" t="s">
        <v>6405</v>
      </c>
      <c r="J1203" s="560" t="s">
        <v>5801</v>
      </c>
      <c r="K1203" s="560" t="s">
        <v>6748</v>
      </c>
      <c r="L1203" s="544" t="s">
        <v>5995</v>
      </c>
      <c r="M1203" s="560">
        <v>184926682</v>
      </c>
      <c r="N1203" s="557">
        <v>44795</v>
      </c>
      <c r="O1203" s="545">
        <f t="shared" si="55"/>
        <v>8</v>
      </c>
      <c r="P1203" s="545">
        <f t="shared" si="56"/>
        <v>8</v>
      </c>
      <c r="Q1203" s="531" t="str">
        <f t="shared" si="57"/>
        <v>Gastos_Gerais</v>
      </c>
    </row>
    <row r="1204" spans="1:17" ht="38.25" hidden="1" x14ac:dyDescent="0.2">
      <c r="A1204" s="538">
        <f>IF(B1204="","",COUNT('Diário 3º PA'!$A$4:$A$4242)+COUNT('Diário 4º PA'!$A$4:$A$2224)+ROW()-3)</f>
        <v>5213</v>
      </c>
      <c r="B1204" s="579">
        <v>44795</v>
      </c>
      <c r="C1204" s="540">
        <v>44774</v>
      </c>
      <c r="D1204" s="541" t="s">
        <v>115</v>
      </c>
      <c r="E1204" s="541" t="s">
        <v>342</v>
      </c>
      <c r="F1204" s="542">
        <v>60</v>
      </c>
      <c r="G1204" s="541" t="s">
        <v>5798</v>
      </c>
      <c r="H1204" s="541" t="s">
        <v>129</v>
      </c>
      <c r="I1204" s="541" t="s">
        <v>888</v>
      </c>
      <c r="J1204" s="560" t="s">
        <v>889</v>
      </c>
      <c r="K1204" s="560" t="s">
        <v>6748</v>
      </c>
      <c r="L1204" s="544" t="s">
        <v>5995</v>
      </c>
      <c r="M1204" s="560">
        <v>184926682</v>
      </c>
      <c r="N1204" s="557">
        <v>44795</v>
      </c>
      <c r="O1204" s="545">
        <f t="shared" si="55"/>
        <v>8</v>
      </c>
      <c r="P1204" s="545">
        <f t="shared" si="56"/>
        <v>8</v>
      </c>
      <c r="Q1204" s="531" t="str">
        <f t="shared" si="57"/>
        <v>Gastos_Gerais</v>
      </c>
    </row>
    <row r="1205" spans="1:17" ht="25.5" hidden="1" x14ac:dyDescent="0.2">
      <c r="A1205" s="538">
        <f>IF(B1205="","",COUNT('Diário 3º PA'!$A$4:$A$4242)+COUNT('Diário 4º PA'!$A$4:$A$2224)+ROW()-3)</f>
        <v>5214</v>
      </c>
      <c r="B1205" s="579">
        <v>44795</v>
      </c>
      <c r="C1205" s="540">
        <v>44774</v>
      </c>
      <c r="D1205" s="554" t="s">
        <v>93</v>
      </c>
      <c r="E1205" s="554" t="s">
        <v>97</v>
      </c>
      <c r="F1205" s="555">
        <v>0.1</v>
      </c>
      <c r="G1205" s="554" t="s">
        <v>1553</v>
      </c>
      <c r="H1205" s="554" t="s">
        <v>128</v>
      </c>
      <c r="I1205" s="543" t="s">
        <v>664</v>
      </c>
      <c r="J1205" s="556" t="s">
        <v>811</v>
      </c>
      <c r="K1205" s="556" t="s">
        <v>1554</v>
      </c>
      <c r="L1205" s="544" t="s">
        <v>1066</v>
      </c>
      <c r="M1205" s="556" t="s">
        <v>666</v>
      </c>
      <c r="N1205" s="557">
        <v>44795</v>
      </c>
      <c r="O1205" s="545">
        <f t="shared" si="55"/>
        <v>8</v>
      </c>
      <c r="P1205" s="545">
        <f t="shared" si="56"/>
        <v>8</v>
      </c>
      <c r="Q1205" s="531" t="str">
        <f t="shared" si="57"/>
        <v>Receitas</v>
      </c>
    </row>
    <row r="1206" spans="1:17" ht="48" hidden="1" x14ac:dyDescent="0.2">
      <c r="A1206" s="538">
        <f>IF(B1206="","",COUNT('Diário 3º PA'!$A$4:$A$4242)+COUNT('Diário 4º PA'!$A$4:$A$2224)+ROW()-3)</f>
        <v>5215</v>
      </c>
      <c r="B1206" s="579">
        <v>44796</v>
      </c>
      <c r="C1206" s="540">
        <v>44774</v>
      </c>
      <c r="D1206" s="541" t="s">
        <v>115</v>
      </c>
      <c r="E1206" s="543" t="s">
        <v>378</v>
      </c>
      <c r="F1206" s="558">
        <v>471.46</v>
      </c>
      <c r="G1206" s="543" t="s">
        <v>7081</v>
      </c>
      <c r="H1206" s="543" t="s">
        <v>129</v>
      </c>
      <c r="I1206" s="543" t="s">
        <v>3916</v>
      </c>
      <c r="J1206" s="544" t="s">
        <v>1438</v>
      </c>
      <c r="K1206" s="544" t="s">
        <v>1464</v>
      </c>
      <c r="L1206" s="544" t="s">
        <v>428</v>
      </c>
      <c r="M1206" s="544">
        <v>5734</v>
      </c>
      <c r="N1206" s="575">
        <v>44795</v>
      </c>
      <c r="O1206" s="545">
        <f t="shared" si="55"/>
        <v>8</v>
      </c>
      <c r="P1206" s="545">
        <f t="shared" si="56"/>
        <v>8</v>
      </c>
      <c r="Q1206" s="531" t="str">
        <f t="shared" si="57"/>
        <v>Gastos_Gerais</v>
      </c>
    </row>
    <row r="1207" spans="1:17" ht="51" hidden="1" x14ac:dyDescent="0.2">
      <c r="A1207" s="538">
        <f>IF(B1207="","",COUNT('Diário 3º PA'!$A$4:$A$4242)+COUNT('Diário 4º PA'!$A$4:$A$2224)+ROW()-3)</f>
        <v>5216</v>
      </c>
      <c r="B1207" s="579">
        <v>44796</v>
      </c>
      <c r="C1207" s="540">
        <v>44805</v>
      </c>
      <c r="D1207" s="554" t="s">
        <v>104</v>
      </c>
      <c r="E1207" s="554" t="s">
        <v>204</v>
      </c>
      <c r="F1207" s="542">
        <v>1266.5</v>
      </c>
      <c r="G1207" s="541" t="s">
        <v>7082</v>
      </c>
      <c r="H1207" s="541" t="s">
        <v>132</v>
      </c>
      <c r="I1207" s="541" t="s">
        <v>1353</v>
      </c>
      <c r="J1207" s="560" t="s">
        <v>1354</v>
      </c>
      <c r="K1207" s="560" t="s">
        <v>1464</v>
      </c>
      <c r="L1207" s="544" t="s">
        <v>428</v>
      </c>
      <c r="M1207" s="560">
        <v>188627</v>
      </c>
      <c r="N1207" s="575">
        <v>44795</v>
      </c>
      <c r="O1207" s="545">
        <f t="shared" si="55"/>
        <v>8</v>
      </c>
      <c r="P1207" s="545">
        <f t="shared" si="56"/>
        <v>9</v>
      </c>
      <c r="Q1207" s="531" t="str">
        <f t="shared" si="57"/>
        <v>Gastos_com_Pessoal</v>
      </c>
    </row>
    <row r="1208" spans="1:17" ht="51" hidden="1" x14ac:dyDescent="0.2">
      <c r="A1208" s="538">
        <f>IF(B1208="","",COUNT('Diário 3º PA'!$A$4:$A$4242)+COUNT('Diário 4º PA'!$A$4:$A$2224)+ROW()-3)</f>
        <v>5217</v>
      </c>
      <c r="B1208" s="579">
        <v>44796</v>
      </c>
      <c r="C1208" s="540">
        <v>44805</v>
      </c>
      <c r="D1208" s="554" t="s">
        <v>104</v>
      </c>
      <c r="E1208" s="554" t="s">
        <v>204</v>
      </c>
      <c r="F1208" s="542">
        <v>1352</v>
      </c>
      <c r="G1208" s="541" t="s">
        <v>7083</v>
      </c>
      <c r="H1208" s="541" t="s">
        <v>139</v>
      </c>
      <c r="I1208" s="543" t="s">
        <v>6509</v>
      </c>
      <c r="J1208" s="560" t="s">
        <v>1352</v>
      </c>
      <c r="K1208" s="560" t="s">
        <v>1464</v>
      </c>
      <c r="L1208" s="544" t="s">
        <v>428</v>
      </c>
      <c r="M1208" s="560">
        <v>62098</v>
      </c>
      <c r="N1208" s="575">
        <v>44795</v>
      </c>
      <c r="O1208" s="545">
        <f t="shared" si="55"/>
        <v>8</v>
      </c>
      <c r="P1208" s="545">
        <f t="shared" si="56"/>
        <v>9</v>
      </c>
      <c r="Q1208" s="531" t="str">
        <f t="shared" si="57"/>
        <v>Gastos_com_Pessoal</v>
      </c>
    </row>
    <row r="1209" spans="1:17" ht="51" hidden="1" x14ac:dyDescent="0.2">
      <c r="A1209" s="538">
        <f>IF(B1209="","",COUNT('Diário 3º PA'!$A$4:$A$4242)+COUNT('Diário 4º PA'!$A$4:$A$2224)+ROW()-3)</f>
        <v>5218</v>
      </c>
      <c r="B1209" s="579">
        <v>44796</v>
      </c>
      <c r="C1209" s="540">
        <v>44805</v>
      </c>
      <c r="D1209" s="554" t="s">
        <v>104</v>
      </c>
      <c r="E1209" s="554" t="s">
        <v>204</v>
      </c>
      <c r="F1209" s="542">
        <v>686</v>
      </c>
      <c r="G1209" s="541" t="s">
        <v>7084</v>
      </c>
      <c r="H1209" s="541" t="s">
        <v>132</v>
      </c>
      <c r="I1209" s="541" t="s">
        <v>3117</v>
      </c>
      <c r="J1209" s="560" t="s">
        <v>1345</v>
      </c>
      <c r="K1209" s="556" t="s">
        <v>1464</v>
      </c>
      <c r="L1209" s="544" t="s">
        <v>705</v>
      </c>
      <c r="M1209" s="560" t="s">
        <v>7085</v>
      </c>
      <c r="N1209" s="575">
        <v>44795</v>
      </c>
      <c r="O1209" s="545">
        <f t="shared" si="55"/>
        <v>8</v>
      </c>
      <c r="P1209" s="545">
        <f t="shared" si="56"/>
        <v>9</v>
      </c>
      <c r="Q1209" s="531" t="str">
        <f t="shared" si="57"/>
        <v>Gastos_com_Pessoal</v>
      </c>
    </row>
    <row r="1210" spans="1:17" ht="38.25" hidden="1" x14ac:dyDescent="0.2">
      <c r="A1210" s="538">
        <f>IF(B1210="","",COUNT('Diário 3º PA'!$A$4:$A$4242)+COUNT('Diário 4º PA'!$A$4:$A$2224)+ROW()-3)</f>
        <v>5219</v>
      </c>
      <c r="B1210" s="579">
        <v>44796</v>
      </c>
      <c r="C1210" s="540">
        <v>44774</v>
      </c>
      <c r="D1210" s="541" t="s">
        <v>115</v>
      </c>
      <c r="E1210" s="554" t="s">
        <v>318</v>
      </c>
      <c r="F1210" s="542">
        <v>609.51</v>
      </c>
      <c r="G1210" s="541" t="s">
        <v>7086</v>
      </c>
      <c r="H1210" s="541" t="s">
        <v>131</v>
      </c>
      <c r="I1210" s="541" t="s">
        <v>7087</v>
      </c>
      <c r="J1210" s="560" t="s">
        <v>7088</v>
      </c>
      <c r="K1210" s="544" t="s">
        <v>1464</v>
      </c>
      <c r="L1210" s="544" t="s">
        <v>428</v>
      </c>
      <c r="M1210" s="560">
        <v>108</v>
      </c>
      <c r="N1210" s="557">
        <v>44796</v>
      </c>
      <c r="O1210" s="545">
        <f t="shared" si="55"/>
        <v>8</v>
      </c>
      <c r="P1210" s="545">
        <f t="shared" si="56"/>
        <v>8</v>
      </c>
      <c r="Q1210" s="531" t="str">
        <f t="shared" si="57"/>
        <v>Gastos_Gerais</v>
      </c>
    </row>
    <row r="1211" spans="1:17" ht="38.25" hidden="1" x14ac:dyDescent="0.2">
      <c r="A1211" s="538">
        <f>IF(B1211="","",COUNT('Diário 3º PA'!$A$4:$A$4242)+COUNT('Diário 4º PA'!$A$4:$A$2224)+ROW()-3)</f>
        <v>5220</v>
      </c>
      <c r="B1211" s="579">
        <v>44796</v>
      </c>
      <c r="C1211" s="540">
        <v>44774</v>
      </c>
      <c r="D1211" s="541" t="s">
        <v>115</v>
      </c>
      <c r="E1211" s="541" t="s">
        <v>370</v>
      </c>
      <c r="F1211" s="542">
        <v>80.72</v>
      </c>
      <c r="G1211" s="541" t="s">
        <v>7089</v>
      </c>
      <c r="H1211" s="541" t="s">
        <v>131</v>
      </c>
      <c r="I1211" s="541" t="s">
        <v>6849</v>
      </c>
      <c r="J1211" s="560" t="s">
        <v>1483</v>
      </c>
      <c r="K1211" s="544" t="s">
        <v>1464</v>
      </c>
      <c r="L1211" s="544" t="s">
        <v>428</v>
      </c>
      <c r="M1211" s="560">
        <v>2022551</v>
      </c>
      <c r="N1211" s="575">
        <v>44795</v>
      </c>
      <c r="O1211" s="545">
        <f t="shared" si="55"/>
        <v>8</v>
      </c>
      <c r="P1211" s="545">
        <f t="shared" si="56"/>
        <v>8</v>
      </c>
      <c r="Q1211" s="531" t="str">
        <f t="shared" si="57"/>
        <v>Gastos_Gerais</v>
      </c>
    </row>
    <row r="1212" spans="1:17" ht="51" hidden="1" x14ac:dyDescent="0.2">
      <c r="A1212" s="538">
        <f>IF(B1212="","",COUNT('Diário 3º PA'!$A$4:$A$4242)+COUNT('Diário 4º PA'!$A$4:$A$2224)+ROW()-3)</f>
        <v>5221</v>
      </c>
      <c r="B1212" s="579">
        <v>44796</v>
      </c>
      <c r="C1212" s="540">
        <v>44805</v>
      </c>
      <c r="D1212" s="554" t="s">
        <v>104</v>
      </c>
      <c r="E1212" s="554" t="s">
        <v>204</v>
      </c>
      <c r="F1212" s="542">
        <v>390.6</v>
      </c>
      <c r="G1212" s="541" t="s">
        <v>7090</v>
      </c>
      <c r="H1212" s="541" t="s">
        <v>133</v>
      </c>
      <c r="I1212" s="543" t="s">
        <v>1341</v>
      </c>
      <c r="J1212" s="560" t="s">
        <v>1342</v>
      </c>
      <c r="K1212" s="560" t="s">
        <v>732</v>
      </c>
      <c r="L1212" s="544" t="s">
        <v>428</v>
      </c>
      <c r="M1212" s="560">
        <v>14861</v>
      </c>
      <c r="N1212" s="557">
        <v>44796</v>
      </c>
      <c r="O1212" s="545">
        <f t="shared" si="55"/>
        <v>8</v>
      </c>
      <c r="P1212" s="545">
        <f t="shared" si="56"/>
        <v>9</v>
      </c>
      <c r="Q1212" s="531" t="str">
        <f t="shared" si="57"/>
        <v>Gastos_com_Pessoal</v>
      </c>
    </row>
    <row r="1213" spans="1:17" ht="51" hidden="1" x14ac:dyDescent="0.2">
      <c r="A1213" s="538">
        <f>IF(B1213="","",COUNT('Diário 3º PA'!$A$4:$A$4242)+COUNT('Diário 4º PA'!$A$4:$A$2224)+ROW()-3)</f>
        <v>5222</v>
      </c>
      <c r="B1213" s="579">
        <v>44796</v>
      </c>
      <c r="C1213" s="540">
        <v>44805</v>
      </c>
      <c r="D1213" s="554" t="s">
        <v>104</v>
      </c>
      <c r="E1213" s="554" t="s">
        <v>204</v>
      </c>
      <c r="F1213" s="542">
        <v>535.5</v>
      </c>
      <c r="G1213" s="541" t="s">
        <v>7091</v>
      </c>
      <c r="H1213" s="541" t="s">
        <v>130</v>
      </c>
      <c r="I1213" s="543" t="s">
        <v>6504</v>
      </c>
      <c r="J1213" s="556" t="s">
        <v>833</v>
      </c>
      <c r="K1213" s="556" t="s">
        <v>1464</v>
      </c>
      <c r="L1213" s="544" t="s">
        <v>428</v>
      </c>
      <c r="M1213" s="560">
        <v>202210655</v>
      </c>
      <c r="N1213" s="557">
        <v>44796</v>
      </c>
      <c r="O1213" s="545">
        <f t="shared" si="55"/>
        <v>8</v>
      </c>
      <c r="P1213" s="545">
        <f t="shared" si="56"/>
        <v>9</v>
      </c>
      <c r="Q1213" s="531" t="str">
        <f t="shared" si="57"/>
        <v>Gastos_com_Pessoal</v>
      </c>
    </row>
    <row r="1214" spans="1:17" ht="38.25" hidden="1" x14ac:dyDescent="0.2">
      <c r="A1214" s="538">
        <f>IF(B1214="","",COUNT('Diário 3º PA'!$A$4:$A$4242)+COUNT('Diário 4º PA'!$A$4:$A$2224)+ROW()-3)</f>
        <v>5223</v>
      </c>
      <c r="B1214" s="579">
        <v>44796</v>
      </c>
      <c r="C1214" s="540">
        <v>44774</v>
      </c>
      <c r="D1214" s="541" t="s">
        <v>115</v>
      </c>
      <c r="E1214" s="541" t="s">
        <v>336</v>
      </c>
      <c r="F1214" s="542">
        <v>667.67</v>
      </c>
      <c r="G1214" s="541" t="s">
        <v>7092</v>
      </c>
      <c r="H1214" s="541" t="s">
        <v>129</v>
      </c>
      <c r="I1214" s="541" t="s">
        <v>7093</v>
      </c>
      <c r="J1214" s="560" t="s">
        <v>7094</v>
      </c>
      <c r="K1214" s="560" t="s">
        <v>704</v>
      </c>
      <c r="L1214" s="560" t="s">
        <v>428</v>
      </c>
      <c r="M1214" s="560">
        <v>126734</v>
      </c>
      <c r="N1214" s="557">
        <v>44796</v>
      </c>
      <c r="O1214" s="545">
        <f t="shared" si="55"/>
        <v>8</v>
      </c>
      <c r="P1214" s="545">
        <f t="shared" si="56"/>
        <v>8</v>
      </c>
      <c r="Q1214" s="531" t="str">
        <f t="shared" si="57"/>
        <v>Gastos_Gerais</v>
      </c>
    </row>
    <row r="1215" spans="1:17" ht="38.25" hidden="1" x14ac:dyDescent="0.2">
      <c r="A1215" s="538">
        <f>IF(B1215="","",COUNT('Diário 3º PA'!$A$4:$A$4242)+COUNT('Diário 4º PA'!$A$4:$A$2224)+ROW()-3)</f>
        <v>5224</v>
      </c>
      <c r="B1215" s="579">
        <v>44796</v>
      </c>
      <c r="C1215" s="540">
        <v>44774</v>
      </c>
      <c r="D1215" s="541" t="s">
        <v>115</v>
      </c>
      <c r="E1215" s="541" t="s">
        <v>328</v>
      </c>
      <c r="F1215" s="542">
        <v>1500</v>
      </c>
      <c r="G1215" s="577" t="s">
        <v>1137</v>
      </c>
      <c r="H1215" s="543" t="s">
        <v>135</v>
      </c>
      <c r="I1215" s="543" t="s">
        <v>727</v>
      </c>
      <c r="J1215" s="556" t="s">
        <v>728</v>
      </c>
      <c r="K1215" s="556" t="s">
        <v>704</v>
      </c>
      <c r="L1215" s="544" t="s">
        <v>428</v>
      </c>
      <c r="M1215" s="544">
        <v>1952999</v>
      </c>
      <c r="N1215" s="557">
        <v>44796</v>
      </c>
      <c r="O1215" s="545">
        <f t="shared" si="55"/>
        <v>8</v>
      </c>
      <c r="P1215" s="545">
        <f t="shared" si="56"/>
        <v>8</v>
      </c>
      <c r="Q1215" s="531" t="str">
        <f t="shared" si="57"/>
        <v>Gastos_Gerais</v>
      </c>
    </row>
    <row r="1216" spans="1:17" ht="38.25" hidden="1" x14ac:dyDescent="0.2">
      <c r="A1216" s="538">
        <f>IF(B1216="","",COUNT('Diário 3º PA'!$A$4:$A$4242)+COUNT('Diário 4º PA'!$A$4:$A$2224)+ROW()-3)</f>
        <v>5225</v>
      </c>
      <c r="B1216" s="579">
        <v>44796</v>
      </c>
      <c r="C1216" s="540">
        <v>44774</v>
      </c>
      <c r="D1216" s="541" t="s">
        <v>115</v>
      </c>
      <c r="E1216" s="541" t="s">
        <v>368</v>
      </c>
      <c r="F1216" s="542">
        <v>440</v>
      </c>
      <c r="G1216" s="541" t="s">
        <v>7095</v>
      </c>
      <c r="H1216" s="541" t="s">
        <v>135</v>
      </c>
      <c r="I1216" s="541" t="s">
        <v>7096</v>
      </c>
      <c r="J1216" s="560" t="s">
        <v>7097</v>
      </c>
      <c r="K1216" s="560" t="s">
        <v>704</v>
      </c>
      <c r="L1216" s="560" t="s">
        <v>428</v>
      </c>
      <c r="M1216" s="560">
        <v>78942</v>
      </c>
      <c r="N1216" s="557">
        <v>44796</v>
      </c>
      <c r="O1216" s="545">
        <f t="shared" si="55"/>
        <v>8</v>
      </c>
      <c r="P1216" s="545">
        <f t="shared" si="56"/>
        <v>8</v>
      </c>
      <c r="Q1216" s="531" t="str">
        <f t="shared" si="57"/>
        <v>Gastos_Gerais</v>
      </c>
    </row>
    <row r="1217" spans="1:17" ht="38.25" hidden="1" x14ac:dyDescent="0.2">
      <c r="A1217" s="538">
        <f>IF(B1217="","",COUNT('Diário 3º PA'!$A$4:$A$4242)+COUNT('Diário 4º PA'!$A$4:$A$2224)+ROW()-3)</f>
        <v>5226</v>
      </c>
      <c r="B1217" s="579">
        <v>44796</v>
      </c>
      <c r="C1217" s="540">
        <v>44774</v>
      </c>
      <c r="D1217" s="541" t="s">
        <v>115</v>
      </c>
      <c r="E1217" s="541" t="s">
        <v>298</v>
      </c>
      <c r="F1217" s="542">
        <v>1765</v>
      </c>
      <c r="G1217" s="554" t="s">
        <v>5970</v>
      </c>
      <c r="H1217" s="541" t="s">
        <v>130</v>
      </c>
      <c r="I1217" s="541" t="s">
        <v>6497</v>
      </c>
      <c r="J1217" s="560" t="s">
        <v>1361</v>
      </c>
      <c r="K1217" s="560" t="s">
        <v>704</v>
      </c>
      <c r="L1217" s="560" t="s">
        <v>428</v>
      </c>
      <c r="M1217" s="560">
        <v>43724</v>
      </c>
      <c r="N1217" s="557">
        <v>44769</v>
      </c>
      <c r="O1217" s="545">
        <f t="shared" si="55"/>
        <v>8</v>
      </c>
      <c r="P1217" s="545">
        <f t="shared" si="56"/>
        <v>8</v>
      </c>
      <c r="Q1217" s="531" t="str">
        <f t="shared" si="57"/>
        <v>Gastos_Gerais</v>
      </c>
    </row>
    <row r="1218" spans="1:17" ht="38.25" hidden="1" x14ac:dyDescent="0.2">
      <c r="A1218" s="538">
        <f>IF(B1218="","",COUNT('Diário 3º PA'!$A$4:$A$4242)+COUNT('Diário 4º PA'!$A$4:$A$2224)+ROW()-3)</f>
        <v>5227</v>
      </c>
      <c r="B1218" s="579">
        <v>44796</v>
      </c>
      <c r="C1218" s="540">
        <v>44774</v>
      </c>
      <c r="D1218" s="541" t="s">
        <v>115</v>
      </c>
      <c r="E1218" s="541" t="s">
        <v>328</v>
      </c>
      <c r="F1218" s="542">
        <v>2000</v>
      </c>
      <c r="G1218" s="577" t="s">
        <v>1087</v>
      </c>
      <c r="H1218" s="543" t="s">
        <v>133</v>
      </c>
      <c r="I1218" s="543" t="s">
        <v>727</v>
      </c>
      <c r="J1218" s="556" t="s">
        <v>728</v>
      </c>
      <c r="K1218" s="556" t="s">
        <v>704</v>
      </c>
      <c r="L1218" s="544" t="s">
        <v>428</v>
      </c>
      <c r="M1218" s="544">
        <v>1952981</v>
      </c>
      <c r="N1218" s="557">
        <v>44796</v>
      </c>
      <c r="O1218" s="545">
        <f t="shared" si="55"/>
        <v>8</v>
      </c>
      <c r="P1218" s="545">
        <f t="shared" si="56"/>
        <v>8</v>
      </c>
      <c r="Q1218" s="531" t="str">
        <f t="shared" si="57"/>
        <v>Gastos_Gerais</v>
      </c>
    </row>
    <row r="1219" spans="1:17" ht="51" hidden="1" x14ac:dyDescent="0.2">
      <c r="A1219" s="538">
        <f>IF(B1219="","",COUNT('Diário 3º PA'!$A$4:$A$4242)+COUNT('Diário 4º PA'!$A$4:$A$2224)+ROW()-3)</f>
        <v>5228</v>
      </c>
      <c r="B1219" s="579">
        <v>44796</v>
      </c>
      <c r="C1219" s="540">
        <v>44805</v>
      </c>
      <c r="D1219" s="554" t="s">
        <v>104</v>
      </c>
      <c r="E1219" s="554" t="s">
        <v>204</v>
      </c>
      <c r="F1219" s="542">
        <v>2137.1999999999998</v>
      </c>
      <c r="G1219" s="541" t="s">
        <v>7098</v>
      </c>
      <c r="H1219" s="541" t="s">
        <v>129</v>
      </c>
      <c r="I1219" s="541" t="s">
        <v>4649</v>
      </c>
      <c r="J1219" s="560" t="s">
        <v>1327</v>
      </c>
      <c r="K1219" s="556" t="s">
        <v>704</v>
      </c>
      <c r="L1219" s="544" t="s">
        <v>774</v>
      </c>
      <c r="M1219" s="560">
        <v>62159</v>
      </c>
      <c r="N1219" s="557">
        <v>44796</v>
      </c>
      <c r="O1219" s="545">
        <f t="shared" si="55"/>
        <v>8</v>
      </c>
      <c r="P1219" s="545">
        <f t="shared" si="56"/>
        <v>9</v>
      </c>
      <c r="Q1219" s="531" t="str">
        <f t="shared" si="57"/>
        <v>Gastos_com_Pessoal</v>
      </c>
    </row>
    <row r="1220" spans="1:17" ht="38.25" hidden="1" x14ac:dyDescent="0.2">
      <c r="A1220" s="538">
        <f>IF(B1220="","",COUNT('Diário 3º PA'!$A$4:$A$4242)+COUNT('Diário 4º PA'!$A$4:$A$2224)+ROW()-3)</f>
        <v>5229</v>
      </c>
      <c r="B1220" s="579">
        <v>44796</v>
      </c>
      <c r="C1220" s="540">
        <v>44774</v>
      </c>
      <c r="D1220" s="541" t="s">
        <v>115</v>
      </c>
      <c r="E1220" s="554" t="s">
        <v>302</v>
      </c>
      <c r="F1220" s="542">
        <v>16089.5</v>
      </c>
      <c r="G1220" s="541" t="s">
        <v>814</v>
      </c>
      <c r="H1220" s="541" t="s">
        <v>140</v>
      </c>
      <c r="I1220" s="541" t="s">
        <v>810</v>
      </c>
      <c r="J1220" s="560" t="s">
        <v>1193</v>
      </c>
      <c r="K1220" s="560" t="s">
        <v>704</v>
      </c>
      <c r="L1220" s="560" t="s">
        <v>428</v>
      </c>
      <c r="M1220" s="560">
        <v>162</v>
      </c>
      <c r="N1220" s="557">
        <v>44796</v>
      </c>
      <c r="O1220" s="545">
        <f t="shared" si="55"/>
        <v>8</v>
      </c>
      <c r="P1220" s="545">
        <f t="shared" si="56"/>
        <v>8</v>
      </c>
      <c r="Q1220" s="531" t="str">
        <f t="shared" si="57"/>
        <v>Gastos_Gerais</v>
      </c>
    </row>
    <row r="1221" spans="1:17" ht="51" hidden="1" x14ac:dyDescent="0.2">
      <c r="A1221" s="538">
        <f>IF(B1221="","",COUNT('Diário 3º PA'!$A$4:$A$4242)+COUNT('Diário 4º PA'!$A$4:$A$2224)+ROW()-3)</f>
        <v>5230</v>
      </c>
      <c r="B1221" s="579">
        <v>44796</v>
      </c>
      <c r="C1221" s="540">
        <v>44805</v>
      </c>
      <c r="D1221" s="554" t="s">
        <v>104</v>
      </c>
      <c r="E1221" s="554" t="s">
        <v>204</v>
      </c>
      <c r="F1221" s="542">
        <v>2330.6999999999998</v>
      </c>
      <c r="G1221" s="541" t="s">
        <v>7099</v>
      </c>
      <c r="H1221" s="541" t="s">
        <v>129</v>
      </c>
      <c r="I1221" s="543" t="s">
        <v>3129</v>
      </c>
      <c r="J1221" s="560" t="s">
        <v>2136</v>
      </c>
      <c r="K1221" s="556" t="s">
        <v>704</v>
      </c>
      <c r="L1221" s="544" t="s">
        <v>428</v>
      </c>
      <c r="M1221" s="560">
        <v>202216028</v>
      </c>
      <c r="N1221" s="557">
        <v>44796</v>
      </c>
      <c r="O1221" s="545">
        <f t="shared" ref="O1221:O1284" si="58">IF(B1221=0,0,IF(YEAR(B1221)=$P$1,MONTH(B1221)-$O$1+1,(YEAR(B1221)-$P$1)*12-$O$1+1+MONTH(B1221)))</f>
        <v>8</v>
      </c>
      <c r="P1221" s="545">
        <f t="shared" ref="P1221:P1284" si="59">IF(C1221=0,0,IF(YEAR(C1221)=$P$1,MONTH(C1221)-$O$1+1,(YEAR(C1221)-$P$1)*12-$O$1+1+MONTH(C1221)))</f>
        <v>9</v>
      </c>
      <c r="Q1221" s="531" t="str">
        <f t="shared" ref="Q1221:Q1284" si="60">SUBSTITUTE(D1221," ","_")</f>
        <v>Gastos_com_Pessoal</v>
      </c>
    </row>
    <row r="1222" spans="1:17" ht="38.25" hidden="1" x14ac:dyDescent="0.2">
      <c r="A1222" s="538">
        <f>IF(B1222="","",COUNT('Diário 3º PA'!$A$4:$A$4242)+COUNT('Diário 4º PA'!$A$4:$A$2224)+ROW()-3)</f>
        <v>5231</v>
      </c>
      <c r="B1222" s="579">
        <v>44796</v>
      </c>
      <c r="C1222" s="540">
        <v>44774</v>
      </c>
      <c r="D1222" s="541" t="s">
        <v>115</v>
      </c>
      <c r="E1222" s="554" t="s">
        <v>302</v>
      </c>
      <c r="F1222" s="542">
        <v>35870.160000000003</v>
      </c>
      <c r="G1222" s="554" t="s">
        <v>6195</v>
      </c>
      <c r="H1222" s="541" t="s">
        <v>135</v>
      </c>
      <c r="I1222" s="541" t="s">
        <v>810</v>
      </c>
      <c r="J1222" s="560" t="s">
        <v>1193</v>
      </c>
      <c r="K1222" s="560" t="s">
        <v>704</v>
      </c>
      <c r="L1222" s="560" t="s">
        <v>428</v>
      </c>
      <c r="M1222" s="560">
        <v>164</v>
      </c>
      <c r="N1222" s="557">
        <v>44796</v>
      </c>
      <c r="O1222" s="545">
        <f t="shared" si="58"/>
        <v>8</v>
      </c>
      <c r="P1222" s="545">
        <f t="shared" si="59"/>
        <v>8</v>
      </c>
      <c r="Q1222" s="531" t="str">
        <f t="shared" si="60"/>
        <v>Gastos_Gerais</v>
      </c>
    </row>
    <row r="1223" spans="1:17" ht="38.25" hidden="1" x14ac:dyDescent="0.2">
      <c r="A1223" s="538">
        <f>IF(B1223="","",COUNT('Diário 3º PA'!$A$4:$A$4242)+COUNT('Diário 4º PA'!$A$4:$A$2224)+ROW()-3)</f>
        <v>5232</v>
      </c>
      <c r="B1223" s="579">
        <v>44796</v>
      </c>
      <c r="C1223" s="540">
        <v>44774</v>
      </c>
      <c r="D1223" s="541" t="s">
        <v>115</v>
      </c>
      <c r="E1223" s="541" t="s">
        <v>342</v>
      </c>
      <c r="F1223" s="542">
        <v>120</v>
      </c>
      <c r="G1223" s="541" t="s">
        <v>7100</v>
      </c>
      <c r="H1223" s="541" t="s">
        <v>136</v>
      </c>
      <c r="I1223" s="541" t="s">
        <v>7051</v>
      </c>
      <c r="J1223" s="560" t="s">
        <v>5836</v>
      </c>
      <c r="K1223" s="560" t="s">
        <v>6748</v>
      </c>
      <c r="L1223" s="560" t="s">
        <v>792</v>
      </c>
      <c r="M1223" s="560" t="s">
        <v>7101</v>
      </c>
      <c r="N1223" s="557">
        <v>44796</v>
      </c>
      <c r="O1223" s="545">
        <f t="shared" si="58"/>
        <v>8</v>
      </c>
      <c r="P1223" s="545">
        <f t="shared" si="59"/>
        <v>8</v>
      </c>
      <c r="Q1223" s="531" t="str">
        <f t="shared" si="60"/>
        <v>Gastos_Gerais</v>
      </c>
    </row>
    <row r="1224" spans="1:17" ht="38.25" hidden="1" x14ac:dyDescent="0.2">
      <c r="A1224" s="538">
        <f>IF(B1224="","",COUNT('Diário 3º PA'!$A$4:$A$4242)+COUNT('Diário 4º PA'!$A$4:$A$2224)+ROW()-3)</f>
        <v>5233</v>
      </c>
      <c r="B1224" s="579">
        <v>44796</v>
      </c>
      <c r="C1224" s="540">
        <v>44774</v>
      </c>
      <c r="D1224" s="541" t="s">
        <v>115</v>
      </c>
      <c r="E1224" s="541" t="s">
        <v>342</v>
      </c>
      <c r="F1224" s="542">
        <v>26.2</v>
      </c>
      <c r="G1224" s="541" t="s">
        <v>7102</v>
      </c>
      <c r="H1224" s="541" t="s">
        <v>138</v>
      </c>
      <c r="I1224" s="541" t="s">
        <v>4335</v>
      </c>
      <c r="J1224" s="560" t="s">
        <v>4336</v>
      </c>
      <c r="K1224" s="560" t="s">
        <v>6748</v>
      </c>
      <c r="L1224" s="560" t="s">
        <v>792</v>
      </c>
      <c r="M1224" s="560" t="s">
        <v>7101</v>
      </c>
      <c r="N1224" s="557">
        <v>44796</v>
      </c>
      <c r="O1224" s="545">
        <f t="shared" si="58"/>
        <v>8</v>
      </c>
      <c r="P1224" s="545">
        <f t="shared" si="59"/>
        <v>8</v>
      </c>
      <c r="Q1224" s="531" t="str">
        <f t="shared" si="60"/>
        <v>Gastos_Gerais</v>
      </c>
    </row>
    <row r="1225" spans="1:17" ht="38.25" hidden="1" x14ac:dyDescent="0.2">
      <c r="A1225" s="538">
        <f>IF(B1225="","",COUNT('Diário 3º PA'!$A$4:$A$4242)+COUNT('Diário 4º PA'!$A$4:$A$2224)+ROW()-3)</f>
        <v>5234</v>
      </c>
      <c r="B1225" s="579">
        <v>44796</v>
      </c>
      <c r="C1225" s="540">
        <v>44774</v>
      </c>
      <c r="D1225" s="541" t="s">
        <v>115</v>
      </c>
      <c r="E1225" s="541" t="s">
        <v>342</v>
      </c>
      <c r="F1225" s="542">
        <v>10.4</v>
      </c>
      <c r="G1225" s="541" t="s">
        <v>7103</v>
      </c>
      <c r="H1225" s="541" t="s">
        <v>140</v>
      </c>
      <c r="I1225" s="541" t="s">
        <v>7070</v>
      </c>
      <c r="J1225" s="560" t="s">
        <v>6974</v>
      </c>
      <c r="K1225" s="560" t="s">
        <v>6748</v>
      </c>
      <c r="L1225" s="560" t="s">
        <v>792</v>
      </c>
      <c r="M1225" s="560" t="s">
        <v>7101</v>
      </c>
      <c r="N1225" s="557">
        <v>44796</v>
      </c>
      <c r="O1225" s="545">
        <f t="shared" si="58"/>
        <v>8</v>
      </c>
      <c r="P1225" s="545">
        <f t="shared" si="59"/>
        <v>8</v>
      </c>
      <c r="Q1225" s="531" t="str">
        <f t="shared" si="60"/>
        <v>Gastos_Gerais</v>
      </c>
    </row>
    <row r="1226" spans="1:17" ht="38.25" hidden="1" x14ac:dyDescent="0.2">
      <c r="A1226" s="538">
        <f>IF(B1226="","",COUNT('Diário 3º PA'!$A$4:$A$4242)+COUNT('Diário 4º PA'!$A$4:$A$2224)+ROW()-3)</f>
        <v>5235</v>
      </c>
      <c r="B1226" s="579">
        <v>44796</v>
      </c>
      <c r="C1226" s="540">
        <v>44774</v>
      </c>
      <c r="D1226" s="541" t="s">
        <v>115</v>
      </c>
      <c r="E1226" s="541" t="s">
        <v>342</v>
      </c>
      <c r="F1226" s="542">
        <v>120</v>
      </c>
      <c r="G1226" s="541" t="s">
        <v>7104</v>
      </c>
      <c r="H1226" s="541" t="s">
        <v>135</v>
      </c>
      <c r="I1226" s="541" t="s">
        <v>7105</v>
      </c>
      <c r="J1226" s="560" t="s">
        <v>1890</v>
      </c>
      <c r="K1226" s="560" t="s">
        <v>6748</v>
      </c>
      <c r="L1226" s="560" t="s">
        <v>792</v>
      </c>
      <c r="M1226" s="560" t="s">
        <v>7101</v>
      </c>
      <c r="N1226" s="557">
        <v>44796</v>
      </c>
      <c r="O1226" s="545">
        <f t="shared" si="58"/>
        <v>8</v>
      </c>
      <c r="P1226" s="545">
        <f t="shared" si="59"/>
        <v>8</v>
      </c>
      <c r="Q1226" s="531" t="str">
        <f t="shared" si="60"/>
        <v>Gastos_Gerais</v>
      </c>
    </row>
    <row r="1227" spans="1:17" ht="38.25" hidden="1" x14ac:dyDescent="0.2">
      <c r="A1227" s="538">
        <f>IF(B1227="","",COUNT('Diário 3º PA'!$A$4:$A$4242)+COUNT('Diário 4º PA'!$A$4:$A$2224)+ROW()-3)</f>
        <v>5236</v>
      </c>
      <c r="B1227" s="579">
        <v>44796</v>
      </c>
      <c r="C1227" s="540">
        <v>44774</v>
      </c>
      <c r="D1227" s="541" t="s">
        <v>115</v>
      </c>
      <c r="E1227" s="541" t="s">
        <v>342</v>
      </c>
      <c r="F1227" s="542">
        <v>60</v>
      </c>
      <c r="G1227" s="541" t="s">
        <v>7106</v>
      </c>
      <c r="H1227" s="541" t="s">
        <v>129</v>
      </c>
      <c r="I1227" s="541" t="s">
        <v>7107</v>
      </c>
      <c r="J1227" s="560" t="s">
        <v>6280</v>
      </c>
      <c r="K1227" s="560" t="s">
        <v>6748</v>
      </c>
      <c r="L1227" s="560" t="s">
        <v>792</v>
      </c>
      <c r="M1227" s="560" t="s">
        <v>7101</v>
      </c>
      <c r="N1227" s="557">
        <v>44796</v>
      </c>
      <c r="O1227" s="545">
        <f t="shared" si="58"/>
        <v>8</v>
      </c>
      <c r="P1227" s="545">
        <f t="shared" si="59"/>
        <v>8</v>
      </c>
      <c r="Q1227" s="531" t="str">
        <f t="shared" si="60"/>
        <v>Gastos_Gerais</v>
      </c>
    </row>
    <row r="1228" spans="1:17" ht="38.25" hidden="1" x14ac:dyDescent="0.2">
      <c r="A1228" s="538">
        <f>IF(B1228="","",COUNT('Diário 3º PA'!$A$4:$A$4242)+COUNT('Diário 4º PA'!$A$4:$A$2224)+ROW()-3)</f>
        <v>5237</v>
      </c>
      <c r="B1228" s="579">
        <v>44796</v>
      </c>
      <c r="C1228" s="540">
        <v>44774</v>
      </c>
      <c r="D1228" s="541" t="s">
        <v>115</v>
      </c>
      <c r="E1228" s="541" t="s">
        <v>342</v>
      </c>
      <c r="F1228" s="542">
        <v>120</v>
      </c>
      <c r="G1228" s="541" t="s">
        <v>7108</v>
      </c>
      <c r="H1228" s="541" t="s">
        <v>136</v>
      </c>
      <c r="I1228" s="541" t="s">
        <v>4088</v>
      </c>
      <c r="J1228" s="560" t="s">
        <v>4089</v>
      </c>
      <c r="K1228" s="560" t="s">
        <v>6748</v>
      </c>
      <c r="L1228" s="560" t="s">
        <v>792</v>
      </c>
      <c r="M1228" s="560" t="s">
        <v>7101</v>
      </c>
      <c r="N1228" s="557">
        <v>44796</v>
      </c>
      <c r="O1228" s="545">
        <f t="shared" si="58"/>
        <v>8</v>
      </c>
      <c r="P1228" s="545">
        <f t="shared" si="59"/>
        <v>8</v>
      </c>
      <c r="Q1228" s="531" t="str">
        <f t="shared" si="60"/>
        <v>Gastos_Gerais</v>
      </c>
    </row>
    <row r="1229" spans="1:17" ht="38.25" hidden="1" x14ac:dyDescent="0.2">
      <c r="A1229" s="538">
        <f>IF(B1229="","",COUNT('Diário 3º PA'!$A$4:$A$4242)+COUNT('Diário 4º PA'!$A$4:$A$2224)+ROW()-3)</f>
        <v>5238</v>
      </c>
      <c r="B1229" s="579">
        <v>44796</v>
      </c>
      <c r="C1229" s="540">
        <v>44774</v>
      </c>
      <c r="D1229" s="541" t="s">
        <v>115</v>
      </c>
      <c r="E1229" s="541" t="s">
        <v>342</v>
      </c>
      <c r="F1229" s="542">
        <v>120</v>
      </c>
      <c r="G1229" s="541" t="s">
        <v>7109</v>
      </c>
      <c r="H1229" s="541" t="s">
        <v>135</v>
      </c>
      <c r="I1229" s="543" t="s">
        <v>2427</v>
      </c>
      <c r="J1229" s="556" t="s">
        <v>2428</v>
      </c>
      <c r="K1229" s="560" t="s">
        <v>6748</v>
      </c>
      <c r="L1229" s="560" t="s">
        <v>792</v>
      </c>
      <c r="M1229" s="560" t="s">
        <v>7101</v>
      </c>
      <c r="N1229" s="557">
        <v>44796</v>
      </c>
      <c r="O1229" s="545">
        <f t="shared" si="58"/>
        <v>8</v>
      </c>
      <c r="P1229" s="545">
        <f t="shared" si="59"/>
        <v>8</v>
      </c>
      <c r="Q1229" s="531" t="str">
        <f t="shared" si="60"/>
        <v>Gastos_Gerais</v>
      </c>
    </row>
    <row r="1230" spans="1:17" ht="38.25" hidden="1" x14ac:dyDescent="0.2">
      <c r="A1230" s="538">
        <f>IF(B1230="","",COUNT('Diário 3º PA'!$A$4:$A$4242)+COUNT('Diário 4º PA'!$A$4:$A$2224)+ROW()-3)</f>
        <v>5239</v>
      </c>
      <c r="B1230" s="579">
        <v>44796</v>
      </c>
      <c r="C1230" s="540">
        <v>44774</v>
      </c>
      <c r="D1230" s="541" t="s">
        <v>115</v>
      </c>
      <c r="E1230" s="541" t="s">
        <v>342</v>
      </c>
      <c r="F1230" s="542">
        <v>120</v>
      </c>
      <c r="G1230" s="541" t="s">
        <v>7110</v>
      </c>
      <c r="H1230" s="541" t="s">
        <v>135</v>
      </c>
      <c r="I1230" s="543" t="s">
        <v>6038</v>
      </c>
      <c r="J1230" s="556" t="s">
        <v>2816</v>
      </c>
      <c r="K1230" s="560" t="s">
        <v>6748</v>
      </c>
      <c r="L1230" s="560" t="s">
        <v>792</v>
      </c>
      <c r="M1230" s="560" t="s">
        <v>7101</v>
      </c>
      <c r="N1230" s="557">
        <v>44796</v>
      </c>
      <c r="O1230" s="545">
        <f t="shared" si="58"/>
        <v>8</v>
      </c>
      <c r="P1230" s="545">
        <f t="shared" si="59"/>
        <v>8</v>
      </c>
      <c r="Q1230" s="531" t="str">
        <f t="shared" si="60"/>
        <v>Gastos_Gerais</v>
      </c>
    </row>
    <row r="1231" spans="1:17" ht="38.25" hidden="1" x14ac:dyDescent="0.2">
      <c r="A1231" s="538">
        <f>IF(B1231="","",COUNT('Diário 3º PA'!$A$4:$A$4242)+COUNT('Diário 4º PA'!$A$4:$A$2224)+ROW()-3)</f>
        <v>5240</v>
      </c>
      <c r="B1231" s="579">
        <v>44796</v>
      </c>
      <c r="C1231" s="540">
        <v>44774</v>
      </c>
      <c r="D1231" s="541" t="s">
        <v>115</v>
      </c>
      <c r="E1231" s="541" t="s">
        <v>342</v>
      </c>
      <c r="F1231" s="542">
        <v>120</v>
      </c>
      <c r="G1231" s="541" t="s">
        <v>7111</v>
      </c>
      <c r="H1231" s="541" t="s">
        <v>139</v>
      </c>
      <c r="I1231" s="541" t="s">
        <v>4558</v>
      </c>
      <c r="J1231" s="560" t="s">
        <v>4559</v>
      </c>
      <c r="K1231" s="560" t="s">
        <v>6748</v>
      </c>
      <c r="L1231" s="560" t="s">
        <v>792</v>
      </c>
      <c r="M1231" s="560" t="s">
        <v>7101</v>
      </c>
      <c r="N1231" s="557">
        <v>44796</v>
      </c>
      <c r="O1231" s="545">
        <f t="shared" si="58"/>
        <v>8</v>
      </c>
      <c r="P1231" s="545">
        <f t="shared" si="59"/>
        <v>8</v>
      </c>
      <c r="Q1231" s="531" t="str">
        <f t="shared" si="60"/>
        <v>Gastos_Gerais</v>
      </c>
    </row>
    <row r="1232" spans="1:17" ht="38.25" hidden="1" x14ac:dyDescent="0.2">
      <c r="A1232" s="538">
        <f>IF(B1232="","",COUNT('Diário 3º PA'!$A$4:$A$4242)+COUNT('Diário 4º PA'!$A$4:$A$2224)+ROW()-3)</f>
        <v>5241</v>
      </c>
      <c r="B1232" s="579">
        <v>44796</v>
      </c>
      <c r="C1232" s="540">
        <v>44774</v>
      </c>
      <c r="D1232" s="541" t="s">
        <v>115</v>
      </c>
      <c r="E1232" s="541" t="s">
        <v>342</v>
      </c>
      <c r="F1232" s="542">
        <v>120</v>
      </c>
      <c r="G1232" s="541" t="s">
        <v>7112</v>
      </c>
      <c r="H1232" s="541" t="s">
        <v>139</v>
      </c>
      <c r="I1232" s="543" t="s">
        <v>6379</v>
      </c>
      <c r="J1232" s="556" t="s">
        <v>1769</v>
      </c>
      <c r="K1232" s="560" t="s">
        <v>6748</v>
      </c>
      <c r="L1232" s="560" t="s">
        <v>792</v>
      </c>
      <c r="M1232" s="560" t="s">
        <v>7101</v>
      </c>
      <c r="N1232" s="557">
        <v>44796</v>
      </c>
      <c r="O1232" s="545">
        <f t="shared" si="58"/>
        <v>8</v>
      </c>
      <c r="P1232" s="545">
        <f t="shared" si="59"/>
        <v>8</v>
      </c>
      <c r="Q1232" s="531" t="str">
        <f t="shared" si="60"/>
        <v>Gastos_Gerais</v>
      </c>
    </row>
    <row r="1233" spans="1:17" ht="38.25" hidden="1" x14ac:dyDescent="0.2">
      <c r="A1233" s="538">
        <f>IF(B1233="","",COUNT('Diário 3º PA'!$A$4:$A$4242)+COUNT('Diário 4º PA'!$A$4:$A$2224)+ROW()-3)</f>
        <v>5242</v>
      </c>
      <c r="B1233" s="579">
        <v>44796</v>
      </c>
      <c r="C1233" s="540">
        <v>44774</v>
      </c>
      <c r="D1233" s="541" t="s">
        <v>115</v>
      </c>
      <c r="E1233" s="541" t="s">
        <v>342</v>
      </c>
      <c r="F1233" s="542">
        <v>120</v>
      </c>
      <c r="G1233" s="541" t="s">
        <v>7113</v>
      </c>
      <c r="H1233" s="541" t="s">
        <v>136</v>
      </c>
      <c r="I1233" s="541" t="s">
        <v>7114</v>
      </c>
      <c r="J1233" s="560" t="s">
        <v>3163</v>
      </c>
      <c r="K1233" s="560" t="s">
        <v>6748</v>
      </c>
      <c r="L1233" s="560" t="s">
        <v>792</v>
      </c>
      <c r="M1233" s="560" t="s">
        <v>7101</v>
      </c>
      <c r="N1233" s="557">
        <v>44796</v>
      </c>
      <c r="O1233" s="545">
        <f t="shared" si="58"/>
        <v>8</v>
      </c>
      <c r="P1233" s="545">
        <f t="shared" si="59"/>
        <v>8</v>
      </c>
      <c r="Q1233" s="531" t="str">
        <f t="shared" si="60"/>
        <v>Gastos_Gerais</v>
      </c>
    </row>
    <row r="1234" spans="1:17" ht="38.25" hidden="1" x14ac:dyDescent="0.2">
      <c r="A1234" s="538">
        <f>IF(B1234="","",COUNT('Diário 3º PA'!$A$4:$A$4242)+COUNT('Diário 4º PA'!$A$4:$A$2224)+ROW()-3)</f>
        <v>5243</v>
      </c>
      <c r="B1234" s="579">
        <v>44797</v>
      </c>
      <c r="C1234" s="540">
        <v>44774</v>
      </c>
      <c r="D1234" s="541" t="s">
        <v>115</v>
      </c>
      <c r="E1234" s="541" t="s">
        <v>308</v>
      </c>
      <c r="F1234" s="542">
        <v>159.96</v>
      </c>
      <c r="G1234" s="554" t="s">
        <v>5981</v>
      </c>
      <c r="H1234" s="541" t="s">
        <v>128</v>
      </c>
      <c r="I1234" s="541" t="s">
        <v>3850</v>
      </c>
      <c r="J1234" s="560" t="s">
        <v>3851</v>
      </c>
      <c r="K1234" s="560" t="s">
        <v>704</v>
      </c>
      <c r="L1234" s="560" t="s">
        <v>428</v>
      </c>
      <c r="M1234" s="560">
        <v>33588</v>
      </c>
      <c r="N1234" s="557">
        <v>44791</v>
      </c>
      <c r="O1234" s="545">
        <f t="shared" si="58"/>
        <v>8</v>
      </c>
      <c r="P1234" s="545">
        <f t="shared" si="59"/>
        <v>8</v>
      </c>
      <c r="Q1234" s="531" t="str">
        <f t="shared" si="60"/>
        <v>Gastos_Gerais</v>
      </c>
    </row>
    <row r="1235" spans="1:17" ht="38.25" hidden="1" x14ac:dyDescent="0.2">
      <c r="A1235" s="538">
        <f>IF(B1235="","",COUNT('Diário 3º PA'!$A$4:$A$4242)+COUNT('Diário 4º PA'!$A$4:$A$2224)+ROW()-3)</f>
        <v>5244</v>
      </c>
      <c r="B1235" s="579">
        <v>44797</v>
      </c>
      <c r="C1235" s="540">
        <v>44774</v>
      </c>
      <c r="D1235" s="541" t="s">
        <v>115</v>
      </c>
      <c r="E1235" s="541" t="s">
        <v>366</v>
      </c>
      <c r="F1235" s="542">
        <v>1122.3800000000001</v>
      </c>
      <c r="G1235" s="541" t="s">
        <v>3960</v>
      </c>
      <c r="H1235" s="541" t="s">
        <v>130</v>
      </c>
      <c r="I1235" s="541" t="s">
        <v>7115</v>
      </c>
      <c r="J1235" s="560" t="s">
        <v>7116</v>
      </c>
      <c r="K1235" s="560" t="s">
        <v>704</v>
      </c>
      <c r="L1235" s="560" t="s">
        <v>428</v>
      </c>
      <c r="M1235" s="560">
        <v>13744</v>
      </c>
      <c r="N1235" s="557">
        <v>44784</v>
      </c>
      <c r="O1235" s="545">
        <f t="shared" si="58"/>
        <v>8</v>
      </c>
      <c r="P1235" s="545">
        <f t="shared" si="59"/>
        <v>8</v>
      </c>
      <c r="Q1235" s="531" t="str">
        <f t="shared" si="60"/>
        <v>Gastos_Gerais</v>
      </c>
    </row>
    <row r="1236" spans="1:17" ht="48" hidden="1" x14ac:dyDescent="0.2">
      <c r="A1236" s="538">
        <f>IF(B1236="","",COUNT('Diário 3º PA'!$A$4:$A$4242)+COUNT('Diário 4º PA'!$A$4:$A$2224)+ROW()-3)</f>
        <v>5245</v>
      </c>
      <c r="B1236" s="579">
        <v>44797</v>
      </c>
      <c r="C1236" s="540">
        <v>44774</v>
      </c>
      <c r="D1236" s="541" t="s">
        <v>115</v>
      </c>
      <c r="E1236" s="541" t="s">
        <v>352</v>
      </c>
      <c r="F1236" s="542">
        <v>867.75</v>
      </c>
      <c r="G1236" s="541" t="s">
        <v>7117</v>
      </c>
      <c r="H1236" s="541" t="s">
        <v>140</v>
      </c>
      <c r="I1236" s="541" t="s">
        <v>7118</v>
      </c>
      <c r="J1236" s="560" t="s">
        <v>7119</v>
      </c>
      <c r="K1236" s="560" t="s">
        <v>704</v>
      </c>
      <c r="L1236" s="560" t="s">
        <v>428</v>
      </c>
      <c r="M1236" s="560">
        <v>838</v>
      </c>
      <c r="N1236" s="557">
        <v>44791</v>
      </c>
      <c r="O1236" s="545">
        <f t="shared" si="58"/>
        <v>8</v>
      </c>
      <c r="P1236" s="545">
        <f t="shared" si="59"/>
        <v>8</v>
      </c>
      <c r="Q1236" s="531" t="str">
        <f t="shared" si="60"/>
        <v>Gastos_Gerais</v>
      </c>
    </row>
    <row r="1237" spans="1:17" ht="38.25" hidden="1" x14ac:dyDescent="0.2">
      <c r="A1237" s="538">
        <f>IF(B1237="","",COUNT('Diário 3º PA'!$A$4:$A$4242)+COUNT('Diário 4º PA'!$A$4:$A$2224)+ROW()-3)</f>
        <v>5246</v>
      </c>
      <c r="B1237" s="579">
        <v>44797</v>
      </c>
      <c r="C1237" s="540">
        <v>44774</v>
      </c>
      <c r="D1237" s="541" t="s">
        <v>115</v>
      </c>
      <c r="E1237" s="541" t="s">
        <v>368</v>
      </c>
      <c r="F1237" s="542">
        <v>74</v>
      </c>
      <c r="G1237" s="541" t="s">
        <v>7120</v>
      </c>
      <c r="H1237" s="541" t="s">
        <v>130</v>
      </c>
      <c r="I1237" s="541" t="s">
        <v>7121</v>
      </c>
      <c r="J1237" s="560" t="s">
        <v>7122</v>
      </c>
      <c r="K1237" s="560" t="s">
        <v>704</v>
      </c>
      <c r="L1237" s="560" t="s">
        <v>428</v>
      </c>
      <c r="M1237" s="560">
        <v>7213</v>
      </c>
      <c r="N1237" s="557">
        <v>44791</v>
      </c>
      <c r="O1237" s="545">
        <f t="shared" si="58"/>
        <v>8</v>
      </c>
      <c r="P1237" s="545">
        <f t="shared" si="59"/>
        <v>8</v>
      </c>
      <c r="Q1237" s="531" t="str">
        <f t="shared" si="60"/>
        <v>Gastos_Gerais</v>
      </c>
    </row>
    <row r="1238" spans="1:17" ht="38.25" hidden="1" x14ac:dyDescent="0.2">
      <c r="A1238" s="538">
        <f>IF(B1238="","",COUNT('Diário 3º PA'!$A$4:$A$4242)+COUNT('Diário 4º PA'!$A$4:$A$2224)+ROW()-3)</f>
        <v>5247</v>
      </c>
      <c r="B1238" s="579">
        <v>44797</v>
      </c>
      <c r="C1238" s="540">
        <v>44774</v>
      </c>
      <c r="D1238" s="541" t="s">
        <v>115</v>
      </c>
      <c r="E1238" s="554" t="s">
        <v>318</v>
      </c>
      <c r="F1238" s="542">
        <v>255.46</v>
      </c>
      <c r="G1238" s="541" t="s">
        <v>7123</v>
      </c>
      <c r="H1238" s="541" t="s">
        <v>133</v>
      </c>
      <c r="I1238" s="541" t="s">
        <v>7124</v>
      </c>
      <c r="J1238" s="560" t="s">
        <v>7125</v>
      </c>
      <c r="K1238" s="560" t="s">
        <v>704</v>
      </c>
      <c r="L1238" s="560" t="s">
        <v>428</v>
      </c>
      <c r="M1238" s="560">
        <v>5854</v>
      </c>
      <c r="N1238" s="557">
        <v>44791</v>
      </c>
      <c r="O1238" s="545">
        <f t="shared" si="58"/>
        <v>8</v>
      </c>
      <c r="P1238" s="545">
        <f t="shared" si="59"/>
        <v>8</v>
      </c>
      <c r="Q1238" s="531" t="str">
        <f t="shared" si="60"/>
        <v>Gastos_Gerais</v>
      </c>
    </row>
    <row r="1239" spans="1:17" ht="38.25" hidden="1" x14ac:dyDescent="0.2">
      <c r="A1239" s="538">
        <f>IF(B1239="","",COUNT('Diário 3º PA'!$A$4:$A$4242)+COUNT('Diário 4º PA'!$A$4:$A$2224)+ROW()-3)</f>
        <v>5248</v>
      </c>
      <c r="B1239" s="579">
        <v>44797</v>
      </c>
      <c r="C1239" s="540">
        <v>44743</v>
      </c>
      <c r="D1239" s="541" t="s">
        <v>115</v>
      </c>
      <c r="E1239" s="541" t="s">
        <v>376</v>
      </c>
      <c r="F1239" s="542">
        <v>1252.67</v>
      </c>
      <c r="G1239" s="541" t="s">
        <v>5714</v>
      </c>
      <c r="H1239" s="541" t="s">
        <v>138</v>
      </c>
      <c r="I1239" s="541" t="s">
        <v>1231</v>
      </c>
      <c r="J1239" s="560" t="s">
        <v>1232</v>
      </c>
      <c r="K1239" s="560" t="s">
        <v>704</v>
      </c>
      <c r="L1239" s="560" t="s">
        <v>428</v>
      </c>
      <c r="M1239" s="560">
        <v>2022293</v>
      </c>
      <c r="N1239" s="557">
        <v>44795</v>
      </c>
      <c r="O1239" s="545">
        <f t="shared" si="58"/>
        <v>8</v>
      </c>
      <c r="P1239" s="545">
        <f t="shared" si="59"/>
        <v>7</v>
      </c>
      <c r="Q1239" s="531" t="str">
        <f t="shared" si="60"/>
        <v>Gastos_Gerais</v>
      </c>
    </row>
    <row r="1240" spans="1:17" ht="38.25" hidden="1" x14ac:dyDescent="0.2">
      <c r="A1240" s="538">
        <f>IF(B1240="","",COUNT('Diário 3º PA'!$A$4:$A$4242)+COUNT('Diário 4º PA'!$A$4:$A$2224)+ROW()-3)</f>
        <v>5249</v>
      </c>
      <c r="B1240" s="579">
        <v>44797</v>
      </c>
      <c r="C1240" s="540">
        <v>44743</v>
      </c>
      <c r="D1240" s="541" t="s">
        <v>115</v>
      </c>
      <c r="E1240" s="541" t="s">
        <v>376</v>
      </c>
      <c r="F1240" s="542">
        <v>3229.78</v>
      </c>
      <c r="G1240" s="541" t="s">
        <v>5716</v>
      </c>
      <c r="H1240" s="541" t="s">
        <v>137</v>
      </c>
      <c r="I1240" s="541" t="s">
        <v>1231</v>
      </c>
      <c r="J1240" s="560" t="s">
        <v>1232</v>
      </c>
      <c r="K1240" s="560" t="s">
        <v>704</v>
      </c>
      <c r="L1240" s="560" t="s">
        <v>428</v>
      </c>
      <c r="M1240" s="560">
        <v>2022296</v>
      </c>
      <c r="N1240" s="557">
        <v>44796</v>
      </c>
      <c r="O1240" s="545">
        <f t="shared" si="58"/>
        <v>8</v>
      </c>
      <c r="P1240" s="545">
        <f t="shared" si="59"/>
        <v>7</v>
      </c>
      <c r="Q1240" s="531" t="str">
        <f t="shared" si="60"/>
        <v>Gastos_Gerais</v>
      </c>
    </row>
    <row r="1241" spans="1:17" ht="38.25" hidden="1" x14ac:dyDescent="0.2">
      <c r="A1241" s="538">
        <f>IF(B1241="","",COUNT('Diário 3º PA'!$A$4:$A$4242)+COUNT('Diário 4º PA'!$A$4:$A$2224)+ROW()-3)</f>
        <v>5250</v>
      </c>
      <c r="B1241" s="579">
        <v>44797</v>
      </c>
      <c r="C1241" s="540">
        <v>44774</v>
      </c>
      <c r="D1241" s="541" t="s">
        <v>115</v>
      </c>
      <c r="E1241" s="541" t="s">
        <v>328</v>
      </c>
      <c r="F1241" s="542">
        <v>1500</v>
      </c>
      <c r="G1241" s="577" t="s">
        <v>1404</v>
      </c>
      <c r="H1241" s="543" t="s">
        <v>139</v>
      </c>
      <c r="I1241" s="543" t="s">
        <v>727</v>
      </c>
      <c r="J1241" s="556" t="s">
        <v>728</v>
      </c>
      <c r="K1241" s="556" t="s">
        <v>704</v>
      </c>
      <c r="L1241" s="544" t="s">
        <v>428</v>
      </c>
      <c r="M1241" s="544">
        <v>1953441</v>
      </c>
      <c r="N1241" s="557">
        <v>44797</v>
      </c>
      <c r="O1241" s="545">
        <f t="shared" si="58"/>
        <v>8</v>
      </c>
      <c r="P1241" s="545">
        <f t="shared" si="59"/>
        <v>8</v>
      </c>
      <c r="Q1241" s="531" t="str">
        <f t="shared" si="60"/>
        <v>Gastos_Gerais</v>
      </c>
    </row>
    <row r="1242" spans="1:17" ht="38.25" hidden="1" x14ac:dyDescent="0.2">
      <c r="A1242" s="538">
        <f>IF(B1242="","",COUNT('Diário 3º PA'!$A$4:$A$4242)+COUNT('Diário 4º PA'!$A$4:$A$2224)+ROW()-3)</f>
        <v>5251</v>
      </c>
      <c r="B1242" s="579">
        <v>44797</v>
      </c>
      <c r="C1242" s="540">
        <v>44805</v>
      </c>
      <c r="D1242" s="541" t="s">
        <v>115</v>
      </c>
      <c r="E1242" s="541" t="s">
        <v>342</v>
      </c>
      <c r="F1242" s="542">
        <v>1350</v>
      </c>
      <c r="G1242" s="541" t="s">
        <v>7126</v>
      </c>
      <c r="H1242" s="541" t="s">
        <v>127</v>
      </c>
      <c r="I1242" s="543" t="s">
        <v>1299</v>
      </c>
      <c r="J1242" s="556" t="s">
        <v>773</v>
      </c>
      <c r="K1242" s="556" t="s">
        <v>704</v>
      </c>
      <c r="L1242" s="560" t="s">
        <v>774</v>
      </c>
      <c r="M1242" s="560">
        <v>87984</v>
      </c>
      <c r="N1242" s="557">
        <v>44797</v>
      </c>
      <c r="O1242" s="545">
        <f t="shared" si="58"/>
        <v>8</v>
      </c>
      <c r="P1242" s="545">
        <f t="shared" si="59"/>
        <v>9</v>
      </c>
      <c r="Q1242" s="531" t="str">
        <f t="shared" si="60"/>
        <v>Gastos_Gerais</v>
      </c>
    </row>
    <row r="1243" spans="1:17" ht="38.25" hidden="1" x14ac:dyDescent="0.2">
      <c r="A1243" s="538">
        <f>IF(B1243="","",COUNT('Diário 3º PA'!$A$4:$A$4242)+COUNT('Diário 4º PA'!$A$4:$A$2224)+ROW()-3)</f>
        <v>5252</v>
      </c>
      <c r="B1243" s="579">
        <v>44797</v>
      </c>
      <c r="C1243" s="540">
        <v>44774</v>
      </c>
      <c r="D1243" s="541" t="s">
        <v>115</v>
      </c>
      <c r="E1243" s="554" t="s">
        <v>318</v>
      </c>
      <c r="F1243" s="542">
        <v>432.03</v>
      </c>
      <c r="G1243" s="541" t="s">
        <v>6595</v>
      </c>
      <c r="H1243" s="541" t="s">
        <v>134</v>
      </c>
      <c r="I1243" s="541" t="s">
        <v>7127</v>
      </c>
      <c r="J1243" s="560" t="s">
        <v>7128</v>
      </c>
      <c r="K1243" s="560" t="s">
        <v>704</v>
      </c>
      <c r="L1243" s="560" t="s">
        <v>428</v>
      </c>
      <c r="M1243" s="560">
        <v>1836</v>
      </c>
      <c r="N1243" s="557">
        <v>44797</v>
      </c>
      <c r="O1243" s="545">
        <f t="shared" si="58"/>
        <v>8</v>
      </c>
      <c r="P1243" s="545">
        <f t="shared" si="59"/>
        <v>8</v>
      </c>
      <c r="Q1243" s="531" t="str">
        <f t="shared" si="60"/>
        <v>Gastos_Gerais</v>
      </c>
    </row>
    <row r="1244" spans="1:17" ht="38.25" hidden="1" x14ac:dyDescent="0.2">
      <c r="A1244" s="538">
        <f>IF(B1244="","",COUNT('Diário 3º PA'!$A$4:$A$4242)+COUNT('Diário 4º PA'!$A$4:$A$2224)+ROW()-3)</f>
        <v>5253</v>
      </c>
      <c r="B1244" s="579">
        <v>44797</v>
      </c>
      <c r="C1244" s="540">
        <v>44743</v>
      </c>
      <c r="D1244" s="541" t="s">
        <v>115</v>
      </c>
      <c r="E1244" s="541" t="s">
        <v>230</v>
      </c>
      <c r="F1244" s="542">
        <v>2929.41</v>
      </c>
      <c r="G1244" s="541" t="s">
        <v>5987</v>
      </c>
      <c r="H1244" s="541" t="s">
        <v>136</v>
      </c>
      <c r="I1244" s="541" t="s">
        <v>5988</v>
      </c>
      <c r="J1244" s="560" t="s">
        <v>760</v>
      </c>
      <c r="K1244" s="560" t="s">
        <v>704</v>
      </c>
      <c r="L1244" s="560" t="s">
        <v>428</v>
      </c>
      <c r="M1244" s="560">
        <v>84068518</v>
      </c>
      <c r="N1244" s="557">
        <v>44797</v>
      </c>
      <c r="O1244" s="545">
        <f t="shared" si="58"/>
        <v>8</v>
      </c>
      <c r="P1244" s="545">
        <f t="shared" si="59"/>
        <v>7</v>
      </c>
      <c r="Q1244" s="531" t="str">
        <f t="shared" si="60"/>
        <v>Gastos_Gerais</v>
      </c>
    </row>
    <row r="1245" spans="1:17" ht="38.25" hidden="1" x14ac:dyDescent="0.2">
      <c r="A1245" s="538">
        <f>IF(B1245="","",COUNT('Diário 3º PA'!$A$4:$A$4242)+COUNT('Diário 4º PA'!$A$4:$A$2224)+ROW()-3)</f>
        <v>5254</v>
      </c>
      <c r="B1245" s="579">
        <v>44797</v>
      </c>
      <c r="C1245" s="540">
        <v>44743</v>
      </c>
      <c r="D1245" s="541" t="s">
        <v>115</v>
      </c>
      <c r="E1245" s="541" t="s">
        <v>230</v>
      </c>
      <c r="F1245" s="555">
        <v>3937.53</v>
      </c>
      <c r="G1245" s="541" t="s">
        <v>5987</v>
      </c>
      <c r="H1245" s="554" t="s">
        <v>140</v>
      </c>
      <c r="I1245" s="541" t="s">
        <v>5988</v>
      </c>
      <c r="J1245" s="560" t="s">
        <v>760</v>
      </c>
      <c r="K1245" s="560" t="s">
        <v>704</v>
      </c>
      <c r="L1245" s="560" t="s">
        <v>428</v>
      </c>
      <c r="M1245" s="556">
        <v>85104129</v>
      </c>
      <c r="N1245" s="557">
        <v>44797</v>
      </c>
      <c r="O1245" s="545">
        <f t="shared" si="58"/>
        <v>8</v>
      </c>
      <c r="P1245" s="545">
        <f t="shared" si="59"/>
        <v>7</v>
      </c>
      <c r="Q1245" s="531" t="str">
        <f t="shared" si="60"/>
        <v>Gastos_Gerais</v>
      </c>
    </row>
    <row r="1246" spans="1:17" ht="38.25" hidden="1" x14ac:dyDescent="0.2">
      <c r="A1246" s="538">
        <f>IF(B1246="","",COUNT('Diário 3º PA'!$A$4:$A$4242)+COUNT('Diário 4º PA'!$A$4:$A$2224)+ROW()-3)</f>
        <v>5255</v>
      </c>
      <c r="B1246" s="579">
        <v>44797</v>
      </c>
      <c r="C1246" s="540">
        <v>44774</v>
      </c>
      <c r="D1246" s="541" t="s">
        <v>115</v>
      </c>
      <c r="E1246" s="541" t="s">
        <v>342</v>
      </c>
      <c r="F1246" s="555">
        <v>9.1999999999999993</v>
      </c>
      <c r="G1246" s="554" t="s">
        <v>7129</v>
      </c>
      <c r="H1246" s="554" t="s">
        <v>139</v>
      </c>
      <c r="I1246" s="543" t="s">
        <v>6379</v>
      </c>
      <c r="J1246" s="556" t="s">
        <v>1769</v>
      </c>
      <c r="K1246" s="556" t="s">
        <v>6748</v>
      </c>
      <c r="L1246" s="544" t="s">
        <v>5995</v>
      </c>
      <c r="M1246" s="556">
        <v>185334911</v>
      </c>
      <c r="N1246" s="557">
        <v>44797</v>
      </c>
      <c r="O1246" s="545">
        <f t="shared" si="58"/>
        <v>8</v>
      </c>
      <c r="P1246" s="545">
        <f t="shared" si="59"/>
        <v>8</v>
      </c>
      <c r="Q1246" s="531" t="str">
        <f t="shared" si="60"/>
        <v>Gastos_Gerais</v>
      </c>
    </row>
    <row r="1247" spans="1:17" ht="38.25" hidden="1" x14ac:dyDescent="0.2">
      <c r="A1247" s="538">
        <f>IF(B1247="","",COUNT('Diário 3º PA'!$A$4:$A$4242)+COUNT('Diário 4º PA'!$A$4:$A$2224)+ROW()-3)</f>
        <v>5256</v>
      </c>
      <c r="B1247" s="579">
        <v>44797</v>
      </c>
      <c r="C1247" s="540">
        <v>44774</v>
      </c>
      <c r="D1247" s="541" t="s">
        <v>115</v>
      </c>
      <c r="E1247" s="541" t="s">
        <v>342</v>
      </c>
      <c r="F1247" s="555">
        <v>24.8</v>
      </c>
      <c r="G1247" s="554" t="s">
        <v>7130</v>
      </c>
      <c r="H1247" s="554" t="s">
        <v>136</v>
      </c>
      <c r="I1247" s="543" t="s">
        <v>7051</v>
      </c>
      <c r="J1247" s="556" t="s">
        <v>5836</v>
      </c>
      <c r="K1247" s="556" t="s">
        <v>6748</v>
      </c>
      <c r="L1247" s="544" t="s">
        <v>5995</v>
      </c>
      <c r="M1247" s="556">
        <v>185334911</v>
      </c>
      <c r="N1247" s="557">
        <v>44797</v>
      </c>
      <c r="O1247" s="545">
        <f t="shared" si="58"/>
        <v>8</v>
      </c>
      <c r="P1247" s="545">
        <f t="shared" si="59"/>
        <v>8</v>
      </c>
      <c r="Q1247" s="531" t="str">
        <f t="shared" si="60"/>
        <v>Gastos_Gerais</v>
      </c>
    </row>
    <row r="1248" spans="1:17" ht="38.25" hidden="1" x14ac:dyDescent="0.2">
      <c r="A1248" s="538">
        <f>IF(B1248="","",COUNT('Diário 3º PA'!$A$4:$A$4242)+COUNT('Diário 4º PA'!$A$4:$A$2224)+ROW()-3)</f>
        <v>5257</v>
      </c>
      <c r="B1248" s="579">
        <v>44797</v>
      </c>
      <c r="C1248" s="540">
        <v>44774</v>
      </c>
      <c r="D1248" s="541" t="s">
        <v>115</v>
      </c>
      <c r="E1248" s="541" t="s">
        <v>342</v>
      </c>
      <c r="F1248" s="555">
        <v>60</v>
      </c>
      <c r="G1248" s="554" t="s">
        <v>7131</v>
      </c>
      <c r="H1248" s="554" t="s">
        <v>131</v>
      </c>
      <c r="I1248" s="543" t="s">
        <v>4092</v>
      </c>
      <c r="J1248" s="556" t="s">
        <v>4093</v>
      </c>
      <c r="K1248" s="556" t="s">
        <v>6748</v>
      </c>
      <c r="L1248" s="544" t="s">
        <v>5995</v>
      </c>
      <c r="M1248" s="556">
        <v>185334911</v>
      </c>
      <c r="N1248" s="557">
        <v>44797</v>
      </c>
      <c r="O1248" s="545">
        <f t="shared" si="58"/>
        <v>8</v>
      </c>
      <c r="P1248" s="545">
        <f t="shared" si="59"/>
        <v>8</v>
      </c>
      <c r="Q1248" s="531" t="str">
        <f t="shared" si="60"/>
        <v>Gastos_Gerais</v>
      </c>
    </row>
    <row r="1249" spans="1:17" ht="38.25" hidden="1" x14ac:dyDescent="0.2">
      <c r="A1249" s="538">
        <f>IF(B1249="","",COUNT('Diário 3º PA'!$A$4:$A$4242)+COUNT('Diário 4º PA'!$A$4:$A$2224)+ROW()-3)</f>
        <v>5258</v>
      </c>
      <c r="B1249" s="579">
        <v>44797</v>
      </c>
      <c r="C1249" s="540">
        <v>44774</v>
      </c>
      <c r="D1249" s="541" t="s">
        <v>115</v>
      </c>
      <c r="E1249" s="541" t="s">
        <v>342</v>
      </c>
      <c r="F1249" s="555">
        <v>60</v>
      </c>
      <c r="G1249" s="554" t="s">
        <v>7132</v>
      </c>
      <c r="H1249" s="554" t="s">
        <v>131</v>
      </c>
      <c r="I1249" s="543" t="s">
        <v>5436</v>
      </c>
      <c r="J1249" s="556" t="s">
        <v>4394</v>
      </c>
      <c r="K1249" s="556" t="s">
        <v>6748</v>
      </c>
      <c r="L1249" s="544" t="s">
        <v>5995</v>
      </c>
      <c r="M1249" s="556">
        <v>185334911</v>
      </c>
      <c r="N1249" s="557">
        <v>44797</v>
      </c>
      <c r="O1249" s="545">
        <f t="shared" si="58"/>
        <v>8</v>
      </c>
      <c r="P1249" s="545">
        <f t="shared" si="59"/>
        <v>8</v>
      </c>
      <c r="Q1249" s="531" t="str">
        <f t="shared" si="60"/>
        <v>Gastos_Gerais</v>
      </c>
    </row>
    <row r="1250" spans="1:17" ht="38.25" hidden="1" x14ac:dyDescent="0.2">
      <c r="A1250" s="538">
        <f>IF(B1250="","",COUNT('Diário 3º PA'!$A$4:$A$4242)+COUNT('Diário 4º PA'!$A$4:$A$2224)+ROW()-3)</f>
        <v>5259</v>
      </c>
      <c r="B1250" s="579">
        <v>44797</v>
      </c>
      <c r="C1250" s="540">
        <v>44774</v>
      </c>
      <c r="D1250" s="541" t="s">
        <v>115</v>
      </c>
      <c r="E1250" s="541" t="s">
        <v>342</v>
      </c>
      <c r="F1250" s="555">
        <v>60</v>
      </c>
      <c r="G1250" s="554" t="s">
        <v>7133</v>
      </c>
      <c r="H1250" s="554" t="s">
        <v>131</v>
      </c>
      <c r="I1250" s="543" t="s">
        <v>7134</v>
      </c>
      <c r="J1250" s="556" t="s">
        <v>7135</v>
      </c>
      <c r="K1250" s="556" t="s">
        <v>6748</v>
      </c>
      <c r="L1250" s="544" t="s">
        <v>5995</v>
      </c>
      <c r="M1250" s="556">
        <v>185334911</v>
      </c>
      <c r="N1250" s="557">
        <v>44797</v>
      </c>
      <c r="O1250" s="545">
        <f t="shared" si="58"/>
        <v>8</v>
      </c>
      <c r="P1250" s="545">
        <f t="shared" si="59"/>
        <v>8</v>
      </c>
      <c r="Q1250" s="531" t="str">
        <f t="shared" si="60"/>
        <v>Gastos_Gerais</v>
      </c>
    </row>
    <row r="1251" spans="1:17" ht="25.5" hidden="1" x14ac:dyDescent="0.2">
      <c r="A1251" s="538">
        <f>IF(B1251="","",COUNT('Diário 3º PA'!$A$4:$A$4242)+COUNT('Diário 4º PA'!$A$4:$A$2224)+ROW()-3)</f>
        <v>5260</v>
      </c>
      <c r="B1251" s="579">
        <v>44797</v>
      </c>
      <c r="C1251" s="584">
        <v>44774</v>
      </c>
      <c r="D1251" s="554" t="s">
        <v>93</v>
      </c>
      <c r="E1251" s="554" t="s">
        <v>99</v>
      </c>
      <c r="F1251" s="555">
        <v>190</v>
      </c>
      <c r="G1251" s="554" t="s">
        <v>7136</v>
      </c>
      <c r="H1251" s="554" t="s">
        <v>128</v>
      </c>
      <c r="I1251" s="543" t="s">
        <v>664</v>
      </c>
      <c r="J1251" s="556" t="s">
        <v>811</v>
      </c>
      <c r="K1251" s="556" t="s">
        <v>6748</v>
      </c>
      <c r="L1251" s="544" t="s">
        <v>792</v>
      </c>
      <c r="M1251" s="556" t="s">
        <v>666</v>
      </c>
      <c r="N1251" s="557">
        <v>44797</v>
      </c>
      <c r="O1251" s="545">
        <f t="shared" si="58"/>
        <v>8</v>
      </c>
      <c r="P1251" s="545">
        <f t="shared" si="59"/>
        <v>8</v>
      </c>
      <c r="Q1251" s="531" t="str">
        <f t="shared" si="60"/>
        <v>Receitas</v>
      </c>
    </row>
    <row r="1252" spans="1:17" ht="25.5" hidden="1" x14ac:dyDescent="0.2">
      <c r="A1252" s="538">
        <f>IF(B1252="","",COUNT('Diário 3º PA'!$A$4:$A$4242)+COUNT('Diário 4º PA'!$A$4:$A$2224)+ROW()-3)</f>
        <v>5261</v>
      </c>
      <c r="B1252" s="579">
        <v>44797</v>
      </c>
      <c r="C1252" s="584">
        <v>44774</v>
      </c>
      <c r="D1252" s="554" t="s">
        <v>93</v>
      </c>
      <c r="E1252" s="554" t="s">
        <v>99</v>
      </c>
      <c r="F1252" s="555">
        <v>143.4</v>
      </c>
      <c r="G1252" s="554" t="s">
        <v>7137</v>
      </c>
      <c r="H1252" s="554" t="s">
        <v>128</v>
      </c>
      <c r="I1252" s="543" t="s">
        <v>664</v>
      </c>
      <c r="J1252" s="556" t="s">
        <v>811</v>
      </c>
      <c r="K1252" s="556" t="s">
        <v>6748</v>
      </c>
      <c r="L1252" s="544" t="s">
        <v>792</v>
      </c>
      <c r="M1252" s="556" t="s">
        <v>666</v>
      </c>
      <c r="N1252" s="557">
        <v>44797</v>
      </c>
      <c r="O1252" s="545">
        <f t="shared" si="58"/>
        <v>8</v>
      </c>
      <c r="P1252" s="545">
        <f t="shared" si="59"/>
        <v>8</v>
      </c>
      <c r="Q1252" s="531" t="str">
        <f t="shared" si="60"/>
        <v>Receitas</v>
      </c>
    </row>
    <row r="1253" spans="1:17" ht="25.5" hidden="1" x14ac:dyDescent="0.2">
      <c r="A1253" s="538">
        <f>IF(B1253="","",COUNT('Diário 3º PA'!$A$4:$A$4242)+COUNT('Diário 4º PA'!$A$4:$A$2224)+ROW()-3)</f>
        <v>5262</v>
      </c>
      <c r="B1253" s="579">
        <v>44797</v>
      </c>
      <c r="C1253" s="540">
        <v>44774</v>
      </c>
      <c r="D1253" s="554" t="s">
        <v>93</v>
      </c>
      <c r="E1253" s="554" t="s">
        <v>97</v>
      </c>
      <c r="F1253" s="555">
        <v>0.02</v>
      </c>
      <c r="G1253" s="554" t="s">
        <v>1553</v>
      </c>
      <c r="H1253" s="554" t="s">
        <v>128</v>
      </c>
      <c r="I1253" s="543" t="s">
        <v>664</v>
      </c>
      <c r="J1253" s="556" t="s">
        <v>811</v>
      </c>
      <c r="K1253" s="556" t="s">
        <v>1554</v>
      </c>
      <c r="L1253" s="544" t="s">
        <v>1066</v>
      </c>
      <c r="M1253" s="556" t="s">
        <v>666</v>
      </c>
      <c r="N1253" s="557">
        <v>44797</v>
      </c>
      <c r="O1253" s="545">
        <f t="shared" si="58"/>
        <v>8</v>
      </c>
      <c r="P1253" s="545">
        <f t="shared" si="59"/>
        <v>8</v>
      </c>
      <c r="Q1253" s="531" t="str">
        <f t="shared" si="60"/>
        <v>Receitas</v>
      </c>
    </row>
    <row r="1254" spans="1:17" ht="51" hidden="1" x14ac:dyDescent="0.2">
      <c r="A1254" s="538">
        <f>IF(B1254="","",COUNT('Diário 3º PA'!$A$4:$A$4242)+COUNT('Diário 4º PA'!$A$4:$A$2224)+ROW()-3)</f>
        <v>5263</v>
      </c>
      <c r="B1254" s="539">
        <v>44798</v>
      </c>
      <c r="C1254" s="584">
        <v>44805</v>
      </c>
      <c r="D1254" s="554" t="s">
        <v>104</v>
      </c>
      <c r="E1254" s="554" t="s">
        <v>204</v>
      </c>
      <c r="F1254" s="555">
        <v>118.78</v>
      </c>
      <c r="G1254" s="554" t="s">
        <v>7138</v>
      </c>
      <c r="H1254" s="554" t="s">
        <v>127</v>
      </c>
      <c r="I1254" s="543" t="s">
        <v>1330</v>
      </c>
      <c r="J1254" s="556" t="s">
        <v>1331</v>
      </c>
      <c r="K1254" s="556" t="s">
        <v>704</v>
      </c>
      <c r="L1254" s="544" t="s">
        <v>428</v>
      </c>
      <c r="M1254" s="556">
        <v>138351</v>
      </c>
      <c r="N1254" s="557">
        <v>44798</v>
      </c>
      <c r="O1254" s="545">
        <f t="shared" si="58"/>
        <v>8</v>
      </c>
      <c r="P1254" s="545">
        <f t="shared" si="59"/>
        <v>9</v>
      </c>
      <c r="Q1254" s="531" t="str">
        <f t="shared" si="60"/>
        <v>Gastos_com_Pessoal</v>
      </c>
    </row>
    <row r="1255" spans="1:17" ht="38.25" hidden="1" x14ac:dyDescent="0.2">
      <c r="A1255" s="538">
        <f>IF(B1255="","",COUNT('Diário 3º PA'!$A$4:$A$4242)+COUNT('Diário 4º PA'!$A$4:$A$2224)+ROW()-3)</f>
        <v>5264</v>
      </c>
      <c r="B1255" s="539">
        <v>44798</v>
      </c>
      <c r="C1255" s="540">
        <v>44743</v>
      </c>
      <c r="D1255" s="541" t="s">
        <v>115</v>
      </c>
      <c r="E1255" s="554" t="s">
        <v>376</v>
      </c>
      <c r="F1255" s="555">
        <v>2405.0700000000002</v>
      </c>
      <c r="G1255" s="554" t="s">
        <v>5715</v>
      </c>
      <c r="H1255" s="554" t="s">
        <v>136</v>
      </c>
      <c r="I1255" s="543" t="s">
        <v>1231</v>
      </c>
      <c r="J1255" s="556" t="s">
        <v>1232</v>
      </c>
      <c r="K1255" s="556" t="s">
        <v>704</v>
      </c>
      <c r="L1255" s="560" t="s">
        <v>428</v>
      </c>
      <c r="M1255" s="556">
        <v>2022294</v>
      </c>
      <c r="N1255" s="557">
        <v>44795</v>
      </c>
      <c r="O1255" s="545">
        <f t="shared" si="58"/>
        <v>8</v>
      </c>
      <c r="P1255" s="545">
        <f t="shared" si="59"/>
        <v>7</v>
      </c>
      <c r="Q1255" s="531" t="str">
        <f t="shared" si="60"/>
        <v>Gastos_Gerais</v>
      </c>
    </row>
    <row r="1256" spans="1:17" ht="48" hidden="1" x14ac:dyDescent="0.2">
      <c r="A1256" s="538">
        <f>IF(B1256="","",COUNT('Diário 3º PA'!$A$4:$A$4242)+COUNT('Diário 4º PA'!$A$4:$A$2224)+ROW()-3)</f>
        <v>5265</v>
      </c>
      <c r="B1256" s="539">
        <v>44798</v>
      </c>
      <c r="C1256" s="540">
        <v>44774</v>
      </c>
      <c r="D1256" s="541" t="s">
        <v>115</v>
      </c>
      <c r="E1256" s="554" t="s">
        <v>352</v>
      </c>
      <c r="F1256" s="555">
        <v>1087.0899999999999</v>
      </c>
      <c r="G1256" s="554" t="s">
        <v>7139</v>
      </c>
      <c r="H1256" s="554" t="s">
        <v>133</v>
      </c>
      <c r="I1256" s="543" t="s">
        <v>7140</v>
      </c>
      <c r="J1256" s="556" t="s">
        <v>7141</v>
      </c>
      <c r="K1256" s="556" t="s">
        <v>704</v>
      </c>
      <c r="L1256" s="560" t="s">
        <v>428</v>
      </c>
      <c r="M1256" s="556">
        <v>46</v>
      </c>
      <c r="N1256" s="557">
        <v>44782</v>
      </c>
      <c r="O1256" s="545">
        <f t="shared" si="58"/>
        <v>8</v>
      </c>
      <c r="P1256" s="545">
        <f t="shared" si="59"/>
        <v>8</v>
      </c>
      <c r="Q1256" s="531" t="str">
        <f t="shared" si="60"/>
        <v>Gastos_Gerais</v>
      </c>
    </row>
    <row r="1257" spans="1:17" ht="38.25" hidden="1" x14ac:dyDescent="0.2">
      <c r="A1257" s="538">
        <f>IF(B1257="","",COUNT('Diário 3º PA'!$A$4:$A$4242)+COUNT('Diário 4º PA'!$A$4:$A$2224)+ROW()-3)</f>
        <v>5266</v>
      </c>
      <c r="B1257" s="539">
        <v>44798</v>
      </c>
      <c r="C1257" s="580">
        <v>44774</v>
      </c>
      <c r="D1257" s="541" t="s">
        <v>115</v>
      </c>
      <c r="E1257" s="541" t="s">
        <v>272</v>
      </c>
      <c r="F1257" s="542">
        <v>94.5</v>
      </c>
      <c r="G1257" s="541" t="s">
        <v>7142</v>
      </c>
      <c r="H1257" s="543" t="s">
        <v>658</v>
      </c>
      <c r="I1257" s="541" t="s">
        <v>2865</v>
      </c>
      <c r="J1257" s="583" t="s">
        <v>2866</v>
      </c>
      <c r="K1257" s="583" t="s">
        <v>704</v>
      </c>
      <c r="L1257" s="560" t="s">
        <v>428</v>
      </c>
      <c r="M1257" s="560">
        <v>1291</v>
      </c>
      <c r="N1257" s="579">
        <v>44796</v>
      </c>
      <c r="O1257" s="545">
        <f t="shared" si="58"/>
        <v>8</v>
      </c>
      <c r="P1257" s="545">
        <f t="shared" si="59"/>
        <v>8</v>
      </c>
      <c r="Q1257" s="531" t="str">
        <f t="shared" si="60"/>
        <v>Gastos_Gerais</v>
      </c>
    </row>
    <row r="1258" spans="1:17" ht="38.25" hidden="1" x14ac:dyDescent="0.2">
      <c r="A1258" s="538">
        <f>IF(B1258="","",COUNT('Diário 3º PA'!$A$4:$A$4242)+COUNT('Diário 4º PA'!$A$4:$A$2224)+ROW()-3)</f>
        <v>5267</v>
      </c>
      <c r="B1258" s="539">
        <v>44798</v>
      </c>
      <c r="C1258" s="580">
        <v>44774</v>
      </c>
      <c r="D1258" s="541" t="s">
        <v>115</v>
      </c>
      <c r="E1258" s="541" t="s">
        <v>272</v>
      </c>
      <c r="F1258" s="542">
        <v>113.4</v>
      </c>
      <c r="G1258" s="541" t="s">
        <v>7143</v>
      </c>
      <c r="H1258" s="543" t="s">
        <v>140</v>
      </c>
      <c r="I1258" s="541" t="s">
        <v>2865</v>
      </c>
      <c r="J1258" s="583" t="s">
        <v>2866</v>
      </c>
      <c r="K1258" s="583" t="s">
        <v>704</v>
      </c>
      <c r="L1258" s="560" t="s">
        <v>428</v>
      </c>
      <c r="M1258" s="560">
        <v>1290</v>
      </c>
      <c r="N1258" s="579">
        <v>44796</v>
      </c>
      <c r="O1258" s="545">
        <f t="shared" si="58"/>
        <v>8</v>
      </c>
      <c r="P1258" s="545">
        <f t="shared" si="59"/>
        <v>8</v>
      </c>
      <c r="Q1258" s="531" t="str">
        <f t="shared" si="60"/>
        <v>Gastos_Gerais</v>
      </c>
    </row>
    <row r="1259" spans="1:17" ht="38.25" hidden="1" x14ac:dyDescent="0.2">
      <c r="A1259" s="538">
        <f>IF(B1259="","",COUNT('Diário 3º PA'!$A$4:$A$4242)+COUNT('Diário 4º PA'!$A$4:$A$2224)+ROW()-3)</f>
        <v>5268</v>
      </c>
      <c r="B1259" s="539">
        <v>44798</v>
      </c>
      <c r="C1259" s="580">
        <v>44774</v>
      </c>
      <c r="D1259" s="541" t="s">
        <v>115</v>
      </c>
      <c r="E1259" s="541" t="s">
        <v>272</v>
      </c>
      <c r="F1259" s="542">
        <v>864</v>
      </c>
      <c r="G1259" s="541" t="s">
        <v>7144</v>
      </c>
      <c r="H1259" s="541" t="s">
        <v>139</v>
      </c>
      <c r="I1259" s="541" t="s">
        <v>2865</v>
      </c>
      <c r="J1259" s="560" t="s">
        <v>2866</v>
      </c>
      <c r="K1259" s="583" t="s">
        <v>704</v>
      </c>
      <c r="L1259" s="560" t="s">
        <v>428</v>
      </c>
      <c r="M1259" s="560">
        <v>1301</v>
      </c>
      <c r="N1259" s="579">
        <v>44797</v>
      </c>
      <c r="O1259" s="545">
        <f t="shared" si="58"/>
        <v>8</v>
      </c>
      <c r="P1259" s="545">
        <f t="shared" si="59"/>
        <v>8</v>
      </c>
      <c r="Q1259" s="531" t="str">
        <f t="shared" si="60"/>
        <v>Gastos_Gerais</v>
      </c>
    </row>
    <row r="1260" spans="1:17" ht="38.25" hidden="1" x14ac:dyDescent="0.2">
      <c r="A1260" s="538">
        <f>IF(B1260="","",COUNT('Diário 3º PA'!$A$4:$A$4242)+COUNT('Diário 4º PA'!$A$4:$A$2224)+ROW()-3)</f>
        <v>5269</v>
      </c>
      <c r="B1260" s="539">
        <v>44798</v>
      </c>
      <c r="C1260" s="580">
        <v>44774</v>
      </c>
      <c r="D1260" s="541" t="s">
        <v>115</v>
      </c>
      <c r="E1260" s="541" t="s">
        <v>272</v>
      </c>
      <c r="F1260" s="542">
        <v>151.19999999999999</v>
      </c>
      <c r="G1260" s="541" t="s">
        <v>7145</v>
      </c>
      <c r="H1260" s="543" t="s">
        <v>139</v>
      </c>
      <c r="I1260" s="541" t="s">
        <v>2865</v>
      </c>
      <c r="J1260" s="583" t="s">
        <v>2866</v>
      </c>
      <c r="K1260" s="583" t="s">
        <v>704</v>
      </c>
      <c r="L1260" s="560" t="s">
        <v>428</v>
      </c>
      <c r="M1260" s="560">
        <v>1300</v>
      </c>
      <c r="N1260" s="579">
        <v>44797</v>
      </c>
      <c r="O1260" s="545">
        <f t="shared" si="58"/>
        <v>8</v>
      </c>
      <c r="P1260" s="545">
        <f t="shared" si="59"/>
        <v>8</v>
      </c>
      <c r="Q1260" s="531" t="str">
        <f t="shared" si="60"/>
        <v>Gastos_Gerais</v>
      </c>
    </row>
    <row r="1261" spans="1:17" ht="38.25" hidden="1" x14ac:dyDescent="0.2">
      <c r="A1261" s="538">
        <f>IF(B1261="","",COUNT('Diário 3º PA'!$A$4:$A$4242)+COUNT('Diário 4º PA'!$A$4:$A$2224)+ROW()-3)</f>
        <v>5270</v>
      </c>
      <c r="B1261" s="539">
        <v>44798</v>
      </c>
      <c r="C1261" s="580">
        <v>44774</v>
      </c>
      <c r="D1261" s="541" t="s">
        <v>115</v>
      </c>
      <c r="E1261" s="541" t="s">
        <v>272</v>
      </c>
      <c r="F1261" s="542">
        <v>540</v>
      </c>
      <c r="G1261" s="541" t="s">
        <v>7146</v>
      </c>
      <c r="H1261" s="541" t="s">
        <v>133</v>
      </c>
      <c r="I1261" s="541" t="s">
        <v>2865</v>
      </c>
      <c r="J1261" s="560" t="s">
        <v>2866</v>
      </c>
      <c r="K1261" s="583" t="s">
        <v>704</v>
      </c>
      <c r="L1261" s="560" t="s">
        <v>428</v>
      </c>
      <c r="M1261" s="560">
        <v>1295</v>
      </c>
      <c r="N1261" s="579">
        <v>44797</v>
      </c>
      <c r="O1261" s="545">
        <f t="shared" si="58"/>
        <v>8</v>
      </c>
      <c r="P1261" s="545">
        <f t="shared" si="59"/>
        <v>8</v>
      </c>
      <c r="Q1261" s="531" t="str">
        <f t="shared" si="60"/>
        <v>Gastos_Gerais</v>
      </c>
    </row>
    <row r="1262" spans="1:17" ht="51" hidden="1" x14ac:dyDescent="0.2">
      <c r="A1262" s="538">
        <f>IF(B1262="","",COUNT('Diário 3º PA'!$A$4:$A$4242)+COUNT('Diário 4º PA'!$A$4:$A$2224)+ROW()-3)</f>
        <v>5271</v>
      </c>
      <c r="B1262" s="539">
        <v>44798</v>
      </c>
      <c r="C1262" s="584">
        <v>44805</v>
      </c>
      <c r="D1262" s="554" t="s">
        <v>104</v>
      </c>
      <c r="E1262" s="554" t="s">
        <v>204</v>
      </c>
      <c r="F1262" s="555">
        <v>48663.38</v>
      </c>
      <c r="G1262" s="554" t="s">
        <v>7147</v>
      </c>
      <c r="H1262" s="554" t="s">
        <v>127</v>
      </c>
      <c r="I1262" s="543" t="s">
        <v>6093</v>
      </c>
      <c r="J1262" s="556" t="s">
        <v>756</v>
      </c>
      <c r="K1262" s="583" t="s">
        <v>704</v>
      </c>
      <c r="L1262" s="544" t="s">
        <v>1333</v>
      </c>
      <c r="M1262" s="556" t="s">
        <v>7148</v>
      </c>
      <c r="N1262" s="557">
        <v>44798</v>
      </c>
      <c r="O1262" s="545">
        <f t="shared" si="58"/>
        <v>8</v>
      </c>
      <c r="P1262" s="545">
        <f t="shared" si="59"/>
        <v>9</v>
      </c>
      <c r="Q1262" s="531" t="str">
        <f t="shared" si="60"/>
        <v>Gastos_com_Pessoal</v>
      </c>
    </row>
    <row r="1263" spans="1:17" ht="51" hidden="1" x14ac:dyDescent="0.2">
      <c r="A1263" s="538">
        <f>IF(B1263="","",COUNT('Diário 3º PA'!$A$4:$A$4242)+COUNT('Diário 4º PA'!$A$4:$A$2224)+ROW()-3)</f>
        <v>5272</v>
      </c>
      <c r="B1263" s="539">
        <v>44798</v>
      </c>
      <c r="C1263" s="584">
        <v>44805</v>
      </c>
      <c r="D1263" s="554" t="s">
        <v>104</v>
      </c>
      <c r="E1263" s="554" t="s">
        <v>204</v>
      </c>
      <c r="F1263" s="555">
        <v>45809.14</v>
      </c>
      <c r="G1263" s="554" t="s">
        <v>7149</v>
      </c>
      <c r="H1263" s="554" t="s">
        <v>127</v>
      </c>
      <c r="I1263" s="543" t="s">
        <v>1299</v>
      </c>
      <c r="J1263" s="556" t="s">
        <v>773</v>
      </c>
      <c r="K1263" s="583" t="s">
        <v>704</v>
      </c>
      <c r="L1263" s="544" t="s">
        <v>428</v>
      </c>
      <c r="M1263" s="556">
        <v>2022240713</v>
      </c>
      <c r="N1263" s="557">
        <v>44798</v>
      </c>
      <c r="O1263" s="545">
        <f t="shared" si="58"/>
        <v>8</v>
      </c>
      <c r="P1263" s="545">
        <f t="shared" si="59"/>
        <v>9</v>
      </c>
      <c r="Q1263" s="531" t="str">
        <f t="shared" si="60"/>
        <v>Gastos_com_Pessoal</v>
      </c>
    </row>
    <row r="1264" spans="1:17" ht="51" hidden="1" x14ac:dyDescent="0.2">
      <c r="A1264" s="538">
        <f>IF(B1264="","",COUNT('Diário 3º PA'!$A$4:$A$4242)+COUNT('Diário 4º PA'!$A$4:$A$2224)+ROW()-3)</f>
        <v>5273</v>
      </c>
      <c r="B1264" s="539">
        <v>44798</v>
      </c>
      <c r="C1264" s="540">
        <v>44774</v>
      </c>
      <c r="D1264" s="554" t="s">
        <v>104</v>
      </c>
      <c r="E1264" s="554" t="s">
        <v>187</v>
      </c>
      <c r="F1264" s="555">
        <v>136.52000000000001</v>
      </c>
      <c r="G1264" s="554" t="s">
        <v>1019</v>
      </c>
      <c r="H1264" s="554" t="s">
        <v>135</v>
      </c>
      <c r="I1264" s="543" t="s">
        <v>7150</v>
      </c>
      <c r="J1264" s="556" t="s">
        <v>3889</v>
      </c>
      <c r="K1264" s="556" t="s">
        <v>6748</v>
      </c>
      <c r="L1264" s="544" t="s">
        <v>5995</v>
      </c>
      <c r="M1264" s="556">
        <v>785527578</v>
      </c>
      <c r="N1264" s="557">
        <v>44798</v>
      </c>
      <c r="O1264" s="545">
        <f t="shared" si="58"/>
        <v>8</v>
      </c>
      <c r="P1264" s="545">
        <f t="shared" si="59"/>
        <v>8</v>
      </c>
      <c r="Q1264" s="531" t="str">
        <f t="shared" si="60"/>
        <v>Gastos_com_Pessoal</v>
      </c>
    </row>
    <row r="1265" spans="1:17" ht="51" hidden="1" x14ac:dyDescent="0.2">
      <c r="A1265" s="538">
        <f>IF(B1265="","",COUNT('Diário 3º PA'!$A$4:$A$4242)+COUNT('Diário 4º PA'!$A$4:$A$2224)+ROW()-3)</f>
        <v>5274</v>
      </c>
      <c r="B1265" s="539">
        <v>44798</v>
      </c>
      <c r="C1265" s="540">
        <v>44774</v>
      </c>
      <c r="D1265" s="554" t="s">
        <v>104</v>
      </c>
      <c r="E1265" s="554" t="s">
        <v>189</v>
      </c>
      <c r="F1265" s="555">
        <v>68.260000000000005</v>
      </c>
      <c r="G1265" s="554" t="s">
        <v>915</v>
      </c>
      <c r="H1265" s="554" t="s">
        <v>135</v>
      </c>
      <c r="I1265" s="543" t="s">
        <v>7150</v>
      </c>
      <c r="J1265" s="556" t="s">
        <v>3889</v>
      </c>
      <c r="K1265" s="556" t="s">
        <v>6748</v>
      </c>
      <c r="L1265" s="544" t="s">
        <v>5995</v>
      </c>
      <c r="M1265" s="556">
        <v>785527578</v>
      </c>
      <c r="N1265" s="557">
        <v>44798</v>
      </c>
      <c r="O1265" s="545">
        <f t="shared" si="58"/>
        <v>8</v>
      </c>
      <c r="P1265" s="545">
        <f t="shared" si="59"/>
        <v>8</v>
      </c>
      <c r="Q1265" s="531" t="str">
        <f t="shared" si="60"/>
        <v>Gastos_com_Pessoal</v>
      </c>
    </row>
    <row r="1266" spans="1:17" ht="51" hidden="1" x14ac:dyDescent="0.2">
      <c r="A1266" s="538">
        <f>IF(B1266="","",COUNT('Diário 3º PA'!$A$4:$A$4242)+COUNT('Diário 4º PA'!$A$4:$A$2224)+ROW()-3)</f>
        <v>5275</v>
      </c>
      <c r="B1266" s="539">
        <v>44798</v>
      </c>
      <c r="C1266" s="540">
        <v>44774</v>
      </c>
      <c r="D1266" s="554" t="s">
        <v>104</v>
      </c>
      <c r="E1266" s="554" t="s">
        <v>191</v>
      </c>
      <c r="F1266" s="555">
        <v>22.75</v>
      </c>
      <c r="G1266" s="554" t="s">
        <v>918</v>
      </c>
      <c r="H1266" s="554" t="s">
        <v>135</v>
      </c>
      <c r="I1266" s="543" t="s">
        <v>7150</v>
      </c>
      <c r="J1266" s="556" t="s">
        <v>3889</v>
      </c>
      <c r="K1266" s="556" t="s">
        <v>6748</v>
      </c>
      <c r="L1266" s="544" t="s">
        <v>5995</v>
      </c>
      <c r="M1266" s="556">
        <v>785527578</v>
      </c>
      <c r="N1266" s="557">
        <v>44798</v>
      </c>
      <c r="O1266" s="545">
        <f t="shared" si="58"/>
        <v>8</v>
      </c>
      <c r="P1266" s="545">
        <f t="shared" si="59"/>
        <v>8</v>
      </c>
      <c r="Q1266" s="531" t="str">
        <f t="shared" si="60"/>
        <v>Gastos_com_Pessoal</v>
      </c>
    </row>
    <row r="1267" spans="1:17" ht="51" hidden="1" x14ac:dyDescent="0.2">
      <c r="A1267" s="538">
        <f>IF(B1267="","",COUNT('Diário 3º PA'!$A$4:$A$4242)+COUNT('Diário 4º PA'!$A$4:$A$2224)+ROW()-3)</f>
        <v>5276</v>
      </c>
      <c r="B1267" s="539">
        <v>44798</v>
      </c>
      <c r="C1267" s="540">
        <v>44774</v>
      </c>
      <c r="D1267" s="554" t="s">
        <v>104</v>
      </c>
      <c r="E1267" s="554" t="s">
        <v>193</v>
      </c>
      <c r="F1267" s="555">
        <v>112.3</v>
      </c>
      <c r="G1267" s="554" t="s">
        <v>919</v>
      </c>
      <c r="H1267" s="554" t="s">
        <v>135</v>
      </c>
      <c r="I1267" s="543" t="s">
        <v>7150</v>
      </c>
      <c r="J1267" s="556" t="s">
        <v>3889</v>
      </c>
      <c r="K1267" s="556" t="s">
        <v>6748</v>
      </c>
      <c r="L1267" s="544" t="s">
        <v>5995</v>
      </c>
      <c r="M1267" s="556">
        <v>785527578</v>
      </c>
      <c r="N1267" s="557">
        <v>44798</v>
      </c>
      <c r="O1267" s="545">
        <f t="shared" si="58"/>
        <v>8</v>
      </c>
      <c r="P1267" s="545">
        <f t="shared" si="59"/>
        <v>8</v>
      </c>
      <c r="Q1267" s="531" t="str">
        <f t="shared" si="60"/>
        <v>Gastos_com_Pessoal</v>
      </c>
    </row>
    <row r="1268" spans="1:17" ht="51" hidden="1" x14ac:dyDescent="0.2">
      <c r="A1268" s="538">
        <f>IF(B1268="","",COUNT('Diário 3º PA'!$A$4:$A$4242)+COUNT('Diário 4º PA'!$A$4:$A$2224)+ROW()-3)</f>
        <v>5277</v>
      </c>
      <c r="B1268" s="539">
        <v>44798</v>
      </c>
      <c r="C1268" s="540">
        <v>44774</v>
      </c>
      <c r="D1268" s="554" t="s">
        <v>104</v>
      </c>
      <c r="E1268" s="554" t="s">
        <v>187</v>
      </c>
      <c r="F1268" s="555">
        <v>2559.12</v>
      </c>
      <c r="G1268" s="554" t="s">
        <v>1019</v>
      </c>
      <c r="H1268" s="554" t="s">
        <v>136</v>
      </c>
      <c r="I1268" s="543" t="s">
        <v>7151</v>
      </c>
      <c r="J1268" s="556" t="s">
        <v>7152</v>
      </c>
      <c r="K1268" s="556" t="s">
        <v>6748</v>
      </c>
      <c r="L1268" s="544" t="s">
        <v>5995</v>
      </c>
      <c r="M1268" s="556">
        <v>785527578</v>
      </c>
      <c r="N1268" s="557">
        <v>44798</v>
      </c>
      <c r="O1268" s="545">
        <f t="shared" si="58"/>
        <v>8</v>
      </c>
      <c r="P1268" s="545">
        <f t="shared" si="59"/>
        <v>8</v>
      </c>
      <c r="Q1268" s="531" t="str">
        <f t="shared" si="60"/>
        <v>Gastos_com_Pessoal</v>
      </c>
    </row>
    <row r="1269" spans="1:17" ht="51" hidden="1" x14ac:dyDescent="0.2">
      <c r="A1269" s="538">
        <f>IF(B1269="","",COUNT('Diário 3º PA'!$A$4:$A$4242)+COUNT('Diário 4º PA'!$A$4:$A$2224)+ROW()-3)</f>
        <v>5278</v>
      </c>
      <c r="B1269" s="539">
        <v>44798</v>
      </c>
      <c r="C1269" s="540">
        <v>44774</v>
      </c>
      <c r="D1269" s="554" t="s">
        <v>104</v>
      </c>
      <c r="E1269" s="554" t="s">
        <v>189</v>
      </c>
      <c r="F1269" s="555">
        <v>2239.21</v>
      </c>
      <c r="G1269" s="554" t="s">
        <v>915</v>
      </c>
      <c r="H1269" s="554" t="s">
        <v>136</v>
      </c>
      <c r="I1269" s="543" t="s">
        <v>7151</v>
      </c>
      <c r="J1269" s="556" t="s">
        <v>7152</v>
      </c>
      <c r="K1269" s="556" t="s">
        <v>6748</v>
      </c>
      <c r="L1269" s="544" t="s">
        <v>5995</v>
      </c>
      <c r="M1269" s="556">
        <v>785527578</v>
      </c>
      <c r="N1269" s="557">
        <v>44798</v>
      </c>
      <c r="O1269" s="545">
        <f t="shared" si="58"/>
        <v>8</v>
      </c>
      <c r="P1269" s="545">
        <f t="shared" si="59"/>
        <v>8</v>
      </c>
      <c r="Q1269" s="531" t="str">
        <f t="shared" si="60"/>
        <v>Gastos_com_Pessoal</v>
      </c>
    </row>
    <row r="1270" spans="1:17" ht="51" hidden="1" x14ac:dyDescent="0.2">
      <c r="A1270" s="538">
        <f>IF(B1270="","",COUNT('Diário 3º PA'!$A$4:$A$4242)+COUNT('Diário 4º PA'!$A$4:$A$2224)+ROW()-3)</f>
        <v>5279</v>
      </c>
      <c r="B1270" s="539">
        <v>44798</v>
      </c>
      <c r="C1270" s="540">
        <v>44774</v>
      </c>
      <c r="D1270" s="554" t="s">
        <v>104</v>
      </c>
      <c r="E1270" s="554" t="s">
        <v>191</v>
      </c>
      <c r="F1270" s="555">
        <v>746.4</v>
      </c>
      <c r="G1270" s="554" t="s">
        <v>918</v>
      </c>
      <c r="H1270" s="554" t="s">
        <v>136</v>
      </c>
      <c r="I1270" s="543" t="s">
        <v>7151</v>
      </c>
      <c r="J1270" s="556" t="s">
        <v>7152</v>
      </c>
      <c r="K1270" s="556" t="s">
        <v>6748</v>
      </c>
      <c r="L1270" s="544" t="s">
        <v>5995</v>
      </c>
      <c r="M1270" s="556">
        <v>785527578</v>
      </c>
      <c r="N1270" s="557">
        <v>44798</v>
      </c>
      <c r="O1270" s="545">
        <f t="shared" si="58"/>
        <v>8</v>
      </c>
      <c r="P1270" s="545">
        <f t="shared" si="59"/>
        <v>8</v>
      </c>
      <c r="Q1270" s="531" t="str">
        <f t="shared" si="60"/>
        <v>Gastos_com_Pessoal</v>
      </c>
    </row>
    <row r="1271" spans="1:17" ht="51" hidden="1" x14ac:dyDescent="0.2">
      <c r="A1271" s="538">
        <f>IF(B1271="","",COUNT('Diário 3º PA'!$A$4:$A$4242)+COUNT('Diário 4º PA'!$A$4:$A$2224)+ROW()-3)</f>
        <v>5280</v>
      </c>
      <c r="B1271" s="539">
        <v>44798</v>
      </c>
      <c r="C1271" s="540">
        <v>44774</v>
      </c>
      <c r="D1271" s="554" t="s">
        <v>104</v>
      </c>
      <c r="E1271" s="554" t="s">
        <v>193</v>
      </c>
      <c r="F1271" s="555">
        <v>6536.4</v>
      </c>
      <c r="G1271" s="554" t="s">
        <v>919</v>
      </c>
      <c r="H1271" s="554" t="s">
        <v>136</v>
      </c>
      <c r="I1271" s="543" t="s">
        <v>7151</v>
      </c>
      <c r="J1271" s="556" t="s">
        <v>7152</v>
      </c>
      <c r="K1271" s="556" t="s">
        <v>6748</v>
      </c>
      <c r="L1271" s="544" t="s">
        <v>5995</v>
      </c>
      <c r="M1271" s="556">
        <v>785527578</v>
      </c>
      <c r="N1271" s="557">
        <v>44798</v>
      </c>
      <c r="O1271" s="545">
        <f t="shared" si="58"/>
        <v>8</v>
      </c>
      <c r="P1271" s="545">
        <f t="shared" si="59"/>
        <v>8</v>
      </c>
      <c r="Q1271" s="531" t="str">
        <f t="shared" si="60"/>
        <v>Gastos_com_Pessoal</v>
      </c>
    </row>
    <row r="1272" spans="1:17" ht="51" hidden="1" x14ac:dyDescent="0.2">
      <c r="A1272" s="538">
        <f>IF(B1272="","",COUNT('Diário 3º PA'!$A$4:$A$4242)+COUNT('Diário 4º PA'!$A$4:$A$2224)+ROW()-3)</f>
        <v>5281</v>
      </c>
      <c r="B1272" s="539">
        <v>44798</v>
      </c>
      <c r="C1272" s="540">
        <v>44774</v>
      </c>
      <c r="D1272" s="554" t="s">
        <v>104</v>
      </c>
      <c r="E1272" s="554" t="s">
        <v>187</v>
      </c>
      <c r="F1272" s="555">
        <v>1337.83</v>
      </c>
      <c r="G1272" s="554" t="s">
        <v>1019</v>
      </c>
      <c r="H1272" s="554" t="s">
        <v>140</v>
      </c>
      <c r="I1272" s="543" t="s">
        <v>7153</v>
      </c>
      <c r="J1272" s="556" t="s">
        <v>7154</v>
      </c>
      <c r="K1272" s="556" t="s">
        <v>6748</v>
      </c>
      <c r="L1272" s="544" t="s">
        <v>5995</v>
      </c>
      <c r="M1272" s="556">
        <v>785527578</v>
      </c>
      <c r="N1272" s="557">
        <v>44798</v>
      </c>
      <c r="O1272" s="545">
        <f t="shared" si="58"/>
        <v>8</v>
      </c>
      <c r="P1272" s="545">
        <f t="shared" si="59"/>
        <v>8</v>
      </c>
      <c r="Q1272" s="531" t="str">
        <f t="shared" si="60"/>
        <v>Gastos_com_Pessoal</v>
      </c>
    </row>
    <row r="1273" spans="1:17" ht="51" hidden="1" x14ac:dyDescent="0.2">
      <c r="A1273" s="538">
        <f>IF(B1273="","",COUNT('Diário 3º PA'!$A$4:$A$4242)+COUNT('Diário 4º PA'!$A$4:$A$2224)+ROW()-3)</f>
        <v>5282</v>
      </c>
      <c r="B1273" s="539">
        <v>44798</v>
      </c>
      <c r="C1273" s="540">
        <v>44774</v>
      </c>
      <c r="D1273" s="554" t="s">
        <v>104</v>
      </c>
      <c r="E1273" s="554" t="s">
        <v>189</v>
      </c>
      <c r="F1273" s="555">
        <v>1760.9</v>
      </c>
      <c r="G1273" s="554" t="s">
        <v>915</v>
      </c>
      <c r="H1273" s="554" t="s">
        <v>140</v>
      </c>
      <c r="I1273" s="543" t="s">
        <v>7153</v>
      </c>
      <c r="J1273" s="556" t="s">
        <v>7154</v>
      </c>
      <c r="K1273" s="556" t="s">
        <v>6748</v>
      </c>
      <c r="L1273" s="544" t="s">
        <v>5995</v>
      </c>
      <c r="M1273" s="556">
        <v>785527578</v>
      </c>
      <c r="N1273" s="557">
        <v>44798</v>
      </c>
      <c r="O1273" s="545">
        <f t="shared" si="58"/>
        <v>8</v>
      </c>
      <c r="P1273" s="545">
        <f t="shared" si="59"/>
        <v>8</v>
      </c>
      <c r="Q1273" s="531" t="str">
        <f t="shared" si="60"/>
        <v>Gastos_com_Pessoal</v>
      </c>
    </row>
    <row r="1274" spans="1:17" ht="51" hidden="1" x14ac:dyDescent="0.2">
      <c r="A1274" s="538">
        <f>IF(B1274="","",COUNT('Diário 3º PA'!$A$4:$A$4242)+COUNT('Diário 4º PA'!$A$4:$A$2224)+ROW()-3)</f>
        <v>5283</v>
      </c>
      <c r="B1274" s="539">
        <v>44798</v>
      </c>
      <c r="C1274" s="540">
        <v>44774</v>
      </c>
      <c r="D1274" s="554" t="s">
        <v>104</v>
      </c>
      <c r="E1274" s="554" t="s">
        <v>191</v>
      </c>
      <c r="F1274" s="555">
        <v>586.96</v>
      </c>
      <c r="G1274" s="554" t="s">
        <v>918</v>
      </c>
      <c r="H1274" s="554" t="s">
        <v>140</v>
      </c>
      <c r="I1274" s="543" t="s">
        <v>7153</v>
      </c>
      <c r="J1274" s="556" t="s">
        <v>7154</v>
      </c>
      <c r="K1274" s="556" t="s">
        <v>6748</v>
      </c>
      <c r="L1274" s="544" t="s">
        <v>5995</v>
      </c>
      <c r="M1274" s="556">
        <v>785527578</v>
      </c>
      <c r="N1274" s="557">
        <v>44798</v>
      </c>
      <c r="O1274" s="545">
        <f t="shared" si="58"/>
        <v>8</v>
      </c>
      <c r="P1274" s="545">
        <f t="shared" si="59"/>
        <v>8</v>
      </c>
      <c r="Q1274" s="531" t="str">
        <f t="shared" si="60"/>
        <v>Gastos_com_Pessoal</v>
      </c>
    </row>
    <row r="1275" spans="1:17" ht="51" hidden="1" x14ac:dyDescent="0.2">
      <c r="A1275" s="538">
        <f>IF(B1275="","",COUNT('Diário 3º PA'!$A$4:$A$4242)+COUNT('Diário 4º PA'!$A$4:$A$2224)+ROW()-3)</f>
        <v>5284</v>
      </c>
      <c r="B1275" s="539">
        <v>44798</v>
      </c>
      <c r="C1275" s="540">
        <v>44774</v>
      </c>
      <c r="D1275" s="554" t="s">
        <v>104</v>
      </c>
      <c r="E1275" s="554" t="s">
        <v>193</v>
      </c>
      <c r="F1275" s="555">
        <v>2838.19</v>
      </c>
      <c r="G1275" s="554" t="s">
        <v>919</v>
      </c>
      <c r="H1275" s="554" t="s">
        <v>140</v>
      </c>
      <c r="I1275" s="543" t="s">
        <v>7153</v>
      </c>
      <c r="J1275" s="556" t="s">
        <v>7154</v>
      </c>
      <c r="K1275" s="556" t="s">
        <v>6748</v>
      </c>
      <c r="L1275" s="544" t="s">
        <v>5995</v>
      </c>
      <c r="M1275" s="556">
        <v>785527578</v>
      </c>
      <c r="N1275" s="557">
        <v>44798</v>
      </c>
      <c r="O1275" s="545">
        <f t="shared" si="58"/>
        <v>8</v>
      </c>
      <c r="P1275" s="545">
        <f t="shared" si="59"/>
        <v>8</v>
      </c>
      <c r="Q1275" s="531" t="str">
        <f t="shared" si="60"/>
        <v>Gastos_com_Pessoal</v>
      </c>
    </row>
    <row r="1276" spans="1:17" ht="51" hidden="1" x14ac:dyDescent="0.2">
      <c r="A1276" s="538">
        <f>IF(B1276="","",COUNT('Diário 3º PA'!$A$4:$A$4242)+COUNT('Diário 4º PA'!$A$4:$A$2224)+ROW()-3)</f>
        <v>5285</v>
      </c>
      <c r="B1276" s="539">
        <v>44798</v>
      </c>
      <c r="C1276" s="540">
        <v>44774</v>
      </c>
      <c r="D1276" s="554" t="s">
        <v>104</v>
      </c>
      <c r="E1276" s="554" t="s">
        <v>185</v>
      </c>
      <c r="F1276" s="555">
        <v>1101.1300000000001</v>
      </c>
      <c r="G1276" s="554" t="s">
        <v>1013</v>
      </c>
      <c r="H1276" s="554" t="s">
        <v>140</v>
      </c>
      <c r="I1276" s="543" t="s">
        <v>7153</v>
      </c>
      <c r="J1276" s="556" t="s">
        <v>7154</v>
      </c>
      <c r="K1276" s="556" t="s">
        <v>1016</v>
      </c>
      <c r="L1276" s="544" t="s">
        <v>1017</v>
      </c>
      <c r="M1276" s="556" t="s">
        <v>7155</v>
      </c>
      <c r="N1276" s="557">
        <v>44798</v>
      </c>
      <c r="O1276" s="545">
        <f t="shared" si="58"/>
        <v>8</v>
      </c>
      <c r="P1276" s="545">
        <f t="shared" si="59"/>
        <v>8</v>
      </c>
      <c r="Q1276" s="531" t="str">
        <f t="shared" si="60"/>
        <v>Gastos_com_Pessoal</v>
      </c>
    </row>
    <row r="1277" spans="1:17" ht="51" hidden="1" x14ac:dyDescent="0.2">
      <c r="A1277" s="538">
        <f>IF(B1277="","",COUNT('Diário 3º PA'!$A$4:$A$4242)+COUNT('Diário 4º PA'!$A$4:$A$2224)+ROW()-3)</f>
        <v>5286</v>
      </c>
      <c r="B1277" s="539">
        <v>44798</v>
      </c>
      <c r="C1277" s="540">
        <v>44774</v>
      </c>
      <c r="D1277" s="554" t="s">
        <v>104</v>
      </c>
      <c r="E1277" s="554" t="s">
        <v>185</v>
      </c>
      <c r="F1277" s="555">
        <v>1805.24</v>
      </c>
      <c r="G1277" s="554" t="s">
        <v>1013</v>
      </c>
      <c r="H1277" s="554" t="s">
        <v>136</v>
      </c>
      <c r="I1277" s="543" t="s">
        <v>7151</v>
      </c>
      <c r="J1277" s="556" t="s">
        <v>7152</v>
      </c>
      <c r="K1277" s="556" t="s">
        <v>1016</v>
      </c>
      <c r="L1277" s="544" t="s">
        <v>1017</v>
      </c>
      <c r="M1277" s="556" t="s">
        <v>7156</v>
      </c>
      <c r="N1277" s="557">
        <v>44798</v>
      </c>
      <c r="O1277" s="545">
        <f t="shared" si="58"/>
        <v>8</v>
      </c>
      <c r="P1277" s="545">
        <f t="shared" si="59"/>
        <v>8</v>
      </c>
      <c r="Q1277" s="531" t="str">
        <f t="shared" si="60"/>
        <v>Gastos_com_Pessoal</v>
      </c>
    </row>
    <row r="1278" spans="1:17" ht="25.5" hidden="1" x14ac:dyDescent="0.2">
      <c r="A1278" s="538">
        <f>IF(B1278="","",COUNT('Diário 3º PA'!$A$4:$A$4242)+COUNT('Diário 4º PA'!$A$4:$A$2224)+ROW()-3)</f>
        <v>5287</v>
      </c>
      <c r="B1278" s="539">
        <v>44798</v>
      </c>
      <c r="C1278" s="540">
        <v>44774</v>
      </c>
      <c r="D1278" s="554" t="s">
        <v>93</v>
      </c>
      <c r="E1278" s="554" t="s">
        <v>97</v>
      </c>
      <c r="F1278" s="555">
        <v>0.05</v>
      </c>
      <c r="G1278" s="554" t="s">
        <v>1553</v>
      </c>
      <c r="H1278" s="554" t="s">
        <v>128</v>
      </c>
      <c r="I1278" s="543" t="s">
        <v>664</v>
      </c>
      <c r="J1278" s="556" t="s">
        <v>811</v>
      </c>
      <c r="K1278" s="556" t="s">
        <v>1554</v>
      </c>
      <c r="L1278" s="544" t="s">
        <v>1066</v>
      </c>
      <c r="M1278" s="556" t="s">
        <v>666</v>
      </c>
      <c r="N1278" s="557">
        <v>44798</v>
      </c>
      <c r="O1278" s="545">
        <f t="shared" si="58"/>
        <v>8</v>
      </c>
      <c r="P1278" s="545">
        <f t="shared" si="59"/>
        <v>8</v>
      </c>
      <c r="Q1278" s="531" t="str">
        <f t="shared" si="60"/>
        <v>Receitas</v>
      </c>
    </row>
    <row r="1279" spans="1:17" ht="38.25" hidden="1" x14ac:dyDescent="0.2">
      <c r="A1279" s="538">
        <f>IF(B1279="","",COUNT('Diário 3º PA'!$A$4:$A$4242)+COUNT('Diário 4º PA'!$A$4:$A$2224)+ROW()-3)</f>
        <v>5288</v>
      </c>
      <c r="B1279" s="539">
        <v>44799</v>
      </c>
      <c r="C1279" s="584">
        <v>44774</v>
      </c>
      <c r="D1279" s="541" t="s">
        <v>115</v>
      </c>
      <c r="E1279" s="554" t="s">
        <v>308</v>
      </c>
      <c r="F1279" s="555">
        <v>2302.75</v>
      </c>
      <c r="G1279" s="554" t="s">
        <v>5981</v>
      </c>
      <c r="H1279" s="554" t="s">
        <v>129</v>
      </c>
      <c r="I1279" s="543" t="s">
        <v>718</v>
      </c>
      <c r="J1279" s="556" t="s">
        <v>719</v>
      </c>
      <c r="K1279" s="556" t="s">
        <v>704</v>
      </c>
      <c r="L1279" s="544" t="s">
        <v>428</v>
      </c>
      <c r="M1279" s="556">
        <v>33877</v>
      </c>
      <c r="N1279" s="557">
        <v>44797</v>
      </c>
      <c r="O1279" s="545">
        <f t="shared" si="58"/>
        <v>8</v>
      </c>
      <c r="P1279" s="545">
        <f t="shared" si="59"/>
        <v>8</v>
      </c>
      <c r="Q1279" s="531" t="str">
        <f t="shared" si="60"/>
        <v>Gastos_Gerais</v>
      </c>
    </row>
    <row r="1280" spans="1:17" ht="51" hidden="1" x14ac:dyDescent="0.2">
      <c r="A1280" s="538">
        <f>IF(B1280="","",COUNT('Diário 3º PA'!$A$4:$A$4242)+COUNT('Diário 4º PA'!$A$4:$A$2224)+ROW()-3)</f>
        <v>5289</v>
      </c>
      <c r="B1280" s="539">
        <v>44799</v>
      </c>
      <c r="C1280" s="584">
        <v>44805</v>
      </c>
      <c r="D1280" s="554" t="s">
        <v>104</v>
      </c>
      <c r="E1280" s="554" t="s">
        <v>204</v>
      </c>
      <c r="F1280" s="555">
        <v>1306.4000000000001</v>
      </c>
      <c r="G1280" s="554" t="s">
        <v>7157</v>
      </c>
      <c r="H1280" s="554" t="s">
        <v>127</v>
      </c>
      <c r="I1280" s="543" t="s">
        <v>6093</v>
      </c>
      <c r="J1280" s="556" t="s">
        <v>756</v>
      </c>
      <c r="K1280" s="556" t="s">
        <v>6748</v>
      </c>
      <c r="L1280" s="544" t="s">
        <v>774</v>
      </c>
      <c r="M1280" s="556">
        <v>5183</v>
      </c>
      <c r="N1280" s="557">
        <v>44799</v>
      </c>
      <c r="O1280" s="545">
        <f t="shared" si="58"/>
        <v>8</v>
      </c>
      <c r="P1280" s="545">
        <f t="shared" si="59"/>
        <v>9</v>
      </c>
      <c r="Q1280" s="531" t="str">
        <f t="shared" si="60"/>
        <v>Gastos_com_Pessoal</v>
      </c>
    </row>
    <row r="1281" spans="1:17" ht="38.25" hidden="1" x14ac:dyDescent="0.2">
      <c r="A1281" s="538">
        <f>IF(B1281="","",COUNT('Diário 3º PA'!$A$4:$A$4242)+COUNT('Diário 4º PA'!$A$4:$A$2224)+ROW()-3)</f>
        <v>5290</v>
      </c>
      <c r="B1281" s="539">
        <v>44799</v>
      </c>
      <c r="C1281" s="584">
        <v>44774</v>
      </c>
      <c r="D1281" s="541" t="s">
        <v>115</v>
      </c>
      <c r="E1281" s="554" t="s">
        <v>308</v>
      </c>
      <c r="F1281" s="555">
        <v>612.6</v>
      </c>
      <c r="G1281" s="554" t="s">
        <v>5981</v>
      </c>
      <c r="H1281" s="554" t="s">
        <v>138</v>
      </c>
      <c r="I1281" s="543" t="s">
        <v>7158</v>
      </c>
      <c r="J1281" s="556" t="s">
        <v>7159</v>
      </c>
      <c r="K1281" s="556" t="s">
        <v>704</v>
      </c>
      <c r="L1281" s="544" t="s">
        <v>428</v>
      </c>
      <c r="M1281" s="556">
        <v>2710</v>
      </c>
      <c r="N1281" s="557">
        <v>44791</v>
      </c>
      <c r="O1281" s="545">
        <f t="shared" si="58"/>
        <v>8</v>
      </c>
      <c r="P1281" s="545">
        <f t="shared" si="59"/>
        <v>8</v>
      </c>
      <c r="Q1281" s="531" t="str">
        <f t="shared" si="60"/>
        <v>Gastos_Gerais</v>
      </c>
    </row>
    <row r="1282" spans="1:17" ht="38.25" hidden="1" x14ac:dyDescent="0.2">
      <c r="A1282" s="538">
        <f>IF(B1282="","",COUNT('Diário 3º PA'!$A$4:$A$4242)+COUNT('Diário 4º PA'!$A$4:$A$2224)+ROW()-3)</f>
        <v>5291</v>
      </c>
      <c r="B1282" s="539">
        <v>44799</v>
      </c>
      <c r="C1282" s="580">
        <v>44774</v>
      </c>
      <c r="D1282" s="541" t="s">
        <v>115</v>
      </c>
      <c r="E1282" s="541" t="s">
        <v>272</v>
      </c>
      <c r="F1282" s="542">
        <v>113.4</v>
      </c>
      <c r="G1282" s="541" t="s">
        <v>7143</v>
      </c>
      <c r="H1282" s="543" t="s">
        <v>130</v>
      </c>
      <c r="I1282" s="541" t="s">
        <v>2865</v>
      </c>
      <c r="J1282" s="583" t="s">
        <v>2866</v>
      </c>
      <c r="K1282" s="583" t="s">
        <v>704</v>
      </c>
      <c r="L1282" s="560" t="s">
        <v>428</v>
      </c>
      <c r="M1282" s="560">
        <v>1292</v>
      </c>
      <c r="N1282" s="579">
        <v>44796</v>
      </c>
      <c r="O1282" s="545">
        <f t="shared" si="58"/>
        <v>8</v>
      </c>
      <c r="P1282" s="545">
        <f t="shared" si="59"/>
        <v>8</v>
      </c>
      <c r="Q1282" s="531" t="str">
        <f t="shared" si="60"/>
        <v>Gastos_Gerais</v>
      </c>
    </row>
    <row r="1283" spans="1:17" ht="38.25" hidden="1" x14ac:dyDescent="0.2">
      <c r="A1283" s="538">
        <f>IF(B1283="","",COUNT('Diário 3º PA'!$A$4:$A$4242)+COUNT('Diário 4º PA'!$A$4:$A$2224)+ROW()-3)</f>
        <v>5292</v>
      </c>
      <c r="B1283" s="539">
        <v>44799</v>
      </c>
      <c r="C1283" s="580">
        <v>44774</v>
      </c>
      <c r="D1283" s="541" t="s">
        <v>115</v>
      </c>
      <c r="E1283" s="541" t="s">
        <v>272</v>
      </c>
      <c r="F1283" s="542">
        <v>94.5</v>
      </c>
      <c r="G1283" s="541" t="s">
        <v>7142</v>
      </c>
      <c r="H1283" s="543" t="s">
        <v>132</v>
      </c>
      <c r="I1283" s="541" t="s">
        <v>2865</v>
      </c>
      <c r="J1283" s="583" t="s">
        <v>2866</v>
      </c>
      <c r="K1283" s="583" t="s">
        <v>704</v>
      </c>
      <c r="L1283" s="560" t="s">
        <v>428</v>
      </c>
      <c r="M1283" s="560">
        <v>1293</v>
      </c>
      <c r="N1283" s="579">
        <v>44796</v>
      </c>
      <c r="O1283" s="545">
        <f t="shared" si="58"/>
        <v>8</v>
      </c>
      <c r="P1283" s="545">
        <f t="shared" si="59"/>
        <v>8</v>
      </c>
      <c r="Q1283" s="531" t="str">
        <f t="shared" si="60"/>
        <v>Gastos_Gerais</v>
      </c>
    </row>
    <row r="1284" spans="1:17" ht="38.25" hidden="1" x14ac:dyDescent="0.2">
      <c r="A1284" s="538">
        <f>IF(B1284="","",COUNT('Diário 3º PA'!$A$4:$A$4242)+COUNT('Diário 4º PA'!$A$4:$A$2224)+ROW()-3)</f>
        <v>5293</v>
      </c>
      <c r="B1284" s="539">
        <v>44799</v>
      </c>
      <c r="C1284" s="580">
        <v>44774</v>
      </c>
      <c r="D1284" s="541" t="s">
        <v>115</v>
      </c>
      <c r="E1284" s="541" t="s">
        <v>272</v>
      </c>
      <c r="F1284" s="542">
        <v>648</v>
      </c>
      <c r="G1284" s="541" t="s">
        <v>5483</v>
      </c>
      <c r="H1284" s="543" t="s">
        <v>130</v>
      </c>
      <c r="I1284" s="541" t="s">
        <v>2865</v>
      </c>
      <c r="J1284" s="583" t="s">
        <v>2866</v>
      </c>
      <c r="K1284" s="583" t="s">
        <v>704</v>
      </c>
      <c r="L1284" s="560" t="s">
        <v>428</v>
      </c>
      <c r="M1284" s="560">
        <v>1296</v>
      </c>
      <c r="N1284" s="579">
        <v>44796</v>
      </c>
      <c r="O1284" s="545">
        <f t="shared" si="58"/>
        <v>8</v>
      </c>
      <c r="P1284" s="545">
        <f t="shared" si="59"/>
        <v>8</v>
      </c>
      <c r="Q1284" s="531" t="str">
        <f t="shared" si="60"/>
        <v>Gastos_Gerais</v>
      </c>
    </row>
    <row r="1285" spans="1:17" ht="38.25" hidden="1" x14ac:dyDescent="0.2">
      <c r="A1285" s="538">
        <f>IF(B1285="","",COUNT('Diário 3º PA'!$A$4:$A$4242)+COUNT('Diário 4º PA'!$A$4:$A$2224)+ROW()-3)</f>
        <v>5294</v>
      </c>
      <c r="B1285" s="539">
        <v>44799</v>
      </c>
      <c r="C1285" s="580">
        <v>44774</v>
      </c>
      <c r="D1285" s="541" t="s">
        <v>115</v>
      </c>
      <c r="E1285" s="554" t="s">
        <v>318</v>
      </c>
      <c r="F1285" s="542">
        <v>1892.67</v>
      </c>
      <c r="G1285" s="541" t="s">
        <v>7160</v>
      </c>
      <c r="H1285" s="541" t="s">
        <v>127</v>
      </c>
      <c r="I1285" s="541" t="s">
        <v>3656</v>
      </c>
      <c r="J1285" s="560" t="s">
        <v>3657</v>
      </c>
      <c r="K1285" s="560" t="s">
        <v>704</v>
      </c>
      <c r="L1285" s="560" t="s">
        <v>428</v>
      </c>
      <c r="M1285" s="560">
        <v>2022295</v>
      </c>
      <c r="N1285" s="579">
        <v>44798</v>
      </c>
      <c r="O1285" s="545">
        <f t="shared" ref="O1285:O1348" si="61">IF(B1285=0,0,IF(YEAR(B1285)=$P$1,MONTH(B1285)-$O$1+1,(YEAR(B1285)-$P$1)*12-$O$1+1+MONTH(B1285)))</f>
        <v>8</v>
      </c>
      <c r="P1285" s="545">
        <f t="shared" ref="P1285:P1348" si="62">IF(C1285=0,0,IF(YEAR(C1285)=$P$1,MONTH(C1285)-$O$1+1,(YEAR(C1285)-$P$1)*12-$O$1+1+MONTH(C1285)))</f>
        <v>8</v>
      </c>
      <c r="Q1285" s="531" t="str">
        <f t="shared" ref="Q1285:Q1348" si="63">SUBSTITUTE(D1285," ","_")</f>
        <v>Gastos_Gerais</v>
      </c>
    </row>
    <row r="1286" spans="1:17" ht="38.25" hidden="1" x14ac:dyDescent="0.2">
      <c r="A1286" s="538">
        <f>IF(B1286="","",COUNT('Diário 3º PA'!$A$4:$A$4242)+COUNT('Diário 4º PA'!$A$4:$A$2224)+ROW()-3)</f>
        <v>5295</v>
      </c>
      <c r="B1286" s="539">
        <v>44799</v>
      </c>
      <c r="C1286" s="580">
        <v>44774</v>
      </c>
      <c r="D1286" s="541" t="s">
        <v>115</v>
      </c>
      <c r="E1286" s="541" t="s">
        <v>272</v>
      </c>
      <c r="F1286" s="542">
        <v>540</v>
      </c>
      <c r="G1286" s="541" t="s">
        <v>7146</v>
      </c>
      <c r="H1286" s="543" t="s">
        <v>132</v>
      </c>
      <c r="I1286" s="541" t="s">
        <v>2865</v>
      </c>
      <c r="J1286" s="583" t="s">
        <v>2866</v>
      </c>
      <c r="K1286" s="583" t="s">
        <v>704</v>
      </c>
      <c r="L1286" s="560" t="s">
        <v>428</v>
      </c>
      <c r="M1286" s="560">
        <v>1298</v>
      </c>
      <c r="N1286" s="579">
        <v>44796</v>
      </c>
      <c r="O1286" s="545">
        <f t="shared" si="61"/>
        <v>8</v>
      </c>
      <c r="P1286" s="545">
        <f t="shared" si="62"/>
        <v>8</v>
      </c>
      <c r="Q1286" s="531" t="str">
        <f t="shared" si="63"/>
        <v>Gastos_Gerais</v>
      </c>
    </row>
    <row r="1287" spans="1:17" ht="38.25" hidden="1" x14ac:dyDescent="0.2">
      <c r="A1287" s="538">
        <f>IF(B1287="","",COUNT('Diário 3º PA'!$A$4:$A$4242)+COUNT('Diário 4º PA'!$A$4:$A$2224)+ROW()-3)</f>
        <v>5296</v>
      </c>
      <c r="B1287" s="539">
        <v>44799</v>
      </c>
      <c r="C1287" s="580">
        <v>44774</v>
      </c>
      <c r="D1287" s="541" t="s">
        <v>115</v>
      </c>
      <c r="E1287" s="554" t="s">
        <v>302</v>
      </c>
      <c r="F1287" s="555">
        <v>580</v>
      </c>
      <c r="G1287" s="543" t="s">
        <v>6482</v>
      </c>
      <c r="H1287" s="554" t="s">
        <v>128</v>
      </c>
      <c r="I1287" s="543" t="s">
        <v>6001</v>
      </c>
      <c r="J1287" s="556" t="s">
        <v>7161</v>
      </c>
      <c r="K1287" s="583" t="s">
        <v>704</v>
      </c>
      <c r="L1287" s="560" t="s">
        <v>428</v>
      </c>
      <c r="M1287" s="556">
        <v>577</v>
      </c>
      <c r="N1287" s="557">
        <v>44799</v>
      </c>
      <c r="O1287" s="545">
        <f t="shared" si="61"/>
        <v>8</v>
      </c>
      <c r="P1287" s="545">
        <f t="shared" si="62"/>
        <v>8</v>
      </c>
      <c r="Q1287" s="531" t="str">
        <f t="shared" si="63"/>
        <v>Gastos_Gerais</v>
      </c>
    </row>
    <row r="1288" spans="1:17" ht="38.25" hidden="1" x14ac:dyDescent="0.2">
      <c r="A1288" s="538">
        <f>IF(B1288="","",COUNT('Diário 3º PA'!$A$4:$A$4242)+COUNT('Diário 4º PA'!$A$4:$A$2224)+ROW()-3)</f>
        <v>5297</v>
      </c>
      <c r="B1288" s="539">
        <v>44799</v>
      </c>
      <c r="C1288" s="580">
        <v>44774</v>
      </c>
      <c r="D1288" s="541" t="s">
        <v>115</v>
      </c>
      <c r="E1288" s="541" t="s">
        <v>272</v>
      </c>
      <c r="F1288" s="542">
        <v>648</v>
      </c>
      <c r="G1288" s="541" t="s">
        <v>5483</v>
      </c>
      <c r="H1288" s="543" t="s">
        <v>140</v>
      </c>
      <c r="I1288" s="541" t="s">
        <v>2865</v>
      </c>
      <c r="J1288" s="583" t="s">
        <v>2866</v>
      </c>
      <c r="K1288" s="583" t="s">
        <v>704</v>
      </c>
      <c r="L1288" s="560" t="s">
        <v>428</v>
      </c>
      <c r="M1288" s="560">
        <v>1294</v>
      </c>
      <c r="N1288" s="579">
        <v>44796</v>
      </c>
      <c r="O1288" s="545">
        <f t="shared" si="61"/>
        <v>8</v>
      </c>
      <c r="P1288" s="545">
        <f t="shared" si="62"/>
        <v>8</v>
      </c>
      <c r="Q1288" s="531" t="str">
        <f t="shared" si="63"/>
        <v>Gastos_Gerais</v>
      </c>
    </row>
    <row r="1289" spans="1:17" ht="38.25" hidden="1" x14ac:dyDescent="0.2">
      <c r="A1289" s="538">
        <f>IF(B1289="","",COUNT('Diário 3º PA'!$A$4:$A$4242)+COUNT('Diário 4º PA'!$A$4:$A$2224)+ROW()-3)</f>
        <v>5298</v>
      </c>
      <c r="B1289" s="539">
        <v>44799</v>
      </c>
      <c r="C1289" s="580">
        <v>44743</v>
      </c>
      <c r="D1289" s="541" t="s">
        <v>115</v>
      </c>
      <c r="E1289" s="554" t="s">
        <v>232</v>
      </c>
      <c r="F1289" s="555">
        <v>1628.54</v>
      </c>
      <c r="G1289" s="554" t="s">
        <v>2495</v>
      </c>
      <c r="H1289" s="554" t="s">
        <v>139</v>
      </c>
      <c r="I1289" s="543" t="s">
        <v>1089</v>
      </c>
      <c r="J1289" s="556" t="s">
        <v>703</v>
      </c>
      <c r="K1289" s="583" t="s">
        <v>704</v>
      </c>
      <c r="L1289" s="544" t="s">
        <v>705</v>
      </c>
      <c r="M1289" s="556" t="s">
        <v>7162</v>
      </c>
      <c r="N1289" s="557">
        <v>44799</v>
      </c>
      <c r="O1289" s="545">
        <f t="shared" si="61"/>
        <v>8</v>
      </c>
      <c r="P1289" s="545">
        <f t="shared" si="62"/>
        <v>7</v>
      </c>
      <c r="Q1289" s="531" t="str">
        <f t="shared" si="63"/>
        <v>Gastos_Gerais</v>
      </c>
    </row>
    <row r="1290" spans="1:17" ht="48" hidden="1" x14ac:dyDescent="0.2">
      <c r="A1290" s="538">
        <f>IF(B1290="","",COUNT('Diário 3º PA'!$A$4:$A$4242)+COUNT('Diário 4º PA'!$A$4:$A$2224)+ROW()-3)</f>
        <v>5299</v>
      </c>
      <c r="B1290" s="539">
        <v>44799</v>
      </c>
      <c r="C1290" s="580">
        <v>44774</v>
      </c>
      <c r="D1290" s="541" t="s">
        <v>115</v>
      </c>
      <c r="E1290" s="554" t="s">
        <v>352</v>
      </c>
      <c r="F1290" s="555">
        <v>547.35</v>
      </c>
      <c r="G1290" s="554" t="s">
        <v>7163</v>
      </c>
      <c r="H1290" s="554" t="s">
        <v>132</v>
      </c>
      <c r="I1290" s="543" t="s">
        <v>6729</v>
      </c>
      <c r="J1290" s="556" t="s">
        <v>1055</v>
      </c>
      <c r="K1290" s="583" t="s">
        <v>704</v>
      </c>
      <c r="L1290" s="560" t="s">
        <v>428</v>
      </c>
      <c r="M1290" s="556">
        <v>20093</v>
      </c>
      <c r="N1290" s="557">
        <v>44799</v>
      </c>
      <c r="O1290" s="545">
        <f t="shared" si="61"/>
        <v>8</v>
      </c>
      <c r="P1290" s="545">
        <f t="shared" si="62"/>
        <v>8</v>
      </c>
      <c r="Q1290" s="531" t="str">
        <f t="shared" si="63"/>
        <v>Gastos_Gerais</v>
      </c>
    </row>
    <row r="1291" spans="1:17" ht="38.25" hidden="1" x14ac:dyDescent="0.2">
      <c r="A1291" s="538">
        <f>IF(B1291="","",COUNT('Diário 3º PA'!$A$4:$A$4242)+COUNT('Diário 4º PA'!$A$4:$A$2224)+ROW()-3)</f>
        <v>5300</v>
      </c>
      <c r="B1291" s="539">
        <v>44799</v>
      </c>
      <c r="C1291" s="580">
        <v>44774</v>
      </c>
      <c r="D1291" s="541" t="s">
        <v>115</v>
      </c>
      <c r="E1291" s="554" t="s">
        <v>358</v>
      </c>
      <c r="F1291" s="555">
        <v>110</v>
      </c>
      <c r="G1291" s="543" t="s">
        <v>6599</v>
      </c>
      <c r="H1291" s="554" t="s">
        <v>137</v>
      </c>
      <c r="I1291" s="543" t="s">
        <v>7164</v>
      </c>
      <c r="J1291" s="556" t="s">
        <v>2385</v>
      </c>
      <c r="K1291" s="583" t="s">
        <v>704</v>
      </c>
      <c r="L1291" s="560" t="s">
        <v>428</v>
      </c>
      <c r="M1291" s="556">
        <v>52709</v>
      </c>
      <c r="N1291" s="557">
        <v>44826</v>
      </c>
      <c r="O1291" s="545">
        <f t="shared" si="61"/>
        <v>8</v>
      </c>
      <c r="P1291" s="545">
        <f t="shared" si="62"/>
        <v>8</v>
      </c>
      <c r="Q1291" s="531" t="str">
        <f t="shared" si="63"/>
        <v>Gastos_Gerais</v>
      </c>
    </row>
    <row r="1292" spans="1:17" ht="51" hidden="1" x14ac:dyDescent="0.2">
      <c r="A1292" s="538">
        <f>IF(B1292="","",COUNT('Diário 3º PA'!$A$4:$A$4242)+COUNT('Diário 4º PA'!$A$4:$A$2224)+ROW()-3)</f>
        <v>5301</v>
      </c>
      <c r="B1292" s="539">
        <v>44799</v>
      </c>
      <c r="C1292" s="580">
        <v>44774</v>
      </c>
      <c r="D1292" s="554" t="s">
        <v>104</v>
      </c>
      <c r="E1292" s="554" t="s">
        <v>195</v>
      </c>
      <c r="F1292" s="542">
        <v>5381.27</v>
      </c>
      <c r="G1292" s="541" t="s">
        <v>7165</v>
      </c>
      <c r="H1292" s="541" t="s">
        <v>127</v>
      </c>
      <c r="I1292" s="541" t="s">
        <v>638</v>
      </c>
      <c r="J1292" s="560" t="s">
        <v>944</v>
      </c>
      <c r="K1292" s="560" t="s">
        <v>704</v>
      </c>
      <c r="L1292" s="560" t="s">
        <v>428</v>
      </c>
      <c r="M1292" s="560">
        <v>20221445</v>
      </c>
      <c r="N1292" s="579">
        <v>44782</v>
      </c>
      <c r="O1292" s="545">
        <f t="shared" si="61"/>
        <v>8</v>
      </c>
      <c r="P1292" s="545">
        <f t="shared" si="62"/>
        <v>8</v>
      </c>
      <c r="Q1292" s="531" t="str">
        <f t="shared" si="63"/>
        <v>Gastos_com_Pessoal</v>
      </c>
    </row>
    <row r="1293" spans="1:17" ht="38.25" hidden="1" x14ac:dyDescent="0.2">
      <c r="A1293" s="538">
        <f>IF(B1293="","",COUNT('Diário 3º PA'!$A$4:$A$4242)+COUNT('Diário 4º PA'!$A$4:$A$2224)+ROW()-3)</f>
        <v>5302</v>
      </c>
      <c r="B1293" s="539">
        <v>44799</v>
      </c>
      <c r="C1293" s="584">
        <v>44743</v>
      </c>
      <c r="D1293" s="541" t="s">
        <v>115</v>
      </c>
      <c r="E1293" s="554" t="s">
        <v>230</v>
      </c>
      <c r="F1293" s="555">
        <v>6427.62</v>
      </c>
      <c r="G1293" s="554" t="s">
        <v>5987</v>
      </c>
      <c r="H1293" s="554" t="s">
        <v>133</v>
      </c>
      <c r="I1293" s="543" t="s">
        <v>5988</v>
      </c>
      <c r="J1293" s="556" t="s">
        <v>760</v>
      </c>
      <c r="K1293" s="560" t="s">
        <v>704</v>
      </c>
      <c r="L1293" s="560" t="s">
        <v>428</v>
      </c>
      <c r="M1293" s="556">
        <v>83771671</v>
      </c>
      <c r="N1293" s="557">
        <v>44799</v>
      </c>
      <c r="O1293" s="545">
        <f t="shared" si="61"/>
        <v>8</v>
      </c>
      <c r="P1293" s="545">
        <f t="shared" si="62"/>
        <v>7</v>
      </c>
      <c r="Q1293" s="531" t="str">
        <f t="shared" si="63"/>
        <v>Gastos_Gerais</v>
      </c>
    </row>
    <row r="1294" spans="1:17" ht="51" hidden="1" x14ac:dyDescent="0.2">
      <c r="A1294" s="538">
        <f>IF(B1294="","",COUNT('Diário 3º PA'!$A$4:$A$4242)+COUNT('Diário 4º PA'!$A$4:$A$2224)+ROW()-3)</f>
        <v>5303</v>
      </c>
      <c r="B1294" s="539">
        <v>44799</v>
      </c>
      <c r="C1294" s="580">
        <v>44774</v>
      </c>
      <c r="D1294" s="554" t="s">
        <v>104</v>
      </c>
      <c r="E1294" s="554" t="s">
        <v>195</v>
      </c>
      <c r="F1294" s="542">
        <v>2799.5</v>
      </c>
      <c r="G1294" s="554" t="s">
        <v>7166</v>
      </c>
      <c r="H1294" s="541" t="s">
        <v>127</v>
      </c>
      <c r="I1294" s="541" t="s">
        <v>638</v>
      </c>
      <c r="J1294" s="560" t="s">
        <v>944</v>
      </c>
      <c r="K1294" s="560" t="s">
        <v>704</v>
      </c>
      <c r="L1294" s="560" t="s">
        <v>428</v>
      </c>
      <c r="M1294" s="560">
        <v>20221520</v>
      </c>
      <c r="N1294" s="579">
        <v>44785</v>
      </c>
      <c r="O1294" s="545">
        <f t="shared" si="61"/>
        <v>8</v>
      </c>
      <c r="P1294" s="545">
        <f t="shared" si="62"/>
        <v>8</v>
      </c>
      <c r="Q1294" s="531" t="str">
        <f t="shared" si="63"/>
        <v>Gastos_com_Pessoal</v>
      </c>
    </row>
    <row r="1295" spans="1:17" ht="38.25" hidden="1" x14ac:dyDescent="0.2">
      <c r="A1295" s="538">
        <f>IF(B1295="","",COUNT('Diário 3º PA'!$A$4:$A$4242)+COUNT('Diário 4º PA'!$A$4:$A$2224)+ROW()-3)</f>
        <v>5304</v>
      </c>
      <c r="B1295" s="539">
        <v>44799</v>
      </c>
      <c r="C1295" s="584">
        <v>44743</v>
      </c>
      <c r="D1295" s="541" t="s">
        <v>115</v>
      </c>
      <c r="E1295" s="554" t="s">
        <v>232</v>
      </c>
      <c r="F1295" s="555">
        <v>1850.93</v>
      </c>
      <c r="G1295" s="554" t="s">
        <v>2495</v>
      </c>
      <c r="H1295" s="554" t="s">
        <v>137</v>
      </c>
      <c r="I1295" s="543" t="s">
        <v>1089</v>
      </c>
      <c r="J1295" s="556" t="s">
        <v>703</v>
      </c>
      <c r="K1295" s="560" t="s">
        <v>704</v>
      </c>
      <c r="L1295" s="544" t="s">
        <v>705</v>
      </c>
      <c r="M1295" s="556" t="s">
        <v>7167</v>
      </c>
      <c r="N1295" s="557">
        <v>44799</v>
      </c>
      <c r="O1295" s="545">
        <f t="shared" si="61"/>
        <v>8</v>
      </c>
      <c r="P1295" s="545">
        <f t="shared" si="62"/>
        <v>7</v>
      </c>
      <c r="Q1295" s="531" t="str">
        <f t="shared" si="63"/>
        <v>Gastos_Gerais</v>
      </c>
    </row>
    <row r="1296" spans="1:17" ht="38.25" hidden="1" x14ac:dyDescent="0.2">
      <c r="A1296" s="538">
        <f>IF(B1296="","",COUNT('Diário 3º PA'!$A$4:$A$4242)+COUNT('Diário 4º PA'!$A$4:$A$2224)+ROW()-3)</f>
        <v>5305</v>
      </c>
      <c r="B1296" s="539">
        <v>44799</v>
      </c>
      <c r="C1296" s="584">
        <v>44774</v>
      </c>
      <c r="D1296" s="541" t="s">
        <v>115</v>
      </c>
      <c r="E1296" s="541" t="s">
        <v>236</v>
      </c>
      <c r="F1296" s="542">
        <v>121.98</v>
      </c>
      <c r="G1296" s="541" t="s">
        <v>1177</v>
      </c>
      <c r="H1296" s="543" t="s">
        <v>658</v>
      </c>
      <c r="I1296" s="541" t="s">
        <v>655</v>
      </c>
      <c r="J1296" s="560" t="s">
        <v>1164</v>
      </c>
      <c r="K1296" s="560" t="s">
        <v>704</v>
      </c>
      <c r="L1296" s="560" t="s">
        <v>705</v>
      </c>
      <c r="M1296" s="560" t="s">
        <v>7168</v>
      </c>
      <c r="N1296" s="557">
        <v>44799</v>
      </c>
      <c r="O1296" s="545">
        <f t="shared" si="61"/>
        <v>8</v>
      </c>
      <c r="P1296" s="545">
        <f t="shared" si="62"/>
        <v>8</v>
      </c>
      <c r="Q1296" s="531" t="str">
        <f t="shared" si="63"/>
        <v>Gastos_Gerais</v>
      </c>
    </row>
    <row r="1297" spans="1:17" ht="51" hidden="1" x14ac:dyDescent="0.2">
      <c r="A1297" s="538">
        <f>IF(B1297="","",COUNT('Diário 3º PA'!$A$4:$A$4242)+COUNT('Diário 4º PA'!$A$4:$A$2224)+ROW()-3)</f>
        <v>5306</v>
      </c>
      <c r="B1297" s="539">
        <v>44799</v>
      </c>
      <c r="C1297" s="580">
        <v>44774</v>
      </c>
      <c r="D1297" s="554" t="s">
        <v>104</v>
      </c>
      <c r="E1297" s="554" t="s">
        <v>195</v>
      </c>
      <c r="F1297" s="542">
        <v>4222.3599999999997</v>
      </c>
      <c r="G1297" s="554" t="s">
        <v>6583</v>
      </c>
      <c r="H1297" s="541" t="s">
        <v>127</v>
      </c>
      <c r="I1297" s="541" t="s">
        <v>638</v>
      </c>
      <c r="J1297" s="560" t="s">
        <v>944</v>
      </c>
      <c r="K1297" s="560" t="s">
        <v>704</v>
      </c>
      <c r="L1297" s="560" t="s">
        <v>428</v>
      </c>
      <c r="M1297" s="560">
        <v>20221519</v>
      </c>
      <c r="N1297" s="579">
        <v>44785</v>
      </c>
      <c r="O1297" s="545">
        <f t="shared" si="61"/>
        <v>8</v>
      </c>
      <c r="P1297" s="545">
        <f t="shared" si="62"/>
        <v>8</v>
      </c>
      <c r="Q1297" s="531" t="str">
        <f t="shared" si="63"/>
        <v>Gastos_com_Pessoal</v>
      </c>
    </row>
    <row r="1298" spans="1:17" ht="38.25" hidden="1" x14ac:dyDescent="0.2">
      <c r="A1298" s="538">
        <f>IF(B1298="","",COUNT('Diário 3º PA'!$A$4:$A$4242)+COUNT('Diário 4º PA'!$A$4:$A$2224)+ROW()-3)</f>
        <v>5307</v>
      </c>
      <c r="B1298" s="539">
        <v>44799</v>
      </c>
      <c r="C1298" s="580">
        <v>44743</v>
      </c>
      <c r="D1298" s="541" t="s">
        <v>115</v>
      </c>
      <c r="E1298" s="554" t="s">
        <v>232</v>
      </c>
      <c r="F1298" s="555">
        <v>149.81</v>
      </c>
      <c r="G1298" s="554" t="s">
        <v>2495</v>
      </c>
      <c r="H1298" s="554" t="s">
        <v>139</v>
      </c>
      <c r="I1298" s="543" t="s">
        <v>1089</v>
      </c>
      <c r="J1298" s="556" t="s">
        <v>703</v>
      </c>
      <c r="K1298" s="560" t="s">
        <v>704</v>
      </c>
      <c r="L1298" s="544" t="s">
        <v>705</v>
      </c>
      <c r="M1298" s="556" t="s">
        <v>7167</v>
      </c>
      <c r="N1298" s="557">
        <v>44799</v>
      </c>
      <c r="O1298" s="545">
        <f t="shared" si="61"/>
        <v>8</v>
      </c>
      <c r="P1298" s="545">
        <f t="shared" si="62"/>
        <v>7</v>
      </c>
      <c r="Q1298" s="531" t="str">
        <f t="shared" si="63"/>
        <v>Gastos_Gerais</v>
      </c>
    </row>
    <row r="1299" spans="1:17" ht="38.25" hidden="1" x14ac:dyDescent="0.2">
      <c r="A1299" s="538">
        <f>IF(B1299="","",COUNT('Diário 3º PA'!$A$4:$A$4242)+COUNT('Diário 4º PA'!$A$4:$A$2224)+ROW()-3)</f>
        <v>5308</v>
      </c>
      <c r="B1299" s="539">
        <v>44799</v>
      </c>
      <c r="C1299" s="584">
        <v>44774</v>
      </c>
      <c r="D1299" s="541" t="s">
        <v>115</v>
      </c>
      <c r="E1299" s="482" t="s">
        <v>354</v>
      </c>
      <c r="F1299" s="555">
        <v>142.4</v>
      </c>
      <c r="G1299" s="554" t="s">
        <v>7169</v>
      </c>
      <c r="H1299" s="554" t="s">
        <v>139</v>
      </c>
      <c r="I1299" s="543" t="s">
        <v>7067</v>
      </c>
      <c r="J1299" s="556" t="s">
        <v>1264</v>
      </c>
      <c r="K1299" s="560" t="s">
        <v>704</v>
      </c>
      <c r="L1299" s="560" t="s">
        <v>428</v>
      </c>
      <c r="M1299" s="556">
        <v>3613</v>
      </c>
      <c r="N1299" s="557">
        <v>44795</v>
      </c>
      <c r="O1299" s="545">
        <f t="shared" si="61"/>
        <v>8</v>
      </c>
      <c r="P1299" s="545">
        <f t="shared" si="62"/>
        <v>8</v>
      </c>
      <c r="Q1299" s="531" t="str">
        <f t="shared" si="63"/>
        <v>Gastos_Gerais</v>
      </c>
    </row>
    <row r="1300" spans="1:17" ht="51" hidden="1" x14ac:dyDescent="0.2">
      <c r="A1300" s="538">
        <f>IF(B1300="","",COUNT('Diário 3º PA'!$A$4:$A$4242)+COUNT('Diário 4º PA'!$A$4:$A$2224)+ROW()-3)</f>
        <v>5309</v>
      </c>
      <c r="B1300" s="539">
        <v>44799</v>
      </c>
      <c r="C1300" s="580">
        <v>44805</v>
      </c>
      <c r="D1300" s="554" t="s">
        <v>104</v>
      </c>
      <c r="E1300" s="554" t="s">
        <v>206</v>
      </c>
      <c r="F1300" s="542">
        <v>11744.41</v>
      </c>
      <c r="G1300" s="541" t="s">
        <v>3974</v>
      </c>
      <c r="H1300" s="541" t="s">
        <v>128</v>
      </c>
      <c r="I1300" s="541" t="s">
        <v>3616</v>
      </c>
      <c r="J1300" s="560" t="s">
        <v>3617</v>
      </c>
      <c r="K1300" s="560" t="s">
        <v>704</v>
      </c>
      <c r="L1300" s="560" t="s">
        <v>428</v>
      </c>
      <c r="M1300" s="560">
        <v>2773013</v>
      </c>
      <c r="N1300" s="579">
        <v>44799</v>
      </c>
      <c r="O1300" s="545">
        <f t="shared" si="61"/>
        <v>8</v>
      </c>
      <c r="P1300" s="545">
        <f t="shared" si="62"/>
        <v>9</v>
      </c>
      <c r="Q1300" s="531" t="str">
        <f t="shared" si="63"/>
        <v>Gastos_com_Pessoal</v>
      </c>
    </row>
    <row r="1301" spans="1:17" ht="38.25" hidden="1" x14ac:dyDescent="0.2">
      <c r="A1301" s="538">
        <f>IF(B1301="","",COUNT('Diário 3º PA'!$A$4:$A$4242)+COUNT('Diário 4º PA'!$A$4:$A$2224)+ROW()-3)</f>
        <v>5310</v>
      </c>
      <c r="B1301" s="539">
        <v>44799</v>
      </c>
      <c r="C1301" s="580">
        <v>44774</v>
      </c>
      <c r="D1301" s="541" t="s">
        <v>115</v>
      </c>
      <c r="E1301" s="554" t="s">
        <v>318</v>
      </c>
      <c r="F1301" s="542">
        <v>1514.14</v>
      </c>
      <c r="G1301" s="541" t="s">
        <v>6940</v>
      </c>
      <c r="H1301" s="541" t="s">
        <v>127</v>
      </c>
      <c r="I1301" s="541" t="s">
        <v>3656</v>
      </c>
      <c r="J1301" s="560" t="s">
        <v>3657</v>
      </c>
      <c r="K1301" s="560" t="s">
        <v>704</v>
      </c>
      <c r="L1301" s="560" t="s">
        <v>428</v>
      </c>
      <c r="M1301" s="560">
        <v>2022293</v>
      </c>
      <c r="N1301" s="579">
        <v>44798</v>
      </c>
      <c r="O1301" s="545">
        <f t="shared" si="61"/>
        <v>8</v>
      </c>
      <c r="P1301" s="545">
        <f t="shared" si="62"/>
        <v>8</v>
      </c>
      <c r="Q1301" s="531" t="str">
        <f t="shared" si="63"/>
        <v>Gastos_Gerais</v>
      </c>
    </row>
    <row r="1302" spans="1:17" ht="38.25" hidden="1" x14ac:dyDescent="0.2">
      <c r="A1302" s="538">
        <f>IF(B1302="","",COUNT('Diário 3º PA'!$A$4:$A$4242)+COUNT('Diário 4º PA'!$A$4:$A$2224)+ROW()-3)</f>
        <v>5311</v>
      </c>
      <c r="B1302" s="539">
        <v>44799</v>
      </c>
      <c r="C1302" s="584">
        <v>44774</v>
      </c>
      <c r="D1302" s="541" t="s">
        <v>115</v>
      </c>
      <c r="E1302" s="554" t="s">
        <v>306</v>
      </c>
      <c r="F1302" s="555">
        <v>427.6</v>
      </c>
      <c r="G1302" s="554" t="s">
        <v>7170</v>
      </c>
      <c r="H1302" s="554" t="s">
        <v>128</v>
      </c>
      <c r="I1302" s="543" t="s">
        <v>6386</v>
      </c>
      <c r="J1302" s="556" t="s">
        <v>6387</v>
      </c>
      <c r="K1302" s="560" t="s">
        <v>704</v>
      </c>
      <c r="L1302" s="560" t="s">
        <v>428</v>
      </c>
      <c r="M1302" s="556">
        <v>426150</v>
      </c>
      <c r="N1302" s="557">
        <v>44796</v>
      </c>
      <c r="O1302" s="545">
        <f t="shared" si="61"/>
        <v>8</v>
      </c>
      <c r="P1302" s="545">
        <f t="shared" si="62"/>
        <v>8</v>
      </c>
      <c r="Q1302" s="531" t="str">
        <f t="shared" si="63"/>
        <v>Gastos_Gerais</v>
      </c>
    </row>
    <row r="1303" spans="1:17" ht="38.25" hidden="1" x14ac:dyDescent="0.2">
      <c r="A1303" s="538">
        <f>IF(B1303="","",COUNT('Diário 3º PA'!$A$4:$A$4242)+COUNT('Diário 4º PA'!$A$4:$A$2224)+ROW()-3)</f>
        <v>5312</v>
      </c>
      <c r="B1303" s="539">
        <v>44799</v>
      </c>
      <c r="C1303" s="540">
        <v>44774</v>
      </c>
      <c r="D1303" s="541" t="s">
        <v>115</v>
      </c>
      <c r="E1303" s="541" t="s">
        <v>328</v>
      </c>
      <c r="F1303" s="542">
        <v>1500</v>
      </c>
      <c r="G1303" s="577" t="s">
        <v>1010</v>
      </c>
      <c r="H1303" s="543" t="s">
        <v>131</v>
      </c>
      <c r="I1303" s="543" t="s">
        <v>727</v>
      </c>
      <c r="J1303" s="556" t="s">
        <v>728</v>
      </c>
      <c r="K1303" s="556" t="s">
        <v>704</v>
      </c>
      <c r="L1303" s="544" t="s">
        <v>428</v>
      </c>
      <c r="M1303" s="544">
        <v>1954196</v>
      </c>
      <c r="N1303" s="579">
        <v>44799</v>
      </c>
      <c r="O1303" s="545">
        <f t="shared" si="61"/>
        <v>8</v>
      </c>
      <c r="P1303" s="545">
        <f t="shared" si="62"/>
        <v>8</v>
      </c>
      <c r="Q1303" s="531" t="str">
        <f t="shared" si="63"/>
        <v>Gastos_Gerais</v>
      </c>
    </row>
    <row r="1304" spans="1:17" ht="38.25" hidden="1" x14ac:dyDescent="0.2">
      <c r="A1304" s="538">
        <f>IF(B1304="","",COUNT('Diário 3º PA'!$A$4:$A$4242)+COUNT('Diário 4º PA'!$A$4:$A$2224)+ROW()-3)</f>
        <v>5313</v>
      </c>
      <c r="B1304" s="539">
        <v>44799</v>
      </c>
      <c r="C1304" s="540">
        <v>44774</v>
      </c>
      <c r="D1304" s="541" t="s">
        <v>115</v>
      </c>
      <c r="E1304" s="541" t="s">
        <v>328</v>
      </c>
      <c r="F1304" s="542">
        <v>1500</v>
      </c>
      <c r="G1304" s="577" t="s">
        <v>1400</v>
      </c>
      <c r="H1304" s="543" t="s">
        <v>129</v>
      </c>
      <c r="I1304" s="543" t="s">
        <v>727</v>
      </c>
      <c r="J1304" s="556" t="s">
        <v>728</v>
      </c>
      <c r="K1304" s="556" t="s">
        <v>704</v>
      </c>
      <c r="L1304" s="544" t="s">
        <v>428</v>
      </c>
      <c r="M1304" s="544">
        <v>1954184</v>
      </c>
      <c r="N1304" s="579">
        <v>44799</v>
      </c>
      <c r="O1304" s="545">
        <f t="shared" si="61"/>
        <v>8</v>
      </c>
      <c r="P1304" s="545">
        <f t="shared" si="62"/>
        <v>8</v>
      </c>
      <c r="Q1304" s="531" t="str">
        <f t="shared" si="63"/>
        <v>Gastos_Gerais</v>
      </c>
    </row>
    <row r="1305" spans="1:17" ht="38.25" hidden="1" x14ac:dyDescent="0.2">
      <c r="A1305" s="538">
        <f>IF(B1305="","",COUNT('Diário 3º PA'!$A$4:$A$4242)+COUNT('Diário 4º PA'!$A$4:$A$2224)+ROW()-3)</f>
        <v>5314</v>
      </c>
      <c r="B1305" s="539">
        <v>44799</v>
      </c>
      <c r="C1305" s="540">
        <v>44774</v>
      </c>
      <c r="D1305" s="541" t="s">
        <v>115</v>
      </c>
      <c r="E1305" s="554" t="s">
        <v>342</v>
      </c>
      <c r="F1305" s="555">
        <v>69.599999999999994</v>
      </c>
      <c r="G1305" s="554" t="s">
        <v>7171</v>
      </c>
      <c r="H1305" s="554" t="s">
        <v>128</v>
      </c>
      <c r="I1305" s="543" t="s">
        <v>1627</v>
      </c>
      <c r="J1305" s="556" t="s">
        <v>1628</v>
      </c>
      <c r="K1305" s="556" t="s">
        <v>6748</v>
      </c>
      <c r="L1305" s="544" t="s">
        <v>5995</v>
      </c>
      <c r="M1305" s="556">
        <v>385750237</v>
      </c>
      <c r="N1305" s="579">
        <v>44799</v>
      </c>
      <c r="O1305" s="545">
        <f t="shared" si="61"/>
        <v>8</v>
      </c>
      <c r="P1305" s="545">
        <f t="shared" si="62"/>
        <v>8</v>
      </c>
      <c r="Q1305" s="531" t="str">
        <f t="shared" si="63"/>
        <v>Gastos_Gerais</v>
      </c>
    </row>
    <row r="1306" spans="1:17" ht="38.25" hidden="1" x14ac:dyDescent="0.2">
      <c r="A1306" s="538">
        <f>IF(B1306="","",COUNT('Diário 3º PA'!$A$4:$A$4242)+COUNT('Diário 4º PA'!$A$4:$A$2224)+ROW()-3)</f>
        <v>5315</v>
      </c>
      <c r="B1306" s="579">
        <v>44799</v>
      </c>
      <c r="C1306" s="580">
        <v>44774</v>
      </c>
      <c r="D1306" s="541" t="s">
        <v>115</v>
      </c>
      <c r="E1306" s="541" t="s">
        <v>342</v>
      </c>
      <c r="F1306" s="542">
        <v>154.80000000000001</v>
      </c>
      <c r="G1306" s="541" t="s">
        <v>7172</v>
      </c>
      <c r="H1306" s="541" t="s">
        <v>134</v>
      </c>
      <c r="I1306" s="541" t="s">
        <v>2469</v>
      </c>
      <c r="J1306" s="560" t="s">
        <v>2092</v>
      </c>
      <c r="K1306" s="556" t="s">
        <v>6748</v>
      </c>
      <c r="L1306" s="544" t="s">
        <v>5995</v>
      </c>
      <c r="M1306" s="556">
        <v>385750237</v>
      </c>
      <c r="N1306" s="579">
        <v>44799</v>
      </c>
      <c r="O1306" s="545">
        <f t="shared" si="61"/>
        <v>8</v>
      </c>
      <c r="P1306" s="545">
        <f t="shared" si="62"/>
        <v>8</v>
      </c>
      <c r="Q1306" s="531" t="str">
        <f t="shared" si="63"/>
        <v>Gastos_Gerais</v>
      </c>
    </row>
    <row r="1307" spans="1:17" ht="38.25" hidden="1" x14ac:dyDescent="0.2">
      <c r="A1307" s="538">
        <f>IF(B1307="","",COUNT('Diário 3º PA'!$A$4:$A$4242)+COUNT('Diário 4º PA'!$A$4:$A$2224)+ROW()-3)</f>
        <v>5316</v>
      </c>
      <c r="B1307" s="539">
        <v>44799</v>
      </c>
      <c r="C1307" s="540">
        <v>44774</v>
      </c>
      <c r="D1307" s="541" t="s">
        <v>115</v>
      </c>
      <c r="E1307" s="554" t="s">
        <v>342</v>
      </c>
      <c r="F1307" s="555">
        <v>120</v>
      </c>
      <c r="G1307" s="554" t="s">
        <v>7173</v>
      </c>
      <c r="H1307" s="554" t="s">
        <v>134</v>
      </c>
      <c r="I1307" s="543" t="s">
        <v>7174</v>
      </c>
      <c r="J1307" s="556" t="s">
        <v>7078</v>
      </c>
      <c r="K1307" s="556" t="s">
        <v>6748</v>
      </c>
      <c r="L1307" s="544" t="s">
        <v>5995</v>
      </c>
      <c r="M1307" s="556">
        <v>385750237</v>
      </c>
      <c r="N1307" s="579">
        <v>44799</v>
      </c>
      <c r="O1307" s="545">
        <f t="shared" si="61"/>
        <v>8</v>
      </c>
      <c r="P1307" s="545">
        <f t="shared" si="62"/>
        <v>8</v>
      </c>
      <c r="Q1307" s="531" t="str">
        <f t="shared" si="63"/>
        <v>Gastos_Gerais</v>
      </c>
    </row>
    <row r="1308" spans="1:17" ht="38.25" hidden="1" x14ac:dyDescent="0.2">
      <c r="A1308" s="538">
        <f>IF(B1308="","",COUNT('Diário 3º PA'!$A$4:$A$4242)+COUNT('Diário 4º PA'!$A$4:$A$2224)+ROW()-3)</f>
        <v>5317</v>
      </c>
      <c r="B1308" s="539">
        <v>44799</v>
      </c>
      <c r="C1308" s="540">
        <v>44774</v>
      </c>
      <c r="D1308" s="541" t="s">
        <v>115</v>
      </c>
      <c r="E1308" s="554" t="s">
        <v>342</v>
      </c>
      <c r="F1308" s="555">
        <v>120</v>
      </c>
      <c r="G1308" s="554" t="s">
        <v>7175</v>
      </c>
      <c r="H1308" s="554" t="s">
        <v>134</v>
      </c>
      <c r="I1308" s="543" t="s">
        <v>2087</v>
      </c>
      <c r="J1308" s="556" t="s">
        <v>2088</v>
      </c>
      <c r="K1308" s="556" t="s">
        <v>6748</v>
      </c>
      <c r="L1308" s="544" t="s">
        <v>5995</v>
      </c>
      <c r="M1308" s="556">
        <v>385750237</v>
      </c>
      <c r="N1308" s="579">
        <v>44799</v>
      </c>
      <c r="O1308" s="545">
        <f t="shared" si="61"/>
        <v>8</v>
      </c>
      <c r="P1308" s="545">
        <f t="shared" si="62"/>
        <v>8</v>
      </c>
      <c r="Q1308" s="531" t="str">
        <f t="shared" si="63"/>
        <v>Gastos_Gerais</v>
      </c>
    </row>
    <row r="1309" spans="1:17" ht="38.25" hidden="1" x14ac:dyDescent="0.2">
      <c r="A1309" s="538">
        <f>IF(B1309="","",COUNT('Diário 3º PA'!$A$4:$A$4242)+COUNT('Diário 4º PA'!$A$4:$A$2224)+ROW()-3)</f>
        <v>5318</v>
      </c>
      <c r="B1309" s="539">
        <v>44799</v>
      </c>
      <c r="C1309" s="540">
        <v>44774</v>
      </c>
      <c r="D1309" s="541" t="s">
        <v>115</v>
      </c>
      <c r="E1309" s="554" t="s">
        <v>342</v>
      </c>
      <c r="F1309" s="555">
        <v>180</v>
      </c>
      <c r="G1309" s="554" t="s">
        <v>7176</v>
      </c>
      <c r="H1309" s="554" t="s">
        <v>135</v>
      </c>
      <c r="I1309" s="543" t="s">
        <v>2660</v>
      </c>
      <c r="J1309" s="556" t="s">
        <v>2661</v>
      </c>
      <c r="K1309" s="556" t="s">
        <v>6748</v>
      </c>
      <c r="L1309" s="544" t="s">
        <v>5995</v>
      </c>
      <c r="M1309" s="556">
        <v>385750237</v>
      </c>
      <c r="N1309" s="579">
        <v>44799</v>
      </c>
      <c r="O1309" s="545">
        <f t="shared" si="61"/>
        <v>8</v>
      </c>
      <c r="P1309" s="545">
        <f t="shared" si="62"/>
        <v>8</v>
      </c>
      <c r="Q1309" s="531" t="str">
        <f t="shared" si="63"/>
        <v>Gastos_Gerais</v>
      </c>
    </row>
    <row r="1310" spans="1:17" ht="38.25" hidden="1" x14ac:dyDescent="0.2">
      <c r="A1310" s="538">
        <f>IF(B1310="","",COUNT('Diário 3º PA'!$A$4:$A$4242)+COUNT('Diário 4º PA'!$A$4:$A$2224)+ROW()-3)</f>
        <v>5319</v>
      </c>
      <c r="B1310" s="539">
        <v>44799</v>
      </c>
      <c r="C1310" s="540">
        <v>44774</v>
      </c>
      <c r="D1310" s="541" t="s">
        <v>115</v>
      </c>
      <c r="E1310" s="554" t="s">
        <v>342</v>
      </c>
      <c r="F1310" s="555">
        <v>120</v>
      </c>
      <c r="G1310" s="554" t="s">
        <v>7177</v>
      </c>
      <c r="H1310" s="554" t="s">
        <v>139</v>
      </c>
      <c r="I1310" s="543" t="s">
        <v>7178</v>
      </c>
      <c r="J1310" s="556" t="s">
        <v>4028</v>
      </c>
      <c r="K1310" s="556" t="s">
        <v>6748</v>
      </c>
      <c r="L1310" s="544" t="s">
        <v>5995</v>
      </c>
      <c r="M1310" s="556">
        <v>385750237</v>
      </c>
      <c r="N1310" s="579">
        <v>44799</v>
      </c>
      <c r="O1310" s="545">
        <f t="shared" si="61"/>
        <v>8</v>
      </c>
      <c r="P1310" s="545">
        <f t="shared" si="62"/>
        <v>8</v>
      </c>
      <c r="Q1310" s="531" t="str">
        <f t="shared" si="63"/>
        <v>Gastos_Gerais</v>
      </c>
    </row>
    <row r="1311" spans="1:17" ht="38.25" hidden="1" x14ac:dyDescent="0.2">
      <c r="A1311" s="538">
        <f>IF(B1311="","",COUNT('Diário 3º PA'!$A$4:$A$4242)+COUNT('Diário 4º PA'!$A$4:$A$2224)+ROW()-3)</f>
        <v>5320</v>
      </c>
      <c r="B1311" s="539">
        <v>44799</v>
      </c>
      <c r="C1311" s="540">
        <v>44774</v>
      </c>
      <c r="D1311" s="541" t="s">
        <v>115</v>
      </c>
      <c r="E1311" s="554" t="s">
        <v>342</v>
      </c>
      <c r="F1311" s="555">
        <v>120</v>
      </c>
      <c r="G1311" s="554" t="s">
        <v>7179</v>
      </c>
      <c r="H1311" s="554" t="s">
        <v>139</v>
      </c>
      <c r="I1311" s="543" t="s">
        <v>6379</v>
      </c>
      <c r="J1311" s="556" t="s">
        <v>1769</v>
      </c>
      <c r="K1311" s="556" t="s">
        <v>6748</v>
      </c>
      <c r="L1311" s="544" t="s">
        <v>5995</v>
      </c>
      <c r="M1311" s="556">
        <v>385750237</v>
      </c>
      <c r="N1311" s="579">
        <v>44799</v>
      </c>
      <c r="O1311" s="545">
        <f t="shared" si="61"/>
        <v>8</v>
      </c>
      <c r="P1311" s="545">
        <f t="shared" si="62"/>
        <v>8</v>
      </c>
      <c r="Q1311" s="531" t="str">
        <f t="shared" si="63"/>
        <v>Gastos_Gerais</v>
      </c>
    </row>
    <row r="1312" spans="1:17" ht="38.25" hidden="1" x14ac:dyDescent="0.2">
      <c r="A1312" s="538">
        <f>IF(B1312="","",COUNT('Diário 3º PA'!$A$4:$A$4242)+COUNT('Diário 4º PA'!$A$4:$A$2224)+ROW()-3)</f>
        <v>5321</v>
      </c>
      <c r="B1312" s="539">
        <v>44799</v>
      </c>
      <c r="C1312" s="540">
        <v>44774</v>
      </c>
      <c r="D1312" s="541" t="s">
        <v>115</v>
      </c>
      <c r="E1312" s="554" t="s">
        <v>342</v>
      </c>
      <c r="F1312" s="555">
        <v>60</v>
      </c>
      <c r="G1312" s="554" t="s">
        <v>7180</v>
      </c>
      <c r="H1312" s="554" t="s">
        <v>130</v>
      </c>
      <c r="I1312" s="543" t="s">
        <v>7181</v>
      </c>
      <c r="J1312" s="556" t="s">
        <v>4627</v>
      </c>
      <c r="K1312" s="556" t="s">
        <v>6748</v>
      </c>
      <c r="L1312" s="544" t="s">
        <v>5995</v>
      </c>
      <c r="M1312" s="556">
        <v>385750237</v>
      </c>
      <c r="N1312" s="579">
        <v>44799</v>
      </c>
      <c r="O1312" s="545">
        <f t="shared" si="61"/>
        <v>8</v>
      </c>
      <c r="P1312" s="545">
        <f t="shared" si="62"/>
        <v>8</v>
      </c>
      <c r="Q1312" s="531" t="str">
        <f t="shared" si="63"/>
        <v>Gastos_Gerais</v>
      </c>
    </row>
    <row r="1313" spans="1:17" ht="38.25" hidden="1" x14ac:dyDescent="0.2">
      <c r="A1313" s="538">
        <f>IF(B1313="","",COUNT('Diário 3º PA'!$A$4:$A$4242)+COUNT('Diário 4º PA'!$A$4:$A$2224)+ROW()-3)</f>
        <v>5322</v>
      </c>
      <c r="B1313" s="539">
        <v>44799</v>
      </c>
      <c r="C1313" s="540">
        <v>44774</v>
      </c>
      <c r="D1313" s="541" t="s">
        <v>115</v>
      </c>
      <c r="E1313" s="554" t="s">
        <v>342</v>
      </c>
      <c r="F1313" s="555">
        <v>120</v>
      </c>
      <c r="G1313" s="554" t="s">
        <v>7182</v>
      </c>
      <c r="H1313" s="554" t="s">
        <v>139</v>
      </c>
      <c r="I1313" s="543" t="s">
        <v>1860</v>
      </c>
      <c r="J1313" s="556" t="s">
        <v>1861</v>
      </c>
      <c r="K1313" s="556" t="s">
        <v>6748</v>
      </c>
      <c r="L1313" s="544" t="s">
        <v>5995</v>
      </c>
      <c r="M1313" s="556">
        <v>385750237</v>
      </c>
      <c r="N1313" s="579">
        <v>44799</v>
      </c>
      <c r="O1313" s="545">
        <f t="shared" si="61"/>
        <v>8</v>
      </c>
      <c r="P1313" s="545">
        <f t="shared" si="62"/>
        <v>8</v>
      </c>
      <c r="Q1313" s="531" t="str">
        <f t="shared" si="63"/>
        <v>Gastos_Gerais</v>
      </c>
    </row>
    <row r="1314" spans="1:17" ht="38.25" hidden="1" x14ac:dyDescent="0.2">
      <c r="A1314" s="538">
        <f>IF(B1314="","",COUNT('Diário 3º PA'!$A$4:$A$4242)+COUNT('Diário 4º PA'!$A$4:$A$2224)+ROW()-3)</f>
        <v>5323</v>
      </c>
      <c r="B1314" s="539">
        <v>44802</v>
      </c>
      <c r="C1314" s="540">
        <v>44774</v>
      </c>
      <c r="D1314" s="541" t="s">
        <v>115</v>
      </c>
      <c r="E1314" s="541" t="s">
        <v>328</v>
      </c>
      <c r="F1314" s="542">
        <v>1500</v>
      </c>
      <c r="G1314" s="577" t="s">
        <v>1085</v>
      </c>
      <c r="H1314" s="543" t="s">
        <v>138</v>
      </c>
      <c r="I1314" s="543" t="s">
        <v>727</v>
      </c>
      <c r="J1314" s="556" t="s">
        <v>728</v>
      </c>
      <c r="K1314" s="556" t="s">
        <v>704</v>
      </c>
      <c r="L1314" s="544" t="s">
        <v>428</v>
      </c>
      <c r="M1314" s="544">
        <v>1955203</v>
      </c>
      <c r="N1314" s="579">
        <v>44799</v>
      </c>
      <c r="O1314" s="545">
        <f t="shared" si="61"/>
        <v>8</v>
      </c>
      <c r="P1314" s="545">
        <f t="shared" si="62"/>
        <v>8</v>
      </c>
      <c r="Q1314" s="531" t="str">
        <f t="shared" si="63"/>
        <v>Gastos_Gerais</v>
      </c>
    </row>
    <row r="1315" spans="1:17" ht="38.25" hidden="1" x14ac:dyDescent="0.2">
      <c r="A1315" s="538">
        <f>IF(B1315="","",COUNT('Diário 3º PA'!$A$4:$A$4242)+COUNT('Diário 4º PA'!$A$4:$A$2224)+ROW()-3)</f>
        <v>5324</v>
      </c>
      <c r="B1315" s="539">
        <v>44802</v>
      </c>
      <c r="C1315" s="540">
        <v>44774</v>
      </c>
      <c r="D1315" s="541" t="s">
        <v>115</v>
      </c>
      <c r="E1315" s="541" t="s">
        <v>354</v>
      </c>
      <c r="F1315" s="542">
        <v>45828.98</v>
      </c>
      <c r="G1315" s="541" t="s">
        <v>7183</v>
      </c>
      <c r="H1315" s="541" t="s">
        <v>135</v>
      </c>
      <c r="I1315" s="541" t="s">
        <v>4639</v>
      </c>
      <c r="J1315" s="560" t="s">
        <v>4640</v>
      </c>
      <c r="K1315" s="560" t="s">
        <v>704</v>
      </c>
      <c r="L1315" s="560" t="s">
        <v>428</v>
      </c>
      <c r="M1315" s="560">
        <v>202237</v>
      </c>
      <c r="N1315" s="579">
        <v>44798</v>
      </c>
      <c r="O1315" s="545">
        <f t="shared" si="61"/>
        <v>8</v>
      </c>
      <c r="P1315" s="545">
        <f t="shared" si="62"/>
        <v>8</v>
      </c>
      <c r="Q1315" s="531" t="str">
        <f t="shared" si="63"/>
        <v>Gastos_Gerais</v>
      </c>
    </row>
    <row r="1316" spans="1:17" ht="38.25" hidden="1" x14ac:dyDescent="0.2">
      <c r="A1316" s="538">
        <f>IF(B1316="","",COUNT('Diário 3º PA'!$A$4:$A$4242)+COUNT('Diário 4º PA'!$A$4:$A$2224)+ROW()-3)</f>
        <v>5325</v>
      </c>
      <c r="B1316" s="539">
        <v>44802</v>
      </c>
      <c r="C1316" s="540">
        <v>44774</v>
      </c>
      <c r="D1316" s="541" t="s">
        <v>115</v>
      </c>
      <c r="E1316" s="541" t="s">
        <v>354</v>
      </c>
      <c r="F1316" s="542">
        <v>33923.49</v>
      </c>
      <c r="G1316" s="541" t="s">
        <v>7184</v>
      </c>
      <c r="H1316" s="541" t="s">
        <v>136</v>
      </c>
      <c r="I1316" s="541" t="s">
        <v>4639</v>
      </c>
      <c r="J1316" s="560" t="s">
        <v>4640</v>
      </c>
      <c r="K1316" s="560" t="s">
        <v>704</v>
      </c>
      <c r="L1316" s="560" t="s">
        <v>428</v>
      </c>
      <c r="M1316" s="560">
        <v>202239</v>
      </c>
      <c r="N1316" s="579">
        <v>44798</v>
      </c>
      <c r="O1316" s="545">
        <f t="shared" si="61"/>
        <v>8</v>
      </c>
      <c r="P1316" s="545">
        <f t="shared" si="62"/>
        <v>8</v>
      </c>
      <c r="Q1316" s="531" t="str">
        <f t="shared" si="63"/>
        <v>Gastos_Gerais</v>
      </c>
    </row>
    <row r="1317" spans="1:17" ht="38.25" hidden="1" x14ac:dyDescent="0.2">
      <c r="A1317" s="538">
        <f>IF(B1317="","",COUNT('Diário 3º PA'!$A$4:$A$4242)+COUNT('Diário 4º PA'!$A$4:$A$2224)+ROW()-3)</f>
        <v>5326</v>
      </c>
      <c r="B1317" s="539">
        <v>44802</v>
      </c>
      <c r="C1317" s="540">
        <v>44774</v>
      </c>
      <c r="D1317" s="541" t="s">
        <v>115</v>
      </c>
      <c r="E1317" s="541" t="s">
        <v>354</v>
      </c>
      <c r="F1317" s="542">
        <v>71605.09</v>
      </c>
      <c r="G1317" s="541" t="s">
        <v>7185</v>
      </c>
      <c r="H1317" s="541" t="s">
        <v>140</v>
      </c>
      <c r="I1317" s="541" t="s">
        <v>4639</v>
      </c>
      <c r="J1317" s="560" t="s">
        <v>4640</v>
      </c>
      <c r="K1317" s="560" t="s">
        <v>704</v>
      </c>
      <c r="L1317" s="560" t="s">
        <v>428</v>
      </c>
      <c r="M1317" s="560">
        <v>202240</v>
      </c>
      <c r="N1317" s="579">
        <v>44798</v>
      </c>
      <c r="O1317" s="545">
        <f t="shared" si="61"/>
        <v>8</v>
      </c>
      <c r="P1317" s="545">
        <f t="shared" si="62"/>
        <v>8</v>
      </c>
      <c r="Q1317" s="531" t="str">
        <f t="shared" si="63"/>
        <v>Gastos_Gerais</v>
      </c>
    </row>
    <row r="1318" spans="1:17" ht="38.25" hidden="1" x14ac:dyDescent="0.2">
      <c r="A1318" s="538">
        <f>IF(B1318="","",COUNT('Diário 3º PA'!$A$4:$A$4242)+COUNT('Diário 4º PA'!$A$4:$A$2224)+ROW()-3)</f>
        <v>5327</v>
      </c>
      <c r="B1318" s="539">
        <v>44802</v>
      </c>
      <c r="C1318" s="540">
        <v>44774</v>
      </c>
      <c r="D1318" s="541" t="s">
        <v>115</v>
      </c>
      <c r="E1318" s="554" t="s">
        <v>306</v>
      </c>
      <c r="F1318" s="558">
        <v>950</v>
      </c>
      <c r="G1318" s="554" t="s">
        <v>7186</v>
      </c>
      <c r="H1318" s="543" t="s">
        <v>140</v>
      </c>
      <c r="I1318" s="543" t="s">
        <v>3171</v>
      </c>
      <c r="J1318" s="556" t="s">
        <v>1946</v>
      </c>
      <c r="K1318" s="556" t="s">
        <v>704</v>
      </c>
      <c r="L1318" s="544" t="s">
        <v>428</v>
      </c>
      <c r="M1318" s="544">
        <v>34670364</v>
      </c>
      <c r="N1318" s="575">
        <v>44797</v>
      </c>
      <c r="O1318" s="545">
        <f t="shared" si="61"/>
        <v>8</v>
      </c>
      <c r="P1318" s="545">
        <f t="shared" si="62"/>
        <v>8</v>
      </c>
      <c r="Q1318" s="531" t="str">
        <f t="shared" si="63"/>
        <v>Gastos_Gerais</v>
      </c>
    </row>
    <row r="1319" spans="1:17" ht="38.25" hidden="1" x14ac:dyDescent="0.2">
      <c r="A1319" s="538">
        <f>IF(B1319="","",COUNT('Diário 3º PA'!$A$4:$A$4242)+COUNT('Diário 4º PA'!$A$4:$A$2224)+ROW()-3)</f>
        <v>5328</v>
      </c>
      <c r="B1319" s="539">
        <v>44802</v>
      </c>
      <c r="C1319" s="540">
        <v>44774</v>
      </c>
      <c r="D1319" s="541" t="s">
        <v>115</v>
      </c>
      <c r="E1319" s="541" t="s">
        <v>354</v>
      </c>
      <c r="F1319" s="542">
        <v>30597.35</v>
      </c>
      <c r="G1319" s="541" t="s">
        <v>7187</v>
      </c>
      <c r="H1319" s="541" t="s">
        <v>135</v>
      </c>
      <c r="I1319" s="541" t="s">
        <v>4639</v>
      </c>
      <c r="J1319" s="560" t="s">
        <v>4640</v>
      </c>
      <c r="K1319" s="560" t="s">
        <v>704</v>
      </c>
      <c r="L1319" s="560" t="s">
        <v>428</v>
      </c>
      <c r="M1319" s="560">
        <v>202238</v>
      </c>
      <c r="N1319" s="579">
        <v>44798</v>
      </c>
      <c r="O1319" s="545">
        <f t="shared" si="61"/>
        <v>8</v>
      </c>
      <c r="P1319" s="545">
        <f t="shared" si="62"/>
        <v>8</v>
      </c>
      <c r="Q1319" s="531" t="str">
        <f t="shared" si="63"/>
        <v>Gastos_Gerais</v>
      </c>
    </row>
    <row r="1320" spans="1:17" ht="38.25" hidden="1" x14ac:dyDescent="0.2">
      <c r="A1320" s="538">
        <f>IF(B1320="","",COUNT('Diário 3º PA'!$A$4:$A$4242)+COUNT('Diário 4º PA'!$A$4:$A$2224)+ROW()-3)</f>
        <v>5329</v>
      </c>
      <c r="B1320" s="539">
        <v>44802</v>
      </c>
      <c r="C1320" s="540">
        <v>44774</v>
      </c>
      <c r="D1320" s="541" t="s">
        <v>115</v>
      </c>
      <c r="E1320" s="554" t="s">
        <v>318</v>
      </c>
      <c r="F1320" s="555">
        <v>364.86</v>
      </c>
      <c r="G1320" s="554" t="s">
        <v>6595</v>
      </c>
      <c r="H1320" s="554" t="s">
        <v>138</v>
      </c>
      <c r="I1320" s="543" t="s">
        <v>6322</v>
      </c>
      <c r="J1320" s="556" t="s">
        <v>6323</v>
      </c>
      <c r="K1320" s="560" t="s">
        <v>704</v>
      </c>
      <c r="L1320" s="560" t="s">
        <v>428</v>
      </c>
      <c r="M1320" s="556">
        <v>39658</v>
      </c>
      <c r="N1320" s="557">
        <v>44796</v>
      </c>
      <c r="O1320" s="545">
        <f t="shared" si="61"/>
        <v>8</v>
      </c>
      <c r="P1320" s="545">
        <f t="shared" si="62"/>
        <v>8</v>
      </c>
      <c r="Q1320" s="531" t="str">
        <f t="shared" si="63"/>
        <v>Gastos_Gerais</v>
      </c>
    </row>
    <row r="1321" spans="1:17" ht="38.25" hidden="1" x14ac:dyDescent="0.2">
      <c r="A1321" s="538">
        <f>IF(B1321="","",COUNT('Diário 3º PA'!$A$4:$A$4242)+COUNT('Diário 4º PA'!$A$4:$A$2224)+ROW()-3)</f>
        <v>5330</v>
      </c>
      <c r="B1321" s="539">
        <v>44802</v>
      </c>
      <c r="C1321" s="540">
        <v>44774</v>
      </c>
      <c r="D1321" s="541" t="s">
        <v>115</v>
      </c>
      <c r="E1321" s="554" t="s">
        <v>318</v>
      </c>
      <c r="F1321" s="555">
        <v>430</v>
      </c>
      <c r="G1321" s="554" t="s">
        <v>7188</v>
      </c>
      <c r="H1321" s="554" t="s">
        <v>135</v>
      </c>
      <c r="I1321" s="543" t="s">
        <v>7189</v>
      </c>
      <c r="J1321" s="556" t="s">
        <v>7190</v>
      </c>
      <c r="K1321" s="560" t="s">
        <v>704</v>
      </c>
      <c r="L1321" s="560" t="s">
        <v>428</v>
      </c>
      <c r="M1321" s="556">
        <v>29</v>
      </c>
      <c r="N1321" s="557">
        <v>44802</v>
      </c>
      <c r="O1321" s="545">
        <f t="shared" si="61"/>
        <v>8</v>
      </c>
      <c r="P1321" s="545">
        <f t="shared" si="62"/>
        <v>8</v>
      </c>
      <c r="Q1321" s="531" t="str">
        <f t="shared" si="63"/>
        <v>Gastos_Gerais</v>
      </c>
    </row>
    <row r="1322" spans="1:17" ht="51" hidden="1" x14ac:dyDescent="0.2">
      <c r="A1322" s="538">
        <f>IF(B1322="","",COUNT('Diário 3º PA'!$A$4:$A$4242)+COUNT('Diário 4º PA'!$A$4:$A$2224)+ROW()-3)</f>
        <v>5331</v>
      </c>
      <c r="B1322" s="539">
        <v>44802</v>
      </c>
      <c r="C1322" s="584">
        <v>44805</v>
      </c>
      <c r="D1322" s="554" t="s">
        <v>104</v>
      </c>
      <c r="E1322" s="554" t="s">
        <v>204</v>
      </c>
      <c r="F1322" s="555">
        <v>357</v>
      </c>
      <c r="G1322" s="554" t="s">
        <v>7191</v>
      </c>
      <c r="H1322" s="554" t="s">
        <v>130</v>
      </c>
      <c r="I1322" s="543" t="s">
        <v>6504</v>
      </c>
      <c r="J1322" s="556" t="s">
        <v>833</v>
      </c>
      <c r="K1322" s="556" t="s">
        <v>1464</v>
      </c>
      <c r="L1322" s="544" t="s">
        <v>428</v>
      </c>
      <c r="M1322" s="556">
        <v>202211253</v>
      </c>
      <c r="N1322" s="557">
        <v>44802</v>
      </c>
      <c r="O1322" s="545">
        <f t="shared" si="61"/>
        <v>8</v>
      </c>
      <c r="P1322" s="545">
        <f t="shared" si="62"/>
        <v>9</v>
      </c>
      <c r="Q1322" s="531" t="str">
        <f t="shared" si="63"/>
        <v>Gastos_com_Pessoal</v>
      </c>
    </row>
    <row r="1323" spans="1:17" ht="38.25" hidden="1" x14ac:dyDescent="0.2">
      <c r="A1323" s="538">
        <f>IF(B1323="","",COUNT('Diário 3º PA'!$A$4:$A$4242)+COUNT('Diário 4º PA'!$A$4:$A$2224)+ROW()-3)</f>
        <v>5332</v>
      </c>
      <c r="B1323" s="539">
        <v>44802</v>
      </c>
      <c r="C1323" s="540">
        <v>44774</v>
      </c>
      <c r="D1323" s="541" t="s">
        <v>115</v>
      </c>
      <c r="E1323" s="554" t="s">
        <v>342</v>
      </c>
      <c r="F1323" s="555">
        <v>60</v>
      </c>
      <c r="G1323" s="554" t="s">
        <v>7192</v>
      </c>
      <c r="H1323" s="554" t="s">
        <v>139</v>
      </c>
      <c r="I1323" s="543" t="s">
        <v>6379</v>
      </c>
      <c r="J1323" s="556" t="s">
        <v>1769</v>
      </c>
      <c r="K1323" s="556" t="s">
        <v>6748</v>
      </c>
      <c r="L1323" s="544" t="s">
        <v>5995</v>
      </c>
      <c r="M1323" s="556">
        <v>385946633</v>
      </c>
      <c r="N1323" s="557">
        <v>44802</v>
      </c>
      <c r="O1323" s="545">
        <f t="shared" si="61"/>
        <v>8</v>
      </c>
      <c r="P1323" s="545">
        <f t="shared" si="62"/>
        <v>8</v>
      </c>
      <c r="Q1323" s="531" t="str">
        <f t="shared" si="63"/>
        <v>Gastos_Gerais</v>
      </c>
    </row>
    <row r="1324" spans="1:17" ht="38.25" hidden="1" x14ac:dyDescent="0.2">
      <c r="A1324" s="538">
        <f>IF(B1324="","",COUNT('Diário 3º PA'!$A$4:$A$4242)+COUNT('Diário 4º PA'!$A$4:$A$2224)+ROW()-3)</f>
        <v>5333</v>
      </c>
      <c r="B1324" s="539">
        <v>44802</v>
      </c>
      <c r="C1324" s="540">
        <v>44774</v>
      </c>
      <c r="D1324" s="541" t="s">
        <v>115</v>
      </c>
      <c r="E1324" s="554" t="s">
        <v>342</v>
      </c>
      <c r="F1324" s="555">
        <v>11.6</v>
      </c>
      <c r="G1324" s="554" t="s">
        <v>6181</v>
      </c>
      <c r="H1324" s="554" t="s">
        <v>132</v>
      </c>
      <c r="I1324" s="543" t="s">
        <v>5286</v>
      </c>
      <c r="J1324" s="556" t="s">
        <v>7193</v>
      </c>
      <c r="K1324" s="556" t="s">
        <v>6748</v>
      </c>
      <c r="L1324" s="544" t="s">
        <v>5995</v>
      </c>
      <c r="M1324" s="556">
        <v>385946633</v>
      </c>
      <c r="N1324" s="557">
        <v>44802</v>
      </c>
      <c r="O1324" s="545">
        <f t="shared" si="61"/>
        <v>8</v>
      </c>
      <c r="P1324" s="545">
        <f t="shared" si="62"/>
        <v>8</v>
      </c>
      <c r="Q1324" s="531" t="str">
        <f t="shared" si="63"/>
        <v>Gastos_Gerais</v>
      </c>
    </row>
    <row r="1325" spans="1:17" ht="38.25" hidden="1" x14ac:dyDescent="0.2">
      <c r="A1325" s="538">
        <f>IF(B1325="","",COUNT('Diário 3º PA'!$A$4:$A$4242)+COUNT('Diário 4º PA'!$A$4:$A$2224)+ROW()-3)</f>
        <v>5334</v>
      </c>
      <c r="B1325" s="539">
        <v>44802</v>
      </c>
      <c r="C1325" s="540">
        <v>44774</v>
      </c>
      <c r="D1325" s="541" t="s">
        <v>115</v>
      </c>
      <c r="E1325" s="554" t="s">
        <v>342</v>
      </c>
      <c r="F1325" s="555">
        <v>120</v>
      </c>
      <c r="G1325" s="554" t="s">
        <v>7194</v>
      </c>
      <c r="H1325" s="554" t="s">
        <v>135</v>
      </c>
      <c r="I1325" s="543" t="s">
        <v>1886</v>
      </c>
      <c r="J1325" s="556" t="s">
        <v>1887</v>
      </c>
      <c r="K1325" s="556" t="s">
        <v>6748</v>
      </c>
      <c r="L1325" s="544" t="s">
        <v>5995</v>
      </c>
      <c r="M1325" s="556">
        <v>385946633</v>
      </c>
      <c r="N1325" s="557">
        <v>44802</v>
      </c>
      <c r="O1325" s="545">
        <f t="shared" si="61"/>
        <v>8</v>
      </c>
      <c r="P1325" s="545">
        <f t="shared" si="62"/>
        <v>8</v>
      </c>
      <c r="Q1325" s="531" t="str">
        <f t="shared" si="63"/>
        <v>Gastos_Gerais</v>
      </c>
    </row>
    <row r="1326" spans="1:17" ht="38.25" hidden="1" x14ac:dyDescent="0.2">
      <c r="A1326" s="538">
        <f>IF(B1326="","",COUNT('Diário 3º PA'!$A$4:$A$4242)+COUNT('Diário 4º PA'!$A$4:$A$2224)+ROW()-3)</f>
        <v>5335</v>
      </c>
      <c r="B1326" s="539">
        <v>44802</v>
      </c>
      <c r="C1326" s="540">
        <v>44774</v>
      </c>
      <c r="D1326" s="541" t="s">
        <v>115</v>
      </c>
      <c r="E1326" s="554" t="s">
        <v>342</v>
      </c>
      <c r="F1326" s="555">
        <v>120</v>
      </c>
      <c r="G1326" s="554" t="s">
        <v>6695</v>
      </c>
      <c r="H1326" s="554" t="s">
        <v>135</v>
      </c>
      <c r="I1326" s="543" t="s">
        <v>4112</v>
      </c>
      <c r="J1326" s="556" t="s">
        <v>1884</v>
      </c>
      <c r="K1326" s="556" t="s">
        <v>6748</v>
      </c>
      <c r="L1326" s="544" t="s">
        <v>5995</v>
      </c>
      <c r="M1326" s="556">
        <v>385946633</v>
      </c>
      <c r="N1326" s="557">
        <v>44802</v>
      </c>
      <c r="O1326" s="545">
        <f t="shared" si="61"/>
        <v>8</v>
      </c>
      <c r="P1326" s="545">
        <f t="shared" si="62"/>
        <v>8</v>
      </c>
      <c r="Q1326" s="531" t="str">
        <f t="shared" si="63"/>
        <v>Gastos_Gerais</v>
      </c>
    </row>
    <row r="1327" spans="1:17" ht="38.25" hidden="1" x14ac:dyDescent="0.2">
      <c r="A1327" s="538">
        <f>IF(B1327="","",COUNT('Diário 3º PA'!$A$4:$A$4242)+COUNT('Diário 4º PA'!$A$4:$A$2224)+ROW()-3)</f>
        <v>5336</v>
      </c>
      <c r="B1327" s="539">
        <v>44802</v>
      </c>
      <c r="C1327" s="540">
        <v>44774</v>
      </c>
      <c r="D1327" s="541" t="s">
        <v>115</v>
      </c>
      <c r="E1327" s="554" t="s">
        <v>342</v>
      </c>
      <c r="F1327" s="555">
        <v>120</v>
      </c>
      <c r="G1327" s="554" t="s">
        <v>7195</v>
      </c>
      <c r="H1327" s="554" t="s">
        <v>135</v>
      </c>
      <c r="I1327" s="543" t="s">
        <v>7196</v>
      </c>
      <c r="J1327" s="556" t="s">
        <v>7197</v>
      </c>
      <c r="K1327" s="556" t="s">
        <v>6748</v>
      </c>
      <c r="L1327" s="544" t="s">
        <v>5995</v>
      </c>
      <c r="M1327" s="556">
        <v>385946633</v>
      </c>
      <c r="N1327" s="557">
        <v>44802</v>
      </c>
      <c r="O1327" s="545">
        <f t="shared" si="61"/>
        <v>8</v>
      </c>
      <c r="P1327" s="545">
        <f t="shared" si="62"/>
        <v>8</v>
      </c>
      <c r="Q1327" s="531" t="str">
        <f t="shared" si="63"/>
        <v>Gastos_Gerais</v>
      </c>
    </row>
    <row r="1328" spans="1:17" ht="38.25" hidden="1" x14ac:dyDescent="0.2">
      <c r="A1328" s="538">
        <f>IF(B1328="","",COUNT('Diário 3º PA'!$A$4:$A$4242)+COUNT('Diário 4º PA'!$A$4:$A$2224)+ROW()-3)</f>
        <v>5337</v>
      </c>
      <c r="B1328" s="539">
        <v>44802</v>
      </c>
      <c r="C1328" s="540">
        <v>44774</v>
      </c>
      <c r="D1328" s="541" t="s">
        <v>115</v>
      </c>
      <c r="E1328" s="554" t="s">
        <v>342</v>
      </c>
      <c r="F1328" s="555">
        <v>40.4</v>
      </c>
      <c r="G1328" s="554" t="s">
        <v>7198</v>
      </c>
      <c r="H1328" s="554" t="s">
        <v>139</v>
      </c>
      <c r="I1328" s="543" t="s">
        <v>6379</v>
      </c>
      <c r="J1328" s="556" t="s">
        <v>1769</v>
      </c>
      <c r="K1328" s="556" t="s">
        <v>6748</v>
      </c>
      <c r="L1328" s="544" t="s">
        <v>5995</v>
      </c>
      <c r="M1328" s="556">
        <v>385946633</v>
      </c>
      <c r="N1328" s="557">
        <v>44802</v>
      </c>
      <c r="O1328" s="545">
        <f t="shared" si="61"/>
        <v>8</v>
      </c>
      <c r="P1328" s="545">
        <f t="shared" si="62"/>
        <v>8</v>
      </c>
      <c r="Q1328" s="531" t="str">
        <f t="shared" si="63"/>
        <v>Gastos_Gerais</v>
      </c>
    </row>
    <row r="1329" spans="1:17" ht="38.25" hidden="1" x14ac:dyDescent="0.2">
      <c r="A1329" s="538">
        <f>IF(B1329="","",COUNT('Diário 3º PA'!$A$4:$A$4242)+COUNT('Diário 4º PA'!$A$4:$A$2224)+ROW()-3)</f>
        <v>5338</v>
      </c>
      <c r="B1329" s="539">
        <v>44802</v>
      </c>
      <c r="C1329" s="540">
        <v>44774</v>
      </c>
      <c r="D1329" s="541" t="s">
        <v>115</v>
      </c>
      <c r="E1329" s="554" t="s">
        <v>342</v>
      </c>
      <c r="F1329" s="555">
        <v>60</v>
      </c>
      <c r="G1329" s="554" t="s">
        <v>7199</v>
      </c>
      <c r="H1329" s="554" t="s">
        <v>139</v>
      </c>
      <c r="I1329" s="543" t="s">
        <v>4558</v>
      </c>
      <c r="J1329" s="556" t="s">
        <v>4559</v>
      </c>
      <c r="K1329" s="556" t="s">
        <v>6748</v>
      </c>
      <c r="L1329" s="544" t="s">
        <v>5995</v>
      </c>
      <c r="M1329" s="556">
        <v>385946633</v>
      </c>
      <c r="N1329" s="557">
        <v>44802</v>
      </c>
      <c r="O1329" s="545">
        <f t="shared" si="61"/>
        <v>8</v>
      </c>
      <c r="P1329" s="545">
        <f t="shared" si="62"/>
        <v>8</v>
      </c>
      <c r="Q1329" s="531" t="str">
        <f t="shared" si="63"/>
        <v>Gastos_Gerais</v>
      </c>
    </row>
    <row r="1330" spans="1:17" ht="38.25" hidden="1" x14ac:dyDescent="0.2">
      <c r="A1330" s="538">
        <f>IF(B1330="","",COUNT('Diário 3º PA'!$A$4:$A$4242)+COUNT('Diário 4º PA'!$A$4:$A$2224)+ROW()-3)</f>
        <v>5339</v>
      </c>
      <c r="B1330" s="539">
        <v>44802</v>
      </c>
      <c r="C1330" s="540">
        <v>44774</v>
      </c>
      <c r="D1330" s="541" t="s">
        <v>115</v>
      </c>
      <c r="E1330" s="554" t="s">
        <v>342</v>
      </c>
      <c r="F1330" s="555">
        <v>60</v>
      </c>
      <c r="G1330" s="554" t="s">
        <v>7200</v>
      </c>
      <c r="H1330" s="554" t="s">
        <v>139</v>
      </c>
      <c r="I1330" s="543" t="s">
        <v>6931</v>
      </c>
      <c r="J1330" s="556" t="s">
        <v>2696</v>
      </c>
      <c r="K1330" s="556" t="s">
        <v>6748</v>
      </c>
      <c r="L1330" s="544" t="s">
        <v>5995</v>
      </c>
      <c r="M1330" s="556">
        <v>385946633</v>
      </c>
      <c r="N1330" s="557">
        <v>44802</v>
      </c>
      <c r="O1330" s="545">
        <f t="shared" si="61"/>
        <v>8</v>
      </c>
      <c r="P1330" s="545">
        <f t="shared" si="62"/>
        <v>8</v>
      </c>
      <c r="Q1330" s="531" t="str">
        <f t="shared" si="63"/>
        <v>Gastos_Gerais</v>
      </c>
    </row>
    <row r="1331" spans="1:17" ht="51" hidden="1" x14ac:dyDescent="0.2">
      <c r="A1331" s="538">
        <f>IF(B1331="","",COUNT('Diário 3º PA'!$A$4:$A$4242)+COUNT('Diário 4º PA'!$A$4:$A$2224)+ROW()-3)</f>
        <v>5340</v>
      </c>
      <c r="B1331" s="539">
        <v>44802</v>
      </c>
      <c r="C1331" s="540">
        <v>44774</v>
      </c>
      <c r="D1331" s="554" t="s">
        <v>104</v>
      </c>
      <c r="E1331" s="554" t="s">
        <v>191</v>
      </c>
      <c r="F1331" s="555">
        <v>832.65</v>
      </c>
      <c r="G1331" s="543" t="s">
        <v>7201</v>
      </c>
      <c r="H1331" s="554" t="s">
        <v>134</v>
      </c>
      <c r="I1331" s="543" t="s">
        <v>7202</v>
      </c>
      <c r="J1331" s="556" t="s">
        <v>4253</v>
      </c>
      <c r="K1331" s="556" t="s">
        <v>6748</v>
      </c>
      <c r="L1331" s="544" t="s">
        <v>5995</v>
      </c>
      <c r="M1331" s="556">
        <v>385946633</v>
      </c>
      <c r="N1331" s="557">
        <v>44802</v>
      </c>
      <c r="O1331" s="545">
        <f t="shared" si="61"/>
        <v>8</v>
      </c>
      <c r="P1331" s="545">
        <f t="shared" si="62"/>
        <v>8</v>
      </c>
      <c r="Q1331" s="531" t="str">
        <f t="shared" si="63"/>
        <v>Gastos_com_Pessoal</v>
      </c>
    </row>
    <row r="1332" spans="1:17" ht="51" hidden="1" x14ac:dyDescent="0.2">
      <c r="A1332" s="538">
        <f>IF(B1332="","",COUNT('Diário 3º PA'!$A$4:$A$4242)+COUNT('Diário 4º PA'!$A$4:$A$2224)+ROW()-3)</f>
        <v>5341</v>
      </c>
      <c r="B1332" s="539">
        <v>44802</v>
      </c>
      <c r="C1332" s="540">
        <v>44774</v>
      </c>
      <c r="D1332" s="554" t="s">
        <v>104</v>
      </c>
      <c r="E1332" s="554" t="s">
        <v>189</v>
      </c>
      <c r="F1332" s="555">
        <v>2410</v>
      </c>
      <c r="G1332" s="543" t="s">
        <v>7203</v>
      </c>
      <c r="H1332" s="554" t="s">
        <v>134</v>
      </c>
      <c r="I1332" s="543" t="s">
        <v>7202</v>
      </c>
      <c r="J1332" s="556" t="s">
        <v>4253</v>
      </c>
      <c r="K1332" s="556" t="s">
        <v>6748</v>
      </c>
      <c r="L1332" s="544" t="s">
        <v>5995</v>
      </c>
      <c r="M1332" s="556">
        <v>385946633</v>
      </c>
      <c r="N1332" s="557">
        <v>44802</v>
      </c>
      <c r="O1332" s="545">
        <f t="shared" si="61"/>
        <v>8</v>
      </c>
      <c r="P1332" s="545">
        <f t="shared" si="62"/>
        <v>8</v>
      </c>
      <c r="Q1332" s="531" t="str">
        <f t="shared" si="63"/>
        <v>Gastos_com_Pessoal</v>
      </c>
    </row>
    <row r="1333" spans="1:17" ht="51" hidden="1" x14ac:dyDescent="0.2">
      <c r="A1333" s="538">
        <f>IF(B1333="","",COUNT('Diário 3º PA'!$A$4:$A$4242)+COUNT('Diário 4º PA'!$A$4:$A$2224)+ROW()-3)</f>
        <v>5342</v>
      </c>
      <c r="B1333" s="539">
        <v>44802</v>
      </c>
      <c r="C1333" s="540">
        <v>44774</v>
      </c>
      <c r="D1333" s="554" t="s">
        <v>104</v>
      </c>
      <c r="E1333" s="554" t="s">
        <v>191</v>
      </c>
      <c r="F1333" s="555">
        <v>982.71</v>
      </c>
      <c r="G1333" s="543" t="s">
        <v>7204</v>
      </c>
      <c r="H1333" s="554" t="s">
        <v>135</v>
      </c>
      <c r="I1333" s="543" t="s">
        <v>7205</v>
      </c>
      <c r="J1333" s="556" t="s">
        <v>7206</v>
      </c>
      <c r="K1333" s="556" t="s">
        <v>6748</v>
      </c>
      <c r="L1333" s="544" t="s">
        <v>5995</v>
      </c>
      <c r="M1333" s="556">
        <v>385946633</v>
      </c>
      <c r="N1333" s="557">
        <v>44802</v>
      </c>
      <c r="O1333" s="545">
        <f t="shared" si="61"/>
        <v>8</v>
      </c>
      <c r="P1333" s="545">
        <f t="shared" si="62"/>
        <v>8</v>
      </c>
      <c r="Q1333" s="531" t="str">
        <f t="shared" si="63"/>
        <v>Gastos_com_Pessoal</v>
      </c>
    </row>
    <row r="1334" spans="1:17" ht="51" hidden="1" x14ac:dyDescent="0.2">
      <c r="A1334" s="538">
        <f>IF(B1334="","",COUNT('Diário 3º PA'!$A$4:$A$4242)+COUNT('Diário 4º PA'!$A$4:$A$2224)+ROW()-3)</f>
        <v>5343</v>
      </c>
      <c r="B1334" s="539">
        <v>44802</v>
      </c>
      <c r="C1334" s="540">
        <v>44774</v>
      </c>
      <c r="D1334" s="554" t="s">
        <v>104</v>
      </c>
      <c r="E1334" s="554" t="s">
        <v>189</v>
      </c>
      <c r="F1334" s="555">
        <v>2699.82</v>
      </c>
      <c r="G1334" s="543" t="s">
        <v>7207</v>
      </c>
      <c r="H1334" s="554" t="s">
        <v>135</v>
      </c>
      <c r="I1334" s="543" t="s">
        <v>7205</v>
      </c>
      <c r="J1334" s="556" t="s">
        <v>7206</v>
      </c>
      <c r="K1334" s="556" t="s">
        <v>6748</v>
      </c>
      <c r="L1334" s="544" t="s">
        <v>5995</v>
      </c>
      <c r="M1334" s="556">
        <v>385946633</v>
      </c>
      <c r="N1334" s="557">
        <v>44802</v>
      </c>
      <c r="O1334" s="545">
        <f t="shared" si="61"/>
        <v>8</v>
      </c>
      <c r="P1334" s="545">
        <f t="shared" si="62"/>
        <v>8</v>
      </c>
      <c r="Q1334" s="531" t="str">
        <f t="shared" si="63"/>
        <v>Gastos_com_Pessoal</v>
      </c>
    </row>
    <row r="1335" spans="1:17" ht="51" hidden="1" x14ac:dyDescent="0.2">
      <c r="A1335" s="538">
        <f>IF(B1335="","",COUNT('Diário 3º PA'!$A$4:$A$4242)+COUNT('Diário 4º PA'!$A$4:$A$2224)+ROW()-3)</f>
        <v>5344</v>
      </c>
      <c r="B1335" s="539">
        <v>44802</v>
      </c>
      <c r="C1335" s="540">
        <v>44774</v>
      </c>
      <c r="D1335" s="554" t="s">
        <v>104</v>
      </c>
      <c r="E1335" s="554" t="s">
        <v>191</v>
      </c>
      <c r="F1335" s="555">
        <v>861.84</v>
      </c>
      <c r="G1335" s="543" t="s">
        <v>7208</v>
      </c>
      <c r="H1335" s="554" t="s">
        <v>135</v>
      </c>
      <c r="I1335" s="543" t="s">
        <v>1889</v>
      </c>
      <c r="J1335" s="556" t="s">
        <v>1890</v>
      </c>
      <c r="K1335" s="556" t="s">
        <v>6748</v>
      </c>
      <c r="L1335" s="544" t="s">
        <v>5995</v>
      </c>
      <c r="M1335" s="556">
        <v>385946633</v>
      </c>
      <c r="N1335" s="557">
        <v>44802</v>
      </c>
      <c r="O1335" s="545">
        <f t="shared" si="61"/>
        <v>8</v>
      </c>
      <c r="P1335" s="545">
        <f t="shared" si="62"/>
        <v>8</v>
      </c>
      <c r="Q1335" s="531" t="str">
        <f t="shared" si="63"/>
        <v>Gastos_com_Pessoal</v>
      </c>
    </row>
    <row r="1336" spans="1:17" ht="51" hidden="1" x14ac:dyDescent="0.2">
      <c r="A1336" s="538">
        <f>IF(B1336="","",COUNT('Diário 3º PA'!$A$4:$A$4242)+COUNT('Diário 4º PA'!$A$4:$A$2224)+ROW()-3)</f>
        <v>5345</v>
      </c>
      <c r="B1336" s="539">
        <v>44802</v>
      </c>
      <c r="C1336" s="540">
        <v>44774</v>
      </c>
      <c r="D1336" s="554" t="s">
        <v>104</v>
      </c>
      <c r="E1336" s="554" t="s">
        <v>189</v>
      </c>
      <c r="F1336" s="555">
        <v>2423.23</v>
      </c>
      <c r="G1336" s="543" t="s">
        <v>7209</v>
      </c>
      <c r="H1336" s="554" t="s">
        <v>135</v>
      </c>
      <c r="I1336" s="543" t="s">
        <v>1889</v>
      </c>
      <c r="J1336" s="556" t="s">
        <v>1890</v>
      </c>
      <c r="K1336" s="556" t="s">
        <v>6748</v>
      </c>
      <c r="L1336" s="544" t="s">
        <v>5995</v>
      </c>
      <c r="M1336" s="556">
        <v>385946633</v>
      </c>
      <c r="N1336" s="557">
        <v>44802</v>
      </c>
      <c r="O1336" s="545">
        <f t="shared" si="61"/>
        <v>8</v>
      </c>
      <c r="P1336" s="545">
        <f t="shared" si="62"/>
        <v>8</v>
      </c>
      <c r="Q1336" s="531" t="str">
        <f t="shared" si="63"/>
        <v>Gastos_com_Pessoal</v>
      </c>
    </row>
    <row r="1337" spans="1:17" ht="51" hidden="1" x14ac:dyDescent="0.2">
      <c r="A1337" s="538">
        <f>IF(B1337="","",COUNT('Diário 3º PA'!$A$4:$A$4242)+COUNT('Diário 4º PA'!$A$4:$A$2224)+ROW()-3)</f>
        <v>5346</v>
      </c>
      <c r="B1337" s="539">
        <v>44802</v>
      </c>
      <c r="C1337" s="540">
        <v>44774</v>
      </c>
      <c r="D1337" s="554" t="s">
        <v>104</v>
      </c>
      <c r="E1337" s="554" t="s">
        <v>191</v>
      </c>
      <c r="F1337" s="555">
        <v>610.26</v>
      </c>
      <c r="G1337" s="543" t="s">
        <v>7210</v>
      </c>
      <c r="H1337" s="554" t="s">
        <v>136</v>
      </c>
      <c r="I1337" s="543" t="s">
        <v>7211</v>
      </c>
      <c r="J1337" s="556" t="s">
        <v>7212</v>
      </c>
      <c r="K1337" s="556" t="s">
        <v>6748</v>
      </c>
      <c r="L1337" s="544" t="s">
        <v>5995</v>
      </c>
      <c r="M1337" s="556">
        <v>385946633</v>
      </c>
      <c r="N1337" s="557">
        <v>44802</v>
      </c>
      <c r="O1337" s="545">
        <f t="shared" si="61"/>
        <v>8</v>
      </c>
      <c r="P1337" s="545">
        <f t="shared" si="62"/>
        <v>8</v>
      </c>
      <c r="Q1337" s="531" t="str">
        <f t="shared" si="63"/>
        <v>Gastos_com_Pessoal</v>
      </c>
    </row>
    <row r="1338" spans="1:17" ht="51" hidden="1" x14ac:dyDescent="0.2">
      <c r="A1338" s="538">
        <f>IF(B1338="","",COUNT('Diário 3º PA'!$A$4:$A$4242)+COUNT('Diário 4º PA'!$A$4:$A$2224)+ROW()-3)</f>
        <v>5347</v>
      </c>
      <c r="B1338" s="539">
        <v>44802</v>
      </c>
      <c r="C1338" s="540">
        <v>44774</v>
      </c>
      <c r="D1338" s="554" t="s">
        <v>104</v>
      </c>
      <c r="E1338" s="554" t="s">
        <v>189</v>
      </c>
      <c r="F1338" s="555">
        <v>1790.46</v>
      </c>
      <c r="G1338" s="543" t="s">
        <v>7213</v>
      </c>
      <c r="H1338" s="554" t="s">
        <v>136</v>
      </c>
      <c r="I1338" s="543" t="s">
        <v>7211</v>
      </c>
      <c r="J1338" s="556" t="s">
        <v>7212</v>
      </c>
      <c r="K1338" s="556" t="s">
        <v>6748</v>
      </c>
      <c r="L1338" s="544" t="s">
        <v>5995</v>
      </c>
      <c r="M1338" s="556">
        <v>385946633</v>
      </c>
      <c r="N1338" s="557">
        <v>44802</v>
      </c>
      <c r="O1338" s="545">
        <f t="shared" si="61"/>
        <v>8</v>
      </c>
      <c r="P1338" s="545">
        <f t="shared" si="62"/>
        <v>8</v>
      </c>
      <c r="Q1338" s="531" t="str">
        <f t="shared" si="63"/>
        <v>Gastos_com_Pessoal</v>
      </c>
    </row>
    <row r="1339" spans="1:17" ht="51" hidden="1" x14ac:dyDescent="0.2">
      <c r="A1339" s="538">
        <f>IF(B1339="","",COUNT('Diário 3º PA'!$A$4:$A$4242)+COUNT('Diário 4º PA'!$A$4:$A$2224)+ROW()-3)</f>
        <v>5348</v>
      </c>
      <c r="B1339" s="539">
        <v>44802</v>
      </c>
      <c r="C1339" s="540">
        <v>44774</v>
      </c>
      <c r="D1339" s="554" t="s">
        <v>104</v>
      </c>
      <c r="E1339" s="554" t="s">
        <v>191</v>
      </c>
      <c r="F1339" s="555">
        <v>877.81</v>
      </c>
      <c r="G1339" s="543" t="s">
        <v>7214</v>
      </c>
      <c r="H1339" s="554" t="s">
        <v>129</v>
      </c>
      <c r="I1339" s="543" t="s">
        <v>2564</v>
      </c>
      <c r="J1339" s="556" t="s">
        <v>2565</v>
      </c>
      <c r="K1339" s="556" t="s">
        <v>6748</v>
      </c>
      <c r="L1339" s="544" t="s">
        <v>5995</v>
      </c>
      <c r="M1339" s="556">
        <v>385946633</v>
      </c>
      <c r="N1339" s="557">
        <v>44802</v>
      </c>
      <c r="O1339" s="545">
        <f t="shared" si="61"/>
        <v>8</v>
      </c>
      <c r="P1339" s="545">
        <f t="shared" si="62"/>
        <v>8</v>
      </c>
      <c r="Q1339" s="531" t="str">
        <f t="shared" si="63"/>
        <v>Gastos_com_Pessoal</v>
      </c>
    </row>
    <row r="1340" spans="1:17" ht="51" hidden="1" x14ac:dyDescent="0.2">
      <c r="A1340" s="538">
        <f>IF(B1340="","",COUNT('Diário 3º PA'!$A$4:$A$4242)+COUNT('Diário 4º PA'!$A$4:$A$2224)+ROW()-3)</f>
        <v>5349</v>
      </c>
      <c r="B1340" s="539">
        <v>44802</v>
      </c>
      <c r="C1340" s="540">
        <v>44774</v>
      </c>
      <c r="D1340" s="554" t="s">
        <v>104</v>
      </c>
      <c r="E1340" s="554" t="s">
        <v>189</v>
      </c>
      <c r="F1340" s="555">
        <v>2461.5</v>
      </c>
      <c r="G1340" s="543" t="s">
        <v>7215</v>
      </c>
      <c r="H1340" s="554" t="s">
        <v>129</v>
      </c>
      <c r="I1340" s="543" t="s">
        <v>2564</v>
      </c>
      <c r="J1340" s="556" t="s">
        <v>2565</v>
      </c>
      <c r="K1340" s="556" t="s">
        <v>6748</v>
      </c>
      <c r="L1340" s="544" t="s">
        <v>5995</v>
      </c>
      <c r="M1340" s="556">
        <v>385946633</v>
      </c>
      <c r="N1340" s="557">
        <v>44802</v>
      </c>
      <c r="O1340" s="545">
        <f t="shared" si="61"/>
        <v>8</v>
      </c>
      <c r="P1340" s="545">
        <f t="shared" si="62"/>
        <v>8</v>
      </c>
      <c r="Q1340" s="531" t="str">
        <f t="shared" si="63"/>
        <v>Gastos_com_Pessoal</v>
      </c>
    </row>
    <row r="1341" spans="1:17" ht="25.5" hidden="1" x14ac:dyDescent="0.2">
      <c r="A1341" s="538">
        <f>IF(B1341="","",COUNT('Diário 3º PA'!$A$4:$A$4242)+COUNT('Diário 4º PA'!$A$4:$A$2224)+ROW()-3)</f>
        <v>5350</v>
      </c>
      <c r="B1341" s="539">
        <v>44802</v>
      </c>
      <c r="C1341" s="540">
        <v>44774</v>
      </c>
      <c r="D1341" s="554" t="s">
        <v>93</v>
      </c>
      <c r="E1341" s="554" t="s">
        <v>97</v>
      </c>
      <c r="F1341" s="555">
        <v>0.02</v>
      </c>
      <c r="G1341" s="554" t="s">
        <v>1553</v>
      </c>
      <c r="H1341" s="554" t="s">
        <v>128</v>
      </c>
      <c r="I1341" s="543" t="s">
        <v>664</v>
      </c>
      <c r="J1341" s="556" t="s">
        <v>811</v>
      </c>
      <c r="K1341" s="556" t="s">
        <v>1554</v>
      </c>
      <c r="L1341" s="544" t="s">
        <v>1066</v>
      </c>
      <c r="M1341" s="556" t="s">
        <v>666</v>
      </c>
      <c r="N1341" s="557">
        <v>44802</v>
      </c>
      <c r="O1341" s="545">
        <f t="shared" si="61"/>
        <v>8</v>
      </c>
      <c r="P1341" s="545">
        <f t="shared" si="62"/>
        <v>8</v>
      </c>
      <c r="Q1341" s="531" t="str">
        <f t="shared" si="63"/>
        <v>Receitas</v>
      </c>
    </row>
    <row r="1342" spans="1:17" ht="38.25" hidden="1" x14ac:dyDescent="0.2">
      <c r="A1342" s="538">
        <f>IF(B1342="","",COUNT('Diário 3º PA'!$A$4:$A$4242)+COUNT('Diário 4º PA'!$A$4:$A$2224)+ROW()-3)</f>
        <v>5351</v>
      </c>
      <c r="B1342" s="539">
        <v>44803</v>
      </c>
      <c r="C1342" s="584">
        <v>44774</v>
      </c>
      <c r="D1342" s="541" t="s">
        <v>115</v>
      </c>
      <c r="E1342" s="554" t="s">
        <v>358</v>
      </c>
      <c r="F1342" s="555">
        <v>118</v>
      </c>
      <c r="G1342" s="543" t="s">
        <v>6599</v>
      </c>
      <c r="H1342" s="554" t="s">
        <v>138</v>
      </c>
      <c r="I1342" s="543" t="s">
        <v>7216</v>
      </c>
      <c r="J1342" s="556" t="s">
        <v>3347</v>
      </c>
      <c r="K1342" s="556" t="s">
        <v>704</v>
      </c>
      <c r="L1342" s="544" t="s">
        <v>428</v>
      </c>
      <c r="M1342" s="556">
        <v>572</v>
      </c>
      <c r="N1342" s="557">
        <v>44798</v>
      </c>
      <c r="O1342" s="545">
        <f t="shared" si="61"/>
        <v>8</v>
      </c>
      <c r="P1342" s="545">
        <f t="shared" si="62"/>
        <v>8</v>
      </c>
      <c r="Q1342" s="531" t="str">
        <f t="shared" si="63"/>
        <v>Gastos_Gerais</v>
      </c>
    </row>
    <row r="1343" spans="1:17" ht="38.25" hidden="1" x14ac:dyDescent="0.2">
      <c r="A1343" s="538">
        <f>IF(B1343="","",COUNT('Diário 3º PA'!$A$4:$A$4242)+COUNT('Diário 4º PA'!$A$4:$A$2224)+ROW()-3)</f>
        <v>5352</v>
      </c>
      <c r="B1343" s="539">
        <v>44803</v>
      </c>
      <c r="C1343" s="584">
        <v>44774</v>
      </c>
      <c r="D1343" s="541" t="s">
        <v>115</v>
      </c>
      <c r="E1343" s="541" t="s">
        <v>298</v>
      </c>
      <c r="F1343" s="542">
        <v>2001.5</v>
      </c>
      <c r="G1343" s="554" t="s">
        <v>5970</v>
      </c>
      <c r="H1343" s="541" t="s">
        <v>130</v>
      </c>
      <c r="I1343" s="541" t="s">
        <v>1360</v>
      </c>
      <c r="J1343" s="560" t="s">
        <v>1361</v>
      </c>
      <c r="K1343" s="560" t="s">
        <v>704</v>
      </c>
      <c r="L1343" s="560" t="s">
        <v>428</v>
      </c>
      <c r="M1343" s="556">
        <v>44283</v>
      </c>
      <c r="N1343" s="557">
        <v>44796</v>
      </c>
      <c r="O1343" s="545">
        <f t="shared" si="61"/>
        <v>8</v>
      </c>
      <c r="P1343" s="545">
        <f t="shared" si="62"/>
        <v>8</v>
      </c>
      <c r="Q1343" s="531" t="str">
        <f t="shared" si="63"/>
        <v>Gastos_Gerais</v>
      </c>
    </row>
    <row r="1344" spans="1:17" ht="38.25" hidden="1" x14ac:dyDescent="0.2">
      <c r="A1344" s="538">
        <f>IF(B1344="","",COUNT('Diário 3º PA'!$A$4:$A$4242)+COUNT('Diário 4º PA'!$A$4:$A$2224)+ROW()-3)</f>
        <v>5353</v>
      </c>
      <c r="B1344" s="539">
        <v>44803</v>
      </c>
      <c r="C1344" s="584">
        <v>44774</v>
      </c>
      <c r="D1344" s="541" t="s">
        <v>115</v>
      </c>
      <c r="E1344" s="554" t="s">
        <v>366</v>
      </c>
      <c r="F1344" s="555">
        <v>448.5</v>
      </c>
      <c r="G1344" s="554" t="s">
        <v>3960</v>
      </c>
      <c r="H1344" s="554" t="s">
        <v>136</v>
      </c>
      <c r="I1344" s="543" t="s">
        <v>7217</v>
      </c>
      <c r="J1344" s="556" t="s">
        <v>735</v>
      </c>
      <c r="K1344" s="560" t="s">
        <v>704</v>
      </c>
      <c r="L1344" s="560" t="s">
        <v>428</v>
      </c>
      <c r="M1344" s="556">
        <v>757</v>
      </c>
      <c r="N1344" s="557">
        <v>44802</v>
      </c>
      <c r="O1344" s="545">
        <f t="shared" si="61"/>
        <v>8</v>
      </c>
      <c r="P1344" s="545">
        <f t="shared" si="62"/>
        <v>8</v>
      </c>
      <c r="Q1344" s="531" t="str">
        <f t="shared" si="63"/>
        <v>Gastos_Gerais</v>
      </c>
    </row>
    <row r="1345" spans="1:17" ht="38.25" hidden="1" x14ac:dyDescent="0.2">
      <c r="A1345" s="538">
        <f>IF(B1345="","",COUNT('Diário 3º PA'!$A$4:$A$4242)+COUNT('Diário 4º PA'!$A$4:$A$2224)+ROW()-3)</f>
        <v>5354</v>
      </c>
      <c r="B1345" s="539">
        <v>44803</v>
      </c>
      <c r="C1345" s="584">
        <v>44774</v>
      </c>
      <c r="D1345" s="541" t="s">
        <v>115</v>
      </c>
      <c r="E1345" s="554" t="s">
        <v>318</v>
      </c>
      <c r="F1345" s="555">
        <v>292.22000000000003</v>
      </c>
      <c r="G1345" s="554" t="s">
        <v>7218</v>
      </c>
      <c r="H1345" s="554" t="s">
        <v>131</v>
      </c>
      <c r="I1345" s="543" t="s">
        <v>7219</v>
      </c>
      <c r="J1345" s="556" t="s">
        <v>7220</v>
      </c>
      <c r="K1345" s="560" t="s">
        <v>704</v>
      </c>
      <c r="L1345" s="560" t="s">
        <v>428</v>
      </c>
      <c r="M1345" s="556">
        <v>6163</v>
      </c>
      <c r="N1345" s="557">
        <v>44802</v>
      </c>
      <c r="O1345" s="545">
        <f t="shared" si="61"/>
        <v>8</v>
      </c>
      <c r="P1345" s="545">
        <f t="shared" si="62"/>
        <v>8</v>
      </c>
      <c r="Q1345" s="531" t="str">
        <f t="shared" si="63"/>
        <v>Gastos_Gerais</v>
      </c>
    </row>
    <row r="1346" spans="1:17" ht="38.25" hidden="1" x14ac:dyDescent="0.2">
      <c r="A1346" s="538">
        <f>IF(B1346="","",COUNT('Diário 3º PA'!$A$4:$A$4242)+COUNT('Diário 4º PA'!$A$4:$A$2224)+ROW()-3)</f>
        <v>5355</v>
      </c>
      <c r="B1346" s="539">
        <v>44803</v>
      </c>
      <c r="C1346" s="584">
        <v>44774</v>
      </c>
      <c r="D1346" s="541" t="s">
        <v>115</v>
      </c>
      <c r="E1346" s="554" t="s">
        <v>318</v>
      </c>
      <c r="F1346" s="555">
        <v>112.74</v>
      </c>
      <c r="G1346" s="554" t="s">
        <v>7218</v>
      </c>
      <c r="H1346" s="554" t="s">
        <v>139</v>
      </c>
      <c r="I1346" s="543" t="s">
        <v>7221</v>
      </c>
      <c r="J1346" s="556" t="s">
        <v>7222</v>
      </c>
      <c r="K1346" s="560" t="s">
        <v>704</v>
      </c>
      <c r="L1346" s="560" t="s">
        <v>428</v>
      </c>
      <c r="M1346" s="556">
        <v>1</v>
      </c>
      <c r="N1346" s="557">
        <v>44802</v>
      </c>
      <c r="O1346" s="545">
        <f t="shared" si="61"/>
        <v>8</v>
      </c>
      <c r="P1346" s="545">
        <f t="shared" si="62"/>
        <v>8</v>
      </c>
      <c r="Q1346" s="531" t="str">
        <f t="shared" si="63"/>
        <v>Gastos_Gerais</v>
      </c>
    </row>
    <row r="1347" spans="1:17" ht="38.25" hidden="1" x14ac:dyDescent="0.2">
      <c r="A1347" s="538">
        <f>IF(B1347="","",COUNT('Diário 3º PA'!$A$4:$A$4242)+COUNT('Diário 4º PA'!$A$4:$A$2224)+ROW()-3)</f>
        <v>5356</v>
      </c>
      <c r="B1347" s="539">
        <v>44803</v>
      </c>
      <c r="C1347" s="584">
        <v>44774</v>
      </c>
      <c r="D1347" s="541" t="s">
        <v>115</v>
      </c>
      <c r="E1347" s="554" t="s">
        <v>318</v>
      </c>
      <c r="F1347" s="555">
        <v>537.28</v>
      </c>
      <c r="G1347" s="554" t="s">
        <v>7218</v>
      </c>
      <c r="H1347" s="554" t="s">
        <v>136</v>
      </c>
      <c r="I1347" s="543" t="s">
        <v>7219</v>
      </c>
      <c r="J1347" s="556" t="s">
        <v>7220</v>
      </c>
      <c r="K1347" s="560" t="s">
        <v>704</v>
      </c>
      <c r="L1347" s="560" t="s">
        <v>428</v>
      </c>
      <c r="M1347" s="556">
        <v>6161</v>
      </c>
      <c r="N1347" s="557">
        <v>44802</v>
      </c>
      <c r="O1347" s="545">
        <f t="shared" si="61"/>
        <v>8</v>
      </c>
      <c r="P1347" s="545">
        <f t="shared" si="62"/>
        <v>8</v>
      </c>
      <c r="Q1347" s="531" t="str">
        <f t="shared" si="63"/>
        <v>Gastos_Gerais</v>
      </c>
    </row>
    <row r="1348" spans="1:17" ht="38.25" hidden="1" x14ac:dyDescent="0.2">
      <c r="A1348" s="538">
        <f>IF(B1348="","",COUNT('Diário 3º PA'!$A$4:$A$4242)+COUNT('Diário 4º PA'!$A$4:$A$2224)+ROW()-3)</f>
        <v>5357</v>
      </c>
      <c r="B1348" s="539">
        <v>44803</v>
      </c>
      <c r="C1348" s="584">
        <v>44774</v>
      </c>
      <c r="D1348" s="541" t="s">
        <v>115</v>
      </c>
      <c r="E1348" s="554" t="s">
        <v>318</v>
      </c>
      <c r="F1348" s="555">
        <v>177.05</v>
      </c>
      <c r="G1348" s="554" t="s">
        <v>7218</v>
      </c>
      <c r="H1348" s="554" t="s">
        <v>134</v>
      </c>
      <c r="I1348" s="543" t="s">
        <v>7219</v>
      </c>
      <c r="J1348" s="556" t="s">
        <v>7220</v>
      </c>
      <c r="K1348" s="560" t="s">
        <v>704</v>
      </c>
      <c r="L1348" s="560" t="s">
        <v>428</v>
      </c>
      <c r="M1348" s="556">
        <v>6164</v>
      </c>
      <c r="N1348" s="557">
        <v>44802</v>
      </c>
      <c r="O1348" s="545">
        <f t="shared" si="61"/>
        <v>8</v>
      </c>
      <c r="P1348" s="545">
        <f t="shared" si="62"/>
        <v>8</v>
      </c>
      <c r="Q1348" s="531" t="str">
        <f t="shared" si="63"/>
        <v>Gastos_Gerais</v>
      </c>
    </row>
    <row r="1349" spans="1:17" ht="38.25" hidden="1" x14ac:dyDescent="0.2">
      <c r="A1349" s="538">
        <f>IF(B1349="","",COUNT('Diário 3º PA'!$A$4:$A$4242)+COUNT('Diário 4º PA'!$A$4:$A$2224)+ROW()-3)</f>
        <v>5358</v>
      </c>
      <c r="B1349" s="539">
        <v>44803</v>
      </c>
      <c r="C1349" s="584">
        <v>44774</v>
      </c>
      <c r="D1349" s="541" t="s">
        <v>115</v>
      </c>
      <c r="E1349" s="554" t="s">
        <v>318</v>
      </c>
      <c r="F1349" s="555">
        <v>207.5</v>
      </c>
      <c r="G1349" s="554" t="s">
        <v>7218</v>
      </c>
      <c r="H1349" s="554" t="s">
        <v>135</v>
      </c>
      <c r="I1349" s="543" t="s">
        <v>7219</v>
      </c>
      <c r="J1349" s="556" t="s">
        <v>7220</v>
      </c>
      <c r="K1349" s="560" t="s">
        <v>704</v>
      </c>
      <c r="L1349" s="560" t="s">
        <v>428</v>
      </c>
      <c r="M1349" s="556">
        <v>6162</v>
      </c>
      <c r="N1349" s="557">
        <v>44802</v>
      </c>
      <c r="O1349" s="545">
        <f t="shared" ref="O1349:O1412" si="64">IF(B1349=0,0,IF(YEAR(B1349)=$P$1,MONTH(B1349)-$O$1+1,(YEAR(B1349)-$P$1)*12-$O$1+1+MONTH(B1349)))</f>
        <v>8</v>
      </c>
      <c r="P1349" s="545">
        <f t="shared" ref="P1349:P1412" si="65">IF(C1349=0,0,IF(YEAR(C1349)=$P$1,MONTH(C1349)-$O$1+1,(YEAR(C1349)-$P$1)*12-$O$1+1+MONTH(C1349)))</f>
        <v>8</v>
      </c>
      <c r="Q1349" s="531" t="str">
        <f t="shared" ref="Q1349:Q1412" si="66">SUBSTITUTE(D1349," ","_")</f>
        <v>Gastos_Gerais</v>
      </c>
    </row>
    <row r="1350" spans="1:17" ht="38.25" hidden="1" x14ac:dyDescent="0.2">
      <c r="A1350" s="538">
        <f>IF(B1350="","",COUNT('Diário 3º PA'!$A$4:$A$4242)+COUNT('Diário 4º PA'!$A$4:$A$2224)+ROW()-3)</f>
        <v>5359</v>
      </c>
      <c r="B1350" s="539">
        <v>44803</v>
      </c>
      <c r="C1350" s="584">
        <v>44774</v>
      </c>
      <c r="D1350" s="541" t="s">
        <v>115</v>
      </c>
      <c r="E1350" s="554" t="s">
        <v>318</v>
      </c>
      <c r="F1350" s="555">
        <v>123.76</v>
      </c>
      <c r="G1350" s="554" t="s">
        <v>7218</v>
      </c>
      <c r="H1350" s="554" t="s">
        <v>136</v>
      </c>
      <c r="I1350" s="543" t="s">
        <v>7219</v>
      </c>
      <c r="J1350" s="556" t="s">
        <v>7220</v>
      </c>
      <c r="K1350" s="560" t="s">
        <v>704</v>
      </c>
      <c r="L1350" s="560" t="s">
        <v>428</v>
      </c>
      <c r="M1350" s="556">
        <v>6184</v>
      </c>
      <c r="N1350" s="557">
        <v>44803</v>
      </c>
      <c r="O1350" s="545">
        <f t="shared" si="64"/>
        <v>8</v>
      </c>
      <c r="P1350" s="545">
        <f t="shared" si="65"/>
        <v>8</v>
      </c>
      <c r="Q1350" s="531" t="str">
        <f t="shared" si="66"/>
        <v>Gastos_Gerais</v>
      </c>
    </row>
    <row r="1351" spans="1:17" ht="38.25" hidden="1" x14ac:dyDescent="0.2">
      <c r="A1351" s="538">
        <f>IF(B1351="","",COUNT('Diário 3º PA'!$A$4:$A$4242)+COUNT('Diário 4º PA'!$A$4:$A$2224)+ROW()-3)</f>
        <v>5360</v>
      </c>
      <c r="B1351" s="539">
        <v>44803</v>
      </c>
      <c r="C1351" s="584">
        <v>44774</v>
      </c>
      <c r="D1351" s="541" t="s">
        <v>115</v>
      </c>
      <c r="E1351" s="554" t="s">
        <v>318</v>
      </c>
      <c r="F1351" s="555">
        <v>107.8</v>
      </c>
      <c r="G1351" s="554" t="s">
        <v>7218</v>
      </c>
      <c r="H1351" s="554" t="s">
        <v>134</v>
      </c>
      <c r="I1351" s="543" t="s">
        <v>7219</v>
      </c>
      <c r="J1351" s="556" t="s">
        <v>7220</v>
      </c>
      <c r="K1351" s="560" t="s">
        <v>704</v>
      </c>
      <c r="L1351" s="560" t="s">
        <v>428</v>
      </c>
      <c r="M1351" s="556">
        <v>6186</v>
      </c>
      <c r="N1351" s="557">
        <v>44803</v>
      </c>
      <c r="O1351" s="545">
        <f t="shared" si="64"/>
        <v>8</v>
      </c>
      <c r="P1351" s="545">
        <f t="shared" si="65"/>
        <v>8</v>
      </c>
      <c r="Q1351" s="531" t="str">
        <f t="shared" si="66"/>
        <v>Gastos_Gerais</v>
      </c>
    </row>
    <row r="1352" spans="1:17" ht="38.25" hidden="1" x14ac:dyDescent="0.2">
      <c r="A1352" s="538">
        <f>IF(B1352="","",COUNT('Diário 3º PA'!$A$4:$A$4242)+COUNT('Diário 4º PA'!$A$4:$A$2224)+ROW()-3)</f>
        <v>5361</v>
      </c>
      <c r="B1352" s="539">
        <v>44803</v>
      </c>
      <c r="C1352" s="584">
        <v>44774</v>
      </c>
      <c r="D1352" s="541" t="s">
        <v>115</v>
      </c>
      <c r="E1352" s="554" t="s">
        <v>366</v>
      </c>
      <c r="F1352" s="555">
        <v>34.99</v>
      </c>
      <c r="G1352" s="554" t="s">
        <v>3960</v>
      </c>
      <c r="H1352" s="554" t="s">
        <v>140</v>
      </c>
      <c r="I1352" s="543" t="s">
        <v>7223</v>
      </c>
      <c r="J1352" s="556" t="s">
        <v>1820</v>
      </c>
      <c r="K1352" s="560" t="s">
        <v>704</v>
      </c>
      <c r="L1352" s="560" t="s">
        <v>428</v>
      </c>
      <c r="M1352" s="556">
        <v>203</v>
      </c>
      <c r="N1352" s="557">
        <v>44803</v>
      </c>
      <c r="O1352" s="545">
        <f t="shared" si="64"/>
        <v>8</v>
      </c>
      <c r="P1352" s="545">
        <f t="shared" si="65"/>
        <v>8</v>
      </c>
      <c r="Q1352" s="531" t="str">
        <f t="shared" si="66"/>
        <v>Gastos_Gerais</v>
      </c>
    </row>
    <row r="1353" spans="1:17" ht="38.25" hidden="1" x14ac:dyDescent="0.2">
      <c r="A1353" s="538">
        <f>IF(B1353="","",COUNT('Diário 3º PA'!$A$4:$A$4242)+COUNT('Diário 4º PA'!$A$4:$A$2224)+ROW()-3)</f>
        <v>5362</v>
      </c>
      <c r="B1353" s="539">
        <v>44803</v>
      </c>
      <c r="C1353" s="584">
        <v>44774</v>
      </c>
      <c r="D1353" s="541" t="s">
        <v>115</v>
      </c>
      <c r="E1353" s="554" t="s">
        <v>318</v>
      </c>
      <c r="F1353" s="555">
        <v>102.62</v>
      </c>
      <c r="G1353" s="554" t="s">
        <v>7218</v>
      </c>
      <c r="H1353" s="554" t="s">
        <v>135</v>
      </c>
      <c r="I1353" s="543" t="s">
        <v>7219</v>
      </c>
      <c r="J1353" s="556" t="s">
        <v>7220</v>
      </c>
      <c r="K1353" s="560" t="s">
        <v>704</v>
      </c>
      <c r="L1353" s="560" t="s">
        <v>428</v>
      </c>
      <c r="M1353" s="556">
        <v>6183</v>
      </c>
      <c r="N1353" s="557">
        <v>44803</v>
      </c>
      <c r="O1353" s="545">
        <f t="shared" si="64"/>
        <v>8</v>
      </c>
      <c r="P1353" s="545">
        <f t="shared" si="65"/>
        <v>8</v>
      </c>
      <c r="Q1353" s="531" t="str">
        <f t="shared" si="66"/>
        <v>Gastos_Gerais</v>
      </c>
    </row>
    <row r="1354" spans="1:17" ht="38.25" hidden="1" x14ac:dyDescent="0.2">
      <c r="A1354" s="538">
        <f>IF(B1354="","",COUNT('Diário 3º PA'!$A$4:$A$4242)+COUNT('Diário 4º PA'!$A$4:$A$2224)+ROW()-3)</f>
        <v>5363</v>
      </c>
      <c r="B1354" s="539">
        <v>44803</v>
      </c>
      <c r="C1354" s="584">
        <v>44774</v>
      </c>
      <c r="D1354" s="541" t="s">
        <v>115</v>
      </c>
      <c r="E1354" s="554" t="s">
        <v>318</v>
      </c>
      <c r="F1354" s="555">
        <v>232.57</v>
      </c>
      <c r="G1354" s="554" t="s">
        <v>7218</v>
      </c>
      <c r="H1354" s="554" t="s">
        <v>131</v>
      </c>
      <c r="I1354" s="543" t="s">
        <v>7219</v>
      </c>
      <c r="J1354" s="556" t="s">
        <v>7220</v>
      </c>
      <c r="K1354" s="560" t="s">
        <v>704</v>
      </c>
      <c r="L1354" s="560" t="s">
        <v>428</v>
      </c>
      <c r="M1354" s="556">
        <v>6185</v>
      </c>
      <c r="N1354" s="557">
        <v>44803</v>
      </c>
      <c r="O1354" s="545">
        <f t="shared" si="64"/>
        <v>8</v>
      </c>
      <c r="P1354" s="545">
        <f t="shared" si="65"/>
        <v>8</v>
      </c>
      <c r="Q1354" s="531" t="str">
        <f t="shared" si="66"/>
        <v>Gastos_Gerais</v>
      </c>
    </row>
    <row r="1355" spans="1:17" ht="51" hidden="1" x14ac:dyDescent="0.2">
      <c r="A1355" s="538">
        <f>IF(B1355="","",COUNT('Diário 3º PA'!$A$4:$A$4242)+COUNT('Diário 4º PA'!$A$4:$A$2224)+ROW()-3)</f>
        <v>5364</v>
      </c>
      <c r="B1355" s="539">
        <v>44803</v>
      </c>
      <c r="C1355" s="540">
        <v>44774</v>
      </c>
      <c r="D1355" s="554" t="s">
        <v>104</v>
      </c>
      <c r="E1355" s="554" t="s">
        <v>191</v>
      </c>
      <c r="F1355" s="555">
        <v>1000.59</v>
      </c>
      <c r="G1355" s="543" t="s">
        <v>7224</v>
      </c>
      <c r="H1355" s="554" t="s">
        <v>135</v>
      </c>
      <c r="I1355" s="543" t="s">
        <v>7225</v>
      </c>
      <c r="J1355" s="556" t="s">
        <v>7226</v>
      </c>
      <c r="K1355" s="556" t="s">
        <v>6748</v>
      </c>
      <c r="L1355" s="544" t="s">
        <v>5995</v>
      </c>
      <c r="M1355" s="556">
        <v>186154045</v>
      </c>
      <c r="N1355" s="557">
        <v>44803</v>
      </c>
      <c r="O1355" s="545">
        <f t="shared" si="64"/>
        <v>8</v>
      </c>
      <c r="P1355" s="545">
        <f t="shared" si="65"/>
        <v>8</v>
      </c>
      <c r="Q1355" s="531" t="str">
        <f t="shared" si="66"/>
        <v>Gastos_com_Pessoal</v>
      </c>
    </row>
    <row r="1356" spans="1:17" ht="51" hidden="1" x14ac:dyDescent="0.2">
      <c r="A1356" s="538">
        <f>IF(B1356="","",COUNT('Diário 3º PA'!$A$4:$A$4242)+COUNT('Diário 4º PA'!$A$4:$A$2224)+ROW()-3)</f>
        <v>5365</v>
      </c>
      <c r="B1356" s="539">
        <v>44803</v>
      </c>
      <c r="C1356" s="540">
        <v>44774</v>
      </c>
      <c r="D1356" s="554" t="s">
        <v>104</v>
      </c>
      <c r="E1356" s="554" t="s">
        <v>189</v>
      </c>
      <c r="F1356" s="555">
        <v>2734.08</v>
      </c>
      <c r="G1356" s="543" t="s">
        <v>7227</v>
      </c>
      <c r="H1356" s="554" t="s">
        <v>135</v>
      </c>
      <c r="I1356" s="543" t="s">
        <v>7225</v>
      </c>
      <c r="J1356" s="556" t="s">
        <v>7226</v>
      </c>
      <c r="K1356" s="556" t="s">
        <v>6748</v>
      </c>
      <c r="L1356" s="544" t="s">
        <v>5995</v>
      </c>
      <c r="M1356" s="556">
        <v>186154045</v>
      </c>
      <c r="N1356" s="557">
        <v>44803</v>
      </c>
      <c r="O1356" s="545">
        <f t="shared" si="64"/>
        <v>8</v>
      </c>
      <c r="P1356" s="545">
        <f t="shared" si="65"/>
        <v>8</v>
      </c>
      <c r="Q1356" s="531" t="str">
        <f t="shared" si="66"/>
        <v>Gastos_com_Pessoal</v>
      </c>
    </row>
    <row r="1357" spans="1:17" ht="51" hidden="1" x14ac:dyDescent="0.2">
      <c r="A1357" s="538">
        <f>IF(B1357="","",COUNT('Diário 3º PA'!$A$4:$A$4242)+COUNT('Diário 4º PA'!$A$4:$A$2224)+ROW()-3)</f>
        <v>5366</v>
      </c>
      <c r="B1357" s="539">
        <v>44803</v>
      </c>
      <c r="C1357" s="540">
        <v>44774</v>
      </c>
      <c r="D1357" s="554" t="s">
        <v>104</v>
      </c>
      <c r="E1357" s="554" t="s">
        <v>191</v>
      </c>
      <c r="F1357" s="555">
        <v>780.01</v>
      </c>
      <c r="G1357" s="543" t="s">
        <v>7228</v>
      </c>
      <c r="H1357" s="554" t="s">
        <v>129</v>
      </c>
      <c r="I1357" s="543" t="s">
        <v>7229</v>
      </c>
      <c r="J1357" s="556" t="s">
        <v>7230</v>
      </c>
      <c r="K1357" s="556" t="s">
        <v>6748</v>
      </c>
      <c r="L1357" s="544" t="s">
        <v>5995</v>
      </c>
      <c r="M1357" s="556">
        <v>186154045</v>
      </c>
      <c r="N1357" s="557">
        <v>44803</v>
      </c>
      <c r="O1357" s="545">
        <f t="shared" si="64"/>
        <v>8</v>
      </c>
      <c r="P1357" s="545">
        <f t="shared" si="65"/>
        <v>8</v>
      </c>
      <c r="Q1357" s="531" t="str">
        <f t="shared" si="66"/>
        <v>Gastos_com_Pessoal</v>
      </c>
    </row>
    <row r="1358" spans="1:17" ht="51" hidden="1" x14ac:dyDescent="0.2">
      <c r="A1358" s="538">
        <f>IF(B1358="","",COUNT('Diário 3º PA'!$A$4:$A$4242)+COUNT('Diário 4º PA'!$A$4:$A$2224)+ROW()-3)</f>
        <v>5367</v>
      </c>
      <c r="B1358" s="539">
        <v>44803</v>
      </c>
      <c r="C1358" s="540">
        <v>44774</v>
      </c>
      <c r="D1358" s="554" t="s">
        <v>104</v>
      </c>
      <c r="E1358" s="554" t="s">
        <v>189</v>
      </c>
      <c r="F1358" s="555">
        <v>2226.9299999999998</v>
      </c>
      <c r="G1358" s="543" t="s">
        <v>7231</v>
      </c>
      <c r="H1358" s="554" t="s">
        <v>129</v>
      </c>
      <c r="I1358" s="543" t="s">
        <v>7229</v>
      </c>
      <c r="J1358" s="556" t="s">
        <v>7230</v>
      </c>
      <c r="K1358" s="556" t="s">
        <v>6748</v>
      </c>
      <c r="L1358" s="544" t="s">
        <v>5995</v>
      </c>
      <c r="M1358" s="556">
        <v>186154045</v>
      </c>
      <c r="N1358" s="557">
        <v>44803</v>
      </c>
      <c r="O1358" s="545">
        <f t="shared" si="64"/>
        <v>8</v>
      </c>
      <c r="P1358" s="545">
        <f t="shared" si="65"/>
        <v>8</v>
      </c>
      <c r="Q1358" s="531" t="str">
        <f t="shared" si="66"/>
        <v>Gastos_com_Pessoal</v>
      </c>
    </row>
    <row r="1359" spans="1:17" ht="38.25" hidden="1" x14ac:dyDescent="0.2">
      <c r="A1359" s="538">
        <f>IF(B1359="","",COUNT('Diário 3º PA'!$A$4:$A$4242)+COUNT('Diário 4º PA'!$A$4:$A$2224)+ROW()-3)</f>
        <v>5368</v>
      </c>
      <c r="B1359" s="539">
        <v>44803</v>
      </c>
      <c r="C1359" s="540">
        <v>44774</v>
      </c>
      <c r="D1359" s="541" t="s">
        <v>115</v>
      </c>
      <c r="E1359" s="554" t="s">
        <v>342</v>
      </c>
      <c r="F1359" s="555">
        <v>60</v>
      </c>
      <c r="G1359" s="554" t="s">
        <v>7232</v>
      </c>
      <c r="H1359" s="554" t="s">
        <v>130</v>
      </c>
      <c r="I1359" s="543" t="s">
        <v>7233</v>
      </c>
      <c r="J1359" s="556" t="s">
        <v>6969</v>
      </c>
      <c r="K1359" s="556" t="s">
        <v>6748</v>
      </c>
      <c r="L1359" s="544" t="s">
        <v>5995</v>
      </c>
      <c r="M1359" s="556">
        <v>186154045</v>
      </c>
      <c r="N1359" s="557">
        <v>44803</v>
      </c>
      <c r="O1359" s="545">
        <f t="shared" si="64"/>
        <v>8</v>
      </c>
      <c r="P1359" s="545">
        <f t="shared" si="65"/>
        <v>8</v>
      </c>
      <c r="Q1359" s="531" t="str">
        <f t="shared" si="66"/>
        <v>Gastos_Gerais</v>
      </c>
    </row>
    <row r="1360" spans="1:17" ht="51" hidden="1" x14ac:dyDescent="0.2">
      <c r="A1360" s="538">
        <f>IF(B1360="","",COUNT('Diário 3º PA'!$A$4:$A$4242)+COUNT('Diário 4º PA'!$A$4:$A$2224)+ROW()-3)</f>
        <v>5369</v>
      </c>
      <c r="B1360" s="539">
        <v>44803</v>
      </c>
      <c r="C1360" s="540">
        <v>44774</v>
      </c>
      <c r="D1360" s="554" t="s">
        <v>104</v>
      </c>
      <c r="E1360" s="554" t="s">
        <v>187</v>
      </c>
      <c r="F1360" s="555">
        <v>2420.86</v>
      </c>
      <c r="G1360" s="554" t="s">
        <v>1019</v>
      </c>
      <c r="H1360" s="554" t="s">
        <v>130</v>
      </c>
      <c r="I1360" s="543" t="s">
        <v>7234</v>
      </c>
      <c r="J1360" s="556" t="s">
        <v>7235</v>
      </c>
      <c r="K1360" s="556" t="s">
        <v>6748</v>
      </c>
      <c r="L1360" s="544" t="s">
        <v>5995</v>
      </c>
      <c r="M1360" s="556">
        <v>186154045</v>
      </c>
      <c r="N1360" s="557">
        <v>44803</v>
      </c>
      <c r="O1360" s="545">
        <f t="shared" si="64"/>
        <v>8</v>
      </c>
      <c r="P1360" s="545">
        <f t="shared" si="65"/>
        <v>8</v>
      </c>
      <c r="Q1360" s="531" t="str">
        <f t="shared" si="66"/>
        <v>Gastos_com_Pessoal</v>
      </c>
    </row>
    <row r="1361" spans="1:17" ht="51" hidden="1" x14ac:dyDescent="0.2">
      <c r="A1361" s="538">
        <f>IF(B1361="","",COUNT('Diário 3º PA'!$A$4:$A$4242)+COUNT('Diário 4º PA'!$A$4:$A$2224)+ROW()-3)</f>
        <v>5370</v>
      </c>
      <c r="B1361" s="539">
        <v>44803</v>
      </c>
      <c r="C1361" s="540">
        <v>44774</v>
      </c>
      <c r="D1361" s="554" t="s">
        <v>104</v>
      </c>
      <c r="E1361" s="554" t="s">
        <v>189</v>
      </c>
      <c r="F1361" s="555">
        <v>3444.4</v>
      </c>
      <c r="G1361" s="554" t="s">
        <v>915</v>
      </c>
      <c r="H1361" s="554" t="s">
        <v>130</v>
      </c>
      <c r="I1361" s="543" t="s">
        <v>7234</v>
      </c>
      <c r="J1361" s="556" t="s">
        <v>7235</v>
      </c>
      <c r="K1361" s="556" t="s">
        <v>6748</v>
      </c>
      <c r="L1361" s="544" t="s">
        <v>5995</v>
      </c>
      <c r="M1361" s="556">
        <v>186154045</v>
      </c>
      <c r="N1361" s="557">
        <v>44803</v>
      </c>
      <c r="O1361" s="545">
        <f t="shared" si="64"/>
        <v>8</v>
      </c>
      <c r="P1361" s="545">
        <f t="shared" si="65"/>
        <v>8</v>
      </c>
      <c r="Q1361" s="531" t="str">
        <f t="shared" si="66"/>
        <v>Gastos_com_Pessoal</v>
      </c>
    </row>
    <row r="1362" spans="1:17" ht="51" hidden="1" x14ac:dyDescent="0.2">
      <c r="A1362" s="538">
        <f>IF(B1362="","",COUNT('Diário 3º PA'!$A$4:$A$4242)+COUNT('Diário 4º PA'!$A$4:$A$2224)+ROW()-3)</f>
        <v>5371</v>
      </c>
      <c r="B1362" s="539">
        <v>44803</v>
      </c>
      <c r="C1362" s="540">
        <v>44774</v>
      </c>
      <c r="D1362" s="554" t="s">
        <v>104</v>
      </c>
      <c r="E1362" s="554" t="s">
        <v>191</v>
      </c>
      <c r="F1362" s="555">
        <v>1148.1400000000001</v>
      </c>
      <c r="G1362" s="554" t="s">
        <v>918</v>
      </c>
      <c r="H1362" s="554" t="s">
        <v>130</v>
      </c>
      <c r="I1362" s="543" t="s">
        <v>7234</v>
      </c>
      <c r="J1362" s="556" t="s">
        <v>7235</v>
      </c>
      <c r="K1362" s="556" t="s">
        <v>6748</v>
      </c>
      <c r="L1362" s="544" t="s">
        <v>5995</v>
      </c>
      <c r="M1362" s="556">
        <v>186154045</v>
      </c>
      <c r="N1362" s="557">
        <v>44803</v>
      </c>
      <c r="O1362" s="545">
        <f t="shared" si="64"/>
        <v>8</v>
      </c>
      <c r="P1362" s="545">
        <f t="shared" si="65"/>
        <v>8</v>
      </c>
      <c r="Q1362" s="531" t="str">
        <f t="shared" si="66"/>
        <v>Gastos_com_Pessoal</v>
      </c>
    </row>
    <row r="1363" spans="1:17" ht="51" hidden="1" x14ac:dyDescent="0.2">
      <c r="A1363" s="538">
        <f>IF(B1363="","",COUNT('Diário 3º PA'!$A$4:$A$4242)+COUNT('Diário 4º PA'!$A$4:$A$2224)+ROW()-3)</f>
        <v>5372</v>
      </c>
      <c r="B1363" s="539">
        <v>44803</v>
      </c>
      <c r="C1363" s="540">
        <v>44774</v>
      </c>
      <c r="D1363" s="554" t="s">
        <v>104</v>
      </c>
      <c r="E1363" s="554" t="s">
        <v>193</v>
      </c>
      <c r="F1363" s="555">
        <v>5828.94</v>
      </c>
      <c r="G1363" s="554" t="s">
        <v>919</v>
      </c>
      <c r="H1363" s="554" t="s">
        <v>130</v>
      </c>
      <c r="I1363" s="543" t="s">
        <v>7234</v>
      </c>
      <c r="J1363" s="556" t="s">
        <v>7235</v>
      </c>
      <c r="K1363" s="556" t="s">
        <v>6748</v>
      </c>
      <c r="L1363" s="544" t="s">
        <v>5995</v>
      </c>
      <c r="M1363" s="556">
        <v>186154045</v>
      </c>
      <c r="N1363" s="557">
        <v>44803</v>
      </c>
      <c r="O1363" s="545">
        <f t="shared" si="64"/>
        <v>8</v>
      </c>
      <c r="P1363" s="545">
        <f t="shared" si="65"/>
        <v>8</v>
      </c>
      <c r="Q1363" s="531" t="str">
        <f t="shared" si="66"/>
        <v>Gastos_com_Pessoal</v>
      </c>
    </row>
    <row r="1364" spans="1:17" ht="51" hidden="1" x14ac:dyDescent="0.2">
      <c r="A1364" s="538">
        <f>IF(B1364="","",COUNT('Diário 3º PA'!$A$4:$A$4242)+COUNT('Diário 4º PA'!$A$4:$A$2224)+ROW()-3)</f>
        <v>5373</v>
      </c>
      <c r="B1364" s="539">
        <v>44803</v>
      </c>
      <c r="C1364" s="540">
        <v>44774</v>
      </c>
      <c r="D1364" s="554" t="s">
        <v>104</v>
      </c>
      <c r="E1364" s="554" t="s">
        <v>187</v>
      </c>
      <c r="F1364" s="555">
        <v>2089.5700000000002</v>
      </c>
      <c r="G1364" s="554" t="s">
        <v>1019</v>
      </c>
      <c r="H1364" s="554" t="s">
        <v>130</v>
      </c>
      <c r="I1364" s="543" t="s">
        <v>5406</v>
      </c>
      <c r="J1364" s="556" t="s">
        <v>5407</v>
      </c>
      <c r="K1364" s="556" t="s">
        <v>6748</v>
      </c>
      <c r="L1364" s="544" t="s">
        <v>5995</v>
      </c>
      <c r="M1364" s="556">
        <v>186154045</v>
      </c>
      <c r="N1364" s="557">
        <v>44803</v>
      </c>
      <c r="O1364" s="545">
        <f t="shared" si="64"/>
        <v>8</v>
      </c>
      <c r="P1364" s="545">
        <f t="shared" si="65"/>
        <v>8</v>
      </c>
      <c r="Q1364" s="531" t="str">
        <f t="shared" si="66"/>
        <v>Gastos_com_Pessoal</v>
      </c>
    </row>
    <row r="1365" spans="1:17" ht="51" hidden="1" x14ac:dyDescent="0.2">
      <c r="A1365" s="538">
        <f>IF(B1365="","",COUNT('Diário 3º PA'!$A$4:$A$4242)+COUNT('Diário 4º PA'!$A$4:$A$2224)+ROW()-3)</f>
        <v>5374</v>
      </c>
      <c r="B1365" s="539">
        <v>44803</v>
      </c>
      <c r="C1365" s="540">
        <v>44774</v>
      </c>
      <c r="D1365" s="554" t="s">
        <v>104</v>
      </c>
      <c r="E1365" s="554" t="s">
        <v>189</v>
      </c>
      <c r="F1365" s="555">
        <v>2983.72</v>
      </c>
      <c r="G1365" s="554" t="s">
        <v>915</v>
      </c>
      <c r="H1365" s="554" t="s">
        <v>130</v>
      </c>
      <c r="I1365" s="543" t="s">
        <v>5406</v>
      </c>
      <c r="J1365" s="556" t="s">
        <v>5407</v>
      </c>
      <c r="K1365" s="556" t="s">
        <v>6748</v>
      </c>
      <c r="L1365" s="544" t="s">
        <v>5995</v>
      </c>
      <c r="M1365" s="556">
        <v>186154045</v>
      </c>
      <c r="N1365" s="557">
        <v>44803</v>
      </c>
      <c r="O1365" s="545">
        <f t="shared" si="64"/>
        <v>8</v>
      </c>
      <c r="P1365" s="545">
        <f t="shared" si="65"/>
        <v>8</v>
      </c>
      <c r="Q1365" s="531" t="str">
        <f t="shared" si="66"/>
        <v>Gastos_com_Pessoal</v>
      </c>
    </row>
    <row r="1366" spans="1:17" ht="51" hidden="1" x14ac:dyDescent="0.2">
      <c r="A1366" s="538">
        <f>IF(B1366="","",COUNT('Diário 3º PA'!$A$4:$A$4242)+COUNT('Diário 4º PA'!$A$4:$A$2224)+ROW()-3)</f>
        <v>5375</v>
      </c>
      <c r="B1366" s="539">
        <v>44803</v>
      </c>
      <c r="C1366" s="540">
        <v>44774</v>
      </c>
      <c r="D1366" s="554" t="s">
        <v>104</v>
      </c>
      <c r="E1366" s="554" t="s">
        <v>191</v>
      </c>
      <c r="F1366" s="555">
        <v>994.57</v>
      </c>
      <c r="G1366" s="554" t="s">
        <v>918</v>
      </c>
      <c r="H1366" s="554" t="s">
        <v>130</v>
      </c>
      <c r="I1366" s="543" t="s">
        <v>5406</v>
      </c>
      <c r="J1366" s="556" t="s">
        <v>5407</v>
      </c>
      <c r="K1366" s="556" t="s">
        <v>6748</v>
      </c>
      <c r="L1366" s="544" t="s">
        <v>5995</v>
      </c>
      <c r="M1366" s="556">
        <v>186154045</v>
      </c>
      <c r="N1366" s="557">
        <v>44803</v>
      </c>
      <c r="O1366" s="545">
        <f t="shared" si="64"/>
        <v>8</v>
      </c>
      <c r="P1366" s="545">
        <f t="shared" si="65"/>
        <v>8</v>
      </c>
      <c r="Q1366" s="531" t="str">
        <f t="shared" si="66"/>
        <v>Gastos_com_Pessoal</v>
      </c>
    </row>
    <row r="1367" spans="1:17" ht="51" hidden="1" x14ac:dyDescent="0.2">
      <c r="A1367" s="538">
        <f>IF(B1367="","",COUNT('Diário 3º PA'!$A$4:$A$4242)+COUNT('Diário 4º PA'!$A$4:$A$2224)+ROW()-3)</f>
        <v>5376</v>
      </c>
      <c r="B1367" s="539">
        <v>44803</v>
      </c>
      <c r="C1367" s="540">
        <v>44774</v>
      </c>
      <c r="D1367" s="554" t="s">
        <v>104</v>
      </c>
      <c r="E1367" s="554" t="s">
        <v>193</v>
      </c>
      <c r="F1367" s="555">
        <v>4526.8100000000004</v>
      </c>
      <c r="G1367" s="554" t="s">
        <v>919</v>
      </c>
      <c r="H1367" s="554" t="s">
        <v>130</v>
      </c>
      <c r="I1367" s="543" t="s">
        <v>5406</v>
      </c>
      <c r="J1367" s="556" t="s">
        <v>5407</v>
      </c>
      <c r="K1367" s="556" t="s">
        <v>6748</v>
      </c>
      <c r="L1367" s="544" t="s">
        <v>5995</v>
      </c>
      <c r="M1367" s="556">
        <v>186154045</v>
      </c>
      <c r="N1367" s="557">
        <v>44803</v>
      </c>
      <c r="O1367" s="545">
        <f t="shared" si="64"/>
        <v>8</v>
      </c>
      <c r="P1367" s="545">
        <f t="shared" si="65"/>
        <v>8</v>
      </c>
      <c r="Q1367" s="531" t="str">
        <f t="shared" si="66"/>
        <v>Gastos_com_Pessoal</v>
      </c>
    </row>
    <row r="1368" spans="1:17" ht="51" hidden="1" x14ac:dyDescent="0.2">
      <c r="A1368" s="538">
        <f>IF(B1368="","",COUNT('Diário 3º PA'!$A$4:$A$4242)+COUNT('Diário 4º PA'!$A$4:$A$2224)+ROW()-3)</f>
        <v>5377</v>
      </c>
      <c r="B1368" s="539">
        <v>44803</v>
      </c>
      <c r="C1368" s="540">
        <v>44774</v>
      </c>
      <c r="D1368" s="554" t="s">
        <v>104</v>
      </c>
      <c r="E1368" s="554" t="s">
        <v>187</v>
      </c>
      <c r="F1368" s="555">
        <v>1575.92</v>
      </c>
      <c r="G1368" s="554" t="s">
        <v>1019</v>
      </c>
      <c r="H1368" s="554" t="s">
        <v>130</v>
      </c>
      <c r="I1368" s="543" t="s">
        <v>7236</v>
      </c>
      <c r="J1368" s="556" t="s">
        <v>7237</v>
      </c>
      <c r="K1368" s="556" t="s">
        <v>6748</v>
      </c>
      <c r="L1368" s="544" t="s">
        <v>5995</v>
      </c>
      <c r="M1368" s="556">
        <v>186154045</v>
      </c>
      <c r="N1368" s="557">
        <v>44803</v>
      </c>
      <c r="O1368" s="545">
        <f t="shared" si="64"/>
        <v>8</v>
      </c>
      <c r="P1368" s="545">
        <f t="shared" si="65"/>
        <v>8</v>
      </c>
      <c r="Q1368" s="531" t="str">
        <f t="shared" si="66"/>
        <v>Gastos_com_Pessoal</v>
      </c>
    </row>
    <row r="1369" spans="1:17" ht="51" hidden="1" x14ac:dyDescent="0.2">
      <c r="A1369" s="538">
        <f>IF(B1369="","",COUNT('Diário 3º PA'!$A$4:$A$4242)+COUNT('Diário 4º PA'!$A$4:$A$2224)+ROW()-3)</f>
        <v>5378</v>
      </c>
      <c r="B1369" s="539">
        <v>44803</v>
      </c>
      <c r="C1369" s="540">
        <v>44774</v>
      </c>
      <c r="D1369" s="554" t="s">
        <v>104</v>
      </c>
      <c r="E1369" s="554" t="s">
        <v>189</v>
      </c>
      <c r="F1369" s="555">
        <v>2065.06</v>
      </c>
      <c r="G1369" s="554" t="s">
        <v>915</v>
      </c>
      <c r="H1369" s="554" t="s">
        <v>130</v>
      </c>
      <c r="I1369" s="543" t="s">
        <v>7236</v>
      </c>
      <c r="J1369" s="556" t="s">
        <v>7237</v>
      </c>
      <c r="K1369" s="556" t="s">
        <v>6748</v>
      </c>
      <c r="L1369" s="544" t="s">
        <v>5995</v>
      </c>
      <c r="M1369" s="556">
        <v>186154045</v>
      </c>
      <c r="N1369" s="557">
        <v>44803</v>
      </c>
      <c r="O1369" s="545">
        <f t="shared" si="64"/>
        <v>8</v>
      </c>
      <c r="P1369" s="545">
        <f t="shared" si="65"/>
        <v>8</v>
      </c>
      <c r="Q1369" s="531" t="str">
        <f t="shared" si="66"/>
        <v>Gastos_com_Pessoal</v>
      </c>
    </row>
    <row r="1370" spans="1:17" ht="51" hidden="1" x14ac:dyDescent="0.2">
      <c r="A1370" s="538">
        <f>IF(B1370="","",COUNT('Diário 3º PA'!$A$4:$A$4242)+COUNT('Diário 4º PA'!$A$4:$A$2224)+ROW()-3)</f>
        <v>5379</v>
      </c>
      <c r="B1370" s="539">
        <v>44803</v>
      </c>
      <c r="C1370" s="540">
        <v>44774</v>
      </c>
      <c r="D1370" s="554" t="s">
        <v>104</v>
      </c>
      <c r="E1370" s="554" t="s">
        <v>191</v>
      </c>
      <c r="F1370" s="555">
        <v>688.35</v>
      </c>
      <c r="G1370" s="554" t="s">
        <v>918</v>
      </c>
      <c r="H1370" s="554" t="s">
        <v>130</v>
      </c>
      <c r="I1370" s="543" t="s">
        <v>7236</v>
      </c>
      <c r="J1370" s="556" t="s">
        <v>7237</v>
      </c>
      <c r="K1370" s="556" t="s">
        <v>6748</v>
      </c>
      <c r="L1370" s="544" t="s">
        <v>5995</v>
      </c>
      <c r="M1370" s="556">
        <v>186154045</v>
      </c>
      <c r="N1370" s="557">
        <v>44803</v>
      </c>
      <c r="O1370" s="545">
        <f t="shared" si="64"/>
        <v>8</v>
      </c>
      <c r="P1370" s="545">
        <f t="shared" si="65"/>
        <v>8</v>
      </c>
      <c r="Q1370" s="531" t="str">
        <f t="shared" si="66"/>
        <v>Gastos_com_Pessoal</v>
      </c>
    </row>
    <row r="1371" spans="1:17" ht="51" hidden="1" x14ac:dyDescent="0.2">
      <c r="A1371" s="538">
        <f>IF(B1371="","",COUNT('Diário 3º PA'!$A$4:$A$4242)+COUNT('Diário 4º PA'!$A$4:$A$2224)+ROW()-3)</f>
        <v>5380</v>
      </c>
      <c r="B1371" s="539">
        <v>44803</v>
      </c>
      <c r="C1371" s="540">
        <v>44774</v>
      </c>
      <c r="D1371" s="554" t="s">
        <v>104</v>
      </c>
      <c r="E1371" s="554" t="s">
        <v>193</v>
      </c>
      <c r="F1371" s="555">
        <v>3348.19</v>
      </c>
      <c r="G1371" s="554" t="s">
        <v>919</v>
      </c>
      <c r="H1371" s="554" t="s">
        <v>130</v>
      </c>
      <c r="I1371" s="543" t="s">
        <v>7236</v>
      </c>
      <c r="J1371" s="556" t="s">
        <v>7237</v>
      </c>
      <c r="K1371" s="556" t="s">
        <v>6748</v>
      </c>
      <c r="L1371" s="544" t="s">
        <v>5995</v>
      </c>
      <c r="M1371" s="556">
        <v>186154045</v>
      </c>
      <c r="N1371" s="557">
        <v>44803</v>
      </c>
      <c r="O1371" s="545">
        <f t="shared" si="64"/>
        <v>8</v>
      </c>
      <c r="P1371" s="545">
        <f t="shared" si="65"/>
        <v>8</v>
      </c>
      <c r="Q1371" s="531" t="str">
        <f t="shared" si="66"/>
        <v>Gastos_com_Pessoal</v>
      </c>
    </row>
    <row r="1372" spans="1:17" ht="51" hidden="1" x14ac:dyDescent="0.2">
      <c r="A1372" s="538">
        <f>IF(B1372="","",COUNT('Diário 3º PA'!$A$4:$A$4242)+COUNT('Diário 4º PA'!$A$4:$A$2224)+ROW()-3)</f>
        <v>5381</v>
      </c>
      <c r="B1372" s="539">
        <v>44803</v>
      </c>
      <c r="C1372" s="540">
        <v>44774</v>
      </c>
      <c r="D1372" s="554" t="s">
        <v>104</v>
      </c>
      <c r="E1372" s="554" t="s">
        <v>187</v>
      </c>
      <c r="F1372" s="555">
        <v>1642.16</v>
      </c>
      <c r="G1372" s="554" t="s">
        <v>1019</v>
      </c>
      <c r="H1372" s="554" t="s">
        <v>130</v>
      </c>
      <c r="I1372" s="543" t="s">
        <v>7238</v>
      </c>
      <c r="J1372" s="556" t="s">
        <v>7239</v>
      </c>
      <c r="K1372" s="556" t="s">
        <v>6748</v>
      </c>
      <c r="L1372" s="544" t="s">
        <v>5995</v>
      </c>
      <c r="M1372" s="556">
        <v>186154045</v>
      </c>
      <c r="N1372" s="557">
        <v>44803</v>
      </c>
      <c r="O1372" s="545">
        <f t="shared" si="64"/>
        <v>8</v>
      </c>
      <c r="P1372" s="545">
        <f t="shared" si="65"/>
        <v>8</v>
      </c>
      <c r="Q1372" s="531" t="str">
        <f t="shared" si="66"/>
        <v>Gastos_com_Pessoal</v>
      </c>
    </row>
    <row r="1373" spans="1:17" ht="51" hidden="1" x14ac:dyDescent="0.2">
      <c r="A1373" s="538">
        <f>IF(B1373="","",COUNT('Diário 3º PA'!$A$4:$A$4242)+COUNT('Diário 4º PA'!$A$4:$A$2224)+ROW()-3)</f>
        <v>5382</v>
      </c>
      <c r="B1373" s="539">
        <v>44803</v>
      </c>
      <c r="C1373" s="540">
        <v>44774</v>
      </c>
      <c r="D1373" s="554" t="s">
        <v>104</v>
      </c>
      <c r="E1373" s="554" t="s">
        <v>189</v>
      </c>
      <c r="F1373" s="555">
        <v>1766.39</v>
      </c>
      <c r="G1373" s="554" t="s">
        <v>915</v>
      </c>
      <c r="H1373" s="554" t="s">
        <v>130</v>
      </c>
      <c r="I1373" s="543" t="s">
        <v>7238</v>
      </c>
      <c r="J1373" s="556" t="s">
        <v>7239</v>
      </c>
      <c r="K1373" s="556" t="s">
        <v>6748</v>
      </c>
      <c r="L1373" s="544" t="s">
        <v>5995</v>
      </c>
      <c r="M1373" s="556">
        <v>186154045</v>
      </c>
      <c r="N1373" s="557">
        <v>44803</v>
      </c>
      <c r="O1373" s="545">
        <f t="shared" si="64"/>
        <v>8</v>
      </c>
      <c r="P1373" s="545">
        <f t="shared" si="65"/>
        <v>8</v>
      </c>
      <c r="Q1373" s="531" t="str">
        <f t="shared" si="66"/>
        <v>Gastos_com_Pessoal</v>
      </c>
    </row>
    <row r="1374" spans="1:17" ht="51" hidden="1" x14ac:dyDescent="0.2">
      <c r="A1374" s="538">
        <f>IF(B1374="","",COUNT('Diário 3º PA'!$A$4:$A$4242)+COUNT('Diário 4º PA'!$A$4:$A$2224)+ROW()-3)</f>
        <v>5383</v>
      </c>
      <c r="B1374" s="539">
        <v>44803</v>
      </c>
      <c r="C1374" s="540">
        <v>44774</v>
      </c>
      <c r="D1374" s="554" t="s">
        <v>104</v>
      </c>
      <c r="E1374" s="554" t="s">
        <v>191</v>
      </c>
      <c r="F1374" s="555">
        <v>588.79</v>
      </c>
      <c r="G1374" s="554" t="s">
        <v>918</v>
      </c>
      <c r="H1374" s="554" t="s">
        <v>130</v>
      </c>
      <c r="I1374" s="543" t="s">
        <v>7238</v>
      </c>
      <c r="J1374" s="556" t="s">
        <v>7239</v>
      </c>
      <c r="K1374" s="556" t="s">
        <v>6748</v>
      </c>
      <c r="L1374" s="544" t="s">
        <v>5995</v>
      </c>
      <c r="M1374" s="556">
        <v>186154045</v>
      </c>
      <c r="N1374" s="557">
        <v>44803</v>
      </c>
      <c r="O1374" s="545">
        <f t="shared" si="64"/>
        <v>8</v>
      </c>
      <c r="P1374" s="545">
        <f t="shared" si="65"/>
        <v>8</v>
      </c>
      <c r="Q1374" s="531" t="str">
        <f t="shared" si="66"/>
        <v>Gastos_com_Pessoal</v>
      </c>
    </row>
    <row r="1375" spans="1:17" ht="51" hidden="1" x14ac:dyDescent="0.2">
      <c r="A1375" s="538">
        <f>IF(B1375="","",COUNT('Diário 3º PA'!$A$4:$A$4242)+COUNT('Diário 4º PA'!$A$4:$A$2224)+ROW()-3)</f>
        <v>5384</v>
      </c>
      <c r="B1375" s="539">
        <v>44803</v>
      </c>
      <c r="C1375" s="540">
        <v>44774</v>
      </c>
      <c r="D1375" s="554" t="s">
        <v>104</v>
      </c>
      <c r="E1375" s="554" t="s">
        <v>193</v>
      </c>
      <c r="F1375" s="555">
        <v>3365.86</v>
      </c>
      <c r="G1375" s="554" t="s">
        <v>919</v>
      </c>
      <c r="H1375" s="554" t="s">
        <v>130</v>
      </c>
      <c r="I1375" s="543" t="s">
        <v>7238</v>
      </c>
      <c r="J1375" s="556" t="s">
        <v>7239</v>
      </c>
      <c r="K1375" s="556" t="s">
        <v>6748</v>
      </c>
      <c r="L1375" s="544" t="s">
        <v>5995</v>
      </c>
      <c r="M1375" s="556">
        <v>186154045</v>
      </c>
      <c r="N1375" s="557">
        <v>44803</v>
      </c>
      <c r="O1375" s="545">
        <f t="shared" si="64"/>
        <v>8</v>
      </c>
      <c r="P1375" s="545">
        <f t="shared" si="65"/>
        <v>8</v>
      </c>
      <c r="Q1375" s="531" t="str">
        <f t="shared" si="66"/>
        <v>Gastos_com_Pessoal</v>
      </c>
    </row>
    <row r="1376" spans="1:17" ht="51" hidden="1" x14ac:dyDescent="0.2">
      <c r="A1376" s="538">
        <f>IF(B1376="","",COUNT('Diário 3º PA'!$A$4:$A$4242)+COUNT('Diário 4º PA'!$A$4:$A$2224)+ROW()-3)</f>
        <v>5385</v>
      </c>
      <c r="B1376" s="539">
        <v>44803</v>
      </c>
      <c r="C1376" s="540">
        <v>44774</v>
      </c>
      <c r="D1376" s="554" t="s">
        <v>104</v>
      </c>
      <c r="E1376" s="554" t="s">
        <v>187</v>
      </c>
      <c r="F1376" s="555">
        <v>2147.67</v>
      </c>
      <c r="G1376" s="554" t="s">
        <v>1019</v>
      </c>
      <c r="H1376" s="554" t="s">
        <v>130</v>
      </c>
      <c r="I1376" s="543" t="s">
        <v>6456</v>
      </c>
      <c r="J1376" s="556" t="s">
        <v>3255</v>
      </c>
      <c r="K1376" s="556" t="s">
        <v>6748</v>
      </c>
      <c r="L1376" s="544" t="s">
        <v>5995</v>
      </c>
      <c r="M1376" s="556">
        <v>186154045</v>
      </c>
      <c r="N1376" s="557">
        <v>44803</v>
      </c>
      <c r="O1376" s="545">
        <f t="shared" si="64"/>
        <v>8</v>
      </c>
      <c r="P1376" s="545">
        <f t="shared" si="65"/>
        <v>8</v>
      </c>
      <c r="Q1376" s="531" t="str">
        <f t="shared" si="66"/>
        <v>Gastos_com_Pessoal</v>
      </c>
    </row>
    <row r="1377" spans="1:17" ht="51" hidden="1" x14ac:dyDescent="0.2">
      <c r="A1377" s="538">
        <f>IF(B1377="","",COUNT('Diário 3º PA'!$A$4:$A$4242)+COUNT('Diário 4º PA'!$A$4:$A$2224)+ROW()-3)</f>
        <v>5386</v>
      </c>
      <c r="B1377" s="539">
        <v>44803</v>
      </c>
      <c r="C1377" s="540">
        <v>44774</v>
      </c>
      <c r="D1377" s="554" t="s">
        <v>104</v>
      </c>
      <c r="E1377" s="554" t="s">
        <v>189</v>
      </c>
      <c r="F1377" s="555">
        <v>1909.04</v>
      </c>
      <c r="G1377" s="554" t="s">
        <v>915</v>
      </c>
      <c r="H1377" s="554" t="s">
        <v>130</v>
      </c>
      <c r="I1377" s="543" t="s">
        <v>6456</v>
      </c>
      <c r="J1377" s="556" t="s">
        <v>3255</v>
      </c>
      <c r="K1377" s="556" t="s">
        <v>6748</v>
      </c>
      <c r="L1377" s="544" t="s">
        <v>5995</v>
      </c>
      <c r="M1377" s="556">
        <v>186154045</v>
      </c>
      <c r="N1377" s="557">
        <v>44803</v>
      </c>
      <c r="O1377" s="545">
        <f t="shared" si="64"/>
        <v>8</v>
      </c>
      <c r="P1377" s="545">
        <f t="shared" si="65"/>
        <v>8</v>
      </c>
      <c r="Q1377" s="531" t="str">
        <f t="shared" si="66"/>
        <v>Gastos_com_Pessoal</v>
      </c>
    </row>
    <row r="1378" spans="1:17" ht="51" hidden="1" x14ac:dyDescent="0.2">
      <c r="A1378" s="538">
        <f>IF(B1378="","",COUNT('Diário 3º PA'!$A$4:$A$4242)+COUNT('Diário 4º PA'!$A$4:$A$2224)+ROW()-3)</f>
        <v>5387</v>
      </c>
      <c r="B1378" s="539">
        <v>44803</v>
      </c>
      <c r="C1378" s="540">
        <v>44774</v>
      </c>
      <c r="D1378" s="554" t="s">
        <v>104</v>
      </c>
      <c r="E1378" s="554" t="s">
        <v>191</v>
      </c>
      <c r="F1378" s="555">
        <v>636.34</v>
      </c>
      <c r="G1378" s="554" t="s">
        <v>918</v>
      </c>
      <c r="H1378" s="554" t="s">
        <v>130</v>
      </c>
      <c r="I1378" s="543" t="s">
        <v>6456</v>
      </c>
      <c r="J1378" s="556" t="s">
        <v>3255</v>
      </c>
      <c r="K1378" s="556" t="s">
        <v>6748</v>
      </c>
      <c r="L1378" s="544" t="s">
        <v>5995</v>
      </c>
      <c r="M1378" s="556">
        <v>186154045</v>
      </c>
      <c r="N1378" s="557">
        <v>44803</v>
      </c>
      <c r="O1378" s="545">
        <f t="shared" si="64"/>
        <v>8</v>
      </c>
      <c r="P1378" s="545">
        <f t="shared" si="65"/>
        <v>8</v>
      </c>
      <c r="Q1378" s="531" t="str">
        <f t="shared" si="66"/>
        <v>Gastos_com_Pessoal</v>
      </c>
    </row>
    <row r="1379" spans="1:17" ht="51" hidden="1" x14ac:dyDescent="0.2">
      <c r="A1379" s="538">
        <f>IF(B1379="","",COUNT('Diário 3º PA'!$A$4:$A$4242)+COUNT('Diário 4º PA'!$A$4:$A$2224)+ROW()-3)</f>
        <v>5388</v>
      </c>
      <c r="B1379" s="539">
        <v>44803</v>
      </c>
      <c r="C1379" s="540">
        <v>44774</v>
      </c>
      <c r="D1379" s="554" t="s">
        <v>104</v>
      </c>
      <c r="E1379" s="554" t="s">
        <v>193</v>
      </c>
      <c r="F1379" s="555">
        <v>5013.46</v>
      </c>
      <c r="G1379" s="554" t="s">
        <v>919</v>
      </c>
      <c r="H1379" s="554" t="s">
        <v>130</v>
      </c>
      <c r="I1379" s="543" t="s">
        <v>6456</v>
      </c>
      <c r="J1379" s="556" t="s">
        <v>3255</v>
      </c>
      <c r="K1379" s="556" t="s">
        <v>6748</v>
      </c>
      <c r="L1379" s="544" t="s">
        <v>5995</v>
      </c>
      <c r="M1379" s="556">
        <v>186154045</v>
      </c>
      <c r="N1379" s="557">
        <v>44803</v>
      </c>
      <c r="O1379" s="545">
        <f t="shared" si="64"/>
        <v>8</v>
      </c>
      <c r="P1379" s="545">
        <f t="shared" si="65"/>
        <v>8</v>
      </c>
      <c r="Q1379" s="531" t="str">
        <f t="shared" si="66"/>
        <v>Gastos_com_Pessoal</v>
      </c>
    </row>
    <row r="1380" spans="1:17" ht="51" hidden="1" x14ac:dyDescent="0.2">
      <c r="A1380" s="538">
        <f>IF(B1380="","",COUNT('Diário 3º PA'!$A$4:$A$4242)+COUNT('Diário 4º PA'!$A$4:$A$2224)+ROW()-3)</f>
        <v>5389</v>
      </c>
      <c r="B1380" s="539">
        <v>44803</v>
      </c>
      <c r="C1380" s="540">
        <v>44774</v>
      </c>
      <c r="D1380" s="554" t="s">
        <v>104</v>
      </c>
      <c r="E1380" s="554" t="s">
        <v>187</v>
      </c>
      <c r="F1380" s="555">
        <v>2256.9499999999998</v>
      </c>
      <c r="G1380" s="554" t="s">
        <v>1019</v>
      </c>
      <c r="H1380" s="554" t="s">
        <v>130</v>
      </c>
      <c r="I1380" s="543" t="s">
        <v>1510</v>
      </c>
      <c r="J1380" s="556" t="s">
        <v>1511</v>
      </c>
      <c r="K1380" s="556" t="s">
        <v>6748</v>
      </c>
      <c r="L1380" s="544" t="s">
        <v>5995</v>
      </c>
      <c r="M1380" s="556">
        <v>186154045</v>
      </c>
      <c r="N1380" s="557">
        <v>44803</v>
      </c>
      <c r="O1380" s="545">
        <f t="shared" si="64"/>
        <v>8</v>
      </c>
      <c r="P1380" s="545">
        <f t="shared" si="65"/>
        <v>8</v>
      </c>
      <c r="Q1380" s="531" t="str">
        <f t="shared" si="66"/>
        <v>Gastos_com_Pessoal</v>
      </c>
    </row>
    <row r="1381" spans="1:17" ht="51" hidden="1" x14ac:dyDescent="0.2">
      <c r="A1381" s="538">
        <f>IF(B1381="","",COUNT('Diário 3º PA'!$A$4:$A$4242)+COUNT('Diário 4º PA'!$A$4:$A$2224)+ROW()-3)</f>
        <v>5390</v>
      </c>
      <c r="B1381" s="539">
        <v>44803</v>
      </c>
      <c r="C1381" s="540">
        <v>44774</v>
      </c>
      <c r="D1381" s="554" t="s">
        <v>104</v>
      </c>
      <c r="E1381" s="554" t="s">
        <v>189</v>
      </c>
      <c r="F1381" s="555">
        <v>1583.9</v>
      </c>
      <c r="G1381" s="554" t="s">
        <v>915</v>
      </c>
      <c r="H1381" s="554" t="s">
        <v>130</v>
      </c>
      <c r="I1381" s="543" t="s">
        <v>1510</v>
      </c>
      <c r="J1381" s="556" t="s">
        <v>1511</v>
      </c>
      <c r="K1381" s="556" t="s">
        <v>6748</v>
      </c>
      <c r="L1381" s="544" t="s">
        <v>5995</v>
      </c>
      <c r="M1381" s="556">
        <v>186154045</v>
      </c>
      <c r="N1381" s="557">
        <v>44803</v>
      </c>
      <c r="O1381" s="545">
        <f t="shared" si="64"/>
        <v>8</v>
      </c>
      <c r="P1381" s="545">
        <f t="shared" si="65"/>
        <v>8</v>
      </c>
      <c r="Q1381" s="531" t="str">
        <f t="shared" si="66"/>
        <v>Gastos_com_Pessoal</v>
      </c>
    </row>
    <row r="1382" spans="1:17" ht="51" hidden="1" x14ac:dyDescent="0.2">
      <c r="A1382" s="538">
        <f>IF(B1382="","",COUNT('Diário 3º PA'!$A$4:$A$4242)+COUNT('Diário 4º PA'!$A$4:$A$2224)+ROW()-3)</f>
        <v>5391</v>
      </c>
      <c r="B1382" s="539">
        <v>44803</v>
      </c>
      <c r="C1382" s="540">
        <v>44774</v>
      </c>
      <c r="D1382" s="554" t="s">
        <v>104</v>
      </c>
      <c r="E1382" s="554" t="s">
        <v>191</v>
      </c>
      <c r="F1382" s="555">
        <v>527.97</v>
      </c>
      <c r="G1382" s="554" t="s">
        <v>918</v>
      </c>
      <c r="H1382" s="554" t="s">
        <v>130</v>
      </c>
      <c r="I1382" s="543" t="s">
        <v>1510</v>
      </c>
      <c r="J1382" s="556" t="s">
        <v>1511</v>
      </c>
      <c r="K1382" s="556" t="s">
        <v>6748</v>
      </c>
      <c r="L1382" s="544" t="s">
        <v>5995</v>
      </c>
      <c r="M1382" s="556">
        <v>186154045</v>
      </c>
      <c r="N1382" s="557">
        <v>44803</v>
      </c>
      <c r="O1382" s="545">
        <f t="shared" si="64"/>
        <v>8</v>
      </c>
      <c r="P1382" s="545">
        <f t="shared" si="65"/>
        <v>8</v>
      </c>
      <c r="Q1382" s="531" t="str">
        <f t="shared" si="66"/>
        <v>Gastos_com_Pessoal</v>
      </c>
    </row>
    <row r="1383" spans="1:17" ht="51" hidden="1" x14ac:dyDescent="0.2">
      <c r="A1383" s="538">
        <f>IF(B1383="","",COUNT('Diário 3º PA'!$A$4:$A$4242)+COUNT('Diário 4º PA'!$A$4:$A$2224)+ROW()-3)</f>
        <v>5392</v>
      </c>
      <c r="B1383" s="539">
        <v>44803</v>
      </c>
      <c r="C1383" s="540">
        <v>44774</v>
      </c>
      <c r="D1383" s="554" t="s">
        <v>104</v>
      </c>
      <c r="E1383" s="554" t="s">
        <v>193</v>
      </c>
      <c r="F1383" s="555">
        <v>5256.01</v>
      </c>
      <c r="G1383" s="554" t="s">
        <v>919</v>
      </c>
      <c r="H1383" s="554" t="s">
        <v>130</v>
      </c>
      <c r="I1383" s="543" t="s">
        <v>1510</v>
      </c>
      <c r="J1383" s="556" t="s">
        <v>1511</v>
      </c>
      <c r="K1383" s="556" t="s">
        <v>6748</v>
      </c>
      <c r="L1383" s="544" t="s">
        <v>5995</v>
      </c>
      <c r="M1383" s="556">
        <v>186154045</v>
      </c>
      <c r="N1383" s="557">
        <v>44803</v>
      </c>
      <c r="O1383" s="545">
        <f t="shared" si="64"/>
        <v>8</v>
      </c>
      <c r="P1383" s="545">
        <f t="shared" si="65"/>
        <v>8</v>
      </c>
      <c r="Q1383" s="531" t="str">
        <f t="shared" si="66"/>
        <v>Gastos_com_Pessoal</v>
      </c>
    </row>
    <row r="1384" spans="1:17" ht="51" hidden="1" x14ac:dyDescent="0.2">
      <c r="A1384" s="538">
        <f>IF(B1384="","",COUNT('Diário 3º PA'!$A$4:$A$4242)+COUNT('Diário 4º PA'!$A$4:$A$2224)+ROW()-3)</f>
        <v>5393</v>
      </c>
      <c r="B1384" s="539">
        <v>44803</v>
      </c>
      <c r="C1384" s="540">
        <v>44774</v>
      </c>
      <c r="D1384" s="554" t="s">
        <v>104</v>
      </c>
      <c r="E1384" s="554" t="s">
        <v>187</v>
      </c>
      <c r="F1384" s="555">
        <v>2013.73</v>
      </c>
      <c r="G1384" s="554" t="s">
        <v>1019</v>
      </c>
      <c r="H1384" s="554" t="s">
        <v>130</v>
      </c>
      <c r="I1384" s="543" t="s">
        <v>1545</v>
      </c>
      <c r="J1384" s="556" t="s">
        <v>1546</v>
      </c>
      <c r="K1384" s="556" t="s">
        <v>6748</v>
      </c>
      <c r="L1384" s="544" t="s">
        <v>5995</v>
      </c>
      <c r="M1384" s="556">
        <v>186154045</v>
      </c>
      <c r="N1384" s="557">
        <v>44803</v>
      </c>
      <c r="O1384" s="545">
        <f t="shared" si="64"/>
        <v>8</v>
      </c>
      <c r="P1384" s="545">
        <f t="shared" si="65"/>
        <v>8</v>
      </c>
      <c r="Q1384" s="531" t="str">
        <f t="shared" si="66"/>
        <v>Gastos_com_Pessoal</v>
      </c>
    </row>
    <row r="1385" spans="1:17" ht="51" hidden="1" x14ac:dyDescent="0.2">
      <c r="A1385" s="538">
        <f>IF(B1385="","",COUNT('Diário 3º PA'!$A$4:$A$4242)+COUNT('Diário 4º PA'!$A$4:$A$2224)+ROW()-3)</f>
        <v>5394</v>
      </c>
      <c r="B1385" s="539">
        <v>44803</v>
      </c>
      <c r="C1385" s="540">
        <v>44774</v>
      </c>
      <c r="D1385" s="554" t="s">
        <v>104</v>
      </c>
      <c r="E1385" s="554" t="s">
        <v>189</v>
      </c>
      <c r="F1385" s="555">
        <v>2013.74</v>
      </c>
      <c r="G1385" s="554" t="s">
        <v>915</v>
      </c>
      <c r="H1385" s="554" t="s">
        <v>130</v>
      </c>
      <c r="I1385" s="543" t="s">
        <v>1545</v>
      </c>
      <c r="J1385" s="556" t="s">
        <v>1546</v>
      </c>
      <c r="K1385" s="556" t="s">
        <v>6748</v>
      </c>
      <c r="L1385" s="544" t="s">
        <v>5995</v>
      </c>
      <c r="M1385" s="556">
        <v>186154045</v>
      </c>
      <c r="N1385" s="557">
        <v>44803</v>
      </c>
      <c r="O1385" s="545">
        <f t="shared" si="64"/>
        <v>8</v>
      </c>
      <c r="P1385" s="545">
        <f t="shared" si="65"/>
        <v>8</v>
      </c>
      <c r="Q1385" s="531" t="str">
        <f t="shared" si="66"/>
        <v>Gastos_com_Pessoal</v>
      </c>
    </row>
    <row r="1386" spans="1:17" ht="51" hidden="1" x14ac:dyDescent="0.2">
      <c r="A1386" s="538">
        <f>IF(B1386="","",COUNT('Diário 3º PA'!$A$4:$A$4242)+COUNT('Diário 4º PA'!$A$4:$A$2224)+ROW()-3)</f>
        <v>5395</v>
      </c>
      <c r="B1386" s="539">
        <v>44803</v>
      </c>
      <c r="C1386" s="540">
        <v>44774</v>
      </c>
      <c r="D1386" s="554" t="s">
        <v>104</v>
      </c>
      <c r="E1386" s="554" t="s">
        <v>191</v>
      </c>
      <c r="F1386" s="555">
        <v>671.25</v>
      </c>
      <c r="G1386" s="554" t="s">
        <v>918</v>
      </c>
      <c r="H1386" s="554" t="s">
        <v>130</v>
      </c>
      <c r="I1386" s="543" t="s">
        <v>1545</v>
      </c>
      <c r="J1386" s="556" t="s">
        <v>1546</v>
      </c>
      <c r="K1386" s="556" t="s">
        <v>6748</v>
      </c>
      <c r="L1386" s="544" t="s">
        <v>5995</v>
      </c>
      <c r="M1386" s="556">
        <v>186154045</v>
      </c>
      <c r="N1386" s="557">
        <v>44803</v>
      </c>
      <c r="O1386" s="545">
        <f t="shared" si="64"/>
        <v>8</v>
      </c>
      <c r="P1386" s="545">
        <f t="shared" si="65"/>
        <v>8</v>
      </c>
      <c r="Q1386" s="531" t="str">
        <f t="shared" si="66"/>
        <v>Gastos_com_Pessoal</v>
      </c>
    </row>
    <row r="1387" spans="1:17" ht="51" hidden="1" x14ac:dyDescent="0.2">
      <c r="A1387" s="538">
        <f>IF(B1387="","",COUNT('Diário 3º PA'!$A$4:$A$4242)+COUNT('Diário 4º PA'!$A$4:$A$2224)+ROW()-3)</f>
        <v>5396</v>
      </c>
      <c r="B1387" s="539">
        <v>44803</v>
      </c>
      <c r="C1387" s="540">
        <v>44774</v>
      </c>
      <c r="D1387" s="554" t="s">
        <v>104</v>
      </c>
      <c r="E1387" s="554" t="s">
        <v>193</v>
      </c>
      <c r="F1387" s="555">
        <v>4277.09</v>
      </c>
      <c r="G1387" s="554" t="s">
        <v>919</v>
      </c>
      <c r="H1387" s="554" t="s">
        <v>130</v>
      </c>
      <c r="I1387" s="543" t="s">
        <v>1545</v>
      </c>
      <c r="J1387" s="556" t="s">
        <v>1546</v>
      </c>
      <c r="K1387" s="556" t="s">
        <v>6748</v>
      </c>
      <c r="L1387" s="544" t="s">
        <v>5995</v>
      </c>
      <c r="M1387" s="556">
        <v>186154045</v>
      </c>
      <c r="N1387" s="557">
        <v>44803</v>
      </c>
      <c r="O1387" s="545">
        <f t="shared" si="64"/>
        <v>8</v>
      </c>
      <c r="P1387" s="545">
        <f t="shared" si="65"/>
        <v>8</v>
      </c>
      <c r="Q1387" s="531" t="str">
        <f t="shared" si="66"/>
        <v>Gastos_com_Pessoal</v>
      </c>
    </row>
    <row r="1388" spans="1:17" ht="51" hidden="1" x14ac:dyDescent="0.2">
      <c r="A1388" s="538">
        <f>IF(B1388="","",COUNT('Diário 3º PA'!$A$4:$A$4242)+COUNT('Diário 4º PA'!$A$4:$A$2224)+ROW()-3)</f>
        <v>5397</v>
      </c>
      <c r="B1388" s="539">
        <v>44803</v>
      </c>
      <c r="C1388" s="540">
        <v>44774</v>
      </c>
      <c r="D1388" s="554" t="s">
        <v>104</v>
      </c>
      <c r="E1388" s="554" t="s">
        <v>187</v>
      </c>
      <c r="F1388" s="555">
        <v>1087</v>
      </c>
      <c r="G1388" s="554" t="s">
        <v>1019</v>
      </c>
      <c r="H1388" s="554" t="s">
        <v>130</v>
      </c>
      <c r="I1388" s="543" t="s">
        <v>7240</v>
      </c>
      <c r="J1388" s="556" t="s">
        <v>7241</v>
      </c>
      <c r="K1388" s="556" t="s">
        <v>6748</v>
      </c>
      <c r="L1388" s="544" t="s">
        <v>5995</v>
      </c>
      <c r="M1388" s="556">
        <v>186154045</v>
      </c>
      <c r="N1388" s="557">
        <v>44803</v>
      </c>
      <c r="O1388" s="545">
        <f t="shared" si="64"/>
        <v>8</v>
      </c>
      <c r="P1388" s="545">
        <f t="shared" si="65"/>
        <v>8</v>
      </c>
      <c r="Q1388" s="531" t="str">
        <f t="shared" si="66"/>
        <v>Gastos_com_Pessoal</v>
      </c>
    </row>
    <row r="1389" spans="1:17" ht="51" hidden="1" x14ac:dyDescent="0.2">
      <c r="A1389" s="538">
        <f>IF(B1389="","",COUNT('Diário 3º PA'!$A$4:$A$4242)+COUNT('Diário 4º PA'!$A$4:$A$2224)+ROW()-3)</f>
        <v>5398</v>
      </c>
      <c r="B1389" s="539">
        <v>44803</v>
      </c>
      <c r="C1389" s="540">
        <v>44774</v>
      </c>
      <c r="D1389" s="554" t="s">
        <v>104</v>
      </c>
      <c r="E1389" s="554" t="s">
        <v>189</v>
      </c>
      <c r="F1389" s="555">
        <v>1087</v>
      </c>
      <c r="G1389" s="554" t="s">
        <v>915</v>
      </c>
      <c r="H1389" s="554" t="s">
        <v>130</v>
      </c>
      <c r="I1389" s="543" t="s">
        <v>7240</v>
      </c>
      <c r="J1389" s="556" t="s">
        <v>7241</v>
      </c>
      <c r="K1389" s="556" t="s">
        <v>6748</v>
      </c>
      <c r="L1389" s="544" t="s">
        <v>5995</v>
      </c>
      <c r="M1389" s="556">
        <v>186154045</v>
      </c>
      <c r="N1389" s="557">
        <v>44803</v>
      </c>
      <c r="O1389" s="545">
        <f t="shared" si="64"/>
        <v>8</v>
      </c>
      <c r="P1389" s="545">
        <f t="shared" si="65"/>
        <v>8</v>
      </c>
      <c r="Q1389" s="531" t="str">
        <f t="shared" si="66"/>
        <v>Gastos_com_Pessoal</v>
      </c>
    </row>
    <row r="1390" spans="1:17" ht="51" hidden="1" x14ac:dyDescent="0.2">
      <c r="A1390" s="538">
        <f>IF(B1390="","",COUNT('Diário 3º PA'!$A$4:$A$4242)+COUNT('Diário 4º PA'!$A$4:$A$2224)+ROW()-3)</f>
        <v>5399</v>
      </c>
      <c r="B1390" s="539">
        <v>44803</v>
      </c>
      <c r="C1390" s="540">
        <v>44774</v>
      </c>
      <c r="D1390" s="554" t="s">
        <v>104</v>
      </c>
      <c r="E1390" s="554" t="s">
        <v>191</v>
      </c>
      <c r="F1390" s="555">
        <v>362.33</v>
      </c>
      <c r="G1390" s="554" t="s">
        <v>918</v>
      </c>
      <c r="H1390" s="554" t="s">
        <v>130</v>
      </c>
      <c r="I1390" s="543" t="s">
        <v>7240</v>
      </c>
      <c r="J1390" s="556" t="s">
        <v>7241</v>
      </c>
      <c r="K1390" s="556" t="s">
        <v>6748</v>
      </c>
      <c r="L1390" s="544" t="s">
        <v>5995</v>
      </c>
      <c r="M1390" s="556">
        <v>186154045</v>
      </c>
      <c r="N1390" s="557">
        <v>44803</v>
      </c>
      <c r="O1390" s="545">
        <f t="shared" si="64"/>
        <v>8</v>
      </c>
      <c r="P1390" s="545">
        <f t="shared" si="65"/>
        <v>8</v>
      </c>
      <c r="Q1390" s="531" t="str">
        <f t="shared" si="66"/>
        <v>Gastos_com_Pessoal</v>
      </c>
    </row>
    <row r="1391" spans="1:17" ht="51" hidden="1" x14ac:dyDescent="0.2">
      <c r="A1391" s="538">
        <f>IF(B1391="","",COUNT('Diário 3º PA'!$A$4:$A$4242)+COUNT('Diário 4º PA'!$A$4:$A$2224)+ROW()-3)</f>
        <v>5400</v>
      </c>
      <c r="B1391" s="539">
        <v>44803</v>
      </c>
      <c r="C1391" s="540">
        <v>44774</v>
      </c>
      <c r="D1391" s="554" t="s">
        <v>104</v>
      </c>
      <c r="E1391" s="554" t="s">
        <v>193</v>
      </c>
      <c r="F1391" s="555">
        <v>843.5</v>
      </c>
      <c r="G1391" s="554" t="s">
        <v>919</v>
      </c>
      <c r="H1391" s="554" t="s">
        <v>130</v>
      </c>
      <c r="I1391" s="543" t="s">
        <v>7240</v>
      </c>
      <c r="J1391" s="556" t="s">
        <v>7241</v>
      </c>
      <c r="K1391" s="556" t="s">
        <v>6748</v>
      </c>
      <c r="L1391" s="544" t="s">
        <v>5995</v>
      </c>
      <c r="M1391" s="556">
        <v>186154045</v>
      </c>
      <c r="N1391" s="557">
        <v>44803</v>
      </c>
      <c r="O1391" s="545">
        <f t="shared" si="64"/>
        <v>8</v>
      </c>
      <c r="P1391" s="545">
        <f t="shared" si="65"/>
        <v>8</v>
      </c>
      <c r="Q1391" s="531" t="str">
        <f t="shared" si="66"/>
        <v>Gastos_com_Pessoal</v>
      </c>
    </row>
    <row r="1392" spans="1:17" ht="51" hidden="1" x14ac:dyDescent="0.2">
      <c r="A1392" s="538">
        <f>IF(B1392="","",COUNT('Diário 3º PA'!$A$4:$A$4242)+COUNT('Diário 4º PA'!$A$4:$A$2224)+ROW()-3)</f>
        <v>5401</v>
      </c>
      <c r="B1392" s="539">
        <v>44803</v>
      </c>
      <c r="C1392" s="540">
        <v>44774</v>
      </c>
      <c r="D1392" s="554" t="s">
        <v>104</v>
      </c>
      <c r="E1392" s="554" t="s">
        <v>185</v>
      </c>
      <c r="F1392" s="555">
        <v>1335.18</v>
      </c>
      <c r="G1392" s="554" t="s">
        <v>1013</v>
      </c>
      <c r="H1392" s="554" t="s">
        <v>130</v>
      </c>
      <c r="I1392" s="543" t="s">
        <v>1545</v>
      </c>
      <c r="J1392" s="556" t="s">
        <v>1546</v>
      </c>
      <c r="K1392" s="556" t="s">
        <v>1016</v>
      </c>
      <c r="L1392" s="544" t="s">
        <v>1017</v>
      </c>
      <c r="M1392" s="556" t="s">
        <v>7242</v>
      </c>
      <c r="N1392" s="557">
        <v>44803</v>
      </c>
      <c r="O1392" s="545">
        <f t="shared" si="64"/>
        <v>8</v>
      </c>
      <c r="P1392" s="545">
        <f t="shared" si="65"/>
        <v>8</v>
      </c>
      <c r="Q1392" s="531" t="str">
        <f t="shared" si="66"/>
        <v>Gastos_com_Pessoal</v>
      </c>
    </row>
    <row r="1393" spans="1:17" ht="51" hidden="1" x14ac:dyDescent="0.2">
      <c r="A1393" s="538">
        <f>IF(B1393="","",COUNT('Diário 3º PA'!$A$4:$A$4242)+COUNT('Diário 4º PA'!$A$4:$A$2224)+ROW()-3)</f>
        <v>5402</v>
      </c>
      <c r="B1393" s="539">
        <v>44803</v>
      </c>
      <c r="C1393" s="540">
        <v>44774</v>
      </c>
      <c r="D1393" s="554" t="s">
        <v>104</v>
      </c>
      <c r="E1393" s="554" t="s">
        <v>185</v>
      </c>
      <c r="F1393" s="555">
        <v>2682.35</v>
      </c>
      <c r="G1393" s="554" t="s">
        <v>1013</v>
      </c>
      <c r="H1393" s="554" t="s">
        <v>130</v>
      </c>
      <c r="I1393" s="543" t="s">
        <v>1510</v>
      </c>
      <c r="J1393" s="556" t="s">
        <v>1511</v>
      </c>
      <c r="K1393" s="556" t="s">
        <v>1016</v>
      </c>
      <c r="L1393" s="544" t="s">
        <v>1017</v>
      </c>
      <c r="M1393" s="556" t="s">
        <v>7243</v>
      </c>
      <c r="N1393" s="557">
        <v>44803</v>
      </c>
      <c r="O1393" s="545">
        <f t="shared" si="64"/>
        <v>8</v>
      </c>
      <c r="P1393" s="545">
        <f t="shared" si="65"/>
        <v>8</v>
      </c>
      <c r="Q1393" s="531" t="str">
        <f t="shared" si="66"/>
        <v>Gastos_com_Pessoal</v>
      </c>
    </row>
    <row r="1394" spans="1:17" ht="51" hidden="1" x14ac:dyDescent="0.2">
      <c r="A1394" s="538">
        <f>IF(B1394="","",COUNT('Diário 3º PA'!$A$4:$A$4242)+COUNT('Diário 4º PA'!$A$4:$A$2224)+ROW()-3)</f>
        <v>5403</v>
      </c>
      <c r="B1394" s="539">
        <v>44803</v>
      </c>
      <c r="C1394" s="540">
        <v>44774</v>
      </c>
      <c r="D1394" s="554" t="s">
        <v>104</v>
      </c>
      <c r="E1394" s="554" t="s">
        <v>185</v>
      </c>
      <c r="F1394" s="555">
        <v>2140.8000000000002</v>
      </c>
      <c r="G1394" s="554" t="s">
        <v>1013</v>
      </c>
      <c r="H1394" s="554" t="s">
        <v>130</v>
      </c>
      <c r="I1394" s="543" t="s">
        <v>7234</v>
      </c>
      <c r="J1394" s="556" t="s">
        <v>7235</v>
      </c>
      <c r="K1394" s="556" t="s">
        <v>1016</v>
      </c>
      <c r="L1394" s="544" t="s">
        <v>1017</v>
      </c>
      <c r="M1394" s="556" t="s">
        <v>7244</v>
      </c>
      <c r="N1394" s="557">
        <v>44803</v>
      </c>
      <c r="O1394" s="545">
        <f t="shared" si="64"/>
        <v>8</v>
      </c>
      <c r="P1394" s="545">
        <f t="shared" si="65"/>
        <v>8</v>
      </c>
      <c r="Q1394" s="531" t="str">
        <f t="shared" si="66"/>
        <v>Gastos_com_Pessoal</v>
      </c>
    </row>
    <row r="1395" spans="1:17" ht="51" hidden="1" x14ac:dyDescent="0.2">
      <c r="A1395" s="538">
        <f>IF(B1395="","",COUNT('Diário 3º PA'!$A$4:$A$4242)+COUNT('Diário 4º PA'!$A$4:$A$2224)+ROW()-3)</f>
        <v>5404</v>
      </c>
      <c r="B1395" s="539">
        <v>44803</v>
      </c>
      <c r="C1395" s="540">
        <v>44774</v>
      </c>
      <c r="D1395" s="554" t="s">
        <v>104</v>
      </c>
      <c r="E1395" s="554" t="s">
        <v>185</v>
      </c>
      <c r="F1395" s="555">
        <v>1751.87</v>
      </c>
      <c r="G1395" s="554" t="s">
        <v>1013</v>
      </c>
      <c r="H1395" s="554" t="s">
        <v>130</v>
      </c>
      <c r="I1395" s="543" t="s">
        <v>5406</v>
      </c>
      <c r="J1395" s="556" t="s">
        <v>5407</v>
      </c>
      <c r="K1395" s="556" t="s">
        <v>1016</v>
      </c>
      <c r="L1395" s="544" t="s">
        <v>1017</v>
      </c>
      <c r="M1395" s="556" t="s">
        <v>7245</v>
      </c>
      <c r="N1395" s="557">
        <v>44803</v>
      </c>
      <c r="O1395" s="545">
        <f t="shared" si="64"/>
        <v>8</v>
      </c>
      <c r="P1395" s="545">
        <f t="shared" si="65"/>
        <v>8</v>
      </c>
      <c r="Q1395" s="531" t="str">
        <f t="shared" si="66"/>
        <v>Gastos_com_Pessoal</v>
      </c>
    </row>
    <row r="1396" spans="1:17" ht="51" hidden="1" x14ac:dyDescent="0.2">
      <c r="A1396" s="538">
        <f>IF(B1396="","",COUNT('Diário 3º PA'!$A$4:$A$4242)+COUNT('Diário 4º PA'!$A$4:$A$2224)+ROW()-3)</f>
        <v>5405</v>
      </c>
      <c r="B1396" s="539">
        <v>44803</v>
      </c>
      <c r="C1396" s="540">
        <v>44774</v>
      </c>
      <c r="D1396" s="554" t="s">
        <v>104</v>
      </c>
      <c r="E1396" s="554" t="s">
        <v>185</v>
      </c>
      <c r="F1396" s="555">
        <v>2542.09</v>
      </c>
      <c r="G1396" s="554" t="s">
        <v>1013</v>
      </c>
      <c r="H1396" s="554" t="s">
        <v>130</v>
      </c>
      <c r="I1396" s="543" t="s">
        <v>6456</v>
      </c>
      <c r="J1396" s="556" t="s">
        <v>3255</v>
      </c>
      <c r="K1396" s="556" t="s">
        <v>1016</v>
      </c>
      <c r="L1396" s="544" t="s">
        <v>1017</v>
      </c>
      <c r="M1396" s="556" t="s">
        <v>7246</v>
      </c>
      <c r="N1396" s="557">
        <v>44803</v>
      </c>
      <c r="O1396" s="545">
        <f t="shared" si="64"/>
        <v>8</v>
      </c>
      <c r="P1396" s="545">
        <f t="shared" si="65"/>
        <v>8</v>
      </c>
      <c r="Q1396" s="531" t="str">
        <f t="shared" si="66"/>
        <v>Gastos_com_Pessoal</v>
      </c>
    </row>
    <row r="1397" spans="1:17" ht="51" hidden="1" x14ac:dyDescent="0.2">
      <c r="A1397" s="538">
        <f>IF(B1397="","",COUNT('Diário 3º PA'!$A$4:$A$4242)+COUNT('Diário 4º PA'!$A$4:$A$2224)+ROW()-3)</f>
        <v>5406</v>
      </c>
      <c r="B1397" s="539">
        <v>44803</v>
      </c>
      <c r="C1397" s="540">
        <v>44774</v>
      </c>
      <c r="D1397" s="554" t="s">
        <v>104</v>
      </c>
      <c r="E1397" s="554" t="s">
        <v>185</v>
      </c>
      <c r="F1397" s="555">
        <v>1289.8599999999999</v>
      </c>
      <c r="G1397" s="554" t="s">
        <v>1013</v>
      </c>
      <c r="H1397" s="554" t="s">
        <v>130</v>
      </c>
      <c r="I1397" s="543" t="s">
        <v>7236</v>
      </c>
      <c r="J1397" s="556" t="s">
        <v>7237</v>
      </c>
      <c r="K1397" s="556" t="s">
        <v>1016</v>
      </c>
      <c r="L1397" s="544" t="s">
        <v>1017</v>
      </c>
      <c r="M1397" s="556" t="s">
        <v>7247</v>
      </c>
      <c r="N1397" s="557">
        <v>44803</v>
      </c>
      <c r="O1397" s="545">
        <f t="shared" si="64"/>
        <v>8</v>
      </c>
      <c r="P1397" s="545">
        <f t="shared" si="65"/>
        <v>8</v>
      </c>
      <c r="Q1397" s="531" t="str">
        <f t="shared" si="66"/>
        <v>Gastos_com_Pessoal</v>
      </c>
    </row>
    <row r="1398" spans="1:17" ht="51" hidden="1" x14ac:dyDescent="0.2">
      <c r="A1398" s="538">
        <f>IF(B1398="","",COUNT('Diário 3º PA'!$A$4:$A$4242)+COUNT('Diário 4º PA'!$A$4:$A$2224)+ROW()-3)</f>
        <v>5407</v>
      </c>
      <c r="B1398" s="539">
        <v>44803</v>
      </c>
      <c r="C1398" s="540">
        <v>44774</v>
      </c>
      <c r="D1398" s="554" t="s">
        <v>104</v>
      </c>
      <c r="E1398" s="554" t="s">
        <v>185</v>
      </c>
      <c r="F1398" s="555">
        <v>1137.27</v>
      </c>
      <c r="G1398" s="554" t="s">
        <v>1013</v>
      </c>
      <c r="H1398" s="554" t="s">
        <v>130</v>
      </c>
      <c r="I1398" s="543" t="s">
        <v>7238</v>
      </c>
      <c r="J1398" s="556" t="s">
        <v>7239</v>
      </c>
      <c r="K1398" s="556" t="s">
        <v>1016</v>
      </c>
      <c r="L1398" s="544" t="s">
        <v>1017</v>
      </c>
      <c r="M1398" s="556" t="s">
        <v>7248</v>
      </c>
      <c r="N1398" s="557">
        <v>44803</v>
      </c>
      <c r="O1398" s="545">
        <f t="shared" si="64"/>
        <v>8</v>
      </c>
      <c r="P1398" s="545">
        <f t="shared" si="65"/>
        <v>8</v>
      </c>
      <c r="Q1398" s="531" t="str">
        <f t="shared" si="66"/>
        <v>Gastos_com_Pessoal</v>
      </c>
    </row>
    <row r="1399" spans="1:17" ht="25.5" hidden="1" x14ac:dyDescent="0.2">
      <c r="A1399" s="538">
        <f>IF(B1399="","",COUNT('Diário 3º PA'!$A$4:$A$4242)+COUNT('Diário 4º PA'!$A$4:$A$2224)+ROW()-3)</f>
        <v>5408</v>
      </c>
      <c r="B1399" s="539">
        <v>44803</v>
      </c>
      <c r="C1399" s="540">
        <v>44774</v>
      </c>
      <c r="D1399" s="554" t="s">
        <v>93</v>
      </c>
      <c r="E1399" s="554" t="s">
        <v>97</v>
      </c>
      <c r="F1399" s="555">
        <v>0.08</v>
      </c>
      <c r="G1399" s="554" t="s">
        <v>1553</v>
      </c>
      <c r="H1399" s="554" t="s">
        <v>128</v>
      </c>
      <c r="I1399" s="543" t="s">
        <v>664</v>
      </c>
      <c r="J1399" s="556" t="s">
        <v>811</v>
      </c>
      <c r="K1399" s="556" t="s">
        <v>1554</v>
      </c>
      <c r="L1399" s="544" t="s">
        <v>1066</v>
      </c>
      <c r="M1399" s="556" t="s">
        <v>666</v>
      </c>
      <c r="N1399" s="557">
        <v>44803</v>
      </c>
      <c r="O1399" s="545">
        <f t="shared" si="64"/>
        <v>8</v>
      </c>
      <c r="P1399" s="545">
        <f t="shared" si="65"/>
        <v>8</v>
      </c>
      <c r="Q1399" s="531" t="str">
        <f t="shared" si="66"/>
        <v>Receitas</v>
      </c>
    </row>
    <row r="1400" spans="1:17" ht="38.25" hidden="1" x14ac:dyDescent="0.2">
      <c r="A1400" s="538">
        <f>IF(B1400="","",COUNT('Diário 3º PA'!$A$4:$A$4242)+COUNT('Diário 4º PA'!$A$4:$A$2224)+ROW()-3)</f>
        <v>5409</v>
      </c>
      <c r="B1400" s="539">
        <v>44804</v>
      </c>
      <c r="C1400" s="584">
        <v>44774</v>
      </c>
      <c r="D1400" s="541" t="s">
        <v>115</v>
      </c>
      <c r="E1400" s="554" t="s">
        <v>364</v>
      </c>
      <c r="F1400" s="555">
        <v>466.5</v>
      </c>
      <c r="G1400" s="554" t="s">
        <v>1079</v>
      </c>
      <c r="H1400" s="554" t="s">
        <v>130</v>
      </c>
      <c r="I1400" s="543" t="s">
        <v>3548</v>
      </c>
      <c r="J1400" s="556" t="s">
        <v>1116</v>
      </c>
      <c r="K1400" s="556" t="s">
        <v>704</v>
      </c>
      <c r="L1400" s="544" t="s">
        <v>428</v>
      </c>
      <c r="M1400" s="556">
        <v>206</v>
      </c>
      <c r="N1400" s="557">
        <v>44795</v>
      </c>
      <c r="O1400" s="545">
        <f t="shared" si="64"/>
        <v>8</v>
      </c>
      <c r="P1400" s="545">
        <f t="shared" si="65"/>
        <v>8</v>
      </c>
      <c r="Q1400" s="531" t="str">
        <f t="shared" si="66"/>
        <v>Gastos_Gerais</v>
      </c>
    </row>
    <row r="1401" spans="1:17" ht="38.25" hidden="1" x14ac:dyDescent="0.2">
      <c r="A1401" s="538">
        <f>IF(B1401="","",COUNT('Diário 3º PA'!$A$4:$A$4242)+COUNT('Diário 4º PA'!$A$4:$A$2224)+ROW()-3)</f>
        <v>5410</v>
      </c>
      <c r="B1401" s="539">
        <v>44804</v>
      </c>
      <c r="C1401" s="584">
        <v>44774</v>
      </c>
      <c r="D1401" s="541" t="s">
        <v>115</v>
      </c>
      <c r="E1401" s="554" t="s">
        <v>336</v>
      </c>
      <c r="F1401" s="555">
        <v>1816.8</v>
      </c>
      <c r="G1401" s="554" t="s">
        <v>7092</v>
      </c>
      <c r="H1401" s="554" t="s">
        <v>130</v>
      </c>
      <c r="I1401" s="543" t="s">
        <v>7249</v>
      </c>
      <c r="J1401" s="556" t="s">
        <v>7250</v>
      </c>
      <c r="K1401" s="556" t="s">
        <v>704</v>
      </c>
      <c r="L1401" s="544" t="s">
        <v>428</v>
      </c>
      <c r="M1401" s="556">
        <v>8627</v>
      </c>
      <c r="N1401" s="557">
        <v>44775</v>
      </c>
      <c r="O1401" s="545">
        <f t="shared" si="64"/>
        <v>8</v>
      </c>
      <c r="P1401" s="545">
        <f t="shared" si="65"/>
        <v>8</v>
      </c>
      <c r="Q1401" s="531" t="str">
        <f t="shared" si="66"/>
        <v>Gastos_Gerais</v>
      </c>
    </row>
    <row r="1402" spans="1:17" ht="38.25" hidden="1" x14ac:dyDescent="0.2">
      <c r="A1402" s="538">
        <f>IF(B1402="","",COUNT('Diário 3º PA'!$A$4:$A$4242)+COUNT('Diário 4º PA'!$A$4:$A$2224)+ROW()-3)</f>
        <v>5411</v>
      </c>
      <c r="B1402" s="539">
        <v>44804</v>
      </c>
      <c r="C1402" s="584">
        <v>44774</v>
      </c>
      <c r="D1402" s="541" t="s">
        <v>115</v>
      </c>
      <c r="E1402" s="554" t="s">
        <v>336</v>
      </c>
      <c r="F1402" s="555">
        <v>340</v>
      </c>
      <c r="G1402" s="554" t="s">
        <v>7092</v>
      </c>
      <c r="H1402" s="554" t="s">
        <v>130</v>
      </c>
      <c r="I1402" s="543" t="s">
        <v>7249</v>
      </c>
      <c r="J1402" s="556" t="s">
        <v>7250</v>
      </c>
      <c r="K1402" s="556" t="s">
        <v>704</v>
      </c>
      <c r="L1402" s="544" t="s">
        <v>428</v>
      </c>
      <c r="M1402" s="556">
        <v>20221246</v>
      </c>
      <c r="N1402" s="557">
        <v>44775</v>
      </c>
      <c r="O1402" s="545">
        <f t="shared" si="64"/>
        <v>8</v>
      </c>
      <c r="P1402" s="545">
        <f t="shared" si="65"/>
        <v>8</v>
      </c>
      <c r="Q1402" s="531" t="str">
        <f t="shared" si="66"/>
        <v>Gastos_Gerais</v>
      </c>
    </row>
    <row r="1403" spans="1:17" ht="38.25" hidden="1" x14ac:dyDescent="0.2">
      <c r="A1403" s="538">
        <f>IF(B1403="","",COUNT('Diário 3º PA'!$A$4:$A$4242)+COUNT('Diário 4º PA'!$A$4:$A$2224)+ROW()-3)</f>
        <v>5412</v>
      </c>
      <c r="B1403" s="539">
        <v>44804</v>
      </c>
      <c r="C1403" s="584">
        <v>44774</v>
      </c>
      <c r="D1403" s="541" t="s">
        <v>115</v>
      </c>
      <c r="E1403" s="554" t="s">
        <v>230</v>
      </c>
      <c r="F1403" s="555">
        <v>2727.15</v>
      </c>
      <c r="G1403" s="554" t="s">
        <v>5987</v>
      </c>
      <c r="H1403" s="554" t="s">
        <v>130</v>
      </c>
      <c r="I1403" s="543" t="s">
        <v>5988</v>
      </c>
      <c r="J1403" s="556" t="s">
        <v>760</v>
      </c>
      <c r="K1403" s="556" t="s">
        <v>704</v>
      </c>
      <c r="L1403" s="544" t="s">
        <v>428</v>
      </c>
      <c r="M1403" s="556">
        <v>85689311</v>
      </c>
      <c r="N1403" s="557">
        <v>44804</v>
      </c>
      <c r="O1403" s="545">
        <f t="shared" si="64"/>
        <v>8</v>
      </c>
      <c r="P1403" s="545">
        <f t="shared" si="65"/>
        <v>8</v>
      </c>
      <c r="Q1403" s="531" t="str">
        <f t="shared" si="66"/>
        <v>Gastos_Gerais</v>
      </c>
    </row>
    <row r="1404" spans="1:17" ht="38.25" hidden="1" x14ac:dyDescent="0.2">
      <c r="A1404" s="538">
        <f>IF(B1404="","",COUNT('Diário 3º PA'!$A$4:$A$4242)+COUNT('Diário 4º PA'!$A$4:$A$2224)+ROW()-3)</f>
        <v>5413</v>
      </c>
      <c r="B1404" s="539">
        <v>44804</v>
      </c>
      <c r="C1404" s="584">
        <v>44774</v>
      </c>
      <c r="D1404" s="541" t="s">
        <v>115</v>
      </c>
      <c r="E1404" s="554" t="s">
        <v>308</v>
      </c>
      <c r="F1404" s="555">
        <v>390.3</v>
      </c>
      <c r="G1404" s="554" t="s">
        <v>5981</v>
      </c>
      <c r="H1404" s="554" t="s">
        <v>140</v>
      </c>
      <c r="I1404" s="543" t="s">
        <v>7251</v>
      </c>
      <c r="J1404" s="556" t="s">
        <v>7252</v>
      </c>
      <c r="K1404" s="556" t="s">
        <v>704</v>
      </c>
      <c r="L1404" s="544" t="s">
        <v>428</v>
      </c>
      <c r="M1404" s="556">
        <v>31800</v>
      </c>
      <c r="N1404" s="557">
        <v>44798</v>
      </c>
      <c r="O1404" s="545">
        <f t="shared" si="64"/>
        <v>8</v>
      </c>
      <c r="P1404" s="545">
        <f t="shared" si="65"/>
        <v>8</v>
      </c>
      <c r="Q1404" s="531" t="str">
        <f t="shared" si="66"/>
        <v>Gastos_Gerais</v>
      </c>
    </row>
    <row r="1405" spans="1:17" ht="38.25" hidden="1" x14ac:dyDescent="0.2">
      <c r="A1405" s="538">
        <f>IF(B1405="","",COUNT('Diário 3º PA'!$A$4:$A$4242)+COUNT('Diário 4º PA'!$A$4:$A$2224)+ROW()-3)</f>
        <v>5414</v>
      </c>
      <c r="B1405" s="539">
        <v>44804</v>
      </c>
      <c r="C1405" s="584">
        <v>44774</v>
      </c>
      <c r="D1405" s="541" t="s">
        <v>115</v>
      </c>
      <c r="E1405" s="554" t="s">
        <v>354</v>
      </c>
      <c r="F1405" s="555">
        <v>916</v>
      </c>
      <c r="G1405" s="554" t="s">
        <v>7253</v>
      </c>
      <c r="H1405" s="554" t="s">
        <v>129</v>
      </c>
      <c r="I1405" s="543" t="s">
        <v>7254</v>
      </c>
      <c r="J1405" s="556" t="s">
        <v>7255</v>
      </c>
      <c r="K1405" s="556" t="s">
        <v>704</v>
      </c>
      <c r="L1405" s="544" t="s">
        <v>428</v>
      </c>
      <c r="M1405" s="556">
        <v>1290</v>
      </c>
      <c r="N1405" s="557">
        <v>44798</v>
      </c>
      <c r="O1405" s="545">
        <f t="shared" si="64"/>
        <v>8</v>
      </c>
      <c r="P1405" s="545">
        <f t="shared" si="65"/>
        <v>8</v>
      </c>
      <c r="Q1405" s="531" t="str">
        <f t="shared" si="66"/>
        <v>Gastos_Gerais</v>
      </c>
    </row>
    <row r="1406" spans="1:17" ht="38.25" hidden="1" x14ac:dyDescent="0.2">
      <c r="A1406" s="538">
        <f>IF(B1406="","",COUNT('Diário 3º PA'!$A$4:$A$4242)+COUNT('Diário 4º PA'!$A$4:$A$2224)+ROW()-3)</f>
        <v>5415</v>
      </c>
      <c r="B1406" s="539">
        <v>44804</v>
      </c>
      <c r="C1406" s="584">
        <v>44774</v>
      </c>
      <c r="D1406" s="541" t="s">
        <v>115</v>
      </c>
      <c r="E1406" s="554" t="s">
        <v>270</v>
      </c>
      <c r="F1406" s="555">
        <v>190</v>
      </c>
      <c r="G1406" s="554" t="s">
        <v>7256</v>
      </c>
      <c r="H1406" s="554" t="s">
        <v>132</v>
      </c>
      <c r="I1406" s="543" t="s">
        <v>7257</v>
      </c>
      <c r="J1406" s="556" t="s">
        <v>7258</v>
      </c>
      <c r="K1406" s="556" t="s">
        <v>704</v>
      </c>
      <c r="L1406" s="544" t="s">
        <v>428</v>
      </c>
      <c r="M1406" s="556">
        <v>22103</v>
      </c>
      <c r="N1406" s="557">
        <v>44795</v>
      </c>
      <c r="O1406" s="545">
        <f t="shared" si="64"/>
        <v>8</v>
      </c>
      <c r="P1406" s="545">
        <f t="shared" si="65"/>
        <v>8</v>
      </c>
      <c r="Q1406" s="531" t="str">
        <f t="shared" si="66"/>
        <v>Gastos_Gerais</v>
      </c>
    </row>
    <row r="1407" spans="1:17" ht="38.25" hidden="1" x14ac:dyDescent="0.2">
      <c r="A1407" s="538">
        <f>IF(B1407="","",COUNT('Diário 3º PA'!$A$4:$A$4242)+COUNT('Diário 4º PA'!$A$4:$A$2224)+ROW()-3)</f>
        <v>5416</v>
      </c>
      <c r="B1407" s="539">
        <v>44804</v>
      </c>
      <c r="C1407" s="584">
        <v>44774</v>
      </c>
      <c r="D1407" s="541" t="s">
        <v>115</v>
      </c>
      <c r="E1407" s="541" t="s">
        <v>354</v>
      </c>
      <c r="F1407" s="542">
        <v>38099.94</v>
      </c>
      <c r="G1407" s="541" t="s">
        <v>7259</v>
      </c>
      <c r="H1407" s="541" t="s">
        <v>132</v>
      </c>
      <c r="I1407" s="541" t="s">
        <v>5388</v>
      </c>
      <c r="J1407" s="560" t="s">
        <v>5389</v>
      </c>
      <c r="K1407" s="560" t="s">
        <v>704</v>
      </c>
      <c r="L1407" s="560" t="s">
        <v>428</v>
      </c>
      <c r="M1407" s="560">
        <v>202222</v>
      </c>
      <c r="N1407" s="579">
        <v>44803</v>
      </c>
      <c r="O1407" s="545">
        <f t="shared" si="64"/>
        <v>8</v>
      </c>
      <c r="P1407" s="545">
        <f t="shared" si="65"/>
        <v>8</v>
      </c>
      <c r="Q1407" s="531" t="str">
        <f t="shared" si="66"/>
        <v>Gastos_Gerais</v>
      </c>
    </row>
    <row r="1408" spans="1:17" ht="38.25" hidden="1" x14ac:dyDescent="0.2">
      <c r="A1408" s="538">
        <f>IF(B1408="","",COUNT('Diário 3º PA'!$A$4:$A$4242)+COUNT('Diário 4º PA'!$A$4:$A$2224)+ROW()-3)</f>
        <v>5417</v>
      </c>
      <c r="B1408" s="539">
        <v>44804</v>
      </c>
      <c r="C1408" s="584">
        <v>44774</v>
      </c>
      <c r="D1408" s="541" t="s">
        <v>115</v>
      </c>
      <c r="E1408" s="554" t="s">
        <v>308</v>
      </c>
      <c r="F1408" s="555">
        <v>1620</v>
      </c>
      <c r="G1408" s="554" t="s">
        <v>5981</v>
      </c>
      <c r="H1408" s="554" t="s">
        <v>133</v>
      </c>
      <c r="I1408" s="543" t="s">
        <v>1821</v>
      </c>
      <c r="J1408" s="556" t="s">
        <v>1822</v>
      </c>
      <c r="K1408" s="560" t="s">
        <v>704</v>
      </c>
      <c r="L1408" s="560" t="s">
        <v>428</v>
      </c>
      <c r="M1408" s="556">
        <v>17237</v>
      </c>
      <c r="N1408" s="557">
        <v>44774</v>
      </c>
      <c r="O1408" s="545">
        <f t="shared" si="64"/>
        <v>8</v>
      </c>
      <c r="P1408" s="545">
        <f t="shared" si="65"/>
        <v>8</v>
      </c>
      <c r="Q1408" s="531" t="str">
        <f t="shared" si="66"/>
        <v>Gastos_Gerais</v>
      </c>
    </row>
    <row r="1409" spans="1:17" ht="38.25" hidden="1" x14ac:dyDescent="0.2">
      <c r="A1409" s="538">
        <f>IF(B1409="","",COUNT('Diário 3º PA'!$A$4:$A$4242)+COUNT('Diário 4º PA'!$A$4:$A$2224)+ROW()-3)</f>
        <v>5418</v>
      </c>
      <c r="B1409" s="539">
        <v>44804</v>
      </c>
      <c r="C1409" s="584">
        <v>44774</v>
      </c>
      <c r="D1409" s="541" t="s">
        <v>115</v>
      </c>
      <c r="E1409" s="554" t="s">
        <v>366</v>
      </c>
      <c r="F1409" s="555">
        <v>29.6</v>
      </c>
      <c r="G1409" s="554" t="s">
        <v>3960</v>
      </c>
      <c r="H1409" s="554" t="s">
        <v>129</v>
      </c>
      <c r="I1409" s="543" t="s">
        <v>7260</v>
      </c>
      <c r="J1409" s="556" t="s">
        <v>7261</v>
      </c>
      <c r="K1409" s="560" t="s">
        <v>704</v>
      </c>
      <c r="L1409" s="560" t="s">
        <v>428</v>
      </c>
      <c r="M1409" s="556">
        <v>1071</v>
      </c>
      <c r="N1409" s="557">
        <v>44804</v>
      </c>
      <c r="O1409" s="545">
        <f t="shared" si="64"/>
        <v>8</v>
      </c>
      <c r="P1409" s="545">
        <f t="shared" si="65"/>
        <v>8</v>
      </c>
      <c r="Q1409" s="531" t="str">
        <f t="shared" si="66"/>
        <v>Gastos_Gerais</v>
      </c>
    </row>
    <row r="1410" spans="1:17" ht="38.25" hidden="1" x14ac:dyDescent="0.2">
      <c r="A1410" s="538">
        <f>IF(B1410="","",COUNT('Diário 3º PA'!$A$4:$A$4242)+COUNT('Diário 4º PA'!$A$4:$A$2224)+ROW()-3)</f>
        <v>5419</v>
      </c>
      <c r="B1410" s="539">
        <v>44804</v>
      </c>
      <c r="C1410" s="584">
        <v>44774</v>
      </c>
      <c r="D1410" s="541" t="s">
        <v>115</v>
      </c>
      <c r="E1410" s="554" t="s">
        <v>366</v>
      </c>
      <c r="F1410" s="555">
        <v>59.8</v>
      </c>
      <c r="G1410" s="554" t="s">
        <v>3960</v>
      </c>
      <c r="H1410" s="554" t="s">
        <v>136</v>
      </c>
      <c r="I1410" s="543" t="s">
        <v>1271</v>
      </c>
      <c r="J1410" s="556" t="s">
        <v>1272</v>
      </c>
      <c r="K1410" s="560" t="s">
        <v>704</v>
      </c>
      <c r="L1410" s="560" t="s">
        <v>428</v>
      </c>
      <c r="M1410" s="556">
        <v>254</v>
      </c>
      <c r="N1410" s="557">
        <v>44804</v>
      </c>
      <c r="O1410" s="545">
        <f t="shared" si="64"/>
        <v>8</v>
      </c>
      <c r="P1410" s="545">
        <f t="shared" si="65"/>
        <v>8</v>
      </c>
      <c r="Q1410" s="531" t="str">
        <f t="shared" si="66"/>
        <v>Gastos_Gerais</v>
      </c>
    </row>
    <row r="1411" spans="1:17" ht="38.25" hidden="1" x14ac:dyDescent="0.2">
      <c r="A1411" s="538">
        <f>IF(B1411="","",COUNT('Diário 3º PA'!$A$4:$A$4242)+COUNT('Diário 4º PA'!$A$4:$A$2224)+ROW()-3)</f>
        <v>5420</v>
      </c>
      <c r="B1411" s="539">
        <v>44804</v>
      </c>
      <c r="C1411" s="584">
        <v>44774</v>
      </c>
      <c r="D1411" s="541" t="s">
        <v>115</v>
      </c>
      <c r="E1411" s="554" t="s">
        <v>318</v>
      </c>
      <c r="F1411" s="555">
        <v>252.98</v>
      </c>
      <c r="G1411" s="554" t="s">
        <v>6595</v>
      </c>
      <c r="H1411" s="554" t="s">
        <v>131</v>
      </c>
      <c r="I1411" s="543" t="s">
        <v>7127</v>
      </c>
      <c r="J1411" s="556" t="s">
        <v>7128</v>
      </c>
      <c r="K1411" s="560" t="s">
        <v>704</v>
      </c>
      <c r="L1411" s="560" t="s">
        <v>428</v>
      </c>
      <c r="M1411" s="556">
        <v>1848</v>
      </c>
      <c r="N1411" s="557">
        <v>44804</v>
      </c>
      <c r="O1411" s="545">
        <f t="shared" si="64"/>
        <v>8</v>
      </c>
      <c r="P1411" s="545">
        <f t="shared" si="65"/>
        <v>8</v>
      </c>
      <c r="Q1411" s="531" t="str">
        <f t="shared" si="66"/>
        <v>Gastos_Gerais</v>
      </c>
    </row>
    <row r="1412" spans="1:17" ht="38.25" hidden="1" x14ac:dyDescent="0.2">
      <c r="A1412" s="538">
        <f>IF(B1412="","",COUNT('Diário 3º PA'!$A$4:$A$4242)+COUNT('Diário 4º PA'!$A$4:$A$2224)+ROW()-3)</f>
        <v>5421</v>
      </c>
      <c r="B1412" s="539">
        <v>44804</v>
      </c>
      <c r="C1412" s="584">
        <v>44774</v>
      </c>
      <c r="D1412" s="541" t="s">
        <v>115</v>
      </c>
      <c r="E1412" s="554" t="s">
        <v>318</v>
      </c>
      <c r="F1412" s="555">
        <v>278.95999999999998</v>
      </c>
      <c r="G1412" s="554" t="s">
        <v>6595</v>
      </c>
      <c r="H1412" s="554" t="s">
        <v>134</v>
      </c>
      <c r="I1412" s="543" t="s">
        <v>7127</v>
      </c>
      <c r="J1412" s="556" t="s">
        <v>7128</v>
      </c>
      <c r="K1412" s="560" t="s">
        <v>704</v>
      </c>
      <c r="L1412" s="560" t="s">
        <v>428</v>
      </c>
      <c r="M1412" s="556">
        <v>1846</v>
      </c>
      <c r="N1412" s="557">
        <v>44804</v>
      </c>
      <c r="O1412" s="545">
        <f t="shared" si="64"/>
        <v>8</v>
      </c>
      <c r="P1412" s="545">
        <f t="shared" si="65"/>
        <v>8</v>
      </c>
      <c r="Q1412" s="531" t="str">
        <f t="shared" si="66"/>
        <v>Gastos_Gerais</v>
      </c>
    </row>
    <row r="1413" spans="1:17" ht="38.25" hidden="1" x14ac:dyDescent="0.2">
      <c r="A1413" s="538">
        <f>IF(B1413="","",COUNT('Diário 3º PA'!$A$4:$A$4242)+COUNT('Diário 4º PA'!$A$4:$A$2224)+ROW()-3)</f>
        <v>5422</v>
      </c>
      <c r="B1413" s="539">
        <v>44804</v>
      </c>
      <c r="C1413" s="584">
        <v>44774</v>
      </c>
      <c r="D1413" s="541" t="s">
        <v>115</v>
      </c>
      <c r="E1413" s="554" t="s">
        <v>318</v>
      </c>
      <c r="F1413" s="555">
        <v>399.58</v>
      </c>
      <c r="G1413" s="554" t="s">
        <v>6595</v>
      </c>
      <c r="H1413" s="554" t="s">
        <v>136</v>
      </c>
      <c r="I1413" s="543" t="s">
        <v>7127</v>
      </c>
      <c r="J1413" s="556" t="s">
        <v>7128</v>
      </c>
      <c r="K1413" s="560" t="s">
        <v>704</v>
      </c>
      <c r="L1413" s="560" t="s">
        <v>428</v>
      </c>
      <c r="M1413" s="556">
        <v>1847</v>
      </c>
      <c r="N1413" s="557">
        <v>44804</v>
      </c>
      <c r="O1413" s="545">
        <f t="shared" ref="O1413:O1440" si="67">IF(B1413=0,0,IF(YEAR(B1413)=$P$1,MONTH(B1413)-$O$1+1,(YEAR(B1413)-$P$1)*12-$O$1+1+MONTH(B1413)))</f>
        <v>8</v>
      </c>
      <c r="P1413" s="545">
        <f t="shared" ref="P1413:P1440" si="68">IF(C1413=0,0,IF(YEAR(C1413)=$P$1,MONTH(C1413)-$O$1+1,(YEAR(C1413)-$P$1)*12-$O$1+1+MONTH(C1413)))</f>
        <v>8</v>
      </c>
      <c r="Q1413" s="531" t="str">
        <f t="shared" ref="Q1413:Q1440" si="69">SUBSTITUTE(D1413," ","_")</f>
        <v>Gastos_Gerais</v>
      </c>
    </row>
    <row r="1414" spans="1:17" ht="51" hidden="1" x14ac:dyDescent="0.2">
      <c r="A1414" s="538">
        <f>IF(B1414="","",COUNT('Diário 3º PA'!$A$4:$A$4242)+COUNT('Diário 4º PA'!$A$4:$A$2224)+ROW()-3)</f>
        <v>5423</v>
      </c>
      <c r="B1414" s="539">
        <v>44804</v>
      </c>
      <c r="C1414" s="584">
        <v>44805</v>
      </c>
      <c r="D1414" s="554" t="s">
        <v>104</v>
      </c>
      <c r="E1414" s="554" t="s">
        <v>204</v>
      </c>
      <c r="F1414" s="555">
        <v>0.5</v>
      </c>
      <c r="G1414" s="554" t="s">
        <v>7262</v>
      </c>
      <c r="H1414" s="554" t="s">
        <v>127</v>
      </c>
      <c r="I1414" s="543" t="s">
        <v>1299</v>
      </c>
      <c r="J1414" s="556" t="s">
        <v>773</v>
      </c>
      <c r="K1414" s="544" t="s">
        <v>1464</v>
      </c>
      <c r="L1414" s="544" t="s">
        <v>1464</v>
      </c>
      <c r="M1414" s="544" t="s">
        <v>666</v>
      </c>
      <c r="N1414" s="557">
        <v>44804</v>
      </c>
      <c r="O1414" s="545">
        <f t="shared" si="67"/>
        <v>8</v>
      </c>
      <c r="P1414" s="545">
        <f t="shared" si="68"/>
        <v>9</v>
      </c>
      <c r="Q1414" s="531" t="str">
        <f t="shared" si="69"/>
        <v>Gastos_com_Pessoal</v>
      </c>
    </row>
    <row r="1415" spans="1:17" ht="38.25" hidden="1" x14ac:dyDescent="0.2">
      <c r="A1415" s="538">
        <f>IF(B1415="","",COUNT('Diário 3º PA'!$A$4:$A$4242)+COUNT('Diário 4º PA'!$A$4:$A$2224)+ROW()-3)</f>
        <v>5424</v>
      </c>
      <c r="B1415" s="539">
        <v>44804</v>
      </c>
      <c r="C1415" s="584">
        <v>44774</v>
      </c>
      <c r="D1415" s="541" t="s">
        <v>115</v>
      </c>
      <c r="E1415" s="554" t="s">
        <v>318</v>
      </c>
      <c r="F1415" s="555">
        <v>486.95</v>
      </c>
      <c r="G1415" s="554" t="s">
        <v>6595</v>
      </c>
      <c r="H1415" s="554" t="s">
        <v>135</v>
      </c>
      <c r="I1415" s="543" t="s">
        <v>7127</v>
      </c>
      <c r="J1415" s="556" t="s">
        <v>7128</v>
      </c>
      <c r="K1415" s="560" t="s">
        <v>704</v>
      </c>
      <c r="L1415" s="544" t="s">
        <v>1464</v>
      </c>
      <c r="M1415" s="556">
        <v>1850</v>
      </c>
      <c r="N1415" s="557">
        <v>44804</v>
      </c>
      <c r="O1415" s="545">
        <f t="shared" si="67"/>
        <v>8</v>
      </c>
      <c r="P1415" s="545">
        <f t="shared" si="68"/>
        <v>8</v>
      </c>
      <c r="Q1415" s="531" t="str">
        <f t="shared" si="69"/>
        <v>Gastos_Gerais</v>
      </c>
    </row>
    <row r="1416" spans="1:17" ht="51" hidden="1" x14ac:dyDescent="0.2">
      <c r="A1416" s="538">
        <f>IF(B1416="","",COUNT('Diário 3º PA'!$A$4:$A$4242)+COUNT('Diário 4º PA'!$A$4:$A$2224)+ROW()-3)</f>
        <v>5425</v>
      </c>
      <c r="B1416" s="539">
        <v>44804</v>
      </c>
      <c r="C1416" s="540">
        <v>44774</v>
      </c>
      <c r="D1416" s="554" t="s">
        <v>104</v>
      </c>
      <c r="E1416" s="554" t="s">
        <v>187</v>
      </c>
      <c r="F1416" s="555">
        <v>2293.63</v>
      </c>
      <c r="G1416" s="554" t="s">
        <v>1019</v>
      </c>
      <c r="H1416" s="554" t="s">
        <v>130</v>
      </c>
      <c r="I1416" s="543" t="s">
        <v>7263</v>
      </c>
      <c r="J1416" s="556" t="s">
        <v>7264</v>
      </c>
      <c r="K1416" s="556" t="s">
        <v>6748</v>
      </c>
      <c r="L1416" s="544" t="s">
        <v>5995</v>
      </c>
      <c r="M1416" s="556">
        <v>186324510</v>
      </c>
      <c r="N1416" s="557">
        <v>44804</v>
      </c>
      <c r="O1416" s="545">
        <f t="shared" si="67"/>
        <v>8</v>
      </c>
      <c r="P1416" s="545">
        <f t="shared" si="68"/>
        <v>8</v>
      </c>
      <c r="Q1416" s="531" t="str">
        <f t="shared" si="69"/>
        <v>Gastos_com_Pessoal</v>
      </c>
    </row>
    <row r="1417" spans="1:17" ht="51" hidden="1" x14ac:dyDescent="0.2">
      <c r="A1417" s="538">
        <f>IF(B1417="","",COUNT('Diário 3º PA'!$A$4:$A$4242)+COUNT('Diário 4º PA'!$A$4:$A$2224)+ROW()-3)</f>
        <v>5426</v>
      </c>
      <c r="B1417" s="539">
        <v>44804</v>
      </c>
      <c r="C1417" s="540">
        <v>44774</v>
      </c>
      <c r="D1417" s="554" t="s">
        <v>104</v>
      </c>
      <c r="E1417" s="554" t="s">
        <v>189</v>
      </c>
      <c r="F1417" s="555">
        <v>2501.4499999999998</v>
      </c>
      <c r="G1417" s="554" t="s">
        <v>915</v>
      </c>
      <c r="H1417" s="554" t="s">
        <v>130</v>
      </c>
      <c r="I1417" s="543" t="s">
        <v>7263</v>
      </c>
      <c r="J1417" s="556" t="s">
        <v>7264</v>
      </c>
      <c r="K1417" s="556" t="s">
        <v>6748</v>
      </c>
      <c r="L1417" s="544" t="s">
        <v>5995</v>
      </c>
      <c r="M1417" s="556">
        <v>186324510</v>
      </c>
      <c r="N1417" s="557">
        <v>44804</v>
      </c>
      <c r="O1417" s="545">
        <f t="shared" si="67"/>
        <v>8</v>
      </c>
      <c r="P1417" s="545">
        <f t="shared" si="68"/>
        <v>8</v>
      </c>
      <c r="Q1417" s="531" t="str">
        <f t="shared" si="69"/>
        <v>Gastos_com_Pessoal</v>
      </c>
    </row>
    <row r="1418" spans="1:17" ht="51" hidden="1" x14ac:dyDescent="0.2">
      <c r="A1418" s="538">
        <f>IF(B1418="","",COUNT('Diário 3º PA'!$A$4:$A$4242)+COUNT('Diário 4º PA'!$A$4:$A$2224)+ROW()-3)</f>
        <v>5427</v>
      </c>
      <c r="B1418" s="539">
        <v>44804</v>
      </c>
      <c r="C1418" s="540">
        <v>44774</v>
      </c>
      <c r="D1418" s="554" t="s">
        <v>104</v>
      </c>
      <c r="E1418" s="554" t="s">
        <v>191</v>
      </c>
      <c r="F1418" s="555">
        <v>833.99</v>
      </c>
      <c r="G1418" s="554" t="s">
        <v>918</v>
      </c>
      <c r="H1418" s="554" t="s">
        <v>130</v>
      </c>
      <c r="I1418" s="543" t="s">
        <v>7263</v>
      </c>
      <c r="J1418" s="556" t="s">
        <v>7264</v>
      </c>
      <c r="K1418" s="556" t="s">
        <v>6748</v>
      </c>
      <c r="L1418" s="544" t="s">
        <v>5995</v>
      </c>
      <c r="M1418" s="556">
        <v>186324510</v>
      </c>
      <c r="N1418" s="557">
        <v>44804</v>
      </c>
      <c r="O1418" s="545">
        <f t="shared" si="67"/>
        <v>8</v>
      </c>
      <c r="P1418" s="545">
        <f t="shared" si="68"/>
        <v>8</v>
      </c>
      <c r="Q1418" s="531" t="str">
        <f t="shared" si="69"/>
        <v>Gastos_com_Pessoal</v>
      </c>
    </row>
    <row r="1419" spans="1:17" ht="51" hidden="1" x14ac:dyDescent="0.2">
      <c r="A1419" s="538">
        <f>IF(B1419="","",COUNT('Diário 3º PA'!$A$4:$A$4242)+COUNT('Diário 4º PA'!$A$4:$A$2224)+ROW()-3)</f>
        <v>5428</v>
      </c>
      <c r="B1419" s="539">
        <v>44804</v>
      </c>
      <c r="C1419" s="540">
        <v>44774</v>
      </c>
      <c r="D1419" s="554" t="s">
        <v>104</v>
      </c>
      <c r="E1419" s="554" t="s">
        <v>193</v>
      </c>
      <c r="F1419" s="555">
        <v>4822.63</v>
      </c>
      <c r="G1419" s="554" t="s">
        <v>919</v>
      </c>
      <c r="H1419" s="554" t="s">
        <v>130</v>
      </c>
      <c r="I1419" s="543" t="s">
        <v>7263</v>
      </c>
      <c r="J1419" s="556" t="s">
        <v>7264</v>
      </c>
      <c r="K1419" s="556" t="s">
        <v>6748</v>
      </c>
      <c r="L1419" s="544" t="s">
        <v>5995</v>
      </c>
      <c r="M1419" s="556">
        <v>186324510</v>
      </c>
      <c r="N1419" s="557">
        <v>44804</v>
      </c>
      <c r="O1419" s="545">
        <f t="shared" si="67"/>
        <v>8</v>
      </c>
      <c r="P1419" s="545">
        <f t="shared" si="68"/>
        <v>8</v>
      </c>
      <c r="Q1419" s="531" t="str">
        <f t="shared" si="69"/>
        <v>Gastos_com_Pessoal</v>
      </c>
    </row>
    <row r="1420" spans="1:17" ht="51" hidden="1" x14ac:dyDescent="0.2">
      <c r="A1420" s="538">
        <f>IF(B1420="","",COUNT('Diário 3º PA'!$A$4:$A$4242)+COUNT('Diário 4º PA'!$A$4:$A$2224)+ROW()-3)</f>
        <v>5429</v>
      </c>
      <c r="B1420" s="539">
        <v>44804</v>
      </c>
      <c r="C1420" s="540">
        <v>44774</v>
      </c>
      <c r="D1420" s="554" t="s">
        <v>104</v>
      </c>
      <c r="E1420" s="554" t="s">
        <v>187</v>
      </c>
      <c r="F1420" s="555">
        <v>2069.6</v>
      </c>
      <c r="G1420" s="554" t="s">
        <v>1019</v>
      </c>
      <c r="H1420" s="554" t="s">
        <v>130</v>
      </c>
      <c r="I1420" s="543" t="s">
        <v>7265</v>
      </c>
      <c r="J1420" s="556" t="s">
        <v>7266</v>
      </c>
      <c r="K1420" s="556" t="s">
        <v>6748</v>
      </c>
      <c r="L1420" s="544" t="s">
        <v>5995</v>
      </c>
      <c r="M1420" s="556">
        <v>186324510</v>
      </c>
      <c r="N1420" s="557">
        <v>44804</v>
      </c>
      <c r="O1420" s="545">
        <f t="shared" si="67"/>
        <v>8</v>
      </c>
      <c r="P1420" s="545">
        <f t="shared" si="68"/>
        <v>8</v>
      </c>
      <c r="Q1420" s="531" t="str">
        <f t="shared" si="69"/>
        <v>Gastos_com_Pessoal</v>
      </c>
    </row>
    <row r="1421" spans="1:17" ht="51" hidden="1" x14ac:dyDescent="0.2">
      <c r="A1421" s="538">
        <f>IF(B1421="","",COUNT('Diário 3º PA'!$A$4:$A$4242)+COUNT('Diário 4º PA'!$A$4:$A$2224)+ROW()-3)</f>
        <v>5430</v>
      </c>
      <c r="B1421" s="539">
        <v>44804</v>
      </c>
      <c r="C1421" s="540">
        <v>44774</v>
      </c>
      <c r="D1421" s="554" t="s">
        <v>104</v>
      </c>
      <c r="E1421" s="554" t="s">
        <v>189</v>
      </c>
      <c r="F1421" s="555">
        <v>2492.1999999999998</v>
      </c>
      <c r="G1421" s="554" t="s">
        <v>915</v>
      </c>
      <c r="H1421" s="554" t="s">
        <v>130</v>
      </c>
      <c r="I1421" s="543" t="s">
        <v>7265</v>
      </c>
      <c r="J1421" s="556" t="s">
        <v>7266</v>
      </c>
      <c r="K1421" s="556" t="s">
        <v>6748</v>
      </c>
      <c r="L1421" s="544" t="s">
        <v>5995</v>
      </c>
      <c r="M1421" s="556">
        <v>186324510</v>
      </c>
      <c r="N1421" s="557">
        <v>44804</v>
      </c>
      <c r="O1421" s="545">
        <f t="shared" si="67"/>
        <v>8</v>
      </c>
      <c r="P1421" s="545">
        <f t="shared" si="68"/>
        <v>8</v>
      </c>
      <c r="Q1421" s="531" t="str">
        <f t="shared" si="69"/>
        <v>Gastos_com_Pessoal</v>
      </c>
    </row>
    <row r="1422" spans="1:17" ht="51" hidden="1" x14ac:dyDescent="0.2">
      <c r="A1422" s="538">
        <f>IF(B1422="","",COUNT('Diário 3º PA'!$A$4:$A$4242)+COUNT('Diário 4º PA'!$A$4:$A$2224)+ROW()-3)</f>
        <v>5431</v>
      </c>
      <c r="B1422" s="539">
        <v>44804</v>
      </c>
      <c r="C1422" s="540">
        <v>44774</v>
      </c>
      <c r="D1422" s="554" t="s">
        <v>104</v>
      </c>
      <c r="E1422" s="554" t="s">
        <v>191</v>
      </c>
      <c r="F1422" s="555">
        <v>830.73</v>
      </c>
      <c r="G1422" s="554" t="s">
        <v>918</v>
      </c>
      <c r="H1422" s="554" t="s">
        <v>130</v>
      </c>
      <c r="I1422" s="543" t="s">
        <v>7265</v>
      </c>
      <c r="J1422" s="556" t="s">
        <v>7266</v>
      </c>
      <c r="K1422" s="556" t="s">
        <v>6748</v>
      </c>
      <c r="L1422" s="544" t="s">
        <v>5995</v>
      </c>
      <c r="M1422" s="556">
        <v>186324510</v>
      </c>
      <c r="N1422" s="557">
        <v>44804</v>
      </c>
      <c r="O1422" s="545">
        <f t="shared" si="67"/>
        <v>8</v>
      </c>
      <c r="P1422" s="545">
        <f t="shared" si="68"/>
        <v>8</v>
      </c>
      <c r="Q1422" s="531" t="str">
        <f t="shared" si="69"/>
        <v>Gastos_com_Pessoal</v>
      </c>
    </row>
    <row r="1423" spans="1:17" ht="51" hidden="1" x14ac:dyDescent="0.2">
      <c r="A1423" s="538">
        <f>IF(B1423="","",COUNT('Diário 3º PA'!$A$4:$A$4242)+COUNT('Diário 4º PA'!$A$4:$A$2224)+ROW()-3)</f>
        <v>5432</v>
      </c>
      <c r="B1423" s="539">
        <v>44804</v>
      </c>
      <c r="C1423" s="540">
        <v>44774</v>
      </c>
      <c r="D1423" s="554" t="s">
        <v>104</v>
      </c>
      <c r="E1423" s="554" t="s">
        <v>193</v>
      </c>
      <c r="F1423" s="555">
        <v>4850.34</v>
      </c>
      <c r="G1423" s="554" t="s">
        <v>919</v>
      </c>
      <c r="H1423" s="554" t="s">
        <v>130</v>
      </c>
      <c r="I1423" s="543" t="s">
        <v>7265</v>
      </c>
      <c r="J1423" s="556" t="s">
        <v>7266</v>
      </c>
      <c r="K1423" s="556" t="s">
        <v>6748</v>
      </c>
      <c r="L1423" s="544" t="s">
        <v>5995</v>
      </c>
      <c r="M1423" s="556">
        <v>186324510</v>
      </c>
      <c r="N1423" s="557">
        <v>44804</v>
      </c>
      <c r="O1423" s="545">
        <f t="shared" si="67"/>
        <v>8</v>
      </c>
      <c r="P1423" s="545">
        <f t="shared" si="68"/>
        <v>8</v>
      </c>
      <c r="Q1423" s="531" t="str">
        <f t="shared" si="69"/>
        <v>Gastos_com_Pessoal</v>
      </c>
    </row>
    <row r="1424" spans="1:17" ht="51" hidden="1" x14ac:dyDescent="0.2">
      <c r="A1424" s="538">
        <f>IF(B1424="","",COUNT('Diário 3º PA'!$A$4:$A$4242)+COUNT('Diário 4º PA'!$A$4:$A$2224)+ROW()-3)</f>
        <v>5433</v>
      </c>
      <c r="B1424" s="539">
        <v>44804</v>
      </c>
      <c r="C1424" s="540">
        <v>44774</v>
      </c>
      <c r="D1424" s="554" t="s">
        <v>104</v>
      </c>
      <c r="E1424" s="554" t="s">
        <v>187</v>
      </c>
      <c r="F1424" s="555">
        <v>2222.62</v>
      </c>
      <c r="G1424" s="554" t="s">
        <v>1019</v>
      </c>
      <c r="H1424" s="554" t="s">
        <v>130</v>
      </c>
      <c r="I1424" s="543" t="s">
        <v>7267</v>
      </c>
      <c r="J1424" s="556" t="s">
        <v>7268</v>
      </c>
      <c r="K1424" s="556" t="s">
        <v>6748</v>
      </c>
      <c r="L1424" s="544" t="s">
        <v>5995</v>
      </c>
      <c r="M1424" s="556">
        <v>186324510</v>
      </c>
      <c r="N1424" s="557">
        <v>44804</v>
      </c>
      <c r="O1424" s="545">
        <f t="shared" si="67"/>
        <v>8</v>
      </c>
      <c r="P1424" s="545">
        <f t="shared" si="68"/>
        <v>8</v>
      </c>
      <c r="Q1424" s="531" t="str">
        <f t="shared" si="69"/>
        <v>Gastos_com_Pessoal</v>
      </c>
    </row>
    <row r="1425" spans="1:17" ht="51" hidden="1" x14ac:dyDescent="0.2">
      <c r="A1425" s="538">
        <f>IF(B1425="","",COUNT('Diário 3º PA'!$A$4:$A$4242)+COUNT('Diário 4º PA'!$A$4:$A$2224)+ROW()-3)</f>
        <v>5434</v>
      </c>
      <c r="B1425" s="539">
        <v>44804</v>
      </c>
      <c r="C1425" s="540">
        <v>44774</v>
      </c>
      <c r="D1425" s="554" t="s">
        <v>104</v>
      </c>
      <c r="E1425" s="554" t="s">
        <v>189</v>
      </c>
      <c r="F1425" s="555">
        <v>2222.61</v>
      </c>
      <c r="G1425" s="554" t="s">
        <v>915</v>
      </c>
      <c r="H1425" s="554" t="s">
        <v>130</v>
      </c>
      <c r="I1425" s="543" t="s">
        <v>7267</v>
      </c>
      <c r="J1425" s="556" t="s">
        <v>7268</v>
      </c>
      <c r="K1425" s="556" t="s">
        <v>6748</v>
      </c>
      <c r="L1425" s="544" t="s">
        <v>5995</v>
      </c>
      <c r="M1425" s="556">
        <v>186324510</v>
      </c>
      <c r="N1425" s="557">
        <v>44804</v>
      </c>
      <c r="O1425" s="545">
        <f t="shared" si="67"/>
        <v>8</v>
      </c>
      <c r="P1425" s="545">
        <f t="shared" si="68"/>
        <v>8</v>
      </c>
      <c r="Q1425" s="531" t="str">
        <f t="shared" si="69"/>
        <v>Gastos_com_Pessoal</v>
      </c>
    </row>
    <row r="1426" spans="1:17" ht="51" hidden="1" x14ac:dyDescent="0.2">
      <c r="A1426" s="538">
        <f>IF(B1426="","",COUNT('Diário 3º PA'!$A$4:$A$4242)+COUNT('Diário 4º PA'!$A$4:$A$2224)+ROW()-3)</f>
        <v>5435</v>
      </c>
      <c r="B1426" s="539">
        <v>44804</v>
      </c>
      <c r="C1426" s="540">
        <v>44774</v>
      </c>
      <c r="D1426" s="554" t="s">
        <v>104</v>
      </c>
      <c r="E1426" s="554" t="s">
        <v>191</v>
      </c>
      <c r="F1426" s="555">
        <v>740.87</v>
      </c>
      <c r="G1426" s="554" t="s">
        <v>918</v>
      </c>
      <c r="H1426" s="554" t="s">
        <v>130</v>
      </c>
      <c r="I1426" s="543" t="s">
        <v>7267</v>
      </c>
      <c r="J1426" s="556" t="s">
        <v>7268</v>
      </c>
      <c r="K1426" s="556" t="s">
        <v>6748</v>
      </c>
      <c r="L1426" s="544" t="s">
        <v>5995</v>
      </c>
      <c r="M1426" s="556">
        <v>186324510</v>
      </c>
      <c r="N1426" s="557">
        <v>44804</v>
      </c>
      <c r="O1426" s="545">
        <f t="shared" si="67"/>
        <v>8</v>
      </c>
      <c r="P1426" s="545">
        <f t="shared" si="68"/>
        <v>8</v>
      </c>
      <c r="Q1426" s="531" t="str">
        <f t="shared" si="69"/>
        <v>Gastos_com_Pessoal</v>
      </c>
    </row>
    <row r="1427" spans="1:17" ht="51" hidden="1" x14ac:dyDescent="0.2">
      <c r="A1427" s="538">
        <f>IF(B1427="","",COUNT('Diário 3º PA'!$A$4:$A$4242)+COUNT('Diário 4º PA'!$A$4:$A$2224)+ROW()-3)</f>
        <v>5436</v>
      </c>
      <c r="B1427" s="539">
        <v>44804</v>
      </c>
      <c r="C1427" s="540">
        <v>44774</v>
      </c>
      <c r="D1427" s="554" t="s">
        <v>104</v>
      </c>
      <c r="E1427" s="554" t="s">
        <v>193</v>
      </c>
      <c r="F1427" s="555">
        <v>4895.51</v>
      </c>
      <c r="G1427" s="554" t="s">
        <v>919</v>
      </c>
      <c r="H1427" s="554" t="s">
        <v>130</v>
      </c>
      <c r="I1427" s="543" t="s">
        <v>7267</v>
      </c>
      <c r="J1427" s="556" t="s">
        <v>7268</v>
      </c>
      <c r="K1427" s="556" t="s">
        <v>6748</v>
      </c>
      <c r="L1427" s="544" t="s">
        <v>5995</v>
      </c>
      <c r="M1427" s="556">
        <v>186324510</v>
      </c>
      <c r="N1427" s="557">
        <v>44804</v>
      </c>
      <c r="O1427" s="545">
        <f t="shared" si="67"/>
        <v>8</v>
      </c>
      <c r="P1427" s="545">
        <f t="shared" si="68"/>
        <v>8</v>
      </c>
      <c r="Q1427" s="531" t="str">
        <f t="shared" si="69"/>
        <v>Gastos_com_Pessoal</v>
      </c>
    </row>
    <row r="1428" spans="1:17" ht="51" hidden="1" x14ac:dyDescent="0.2">
      <c r="A1428" s="538">
        <f>IF(B1428="","",COUNT('Diário 3º PA'!$A$4:$A$4242)+COUNT('Diário 4º PA'!$A$4:$A$2224)+ROW()-3)</f>
        <v>5437</v>
      </c>
      <c r="B1428" s="539">
        <v>44804</v>
      </c>
      <c r="C1428" s="540">
        <v>44774</v>
      </c>
      <c r="D1428" s="554" t="s">
        <v>104</v>
      </c>
      <c r="E1428" s="554" t="s">
        <v>187</v>
      </c>
      <c r="F1428" s="555">
        <v>871.63</v>
      </c>
      <c r="G1428" s="554" t="s">
        <v>1019</v>
      </c>
      <c r="H1428" s="554" t="s">
        <v>130</v>
      </c>
      <c r="I1428" s="543" t="s">
        <v>7269</v>
      </c>
      <c r="J1428" s="556" t="s">
        <v>7270</v>
      </c>
      <c r="K1428" s="556" t="s">
        <v>6748</v>
      </c>
      <c r="L1428" s="544" t="s">
        <v>5995</v>
      </c>
      <c r="M1428" s="556">
        <v>186324510</v>
      </c>
      <c r="N1428" s="557">
        <v>44804</v>
      </c>
      <c r="O1428" s="545">
        <f t="shared" si="67"/>
        <v>8</v>
      </c>
      <c r="P1428" s="545">
        <f t="shared" si="68"/>
        <v>8</v>
      </c>
      <c r="Q1428" s="531" t="str">
        <f t="shared" si="69"/>
        <v>Gastos_com_Pessoal</v>
      </c>
    </row>
    <row r="1429" spans="1:17" ht="51" hidden="1" x14ac:dyDescent="0.2">
      <c r="A1429" s="538">
        <f>IF(B1429="","",COUNT('Diário 3º PA'!$A$4:$A$4242)+COUNT('Diário 4º PA'!$A$4:$A$2224)+ROW()-3)</f>
        <v>5438</v>
      </c>
      <c r="B1429" s="539">
        <v>44804</v>
      </c>
      <c r="C1429" s="540">
        <v>44774</v>
      </c>
      <c r="D1429" s="554" t="s">
        <v>104</v>
      </c>
      <c r="E1429" s="554" t="s">
        <v>189</v>
      </c>
      <c r="F1429" s="555">
        <v>522.98</v>
      </c>
      <c r="G1429" s="554" t="s">
        <v>915</v>
      </c>
      <c r="H1429" s="554" t="s">
        <v>130</v>
      </c>
      <c r="I1429" s="543" t="s">
        <v>7269</v>
      </c>
      <c r="J1429" s="556" t="s">
        <v>7270</v>
      </c>
      <c r="K1429" s="556" t="s">
        <v>6748</v>
      </c>
      <c r="L1429" s="544" t="s">
        <v>5995</v>
      </c>
      <c r="M1429" s="556">
        <v>186324510</v>
      </c>
      <c r="N1429" s="557">
        <v>44804</v>
      </c>
      <c r="O1429" s="545">
        <f t="shared" si="67"/>
        <v>8</v>
      </c>
      <c r="P1429" s="545">
        <f t="shared" si="68"/>
        <v>8</v>
      </c>
      <c r="Q1429" s="531" t="str">
        <f t="shared" si="69"/>
        <v>Gastos_com_Pessoal</v>
      </c>
    </row>
    <row r="1430" spans="1:17" ht="51" hidden="1" x14ac:dyDescent="0.2">
      <c r="A1430" s="538">
        <f>IF(B1430="","",COUNT('Diário 3º PA'!$A$4:$A$4242)+COUNT('Diário 4º PA'!$A$4:$A$2224)+ROW()-3)</f>
        <v>5439</v>
      </c>
      <c r="B1430" s="539">
        <v>44804</v>
      </c>
      <c r="C1430" s="540">
        <v>44774</v>
      </c>
      <c r="D1430" s="554" t="s">
        <v>104</v>
      </c>
      <c r="E1430" s="554" t="s">
        <v>191</v>
      </c>
      <c r="F1430" s="555">
        <v>174.33</v>
      </c>
      <c r="G1430" s="554" t="s">
        <v>918</v>
      </c>
      <c r="H1430" s="554" t="s">
        <v>130</v>
      </c>
      <c r="I1430" s="543" t="s">
        <v>7269</v>
      </c>
      <c r="J1430" s="556" t="s">
        <v>7270</v>
      </c>
      <c r="K1430" s="556" t="s">
        <v>6748</v>
      </c>
      <c r="L1430" s="544" t="s">
        <v>5995</v>
      </c>
      <c r="M1430" s="556">
        <v>186324510</v>
      </c>
      <c r="N1430" s="557">
        <v>44804</v>
      </c>
      <c r="O1430" s="545">
        <f t="shared" si="67"/>
        <v>8</v>
      </c>
      <c r="P1430" s="545">
        <f t="shared" si="68"/>
        <v>8</v>
      </c>
      <c r="Q1430" s="531" t="str">
        <f t="shared" si="69"/>
        <v>Gastos_com_Pessoal</v>
      </c>
    </row>
    <row r="1431" spans="1:17" ht="51" hidden="1" x14ac:dyDescent="0.2">
      <c r="A1431" s="538">
        <f>IF(B1431="","",COUNT('Diário 3º PA'!$A$4:$A$4242)+COUNT('Diário 4º PA'!$A$4:$A$2224)+ROW()-3)</f>
        <v>5440</v>
      </c>
      <c r="B1431" s="539">
        <v>44804</v>
      </c>
      <c r="C1431" s="540">
        <v>44774</v>
      </c>
      <c r="D1431" s="554" t="s">
        <v>104</v>
      </c>
      <c r="E1431" s="554" t="s">
        <v>193</v>
      </c>
      <c r="F1431" s="555">
        <v>1862.56</v>
      </c>
      <c r="G1431" s="554" t="s">
        <v>919</v>
      </c>
      <c r="H1431" s="554" t="s">
        <v>130</v>
      </c>
      <c r="I1431" s="543" t="s">
        <v>7269</v>
      </c>
      <c r="J1431" s="556" t="s">
        <v>7270</v>
      </c>
      <c r="K1431" s="556" t="s">
        <v>6748</v>
      </c>
      <c r="L1431" s="544" t="s">
        <v>5995</v>
      </c>
      <c r="M1431" s="556">
        <v>186324510</v>
      </c>
      <c r="N1431" s="557">
        <v>44804</v>
      </c>
      <c r="O1431" s="545">
        <f t="shared" si="67"/>
        <v>8</v>
      </c>
      <c r="P1431" s="545">
        <f t="shared" si="68"/>
        <v>8</v>
      </c>
      <c r="Q1431" s="531" t="str">
        <f t="shared" si="69"/>
        <v>Gastos_com_Pessoal</v>
      </c>
    </row>
    <row r="1432" spans="1:17" ht="38.25" hidden="1" x14ac:dyDescent="0.2">
      <c r="A1432" s="538">
        <f>IF(B1432="","",COUNT('Diário 3º PA'!$A$4:$A$4242)+COUNT('Diário 4º PA'!$A$4:$A$2224)+ROW()-3)</f>
        <v>5441</v>
      </c>
      <c r="B1432" s="539">
        <v>44804</v>
      </c>
      <c r="C1432" s="540">
        <v>44774</v>
      </c>
      <c r="D1432" s="541" t="s">
        <v>115</v>
      </c>
      <c r="E1432" s="554" t="s">
        <v>342</v>
      </c>
      <c r="F1432" s="555">
        <v>60</v>
      </c>
      <c r="G1432" s="554" t="s">
        <v>7271</v>
      </c>
      <c r="H1432" s="554" t="s">
        <v>137</v>
      </c>
      <c r="I1432" s="543" t="s">
        <v>7272</v>
      </c>
      <c r="J1432" s="556" t="s">
        <v>4071</v>
      </c>
      <c r="K1432" s="556" t="s">
        <v>6748</v>
      </c>
      <c r="L1432" s="544" t="s">
        <v>5995</v>
      </c>
      <c r="M1432" s="556">
        <v>186324510</v>
      </c>
      <c r="N1432" s="557">
        <v>44804</v>
      </c>
      <c r="O1432" s="545">
        <f t="shared" si="67"/>
        <v>8</v>
      </c>
      <c r="P1432" s="545">
        <f t="shared" si="68"/>
        <v>8</v>
      </c>
      <c r="Q1432" s="531" t="str">
        <f t="shared" si="69"/>
        <v>Gastos_Gerais</v>
      </c>
    </row>
    <row r="1433" spans="1:17" ht="38.25" hidden="1" x14ac:dyDescent="0.2">
      <c r="A1433" s="538">
        <f>IF(B1433="","",COUNT('Diário 3º PA'!$A$4:$A$4242)+COUNT('Diário 4º PA'!$A$4:$A$2224)+ROW()-3)</f>
        <v>5442</v>
      </c>
      <c r="B1433" s="539">
        <v>44804</v>
      </c>
      <c r="C1433" s="540">
        <v>44774</v>
      </c>
      <c r="D1433" s="541" t="s">
        <v>115</v>
      </c>
      <c r="E1433" s="554" t="s">
        <v>342</v>
      </c>
      <c r="F1433" s="555">
        <v>60</v>
      </c>
      <c r="G1433" s="554" t="s">
        <v>7273</v>
      </c>
      <c r="H1433" s="554" t="s">
        <v>137</v>
      </c>
      <c r="I1433" s="543" t="s">
        <v>7274</v>
      </c>
      <c r="J1433" s="556" t="s">
        <v>788</v>
      </c>
      <c r="K1433" s="556" t="s">
        <v>6748</v>
      </c>
      <c r="L1433" s="544" t="s">
        <v>5995</v>
      </c>
      <c r="M1433" s="556">
        <v>186324510</v>
      </c>
      <c r="N1433" s="557">
        <v>44804</v>
      </c>
      <c r="O1433" s="545">
        <f t="shared" si="67"/>
        <v>8</v>
      </c>
      <c r="P1433" s="545">
        <f t="shared" si="68"/>
        <v>8</v>
      </c>
      <c r="Q1433" s="531" t="str">
        <f t="shared" si="69"/>
        <v>Gastos_Gerais</v>
      </c>
    </row>
    <row r="1434" spans="1:17" ht="38.25" hidden="1" x14ac:dyDescent="0.2">
      <c r="A1434" s="538">
        <f>IF(B1434="","",COUNT('Diário 3º PA'!$A$4:$A$4242)+COUNT('Diário 4º PA'!$A$4:$A$2224)+ROW()-3)</f>
        <v>5443</v>
      </c>
      <c r="B1434" s="539">
        <v>44804</v>
      </c>
      <c r="C1434" s="540">
        <v>44774</v>
      </c>
      <c r="D1434" s="541" t="s">
        <v>115</v>
      </c>
      <c r="E1434" s="554" t="s">
        <v>342</v>
      </c>
      <c r="F1434" s="555">
        <v>60</v>
      </c>
      <c r="G1434" s="554" t="s">
        <v>7275</v>
      </c>
      <c r="H1434" s="554" t="s">
        <v>137</v>
      </c>
      <c r="I1434" s="543" t="s">
        <v>7276</v>
      </c>
      <c r="J1434" s="556" t="s">
        <v>7277</v>
      </c>
      <c r="K1434" s="556" t="s">
        <v>6748</v>
      </c>
      <c r="L1434" s="544" t="s">
        <v>5995</v>
      </c>
      <c r="M1434" s="556">
        <v>186324510</v>
      </c>
      <c r="N1434" s="557">
        <v>44804</v>
      </c>
      <c r="O1434" s="545">
        <f t="shared" si="67"/>
        <v>8</v>
      </c>
      <c r="P1434" s="545">
        <f t="shared" si="68"/>
        <v>8</v>
      </c>
      <c r="Q1434" s="531" t="str">
        <f t="shared" si="69"/>
        <v>Gastos_Gerais</v>
      </c>
    </row>
    <row r="1435" spans="1:17" ht="51" hidden="1" x14ac:dyDescent="0.2">
      <c r="A1435" s="538">
        <f>IF(B1435="","",COUNT('Diário 3º PA'!$A$4:$A$4242)+COUNT('Diário 4º PA'!$A$4:$A$2224)+ROW()-3)</f>
        <v>5444</v>
      </c>
      <c r="B1435" s="539">
        <v>44804</v>
      </c>
      <c r="C1435" s="540">
        <v>44774</v>
      </c>
      <c r="D1435" s="554" t="s">
        <v>104</v>
      </c>
      <c r="E1435" s="554" t="s">
        <v>185</v>
      </c>
      <c r="F1435" s="555">
        <v>566.79999999999995</v>
      </c>
      <c r="G1435" s="554" t="s">
        <v>1013</v>
      </c>
      <c r="H1435" s="554" t="s">
        <v>130</v>
      </c>
      <c r="I1435" s="543" t="s">
        <v>7269</v>
      </c>
      <c r="J1435" s="556" t="s">
        <v>7270</v>
      </c>
      <c r="K1435" s="556" t="s">
        <v>1016</v>
      </c>
      <c r="L1435" s="544" t="s">
        <v>1017</v>
      </c>
      <c r="M1435" s="556" t="s">
        <v>7278</v>
      </c>
      <c r="N1435" s="557">
        <v>44804</v>
      </c>
      <c r="O1435" s="545">
        <f t="shared" si="67"/>
        <v>8</v>
      </c>
      <c r="P1435" s="545">
        <f t="shared" si="68"/>
        <v>8</v>
      </c>
      <c r="Q1435" s="531" t="str">
        <f t="shared" si="69"/>
        <v>Gastos_com_Pessoal</v>
      </c>
    </row>
    <row r="1436" spans="1:17" ht="51" hidden="1" x14ac:dyDescent="0.2">
      <c r="A1436" s="538">
        <f>IF(B1436="","",COUNT('Diário 3º PA'!$A$4:$A$4242)+COUNT('Diário 4º PA'!$A$4:$A$2224)+ROW()-3)</f>
        <v>5445</v>
      </c>
      <c r="B1436" s="539">
        <v>44804</v>
      </c>
      <c r="C1436" s="540">
        <v>44774</v>
      </c>
      <c r="D1436" s="554" t="s">
        <v>104</v>
      </c>
      <c r="E1436" s="554" t="s">
        <v>185</v>
      </c>
      <c r="F1436" s="555">
        <v>1618.52</v>
      </c>
      <c r="G1436" s="554" t="s">
        <v>1013</v>
      </c>
      <c r="H1436" s="554" t="s">
        <v>130</v>
      </c>
      <c r="I1436" s="543" t="s">
        <v>7263</v>
      </c>
      <c r="J1436" s="556" t="s">
        <v>7264</v>
      </c>
      <c r="K1436" s="556" t="s">
        <v>1016</v>
      </c>
      <c r="L1436" s="544" t="s">
        <v>1017</v>
      </c>
      <c r="M1436" s="556" t="s">
        <v>7279</v>
      </c>
      <c r="N1436" s="557">
        <v>44804</v>
      </c>
      <c r="O1436" s="545">
        <f t="shared" si="67"/>
        <v>8</v>
      </c>
      <c r="P1436" s="545">
        <f t="shared" si="68"/>
        <v>8</v>
      </c>
      <c r="Q1436" s="531" t="str">
        <f t="shared" si="69"/>
        <v>Gastos_com_Pessoal</v>
      </c>
    </row>
    <row r="1437" spans="1:17" ht="51" hidden="1" x14ac:dyDescent="0.2">
      <c r="A1437" s="538">
        <f>IF(B1437="","",COUNT('Diário 3º PA'!$A$4:$A$4242)+COUNT('Diário 4º PA'!$A$4:$A$2224)+ROW()-3)</f>
        <v>5446</v>
      </c>
      <c r="B1437" s="539">
        <v>44804</v>
      </c>
      <c r="C1437" s="540">
        <v>44774</v>
      </c>
      <c r="D1437" s="554" t="s">
        <v>104</v>
      </c>
      <c r="E1437" s="554" t="s">
        <v>185</v>
      </c>
      <c r="F1437" s="555">
        <v>1513.74</v>
      </c>
      <c r="G1437" s="554" t="s">
        <v>1013</v>
      </c>
      <c r="H1437" s="554" t="s">
        <v>130</v>
      </c>
      <c r="I1437" s="543" t="s">
        <v>7267</v>
      </c>
      <c r="J1437" s="556" t="s">
        <v>7268</v>
      </c>
      <c r="K1437" s="556" t="s">
        <v>1016</v>
      </c>
      <c r="L1437" s="544" t="s">
        <v>1017</v>
      </c>
      <c r="M1437" s="556" t="s">
        <v>7280</v>
      </c>
      <c r="N1437" s="557">
        <v>44804</v>
      </c>
      <c r="O1437" s="545">
        <f t="shared" si="67"/>
        <v>8</v>
      </c>
      <c r="P1437" s="545">
        <f t="shared" si="68"/>
        <v>8</v>
      </c>
      <c r="Q1437" s="531" t="str">
        <f t="shared" si="69"/>
        <v>Gastos_com_Pessoal</v>
      </c>
    </row>
    <row r="1438" spans="1:17" ht="51" hidden="1" x14ac:dyDescent="0.2">
      <c r="A1438" s="538">
        <f>IF(B1438="","",COUNT('Diário 3º PA'!$A$4:$A$4242)+COUNT('Diário 4º PA'!$A$4:$A$2224)+ROW()-3)</f>
        <v>5447</v>
      </c>
      <c r="B1438" s="539">
        <v>44804</v>
      </c>
      <c r="C1438" s="540">
        <v>44774</v>
      </c>
      <c r="D1438" s="554" t="s">
        <v>104</v>
      </c>
      <c r="E1438" s="554" t="s">
        <v>185</v>
      </c>
      <c r="F1438" s="555">
        <v>1591.23</v>
      </c>
      <c r="G1438" s="554" t="s">
        <v>1013</v>
      </c>
      <c r="H1438" s="554" t="s">
        <v>130</v>
      </c>
      <c r="I1438" s="543" t="s">
        <v>7265</v>
      </c>
      <c r="J1438" s="556" t="s">
        <v>7266</v>
      </c>
      <c r="K1438" s="556" t="s">
        <v>1016</v>
      </c>
      <c r="L1438" s="544" t="s">
        <v>1017</v>
      </c>
      <c r="M1438" s="556" t="s">
        <v>7281</v>
      </c>
      <c r="N1438" s="557">
        <v>44804</v>
      </c>
      <c r="O1438" s="545">
        <f t="shared" si="67"/>
        <v>8</v>
      </c>
      <c r="P1438" s="545">
        <f t="shared" si="68"/>
        <v>8</v>
      </c>
      <c r="Q1438" s="531" t="str">
        <f t="shared" si="69"/>
        <v>Gastos_com_Pessoal</v>
      </c>
    </row>
    <row r="1439" spans="1:17" ht="25.5" hidden="1" x14ac:dyDescent="0.2">
      <c r="A1439" s="538">
        <f>IF(B1439="","",COUNT('Diário 3º PA'!$A$4:$A$4242)+COUNT('Diário 4º PA'!$A$4:$A$2224)+ROW()-3)</f>
        <v>5448</v>
      </c>
      <c r="B1439" s="539">
        <v>44804</v>
      </c>
      <c r="C1439" s="540">
        <v>44774</v>
      </c>
      <c r="D1439" s="554" t="s">
        <v>93</v>
      </c>
      <c r="E1439" s="554" t="s">
        <v>97</v>
      </c>
      <c r="F1439" s="555">
        <v>0.08</v>
      </c>
      <c r="G1439" s="554" t="s">
        <v>1553</v>
      </c>
      <c r="H1439" s="554" t="s">
        <v>128</v>
      </c>
      <c r="I1439" s="543" t="s">
        <v>664</v>
      </c>
      <c r="J1439" s="556" t="s">
        <v>811</v>
      </c>
      <c r="K1439" s="556" t="s">
        <v>1554</v>
      </c>
      <c r="L1439" s="544" t="s">
        <v>1066</v>
      </c>
      <c r="M1439" s="556" t="s">
        <v>666</v>
      </c>
      <c r="N1439" s="557">
        <v>44804</v>
      </c>
      <c r="O1439" s="545">
        <f t="shared" si="67"/>
        <v>8</v>
      </c>
      <c r="P1439" s="545">
        <f t="shared" si="68"/>
        <v>8</v>
      </c>
      <c r="Q1439" s="531" t="str">
        <f t="shared" si="69"/>
        <v>Receitas</v>
      </c>
    </row>
    <row r="1440" spans="1:17" ht="76.5" hidden="1" x14ac:dyDescent="0.2">
      <c r="A1440" s="538">
        <f>IF(B1440="","",COUNT('Diário 3º PA'!$A$4:$A$4242)+COUNT('Diário 4º PA'!$A$4:$A$2224)+ROW()-3)</f>
        <v>5449</v>
      </c>
      <c r="B1440" s="539">
        <v>44804</v>
      </c>
      <c r="C1440" s="540">
        <v>44774</v>
      </c>
      <c r="D1440" s="543" t="s">
        <v>101</v>
      </c>
      <c r="E1440" s="543" t="s">
        <v>101</v>
      </c>
      <c r="F1440" s="558">
        <v>224443.34</v>
      </c>
      <c r="G1440" s="543" t="s">
        <v>2477</v>
      </c>
      <c r="H1440" s="543" t="s">
        <v>127</v>
      </c>
      <c r="I1440" s="543" t="s">
        <v>664</v>
      </c>
      <c r="J1440" s="544" t="s">
        <v>811</v>
      </c>
      <c r="K1440" s="544" t="s">
        <v>666</v>
      </c>
      <c r="L1440" s="544" t="s">
        <v>1461</v>
      </c>
      <c r="M1440" s="544" t="s">
        <v>666</v>
      </c>
      <c r="N1440" s="557">
        <v>44804</v>
      </c>
      <c r="O1440" s="545">
        <f t="shared" si="67"/>
        <v>8</v>
      </c>
      <c r="P1440" s="545">
        <f t="shared" si="68"/>
        <v>8</v>
      </c>
      <c r="Q1440" s="531" t="str">
        <f t="shared" si="69"/>
        <v>Rendimentos_de_Aplicações_Fin.</v>
      </c>
    </row>
    <row r="1441" spans="1:17" ht="51" hidden="1" x14ac:dyDescent="0.2">
      <c r="A1441" s="538">
        <f>IF(B1441="","",COUNT('Diário 3º PA'!$A$4:$A$4242)+COUNT('Diário 4º PA'!$A$4:$A$2224)+ROW()-3)</f>
        <v>5450</v>
      </c>
      <c r="B1441" s="539">
        <v>44805</v>
      </c>
      <c r="C1441" s="584">
        <v>44805</v>
      </c>
      <c r="D1441" s="554" t="s">
        <v>104</v>
      </c>
      <c r="E1441" s="554" t="s">
        <v>204</v>
      </c>
      <c r="F1441" s="555">
        <v>128.25</v>
      </c>
      <c r="G1441" s="554" t="s">
        <v>7282</v>
      </c>
      <c r="H1441" s="554" t="s">
        <v>127</v>
      </c>
      <c r="I1441" s="543" t="s">
        <v>1299</v>
      </c>
      <c r="J1441" s="556" t="s">
        <v>773</v>
      </c>
      <c r="K1441" s="544" t="s">
        <v>1464</v>
      </c>
      <c r="L1441" s="544" t="s">
        <v>428</v>
      </c>
      <c r="M1441" s="544">
        <v>2022256770</v>
      </c>
      <c r="N1441" s="557">
        <v>44805</v>
      </c>
      <c r="O1441" s="545">
        <f t="shared" ref="O1441:O1476" si="70">IF(B1441=0,0,IF(YEAR(B1441)=$P$1,MONTH(B1441)-$O$1+1,(YEAR(B1441)-$P$1)*12-$O$1+1+MONTH(B1441)))</f>
        <v>9</v>
      </c>
      <c r="P1441" s="545">
        <f t="shared" ref="P1441:P1476" si="71">IF(C1441=0,0,IF(YEAR(C1441)=$P$1,MONTH(C1441)-$O$1+1,(YEAR(C1441)-$P$1)*12-$O$1+1+MONTH(C1441)))</f>
        <v>9</v>
      </c>
      <c r="Q1441" s="531" t="str">
        <f t="shared" ref="Q1441:Q1476" si="72">SUBSTITUTE(D1441," ","_")</f>
        <v>Gastos_com_Pessoal</v>
      </c>
    </row>
    <row r="1442" spans="1:17" ht="38.25" hidden="1" x14ac:dyDescent="0.2">
      <c r="A1442" s="538">
        <f>IF(B1442="","",COUNT('Diário 3º PA'!$A$4:$A$4242)+COUNT('Diário 4º PA'!$A$4:$A$2224)+ROW()-3)</f>
        <v>5451</v>
      </c>
      <c r="B1442" s="539">
        <v>44805</v>
      </c>
      <c r="C1442" s="584">
        <v>44805</v>
      </c>
      <c r="D1442" s="541" t="s">
        <v>115</v>
      </c>
      <c r="E1442" s="554" t="s">
        <v>336</v>
      </c>
      <c r="F1442" s="555">
        <v>529.29</v>
      </c>
      <c r="G1442" s="554" t="s">
        <v>7283</v>
      </c>
      <c r="H1442" s="554" t="s">
        <v>139</v>
      </c>
      <c r="I1442" s="543" t="s">
        <v>7284</v>
      </c>
      <c r="J1442" s="556" t="s">
        <v>7285</v>
      </c>
      <c r="K1442" s="544" t="s">
        <v>1464</v>
      </c>
      <c r="L1442" s="544" t="s">
        <v>1464</v>
      </c>
      <c r="M1442" s="556">
        <v>2655</v>
      </c>
      <c r="N1442" s="557">
        <v>44805</v>
      </c>
      <c r="O1442" s="545">
        <f t="shared" si="70"/>
        <v>9</v>
      </c>
      <c r="P1442" s="545">
        <f t="shared" si="71"/>
        <v>9</v>
      </c>
      <c r="Q1442" s="531" t="str">
        <f t="shared" si="72"/>
        <v>Gastos_Gerais</v>
      </c>
    </row>
    <row r="1443" spans="1:17" ht="38.25" hidden="1" x14ac:dyDescent="0.2">
      <c r="A1443" s="538">
        <f>IF(B1443="","",COUNT('Diário 3º PA'!$A$4:$A$4242)+COUNT('Diário 4º PA'!$A$4:$A$2224)+ROW()-3)</f>
        <v>5452</v>
      </c>
      <c r="B1443" s="539">
        <v>44805</v>
      </c>
      <c r="C1443" s="584">
        <v>44805</v>
      </c>
      <c r="D1443" s="541" t="s">
        <v>115</v>
      </c>
      <c r="E1443" s="554" t="s">
        <v>336</v>
      </c>
      <c r="F1443" s="555">
        <v>376</v>
      </c>
      <c r="G1443" s="554" t="s">
        <v>7286</v>
      </c>
      <c r="H1443" s="554" t="s">
        <v>139</v>
      </c>
      <c r="I1443" s="543" t="s">
        <v>7284</v>
      </c>
      <c r="J1443" s="556" t="s">
        <v>7285</v>
      </c>
      <c r="K1443" s="544" t="s">
        <v>1464</v>
      </c>
      <c r="L1443" s="544" t="s">
        <v>428</v>
      </c>
      <c r="M1443" s="556">
        <v>2022847</v>
      </c>
      <c r="N1443" s="557">
        <v>44805</v>
      </c>
      <c r="O1443" s="545">
        <f t="shared" si="70"/>
        <v>9</v>
      </c>
      <c r="P1443" s="545">
        <f t="shared" si="71"/>
        <v>9</v>
      </c>
      <c r="Q1443" s="531" t="str">
        <f t="shared" si="72"/>
        <v>Gastos_Gerais</v>
      </c>
    </row>
    <row r="1444" spans="1:17" ht="38.25" hidden="1" x14ac:dyDescent="0.2">
      <c r="A1444" s="538">
        <f>IF(B1444="","",COUNT('Diário 3º PA'!$A$4:$A$4242)+COUNT('Diário 4º PA'!$A$4:$A$2224)+ROW()-3)</f>
        <v>5453</v>
      </c>
      <c r="B1444" s="539">
        <v>44805</v>
      </c>
      <c r="C1444" s="584">
        <v>44805</v>
      </c>
      <c r="D1444" s="541" t="s">
        <v>115</v>
      </c>
      <c r="E1444" s="554" t="s">
        <v>378</v>
      </c>
      <c r="F1444" s="555">
        <v>48</v>
      </c>
      <c r="G1444" s="554" t="s">
        <v>7287</v>
      </c>
      <c r="H1444" s="554" t="s">
        <v>138</v>
      </c>
      <c r="I1444" s="543" t="s">
        <v>3459</v>
      </c>
      <c r="J1444" s="556" t="s">
        <v>3460</v>
      </c>
      <c r="K1444" s="544" t="s">
        <v>1464</v>
      </c>
      <c r="L1444" s="544" t="s">
        <v>428</v>
      </c>
      <c r="M1444" s="556">
        <v>202237</v>
      </c>
      <c r="N1444" s="557">
        <v>44805</v>
      </c>
      <c r="O1444" s="545">
        <f t="shared" si="70"/>
        <v>9</v>
      </c>
      <c r="P1444" s="545">
        <f t="shared" si="71"/>
        <v>9</v>
      </c>
      <c r="Q1444" s="531" t="str">
        <f t="shared" si="72"/>
        <v>Gastos_Gerais</v>
      </c>
    </row>
    <row r="1445" spans="1:17" ht="51" hidden="1" x14ac:dyDescent="0.2">
      <c r="A1445" s="538">
        <f>IF(B1445="","",COUNT('Diário 3º PA'!$A$4:$A$4242)+COUNT('Diário 4º PA'!$A$4:$A$2224)+ROW()-3)</f>
        <v>5454</v>
      </c>
      <c r="B1445" s="539">
        <v>44805</v>
      </c>
      <c r="C1445" s="584">
        <v>44805</v>
      </c>
      <c r="D1445" s="554" t="s">
        <v>104</v>
      </c>
      <c r="E1445" s="554" t="s">
        <v>204</v>
      </c>
      <c r="F1445" s="555">
        <v>99.75</v>
      </c>
      <c r="G1445" s="554" t="s">
        <v>7288</v>
      </c>
      <c r="H1445" s="554" t="s">
        <v>127</v>
      </c>
      <c r="I1445" s="543" t="s">
        <v>6093</v>
      </c>
      <c r="J1445" s="556" t="s">
        <v>756</v>
      </c>
      <c r="K1445" s="544" t="s">
        <v>1464</v>
      </c>
      <c r="L1445" s="544" t="s">
        <v>428</v>
      </c>
      <c r="M1445" s="556">
        <v>2022222430</v>
      </c>
      <c r="N1445" s="557">
        <v>44805</v>
      </c>
      <c r="O1445" s="545">
        <f t="shared" si="70"/>
        <v>9</v>
      </c>
      <c r="P1445" s="545">
        <f t="shared" si="71"/>
        <v>9</v>
      </c>
      <c r="Q1445" s="531" t="str">
        <f t="shared" si="72"/>
        <v>Gastos_com_Pessoal</v>
      </c>
    </row>
    <row r="1446" spans="1:17" ht="38.25" hidden="1" x14ac:dyDescent="0.2">
      <c r="A1446" s="538">
        <f>IF(B1446="","",COUNT('Diário 3º PA'!$A$4:$A$4242)+COUNT('Diário 4º PA'!$A$4:$A$2224)+ROW()-3)</f>
        <v>5455</v>
      </c>
      <c r="B1446" s="539">
        <v>44805</v>
      </c>
      <c r="C1446" s="584">
        <v>44805</v>
      </c>
      <c r="D1446" s="541" t="s">
        <v>115</v>
      </c>
      <c r="E1446" s="482" t="s">
        <v>354</v>
      </c>
      <c r="F1446" s="555">
        <v>865</v>
      </c>
      <c r="G1446" s="554" t="s">
        <v>7289</v>
      </c>
      <c r="H1446" s="554" t="s">
        <v>135</v>
      </c>
      <c r="I1446" s="543" t="s">
        <v>2192</v>
      </c>
      <c r="J1446" s="556" t="s">
        <v>2193</v>
      </c>
      <c r="K1446" s="544" t="s">
        <v>1464</v>
      </c>
      <c r="L1446" s="544" t="s">
        <v>428</v>
      </c>
      <c r="M1446" s="556">
        <v>2022130</v>
      </c>
      <c r="N1446" s="557">
        <v>44805</v>
      </c>
      <c r="O1446" s="545">
        <f t="shared" si="70"/>
        <v>9</v>
      </c>
      <c r="P1446" s="545">
        <f t="shared" si="71"/>
        <v>9</v>
      </c>
      <c r="Q1446" s="531" t="str">
        <f t="shared" si="72"/>
        <v>Gastos_Gerais</v>
      </c>
    </row>
    <row r="1447" spans="1:17" ht="76.5" x14ac:dyDescent="0.2">
      <c r="A1447" s="538">
        <f>IF(B1447="","",COUNT('Diário 3º PA'!$A$4:$A$4242)+COUNT('Diário 4º PA'!$A$4:$A$2224)+ROW()-3)</f>
        <v>5456</v>
      </c>
      <c r="B1447" s="539">
        <v>44805</v>
      </c>
      <c r="C1447" s="584">
        <v>44798</v>
      </c>
      <c r="D1447" s="554" t="s">
        <v>117</v>
      </c>
      <c r="E1447" s="554" t="s">
        <v>393</v>
      </c>
      <c r="F1447" s="555">
        <v>2563.2600000000002</v>
      </c>
      <c r="G1447" s="554" t="s">
        <v>7290</v>
      </c>
      <c r="H1447" s="554" t="s">
        <v>133</v>
      </c>
      <c r="I1447" s="543" t="s">
        <v>578</v>
      </c>
      <c r="J1447" s="556" t="s">
        <v>7291</v>
      </c>
      <c r="K1447" s="556" t="s">
        <v>704</v>
      </c>
      <c r="L1447" s="544" t="s">
        <v>428</v>
      </c>
      <c r="M1447" s="556">
        <v>50249</v>
      </c>
      <c r="N1447" s="557">
        <v>44798</v>
      </c>
      <c r="O1447" s="545">
        <f t="shared" si="70"/>
        <v>9</v>
      </c>
      <c r="P1447" s="545">
        <f t="shared" si="71"/>
        <v>8</v>
      </c>
      <c r="Q1447" s="531" t="str">
        <f t="shared" si="72"/>
        <v>Aquisição_de_Bens_Permanentes</v>
      </c>
    </row>
    <row r="1448" spans="1:17" ht="38.25" hidden="1" x14ac:dyDescent="0.2">
      <c r="A1448" s="538">
        <f>IF(B1448="","",COUNT('Diário 3º PA'!$A$4:$A$4242)+COUNT('Diário 4º PA'!$A$4:$A$2224)+ROW()-3)</f>
        <v>5457</v>
      </c>
      <c r="B1448" s="539">
        <v>44805</v>
      </c>
      <c r="C1448" s="584">
        <v>44798</v>
      </c>
      <c r="D1448" s="541" t="s">
        <v>115</v>
      </c>
      <c r="E1448" s="554" t="s">
        <v>298</v>
      </c>
      <c r="F1448" s="555">
        <v>1994.26</v>
      </c>
      <c r="G1448" s="554" t="s">
        <v>5970</v>
      </c>
      <c r="H1448" s="554" t="s">
        <v>140</v>
      </c>
      <c r="I1448" s="543" t="s">
        <v>5971</v>
      </c>
      <c r="J1448" s="556" t="s">
        <v>1044</v>
      </c>
      <c r="K1448" s="556" t="s">
        <v>704</v>
      </c>
      <c r="L1448" s="544" t="s">
        <v>428</v>
      </c>
      <c r="M1448" s="556">
        <v>22566</v>
      </c>
      <c r="N1448" s="557">
        <v>44776</v>
      </c>
      <c r="O1448" s="545">
        <f t="shared" si="70"/>
        <v>9</v>
      </c>
      <c r="P1448" s="545">
        <f t="shared" si="71"/>
        <v>8</v>
      </c>
      <c r="Q1448" s="531" t="str">
        <f t="shared" si="72"/>
        <v>Gastos_Gerais</v>
      </c>
    </row>
    <row r="1449" spans="1:17" ht="51" hidden="1" x14ac:dyDescent="0.2">
      <c r="A1449" s="538">
        <f>IF(B1449="","",COUNT('Diário 3º PA'!$A$4:$A$4242)+COUNT('Diário 4º PA'!$A$4:$A$2224)+ROW()-3)</f>
        <v>5458</v>
      </c>
      <c r="B1449" s="539">
        <v>44805</v>
      </c>
      <c r="C1449" s="584">
        <v>44805</v>
      </c>
      <c r="D1449" s="554" t="s">
        <v>104</v>
      </c>
      <c r="E1449" s="554" t="s">
        <v>185</v>
      </c>
      <c r="F1449" s="555">
        <v>793.62</v>
      </c>
      <c r="G1449" s="554" t="s">
        <v>1013</v>
      </c>
      <c r="H1449" s="554" t="s">
        <v>140</v>
      </c>
      <c r="I1449" s="614" t="s">
        <v>7292</v>
      </c>
      <c r="J1449" s="556" t="s">
        <v>7293</v>
      </c>
      <c r="K1449" s="556" t="s">
        <v>1016</v>
      </c>
      <c r="L1449" s="544" t="s">
        <v>1017</v>
      </c>
      <c r="M1449" s="556" t="s">
        <v>7294</v>
      </c>
      <c r="N1449" s="557">
        <v>44805</v>
      </c>
      <c r="O1449" s="545">
        <f t="shared" si="70"/>
        <v>9</v>
      </c>
      <c r="P1449" s="545">
        <f t="shared" si="71"/>
        <v>9</v>
      </c>
      <c r="Q1449" s="531" t="str">
        <f t="shared" si="72"/>
        <v>Gastos_com_Pessoal</v>
      </c>
    </row>
    <row r="1450" spans="1:17" ht="51" hidden="1" x14ac:dyDescent="0.2">
      <c r="A1450" s="538">
        <f>IF(B1450="","",COUNT('Diário 3º PA'!$A$4:$A$4242)+COUNT('Diário 4º PA'!$A$4:$A$2224)+ROW()-3)</f>
        <v>5459</v>
      </c>
      <c r="B1450" s="539">
        <v>44805</v>
      </c>
      <c r="C1450" s="584">
        <v>44805</v>
      </c>
      <c r="D1450" s="554" t="s">
        <v>104</v>
      </c>
      <c r="E1450" s="554" t="s">
        <v>185</v>
      </c>
      <c r="F1450" s="555">
        <v>1002</v>
      </c>
      <c r="G1450" s="554" t="s">
        <v>1013</v>
      </c>
      <c r="H1450" s="554" t="s">
        <v>140</v>
      </c>
      <c r="I1450" s="614" t="s">
        <v>7295</v>
      </c>
      <c r="J1450" s="556" t="s">
        <v>7296</v>
      </c>
      <c r="K1450" s="556" t="s">
        <v>1016</v>
      </c>
      <c r="L1450" s="544" t="s">
        <v>1017</v>
      </c>
      <c r="M1450" s="556" t="s">
        <v>7297</v>
      </c>
      <c r="N1450" s="557">
        <v>44805</v>
      </c>
      <c r="O1450" s="545">
        <f t="shared" si="70"/>
        <v>9</v>
      </c>
      <c r="P1450" s="545">
        <f t="shared" si="71"/>
        <v>9</v>
      </c>
      <c r="Q1450" s="531" t="str">
        <f t="shared" si="72"/>
        <v>Gastos_com_Pessoal</v>
      </c>
    </row>
    <row r="1451" spans="1:17" ht="51" hidden="1" x14ac:dyDescent="0.2">
      <c r="A1451" s="538">
        <f>IF(B1451="","",COUNT('Diário 3º PA'!$A$4:$A$4242)+COUNT('Diário 4º PA'!$A$4:$A$2224)+ROW()-3)</f>
        <v>5460</v>
      </c>
      <c r="B1451" s="539">
        <v>44805</v>
      </c>
      <c r="C1451" s="584">
        <v>44805</v>
      </c>
      <c r="D1451" s="554" t="s">
        <v>104</v>
      </c>
      <c r="E1451" s="554" t="s">
        <v>185</v>
      </c>
      <c r="F1451" s="555">
        <v>3085.74</v>
      </c>
      <c r="G1451" s="554" t="s">
        <v>1013</v>
      </c>
      <c r="H1451" s="554" t="s">
        <v>130</v>
      </c>
      <c r="I1451" s="614" t="s">
        <v>7298</v>
      </c>
      <c r="J1451" s="556" t="s">
        <v>5898</v>
      </c>
      <c r="K1451" s="556" t="s">
        <v>1016</v>
      </c>
      <c r="L1451" s="544" t="s">
        <v>1017</v>
      </c>
      <c r="M1451" s="556" t="s">
        <v>7299</v>
      </c>
      <c r="N1451" s="557">
        <v>44805</v>
      </c>
      <c r="O1451" s="545">
        <f t="shared" si="70"/>
        <v>9</v>
      </c>
      <c r="P1451" s="545">
        <f t="shared" si="71"/>
        <v>9</v>
      </c>
      <c r="Q1451" s="531" t="str">
        <f t="shared" si="72"/>
        <v>Gastos_com_Pessoal</v>
      </c>
    </row>
    <row r="1452" spans="1:17" ht="38.25" hidden="1" x14ac:dyDescent="0.2">
      <c r="A1452" s="538">
        <f>IF(B1452="","",COUNT('Diário 3º PA'!$A$4:$A$4242)+COUNT('Diário 4º PA'!$A$4:$A$2224)+ROW()-3)</f>
        <v>5461</v>
      </c>
      <c r="B1452" s="539">
        <v>44806</v>
      </c>
      <c r="C1452" s="584">
        <v>44774</v>
      </c>
      <c r="D1452" s="541" t="s">
        <v>115</v>
      </c>
      <c r="E1452" s="554" t="s">
        <v>302</v>
      </c>
      <c r="F1452" s="555">
        <v>42638.7</v>
      </c>
      <c r="G1452" s="543" t="s">
        <v>6091</v>
      </c>
      <c r="H1452" s="554" t="s">
        <v>129</v>
      </c>
      <c r="I1452" s="543" t="s">
        <v>818</v>
      </c>
      <c r="J1452" s="556" t="s">
        <v>819</v>
      </c>
      <c r="K1452" s="556" t="s">
        <v>704</v>
      </c>
      <c r="L1452" s="544" t="s">
        <v>428</v>
      </c>
      <c r="M1452" s="556">
        <v>37</v>
      </c>
      <c r="N1452" s="557">
        <v>44805</v>
      </c>
      <c r="O1452" s="545">
        <f t="shared" si="70"/>
        <v>9</v>
      </c>
      <c r="P1452" s="545">
        <f t="shared" si="71"/>
        <v>8</v>
      </c>
      <c r="Q1452" s="531" t="str">
        <f t="shared" si="72"/>
        <v>Gastos_Gerais</v>
      </c>
    </row>
    <row r="1453" spans="1:17" ht="38.25" hidden="1" x14ac:dyDescent="0.2">
      <c r="A1453" s="538">
        <f>IF(B1453="","",COUNT('Diário 3º PA'!$A$4:$A$4242)+COUNT('Diário 4º PA'!$A$4:$A$2224)+ROW()-3)</f>
        <v>5462</v>
      </c>
      <c r="B1453" s="539">
        <v>44806</v>
      </c>
      <c r="C1453" s="580">
        <v>44743</v>
      </c>
      <c r="D1453" s="541" t="s">
        <v>115</v>
      </c>
      <c r="E1453" s="541" t="s">
        <v>376</v>
      </c>
      <c r="F1453" s="542">
        <v>2507.09</v>
      </c>
      <c r="G1453" s="541" t="s">
        <v>3659</v>
      </c>
      <c r="H1453" s="541" t="s">
        <v>139</v>
      </c>
      <c r="I1453" s="541" t="s">
        <v>859</v>
      </c>
      <c r="J1453" s="560" t="s">
        <v>860</v>
      </c>
      <c r="K1453" s="560" t="s">
        <v>704</v>
      </c>
      <c r="L1453" s="560" t="s">
        <v>428</v>
      </c>
      <c r="M1453" s="560">
        <v>1231</v>
      </c>
      <c r="N1453" s="557">
        <v>44798</v>
      </c>
      <c r="O1453" s="545">
        <f t="shared" si="70"/>
        <v>9</v>
      </c>
      <c r="P1453" s="545">
        <f t="shared" si="71"/>
        <v>7</v>
      </c>
      <c r="Q1453" s="531" t="str">
        <f t="shared" si="72"/>
        <v>Gastos_Gerais</v>
      </c>
    </row>
    <row r="1454" spans="1:17" ht="38.25" hidden="1" x14ac:dyDescent="0.2">
      <c r="A1454" s="538">
        <f>IF(B1454="","",COUNT('Diário 3º PA'!$A$4:$A$4242)+COUNT('Diário 4º PA'!$A$4:$A$2224)+ROW()-3)</f>
        <v>5463</v>
      </c>
      <c r="B1454" s="539">
        <v>44806</v>
      </c>
      <c r="C1454" s="584">
        <v>44743</v>
      </c>
      <c r="D1454" s="541" t="s">
        <v>115</v>
      </c>
      <c r="E1454" s="554" t="s">
        <v>232</v>
      </c>
      <c r="F1454" s="555">
        <v>18267.12</v>
      </c>
      <c r="G1454" s="554" t="s">
        <v>2495</v>
      </c>
      <c r="H1454" s="554" t="s">
        <v>135</v>
      </c>
      <c r="I1454" s="543" t="s">
        <v>1089</v>
      </c>
      <c r="J1454" s="556" t="s">
        <v>703</v>
      </c>
      <c r="K1454" s="556" t="s">
        <v>704</v>
      </c>
      <c r="L1454" s="544" t="s">
        <v>705</v>
      </c>
      <c r="M1454" s="556" t="s">
        <v>7300</v>
      </c>
      <c r="N1454" s="557">
        <v>44806</v>
      </c>
      <c r="O1454" s="545">
        <f t="shared" si="70"/>
        <v>9</v>
      </c>
      <c r="P1454" s="545">
        <f t="shared" si="71"/>
        <v>7</v>
      </c>
      <c r="Q1454" s="531" t="str">
        <f t="shared" si="72"/>
        <v>Gastos_Gerais</v>
      </c>
    </row>
    <row r="1455" spans="1:17" ht="38.25" hidden="1" x14ac:dyDescent="0.2">
      <c r="A1455" s="538">
        <f>IF(B1455="","",COUNT('Diário 3º PA'!$A$4:$A$4242)+COUNT('Diário 4º PA'!$A$4:$A$2224)+ROW()-3)</f>
        <v>5464</v>
      </c>
      <c r="B1455" s="539">
        <v>44806</v>
      </c>
      <c r="C1455" s="584">
        <v>44774</v>
      </c>
      <c r="D1455" s="541" t="s">
        <v>115</v>
      </c>
      <c r="E1455" s="554" t="s">
        <v>232</v>
      </c>
      <c r="F1455" s="555">
        <v>968.8</v>
      </c>
      <c r="G1455" s="554" t="s">
        <v>2495</v>
      </c>
      <c r="H1455" s="554" t="s">
        <v>132</v>
      </c>
      <c r="I1455" s="543" t="s">
        <v>3470</v>
      </c>
      <c r="J1455" s="556" t="s">
        <v>763</v>
      </c>
      <c r="K1455" s="556" t="s">
        <v>704</v>
      </c>
      <c r="L1455" s="544" t="s">
        <v>705</v>
      </c>
      <c r="M1455" s="556" t="s">
        <v>7301</v>
      </c>
      <c r="N1455" s="557">
        <v>44806</v>
      </c>
      <c r="O1455" s="545">
        <f t="shared" si="70"/>
        <v>9</v>
      </c>
      <c r="P1455" s="545">
        <f t="shared" si="71"/>
        <v>8</v>
      </c>
      <c r="Q1455" s="531" t="str">
        <f t="shared" si="72"/>
        <v>Gastos_Gerais</v>
      </c>
    </row>
    <row r="1456" spans="1:17" ht="38.25" hidden="1" x14ac:dyDescent="0.2">
      <c r="A1456" s="538">
        <f>IF(B1456="","",COUNT('Diário 3º PA'!$A$4:$A$4242)+COUNT('Diário 4º PA'!$A$4:$A$2224)+ROW()-3)</f>
        <v>5465</v>
      </c>
      <c r="B1456" s="539">
        <v>44806</v>
      </c>
      <c r="C1456" s="584">
        <v>44774</v>
      </c>
      <c r="D1456" s="541" t="s">
        <v>115</v>
      </c>
      <c r="E1456" s="554" t="s">
        <v>300</v>
      </c>
      <c r="F1456" s="555">
        <v>16.899999999999999</v>
      </c>
      <c r="G1456" s="554" t="s">
        <v>7302</v>
      </c>
      <c r="H1456" s="554" t="s">
        <v>131</v>
      </c>
      <c r="I1456" s="543" t="s">
        <v>6016</v>
      </c>
      <c r="J1456" s="556" t="s">
        <v>4427</v>
      </c>
      <c r="K1456" s="556" t="s">
        <v>704</v>
      </c>
      <c r="L1456" s="544" t="s">
        <v>428</v>
      </c>
      <c r="M1456" s="556">
        <v>6560</v>
      </c>
      <c r="N1456" s="557">
        <v>44803</v>
      </c>
      <c r="O1456" s="545">
        <f t="shared" si="70"/>
        <v>9</v>
      </c>
      <c r="P1456" s="545">
        <f t="shared" si="71"/>
        <v>8</v>
      </c>
      <c r="Q1456" s="531" t="str">
        <f t="shared" si="72"/>
        <v>Gastos_Gerais</v>
      </c>
    </row>
    <row r="1457" spans="1:17" ht="38.25" hidden="1" x14ac:dyDescent="0.2">
      <c r="A1457" s="538">
        <f>IF(B1457="","",COUNT('Diário 3º PA'!$A$4:$A$4242)+COUNT('Diário 4º PA'!$A$4:$A$2224)+ROW()-3)</f>
        <v>5466</v>
      </c>
      <c r="B1457" s="539">
        <v>44806</v>
      </c>
      <c r="C1457" s="584">
        <v>44774</v>
      </c>
      <c r="D1457" s="541" t="s">
        <v>115</v>
      </c>
      <c r="E1457" s="554" t="s">
        <v>300</v>
      </c>
      <c r="F1457" s="555">
        <v>14.9</v>
      </c>
      <c r="G1457" s="554" t="s">
        <v>7302</v>
      </c>
      <c r="H1457" s="554" t="s">
        <v>136</v>
      </c>
      <c r="I1457" s="543" t="s">
        <v>6016</v>
      </c>
      <c r="J1457" s="556" t="s">
        <v>4427</v>
      </c>
      <c r="K1457" s="556" t="s">
        <v>704</v>
      </c>
      <c r="L1457" s="544" t="s">
        <v>428</v>
      </c>
      <c r="M1457" s="556">
        <v>6560</v>
      </c>
      <c r="N1457" s="557">
        <v>44803</v>
      </c>
      <c r="O1457" s="545">
        <f t="shared" si="70"/>
        <v>9</v>
      </c>
      <c r="P1457" s="545">
        <f t="shared" si="71"/>
        <v>8</v>
      </c>
      <c r="Q1457" s="531" t="str">
        <f t="shared" si="72"/>
        <v>Gastos_Gerais</v>
      </c>
    </row>
    <row r="1458" spans="1:17" ht="38.25" hidden="1" x14ac:dyDescent="0.2">
      <c r="A1458" s="538">
        <f>IF(B1458="","",COUNT('Diário 3º PA'!$A$4:$A$4242)+COUNT('Diário 4º PA'!$A$4:$A$2224)+ROW()-3)</f>
        <v>5467</v>
      </c>
      <c r="B1458" s="539">
        <v>44806</v>
      </c>
      <c r="C1458" s="584">
        <v>44774</v>
      </c>
      <c r="D1458" s="541" t="s">
        <v>115</v>
      </c>
      <c r="E1458" s="554" t="s">
        <v>300</v>
      </c>
      <c r="F1458" s="555">
        <v>555.70000000000005</v>
      </c>
      <c r="G1458" s="554" t="s">
        <v>7302</v>
      </c>
      <c r="H1458" s="554" t="s">
        <v>135</v>
      </c>
      <c r="I1458" s="543" t="s">
        <v>6016</v>
      </c>
      <c r="J1458" s="556" t="s">
        <v>4427</v>
      </c>
      <c r="K1458" s="556" t="s">
        <v>704</v>
      </c>
      <c r="L1458" s="544" t="s">
        <v>428</v>
      </c>
      <c r="M1458" s="556">
        <v>6560</v>
      </c>
      <c r="N1458" s="557">
        <v>44803</v>
      </c>
      <c r="O1458" s="545">
        <f t="shared" si="70"/>
        <v>9</v>
      </c>
      <c r="P1458" s="545">
        <f t="shared" si="71"/>
        <v>8</v>
      </c>
      <c r="Q1458" s="531" t="str">
        <f t="shared" si="72"/>
        <v>Gastos_Gerais</v>
      </c>
    </row>
    <row r="1459" spans="1:17" ht="38.25" hidden="1" x14ac:dyDescent="0.2">
      <c r="A1459" s="538">
        <f>IF(B1459="","",COUNT('Diário 3º PA'!$A$4:$A$4242)+COUNT('Diário 4º PA'!$A$4:$A$2224)+ROW()-3)</f>
        <v>5468</v>
      </c>
      <c r="B1459" s="539">
        <v>44806</v>
      </c>
      <c r="C1459" s="584">
        <v>44774</v>
      </c>
      <c r="D1459" s="541" t="s">
        <v>115</v>
      </c>
      <c r="E1459" s="554" t="s">
        <v>298</v>
      </c>
      <c r="F1459" s="555">
        <v>1515.07</v>
      </c>
      <c r="G1459" s="554" t="s">
        <v>5970</v>
      </c>
      <c r="H1459" s="554" t="s">
        <v>138</v>
      </c>
      <c r="I1459" s="543" t="s">
        <v>5971</v>
      </c>
      <c r="J1459" s="556" t="s">
        <v>1044</v>
      </c>
      <c r="K1459" s="556" t="s">
        <v>704</v>
      </c>
      <c r="L1459" s="544" t="s">
        <v>428</v>
      </c>
      <c r="M1459" s="556">
        <v>22711</v>
      </c>
      <c r="N1459" s="557">
        <v>44778</v>
      </c>
      <c r="O1459" s="545">
        <f t="shared" si="70"/>
        <v>9</v>
      </c>
      <c r="P1459" s="545">
        <f t="shared" si="71"/>
        <v>8</v>
      </c>
      <c r="Q1459" s="531" t="str">
        <f t="shared" si="72"/>
        <v>Gastos_Gerais</v>
      </c>
    </row>
    <row r="1460" spans="1:17" ht="38.25" hidden="1" x14ac:dyDescent="0.2">
      <c r="A1460" s="538">
        <f>IF(B1460="","",COUNT('Diário 3º PA'!$A$4:$A$4242)+COUNT('Diário 4º PA'!$A$4:$A$2224)+ROW()-3)</f>
        <v>5469</v>
      </c>
      <c r="B1460" s="539">
        <v>44806</v>
      </c>
      <c r="C1460" s="540">
        <v>44743</v>
      </c>
      <c r="D1460" s="541" t="s">
        <v>115</v>
      </c>
      <c r="E1460" s="554" t="s">
        <v>232</v>
      </c>
      <c r="F1460" s="555">
        <v>3237.18</v>
      </c>
      <c r="G1460" s="554" t="s">
        <v>2495</v>
      </c>
      <c r="H1460" s="554" t="s">
        <v>134</v>
      </c>
      <c r="I1460" s="543" t="s">
        <v>1089</v>
      </c>
      <c r="J1460" s="556" t="s">
        <v>703</v>
      </c>
      <c r="K1460" s="556" t="s">
        <v>704</v>
      </c>
      <c r="L1460" s="544" t="s">
        <v>705</v>
      </c>
      <c r="M1460" s="556" t="s">
        <v>7303</v>
      </c>
      <c r="N1460" s="539">
        <v>44806</v>
      </c>
      <c r="O1460" s="545">
        <f t="shared" si="70"/>
        <v>9</v>
      </c>
      <c r="P1460" s="545">
        <f t="shared" si="71"/>
        <v>7</v>
      </c>
      <c r="Q1460" s="531" t="str">
        <f t="shared" si="72"/>
        <v>Gastos_Gerais</v>
      </c>
    </row>
    <row r="1461" spans="1:17" ht="48" hidden="1" x14ac:dyDescent="0.2">
      <c r="A1461" s="538">
        <f>IF(B1461="","",COUNT('Diário 3º PA'!$A$4:$A$4242)+COUNT('Diário 4º PA'!$A$4:$A$2224)+ROW()-3)</f>
        <v>5470</v>
      </c>
      <c r="B1461" s="539">
        <v>44806</v>
      </c>
      <c r="C1461" s="540">
        <v>44774</v>
      </c>
      <c r="D1461" s="541" t="s">
        <v>115</v>
      </c>
      <c r="E1461" s="554" t="s">
        <v>238</v>
      </c>
      <c r="F1461" s="555">
        <v>215.92</v>
      </c>
      <c r="G1461" s="554" t="s">
        <v>6326</v>
      </c>
      <c r="H1461" s="554" t="s">
        <v>127</v>
      </c>
      <c r="I1461" s="543" t="s">
        <v>5380</v>
      </c>
      <c r="J1461" s="556" t="s">
        <v>769</v>
      </c>
      <c r="K1461" s="556" t="s">
        <v>704</v>
      </c>
      <c r="L1461" s="544" t="s">
        <v>705</v>
      </c>
      <c r="M1461" s="556" t="s">
        <v>7304</v>
      </c>
      <c r="N1461" s="539">
        <v>44806</v>
      </c>
      <c r="O1461" s="545">
        <f t="shared" si="70"/>
        <v>9</v>
      </c>
      <c r="P1461" s="545">
        <f t="shared" si="71"/>
        <v>8</v>
      </c>
      <c r="Q1461" s="531" t="str">
        <f t="shared" si="72"/>
        <v>Gastos_Gerais</v>
      </c>
    </row>
    <row r="1462" spans="1:17" ht="38.25" hidden="1" x14ac:dyDescent="0.2">
      <c r="A1462" s="538">
        <f>IF(B1462="","",COUNT('Diário 3º PA'!$A$4:$A$4242)+COUNT('Diário 4º PA'!$A$4:$A$2224)+ROW()-3)</f>
        <v>5471</v>
      </c>
      <c r="B1462" s="539">
        <v>44806</v>
      </c>
      <c r="C1462" s="584">
        <v>44774</v>
      </c>
      <c r="D1462" s="541" t="s">
        <v>115</v>
      </c>
      <c r="E1462" s="554" t="s">
        <v>318</v>
      </c>
      <c r="F1462" s="555">
        <v>547.44000000000005</v>
      </c>
      <c r="G1462" s="554" t="s">
        <v>7305</v>
      </c>
      <c r="H1462" s="554" t="s">
        <v>139</v>
      </c>
      <c r="I1462" s="543" t="s">
        <v>7306</v>
      </c>
      <c r="J1462" s="556" t="s">
        <v>7307</v>
      </c>
      <c r="K1462" s="556" t="s">
        <v>704</v>
      </c>
      <c r="L1462" s="544" t="s">
        <v>428</v>
      </c>
      <c r="M1462" s="556">
        <v>45</v>
      </c>
      <c r="N1462" s="557">
        <v>44803</v>
      </c>
      <c r="O1462" s="545">
        <f t="shared" si="70"/>
        <v>9</v>
      </c>
      <c r="P1462" s="545">
        <f t="shared" si="71"/>
        <v>8</v>
      </c>
      <c r="Q1462" s="531" t="str">
        <f t="shared" si="72"/>
        <v>Gastos_Gerais</v>
      </c>
    </row>
    <row r="1463" spans="1:17" ht="38.25" hidden="1" x14ac:dyDescent="0.2">
      <c r="A1463" s="538">
        <f>IF(B1463="","",COUNT('Diário 3º PA'!$A$4:$A$4242)+COUNT('Diário 4º PA'!$A$4:$A$2224)+ROW()-3)</f>
        <v>5472</v>
      </c>
      <c r="B1463" s="539">
        <v>44806</v>
      </c>
      <c r="C1463" s="584">
        <v>44798</v>
      </c>
      <c r="D1463" s="541" t="s">
        <v>115</v>
      </c>
      <c r="E1463" s="554" t="s">
        <v>298</v>
      </c>
      <c r="F1463" s="555">
        <v>804.84</v>
      </c>
      <c r="G1463" s="554" t="s">
        <v>5970</v>
      </c>
      <c r="H1463" s="554" t="s">
        <v>134</v>
      </c>
      <c r="I1463" s="543" t="s">
        <v>5971</v>
      </c>
      <c r="J1463" s="556" t="s">
        <v>1044</v>
      </c>
      <c r="K1463" s="556" t="s">
        <v>704</v>
      </c>
      <c r="L1463" s="544" t="s">
        <v>428</v>
      </c>
      <c r="M1463" s="556">
        <v>227227</v>
      </c>
      <c r="N1463" s="557">
        <v>44778</v>
      </c>
      <c r="O1463" s="545">
        <f t="shared" si="70"/>
        <v>9</v>
      </c>
      <c r="P1463" s="545">
        <f t="shared" si="71"/>
        <v>8</v>
      </c>
      <c r="Q1463" s="531" t="str">
        <f t="shared" si="72"/>
        <v>Gastos_Gerais</v>
      </c>
    </row>
    <row r="1464" spans="1:17" ht="38.25" hidden="1" x14ac:dyDescent="0.2">
      <c r="A1464" s="538">
        <f>IF(B1464="","",COUNT('Diário 3º PA'!$A$4:$A$4242)+COUNT('Diário 4º PA'!$A$4:$A$2224)+ROW()-3)</f>
        <v>5473</v>
      </c>
      <c r="B1464" s="539">
        <v>44806</v>
      </c>
      <c r="C1464" s="584">
        <v>44774</v>
      </c>
      <c r="D1464" s="541" t="s">
        <v>115</v>
      </c>
      <c r="E1464" s="554" t="s">
        <v>364</v>
      </c>
      <c r="F1464" s="555">
        <v>1394</v>
      </c>
      <c r="G1464" s="554" t="s">
        <v>1079</v>
      </c>
      <c r="H1464" s="554" t="s">
        <v>140</v>
      </c>
      <c r="I1464" s="543" t="s">
        <v>7308</v>
      </c>
      <c r="J1464" s="556" t="s">
        <v>1081</v>
      </c>
      <c r="K1464" s="556" t="s">
        <v>704</v>
      </c>
      <c r="L1464" s="544" t="s">
        <v>428</v>
      </c>
      <c r="M1464" s="556">
        <v>16</v>
      </c>
      <c r="N1464" s="557">
        <v>44804</v>
      </c>
      <c r="O1464" s="545">
        <f t="shared" si="70"/>
        <v>9</v>
      </c>
      <c r="P1464" s="545">
        <f t="shared" si="71"/>
        <v>8</v>
      </c>
      <c r="Q1464" s="531" t="str">
        <f t="shared" si="72"/>
        <v>Gastos_Gerais</v>
      </c>
    </row>
    <row r="1465" spans="1:17" ht="38.25" hidden="1" x14ac:dyDescent="0.2">
      <c r="A1465" s="538">
        <f>IF(B1465="","",COUNT('Diário 3º PA'!$A$4:$A$4242)+COUNT('Diário 4º PA'!$A$4:$A$2224)+ROW()-3)</f>
        <v>5474</v>
      </c>
      <c r="B1465" s="539">
        <v>44806</v>
      </c>
      <c r="C1465" s="584">
        <v>44805</v>
      </c>
      <c r="D1465" s="541" t="s">
        <v>115</v>
      </c>
      <c r="E1465" s="554" t="s">
        <v>318</v>
      </c>
      <c r="F1465" s="555">
        <v>76.5</v>
      </c>
      <c r="G1465" s="554" t="s">
        <v>7309</v>
      </c>
      <c r="H1465" s="554" t="s">
        <v>140</v>
      </c>
      <c r="I1465" s="543" t="s">
        <v>7310</v>
      </c>
      <c r="J1465" s="556" t="s">
        <v>7311</v>
      </c>
      <c r="K1465" s="560" t="s">
        <v>704</v>
      </c>
      <c r="L1465" s="560" t="s">
        <v>428</v>
      </c>
      <c r="M1465" s="556">
        <v>4236</v>
      </c>
      <c r="N1465" s="557">
        <v>44805</v>
      </c>
      <c r="O1465" s="545">
        <f t="shared" si="70"/>
        <v>9</v>
      </c>
      <c r="P1465" s="545">
        <f t="shared" si="71"/>
        <v>9</v>
      </c>
      <c r="Q1465" s="531" t="str">
        <f t="shared" si="72"/>
        <v>Gastos_Gerais</v>
      </c>
    </row>
    <row r="1466" spans="1:17" ht="38.25" hidden="1" x14ac:dyDescent="0.2">
      <c r="A1466" s="538">
        <f>IF(B1466="","",COUNT('Diário 3º PA'!$A$4:$A$4242)+COUNT('Diário 4º PA'!$A$4:$A$2224)+ROW()-3)</f>
        <v>5475</v>
      </c>
      <c r="B1466" s="539">
        <v>44806</v>
      </c>
      <c r="C1466" s="584">
        <v>44805</v>
      </c>
      <c r="D1466" s="541" t="s">
        <v>115</v>
      </c>
      <c r="E1466" s="554" t="s">
        <v>336</v>
      </c>
      <c r="F1466" s="555">
        <v>30</v>
      </c>
      <c r="G1466" s="554" t="s">
        <v>7312</v>
      </c>
      <c r="H1466" s="554" t="s">
        <v>132</v>
      </c>
      <c r="I1466" s="543" t="s">
        <v>7313</v>
      </c>
      <c r="J1466" s="556" t="s">
        <v>7314</v>
      </c>
      <c r="K1466" s="560" t="s">
        <v>704</v>
      </c>
      <c r="L1466" s="560" t="s">
        <v>428</v>
      </c>
      <c r="M1466" s="556">
        <v>21675</v>
      </c>
      <c r="N1466" s="557">
        <v>44805</v>
      </c>
      <c r="O1466" s="545">
        <f t="shared" si="70"/>
        <v>9</v>
      </c>
      <c r="P1466" s="545">
        <f t="shared" si="71"/>
        <v>9</v>
      </c>
      <c r="Q1466" s="531" t="str">
        <f t="shared" si="72"/>
        <v>Gastos_Gerais</v>
      </c>
    </row>
    <row r="1467" spans="1:17" ht="38.25" hidden="1" x14ac:dyDescent="0.2">
      <c r="A1467" s="538">
        <f>IF(B1467="","",COUNT('Diário 3º PA'!$A$4:$A$4242)+COUNT('Diário 4º PA'!$A$4:$A$2224)+ROW()-3)</f>
        <v>5476</v>
      </c>
      <c r="B1467" s="539">
        <v>44806</v>
      </c>
      <c r="C1467" s="584">
        <v>44774</v>
      </c>
      <c r="D1467" s="541" t="s">
        <v>115</v>
      </c>
      <c r="E1467" s="554" t="s">
        <v>354</v>
      </c>
      <c r="F1467" s="555">
        <v>142040.31</v>
      </c>
      <c r="G1467" s="554" t="s">
        <v>7315</v>
      </c>
      <c r="H1467" s="554" t="s">
        <v>130</v>
      </c>
      <c r="I1467" s="543" t="s">
        <v>4594</v>
      </c>
      <c r="J1467" s="556" t="s">
        <v>4595</v>
      </c>
      <c r="K1467" s="560" t="s">
        <v>704</v>
      </c>
      <c r="L1467" s="560" t="s">
        <v>428</v>
      </c>
      <c r="M1467" s="556">
        <v>202240</v>
      </c>
      <c r="N1467" s="557">
        <v>44802</v>
      </c>
      <c r="O1467" s="545">
        <f t="shared" si="70"/>
        <v>9</v>
      </c>
      <c r="P1467" s="545">
        <f t="shared" si="71"/>
        <v>8</v>
      </c>
      <c r="Q1467" s="531" t="str">
        <f t="shared" si="72"/>
        <v>Gastos_Gerais</v>
      </c>
    </row>
    <row r="1468" spans="1:17" ht="51" hidden="1" x14ac:dyDescent="0.2">
      <c r="A1468" s="538">
        <f>IF(B1468="","",COUNT('Diário 3º PA'!$A$4:$A$4242)+COUNT('Diário 4º PA'!$A$4:$A$2224)+ROW()-3)</f>
        <v>5477</v>
      </c>
      <c r="B1468" s="539">
        <v>44806</v>
      </c>
      <c r="C1468" s="580">
        <v>44774</v>
      </c>
      <c r="D1468" s="554" t="s">
        <v>104</v>
      </c>
      <c r="E1468" s="554" t="s">
        <v>195</v>
      </c>
      <c r="F1468" s="542">
        <v>639.45000000000005</v>
      </c>
      <c r="G1468" s="554" t="s">
        <v>5999</v>
      </c>
      <c r="H1468" s="554" t="s">
        <v>127</v>
      </c>
      <c r="I1468" s="543" t="s">
        <v>638</v>
      </c>
      <c r="J1468" s="556" t="s">
        <v>944</v>
      </c>
      <c r="K1468" s="556" t="s">
        <v>704</v>
      </c>
      <c r="L1468" s="544" t="s">
        <v>428</v>
      </c>
      <c r="M1468" s="544">
        <v>20221405</v>
      </c>
      <c r="N1468" s="575">
        <v>44781</v>
      </c>
      <c r="O1468" s="545">
        <f t="shared" si="70"/>
        <v>9</v>
      </c>
      <c r="P1468" s="545">
        <f t="shared" si="71"/>
        <v>8</v>
      </c>
      <c r="Q1468" s="531" t="str">
        <f t="shared" si="72"/>
        <v>Gastos_com_Pessoal</v>
      </c>
    </row>
    <row r="1469" spans="1:17" ht="38.25" hidden="1" x14ac:dyDescent="0.2">
      <c r="A1469" s="538">
        <f>IF(B1469="","",COUNT('Diário 3º PA'!$A$4:$A$4242)+COUNT('Diário 4º PA'!$A$4:$A$2224)+ROW()-3)</f>
        <v>5478</v>
      </c>
      <c r="B1469" s="539">
        <v>44806</v>
      </c>
      <c r="C1469" s="584">
        <v>44798</v>
      </c>
      <c r="D1469" s="541" t="s">
        <v>115</v>
      </c>
      <c r="E1469" s="554" t="s">
        <v>298</v>
      </c>
      <c r="F1469" s="555">
        <v>48.95</v>
      </c>
      <c r="G1469" s="554" t="s">
        <v>7316</v>
      </c>
      <c r="H1469" s="554" t="s">
        <v>128</v>
      </c>
      <c r="I1469" s="543" t="s">
        <v>5971</v>
      </c>
      <c r="J1469" s="556" t="s">
        <v>1044</v>
      </c>
      <c r="K1469" s="556" t="s">
        <v>704</v>
      </c>
      <c r="L1469" s="544" t="s">
        <v>428</v>
      </c>
      <c r="M1469" s="556">
        <v>22658</v>
      </c>
      <c r="N1469" s="557">
        <v>44777</v>
      </c>
      <c r="O1469" s="545">
        <f t="shared" si="70"/>
        <v>9</v>
      </c>
      <c r="P1469" s="545">
        <f t="shared" si="71"/>
        <v>8</v>
      </c>
      <c r="Q1469" s="531" t="str">
        <f t="shared" si="72"/>
        <v>Gastos_Gerais</v>
      </c>
    </row>
    <row r="1470" spans="1:17" ht="38.25" hidden="1" x14ac:dyDescent="0.2">
      <c r="A1470" s="538">
        <f>IF(B1470="","",COUNT('Diário 3º PA'!$A$4:$A$4242)+COUNT('Diário 4º PA'!$A$4:$A$2224)+ROW()-3)</f>
        <v>5479</v>
      </c>
      <c r="B1470" s="539">
        <v>44806</v>
      </c>
      <c r="C1470" s="584">
        <v>44774</v>
      </c>
      <c r="D1470" s="541" t="s">
        <v>115</v>
      </c>
      <c r="E1470" s="554" t="s">
        <v>302</v>
      </c>
      <c r="F1470" s="555">
        <v>56300.32</v>
      </c>
      <c r="G1470" s="554" t="s">
        <v>6062</v>
      </c>
      <c r="H1470" s="554" t="s">
        <v>131</v>
      </c>
      <c r="I1470" s="543" t="s">
        <v>810</v>
      </c>
      <c r="J1470" s="556" t="s">
        <v>1193</v>
      </c>
      <c r="K1470" s="556" t="s">
        <v>704</v>
      </c>
      <c r="L1470" s="544" t="s">
        <v>428</v>
      </c>
      <c r="M1470" s="556">
        <v>167</v>
      </c>
      <c r="N1470" s="557">
        <v>44806</v>
      </c>
      <c r="O1470" s="545">
        <f t="shared" si="70"/>
        <v>9</v>
      </c>
      <c r="P1470" s="545">
        <f t="shared" si="71"/>
        <v>8</v>
      </c>
      <c r="Q1470" s="531" t="str">
        <f t="shared" si="72"/>
        <v>Gastos_Gerais</v>
      </c>
    </row>
    <row r="1471" spans="1:17" ht="38.25" hidden="1" x14ac:dyDescent="0.2">
      <c r="A1471" s="538">
        <f>IF(B1471="","",COUNT('Diário 3º PA'!$A$4:$A$4242)+COUNT('Diário 4º PA'!$A$4:$A$2224)+ROW()-3)</f>
        <v>5480</v>
      </c>
      <c r="B1471" s="539">
        <v>44806</v>
      </c>
      <c r="C1471" s="584">
        <v>44774</v>
      </c>
      <c r="D1471" s="541" t="s">
        <v>115</v>
      </c>
      <c r="E1471" s="554" t="s">
        <v>368</v>
      </c>
      <c r="F1471" s="555">
        <v>317.10000000000002</v>
      </c>
      <c r="G1471" s="554" t="s">
        <v>7317</v>
      </c>
      <c r="H1471" s="554" t="s">
        <v>138</v>
      </c>
      <c r="I1471" s="543" t="s">
        <v>7318</v>
      </c>
      <c r="J1471" s="556" t="s">
        <v>2612</v>
      </c>
      <c r="K1471" s="556" t="s">
        <v>704</v>
      </c>
      <c r="L1471" s="544" t="s">
        <v>428</v>
      </c>
      <c r="M1471" s="556">
        <v>4074</v>
      </c>
      <c r="N1471" s="557">
        <v>44803</v>
      </c>
      <c r="O1471" s="545">
        <f t="shared" si="70"/>
        <v>9</v>
      </c>
      <c r="P1471" s="545">
        <f t="shared" si="71"/>
        <v>8</v>
      </c>
      <c r="Q1471" s="531" t="str">
        <f t="shared" si="72"/>
        <v>Gastos_Gerais</v>
      </c>
    </row>
    <row r="1472" spans="1:17" ht="38.25" hidden="1" x14ac:dyDescent="0.2">
      <c r="A1472" s="538">
        <f>IF(B1472="","",COUNT('Diário 3º PA'!$A$4:$A$4242)+COUNT('Diário 4º PA'!$A$4:$A$2224)+ROW()-3)</f>
        <v>5481</v>
      </c>
      <c r="B1472" s="539">
        <v>44806</v>
      </c>
      <c r="C1472" s="584">
        <v>44774</v>
      </c>
      <c r="D1472" s="541" t="s">
        <v>115</v>
      </c>
      <c r="E1472" s="554" t="s">
        <v>302</v>
      </c>
      <c r="F1472" s="555">
        <v>20087.849999999999</v>
      </c>
      <c r="G1472" s="554" t="s">
        <v>6081</v>
      </c>
      <c r="H1472" s="554" t="s">
        <v>134</v>
      </c>
      <c r="I1472" s="543" t="s">
        <v>810</v>
      </c>
      <c r="J1472" s="556" t="s">
        <v>1193</v>
      </c>
      <c r="K1472" s="556" t="s">
        <v>704</v>
      </c>
      <c r="L1472" s="544" t="s">
        <v>428</v>
      </c>
      <c r="M1472" s="556">
        <v>166</v>
      </c>
      <c r="N1472" s="557">
        <v>44805</v>
      </c>
      <c r="O1472" s="545">
        <f t="shared" si="70"/>
        <v>9</v>
      </c>
      <c r="P1472" s="545">
        <f t="shared" si="71"/>
        <v>8</v>
      </c>
      <c r="Q1472" s="531" t="str">
        <f t="shared" si="72"/>
        <v>Gastos_Gerais</v>
      </c>
    </row>
    <row r="1473" spans="1:17" ht="38.25" hidden="1" x14ac:dyDescent="0.2">
      <c r="A1473" s="538">
        <f>IF(B1473="","",COUNT('Diário 3º PA'!$A$4:$A$4242)+COUNT('Diário 4º PA'!$A$4:$A$2224)+ROW()-3)</f>
        <v>5482</v>
      </c>
      <c r="B1473" s="539">
        <v>44806</v>
      </c>
      <c r="C1473" s="584">
        <v>44774</v>
      </c>
      <c r="D1473" s="541" t="s">
        <v>115</v>
      </c>
      <c r="E1473" s="554" t="s">
        <v>298</v>
      </c>
      <c r="F1473" s="555">
        <v>1173.69</v>
      </c>
      <c r="G1473" s="554" t="s">
        <v>5970</v>
      </c>
      <c r="H1473" s="554" t="s">
        <v>132</v>
      </c>
      <c r="I1473" s="543" t="s">
        <v>5971</v>
      </c>
      <c r="J1473" s="556" t="s">
        <v>1044</v>
      </c>
      <c r="K1473" s="556" t="s">
        <v>704</v>
      </c>
      <c r="L1473" s="544" t="s">
        <v>428</v>
      </c>
      <c r="M1473" s="556">
        <v>22624</v>
      </c>
      <c r="N1473" s="557">
        <v>44777</v>
      </c>
      <c r="O1473" s="545">
        <f t="shared" si="70"/>
        <v>9</v>
      </c>
      <c r="P1473" s="545">
        <f t="shared" si="71"/>
        <v>8</v>
      </c>
      <c r="Q1473" s="531" t="str">
        <f t="shared" si="72"/>
        <v>Gastos_Gerais</v>
      </c>
    </row>
    <row r="1474" spans="1:17" ht="38.25" hidden="1" x14ac:dyDescent="0.2">
      <c r="A1474" s="538">
        <f>IF(B1474="","",COUNT('Diário 3º PA'!$A$4:$A$4242)+COUNT('Diário 4º PA'!$A$4:$A$2224)+ROW()-3)</f>
        <v>5483</v>
      </c>
      <c r="B1474" s="539">
        <v>44806</v>
      </c>
      <c r="C1474" s="584">
        <v>44774</v>
      </c>
      <c r="D1474" s="541" t="s">
        <v>115</v>
      </c>
      <c r="E1474" s="554" t="s">
        <v>298</v>
      </c>
      <c r="F1474" s="555">
        <v>596.96</v>
      </c>
      <c r="G1474" s="554" t="s">
        <v>5970</v>
      </c>
      <c r="H1474" s="554" t="s">
        <v>128</v>
      </c>
      <c r="I1474" s="543" t="s">
        <v>5971</v>
      </c>
      <c r="J1474" s="556" t="s">
        <v>1044</v>
      </c>
      <c r="K1474" s="556" t="s">
        <v>704</v>
      </c>
      <c r="L1474" s="544" t="s">
        <v>428</v>
      </c>
      <c r="M1474" s="556">
        <v>22657</v>
      </c>
      <c r="N1474" s="557">
        <v>44777</v>
      </c>
      <c r="O1474" s="545">
        <f t="shared" si="70"/>
        <v>9</v>
      </c>
      <c r="P1474" s="545">
        <f t="shared" si="71"/>
        <v>8</v>
      </c>
      <c r="Q1474" s="531" t="str">
        <f t="shared" si="72"/>
        <v>Gastos_Gerais</v>
      </c>
    </row>
    <row r="1475" spans="1:17" ht="38.25" hidden="1" x14ac:dyDescent="0.2">
      <c r="A1475" s="538">
        <f>IF(B1475="","",COUNT('Diário 3º PA'!$A$4:$A$4242)+COUNT('Diário 4º PA'!$A$4:$A$2224)+ROW()-3)</f>
        <v>5484</v>
      </c>
      <c r="B1475" s="539">
        <v>44806</v>
      </c>
      <c r="C1475" s="584">
        <v>44774</v>
      </c>
      <c r="D1475" s="541" t="s">
        <v>115</v>
      </c>
      <c r="E1475" s="554" t="s">
        <v>298</v>
      </c>
      <c r="F1475" s="555">
        <v>3051.6</v>
      </c>
      <c r="G1475" s="554" t="s">
        <v>5970</v>
      </c>
      <c r="H1475" s="554" t="s">
        <v>135</v>
      </c>
      <c r="I1475" s="543" t="s">
        <v>5971</v>
      </c>
      <c r="J1475" s="556" t="s">
        <v>1044</v>
      </c>
      <c r="K1475" s="556" t="s">
        <v>704</v>
      </c>
      <c r="L1475" s="544" t="s">
        <v>428</v>
      </c>
      <c r="M1475" s="556">
        <v>22741</v>
      </c>
      <c r="N1475" s="557">
        <v>44778</v>
      </c>
      <c r="O1475" s="545">
        <f t="shared" si="70"/>
        <v>9</v>
      </c>
      <c r="P1475" s="545">
        <f t="shared" si="71"/>
        <v>8</v>
      </c>
      <c r="Q1475" s="531" t="str">
        <f t="shared" si="72"/>
        <v>Gastos_Gerais</v>
      </c>
    </row>
    <row r="1476" spans="1:17" ht="51" hidden="1" x14ac:dyDescent="0.2">
      <c r="A1476" s="538">
        <f>IF(B1476="","",COUNT('Diário 3º PA'!$A$4:$A$4242)+COUNT('Diário 4º PA'!$A$4:$A$2224)+ROW()-3)</f>
        <v>5485</v>
      </c>
      <c r="B1476" s="539">
        <v>44806</v>
      </c>
      <c r="C1476" s="584">
        <v>44805</v>
      </c>
      <c r="D1476" s="554" t="s">
        <v>104</v>
      </c>
      <c r="E1476" s="554" t="s">
        <v>189</v>
      </c>
      <c r="F1476" s="555">
        <v>2619.3000000000002</v>
      </c>
      <c r="G1476" s="543" t="s">
        <v>7319</v>
      </c>
      <c r="H1476" s="554" t="s">
        <v>129</v>
      </c>
      <c r="I1476" s="543" t="s">
        <v>7320</v>
      </c>
      <c r="J1476" s="556" t="s">
        <v>1567</v>
      </c>
      <c r="K1476" s="556" t="s">
        <v>6748</v>
      </c>
      <c r="L1476" s="544" t="s">
        <v>5995</v>
      </c>
      <c r="M1476" s="556">
        <v>386776344</v>
      </c>
      <c r="N1476" s="539">
        <v>44806</v>
      </c>
      <c r="O1476" s="545">
        <f t="shared" si="70"/>
        <v>9</v>
      </c>
      <c r="P1476" s="545">
        <f t="shared" si="71"/>
        <v>9</v>
      </c>
      <c r="Q1476" s="531" t="str">
        <f t="shared" si="72"/>
        <v>Gastos_com_Pessoal</v>
      </c>
    </row>
    <row r="1477" spans="1:17" ht="51" hidden="1" x14ac:dyDescent="0.2">
      <c r="A1477" s="538">
        <f>IF(B1477="","",COUNT('Diário 3º PA'!$A$4:$A$4242)+COUNT('Diário 4º PA'!$A$4:$A$2224)+ROW()-3)</f>
        <v>5486</v>
      </c>
      <c r="B1477" s="539">
        <v>44806</v>
      </c>
      <c r="C1477" s="584">
        <v>44805</v>
      </c>
      <c r="D1477" s="554" t="s">
        <v>104</v>
      </c>
      <c r="E1477" s="554" t="s">
        <v>191</v>
      </c>
      <c r="F1477" s="555">
        <v>907.97</v>
      </c>
      <c r="G1477" s="543" t="s">
        <v>7321</v>
      </c>
      <c r="H1477" s="554" t="s">
        <v>129</v>
      </c>
      <c r="I1477" s="543" t="s">
        <v>7320</v>
      </c>
      <c r="J1477" s="556" t="s">
        <v>1567</v>
      </c>
      <c r="K1477" s="556" t="s">
        <v>6748</v>
      </c>
      <c r="L1477" s="544" t="s">
        <v>5995</v>
      </c>
      <c r="M1477" s="556">
        <v>386776344</v>
      </c>
      <c r="N1477" s="539">
        <v>44806</v>
      </c>
      <c r="O1477" s="545">
        <f t="shared" ref="O1477:O1540" si="73">IF(B1477=0,0,IF(YEAR(B1477)=$P$1,MONTH(B1477)-$O$1+1,(YEAR(B1477)-$P$1)*12-$O$1+1+MONTH(B1477)))</f>
        <v>9</v>
      </c>
      <c r="P1477" s="545">
        <f t="shared" ref="P1477:P1540" si="74">IF(C1477=0,0,IF(YEAR(C1477)=$P$1,MONTH(C1477)-$O$1+1,(YEAR(C1477)-$P$1)*12-$O$1+1+MONTH(C1477)))</f>
        <v>9</v>
      </c>
      <c r="Q1477" s="531" t="str">
        <f t="shared" ref="Q1477:Q1540" si="75">SUBSTITUTE(D1477," ","_")</f>
        <v>Gastos_com_Pessoal</v>
      </c>
    </row>
    <row r="1478" spans="1:17" ht="51" hidden="1" x14ac:dyDescent="0.2">
      <c r="A1478" s="538">
        <f>IF(B1478="","",COUNT('Diário 3º PA'!$A$4:$A$4242)+COUNT('Diário 4º PA'!$A$4:$A$2224)+ROW()-3)</f>
        <v>5487</v>
      </c>
      <c r="B1478" s="539">
        <v>44806</v>
      </c>
      <c r="C1478" s="584">
        <v>44805</v>
      </c>
      <c r="D1478" s="554" t="s">
        <v>104</v>
      </c>
      <c r="E1478" s="554" t="s">
        <v>189</v>
      </c>
      <c r="F1478" s="555">
        <v>3046.83</v>
      </c>
      <c r="G1478" s="543" t="s">
        <v>7322</v>
      </c>
      <c r="H1478" s="554" t="s">
        <v>138</v>
      </c>
      <c r="I1478" s="543" t="s">
        <v>7323</v>
      </c>
      <c r="J1478" s="556" t="s">
        <v>7324</v>
      </c>
      <c r="K1478" s="556" t="s">
        <v>6748</v>
      </c>
      <c r="L1478" s="544" t="s">
        <v>5995</v>
      </c>
      <c r="M1478" s="556">
        <v>386776344</v>
      </c>
      <c r="N1478" s="539">
        <v>44806</v>
      </c>
      <c r="O1478" s="545">
        <f t="shared" si="73"/>
        <v>9</v>
      </c>
      <c r="P1478" s="545">
        <f t="shared" si="74"/>
        <v>9</v>
      </c>
      <c r="Q1478" s="531" t="str">
        <f t="shared" si="75"/>
        <v>Gastos_com_Pessoal</v>
      </c>
    </row>
    <row r="1479" spans="1:17" ht="51" hidden="1" x14ac:dyDescent="0.2">
      <c r="A1479" s="538">
        <f>IF(B1479="","",COUNT('Diário 3º PA'!$A$4:$A$4242)+COUNT('Diário 4º PA'!$A$4:$A$2224)+ROW()-3)</f>
        <v>5488</v>
      </c>
      <c r="B1479" s="539">
        <v>44806</v>
      </c>
      <c r="C1479" s="584">
        <v>44805</v>
      </c>
      <c r="D1479" s="554" t="s">
        <v>104</v>
      </c>
      <c r="E1479" s="554" t="s">
        <v>191</v>
      </c>
      <c r="F1479" s="555">
        <v>1147.92</v>
      </c>
      <c r="G1479" s="543" t="s">
        <v>7325</v>
      </c>
      <c r="H1479" s="554" t="s">
        <v>138</v>
      </c>
      <c r="I1479" s="543" t="s">
        <v>7323</v>
      </c>
      <c r="J1479" s="556" t="s">
        <v>7324</v>
      </c>
      <c r="K1479" s="556" t="s">
        <v>6748</v>
      </c>
      <c r="L1479" s="544" t="s">
        <v>5995</v>
      </c>
      <c r="M1479" s="556">
        <v>386776344</v>
      </c>
      <c r="N1479" s="539">
        <v>44806</v>
      </c>
      <c r="O1479" s="545">
        <f t="shared" si="73"/>
        <v>9</v>
      </c>
      <c r="P1479" s="545">
        <f t="shared" si="74"/>
        <v>9</v>
      </c>
      <c r="Q1479" s="531" t="str">
        <f t="shared" si="75"/>
        <v>Gastos_com_Pessoal</v>
      </c>
    </row>
    <row r="1480" spans="1:17" ht="51" hidden="1" x14ac:dyDescent="0.2">
      <c r="A1480" s="538">
        <f>IF(B1480="","",COUNT('Diário 3º PA'!$A$4:$A$4242)+COUNT('Diário 4º PA'!$A$4:$A$2224)+ROW()-3)</f>
        <v>5489</v>
      </c>
      <c r="B1480" s="539">
        <v>44806</v>
      </c>
      <c r="C1480" s="584">
        <v>44805</v>
      </c>
      <c r="D1480" s="554" t="s">
        <v>104</v>
      </c>
      <c r="E1480" s="554" t="s">
        <v>189</v>
      </c>
      <c r="F1480" s="555">
        <v>915.86</v>
      </c>
      <c r="G1480" s="543" t="s">
        <v>7326</v>
      </c>
      <c r="H1480" s="554" t="s">
        <v>131</v>
      </c>
      <c r="I1480" s="543" t="s">
        <v>7327</v>
      </c>
      <c r="J1480" s="556" t="s">
        <v>7328</v>
      </c>
      <c r="K1480" s="556" t="s">
        <v>6748</v>
      </c>
      <c r="L1480" s="544" t="s">
        <v>5995</v>
      </c>
      <c r="M1480" s="556">
        <v>386776344</v>
      </c>
      <c r="N1480" s="539">
        <v>44806</v>
      </c>
      <c r="O1480" s="545">
        <f t="shared" si="73"/>
        <v>9</v>
      </c>
      <c r="P1480" s="545">
        <f t="shared" si="74"/>
        <v>9</v>
      </c>
      <c r="Q1480" s="531" t="str">
        <f t="shared" si="75"/>
        <v>Gastos_com_Pessoal</v>
      </c>
    </row>
    <row r="1481" spans="1:17" ht="51" hidden="1" x14ac:dyDescent="0.2">
      <c r="A1481" s="538">
        <f>IF(B1481="","",COUNT('Diário 3º PA'!$A$4:$A$4242)+COUNT('Diário 4º PA'!$A$4:$A$2224)+ROW()-3)</f>
        <v>5490</v>
      </c>
      <c r="B1481" s="539">
        <v>44806</v>
      </c>
      <c r="C1481" s="584">
        <v>44805</v>
      </c>
      <c r="D1481" s="554" t="s">
        <v>104</v>
      </c>
      <c r="E1481" s="554" t="s">
        <v>191</v>
      </c>
      <c r="F1481" s="555">
        <v>2552.7199999999998</v>
      </c>
      <c r="G1481" s="543" t="s">
        <v>7326</v>
      </c>
      <c r="H1481" s="554" t="s">
        <v>131</v>
      </c>
      <c r="I1481" s="543" t="s">
        <v>7327</v>
      </c>
      <c r="J1481" s="556" t="s">
        <v>7328</v>
      </c>
      <c r="K1481" s="556" t="s">
        <v>6748</v>
      </c>
      <c r="L1481" s="544" t="s">
        <v>5995</v>
      </c>
      <c r="M1481" s="556">
        <v>386776344</v>
      </c>
      <c r="N1481" s="539">
        <v>44806</v>
      </c>
      <c r="O1481" s="545">
        <f t="shared" si="73"/>
        <v>9</v>
      </c>
      <c r="P1481" s="545">
        <f t="shared" si="74"/>
        <v>9</v>
      </c>
      <c r="Q1481" s="531" t="str">
        <f t="shared" si="75"/>
        <v>Gastos_com_Pessoal</v>
      </c>
    </row>
    <row r="1482" spans="1:17" ht="51" hidden="1" x14ac:dyDescent="0.2">
      <c r="A1482" s="538">
        <f>IF(B1482="","",COUNT('Diário 3º PA'!$A$4:$A$4242)+COUNT('Diário 4º PA'!$A$4:$A$2224)+ROW()-3)</f>
        <v>5491</v>
      </c>
      <c r="B1482" s="539">
        <v>44806</v>
      </c>
      <c r="C1482" s="584">
        <v>44805</v>
      </c>
      <c r="D1482" s="554" t="s">
        <v>104</v>
      </c>
      <c r="E1482" s="554" t="s">
        <v>189</v>
      </c>
      <c r="F1482" s="555">
        <v>848.76</v>
      </c>
      <c r="G1482" s="543" t="s">
        <v>7329</v>
      </c>
      <c r="H1482" s="554" t="s">
        <v>131</v>
      </c>
      <c r="I1482" s="543" t="s">
        <v>7330</v>
      </c>
      <c r="J1482" s="556" t="s">
        <v>7331</v>
      </c>
      <c r="K1482" s="556" t="s">
        <v>6748</v>
      </c>
      <c r="L1482" s="544" t="s">
        <v>5995</v>
      </c>
      <c r="M1482" s="556">
        <v>386776344</v>
      </c>
      <c r="N1482" s="539">
        <v>44806</v>
      </c>
      <c r="O1482" s="545">
        <f t="shared" si="73"/>
        <v>9</v>
      </c>
      <c r="P1482" s="545">
        <f t="shared" si="74"/>
        <v>9</v>
      </c>
      <c r="Q1482" s="531" t="str">
        <f t="shared" si="75"/>
        <v>Gastos_com_Pessoal</v>
      </c>
    </row>
    <row r="1483" spans="1:17" ht="51" hidden="1" x14ac:dyDescent="0.2">
      <c r="A1483" s="538">
        <f>IF(B1483="","",COUNT('Diário 3º PA'!$A$4:$A$4242)+COUNT('Diário 4º PA'!$A$4:$A$2224)+ROW()-3)</f>
        <v>5492</v>
      </c>
      <c r="B1483" s="539">
        <v>44806</v>
      </c>
      <c r="C1483" s="584">
        <v>44805</v>
      </c>
      <c r="D1483" s="554" t="s">
        <v>104</v>
      </c>
      <c r="E1483" s="554" t="s">
        <v>191</v>
      </c>
      <c r="F1483" s="555">
        <v>2391.8200000000002</v>
      </c>
      <c r="G1483" s="543" t="s">
        <v>7332</v>
      </c>
      <c r="H1483" s="554" t="s">
        <v>131</v>
      </c>
      <c r="I1483" s="543" t="s">
        <v>7330</v>
      </c>
      <c r="J1483" s="556" t="s">
        <v>7331</v>
      </c>
      <c r="K1483" s="556" t="s">
        <v>6748</v>
      </c>
      <c r="L1483" s="544" t="s">
        <v>5995</v>
      </c>
      <c r="M1483" s="556">
        <v>386776344</v>
      </c>
      <c r="N1483" s="539">
        <v>44806</v>
      </c>
      <c r="O1483" s="545">
        <f t="shared" si="73"/>
        <v>9</v>
      </c>
      <c r="P1483" s="545">
        <f t="shared" si="74"/>
        <v>9</v>
      </c>
      <c r="Q1483" s="531" t="str">
        <f t="shared" si="75"/>
        <v>Gastos_com_Pessoal</v>
      </c>
    </row>
    <row r="1484" spans="1:17" ht="51" hidden="1" x14ac:dyDescent="0.2">
      <c r="A1484" s="538">
        <f>IF(B1484="","",COUNT('Diário 3º PA'!$A$4:$A$4242)+COUNT('Diário 4º PA'!$A$4:$A$2224)+ROW()-3)</f>
        <v>5493</v>
      </c>
      <c r="B1484" s="539">
        <v>44806</v>
      </c>
      <c r="C1484" s="584">
        <v>44805</v>
      </c>
      <c r="D1484" s="554" t="s">
        <v>104</v>
      </c>
      <c r="E1484" s="554" t="s">
        <v>189</v>
      </c>
      <c r="F1484" s="555">
        <v>1863.71</v>
      </c>
      <c r="G1484" s="543" t="s">
        <v>7333</v>
      </c>
      <c r="H1484" s="554" t="s">
        <v>133</v>
      </c>
      <c r="I1484" s="543" t="s">
        <v>7334</v>
      </c>
      <c r="J1484" s="556" t="s">
        <v>7335</v>
      </c>
      <c r="K1484" s="556" t="s">
        <v>6748</v>
      </c>
      <c r="L1484" s="544" t="s">
        <v>5995</v>
      </c>
      <c r="M1484" s="556">
        <v>386776344</v>
      </c>
      <c r="N1484" s="539">
        <v>44806</v>
      </c>
      <c r="O1484" s="545">
        <f t="shared" si="73"/>
        <v>9</v>
      </c>
      <c r="P1484" s="545">
        <f t="shared" si="74"/>
        <v>9</v>
      </c>
      <c r="Q1484" s="531" t="str">
        <f t="shared" si="75"/>
        <v>Gastos_com_Pessoal</v>
      </c>
    </row>
    <row r="1485" spans="1:17" ht="51" hidden="1" x14ac:dyDescent="0.2">
      <c r="A1485" s="538">
        <f>IF(B1485="","",COUNT('Diário 3º PA'!$A$4:$A$4242)+COUNT('Diário 4º PA'!$A$4:$A$2224)+ROW()-3)</f>
        <v>5494</v>
      </c>
      <c r="B1485" s="539">
        <v>44806</v>
      </c>
      <c r="C1485" s="584">
        <v>44805</v>
      </c>
      <c r="D1485" s="554" t="s">
        <v>104</v>
      </c>
      <c r="E1485" s="554" t="s">
        <v>191</v>
      </c>
      <c r="F1485" s="555">
        <v>637.4</v>
      </c>
      <c r="G1485" s="543" t="s">
        <v>7336</v>
      </c>
      <c r="H1485" s="554" t="s">
        <v>133</v>
      </c>
      <c r="I1485" s="543" t="s">
        <v>7334</v>
      </c>
      <c r="J1485" s="556" t="s">
        <v>7335</v>
      </c>
      <c r="K1485" s="556" t="s">
        <v>6748</v>
      </c>
      <c r="L1485" s="544" t="s">
        <v>5995</v>
      </c>
      <c r="M1485" s="556">
        <v>386776344</v>
      </c>
      <c r="N1485" s="539">
        <v>44806</v>
      </c>
      <c r="O1485" s="545">
        <f t="shared" si="73"/>
        <v>9</v>
      </c>
      <c r="P1485" s="545">
        <f t="shared" si="74"/>
        <v>9</v>
      </c>
      <c r="Q1485" s="531" t="str">
        <f t="shared" si="75"/>
        <v>Gastos_com_Pessoal</v>
      </c>
    </row>
    <row r="1486" spans="1:17" ht="51" hidden="1" x14ac:dyDescent="0.2">
      <c r="A1486" s="538">
        <f>IF(B1486="","",COUNT('Diário 3º PA'!$A$4:$A$4242)+COUNT('Diário 4º PA'!$A$4:$A$2224)+ROW()-3)</f>
        <v>5495</v>
      </c>
      <c r="B1486" s="539">
        <v>44806</v>
      </c>
      <c r="C1486" s="584">
        <v>44805</v>
      </c>
      <c r="D1486" s="554" t="s">
        <v>104</v>
      </c>
      <c r="E1486" s="554" t="s">
        <v>189</v>
      </c>
      <c r="F1486" s="555">
        <v>2408.4299999999998</v>
      </c>
      <c r="G1486" s="543" t="s">
        <v>7337</v>
      </c>
      <c r="H1486" s="554" t="s">
        <v>137</v>
      </c>
      <c r="I1486" s="543" t="s">
        <v>7338</v>
      </c>
      <c r="J1486" s="556" t="s">
        <v>895</v>
      </c>
      <c r="K1486" s="556" t="s">
        <v>6748</v>
      </c>
      <c r="L1486" s="544" t="s">
        <v>5995</v>
      </c>
      <c r="M1486" s="556">
        <v>386776344</v>
      </c>
      <c r="N1486" s="539">
        <v>44806</v>
      </c>
      <c r="O1486" s="545">
        <f t="shared" si="73"/>
        <v>9</v>
      </c>
      <c r="P1486" s="545">
        <f t="shared" si="74"/>
        <v>9</v>
      </c>
      <c r="Q1486" s="531" t="str">
        <f t="shared" si="75"/>
        <v>Gastos_com_Pessoal</v>
      </c>
    </row>
    <row r="1487" spans="1:17" ht="51" hidden="1" x14ac:dyDescent="0.2">
      <c r="A1487" s="538">
        <f>IF(B1487="","",COUNT('Diário 3º PA'!$A$4:$A$4242)+COUNT('Diário 4º PA'!$A$4:$A$2224)+ROW()-3)</f>
        <v>5496</v>
      </c>
      <c r="B1487" s="539">
        <v>44806</v>
      </c>
      <c r="C1487" s="584">
        <v>44805</v>
      </c>
      <c r="D1487" s="554" t="s">
        <v>104</v>
      </c>
      <c r="E1487" s="554" t="s">
        <v>191</v>
      </c>
      <c r="F1487" s="555">
        <v>855.64</v>
      </c>
      <c r="G1487" s="543" t="s">
        <v>7339</v>
      </c>
      <c r="H1487" s="554" t="s">
        <v>137</v>
      </c>
      <c r="I1487" s="543" t="s">
        <v>7338</v>
      </c>
      <c r="J1487" s="556" t="s">
        <v>895</v>
      </c>
      <c r="K1487" s="556" t="s">
        <v>6748</v>
      </c>
      <c r="L1487" s="544" t="s">
        <v>5995</v>
      </c>
      <c r="M1487" s="556">
        <v>386776344</v>
      </c>
      <c r="N1487" s="539">
        <v>44806</v>
      </c>
      <c r="O1487" s="545">
        <f t="shared" si="73"/>
        <v>9</v>
      </c>
      <c r="P1487" s="545">
        <f t="shared" si="74"/>
        <v>9</v>
      </c>
      <c r="Q1487" s="531" t="str">
        <f t="shared" si="75"/>
        <v>Gastos_com_Pessoal</v>
      </c>
    </row>
    <row r="1488" spans="1:17" ht="51" hidden="1" x14ac:dyDescent="0.2">
      <c r="A1488" s="538">
        <f>IF(B1488="","",COUNT('Diário 3º PA'!$A$4:$A$4242)+COUNT('Diário 4º PA'!$A$4:$A$2224)+ROW()-3)</f>
        <v>5497</v>
      </c>
      <c r="B1488" s="539">
        <v>44806</v>
      </c>
      <c r="C1488" s="584">
        <v>44805</v>
      </c>
      <c r="D1488" s="554" t="s">
        <v>104</v>
      </c>
      <c r="E1488" s="554" t="s">
        <v>189</v>
      </c>
      <c r="F1488" s="555">
        <v>2538.11</v>
      </c>
      <c r="G1488" s="543" t="s">
        <v>7340</v>
      </c>
      <c r="H1488" s="554" t="s">
        <v>136</v>
      </c>
      <c r="I1488" s="543" t="s">
        <v>7341</v>
      </c>
      <c r="J1488" s="556" t="s">
        <v>7342</v>
      </c>
      <c r="K1488" s="556" t="s">
        <v>6748</v>
      </c>
      <c r="L1488" s="544" t="s">
        <v>5995</v>
      </c>
      <c r="M1488" s="556">
        <v>386776344</v>
      </c>
      <c r="N1488" s="539">
        <v>44806</v>
      </c>
      <c r="O1488" s="545">
        <f t="shared" si="73"/>
        <v>9</v>
      </c>
      <c r="P1488" s="545">
        <f t="shared" si="74"/>
        <v>9</v>
      </c>
      <c r="Q1488" s="531" t="str">
        <f t="shared" si="75"/>
        <v>Gastos_com_Pessoal</v>
      </c>
    </row>
    <row r="1489" spans="1:17" ht="51" hidden="1" x14ac:dyDescent="0.2">
      <c r="A1489" s="538">
        <f>IF(B1489="","",COUNT('Diário 3º PA'!$A$4:$A$4242)+COUNT('Diário 4º PA'!$A$4:$A$2224)+ROW()-3)</f>
        <v>5498</v>
      </c>
      <c r="B1489" s="539">
        <v>44806</v>
      </c>
      <c r="C1489" s="584">
        <v>44805</v>
      </c>
      <c r="D1489" s="554" t="s">
        <v>104</v>
      </c>
      <c r="E1489" s="554" t="s">
        <v>191</v>
      </c>
      <c r="F1489" s="555">
        <v>909.66</v>
      </c>
      <c r="G1489" s="543" t="s">
        <v>7343</v>
      </c>
      <c r="H1489" s="554" t="s">
        <v>136</v>
      </c>
      <c r="I1489" s="543" t="s">
        <v>7341</v>
      </c>
      <c r="J1489" s="556" t="s">
        <v>7342</v>
      </c>
      <c r="K1489" s="556" t="s">
        <v>6748</v>
      </c>
      <c r="L1489" s="544" t="s">
        <v>5995</v>
      </c>
      <c r="M1489" s="556">
        <v>386776344</v>
      </c>
      <c r="N1489" s="539">
        <v>44806</v>
      </c>
      <c r="O1489" s="545">
        <f t="shared" si="73"/>
        <v>9</v>
      </c>
      <c r="P1489" s="545">
        <f t="shared" si="74"/>
        <v>9</v>
      </c>
      <c r="Q1489" s="531" t="str">
        <f t="shared" si="75"/>
        <v>Gastos_com_Pessoal</v>
      </c>
    </row>
    <row r="1490" spans="1:17" ht="51" hidden="1" x14ac:dyDescent="0.2">
      <c r="A1490" s="538">
        <f>IF(B1490="","",COUNT('Diário 3º PA'!$A$4:$A$4242)+COUNT('Diário 4º PA'!$A$4:$A$2224)+ROW()-3)</f>
        <v>5499</v>
      </c>
      <c r="B1490" s="539">
        <v>44806</v>
      </c>
      <c r="C1490" s="584">
        <v>44805</v>
      </c>
      <c r="D1490" s="554" t="s">
        <v>104</v>
      </c>
      <c r="E1490" s="554" t="s">
        <v>189</v>
      </c>
      <c r="F1490" s="555">
        <v>2453.5700000000002</v>
      </c>
      <c r="G1490" s="543" t="s">
        <v>7344</v>
      </c>
      <c r="H1490" s="554" t="s">
        <v>129</v>
      </c>
      <c r="I1490" s="543" t="s">
        <v>7345</v>
      </c>
      <c r="J1490" s="556" t="s">
        <v>2915</v>
      </c>
      <c r="K1490" s="556" t="s">
        <v>6748</v>
      </c>
      <c r="L1490" s="544" t="s">
        <v>5995</v>
      </c>
      <c r="M1490" s="556">
        <v>386776344</v>
      </c>
      <c r="N1490" s="539">
        <v>44806</v>
      </c>
      <c r="O1490" s="545">
        <f t="shared" si="73"/>
        <v>9</v>
      </c>
      <c r="P1490" s="545">
        <f t="shared" si="74"/>
        <v>9</v>
      </c>
      <c r="Q1490" s="531" t="str">
        <f t="shared" si="75"/>
        <v>Gastos_com_Pessoal</v>
      </c>
    </row>
    <row r="1491" spans="1:17" ht="51" hidden="1" x14ac:dyDescent="0.2">
      <c r="A1491" s="538">
        <f>IF(B1491="","",COUNT('Diário 3º PA'!$A$4:$A$4242)+COUNT('Diário 4º PA'!$A$4:$A$2224)+ROW()-3)</f>
        <v>5500</v>
      </c>
      <c r="B1491" s="539">
        <v>44806</v>
      </c>
      <c r="C1491" s="584">
        <v>44805</v>
      </c>
      <c r="D1491" s="554" t="s">
        <v>104</v>
      </c>
      <c r="E1491" s="554" t="s">
        <v>191</v>
      </c>
      <c r="F1491" s="555">
        <v>874.55</v>
      </c>
      <c r="G1491" s="543" t="s">
        <v>7346</v>
      </c>
      <c r="H1491" s="554" t="s">
        <v>129</v>
      </c>
      <c r="I1491" s="543" t="s">
        <v>7345</v>
      </c>
      <c r="J1491" s="556" t="s">
        <v>2915</v>
      </c>
      <c r="K1491" s="556" t="s">
        <v>6748</v>
      </c>
      <c r="L1491" s="544" t="s">
        <v>5995</v>
      </c>
      <c r="M1491" s="556">
        <v>386776344</v>
      </c>
      <c r="N1491" s="539">
        <v>44806</v>
      </c>
      <c r="O1491" s="545">
        <f t="shared" si="73"/>
        <v>9</v>
      </c>
      <c r="P1491" s="545">
        <f t="shared" si="74"/>
        <v>9</v>
      </c>
      <c r="Q1491" s="531" t="str">
        <f t="shared" si="75"/>
        <v>Gastos_com_Pessoal</v>
      </c>
    </row>
    <row r="1492" spans="1:17" ht="51" hidden="1" x14ac:dyDescent="0.2">
      <c r="A1492" s="538">
        <f>IF(B1492="","",COUNT('Diário 3º PA'!$A$4:$A$4242)+COUNT('Diário 4º PA'!$A$4:$A$2224)+ROW()-3)</f>
        <v>5501</v>
      </c>
      <c r="B1492" s="539">
        <v>44806</v>
      </c>
      <c r="C1492" s="584">
        <v>44805</v>
      </c>
      <c r="D1492" s="554" t="s">
        <v>104</v>
      </c>
      <c r="E1492" s="554" t="s">
        <v>189</v>
      </c>
      <c r="F1492" s="555">
        <v>2539.71</v>
      </c>
      <c r="G1492" s="543" t="s">
        <v>7347</v>
      </c>
      <c r="H1492" s="554" t="s">
        <v>133</v>
      </c>
      <c r="I1492" s="543" t="s">
        <v>7348</v>
      </c>
      <c r="J1492" s="556" t="s">
        <v>7349</v>
      </c>
      <c r="K1492" s="556" t="s">
        <v>6748</v>
      </c>
      <c r="L1492" s="544" t="s">
        <v>5995</v>
      </c>
      <c r="M1492" s="556">
        <v>386776344</v>
      </c>
      <c r="N1492" s="539">
        <v>44806</v>
      </c>
      <c r="O1492" s="545">
        <f t="shared" si="73"/>
        <v>9</v>
      </c>
      <c r="P1492" s="545">
        <f t="shared" si="74"/>
        <v>9</v>
      </c>
      <c r="Q1492" s="531" t="str">
        <f t="shared" si="75"/>
        <v>Gastos_com_Pessoal</v>
      </c>
    </row>
    <row r="1493" spans="1:17" ht="51" hidden="1" x14ac:dyDescent="0.2">
      <c r="A1493" s="538">
        <f>IF(B1493="","",COUNT('Diário 3º PA'!$A$4:$A$4242)+COUNT('Diário 4º PA'!$A$4:$A$2224)+ROW()-3)</f>
        <v>5502</v>
      </c>
      <c r="B1493" s="539">
        <v>44806</v>
      </c>
      <c r="C1493" s="584">
        <v>44805</v>
      </c>
      <c r="D1493" s="554" t="s">
        <v>104</v>
      </c>
      <c r="E1493" s="554" t="s">
        <v>191</v>
      </c>
      <c r="F1493" s="555">
        <v>910.37</v>
      </c>
      <c r="G1493" s="543" t="s">
        <v>7350</v>
      </c>
      <c r="H1493" s="554" t="s">
        <v>133</v>
      </c>
      <c r="I1493" s="543" t="s">
        <v>7348</v>
      </c>
      <c r="J1493" s="556" t="s">
        <v>7349</v>
      </c>
      <c r="K1493" s="556" t="s">
        <v>6748</v>
      </c>
      <c r="L1493" s="544" t="s">
        <v>5995</v>
      </c>
      <c r="M1493" s="556">
        <v>386776344</v>
      </c>
      <c r="N1493" s="539">
        <v>44806</v>
      </c>
      <c r="O1493" s="545">
        <f t="shared" si="73"/>
        <v>9</v>
      </c>
      <c r="P1493" s="545">
        <f t="shared" si="74"/>
        <v>9</v>
      </c>
      <c r="Q1493" s="531" t="str">
        <f t="shared" si="75"/>
        <v>Gastos_com_Pessoal</v>
      </c>
    </row>
    <row r="1494" spans="1:17" ht="38.25" hidden="1" x14ac:dyDescent="0.2">
      <c r="A1494" s="538">
        <f>IF(B1494="","",COUNT('Diário 3º PA'!$A$4:$A$4242)+COUNT('Diário 4º PA'!$A$4:$A$2224)+ROW()-3)</f>
        <v>5503</v>
      </c>
      <c r="B1494" s="539">
        <v>44806</v>
      </c>
      <c r="C1494" s="584">
        <v>44805</v>
      </c>
      <c r="D1494" s="541" t="s">
        <v>115</v>
      </c>
      <c r="E1494" s="554" t="s">
        <v>342</v>
      </c>
      <c r="F1494" s="555">
        <v>260.66000000000003</v>
      </c>
      <c r="G1494" s="554" t="s">
        <v>7351</v>
      </c>
      <c r="H1494" s="554" t="s">
        <v>128</v>
      </c>
      <c r="I1494" s="543" t="s">
        <v>7352</v>
      </c>
      <c r="J1494" s="556" t="s">
        <v>4953</v>
      </c>
      <c r="K1494" s="556" t="s">
        <v>6748</v>
      </c>
      <c r="L1494" s="544" t="s">
        <v>5995</v>
      </c>
      <c r="M1494" s="556">
        <v>386776344</v>
      </c>
      <c r="N1494" s="539">
        <v>44806</v>
      </c>
      <c r="O1494" s="545">
        <f t="shared" si="73"/>
        <v>9</v>
      </c>
      <c r="P1494" s="545">
        <f t="shared" si="74"/>
        <v>9</v>
      </c>
      <c r="Q1494" s="531" t="str">
        <f t="shared" si="75"/>
        <v>Gastos_Gerais</v>
      </c>
    </row>
    <row r="1495" spans="1:17" ht="48" hidden="1" x14ac:dyDescent="0.2">
      <c r="A1495" s="538">
        <f>IF(B1495="","",COUNT('Diário 3º PA'!$A$4:$A$4242)+COUNT('Diário 4º PA'!$A$4:$A$2224)+ROW()-3)</f>
        <v>5504</v>
      </c>
      <c r="B1495" s="539">
        <v>44806</v>
      </c>
      <c r="C1495" s="584">
        <v>44805</v>
      </c>
      <c r="D1495" s="541" t="s">
        <v>115</v>
      </c>
      <c r="E1495" s="554" t="s">
        <v>342</v>
      </c>
      <c r="F1495" s="555">
        <v>180</v>
      </c>
      <c r="G1495" s="554" t="s">
        <v>7353</v>
      </c>
      <c r="H1495" s="554" t="s">
        <v>128</v>
      </c>
      <c r="I1495" s="543" t="s">
        <v>1630</v>
      </c>
      <c r="J1495" s="556" t="s">
        <v>1631</v>
      </c>
      <c r="K1495" s="556" t="s">
        <v>6748</v>
      </c>
      <c r="L1495" s="544" t="s">
        <v>5995</v>
      </c>
      <c r="M1495" s="556">
        <v>386776344</v>
      </c>
      <c r="N1495" s="539">
        <v>44806</v>
      </c>
      <c r="O1495" s="545">
        <f t="shared" si="73"/>
        <v>9</v>
      </c>
      <c r="P1495" s="545">
        <f t="shared" si="74"/>
        <v>9</v>
      </c>
      <c r="Q1495" s="531" t="str">
        <f t="shared" si="75"/>
        <v>Gastos_Gerais</v>
      </c>
    </row>
    <row r="1496" spans="1:17" ht="38.25" hidden="1" x14ac:dyDescent="0.2">
      <c r="A1496" s="538">
        <f>IF(B1496="","",COUNT('Diário 3º PA'!$A$4:$A$4242)+COUNT('Diário 4º PA'!$A$4:$A$2224)+ROW()-3)</f>
        <v>5505</v>
      </c>
      <c r="B1496" s="539">
        <v>44806</v>
      </c>
      <c r="C1496" s="584">
        <v>44805</v>
      </c>
      <c r="D1496" s="541" t="s">
        <v>115</v>
      </c>
      <c r="E1496" s="554" t="s">
        <v>342</v>
      </c>
      <c r="F1496" s="555">
        <v>180</v>
      </c>
      <c r="G1496" s="554" t="s">
        <v>7354</v>
      </c>
      <c r="H1496" s="554" t="s">
        <v>128</v>
      </c>
      <c r="I1496" s="543" t="s">
        <v>1627</v>
      </c>
      <c r="J1496" s="556" t="s">
        <v>1628</v>
      </c>
      <c r="K1496" s="556" t="s">
        <v>6748</v>
      </c>
      <c r="L1496" s="544" t="s">
        <v>5995</v>
      </c>
      <c r="M1496" s="556">
        <v>386776344</v>
      </c>
      <c r="N1496" s="539">
        <v>44806</v>
      </c>
      <c r="O1496" s="545">
        <f t="shared" si="73"/>
        <v>9</v>
      </c>
      <c r="P1496" s="545">
        <f t="shared" si="74"/>
        <v>9</v>
      </c>
      <c r="Q1496" s="531" t="str">
        <f t="shared" si="75"/>
        <v>Gastos_Gerais</v>
      </c>
    </row>
    <row r="1497" spans="1:17" ht="48" hidden="1" x14ac:dyDescent="0.2">
      <c r="A1497" s="538">
        <f>IF(B1497="","",COUNT('Diário 3º PA'!$A$4:$A$4242)+COUNT('Diário 4º PA'!$A$4:$A$2224)+ROW()-3)</f>
        <v>5506</v>
      </c>
      <c r="B1497" s="539">
        <v>44806</v>
      </c>
      <c r="C1497" s="584">
        <v>44805</v>
      </c>
      <c r="D1497" s="541" t="s">
        <v>115</v>
      </c>
      <c r="E1497" s="554" t="s">
        <v>342</v>
      </c>
      <c r="F1497" s="555">
        <v>180</v>
      </c>
      <c r="G1497" s="554" t="s">
        <v>7355</v>
      </c>
      <c r="H1497" s="554" t="s">
        <v>128</v>
      </c>
      <c r="I1497" s="543" t="s">
        <v>7356</v>
      </c>
      <c r="J1497" s="556" t="s">
        <v>2761</v>
      </c>
      <c r="K1497" s="556" t="s">
        <v>6748</v>
      </c>
      <c r="L1497" s="544" t="s">
        <v>5995</v>
      </c>
      <c r="M1497" s="556">
        <v>386776344</v>
      </c>
      <c r="N1497" s="539">
        <v>44806</v>
      </c>
      <c r="O1497" s="545">
        <f t="shared" si="73"/>
        <v>9</v>
      </c>
      <c r="P1497" s="545">
        <f t="shared" si="74"/>
        <v>9</v>
      </c>
      <c r="Q1497" s="531" t="str">
        <f t="shared" si="75"/>
        <v>Gastos_Gerais</v>
      </c>
    </row>
    <row r="1498" spans="1:17" ht="38.25" hidden="1" x14ac:dyDescent="0.2">
      <c r="A1498" s="538">
        <f>IF(B1498="","",COUNT('Diário 3º PA'!$A$4:$A$4242)+COUNT('Diário 4º PA'!$A$4:$A$2224)+ROW()-3)</f>
        <v>5507</v>
      </c>
      <c r="B1498" s="539">
        <v>44806</v>
      </c>
      <c r="C1498" s="584">
        <v>44805</v>
      </c>
      <c r="D1498" s="541" t="s">
        <v>115</v>
      </c>
      <c r="E1498" s="554" t="s">
        <v>342</v>
      </c>
      <c r="F1498" s="555">
        <v>180</v>
      </c>
      <c r="G1498" s="554" t="s">
        <v>7357</v>
      </c>
      <c r="H1498" s="554" t="s">
        <v>136</v>
      </c>
      <c r="I1498" s="543" t="s">
        <v>7358</v>
      </c>
      <c r="J1498" s="556" t="s">
        <v>4631</v>
      </c>
      <c r="K1498" s="556" t="s">
        <v>6748</v>
      </c>
      <c r="L1498" s="544" t="s">
        <v>5995</v>
      </c>
      <c r="M1498" s="556">
        <v>386776344</v>
      </c>
      <c r="N1498" s="539">
        <v>44806</v>
      </c>
      <c r="O1498" s="545">
        <f t="shared" si="73"/>
        <v>9</v>
      </c>
      <c r="P1498" s="545">
        <f t="shared" si="74"/>
        <v>9</v>
      </c>
      <c r="Q1498" s="531" t="str">
        <f t="shared" si="75"/>
        <v>Gastos_Gerais</v>
      </c>
    </row>
    <row r="1499" spans="1:17" ht="38.25" hidden="1" x14ac:dyDescent="0.2">
      <c r="A1499" s="538">
        <f>IF(B1499="","",COUNT('Diário 3º PA'!$A$4:$A$4242)+COUNT('Diário 4º PA'!$A$4:$A$2224)+ROW()-3)</f>
        <v>5508</v>
      </c>
      <c r="B1499" s="539">
        <v>44806</v>
      </c>
      <c r="C1499" s="584">
        <v>44805</v>
      </c>
      <c r="D1499" s="541" t="s">
        <v>115</v>
      </c>
      <c r="E1499" s="554" t="s">
        <v>342</v>
      </c>
      <c r="F1499" s="555">
        <v>120</v>
      </c>
      <c r="G1499" s="554" t="s">
        <v>7359</v>
      </c>
      <c r="H1499" s="554" t="s">
        <v>137</v>
      </c>
      <c r="I1499" s="543" t="s">
        <v>7360</v>
      </c>
      <c r="J1499" s="556" t="s">
        <v>7361</v>
      </c>
      <c r="K1499" s="556" t="s">
        <v>6748</v>
      </c>
      <c r="L1499" s="544" t="s">
        <v>5995</v>
      </c>
      <c r="M1499" s="556">
        <v>386776344</v>
      </c>
      <c r="N1499" s="539">
        <v>44806</v>
      </c>
      <c r="O1499" s="545">
        <f t="shared" si="73"/>
        <v>9</v>
      </c>
      <c r="P1499" s="545">
        <f t="shared" si="74"/>
        <v>9</v>
      </c>
      <c r="Q1499" s="531" t="str">
        <f t="shared" si="75"/>
        <v>Gastos_Gerais</v>
      </c>
    </row>
    <row r="1500" spans="1:17" ht="38.25" hidden="1" x14ac:dyDescent="0.2">
      <c r="A1500" s="538">
        <f>IF(B1500="","",COUNT('Diário 3º PA'!$A$4:$A$4242)+COUNT('Diário 4º PA'!$A$4:$A$2224)+ROW()-3)</f>
        <v>5509</v>
      </c>
      <c r="B1500" s="539">
        <v>44806</v>
      </c>
      <c r="C1500" s="584">
        <v>44805</v>
      </c>
      <c r="D1500" s="541" t="s">
        <v>115</v>
      </c>
      <c r="E1500" s="554" t="s">
        <v>342</v>
      </c>
      <c r="F1500" s="555">
        <v>16.8</v>
      </c>
      <c r="G1500" s="554" t="s">
        <v>7362</v>
      </c>
      <c r="H1500" s="554" t="s">
        <v>139</v>
      </c>
      <c r="I1500" s="543" t="s">
        <v>7363</v>
      </c>
      <c r="J1500" s="556" t="s">
        <v>1769</v>
      </c>
      <c r="K1500" s="556" t="s">
        <v>6748</v>
      </c>
      <c r="L1500" s="544" t="s">
        <v>5995</v>
      </c>
      <c r="M1500" s="556">
        <v>386776344</v>
      </c>
      <c r="N1500" s="539">
        <v>44806</v>
      </c>
      <c r="O1500" s="545">
        <f t="shared" si="73"/>
        <v>9</v>
      </c>
      <c r="P1500" s="545">
        <f t="shared" si="74"/>
        <v>9</v>
      </c>
      <c r="Q1500" s="531" t="str">
        <f t="shared" si="75"/>
        <v>Gastos_Gerais</v>
      </c>
    </row>
    <row r="1501" spans="1:17" ht="38.25" hidden="1" x14ac:dyDescent="0.2">
      <c r="A1501" s="538">
        <f>IF(B1501="","",COUNT('Diário 3º PA'!$A$4:$A$4242)+COUNT('Diário 4º PA'!$A$4:$A$2224)+ROW()-3)</f>
        <v>5510</v>
      </c>
      <c r="B1501" s="539">
        <v>44806</v>
      </c>
      <c r="C1501" s="584">
        <v>44805</v>
      </c>
      <c r="D1501" s="541" t="s">
        <v>115</v>
      </c>
      <c r="E1501" s="554" t="s">
        <v>342</v>
      </c>
      <c r="F1501" s="555">
        <v>120</v>
      </c>
      <c r="G1501" s="554" t="s">
        <v>7364</v>
      </c>
      <c r="H1501" s="554" t="s">
        <v>137</v>
      </c>
      <c r="I1501" s="543" t="s">
        <v>7365</v>
      </c>
      <c r="J1501" s="556" t="s">
        <v>913</v>
      </c>
      <c r="K1501" s="556" t="s">
        <v>6748</v>
      </c>
      <c r="L1501" s="544" t="s">
        <v>5995</v>
      </c>
      <c r="M1501" s="556">
        <v>386776344</v>
      </c>
      <c r="N1501" s="539">
        <v>44806</v>
      </c>
      <c r="O1501" s="545">
        <f t="shared" si="73"/>
        <v>9</v>
      </c>
      <c r="P1501" s="545">
        <f t="shared" si="74"/>
        <v>9</v>
      </c>
      <c r="Q1501" s="531" t="str">
        <f t="shared" si="75"/>
        <v>Gastos_Gerais</v>
      </c>
    </row>
    <row r="1502" spans="1:17" ht="38.25" hidden="1" x14ac:dyDescent="0.2">
      <c r="A1502" s="538">
        <f>IF(B1502="","",COUNT('Diário 3º PA'!$A$4:$A$4242)+COUNT('Diário 4º PA'!$A$4:$A$2224)+ROW()-3)</f>
        <v>5511</v>
      </c>
      <c r="B1502" s="539">
        <v>44806</v>
      </c>
      <c r="C1502" s="584">
        <v>44805</v>
      </c>
      <c r="D1502" s="541" t="s">
        <v>115</v>
      </c>
      <c r="E1502" s="554" t="s">
        <v>342</v>
      </c>
      <c r="F1502" s="555">
        <v>120</v>
      </c>
      <c r="G1502" s="554" t="s">
        <v>7366</v>
      </c>
      <c r="H1502" s="554" t="s">
        <v>137</v>
      </c>
      <c r="I1502" s="543" t="s">
        <v>7367</v>
      </c>
      <c r="J1502" s="556" t="s">
        <v>7368</v>
      </c>
      <c r="K1502" s="556" t="s">
        <v>6748</v>
      </c>
      <c r="L1502" s="544" t="s">
        <v>5995</v>
      </c>
      <c r="M1502" s="556">
        <v>386776344</v>
      </c>
      <c r="N1502" s="539">
        <v>44806</v>
      </c>
      <c r="O1502" s="545">
        <f t="shared" si="73"/>
        <v>9</v>
      </c>
      <c r="P1502" s="545">
        <f t="shared" si="74"/>
        <v>9</v>
      </c>
      <c r="Q1502" s="531" t="str">
        <f t="shared" si="75"/>
        <v>Gastos_Gerais</v>
      </c>
    </row>
    <row r="1503" spans="1:17" ht="38.25" hidden="1" x14ac:dyDescent="0.2">
      <c r="A1503" s="538">
        <f>IF(B1503="","",COUNT('Diário 3º PA'!$A$4:$A$4242)+COUNT('Diário 4º PA'!$A$4:$A$2224)+ROW()-3)</f>
        <v>5512</v>
      </c>
      <c r="B1503" s="539">
        <v>44806</v>
      </c>
      <c r="C1503" s="584">
        <v>44805</v>
      </c>
      <c r="D1503" s="541" t="s">
        <v>115</v>
      </c>
      <c r="E1503" s="554" t="s">
        <v>342</v>
      </c>
      <c r="F1503" s="555">
        <v>60</v>
      </c>
      <c r="G1503" s="554" t="s">
        <v>7369</v>
      </c>
      <c r="H1503" s="554" t="s">
        <v>131</v>
      </c>
      <c r="I1503" s="543" t="s">
        <v>7370</v>
      </c>
      <c r="J1503" s="556" t="s">
        <v>5400</v>
      </c>
      <c r="K1503" s="556" t="s">
        <v>6748</v>
      </c>
      <c r="L1503" s="544" t="s">
        <v>5995</v>
      </c>
      <c r="M1503" s="556">
        <v>386776344</v>
      </c>
      <c r="N1503" s="539">
        <v>44806</v>
      </c>
      <c r="O1503" s="545">
        <f t="shared" si="73"/>
        <v>9</v>
      </c>
      <c r="P1503" s="545">
        <f t="shared" si="74"/>
        <v>9</v>
      </c>
      <c r="Q1503" s="531" t="str">
        <f t="shared" si="75"/>
        <v>Gastos_Gerais</v>
      </c>
    </row>
    <row r="1504" spans="1:17" ht="38.25" hidden="1" x14ac:dyDescent="0.2">
      <c r="A1504" s="538">
        <f>IF(B1504="","",COUNT('Diário 3º PA'!$A$4:$A$4242)+COUNT('Diário 4º PA'!$A$4:$A$2224)+ROW()-3)</f>
        <v>5513</v>
      </c>
      <c r="B1504" s="539">
        <v>44806</v>
      </c>
      <c r="C1504" s="584">
        <v>44805</v>
      </c>
      <c r="D1504" s="541" t="s">
        <v>115</v>
      </c>
      <c r="E1504" s="554" t="s">
        <v>342</v>
      </c>
      <c r="F1504" s="555">
        <v>60</v>
      </c>
      <c r="G1504" s="554" t="s">
        <v>7133</v>
      </c>
      <c r="H1504" s="554" t="s">
        <v>131</v>
      </c>
      <c r="I1504" s="543" t="s">
        <v>7134</v>
      </c>
      <c r="J1504" s="556" t="s">
        <v>7135</v>
      </c>
      <c r="K1504" s="556" t="s">
        <v>6748</v>
      </c>
      <c r="L1504" s="544" t="s">
        <v>5995</v>
      </c>
      <c r="M1504" s="556">
        <v>386776344</v>
      </c>
      <c r="N1504" s="539">
        <v>44806</v>
      </c>
      <c r="O1504" s="545">
        <f t="shared" si="73"/>
        <v>9</v>
      </c>
      <c r="P1504" s="545">
        <f t="shared" si="74"/>
        <v>9</v>
      </c>
      <c r="Q1504" s="531" t="str">
        <f t="shared" si="75"/>
        <v>Gastos_Gerais</v>
      </c>
    </row>
    <row r="1505" spans="1:17" ht="38.25" hidden="1" x14ac:dyDescent="0.2">
      <c r="A1505" s="538">
        <f>IF(B1505="","",COUNT('Diário 3º PA'!$A$4:$A$4242)+COUNT('Diário 4º PA'!$A$4:$A$2224)+ROW()-3)</f>
        <v>5514</v>
      </c>
      <c r="B1505" s="539">
        <v>44806</v>
      </c>
      <c r="C1505" s="584">
        <v>44805</v>
      </c>
      <c r="D1505" s="541" t="s">
        <v>115</v>
      </c>
      <c r="E1505" s="554" t="s">
        <v>342</v>
      </c>
      <c r="F1505" s="555">
        <v>60</v>
      </c>
      <c r="G1505" s="554" t="s">
        <v>7371</v>
      </c>
      <c r="H1505" s="554" t="s">
        <v>131</v>
      </c>
      <c r="I1505" s="543" t="s">
        <v>7372</v>
      </c>
      <c r="J1505" s="556" t="s">
        <v>4394</v>
      </c>
      <c r="K1505" s="556" t="s">
        <v>6748</v>
      </c>
      <c r="L1505" s="544" t="s">
        <v>5995</v>
      </c>
      <c r="M1505" s="556">
        <v>386776344</v>
      </c>
      <c r="N1505" s="539">
        <v>44806</v>
      </c>
      <c r="O1505" s="545">
        <f t="shared" si="73"/>
        <v>9</v>
      </c>
      <c r="P1505" s="545">
        <f t="shared" si="74"/>
        <v>9</v>
      </c>
      <c r="Q1505" s="531" t="str">
        <f t="shared" si="75"/>
        <v>Gastos_Gerais</v>
      </c>
    </row>
    <row r="1506" spans="1:17" ht="38.25" hidden="1" x14ac:dyDescent="0.2">
      <c r="A1506" s="538">
        <f>IF(B1506="","",COUNT('Diário 3º PA'!$A$4:$A$4242)+COUNT('Diário 4º PA'!$A$4:$A$2224)+ROW()-3)</f>
        <v>5515</v>
      </c>
      <c r="B1506" s="539">
        <v>44806</v>
      </c>
      <c r="C1506" s="584">
        <v>44805</v>
      </c>
      <c r="D1506" s="541" t="s">
        <v>115</v>
      </c>
      <c r="E1506" s="554" t="s">
        <v>342</v>
      </c>
      <c r="F1506" s="555">
        <v>60</v>
      </c>
      <c r="G1506" s="554" t="s">
        <v>6223</v>
      </c>
      <c r="H1506" s="554" t="s">
        <v>131</v>
      </c>
      <c r="I1506" s="543" t="s">
        <v>7373</v>
      </c>
      <c r="J1506" s="556" t="s">
        <v>1941</v>
      </c>
      <c r="K1506" s="556" t="s">
        <v>6748</v>
      </c>
      <c r="L1506" s="544" t="s">
        <v>5995</v>
      </c>
      <c r="M1506" s="556">
        <v>386776344</v>
      </c>
      <c r="N1506" s="539">
        <v>44806</v>
      </c>
      <c r="O1506" s="545">
        <f t="shared" si="73"/>
        <v>9</v>
      </c>
      <c r="P1506" s="545">
        <f t="shared" si="74"/>
        <v>9</v>
      </c>
      <c r="Q1506" s="531" t="str">
        <f t="shared" si="75"/>
        <v>Gastos_Gerais</v>
      </c>
    </row>
    <row r="1507" spans="1:17" ht="38.25" hidden="1" x14ac:dyDescent="0.2">
      <c r="A1507" s="538">
        <f>IF(B1507="","",COUNT('Diário 3º PA'!$A$4:$A$4242)+COUNT('Diário 4º PA'!$A$4:$A$2224)+ROW()-3)</f>
        <v>5516</v>
      </c>
      <c r="B1507" s="539">
        <v>44806</v>
      </c>
      <c r="C1507" s="584">
        <v>44805</v>
      </c>
      <c r="D1507" s="541" t="s">
        <v>115</v>
      </c>
      <c r="E1507" s="554" t="s">
        <v>342</v>
      </c>
      <c r="F1507" s="555">
        <v>120</v>
      </c>
      <c r="G1507" s="554" t="s">
        <v>7374</v>
      </c>
      <c r="H1507" s="554" t="s">
        <v>139</v>
      </c>
      <c r="I1507" s="543" t="s">
        <v>7375</v>
      </c>
      <c r="J1507" s="556" t="s">
        <v>1769</v>
      </c>
      <c r="K1507" s="556" t="s">
        <v>6748</v>
      </c>
      <c r="L1507" s="544" t="s">
        <v>5995</v>
      </c>
      <c r="M1507" s="556">
        <v>386776344</v>
      </c>
      <c r="N1507" s="539">
        <v>44806</v>
      </c>
      <c r="O1507" s="545">
        <f t="shared" si="73"/>
        <v>9</v>
      </c>
      <c r="P1507" s="545">
        <f t="shared" si="74"/>
        <v>9</v>
      </c>
      <c r="Q1507" s="531" t="str">
        <f t="shared" si="75"/>
        <v>Gastos_Gerais</v>
      </c>
    </row>
    <row r="1508" spans="1:17" ht="51" hidden="1" x14ac:dyDescent="0.2">
      <c r="A1508" s="538">
        <f>IF(B1508="","",COUNT('Diário 3º PA'!$A$4:$A$4242)+COUNT('Diário 4º PA'!$A$4:$A$2224)+ROW()-3)</f>
        <v>5517</v>
      </c>
      <c r="B1508" s="539">
        <v>44806</v>
      </c>
      <c r="C1508" s="584">
        <v>44805</v>
      </c>
      <c r="D1508" s="554" t="s">
        <v>104</v>
      </c>
      <c r="E1508" s="554" t="s">
        <v>187</v>
      </c>
      <c r="F1508" s="555">
        <v>715.89</v>
      </c>
      <c r="G1508" s="554" t="s">
        <v>1019</v>
      </c>
      <c r="H1508" s="554" t="s">
        <v>138</v>
      </c>
      <c r="I1508" s="543" t="s">
        <v>7376</v>
      </c>
      <c r="J1508" s="556" t="s">
        <v>7377</v>
      </c>
      <c r="K1508" s="556" t="s">
        <v>6748</v>
      </c>
      <c r="L1508" s="544" t="s">
        <v>5995</v>
      </c>
      <c r="M1508" s="556">
        <v>986656378</v>
      </c>
      <c r="N1508" s="539">
        <v>44806</v>
      </c>
      <c r="O1508" s="545">
        <f t="shared" si="73"/>
        <v>9</v>
      </c>
      <c r="P1508" s="545">
        <f t="shared" si="74"/>
        <v>9</v>
      </c>
      <c r="Q1508" s="531" t="str">
        <f t="shared" si="75"/>
        <v>Gastos_com_Pessoal</v>
      </c>
    </row>
    <row r="1509" spans="1:17" ht="51" hidden="1" x14ac:dyDescent="0.2">
      <c r="A1509" s="538">
        <f>IF(B1509="","",COUNT('Diário 3º PA'!$A$4:$A$4242)+COUNT('Diário 4º PA'!$A$4:$A$2224)+ROW()-3)</f>
        <v>5518</v>
      </c>
      <c r="B1509" s="539">
        <v>44806</v>
      </c>
      <c r="C1509" s="584">
        <v>44805</v>
      </c>
      <c r="D1509" s="554" t="s">
        <v>104</v>
      </c>
      <c r="E1509" s="554" t="s">
        <v>189</v>
      </c>
      <c r="F1509" s="555">
        <v>477.26</v>
      </c>
      <c r="G1509" s="554" t="s">
        <v>915</v>
      </c>
      <c r="H1509" s="554" t="s">
        <v>138</v>
      </c>
      <c r="I1509" s="543" t="s">
        <v>7376</v>
      </c>
      <c r="J1509" s="556" t="s">
        <v>7377</v>
      </c>
      <c r="K1509" s="556" t="s">
        <v>6748</v>
      </c>
      <c r="L1509" s="544" t="s">
        <v>5995</v>
      </c>
      <c r="M1509" s="556">
        <v>986656378</v>
      </c>
      <c r="N1509" s="539">
        <v>44806</v>
      </c>
      <c r="O1509" s="545">
        <f t="shared" si="73"/>
        <v>9</v>
      </c>
      <c r="P1509" s="545">
        <f t="shared" si="74"/>
        <v>9</v>
      </c>
      <c r="Q1509" s="531" t="str">
        <f t="shared" si="75"/>
        <v>Gastos_com_Pessoal</v>
      </c>
    </row>
    <row r="1510" spans="1:17" ht="51" hidden="1" x14ac:dyDescent="0.2">
      <c r="A1510" s="538">
        <f>IF(B1510="","",COUNT('Diário 3º PA'!$A$4:$A$4242)+COUNT('Diário 4º PA'!$A$4:$A$2224)+ROW()-3)</f>
        <v>5519</v>
      </c>
      <c r="B1510" s="539">
        <v>44806</v>
      </c>
      <c r="C1510" s="584">
        <v>44805</v>
      </c>
      <c r="D1510" s="554" t="s">
        <v>104</v>
      </c>
      <c r="E1510" s="554" t="s">
        <v>191</v>
      </c>
      <c r="F1510" s="555">
        <v>159.09</v>
      </c>
      <c r="G1510" s="554" t="s">
        <v>918</v>
      </c>
      <c r="H1510" s="554" t="s">
        <v>138</v>
      </c>
      <c r="I1510" s="543" t="s">
        <v>7376</v>
      </c>
      <c r="J1510" s="556" t="s">
        <v>7377</v>
      </c>
      <c r="K1510" s="556" t="s">
        <v>6748</v>
      </c>
      <c r="L1510" s="544" t="s">
        <v>5995</v>
      </c>
      <c r="M1510" s="556">
        <v>986656378</v>
      </c>
      <c r="N1510" s="539">
        <v>44806</v>
      </c>
      <c r="O1510" s="545">
        <f t="shared" si="73"/>
        <v>9</v>
      </c>
      <c r="P1510" s="545">
        <f t="shared" si="74"/>
        <v>9</v>
      </c>
      <c r="Q1510" s="531" t="str">
        <f t="shared" si="75"/>
        <v>Gastos_com_Pessoal</v>
      </c>
    </row>
    <row r="1511" spans="1:17" ht="51" hidden="1" x14ac:dyDescent="0.2">
      <c r="A1511" s="538">
        <f>IF(B1511="","",COUNT('Diário 3º PA'!$A$4:$A$4242)+COUNT('Diário 4º PA'!$A$4:$A$2224)+ROW()-3)</f>
        <v>5520</v>
      </c>
      <c r="B1511" s="539">
        <v>44806</v>
      </c>
      <c r="C1511" s="584">
        <v>44805</v>
      </c>
      <c r="D1511" s="554" t="s">
        <v>104</v>
      </c>
      <c r="E1511" s="554" t="s">
        <v>193</v>
      </c>
      <c r="F1511" s="555">
        <v>556.72</v>
      </c>
      <c r="G1511" s="554" t="s">
        <v>919</v>
      </c>
      <c r="H1511" s="554" t="s">
        <v>138</v>
      </c>
      <c r="I1511" s="543" t="s">
        <v>7376</v>
      </c>
      <c r="J1511" s="556" t="s">
        <v>7377</v>
      </c>
      <c r="K1511" s="556" t="s">
        <v>6748</v>
      </c>
      <c r="L1511" s="544" t="s">
        <v>5995</v>
      </c>
      <c r="M1511" s="556">
        <v>986656378</v>
      </c>
      <c r="N1511" s="539">
        <v>44806</v>
      </c>
      <c r="O1511" s="545">
        <f t="shared" si="73"/>
        <v>9</v>
      </c>
      <c r="P1511" s="545">
        <f t="shared" si="74"/>
        <v>9</v>
      </c>
      <c r="Q1511" s="531" t="str">
        <f t="shared" si="75"/>
        <v>Gastos_com_Pessoal</v>
      </c>
    </row>
    <row r="1512" spans="1:17" ht="51" hidden="1" x14ac:dyDescent="0.2">
      <c r="A1512" s="538">
        <f>IF(B1512="","",COUNT('Diário 3º PA'!$A$4:$A$4242)+COUNT('Diário 4º PA'!$A$4:$A$2224)+ROW()-3)</f>
        <v>5521</v>
      </c>
      <c r="B1512" s="539">
        <v>44806</v>
      </c>
      <c r="C1512" s="584">
        <v>44805</v>
      </c>
      <c r="D1512" s="554" t="s">
        <v>104</v>
      </c>
      <c r="E1512" s="554" t="s">
        <v>187</v>
      </c>
      <c r="F1512" s="555">
        <v>2918.15</v>
      </c>
      <c r="G1512" s="554" t="s">
        <v>1019</v>
      </c>
      <c r="H1512" s="554" t="s">
        <v>130</v>
      </c>
      <c r="I1512" s="543" t="s">
        <v>7298</v>
      </c>
      <c r="J1512" s="556" t="s">
        <v>5898</v>
      </c>
      <c r="K1512" s="556" t="s">
        <v>6748</v>
      </c>
      <c r="L1512" s="544" t="s">
        <v>5995</v>
      </c>
      <c r="M1512" s="556">
        <v>986656378</v>
      </c>
      <c r="N1512" s="539">
        <v>44806</v>
      </c>
      <c r="O1512" s="545">
        <f t="shared" si="73"/>
        <v>9</v>
      </c>
      <c r="P1512" s="545">
        <f t="shared" si="74"/>
        <v>9</v>
      </c>
      <c r="Q1512" s="531" t="str">
        <f t="shared" si="75"/>
        <v>Gastos_com_Pessoal</v>
      </c>
    </row>
    <row r="1513" spans="1:17" ht="51" hidden="1" x14ac:dyDescent="0.2">
      <c r="A1513" s="538">
        <f>IF(B1513="","",COUNT('Diário 3º PA'!$A$4:$A$4242)+COUNT('Diário 4º PA'!$A$4:$A$2224)+ROW()-3)</f>
        <v>5522</v>
      </c>
      <c r="B1513" s="539">
        <v>44806</v>
      </c>
      <c r="C1513" s="584">
        <v>44805</v>
      </c>
      <c r="D1513" s="554" t="s">
        <v>104</v>
      </c>
      <c r="E1513" s="554" t="s">
        <v>189</v>
      </c>
      <c r="F1513" s="555">
        <v>2269.6799999999998</v>
      </c>
      <c r="G1513" s="554" t="s">
        <v>915</v>
      </c>
      <c r="H1513" s="554" t="s">
        <v>130</v>
      </c>
      <c r="I1513" s="543" t="s">
        <v>7298</v>
      </c>
      <c r="J1513" s="556" t="s">
        <v>5898</v>
      </c>
      <c r="K1513" s="556" t="s">
        <v>6748</v>
      </c>
      <c r="L1513" s="544" t="s">
        <v>5995</v>
      </c>
      <c r="M1513" s="556">
        <v>986656378</v>
      </c>
      <c r="N1513" s="539">
        <v>44806</v>
      </c>
      <c r="O1513" s="545">
        <f t="shared" si="73"/>
        <v>9</v>
      </c>
      <c r="P1513" s="545">
        <f t="shared" si="74"/>
        <v>9</v>
      </c>
      <c r="Q1513" s="531" t="str">
        <f t="shared" si="75"/>
        <v>Gastos_com_Pessoal</v>
      </c>
    </row>
    <row r="1514" spans="1:17" ht="51" hidden="1" x14ac:dyDescent="0.2">
      <c r="A1514" s="538">
        <f>IF(B1514="","",COUNT('Diário 3º PA'!$A$4:$A$4242)+COUNT('Diário 4º PA'!$A$4:$A$2224)+ROW()-3)</f>
        <v>5523</v>
      </c>
      <c r="B1514" s="539">
        <v>44806</v>
      </c>
      <c r="C1514" s="584">
        <v>44805</v>
      </c>
      <c r="D1514" s="554" t="s">
        <v>104</v>
      </c>
      <c r="E1514" s="554" t="s">
        <v>191</v>
      </c>
      <c r="F1514" s="555">
        <v>756.56</v>
      </c>
      <c r="G1514" s="554" t="s">
        <v>918</v>
      </c>
      <c r="H1514" s="554" t="s">
        <v>130</v>
      </c>
      <c r="I1514" s="543" t="s">
        <v>7298</v>
      </c>
      <c r="J1514" s="556" t="s">
        <v>5898</v>
      </c>
      <c r="K1514" s="556" t="s">
        <v>6748</v>
      </c>
      <c r="L1514" s="544" t="s">
        <v>5995</v>
      </c>
      <c r="M1514" s="556">
        <v>986656378</v>
      </c>
      <c r="N1514" s="539">
        <v>44806</v>
      </c>
      <c r="O1514" s="545">
        <f t="shared" si="73"/>
        <v>9</v>
      </c>
      <c r="P1514" s="545">
        <f t="shared" si="74"/>
        <v>9</v>
      </c>
      <c r="Q1514" s="531" t="str">
        <f t="shared" si="75"/>
        <v>Gastos_com_Pessoal</v>
      </c>
    </row>
    <row r="1515" spans="1:17" ht="51" hidden="1" x14ac:dyDescent="0.2">
      <c r="A1515" s="538">
        <f>IF(B1515="","",COUNT('Diário 3º PA'!$A$4:$A$4242)+COUNT('Diário 4º PA'!$A$4:$A$2224)+ROW()-3)</f>
        <v>5524</v>
      </c>
      <c r="B1515" s="539">
        <v>44806</v>
      </c>
      <c r="C1515" s="584">
        <v>44805</v>
      </c>
      <c r="D1515" s="554" t="s">
        <v>104</v>
      </c>
      <c r="E1515" s="554" t="s">
        <v>193</v>
      </c>
      <c r="F1515" s="555">
        <v>6399.97</v>
      </c>
      <c r="G1515" s="554" t="s">
        <v>919</v>
      </c>
      <c r="H1515" s="554" t="s">
        <v>130</v>
      </c>
      <c r="I1515" s="543" t="s">
        <v>7298</v>
      </c>
      <c r="J1515" s="556" t="s">
        <v>5898</v>
      </c>
      <c r="K1515" s="556" t="s">
        <v>6748</v>
      </c>
      <c r="L1515" s="544" t="s">
        <v>5995</v>
      </c>
      <c r="M1515" s="556">
        <v>986656378</v>
      </c>
      <c r="N1515" s="539">
        <v>44806</v>
      </c>
      <c r="O1515" s="545">
        <f t="shared" si="73"/>
        <v>9</v>
      </c>
      <c r="P1515" s="545">
        <f t="shared" si="74"/>
        <v>9</v>
      </c>
      <c r="Q1515" s="531" t="str">
        <f t="shared" si="75"/>
        <v>Gastos_com_Pessoal</v>
      </c>
    </row>
    <row r="1516" spans="1:17" ht="51" hidden="1" x14ac:dyDescent="0.2">
      <c r="A1516" s="538">
        <f>IF(B1516="","",COUNT('Diário 3º PA'!$A$4:$A$4242)+COUNT('Diário 4º PA'!$A$4:$A$2224)+ROW()-3)</f>
        <v>5525</v>
      </c>
      <c r="B1516" s="539">
        <v>44806</v>
      </c>
      <c r="C1516" s="584">
        <v>44805</v>
      </c>
      <c r="D1516" s="554" t="s">
        <v>104</v>
      </c>
      <c r="E1516" s="554" t="s">
        <v>187</v>
      </c>
      <c r="F1516" s="555">
        <v>1183.48</v>
      </c>
      <c r="G1516" s="554" t="s">
        <v>1019</v>
      </c>
      <c r="H1516" s="554" t="s">
        <v>140</v>
      </c>
      <c r="I1516" s="543" t="s">
        <v>7295</v>
      </c>
      <c r="J1516" s="556" t="s">
        <v>7296</v>
      </c>
      <c r="K1516" s="556" t="s">
        <v>6748</v>
      </c>
      <c r="L1516" s="544" t="s">
        <v>5995</v>
      </c>
      <c r="M1516" s="556">
        <v>986656378</v>
      </c>
      <c r="N1516" s="539">
        <v>44806</v>
      </c>
      <c r="O1516" s="545">
        <f t="shared" si="73"/>
        <v>9</v>
      </c>
      <c r="P1516" s="545">
        <f t="shared" si="74"/>
        <v>9</v>
      </c>
      <c r="Q1516" s="531" t="str">
        <f t="shared" si="75"/>
        <v>Gastos_com_Pessoal</v>
      </c>
    </row>
    <row r="1517" spans="1:17" ht="51" hidden="1" x14ac:dyDescent="0.2">
      <c r="A1517" s="538">
        <f>IF(B1517="","",COUNT('Diário 3º PA'!$A$4:$A$4242)+COUNT('Diário 4º PA'!$A$4:$A$2224)+ROW()-3)</f>
        <v>5526</v>
      </c>
      <c r="B1517" s="539">
        <v>44806</v>
      </c>
      <c r="C1517" s="584">
        <v>44805</v>
      </c>
      <c r="D1517" s="554" t="s">
        <v>104</v>
      </c>
      <c r="E1517" s="554" t="s">
        <v>189</v>
      </c>
      <c r="F1517" s="555">
        <v>1708.45</v>
      </c>
      <c r="G1517" s="554" t="s">
        <v>915</v>
      </c>
      <c r="H1517" s="554" t="s">
        <v>140</v>
      </c>
      <c r="I1517" s="543" t="s">
        <v>7295</v>
      </c>
      <c r="J1517" s="556" t="s">
        <v>7296</v>
      </c>
      <c r="K1517" s="556" t="s">
        <v>6748</v>
      </c>
      <c r="L1517" s="544" t="s">
        <v>5995</v>
      </c>
      <c r="M1517" s="556">
        <v>986656378</v>
      </c>
      <c r="N1517" s="539">
        <v>44806</v>
      </c>
      <c r="O1517" s="545">
        <f t="shared" si="73"/>
        <v>9</v>
      </c>
      <c r="P1517" s="545">
        <f t="shared" si="74"/>
        <v>9</v>
      </c>
      <c r="Q1517" s="531" t="str">
        <f t="shared" si="75"/>
        <v>Gastos_com_Pessoal</v>
      </c>
    </row>
    <row r="1518" spans="1:17" ht="51" hidden="1" x14ac:dyDescent="0.2">
      <c r="A1518" s="538">
        <f>IF(B1518="","",COUNT('Diário 3º PA'!$A$4:$A$4242)+COUNT('Diário 4º PA'!$A$4:$A$2224)+ROW()-3)</f>
        <v>5527</v>
      </c>
      <c r="B1518" s="539">
        <v>44806</v>
      </c>
      <c r="C1518" s="584">
        <v>44805</v>
      </c>
      <c r="D1518" s="554" t="s">
        <v>104</v>
      </c>
      <c r="E1518" s="554" t="s">
        <v>191</v>
      </c>
      <c r="F1518" s="555">
        <v>569.48</v>
      </c>
      <c r="G1518" s="554" t="s">
        <v>918</v>
      </c>
      <c r="H1518" s="554" t="s">
        <v>140</v>
      </c>
      <c r="I1518" s="543" t="s">
        <v>7295</v>
      </c>
      <c r="J1518" s="556" t="s">
        <v>7296</v>
      </c>
      <c r="K1518" s="556" t="s">
        <v>6748</v>
      </c>
      <c r="L1518" s="544" t="s">
        <v>5995</v>
      </c>
      <c r="M1518" s="556">
        <v>986656378</v>
      </c>
      <c r="N1518" s="539">
        <v>44806</v>
      </c>
      <c r="O1518" s="545">
        <f t="shared" si="73"/>
        <v>9</v>
      </c>
      <c r="P1518" s="545">
        <f t="shared" si="74"/>
        <v>9</v>
      </c>
      <c r="Q1518" s="531" t="str">
        <f t="shared" si="75"/>
        <v>Gastos_com_Pessoal</v>
      </c>
    </row>
    <row r="1519" spans="1:17" ht="51" hidden="1" x14ac:dyDescent="0.2">
      <c r="A1519" s="538">
        <f>IF(B1519="","",COUNT('Diário 3º PA'!$A$4:$A$4242)+COUNT('Diário 4º PA'!$A$4:$A$2224)+ROW()-3)</f>
        <v>5528</v>
      </c>
      <c r="B1519" s="539">
        <v>44806</v>
      </c>
      <c r="C1519" s="584">
        <v>44805</v>
      </c>
      <c r="D1519" s="554" t="s">
        <v>104</v>
      </c>
      <c r="E1519" s="554" t="s">
        <v>193</v>
      </c>
      <c r="F1519" s="555">
        <v>2742.3</v>
      </c>
      <c r="G1519" s="554" t="s">
        <v>919</v>
      </c>
      <c r="H1519" s="554" t="s">
        <v>140</v>
      </c>
      <c r="I1519" s="543" t="s">
        <v>7295</v>
      </c>
      <c r="J1519" s="556" t="s">
        <v>7296</v>
      </c>
      <c r="K1519" s="556" t="s">
        <v>6748</v>
      </c>
      <c r="L1519" s="544" t="s">
        <v>5995</v>
      </c>
      <c r="M1519" s="556">
        <v>986656378</v>
      </c>
      <c r="N1519" s="539">
        <v>44806</v>
      </c>
      <c r="O1519" s="545">
        <f t="shared" si="73"/>
        <v>9</v>
      </c>
      <c r="P1519" s="545">
        <f t="shared" si="74"/>
        <v>9</v>
      </c>
      <c r="Q1519" s="531" t="str">
        <f t="shared" si="75"/>
        <v>Gastos_com_Pessoal</v>
      </c>
    </row>
    <row r="1520" spans="1:17" ht="51" hidden="1" x14ac:dyDescent="0.2">
      <c r="A1520" s="538">
        <f>IF(B1520="","",COUNT('Diário 3º PA'!$A$4:$A$4242)+COUNT('Diário 4º PA'!$A$4:$A$2224)+ROW()-3)</f>
        <v>5529</v>
      </c>
      <c r="B1520" s="539">
        <v>44806</v>
      </c>
      <c r="C1520" s="584">
        <v>44805</v>
      </c>
      <c r="D1520" s="554" t="s">
        <v>104</v>
      </c>
      <c r="E1520" s="554" t="s">
        <v>187</v>
      </c>
      <c r="F1520" s="555">
        <v>1041.78</v>
      </c>
      <c r="G1520" s="554" t="s">
        <v>1019</v>
      </c>
      <c r="H1520" s="554" t="s">
        <v>140</v>
      </c>
      <c r="I1520" s="543" t="s">
        <v>7292</v>
      </c>
      <c r="J1520" s="556" t="s">
        <v>7293</v>
      </c>
      <c r="K1520" s="556" t="s">
        <v>6748</v>
      </c>
      <c r="L1520" s="544" t="s">
        <v>5995</v>
      </c>
      <c r="M1520" s="556">
        <v>986656378</v>
      </c>
      <c r="N1520" s="539">
        <v>44806</v>
      </c>
      <c r="O1520" s="545">
        <f t="shared" si="73"/>
        <v>9</v>
      </c>
      <c r="P1520" s="545">
        <f t="shared" si="74"/>
        <v>9</v>
      </c>
      <c r="Q1520" s="531" t="str">
        <f t="shared" si="75"/>
        <v>Gastos_com_Pessoal</v>
      </c>
    </row>
    <row r="1521" spans="1:17" ht="51" hidden="1" x14ac:dyDescent="0.2">
      <c r="A1521" s="538">
        <f>IF(B1521="","",COUNT('Diário 3º PA'!$A$4:$A$4242)+COUNT('Diário 4º PA'!$A$4:$A$2224)+ROW()-3)</f>
        <v>5530</v>
      </c>
      <c r="B1521" s="539">
        <v>44806</v>
      </c>
      <c r="C1521" s="584">
        <v>44805</v>
      </c>
      <c r="D1521" s="554" t="s">
        <v>104</v>
      </c>
      <c r="E1521" s="554" t="s">
        <v>189</v>
      </c>
      <c r="F1521" s="555">
        <v>1041.78</v>
      </c>
      <c r="G1521" s="554" t="s">
        <v>915</v>
      </c>
      <c r="H1521" s="554" t="s">
        <v>140</v>
      </c>
      <c r="I1521" s="543" t="s">
        <v>7292</v>
      </c>
      <c r="J1521" s="556" t="s">
        <v>7293</v>
      </c>
      <c r="K1521" s="556" t="s">
        <v>6748</v>
      </c>
      <c r="L1521" s="544" t="s">
        <v>5995</v>
      </c>
      <c r="M1521" s="556">
        <v>986656378</v>
      </c>
      <c r="N1521" s="539">
        <v>44806</v>
      </c>
      <c r="O1521" s="545">
        <f t="shared" si="73"/>
        <v>9</v>
      </c>
      <c r="P1521" s="545">
        <f t="shared" si="74"/>
        <v>9</v>
      </c>
      <c r="Q1521" s="531" t="str">
        <f t="shared" si="75"/>
        <v>Gastos_com_Pessoal</v>
      </c>
    </row>
    <row r="1522" spans="1:17" ht="51" hidden="1" x14ac:dyDescent="0.2">
      <c r="A1522" s="538">
        <f>IF(B1522="","",COUNT('Diário 3º PA'!$A$4:$A$4242)+COUNT('Diário 4º PA'!$A$4:$A$2224)+ROW()-3)</f>
        <v>5531</v>
      </c>
      <c r="B1522" s="539">
        <v>44806</v>
      </c>
      <c r="C1522" s="584">
        <v>44805</v>
      </c>
      <c r="D1522" s="554" t="s">
        <v>104</v>
      </c>
      <c r="E1522" s="554" t="s">
        <v>191</v>
      </c>
      <c r="F1522" s="555">
        <v>347.26</v>
      </c>
      <c r="G1522" s="554" t="s">
        <v>918</v>
      </c>
      <c r="H1522" s="554" t="s">
        <v>140</v>
      </c>
      <c r="I1522" s="543" t="s">
        <v>7292</v>
      </c>
      <c r="J1522" s="556" t="s">
        <v>7293</v>
      </c>
      <c r="K1522" s="556" t="s">
        <v>6748</v>
      </c>
      <c r="L1522" s="544" t="s">
        <v>5995</v>
      </c>
      <c r="M1522" s="556">
        <v>986656378</v>
      </c>
      <c r="N1522" s="539">
        <v>44806</v>
      </c>
      <c r="O1522" s="545">
        <f t="shared" si="73"/>
        <v>9</v>
      </c>
      <c r="P1522" s="545">
        <f t="shared" si="74"/>
        <v>9</v>
      </c>
      <c r="Q1522" s="531" t="str">
        <f t="shared" si="75"/>
        <v>Gastos_com_Pessoal</v>
      </c>
    </row>
    <row r="1523" spans="1:17" ht="51" hidden="1" x14ac:dyDescent="0.2">
      <c r="A1523" s="538">
        <f>IF(B1523="","",COUNT('Diário 3º PA'!$A$4:$A$4242)+COUNT('Diário 4º PA'!$A$4:$A$2224)+ROW()-3)</f>
        <v>5532</v>
      </c>
      <c r="B1523" s="539">
        <v>44806</v>
      </c>
      <c r="C1523" s="584">
        <v>44805</v>
      </c>
      <c r="D1523" s="554" t="s">
        <v>104</v>
      </c>
      <c r="E1523" s="554" t="s">
        <v>193</v>
      </c>
      <c r="F1523" s="555">
        <v>3240.08</v>
      </c>
      <c r="G1523" s="554" t="s">
        <v>919</v>
      </c>
      <c r="H1523" s="554" t="s">
        <v>140</v>
      </c>
      <c r="I1523" s="543" t="s">
        <v>7292</v>
      </c>
      <c r="J1523" s="556" t="s">
        <v>7293</v>
      </c>
      <c r="K1523" s="556" t="s">
        <v>6748</v>
      </c>
      <c r="L1523" s="544" t="s">
        <v>5995</v>
      </c>
      <c r="M1523" s="556">
        <v>986656378</v>
      </c>
      <c r="N1523" s="539">
        <v>44806</v>
      </c>
      <c r="O1523" s="545">
        <f t="shared" si="73"/>
        <v>9</v>
      </c>
      <c r="P1523" s="545">
        <f t="shared" si="74"/>
        <v>9</v>
      </c>
      <c r="Q1523" s="531" t="str">
        <f t="shared" si="75"/>
        <v>Gastos_com_Pessoal</v>
      </c>
    </row>
    <row r="1524" spans="1:17" ht="51" hidden="1" x14ac:dyDescent="0.2">
      <c r="A1524" s="538">
        <f>IF(B1524="","",COUNT('Diário 3º PA'!$A$4:$A$4242)+COUNT('Diário 4º PA'!$A$4:$A$2224)+ROW()-3)</f>
        <v>5533</v>
      </c>
      <c r="B1524" s="539">
        <v>44806</v>
      </c>
      <c r="C1524" s="584">
        <v>44805</v>
      </c>
      <c r="D1524" s="554" t="s">
        <v>104</v>
      </c>
      <c r="E1524" s="554" t="s">
        <v>187</v>
      </c>
      <c r="F1524" s="555">
        <v>309.25</v>
      </c>
      <c r="G1524" s="554" t="s">
        <v>1019</v>
      </c>
      <c r="H1524" s="554" t="s">
        <v>137</v>
      </c>
      <c r="I1524" s="543" t="s">
        <v>7378</v>
      </c>
      <c r="J1524" s="556" t="s">
        <v>1590</v>
      </c>
      <c r="K1524" s="556" t="s">
        <v>6748</v>
      </c>
      <c r="L1524" s="544" t="s">
        <v>5995</v>
      </c>
      <c r="M1524" s="556">
        <v>986656378</v>
      </c>
      <c r="N1524" s="539">
        <v>44806</v>
      </c>
      <c r="O1524" s="545">
        <f t="shared" si="73"/>
        <v>9</v>
      </c>
      <c r="P1524" s="545">
        <f t="shared" si="74"/>
        <v>9</v>
      </c>
      <c r="Q1524" s="531" t="str">
        <f t="shared" si="75"/>
        <v>Gastos_com_Pessoal</v>
      </c>
    </row>
    <row r="1525" spans="1:17" ht="51" hidden="1" x14ac:dyDescent="0.2">
      <c r="A1525" s="538">
        <f>IF(B1525="","",COUNT('Diário 3º PA'!$A$4:$A$4242)+COUNT('Diário 4º PA'!$A$4:$A$2224)+ROW()-3)</f>
        <v>5534</v>
      </c>
      <c r="B1525" s="539">
        <v>44806</v>
      </c>
      <c r="C1525" s="584">
        <v>44805</v>
      </c>
      <c r="D1525" s="554" t="s">
        <v>104</v>
      </c>
      <c r="E1525" s="554" t="s">
        <v>189</v>
      </c>
      <c r="F1525" s="555">
        <v>193.28</v>
      </c>
      <c r="G1525" s="554" t="s">
        <v>915</v>
      </c>
      <c r="H1525" s="554" t="s">
        <v>137</v>
      </c>
      <c r="I1525" s="543" t="s">
        <v>7378</v>
      </c>
      <c r="J1525" s="556" t="s">
        <v>1590</v>
      </c>
      <c r="K1525" s="556" t="s">
        <v>6748</v>
      </c>
      <c r="L1525" s="544" t="s">
        <v>5995</v>
      </c>
      <c r="M1525" s="556">
        <v>986656378</v>
      </c>
      <c r="N1525" s="539">
        <v>44806</v>
      </c>
      <c r="O1525" s="545">
        <f t="shared" si="73"/>
        <v>9</v>
      </c>
      <c r="P1525" s="545">
        <f t="shared" si="74"/>
        <v>9</v>
      </c>
      <c r="Q1525" s="531" t="str">
        <f t="shared" si="75"/>
        <v>Gastos_com_Pessoal</v>
      </c>
    </row>
    <row r="1526" spans="1:17" ht="51" hidden="1" x14ac:dyDescent="0.2">
      <c r="A1526" s="538">
        <f>IF(B1526="","",COUNT('Diário 3º PA'!$A$4:$A$4242)+COUNT('Diário 4º PA'!$A$4:$A$2224)+ROW()-3)</f>
        <v>5535</v>
      </c>
      <c r="B1526" s="539">
        <v>44806</v>
      </c>
      <c r="C1526" s="584">
        <v>44805</v>
      </c>
      <c r="D1526" s="554" t="s">
        <v>104</v>
      </c>
      <c r="E1526" s="554" t="s">
        <v>191</v>
      </c>
      <c r="F1526" s="555">
        <v>64.430000000000007</v>
      </c>
      <c r="G1526" s="554" t="s">
        <v>918</v>
      </c>
      <c r="H1526" s="554" t="s">
        <v>137</v>
      </c>
      <c r="I1526" s="543" t="s">
        <v>7378</v>
      </c>
      <c r="J1526" s="556" t="s">
        <v>1590</v>
      </c>
      <c r="K1526" s="556" t="s">
        <v>6748</v>
      </c>
      <c r="L1526" s="544" t="s">
        <v>5995</v>
      </c>
      <c r="M1526" s="556">
        <v>986656378</v>
      </c>
      <c r="N1526" s="539">
        <v>44806</v>
      </c>
      <c r="O1526" s="545">
        <f t="shared" si="73"/>
        <v>9</v>
      </c>
      <c r="P1526" s="545">
        <f t="shared" si="74"/>
        <v>9</v>
      </c>
      <c r="Q1526" s="531" t="str">
        <f t="shared" si="75"/>
        <v>Gastos_com_Pessoal</v>
      </c>
    </row>
    <row r="1527" spans="1:17" ht="51" hidden="1" x14ac:dyDescent="0.2">
      <c r="A1527" s="538">
        <f>IF(B1527="","",COUNT('Diário 3º PA'!$A$4:$A$4242)+COUNT('Diário 4º PA'!$A$4:$A$2224)+ROW()-3)</f>
        <v>5536</v>
      </c>
      <c r="B1527" s="539">
        <v>44806</v>
      </c>
      <c r="C1527" s="584">
        <v>44805</v>
      </c>
      <c r="D1527" s="554" t="s">
        <v>104</v>
      </c>
      <c r="E1527" s="554" t="s">
        <v>193</v>
      </c>
      <c r="F1527" s="555">
        <v>374.1</v>
      </c>
      <c r="G1527" s="554" t="s">
        <v>919</v>
      </c>
      <c r="H1527" s="554" t="s">
        <v>137</v>
      </c>
      <c r="I1527" s="543" t="s">
        <v>7378</v>
      </c>
      <c r="J1527" s="556" t="s">
        <v>1590</v>
      </c>
      <c r="K1527" s="556" t="s">
        <v>6748</v>
      </c>
      <c r="L1527" s="544" t="s">
        <v>5995</v>
      </c>
      <c r="M1527" s="556">
        <v>986656378</v>
      </c>
      <c r="N1527" s="539">
        <v>44806</v>
      </c>
      <c r="O1527" s="545">
        <f t="shared" si="73"/>
        <v>9</v>
      </c>
      <c r="P1527" s="545">
        <f t="shared" si="74"/>
        <v>9</v>
      </c>
      <c r="Q1527" s="531" t="str">
        <f t="shared" si="75"/>
        <v>Gastos_com_Pessoal</v>
      </c>
    </row>
    <row r="1528" spans="1:17" ht="51" hidden="1" x14ac:dyDescent="0.2">
      <c r="A1528" s="538">
        <f>IF(B1528="","",COUNT('Diário 3º PA'!$A$4:$A$4242)+COUNT('Diário 4º PA'!$A$4:$A$2224)+ROW()-3)</f>
        <v>5537</v>
      </c>
      <c r="B1528" s="539">
        <v>44806</v>
      </c>
      <c r="C1528" s="584">
        <v>44805</v>
      </c>
      <c r="D1528" s="554" t="s">
        <v>104</v>
      </c>
      <c r="E1528" s="554" t="s">
        <v>191</v>
      </c>
      <c r="F1528" s="555">
        <v>829.85</v>
      </c>
      <c r="G1528" s="543" t="s">
        <v>7379</v>
      </c>
      <c r="H1528" s="554" t="s">
        <v>133</v>
      </c>
      <c r="I1528" s="543" t="s">
        <v>7380</v>
      </c>
      <c r="J1528" s="556" t="s">
        <v>7381</v>
      </c>
      <c r="K1528" s="556" t="s">
        <v>6748</v>
      </c>
      <c r="L1528" s="544" t="s">
        <v>5995</v>
      </c>
      <c r="M1528" s="556">
        <v>986656378</v>
      </c>
      <c r="N1528" s="539">
        <v>44806</v>
      </c>
      <c r="O1528" s="545">
        <f t="shared" si="73"/>
        <v>9</v>
      </c>
      <c r="P1528" s="545">
        <f t="shared" si="74"/>
        <v>9</v>
      </c>
      <c r="Q1528" s="531" t="str">
        <f t="shared" si="75"/>
        <v>Gastos_com_Pessoal</v>
      </c>
    </row>
    <row r="1529" spans="1:17" ht="51" hidden="1" x14ac:dyDescent="0.2">
      <c r="A1529" s="538">
        <f>IF(B1529="","",COUNT('Diário 3º PA'!$A$4:$A$4242)+COUNT('Diário 4º PA'!$A$4:$A$2224)+ROW()-3)</f>
        <v>5538</v>
      </c>
      <c r="B1529" s="539">
        <v>44806</v>
      </c>
      <c r="C1529" s="584">
        <v>44805</v>
      </c>
      <c r="D1529" s="554" t="s">
        <v>104</v>
      </c>
      <c r="E1529" s="554" t="s">
        <v>189</v>
      </c>
      <c r="F1529" s="555">
        <v>2346.58</v>
      </c>
      <c r="G1529" s="543" t="s">
        <v>7382</v>
      </c>
      <c r="H1529" s="554" t="s">
        <v>133</v>
      </c>
      <c r="I1529" s="543" t="s">
        <v>7380</v>
      </c>
      <c r="J1529" s="556" t="s">
        <v>7381</v>
      </c>
      <c r="K1529" s="556" t="s">
        <v>6748</v>
      </c>
      <c r="L1529" s="544" t="s">
        <v>5995</v>
      </c>
      <c r="M1529" s="556">
        <v>986656378</v>
      </c>
      <c r="N1529" s="539">
        <v>44806</v>
      </c>
      <c r="O1529" s="545">
        <f t="shared" si="73"/>
        <v>9</v>
      </c>
      <c r="P1529" s="545">
        <f t="shared" si="74"/>
        <v>9</v>
      </c>
      <c r="Q1529" s="531" t="str">
        <f t="shared" si="75"/>
        <v>Gastos_com_Pessoal</v>
      </c>
    </row>
    <row r="1530" spans="1:17" ht="38.25" hidden="1" x14ac:dyDescent="0.2">
      <c r="A1530" s="538">
        <f>IF(B1530="","",COUNT('Diário 3º PA'!$A$4:$A$4242)+COUNT('Diário 4º PA'!$A$4:$A$2224)+ROW()-3)</f>
        <v>5539</v>
      </c>
      <c r="B1530" s="539">
        <v>44806</v>
      </c>
      <c r="C1530" s="584">
        <v>44805</v>
      </c>
      <c r="D1530" s="541" t="s">
        <v>115</v>
      </c>
      <c r="E1530" s="554" t="s">
        <v>342</v>
      </c>
      <c r="F1530" s="555">
        <v>5.8</v>
      </c>
      <c r="G1530" s="554" t="s">
        <v>6181</v>
      </c>
      <c r="H1530" s="554" t="s">
        <v>132</v>
      </c>
      <c r="I1530" s="543" t="s">
        <v>5286</v>
      </c>
      <c r="J1530" s="556" t="s">
        <v>5287</v>
      </c>
      <c r="K1530" s="556" t="s">
        <v>6748</v>
      </c>
      <c r="L1530" s="544" t="s">
        <v>5995</v>
      </c>
      <c r="M1530" s="556">
        <v>986656378</v>
      </c>
      <c r="N1530" s="539">
        <v>44806</v>
      </c>
      <c r="O1530" s="545">
        <f t="shared" si="73"/>
        <v>9</v>
      </c>
      <c r="P1530" s="545">
        <f t="shared" si="74"/>
        <v>9</v>
      </c>
      <c r="Q1530" s="531" t="str">
        <f t="shared" si="75"/>
        <v>Gastos_Gerais</v>
      </c>
    </row>
    <row r="1531" spans="1:17" ht="38.25" hidden="1" x14ac:dyDescent="0.2">
      <c r="A1531" s="538">
        <f>IF(B1531="","",COUNT('Diário 3º PA'!$A$4:$A$4242)+COUNT('Diário 4º PA'!$A$4:$A$2224)+ROW()-3)</f>
        <v>5540</v>
      </c>
      <c r="B1531" s="539">
        <v>44806</v>
      </c>
      <c r="C1531" s="584">
        <v>44805</v>
      </c>
      <c r="D1531" s="541" t="s">
        <v>115</v>
      </c>
      <c r="E1531" s="554" t="s">
        <v>342</v>
      </c>
      <c r="F1531" s="555">
        <v>120</v>
      </c>
      <c r="G1531" s="554" t="s">
        <v>7383</v>
      </c>
      <c r="H1531" s="554" t="s">
        <v>129</v>
      </c>
      <c r="I1531" s="543" t="s">
        <v>7384</v>
      </c>
      <c r="J1531" s="556" t="s">
        <v>6280</v>
      </c>
      <c r="K1531" s="556" t="s">
        <v>6748</v>
      </c>
      <c r="L1531" s="544" t="s">
        <v>5995</v>
      </c>
      <c r="M1531" s="556">
        <v>986656378</v>
      </c>
      <c r="N1531" s="539">
        <v>44806</v>
      </c>
      <c r="O1531" s="545">
        <f t="shared" si="73"/>
        <v>9</v>
      </c>
      <c r="P1531" s="545">
        <f t="shared" si="74"/>
        <v>9</v>
      </c>
      <c r="Q1531" s="531" t="str">
        <f t="shared" si="75"/>
        <v>Gastos_Gerais</v>
      </c>
    </row>
    <row r="1532" spans="1:17" ht="38.25" hidden="1" x14ac:dyDescent="0.2">
      <c r="A1532" s="538">
        <f>IF(B1532="","",COUNT('Diário 3º PA'!$A$4:$A$4242)+COUNT('Diário 4º PA'!$A$4:$A$2224)+ROW()-3)</f>
        <v>5541</v>
      </c>
      <c r="B1532" s="539">
        <v>44806</v>
      </c>
      <c r="C1532" s="584">
        <v>44805</v>
      </c>
      <c r="D1532" s="541" t="s">
        <v>115</v>
      </c>
      <c r="E1532" s="554" t="s">
        <v>342</v>
      </c>
      <c r="F1532" s="555">
        <v>60</v>
      </c>
      <c r="G1532" s="554" t="s">
        <v>7385</v>
      </c>
      <c r="H1532" s="554" t="s">
        <v>134</v>
      </c>
      <c r="I1532" s="543" t="s">
        <v>2087</v>
      </c>
      <c r="J1532" s="556" t="s">
        <v>2088</v>
      </c>
      <c r="K1532" s="556" t="s">
        <v>6748</v>
      </c>
      <c r="L1532" s="544" t="s">
        <v>5995</v>
      </c>
      <c r="M1532" s="556">
        <v>986656378</v>
      </c>
      <c r="N1532" s="539">
        <v>44806</v>
      </c>
      <c r="O1532" s="545">
        <f t="shared" si="73"/>
        <v>9</v>
      </c>
      <c r="P1532" s="545">
        <f t="shared" si="74"/>
        <v>9</v>
      </c>
      <c r="Q1532" s="531" t="str">
        <f t="shared" si="75"/>
        <v>Gastos_Gerais</v>
      </c>
    </row>
    <row r="1533" spans="1:17" ht="38.25" hidden="1" x14ac:dyDescent="0.2">
      <c r="A1533" s="538">
        <f>IF(B1533="","",COUNT('Diário 3º PA'!$A$4:$A$4242)+COUNT('Diário 4º PA'!$A$4:$A$2224)+ROW()-3)</f>
        <v>5542</v>
      </c>
      <c r="B1533" s="539">
        <v>44806</v>
      </c>
      <c r="C1533" s="584">
        <v>44805</v>
      </c>
      <c r="D1533" s="541" t="s">
        <v>115</v>
      </c>
      <c r="E1533" s="554" t="s">
        <v>342</v>
      </c>
      <c r="F1533" s="555">
        <v>60</v>
      </c>
      <c r="G1533" s="554" t="s">
        <v>7386</v>
      </c>
      <c r="H1533" s="554" t="s">
        <v>134</v>
      </c>
      <c r="I1533" s="543" t="s">
        <v>7387</v>
      </c>
      <c r="J1533" s="556" t="s">
        <v>7078</v>
      </c>
      <c r="K1533" s="556" t="s">
        <v>6748</v>
      </c>
      <c r="L1533" s="544" t="s">
        <v>5995</v>
      </c>
      <c r="M1533" s="556">
        <v>986656378</v>
      </c>
      <c r="N1533" s="539">
        <v>44806</v>
      </c>
      <c r="O1533" s="545">
        <f t="shared" si="73"/>
        <v>9</v>
      </c>
      <c r="P1533" s="545">
        <f t="shared" si="74"/>
        <v>9</v>
      </c>
      <c r="Q1533" s="531" t="str">
        <f t="shared" si="75"/>
        <v>Gastos_Gerais</v>
      </c>
    </row>
    <row r="1534" spans="1:17" ht="38.25" hidden="1" x14ac:dyDescent="0.2">
      <c r="A1534" s="538">
        <f>IF(B1534="","",COUNT('Diário 3º PA'!$A$4:$A$4242)+COUNT('Diário 4º PA'!$A$4:$A$2224)+ROW()-3)</f>
        <v>5543</v>
      </c>
      <c r="B1534" s="539">
        <v>44806</v>
      </c>
      <c r="C1534" s="584">
        <v>44805</v>
      </c>
      <c r="D1534" s="541" t="s">
        <v>115</v>
      </c>
      <c r="E1534" s="554" t="s">
        <v>342</v>
      </c>
      <c r="F1534" s="555">
        <v>60</v>
      </c>
      <c r="G1534" s="554" t="s">
        <v>7388</v>
      </c>
      <c r="H1534" s="554" t="s">
        <v>134</v>
      </c>
      <c r="I1534" s="543" t="s">
        <v>5619</v>
      </c>
      <c r="J1534" s="556" t="s">
        <v>2092</v>
      </c>
      <c r="K1534" s="556" t="s">
        <v>6748</v>
      </c>
      <c r="L1534" s="544" t="s">
        <v>5995</v>
      </c>
      <c r="M1534" s="556">
        <v>986656378</v>
      </c>
      <c r="N1534" s="539">
        <v>44806</v>
      </c>
      <c r="O1534" s="545">
        <f t="shared" si="73"/>
        <v>9</v>
      </c>
      <c r="P1534" s="545">
        <f t="shared" si="74"/>
        <v>9</v>
      </c>
      <c r="Q1534" s="531" t="str">
        <f t="shared" si="75"/>
        <v>Gastos_Gerais</v>
      </c>
    </row>
    <row r="1535" spans="1:17" ht="38.25" hidden="1" x14ac:dyDescent="0.2">
      <c r="A1535" s="538">
        <f>IF(B1535="","",COUNT('Diário 3º PA'!$A$4:$A$4242)+COUNT('Diário 4º PA'!$A$4:$A$2224)+ROW()-3)</f>
        <v>5544</v>
      </c>
      <c r="B1535" s="539">
        <v>44806</v>
      </c>
      <c r="C1535" s="584">
        <v>44805</v>
      </c>
      <c r="D1535" s="541" t="s">
        <v>115</v>
      </c>
      <c r="E1535" s="541" t="s">
        <v>286</v>
      </c>
      <c r="F1535" s="542">
        <v>46.4</v>
      </c>
      <c r="G1535" s="541" t="s">
        <v>7389</v>
      </c>
      <c r="H1535" s="543" t="s">
        <v>127</v>
      </c>
      <c r="I1535" s="543" t="s">
        <v>1533</v>
      </c>
      <c r="J1535" s="578" t="s">
        <v>666</v>
      </c>
      <c r="K1535" s="556" t="s">
        <v>1065</v>
      </c>
      <c r="L1535" s="544" t="s">
        <v>1066</v>
      </c>
      <c r="M1535" s="544" t="s">
        <v>666</v>
      </c>
      <c r="N1535" s="539">
        <v>44806</v>
      </c>
      <c r="O1535" s="545">
        <f t="shared" si="73"/>
        <v>9</v>
      </c>
      <c r="P1535" s="545">
        <f t="shared" si="74"/>
        <v>9</v>
      </c>
      <c r="Q1535" s="531" t="str">
        <f t="shared" si="75"/>
        <v>Gastos_Gerais</v>
      </c>
    </row>
    <row r="1536" spans="1:17" ht="38.25" hidden="1" x14ac:dyDescent="0.2">
      <c r="A1536" s="538">
        <f>IF(B1536="","",COUNT('Diário 3º PA'!$A$4:$A$4242)+COUNT('Diário 4º PA'!$A$4:$A$2224)+ROW()-3)</f>
        <v>5545</v>
      </c>
      <c r="B1536" s="539">
        <v>44806</v>
      </c>
      <c r="C1536" s="584">
        <v>44805</v>
      </c>
      <c r="D1536" s="541" t="s">
        <v>115</v>
      </c>
      <c r="E1536" s="554" t="s">
        <v>328</v>
      </c>
      <c r="F1536" s="555">
        <v>1500</v>
      </c>
      <c r="G1536" s="577" t="s">
        <v>7390</v>
      </c>
      <c r="H1536" s="554" t="s">
        <v>135</v>
      </c>
      <c r="I1536" s="543" t="s">
        <v>727</v>
      </c>
      <c r="J1536" s="556" t="s">
        <v>728</v>
      </c>
      <c r="K1536" s="556" t="s">
        <v>704</v>
      </c>
      <c r="L1536" s="556" t="s">
        <v>428</v>
      </c>
      <c r="M1536" s="556">
        <v>1963021</v>
      </c>
      <c r="N1536" s="539">
        <v>44806</v>
      </c>
      <c r="O1536" s="545">
        <f t="shared" si="73"/>
        <v>9</v>
      </c>
      <c r="P1536" s="545">
        <f t="shared" si="74"/>
        <v>9</v>
      </c>
      <c r="Q1536" s="531" t="str">
        <f t="shared" si="75"/>
        <v>Gastos_Gerais</v>
      </c>
    </row>
    <row r="1537" spans="1:17" ht="38.25" hidden="1" x14ac:dyDescent="0.2">
      <c r="A1537" s="538">
        <f>IF(B1537="","",COUNT('Diário 3º PA'!$A$4:$A$4242)+COUNT('Diário 4º PA'!$A$4:$A$2224)+ROW()-3)</f>
        <v>5546</v>
      </c>
      <c r="B1537" s="539">
        <v>44806</v>
      </c>
      <c r="C1537" s="584">
        <v>44805</v>
      </c>
      <c r="D1537" s="541" t="s">
        <v>115</v>
      </c>
      <c r="E1537" s="554" t="s">
        <v>318</v>
      </c>
      <c r="F1537" s="555">
        <v>880</v>
      </c>
      <c r="G1537" s="554" t="s">
        <v>7391</v>
      </c>
      <c r="H1537" s="554" t="s">
        <v>138</v>
      </c>
      <c r="I1537" s="543" t="s">
        <v>7392</v>
      </c>
      <c r="J1537" s="556" t="s">
        <v>7393</v>
      </c>
      <c r="K1537" s="556" t="s">
        <v>704</v>
      </c>
      <c r="L1537" s="544" t="s">
        <v>428</v>
      </c>
      <c r="M1537" s="556">
        <v>976</v>
      </c>
      <c r="N1537" s="539">
        <v>44806</v>
      </c>
      <c r="O1537" s="545">
        <f t="shared" si="73"/>
        <v>9</v>
      </c>
      <c r="P1537" s="545">
        <f t="shared" si="74"/>
        <v>9</v>
      </c>
      <c r="Q1537" s="531" t="str">
        <f t="shared" si="75"/>
        <v>Gastos_Gerais</v>
      </c>
    </row>
    <row r="1538" spans="1:17" ht="51" hidden="1" x14ac:dyDescent="0.2">
      <c r="A1538" s="538">
        <f>IF(B1538="","",COUNT('Diário 3º PA'!$A$4:$A$4242)+COUNT('Diário 4º PA'!$A$4:$A$2224)+ROW()-3)</f>
        <v>5547</v>
      </c>
      <c r="B1538" s="539">
        <v>44806</v>
      </c>
      <c r="C1538" s="540">
        <v>44774</v>
      </c>
      <c r="D1538" s="541" t="s">
        <v>104</v>
      </c>
      <c r="E1538" s="541" t="s">
        <v>106</v>
      </c>
      <c r="F1538" s="542">
        <v>697.39</v>
      </c>
      <c r="G1538" s="541" t="s">
        <v>7394</v>
      </c>
      <c r="H1538" s="543" t="s">
        <v>132</v>
      </c>
      <c r="I1538" s="543" t="s">
        <v>3546</v>
      </c>
      <c r="J1538" s="578" t="s">
        <v>3547</v>
      </c>
      <c r="K1538" s="556" t="s">
        <v>6748</v>
      </c>
      <c r="L1538" s="544" t="s">
        <v>1464</v>
      </c>
      <c r="M1538" s="556" t="s">
        <v>666</v>
      </c>
      <c r="N1538" s="539">
        <v>44806</v>
      </c>
      <c r="O1538" s="545">
        <f t="shared" si="73"/>
        <v>9</v>
      </c>
      <c r="P1538" s="545">
        <f t="shared" si="74"/>
        <v>8</v>
      </c>
      <c r="Q1538" s="531" t="str">
        <f t="shared" si="75"/>
        <v>Gastos_com_Pessoal</v>
      </c>
    </row>
    <row r="1539" spans="1:17" ht="51" hidden="1" x14ac:dyDescent="0.2">
      <c r="A1539" s="538">
        <f>IF(B1539="","",COUNT('Diário 3º PA'!$A$4:$A$4242)+COUNT('Diário 4º PA'!$A$4:$A$2224)+ROW()-3)</f>
        <v>5548</v>
      </c>
      <c r="B1539" s="539">
        <v>44806</v>
      </c>
      <c r="C1539" s="540">
        <v>44774</v>
      </c>
      <c r="D1539" s="541" t="s">
        <v>104</v>
      </c>
      <c r="E1539" s="541" t="s">
        <v>106</v>
      </c>
      <c r="F1539" s="542">
        <v>1291.28</v>
      </c>
      <c r="G1539" s="541" t="s">
        <v>7395</v>
      </c>
      <c r="H1539" s="543" t="s">
        <v>132</v>
      </c>
      <c r="I1539" s="543" t="s">
        <v>891</v>
      </c>
      <c r="J1539" s="544" t="s">
        <v>892</v>
      </c>
      <c r="K1539" s="556" t="s">
        <v>6748</v>
      </c>
      <c r="L1539" s="544" t="s">
        <v>1464</v>
      </c>
      <c r="M1539" s="556" t="s">
        <v>666</v>
      </c>
      <c r="N1539" s="539">
        <v>44806</v>
      </c>
      <c r="O1539" s="545">
        <f t="shared" si="73"/>
        <v>9</v>
      </c>
      <c r="P1539" s="545">
        <f t="shared" si="74"/>
        <v>8</v>
      </c>
      <c r="Q1539" s="531" t="str">
        <f t="shared" si="75"/>
        <v>Gastos_com_Pessoal</v>
      </c>
    </row>
    <row r="1540" spans="1:17" ht="51" hidden="1" x14ac:dyDescent="0.2">
      <c r="A1540" s="538">
        <f>IF(B1540="","",COUNT('Diário 3º PA'!$A$4:$A$4242)+COUNT('Diário 4º PA'!$A$4:$A$2224)+ROW()-3)</f>
        <v>5549</v>
      </c>
      <c r="B1540" s="539">
        <v>44806</v>
      </c>
      <c r="C1540" s="540">
        <v>44774</v>
      </c>
      <c r="D1540" s="541" t="s">
        <v>104</v>
      </c>
      <c r="E1540" s="541" t="s">
        <v>106</v>
      </c>
      <c r="F1540" s="542">
        <v>1454.4</v>
      </c>
      <c r="G1540" s="541" t="s">
        <v>7396</v>
      </c>
      <c r="H1540" s="543" t="s">
        <v>127</v>
      </c>
      <c r="I1540" s="543" t="s">
        <v>902</v>
      </c>
      <c r="J1540" s="544" t="s">
        <v>903</v>
      </c>
      <c r="K1540" s="556" t="s">
        <v>6748</v>
      </c>
      <c r="L1540" s="544" t="s">
        <v>1464</v>
      </c>
      <c r="M1540" s="556" t="s">
        <v>666</v>
      </c>
      <c r="N1540" s="539">
        <v>44806</v>
      </c>
      <c r="O1540" s="545">
        <f t="shared" si="73"/>
        <v>9</v>
      </c>
      <c r="P1540" s="545">
        <f t="shared" si="74"/>
        <v>8</v>
      </c>
      <c r="Q1540" s="531" t="str">
        <f t="shared" si="75"/>
        <v>Gastos_com_Pessoal</v>
      </c>
    </row>
    <row r="1541" spans="1:17" ht="51" hidden="1" x14ac:dyDescent="0.2">
      <c r="A1541" s="538">
        <f>IF(B1541="","",COUNT('Diário 3º PA'!$A$4:$A$4242)+COUNT('Diário 4º PA'!$A$4:$A$2224)+ROW()-3)</f>
        <v>5550</v>
      </c>
      <c r="B1541" s="539">
        <v>44806</v>
      </c>
      <c r="C1541" s="540">
        <v>44774</v>
      </c>
      <c r="D1541" s="541" t="s">
        <v>104</v>
      </c>
      <c r="E1541" s="541" t="s">
        <v>106</v>
      </c>
      <c r="F1541" s="542">
        <v>621.20000000000005</v>
      </c>
      <c r="G1541" s="541" t="s">
        <v>7397</v>
      </c>
      <c r="H1541" s="543" t="s">
        <v>132</v>
      </c>
      <c r="I1541" s="543" t="s">
        <v>3579</v>
      </c>
      <c r="J1541" s="544" t="s">
        <v>3580</v>
      </c>
      <c r="K1541" s="556" t="s">
        <v>6748</v>
      </c>
      <c r="L1541" s="544" t="s">
        <v>1464</v>
      </c>
      <c r="M1541" s="556" t="s">
        <v>666</v>
      </c>
      <c r="N1541" s="539">
        <v>44806</v>
      </c>
      <c r="O1541" s="545">
        <f t="shared" ref="O1541:O1604" si="76">IF(B1541=0,0,IF(YEAR(B1541)=$P$1,MONTH(B1541)-$O$1+1,(YEAR(B1541)-$P$1)*12-$O$1+1+MONTH(B1541)))</f>
        <v>9</v>
      </c>
      <c r="P1541" s="545">
        <f t="shared" ref="P1541:P1604" si="77">IF(C1541=0,0,IF(YEAR(C1541)=$P$1,MONTH(C1541)-$O$1+1,(YEAR(C1541)-$P$1)*12-$O$1+1+MONTH(C1541)))</f>
        <v>8</v>
      </c>
      <c r="Q1541" s="531" t="str">
        <f t="shared" ref="Q1541:Q1604" si="78">SUBSTITUTE(D1541," ","_")</f>
        <v>Gastos_com_Pessoal</v>
      </c>
    </row>
    <row r="1542" spans="1:17" ht="51" hidden="1" x14ac:dyDescent="0.2">
      <c r="A1542" s="538">
        <f>IF(B1542="","",COUNT('Diário 3º PA'!$A$4:$A$4242)+COUNT('Diário 4º PA'!$A$4:$A$2224)+ROW()-3)</f>
        <v>5551</v>
      </c>
      <c r="B1542" s="539">
        <v>44806</v>
      </c>
      <c r="C1542" s="540">
        <v>44774</v>
      </c>
      <c r="D1542" s="541" t="s">
        <v>104</v>
      </c>
      <c r="E1542" s="541" t="s">
        <v>106</v>
      </c>
      <c r="F1542" s="542">
        <v>736.11</v>
      </c>
      <c r="G1542" s="541" t="s">
        <v>7398</v>
      </c>
      <c r="H1542" s="543" t="s">
        <v>131</v>
      </c>
      <c r="I1542" s="543" t="s">
        <v>899</v>
      </c>
      <c r="J1542" s="544" t="s">
        <v>900</v>
      </c>
      <c r="K1542" s="556" t="s">
        <v>6748</v>
      </c>
      <c r="L1542" s="544" t="s">
        <v>1464</v>
      </c>
      <c r="M1542" s="556" t="s">
        <v>666</v>
      </c>
      <c r="N1542" s="539">
        <v>44806</v>
      </c>
      <c r="O1542" s="545">
        <f t="shared" si="76"/>
        <v>9</v>
      </c>
      <c r="P1542" s="545">
        <f t="shared" si="77"/>
        <v>8</v>
      </c>
      <c r="Q1542" s="531" t="str">
        <f t="shared" si="78"/>
        <v>Gastos_com_Pessoal</v>
      </c>
    </row>
    <row r="1543" spans="1:17" ht="51" hidden="1" x14ac:dyDescent="0.2">
      <c r="A1543" s="538">
        <f>IF(B1543="","",COUNT('Diário 3º PA'!$A$4:$A$4242)+COUNT('Diário 4º PA'!$A$4:$A$2224)+ROW()-3)</f>
        <v>5552</v>
      </c>
      <c r="B1543" s="539">
        <v>44806</v>
      </c>
      <c r="C1543" s="540">
        <v>44774</v>
      </c>
      <c r="D1543" s="541" t="s">
        <v>104</v>
      </c>
      <c r="E1543" s="541" t="s">
        <v>106</v>
      </c>
      <c r="F1543" s="542">
        <v>601.6</v>
      </c>
      <c r="G1543" s="541" t="s">
        <v>7399</v>
      </c>
      <c r="H1543" s="543" t="s">
        <v>138</v>
      </c>
      <c r="I1543" s="543" t="s">
        <v>5312</v>
      </c>
      <c r="J1543" s="544" t="s">
        <v>5313</v>
      </c>
      <c r="K1543" s="556" t="s">
        <v>6748</v>
      </c>
      <c r="L1543" s="544" t="s">
        <v>1464</v>
      </c>
      <c r="M1543" s="556" t="s">
        <v>666</v>
      </c>
      <c r="N1543" s="539">
        <v>44806</v>
      </c>
      <c r="O1543" s="545">
        <f t="shared" si="76"/>
        <v>9</v>
      </c>
      <c r="P1543" s="545">
        <f t="shared" si="77"/>
        <v>8</v>
      </c>
      <c r="Q1543" s="531" t="str">
        <f t="shared" si="78"/>
        <v>Gastos_com_Pessoal</v>
      </c>
    </row>
    <row r="1544" spans="1:17" ht="38.25" hidden="1" x14ac:dyDescent="0.2">
      <c r="A1544" s="538">
        <f>IF(B1544="","",COUNT('Diário 3º PA'!$A$4:$A$4242)+COUNT('Diário 4º PA'!$A$4:$A$2224)+ROW()-3)</f>
        <v>5553</v>
      </c>
      <c r="B1544" s="539">
        <v>44806</v>
      </c>
      <c r="C1544" s="584">
        <v>44805</v>
      </c>
      <c r="D1544" s="541" t="s">
        <v>115</v>
      </c>
      <c r="E1544" s="554" t="s">
        <v>306</v>
      </c>
      <c r="F1544" s="555">
        <v>26.9</v>
      </c>
      <c r="G1544" s="554" t="s">
        <v>7400</v>
      </c>
      <c r="H1544" s="554" t="s">
        <v>134</v>
      </c>
      <c r="I1544" s="543" t="s">
        <v>2583</v>
      </c>
      <c r="J1544" s="556" t="s">
        <v>2584</v>
      </c>
      <c r="K1544" s="556" t="s">
        <v>1464</v>
      </c>
      <c r="L1544" s="544" t="s">
        <v>428</v>
      </c>
      <c r="M1544" s="556">
        <v>2155</v>
      </c>
      <c r="N1544" s="539">
        <v>44806</v>
      </c>
      <c r="O1544" s="545">
        <f t="shared" si="76"/>
        <v>9</v>
      </c>
      <c r="P1544" s="545">
        <f t="shared" si="77"/>
        <v>9</v>
      </c>
      <c r="Q1544" s="531" t="str">
        <f t="shared" si="78"/>
        <v>Gastos_Gerais</v>
      </c>
    </row>
    <row r="1545" spans="1:17" ht="51" hidden="1" x14ac:dyDescent="0.2">
      <c r="A1545" s="538">
        <f>IF(B1545="","",COUNT('Diário 3º PA'!$A$4:$A$4242)+COUNT('Diário 4º PA'!$A$4:$A$2224)+ROW()-3)</f>
        <v>5554</v>
      </c>
      <c r="B1545" s="539">
        <v>44806</v>
      </c>
      <c r="C1545" s="540">
        <v>44774</v>
      </c>
      <c r="D1545" s="541" t="s">
        <v>104</v>
      </c>
      <c r="E1545" s="541" t="s">
        <v>106</v>
      </c>
      <c r="F1545" s="542">
        <v>799.92</v>
      </c>
      <c r="G1545" s="541" t="s">
        <v>7401</v>
      </c>
      <c r="H1545" s="543" t="s">
        <v>138</v>
      </c>
      <c r="I1545" s="543" t="s">
        <v>7402</v>
      </c>
      <c r="J1545" s="544" t="s">
        <v>7403</v>
      </c>
      <c r="K1545" s="556" t="s">
        <v>6748</v>
      </c>
      <c r="L1545" s="544" t="s">
        <v>1464</v>
      </c>
      <c r="M1545" s="556" t="s">
        <v>666</v>
      </c>
      <c r="N1545" s="539">
        <v>44806</v>
      </c>
      <c r="O1545" s="545">
        <f t="shared" si="76"/>
        <v>9</v>
      </c>
      <c r="P1545" s="545">
        <f t="shared" si="77"/>
        <v>8</v>
      </c>
      <c r="Q1545" s="531" t="str">
        <f t="shared" si="78"/>
        <v>Gastos_com_Pessoal</v>
      </c>
    </row>
    <row r="1546" spans="1:17" ht="38.25" hidden="1" x14ac:dyDescent="0.2">
      <c r="A1546" s="538">
        <f>IF(B1546="","",COUNT('Diário 3º PA'!$A$4:$A$4242)+COUNT('Diário 4º PA'!$A$4:$A$2224)+ROW()-3)</f>
        <v>5555</v>
      </c>
      <c r="B1546" s="539">
        <v>44806</v>
      </c>
      <c r="C1546" s="584">
        <v>44805</v>
      </c>
      <c r="D1546" s="541" t="s">
        <v>115</v>
      </c>
      <c r="E1546" s="554" t="s">
        <v>306</v>
      </c>
      <c r="F1546" s="555">
        <v>730.9</v>
      </c>
      <c r="G1546" s="554" t="s">
        <v>7404</v>
      </c>
      <c r="H1546" s="554" t="s">
        <v>138</v>
      </c>
      <c r="I1546" s="543" t="s">
        <v>7405</v>
      </c>
      <c r="J1546" s="556" t="s">
        <v>7406</v>
      </c>
      <c r="K1546" s="556" t="s">
        <v>704</v>
      </c>
      <c r="L1546" s="544" t="s">
        <v>428</v>
      </c>
      <c r="M1546" s="556">
        <v>2371</v>
      </c>
      <c r="N1546" s="539">
        <v>44809</v>
      </c>
      <c r="O1546" s="545">
        <f t="shared" si="76"/>
        <v>9</v>
      </c>
      <c r="P1546" s="545">
        <f t="shared" si="77"/>
        <v>9</v>
      </c>
      <c r="Q1546" s="531" t="str">
        <f t="shared" si="78"/>
        <v>Gastos_Gerais</v>
      </c>
    </row>
    <row r="1547" spans="1:17" ht="51" hidden="1" x14ac:dyDescent="0.2">
      <c r="A1547" s="538">
        <f>IF(B1547="","",COUNT('Diário 3º PA'!$A$4:$A$4242)+COUNT('Diário 4º PA'!$A$4:$A$2224)+ROW()-3)</f>
        <v>5556</v>
      </c>
      <c r="B1547" s="539">
        <v>44806</v>
      </c>
      <c r="C1547" s="540">
        <v>44774</v>
      </c>
      <c r="D1547" s="541" t="s">
        <v>104</v>
      </c>
      <c r="E1547" s="541" t="s">
        <v>106</v>
      </c>
      <c r="F1547" s="542">
        <v>1169.93</v>
      </c>
      <c r="G1547" s="541" t="s">
        <v>7407</v>
      </c>
      <c r="H1547" s="543" t="s">
        <v>134</v>
      </c>
      <c r="I1547" s="543" t="s">
        <v>5267</v>
      </c>
      <c r="J1547" s="544" t="s">
        <v>5268</v>
      </c>
      <c r="K1547" s="556" t="s">
        <v>6748</v>
      </c>
      <c r="L1547" s="544" t="s">
        <v>1464</v>
      </c>
      <c r="M1547" s="556" t="s">
        <v>666</v>
      </c>
      <c r="N1547" s="539">
        <v>44806</v>
      </c>
      <c r="O1547" s="545">
        <f t="shared" si="76"/>
        <v>9</v>
      </c>
      <c r="P1547" s="545">
        <f t="shared" si="77"/>
        <v>8</v>
      </c>
      <c r="Q1547" s="531" t="str">
        <f t="shared" si="78"/>
        <v>Gastos_com_Pessoal</v>
      </c>
    </row>
    <row r="1548" spans="1:17" ht="60" hidden="1" x14ac:dyDescent="0.2">
      <c r="A1548" s="538">
        <f>IF(B1548="","",COUNT('Diário 3º PA'!$A$4:$A$4242)+COUNT('Diário 4º PA'!$A$4:$A$2224)+ROW()-3)</f>
        <v>5557</v>
      </c>
      <c r="B1548" s="539">
        <v>44806</v>
      </c>
      <c r="C1548" s="540">
        <v>44774</v>
      </c>
      <c r="D1548" s="541" t="s">
        <v>104</v>
      </c>
      <c r="E1548" s="541" t="s">
        <v>106</v>
      </c>
      <c r="F1548" s="542">
        <v>2207646.25</v>
      </c>
      <c r="G1548" s="541" t="s">
        <v>7408</v>
      </c>
      <c r="H1548" s="543" t="s">
        <v>127</v>
      </c>
      <c r="I1548" s="543" t="s">
        <v>666</v>
      </c>
      <c r="J1548" s="578" t="s">
        <v>666</v>
      </c>
      <c r="K1548" s="556" t="s">
        <v>732</v>
      </c>
      <c r="L1548" s="544" t="s">
        <v>1531</v>
      </c>
      <c r="M1548" s="544">
        <v>786862472</v>
      </c>
      <c r="N1548" s="539">
        <v>44806</v>
      </c>
      <c r="O1548" s="545">
        <f t="shared" si="76"/>
        <v>9</v>
      </c>
      <c r="P1548" s="545">
        <f t="shared" si="77"/>
        <v>8</v>
      </c>
      <c r="Q1548" s="531" t="str">
        <f t="shared" si="78"/>
        <v>Gastos_com_Pessoal</v>
      </c>
    </row>
    <row r="1549" spans="1:17" ht="38.25" hidden="1" x14ac:dyDescent="0.2">
      <c r="A1549" s="538">
        <f>IF(B1549="","",COUNT('Diário 3º PA'!$A$4:$A$4242)+COUNT('Diário 4º PA'!$A$4:$A$2224)+ROW()-3)</f>
        <v>5558</v>
      </c>
      <c r="B1549" s="539">
        <v>44806</v>
      </c>
      <c r="C1549" s="584">
        <v>44774</v>
      </c>
      <c r="D1549" s="541" t="s">
        <v>115</v>
      </c>
      <c r="E1549" s="554" t="s">
        <v>342</v>
      </c>
      <c r="F1549" s="555">
        <v>120</v>
      </c>
      <c r="G1549" s="554" t="s">
        <v>7409</v>
      </c>
      <c r="H1549" s="554" t="s">
        <v>136</v>
      </c>
      <c r="I1549" s="543" t="s">
        <v>7410</v>
      </c>
      <c r="J1549" s="556" t="s">
        <v>7411</v>
      </c>
      <c r="K1549" s="556" t="s">
        <v>732</v>
      </c>
      <c r="L1549" s="544" t="s">
        <v>792</v>
      </c>
      <c r="M1549" s="556" t="s">
        <v>666</v>
      </c>
      <c r="N1549" s="539">
        <v>44806</v>
      </c>
      <c r="O1549" s="545">
        <f t="shared" si="76"/>
        <v>9</v>
      </c>
      <c r="P1549" s="545">
        <f t="shared" si="77"/>
        <v>8</v>
      </c>
      <c r="Q1549" s="531" t="str">
        <f t="shared" si="78"/>
        <v>Gastos_Gerais</v>
      </c>
    </row>
    <row r="1550" spans="1:17" ht="38.25" hidden="1" x14ac:dyDescent="0.2">
      <c r="A1550" s="538">
        <f>IF(B1550="","",COUNT('Diário 3º PA'!$A$4:$A$4242)+COUNT('Diário 4º PA'!$A$4:$A$2224)+ROW()-3)</f>
        <v>5559</v>
      </c>
      <c r="B1550" s="539">
        <v>44806</v>
      </c>
      <c r="C1550" s="584">
        <v>44774</v>
      </c>
      <c r="D1550" s="541" t="s">
        <v>115</v>
      </c>
      <c r="E1550" s="554" t="s">
        <v>342</v>
      </c>
      <c r="F1550" s="555">
        <v>120</v>
      </c>
      <c r="G1550" s="554" t="s">
        <v>7412</v>
      </c>
      <c r="H1550" s="554" t="s">
        <v>136</v>
      </c>
      <c r="I1550" s="543" t="s">
        <v>7413</v>
      </c>
      <c r="J1550" s="556" t="s">
        <v>7414</v>
      </c>
      <c r="K1550" s="556" t="s">
        <v>732</v>
      </c>
      <c r="L1550" s="544" t="s">
        <v>792</v>
      </c>
      <c r="M1550" s="556" t="s">
        <v>666</v>
      </c>
      <c r="N1550" s="539">
        <v>44806</v>
      </c>
      <c r="O1550" s="545">
        <f t="shared" si="76"/>
        <v>9</v>
      </c>
      <c r="P1550" s="545">
        <f t="shared" si="77"/>
        <v>8</v>
      </c>
      <c r="Q1550" s="531" t="str">
        <f t="shared" si="78"/>
        <v>Gastos_Gerais</v>
      </c>
    </row>
    <row r="1551" spans="1:17" ht="51" hidden="1" x14ac:dyDescent="0.2">
      <c r="A1551" s="538">
        <f>IF(B1551="","",COUNT('Diário 3º PA'!$A$4:$A$4242)+COUNT('Diário 4º PA'!$A$4:$A$2224)+ROW()-3)</f>
        <v>5560</v>
      </c>
      <c r="B1551" s="539">
        <v>44806</v>
      </c>
      <c r="C1551" s="584">
        <v>44805</v>
      </c>
      <c r="D1551" s="554" t="s">
        <v>104</v>
      </c>
      <c r="E1551" s="554" t="s">
        <v>185</v>
      </c>
      <c r="F1551" s="555">
        <v>1518.69</v>
      </c>
      <c r="G1551" s="554" t="s">
        <v>1013</v>
      </c>
      <c r="H1551" s="554" t="s">
        <v>132</v>
      </c>
      <c r="I1551" s="614" t="s">
        <v>7415</v>
      </c>
      <c r="J1551" s="556" t="s">
        <v>7416</v>
      </c>
      <c r="K1551" s="556" t="s">
        <v>1016</v>
      </c>
      <c r="L1551" s="544" t="s">
        <v>1017</v>
      </c>
      <c r="M1551" s="556" t="s">
        <v>7417</v>
      </c>
      <c r="N1551" s="539">
        <v>44806</v>
      </c>
      <c r="O1551" s="545">
        <f t="shared" si="76"/>
        <v>9</v>
      </c>
      <c r="P1551" s="545">
        <f t="shared" si="77"/>
        <v>9</v>
      </c>
      <c r="Q1551" s="531" t="str">
        <f t="shared" si="78"/>
        <v>Gastos_com_Pessoal</v>
      </c>
    </row>
    <row r="1552" spans="1:17" ht="51" hidden="1" x14ac:dyDescent="0.2">
      <c r="A1552" s="538">
        <f>IF(B1552="","",COUNT('Diário 3º PA'!$A$4:$A$4242)+COUNT('Diário 4º PA'!$A$4:$A$2224)+ROW()-3)</f>
        <v>5561</v>
      </c>
      <c r="B1552" s="539">
        <v>44806</v>
      </c>
      <c r="C1552" s="584">
        <v>44805</v>
      </c>
      <c r="D1552" s="554" t="s">
        <v>104</v>
      </c>
      <c r="E1552" s="554" t="s">
        <v>185</v>
      </c>
      <c r="F1552" s="555">
        <v>313.58999999999997</v>
      </c>
      <c r="G1552" s="554" t="s">
        <v>1013</v>
      </c>
      <c r="H1552" s="554" t="s">
        <v>138</v>
      </c>
      <c r="I1552" s="614" t="s">
        <v>7418</v>
      </c>
      <c r="J1552" s="556" t="s">
        <v>7419</v>
      </c>
      <c r="K1552" s="556" t="s">
        <v>1016</v>
      </c>
      <c r="L1552" s="544" t="s">
        <v>1017</v>
      </c>
      <c r="M1552" s="556" t="s">
        <v>7420</v>
      </c>
      <c r="N1552" s="539">
        <v>44806</v>
      </c>
      <c r="O1552" s="545">
        <f t="shared" si="76"/>
        <v>9</v>
      </c>
      <c r="P1552" s="545">
        <f t="shared" si="77"/>
        <v>9</v>
      </c>
      <c r="Q1552" s="531" t="str">
        <f t="shared" si="78"/>
        <v>Gastos_com_Pessoal</v>
      </c>
    </row>
    <row r="1553" spans="1:17" ht="51" hidden="1" x14ac:dyDescent="0.2">
      <c r="A1553" s="538">
        <f>IF(B1553="","",COUNT('Diário 3º PA'!$A$4:$A$4242)+COUNT('Diário 4º PA'!$A$4:$A$2224)+ROW()-3)</f>
        <v>5562</v>
      </c>
      <c r="B1553" s="539">
        <v>44806</v>
      </c>
      <c r="C1553" s="584">
        <v>44805</v>
      </c>
      <c r="D1553" s="554" t="s">
        <v>104</v>
      </c>
      <c r="E1553" s="554" t="s">
        <v>185</v>
      </c>
      <c r="F1553" s="555">
        <v>950.48</v>
      </c>
      <c r="G1553" s="554" t="s">
        <v>1013</v>
      </c>
      <c r="H1553" s="554" t="s">
        <v>134</v>
      </c>
      <c r="I1553" s="614" t="s">
        <v>7421</v>
      </c>
      <c r="J1553" s="556" t="s">
        <v>7422</v>
      </c>
      <c r="K1553" s="556" t="s">
        <v>1016</v>
      </c>
      <c r="L1553" s="544" t="s">
        <v>1017</v>
      </c>
      <c r="M1553" s="556" t="s">
        <v>7423</v>
      </c>
      <c r="N1553" s="539">
        <v>44806</v>
      </c>
      <c r="O1553" s="545">
        <f t="shared" si="76"/>
        <v>9</v>
      </c>
      <c r="P1553" s="545">
        <f t="shared" si="77"/>
        <v>9</v>
      </c>
      <c r="Q1553" s="531" t="str">
        <f t="shared" si="78"/>
        <v>Gastos_com_Pessoal</v>
      </c>
    </row>
    <row r="1554" spans="1:17" ht="38.25" hidden="1" x14ac:dyDescent="0.2">
      <c r="A1554" s="538">
        <f>IF(B1554="","",COUNT('Diário 3º PA'!$A$4:$A$4242)+COUNT('Diário 4º PA'!$A$4:$A$2224)+ROW()-3)</f>
        <v>5563</v>
      </c>
      <c r="B1554" s="539">
        <v>44806</v>
      </c>
      <c r="C1554" s="584">
        <v>44774</v>
      </c>
      <c r="D1554" s="541" t="s">
        <v>115</v>
      </c>
      <c r="E1554" s="554" t="s">
        <v>290</v>
      </c>
      <c r="F1554" s="555">
        <v>863.36</v>
      </c>
      <c r="G1554" s="554" t="s">
        <v>7424</v>
      </c>
      <c r="H1554" s="554" t="s">
        <v>132</v>
      </c>
      <c r="I1554" s="543" t="s">
        <v>6058</v>
      </c>
      <c r="J1554" s="556" t="s">
        <v>666</v>
      </c>
      <c r="K1554" s="556" t="s">
        <v>1016</v>
      </c>
      <c r="L1554" s="556" t="s">
        <v>1016</v>
      </c>
      <c r="M1554" s="556" t="s">
        <v>7425</v>
      </c>
      <c r="N1554" s="539">
        <v>44806</v>
      </c>
      <c r="O1554" s="545">
        <f t="shared" si="76"/>
        <v>9</v>
      </c>
      <c r="P1554" s="545">
        <f t="shared" si="77"/>
        <v>8</v>
      </c>
      <c r="Q1554" s="531" t="str">
        <f t="shared" si="78"/>
        <v>Gastos_Gerais</v>
      </c>
    </row>
    <row r="1555" spans="1:17" ht="38.25" hidden="1" x14ac:dyDescent="0.2">
      <c r="A1555" s="538">
        <f>IF(B1555="","",COUNT('Diário 3º PA'!$A$4:$A$4242)+COUNT('Diário 4º PA'!$A$4:$A$2224)+ROW()-3)</f>
        <v>5564</v>
      </c>
      <c r="B1555" s="539">
        <v>44806</v>
      </c>
      <c r="C1555" s="584">
        <v>44774</v>
      </c>
      <c r="D1555" s="541" t="s">
        <v>115</v>
      </c>
      <c r="E1555" s="554" t="s">
        <v>290</v>
      </c>
      <c r="F1555" s="555">
        <v>863.36</v>
      </c>
      <c r="G1555" s="554" t="s">
        <v>7426</v>
      </c>
      <c r="H1555" s="554" t="s">
        <v>132</v>
      </c>
      <c r="I1555" s="543" t="s">
        <v>6058</v>
      </c>
      <c r="J1555" s="556" t="s">
        <v>666</v>
      </c>
      <c r="K1555" s="556" t="s">
        <v>1016</v>
      </c>
      <c r="L1555" s="556" t="s">
        <v>1016</v>
      </c>
      <c r="M1555" s="556" t="s">
        <v>7427</v>
      </c>
      <c r="N1555" s="539">
        <v>44806</v>
      </c>
      <c r="O1555" s="545">
        <f t="shared" si="76"/>
        <v>9</v>
      </c>
      <c r="P1555" s="545">
        <f t="shared" si="77"/>
        <v>8</v>
      </c>
      <c r="Q1555" s="531" t="str">
        <f t="shared" si="78"/>
        <v>Gastos_Gerais</v>
      </c>
    </row>
    <row r="1556" spans="1:17" ht="25.5" hidden="1" x14ac:dyDescent="0.2">
      <c r="A1556" s="538">
        <f>IF(B1556="","",COUNT('Diário 3º PA'!$A$4:$A$4242)+COUNT('Diário 4º PA'!$A$4:$A$2224)+ROW()-3)</f>
        <v>5565</v>
      </c>
      <c r="B1556" s="539">
        <v>44806</v>
      </c>
      <c r="C1556" s="540">
        <v>44774</v>
      </c>
      <c r="D1556" s="554" t="s">
        <v>93</v>
      </c>
      <c r="E1556" s="554" t="s">
        <v>97</v>
      </c>
      <c r="F1556" s="555">
        <v>0.34</v>
      </c>
      <c r="G1556" s="554" t="s">
        <v>1553</v>
      </c>
      <c r="H1556" s="554" t="s">
        <v>128</v>
      </c>
      <c r="I1556" s="543" t="s">
        <v>664</v>
      </c>
      <c r="J1556" s="556" t="s">
        <v>811</v>
      </c>
      <c r="K1556" s="556" t="s">
        <v>1554</v>
      </c>
      <c r="L1556" s="544" t="s">
        <v>1066</v>
      </c>
      <c r="M1556" s="556" t="s">
        <v>666</v>
      </c>
      <c r="N1556" s="539">
        <v>44806</v>
      </c>
      <c r="O1556" s="545">
        <f t="shared" si="76"/>
        <v>9</v>
      </c>
      <c r="P1556" s="545">
        <f t="shared" si="77"/>
        <v>8</v>
      </c>
      <c r="Q1556" s="531" t="str">
        <f t="shared" si="78"/>
        <v>Receitas</v>
      </c>
    </row>
    <row r="1557" spans="1:17" ht="38.25" hidden="1" x14ac:dyDescent="0.2">
      <c r="A1557" s="538">
        <f>IF(B1557="","",COUNT('Diário 3º PA'!$A$4:$A$4242)+COUNT('Diário 4º PA'!$A$4:$A$2224)+ROW()-3)</f>
        <v>5566</v>
      </c>
      <c r="B1557" s="539">
        <v>44810</v>
      </c>
      <c r="C1557" s="584">
        <v>44774</v>
      </c>
      <c r="D1557" s="541" t="s">
        <v>115</v>
      </c>
      <c r="E1557" s="554" t="s">
        <v>298</v>
      </c>
      <c r="F1557" s="542">
        <v>1996.22</v>
      </c>
      <c r="G1557" s="554" t="s">
        <v>5970</v>
      </c>
      <c r="H1557" s="554" t="s">
        <v>137</v>
      </c>
      <c r="I1557" s="543" t="s">
        <v>5971</v>
      </c>
      <c r="J1557" s="556" t="s">
        <v>1044</v>
      </c>
      <c r="K1557" s="556" t="s">
        <v>704</v>
      </c>
      <c r="L1557" s="544" t="s">
        <v>428</v>
      </c>
      <c r="M1557" s="556">
        <v>22831</v>
      </c>
      <c r="N1557" s="557">
        <v>44782</v>
      </c>
      <c r="O1557" s="545">
        <f t="shared" si="76"/>
        <v>9</v>
      </c>
      <c r="P1557" s="545">
        <f t="shared" si="77"/>
        <v>8</v>
      </c>
      <c r="Q1557" s="531" t="str">
        <f t="shared" si="78"/>
        <v>Gastos_Gerais</v>
      </c>
    </row>
    <row r="1558" spans="1:17" ht="38.25" hidden="1" x14ac:dyDescent="0.2">
      <c r="A1558" s="538">
        <f>IF(B1558="","",COUNT('Diário 3º PA'!$A$4:$A$4242)+COUNT('Diário 4º PA'!$A$4:$A$2224)+ROW()-3)</f>
        <v>5567</v>
      </c>
      <c r="B1558" s="539">
        <v>44810</v>
      </c>
      <c r="C1558" s="584">
        <v>44774</v>
      </c>
      <c r="D1558" s="541" t="s">
        <v>115</v>
      </c>
      <c r="E1558" s="554" t="s">
        <v>302</v>
      </c>
      <c r="F1558" s="542">
        <v>46569.31</v>
      </c>
      <c r="G1558" s="554" t="s">
        <v>6195</v>
      </c>
      <c r="H1558" s="554" t="s">
        <v>135</v>
      </c>
      <c r="I1558" s="543" t="s">
        <v>810</v>
      </c>
      <c r="J1558" s="556" t="s">
        <v>1193</v>
      </c>
      <c r="K1558" s="556" t="s">
        <v>704</v>
      </c>
      <c r="L1558" s="544" t="s">
        <v>428</v>
      </c>
      <c r="M1558" s="556">
        <v>171</v>
      </c>
      <c r="N1558" s="557">
        <v>44810</v>
      </c>
      <c r="O1558" s="545">
        <f t="shared" si="76"/>
        <v>9</v>
      </c>
      <c r="P1558" s="545">
        <f t="shared" si="77"/>
        <v>8</v>
      </c>
      <c r="Q1558" s="531" t="str">
        <f t="shared" si="78"/>
        <v>Gastos_Gerais</v>
      </c>
    </row>
    <row r="1559" spans="1:17" ht="38.25" hidden="1" x14ac:dyDescent="0.2">
      <c r="A1559" s="538">
        <f>IF(B1559="","",COUNT('Diário 3º PA'!$A$4:$A$4242)+COUNT('Diário 4º PA'!$A$4:$A$2224)+ROW()-3)</f>
        <v>5568</v>
      </c>
      <c r="B1559" s="539">
        <v>44810</v>
      </c>
      <c r="C1559" s="580">
        <v>44774</v>
      </c>
      <c r="D1559" s="541" t="s">
        <v>115</v>
      </c>
      <c r="E1559" s="554" t="s">
        <v>302</v>
      </c>
      <c r="F1559" s="542">
        <v>25345.34</v>
      </c>
      <c r="G1559" s="554" t="s">
        <v>6060</v>
      </c>
      <c r="H1559" s="554" t="s">
        <v>136</v>
      </c>
      <c r="I1559" s="543" t="s">
        <v>810</v>
      </c>
      <c r="J1559" s="556" t="s">
        <v>1193</v>
      </c>
      <c r="K1559" s="556" t="s">
        <v>704</v>
      </c>
      <c r="L1559" s="544" t="s">
        <v>428</v>
      </c>
      <c r="M1559" s="556">
        <v>170</v>
      </c>
      <c r="N1559" s="557">
        <v>44809</v>
      </c>
      <c r="O1559" s="545">
        <f t="shared" si="76"/>
        <v>9</v>
      </c>
      <c r="P1559" s="545">
        <f t="shared" si="77"/>
        <v>8</v>
      </c>
      <c r="Q1559" s="531" t="str">
        <f t="shared" si="78"/>
        <v>Gastos_Gerais</v>
      </c>
    </row>
    <row r="1560" spans="1:17" ht="38.25" hidden="1" x14ac:dyDescent="0.2">
      <c r="A1560" s="538">
        <f>IF(B1560="","",COUNT('Diário 3º PA'!$A$4:$A$4242)+COUNT('Diário 4º PA'!$A$4:$A$2224)+ROW()-3)</f>
        <v>5569</v>
      </c>
      <c r="B1560" s="579">
        <v>44810</v>
      </c>
      <c r="C1560" s="580">
        <v>44774</v>
      </c>
      <c r="D1560" s="541" t="s">
        <v>115</v>
      </c>
      <c r="E1560" s="541" t="s">
        <v>298</v>
      </c>
      <c r="F1560" s="542">
        <v>1555.88</v>
      </c>
      <c r="G1560" s="554" t="s">
        <v>5970</v>
      </c>
      <c r="H1560" s="554" t="s">
        <v>129</v>
      </c>
      <c r="I1560" s="543" t="s">
        <v>5971</v>
      </c>
      <c r="J1560" s="556" t="s">
        <v>1044</v>
      </c>
      <c r="K1560" s="556" t="s">
        <v>704</v>
      </c>
      <c r="L1560" s="544" t="s">
        <v>428</v>
      </c>
      <c r="M1560" s="556">
        <v>22819</v>
      </c>
      <c r="N1560" s="557">
        <v>44782</v>
      </c>
      <c r="O1560" s="545">
        <f t="shared" si="76"/>
        <v>9</v>
      </c>
      <c r="P1560" s="545">
        <f t="shared" si="77"/>
        <v>8</v>
      </c>
      <c r="Q1560" s="531" t="str">
        <f t="shared" si="78"/>
        <v>Gastos_Gerais</v>
      </c>
    </row>
    <row r="1561" spans="1:17" ht="76.5" x14ac:dyDescent="0.2">
      <c r="A1561" s="538">
        <f>IF(B1561="","",COUNT('Diário 3º PA'!$A$4:$A$4242)+COUNT('Diário 4º PA'!$A$4:$A$2224)+ROW()-3)</f>
        <v>5570</v>
      </c>
      <c r="B1561" s="579">
        <v>44810</v>
      </c>
      <c r="C1561" s="580">
        <v>44774</v>
      </c>
      <c r="D1561" s="541" t="s">
        <v>117</v>
      </c>
      <c r="E1561" s="541" t="s">
        <v>409</v>
      </c>
      <c r="F1561" s="542">
        <v>597.98</v>
      </c>
      <c r="G1561" s="541" t="s">
        <v>7428</v>
      </c>
      <c r="H1561" s="554" t="s">
        <v>129</v>
      </c>
      <c r="I1561" s="543" t="s">
        <v>5971</v>
      </c>
      <c r="J1561" s="556" t="s">
        <v>1044</v>
      </c>
      <c r="K1561" s="556" t="s">
        <v>704</v>
      </c>
      <c r="L1561" s="544" t="s">
        <v>428</v>
      </c>
      <c r="M1561" s="556">
        <v>22819</v>
      </c>
      <c r="N1561" s="557">
        <v>44782</v>
      </c>
      <c r="O1561" s="545">
        <f t="shared" si="76"/>
        <v>9</v>
      </c>
      <c r="P1561" s="545">
        <f t="shared" si="77"/>
        <v>8</v>
      </c>
      <c r="Q1561" s="531" t="str">
        <f t="shared" si="78"/>
        <v>Aquisição_de_Bens_Permanentes</v>
      </c>
    </row>
    <row r="1562" spans="1:17" ht="38.25" hidden="1" x14ac:dyDescent="0.2">
      <c r="A1562" s="538">
        <f>IF(B1562="","",COUNT('Diário 3º PA'!$A$4:$A$4242)+COUNT('Diário 4º PA'!$A$4:$A$2224)+ROW()-3)</f>
        <v>5571</v>
      </c>
      <c r="B1562" s="539">
        <v>44810</v>
      </c>
      <c r="C1562" s="584">
        <v>44774</v>
      </c>
      <c r="D1562" s="541" t="s">
        <v>115</v>
      </c>
      <c r="E1562" s="554" t="s">
        <v>222</v>
      </c>
      <c r="F1562" s="542">
        <v>6300</v>
      </c>
      <c r="G1562" s="541" t="s">
        <v>796</v>
      </c>
      <c r="H1562" s="554" t="s">
        <v>128</v>
      </c>
      <c r="I1562" s="543" t="s">
        <v>797</v>
      </c>
      <c r="J1562" s="556" t="s">
        <v>798</v>
      </c>
      <c r="K1562" s="556" t="s">
        <v>704</v>
      </c>
      <c r="L1562" s="544" t="s">
        <v>704</v>
      </c>
      <c r="M1562" s="556">
        <v>21653</v>
      </c>
      <c r="N1562" s="557">
        <v>44810</v>
      </c>
      <c r="O1562" s="545">
        <f t="shared" si="76"/>
        <v>9</v>
      </c>
      <c r="P1562" s="545">
        <f t="shared" si="77"/>
        <v>8</v>
      </c>
      <c r="Q1562" s="531" t="str">
        <f t="shared" si="78"/>
        <v>Gastos_Gerais</v>
      </c>
    </row>
    <row r="1563" spans="1:17" ht="38.25" hidden="1" x14ac:dyDescent="0.2">
      <c r="A1563" s="538">
        <f>IF(B1563="","",COUNT('Diário 3º PA'!$A$4:$A$4242)+COUNT('Diário 4º PA'!$A$4:$A$2224)+ROW()-3)</f>
        <v>5572</v>
      </c>
      <c r="B1563" s="539">
        <v>44810</v>
      </c>
      <c r="C1563" s="584">
        <v>44774</v>
      </c>
      <c r="D1563" s="541" t="s">
        <v>115</v>
      </c>
      <c r="E1563" s="554" t="s">
        <v>224</v>
      </c>
      <c r="F1563" s="542">
        <v>1207.05</v>
      </c>
      <c r="G1563" s="541" t="s">
        <v>799</v>
      </c>
      <c r="H1563" s="554" t="s">
        <v>128</v>
      </c>
      <c r="I1563" s="543" t="s">
        <v>797</v>
      </c>
      <c r="J1563" s="556" t="s">
        <v>798</v>
      </c>
      <c r="K1563" s="556" t="s">
        <v>704</v>
      </c>
      <c r="L1563" s="544" t="s">
        <v>704</v>
      </c>
      <c r="M1563" s="556">
        <v>21653</v>
      </c>
      <c r="N1563" s="557">
        <v>44810</v>
      </c>
      <c r="O1563" s="545">
        <f t="shared" si="76"/>
        <v>9</v>
      </c>
      <c r="P1563" s="545">
        <f t="shared" si="77"/>
        <v>8</v>
      </c>
      <c r="Q1563" s="531" t="str">
        <f t="shared" si="78"/>
        <v>Gastos_Gerais</v>
      </c>
    </row>
    <row r="1564" spans="1:17" ht="38.25" hidden="1" x14ac:dyDescent="0.2">
      <c r="A1564" s="538">
        <f>IF(B1564="","",COUNT('Diário 3º PA'!$A$4:$A$4242)+COUNT('Diário 4º PA'!$A$4:$A$2224)+ROW()-3)</f>
        <v>5573</v>
      </c>
      <c r="B1564" s="539">
        <v>44810</v>
      </c>
      <c r="C1564" s="584">
        <v>44774</v>
      </c>
      <c r="D1564" s="541" t="s">
        <v>115</v>
      </c>
      <c r="E1564" s="554" t="s">
        <v>226</v>
      </c>
      <c r="F1564" s="542">
        <v>832.79</v>
      </c>
      <c r="G1564" s="541" t="s">
        <v>7429</v>
      </c>
      <c r="H1564" s="554" t="s">
        <v>128</v>
      </c>
      <c r="I1564" s="543" t="s">
        <v>797</v>
      </c>
      <c r="J1564" s="556" t="s">
        <v>798</v>
      </c>
      <c r="K1564" s="556" t="s">
        <v>704</v>
      </c>
      <c r="L1564" s="544" t="s">
        <v>704</v>
      </c>
      <c r="M1564" s="556">
        <v>21653</v>
      </c>
      <c r="N1564" s="557">
        <v>44810</v>
      </c>
      <c r="O1564" s="545">
        <f t="shared" si="76"/>
        <v>9</v>
      </c>
      <c r="P1564" s="545">
        <f t="shared" si="77"/>
        <v>8</v>
      </c>
      <c r="Q1564" s="531" t="str">
        <f t="shared" si="78"/>
        <v>Gastos_Gerais</v>
      </c>
    </row>
    <row r="1565" spans="1:17" ht="38.25" hidden="1" x14ac:dyDescent="0.2">
      <c r="A1565" s="538">
        <f>IF(B1565="","",COUNT('Diário 3º PA'!$A$4:$A$4242)+COUNT('Diário 4º PA'!$A$4:$A$2224)+ROW()-3)</f>
        <v>5574</v>
      </c>
      <c r="B1565" s="539">
        <v>44810</v>
      </c>
      <c r="C1565" s="584">
        <v>44774</v>
      </c>
      <c r="D1565" s="541" t="s">
        <v>115</v>
      </c>
      <c r="E1565" s="554" t="s">
        <v>228</v>
      </c>
      <c r="F1565" s="542">
        <v>556.16999999999996</v>
      </c>
      <c r="G1565" s="541" t="s">
        <v>7430</v>
      </c>
      <c r="H1565" s="554" t="s">
        <v>128</v>
      </c>
      <c r="I1565" s="543" t="s">
        <v>797</v>
      </c>
      <c r="J1565" s="556" t="s">
        <v>798</v>
      </c>
      <c r="K1565" s="556" t="s">
        <v>704</v>
      </c>
      <c r="L1565" s="544" t="s">
        <v>704</v>
      </c>
      <c r="M1565" s="556">
        <v>21653</v>
      </c>
      <c r="N1565" s="557">
        <v>44810</v>
      </c>
      <c r="O1565" s="545">
        <f t="shared" si="76"/>
        <v>9</v>
      </c>
      <c r="P1565" s="545">
        <f t="shared" si="77"/>
        <v>8</v>
      </c>
      <c r="Q1565" s="531" t="str">
        <f t="shared" si="78"/>
        <v>Gastos_Gerais</v>
      </c>
    </row>
    <row r="1566" spans="1:17" ht="51" hidden="1" x14ac:dyDescent="0.2">
      <c r="A1566" s="538">
        <f>IF(B1566="","",COUNT('Diário 3º PA'!$A$4:$A$4242)+COUNT('Diário 4º PA'!$A$4:$A$2224)+ROW()-3)</f>
        <v>5575</v>
      </c>
      <c r="B1566" s="539">
        <v>44810</v>
      </c>
      <c r="C1566" s="580">
        <v>44805</v>
      </c>
      <c r="D1566" s="554" t="s">
        <v>104</v>
      </c>
      <c r="E1566" s="554" t="s">
        <v>204</v>
      </c>
      <c r="F1566" s="542">
        <v>348.95</v>
      </c>
      <c r="G1566" s="541" t="s">
        <v>7431</v>
      </c>
      <c r="H1566" s="541" t="s">
        <v>129</v>
      </c>
      <c r="I1566" s="543" t="s">
        <v>3129</v>
      </c>
      <c r="J1566" s="560" t="s">
        <v>2136</v>
      </c>
      <c r="K1566" s="560" t="s">
        <v>704</v>
      </c>
      <c r="L1566" s="544" t="s">
        <v>428</v>
      </c>
      <c r="M1566" s="556">
        <v>202217354</v>
      </c>
      <c r="N1566" s="557">
        <v>44810</v>
      </c>
      <c r="O1566" s="545">
        <f t="shared" si="76"/>
        <v>9</v>
      </c>
      <c r="P1566" s="545">
        <f t="shared" si="77"/>
        <v>9</v>
      </c>
      <c r="Q1566" s="531" t="str">
        <f t="shared" si="78"/>
        <v>Gastos_com_Pessoal</v>
      </c>
    </row>
    <row r="1567" spans="1:17" ht="38.25" hidden="1" x14ac:dyDescent="0.2">
      <c r="A1567" s="538">
        <f>IF(B1567="","",COUNT('Diário 3º PA'!$A$4:$A$4242)+COUNT('Diário 4º PA'!$A$4:$A$2224)+ROW()-3)</f>
        <v>5576</v>
      </c>
      <c r="B1567" s="539">
        <v>44810</v>
      </c>
      <c r="C1567" s="584">
        <v>44774</v>
      </c>
      <c r="D1567" s="541" t="s">
        <v>115</v>
      </c>
      <c r="E1567" s="554" t="s">
        <v>298</v>
      </c>
      <c r="F1567" s="542">
        <v>3296.5</v>
      </c>
      <c r="G1567" s="554" t="s">
        <v>5970</v>
      </c>
      <c r="H1567" s="554" t="s">
        <v>136</v>
      </c>
      <c r="I1567" s="543" t="s">
        <v>5971</v>
      </c>
      <c r="J1567" s="556" t="s">
        <v>1044</v>
      </c>
      <c r="K1567" s="556" t="s">
        <v>704</v>
      </c>
      <c r="L1567" s="544" t="s">
        <v>428</v>
      </c>
      <c r="M1567" s="556">
        <v>22772</v>
      </c>
      <c r="N1567" s="557">
        <v>44810</v>
      </c>
      <c r="O1567" s="545">
        <f t="shared" si="76"/>
        <v>9</v>
      </c>
      <c r="P1567" s="545">
        <f t="shared" si="77"/>
        <v>8</v>
      </c>
      <c r="Q1567" s="531" t="str">
        <f t="shared" si="78"/>
        <v>Gastos_Gerais</v>
      </c>
    </row>
    <row r="1568" spans="1:17" ht="38.25" hidden="1" x14ac:dyDescent="0.2">
      <c r="A1568" s="538">
        <f>IF(B1568="","",COUNT('Diário 3º PA'!$A$4:$A$4242)+COUNT('Diário 4º PA'!$A$4:$A$2224)+ROW()-3)</f>
        <v>5577</v>
      </c>
      <c r="B1568" s="539">
        <v>44810</v>
      </c>
      <c r="C1568" s="584">
        <v>44805</v>
      </c>
      <c r="D1568" s="541" t="s">
        <v>115</v>
      </c>
      <c r="E1568" s="554" t="s">
        <v>328</v>
      </c>
      <c r="F1568" s="542">
        <v>1500</v>
      </c>
      <c r="G1568" s="577" t="s">
        <v>7432</v>
      </c>
      <c r="H1568" s="554" t="s">
        <v>136</v>
      </c>
      <c r="I1568" s="543" t="s">
        <v>727</v>
      </c>
      <c r="J1568" s="556" t="s">
        <v>728</v>
      </c>
      <c r="K1568" s="556" t="s">
        <v>704</v>
      </c>
      <c r="L1568" s="556" t="s">
        <v>428</v>
      </c>
      <c r="M1568" s="556">
        <v>1963571</v>
      </c>
      <c r="N1568" s="539">
        <v>44806</v>
      </c>
      <c r="O1568" s="545">
        <f t="shared" si="76"/>
        <v>9</v>
      </c>
      <c r="P1568" s="545">
        <f t="shared" si="77"/>
        <v>9</v>
      </c>
      <c r="Q1568" s="531" t="str">
        <f t="shared" si="78"/>
        <v>Gastos_Gerais</v>
      </c>
    </row>
    <row r="1569" spans="1:17" ht="51" hidden="1" x14ac:dyDescent="0.2">
      <c r="A1569" s="538">
        <f>IF(B1569="","",COUNT('Diário 3º PA'!$A$4:$A$4242)+COUNT('Diário 4º PA'!$A$4:$A$2224)+ROW()-3)</f>
        <v>5578</v>
      </c>
      <c r="B1569" s="539">
        <v>44810</v>
      </c>
      <c r="C1569" s="580">
        <v>44805</v>
      </c>
      <c r="D1569" s="554" t="s">
        <v>104</v>
      </c>
      <c r="E1569" s="554" t="s">
        <v>206</v>
      </c>
      <c r="F1569" s="542">
        <v>330.66</v>
      </c>
      <c r="G1569" s="541" t="s">
        <v>7433</v>
      </c>
      <c r="H1569" s="541" t="s">
        <v>128</v>
      </c>
      <c r="I1569" s="541" t="s">
        <v>3616</v>
      </c>
      <c r="J1569" s="560" t="s">
        <v>3617</v>
      </c>
      <c r="K1569" s="560" t="s">
        <v>704</v>
      </c>
      <c r="L1569" s="560" t="s">
        <v>428</v>
      </c>
      <c r="M1569" s="560">
        <v>2781065</v>
      </c>
      <c r="N1569" s="539">
        <v>44806</v>
      </c>
      <c r="O1569" s="545">
        <f t="shared" si="76"/>
        <v>9</v>
      </c>
      <c r="P1569" s="545">
        <f t="shared" si="77"/>
        <v>9</v>
      </c>
      <c r="Q1569" s="531" t="str">
        <f t="shared" si="78"/>
        <v>Gastos_com_Pessoal</v>
      </c>
    </row>
    <row r="1570" spans="1:17" ht="38.25" hidden="1" x14ac:dyDescent="0.2">
      <c r="A1570" s="538">
        <f>IF(B1570="","",COUNT('Diário 3º PA'!$A$4:$A$4242)+COUNT('Diário 4º PA'!$A$4:$A$2224)+ROW()-3)</f>
        <v>5579</v>
      </c>
      <c r="B1570" s="539">
        <v>44810</v>
      </c>
      <c r="C1570" s="584">
        <v>44805</v>
      </c>
      <c r="D1570" s="541" t="s">
        <v>115</v>
      </c>
      <c r="E1570" s="554" t="s">
        <v>328</v>
      </c>
      <c r="F1570" s="542">
        <v>1500</v>
      </c>
      <c r="G1570" s="577" t="s">
        <v>7432</v>
      </c>
      <c r="H1570" s="554" t="s">
        <v>131</v>
      </c>
      <c r="I1570" s="543" t="s">
        <v>727</v>
      </c>
      <c r="J1570" s="556" t="s">
        <v>728</v>
      </c>
      <c r="K1570" s="556" t="s">
        <v>704</v>
      </c>
      <c r="L1570" s="556" t="s">
        <v>428</v>
      </c>
      <c r="M1570" s="556">
        <v>1963561</v>
      </c>
      <c r="N1570" s="539">
        <v>44806</v>
      </c>
      <c r="O1570" s="545">
        <f t="shared" si="76"/>
        <v>9</v>
      </c>
      <c r="P1570" s="545">
        <f t="shared" si="77"/>
        <v>9</v>
      </c>
      <c r="Q1570" s="531" t="str">
        <f t="shared" si="78"/>
        <v>Gastos_Gerais</v>
      </c>
    </row>
    <row r="1571" spans="1:17" ht="38.25" hidden="1" x14ac:dyDescent="0.2">
      <c r="A1571" s="538">
        <f>IF(B1571="","",COUNT('Diário 3º PA'!$A$4:$A$4242)+COUNT('Diário 4º PA'!$A$4:$A$2224)+ROW()-3)</f>
        <v>5580</v>
      </c>
      <c r="B1571" s="539">
        <v>44810</v>
      </c>
      <c r="C1571" s="584">
        <v>44774</v>
      </c>
      <c r="D1571" s="541" t="s">
        <v>115</v>
      </c>
      <c r="E1571" s="554" t="s">
        <v>298</v>
      </c>
      <c r="F1571" s="542">
        <v>3272.24</v>
      </c>
      <c r="G1571" s="554" t="s">
        <v>5970</v>
      </c>
      <c r="H1571" s="554" t="s">
        <v>131</v>
      </c>
      <c r="I1571" s="543" t="s">
        <v>5971</v>
      </c>
      <c r="J1571" s="556" t="s">
        <v>1044</v>
      </c>
      <c r="K1571" s="556" t="s">
        <v>704</v>
      </c>
      <c r="L1571" s="544" t="s">
        <v>428</v>
      </c>
      <c r="M1571" s="556">
        <v>22777</v>
      </c>
      <c r="N1571" s="557">
        <v>44781</v>
      </c>
      <c r="O1571" s="545">
        <f t="shared" si="76"/>
        <v>9</v>
      </c>
      <c r="P1571" s="545">
        <f t="shared" si="77"/>
        <v>8</v>
      </c>
      <c r="Q1571" s="531" t="str">
        <f t="shared" si="78"/>
        <v>Gastos_Gerais</v>
      </c>
    </row>
    <row r="1572" spans="1:17" ht="51" hidden="1" x14ac:dyDescent="0.2">
      <c r="A1572" s="538">
        <f>IF(B1572="","",COUNT('Diário 3º PA'!$A$4:$A$4242)+COUNT('Diário 4º PA'!$A$4:$A$2224)+ROW()-3)</f>
        <v>5581</v>
      </c>
      <c r="B1572" s="539">
        <v>44810</v>
      </c>
      <c r="C1572" s="580">
        <v>44805</v>
      </c>
      <c r="D1572" s="554" t="s">
        <v>104</v>
      </c>
      <c r="E1572" s="554" t="s">
        <v>204</v>
      </c>
      <c r="F1572" s="542">
        <v>78.5</v>
      </c>
      <c r="G1572" s="541" t="s">
        <v>7434</v>
      </c>
      <c r="H1572" s="541" t="s">
        <v>129</v>
      </c>
      <c r="I1572" s="541" t="s">
        <v>4649</v>
      </c>
      <c r="J1572" s="560" t="s">
        <v>1327</v>
      </c>
      <c r="K1572" s="560" t="s">
        <v>704</v>
      </c>
      <c r="L1572" s="544" t="s">
        <v>774</v>
      </c>
      <c r="M1572" s="560">
        <v>62811</v>
      </c>
      <c r="N1572" s="579">
        <v>44733</v>
      </c>
      <c r="O1572" s="545">
        <f t="shared" si="76"/>
        <v>9</v>
      </c>
      <c r="P1572" s="545">
        <f t="shared" si="77"/>
        <v>9</v>
      </c>
      <c r="Q1572" s="531" t="str">
        <f t="shared" si="78"/>
        <v>Gastos_com_Pessoal</v>
      </c>
    </row>
    <row r="1573" spans="1:17" ht="38.25" hidden="1" x14ac:dyDescent="0.2">
      <c r="A1573" s="538">
        <f>IF(B1573="","",COUNT('Diário 3º PA'!$A$4:$A$4242)+COUNT('Diário 4º PA'!$A$4:$A$2224)+ROW()-3)</f>
        <v>5582</v>
      </c>
      <c r="B1573" s="539">
        <v>44810</v>
      </c>
      <c r="C1573" s="540">
        <v>44774</v>
      </c>
      <c r="D1573" s="541" t="s">
        <v>115</v>
      </c>
      <c r="E1573" s="554" t="s">
        <v>302</v>
      </c>
      <c r="F1573" s="542">
        <v>17723.05</v>
      </c>
      <c r="G1573" s="554" t="s">
        <v>6061</v>
      </c>
      <c r="H1573" s="554" t="s">
        <v>140</v>
      </c>
      <c r="I1573" s="543" t="s">
        <v>810</v>
      </c>
      <c r="J1573" s="556" t="s">
        <v>1193</v>
      </c>
      <c r="K1573" s="556" t="s">
        <v>704</v>
      </c>
      <c r="L1573" s="544" t="s">
        <v>428</v>
      </c>
      <c r="M1573" s="556">
        <v>169</v>
      </c>
      <c r="N1573" s="557">
        <v>44809</v>
      </c>
      <c r="O1573" s="545">
        <f t="shared" si="76"/>
        <v>9</v>
      </c>
      <c r="P1573" s="545">
        <f t="shared" si="77"/>
        <v>8</v>
      </c>
      <c r="Q1573" s="531" t="str">
        <f t="shared" si="78"/>
        <v>Gastos_Gerais</v>
      </c>
    </row>
    <row r="1574" spans="1:17" ht="38.25" hidden="1" x14ac:dyDescent="0.2">
      <c r="A1574" s="538">
        <f>IF(B1574="","",COUNT('Diário 3º PA'!$A$4:$A$4242)+COUNT('Diário 4º PA'!$A$4:$A$2224)+ROW()-3)</f>
        <v>5583</v>
      </c>
      <c r="B1574" s="597">
        <v>44810</v>
      </c>
      <c r="C1574" s="492">
        <v>44774</v>
      </c>
      <c r="D1574" s="541" t="s">
        <v>115</v>
      </c>
      <c r="E1574" s="482" t="s">
        <v>342</v>
      </c>
      <c r="F1574" s="488">
        <v>834</v>
      </c>
      <c r="G1574" s="482" t="s">
        <v>7435</v>
      </c>
      <c r="H1574" s="482" t="s">
        <v>130</v>
      </c>
      <c r="I1574" s="482" t="s">
        <v>5546</v>
      </c>
      <c r="J1574" s="531" t="s">
        <v>2410</v>
      </c>
      <c r="K1574" s="518" t="s">
        <v>704</v>
      </c>
      <c r="L1574" s="493" t="s">
        <v>428</v>
      </c>
      <c r="M1574" s="493">
        <v>20223545</v>
      </c>
      <c r="N1574" s="587">
        <v>44797</v>
      </c>
      <c r="O1574" s="545">
        <f t="shared" si="76"/>
        <v>9</v>
      </c>
      <c r="P1574" s="545">
        <f t="shared" si="77"/>
        <v>8</v>
      </c>
      <c r="Q1574" s="531" t="str">
        <f t="shared" si="78"/>
        <v>Gastos_Gerais</v>
      </c>
    </row>
    <row r="1575" spans="1:17" ht="38.25" hidden="1" x14ac:dyDescent="0.2">
      <c r="A1575" s="538">
        <f>IF(B1575="","",COUNT('Diário 3º PA'!$A$4:$A$4242)+COUNT('Diário 4º PA'!$A$4:$A$2224)+ROW()-3)</f>
        <v>5584</v>
      </c>
      <c r="B1575" s="539">
        <v>44810</v>
      </c>
      <c r="C1575" s="580">
        <v>44774</v>
      </c>
      <c r="D1575" s="541" t="s">
        <v>115</v>
      </c>
      <c r="E1575" s="554" t="s">
        <v>302</v>
      </c>
      <c r="F1575" s="542">
        <v>35242.78</v>
      </c>
      <c r="G1575" s="543" t="s">
        <v>6132</v>
      </c>
      <c r="H1575" s="554" t="s">
        <v>130</v>
      </c>
      <c r="I1575" s="543" t="s">
        <v>818</v>
      </c>
      <c r="J1575" s="556" t="s">
        <v>819</v>
      </c>
      <c r="K1575" s="556" t="s">
        <v>704</v>
      </c>
      <c r="L1575" s="544" t="s">
        <v>428</v>
      </c>
      <c r="M1575" s="556">
        <v>39</v>
      </c>
      <c r="N1575" s="557">
        <v>44809</v>
      </c>
      <c r="O1575" s="545">
        <f t="shared" si="76"/>
        <v>9</v>
      </c>
      <c r="P1575" s="545">
        <f t="shared" si="77"/>
        <v>8</v>
      </c>
      <c r="Q1575" s="531" t="str">
        <f t="shared" si="78"/>
        <v>Gastos_Gerais</v>
      </c>
    </row>
    <row r="1576" spans="1:17" ht="38.25" hidden="1" x14ac:dyDescent="0.2">
      <c r="A1576" s="538">
        <f>IF(B1576="","",COUNT('Diário 3º PA'!$A$4:$A$4242)+COUNT('Diário 4º PA'!$A$4:$A$2224)+ROW()-3)</f>
        <v>5585</v>
      </c>
      <c r="B1576" s="539">
        <v>44810</v>
      </c>
      <c r="C1576" s="584">
        <v>44774</v>
      </c>
      <c r="D1576" s="541" t="s">
        <v>115</v>
      </c>
      <c r="E1576" s="554" t="s">
        <v>354</v>
      </c>
      <c r="F1576" s="542">
        <v>5026</v>
      </c>
      <c r="G1576" s="541" t="s">
        <v>7436</v>
      </c>
      <c r="H1576" s="554" t="s">
        <v>135</v>
      </c>
      <c r="I1576" s="543" t="s">
        <v>7437</v>
      </c>
      <c r="J1576" s="556" t="s">
        <v>7438</v>
      </c>
      <c r="K1576" s="556" t="s">
        <v>704</v>
      </c>
      <c r="L1576" s="544" t="s">
        <v>428</v>
      </c>
      <c r="M1576" s="556">
        <v>11651</v>
      </c>
      <c r="N1576" s="557">
        <v>44804</v>
      </c>
      <c r="O1576" s="545">
        <f t="shared" si="76"/>
        <v>9</v>
      </c>
      <c r="P1576" s="545">
        <f t="shared" si="77"/>
        <v>8</v>
      </c>
      <c r="Q1576" s="531" t="str">
        <f t="shared" si="78"/>
        <v>Gastos_Gerais</v>
      </c>
    </row>
    <row r="1577" spans="1:17" ht="38.25" hidden="1" x14ac:dyDescent="0.2">
      <c r="A1577" s="538">
        <f>IF(B1577="","",COUNT('Diário 3º PA'!$A$4:$A$4242)+COUNT('Diário 4º PA'!$A$4:$A$2224)+ROW()-3)</f>
        <v>5586</v>
      </c>
      <c r="B1577" s="539">
        <v>44810</v>
      </c>
      <c r="C1577" s="584">
        <v>44774</v>
      </c>
      <c r="D1577" s="541" t="s">
        <v>115</v>
      </c>
      <c r="E1577" s="554" t="s">
        <v>376</v>
      </c>
      <c r="F1577" s="542">
        <v>1748.25</v>
      </c>
      <c r="G1577" s="541" t="s">
        <v>3437</v>
      </c>
      <c r="H1577" s="554" t="s">
        <v>132</v>
      </c>
      <c r="I1577" s="543" t="s">
        <v>674</v>
      </c>
      <c r="J1577" s="578" t="s">
        <v>722</v>
      </c>
      <c r="K1577" s="556" t="s">
        <v>704</v>
      </c>
      <c r="L1577" s="544" t="s">
        <v>428</v>
      </c>
      <c r="M1577" s="556">
        <v>27485</v>
      </c>
      <c r="N1577" s="557">
        <v>44802</v>
      </c>
      <c r="O1577" s="545">
        <f t="shared" si="76"/>
        <v>9</v>
      </c>
      <c r="P1577" s="545">
        <f t="shared" si="77"/>
        <v>8</v>
      </c>
      <c r="Q1577" s="531" t="str">
        <f t="shared" si="78"/>
        <v>Gastos_Gerais</v>
      </c>
    </row>
    <row r="1578" spans="1:17" ht="38.25" hidden="1" x14ac:dyDescent="0.2">
      <c r="A1578" s="538">
        <f>IF(B1578="","",COUNT('Diário 3º PA'!$A$4:$A$4242)+COUNT('Diário 4º PA'!$A$4:$A$2224)+ROW()-3)</f>
        <v>5587</v>
      </c>
      <c r="B1578" s="539">
        <v>44810</v>
      </c>
      <c r="C1578" s="584">
        <v>44774</v>
      </c>
      <c r="D1578" s="541" t="s">
        <v>115</v>
      </c>
      <c r="E1578" s="554" t="s">
        <v>302</v>
      </c>
      <c r="F1578" s="542">
        <v>12557.7</v>
      </c>
      <c r="G1578" s="554" t="s">
        <v>6063</v>
      </c>
      <c r="H1578" s="554" t="s">
        <v>139</v>
      </c>
      <c r="I1578" s="543" t="s">
        <v>818</v>
      </c>
      <c r="J1578" s="556" t="s">
        <v>819</v>
      </c>
      <c r="K1578" s="556" t="s">
        <v>704</v>
      </c>
      <c r="L1578" s="544" t="s">
        <v>428</v>
      </c>
      <c r="M1578" s="556">
        <v>38</v>
      </c>
      <c r="N1578" s="557">
        <v>44809</v>
      </c>
      <c r="O1578" s="545">
        <f t="shared" si="76"/>
        <v>9</v>
      </c>
      <c r="P1578" s="545">
        <f t="shared" si="77"/>
        <v>8</v>
      </c>
      <c r="Q1578" s="531" t="str">
        <f t="shared" si="78"/>
        <v>Gastos_Gerais</v>
      </c>
    </row>
    <row r="1579" spans="1:17" ht="38.25" hidden="1" x14ac:dyDescent="0.2">
      <c r="A1579" s="538">
        <f>IF(B1579="","",COUNT('Diário 3º PA'!$A$4:$A$4242)+COUNT('Diário 4º PA'!$A$4:$A$2224)+ROW()-3)</f>
        <v>5588</v>
      </c>
      <c r="B1579" s="539">
        <v>44810</v>
      </c>
      <c r="C1579" s="584">
        <v>44805</v>
      </c>
      <c r="D1579" s="541" t="s">
        <v>115</v>
      </c>
      <c r="E1579" s="554" t="s">
        <v>368</v>
      </c>
      <c r="F1579" s="542">
        <v>20.399999999999999</v>
      </c>
      <c r="G1579" s="541" t="s">
        <v>7439</v>
      </c>
      <c r="H1579" s="554" t="s">
        <v>129</v>
      </c>
      <c r="I1579" s="543" t="s">
        <v>7440</v>
      </c>
      <c r="J1579" s="556" t="s">
        <v>7441</v>
      </c>
      <c r="K1579" s="556" t="s">
        <v>1464</v>
      </c>
      <c r="L1579" s="544" t="s">
        <v>428</v>
      </c>
      <c r="M1579" s="556">
        <v>511</v>
      </c>
      <c r="N1579" s="557">
        <v>44809</v>
      </c>
      <c r="O1579" s="545">
        <f t="shared" si="76"/>
        <v>9</v>
      </c>
      <c r="P1579" s="545">
        <f t="shared" si="77"/>
        <v>9</v>
      </c>
      <c r="Q1579" s="531" t="str">
        <f t="shared" si="78"/>
        <v>Gastos_Gerais</v>
      </c>
    </row>
    <row r="1580" spans="1:17" ht="38.25" hidden="1" x14ac:dyDescent="0.2">
      <c r="A1580" s="538">
        <f>IF(B1580="","",COUNT('Diário 3º PA'!$A$4:$A$4242)+COUNT('Diário 4º PA'!$A$4:$A$2224)+ROW()-3)</f>
        <v>5589</v>
      </c>
      <c r="B1580" s="539">
        <v>44810</v>
      </c>
      <c r="C1580" s="584">
        <v>44805</v>
      </c>
      <c r="D1580" s="541" t="s">
        <v>115</v>
      </c>
      <c r="E1580" s="554" t="s">
        <v>378</v>
      </c>
      <c r="F1580" s="542">
        <v>180</v>
      </c>
      <c r="G1580" s="541" t="s">
        <v>7442</v>
      </c>
      <c r="H1580" s="554" t="s">
        <v>140</v>
      </c>
      <c r="I1580" s="543" t="s">
        <v>7443</v>
      </c>
      <c r="J1580" s="556" t="s">
        <v>7444</v>
      </c>
      <c r="K1580" s="556" t="s">
        <v>1464</v>
      </c>
      <c r="L1580" s="544" t="s">
        <v>428</v>
      </c>
      <c r="M1580" s="556">
        <v>143</v>
      </c>
      <c r="N1580" s="557">
        <v>44809</v>
      </c>
      <c r="O1580" s="545">
        <f t="shared" si="76"/>
        <v>9</v>
      </c>
      <c r="P1580" s="545">
        <f t="shared" si="77"/>
        <v>9</v>
      </c>
      <c r="Q1580" s="531" t="str">
        <f t="shared" si="78"/>
        <v>Gastos_Gerais</v>
      </c>
    </row>
    <row r="1581" spans="1:17" ht="38.25" hidden="1" x14ac:dyDescent="0.2">
      <c r="A1581" s="538">
        <f>IF(B1581="","",COUNT('Diário 3º PA'!$A$4:$A$4242)+COUNT('Diário 4º PA'!$A$4:$A$2224)+ROW()-3)</f>
        <v>5590</v>
      </c>
      <c r="B1581" s="539">
        <v>44810</v>
      </c>
      <c r="C1581" s="584">
        <v>44805</v>
      </c>
      <c r="D1581" s="541" t="s">
        <v>115</v>
      </c>
      <c r="E1581" s="554" t="s">
        <v>342</v>
      </c>
      <c r="F1581" s="542">
        <v>26.2</v>
      </c>
      <c r="G1581" s="541" t="s">
        <v>7445</v>
      </c>
      <c r="H1581" s="554" t="s">
        <v>137</v>
      </c>
      <c r="I1581" s="543" t="s">
        <v>7446</v>
      </c>
      <c r="J1581" s="556" t="s">
        <v>788</v>
      </c>
      <c r="K1581" s="556" t="s">
        <v>6748</v>
      </c>
      <c r="L1581" s="544" t="s">
        <v>1531</v>
      </c>
      <c r="M1581" s="556">
        <v>187321452</v>
      </c>
      <c r="N1581" s="557">
        <v>44810</v>
      </c>
      <c r="O1581" s="545">
        <f t="shared" si="76"/>
        <v>9</v>
      </c>
      <c r="P1581" s="545">
        <f t="shared" si="77"/>
        <v>9</v>
      </c>
      <c r="Q1581" s="531" t="str">
        <f t="shared" si="78"/>
        <v>Gastos_Gerais</v>
      </c>
    </row>
    <row r="1582" spans="1:17" ht="38.25" hidden="1" x14ac:dyDescent="0.2">
      <c r="A1582" s="538">
        <f>IF(B1582="","",COUNT('Diário 3º PA'!$A$4:$A$4242)+COUNT('Diário 4º PA'!$A$4:$A$2224)+ROW()-3)</f>
        <v>5591</v>
      </c>
      <c r="B1582" s="539">
        <v>44810</v>
      </c>
      <c r="C1582" s="584">
        <v>44805</v>
      </c>
      <c r="D1582" s="541" t="s">
        <v>115</v>
      </c>
      <c r="E1582" s="554" t="s">
        <v>342</v>
      </c>
      <c r="F1582" s="542">
        <v>120</v>
      </c>
      <c r="G1582" s="541" t="s">
        <v>7131</v>
      </c>
      <c r="H1582" s="554" t="s">
        <v>131</v>
      </c>
      <c r="I1582" s="543" t="s">
        <v>4092</v>
      </c>
      <c r="J1582" s="556" t="s">
        <v>4093</v>
      </c>
      <c r="K1582" s="556" t="s">
        <v>6748</v>
      </c>
      <c r="L1582" s="544" t="s">
        <v>1531</v>
      </c>
      <c r="M1582" s="556">
        <v>187321452</v>
      </c>
      <c r="N1582" s="557">
        <v>44810</v>
      </c>
      <c r="O1582" s="545">
        <f t="shared" si="76"/>
        <v>9</v>
      </c>
      <c r="P1582" s="545">
        <f t="shared" si="77"/>
        <v>9</v>
      </c>
      <c r="Q1582" s="531" t="str">
        <f t="shared" si="78"/>
        <v>Gastos_Gerais</v>
      </c>
    </row>
    <row r="1583" spans="1:17" ht="38.25" hidden="1" x14ac:dyDescent="0.2">
      <c r="A1583" s="538">
        <f>IF(B1583="","",COUNT('Diário 3º PA'!$A$4:$A$4242)+COUNT('Diário 4º PA'!$A$4:$A$2224)+ROW()-3)</f>
        <v>5592</v>
      </c>
      <c r="B1583" s="539">
        <v>44810</v>
      </c>
      <c r="C1583" s="584">
        <v>44805</v>
      </c>
      <c r="D1583" s="541" t="s">
        <v>115</v>
      </c>
      <c r="E1583" s="554" t="s">
        <v>342</v>
      </c>
      <c r="F1583" s="542">
        <v>120</v>
      </c>
      <c r="G1583" s="541" t="s">
        <v>7447</v>
      </c>
      <c r="H1583" s="554" t="s">
        <v>131</v>
      </c>
      <c r="I1583" s="543" t="s">
        <v>1940</v>
      </c>
      <c r="J1583" s="556" t="s">
        <v>1941</v>
      </c>
      <c r="K1583" s="556" t="s">
        <v>6748</v>
      </c>
      <c r="L1583" s="544" t="s">
        <v>1531</v>
      </c>
      <c r="M1583" s="556">
        <v>187321452</v>
      </c>
      <c r="N1583" s="557">
        <v>44810</v>
      </c>
      <c r="O1583" s="545">
        <f t="shared" si="76"/>
        <v>9</v>
      </c>
      <c r="P1583" s="545">
        <f t="shared" si="77"/>
        <v>9</v>
      </c>
      <c r="Q1583" s="531" t="str">
        <f t="shared" si="78"/>
        <v>Gastos_Gerais</v>
      </c>
    </row>
    <row r="1584" spans="1:17" ht="38.25" hidden="1" x14ac:dyDescent="0.2">
      <c r="A1584" s="538">
        <f>IF(B1584="","",COUNT('Diário 3º PA'!$A$4:$A$4242)+COUNT('Diário 4º PA'!$A$4:$A$2224)+ROW()-3)</f>
        <v>5593</v>
      </c>
      <c r="B1584" s="539">
        <v>44810</v>
      </c>
      <c r="C1584" s="584">
        <v>44805</v>
      </c>
      <c r="D1584" s="541" t="s">
        <v>115</v>
      </c>
      <c r="E1584" s="554" t="s">
        <v>342</v>
      </c>
      <c r="F1584" s="542">
        <v>120</v>
      </c>
      <c r="G1584" s="541" t="s">
        <v>7448</v>
      </c>
      <c r="H1584" s="554" t="s">
        <v>136</v>
      </c>
      <c r="I1584" s="543" t="s">
        <v>7449</v>
      </c>
      <c r="J1584" s="556" t="s">
        <v>3050</v>
      </c>
      <c r="K1584" s="556" t="s">
        <v>6748</v>
      </c>
      <c r="L1584" s="544" t="s">
        <v>1531</v>
      </c>
      <c r="M1584" s="556">
        <v>187321452</v>
      </c>
      <c r="N1584" s="557">
        <v>44810</v>
      </c>
      <c r="O1584" s="545">
        <f t="shared" si="76"/>
        <v>9</v>
      </c>
      <c r="P1584" s="545">
        <f t="shared" si="77"/>
        <v>9</v>
      </c>
      <c r="Q1584" s="531" t="str">
        <f t="shared" si="78"/>
        <v>Gastos_Gerais</v>
      </c>
    </row>
    <row r="1585" spans="1:17" ht="51" hidden="1" x14ac:dyDescent="0.2">
      <c r="A1585" s="538">
        <f>IF(B1585="","",COUNT('Diário 3º PA'!$A$4:$A$4242)+COUNT('Diário 4º PA'!$A$4:$A$2224)+ROW()-3)</f>
        <v>5594</v>
      </c>
      <c r="B1585" s="539">
        <v>44810</v>
      </c>
      <c r="C1585" s="584">
        <v>44805</v>
      </c>
      <c r="D1585" s="554" t="s">
        <v>104</v>
      </c>
      <c r="E1585" s="554" t="s">
        <v>187</v>
      </c>
      <c r="F1585" s="542">
        <v>244.58</v>
      </c>
      <c r="G1585" s="541" t="s">
        <v>1019</v>
      </c>
      <c r="H1585" s="554" t="s">
        <v>133</v>
      </c>
      <c r="I1585" s="543" t="s">
        <v>7450</v>
      </c>
      <c r="J1585" s="556" t="s">
        <v>7451</v>
      </c>
      <c r="K1585" s="556" t="s">
        <v>6748</v>
      </c>
      <c r="L1585" s="544" t="s">
        <v>1531</v>
      </c>
      <c r="M1585" s="556">
        <v>187321452</v>
      </c>
      <c r="N1585" s="557">
        <v>44810</v>
      </c>
      <c r="O1585" s="545">
        <f t="shared" si="76"/>
        <v>9</v>
      </c>
      <c r="P1585" s="545">
        <f t="shared" si="77"/>
        <v>9</v>
      </c>
      <c r="Q1585" s="531" t="str">
        <f t="shared" si="78"/>
        <v>Gastos_com_Pessoal</v>
      </c>
    </row>
    <row r="1586" spans="1:17" ht="51" hidden="1" x14ac:dyDescent="0.2">
      <c r="A1586" s="538">
        <f>IF(B1586="","",COUNT('Diário 3º PA'!$A$4:$A$4242)+COUNT('Diário 4º PA'!$A$4:$A$2224)+ROW()-3)</f>
        <v>5595</v>
      </c>
      <c r="B1586" s="539">
        <v>44810</v>
      </c>
      <c r="C1586" s="584">
        <v>44805</v>
      </c>
      <c r="D1586" s="554" t="s">
        <v>104</v>
      </c>
      <c r="E1586" s="554" t="s">
        <v>189</v>
      </c>
      <c r="F1586" s="555">
        <v>244.58</v>
      </c>
      <c r="G1586" s="554" t="s">
        <v>915</v>
      </c>
      <c r="H1586" s="554" t="s">
        <v>133</v>
      </c>
      <c r="I1586" s="543" t="s">
        <v>7450</v>
      </c>
      <c r="J1586" s="556" t="s">
        <v>7451</v>
      </c>
      <c r="K1586" s="556" t="s">
        <v>6748</v>
      </c>
      <c r="L1586" s="544" t="s">
        <v>1531</v>
      </c>
      <c r="M1586" s="556">
        <v>187321452</v>
      </c>
      <c r="N1586" s="557">
        <v>44810</v>
      </c>
      <c r="O1586" s="545">
        <f t="shared" si="76"/>
        <v>9</v>
      </c>
      <c r="P1586" s="545">
        <f t="shared" si="77"/>
        <v>9</v>
      </c>
      <c r="Q1586" s="531" t="str">
        <f t="shared" si="78"/>
        <v>Gastos_com_Pessoal</v>
      </c>
    </row>
    <row r="1587" spans="1:17" ht="51" hidden="1" x14ac:dyDescent="0.2">
      <c r="A1587" s="538">
        <f>IF(B1587="","",COUNT('Diário 3º PA'!$A$4:$A$4242)+COUNT('Diário 4º PA'!$A$4:$A$2224)+ROW()-3)</f>
        <v>5596</v>
      </c>
      <c r="B1587" s="539">
        <v>44810</v>
      </c>
      <c r="C1587" s="584">
        <v>44805</v>
      </c>
      <c r="D1587" s="554" t="s">
        <v>104</v>
      </c>
      <c r="E1587" s="554" t="s">
        <v>191</v>
      </c>
      <c r="F1587" s="555">
        <v>81.53</v>
      </c>
      <c r="G1587" s="554" t="s">
        <v>918</v>
      </c>
      <c r="H1587" s="554" t="s">
        <v>133</v>
      </c>
      <c r="I1587" s="543" t="s">
        <v>7450</v>
      </c>
      <c r="J1587" s="556" t="s">
        <v>7451</v>
      </c>
      <c r="K1587" s="556" t="s">
        <v>6748</v>
      </c>
      <c r="L1587" s="544" t="s">
        <v>1531</v>
      </c>
      <c r="M1587" s="556">
        <v>187321452</v>
      </c>
      <c r="N1587" s="557">
        <v>44810</v>
      </c>
      <c r="O1587" s="545">
        <f t="shared" si="76"/>
        <v>9</v>
      </c>
      <c r="P1587" s="545">
        <f t="shared" si="77"/>
        <v>9</v>
      </c>
      <c r="Q1587" s="531" t="str">
        <f t="shared" si="78"/>
        <v>Gastos_com_Pessoal</v>
      </c>
    </row>
    <row r="1588" spans="1:17" ht="51" hidden="1" x14ac:dyDescent="0.2">
      <c r="A1588" s="538">
        <f>IF(B1588="","",COUNT('Diário 3º PA'!$A$4:$A$4242)+COUNT('Diário 4º PA'!$A$4:$A$2224)+ROW()-3)</f>
        <v>5597</v>
      </c>
      <c r="B1588" s="539">
        <v>44810</v>
      </c>
      <c r="C1588" s="584">
        <v>44805</v>
      </c>
      <c r="D1588" s="554" t="s">
        <v>104</v>
      </c>
      <c r="E1588" s="554" t="s">
        <v>193</v>
      </c>
      <c r="F1588" s="555">
        <v>602.69000000000005</v>
      </c>
      <c r="G1588" s="554" t="s">
        <v>919</v>
      </c>
      <c r="H1588" s="554" t="s">
        <v>133</v>
      </c>
      <c r="I1588" s="543" t="s">
        <v>7450</v>
      </c>
      <c r="J1588" s="556" t="s">
        <v>7451</v>
      </c>
      <c r="K1588" s="556" t="s">
        <v>6748</v>
      </c>
      <c r="L1588" s="544" t="s">
        <v>1531</v>
      </c>
      <c r="M1588" s="556">
        <v>187321452</v>
      </c>
      <c r="N1588" s="557">
        <v>44810</v>
      </c>
      <c r="O1588" s="545">
        <f t="shared" si="76"/>
        <v>9</v>
      </c>
      <c r="P1588" s="545">
        <f t="shared" si="77"/>
        <v>9</v>
      </c>
      <c r="Q1588" s="531" t="str">
        <f t="shared" si="78"/>
        <v>Gastos_com_Pessoal</v>
      </c>
    </row>
    <row r="1589" spans="1:17" ht="51" hidden="1" x14ac:dyDescent="0.2">
      <c r="A1589" s="538">
        <f>IF(B1589="","",COUNT('Diário 3º PA'!$A$4:$A$4242)+COUNT('Diário 4º PA'!$A$4:$A$2224)+ROW()-3)</f>
        <v>5598</v>
      </c>
      <c r="B1589" s="539">
        <v>44810</v>
      </c>
      <c r="C1589" s="584">
        <v>44805</v>
      </c>
      <c r="D1589" s="554" t="s">
        <v>104</v>
      </c>
      <c r="E1589" s="554" t="s">
        <v>187</v>
      </c>
      <c r="F1589" s="555">
        <v>717.16</v>
      </c>
      <c r="G1589" s="554" t="s">
        <v>1019</v>
      </c>
      <c r="H1589" s="554" t="s">
        <v>138</v>
      </c>
      <c r="I1589" s="543" t="s">
        <v>7418</v>
      </c>
      <c r="J1589" s="556" t="s">
        <v>7419</v>
      </c>
      <c r="K1589" s="556" t="s">
        <v>6748</v>
      </c>
      <c r="L1589" s="544" t="s">
        <v>1531</v>
      </c>
      <c r="M1589" s="556">
        <v>187321452</v>
      </c>
      <c r="N1589" s="557">
        <v>44810</v>
      </c>
      <c r="O1589" s="545">
        <f t="shared" si="76"/>
        <v>9</v>
      </c>
      <c r="P1589" s="545">
        <f t="shared" si="77"/>
        <v>9</v>
      </c>
      <c r="Q1589" s="531" t="str">
        <f t="shared" si="78"/>
        <v>Gastos_com_Pessoal</v>
      </c>
    </row>
    <row r="1590" spans="1:17" ht="51" hidden="1" x14ac:dyDescent="0.2">
      <c r="A1590" s="538">
        <f>IF(B1590="","",COUNT('Diário 3º PA'!$A$4:$A$4242)+COUNT('Diário 4º PA'!$A$4:$A$2224)+ROW()-3)</f>
        <v>5599</v>
      </c>
      <c r="B1590" s="539">
        <v>44810</v>
      </c>
      <c r="C1590" s="584">
        <v>44805</v>
      </c>
      <c r="D1590" s="554" t="s">
        <v>104</v>
      </c>
      <c r="E1590" s="554" t="s">
        <v>189</v>
      </c>
      <c r="F1590" s="555">
        <v>717.15</v>
      </c>
      <c r="G1590" s="554" t="s">
        <v>915</v>
      </c>
      <c r="H1590" s="554" t="s">
        <v>138</v>
      </c>
      <c r="I1590" s="543" t="s">
        <v>7418</v>
      </c>
      <c r="J1590" s="556" t="s">
        <v>7419</v>
      </c>
      <c r="K1590" s="556" t="s">
        <v>6748</v>
      </c>
      <c r="L1590" s="544" t="s">
        <v>1531</v>
      </c>
      <c r="M1590" s="556">
        <v>187321452</v>
      </c>
      <c r="N1590" s="557">
        <v>44810</v>
      </c>
      <c r="O1590" s="545">
        <f t="shared" si="76"/>
        <v>9</v>
      </c>
      <c r="P1590" s="545">
        <f t="shared" si="77"/>
        <v>9</v>
      </c>
      <c r="Q1590" s="531" t="str">
        <f t="shared" si="78"/>
        <v>Gastos_com_Pessoal</v>
      </c>
    </row>
    <row r="1591" spans="1:17" ht="51" hidden="1" x14ac:dyDescent="0.2">
      <c r="A1591" s="538">
        <f>IF(B1591="","",COUNT('Diário 3º PA'!$A$4:$A$4242)+COUNT('Diário 4º PA'!$A$4:$A$2224)+ROW()-3)</f>
        <v>5600</v>
      </c>
      <c r="B1591" s="539">
        <v>44810</v>
      </c>
      <c r="C1591" s="584">
        <v>44805</v>
      </c>
      <c r="D1591" s="554" t="s">
        <v>104</v>
      </c>
      <c r="E1591" s="554" t="s">
        <v>191</v>
      </c>
      <c r="F1591" s="555">
        <v>239.05</v>
      </c>
      <c r="G1591" s="554" t="s">
        <v>918</v>
      </c>
      <c r="H1591" s="554" t="s">
        <v>138</v>
      </c>
      <c r="I1591" s="543" t="s">
        <v>7418</v>
      </c>
      <c r="J1591" s="556" t="s">
        <v>7419</v>
      </c>
      <c r="K1591" s="556" t="s">
        <v>6748</v>
      </c>
      <c r="L1591" s="544" t="s">
        <v>1531</v>
      </c>
      <c r="M1591" s="556">
        <v>187321452</v>
      </c>
      <c r="N1591" s="557">
        <v>44810</v>
      </c>
      <c r="O1591" s="545">
        <f t="shared" si="76"/>
        <v>9</v>
      </c>
      <c r="P1591" s="545">
        <f t="shared" si="77"/>
        <v>9</v>
      </c>
      <c r="Q1591" s="531" t="str">
        <f t="shared" si="78"/>
        <v>Gastos_com_Pessoal</v>
      </c>
    </row>
    <row r="1592" spans="1:17" ht="51" hidden="1" x14ac:dyDescent="0.2">
      <c r="A1592" s="538">
        <f>IF(B1592="","",COUNT('Diário 3º PA'!$A$4:$A$4242)+COUNT('Diário 4º PA'!$A$4:$A$2224)+ROW()-3)</f>
        <v>5601</v>
      </c>
      <c r="B1592" s="539">
        <v>44810</v>
      </c>
      <c r="C1592" s="584">
        <v>44805</v>
      </c>
      <c r="D1592" s="554" t="s">
        <v>104</v>
      </c>
      <c r="E1592" s="554" t="s">
        <v>193</v>
      </c>
      <c r="F1592" s="555">
        <v>2653.47</v>
      </c>
      <c r="G1592" s="554" t="s">
        <v>919</v>
      </c>
      <c r="H1592" s="554" t="s">
        <v>138</v>
      </c>
      <c r="I1592" s="543" t="s">
        <v>7418</v>
      </c>
      <c r="J1592" s="556" t="s">
        <v>7419</v>
      </c>
      <c r="K1592" s="556" t="s">
        <v>6748</v>
      </c>
      <c r="L1592" s="544" t="s">
        <v>1531</v>
      </c>
      <c r="M1592" s="556">
        <v>187321452</v>
      </c>
      <c r="N1592" s="557">
        <v>44810</v>
      </c>
      <c r="O1592" s="545">
        <f t="shared" si="76"/>
        <v>9</v>
      </c>
      <c r="P1592" s="545">
        <f t="shared" si="77"/>
        <v>9</v>
      </c>
      <c r="Q1592" s="531" t="str">
        <f t="shared" si="78"/>
        <v>Gastos_com_Pessoal</v>
      </c>
    </row>
    <row r="1593" spans="1:17" ht="51" hidden="1" x14ac:dyDescent="0.2">
      <c r="A1593" s="538">
        <f>IF(B1593="","",COUNT('Diário 3º PA'!$A$4:$A$4242)+COUNT('Diário 4º PA'!$A$4:$A$2224)+ROW()-3)</f>
        <v>5602</v>
      </c>
      <c r="B1593" s="575">
        <v>44810</v>
      </c>
      <c r="C1593" s="540">
        <v>44774</v>
      </c>
      <c r="D1593" s="541" t="s">
        <v>104</v>
      </c>
      <c r="E1593" s="541" t="s">
        <v>183</v>
      </c>
      <c r="F1593" s="542">
        <v>215275.59</v>
      </c>
      <c r="G1593" s="541" t="s">
        <v>7452</v>
      </c>
      <c r="H1593" s="543" t="s">
        <v>127</v>
      </c>
      <c r="I1593" s="543" t="s">
        <v>897</v>
      </c>
      <c r="J1593" s="544" t="s">
        <v>666</v>
      </c>
      <c r="K1593" s="556" t="s">
        <v>732</v>
      </c>
      <c r="L1593" s="544" t="s">
        <v>778</v>
      </c>
      <c r="M1593" s="544" t="s">
        <v>666</v>
      </c>
      <c r="N1593" s="557">
        <v>44810</v>
      </c>
      <c r="O1593" s="545">
        <f t="shared" si="76"/>
        <v>9</v>
      </c>
      <c r="P1593" s="545">
        <f t="shared" si="77"/>
        <v>8</v>
      </c>
      <c r="Q1593" s="531" t="str">
        <f t="shared" si="78"/>
        <v>Gastos_com_Pessoal</v>
      </c>
    </row>
    <row r="1594" spans="1:17" ht="48" hidden="1" x14ac:dyDescent="0.2">
      <c r="A1594" s="538">
        <f>IF(B1594="","",COUNT('Diário 3º PA'!$A$4:$A$4242)+COUNT('Diário 4º PA'!$A$4:$A$2224)+ROW()-3)</f>
        <v>5603</v>
      </c>
      <c r="B1594" s="575">
        <v>44810</v>
      </c>
      <c r="C1594" s="540">
        <v>44774</v>
      </c>
      <c r="D1594" s="541" t="s">
        <v>115</v>
      </c>
      <c r="E1594" s="541" t="s">
        <v>290</v>
      </c>
      <c r="F1594" s="542">
        <v>4375.22</v>
      </c>
      <c r="G1594" s="541" t="s">
        <v>7453</v>
      </c>
      <c r="H1594" s="543" t="s">
        <v>127</v>
      </c>
      <c r="I1594" s="543" t="s">
        <v>682</v>
      </c>
      <c r="J1594" s="544" t="s">
        <v>666</v>
      </c>
      <c r="K1594" s="544" t="s">
        <v>704</v>
      </c>
      <c r="L1594" s="544" t="s">
        <v>942</v>
      </c>
      <c r="M1594" s="544" t="s">
        <v>7454</v>
      </c>
      <c r="N1594" s="557">
        <v>44810</v>
      </c>
      <c r="O1594" s="545">
        <f t="shared" si="76"/>
        <v>9</v>
      </c>
      <c r="P1594" s="545">
        <f t="shared" si="77"/>
        <v>8</v>
      </c>
      <c r="Q1594" s="531" t="str">
        <f t="shared" si="78"/>
        <v>Gastos_Gerais</v>
      </c>
    </row>
    <row r="1595" spans="1:17" ht="25.5" hidden="1" x14ac:dyDescent="0.2">
      <c r="A1595" s="538">
        <f>IF(B1595="","",COUNT('Diário 3º PA'!$A$4:$A$4242)+COUNT('Diário 4º PA'!$A$4:$A$2224)+ROW()-3)</f>
        <v>5604</v>
      </c>
      <c r="B1595" s="575">
        <v>44810</v>
      </c>
      <c r="C1595" s="540">
        <v>44774</v>
      </c>
      <c r="D1595" s="554" t="s">
        <v>93</v>
      </c>
      <c r="E1595" s="554" t="s">
        <v>97</v>
      </c>
      <c r="F1595" s="555">
        <v>0.26</v>
      </c>
      <c r="G1595" s="554" t="s">
        <v>1553</v>
      </c>
      <c r="H1595" s="554" t="s">
        <v>128</v>
      </c>
      <c r="I1595" s="543" t="s">
        <v>664</v>
      </c>
      <c r="J1595" s="556" t="s">
        <v>811</v>
      </c>
      <c r="K1595" s="556" t="s">
        <v>1554</v>
      </c>
      <c r="L1595" s="544" t="s">
        <v>1066</v>
      </c>
      <c r="M1595" s="556" t="s">
        <v>666</v>
      </c>
      <c r="N1595" s="557">
        <v>44810</v>
      </c>
      <c r="O1595" s="545">
        <f t="shared" si="76"/>
        <v>9</v>
      </c>
      <c r="P1595" s="545">
        <f t="shared" si="77"/>
        <v>8</v>
      </c>
      <c r="Q1595" s="531" t="str">
        <f t="shared" si="78"/>
        <v>Receitas</v>
      </c>
    </row>
    <row r="1596" spans="1:17" ht="48" hidden="1" x14ac:dyDescent="0.2">
      <c r="A1596" s="538">
        <f>IF(B1596="","",COUNT('Diário 3º PA'!$A$4:$A$4242)+COUNT('Diário 4º PA'!$A$4:$A$2224)+ROW()-3)</f>
        <v>5605</v>
      </c>
      <c r="B1596" s="539">
        <v>44812</v>
      </c>
      <c r="C1596" s="584">
        <v>44774</v>
      </c>
      <c r="D1596" s="541" t="s">
        <v>115</v>
      </c>
      <c r="E1596" s="541" t="s">
        <v>352</v>
      </c>
      <c r="F1596" s="555">
        <v>1087.0899999999999</v>
      </c>
      <c r="G1596" s="554" t="s">
        <v>7455</v>
      </c>
      <c r="H1596" s="554" t="s">
        <v>137</v>
      </c>
      <c r="I1596" s="543" t="s">
        <v>7140</v>
      </c>
      <c r="J1596" s="556" t="s">
        <v>7141</v>
      </c>
      <c r="K1596" s="560" t="s">
        <v>704</v>
      </c>
      <c r="L1596" s="560" t="s">
        <v>428</v>
      </c>
      <c r="M1596" s="556">
        <v>46</v>
      </c>
      <c r="N1596" s="557">
        <v>44782</v>
      </c>
      <c r="O1596" s="545">
        <f t="shared" si="76"/>
        <v>9</v>
      </c>
      <c r="P1596" s="545">
        <f t="shared" si="77"/>
        <v>8</v>
      </c>
      <c r="Q1596" s="531" t="str">
        <f t="shared" si="78"/>
        <v>Gastos_Gerais</v>
      </c>
    </row>
    <row r="1597" spans="1:17" ht="38.25" hidden="1" x14ac:dyDescent="0.2">
      <c r="A1597" s="538">
        <f>IF(B1597="","",COUNT('Diário 3º PA'!$A$4:$A$4242)+COUNT('Diário 4º PA'!$A$4:$A$2224)+ROW()-3)</f>
        <v>5606</v>
      </c>
      <c r="B1597" s="539">
        <v>44812</v>
      </c>
      <c r="C1597" s="584">
        <v>44805</v>
      </c>
      <c r="D1597" s="541" t="s">
        <v>115</v>
      </c>
      <c r="E1597" s="554" t="s">
        <v>300</v>
      </c>
      <c r="F1597" s="555">
        <v>301.56</v>
      </c>
      <c r="G1597" s="541" t="s">
        <v>7456</v>
      </c>
      <c r="H1597" s="554" t="s">
        <v>128</v>
      </c>
      <c r="I1597" s="543" t="s">
        <v>5278</v>
      </c>
      <c r="J1597" s="544" t="s">
        <v>5279</v>
      </c>
      <c r="K1597" s="544" t="s">
        <v>704</v>
      </c>
      <c r="L1597" s="544" t="s">
        <v>428</v>
      </c>
      <c r="M1597" s="556">
        <v>2316</v>
      </c>
      <c r="N1597" s="557">
        <v>44806</v>
      </c>
      <c r="O1597" s="545">
        <f t="shared" si="76"/>
        <v>9</v>
      </c>
      <c r="P1597" s="545">
        <f t="shared" si="77"/>
        <v>9</v>
      </c>
      <c r="Q1597" s="531" t="str">
        <f t="shared" si="78"/>
        <v>Gastos_Gerais</v>
      </c>
    </row>
    <row r="1598" spans="1:17" ht="38.25" hidden="1" x14ac:dyDescent="0.2">
      <c r="A1598" s="538">
        <f>IF(B1598="","",COUNT('Diário 3º PA'!$A$4:$A$4242)+COUNT('Diário 4º PA'!$A$4:$A$2224)+ROW()-3)</f>
        <v>5607</v>
      </c>
      <c r="B1598" s="539">
        <v>44812</v>
      </c>
      <c r="C1598" s="584">
        <v>44805</v>
      </c>
      <c r="D1598" s="541" t="s">
        <v>115</v>
      </c>
      <c r="E1598" s="554" t="s">
        <v>304</v>
      </c>
      <c r="F1598" s="555">
        <v>420</v>
      </c>
      <c r="G1598" s="554" t="s">
        <v>7457</v>
      </c>
      <c r="H1598" s="554" t="s">
        <v>133</v>
      </c>
      <c r="I1598" s="543" t="s">
        <v>7458</v>
      </c>
      <c r="J1598" s="556" t="s">
        <v>7459</v>
      </c>
      <c r="K1598" s="544" t="s">
        <v>704</v>
      </c>
      <c r="L1598" s="544" t="s">
        <v>428</v>
      </c>
      <c r="M1598" s="556">
        <v>5250</v>
      </c>
      <c r="N1598" s="557">
        <v>44806</v>
      </c>
      <c r="O1598" s="545">
        <f t="shared" si="76"/>
        <v>9</v>
      </c>
      <c r="P1598" s="545">
        <f t="shared" si="77"/>
        <v>9</v>
      </c>
      <c r="Q1598" s="531" t="str">
        <f t="shared" si="78"/>
        <v>Gastos_Gerais</v>
      </c>
    </row>
    <row r="1599" spans="1:17" ht="38.25" hidden="1" x14ac:dyDescent="0.2">
      <c r="A1599" s="538">
        <f>IF(B1599="","",COUNT('Diário 3º PA'!$A$4:$A$4242)+COUNT('Diário 4º PA'!$A$4:$A$2224)+ROW()-3)</f>
        <v>5608</v>
      </c>
      <c r="B1599" s="539">
        <v>44812</v>
      </c>
      <c r="C1599" s="580">
        <v>44805</v>
      </c>
      <c r="D1599" s="541" t="s">
        <v>115</v>
      </c>
      <c r="E1599" s="541" t="s">
        <v>308</v>
      </c>
      <c r="F1599" s="542">
        <v>616.73</v>
      </c>
      <c r="G1599" s="554" t="s">
        <v>5981</v>
      </c>
      <c r="H1599" s="541" t="s">
        <v>134</v>
      </c>
      <c r="I1599" s="541" t="s">
        <v>3850</v>
      </c>
      <c r="J1599" s="560" t="s">
        <v>3851</v>
      </c>
      <c r="K1599" s="560" t="s">
        <v>704</v>
      </c>
      <c r="L1599" s="560" t="s">
        <v>428</v>
      </c>
      <c r="M1599" s="560">
        <v>33708</v>
      </c>
      <c r="N1599" s="579">
        <v>44806</v>
      </c>
      <c r="O1599" s="545">
        <f t="shared" si="76"/>
        <v>9</v>
      </c>
      <c r="P1599" s="545">
        <f t="shared" si="77"/>
        <v>9</v>
      </c>
      <c r="Q1599" s="531" t="str">
        <f t="shared" si="78"/>
        <v>Gastos_Gerais</v>
      </c>
    </row>
    <row r="1600" spans="1:17" ht="38.25" hidden="1" x14ac:dyDescent="0.2">
      <c r="A1600" s="538">
        <f>IF(B1600="","",COUNT('Diário 3º PA'!$A$4:$A$4242)+COUNT('Diário 4º PA'!$A$4:$A$2224)+ROW()-3)</f>
        <v>5609</v>
      </c>
      <c r="B1600" s="539">
        <v>44812</v>
      </c>
      <c r="C1600" s="580">
        <v>44805</v>
      </c>
      <c r="D1600" s="541" t="s">
        <v>115</v>
      </c>
      <c r="E1600" s="541" t="s">
        <v>308</v>
      </c>
      <c r="F1600" s="542">
        <v>1307.68</v>
      </c>
      <c r="G1600" s="554" t="s">
        <v>5981</v>
      </c>
      <c r="H1600" s="541" t="s">
        <v>128</v>
      </c>
      <c r="I1600" s="541" t="s">
        <v>3850</v>
      </c>
      <c r="J1600" s="560" t="s">
        <v>3851</v>
      </c>
      <c r="K1600" s="560" t="s">
        <v>704</v>
      </c>
      <c r="L1600" s="560" t="s">
        <v>428</v>
      </c>
      <c r="M1600" s="560">
        <v>33704</v>
      </c>
      <c r="N1600" s="579">
        <v>44806</v>
      </c>
      <c r="O1600" s="545">
        <f t="shared" si="76"/>
        <v>9</v>
      </c>
      <c r="P1600" s="545">
        <f t="shared" si="77"/>
        <v>9</v>
      </c>
      <c r="Q1600" s="531" t="str">
        <f t="shared" si="78"/>
        <v>Gastos_Gerais</v>
      </c>
    </row>
    <row r="1601" spans="1:17" ht="38.25" hidden="1" x14ac:dyDescent="0.2">
      <c r="A1601" s="538">
        <f>IF(B1601="","",COUNT('Diário 3º PA'!$A$4:$A$4242)+COUNT('Diário 4º PA'!$A$4:$A$2224)+ROW()-3)</f>
        <v>5610</v>
      </c>
      <c r="B1601" s="539">
        <v>44812</v>
      </c>
      <c r="C1601" s="580">
        <v>44805</v>
      </c>
      <c r="D1601" s="541" t="s">
        <v>115</v>
      </c>
      <c r="E1601" s="541" t="s">
        <v>308</v>
      </c>
      <c r="F1601" s="542">
        <v>792.53</v>
      </c>
      <c r="G1601" s="554" t="s">
        <v>5981</v>
      </c>
      <c r="H1601" s="541" t="s">
        <v>135</v>
      </c>
      <c r="I1601" s="541" t="s">
        <v>3850</v>
      </c>
      <c r="J1601" s="560" t="s">
        <v>3851</v>
      </c>
      <c r="K1601" s="560" t="s">
        <v>704</v>
      </c>
      <c r="L1601" s="560" t="s">
        <v>428</v>
      </c>
      <c r="M1601" s="560">
        <v>33706</v>
      </c>
      <c r="N1601" s="579">
        <v>44806</v>
      </c>
      <c r="O1601" s="545">
        <f t="shared" si="76"/>
        <v>9</v>
      </c>
      <c r="P1601" s="545">
        <f t="shared" si="77"/>
        <v>9</v>
      </c>
      <c r="Q1601" s="531" t="str">
        <f t="shared" si="78"/>
        <v>Gastos_Gerais</v>
      </c>
    </row>
    <row r="1602" spans="1:17" ht="38.25" hidden="1" x14ac:dyDescent="0.2">
      <c r="A1602" s="538">
        <f>IF(B1602="","",COUNT('Diário 3º PA'!$A$4:$A$4242)+COUNT('Diário 4º PA'!$A$4:$A$2224)+ROW()-3)</f>
        <v>5611</v>
      </c>
      <c r="B1602" s="539">
        <v>44812</v>
      </c>
      <c r="C1602" s="580">
        <v>44805</v>
      </c>
      <c r="D1602" s="541" t="s">
        <v>115</v>
      </c>
      <c r="E1602" s="541" t="s">
        <v>308</v>
      </c>
      <c r="F1602" s="542">
        <v>1128.6600000000001</v>
      </c>
      <c r="G1602" s="554" t="s">
        <v>5981</v>
      </c>
      <c r="H1602" s="541" t="s">
        <v>138</v>
      </c>
      <c r="I1602" s="541" t="s">
        <v>3850</v>
      </c>
      <c r="J1602" s="560" t="s">
        <v>3851</v>
      </c>
      <c r="K1602" s="560" t="s">
        <v>704</v>
      </c>
      <c r="L1602" s="560" t="s">
        <v>428</v>
      </c>
      <c r="M1602" s="560">
        <v>33710</v>
      </c>
      <c r="N1602" s="579">
        <v>44806</v>
      </c>
      <c r="O1602" s="545">
        <f t="shared" si="76"/>
        <v>9</v>
      </c>
      <c r="P1602" s="545">
        <f t="shared" si="77"/>
        <v>9</v>
      </c>
      <c r="Q1602" s="531" t="str">
        <f t="shared" si="78"/>
        <v>Gastos_Gerais</v>
      </c>
    </row>
    <row r="1603" spans="1:17" ht="38.25" hidden="1" x14ac:dyDescent="0.2">
      <c r="A1603" s="538">
        <f>IF(B1603="","",COUNT('Diário 3º PA'!$A$4:$A$4242)+COUNT('Diário 4º PA'!$A$4:$A$2224)+ROW()-3)</f>
        <v>5612</v>
      </c>
      <c r="B1603" s="539">
        <v>44812</v>
      </c>
      <c r="C1603" s="580">
        <v>44805</v>
      </c>
      <c r="D1603" s="541" t="s">
        <v>115</v>
      </c>
      <c r="E1603" s="554" t="s">
        <v>300</v>
      </c>
      <c r="F1603" s="542">
        <v>308</v>
      </c>
      <c r="G1603" s="541" t="s">
        <v>7460</v>
      </c>
      <c r="H1603" s="541" t="s">
        <v>128</v>
      </c>
      <c r="I1603" s="541" t="s">
        <v>2752</v>
      </c>
      <c r="J1603" s="560" t="s">
        <v>876</v>
      </c>
      <c r="K1603" s="560" t="s">
        <v>704</v>
      </c>
      <c r="L1603" s="560" t="s">
        <v>428</v>
      </c>
      <c r="M1603" s="560">
        <v>23360</v>
      </c>
      <c r="N1603" s="579">
        <v>44805</v>
      </c>
      <c r="O1603" s="545">
        <f t="shared" si="76"/>
        <v>9</v>
      </c>
      <c r="P1603" s="545">
        <f t="shared" si="77"/>
        <v>9</v>
      </c>
      <c r="Q1603" s="531" t="str">
        <f t="shared" si="78"/>
        <v>Gastos_Gerais</v>
      </c>
    </row>
    <row r="1604" spans="1:17" ht="38.25" hidden="1" x14ac:dyDescent="0.2">
      <c r="A1604" s="538">
        <f>IF(B1604="","",COUNT('Diário 3º PA'!$A$4:$A$4242)+COUNT('Diário 4º PA'!$A$4:$A$2224)+ROW()-3)</f>
        <v>5613</v>
      </c>
      <c r="B1604" s="539">
        <v>44812</v>
      </c>
      <c r="C1604" s="580">
        <v>44805</v>
      </c>
      <c r="D1604" s="541" t="s">
        <v>115</v>
      </c>
      <c r="E1604" s="554" t="s">
        <v>318</v>
      </c>
      <c r="F1604" s="555">
        <v>337.34</v>
      </c>
      <c r="G1604" s="554" t="s">
        <v>7461</v>
      </c>
      <c r="H1604" s="554" t="s">
        <v>131</v>
      </c>
      <c r="I1604" s="543" t="s">
        <v>7462</v>
      </c>
      <c r="J1604" s="556" t="s">
        <v>7463</v>
      </c>
      <c r="K1604" s="560" t="s">
        <v>704</v>
      </c>
      <c r="L1604" s="560" t="s">
        <v>428</v>
      </c>
      <c r="M1604" s="556">
        <v>18948</v>
      </c>
      <c r="N1604" s="557">
        <v>44812</v>
      </c>
      <c r="O1604" s="545">
        <f t="shared" si="76"/>
        <v>9</v>
      </c>
      <c r="P1604" s="545">
        <f t="shared" si="77"/>
        <v>9</v>
      </c>
      <c r="Q1604" s="531" t="str">
        <f t="shared" si="78"/>
        <v>Gastos_Gerais</v>
      </c>
    </row>
    <row r="1605" spans="1:17" ht="38.25" hidden="1" x14ac:dyDescent="0.2">
      <c r="A1605" s="538">
        <f>IF(B1605="","",COUNT('Diário 3º PA'!$A$4:$A$4242)+COUNT('Diário 4º PA'!$A$4:$A$2224)+ROW()-3)</f>
        <v>5614</v>
      </c>
      <c r="B1605" s="539">
        <v>44812</v>
      </c>
      <c r="C1605" s="580">
        <v>44805</v>
      </c>
      <c r="D1605" s="541" t="s">
        <v>115</v>
      </c>
      <c r="E1605" s="554" t="s">
        <v>354</v>
      </c>
      <c r="F1605" s="555">
        <v>250</v>
      </c>
      <c r="G1605" s="554" t="s">
        <v>7464</v>
      </c>
      <c r="H1605" s="554" t="s">
        <v>135</v>
      </c>
      <c r="I1605" s="543" t="s">
        <v>7465</v>
      </c>
      <c r="J1605" s="556" t="s">
        <v>7466</v>
      </c>
      <c r="K1605" s="560" t="s">
        <v>704</v>
      </c>
      <c r="L1605" s="560" t="s">
        <v>428</v>
      </c>
      <c r="M1605" s="556">
        <v>25</v>
      </c>
      <c r="N1605" s="557">
        <v>44810</v>
      </c>
      <c r="O1605" s="545">
        <f t="shared" ref="O1605:O1668" si="79">IF(B1605=0,0,IF(YEAR(B1605)=$P$1,MONTH(B1605)-$O$1+1,(YEAR(B1605)-$P$1)*12-$O$1+1+MONTH(B1605)))</f>
        <v>9</v>
      </c>
      <c r="P1605" s="545">
        <f t="shared" ref="P1605:P1668" si="80">IF(C1605=0,0,IF(YEAR(C1605)=$P$1,MONTH(C1605)-$O$1+1,(YEAR(C1605)-$P$1)*12-$O$1+1+MONTH(C1605)))</f>
        <v>9</v>
      </c>
      <c r="Q1605" s="531" t="str">
        <f t="shared" ref="Q1605:Q1668" si="81">SUBSTITUTE(D1605," ","_")</f>
        <v>Gastos_Gerais</v>
      </c>
    </row>
    <row r="1606" spans="1:17" ht="51" hidden="1" x14ac:dyDescent="0.2">
      <c r="A1606" s="538">
        <f>IF(B1606="","",COUNT('Diário 3º PA'!$A$4:$A$4242)+COUNT('Diário 4º PA'!$A$4:$A$2224)+ROW()-3)</f>
        <v>5615</v>
      </c>
      <c r="B1606" s="539">
        <v>44812</v>
      </c>
      <c r="C1606" s="584">
        <v>44805</v>
      </c>
      <c r="D1606" s="554" t="s">
        <v>104</v>
      </c>
      <c r="E1606" s="554" t="s">
        <v>189</v>
      </c>
      <c r="F1606" s="558">
        <v>852.11</v>
      </c>
      <c r="G1606" s="543" t="s">
        <v>7467</v>
      </c>
      <c r="H1606" s="554" t="s">
        <v>135</v>
      </c>
      <c r="I1606" s="586" t="s">
        <v>7468</v>
      </c>
      <c r="J1606" s="578" t="s">
        <v>7469</v>
      </c>
      <c r="K1606" s="578" t="s">
        <v>6748</v>
      </c>
      <c r="L1606" s="582" t="s">
        <v>1531</v>
      </c>
      <c r="M1606" s="578">
        <v>187540628</v>
      </c>
      <c r="N1606" s="587">
        <v>44812</v>
      </c>
      <c r="O1606" s="545">
        <f t="shared" si="79"/>
        <v>9</v>
      </c>
      <c r="P1606" s="545">
        <f t="shared" si="80"/>
        <v>9</v>
      </c>
      <c r="Q1606" s="531" t="str">
        <f t="shared" si="81"/>
        <v>Gastos_com_Pessoal</v>
      </c>
    </row>
    <row r="1607" spans="1:17" ht="51" hidden="1" x14ac:dyDescent="0.2">
      <c r="A1607" s="538">
        <f>IF(B1607="","",COUNT('Diário 3º PA'!$A$4:$A$4242)+COUNT('Diário 4º PA'!$A$4:$A$2224)+ROW()-3)</f>
        <v>5616</v>
      </c>
      <c r="B1607" s="539">
        <v>44812</v>
      </c>
      <c r="C1607" s="584">
        <v>44805</v>
      </c>
      <c r="D1607" s="554" t="s">
        <v>104</v>
      </c>
      <c r="E1607" s="554" t="s">
        <v>191</v>
      </c>
      <c r="F1607" s="558">
        <v>2399.9499999999998</v>
      </c>
      <c r="G1607" s="543" t="s">
        <v>7470</v>
      </c>
      <c r="H1607" s="554" t="s">
        <v>135</v>
      </c>
      <c r="I1607" s="586" t="s">
        <v>7468</v>
      </c>
      <c r="J1607" s="578" t="s">
        <v>7469</v>
      </c>
      <c r="K1607" s="578" t="s">
        <v>6748</v>
      </c>
      <c r="L1607" s="582" t="s">
        <v>1531</v>
      </c>
      <c r="M1607" s="578">
        <v>187540628</v>
      </c>
      <c r="N1607" s="587">
        <v>44812</v>
      </c>
      <c r="O1607" s="545">
        <f t="shared" si="79"/>
        <v>9</v>
      </c>
      <c r="P1607" s="545">
        <f t="shared" si="80"/>
        <v>9</v>
      </c>
      <c r="Q1607" s="531" t="str">
        <f t="shared" si="81"/>
        <v>Gastos_com_Pessoal</v>
      </c>
    </row>
    <row r="1608" spans="1:17" ht="51" hidden="1" x14ac:dyDescent="0.2">
      <c r="A1608" s="538">
        <f>IF(B1608="","",COUNT('Diário 3º PA'!$A$4:$A$4242)+COUNT('Diário 4º PA'!$A$4:$A$2224)+ROW()-3)</f>
        <v>5617</v>
      </c>
      <c r="B1608" s="539">
        <v>44812</v>
      </c>
      <c r="C1608" s="584">
        <v>44805</v>
      </c>
      <c r="D1608" s="554" t="s">
        <v>104</v>
      </c>
      <c r="E1608" s="554" t="s">
        <v>189</v>
      </c>
      <c r="F1608" s="558">
        <v>2428.39</v>
      </c>
      <c r="G1608" s="543" t="s">
        <v>7471</v>
      </c>
      <c r="H1608" s="554" t="s">
        <v>133</v>
      </c>
      <c r="I1608" s="543" t="s">
        <v>7472</v>
      </c>
      <c r="J1608" s="556" t="s">
        <v>7473</v>
      </c>
      <c r="K1608" s="578" t="s">
        <v>6748</v>
      </c>
      <c r="L1608" s="582" t="s">
        <v>1531</v>
      </c>
      <c r="M1608" s="578">
        <v>187540628</v>
      </c>
      <c r="N1608" s="587">
        <v>44812</v>
      </c>
      <c r="O1608" s="545">
        <f t="shared" si="79"/>
        <v>9</v>
      </c>
      <c r="P1608" s="545">
        <f t="shared" si="80"/>
        <v>9</v>
      </c>
      <c r="Q1608" s="531" t="str">
        <f t="shared" si="81"/>
        <v>Gastos_com_Pessoal</v>
      </c>
    </row>
    <row r="1609" spans="1:17" ht="51" hidden="1" x14ac:dyDescent="0.2">
      <c r="A1609" s="538">
        <f>IF(B1609="","",COUNT('Diário 3º PA'!$A$4:$A$4242)+COUNT('Diário 4º PA'!$A$4:$A$2224)+ROW()-3)</f>
        <v>5618</v>
      </c>
      <c r="B1609" s="539">
        <v>44812</v>
      </c>
      <c r="C1609" s="584">
        <v>44805</v>
      </c>
      <c r="D1609" s="554" t="s">
        <v>104</v>
      </c>
      <c r="E1609" s="554" t="s">
        <v>191</v>
      </c>
      <c r="F1609" s="558">
        <v>852.11</v>
      </c>
      <c r="G1609" s="543" t="s">
        <v>7470</v>
      </c>
      <c r="H1609" s="554" t="s">
        <v>133</v>
      </c>
      <c r="I1609" s="543" t="s">
        <v>7472</v>
      </c>
      <c r="J1609" s="556" t="s">
        <v>7473</v>
      </c>
      <c r="K1609" s="578" t="s">
        <v>6748</v>
      </c>
      <c r="L1609" s="582" t="s">
        <v>1531</v>
      </c>
      <c r="M1609" s="578">
        <v>187540628</v>
      </c>
      <c r="N1609" s="587">
        <v>44812</v>
      </c>
      <c r="O1609" s="545">
        <f t="shared" si="79"/>
        <v>9</v>
      </c>
      <c r="P1609" s="545">
        <f t="shared" si="80"/>
        <v>9</v>
      </c>
      <c r="Q1609" s="531" t="str">
        <f t="shared" si="81"/>
        <v>Gastos_com_Pessoal</v>
      </c>
    </row>
    <row r="1610" spans="1:17" ht="51" hidden="1" x14ac:dyDescent="0.2">
      <c r="A1610" s="538">
        <f>IF(B1610="","",COUNT('Diário 3º PA'!$A$4:$A$4242)+COUNT('Diário 4º PA'!$A$4:$A$2224)+ROW()-3)</f>
        <v>5619</v>
      </c>
      <c r="B1610" s="539">
        <v>44812</v>
      </c>
      <c r="C1610" s="584">
        <v>44805</v>
      </c>
      <c r="D1610" s="554" t="s">
        <v>104</v>
      </c>
      <c r="E1610" s="554" t="s">
        <v>189</v>
      </c>
      <c r="F1610" s="558">
        <v>1487.64</v>
      </c>
      <c r="G1610" s="543" t="s">
        <v>7474</v>
      </c>
      <c r="H1610" s="554" t="s">
        <v>133</v>
      </c>
      <c r="I1610" s="543" t="s">
        <v>7475</v>
      </c>
      <c r="J1610" s="556" t="s">
        <v>7476</v>
      </c>
      <c r="K1610" s="578" t="s">
        <v>6748</v>
      </c>
      <c r="L1610" s="582" t="s">
        <v>1531</v>
      </c>
      <c r="M1610" s="578">
        <v>187540628</v>
      </c>
      <c r="N1610" s="587">
        <v>44812</v>
      </c>
      <c r="O1610" s="545">
        <f t="shared" si="79"/>
        <v>9</v>
      </c>
      <c r="P1610" s="545">
        <f t="shared" si="80"/>
        <v>9</v>
      </c>
      <c r="Q1610" s="531" t="str">
        <f t="shared" si="81"/>
        <v>Gastos_com_Pessoal</v>
      </c>
    </row>
    <row r="1611" spans="1:17" ht="51" hidden="1" x14ac:dyDescent="0.2">
      <c r="A1611" s="538">
        <f>IF(B1611="","",COUNT('Diário 3º PA'!$A$4:$A$4242)+COUNT('Diário 4º PA'!$A$4:$A$2224)+ROW()-3)</f>
        <v>5620</v>
      </c>
      <c r="B1611" s="539">
        <v>44812</v>
      </c>
      <c r="C1611" s="584">
        <v>44805</v>
      </c>
      <c r="D1611" s="554" t="s">
        <v>104</v>
      </c>
      <c r="E1611" s="554" t="s">
        <v>191</v>
      </c>
      <c r="F1611" s="558">
        <v>495.86</v>
      </c>
      <c r="G1611" s="543" t="s">
        <v>7477</v>
      </c>
      <c r="H1611" s="554" t="s">
        <v>133</v>
      </c>
      <c r="I1611" s="543" t="s">
        <v>7475</v>
      </c>
      <c r="J1611" s="556" t="s">
        <v>7476</v>
      </c>
      <c r="K1611" s="578" t="s">
        <v>6748</v>
      </c>
      <c r="L1611" s="582" t="s">
        <v>1531</v>
      </c>
      <c r="M1611" s="578">
        <v>187540628</v>
      </c>
      <c r="N1611" s="587">
        <v>44812</v>
      </c>
      <c r="O1611" s="545">
        <f t="shared" si="79"/>
        <v>9</v>
      </c>
      <c r="P1611" s="545">
        <f t="shared" si="80"/>
        <v>9</v>
      </c>
      <c r="Q1611" s="531" t="str">
        <f t="shared" si="81"/>
        <v>Gastos_com_Pessoal</v>
      </c>
    </row>
    <row r="1612" spans="1:17" ht="51" hidden="1" x14ac:dyDescent="0.2">
      <c r="A1612" s="538">
        <f>IF(B1612="","",COUNT('Diário 3º PA'!$A$4:$A$4242)+COUNT('Diário 4º PA'!$A$4:$A$2224)+ROW()-3)</f>
        <v>5621</v>
      </c>
      <c r="B1612" s="539">
        <v>44812</v>
      </c>
      <c r="C1612" s="584">
        <v>44805</v>
      </c>
      <c r="D1612" s="554" t="s">
        <v>104</v>
      </c>
      <c r="E1612" s="554" t="s">
        <v>189</v>
      </c>
      <c r="F1612" s="558">
        <v>2888.06</v>
      </c>
      <c r="G1612" s="543" t="s">
        <v>7478</v>
      </c>
      <c r="H1612" s="554" t="s">
        <v>139</v>
      </c>
      <c r="I1612" s="543" t="s">
        <v>7479</v>
      </c>
      <c r="J1612" s="556" t="s">
        <v>3326</v>
      </c>
      <c r="K1612" s="578" t="s">
        <v>6748</v>
      </c>
      <c r="L1612" s="582" t="s">
        <v>1531</v>
      </c>
      <c r="M1612" s="578">
        <v>187540628</v>
      </c>
      <c r="N1612" s="587">
        <v>44812</v>
      </c>
      <c r="O1612" s="545">
        <f t="shared" si="79"/>
        <v>9</v>
      </c>
      <c r="P1612" s="545">
        <f t="shared" si="80"/>
        <v>9</v>
      </c>
      <c r="Q1612" s="531" t="str">
        <f t="shared" si="81"/>
        <v>Gastos_com_Pessoal</v>
      </c>
    </row>
    <row r="1613" spans="1:17" ht="51" hidden="1" x14ac:dyDescent="0.2">
      <c r="A1613" s="538">
        <f>IF(B1613="","",COUNT('Diário 3º PA'!$A$4:$A$4242)+COUNT('Diário 4º PA'!$A$4:$A$2224)+ROW()-3)</f>
        <v>5622</v>
      </c>
      <c r="B1613" s="539">
        <v>44812</v>
      </c>
      <c r="C1613" s="584">
        <v>44805</v>
      </c>
      <c r="D1613" s="554" t="s">
        <v>104</v>
      </c>
      <c r="E1613" s="554" t="s">
        <v>191</v>
      </c>
      <c r="F1613" s="558">
        <v>1072.43</v>
      </c>
      <c r="G1613" s="543" t="s">
        <v>7480</v>
      </c>
      <c r="H1613" s="554" t="s">
        <v>139</v>
      </c>
      <c r="I1613" s="543" t="s">
        <v>7479</v>
      </c>
      <c r="J1613" s="556" t="s">
        <v>3326</v>
      </c>
      <c r="K1613" s="578" t="s">
        <v>6748</v>
      </c>
      <c r="L1613" s="582" t="s">
        <v>1531</v>
      </c>
      <c r="M1613" s="578">
        <v>187540628</v>
      </c>
      <c r="N1613" s="587">
        <v>44812</v>
      </c>
      <c r="O1613" s="545">
        <f t="shared" si="79"/>
        <v>9</v>
      </c>
      <c r="P1613" s="545">
        <f t="shared" si="80"/>
        <v>9</v>
      </c>
      <c r="Q1613" s="531" t="str">
        <f t="shared" si="81"/>
        <v>Gastos_com_Pessoal</v>
      </c>
    </row>
    <row r="1614" spans="1:17" ht="51" hidden="1" x14ac:dyDescent="0.2">
      <c r="A1614" s="538">
        <f>IF(B1614="","",COUNT('Diário 3º PA'!$A$4:$A$4242)+COUNT('Diário 4º PA'!$A$4:$A$2224)+ROW()-3)</f>
        <v>5623</v>
      </c>
      <c r="B1614" s="539">
        <v>44812</v>
      </c>
      <c r="C1614" s="584">
        <v>44805</v>
      </c>
      <c r="D1614" s="554" t="s">
        <v>104</v>
      </c>
      <c r="E1614" s="554" t="s">
        <v>189</v>
      </c>
      <c r="F1614" s="558">
        <v>2399.9499999999998</v>
      </c>
      <c r="G1614" s="543" t="s">
        <v>7481</v>
      </c>
      <c r="H1614" s="554" t="s">
        <v>136</v>
      </c>
      <c r="I1614" s="543" t="s">
        <v>7482</v>
      </c>
      <c r="J1614" s="556" t="s">
        <v>7483</v>
      </c>
      <c r="K1614" s="578" t="s">
        <v>6748</v>
      </c>
      <c r="L1614" s="582" t="s">
        <v>1531</v>
      </c>
      <c r="M1614" s="578">
        <v>187540628</v>
      </c>
      <c r="N1614" s="587">
        <v>44812</v>
      </c>
      <c r="O1614" s="545">
        <f t="shared" si="79"/>
        <v>9</v>
      </c>
      <c r="P1614" s="545">
        <f t="shared" si="80"/>
        <v>9</v>
      </c>
      <c r="Q1614" s="531" t="str">
        <f t="shared" si="81"/>
        <v>Gastos_com_Pessoal</v>
      </c>
    </row>
    <row r="1615" spans="1:17" ht="51" hidden="1" x14ac:dyDescent="0.2">
      <c r="A1615" s="538">
        <f>IF(B1615="","",COUNT('Diário 3º PA'!$A$4:$A$4242)+COUNT('Diário 4º PA'!$A$4:$A$2224)+ROW()-3)</f>
        <v>5624</v>
      </c>
      <c r="B1615" s="539">
        <v>44812</v>
      </c>
      <c r="C1615" s="584">
        <v>44805</v>
      </c>
      <c r="D1615" s="554" t="s">
        <v>104</v>
      </c>
      <c r="E1615" s="554" t="s">
        <v>191</v>
      </c>
      <c r="F1615" s="558">
        <v>852.11</v>
      </c>
      <c r="G1615" s="543" t="s">
        <v>7484</v>
      </c>
      <c r="H1615" s="554" t="s">
        <v>136</v>
      </c>
      <c r="I1615" s="543" t="s">
        <v>7482</v>
      </c>
      <c r="J1615" s="556" t="s">
        <v>7483</v>
      </c>
      <c r="K1615" s="578" t="s">
        <v>6748</v>
      </c>
      <c r="L1615" s="582" t="s">
        <v>1531</v>
      </c>
      <c r="M1615" s="578">
        <v>187540628</v>
      </c>
      <c r="N1615" s="587">
        <v>44812</v>
      </c>
      <c r="O1615" s="545">
        <f t="shared" si="79"/>
        <v>9</v>
      </c>
      <c r="P1615" s="545">
        <f t="shared" si="80"/>
        <v>9</v>
      </c>
      <c r="Q1615" s="531" t="str">
        <f t="shared" si="81"/>
        <v>Gastos_com_Pessoal</v>
      </c>
    </row>
    <row r="1616" spans="1:17" ht="51" hidden="1" x14ac:dyDescent="0.2">
      <c r="A1616" s="538">
        <f>IF(B1616="","",COUNT('Diário 3º PA'!$A$4:$A$4242)+COUNT('Diário 4º PA'!$A$4:$A$2224)+ROW()-3)</f>
        <v>5625</v>
      </c>
      <c r="B1616" s="539">
        <v>44812</v>
      </c>
      <c r="C1616" s="584">
        <v>44805</v>
      </c>
      <c r="D1616" s="554" t="s">
        <v>104</v>
      </c>
      <c r="E1616" s="554" t="s">
        <v>189</v>
      </c>
      <c r="F1616" s="558">
        <v>2399.9499999999998</v>
      </c>
      <c r="G1616" s="543" t="s">
        <v>7485</v>
      </c>
      <c r="H1616" s="554" t="s">
        <v>134</v>
      </c>
      <c r="I1616" s="543" t="s">
        <v>7486</v>
      </c>
      <c r="J1616" s="556" t="s">
        <v>7487</v>
      </c>
      <c r="K1616" s="578" t="s">
        <v>6748</v>
      </c>
      <c r="L1616" s="582" t="s">
        <v>1531</v>
      </c>
      <c r="M1616" s="578">
        <v>187540628</v>
      </c>
      <c r="N1616" s="587">
        <v>44812</v>
      </c>
      <c r="O1616" s="545">
        <f t="shared" si="79"/>
        <v>9</v>
      </c>
      <c r="P1616" s="545">
        <f t="shared" si="80"/>
        <v>9</v>
      </c>
      <c r="Q1616" s="531" t="str">
        <f t="shared" si="81"/>
        <v>Gastos_com_Pessoal</v>
      </c>
    </row>
    <row r="1617" spans="1:17" ht="51" hidden="1" x14ac:dyDescent="0.2">
      <c r="A1617" s="538">
        <f>IF(B1617="","",COUNT('Diário 3º PA'!$A$4:$A$4242)+COUNT('Diário 4º PA'!$A$4:$A$2224)+ROW()-3)</f>
        <v>5626</v>
      </c>
      <c r="B1617" s="539">
        <v>44812</v>
      </c>
      <c r="C1617" s="584">
        <v>44805</v>
      </c>
      <c r="D1617" s="554" t="s">
        <v>104</v>
      </c>
      <c r="E1617" s="554" t="s">
        <v>191</v>
      </c>
      <c r="F1617" s="558">
        <v>852.11</v>
      </c>
      <c r="G1617" s="543" t="s">
        <v>7488</v>
      </c>
      <c r="H1617" s="554" t="s">
        <v>134</v>
      </c>
      <c r="I1617" s="543" t="s">
        <v>7486</v>
      </c>
      <c r="J1617" s="556" t="s">
        <v>7487</v>
      </c>
      <c r="K1617" s="578" t="s">
        <v>6748</v>
      </c>
      <c r="L1617" s="582" t="s">
        <v>1531</v>
      </c>
      <c r="M1617" s="578">
        <v>187540628</v>
      </c>
      <c r="N1617" s="587">
        <v>44812</v>
      </c>
      <c r="O1617" s="545">
        <f t="shared" si="79"/>
        <v>9</v>
      </c>
      <c r="P1617" s="545">
        <f t="shared" si="80"/>
        <v>9</v>
      </c>
      <c r="Q1617" s="531" t="str">
        <f t="shared" si="81"/>
        <v>Gastos_com_Pessoal</v>
      </c>
    </row>
    <row r="1618" spans="1:17" ht="51" hidden="1" x14ac:dyDescent="0.2">
      <c r="A1618" s="538">
        <f>IF(B1618="","",COUNT('Diário 3º PA'!$A$4:$A$4242)+COUNT('Diário 4º PA'!$A$4:$A$2224)+ROW()-3)</f>
        <v>5627</v>
      </c>
      <c r="B1618" s="539">
        <v>44812</v>
      </c>
      <c r="C1618" s="584">
        <v>44805</v>
      </c>
      <c r="D1618" s="554" t="s">
        <v>104</v>
      </c>
      <c r="E1618" s="554" t="s">
        <v>189</v>
      </c>
      <c r="F1618" s="558">
        <v>1745.02</v>
      </c>
      <c r="G1618" s="543" t="s">
        <v>7489</v>
      </c>
      <c r="H1618" s="554" t="s">
        <v>128</v>
      </c>
      <c r="I1618" s="543" t="s">
        <v>7490</v>
      </c>
      <c r="J1618" s="556" t="s">
        <v>4822</v>
      </c>
      <c r="K1618" s="578" t="s">
        <v>6748</v>
      </c>
      <c r="L1618" s="582" t="s">
        <v>1531</v>
      </c>
      <c r="M1618" s="578">
        <v>187540628</v>
      </c>
      <c r="N1618" s="587">
        <v>44812</v>
      </c>
      <c r="O1618" s="545">
        <f t="shared" si="79"/>
        <v>9</v>
      </c>
      <c r="P1618" s="545">
        <f t="shared" si="80"/>
        <v>9</v>
      </c>
      <c r="Q1618" s="531" t="str">
        <f t="shared" si="81"/>
        <v>Gastos_com_Pessoal</v>
      </c>
    </row>
    <row r="1619" spans="1:17" ht="51" hidden="1" x14ac:dyDescent="0.2">
      <c r="A1619" s="538">
        <f>IF(B1619="","",COUNT('Diário 3º PA'!$A$4:$A$4242)+COUNT('Diário 4º PA'!$A$4:$A$2224)+ROW()-3)</f>
        <v>5628</v>
      </c>
      <c r="B1619" s="539">
        <v>44812</v>
      </c>
      <c r="C1619" s="584">
        <v>44805</v>
      </c>
      <c r="D1619" s="554" t="s">
        <v>104</v>
      </c>
      <c r="E1619" s="554" t="s">
        <v>191</v>
      </c>
      <c r="F1619" s="558">
        <v>593.41999999999996</v>
      </c>
      <c r="G1619" s="543" t="s">
        <v>7491</v>
      </c>
      <c r="H1619" s="554" t="s">
        <v>128</v>
      </c>
      <c r="I1619" s="543" t="s">
        <v>7490</v>
      </c>
      <c r="J1619" s="556" t="s">
        <v>4822</v>
      </c>
      <c r="K1619" s="578" t="s">
        <v>6748</v>
      </c>
      <c r="L1619" s="582" t="s">
        <v>1531</v>
      </c>
      <c r="M1619" s="578">
        <v>187540628</v>
      </c>
      <c r="N1619" s="587">
        <v>44812</v>
      </c>
      <c r="O1619" s="545">
        <f t="shared" si="79"/>
        <v>9</v>
      </c>
      <c r="P1619" s="545">
        <f t="shared" si="80"/>
        <v>9</v>
      </c>
      <c r="Q1619" s="531" t="str">
        <f t="shared" si="81"/>
        <v>Gastos_com_Pessoal</v>
      </c>
    </row>
    <row r="1620" spans="1:17" ht="51" hidden="1" x14ac:dyDescent="0.2">
      <c r="A1620" s="538">
        <f>IF(B1620="","",COUNT('Diário 3º PA'!$A$4:$A$4242)+COUNT('Diário 4º PA'!$A$4:$A$2224)+ROW()-3)</f>
        <v>5629</v>
      </c>
      <c r="B1620" s="539">
        <v>44812</v>
      </c>
      <c r="C1620" s="584">
        <v>44805</v>
      </c>
      <c r="D1620" s="554" t="s">
        <v>104</v>
      </c>
      <c r="E1620" s="554" t="s">
        <v>189</v>
      </c>
      <c r="F1620" s="558">
        <v>1745.02</v>
      </c>
      <c r="G1620" s="543" t="s">
        <v>7492</v>
      </c>
      <c r="H1620" s="554" t="s">
        <v>128</v>
      </c>
      <c r="I1620" s="543" t="s">
        <v>7493</v>
      </c>
      <c r="J1620" s="556" t="s">
        <v>7494</v>
      </c>
      <c r="K1620" s="578" t="s">
        <v>6748</v>
      </c>
      <c r="L1620" s="582" t="s">
        <v>1531</v>
      </c>
      <c r="M1620" s="578">
        <v>187540628</v>
      </c>
      <c r="N1620" s="587">
        <v>44812</v>
      </c>
      <c r="O1620" s="545">
        <f t="shared" si="79"/>
        <v>9</v>
      </c>
      <c r="P1620" s="545">
        <f t="shared" si="80"/>
        <v>9</v>
      </c>
      <c r="Q1620" s="531" t="str">
        <f t="shared" si="81"/>
        <v>Gastos_com_Pessoal</v>
      </c>
    </row>
    <row r="1621" spans="1:17" ht="51" hidden="1" x14ac:dyDescent="0.2">
      <c r="A1621" s="538">
        <f>IF(B1621="","",COUNT('Diário 3º PA'!$A$4:$A$4242)+COUNT('Diário 4º PA'!$A$4:$A$2224)+ROW()-3)</f>
        <v>5630</v>
      </c>
      <c r="B1621" s="539">
        <v>44812</v>
      </c>
      <c r="C1621" s="584">
        <v>44805</v>
      </c>
      <c r="D1621" s="554" t="s">
        <v>104</v>
      </c>
      <c r="E1621" s="554" t="s">
        <v>191</v>
      </c>
      <c r="F1621" s="558">
        <v>593.41999999999996</v>
      </c>
      <c r="G1621" s="543" t="s">
        <v>7495</v>
      </c>
      <c r="H1621" s="554" t="s">
        <v>128</v>
      </c>
      <c r="I1621" s="543" t="s">
        <v>7493</v>
      </c>
      <c r="J1621" s="556" t="s">
        <v>7494</v>
      </c>
      <c r="K1621" s="578" t="s">
        <v>6748</v>
      </c>
      <c r="L1621" s="582" t="s">
        <v>1531</v>
      </c>
      <c r="M1621" s="578">
        <v>187540628</v>
      </c>
      <c r="N1621" s="587">
        <v>44812</v>
      </c>
      <c r="O1621" s="545">
        <f t="shared" si="79"/>
        <v>9</v>
      </c>
      <c r="P1621" s="545">
        <f t="shared" si="80"/>
        <v>9</v>
      </c>
      <c r="Q1621" s="531" t="str">
        <f t="shared" si="81"/>
        <v>Gastos_com_Pessoal</v>
      </c>
    </row>
    <row r="1622" spans="1:17" ht="51" hidden="1" x14ac:dyDescent="0.2">
      <c r="A1622" s="538">
        <f>IF(B1622="","",COUNT('Diário 3º PA'!$A$4:$A$4242)+COUNT('Diário 4º PA'!$A$4:$A$2224)+ROW()-3)</f>
        <v>5631</v>
      </c>
      <c r="B1622" s="539">
        <v>44812</v>
      </c>
      <c r="C1622" s="584">
        <v>44805</v>
      </c>
      <c r="D1622" s="554" t="s">
        <v>104</v>
      </c>
      <c r="E1622" s="554" t="s">
        <v>189</v>
      </c>
      <c r="F1622" s="558">
        <v>2443.63</v>
      </c>
      <c r="G1622" s="543" t="s">
        <v>7496</v>
      </c>
      <c r="H1622" s="554" t="s">
        <v>138</v>
      </c>
      <c r="I1622" s="543" t="s">
        <v>7497</v>
      </c>
      <c r="J1622" s="556" t="s">
        <v>7498</v>
      </c>
      <c r="K1622" s="578" t="s">
        <v>6748</v>
      </c>
      <c r="L1622" s="582" t="s">
        <v>1531</v>
      </c>
      <c r="M1622" s="578">
        <v>187540628</v>
      </c>
      <c r="N1622" s="587">
        <v>44812</v>
      </c>
      <c r="O1622" s="545">
        <f t="shared" si="79"/>
        <v>9</v>
      </c>
      <c r="P1622" s="545">
        <f t="shared" si="80"/>
        <v>9</v>
      </c>
      <c r="Q1622" s="531" t="str">
        <f t="shared" si="81"/>
        <v>Gastos_com_Pessoal</v>
      </c>
    </row>
    <row r="1623" spans="1:17" ht="51" hidden="1" x14ac:dyDescent="0.2">
      <c r="A1623" s="538">
        <f>IF(B1623="","",COUNT('Diário 3º PA'!$A$4:$A$4242)+COUNT('Diário 4º PA'!$A$4:$A$2224)+ROW()-3)</f>
        <v>5632</v>
      </c>
      <c r="B1623" s="539">
        <v>44812</v>
      </c>
      <c r="C1623" s="584">
        <v>44805</v>
      </c>
      <c r="D1623" s="554" t="s">
        <v>104</v>
      </c>
      <c r="E1623" s="554" t="s">
        <v>191</v>
      </c>
      <c r="F1623" s="558">
        <v>870.39</v>
      </c>
      <c r="G1623" s="543" t="s">
        <v>7499</v>
      </c>
      <c r="H1623" s="554" t="s">
        <v>138</v>
      </c>
      <c r="I1623" s="543" t="s">
        <v>7497</v>
      </c>
      <c r="J1623" s="556" t="s">
        <v>7498</v>
      </c>
      <c r="K1623" s="578" t="s">
        <v>6748</v>
      </c>
      <c r="L1623" s="582" t="s">
        <v>1531</v>
      </c>
      <c r="M1623" s="578">
        <v>187540628</v>
      </c>
      <c r="N1623" s="587">
        <v>44812</v>
      </c>
      <c r="O1623" s="545">
        <f t="shared" si="79"/>
        <v>9</v>
      </c>
      <c r="P1623" s="545">
        <f t="shared" si="80"/>
        <v>9</v>
      </c>
      <c r="Q1623" s="531" t="str">
        <f t="shared" si="81"/>
        <v>Gastos_com_Pessoal</v>
      </c>
    </row>
    <row r="1624" spans="1:17" ht="38.25" hidden="1" x14ac:dyDescent="0.2">
      <c r="A1624" s="538">
        <f>IF(B1624="","",COUNT('Diário 3º PA'!$A$4:$A$4242)+COUNT('Diário 4º PA'!$A$4:$A$2224)+ROW()-3)</f>
        <v>5633</v>
      </c>
      <c r="B1624" s="539">
        <v>44812</v>
      </c>
      <c r="C1624" s="584">
        <v>44805</v>
      </c>
      <c r="D1624" s="541" t="s">
        <v>115</v>
      </c>
      <c r="E1624" s="554" t="s">
        <v>342</v>
      </c>
      <c r="F1624" s="558">
        <v>120</v>
      </c>
      <c r="G1624" s="554" t="s">
        <v>7500</v>
      </c>
      <c r="H1624" s="554" t="s">
        <v>136</v>
      </c>
      <c r="I1624" s="543" t="s">
        <v>4157</v>
      </c>
      <c r="J1624" s="556" t="s">
        <v>4158</v>
      </c>
      <c r="K1624" s="578" t="s">
        <v>6748</v>
      </c>
      <c r="L1624" s="582" t="s">
        <v>1531</v>
      </c>
      <c r="M1624" s="578">
        <v>187540628</v>
      </c>
      <c r="N1624" s="587">
        <v>44812</v>
      </c>
      <c r="O1624" s="545">
        <f t="shared" si="79"/>
        <v>9</v>
      </c>
      <c r="P1624" s="545">
        <f t="shared" si="80"/>
        <v>9</v>
      </c>
      <c r="Q1624" s="531" t="str">
        <f t="shared" si="81"/>
        <v>Gastos_Gerais</v>
      </c>
    </row>
    <row r="1625" spans="1:17" ht="38.25" hidden="1" x14ac:dyDescent="0.2">
      <c r="A1625" s="538">
        <f>IF(B1625="","",COUNT('Diário 3º PA'!$A$4:$A$4242)+COUNT('Diário 4º PA'!$A$4:$A$2224)+ROW()-3)</f>
        <v>5634</v>
      </c>
      <c r="B1625" s="539">
        <v>44812</v>
      </c>
      <c r="C1625" s="584">
        <v>44805</v>
      </c>
      <c r="D1625" s="541" t="s">
        <v>115</v>
      </c>
      <c r="E1625" s="554" t="s">
        <v>342</v>
      </c>
      <c r="F1625" s="558">
        <v>120</v>
      </c>
      <c r="G1625" s="554" t="s">
        <v>7501</v>
      </c>
      <c r="H1625" s="554" t="s">
        <v>136</v>
      </c>
      <c r="I1625" s="543" t="s">
        <v>7502</v>
      </c>
      <c r="J1625" s="556" t="s">
        <v>795</v>
      </c>
      <c r="K1625" s="578" t="s">
        <v>6748</v>
      </c>
      <c r="L1625" s="582" t="s">
        <v>1531</v>
      </c>
      <c r="M1625" s="578">
        <v>187540628</v>
      </c>
      <c r="N1625" s="587">
        <v>44812</v>
      </c>
      <c r="O1625" s="545">
        <f t="shared" si="79"/>
        <v>9</v>
      </c>
      <c r="P1625" s="545">
        <f t="shared" si="80"/>
        <v>9</v>
      </c>
      <c r="Q1625" s="531" t="str">
        <f t="shared" si="81"/>
        <v>Gastos_Gerais</v>
      </c>
    </row>
    <row r="1626" spans="1:17" ht="48" hidden="1" x14ac:dyDescent="0.2">
      <c r="A1626" s="538">
        <f>IF(B1626="","",COUNT('Diário 3º PA'!$A$4:$A$4242)+COUNT('Diário 4º PA'!$A$4:$A$2224)+ROW()-3)</f>
        <v>5635</v>
      </c>
      <c r="B1626" s="539">
        <v>44812</v>
      </c>
      <c r="C1626" s="584">
        <v>44805</v>
      </c>
      <c r="D1626" s="541" t="s">
        <v>115</v>
      </c>
      <c r="E1626" s="554" t="s">
        <v>338</v>
      </c>
      <c r="F1626" s="558">
        <v>4436.49</v>
      </c>
      <c r="G1626" s="554" t="s">
        <v>7503</v>
      </c>
      <c r="H1626" s="554" t="s">
        <v>128</v>
      </c>
      <c r="I1626" s="543" t="s">
        <v>7504</v>
      </c>
      <c r="J1626" s="556" t="s">
        <v>1281</v>
      </c>
      <c r="K1626" s="578" t="s">
        <v>6748</v>
      </c>
      <c r="L1626" s="582" t="s">
        <v>1531</v>
      </c>
      <c r="M1626" s="578">
        <v>187540628</v>
      </c>
      <c r="N1626" s="587">
        <v>44812</v>
      </c>
      <c r="O1626" s="545">
        <f t="shared" si="79"/>
        <v>9</v>
      </c>
      <c r="P1626" s="545">
        <f t="shared" si="80"/>
        <v>9</v>
      </c>
      <c r="Q1626" s="531" t="str">
        <f t="shared" si="81"/>
        <v>Gastos_Gerais</v>
      </c>
    </row>
    <row r="1627" spans="1:17" ht="51" hidden="1" x14ac:dyDescent="0.2">
      <c r="A1627" s="538">
        <f>IF(B1627="","",COUNT('Diário 3º PA'!$A$4:$A$4242)+COUNT('Diário 4º PA'!$A$4:$A$2224)+ROW()-3)</f>
        <v>5636</v>
      </c>
      <c r="B1627" s="539">
        <v>44812</v>
      </c>
      <c r="C1627" s="584">
        <v>44805</v>
      </c>
      <c r="D1627" s="554" t="s">
        <v>104</v>
      </c>
      <c r="E1627" s="554" t="s">
        <v>187</v>
      </c>
      <c r="F1627" s="558">
        <v>1968.49</v>
      </c>
      <c r="G1627" s="554" t="s">
        <v>1019</v>
      </c>
      <c r="H1627" s="554" t="s">
        <v>132</v>
      </c>
      <c r="I1627" s="543" t="s">
        <v>7505</v>
      </c>
      <c r="J1627" s="556" t="s">
        <v>7416</v>
      </c>
      <c r="K1627" s="578" t="s">
        <v>6748</v>
      </c>
      <c r="L1627" s="582" t="s">
        <v>1531</v>
      </c>
      <c r="M1627" s="578">
        <v>187540628</v>
      </c>
      <c r="N1627" s="587">
        <v>44812</v>
      </c>
      <c r="O1627" s="545">
        <f t="shared" si="79"/>
        <v>9</v>
      </c>
      <c r="P1627" s="545">
        <f t="shared" si="80"/>
        <v>9</v>
      </c>
      <c r="Q1627" s="531" t="str">
        <f t="shared" si="81"/>
        <v>Gastos_com_Pessoal</v>
      </c>
    </row>
    <row r="1628" spans="1:17" ht="51" hidden="1" x14ac:dyDescent="0.2">
      <c r="A1628" s="538">
        <f>IF(B1628="","",COUNT('Diário 3º PA'!$A$4:$A$4242)+COUNT('Diário 4º PA'!$A$4:$A$2224)+ROW()-3)</f>
        <v>5637</v>
      </c>
      <c r="B1628" s="539">
        <v>44812</v>
      </c>
      <c r="C1628" s="584">
        <v>44805</v>
      </c>
      <c r="D1628" s="554" t="s">
        <v>104</v>
      </c>
      <c r="E1628" s="554" t="s">
        <v>189</v>
      </c>
      <c r="F1628" s="558">
        <v>2416.8200000000002</v>
      </c>
      <c r="G1628" s="554" t="s">
        <v>915</v>
      </c>
      <c r="H1628" s="554" t="s">
        <v>132</v>
      </c>
      <c r="I1628" s="543" t="s">
        <v>7505</v>
      </c>
      <c r="J1628" s="556" t="s">
        <v>7416</v>
      </c>
      <c r="K1628" s="578" t="s">
        <v>6748</v>
      </c>
      <c r="L1628" s="582" t="s">
        <v>1531</v>
      </c>
      <c r="M1628" s="578">
        <v>187540628</v>
      </c>
      <c r="N1628" s="587">
        <v>44812</v>
      </c>
      <c r="O1628" s="545">
        <f t="shared" si="79"/>
        <v>9</v>
      </c>
      <c r="P1628" s="545">
        <f t="shared" si="80"/>
        <v>9</v>
      </c>
      <c r="Q1628" s="531" t="str">
        <f t="shared" si="81"/>
        <v>Gastos_com_Pessoal</v>
      </c>
    </row>
    <row r="1629" spans="1:17" ht="51" hidden="1" x14ac:dyDescent="0.2">
      <c r="A1629" s="538">
        <f>IF(B1629="","",COUNT('Diário 3º PA'!$A$4:$A$4242)+COUNT('Diário 4º PA'!$A$4:$A$2224)+ROW()-3)</f>
        <v>5638</v>
      </c>
      <c r="B1629" s="539">
        <v>44812</v>
      </c>
      <c r="C1629" s="584">
        <v>44805</v>
      </c>
      <c r="D1629" s="554" t="s">
        <v>104</v>
      </c>
      <c r="E1629" s="554" t="s">
        <v>191</v>
      </c>
      <c r="F1629" s="558">
        <v>805.61</v>
      </c>
      <c r="G1629" s="554" t="s">
        <v>918</v>
      </c>
      <c r="H1629" s="554" t="s">
        <v>132</v>
      </c>
      <c r="I1629" s="543" t="s">
        <v>7505</v>
      </c>
      <c r="J1629" s="556" t="s">
        <v>7416</v>
      </c>
      <c r="K1629" s="578" t="s">
        <v>6748</v>
      </c>
      <c r="L1629" s="582" t="s">
        <v>1531</v>
      </c>
      <c r="M1629" s="578">
        <v>187540628</v>
      </c>
      <c r="N1629" s="587">
        <v>44812</v>
      </c>
      <c r="O1629" s="545">
        <f t="shared" si="79"/>
        <v>9</v>
      </c>
      <c r="P1629" s="545">
        <f t="shared" si="80"/>
        <v>9</v>
      </c>
      <c r="Q1629" s="531" t="str">
        <f t="shared" si="81"/>
        <v>Gastos_com_Pessoal</v>
      </c>
    </row>
    <row r="1630" spans="1:17" ht="51" hidden="1" x14ac:dyDescent="0.2">
      <c r="A1630" s="538">
        <f>IF(B1630="","",COUNT('Diário 3º PA'!$A$4:$A$4242)+COUNT('Diário 4º PA'!$A$4:$A$2224)+ROW()-3)</f>
        <v>5639</v>
      </c>
      <c r="B1630" s="539">
        <v>44812</v>
      </c>
      <c r="C1630" s="584">
        <v>44805</v>
      </c>
      <c r="D1630" s="554" t="s">
        <v>104</v>
      </c>
      <c r="E1630" s="554" t="s">
        <v>193</v>
      </c>
      <c r="F1630" s="558">
        <v>4418.78</v>
      </c>
      <c r="G1630" s="554" t="s">
        <v>919</v>
      </c>
      <c r="H1630" s="554" t="s">
        <v>132</v>
      </c>
      <c r="I1630" s="543" t="s">
        <v>7505</v>
      </c>
      <c r="J1630" s="556" t="s">
        <v>7416</v>
      </c>
      <c r="K1630" s="578" t="s">
        <v>6748</v>
      </c>
      <c r="L1630" s="582" t="s">
        <v>1531</v>
      </c>
      <c r="M1630" s="578">
        <v>187540628</v>
      </c>
      <c r="N1630" s="587">
        <v>44812</v>
      </c>
      <c r="O1630" s="545">
        <f t="shared" si="79"/>
        <v>9</v>
      </c>
      <c r="P1630" s="545">
        <f t="shared" si="80"/>
        <v>9</v>
      </c>
      <c r="Q1630" s="531" t="str">
        <f t="shared" si="81"/>
        <v>Gastos_com_Pessoal</v>
      </c>
    </row>
    <row r="1631" spans="1:17" ht="51" hidden="1" x14ac:dyDescent="0.2">
      <c r="A1631" s="538">
        <f>IF(B1631="","",COUNT('Diário 3º PA'!$A$4:$A$4242)+COUNT('Diário 4º PA'!$A$4:$A$2224)+ROW()-3)</f>
        <v>5640</v>
      </c>
      <c r="B1631" s="539">
        <v>44812</v>
      </c>
      <c r="C1631" s="584">
        <v>44805</v>
      </c>
      <c r="D1631" s="554" t="s">
        <v>104</v>
      </c>
      <c r="E1631" s="554" t="s">
        <v>187</v>
      </c>
      <c r="F1631" s="558">
        <v>971.51</v>
      </c>
      <c r="G1631" s="554" t="s">
        <v>1019</v>
      </c>
      <c r="H1631" s="554" t="s">
        <v>139</v>
      </c>
      <c r="I1631" s="543" t="s">
        <v>7506</v>
      </c>
      <c r="J1631" s="556" t="s">
        <v>7507</v>
      </c>
      <c r="K1631" s="578" t="s">
        <v>6748</v>
      </c>
      <c r="L1631" s="582" t="s">
        <v>1531</v>
      </c>
      <c r="M1631" s="578">
        <v>187540628</v>
      </c>
      <c r="N1631" s="587">
        <v>44812</v>
      </c>
      <c r="O1631" s="545">
        <f t="shared" si="79"/>
        <v>9</v>
      </c>
      <c r="P1631" s="545">
        <f t="shared" si="80"/>
        <v>9</v>
      </c>
      <c r="Q1631" s="531" t="str">
        <f t="shared" si="81"/>
        <v>Gastos_com_Pessoal</v>
      </c>
    </row>
    <row r="1632" spans="1:17" ht="51" hidden="1" x14ac:dyDescent="0.2">
      <c r="A1632" s="538">
        <f>IF(B1632="","",COUNT('Diário 3º PA'!$A$4:$A$4242)+COUNT('Diário 4º PA'!$A$4:$A$2224)+ROW()-3)</f>
        <v>5641</v>
      </c>
      <c r="B1632" s="539">
        <v>44812</v>
      </c>
      <c r="C1632" s="584">
        <v>44805</v>
      </c>
      <c r="D1632" s="554" t="s">
        <v>104</v>
      </c>
      <c r="E1632" s="554" t="s">
        <v>189</v>
      </c>
      <c r="F1632" s="558">
        <v>971.51</v>
      </c>
      <c r="G1632" s="554" t="s">
        <v>915</v>
      </c>
      <c r="H1632" s="554" t="s">
        <v>139</v>
      </c>
      <c r="I1632" s="543" t="s">
        <v>7506</v>
      </c>
      <c r="J1632" s="556" t="s">
        <v>7507</v>
      </c>
      <c r="K1632" s="578" t="s">
        <v>6748</v>
      </c>
      <c r="L1632" s="582" t="s">
        <v>1531</v>
      </c>
      <c r="M1632" s="578">
        <v>187540628</v>
      </c>
      <c r="N1632" s="587">
        <v>44812</v>
      </c>
      <c r="O1632" s="545">
        <f t="shared" si="79"/>
        <v>9</v>
      </c>
      <c r="P1632" s="545">
        <f t="shared" si="80"/>
        <v>9</v>
      </c>
      <c r="Q1632" s="531" t="str">
        <f t="shared" si="81"/>
        <v>Gastos_com_Pessoal</v>
      </c>
    </row>
    <row r="1633" spans="1:17" ht="51" hidden="1" x14ac:dyDescent="0.2">
      <c r="A1633" s="538">
        <f>IF(B1633="","",COUNT('Diário 3º PA'!$A$4:$A$4242)+COUNT('Diário 4º PA'!$A$4:$A$2224)+ROW()-3)</f>
        <v>5642</v>
      </c>
      <c r="B1633" s="539">
        <v>44812</v>
      </c>
      <c r="C1633" s="584">
        <v>44805</v>
      </c>
      <c r="D1633" s="554" t="s">
        <v>104</v>
      </c>
      <c r="E1633" s="554" t="s">
        <v>191</v>
      </c>
      <c r="F1633" s="558">
        <v>323.83999999999997</v>
      </c>
      <c r="G1633" s="554" t="s">
        <v>918</v>
      </c>
      <c r="H1633" s="554" t="s">
        <v>139</v>
      </c>
      <c r="I1633" s="543" t="s">
        <v>7506</v>
      </c>
      <c r="J1633" s="556" t="s">
        <v>7507</v>
      </c>
      <c r="K1633" s="578" t="s">
        <v>6748</v>
      </c>
      <c r="L1633" s="582" t="s">
        <v>1531</v>
      </c>
      <c r="M1633" s="578">
        <v>187540628</v>
      </c>
      <c r="N1633" s="587">
        <v>44812</v>
      </c>
      <c r="O1633" s="545">
        <f t="shared" si="79"/>
        <v>9</v>
      </c>
      <c r="P1633" s="545">
        <f t="shared" si="80"/>
        <v>9</v>
      </c>
      <c r="Q1633" s="531" t="str">
        <f t="shared" si="81"/>
        <v>Gastos_com_Pessoal</v>
      </c>
    </row>
    <row r="1634" spans="1:17" ht="51" hidden="1" x14ac:dyDescent="0.2">
      <c r="A1634" s="538">
        <f>IF(B1634="","",COUNT('Diário 3º PA'!$A$4:$A$4242)+COUNT('Diário 4º PA'!$A$4:$A$2224)+ROW()-3)</f>
        <v>5643</v>
      </c>
      <c r="B1634" s="539">
        <v>44812</v>
      </c>
      <c r="C1634" s="584">
        <v>44805</v>
      </c>
      <c r="D1634" s="554" t="s">
        <v>104</v>
      </c>
      <c r="E1634" s="554" t="s">
        <v>193</v>
      </c>
      <c r="F1634" s="558">
        <v>2294.84</v>
      </c>
      <c r="G1634" s="554" t="s">
        <v>919</v>
      </c>
      <c r="H1634" s="554" t="s">
        <v>139</v>
      </c>
      <c r="I1634" s="543" t="s">
        <v>7506</v>
      </c>
      <c r="J1634" s="556" t="s">
        <v>7507</v>
      </c>
      <c r="K1634" s="578" t="s">
        <v>6748</v>
      </c>
      <c r="L1634" s="582" t="s">
        <v>1531</v>
      </c>
      <c r="M1634" s="578">
        <v>187540628</v>
      </c>
      <c r="N1634" s="587">
        <v>44812</v>
      </c>
      <c r="O1634" s="545">
        <f t="shared" si="79"/>
        <v>9</v>
      </c>
      <c r="P1634" s="545">
        <f t="shared" si="80"/>
        <v>9</v>
      </c>
      <c r="Q1634" s="531" t="str">
        <f t="shared" si="81"/>
        <v>Gastos_com_Pessoal</v>
      </c>
    </row>
    <row r="1635" spans="1:17" ht="51" hidden="1" x14ac:dyDescent="0.2">
      <c r="A1635" s="538">
        <f>IF(B1635="","",COUNT('Diário 3º PA'!$A$4:$A$4242)+COUNT('Diário 4º PA'!$A$4:$A$2224)+ROW()-3)</f>
        <v>5644</v>
      </c>
      <c r="B1635" s="539">
        <v>44812</v>
      </c>
      <c r="C1635" s="584">
        <v>44805</v>
      </c>
      <c r="D1635" s="554" t="s">
        <v>104</v>
      </c>
      <c r="E1635" s="554" t="s">
        <v>187</v>
      </c>
      <c r="F1635" s="558">
        <v>1205.69</v>
      </c>
      <c r="G1635" s="554" t="s">
        <v>1019</v>
      </c>
      <c r="H1635" s="554" t="s">
        <v>136</v>
      </c>
      <c r="I1635" s="543" t="s">
        <v>6633</v>
      </c>
      <c r="J1635" s="556" t="s">
        <v>6634</v>
      </c>
      <c r="K1635" s="578" t="s">
        <v>6748</v>
      </c>
      <c r="L1635" s="582" t="s">
        <v>1531</v>
      </c>
      <c r="M1635" s="578">
        <v>187540628</v>
      </c>
      <c r="N1635" s="587">
        <v>44812</v>
      </c>
      <c r="O1635" s="545">
        <f t="shared" si="79"/>
        <v>9</v>
      </c>
      <c r="P1635" s="545">
        <f t="shared" si="80"/>
        <v>9</v>
      </c>
      <c r="Q1635" s="531" t="str">
        <f t="shared" si="81"/>
        <v>Gastos_com_Pessoal</v>
      </c>
    </row>
    <row r="1636" spans="1:17" ht="51" hidden="1" x14ac:dyDescent="0.2">
      <c r="A1636" s="538">
        <f>IF(B1636="","",COUNT('Diário 3º PA'!$A$4:$A$4242)+COUNT('Diário 4º PA'!$A$4:$A$2224)+ROW()-3)</f>
        <v>5645</v>
      </c>
      <c r="B1636" s="539">
        <v>44812</v>
      </c>
      <c r="C1636" s="584">
        <v>44805</v>
      </c>
      <c r="D1636" s="554" t="s">
        <v>104</v>
      </c>
      <c r="E1636" s="554" t="s">
        <v>189</v>
      </c>
      <c r="F1636" s="558">
        <v>435.52</v>
      </c>
      <c r="G1636" s="554" t="s">
        <v>915</v>
      </c>
      <c r="H1636" s="554" t="s">
        <v>136</v>
      </c>
      <c r="I1636" s="543" t="s">
        <v>6633</v>
      </c>
      <c r="J1636" s="556" t="s">
        <v>6634</v>
      </c>
      <c r="K1636" s="578" t="s">
        <v>6748</v>
      </c>
      <c r="L1636" s="582" t="s">
        <v>1531</v>
      </c>
      <c r="M1636" s="578">
        <v>187540628</v>
      </c>
      <c r="N1636" s="587">
        <v>44812</v>
      </c>
      <c r="O1636" s="545">
        <f t="shared" si="79"/>
        <v>9</v>
      </c>
      <c r="P1636" s="545">
        <f t="shared" si="80"/>
        <v>9</v>
      </c>
      <c r="Q1636" s="531" t="str">
        <f t="shared" si="81"/>
        <v>Gastos_com_Pessoal</v>
      </c>
    </row>
    <row r="1637" spans="1:17" ht="51" hidden="1" x14ac:dyDescent="0.2">
      <c r="A1637" s="538">
        <f>IF(B1637="","",COUNT('Diário 3º PA'!$A$4:$A$4242)+COUNT('Diário 4º PA'!$A$4:$A$2224)+ROW()-3)</f>
        <v>5646</v>
      </c>
      <c r="B1637" s="539">
        <v>44812</v>
      </c>
      <c r="C1637" s="584">
        <v>44805</v>
      </c>
      <c r="D1637" s="554" t="s">
        <v>104</v>
      </c>
      <c r="E1637" s="554" t="s">
        <v>191</v>
      </c>
      <c r="F1637" s="558">
        <v>145.16999999999999</v>
      </c>
      <c r="G1637" s="554" t="s">
        <v>918</v>
      </c>
      <c r="H1637" s="554" t="s">
        <v>136</v>
      </c>
      <c r="I1637" s="543" t="s">
        <v>6633</v>
      </c>
      <c r="J1637" s="556" t="s">
        <v>6634</v>
      </c>
      <c r="K1637" s="578" t="s">
        <v>6748</v>
      </c>
      <c r="L1637" s="582" t="s">
        <v>1531</v>
      </c>
      <c r="M1637" s="578">
        <v>187540628</v>
      </c>
      <c r="N1637" s="587">
        <v>44812</v>
      </c>
      <c r="O1637" s="545">
        <f t="shared" si="79"/>
        <v>9</v>
      </c>
      <c r="P1637" s="545">
        <f t="shared" si="80"/>
        <v>9</v>
      </c>
      <c r="Q1637" s="531" t="str">
        <f t="shared" si="81"/>
        <v>Gastos_com_Pessoal</v>
      </c>
    </row>
    <row r="1638" spans="1:17" ht="51" hidden="1" x14ac:dyDescent="0.2">
      <c r="A1638" s="538">
        <f>IF(B1638="","",COUNT('Diário 3º PA'!$A$4:$A$4242)+COUNT('Diário 4º PA'!$A$4:$A$2224)+ROW()-3)</f>
        <v>5647</v>
      </c>
      <c r="B1638" s="539">
        <v>44812</v>
      </c>
      <c r="C1638" s="584">
        <v>44805</v>
      </c>
      <c r="D1638" s="554" t="s">
        <v>104</v>
      </c>
      <c r="E1638" s="554" t="s">
        <v>193</v>
      </c>
      <c r="F1638" s="558">
        <v>48.08</v>
      </c>
      <c r="G1638" s="554" t="s">
        <v>919</v>
      </c>
      <c r="H1638" s="554" t="s">
        <v>136</v>
      </c>
      <c r="I1638" s="543" t="s">
        <v>6633</v>
      </c>
      <c r="J1638" s="556" t="s">
        <v>6634</v>
      </c>
      <c r="K1638" s="578" t="s">
        <v>6748</v>
      </c>
      <c r="L1638" s="582" t="s">
        <v>1531</v>
      </c>
      <c r="M1638" s="578">
        <v>187540628</v>
      </c>
      <c r="N1638" s="587">
        <v>44812</v>
      </c>
      <c r="O1638" s="545">
        <f t="shared" si="79"/>
        <v>9</v>
      </c>
      <c r="P1638" s="545">
        <f t="shared" si="80"/>
        <v>9</v>
      </c>
      <c r="Q1638" s="531" t="str">
        <f t="shared" si="81"/>
        <v>Gastos_com_Pessoal</v>
      </c>
    </row>
    <row r="1639" spans="1:17" ht="51" hidden="1" x14ac:dyDescent="0.2">
      <c r="A1639" s="538">
        <f>IF(B1639="","",COUNT('Diário 3º PA'!$A$4:$A$4242)+COUNT('Diário 4º PA'!$A$4:$A$2224)+ROW()-3)</f>
        <v>5648</v>
      </c>
      <c r="B1639" s="539">
        <v>44812</v>
      </c>
      <c r="C1639" s="584">
        <v>44805</v>
      </c>
      <c r="D1639" s="554" t="s">
        <v>104</v>
      </c>
      <c r="E1639" s="554" t="s">
        <v>187</v>
      </c>
      <c r="F1639" s="558">
        <v>1909.04</v>
      </c>
      <c r="G1639" s="554" t="s">
        <v>1019</v>
      </c>
      <c r="H1639" s="554" t="s">
        <v>131</v>
      </c>
      <c r="I1639" s="543" t="s">
        <v>7508</v>
      </c>
      <c r="J1639" s="556" t="s">
        <v>5421</v>
      </c>
      <c r="K1639" s="578" t="s">
        <v>6748</v>
      </c>
      <c r="L1639" s="582" t="s">
        <v>1531</v>
      </c>
      <c r="M1639" s="578">
        <v>187540628</v>
      </c>
      <c r="N1639" s="587">
        <v>44812</v>
      </c>
      <c r="O1639" s="545">
        <f t="shared" si="79"/>
        <v>9</v>
      </c>
      <c r="P1639" s="545">
        <f t="shared" si="80"/>
        <v>9</v>
      </c>
      <c r="Q1639" s="531" t="str">
        <f t="shared" si="81"/>
        <v>Gastos_com_Pessoal</v>
      </c>
    </row>
    <row r="1640" spans="1:17" ht="51" hidden="1" x14ac:dyDescent="0.2">
      <c r="A1640" s="538">
        <f>IF(B1640="","",COUNT('Diário 3º PA'!$A$4:$A$4242)+COUNT('Diário 4º PA'!$A$4:$A$2224)+ROW()-3)</f>
        <v>5649</v>
      </c>
      <c r="B1640" s="539">
        <v>44812</v>
      </c>
      <c r="C1640" s="584">
        <v>44805</v>
      </c>
      <c r="D1640" s="554" t="s">
        <v>104</v>
      </c>
      <c r="E1640" s="554" t="s">
        <v>189</v>
      </c>
      <c r="F1640" s="558">
        <v>3579.45</v>
      </c>
      <c r="G1640" s="554" t="s">
        <v>915</v>
      </c>
      <c r="H1640" s="554" t="s">
        <v>131</v>
      </c>
      <c r="I1640" s="543" t="s">
        <v>7508</v>
      </c>
      <c r="J1640" s="556" t="s">
        <v>5421</v>
      </c>
      <c r="K1640" s="578" t="s">
        <v>6748</v>
      </c>
      <c r="L1640" s="582" t="s">
        <v>1531</v>
      </c>
      <c r="M1640" s="578">
        <v>187540628</v>
      </c>
      <c r="N1640" s="587">
        <v>44812</v>
      </c>
      <c r="O1640" s="545">
        <f t="shared" si="79"/>
        <v>9</v>
      </c>
      <c r="P1640" s="545">
        <f t="shared" si="80"/>
        <v>9</v>
      </c>
      <c r="Q1640" s="531" t="str">
        <f t="shared" si="81"/>
        <v>Gastos_com_Pessoal</v>
      </c>
    </row>
    <row r="1641" spans="1:17" ht="51" hidden="1" x14ac:dyDescent="0.2">
      <c r="A1641" s="538">
        <f>IF(B1641="","",COUNT('Diário 3º PA'!$A$4:$A$4242)+COUNT('Diário 4º PA'!$A$4:$A$2224)+ROW()-3)</f>
        <v>5650</v>
      </c>
      <c r="B1641" s="539">
        <v>44812</v>
      </c>
      <c r="C1641" s="584">
        <v>44805</v>
      </c>
      <c r="D1641" s="554" t="s">
        <v>104</v>
      </c>
      <c r="E1641" s="554" t="s">
        <v>191</v>
      </c>
      <c r="F1641" s="558">
        <v>1193.1500000000001</v>
      </c>
      <c r="G1641" s="554" t="s">
        <v>918</v>
      </c>
      <c r="H1641" s="554" t="s">
        <v>131</v>
      </c>
      <c r="I1641" s="543" t="s">
        <v>7508</v>
      </c>
      <c r="J1641" s="556" t="s">
        <v>5421</v>
      </c>
      <c r="K1641" s="578" t="s">
        <v>6748</v>
      </c>
      <c r="L1641" s="582" t="s">
        <v>1531</v>
      </c>
      <c r="M1641" s="578">
        <v>187540628</v>
      </c>
      <c r="N1641" s="587">
        <v>44812</v>
      </c>
      <c r="O1641" s="545">
        <f t="shared" si="79"/>
        <v>9</v>
      </c>
      <c r="P1641" s="545">
        <f t="shared" si="80"/>
        <v>9</v>
      </c>
      <c r="Q1641" s="531" t="str">
        <f t="shared" si="81"/>
        <v>Gastos_com_Pessoal</v>
      </c>
    </row>
    <row r="1642" spans="1:17" ht="51" hidden="1" x14ac:dyDescent="0.2">
      <c r="A1642" s="538">
        <f>IF(B1642="","",COUNT('Diário 3º PA'!$A$4:$A$4242)+COUNT('Diário 4º PA'!$A$4:$A$2224)+ROW()-3)</f>
        <v>5651</v>
      </c>
      <c r="B1642" s="539">
        <v>44812</v>
      </c>
      <c r="C1642" s="584">
        <v>44805</v>
      </c>
      <c r="D1642" s="554" t="s">
        <v>104</v>
      </c>
      <c r="E1642" s="554" t="s">
        <v>193</v>
      </c>
      <c r="F1642" s="558">
        <v>2371.7800000000002</v>
      </c>
      <c r="G1642" s="554" t="s">
        <v>919</v>
      </c>
      <c r="H1642" s="554" t="s">
        <v>131</v>
      </c>
      <c r="I1642" s="543" t="s">
        <v>7508</v>
      </c>
      <c r="J1642" s="556" t="s">
        <v>5421</v>
      </c>
      <c r="K1642" s="578" t="s">
        <v>6748</v>
      </c>
      <c r="L1642" s="582" t="s">
        <v>1531</v>
      </c>
      <c r="M1642" s="578">
        <v>187540628</v>
      </c>
      <c r="N1642" s="587">
        <v>44812</v>
      </c>
      <c r="O1642" s="545">
        <f t="shared" si="79"/>
        <v>9</v>
      </c>
      <c r="P1642" s="545">
        <f t="shared" si="80"/>
        <v>9</v>
      </c>
      <c r="Q1642" s="531" t="str">
        <f t="shared" si="81"/>
        <v>Gastos_com_Pessoal</v>
      </c>
    </row>
    <row r="1643" spans="1:17" ht="51" hidden="1" x14ac:dyDescent="0.2">
      <c r="A1643" s="538">
        <f>IF(B1643="","",COUNT('Diário 3º PA'!$A$4:$A$4242)+COUNT('Diário 4º PA'!$A$4:$A$2224)+ROW()-3)</f>
        <v>5652</v>
      </c>
      <c r="B1643" s="539">
        <v>44812</v>
      </c>
      <c r="C1643" s="584">
        <v>44805</v>
      </c>
      <c r="D1643" s="554" t="s">
        <v>104</v>
      </c>
      <c r="E1643" s="554" t="s">
        <v>187</v>
      </c>
      <c r="F1643" s="558">
        <v>390.23</v>
      </c>
      <c r="G1643" s="554" t="s">
        <v>1019</v>
      </c>
      <c r="H1643" s="554" t="s">
        <v>135</v>
      </c>
      <c r="I1643" s="543" t="s">
        <v>7509</v>
      </c>
      <c r="J1643" s="556" t="s">
        <v>7510</v>
      </c>
      <c r="K1643" s="578" t="s">
        <v>6748</v>
      </c>
      <c r="L1643" s="582" t="s">
        <v>1531</v>
      </c>
      <c r="M1643" s="578">
        <v>187540628</v>
      </c>
      <c r="N1643" s="587">
        <v>44812</v>
      </c>
      <c r="O1643" s="545">
        <f t="shared" si="79"/>
        <v>9</v>
      </c>
      <c r="P1643" s="545">
        <f t="shared" si="80"/>
        <v>9</v>
      </c>
      <c r="Q1643" s="531" t="str">
        <f t="shared" si="81"/>
        <v>Gastos_com_Pessoal</v>
      </c>
    </row>
    <row r="1644" spans="1:17" ht="51" hidden="1" x14ac:dyDescent="0.2">
      <c r="A1644" s="538">
        <f>IF(B1644="","",COUNT('Diário 3º PA'!$A$4:$A$4242)+COUNT('Diário 4º PA'!$A$4:$A$2224)+ROW()-3)</f>
        <v>5653</v>
      </c>
      <c r="B1644" s="539">
        <v>44812</v>
      </c>
      <c r="C1644" s="584">
        <v>44805</v>
      </c>
      <c r="D1644" s="554" t="s">
        <v>104</v>
      </c>
      <c r="E1644" s="554" t="s">
        <v>189</v>
      </c>
      <c r="F1644" s="558">
        <v>536.57000000000005</v>
      </c>
      <c r="G1644" s="554" t="s">
        <v>915</v>
      </c>
      <c r="H1644" s="554" t="s">
        <v>135</v>
      </c>
      <c r="I1644" s="543" t="s">
        <v>7509</v>
      </c>
      <c r="J1644" s="556" t="s">
        <v>7510</v>
      </c>
      <c r="K1644" s="578" t="s">
        <v>6748</v>
      </c>
      <c r="L1644" s="582" t="s">
        <v>1531</v>
      </c>
      <c r="M1644" s="578">
        <v>187540628</v>
      </c>
      <c r="N1644" s="587">
        <v>44812</v>
      </c>
      <c r="O1644" s="545">
        <f t="shared" si="79"/>
        <v>9</v>
      </c>
      <c r="P1644" s="545">
        <f t="shared" si="80"/>
        <v>9</v>
      </c>
      <c r="Q1644" s="531" t="str">
        <f t="shared" si="81"/>
        <v>Gastos_com_Pessoal</v>
      </c>
    </row>
    <row r="1645" spans="1:17" ht="51" hidden="1" x14ac:dyDescent="0.2">
      <c r="A1645" s="538">
        <f>IF(B1645="","",COUNT('Diário 3º PA'!$A$4:$A$4242)+COUNT('Diário 4º PA'!$A$4:$A$2224)+ROW()-3)</f>
        <v>5654</v>
      </c>
      <c r="B1645" s="539">
        <v>44812</v>
      </c>
      <c r="C1645" s="584">
        <v>44805</v>
      </c>
      <c r="D1645" s="554" t="s">
        <v>104</v>
      </c>
      <c r="E1645" s="554" t="s">
        <v>191</v>
      </c>
      <c r="F1645" s="558">
        <v>178.86</v>
      </c>
      <c r="G1645" s="554" t="s">
        <v>918</v>
      </c>
      <c r="H1645" s="554" t="s">
        <v>135</v>
      </c>
      <c r="I1645" s="543" t="s">
        <v>7509</v>
      </c>
      <c r="J1645" s="556" t="s">
        <v>7510</v>
      </c>
      <c r="K1645" s="578" t="s">
        <v>6748</v>
      </c>
      <c r="L1645" s="582" t="s">
        <v>1531</v>
      </c>
      <c r="M1645" s="578">
        <v>187540628</v>
      </c>
      <c r="N1645" s="587">
        <v>44812</v>
      </c>
      <c r="O1645" s="545">
        <f t="shared" si="79"/>
        <v>9</v>
      </c>
      <c r="P1645" s="545">
        <f t="shared" si="80"/>
        <v>9</v>
      </c>
      <c r="Q1645" s="531" t="str">
        <f t="shared" si="81"/>
        <v>Gastos_com_Pessoal</v>
      </c>
    </row>
    <row r="1646" spans="1:17" ht="51" hidden="1" x14ac:dyDescent="0.2">
      <c r="A1646" s="538">
        <f>IF(B1646="","",COUNT('Diário 3º PA'!$A$4:$A$4242)+COUNT('Diário 4º PA'!$A$4:$A$2224)+ROW()-3)</f>
        <v>5655</v>
      </c>
      <c r="B1646" s="539">
        <v>44812</v>
      </c>
      <c r="C1646" s="584">
        <v>44805</v>
      </c>
      <c r="D1646" s="554" t="s">
        <v>104</v>
      </c>
      <c r="E1646" s="554" t="s">
        <v>193</v>
      </c>
      <c r="F1646" s="558">
        <v>610.63</v>
      </c>
      <c r="G1646" s="554" t="s">
        <v>919</v>
      </c>
      <c r="H1646" s="554" t="s">
        <v>135</v>
      </c>
      <c r="I1646" s="543" t="s">
        <v>7509</v>
      </c>
      <c r="J1646" s="556" t="s">
        <v>7510</v>
      </c>
      <c r="K1646" s="578" t="s">
        <v>6748</v>
      </c>
      <c r="L1646" s="582" t="s">
        <v>1531</v>
      </c>
      <c r="M1646" s="578">
        <v>187540628</v>
      </c>
      <c r="N1646" s="587">
        <v>44812</v>
      </c>
      <c r="O1646" s="545">
        <f t="shared" si="79"/>
        <v>9</v>
      </c>
      <c r="P1646" s="545">
        <f t="shared" si="80"/>
        <v>9</v>
      </c>
      <c r="Q1646" s="531" t="str">
        <f t="shared" si="81"/>
        <v>Gastos_com_Pessoal</v>
      </c>
    </row>
    <row r="1647" spans="1:17" ht="51" hidden="1" x14ac:dyDescent="0.2">
      <c r="A1647" s="538">
        <f>IF(B1647="","",COUNT('Diário 3º PA'!$A$4:$A$4242)+COUNT('Diário 4º PA'!$A$4:$A$2224)+ROW()-3)</f>
        <v>5656</v>
      </c>
      <c r="B1647" s="539">
        <v>44812</v>
      </c>
      <c r="C1647" s="584">
        <v>44805</v>
      </c>
      <c r="D1647" s="554" t="s">
        <v>104</v>
      </c>
      <c r="E1647" s="554" t="s">
        <v>187</v>
      </c>
      <c r="F1647" s="558">
        <v>1782.49</v>
      </c>
      <c r="G1647" s="554" t="s">
        <v>1019</v>
      </c>
      <c r="H1647" s="554" t="s">
        <v>137</v>
      </c>
      <c r="I1647" s="586" t="s">
        <v>7511</v>
      </c>
      <c r="J1647" s="578" t="s">
        <v>3195</v>
      </c>
      <c r="K1647" s="578" t="s">
        <v>6748</v>
      </c>
      <c r="L1647" s="582" t="s">
        <v>1531</v>
      </c>
      <c r="M1647" s="578">
        <v>187540628</v>
      </c>
      <c r="N1647" s="587">
        <v>44812</v>
      </c>
      <c r="O1647" s="545">
        <f t="shared" si="79"/>
        <v>9</v>
      </c>
      <c r="P1647" s="545">
        <f t="shared" si="80"/>
        <v>9</v>
      </c>
      <c r="Q1647" s="531" t="str">
        <f t="shared" si="81"/>
        <v>Gastos_com_Pessoal</v>
      </c>
    </row>
    <row r="1648" spans="1:17" ht="51" hidden="1" x14ac:dyDescent="0.2">
      <c r="A1648" s="538">
        <f>IF(B1648="","",COUNT('Diário 3º PA'!$A$4:$A$4242)+COUNT('Diário 4º PA'!$A$4:$A$2224)+ROW()-3)</f>
        <v>5657</v>
      </c>
      <c r="B1648" s="539">
        <v>44812</v>
      </c>
      <c r="C1648" s="584">
        <v>44805</v>
      </c>
      <c r="D1648" s="554" t="s">
        <v>104</v>
      </c>
      <c r="E1648" s="554" t="s">
        <v>189</v>
      </c>
      <c r="F1648" s="558">
        <v>1360.25</v>
      </c>
      <c r="G1648" s="554" t="s">
        <v>915</v>
      </c>
      <c r="H1648" s="554" t="s">
        <v>137</v>
      </c>
      <c r="I1648" s="586" t="s">
        <v>7511</v>
      </c>
      <c r="J1648" s="578" t="s">
        <v>3195</v>
      </c>
      <c r="K1648" s="578" t="s">
        <v>6748</v>
      </c>
      <c r="L1648" s="582" t="s">
        <v>1531</v>
      </c>
      <c r="M1648" s="578">
        <v>187540628</v>
      </c>
      <c r="N1648" s="587">
        <v>44812</v>
      </c>
      <c r="O1648" s="545">
        <f t="shared" si="79"/>
        <v>9</v>
      </c>
      <c r="P1648" s="545">
        <f t="shared" si="80"/>
        <v>9</v>
      </c>
      <c r="Q1648" s="531" t="str">
        <f t="shared" si="81"/>
        <v>Gastos_com_Pessoal</v>
      </c>
    </row>
    <row r="1649" spans="1:17" ht="51" hidden="1" x14ac:dyDescent="0.2">
      <c r="A1649" s="538">
        <f>IF(B1649="","",COUNT('Diário 3º PA'!$A$4:$A$4242)+COUNT('Diário 4º PA'!$A$4:$A$2224)+ROW()-3)</f>
        <v>5658</v>
      </c>
      <c r="B1649" s="539">
        <v>44812</v>
      </c>
      <c r="C1649" s="584">
        <v>44805</v>
      </c>
      <c r="D1649" s="554" t="s">
        <v>104</v>
      </c>
      <c r="E1649" s="554" t="s">
        <v>191</v>
      </c>
      <c r="F1649" s="558">
        <v>453.41</v>
      </c>
      <c r="G1649" s="554" t="s">
        <v>918</v>
      </c>
      <c r="H1649" s="554" t="s">
        <v>137</v>
      </c>
      <c r="I1649" s="586" t="s">
        <v>7511</v>
      </c>
      <c r="J1649" s="578" t="s">
        <v>3195</v>
      </c>
      <c r="K1649" s="578" t="s">
        <v>6748</v>
      </c>
      <c r="L1649" s="582" t="s">
        <v>1531</v>
      </c>
      <c r="M1649" s="578">
        <v>187540628</v>
      </c>
      <c r="N1649" s="587">
        <v>44812</v>
      </c>
      <c r="O1649" s="545">
        <f t="shared" si="79"/>
        <v>9</v>
      </c>
      <c r="P1649" s="545">
        <f t="shared" si="80"/>
        <v>9</v>
      </c>
      <c r="Q1649" s="531" t="str">
        <f t="shared" si="81"/>
        <v>Gastos_com_Pessoal</v>
      </c>
    </row>
    <row r="1650" spans="1:17" ht="51" hidden="1" x14ac:dyDescent="0.2">
      <c r="A1650" s="538">
        <f>IF(B1650="","",COUNT('Diário 3º PA'!$A$4:$A$4242)+COUNT('Diário 4º PA'!$A$4:$A$2224)+ROW()-3)</f>
        <v>5659</v>
      </c>
      <c r="B1650" s="539">
        <v>44812</v>
      </c>
      <c r="C1650" s="584">
        <v>44805</v>
      </c>
      <c r="D1650" s="554" t="s">
        <v>104</v>
      </c>
      <c r="E1650" s="554" t="s">
        <v>193</v>
      </c>
      <c r="F1650" s="558">
        <v>2541.96</v>
      </c>
      <c r="G1650" s="554" t="s">
        <v>919</v>
      </c>
      <c r="H1650" s="554" t="s">
        <v>137</v>
      </c>
      <c r="I1650" s="586" t="s">
        <v>7511</v>
      </c>
      <c r="J1650" s="578" t="s">
        <v>3195</v>
      </c>
      <c r="K1650" s="578" t="s">
        <v>6748</v>
      </c>
      <c r="L1650" s="582" t="s">
        <v>1531</v>
      </c>
      <c r="M1650" s="578">
        <v>187540628</v>
      </c>
      <c r="N1650" s="587">
        <v>44812</v>
      </c>
      <c r="O1650" s="545">
        <f t="shared" si="79"/>
        <v>9</v>
      </c>
      <c r="P1650" s="545">
        <f t="shared" si="80"/>
        <v>9</v>
      </c>
      <c r="Q1650" s="531" t="str">
        <f t="shared" si="81"/>
        <v>Gastos_com_Pessoal</v>
      </c>
    </row>
    <row r="1651" spans="1:17" ht="51" hidden="1" x14ac:dyDescent="0.2">
      <c r="A1651" s="538">
        <f>IF(B1651="","",COUNT('Diário 3º PA'!$A$4:$A$4242)+COUNT('Diário 4º PA'!$A$4:$A$2224)+ROW()-3)</f>
        <v>5660</v>
      </c>
      <c r="B1651" s="539">
        <v>44812</v>
      </c>
      <c r="C1651" s="584">
        <v>44805</v>
      </c>
      <c r="D1651" s="554" t="s">
        <v>104</v>
      </c>
      <c r="E1651" s="554" t="s">
        <v>187</v>
      </c>
      <c r="F1651" s="558">
        <v>1018.56</v>
      </c>
      <c r="G1651" s="554" t="s">
        <v>1019</v>
      </c>
      <c r="H1651" s="554" t="s">
        <v>134</v>
      </c>
      <c r="I1651" s="543" t="s">
        <v>7421</v>
      </c>
      <c r="J1651" s="556" t="s">
        <v>7422</v>
      </c>
      <c r="K1651" s="578" t="s">
        <v>6748</v>
      </c>
      <c r="L1651" s="582" t="s">
        <v>1531</v>
      </c>
      <c r="M1651" s="578">
        <v>187540628</v>
      </c>
      <c r="N1651" s="587">
        <v>44812</v>
      </c>
      <c r="O1651" s="545">
        <f t="shared" si="79"/>
        <v>9</v>
      </c>
      <c r="P1651" s="545">
        <f t="shared" si="80"/>
        <v>9</v>
      </c>
      <c r="Q1651" s="531" t="str">
        <f t="shared" si="81"/>
        <v>Gastos_com_Pessoal</v>
      </c>
    </row>
    <row r="1652" spans="1:17" ht="51" hidden="1" x14ac:dyDescent="0.2">
      <c r="A1652" s="538">
        <f>IF(B1652="","",COUNT('Diário 3º PA'!$A$4:$A$4242)+COUNT('Diário 4º PA'!$A$4:$A$2224)+ROW()-3)</f>
        <v>5661</v>
      </c>
      <c r="B1652" s="539">
        <v>44812</v>
      </c>
      <c r="C1652" s="584">
        <v>44805</v>
      </c>
      <c r="D1652" s="554" t="s">
        <v>104</v>
      </c>
      <c r="E1652" s="554" t="s">
        <v>189</v>
      </c>
      <c r="F1652" s="558">
        <v>1006.81</v>
      </c>
      <c r="G1652" s="554" t="s">
        <v>915</v>
      </c>
      <c r="H1652" s="554" t="s">
        <v>134</v>
      </c>
      <c r="I1652" s="543" t="s">
        <v>7421</v>
      </c>
      <c r="J1652" s="556" t="s">
        <v>7422</v>
      </c>
      <c r="K1652" s="578" t="s">
        <v>6748</v>
      </c>
      <c r="L1652" s="582" t="s">
        <v>1531</v>
      </c>
      <c r="M1652" s="578">
        <v>187540628</v>
      </c>
      <c r="N1652" s="587">
        <v>44812</v>
      </c>
      <c r="O1652" s="545">
        <f t="shared" si="79"/>
        <v>9</v>
      </c>
      <c r="P1652" s="545">
        <f t="shared" si="80"/>
        <v>9</v>
      </c>
      <c r="Q1652" s="531" t="str">
        <f t="shared" si="81"/>
        <v>Gastos_com_Pessoal</v>
      </c>
    </row>
    <row r="1653" spans="1:17" ht="51" hidden="1" x14ac:dyDescent="0.2">
      <c r="A1653" s="538">
        <f>IF(B1653="","",COUNT('Diário 3º PA'!$A$4:$A$4242)+COUNT('Diário 4º PA'!$A$4:$A$2224)+ROW()-3)</f>
        <v>5662</v>
      </c>
      <c r="B1653" s="539">
        <v>44812</v>
      </c>
      <c r="C1653" s="584">
        <v>44805</v>
      </c>
      <c r="D1653" s="554" t="s">
        <v>104</v>
      </c>
      <c r="E1653" s="554" t="s">
        <v>191</v>
      </c>
      <c r="F1653" s="558">
        <v>335.6</v>
      </c>
      <c r="G1653" s="554" t="s">
        <v>918</v>
      </c>
      <c r="H1653" s="554" t="s">
        <v>134</v>
      </c>
      <c r="I1653" s="543" t="s">
        <v>7421</v>
      </c>
      <c r="J1653" s="556" t="s">
        <v>7422</v>
      </c>
      <c r="K1653" s="578" t="s">
        <v>6748</v>
      </c>
      <c r="L1653" s="582" t="s">
        <v>1531</v>
      </c>
      <c r="M1653" s="578">
        <v>187540628</v>
      </c>
      <c r="N1653" s="587">
        <v>44812</v>
      </c>
      <c r="O1653" s="545">
        <f t="shared" si="79"/>
        <v>9</v>
      </c>
      <c r="P1653" s="545">
        <f t="shared" si="80"/>
        <v>9</v>
      </c>
      <c r="Q1653" s="531" t="str">
        <f t="shared" si="81"/>
        <v>Gastos_com_Pessoal</v>
      </c>
    </row>
    <row r="1654" spans="1:17" ht="51" hidden="1" x14ac:dyDescent="0.2">
      <c r="A1654" s="538">
        <f>IF(B1654="","",COUNT('Diário 3º PA'!$A$4:$A$4242)+COUNT('Diário 4º PA'!$A$4:$A$2224)+ROW()-3)</f>
        <v>5663</v>
      </c>
      <c r="B1654" s="539">
        <v>44812</v>
      </c>
      <c r="C1654" s="584">
        <v>44805</v>
      </c>
      <c r="D1654" s="554" t="s">
        <v>104</v>
      </c>
      <c r="E1654" s="554" t="s">
        <v>193</v>
      </c>
      <c r="F1654" s="558">
        <v>4656.74</v>
      </c>
      <c r="G1654" s="554" t="s">
        <v>919</v>
      </c>
      <c r="H1654" s="554" t="s">
        <v>134</v>
      </c>
      <c r="I1654" s="543" t="s">
        <v>7421</v>
      </c>
      <c r="J1654" s="556" t="s">
        <v>7422</v>
      </c>
      <c r="K1654" s="578" t="s">
        <v>6748</v>
      </c>
      <c r="L1654" s="582" t="s">
        <v>1531</v>
      </c>
      <c r="M1654" s="578">
        <v>187540628</v>
      </c>
      <c r="N1654" s="587">
        <v>44812</v>
      </c>
      <c r="O1654" s="545">
        <f t="shared" si="79"/>
        <v>9</v>
      </c>
      <c r="P1654" s="545">
        <f t="shared" si="80"/>
        <v>9</v>
      </c>
      <c r="Q1654" s="531" t="str">
        <f t="shared" si="81"/>
        <v>Gastos_com_Pessoal</v>
      </c>
    </row>
    <row r="1655" spans="1:17" ht="51" hidden="1" x14ac:dyDescent="0.2">
      <c r="A1655" s="538">
        <f>IF(B1655="","",COUNT('Diário 3º PA'!$A$4:$A$4242)+COUNT('Diário 4º PA'!$A$4:$A$2224)+ROW()-3)</f>
        <v>5664</v>
      </c>
      <c r="B1655" s="539">
        <v>44812</v>
      </c>
      <c r="C1655" s="580">
        <v>44805</v>
      </c>
      <c r="D1655" s="554" t="s">
        <v>104</v>
      </c>
      <c r="E1655" s="554" t="s">
        <v>185</v>
      </c>
      <c r="F1655" s="555">
        <v>1953.6</v>
      </c>
      <c r="G1655" s="554" t="s">
        <v>1013</v>
      </c>
      <c r="H1655" s="554" t="s">
        <v>137</v>
      </c>
      <c r="I1655" s="614" t="s">
        <v>7511</v>
      </c>
      <c r="J1655" s="578" t="s">
        <v>3195</v>
      </c>
      <c r="K1655" s="556" t="s">
        <v>1016</v>
      </c>
      <c r="L1655" s="544" t="s">
        <v>1017</v>
      </c>
      <c r="M1655" s="556" t="s">
        <v>7512</v>
      </c>
      <c r="N1655" s="557">
        <v>44812</v>
      </c>
      <c r="O1655" s="545">
        <f t="shared" si="79"/>
        <v>9</v>
      </c>
      <c r="P1655" s="545">
        <f t="shared" si="80"/>
        <v>9</v>
      </c>
      <c r="Q1655" s="531" t="str">
        <f t="shared" si="81"/>
        <v>Gastos_com_Pessoal</v>
      </c>
    </row>
    <row r="1656" spans="1:17" ht="51" hidden="1" x14ac:dyDescent="0.2">
      <c r="A1656" s="538">
        <f>IF(B1656="","",COUNT('Diário 3º PA'!$A$4:$A$4242)+COUNT('Diário 4º PA'!$A$4:$A$2224)+ROW()-3)</f>
        <v>5665</v>
      </c>
      <c r="B1656" s="539">
        <v>44812</v>
      </c>
      <c r="C1656" s="580">
        <v>44805</v>
      </c>
      <c r="D1656" s="554" t="s">
        <v>104</v>
      </c>
      <c r="E1656" s="554" t="s">
        <v>185</v>
      </c>
      <c r="F1656" s="555">
        <v>660.75</v>
      </c>
      <c r="G1656" s="554" t="s">
        <v>1013</v>
      </c>
      <c r="H1656" s="554" t="s">
        <v>139</v>
      </c>
      <c r="I1656" s="543" t="s">
        <v>7506</v>
      </c>
      <c r="J1656" s="556" t="s">
        <v>7507</v>
      </c>
      <c r="K1656" s="556" t="s">
        <v>1016</v>
      </c>
      <c r="L1656" s="544" t="s">
        <v>1017</v>
      </c>
      <c r="M1656" s="556" t="s">
        <v>7513</v>
      </c>
      <c r="N1656" s="557">
        <v>44812</v>
      </c>
      <c r="O1656" s="545">
        <f t="shared" si="79"/>
        <v>9</v>
      </c>
      <c r="P1656" s="545">
        <f t="shared" si="80"/>
        <v>9</v>
      </c>
      <c r="Q1656" s="531" t="str">
        <f t="shared" si="81"/>
        <v>Gastos_com_Pessoal</v>
      </c>
    </row>
    <row r="1657" spans="1:17" ht="38.25" hidden="1" x14ac:dyDescent="0.2">
      <c r="A1657" s="538">
        <f>IF(B1657="","",COUNT('Diário 3º PA'!$A$4:$A$4242)+COUNT('Diário 4º PA'!$A$4:$A$2224)+ROW()-3)</f>
        <v>5666</v>
      </c>
      <c r="B1657" s="539">
        <v>44813</v>
      </c>
      <c r="C1657" s="584">
        <v>44805</v>
      </c>
      <c r="D1657" s="541" t="s">
        <v>115</v>
      </c>
      <c r="E1657" s="554" t="s">
        <v>336</v>
      </c>
      <c r="F1657" s="555">
        <v>322.17</v>
      </c>
      <c r="G1657" s="554" t="s">
        <v>7514</v>
      </c>
      <c r="H1657" s="554" t="s">
        <v>131</v>
      </c>
      <c r="I1657" s="543" t="s">
        <v>7515</v>
      </c>
      <c r="J1657" s="556" t="s">
        <v>7516</v>
      </c>
      <c r="K1657" s="556" t="s">
        <v>704</v>
      </c>
      <c r="L1657" s="544" t="s">
        <v>428</v>
      </c>
      <c r="M1657" s="556">
        <v>2022339</v>
      </c>
      <c r="N1657" s="557">
        <v>44806</v>
      </c>
      <c r="O1657" s="545">
        <f t="shared" si="79"/>
        <v>9</v>
      </c>
      <c r="P1657" s="545">
        <f t="shared" si="80"/>
        <v>9</v>
      </c>
      <c r="Q1657" s="531" t="str">
        <f t="shared" si="81"/>
        <v>Gastos_Gerais</v>
      </c>
    </row>
    <row r="1658" spans="1:17" ht="38.25" hidden="1" x14ac:dyDescent="0.2">
      <c r="A1658" s="538">
        <f>IF(B1658="","",COUNT('Diário 3º PA'!$A$4:$A$4242)+COUNT('Diário 4º PA'!$A$4:$A$2224)+ROW()-3)</f>
        <v>5667</v>
      </c>
      <c r="B1658" s="539">
        <v>44813</v>
      </c>
      <c r="C1658" s="584">
        <v>44805</v>
      </c>
      <c r="D1658" s="541" t="s">
        <v>115</v>
      </c>
      <c r="E1658" s="554" t="s">
        <v>336</v>
      </c>
      <c r="F1658" s="555">
        <v>812.83</v>
      </c>
      <c r="G1658" s="554" t="s">
        <v>7517</v>
      </c>
      <c r="H1658" s="554" t="s">
        <v>131</v>
      </c>
      <c r="I1658" s="543" t="s">
        <v>7515</v>
      </c>
      <c r="J1658" s="556" t="s">
        <v>7516</v>
      </c>
      <c r="K1658" s="556" t="s">
        <v>704</v>
      </c>
      <c r="L1658" s="544" t="s">
        <v>428</v>
      </c>
      <c r="M1658" s="556">
        <v>2645</v>
      </c>
      <c r="N1658" s="557">
        <v>44806</v>
      </c>
      <c r="O1658" s="545">
        <f t="shared" si="79"/>
        <v>9</v>
      </c>
      <c r="P1658" s="545">
        <f t="shared" si="80"/>
        <v>9</v>
      </c>
      <c r="Q1658" s="531" t="str">
        <f t="shared" si="81"/>
        <v>Gastos_Gerais</v>
      </c>
    </row>
    <row r="1659" spans="1:17" ht="38.25" hidden="1" x14ac:dyDescent="0.2">
      <c r="A1659" s="538">
        <f>IF(B1659="","",COUNT('Diário 3º PA'!$A$4:$A$4242)+COUNT('Diário 4º PA'!$A$4:$A$2224)+ROW()-3)</f>
        <v>5668</v>
      </c>
      <c r="B1659" s="539">
        <v>44813</v>
      </c>
      <c r="C1659" s="584">
        <v>44774</v>
      </c>
      <c r="D1659" s="541" t="s">
        <v>115</v>
      </c>
      <c r="E1659" s="482" t="s">
        <v>238</v>
      </c>
      <c r="F1659" s="555">
        <v>683.32</v>
      </c>
      <c r="G1659" s="482" t="s">
        <v>921</v>
      </c>
      <c r="H1659" s="554" t="s">
        <v>134</v>
      </c>
      <c r="I1659" s="489" t="s">
        <v>768</v>
      </c>
      <c r="J1659" s="456" t="s">
        <v>769</v>
      </c>
      <c r="K1659" s="456" t="s">
        <v>704</v>
      </c>
      <c r="L1659" s="456" t="s">
        <v>705</v>
      </c>
      <c r="M1659" s="556" t="s">
        <v>7518</v>
      </c>
      <c r="N1659" s="557">
        <v>44813</v>
      </c>
      <c r="O1659" s="545">
        <f t="shared" si="79"/>
        <v>9</v>
      </c>
      <c r="P1659" s="545">
        <f t="shared" si="80"/>
        <v>8</v>
      </c>
      <c r="Q1659" s="531" t="str">
        <f t="shared" si="81"/>
        <v>Gastos_Gerais</v>
      </c>
    </row>
    <row r="1660" spans="1:17" ht="38.25" hidden="1" x14ac:dyDescent="0.2">
      <c r="A1660" s="538">
        <f>IF(B1660="","",COUNT('Diário 3º PA'!$A$4:$A$4242)+COUNT('Diário 4º PA'!$A$4:$A$2224)+ROW()-3)</f>
        <v>5669</v>
      </c>
      <c r="B1660" s="539">
        <v>44813</v>
      </c>
      <c r="C1660" s="584">
        <v>44774</v>
      </c>
      <c r="D1660" s="541" t="s">
        <v>115</v>
      </c>
      <c r="E1660" s="482" t="s">
        <v>238</v>
      </c>
      <c r="F1660" s="555">
        <v>683.32</v>
      </c>
      <c r="G1660" s="482" t="s">
        <v>921</v>
      </c>
      <c r="H1660" s="554" t="s">
        <v>136</v>
      </c>
      <c r="I1660" s="489" t="s">
        <v>768</v>
      </c>
      <c r="J1660" s="456" t="s">
        <v>769</v>
      </c>
      <c r="K1660" s="456" t="s">
        <v>704</v>
      </c>
      <c r="L1660" s="456" t="s">
        <v>705</v>
      </c>
      <c r="M1660" s="556" t="s">
        <v>7519</v>
      </c>
      <c r="N1660" s="557">
        <v>44813</v>
      </c>
      <c r="O1660" s="545">
        <f t="shared" si="79"/>
        <v>9</v>
      </c>
      <c r="P1660" s="545">
        <f t="shared" si="80"/>
        <v>8</v>
      </c>
      <c r="Q1660" s="531" t="str">
        <f t="shared" si="81"/>
        <v>Gastos_Gerais</v>
      </c>
    </row>
    <row r="1661" spans="1:17" ht="38.25" hidden="1" x14ac:dyDescent="0.2">
      <c r="A1661" s="538">
        <f>IF(B1661="","",COUNT('Diário 3º PA'!$A$4:$A$4242)+COUNT('Diário 4º PA'!$A$4:$A$2224)+ROW()-3)</f>
        <v>5670</v>
      </c>
      <c r="B1661" s="539">
        <v>44813</v>
      </c>
      <c r="C1661" s="584">
        <v>44774</v>
      </c>
      <c r="D1661" s="541" t="s">
        <v>115</v>
      </c>
      <c r="E1661" s="482" t="s">
        <v>238</v>
      </c>
      <c r="F1661" s="555">
        <v>683.32</v>
      </c>
      <c r="G1661" s="482" t="s">
        <v>921</v>
      </c>
      <c r="H1661" s="554" t="s">
        <v>135</v>
      </c>
      <c r="I1661" s="489" t="s">
        <v>768</v>
      </c>
      <c r="J1661" s="456" t="s">
        <v>769</v>
      </c>
      <c r="K1661" s="456" t="s">
        <v>704</v>
      </c>
      <c r="L1661" s="456" t="s">
        <v>705</v>
      </c>
      <c r="M1661" s="556" t="s">
        <v>7520</v>
      </c>
      <c r="N1661" s="557">
        <v>44813</v>
      </c>
      <c r="O1661" s="545">
        <f t="shared" si="79"/>
        <v>9</v>
      </c>
      <c r="P1661" s="545">
        <f t="shared" si="80"/>
        <v>8</v>
      </c>
      <c r="Q1661" s="531" t="str">
        <f t="shared" si="81"/>
        <v>Gastos_Gerais</v>
      </c>
    </row>
    <row r="1662" spans="1:17" ht="38.25" hidden="1" x14ac:dyDescent="0.2">
      <c r="A1662" s="538">
        <f>IF(B1662="","",COUNT('Diário 3º PA'!$A$4:$A$4242)+COUNT('Diário 4º PA'!$A$4:$A$2224)+ROW()-3)</f>
        <v>5671</v>
      </c>
      <c r="B1662" s="539">
        <v>44813</v>
      </c>
      <c r="C1662" s="584">
        <v>44774</v>
      </c>
      <c r="D1662" s="541" t="s">
        <v>115</v>
      </c>
      <c r="E1662" s="482" t="s">
        <v>238</v>
      </c>
      <c r="F1662" s="555">
        <v>683.32</v>
      </c>
      <c r="G1662" s="482" t="s">
        <v>921</v>
      </c>
      <c r="H1662" s="554" t="s">
        <v>129</v>
      </c>
      <c r="I1662" s="489" t="s">
        <v>768</v>
      </c>
      <c r="J1662" s="456" t="s">
        <v>769</v>
      </c>
      <c r="K1662" s="456" t="s">
        <v>704</v>
      </c>
      <c r="L1662" s="456" t="s">
        <v>705</v>
      </c>
      <c r="M1662" s="556" t="s">
        <v>7521</v>
      </c>
      <c r="N1662" s="557">
        <v>44813</v>
      </c>
      <c r="O1662" s="545">
        <f t="shared" si="79"/>
        <v>9</v>
      </c>
      <c r="P1662" s="545">
        <f t="shared" si="80"/>
        <v>8</v>
      </c>
      <c r="Q1662" s="531" t="str">
        <f t="shared" si="81"/>
        <v>Gastos_Gerais</v>
      </c>
    </row>
    <row r="1663" spans="1:17" ht="38.25" hidden="1" x14ac:dyDescent="0.2">
      <c r="A1663" s="538">
        <f>IF(B1663="","",COUNT('Diário 3º PA'!$A$4:$A$4242)+COUNT('Diário 4º PA'!$A$4:$A$2224)+ROW()-3)</f>
        <v>5672</v>
      </c>
      <c r="B1663" s="539">
        <v>44813</v>
      </c>
      <c r="C1663" s="584">
        <v>44774</v>
      </c>
      <c r="D1663" s="541" t="s">
        <v>115</v>
      </c>
      <c r="E1663" s="482" t="s">
        <v>238</v>
      </c>
      <c r="F1663" s="488">
        <v>998.94</v>
      </c>
      <c r="G1663" s="482" t="s">
        <v>925</v>
      </c>
      <c r="H1663" s="482" t="s">
        <v>127</v>
      </c>
      <c r="I1663" s="482" t="s">
        <v>656</v>
      </c>
      <c r="J1663" s="493" t="s">
        <v>1720</v>
      </c>
      <c r="K1663" s="493" t="s">
        <v>704</v>
      </c>
      <c r="L1663" s="493" t="s">
        <v>705</v>
      </c>
      <c r="M1663" s="493" t="s">
        <v>7522</v>
      </c>
      <c r="N1663" s="557">
        <v>44813</v>
      </c>
      <c r="O1663" s="545">
        <f t="shared" si="79"/>
        <v>9</v>
      </c>
      <c r="P1663" s="545">
        <f t="shared" si="80"/>
        <v>8</v>
      </c>
      <c r="Q1663" s="531" t="str">
        <f t="shared" si="81"/>
        <v>Gastos_Gerais</v>
      </c>
    </row>
    <row r="1664" spans="1:17" ht="38.25" hidden="1" x14ac:dyDescent="0.2">
      <c r="A1664" s="538">
        <f>IF(B1664="","",COUNT('Diário 3º PA'!$A$4:$A$4242)+COUNT('Diário 4º PA'!$A$4:$A$2224)+ROW()-3)</f>
        <v>5673</v>
      </c>
      <c r="B1664" s="539">
        <v>44813</v>
      </c>
      <c r="C1664" s="584">
        <v>44774</v>
      </c>
      <c r="D1664" s="541" t="s">
        <v>115</v>
      </c>
      <c r="E1664" s="482" t="s">
        <v>238</v>
      </c>
      <c r="F1664" s="555">
        <v>683.32</v>
      </c>
      <c r="G1664" s="482" t="s">
        <v>921</v>
      </c>
      <c r="H1664" s="554" t="s">
        <v>138</v>
      </c>
      <c r="I1664" s="489" t="s">
        <v>768</v>
      </c>
      <c r="J1664" s="456" t="s">
        <v>769</v>
      </c>
      <c r="K1664" s="456" t="s">
        <v>704</v>
      </c>
      <c r="L1664" s="456" t="s">
        <v>705</v>
      </c>
      <c r="M1664" s="556" t="s">
        <v>7523</v>
      </c>
      <c r="N1664" s="557">
        <v>44813</v>
      </c>
      <c r="O1664" s="545">
        <f t="shared" si="79"/>
        <v>9</v>
      </c>
      <c r="P1664" s="545">
        <f t="shared" si="80"/>
        <v>8</v>
      </c>
      <c r="Q1664" s="531" t="str">
        <f t="shared" si="81"/>
        <v>Gastos_Gerais</v>
      </c>
    </row>
    <row r="1665" spans="1:17" ht="38.25" hidden="1" x14ac:dyDescent="0.2">
      <c r="A1665" s="538">
        <f>IF(B1665="","",COUNT('Diário 3º PA'!$A$4:$A$4242)+COUNT('Diário 4º PA'!$A$4:$A$2224)+ROW()-3)</f>
        <v>5674</v>
      </c>
      <c r="B1665" s="539">
        <v>44813</v>
      </c>
      <c r="C1665" s="584">
        <v>44774</v>
      </c>
      <c r="D1665" s="541" t="s">
        <v>115</v>
      </c>
      <c r="E1665" s="482" t="s">
        <v>238</v>
      </c>
      <c r="F1665" s="555">
        <v>683.32</v>
      </c>
      <c r="G1665" s="482" t="s">
        <v>921</v>
      </c>
      <c r="H1665" s="554" t="s">
        <v>132</v>
      </c>
      <c r="I1665" s="489" t="s">
        <v>768</v>
      </c>
      <c r="J1665" s="456" t="s">
        <v>769</v>
      </c>
      <c r="K1665" s="456" t="s">
        <v>704</v>
      </c>
      <c r="L1665" s="456" t="s">
        <v>705</v>
      </c>
      <c r="M1665" s="556" t="s">
        <v>7524</v>
      </c>
      <c r="N1665" s="557">
        <v>44813</v>
      </c>
      <c r="O1665" s="545">
        <f t="shared" si="79"/>
        <v>9</v>
      </c>
      <c r="P1665" s="545">
        <f t="shared" si="80"/>
        <v>8</v>
      </c>
      <c r="Q1665" s="531" t="str">
        <f t="shared" si="81"/>
        <v>Gastos_Gerais</v>
      </c>
    </row>
    <row r="1666" spans="1:17" ht="51" hidden="1" x14ac:dyDescent="0.2">
      <c r="A1666" s="538">
        <f>IF(B1666="","",COUNT('Diário 3º PA'!$A$4:$A$4242)+COUNT('Diário 4º PA'!$A$4:$A$2224)+ROW()-3)</f>
        <v>5675</v>
      </c>
      <c r="B1666" s="539">
        <v>44813</v>
      </c>
      <c r="C1666" s="492">
        <v>44774</v>
      </c>
      <c r="D1666" s="482" t="s">
        <v>104</v>
      </c>
      <c r="E1666" s="482" t="s">
        <v>216</v>
      </c>
      <c r="F1666" s="488">
        <v>21237.7</v>
      </c>
      <c r="G1666" s="482" t="s">
        <v>7525</v>
      </c>
      <c r="H1666" s="482" t="s">
        <v>127</v>
      </c>
      <c r="I1666" s="482" t="s">
        <v>633</v>
      </c>
      <c r="J1666" s="556" t="s">
        <v>879</v>
      </c>
      <c r="K1666" s="493" t="s">
        <v>704</v>
      </c>
      <c r="L1666" s="493" t="s">
        <v>704</v>
      </c>
      <c r="M1666" s="493">
        <v>510717</v>
      </c>
      <c r="N1666" s="491">
        <v>44721</v>
      </c>
      <c r="O1666" s="545">
        <f t="shared" si="79"/>
        <v>9</v>
      </c>
      <c r="P1666" s="545">
        <f t="shared" si="80"/>
        <v>8</v>
      </c>
      <c r="Q1666" s="531" t="str">
        <f t="shared" si="81"/>
        <v>Gastos_com_Pessoal</v>
      </c>
    </row>
    <row r="1667" spans="1:17" ht="38.25" hidden="1" x14ac:dyDescent="0.2">
      <c r="A1667" s="538">
        <f>IF(B1667="","",COUNT('Diário 3º PA'!$A$4:$A$4242)+COUNT('Diário 4º PA'!$A$4:$A$2224)+ROW()-3)</f>
        <v>5676</v>
      </c>
      <c r="B1667" s="539">
        <v>44813</v>
      </c>
      <c r="C1667" s="492">
        <v>44774</v>
      </c>
      <c r="D1667" s="541" t="s">
        <v>115</v>
      </c>
      <c r="E1667" s="482" t="s">
        <v>238</v>
      </c>
      <c r="F1667" s="488">
        <v>299</v>
      </c>
      <c r="G1667" s="482" t="s">
        <v>1663</v>
      </c>
      <c r="H1667" s="489" t="s">
        <v>658</v>
      </c>
      <c r="I1667" s="489" t="s">
        <v>659</v>
      </c>
      <c r="J1667" s="493" t="s">
        <v>856</v>
      </c>
      <c r="K1667" s="493" t="s">
        <v>704</v>
      </c>
      <c r="L1667" s="493" t="s">
        <v>704</v>
      </c>
      <c r="M1667" s="493" t="s">
        <v>7526</v>
      </c>
      <c r="N1667" s="496">
        <v>44721</v>
      </c>
      <c r="O1667" s="545">
        <f t="shared" si="79"/>
        <v>9</v>
      </c>
      <c r="P1667" s="545">
        <f t="shared" si="80"/>
        <v>8</v>
      </c>
      <c r="Q1667" s="531" t="str">
        <f t="shared" si="81"/>
        <v>Gastos_Gerais</v>
      </c>
    </row>
    <row r="1668" spans="1:17" ht="38.25" hidden="1" x14ac:dyDescent="0.2">
      <c r="A1668" s="538">
        <f>IF(B1668="","",COUNT('Diário 3º PA'!$A$4:$A$4242)+COUNT('Diário 4º PA'!$A$4:$A$2224)+ROW()-3)</f>
        <v>5677</v>
      </c>
      <c r="B1668" s="539">
        <v>44813</v>
      </c>
      <c r="C1668" s="492">
        <v>44805</v>
      </c>
      <c r="D1668" s="541" t="s">
        <v>115</v>
      </c>
      <c r="E1668" s="554" t="s">
        <v>308</v>
      </c>
      <c r="F1668" s="555">
        <v>2076.87</v>
      </c>
      <c r="G1668" s="554" t="s">
        <v>5981</v>
      </c>
      <c r="H1668" s="554" t="s">
        <v>131</v>
      </c>
      <c r="I1668" s="543" t="s">
        <v>3850</v>
      </c>
      <c r="J1668" s="556" t="s">
        <v>3851</v>
      </c>
      <c r="K1668" s="493" t="s">
        <v>704</v>
      </c>
      <c r="L1668" s="493" t="s">
        <v>428</v>
      </c>
      <c r="M1668" s="556">
        <v>33718</v>
      </c>
      <c r="N1668" s="557">
        <v>44810</v>
      </c>
      <c r="O1668" s="545">
        <f t="shared" si="79"/>
        <v>9</v>
      </c>
      <c r="P1668" s="545">
        <f t="shared" si="80"/>
        <v>9</v>
      </c>
      <c r="Q1668" s="531" t="str">
        <f t="shared" si="81"/>
        <v>Gastos_Gerais</v>
      </c>
    </row>
    <row r="1669" spans="1:17" ht="51" hidden="1" x14ac:dyDescent="0.2">
      <c r="A1669" s="538">
        <f>IF(B1669="","",COUNT('Diário 3º PA'!$A$4:$A$4242)+COUNT('Diário 4º PA'!$A$4:$A$2224)+ROW()-3)</f>
        <v>5678</v>
      </c>
      <c r="B1669" s="539">
        <v>44813</v>
      </c>
      <c r="C1669" s="492">
        <v>44774</v>
      </c>
      <c r="D1669" s="554" t="s">
        <v>104</v>
      </c>
      <c r="E1669" s="554" t="s">
        <v>199</v>
      </c>
      <c r="F1669" s="488">
        <v>5223</v>
      </c>
      <c r="G1669" s="554" t="s">
        <v>6113</v>
      </c>
      <c r="H1669" s="483" t="s">
        <v>127</v>
      </c>
      <c r="I1669" s="489" t="s">
        <v>634</v>
      </c>
      <c r="J1669" s="455" t="s">
        <v>865</v>
      </c>
      <c r="K1669" s="455" t="s">
        <v>704</v>
      </c>
      <c r="L1669" s="456" t="s">
        <v>704</v>
      </c>
      <c r="M1669" s="456">
        <v>41982</v>
      </c>
      <c r="N1669" s="491">
        <v>44813</v>
      </c>
      <c r="O1669" s="545">
        <f t="shared" ref="O1669:O1732" si="82">IF(B1669=0,0,IF(YEAR(B1669)=$P$1,MONTH(B1669)-$O$1+1,(YEAR(B1669)-$P$1)*12-$O$1+1+MONTH(B1669)))</f>
        <v>9</v>
      </c>
      <c r="P1669" s="545">
        <f t="shared" ref="P1669:P1732" si="83">IF(C1669=0,0,IF(YEAR(C1669)=$P$1,MONTH(C1669)-$O$1+1,(YEAR(C1669)-$P$1)*12-$O$1+1+MONTH(C1669)))</f>
        <v>8</v>
      </c>
      <c r="Q1669" s="531" t="str">
        <f t="shared" ref="Q1669:Q1732" si="84">SUBSTITUTE(D1669," ","_")</f>
        <v>Gastos_com_Pessoal</v>
      </c>
    </row>
    <row r="1670" spans="1:17" ht="51" hidden="1" x14ac:dyDescent="0.2">
      <c r="A1670" s="538">
        <f>IF(B1670="","",COUNT('Diário 3º PA'!$A$4:$A$4242)+COUNT('Diário 4º PA'!$A$4:$A$2224)+ROW()-3)</f>
        <v>5679</v>
      </c>
      <c r="B1670" s="539">
        <v>44813</v>
      </c>
      <c r="C1670" s="492">
        <v>44774</v>
      </c>
      <c r="D1670" s="554" t="s">
        <v>104</v>
      </c>
      <c r="E1670" s="554" t="s">
        <v>199</v>
      </c>
      <c r="F1670" s="488">
        <v>5589.75</v>
      </c>
      <c r="G1670" s="554" t="s">
        <v>6145</v>
      </c>
      <c r="H1670" s="483" t="s">
        <v>127</v>
      </c>
      <c r="I1670" s="489" t="s">
        <v>634</v>
      </c>
      <c r="J1670" s="455" t="s">
        <v>865</v>
      </c>
      <c r="K1670" s="455" t="s">
        <v>704</v>
      </c>
      <c r="L1670" s="456" t="s">
        <v>704</v>
      </c>
      <c r="M1670" s="456">
        <v>44673</v>
      </c>
      <c r="N1670" s="491">
        <v>44813</v>
      </c>
      <c r="O1670" s="545">
        <f t="shared" si="82"/>
        <v>9</v>
      </c>
      <c r="P1670" s="545">
        <f t="shared" si="83"/>
        <v>8</v>
      </c>
      <c r="Q1670" s="531" t="str">
        <f t="shared" si="84"/>
        <v>Gastos_com_Pessoal</v>
      </c>
    </row>
    <row r="1671" spans="1:17" ht="38.25" hidden="1" x14ac:dyDescent="0.2">
      <c r="A1671" s="538">
        <f>IF(B1671="","",COUNT('Diário 3º PA'!$A$4:$A$4242)+COUNT('Diário 4º PA'!$A$4:$A$2224)+ROW()-3)</f>
        <v>5680</v>
      </c>
      <c r="B1671" s="539">
        <v>44813</v>
      </c>
      <c r="C1671" s="492">
        <v>44774</v>
      </c>
      <c r="D1671" s="541" t="s">
        <v>115</v>
      </c>
      <c r="E1671" s="482" t="s">
        <v>230</v>
      </c>
      <c r="F1671" s="488">
        <v>5614.73</v>
      </c>
      <c r="G1671" s="588" t="s">
        <v>758</v>
      </c>
      <c r="H1671" s="554" t="s">
        <v>135</v>
      </c>
      <c r="I1671" s="586" t="s">
        <v>5988</v>
      </c>
      <c r="J1671" s="578" t="s">
        <v>760</v>
      </c>
      <c r="K1671" s="493" t="s">
        <v>704</v>
      </c>
      <c r="L1671" s="493" t="s">
        <v>428</v>
      </c>
      <c r="M1671" s="578">
        <v>84534121</v>
      </c>
      <c r="N1671" s="587">
        <v>44813</v>
      </c>
      <c r="O1671" s="545">
        <f t="shared" si="82"/>
        <v>9</v>
      </c>
      <c r="P1671" s="545">
        <f t="shared" si="83"/>
        <v>8</v>
      </c>
      <c r="Q1671" s="531" t="str">
        <f t="shared" si="84"/>
        <v>Gastos_Gerais</v>
      </c>
    </row>
    <row r="1672" spans="1:17" ht="38.25" hidden="1" x14ac:dyDescent="0.2">
      <c r="A1672" s="538">
        <f>IF(B1672="","",COUNT('Diário 3º PA'!$A$4:$A$4242)+COUNT('Diário 4º PA'!$A$4:$A$2224)+ROW()-3)</f>
        <v>5681</v>
      </c>
      <c r="B1672" s="539">
        <v>44813</v>
      </c>
      <c r="C1672" s="492">
        <v>44805</v>
      </c>
      <c r="D1672" s="541" t="s">
        <v>115</v>
      </c>
      <c r="E1672" s="554" t="s">
        <v>302</v>
      </c>
      <c r="F1672" s="488">
        <v>83988.34</v>
      </c>
      <c r="G1672" s="554" t="s">
        <v>6817</v>
      </c>
      <c r="H1672" s="554" t="s">
        <v>133</v>
      </c>
      <c r="I1672" s="586" t="s">
        <v>1037</v>
      </c>
      <c r="J1672" s="578" t="s">
        <v>1450</v>
      </c>
      <c r="K1672" s="493" t="s">
        <v>704</v>
      </c>
      <c r="L1672" s="493" t="s">
        <v>428</v>
      </c>
      <c r="M1672" s="578">
        <v>161</v>
      </c>
      <c r="N1672" s="587">
        <v>44806</v>
      </c>
      <c r="O1672" s="545">
        <f t="shared" si="82"/>
        <v>9</v>
      </c>
      <c r="P1672" s="545">
        <f t="shared" si="83"/>
        <v>9</v>
      </c>
      <c r="Q1672" s="531" t="str">
        <f t="shared" si="84"/>
        <v>Gastos_Gerais</v>
      </c>
    </row>
    <row r="1673" spans="1:17" ht="51" hidden="1" x14ac:dyDescent="0.2">
      <c r="A1673" s="538">
        <f>IF(B1673="","",COUNT('Diário 3º PA'!$A$4:$A$4242)+COUNT('Diário 4º PA'!$A$4:$A$2224)+ROW()-3)</f>
        <v>5682</v>
      </c>
      <c r="B1673" s="539">
        <v>44813</v>
      </c>
      <c r="C1673" s="492">
        <v>44774</v>
      </c>
      <c r="D1673" s="482" t="s">
        <v>104</v>
      </c>
      <c r="E1673" s="482" t="s">
        <v>210</v>
      </c>
      <c r="F1673" s="488">
        <v>9270.7999999999993</v>
      </c>
      <c r="G1673" s="482" t="s">
        <v>7527</v>
      </c>
      <c r="H1673" s="482" t="s">
        <v>127</v>
      </c>
      <c r="I1673" s="543" t="s">
        <v>878</v>
      </c>
      <c r="J1673" s="493" t="s">
        <v>879</v>
      </c>
      <c r="K1673" s="493" t="s">
        <v>704</v>
      </c>
      <c r="L1673" s="493" t="s">
        <v>2619</v>
      </c>
      <c r="M1673" s="493">
        <v>519263</v>
      </c>
      <c r="N1673" s="587">
        <v>44813</v>
      </c>
      <c r="O1673" s="545">
        <f t="shared" si="82"/>
        <v>9</v>
      </c>
      <c r="P1673" s="545">
        <f t="shared" si="83"/>
        <v>8</v>
      </c>
      <c r="Q1673" s="531" t="str">
        <f t="shared" si="84"/>
        <v>Gastos_com_Pessoal</v>
      </c>
    </row>
    <row r="1674" spans="1:17" ht="38.25" hidden="1" x14ac:dyDescent="0.2">
      <c r="A1674" s="538">
        <f>IF(B1674="","",COUNT('Diário 3º PA'!$A$4:$A$4242)+COUNT('Diário 4º PA'!$A$4:$A$2224)+ROW()-3)</f>
        <v>5683</v>
      </c>
      <c r="B1674" s="539">
        <v>44813</v>
      </c>
      <c r="C1674" s="492">
        <v>44774</v>
      </c>
      <c r="D1674" s="541" t="s">
        <v>115</v>
      </c>
      <c r="E1674" s="482" t="s">
        <v>230</v>
      </c>
      <c r="F1674" s="488">
        <v>675.03</v>
      </c>
      <c r="G1674" s="588" t="s">
        <v>758</v>
      </c>
      <c r="H1674" s="554" t="s">
        <v>132</v>
      </c>
      <c r="I1674" s="586" t="s">
        <v>5988</v>
      </c>
      <c r="J1674" s="578" t="s">
        <v>760</v>
      </c>
      <c r="K1674" s="493" t="s">
        <v>704</v>
      </c>
      <c r="L1674" s="493" t="s">
        <v>428</v>
      </c>
      <c r="M1674" s="578">
        <v>83893036</v>
      </c>
      <c r="N1674" s="587">
        <v>44813</v>
      </c>
      <c r="O1674" s="545">
        <f t="shared" si="82"/>
        <v>9</v>
      </c>
      <c r="P1674" s="545">
        <f t="shared" si="83"/>
        <v>8</v>
      </c>
      <c r="Q1674" s="531" t="str">
        <f t="shared" si="84"/>
        <v>Gastos_Gerais</v>
      </c>
    </row>
    <row r="1675" spans="1:17" ht="38.25" hidden="1" x14ac:dyDescent="0.2">
      <c r="A1675" s="538">
        <f>IF(B1675="","",COUNT('Diário 3º PA'!$A$4:$A$4242)+COUNT('Diário 4º PA'!$A$4:$A$2224)+ROW()-3)</f>
        <v>5684</v>
      </c>
      <c r="B1675" s="539">
        <v>44813</v>
      </c>
      <c r="C1675" s="492">
        <v>44805</v>
      </c>
      <c r="D1675" s="541" t="s">
        <v>115</v>
      </c>
      <c r="E1675" s="489" t="s">
        <v>328</v>
      </c>
      <c r="F1675" s="506">
        <v>2000</v>
      </c>
      <c r="G1675" s="489" t="s">
        <v>7528</v>
      </c>
      <c r="H1675" s="489" t="s">
        <v>130</v>
      </c>
      <c r="I1675" s="489" t="s">
        <v>727</v>
      </c>
      <c r="J1675" s="456" t="s">
        <v>728</v>
      </c>
      <c r="K1675" s="456" t="s">
        <v>704</v>
      </c>
      <c r="L1675" s="556" t="s">
        <v>428</v>
      </c>
      <c r="M1675" s="456">
        <v>1964953</v>
      </c>
      <c r="N1675" s="587">
        <v>44813</v>
      </c>
      <c r="O1675" s="545">
        <f t="shared" si="82"/>
        <v>9</v>
      </c>
      <c r="P1675" s="545">
        <f t="shared" si="83"/>
        <v>9</v>
      </c>
      <c r="Q1675" s="531" t="str">
        <f t="shared" si="84"/>
        <v>Gastos_Gerais</v>
      </c>
    </row>
    <row r="1676" spans="1:17" ht="76.5" x14ac:dyDescent="0.2">
      <c r="A1676" s="538">
        <f>IF(B1676="","",COUNT('Diário 3º PA'!$A$4:$A$4242)+COUNT('Diário 4º PA'!$A$4:$A$2224)+ROW()-3)</f>
        <v>5685</v>
      </c>
      <c r="B1676" s="539">
        <v>44813</v>
      </c>
      <c r="C1676" s="492">
        <v>44805</v>
      </c>
      <c r="D1676" s="482" t="s">
        <v>117</v>
      </c>
      <c r="E1676" s="482" t="s">
        <v>393</v>
      </c>
      <c r="F1676" s="488">
        <v>4750</v>
      </c>
      <c r="G1676" s="588" t="s">
        <v>7529</v>
      </c>
      <c r="H1676" s="554" t="s">
        <v>128</v>
      </c>
      <c r="I1676" s="586" t="s">
        <v>7530</v>
      </c>
      <c r="J1676" s="578" t="s">
        <v>2732</v>
      </c>
      <c r="K1676" s="493" t="s">
        <v>704</v>
      </c>
      <c r="L1676" s="493" t="s">
        <v>428</v>
      </c>
      <c r="M1676" s="578">
        <v>33714</v>
      </c>
      <c r="N1676" s="587">
        <v>44810</v>
      </c>
      <c r="O1676" s="545">
        <f t="shared" si="82"/>
        <v>9</v>
      </c>
      <c r="P1676" s="545">
        <f t="shared" si="83"/>
        <v>9</v>
      </c>
      <c r="Q1676" s="531" t="str">
        <f t="shared" si="84"/>
        <v>Aquisição_de_Bens_Permanentes</v>
      </c>
    </row>
    <row r="1677" spans="1:17" ht="38.25" hidden="1" x14ac:dyDescent="0.2">
      <c r="A1677" s="538">
        <f>IF(B1677="","",COUNT('Diário 3º PA'!$A$4:$A$4242)+COUNT('Diário 4º PA'!$A$4:$A$2224)+ROW()-3)</f>
        <v>5686</v>
      </c>
      <c r="B1677" s="539">
        <v>44813</v>
      </c>
      <c r="C1677" s="492">
        <v>44805</v>
      </c>
      <c r="D1677" s="541" t="s">
        <v>115</v>
      </c>
      <c r="E1677" s="482" t="s">
        <v>260</v>
      </c>
      <c r="F1677" s="488">
        <v>600</v>
      </c>
      <c r="G1677" s="554" t="s">
        <v>6807</v>
      </c>
      <c r="H1677" s="482" t="s">
        <v>129</v>
      </c>
      <c r="I1677" s="482" t="s">
        <v>1210</v>
      </c>
      <c r="J1677" s="493" t="s">
        <v>1211</v>
      </c>
      <c r="K1677" s="493" t="s">
        <v>704</v>
      </c>
      <c r="L1677" s="493" t="s">
        <v>428</v>
      </c>
      <c r="M1677" s="493">
        <v>2022371</v>
      </c>
      <c r="N1677" s="491">
        <v>44809</v>
      </c>
      <c r="O1677" s="545">
        <f t="shared" si="82"/>
        <v>9</v>
      </c>
      <c r="P1677" s="545">
        <f t="shared" si="83"/>
        <v>9</v>
      </c>
      <c r="Q1677" s="531" t="str">
        <f t="shared" si="84"/>
        <v>Gastos_Gerais</v>
      </c>
    </row>
    <row r="1678" spans="1:17" ht="38.25" hidden="1" x14ac:dyDescent="0.2">
      <c r="A1678" s="538">
        <f>IF(B1678="","",COUNT('Diário 3º PA'!$A$4:$A$4242)+COUNT('Diário 4º PA'!$A$4:$A$2224)+ROW()-3)</f>
        <v>5687</v>
      </c>
      <c r="B1678" s="539">
        <v>44813</v>
      </c>
      <c r="C1678" s="492">
        <v>44774</v>
      </c>
      <c r="D1678" s="541" t="s">
        <v>115</v>
      </c>
      <c r="E1678" s="482" t="s">
        <v>268</v>
      </c>
      <c r="F1678" s="488">
        <v>330</v>
      </c>
      <c r="G1678" s="554" t="s">
        <v>6059</v>
      </c>
      <c r="H1678" s="482" t="s">
        <v>130</v>
      </c>
      <c r="I1678" s="482" t="s">
        <v>3586</v>
      </c>
      <c r="J1678" s="493" t="s">
        <v>957</v>
      </c>
      <c r="K1678" s="493" t="s">
        <v>704</v>
      </c>
      <c r="L1678" s="493" t="s">
        <v>428</v>
      </c>
      <c r="M1678" s="493">
        <v>202288</v>
      </c>
      <c r="N1678" s="587">
        <v>44813</v>
      </c>
      <c r="O1678" s="545">
        <f t="shared" si="82"/>
        <v>9</v>
      </c>
      <c r="P1678" s="545">
        <f t="shared" si="83"/>
        <v>8</v>
      </c>
      <c r="Q1678" s="531" t="str">
        <f t="shared" si="84"/>
        <v>Gastos_Gerais</v>
      </c>
    </row>
    <row r="1679" spans="1:17" ht="38.25" hidden="1" x14ac:dyDescent="0.2">
      <c r="A1679" s="538">
        <f>IF(B1679="","",COUNT('Diário 3º PA'!$A$4:$A$4242)+COUNT('Diário 4º PA'!$A$4:$A$2224)+ROW()-3)</f>
        <v>5688</v>
      </c>
      <c r="B1679" s="539">
        <v>44813</v>
      </c>
      <c r="C1679" s="584">
        <v>44805</v>
      </c>
      <c r="D1679" s="541" t="s">
        <v>115</v>
      </c>
      <c r="E1679" s="482" t="s">
        <v>356</v>
      </c>
      <c r="F1679" s="555">
        <v>345</v>
      </c>
      <c r="G1679" s="482" t="s">
        <v>7531</v>
      </c>
      <c r="H1679" s="554" t="s">
        <v>132</v>
      </c>
      <c r="I1679" s="543" t="s">
        <v>7532</v>
      </c>
      <c r="J1679" s="556" t="s">
        <v>7533</v>
      </c>
      <c r="K1679" s="556" t="s">
        <v>704</v>
      </c>
      <c r="L1679" s="544" t="s">
        <v>428</v>
      </c>
      <c r="M1679" s="556">
        <v>21494</v>
      </c>
      <c r="N1679" s="557">
        <v>44813</v>
      </c>
      <c r="O1679" s="545">
        <f t="shared" si="82"/>
        <v>9</v>
      </c>
      <c r="P1679" s="545">
        <f t="shared" si="83"/>
        <v>9</v>
      </c>
      <c r="Q1679" s="531" t="str">
        <f t="shared" si="84"/>
        <v>Gastos_Gerais</v>
      </c>
    </row>
    <row r="1680" spans="1:17" ht="38.25" hidden="1" x14ac:dyDescent="0.2">
      <c r="A1680" s="538">
        <f>IF(B1680="","",COUNT('Diário 3º PA'!$A$4:$A$4242)+COUNT('Diário 4º PA'!$A$4:$A$2224)+ROW()-3)</f>
        <v>5689</v>
      </c>
      <c r="B1680" s="539">
        <v>44813</v>
      </c>
      <c r="C1680" s="584">
        <v>44805</v>
      </c>
      <c r="D1680" s="541" t="s">
        <v>115</v>
      </c>
      <c r="E1680" s="554" t="s">
        <v>318</v>
      </c>
      <c r="F1680" s="555">
        <v>449</v>
      </c>
      <c r="G1680" s="554" t="s">
        <v>7534</v>
      </c>
      <c r="H1680" s="554" t="s">
        <v>135</v>
      </c>
      <c r="I1680" s="543" t="s">
        <v>7535</v>
      </c>
      <c r="J1680" s="556" t="s">
        <v>7536</v>
      </c>
      <c r="K1680" s="556" t="s">
        <v>704</v>
      </c>
      <c r="L1680" s="544" t="s">
        <v>428</v>
      </c>
      <c r="M1680" s="556">
        <v>34922044</v>
      </c>
      <c r="N1680" s="557">
        <v>44812</v>
      </c>
      <c r="O1680" s="545">
        <f t="shared" si="82"/>
        <v>9</v>
      </c>
      <c r="P1680" s="545">
        <f t="shared" si="83"/>
        <v>9</v>
      </c>
      <c r="Q1680" s="531" t="str">
        <f t="shared" si="84"/>
        <v>Gastos_Gerais</v>
      </c>
    </row>
    <row r="1681" spans="1:17" ht="51" hidden="1" x14ac:dyDescent="0.2">
      <c r="A1681" s="538">
        <f>IF(B1681="","",COUNT('Diário 3º PA'!$A$4:$A$4242)+COUNT('Diário 4º PA'!$A$4:$A$2224)+ROW()-3)</f>
        <v>5690</v>
      </c>
      <c r="B1681" s="539">
        <v>44813</v>
      </c>
      <c r="C1681" s="584">
        <v>44805</v>
      </c>
      <c r="D1681" s="554" t="s">
        <v>104</v>
      </c>
      <c r="E1681" s="554" t="s">
        <v>204</v>
      </c>
      <c r="F1681" s="555">
        <v>265.60000000000002</v>
      </c>
      <c r="G1681" s="554" t="s">
        <v>7537</v>
      </c>
      <c r="H1681" s="554" t="s">
        <v>128</v>
      </c>
      <c r="I1681" s="543" t="s">
        <v>6093</v>
      </c>
      <c r="J1681" s="556" t="s">
        <v>756</v>
      </c>
      <c r="K1681" s="556" t="s">
        <v>6748</v>
      </c>
      <c r="L1681" s="544" t="s">
        <v>774</v>
      </c>
      <c r="M1681" s="556">
        <v>5253</v>
      </c>
      <c r="N1681" s="557">
        <v>44813</v>
      </c>
      <c r="O1681" s="545">
        <f t="shared" si="82"/>
        <v>9</v>
      </c>
      <c r="P1681" s="545">
        <f t="shared" si="83"/>
        <v>9</v>
      </c>
      <c r="Q1681" s="531" t="str">
        <f t="shared" si="84"/>
        <v>Gastos_com_Pessoal</v>
      </c>
    </row>
    <row r="1682" spans="1:17" ht="38.25" hidden="1" x14ac:dyDescent="0.2">
      <c r="A1682" s="538">
        <f>IF(B1682="","",COUNT('Diário 3º PA'!$A$4:$A$4242)+COUNT('Diário 4º PA'!$A$4:$A$2224)+ROW()-3)</f>
        <v>5691</v>
      </c>
      <c r="B1682" s="539">
        <v>44813</v>
      </c>
      <c r="C1682" s="584">
        <v>44805</v>
      </c>
      <c r="D1682" s="541" t="s">
        <v>115</v>
      </c>
      <c r="E1682" s="554" t="s">
        <v>318</v>
      </c>
      <c r="F1682" s="555">
        <v>65.599999999999994</v>
      </c>
      <c r="G1682" s="554" t="s">
        <v>7538</v>
      </c>
      <c r="H1682" s="554" t="s">
        <v>135</v>
      </c>
      <c r="I1682" s="543" t="s">
        <v>7539</v>
      </c>
      <c r="J1682" s="556" t="s">
        <v>7540</v>
      </c>
      <c r="K1682" s="556" t="s">
        <v>704</v>
      </c>
      <c r="L1682" s="544" t="s">
        <v>428</v>
      </c>
      <c r="M1682" s="556">
        <v>1060</v>
      </c>
      <c r="N1682" s="557">
        <v>44813</v>
      </c>
      <c r="O1682" s="545">
        <f t="shared" si="82"/>
        <v>9</v>
      </c>
      <c r="P1682" s="545">
        <f t="shared" si="83"/>
        <v>9</v>
      </c>
      <c r="Q1682" s="531" t="str">
        <f t="shared" si="84"/>
        <v>Gastos_Gerais</v>
      </c>
    </row>
    <row r="1683" spans="1:17" ht="38.25" hidden="1" x14ac:dyDescent="0.2">
      <c r="A1683" s="538">
        <f>IF(B1683="","",COUNT('Diário 3º PA'!$A$4:$A$4242)+COUNT('Diário 4º PA'!$A$4:$A$2224)+ROW()-3)</f>
        <v>5692</v>
      </c>
      <c r="B1683" s="539">
        <v>44813</v>
      </c>
      <c r="C1683" s="584">
        <v>44805</v>
      </c>
      <c r="D1683" s="541" t="s">
        <v>115</v>
      </c>
      <c r="E1683" s="554" t="s">
        <v>366</v>
      </c>
      <c r="F1683" s="555">
        <v>77.75</v>
      </c>
      <c r="G1683" s="554" t="s">
        <v>3960</v>
      </c>
      <c r="H1683" s="554" t="s">
        <v>136</v>
      </c>
      <c r="I1683" s="543" t="s">
        <v>1271</v>
      </c>
      <c r="J1683" s="556" t="s">
        <v>1272</v>
      </c>
      <c r="K1683" s="556" t="s">
        <v>704</v>
      </c>
      <c r="L1683" s="544" t="s">
        <v>428</v>
      </c>
      <c r="M1683" s="556">
        <v>255</v>
      </c>
      <c r="N1683" s="557">
        <v>44812</v>
      </c>
      <c r="O1683" s="545">
        <f t="shared" si="82"/>
        <v>9</v>
      </c>
      <c r="P1683" s="545">
        <f t="shared" si="83"/>
        <v>9</v>
      </c>
      <c r="Q1683" s="531" t="str">
        <f t="shared" si="84"/>
        <v>Gastos_Gerais</v>
      </c>
    </row>
    <row r="1684" spans="1:17" ht="38.25" hidden="1" x14ac:dyDescent="0.2">
      <c r="A1684" s="538">
        <f>IF(B1684="","",COUNT('Diário 3º PA'!$A$4:$A$4242)+COUNT('Diário 4º PA'!$A$4:$A$2224)+ROW()-3)</f>
        <v>5693</v>
      </c>
      <c r="B1684" s="539">
        <v>44813</v>
      </c>
      <c r="C1684" s="584">
        <v>44774</v>
      </c>
      <c r="D1684" s="541" t="s">
        <v>115</v>
      </c>
      <c r="E1684" s="554" t="s">
        <v>232</v>
      </c>
      <c r="F1684" s="555">
        <v>7823.13</v>
      </c>
      <c r="G1684" s="554" t="s">
        <v>2495</v>
      </c>
      <c r="H1684" s="554" t="s">
        <v>136</v>
      </c>
      <c r="I1684" s="543" t="s">
        <v>1089</v>
      </c>
      <c r="J1684" s="556" t="s">
        <v>703</v>
      </c>
      <c r="K1684" s="556" t="s">
        <v>704</v>
      </c>
      <c r="L1684" s="544" t="s">
        <v>705</v>
      </c>
      <c r="M1684" s="556" t="s">
        <v>7541</v>
      </c>
      <c r="N1684" s="557">
        <v>44806</v>
      </c>
      <c r="O1684" s="545">
        <f t="shared" si="82"/>
        <v>9</v>
      </c>
      <c r="P1684" s="545">
        <f t="shared" si="83"/>
        <v>8</v>
      </c>
      <c r="Q1684" s="531" t="str">
        <f t="shared" si="84"/>
        <v>Gastos_Gerais</v>
      </c>
    </row>
    <row r="1685" spans="1:17" ht="51" hidden="1" x14ac:dyDescent="0.2">
      <c r="A1685" s="538">
        <f>IF(B1685="","",COUNT('Diário 3º PA'!$A$4:$A$4242)+COUNT('Diário 4º PA'!$A$4:$A$2224)+ROW()-3)</f>
        <v>5694</v>
      </c>
      <c r="B1685" s="539">
        <v>44813</v>
      </c>
      <c r="C1685" s="492">
        <v>44774</v>
      </c>
      <c r="D1685" s="554" t="s">
        <v>104</v>
      </c>
      <c r="E1685" s="554" t="s">
        <v>199</v>
      </c>
      <c r="F1685" s="488">
        <v>35</v>
      </c>
      <c r="G1685" s="541" t="s">
        <v>3663</v>
      </c>
      <c r="H1685" s="482" t="s">
        <v>127</v>
      </c>
      <c r="I1685" s="482" t="s">
        <v>634</v>
      </c>
      <c r="J1685" s="493" t="s">
        <v>865</v>
      </c>
      <c r="K1685" s="493" t="s">
        <v>704</v>
      </c>
      <c r="L1685" s="493" t="s">
        <v>704</v>
      </c>
      <c r="M1685" s="493">
        <v>40423</v>
      </c>
      <c r="N1685" s="491">
        <v>44721</v>
      </c>
      <c r="O1685" s="545">
        <f t="shared" si="82"/>
        <v>9</v>
      </c>
      <c r="P1685" s="545">
        <f t="shared" si="83"/>
        <v>8</v>
      </c>
      <c r="Q1685" s="531" t="str">
        <f t="shared" si="84"/>
        <v>Gastos_com_Pessoal</v>
      </c>
    </row>
    <row r="1686" spans="1:17" ht="38.25" hidden="1" x14ac:dyDescent="0.2">
      <c r="A1686" s="538">
        <f>IF(B1686="","",COUNT('Diário 3º PA'!$A$4:$A$4242)+COUNT('Diário 4º PA'!$A$4:$A$2224)+ROW()-3)</f>
        <v>5695</v>
      </c>
      <c r="B1686" s="539">
        <v>44813</v>
      </c>
      <c r="C1686" s="492">
        <v>44805</v>
      </c>
      <c r="D1686" s="541" t="s">
        <v>115</v>
      </c>
      <c r="E1686" s="554" t="s">
        <v>372</v>
      </c>
      <c r="F1686" s="488">
        <v>90</v>
      </c>
      <c r="G1686" s="482" t="s">
        <v>4726</v>
      </c>
      <c r="H1686" s="482" t="s">
        <v>130</v>
      </c>
      <c r="I1686" s="482" t="s">
        <v>649</v>
      </c>
      <c r="J1686" s="493" t="s">
        <v>4727</v>
      </c>
      <c r="K1686" s="493" t="s">
        <v>704</v>
      </c>
      <c r="L1686" s="493" t="s">
        <v>428</v>
      </c>
      <c r="M1686" s="493">
        <v>20221780</v>
      </c>
      <c r="N1686" s="491">
        <v>44721</v>
      </c>
      <c r="O1686" s="545">
        <f t="shared" si="82"/>
        <v>9</v>
      </c>
      <c r="P1686" s="545">
        <f t="shared" si="83"/>
        <v>9</v>
      </c>
      <c r="Q1686" s="531" t="str">
        <f t="shared" si="84"/>
        <v>Gastos_Gerais</v>
      </c>
    </row>
    <row r="1687" spans="1:17" ht="38.25" hidden="1" x14ac:dyDescent="0.2">
      <c r="A1687" s="538">
        <f>IF(B1687="","",COUNT('Diário 3º PA'!$A$4:$A$4242)+COUNT('Diário 4º PA'!$A$4:$A$2224)+ROW()-3)</f>
        <v>5696</v>
      </c>
      <c r="B1687" s="539">
        <v>44813</v>
      </c>
      <c r="C1687" s="595">
        <v>44774</v>
      </c>
      <c r="D1687" s="541" t="s">
        <v>115</v>
      </c>
      <c r="E1687" s="554" t="s">
        <v>258</v>
      </c>
      <c r="F1687" s="555">
        <v>940.5</v>
      </c>
      <c r="G1687" s="588" t="s">
        <v>7542</v>
      </c>
      <c r="H1687" s="554" t="s">
        <v>134</v>
      </c>
      <c r="I1687" s="586" t="s">
        <v>466</v>
      </c>
      <c r="J1687" s="578" t="s">
        <v>2172</v>
      </c>
      <c r="K1687" s="493" t="s">
        <v>704</v>
      </c>
      <c r="L1687" s="493" t="s">
        <v>428</v>
      </c>
      <c r="M1687" s="578">
        <v>2952</v>
      </c>
      <c r="N1687" s="587">
        <v>44798</v>
      </c>
      <c r="O1687" s="545">
        <f t="shared" si="82"/>
        <v>9</v>
      </c>
      <c r="P1687" s="545">
        <f t="shared" si="83"/>
        <v>8</v>
      </c>
      <c r="Q1687" s="531" t="str">
        <f t="shared" si="84"/>
        <v>Gastos_Gerais</v>
      </c>
    </row>
    <row r="1688" spans="1:17" ht="38.25" hidden="1" x14ac:dyDescent="0.2">
      <c r="A1688" s="538">
        <f>IF(B1688="","",COUNT('Diário 3º PA'!$A$4:$A$4242)+COUNT('Diário 4º PA'!$A$4:$A$2224)+ROW()-3)</f>
        <v>5697</v>
      </c>
      <c r="B1688" s="539">
        <v>44813</v>
      </c>
      <c r="C1688" s="595">
        <v>44774</v>
      </c>
      <c r="D1688" s="541" t="s">
        <v>115</v>
      </c>
      <c r="E1688" s="554" t="s">
        <v>230</v>
      </c>
      <c r="F1688" s="488">
        <v>3859.06</v>
      </c>
      <c r="G1688" s="588" t="s">
        <v>758</v>
      </c>
      <c r="H1688" s="554" t="s">
        <v>129</v>
      </c>
      <c r="I1688" s="586" t="s">
        <v>5988</v>
      </c>
      <c r="J1688" s="578" t="s">
        <v>760</v>
      </c>
      <c r="K1688" s="493" t="s">
        <v>704</v>
      </c>
      <c r="L1688" s="493" t="s">
        <v>428</v>
      </c>
      <c r="M1688" s="578">
        <v>84988025</v>
      </c>
      <c r="N1688" s="587">
        <v>44813</v>
      </c>
      <c r="O1688" s="545">
        <f t="shared" si="82"/>
        <v>9</v>
      </c>
      <c r="P1688" s="545">
        <f t="shared" si="83"/>
        <v>8</v>
      </c>
      <c r="Q1688" s="531" t="str">
        <f t="shared" si="84"/>
        <v>Gastos_Gerais</v>
      </c>
    </row>
    <row r="1689" spans="1:17" ht="51" hidden="1" x14ac:dyDescent="0.2">
      <c r="A1689" s="538">
        <f>IF(B1689="","",COUNT('Diário 3º PA'!$A$4:$A$4242)+COUNT('Diário 4º PA'!$A$4:$A$2224)+ROW()-3)</f>
        <v>5698</v>
      </c>
      <c r="B1689" s="539">
        <v>44813</v>
      </c>
      <c r="C1689" s="595">
        <v>44774</v>
      </c>
      <c r="D1689" s="554" t="s">
        <v>104</v>
      </c>
      <c r="E1689" s="554" t="s">
        <v>199</v>
      </c>
      <c r="F1689" s="488">
        <v>11239.25</v>
      </c>
      <c r="G1689" s="482" t="s">
        <v>3661</v>
      </c>
      <c r="H1689" s="483" t="s">
        <v>127</v>
      </c>
      <c r="I1689" s="489" t="s">
        <v>634</v>
      </c>
      <c r="J1689" s="455" t="s">
        <v>865</v>
      </c>
      <c r="K1689" s="455" t="s">
        <v>704</v>
      </c>
      <c r="L1689" s="456" t="s">
        <v>704</v>
      </c>
      <c r="M1689" s="456">
        <v>43553</v>
      </c>
      <c r="N1689" s="587">
        <v>44813</v>
      </c>
      <c r="O1689" s="545">
        <f t="shared" si="82"/>
        <v>9</v>
      </c>
      <c r="P1689" s="545">
        <f t="shared" si="83"/>
        <v>8</v>
      </c>
      <c r="Q1689" s="531" t="str">
        <f t="shared" si="84"/>
        <v>Gastos_com_Pessoal</v>
      </c>
    </row>
    <row r="1690" spans="1:17" ht="48" hidden="1" x14ac:dyDescent="0.2">
      <c r="A1690" s="538">
        <f>IF(B1690="","",COUNT('Diário 3º PA'!$A$4:$A$4242)+COUNT('Diário 4º PA'!$A$4:$A$2224)+ROW()-3)</f>
        <v>5699</v>
      </c>
      <c r="B1690" s="539">
        <v>44813</v>
      </c>
      <c r="C1690" s="492">
        <v>44774</v>
      </c>
      <c r="D1690" s="541" t="s">
        <v>115</v>
      </c>
      <c r="E1690" s="482" t="s">
        <v>282</v>
      </c>
      <c r="F1690" s="488">
        <v>2765.58</v>
      </c>
      <c r="G1690" s="482" t="s">
        <v>652</v>
      </c>
      <c r="H1690" s="482" t="s">
        <v>128</v>
      </c>
      <c r="I1690" s="482" t="s">
        <v>651</v>
      </c>
      <c r="J1690" s="493" t="s">
        <v>932</v>
      </c>
      <c r="K1690" s="493" t="s">
        <v>704</v>
      </c>
      <c r="L1690" s="493" t="s">
        <v>704</v>
      </c>
      <c r="M1690" s="493">
        <v>1641471</v>
      </c>
      <c r="N1690" s="491">
        <v>44813</v>
      </c>
      <c r="O1690" s="545">
        <f t="shared" si="82"/>
        <v>9</v>
      </c>
      <c r="P1690" s="545">
        <f t="shared" si="83"/>
        <v>8</v>
      </c>
      <c r="Q1690" s="531" t="str">
        <f t="shared" si="84"/>
        <v>Gastos_Gerais</v>
      </c>
    </row>
    <row r="1691" spans="1:17" ht="38.25" hidden="1" x14ac:dyDescent="0.2">
      <c r="A1691" s="538">
        <f>IF(B1691="","",COUNT('Diário 3º PA'!$A$4:$A$4242)+COUNT('Diário 4º PA'!$A$4:$A$2224)+ROW()-3)</f>
        <v>5700</v>
      </c>
      <c r="B1691" s="539">
        <v>44813</v>
      </c>
      <c r="C1691" s="492">
        <v>44774</v>
      </c>
      <c r="D1691" s="541" t="s">
        <v>115</v>
      </c>
      <c r="E1691" s="482" t="s">
        <v>306</v>
      </c>
      <c r="F1691" s="488">
        <v>439.5</v>
      </c>
      <c r="G1691" s="482" t="s">
        <v>7543</v>
      </c>
      <c r="H1691" s="489" t="s">
        <v>139</v>
      </c>
      <c r="I1691" s="489" t="s">
        <v>549</v>
      </c>
      <c r="J1691" s="456" t="s">
        <v>1681</v>
      </c>
      <c r="K1691" s="456" t="s">
        <v>704</v>
      </c>
      <c r="L1691" s="456" t="s">
        <v>428</v>
      </c>
      <c r="M1691" s="455">
        <v>9962</v>
      </c>
      <c r="N1691" s="510">
        <v>44803</v>
      </c>
      <c r="O1691" s="545">
        <f t="shared" si="82"/>
        <v>9</v>
      </c>
      <c r="P1691" s="545">
        <f t="shared" si="83"/>
        <v>8</v>
      </c>
      <c r="Q1691" s="531" t="str">
        <f t="shared" si="84"/>
        <v>Gastos_Gerais</v>
      </c>
    </row>
    <row r="1692" spans="1:17" ht="38.25" hidden="1" x14ac:dyDescent="0.2">
      <c r="A1692" s="538">
        <f>IF(B1692="","",COUNT('Diário 3º PA'!$A$4:$A$4242)+COUNT('Diário 4º PA'!$A$4:$A$2224)+ROW()-3)</f>
        <v>5701</v>
      </c>
      <c r="B1692" s="539">
        <v>44813</v>
      </c>
      <c r="C1692" s="492">
        <v>44805</v>
      </c>
      <c r="D1692" s="541" t="s">
        <v>115</v>
      </c>
      <c r="E1692" s="482" t="s">
        <v>342</v>
      </c>
      <c r="F1692" s="488">
        <v>480</v>
      </c>
      <c r="G1692" s="588" t="s">
        <v>7544</v>
      </c>
      <c r="H1692" s="554" t="s">
        <v>128</v>
      </c>
      <c r="I1692" s="586" t="s">
        <v>840</v>
      </c>
      <c r="J1692" s="578" t="s">
        <v>841</v>
      </c>
      <c r="K1692" s="578" t="s">
        <v>6748</v>
      </c>
      <c r="L1692" s="582" t="s">
        <v>1531</v>
      </c>
      <c r="M1692" s="578">
        <v>587818416</v>
      </c>
      <c r="N1692" s="587">
        <v>44813</v>
      </c>
      <c r="O1692" s="545">
        <f t="shared" si="82"/>
        <v>9</v>
      </c>
      <c r="P1692" s="545">
        <f t="shared" si="83"/>
        <v>9</v>
      </c>
      <c r="Q1692" s="531" t="str">
        <f t="shared" si="84"/>
        <v>Gastos_Gerais</v>
      </c>
    </row>
    <row r="1693" spans="1:17" ht="63.75" hidden="1" x14ac:dyDescent="0.2">
      <c r="A1693" s="538">
        <f>IF(B1693="","",COUNT('Diário 3º PA'!$A$4:$A$4242)+COUNT('Diário 4º PA'!$A$4:$A$2224)+ROW()-3)</f>
        <v>5702</v>
      </c>
      <c r="B1693" s="539">
        <v>44813</v>
      </c>
      <c r="C1693" s="492">
        <v>44805</v>
      </c>
      <c r="D1693" s="541" t="s">
        <v>115</v>
      </c>
      <c r="E1693" s="482" t="s">
        <v>342</v>
      </c>
      <c r="F1693" s="488">
        <v>480</v>
      </c>
      <c r="G1693" s="588" t="s">
        <v>7545</v>
      </c>
      <c r="H1693" s="554" t="s">
        <v>128</v>
      </c>
      <c r="I1693" s="586" t="s">
        <v>1630</v>
      </c>
      <c r="J1693" s="578" t="s">
        <v>1631</v>
      </c>
      <c r="K1693" s="578" t="s">
        <v>6748</v>
      </c>
      <c r="L1693" s="582" t="s">
        <v>1531</v>
      </c>
      <c r="M1693" s="578">
        <v>587818416</v>
      </c>
      <c r="N1693" s="587">
        <v>44813</v>
      </c>
      <c r="O1693" s="545">
        <f t="shared" si="82"/>
        <v>9</v>
      </c>
      <c r="P1693" s="545">
        <f t="shared" si="83"/>
        <v>9</v>
      </c>
      <c r="Q1693" s="531" t="str">
        <f t="shared" si="84"/>
        <v>Gastos_Gerais</v>
      </c>
    </row>
    <row r="1694" spans="1:17" ht="51" hidden="1" x14ac:dyDescent="0.2">
      <c r="A1694" s="538">
        <f>IF(B1694="","",COUNT('Diário 3º PA'!$A$4:$A$4242)+COUNT('Diário 4º PA'!$A$4:$A$2224)+ROW()-3)</f>
        <v>5703</v>
      </c>
      <c r="B1694" s="539">
        <v>44813</v>
      </c>
      <c r="C1694" s="492">
        <v>44805</v>
      </c>
      <c r="D1694" s="541" t="s">
        <v>115</v>
      </c>
      <c r="E1694" s="482" t="s">
        <v>342</v>
      </c>
      <c r="F1694" s="488">
        <v>480</v>
      </c>
      <c r="G1694" s="588" t="s">
        <v>7355</v>
      </c>
      <c r="H1694" s="554" t="s">
        <v>128</v>
      </c>
      <c r="I1694" s="586" t="s">
        <v>7356</v>
      </c>
      <c r="J1694" s="578" t="s">
        <v>2761</v>
      </c>
      <c r="K1694" s="578" t="s">
        <v>6748</v>
      </c>
      <c r="L1694" s="582" t="s">
        <v>1531</v>
      </c>
      <c r="M1694" s="578">
        <v>587818416</v>
      </c>
      <c r="N1694" s="587">
        <v>44813</v>
      </c>
      <c r="O1694" s="545">
        <f t="shared" si="82"/>
        <v>9</v>
      </c>
      <c r="P1694" s="545">
        <f t="shared" si="83"/>
        <v>9</v>
      </c>
      <c r="Q1694" s="531" t="str">
        <f t="shared" si="84"/>
        <v>Gastos_Gerais</v>
      </c>
    </row>
    <row r="1695" spans="1:17" ht="38.25" hidden="1" x14ac:dyDescent="0.2">
      <c r="A1695" s="538">
        <f>IF(B1695="","",COUNT('Diário 3º PA'!$A$4:$A$4242)+COUNT('Diário 4º PA'!$A$4:$A$2224)+ROW()-3)</f>
        <v>5704</v>
      </c>
      <c r="B1695" s="539">
        <v>44813</v>
      </c>
      <c r="C1695" s="492">
        <v>44805</v>
      </c>
      <c r="D1695" s="541" t="s">
        <v>115</v>
      </c>
      <c r="E1695" s="482" t="s">
        <v>342</v>
      </c>
      <c r="F1695" s="488">
        <v>360</v>
      </c>
      <c r="G1695" s="588" t="s">
        <v>7546</v>
      </c>
      <c r="H1695" s="554" t="s">
        <v>128</v>
      </c>
      <c r="I1695" s="586" t="s">
        <v>7547</v>
      </c>
      <c r="J1695" s="578" t="s">
        <v>7548</v>
      </c>
      <c r="K1695" s="578" t="s">
        <v>6748</v>
      </c>
      <c r="L1695" s="582" t="s">
        <v>1531</v>
      </c>
      <c r="M1695" s="578">
        <v>587818416</v>
      </c>
      <c r="N1695" s="587">
        <v>44813</v>
      </c>
      <c r="O1695" s="545">
        <f t="shared" si="82"/>
        <v>9</v>
      </c>
      <c r="P1695" s="545">
        <f t="shared" si="83"/>
        <v>9</v>
      </c>
      <c r="Q1695" s="531" t="str">
        <f t="shared" si="84"/>
        <v>Gastos_Gerais</v>
      </c>
    </row>
    <row r="1696" spans="1:17" ht="38.25" hidden="1" x14ac:dyDescent="0.2">
      <c r="A1696" s="538">
        <f>IF(B1696="","",COUNT('Diário 3º PA'!$A$4:$A$4242)+COUNT('Diário 4º PA'!$A$4:$A$2224)+ROW()-3)</f>
        <v>5705</v>
      </c>
      <c r="B1696" s="539">
        <v>44813</v>
      </c>
      <c r="C1696" s="492">
        <v>44805</v>
      </c>
      <c r="D1696" s="541" t="s">
        <v>115</v>
      </c>
      <c r="E1696" s="482" t="s">
        <v>342</v>
      </c>
      <c r="F1696" s="488">
        <v>360</v>
      </c>
      <c r="G1696" s="588" t="s">
        <v>7549</v>
      </c>
      <c r="H1696" s="554" t="s">
        <v>128</v>
      </c>
      <c r="I1696" s="586" t="s">
        <v>5157</v>
      </c>
      <c r="J1696" s="578" t="s">
        <v>5158</v>
      </c>
      <c r="K1696" s="578" t="s">
        <v>6748</v>
      </c>
      <c r="L1696" s="582" t="s">
        <v>1531</v>
      </c>
      <c r="M1696" s="578">
        <v>587818416</v>
      </c>
      <c r="N1696" s="587">
        <v>44813</v>
      </c>
      <c r="O1696" s="545">
        <f t="shared" si="82"/>
        <v>9</v>
      </c>
      <c r="P1696" s="545">
        <f t="shared" si="83"/>
        <v>9</v>
      </c>
      <c r="Q1696" s="531" t="str">
        <f t="shared" si="84"/>
        <v>Gastos_Gerais</v>
      </c>
    </row>
    <row r="1697" spans="1:17" ht="51" hidden="1" x14ac:dyDescent="0.2">
      <c r="A1697" s="538">
        <f>IF(B1697="","",COUNT('Diário 3º PA'!$A$4:$A$4242)+COUNT('Diário 4º PA'!$A$4:$A$2224)+ROW()-3)</f>
        <v>5706</v>
      </c>
      <c r="B1697" s="539">
        <v>44813</v>
      </c>
      <c r="C1697" s="492">
        <v>44805</v>
      </c>
      <c r="D1697" s="541" t="s">
        <v>115</v>
      </c>
      <c r="E1697" s="482" t="s">
        <v>342</v>
      </c>
      <c r="F1697" s="488">
        <v>480</v>
      </c>
      <c r="G1697" s="588" t="s">
        <v>7550</v>
      </c>
      <c r="H1697" s="554" t="s">
        <v>128</v>
      </c>
      <c r="I1697" s="586" t="s">
        <v>1627</v>
      </c>
      <c r="J1697" s="578" t="s">
        <v>7551</v>
      </c>
      <c r="K1697" s="578" t="s">
        <v>6748</v>
      </c>
      <c r="L1697" s="582" t="s">
        <v>1531</v>
      </c>
      <c r="M1697" s="578">
        <v>587818416</v>
      </c>
      <c r="N1697" s="587">
        <v>44813</v>
      </c>
      <c r="O1697" s="545">
        <f t="shared" si="82"/>
        <v>9</v>
      </c>
      <c r="P1697" s="545">
        <f t="shared" si="83"/>
        <v>9</v>
      </c>
      <c r="Q1697" s="531" t="str">
        <f t="shared" si="84"/>
        <v>Gastos_Gerais</v>
      </c>
    </row>
    <row r="1698" spans="1:17" ht="89.25" hidden="1" x14ac:dyDescent="0.2">
      <c r="A1698" s="538">
        <f>IF(B1698="","",COUNT('Diário 3º PA'!$A$4:$A$4242)+COUNT('Diário 4º PA'!$A$4:$A$2224)+ROW()-3)</f>
        <v>5707</v>
      </c>
      <c r="B1698" s="539">
        <v>44813</v>
      </c>
      <c r="C1698" s="492">
        <v>44774</v>
      </c>
      <c r="D1698" s="482" t="s">
        <v>84</v>
      </c>
      <c r="E1698" s="482" t="s">
        <v>84</v>
      </c>
      <c r="F1698" s="488">
        <v>224443.34</v>
      </c>
      <c r="G1698" s="482" t="s">
        <v>7552</v>
      </c>
      <c r="H1698" s="482" t="s">
        <v>127</v>
      </c>
      <c r="I1698" s="482" t="s">
        <v>664</v>
      </c>
      <c r="J1698" s="493" t="s">
        <v>811</v>
      </c>
      <c r="K1698" s="518" t="s">
        <v>732</v>
      </c>
      <c r="L1698" s="493" t="s">
        <v>3958</v>
      </c>
      <c r="M1698" s="493" t="s">
        <v>7553</v>
      </c>
      <c r="N1698" s="587">
        <v>44813</v>
      </c>
      <c r="O1698" s="545">
        <f t="shared" si="82"/>
        <v>9</v>
      </c>
      <c r="P1698" s="545">
        <f t="shared" si="83"/>
        <v>8</v>
      </c>
      <c r="Q1698" s="531" t="str">
        <f t="shared" si="84"/>
        <v>Transferência_para_Reserva_de_Recursos</v>
      </c>
    </row>
    <row r="1699" spans="1:17" ht="51" hidden="1" x14ac:dyDescent="0.2">
      <c r="A1699" s="538">
        <f>IF(B1699="","",COUNT('Diário 3º PA'!$A$4:$A$4242)+COUNT('Diário 4º PA'!$A$4:$A$2224)+ROW()-3)</f>
        <v>5708</v>
      </c>
      <c r="B1699" s="539">
        <v>44813</v>
      </c>
      <c r="C1699" s="492">
        <v>44805</v>
      </c>
      <c r="D1699" s="482" t="s">
        <v>104</v>
      </c>
      <c r="E1699" s="482" t="s">
        <v>185</v>
      </c>
      <c r="F1699" s="488">
        <v>1577.18</v>
      </c>
      <c r="G1699" s="588" t="s">
        <v>1013</v>
      </c>
      <c r="H1699" s="554" t="s">
        <v>140</v>
      </c>
      <c r="I1699" s="586" t="s">
        <v>7554</v>
      </c>
      <c r="J1699" s="578" t="s">
        <v>7555</v>
      </c>
      <c r="K1699" s="578" t="s">
        <v>1016</v>
      </c>
      <c r="L1699" s="582" t="s">
        <v>1017</v>
      </c>
      <c r="M1699" s="578" t="s">
        <v>7556</v>
      </c>
      <c r="N1699" s="587">
        <v>44813</v>
      </c>
      <c r="O1699" s="545">
        <f t="shared" si="82"/>
        <v>9</v>
      </c>
      <c r="P1699" s="545">
        <f t="shared" si="83"/>
        <v>9</v>
      </c>
      <c r="Q1699" s="531" t="str">
        <f t="shared" si="84"/>
        <v>Gastos_com_Pessoal</v>
      </c>
    </row>
    <row r="1700" spans="1:17" ht="25.5" hidden="1" x14ac:dyDescent="0.2">
      <c r="A1700" s="538">
        <f>IF(B1700="","",COUNT('Diário 3º PA'!$A$4:$A$4242)+COUNT('Diário 4º PA'!$A$4:$A$2224)+ROW()-3)</f>
        <v>5709</v>
      </c>
      <c r="B1700" s="539">
        <v>44813</v>
      </c>
      <c r="C1700" s="492">
        <v>44805</v>
      </c>
      <c r="D1700" s="482" t="s">
        <v>93</v>
      </c>
      <c r="E1700" s="482" t="s">
        <v>97</v>
      </c>
      <c r="F1700" s="488">
        <v>0.43</v>
      </c>
      <c r="G1700" s="482" t="s">
        <v>1553</v>
      </c>
      <c r="H1700" s="482" t="s">
        <v>128</v>
      </c>
      <c r="I1700" s="482" t="s">
        <v>664</v>
      </c>
      <c r="J1700" s="493" t="s">
        <v>811</v>
      </c>
      <c r="K1700" s="518" t="s">
        <v>1554</v>
      </c>
      <c r="L1700" s="493" t="s">
        <v>1066</v>
      </c>
      <c r="M1700" s="493" t="s">
        <v>666</v>
      </c>
      <c r="N1700" s="587">
        <v>44813</v>
      </c>
      <c r="O1700" s="545">
        <f t="shared" si="82"/>
        <v>9</v>
      </c>
      <c r="P1700" s="545">
        <f t="shared" si="83"/>
        <v>9</v>
      </c>
      <c r="Q1700" s="531" t="str">
        <f t="shared" si="84"/>
        <v>Receitas</v>
      </c>
    </row>
    <row r="1701" spans="1:17" ht="48" hidden="1" x14ac:dyDescent="0.2">
      <c r="A1701" s="538">
        <f>IF(B1701="","",COUNT('Diário 3º PA'!$A$4:$A$4242)+COUNT('Diário 4º PA'!$A$4:$A$2224)+ROW()-3)</f>
        <v>5710</v>
      </c>
      <c r="B1701" s="539">
        <v>44816</v>
      </c>
      <c r="C1701" s="492">
        <v>44805</v>
      </c>
      <c r="D1701" s="541" t="s">
        <v>115</v>
      </c>
      <c r="E1701" s="482" t="s">
        <v>352</v>
      </c>
      <c r="F1701" s="506">
        <v>867.75</v>
      </c>
      <c r="G1701" s="541" t="s">
        <v>7557</v>
      </c>
      <c r="H1701" s="541" t="s">
        <v>140</v>
      </c>
      <c r="I1701" s="541" t="s">
        <v>7118</v>
      </c>
      <c r="J1701" s="493" t="s">
        <v>7119</v>
      </c>
      <c r="K1701" s="560" t="s">
        <v>704</v>
      </c>
      <c r="L1701" s="560" t="s">
        <v>428</v>
      </c>
      <c r="M1701" s="493">
        <v>848</v>
      </c>
      <c r="N1701" s="587">
        <v>44809</v>
      </c>
      <c r="O1701" s="545">
        <f t="shared" si="82"/>
        <v>9</v>
      </c>
      <c r="P1701" s="545">
        <f t="shared" si="83"/>
        <v>9</v>
      </c>
      <c r="Q1701" s="531" t="str">
        <f t="shared" si="84"/>
        <v>Gastos_Gerais</v>
      </c>
    </row>
    <row r="1702" spans="1:17" ht="38.25" hidden="1" x14ac:dyDescent="0.2">
      <c r="A1702" s="538">
        <f>IF(B1702="","",COUNT('Diário 3º PA'!$A$4:$A$4242)+COUNT('Diário 4º PA'!$A$4:$A$2224)+ROW()-3)</f>
        <v>5711</v>
      </c>
      <c r="B1702" s="539">
        <v>44816</v>
      </c>
      <c r="C1702" s="492">
        <v>44805</v>
      </c>
      <c r="D1702" s="541" t="s">
        <v>115</v>
      </c>
      <c r="E1702" s="543" t="s">
        <v>354</v>
      </c>
      <c r="F1702" s="506">
        <v>1089.3</v>
      </c>
      <c r="G1702" s="482" t="s">
        <v>7558</v>
      </c>
      <c r="H1702" s="541" t="s">
        <v>129</v>
      </c>
      <c r="I1702" s="482" t="s">
        <v>7559</v>
      </c>
      <c r="J1702" s="493" t="s">
        <v>7560</v>
      </c>
      <c r="K1702" s="560" t="s">
        <v>704</v>
      </c>
      <c r="L1702" s="560" t="s">
        <v>428</v>
      </c>
      <c r="M1702" s="493">
        <v>37804</v>
      </c>
      <c r="N1702" s="587">
        <v>44813</v>
      </c>
      <c r="O1702" s="545">
        <f t="shared" si="82"/>
        <v>9</v>
      </c>
      <c r="P1702" s="545">
        <f t="shared" si="83"/>
        <v>9</v>
      </c>
      <c r="Q1702" s="531" t="str">
        <f t="shared" si="84"/>
        <v>Gastos_Gerais</v>
      </c>
    </row>
    <row r="1703" spans="1:17" ht="38.25" hidden="1" x14ac:dyDescent="0.2">
      <c r="A1703" s="538">
        <f>IF(B1703="","",COUNT('Diário 3º PA'!$A$4:$A$4242)+COUNT('Diário 4º PA'!$A$4:$A$2224)+ROW()-3)</f>
        <v>5712</v>
      </c>
      <c r="B1703" s="539">
        <v>44816</v>
      </c>
      <c r="C1703" s="492">
        <v>44805</v>
      </c>
      <c r="D1703" s="541" t="s">
        <v>115</v>
      </c>
      <c r="E1703" s="482" t="s">
        <v>298</v>
      </c>
      <c r="F1703" s="506">
        <v>3947.22</v>
      </c>
      <c r="G1703" s="554" t="s">
        <v>5970</v>
      </c>
      <c r="H1703" s="541" t="s">
        <v>133</v>
      </c>
      <c r="I1703" s="482" t="s">
        <v>1415</v>
      </c>
      <c r="J1703" s="493" t="s">
        <v>1416</v>
      </c>
      <c r="K1703" s="560" t="s">
        <v>704</v>
      </c>
      <c r="L1703" s="560" t="s">
        <v>428</v>
      </c>
      <c r="M1703" s="493">
        <v>34880855</v>
      </c>
      <c r="N1703" s="587">
        <v>44810</v>
      </c>
      <c r="O1703" s="545">
        <f t="shared" si="82"/>
        <v>9</v>
      </c>
      <c r="P1703" s="545">
        <f t="shared" si="83"/>
        <v>9</v>
      </c>
      <c r="Q1703" s="531" t="str">
        <f t="shared" si="84"/>
        <v>Gastos_Gerais</v>
      </c>
    </row>
    <row r="1704" spans="1:17" ht="51" hidden="1" x14ac:dyDescent="0.2">
      <c r="A1704" s="538">
        <f>IF(B1704="","",COUNT('Diário 3º PA'!$A$4:$A$4242)+COUNT('Diário 4º PA'!$A$4:$A$2224)+ROW()-3)</f>
        <v>5713</v>
      </c>
      <c r="B1704" s="539">
        <v>44816</v>
      </c>
      <c r="C1704" s="492">
        <v>44805</v>
      </c>
      <c r="D1704" s="554" t="s">
        <v>104</v>
      </c>
      <c r="E1704" s="554" t="s">
        <v>206</v>
      </c>
      <c r="F1704" s="506">
        <v>290.98</v>
      </c>
      <c r="G1704" s="541" t="s">
        <v>7433</v>
      </c>
      <c r="H1704" s="541" t="s">
        <v>128</v>
      </c>
      <c r="I1704" s="482" t="s">
        <v>3616</v>
      </c>
      <c r="J1704" s="493" t="s">
        <v>3617</v>
      </c>
      <c r="K1704" s="560" t="s">
        <v>704</v>
      </c>
      <c r="L1704" s="560" t="s">
        <v>428</v>
      </c>
      <c r="M1704" s="493">
        <v>2783230</v>
      </c>
      <c r="N1704" s="587">
        <v>44816</v>
      </c>
      <c r="O1704" s="545">
        <f t="shared" si="82"/>
        <v>9</v>
      </c>
      <c r="P1704" s="545">
        <f t="shared" si="83"/>
        <v>9</v>
      </c>
      <c r="Q1704" s="531" t="str">
        <f t="shared" si="84"/>
        <v>Gastos_com_Pessoal</v>
      </c>
    </row>
    <row r="1705" spans="1:17" ht="38.25" hidden="1" x14ac:dyDescent="0.2">
      <c r="A1705" s="538">
        <f>IF(B1705="","",COUNT('Diário 3º PA'!$A$4:$A$4242)+COUNT('Diário 4º PA'!$A$4:$A$2224)+ROW()-3)</f>
        <v>5714</v>
      </c>
      <c r="B1705" s="539">
        <v>44816</v>
      </c>
      <c r="C1705" s="492">
        <v>44805</v>
      </c>
      <c r="D1705" s="541" t="s">
        <v>115</v>
      </c>
      <c r="E1705" s="482" t="s">
        <v>342</v>
      </c>
      <c r="F1705" s="506">
        <v>1170</v>
      </c>
      <c r="G1705" s="482" t="s">
        <v>7561</v>
      </c>
      <c r="H1705" s="541" t="s">
        <v>128</v>
      </c>
      <c r="I1705" s="482" t="s">
        <v>7562</v>
      </c>
      <c r="J1705" s="493" t="s">
        <v>3538</v>
      </c>
      <c r="K1705" s="560" t="s">
        <v>704</v>
      </c>
      <c r="L1705" s="560" t="s">
        <v>428</v>
      </c>
      <c r="M1705" s="493">
        <v>41111</v>
      </c>
      <c r="N1705" s="587">
        <v>44816</v>
      </c>
      <c r="O1705" s="545">
        <f t="shared" si="82"/>
        <v>9</v>
      </c>
      <c r="P1705" s="545">
        <f t="shared" si="83"/>
        <v>9</v>
      </c>
      <c r="Q1705" s="531" t="str">
        <f t="shared" si="84"/>
        <v>Gastos_Gerais</v>
      </c>
    </row>
    <row r="1706" spans="1:17" ht="38.25" hidden="1" x14ac:dyDescent="0.2">
      <c r="A1706" s="538">
        <f>IF(B1706="","",COUNT('Diário 3º PA'!$A$4:$A$4242)+COUNT('Diário 4º PA'!$A$4:$A$2224)+ROW()-3)</f>
        <v>5715</v>
      </c>
      <c r="B1706" s="539">
        <v>44816</v>
      </c>
      <c r="C1706" s="492">
        <v>44805</v>
      </c>
      <c r="D1706" s="541" t="s">
        <v>115</v>
      </c>
      <c r="E1706" s="554" t="s">
        <v>318</v>
      </c>
      <c r="F1706" s="488">
        <v>478.5</v>
      </c>
      <c r="G1706" s="482" t="s">
        <v>7563</v>
      </c>
      <c r="H1706" s="541" t="s">
        <v>138</v>
      </c>
      <c r="I1706" s="482" t="s">
        <v>6001</v>
      </c>
      <c r="J1706" s="493" t="s">
        <v>5211</v>
      </c>
      <c r="K1706" s="560" t="s">
        <v>704</v>
      </c>
      <c r="L1706" s="560" t="s">
        <v>428</v>
      </c>
      <c r="M1706" s="493">
        <v>583</v>
      </c>
      <c r="N1706" s="587">
        <v>44813</v>
      </c>
      <c r="O1706" s="545">
        <f t="shared" si="82"/>
        <v>9</v>
      </c>
      <c r="P1706" s="545">
        <f t="shared" si="83"/>
        <v>9</v>
      </c>
      <c r="Q1706" s="531" t="str">
        <f t="shared" si="84"/>
        <v>Gastos_Gerais</v>
      </c>
    </row>
    <row r="1707" spans="1:17" ht="38.25" hidden="1" x14ac:dyDescent="0.2">
      <c r="A1707" s="538">
        <f>IF(B1707="","",COUNT('Diário 3º PA'!$A$4:$A$4242)+COUNT('Diário 4º PA'!$A$4:$A$2224)+ROW()-3)</f>
        <v>5716</v>
      </c>
      <c r="B1707" s="539">
        <v>44816</v>
      </c>
      <c r="C1707" s="492">
        <v>44774</v>
      </c>
      <c r="D1707" s="541" t="s">
        <v>115</v>
      </c>
      <c r="E1707" s="482" t="s">
        <v>230</v>
      </c>
      <c r="F1707" s="488">
        <v>955.4</v>
      </c>
      <c r="G1707" s="482" t="s">
        <v>758</v>
      </c>
      <c r="H1707" s="541" t="s">
        <v>128</v>
      </c>
      <c r="I1707" s="482" t="s">
        <v>5988</v>
      </c>
      <c r="J1707" s="493" t="s">
        <v>760</v>
      </c>
      <c r="K1707" s="560" t="s">
        <v>704</v>
      </c>
      <c r="L1707" s="560" t="s">
        <v>428</v>
      </c>
      <c r="M1707" s="493">
        <v>86239961</v>
      </c>
      <c r="N1707" s="587">
        <v>44816</v>
      </c>
      <c r="O1707" s="545">
        <f t="shared" si="82"/>
        <v>9</v>
      </c>
      <c r="P1707" s="545">
        <f t="shared" si="83"/>
        <v>8</v>
      </c>
      <c r="Q1707" s="531" t="str">
        <f t="shared" si="84"/>
        <v>Gastos_Gerais</v>
      </c>
    </row>
    <row r="1708" spans="1:17" ht="38.25" hidden="1" x14ac:dyDescent="0.2">
      <c r="A1708" s="538">
        <f>IF(B1708="","",COUNT('Diário 3º PA'!$A$4:$A$4242)+COUNT('Diário 4º PA'!$A$4:$A$2224)+ROW()-3)</f>
        <v>5717</v>
      </c>
      <c r="B1708" s="539">
        <v>44816</v>
      </c>
      <c r="C1708" s="492">
        <v>44805</v>
      </c>
      <c r="D1708" s="541" t="s">
        <v>115</v>
      </c>
      <c r="E1708" s="482" t="s">
        <v>308</v>
      </c>
      <c r="F1708" s="488">
        <v>1826.92</v>
      </c>
      <c r="G1708" s="554" t="s">
        <v>5981</v>
      </c>
      <c r="H1708" s="541" t="s">
        <v>136</v>
      </c>
      <c r="I1708" s="482" t="s">
        <v>3850</v>
      </c>
      <c r="J1708" s="493" t="s">
        <v>3851</v>
      </c>
      <c r="K1708" s="560" t="s">
        <v>704</v>
      </c>
      <c r="L1708" s="560" t="s">
        <v>428</v>
      </c>
      <c r="M1708" s="493">
        <v>33719</v>
      </c>
      <c r="N1708" s="587">
        <v>44810</v>
      </c>
      <c r="O1708" s="545">
        <f t="shared" si="82"/>
        <v>9</v>
      </c>
      <c r="P1708" s="545">
        <f t="shared" si="83"/>
        <v>9</v>
      </c>
      <c r="Q1708" s="531" t="str">
        <f t="shared" si="84"/>
        <v>Gastos_Gerais</v>
      </c>
    </row>
    <row r="1709" spans="1:17" ht="38.25" hidden="1" x14ac:dyDescent="0.2">
      <c r="A1709" s="538">
        <f>IF(B1709="","",COUNT('Diário 3º PA'!$A$4:$A$4242)+COUNT('Diário 4º PA'!$A$4:$A$2224)+ROW()-3)</f>
        <v>5718</v>
      </c>
      <c r="B1709" s="539">
        <v>44816</v>
      </c>
      <c r="C1709" s="492">
        <v>44805</v>
      </c>
      <c r="D1709" s="541" t="s">
        <v>115</v>
      </c>
      <c r="E1709" s="482" t="s">
        <v>342</v>
      </c>
      <c r="F1709" s="488">
        <v>60</v>
      </c>
      <c r="G1709" s="482" t="s">
        <v>7232</v>
      </c>
      <c r="H1709" s="541" t="s">
        <v>130</v>
      </c>
      <c r="I1709" s="482" t="s">
        <v>7233</v>
      </c>
      <c r="J1709" s="493" t="s">
        <v>6969</v>
      </c>
      <c r="K1709" s="518" t="s">
        <v>6748</v>
      </c>
      <c r="L1709" s="493" t="s">
        <v>1531</v>
      </c>
      <c r="M1709" s="493">
        <v>188079572</v>
      </c>
      <c r="N1709" s="587">
        <v>44816</v>
      </c>
      <c r="O1709" s="545">
        <f t="shared" si="82"/>
        <v>9</v>
      </c>
      <c r="P1709" s="545">
        <f t="shared" si="83"/>
        <v>9</v>
      </c>
      <c r="Q1709" s="531" t="str">
        <f t="shared" si="84"/>
        <v>Gastos_Gerais</v>
      </c>
    </row>
    <row r="1710" spans="1:17" ht="38.25" hidden="1" x14ac:dyDescent="0.2">
      <c r="A1710" s="538">
        <f>IF(B1710="","",COUNT('Diário 3º PA'!$A$4:$A$4242)+COUNT('Diário 4º PA'!$A$4:$A$2224)+ROW()-3)</f>
        <v>5719</v>
      </c>
      <c r="B1710" s="539">
        <v>44816</v>
      </c>
      <c r="C1710" s="492">
        <v>44805</v>
      </c>
      <c r="D1710" s="541" t="s">
        <v>115</v>
      </c>
      <c r="E1710" s="482" t="s">
        <v>342</v>
      </c>
      <c r="F1710" s="488">
        <v>120</v>
      </c>
      <c r="G1710" s="482" t="s">
        <v>7564</v>
      </c>
      <c r="H1710" s="541" t="s">
        <v>135</v>
      </c>
      <c r="I1710" s="482" t="s">
        <v>1886</v>
      </c>
      <c r="J1710" s="493" t="s">
        <v>1887</v>
      </c>
      <c r="K1710" s="518" t="s">
        <v>6748</v>
      </c>
      <c r="L1710" s="493" t="s">
        <v>1531</v>
      </c>
      <c r="M1710" s="493">
        <v>188079572</v>
      </c>
      <c r="N1710" s="587">
        <v>44816</v>
      </c>
      <c r="O1710" s="545">
        <f t="shared" si="82"/>
        <v>9</v>
      </c>
      <c r="P1710" s="545">
        <f t="shared" si="83"/>
        <v>9</v>
      </c>
      <c r="Q1710" s="531" t="str">
        <f t="shared" si="84"/>
        <v>Gastos_Gerais</v>
      </c>
    </row>
    <row r="1711" spans="1:17" ht="38.25" hidden="1" x14ac:dyDescent="0.2">
      <c r="A1711" s="538">
        <f>IF(B1711="","",COUNT('Diário 3º PA'!$A$4:$A$4242)+COUNT('Diário 4º PA'!$A$4:$A$2224)+ROW()-3)</f>
        <v>5720</v>
      </c>
      <c r="B1711" s="539">
        <v>44816</v>
      </c>
      <c r="C1711" s="492">
        <v>44805</v>
      </c>
      <c r="D1711" s="541" t="s">
        <v>115</v>
      </c>
      <c r="E1711" s="482" t="s">
        <v>342</v>
      </c>
      <c r="F1711" s="488">
        <v>120</v>
      </c>
      <c r="G1711" s="482" t="s">
        <v>7565</v>
      </c>
      <c r="H1711" s="541" t="s">
        <v>135</v>
      </c>
      <c r="I1711" s="482" t="s">
        <v>1883</v>
      </c>
      <c r="J1711" s="493" t="s">
        <v>1884</v>
      </c>
      <c r="K1711" s="518" t="s">
        <v>6748</v>
      </c>
      <c r="L1711" s="493" t="s">
        <v>1531</v>
      </c>
      <c r="M1711" s="493">
        <v>188079572</v>
      </c>
      <c r="N1711" s="587">
        <v>44816</v>
      </c>
      <c r="O1711" s="545">
        <f t="shared" si="82"/>
        <v>9</v>
      </c>
      <c r="P1711" s="545">
        <f t="shared" si="83"/>
        <v>9</v>
      </c>
      <c r="Q1711" s="531" t="str">
        <f t="shared" si="84"/>
        <v>Gastos_Gerais</v>
      </c>
    </row>
    <row r="1712" spans="1:17" ht="38.25" hidden="1" x14ac:dyDescent="0.2">
      <c r="A1712" s="538">
        <f>IF(B1712="","",COUNT('Diário 3º PA'!$A$4:$A$4242)+COUNT('Diário 4º PA'!$A$4:$A$2224)+ROW()-3)</f>
        <v>5721</v>
      </c>
      <c r="B1712" s="539">
        <v>44816</v>
      </c>
      <c r="C1712" s="492">
        <v>44805</v>
      </c>
      <c r="D1712" s="541" t="s">
        <v>115</v>
      </c>
      <c r="E1712" s="482" t="s">
        <v>342</v>
      </c>
      <c r="F1712" s="488">
        <v>120</v>
      </c>
      <c r="G1712" s="482" t="s">
        <v>7566</v>
      </c>
      <c r="H1712" s="541" t="s">
        <v>135</v>
      </c>
      <c r="I1712" s="482" t="s">
        <v>7567</v>
      </c>
      <c r="J1712" s="493" t="s">
        <v>6698</v>
      </c>
      <c r="K1712" s="518" t="s">
        <v>6748</v>
      </c>
      <c r="L1712" s="493" t="s">
        <v>1531</v>
      </c>
      <c r="M1712" s="493">
        <v>188079572</v>
      </c>
      <c r="N1712" s="587">
        <v>44816</v>
      </c>
      <c r="O1712" s="545">
        <f t="shared" si="82"/>
        <v>9</v>
      </c>
      <c r="P1712" s="545">
        <f t="shared" si="83"/>
        <v>9</v>
      </c>
      <c r="Q1712" s="531" t="str">
        <f t="shared" si="84"/>
        <v>Gastos_Gerais</v>
      </c>
    </row>
    <row r="1713" spans="1:17" ht="38.25" hidden="1" x14ac:dyDescent="0.2">
      <c r="A1713" s="538">
        <f>IF(B1713="","",COUNT('Diário 3º PA'!$A$4:$A$4242)+COUNT('Diário 4º PA'!$A$4:$A$2224)+ROW()-3)</f>
        <v>5722</v>
      </c>
      <c r="B1713" s="539">
        <v>44816</v>
      </c>
      <c r="C1713" s="492">
        <v>44805</v>
      </c>
      <c r="D1713" s="541" t="s">
        <v>115</v>
      </c>
      <c r="E1713" s="482" t="s">
        <v>342</v>
      </c>
      <c r="F1713" s="488">
        <v>180</v>
      </c>
      <c r="G1713" s="482" t="s">
        <v>7568</v>
      </c>
      <c r="H1713" s="541" t="s">
        <v>135</v>
      </c>
      <c r="I1713" s="482" t="s">
        <v>7569</v>
      </c>
      <c r="J1713" s="493" t="s">
        <v>777</v>
      </c>
      <c r="K1713" s="518" t="s">
        <v>6748</v>
      </c>
      <c r="L1713" s="493" t="s">
        <v>1531</v>
      </c>
      <c r="M1713" s="493">
        <v>188079572</v>
      </c>
      <c r="N1713" s="587">
        <v>44816</v>
      </c>
      <c r="O1713" s="545">
        <f t="shared" si="82"/>
        <v>9</v>
      </c>
      <c r="P1713" s="545">
        <f t="shared" si="83"/>
        <v>9</v>
      </c>
      <c r="Q1713" s="531" t="str">
        <f t="shared" si="84"/>
        <v>Gastos_Gerais</v>
      </c>
    </row>
    <row r="1714" spans="1:17" ht="38.25" hidden="1" x14ac:dyDescent="0.2">
      <c r="A1714" s="538">
        <f>IF(B1714="","",COUNT('Diário 3º PA'!$A$4:$A$4242)+COUNT('Diário 4º PA'!$A$4:$A$2224)+ROW()-3)</f>
        <v>5723</v>
      </c>
      <c r="B1714" s="539">
        <v>44816</v>
      </c>
      <c r="C1714" s="492">
        <v>44805</v>
      </c>
      <c r="D1714" s="541" t="s">
        <v>115</v>
      </c>
      <c r="E1714" s="482" t="s">
        <v>342</v>
      </c>
      <c r="F1714" s="488">
        <v>13.8</v>
      </c>
      <c r="G1714" s="482" t="s">
        <v>7570</v>
      </c>
      <c r="H1714" s="541" t="s">
        <v>130</v>
      </c>
      <c r="I1714" s="482" t="s">
        <v>7233</v>
      </c>
      <c r="J1714" s="493" t="s">
        <v>6969</v>
      </c>
      <c r="K1714" s="518" t="s">
        <v>6748</v>
      </c>
      <c r="L1714" s="493" t="s">
        <v>1531</v>
      </c>
      <c r="M1714" s="493">
        <v>188079572</v>
      </c>
      <c r="N1714" s="587">
        <v>44816</v>
      </c>
      <c r="O1714" s="545">
        <f t="shared" si="82"/>
        <v>9</v>
      </c>
      <c r="P1714" s="545">
        <f t="shared" si="83"/>
        <v>9</v>
      </c>
      <c r="Q1714" s="531" t="str">
        <f t="shared" si="84"/>
        <v>Gastos_Gerais</v>
      </c>
    </row>
    <row r="1715" spans="1:17" ht="51" hidden="1" x14ac:dyDescent="0.2">
      <c r="A1715" s="538">
        <f>IF(B1715="","",COUNT('Diário 3º PA'!$A$4:$A$4242)+COUNT('Diário 4º PA'!$A$4:$A$2224)+ROW()-3)</f>
        <v>5724</v>
      </c>
      <c r="B1715" s="539">
        <v>44816</v>
      </c>
      <c r="C1715" s="584">
        <v>44805</v>
      </c>
      <c r="D1715" s="554" t="s">
        <v>104</v>
      </c>
      <c r="E1715" s="554" t="s">
        <v>189</v>
      </c>
      <c r="F1715" s="555">
        <v>2023.09</v>
      </c>
      <c r="G1715" s="543" t="s">
        <v>7571</v>
      </c>
      <c r="H1715" s="541" t="s">
        <v>134</v>
      </c>
      <c r="I1715" s="482" t="s">
        <v>7572</v>
      </c>
      <c r="J1715" s="493" t="s">
        <v>7573</v>
      </c>
      <c r="K1715" s="518" t="s">
        <v>6748</v>
      </c>
      <c r="L1715" s="493" t="s">
        <v>1531</v>
      </c>
      <c r="M1715" s="493">
        <v>188079572</v>
      </c>
      <c r="N1715" s="587">
        <v>44816</v>
      </c>
      <c r="O1715" s="545">
        <f t="shared" si="82"/>
        <v>9</v>
      </c>
      <c r="P1715" s="545">
        <f t="shared" si="83"/>
        <v>9</v>
      </c>
      <c r="Q1715" s="531" t="str">
        <f t="shared" si="84"/>
        <v>Gastos_com_Pessoal</v>
      </c>
    </row>
    <row r="1716" spans="1:17" ht="51" hidden="1" x14ac:dyDescent="0.2">
      <c r="A1716" s="538">
        <f>IF(B1716="","",COUNT('Diário 3º PA'!$A$4:$A$4242)+COUNT('Diário 4º PA'!$A$4:$A$2224)+ROW()-3)</f>
        <v>5725</v>
      </c>
      <c r="B1716" s="539">
        <v>44816</v>
      </c>
      <c r="C1716" s="584">
        <v>44805</v>
      </c>
      <c r="D1716" s="554" t="s">
        <v>104</v>
      </c>
      <c r="E1716" s="554" t="s">
        <v>191</v>
      </c>
      <c r="F1716" s="555">
        <v>696.38</v>
      </c>
      <c r="G1716" s="543" t="s">
        <v>7574</v>
      </c>
      <c r="H1716" s="541" t="s">
        <v>134</v>
      </c>
      <c r="I1716" s="482" t="s">
        <v>7572</v>
      </c>
      <c r="J1716" s="493" t="s">
        <v>7573</v>
      </c>
      <c r="K1716" s="518" t="s">
        <v>6748</v>
      </c>
      <c r="L1716" s="493" t="s">
        <v>1531</v>
      </c>
      <c r="M1716" s="493">
        <v>188079572</v>
      </c>
      <c r="N1716" s="587">
        <v>44816</v>
      </c>
      <c r="O1716" s="545">
        <f t="shared" si="82"/>
        <v>9</v>
      </c>
      <c r="P1716" s="545">
        <f t="shared" si="83"/>
        <v>9</v>
      </c>
      <c r="Q1716" s="531" t="str">
        <f t="shared" si="84"/>
        <v>Gastos_com_Pessoal</v>
      </c>
    </row>
    <row r="1717" spans="1:17" ht="51" hidden="1" x14ac:dyDescent="0.2">
      <c r="A1717" s="538">
        <f>IF(B1717="","",COUNT('Diário 3º PA'!$A$4:$A$4242)+COUNT('Diário 4º PA'!$A$4:$A$2224)+ROW()-3)</f>
        <v>5726</v>
      </c>
      <c r="B1717" s="539">
        <v>44816</v>
      </c>
      <c r="C1717" s="584">
        <v>44805</v>
      </c>
      <c r="D1717" s="554" t="s">
        <v>104</v>
      </c>
      <c r="E1717" s="554" t="s">
        <v>189</v>
      </c>
      <c r="F1717" s="488">
        <v>623.70000000000005</v>
      </c>
      <c r="G1717" s="543" t="s">
        <v>7575</v>
      </c>
      <c r="H1717" s="541" t="s">
        <v>134</v>
      </c>
      <c r="I1717" s="482" t="s">
        <v>7576</v>
      </c>
      <c r="J1717" s="493" t="s">
        <v>7577</v>
      </c>
      <c r="K1717" s="518" t="s">
        <v>6748</v>
      </c>
      <c r="L1717" s="493" t="s">
        <v>1531</v>
      </c>
      <c r="M1717" s="493">
        <v>188079572</v>
      </c>
      <c r="N1717" s="587">
        <v>44816</v>
      </c>
      <c r="O1717" s="545">
        <f t="shared" si="82"/>
        <v>9</v>
      </c>
      <c r="P1717" s="545">
        <f t="shared" si="83"/>
        <v>9</v>
      </c>
      <c r="Q1717" s="531" t="str">
        <f t="shared" si="84"/>
        <v>Gastos_com_Pessoal</v>
      </c>
    </row>
    <row r="1718" spans="1:17" ht="51" hidden="1" x14ac:dyDescent="0.2">
      <c r="A1718" s="538">
        <f>IF(B1718="","",COUNT('Diário 3º PA'!$A$4:$A$4242)+COUNT('Diário 4º PA'!$A$4:$A$2224)+ROW()-3)</f>
        <v>5727</v>
      </c>
      <c r="B1718" s="539">
        <v>44816</v>
      </c>
      <c r="C1718" s="584">
        <v>44805</v>
      </c>
      <c r="D1718" s="554" t="s">
        <v>104</v>
      </c>
      <c r="E1718" s="554" t="s">
        <v>191</v>
      </c>
      <c r="F1718" s="488">
        <v>1826.83</v>
      </c>
      <c r="G1718" s="543" t="s">
        <v>7575</v>
      </c>
      <c r="H1718" s="541" t="s">
        <v>134</v>
      </c>
      <c r="I1718" s="482" t="s">
        <v>7576</v>
      </c>
      <c r="J1718" s="493" t="s">
        <v>7577</v>
      </c>
      <c r="K1718" s="518" t="s">
        <v>6748</v>
      </c>
      <c r="L1718" s="493" t="s">
        <v>1531</v>
      </c>
      <c r="M1718" s="493">
        <v>188079572</v>
      </c>
      <c r="N1718" s="587">
        <v>44816</v>
      </c>
      <c r="O1718" s="545">
        <f t="shared" si="82"/>
        <v>9</v>
      </c>
      <c r="P1718" s="545">
        <f t="shared" si="83"/>
        <v>9</v>
      </c>
      <c r="Q1718" s="531" t="str">
        <f t="shared" si="84"/>
        <v>Gastos_com_Pessoal</v>
      </c>
    </row>
    <row r="1719" spans="1:17" ht="38.25" hidden="1" x14ac:dyDescent="0.2">
      <c r="A1719" s="538">
        <f>IF(B1719="","",COUNT('Diário 3º PA'!$A$4:$A$4242)+COUNT('Diário 4º PA'!$A$4:$A$2224)+ROW()-3)</f>
        <v>5728</v>
      </c>
      <c r="B1719" s="539">
        <v>44816</v>
      </c>
      <c r="C1719" s="492">
        <v>44805</v>
      </c>
      <c r="D1719" s="541" t="s">
        <v>115</v>
      </c>
      <c r="E1719" s="482" t="s">
        <v>342</v>
      </c>
      <c r="F1719" s="488">
        <v>130</v>
      </c>
      <c r="G1719" s="482" t="s">
        <v>7578</v>
      </c>
      <c r="H1719" s="541" t="s">
        <v>135</v>
      </c>
      <c r="I1719" s="482" t="s">
        <v>1886</v>
      </c>
      <c r="J1719" s="493" t="s">
        <v>1887</v>
      </c>
      <c r="K1719" s="518" t="s">
        <v>6748</v>
      </c>
      <c r="L1719" s="493" t="s">
        <v>1531</v>
      </c>
      <c r="M1719" s="493">
        <v>188079572</v>
      </c>
      <c r="N1719" s="587">
        <v>44816</v>
      </c>
      <c r="O1719" s="545">
        <f t="shared" si="82"/>
        <v>9</v>
      </c>
      <c r="P1719" s="545">
        <f t="shared" si="83"/>
        <v>9</v>
      </c>
      <c r="Q1719" s="531" t="str">
        <f t="shared" si="84"/>
        <v>Gastos_Gerais</v>
      </c>
    </row>
    <row r="1720" spans="1:17" ht="38.25" hidden="1" x14ac:dyDescent="0.2">
      <c r="A1720" s="538">
        <f>IF(B1720="","",COUNT('Diário 3º PA'!$A$4:$A$4242)+COUNT('Diário 4º PA'!$A$4:$A$2224)+ROW()-3)</f>
        <v>5729</v>
      </c>
      <c r="B1720" s="539">
        <v>44817</v>
      </c>
      <c r="C1720" s="492">
        <v>44774</v>
      </c>
      <c r="D1720" s="541" t="s">
        <v>115</v>
      </c>
      <c r="E1720" s="482" t="s">
        <v>232</v>
      </c>
      <c r="F1720" s="488">
        <v>2334.9899999999998</v>
      </c>
      <c r="G1720" s="482" t="s">
        <v>2495</v>
      </c>
      <c r="H1720" s="482" t="s">
        <v>138</v>
      </c>
      <c r="I1720" s="482" t="s">
        <v>1089</v>
      </c>
      <c r="J1720" s="493" t="s">
        <v>7579</v>
      </c>
      <c r="K1720" s="518" t="s">
        <v>704</v>
      </c>
      <c r="L1720" s="493" t="s">
        <v>705</v>
      </c>
      <c r="M1720" s="493" t="s">
        <v>7580</v>
      </c>
      <c r="N1720" s="587">
        <v>44817</v>
      </c>
      <c r="O1720" s="545">
        <f t="shared" si="82"/>
        <v>9</v>
      </c>
      <c r="P1720" s="545">
        <f t="shared" si="83"/>
        <v>8</v>
      </c>
      <c r="Q1720" s="531" t="str">
        <f t="shared" si="84"/>
        <v>Gastos_Gerais</v>
      </c>
    </row>
    <row r="1721" spans="1:17" ht="38.25" hidden="1" x14ac:dyDescent="0.2">
      <c r="A1721" s="538">
        <f>IF(B1721="","",COUNT('Diário 3º PA'!$A$4:$A$4242)+COUNT('Diário 4º PA'!$A$4:$A$2224)+ROW()-3)</f>
        <v>5730</v>
      </c>
      <c r="B1721" s="539">
        <v>44817</v>
      </c>
      <c r="C1721" s="492">
        <v>44805</v>
      </c>
      <c r="D1721" s="541" t="s">
        <v>115</v>
      </c>
      <c r="E1721" s="482" t="s">
        <v>366</v>
      </c>
      <c r="F1721" s="488">
        <v>41.4</v>
      </c>
      <c r="G1721" s="482" t="s">
        <v>3960</v>
      </c>
      <c r="H1721" s="541" t="s">
        <v>136</v>
      </c>
      <c r="I1721" s="482" t="s">
        <v>1271</v>
      </c>
      <c r="J1721" s="493" t="s">
        <v>1272</v>
      </c>
      <c r="K1721" s="518" t="s">
        <v>704</v>
      </c>
      <c r="L1721" s="493" t="s">
        <v>428</v>
      </c>
      <c r="M1721" s="493">
        <v>256</v>
      </c>
      <c r="N1721" s="587">
        <v>44817</v>
      </c>
      <c r="O1721" s="545">
        <f t="shared" si="82"/>
        <v>9</v>
      </c>
      <c r="P1721" s="545">
        <f t="shared" si="83"/>
        <v>9</v>
      </c>
      <c r="Q1721" s="531" t="str">
        <f t="shared" si="84"/>
        <v>Gastos_Gerais</v>
      </c>
    </row>
    <row r="1722" spans="1:17" ht="38.25" hidden="1" x14ac:dyDescent="0.2">
      <c r="A1722" s="538">
        <f>IF(B1722="","",COUNT('Diário 3º PA'!$A$4:$A$4242)+COUNT('Diário 4º PA'!$A$4:$A$2224)+ROW()-3)</f>
        <v>5731</v>
      </c>
      <c r="B1722" s="539">
        <v>44817</v>
      </c>
      <c r="C1722" s="492">
        <v>44774</v>
      </c>
      <c r="D1722" s="541" t="s">
        <v>115</v>
      </c>
      <c r="E1722" s="482" t="s">
        <v>268</v>
      </c>
      <c r="F1722" s="488">
        <v>900</v>
      </c>
      <c r="G1722" s="543" t="s">
        <v>6374</v>
      </c>
      <c r="H1722" s="482" t="s">
        <v>129</v>
      </c>
      <c r="I1722" s="482" t="s">
        <v>1098</v>
      </c>
      <c r="J1722" s="493" t="s">
        <v>1099</v>
      </c>
      <c r="K1722" s="518" t="s">
        <v>704</v>
      </c>
      <c r="L1722" s="493" t="s">
        <v>428</v>
      </c>
      <c r="M1722" s="493">
        <v>2022211</v>
      </c>
      <c r="N1722" s="587">
        <v>44817</v>
      </c>
      <c r="O1722" s="545">
        <f t="shared" si="82"/>
        <v>9</v>
      </c>
      <c r="P1722" s="545">
        <f t="shared" si="83"/>
        <v>8</v>
      </c>
      <c r="Q1722" s="531" t="str">
        <f t="shared" si="84"/>
        <v>Gastos_Gerais</v>
      </c>
    </row>
    <row r="1723" spans="1:17" ht="38.25" hidden="1" x14ac:dyDescent="0.2">
      <c r="A1723" s="538">
        <f>IF(B1723="","",COUNT('Diário 3º PA'!$A$4:$A$4242)+COUNT('Diário 4º PA'!$A$4:$A$2224)+ROW()-3)</f>
        <v>5732</v>
      </c>
      <c r="B1723" s="539">
        <v>44817</v>
      </c>
      <c r="C1723" s="492">
        <v>44805</v>
      </c>
      <c r="D1723" s="541" t="s">
        <v>115</v>
      </c>
      <c r="E1723" s="482" t="s">
        <v>328</v>
      </c>
      <c r="F1723" s="488">
        <v>1500</v>
      </c>
      <c r="G1723" s="480" t="s">
        <v>7581</v>
      </c>
      <c r="H1723" s="489" t="s">
        <v>136</v>
      </c>
      <c r="I1723" s="489" t="s">
        <v>727</v>
      </c>
      <c r="J1723" s="455" t="s">
        <v>728</v>
      </c>
      <c r="K1723" s="455" t="s">
        <v>704</v>
      </c>
      <c r="L1723" s="556" t="s">
        <v>428</v>
      </c>
      <c r="M1723" s="456">
        <v>1966362</v>
      </c>
      <c r="N1723" s="457">
        <v>44817</v>
      </c>
      <c r="O1723" s="545">
        <f t="shared" si="82"/>
        <v>9</v>
      </c>
      <c r="P1723" s="545">
        <f t="shared" si="83"/>
        <v>9</v>
      </c>
      <c r="Q1723" s="531" t="str">
        <f t="shared" si="84"/>
        <v>Gastos_Gerais</v>
      </c>
    </row>
    <row r="1724" spans="1:17" ht="38.25" hidden="1" x14ac:dyDescent="0.2">
      <c r="A1724" s="538">
        <f>IF(B1724="","",COUNT('Diário 3º PA'!$A$4:$A$4242)+COUNT('Diário 4º PA'!$A$4:$A$2224)+ROW()-3)</f>
        <v>5733</v>
      </c>
      <c r="B1724" s="539">
        <v>44817</v>
      </c>
      <c r="C1724" s="492">
        <v>44805</v>
      </c>
      <c r="D1724" s="541" t="s">
        <v>115</v>
      </c>
      <c r="E1724" s="554" t="s">
        <v>302</v>
      </c>
      <c r="F1724" s="488">
        <v>31147.89</v>
      </c>
      <c r="G1724" s="554" t="s">
        <v>6275</v>
      </c>
      <c r="H1724" s="489" t="s">
        <v>132</v>
      </c>
      <c r="I1724" s="482" t="s">
        <v>6276</v>
      </c>
      <c r="J1724" s="493" t="s">
        <v>928</v>
      </c>
      <c r="K1724" s="518" t="s">
        <v>704</v>
      </c>
      <c r="L1724" s="493" t="s">
        <v>428</v>
      </c>
      <c r="M1724" s="493">
        <v>26</v>
      </c>
      <c r="N1724" s="587">
        <v>44817</v>
      </c>
      <c r="O1724" s="545">
        <f t="shared" si="82"/>
        <v>9</v>
      </c>
      <c r="P1724" s="545">
        <f t="shared" si="83"/>
        <v>9</v>
      </c>
      <c r="Q1724" s="531" t="str">
        <f t="shared" si="84"/>
        <v>Gastos_Gerais</v>
      </c>
    </row>
    <row r="1725" spans="1:17" ht="38.25" hidden="1" x14ac:dyDescent="0.2">
      <c r="A1725" s="538">
        <f>IF(B1725="","",COUNT('Diário 3º PA'!$A$4:$A$4242)+COUNT('Diário 4º PA'!$A$4:$A$2224)+ROW()-3)</f>
        <v>5734</v>
      </c>
      <c r="B1725" s="539">
        <v>44817</v>
      </c>
      <c r="C1725" s="492">
        <v>44805</v>
      </c>
      <c r="D1725" s="541" t="s">
        <v>115</v>
      </c>
      <c r="E1725" s="482" t="s">
        <v>328</v>
      </c>
      <c r="F1725" s="488">
        <v>1500</v>
      </c>
      <c r="G1725" s="480" t="s">
        <v>7582</v>
      </c>
      <c r="H1725" s="489" t="s">
        <v>135</v>
      </c>
      <c r="I1725" s="489" t="s">
        <v>727</v>
      </c>
      <c r="J1725" s="455" t="s">
        <v>728</v>
      </c>
      <c r="K1725" s="455" t="s">
        <v>704</v>
      </c>
      <c r="L1725" s="556" t="s">
        <v>428</v>
      </c>
      <c r="M1725" s="493">
        <v>1966317</v>
      </c>
      <c r="N1725" s="587">
        <v>44817</v>
      </c>
      <c r="O1725" s="545">
        <f t="shared" si="82"/>
        <v>9</v>
      </c>
      <c r="P1725" s="545">
        <f t="shared" si="83"/>
        <v>9</v>
      </c>
      <c r="Q1725" s="531" t="str">
        <f t="shared" si="84"/>
        <v>Gastos_Gerais</v>
      </c>
    </row>
    <row r="1726" spans="1:17" ht="38.25" hidden="1" x14ac:dyDescent="0.2">
      <c r="A1726" s="538">
        <f>IF(B1726="","",COUNT('Diário 3º PA'!$A$4:$A$4242)+COUNT('Diário 4º PA'!$A$4:$A$2224)+ROW()-3)</f>
        <v>5735</v>
      </c>
      <c r="B1726" s="539">
        <v>44817</v>
      </c>
      <c r="C1726" s="492">
        <v>44774</v>
      </c>
      <c r="D1726" s="541" t="s">
        <v>115</v>
      </c>
      <c r="E1726" s="482" t="s">
        <v>336</v>
      </c>
      <c r="F1726" s="488">
        <v>693.96</v>
      </c>
      <c r="G1726" s="482" t="s">
        <v>7092</v>
      </c>
      <c r="H1726" s="489" t="s">
        <v>135</v>
      </c>
      <c r="I1726" s="482" t="s">
        <v>7583</v>
      </c>
      <c r="J1726" s="493" t="s">
        <v>7584</v>
      </c>
      <c r="K1726" s="518" t="s">
        <v>704</v>
      </c>
      <c r="L1726" s="493" t="s">
        <v>428</v>
      </c>
      <c r="M1726" s="493">
        <v>217536</v>
      </c>
      <c r="N1726" s="587">
        <v>44790</v>
      </c>
      <c r="O1726" s="545">
        <f t="shared" si="82"/>
        <v>9</v>
      </c>
      <c r="P1726" s="545">
        <f t="shared" si="83"/>
        <v>8</v>
      </c>
      <c r="Q1726" s="531" t="str">
        <f t="shared" si="84"/>
        <v>Gastos_Gerais</v>
      </c>
    </row>
    <row r="1727" spans="1:17" ht="51" hidden="1" x14ac:dyDescent="0.2">
      <c r="A1727" s="538">
        <f>IF(B1727="","",COUNT('Diário 3º PA'!$A$4:$A$4242)+COUNT('Diário 4º PA'!$A$4:$A$2224)+ROW()-3)</f>
        <v>5736</v>
      </c>
      <c r="B1727" s="539">
        <v>44817</v>
      </c>
      <c r="C1727" s="584">
        <v>44805</v>
      </c>
      <c r="D1727" s="554" t="s">
        <v>104</v>
      </c>
      <c r="E1727" s="554" t="s">
        <v>189</v>
      </c>
      <c r="F1727" s="488">
        <v>2379.4499999999998</v>
      </c>
      <c r="G1727" s="543" t="s">
        <v>7585</v>
      </c>
      <c r="H1727" s="489" t="s">
        <v>139</v>
      </c>
      <c r="I1727" s="482" t="s">
        <v>7586</v>
      </c>
      <c r="J1727" s="493" t="s">
        <v>1778</v>
      </c>
      <c r="K1727" s="518" t="s">
        <v>6748</v>
      </c>
      <c r="L1727" s="493" t="s">
        <v>1531</v>
      </c>
      <c r="M1727" s="493">
        <v>188344304</v>
      </c>
      <c r="N1727" s="587">
        <v>44817</v>
      </c>
      <c r="O1727" s="545">
        <f t="shared" si="82"/>
        <v>9</v>
      </c>
      <c r="P1727" s="545">
        <f t="shared" si="83"/>
        <v>9</v>
      </c>
      <c r="Q1727" s="531" t="str">
        <f t="shared" si="84"/>
        <v>Gastos_com_Pessoal</v>
      </c>
    </row>
    <row r="1728" spans="1:17" ht="51" hidden="1" x14ac:dyDescent="0.2">
      <c r="A1728" s="538">
        <f>IF(B1728="","",COUNT('Diário 3º PA'!$A$4:$A$4242)+COUNT('Diário 4º PA'!$A$4:$A$2224)+ROW()-3)</f>
        <v>5737</v>
      </c>
      <c r="B1728" s="539">
        <v>44817</v>
      </c>
      <c r="C1728" s="584">
        <v>44805</v>
      </c>
      <c r="D1728" s="554" t="s">
        <v>104</v>
      </c>
      <c r="E1728" s="554" t="s">
        <v>191</v>
      </c>
      <c r="F1728" s="488">
        <v>843.62</v>
      </c>
      <c r="G1728" s="543" t="s">
        <v>7587</v>
      </c>
      <c r="H1728" s="489" t="s">
        <v>139</v>
      </c>
      <c r="I1728" s="482" t="s">
        <v>7586</v>
      </c>
      <c r="J1728" s="493" t="s">
        <v>1778</v>
      </c>
      <c r="K1728" s="518" t="s">
        <v>6748</v>
      </c>
      <c r="L1728" s="493" t="s">
        <v>1531</v>
      </c>
      <c r="M1728" s="493">
        <v>188344304</v>
      </c>
      <c r="N1728" s="587">
        <v>44817</v>
      </c>
      <c r="O1728" s="545">
        <f t="shared" si="82"/>
        <v>9</v>
      </c>
      <c r="P1728" s="545">
        <f t="shared" si="83"/>
        <v>9</v>
      </c>
      <c r="Q1728" s="531" t="str">
        <f t="shared" si="84"/>
        <v>Gastos_com_Pessoal</v>
      </c>
    </row>
    <row r="1729" spans="1:17" ht="51" hidden="1" x14ac:dyDescent="0.2">
      <c r="A1729" s="538">
        <f>IF(B1729="","",COUNT('Diário 3º PA'!$A$4:$A$4242)+COUNT('Diário 4º PA'!$A$4:$A$2224)+ROW()-3)</f>
        <v>5738</v>
      </c>
      <c r="B1729" s="539">
        <v>44817</v>
      </c>
      <c r="C1729" s="584">
        <v>44805</v>
      </c>
      <c r="D1729" s="554" t="s">
        <v>104</v>
      </c>
      <c r="E1729" s="554" t="s">
        <v>189</v>
      </c>
      <c r="F1729" s="488">
        <v>2370.85</v>
      </c>
      <c r="G1729" s="543" t="s">
        <v>7588</v>
      </c>
      <c r="H1729" s="489" t="s">
        <v>129</v>
      </c>
      <c r="I1729" s="482" t="s">
        <v>7589</v>
      </c>
      <c r="J1729" s="493" t="s">
        <v>7590</v>
      </c>
      <c r="K1729" s="518" t="s">
        <v>6748</v>
      </c>
      <c r="L1729" s="493" t="s">
        <v>1531</v>
      </c>
      <c r="M1729" s="493">
        <v>188344304</v>
      </c>
      <c r="N1729" s="587">
        <v>44817</v>
      </c>
      <c r="O1729" s="545">
        <f t="shared" si="82"/>
        <v>9</v>
      </c>
      <c r="P1729" s="545">
        <f t="shared" si="83"/>
        <v>9</v>
      </c>
      <c r="Q1729" s="531" t="str">
        <f t="shared" si="84"/>
        <v>Gastos_com_Pessoal</v>
      </c>
    </row>
    <row r="1730" spans="1:17" ht="51" hidden="1" x14ac:dyDescent="0.2">
      <c r="A1730" s="538">
        <f>IF(B1730="","",COUNT('Diário 3º PA'!$A$4:$A$4242)+COUNT('Diário 4º PA'!$A$4:$A$2224)+ROW()-3)</f>
        <v>5739</v>
      </c>
      <c r="B1730" s="539">
        <v>44817</v>
      </c>
      <c r="C1730" s="584">
        <v>44805</v>
      </c>
      <c r="D1730" s="554" t="s">
        <v>104</v>
      </c>
      <c r="E1730" s="554" t="s">
        <v>191</v>
      </c>
      <c r="F1730" s="488">
        <v>840.04</v>
      </c>
      <c r="G1730" s="543" t="s">
        <v>7591</v>
      </c>
      <c r="H1730" s="489" t="s">
        <v>129</v>
      </c>
      <c r="I1730" s="482" t="s">
        <v>7589</v>
      </c>
      <c r="J1730" s="493" t="s">
        <v>7590</v>
      </c>
      <c r="K1730" s="518" t="s">
        <v>6748</v>
      </c>
      <c r="L1730" s="493" t="s">
        <v>1531</v>
      </c>
      <c r="M1730" s="493">
        <v>188344304</v>
      </c>
      <c r="N1730" s="587">
        <v>44817</v>
      </c>
      <c r="O1730" s="545">
        <f t="shared" si="82"/>
        <v>9</v>
      </c>
      <c r="P1730" s="545">
        <f t="shared" si="83"/>
        <v>9</v>
      </c>
      <c r="Q1730" s="531" t="str">
        <f t="shared" si="84"/>
        <v>Gastos_com_Pessoal</v>
      </c>
    </row>
    <row r="1731" spans="1:17" ht="38.25" hidden="1" x14ac:dyDescent="0.2">
      <c r="A1731" s="538">
        <f>IF(B1731="","",COUNT('Diário 3º PA'!$A$4:$A$4242)+COUNT('Diário 4º PA'!$A$4:$A$2224)+ROW()-3)</f>
        <v>5740</v>
      </c>
      <c r="B1731" s="539">
        <v>44817</v>
      </c>
      <c r="C1731" s="584">
        <v>44805</v>
      </c>
      <c r="D1731" s="541" t="s">
        <v>115</v>
      </c>
      <c r="E1731" s="482" t="s">
        <v>342</v>
      </c>
      <c r="F1731" s="488">
        <v>120</v>
      </c>
      <c r="G1731" s="482" t="s">
        <v>7592</v>
      </c>
      <c r="H1731" s="489" t="s">
        <v>135</v>
      </c>
      <c r="I1731" s="482" t="s">
        <v>7593</v>
      </c>
      <c r="J1731" s="493" t="s">
        <v>7277</v>
      </c>
      <c r="K1731" s="518" t="s">
        <v>6748</v>
      </c>
      <c r="L1731" s="493" t="s">
        <v>1531</v>
      </c>
      <c r="M1731" s="493">
        <v>188344304</v>
      </c>
      <c r="N1731" s="587">
        <v>44817</v>
      </c>
      <c r="O1731" s="545">
        <f t="shared" si="82"/>
        <v>9</v>
      </c>
      <c r="P1731" s="545">
        <f t="shared" si="83"/>
        <v>9</v>
      </c>
      <c r="Q1731" s="531" t="str">
        <f t="shared" si="84"/>
        <v>Gastos_Gerais</v>
      </c>
    </row>
    <row r="1732" spans="1:17" ht="38.25" hidden="1" x14ac:dyDescent="0.2">
      <c r="A1732" s="538">
        <f>IF(B1732="","",COUNT('Diário 3º PA'!$A$4:$A$4242)+COUNT('Diário 4º PA'!$A$4:$A$2224)+ROW()-3)</f>
        <v>5741</v>
      </c>
      <c r="B1732" s="539">
        <v>44817</v>
      </c>
      <c r="C1732" s="584">
        <v>44805</v>
      </c>
      <c r="D1732" s="541" t="s">
        <v>115</v>
      </c>
      <c r="E1732" s="482" t="s">
        <v>342</v>
      </c>
      <c r="F1732" s="488">
        <v>120</v>
      </c>
      <c r="G1732" s="482" t="s">
        <v>7594</v>
      </c>
      <c r="H1732" s="489" t="s">
        <v>136</v>
      </c>
      <c r="I1732" s="482" t="s">
        <v>4088</v>
      </c>
      <c r="J1732" s="493" t="s">
        <v>4089</v>
      </c>
      <c r="K1732" s="518" t="s">
        <v>6748</v>
      </c>
      <c r="L1732" s="493" t="s">
        <v>1531</v>
      </c>
      <c r="M1732" s="493">
        <v>188344304</v>
      </c>
      <c r="N1732" s="587">
        <v>44817</v>
      </c>
      <c r="O1732" s="545">
        <f t="shared" si="82"/>
        <v>9</v>
      </c>
      <c r="P1732" s="545">
        <f t="shared" si="83"/>
        <v>9</v>
      </c>
      <c r="Q1732" s="531" t="str">
        <f t="shared" si="84"/>
        <v>Gastos_Gerais</v>
      </c>
    </row>
    <row r="1733" spans="1:17" ht="38.25" hidden="1" x14ac:dyDescent="0.2">
      <c r="A1733" s="538">
        <f>IF(B1733="","",COUNT('Diário 3º PA'!$A$4:$A$4242)+COUNT('Diário 4º PA'!$A$4:$A$2224)+ROW()-3)</f>
        <v>5742</v>
      </c>
      <c r="B1733" s="539">
        <v>44817</v>
      </c>
      <c r="C1733" s="584">
        <v>44805</v>
      </c>
      <c r="D1733" s="541" t="s">
        <v>115</v>
      </c>
      <c r="E1733" s="482" t="s">
        <v>342</v>
      </c>
      <c r="F1733" s="488">
        <v>120</v>
      </c>
      <c r="G1733" s="482" t="s">
        <v>7595</v>
      </c>
      <c r="H1733" s="489" t="s">
        <v>136</v>
      </c>
      <c r="I1733" s="482" t="s">
        <v>7596</v>
      </c>
      <c r="J1733" s="515" t="s">
        <v>7597</v>
      </c>
      <c r="K1733" s="518" t="s">
        <v>6748</v>
      </c>
      <c r="L1733" s="493" t="s">
        <v>1531</v>
      </c>
      <c r="M1733" s="493">
        <v>188344304</v>
      </c>
      <c r="N1733" s="587">
        <v>44817</v>
      </c>
      <c r="O1733" s="545">
        <f t="shared" ref="O1733:O1796" si="85">IF(B1733=0,0,IF(YEAR(B1733)=$P$1,MONTH(B1733)-$O$1+1,(YEAR(B1733)-$P$1)*12-$O$1+1+MONTH(B1733)))</f>
        <v>9</v>
      </c>
      <c r="P1733" s="545">
        <f t="shared" ref="P1733:P1796" si="86">IF(C1733=0,0,IF(YEAR(C1733)=$P$1,MONTH(C1733)-$O$1+1,(YEAR(C1733)-$P$1)*12-$O$1+1+MONTH(C1733)))</f>
        <v>9</v>
      </c>
      <c r="Q1733" s="531" t="str">
        <f t="shared" ref="Q1733:Q1796" si="87">SUBSTITUTE(D1733," ","_")</f>
        <v>Gastos_Gerais</v>
      </c>
    </row>
    <row r="1734" spans="1:17" ht="38.25" hidden="1" x14ac:dyDescent="0.2">
      <c r="A1734" s="538">
        <f>IF(B1734="","",COUNT('Diário 3º PA'!$A$4:$A$4242)+COUNT('Diário 4º PA'!$A$4:$A$2224)+ROW()-3)</f>
        <v>5743</v>
      </c>
      <c r="B1734" s="539">
        <v>44817</v>
      </c>
      <c r="C1734" s="584">
        <v>44805</v>
      </c>
      <c r="D1734" s="541" t="s">
        <v>115</v>
      </c>
      <c r="E1734" s="482" t="s">
        <v>342</v>
      </c>
      <c r="F1734" s="488">
        <v>120</v>
      </c>
      <c r="G1734" s="482" t="s">
        <v>7598</v>
      </c>
      <c r="H1734" s="489" t="s">
        <v>135</v>
      </c>
      <c r="I1734" s="482" t="s">
        <v>7599</v>
      </c>
      <c r="J1734" s="493" t="s">
        <v>2428</v>
      </c>
      <c r="K1734" s="518" t="s">
        <v>6748</v>
      </c>
      <c r="L1734" s="493" t="s">
        <v>1531</v>
      </c>
      <c r="M1734" s="493">
        <v>188344304</v>
      </c>
      <c r="N1734" s="587">
        <v>44817</v>
      </c>
      <c r="O1734" s="545">
        <f t="shared" si="85"/>
        <v>9</v>
      </c>
      <c r="P1734" s="545">
        <f t="shared" si="86"/>
        <v>9</v>
      </c>
      <c r="Q1734" s="531" t="str">
        <f t="shared" si="87"/>
        <v>Gastos_Gerais</v>
      </c>
    </row>
    <row r="1735" spans="1:17" ht="38.25" hidden="1" x14ac:dyDescent="0.2">
      <c r="A1735" s="538">
        <f>IF(B1735="","",COUNT('Diário 3º PA'!$A$4:$A$4242)+COUNT('Diário 4º PA'!$A$4:$A$2224)+ROW()-3)</f>
        <v>5744</v>
      </c>
      <c r="B1735" s="539">
        <v>44817</v>
      </c>
      <c r="C1735" s="584">
        <v>44805</v>
      </c>
      <c r="D1735" s="541" t="s">
        <v>115</v>
      </c>
      <c r="E1735" s="482" t="s">
        <v>342</v>
      </c>
      <c r="F1735" s="488">
        <v>120</v>
      </c>
      <c r="G1735" s="482" t="s">
        <v>7600</v>
      </c>
      <c r="H1735" s="489" t="s">
        <v>135</v>
      </c>
      <c r="I1735" s="482" t="s">
        <v>2815</v>
      </c>
      <c r="J1735" s="493" t="s">
        <v>2816</v>
      </c>
      <c r="K1735" s="518" t="s">
        <v>6748</v>
      </c>
      <c r="L1735" s="493" t="s">
        <v>1531</v>
      </c>
      <c r="M1735" s="493">
        <v>188344304</v>
      </c>
      <c r="N1735" s="587">
        <v>44817</v>
      </c>
      <c r="O1735" s="545">
        <f t="shared" si="85"/>
        <v>9</v>
      </c>
      <c r="P1735" s="545">
        <f t="shared" si="86"/>
        <v>9</v>
      </c>
      <c r="Q1735" s="531" t="str">
        <f t="shared" si="87"/>
        <v>Gastos_Gerais</v>
      </c>
    </row>
    <row r="1736" spans="1:17" ht="51" hidden="1" x14ac:dyDescent="0.2">
      <c r="A1736" s="538">
        <f>IF(B1736="","",COUNT('Diário 3º PA'!$A$4:$A$4242)+COUNT('Diário 4º PA'!$A$4:$A$2224)+ROW()-3)</f>
        <v>5745</v>
      </c>
      <c r="B1736" s="539">
        <v>44817</v>
      </c>
      <c r="C1736" s="584">
        <v>44805</v>
      </c>
      <c r="D1736" s="554" t="s">
        <v>104</v>
      </c>
      <c r="E1736" s="554" t="s">
        <v>187</v>
      </c>
      <c r="F1736" s="555">
        <v>1988.65</v>
      </c>
      <c r="G1736" s="554" t="s">
        <v>1019</v>
      </c>
      <c r="H1736" s="489" t="s">
        <v>140</v>
      </c>
      <c r="I1736" s="482" t="s">
        <v>7554</v>
      </c>
      <c r="J1736" s="493" t="s">
        <v>7601</v>
      </c>
      <c r="K1736" s="518" t="s">
        <v>6748</v>
      </c>
      <c r="L1736" s="493" t="s">
        <v>1531</v>
      </c>
      <c r="M1736" s="493">
        <v>188344304</v>
      </c>
      <c r="N1736" s="587">
        <v>44817</v>
      </c>
      <c r="O1736" s="545">
        <f t="shared" si="85"/>
        <v>9</v>
      </c>
      <c r="P1736" s="545">
        <f t="shared" si="86"/>
        <v>9</v>
      </c>
      <c r="Q1736" s="531" t="str">
        <f t="shared" si="87"/>
        <v>Gastos_com_Pessoal</v>
      </c>
    </row>
    <row r="1737" spans="1:17" ht="51" hidden="1" x14ac:dyDescent="0.2">
      <c r="A1737" s="538">
        <f>IF(B1737="","",COUNT('Diário 3º PA'!$A$4:$A$4242)+COUNT('Diário 4º PA'!$A$4:$A$2224)+ROW()-3)</f>
        <v>5746</v>
      </c>
      <c r="B1737" s="539">
        <v>44817</v>
      </c>
      <c r="C1737" s="584">
        <v>44805</v>
      </c>
      <c r="D1737" s="554" t="s">
        <v>104</v>
      </c>
      <c r="E1737" s="554" t="s">
        <v>189</v>
      </c>
      <c r="F1737" s="555">
        <v>2848.98</v>
      </c>
      <c r="G1737" s="554" t="s">
        <v>915</v>
      </c>
      <c r="H1737" s="489" t="s">
        <v>140</v>
      </c>
      <c r="I1737" s="482" t="s">
        <v>7554</v>
      </c>
      <c r="J1737" s="493" t="s">
        <v>7601</v>
      </c>
      <c r="K1737" s="518" t="s">
        <v>6748</v>
      </c>
      <c r="L1737" s="493" t="s">
        <v>1531</v>
      </c>
      <c r="M1737" s="493">
        <v>188344304</v>
      </c>
      <c r="N1737" s="587">
        <v>44817</v>
      </c>
      <c r="O1737" s="545">
        <f t="shared" si="85"/>
        <v>9</v>
      </c>
      <c r="P1737" s="545">
        <f t="shared" si="86"/>
        <v>9</v>
      </c>
      <c r="Q1737" s="531" t="str">
        <f t="shared" si="87"/>
        <v>Gastos_com_Pessoal</v>
      </c>
    </row>
    <row r="1738" spans="1:17" ht="51" hidden="1" x14ac:dyDescent="0.2">
      <c r="A1738" s="538">
        <f>IF(B1738="","",COUNT('Diário 3º PA'!$A$4:$A$4242)+COUNT('Diário 4º PA'!$A$4:$A$2224)+ROW()-3)</f>
        <v>5747</v>
      </c>
      <c r="B1738" s="539">
        <v>44817</v>
      </c>
      <c r="C1738" s="584">
        <v>44805</v>
      </c>
      <c r="D1738" s="554" t="s">
        <v>104</v>
      </c>
      <c r="E1738" s="554" t="s">
        <v>191</v>
      </c>
      <c r="F1738" s="555">
        <v>949.66</v>
      </c>
      <c r="G1738" s="554" t="s">
        <v>918</v>
      </c>
      <c r="H1738" s="489" t="s">
        <v>140</v>
      </c>
      <c r="I1738" s="482" t="s">
        <v>7554</v>
      </c>
      <c r="J1738" s="493" t="s">
        <v>7601</v>
      </c>
      <c r="K1738" s="518" t="s">
        <v>6748</v>
      </c>
      <c r="L1738" s="493" t="s">
        <v>1531</v>
      </c>
      <c r="M1738" s="493">
        <v>188344304</v>
      </c>
      <c r="N1738" s="587">
        <v>44817</v>
      </c>
      <c r="O1738" s="545">
        <f t="shared" si="85"/>
        <v>9</v>
      </c>
      <c r="P1738" s="545">
        <f t="shared" si="86"/>
        <v>9</v>
      </c>
      <c r="Q1738" s="531" t="str">
        <f t="shared" si="87"/>
        <v>Gastos_com_Pessoal</v>
      </c>
    </row>
    <row r="1739" spans="1:17" ht="51" hidden="1" x14ac:dyDescent="0.2">
      <c r="A1739" s="538">
        <f>IF(B1739="","",COUNT('Diário 3º PA'!$A$4:$A$4242)+COUNT('Diário 4º PA'!$A$4:$A$2224)+ROW()-3)</f>
        <v>5748</v>
      </c>
      <c r="B1739" s="539">
        <v>44817</v>
      </c>
      <c r="C1739" s="584">
        <v>44805</v>
      </c>
      <c r="D1739" s="554" t="s">
        <v>104</v>
      </c>
      <c r="E1739" s="554" t="s">
        <v>193</v>
      </c>
      <c r="F1739" s="555">
        <v>3083.72</v>
      </c>
      <c r="G1739" s="554" t="s">
        <v>919</v>
      </c>
      <c r="H1739" s="489" t="s">
        <v>140</v>
      </c>
      <c r="I1739" s="482" t="s">
        <v>7554</v>
      </c>
      <c r="J1739" s="493" t="s">
        <v>7601</v>
      </c>
      <c r="K1739" s="518" t="s">
        <v>6748</v>
      </c>
      <c r="L1739" s="493" t="s">
        <v>1531</v>
      </c>
      <c r="M1739" s="493">
        <v>188344304</v>
      </c>
      <c r="N1739" s="587">
        <v>44817</v>
      </c>
      <c r="O1739" s="545">
        <f t="shared" si="85"/>
        <v>9</v>
      </c>
      <c r="P1739" s="545">
        <f t="shared" si="86"/>
        <v>9</v>
      </c>
      <c r="Q1739" s="531" t="str">
        <f t="shared" si="87"/>
        <v>Gastos_com_Pessoal</v>
      </c>
    </row>
    <row r="1740" spans="1:17" ht="51" hidden="1" x14ac:dyDescent="0.2">
      <c r="A1740" s="538">
        <f>IF(B1740="","",COUNT('Diário 3º PA'!$A$4:$A$4242)+COUNT('Diário 4º PA'!$A$4:$A$2224)+ROW()-3)</f>
        <v>5749</v>
      </c>
      <c r="B1740" s="539">
        <v>44817</v>
      </c>
      <c r="C1740" s="584">
        <v>44805</v>
      </c>
      <c r="D1740" s="554" t="s">
        <v>104</v>
      </c>
      <c r="E1740" s="554" t="s">
        <v>187</v>
      </c>
      <c r="F1740" s="555">
        <v>2147.89</v>
      </c>
      <c r="G1740" s="554" t="s">
        <v>1019</v>
      </c>
      <c r="H1740" s="554" t="s">
        <v>134</v>
      </c>
      <c r="I1740" s="482" t="s">
        <v>7602</v>
      </c>
      <c r="J1740" s="493" t="s">
        <v>2637</v>
      </c>
      <c r="K1740" s="518" t="s">
        <v>6748</v>
      </c>
      <c r="L1740" s="493" t="s">
        <v>1531</v>
      </c>
      <c r="M1740" s="493">
        <v>188344304</v>
      </c>
      <c r="N1740" s="587">
        <v>44817</v>
      </c>
      <c r="O1740" s="545">
        <f t="shared" si="85"/>
        <v>9</v>
      </c>
      <c r="P1740" s="545">
        <f t="shared" si="86"/>
        <v>9</v>
      </c>
      <c r="Q1740" s="531" t="str">
        <f t="shared" si="87"/>
        <v>Gastos_com_Pessoal</v>
      </c>
    </row>
    <row r="1741" spans="1:17" ht="51" hidden="1" x14ac:dyDescent="0.2">
      <c r="A1741" s="538">
        <f>IF(B1741="","",COUNT('Diário 3º PA'!$A$4:$A$4242)+COUNT('Diário 4º PA'!$A$4:$A$2224)+ROW()-3)</f>
        <v>5750</v>
      </c>
      <c r="B1741" s="539">
        <v>44817</v>
      </c>
      <c r="C1741" s="584">
        <v>44805</v>
      </c>
      <c r="D1741" s="554" t="s">
        <v>104</v>
      </c>
      <c r="E1741" s="554" t="s">
        <v>189</v>
      </c>
      <c r="F1741" s="555">
        <v>1909.25</v>
      </c>
      <c r="G1741" s="554" t="s">
        <v>915</v>
      </c>
      <c r="H1741" s="554" t="s">
        <v>134</v>
      </c>
      <c r="I1741" s="482" t="s">
        <v>7602</v>
      </c>
      <c r="J1741" s="493" t="s">
        <v>2637</v>
      </c>
      <c r="K1741" s="518" t="s">
        <v>6748</v>
      </c>
      <c r="L1741" s="493" t="s">
        <v>1531</v>
      </c>
      <c r="M1741" s="493">
        <v>188344304</v>
      </c>
      <c r="N1741" s="587">
        <v>44817</v>
      </c>
      <c r="O1741" s="545">
        <f t="shared" si="85"/>
        <v>9</v>
      </c>
      <c r="P1741" s="545">
        <f t="shared" si="86"/>
        <v>9</v>
      </c>
      <c r="Q1741" s="531" t="str">
        <f t="shared" si="87"/>
        <v>Gastos_com_Pessoal</v>
      </c>
    </row>
    <row r="1742" spans="1:17" ht="51" hidden="1" x14ac:dyDescent="0.2">
      <c r="A1742" s="538">
        <f>IF(B1742="","",COUNT('Diário 3º PA'!$A$4:$A$4242)+COUNT('Diário 4º PA'!$A$4:$A$2224)+ROW()-3)</f>
        <v>5751</v>
      </c>
      <c r="B1742" s="539">
        <v>44817</v>
      </c>
      <c r="C1742" s="584">
        <v>44805</v>
      </c>
      <c r="D1742" s="554" t="s">
        <v>104</v>
      </c>
      <c r="E1742" s="554" t="s">
        <v>191</v>
      </c>
      <c r="F1742" s="555">
        <v>636.41999999999996</v>
      </c>
      <c r="G1742" s="554" t="s">
        <v>918</v>
      </c>
      <c r="H1742" s="554" t="s">
        <v>134</v>
      </c>
      <c r="I1742" s="482" t="s">
        <v>7602</v>
      </c>
      <c r="J1742" s="493" t="s">
        <v>2637</v>
      </c>
      <c r="K1742" s="518" t="s">
        <v>6748</v>
      </c>
      <c r="L1742" s="493" t="s">
        <v>1531</v>
      </c>
      <c r="M1742" s="493">
        <v>188344304</v>
      </c>
      <c r="N1742" s="587">
        <v>44817</v>
      </c>
      <c r="O1742" s="545">
        <f t="shared" si="85"/>
        <v>9</v>
      </c>
      <c r="P1742" s="545">
        <f t="shared" si="86"/>
        <v>9</v>
      </c>
      <c r="Q1742" s="531" t="str">
        <f t="shared" si="87"/>
        <v>Gastos_com_Pessoal</v>
      </c>
    </row>
    <row r="1743" spans="1:17" ht="51" hidden="1" x14ac:dyDescent="0.2">
      <c r="A1743" s="538">
        <f>IF(B1743="","",COUNT('Diário 3º PA'!$A$4:$A$4242)+COUNT('Diário 4º PA'!$A$4:$A$2224)+ROW()-3)</f>
        <v>5752</v>
      </c>
      <c r="B1743" s="539">
        <v>44817</v>
      </c>
      <c r="C1743" s="584">
        <v>44805</v>
      </c>
      <c r="D1743" s="554" t="s">
        <v>104</v>
      </c>
      <c r="E1743" s="554" t="s">
        <v>193</v>
      </c>
      <c r="F1743" s="555">
        <v>3076.23</v>
      </c>
      <c r="G1743" s="554" t="s">
        <v>919</v>
      </c>
      <c r="H1743" s="554" t="s">
        <v>134</v>
      </c>
      <c r="I1743" s="482" t="s">
        <v>7602</v>
      </c>
      <c r="J1743" s="493" t="s">
        <v>2637</v>
      </c>
      <c r="K1743" s="518" t="s">
        <v>6748</v>
      </c>
      <c r="L1743" s="493" t="s">
        <v>1531</v>
      </c>
      <c r="M1743" s="493">
        <v>188344304</v>
      </c>
      <c r="N1743" s="587">
        <v>44817</v>
      </c>
      <c r="O1743" s="545">
        <f t="shared" si="85"/>
        <v>9</v>
      </c>
      <c r="P1743" s="545">
        <f t="shared" si="86"/>
        <v>9</v>
      </c>
      <c r="Q1743" s="531" t="str">
        <f t="shared" si="87"/>
        <v>Gastos_com_Pessoal</v>
      </c>
    </row>
    <row r="1744" spans="1:17" ht="51" hidden="1" x14ac:dyDescent="0.2">
      <c r="A1744" s="538">
        <f>IF(B1744="","",COUNT('Diário 3º PA'!$A$4:$A$4242)+COUNT('Diário 4º PA'!$A$4:$A$2224)+ROW()-3)</f>
        <v>5753</v>
      </c>
      <c r="B1744" s="539">
        <v>44817</v>
      </c>
      <c r="C1744" s="584">
        <v>44805</v>
      </c>
      <c r="D1744" s="554" t="s">
        <v>104</v>
      </c>
      <c r="E1744" s="554" t="s">
        <v>187</v>
      </c>
      <c r="F1744" s="555">
        <v>1969.19</v>
      </c>
      <c r="G1744" s="554" t="s">
        <v>1019</v>
      </c>
      <c r="H1744" s="489" t="s">
        <v>130</v>
      </c>
      <c r="I1744" s="482" t="s">
        <v>7603</v>
      </c>
      <c r="J1744" s="493" t="s">
        <v>7604</v>
      </c>
      <c r="K1744" s="518" t="s">
        <v>6748</v>
      </c>
      <c r="L1744" s="493" t="s">
        <v>1531</v>
      </c>
      <c r="M1744" s="493">
        <v>188344304</v>
      </c>
      <c r="N1744" s="587">
        <v>44817</v>
      </c>
      <c r="O1744" s="545">
        <f t="shared" si="85"/>
        <v>9</v>
      </c>
      <c r="P1744" s="545">
        <f t="shared" si="86"/>
        <v>9</v>
      </c>
      <c r="Q1744" s="531" t="str">
        <f t="shared" si="87"/>
        <v>Gastos_com_Pessoal</v>
      </c>
    </row>
    <row r="1745" spans="1:17" ht="51" hidden="1" x14ac:dyDescent="0.2">
      <c r="A1745" s="538">
        <f>IF(B1745="","",COUNT('Diário 3º PA'!$A$4:$A$4242)+COUNT('Diário 4º PA'!$A$4:$A$2224)+ROW()-3)</f>
        <v>5754</v>
      </c>
      <c r="B1745" s="539">
        <v>44817</v>
      </c>
      <c r="C1745" s="584">
        <v>44805</v>
      </c>
      <c r="D1745" s="554" t="s">
        <v>104</v>
      </c>
      <c r="E1745" s="554" t="s">
        <v>189</v>
      </c>
      <c r="F1745" s="555">
        <v>1969.19</v>
      </c>
      <c r="G1745" s="554" t="s">
        <v>915</v>
      </c>
      <c r="H1745" s="489" t="s">
        <v>130</v>
      </c>
      <c r="I1745" s="482" t="s">
        <v>7603</v>
      </c>
      <c r="J1745" s="493" t="s">
        <v>7604</v>
      </c>
      <c r="K1745" s="518" t="s">
        <v>6748</v>
      </c>
      <c r="L1745" s="493" t="s">
        <v>1531</v>
      </c>
      <c r="M1745" s="493">
        <v>188344304</v>
      </c>
      <c r="N1745" s="587">
        <v>44817</v>
      </c>
      <c r="O1745" s="545">
        <f t="shared" si="85"/>
        <v>9</v>
      </c>
      <c r="P1745" s="545">
        <f t="shared" si="86"/>
        <v>9</v>
      </c>
      <c r="Q1745" s="531" t="str">
        <f t="shared" si="87"/>
        <v>Gastos_com_Pessoal</v>
      </c>
    </row>
    <row r="1746" spans="1:17" ht="51" hidden="1" x14ac:dyDescent="0.2">
      <c r="A1746" s="538">
        <f>IF(B1746="","",COUNT('Diário 3º PA'!$A$4:$A$4242)+COUNT('Diário 4º PA'!$A$4:$A$2224)+ROW()-3)</f>
        <v>5755</v>
      </c>
      <c r="B1746" s="539">
        <v>44817</v>
      </c>
      <c r="C1746" s="584">
        <v>44805</v>
      </c>
      <c r="D1746" s="554" t="s">
        <v>104</v>
      </c>
      <c r="E1746" s="554" t="s">
        <v>191</v>
      </c>
      <c r="F1746" s="555">
        <v>656.39</v>
      </c>
      <c r="G1746" s="554" t="s">
        <v>918</v>
      </c>
      <c r="H1746" s="489" t="s">
        <v>130</v>
      </c>
      <c r="I1746" s="482" t="s">
        <v>7603</v>
      </c>
      <c r="J1746" s="493" t="s">
        <v>7604</v>
      </c>
      <c r="K1746" s="518" t="s">
        <v>6748</v>
      </c>
      <c r="L1746" s="493" t="s">
        <v>1531</v>
      </c>
      <c r="M1746" s="493">
        <v>188344304</v>
      </c>
      <c r="N1746" s="587">
        <v>44817</v>
      </c>
      <c r="O1746" s="545">
        <f t="shared" si="85"/>
        <v>9</v>
      </c>
      <c r="P1746" s="545">
        <f t="shared" si="86"/>
        <v>9</v>
      </c>
      <c r="Q1746" s="531" t="str">
        <f t="shared" si="87"/>
        <v>Gastos_com_Pessoal</v>
      </c>
    </row>
    <row r="1747" spans="1:17" ht="51" hidden="1" x14ac:dyDescent="0.2">
      <c r="A1747" s="538">
        <f>IF(B1747="","",COUNT('Diário 3º PA'!$A$4:$A$4242)+COUNT('Diário 4º PA'!$A$4:$A$2224)+ROW()-3)</f>
        <v>5756</v>
      </c>
      <c r="B1747" s="539">
        <v>44817</v>
      </c>
      <c r="C1747" s="584">
        <v>44805</v>
      </c>
      <c r="D1747" s="554" t="s">
        <v>104</v>
      </c>
      <c r="E1747" s="554" t="s">
        <v>193</v>
      </c>
      <c r="F1747" s="555">
        <v>2813.45</v>
      </c>
      <c r="G1747" s="554" t="s">
        <v>919</v>
      </c>
      <c r="H1747" s="489" t="s">
        <v>130</v>
      </c>
      <c r="I1747" s="482" t="s">
        <v>7603</v>
      </c>
      <c r="J1747" s="493" t="s">
        <v>7604</v>
      </c>
      <c r="K1747" s="518" t="s">
        <v>6748</v>
      </c>
      <c r="L1747" s="493" t="s">
        <v>1531</v>
      </c>
      <c r="M1747" s="493">
        <v>188344304</v>
      </c>
      <c r="N1747" s="587">
        <v>44817</v>
      </c>
      <c r="O1747" s="545">
        <f t="shared" si="85"/>
        <v>9</v>
      </c>
      <c r="P1747" s="545">
        <f t="shared" si="86"/>
        <v>9</v>
      </c>
      <c r="Q1747" s="531" t="str">
        <f t="shared" si="87"/>
        <v>Gastos_com_Pessoal</v>
      </c>
    </row>
    <row r="1748" spans="1:17" ht="51" hidden="1" x14ac:dyDescent="0.2">
      <c r="A1748" s="538">
        <f>IF(B1748="","",COUNT('Diário 3º PA'!$A$4:$A$4242)+COUNT('Diário 4º PA'!$A$4:$A$2224)+ROW()-3)</f>
        <v>5757</v>
      </c>
      <c r="B1748" s="539">
        <v>44817</v>
      </c>
      <c r="C1748" s="584">
        <v>44805</v>
      </c>
      <c r="D1748" s="554" t="s">
        <v>104</v>
      </c>
      <c r="E1748" s="482" t="s">
        <v>185</v>
      </c>
      <c r="F1748" s="488">
        <v>1146.44</v>
      </c>
      <c r="G1748" s="482" t="s">
        <v>1013</v>
      </c>
      <c r="H1748" s="489" t="s">
        <v>130</v>
      </c>
      <c r="I1748" s="482" t="s">
        <v>7603</v>
      </c>
      <c r="J1748" s="493" t="s">
        <v>7604</v>
      </c>
      <c r="K1748" s="493" t="s">
        <v>1016</v>
      </c>
      <c r="L1748" s="518" t="s">
        <v>1017</v>
      </c>
      <c r="M1748" s="493" t="s">
        <v>7605</v>
      </c>
      <c r="N1748" s="587">
        <v>44817</v>
      </c>
      <c r="O1748" s="545">
        <f t="shared" si="85"/>
        <v>9</v>
      </c>
      <c r="P1748" s="545">
        <f t="shared" si="86"/>
        <v>9</v>
      </c>
      <c r="Q1748" s="531" t="str">
        <f t="shared" si="87"/>
        <v>Gastos_com_Pessoal</v>
      </c>
    </row>
    <row r="1749" spans="1:17" ht="51" hidden="1" x14ac:dyDescent="0.2">
      <c r="A1749" s="538">
        <f>IF(B1749="","",COUNT('Diário 3º PA'!$A$4:$A$4242)+COUNT('Diário 4º PA'!$A$4:$A$2224)+ROW()-3)</f>
        <v>5758</v>
      </c>
      <c r="B1749" s="539">
        <v>44817</v>
      </c>
      <c r="C1749" s="584">
        <v>44805</v>
      </c>
      <c r="D1749" s="554" t="s">
        <v>104</v>
      </c>
      <c r="E1749" s="482" t="s">
        <v>185</v>
      </c>
      <c r="F1749" s="488">
        <v>2257.98</v>
      </c>
      <c r="G1749" s="482" t="s">
        <v>1013</v>
      </c>
      <c r="H1749" s="554" t="s">
        <v>134</v>
      </c>
      <c r="I1749" s="482" t="s">
        <v>7602</v>
      </c>
      <c r="J1749" s="493" t="s">
        <v>2637</v>
      </c>
      <c r="K1749" s="493" t="s">
        <v>1016</v>
      </c>
      <c r="L1749" s="518" t="s">
        <v>1017</v>
      </c>
      <c r="M1749" s="493" t="s">
        <v>7606</v>
      </c>
      <c r="N1749" s="587">
        <v>44817</v>
      </c>
      <c r="O1749" s="545">
        <f t="shared" si="85"/>
        <v>9</v>
      </c>
      <c r="P1749" s="545">
        <f t="shared" si="86"/>
        <v>9</v>
      </c>
      <c r="Q1749" s="531" t="str">
        <f t="shared" si="87"/>
        <v>Gastos_com_Pessoal</v>
      </c>
    </row>
    <row r="1750" spans="1:17" ht="25.5" hidden="1" x14ac:dyDescent="0.2">
      <c r="A1750" s="538">
        <f>IF(B1750="","",COUNT('Diário 3º PA'!$A$4:$A$4242)+COUNT('Diário 4º PA'!$A$4:$A$2224)+ROW()-3)</f>
        <v>5759</v>
      </c>
      <c r="B1750" s="539">
        <v>44817</v>
      </c>
      <c r="C1750" s="492">
        <v>44805</v>
      </c>
      <c r="D1750" s="482" t="s">
        <v>93</v>
      </c>
      <c r="E1750" s="482" t="s">
        <v>97</v>
      </c>
      <c r="F1750" s="488">
        <v>0.05</v>
      </c>
      <c r="G1750" s="482" t="s">
        <v>1553</v>
      </c>
      <c r="H1750" s="482" t="s">
        <v>128</v>
      </c>
      <c r="I1750" s="482" t="s">
        <v>664</v>
      </c>
      <c r="J1750" s="493" t="s">
        <v>811</v>
      </c>
      <c r="K1750" s="518" t="s">
        <v>1554</v>
      </c>
      <c r="L1750" s="493" t="s">
        <v>1066</v>
      </c>
      <c r="M1750" s="493" t="s">
        <v>666</v>
      </c>
      <c r="N1750" s="587">
        <v>44817</v>
      </c>
      <c r="O1750" s="545">
        <f t="shared" si="85"/>
        <v>9</v>
      </c>
      <c r="P1750" s="545">
        <f t="shared" si="86"/>
        <v>9</v>
      </c>
      <c r="Q1750" s="531" t="str">
        <f t="shared" si="87"/>
        <v>Receitas</v>
      </c>
    </row>
    <row r="1751" spans="1:17" ht="38.25" hidden="1" x14ac:dyDescent="0.2">
      <c r="A1751" s="538">
        <f>IF(B1751="","",COUNT('Diário 3º PA'!$A$4:$A$4242)+COUNT('Diário 4º PA'!$A$4:$A$2224)+ROW()-3)</f>
        <v>5760</v>
      </c>
      <c r="B1751" s="539">
        <v>44818</v>
      </c>
      <c r="C1751" s="492">
        <v>44774</v>
      </c>
      <c r="D1751" s="541" t="s">
        <v>115</v>
      </c>
      <c r="E1751" s="541" t="s">
        <v>234</v>
      </c>
      <c r="F1751" s="488">
        <v>1068.1400000000001</v>
      </c>
      <c r="G1751" s="541" t="s">
        <v>3767</v>
      </c>
      <c r="H1751" s="482" t="s">
        <v>128</v>
      </c>
      <c r="I1751" s="482" t="s">
        <v>1095</v>
      </c>
      <c r="J1751" s="493" t="s">
        <v>1094</v>
      </c>
      <c r="K1751" s="518" t="s">
        <v>704</v>
      </c>
      <c r="L1751" s="493" t="s">
        <v>705</v>
      </c>
      <c r="M1751" s="493">
        <v>399633488</v>
      </c>
      <c r="N1751" s="587">
        <v>44818</v>
      </c>
      <c r="O1751" s="545">
        <f t="shared" si="85"/>
        <v>9</v>
      </c>
      <c r="P1751" s="545">
        <f t="shared" si="86"/>
        <v>8</v>
      </c>
      <c r="Q1751" s="531" t="str">
        <f t="shared" si="87"/>
        <v>Gastos_Gerais</v>
      </c>
    </row>
    <row r="1752" spans="1:17" ht="38.25" hidden="1" x14ac:dyDescent="0.2">
      <c r="A1752" s="538">
        <f>IF(B1752="","",COUNT('Diário 3º PA'!$A$4:$A$4242)+COUNT('Diário 4º PA'!$A$4:$A$2224)+ROW()-3)</f>
        <v>5761</v>
      </c>
      <c r="B1752" s="539">
        <v>44818</v>
      </c>
      <c r="C1752" s="492">
        <v>44774</v>
      </c>
      <c r="D1752" s="541" t="s">
        <v>115</v>
      </c>
      <c r="E1752" s="482" t="s">
        <v>230</v>
      </c>
      <c r="F1752" s="488">
        <v>1776.84</v>
      </c>
      <c r="G1752" s="482" t="s">
        <v>758</v>
      </c>
      <c r="H1752" s="482" t="s">
        <v>138</v>
      </c>
      <c r="I1752" s="482" t="s">
        <v>5988</v>
      </c>
      <c r="J1752" s="493" t="s">
        <v>811</v>
      </c>
      <c r="K1752" s="518" t="s">
        <v>704</v>
      </c>
      <c r="L1752" s="493" t="s">
        <v>428</v>
      </c>
      <c r="M1752" s="493">
        <v>86734502</v>
      </c>
      <c r="N1752" s="587">
        <v>44818</v>
      </c>
      <c r="O1752" s="545">
        <f t="shared" si="85"/>
        <v>9</v>
      </c>
      <c r="P1752" s="545">
        <f t="shared" si="86"/>
        <v>8</v>
      </c>
      <c r="Q1752" s="531" t="str">
        <f t="shared" si="87"/>
        <v>Gastos_Gerais</v>
      </c>
    </row>
    <row r="1753" spans="1:17" ht="38.25" hidden="1" x14ac:dyDescent="0.2">
      <c r="A1753" s="538">
        <f>IF(B1753="","",COUNT('Diário 3º PA'!$A$4:$A$4242)+COUNT('Diário 4º PA'!$A$4:$A$2224)+ROW()-3)</f>
        <v>5762</v>
      </c>
      <c r="B1753" s="539">
        <v>44818</v>
      </c>
      <c r="C1753" s="492">
        <v>44774</v>
      </c>
      <c r="D1753" s="541" t="s">
        <v>115</v>
      </c>
      <c r="E1753" s="482" t="s">
        <v>238</v>
      </c>
      <c r="F1753" s="488">
        <v>841.3</v>
      </c>
      <c r="G1753" s="482" t="s">
        <v>921</v>
      </c>
      <c r="H1753" s="482" t="s">
        <v>140</v>
      </c>
      <c r="I1753" s="482" t="s">
        <v>1095</v>
      </c>
      <c r="J1753" s="493" t="s">
        <v>1094</v>
      </c>
      <c r="K1753" s="518" t="s">
        <v>704</v>
      </c>
      <c r="L1753" s="493" t="s">
        <v>705</v>
      </c>
      <c r="M1753" s="493">
        <v>400346963</v>
      </c>
      <c r="N1753" s="587">
        <v>44818</v>
      </c>
      <c r="O1753" s="545">
        <f t="shared" si="85"/>
        <v>9</v>
      </c>
      <c r="P1753" s="545">
        <f t="shared" si="86"/>
        <v>8</v>
      </c>
      <c r="Q1753" s="531" t="str">
        <f t="shared" si="87"/>
        <v>Gastos_Gerais</v>
      </c>
    </row>
    <row r="1754" spans="1:17" ht="38.25" hidden="1" x14ac:dyDescent="0.2">
      <c r="A1754" s="538">
        <f>IF(B1754="","",COUNT('Diário 3º PA'!$A$4:$A$4242)+COUNT('Diário 4º PA'!$A$4:$A$2224)+ROW()-3)</f>
        <v>5763</v>
      </c>
      <c r="B1754" s="539">
        <v>44818</v>
      </c>
      <c r="C1754" s="492">
        <v>44774</v>
      </c>
      <c r="D1754" s="541" t="s">
        <v>115</v>
      </c>
      <c r="E1754" s="482" t="s">
        <v>238</v>
      </c>
      <c r="F1754" s="488">
        <v>640.16</v>
      </c>
      <c r="G1754" s="482" t="s">
        <v>921</v>
      </c>
      <c r="H1754" s="482" t="s">
        <v>130</v>
      </c>
      <c r="I1754" s="482" t="s">
        <v>1095</v>
      </c>
      <c r="J1754" s="493" t="s">
        <v>1094</v>
      </c>
      <c r="K1754" s="518" t="s">
        <v>704</v>
      </c>
      <c r="L1754" s="493" t="s">
        <v>705</v>
      </c>
      <c r="M1754" s="493">
        <v>399637932</v>
      </c>
      <c r="N1754" s="587">
        <v>44818</v>
      </c>
      <c r="O1754" s="545">
        <f t="shared" si="85"/>
        <v>9</v>
      </c>
      <c r="P1754" s="545">
        <f t="shared" si="86"/>
        <v>8</v>
      </c>
      <c r="Q1754" s="531" t="str">
        <f t="shared" si="87"/>
        <v>Gastos_Gerais</v>
      </c>
    </row>
    <row r="1755" spans="1:17" ht="38.25" hidden="1" x14ac:dyDescent="0.2">
      <c r="A1755" s="538">
        <f>IF(B1755="","",COUNT('Diário 3º PA'!$A$4:$A$4242)+COUNT('Diário 4º PA'!$A$4:$A$2224)+ROW()-3)</f>
        <v>5764</v>
      </c>
      <c r="B1755" s="539">
        <v>44818</v>
      </c>
      <c r="C1755" s="492">
        <v>44774</v>
      </c>
      <c r="D1755" s="541" t="s">
        <v>115</v>
      </c>
      <c r="E1755" s="482" t="s">
        <v>234</v>
      </c>
      <c r="F1755" s="488">
        <v>397.43</v>
      </c>
      <c r="G1755" s="482" t="s">
        <v>3767</v>
      </c>
      <c r="H1755" s="482" t="s">
        <v>140</v>
      </c>
      <c r="I1755" s="482" t="s">
        <v>1095</v>
      </c>
      <c r="J1755" s="493" t="s">
        <v>1094</v>
      </c>
      <c r="K1755" s="518" t="s">
        <v>704</v>
      </c>
      <c r="L1755" s="493" t="s">
        <v>705</v>
      </c>
      <c r="M1755" s="493">
        <v>399990436</v>
      </c>
      <c r="N1755" s="587">
        <v>44818</v>
      </c>
      <c r="O1755" s="545">
        <f t="shared" si="85"/>
        <v>9</v>
      </c>
      <c r="P1755" s="545">
        <f t="shared" si="86"/>
        <v>8</v>
      </c>
      <c r="Q1755" s="531" t="str">
        <f t="shared" si="87"/>
        <v>Gastos_Gerais</v>
      </c>
    </row>
    <row r="1756" spans="1:17" ht="38.25" hidden="1" x14ac:dyDescent="0.2">
      <c r="A1756" s="538">
        <f>IF(B1756="","",COUNT('Diário 3º PA'!$A$4:$A$4242)+COUNT('Diário 4º PA'!$A$4:$A$2224)+ROW()-3)</f>
        <v>5765</v>
      </c>
      <c r="B1756" s="539">
        <v>44818</v>
      </c>
      <c r="C1756" s="492">
        <v>44774</v>
      </c>
      <c r="D1756" s="541" t="s">
        <v>115</v>
      </c>
      <c r="E1756" s="482" t="s">
        <v>230</v>
      </c>
      <c r="F1756" s="488">
        <v>8647.9699999999993</v>
      </c>
      <c r="G1756" s="482" t="s">
        <v>758</v>
      </c>
      <c r="H1756" s="482" t="s">
        <v>131</v>
      </c>
      <c r="I1756" s="482" t="s">
        <v>5988</v>
      </c>
      <c r="J1756" s="493" t="s">
        <v>811</v>
      </c>
      <c r="K1756" s="518" t="s">
        <v>704</v>
      </c>
      <c r="L1756" s="493" t="s">
        <v>428</v>
      </c>
      <c r="M1756" s="493">
        <v>85970605</v>
      </c>
      <c r="N1756" s="587">
        <v>44818</v>
      </c>
      <c r="O1756" s="545">
        <f t="shared" si="85"/>
        <v>9</v>
      </c>
      <c r="P1756" s="545">
        <f t="shared" si="86"/>
        <v>8</v>
      </c>
      <c r="Q1756" s="531" t="str">
        <f t="shared" si="87"/>
        <v>Gastos_Gerais</v>
      </c>
    </row>
    <row r="1757" spans="1:17" ht="38.25" hidden="1" x14ac:dyDescent="0.2">
      <c r="A1757" s="538">
        <f>IF(B1757="","",COUNT('Diário 3º PA'!$A$4:$A$4242)+COUNT('Diário 4º PA'!$A$4:$A$2224)+ROW()-3)</f>
        <v>5766</v>
      </c>
      <c r="B1757" s="539">
        <v>44818</v>
      </c>
      <c r="C1757" s="492">
        <v>44805</v>
      </c>
      <c r="D1757" s="541" t="s">
        <v>115</v>
      </c>
      <c r="E1757" s="482" t="s">
        <v>236</v>
      </c>
      <c r="F1757" s="488">
        <v>3475.44</v>
      </c>
      <c r="G1757" s="482" t="s">
        <v>5541</v>
      </c>
      <c r="H1757" s="482" t="s">
        <v>127</v>
      </c>
      <c r="I1757" s="482" t="s">
        <v>656</v>
      </c>
      <c r="J1757" s="493" t="s">
        <v>2779</v>
      </c>
      <c r="K1757" s="493" t="s">
        <v>704</v>
      </c>
      <c r="L1757" s="493" t="s">
        <v>705</v>
      </c>
      <c r="M1757" s="493">
        <v>4788379972</v>
      </c>
      <c r="N1757" s="587">
        <v>44818</v>
      </c>
      <c r="O1757" s="545">
        <f t="shared" si="85"/>
        <v>9</v>
      </c>
      <c r="P1757" s="545">
        <f t="shared" si="86"/>
        <v>9</v>
      </c>
      <c r="Q1757" s="531" t="str">
        <f t="shared" si="87"/>
        <v>Gastos_Gerais</v>
      </c>
    </row>
    <row r="1758" spans="1:17" ht="38.25" hidden="1" x14ac:dyDescent="0.2">
      <c r="A1758" s="538">
        <f>IF(B1758="","",COUNT('Diário 3º PA'!$A$4:$A$4242)+COUNT('Diário 4º PA'!$A$4:$A$2224)+ROW()-3)</f>
        <v>5767</v>
      </c>
      <c r="B1758" s="539">
        <v>44818</v>
      </c>
      <c r="C1758" s="492">
        <v>44774</v>
      </c>
      <c r="D1758" s="541" t="s">
        <v>115</v>
      </c>
      <c r="E1758" s="482" t="s">
        <v>230</v>
      </c>
      <c r="F1758" s="488">
        <v>1887.2</v>
      </c>
      <c r="G1758" s="482" t="s">
        <v>758</v>
      </c>
      <c r="H1758" s="482" t="s">
        <v>137</v>
      </c>
      <c r="I1758" s="482" t="s">
        <v>5988</v>
      </c>
      <c r="J1758" s="493" t="s">
        <v>811</v>
      </c>
      <c r="K1758" s="493" t="s">
        <v>704</v>
      </c>
      <c r="L1758" s="493" t="s">
        <v>428</v>
      </c>
      <c r="M1758" s="493">
        <v>86578114</v>
      </c>
      <c r="N1758" s="587">
        <v>44818</v>
      </c>
      <c r="O1758" s="545">
        <f t="shared" si="85"/>
        <v>9</v>
      </c>
      <c r="P1758" s="545">
        <f t="shared" si="86"/>
        <v>8</v>
      </c>
      <c r="Q1758" s="531" t="str">
        <f t="shared" si="87"/>
        <v>Gastos_Gerais</v>
      </c>
    </row>
    <row r="1759" spans="1:17" ht="38.25" hidden="1" x14ac:dyDescent="0.2">
      <c r="A1759" s="538">
        <f>IF(B1759="","",COUNT('Diário 3º PA'!$A$4:$A$4242)+COUNT('Diário 4º PA'!$A$4:$A$2224)+ROW()-3)</f>
        <v>5768</v>
      </c>
      <c r="B1759" s="539">
        <v>44818</v>
      </c>
      <c r="C1759" s="487">
        <v>44774</v>
      </c>
      <c r="D1759" s="541" t="s">
        <v>115</v>
      </c>
      <c r="E1759" s="482" t="s">
        <v>232</v>
      </c>
      <c r="F1759" s="488">
        <v>1265.3399999999999</v>
      </c>
      <c r="G1759" s="482" t="s">
        <v>3432</v>
      </c>
      <c r="H1759" s="489" t="s">
        <v>140</v>
      </c>
      <c r="I1759" s="543" t="s">
        <v>6098</v>
      </c>
      <c r="J1759" s="456" t="s">
        <v>827</v>
      </c>
      <c r="K1759" s="556" t="s">
        <v>704</v>
      </c>
      <c r="L1759" s="544" t="s">
        <v>6119</v>
      </c>
      <c r="M1759" s="455">
        <v>1</v>
      </c>
      <c r="N1759" s="587">
        <v>44818</v>
      </c>
      <c r="O1759" s="545">
        <f t="shared" si="85"/>
        <v>9</v>
      </c>
      <c r="P1759" s="545">
        <f t="shared" si="86"/>
        <v>8</v>
      </c>
      <c r="Q1759" s="531" t="str">
        <f t="shared" si="87"/>
        <v>Gastos_Gerais</v>
      </c>
    </row>
    <row r="1760" spans="1:17" ht="38.25" hidden="1" x14ac:dyDescent="0.2">
      <c r="A1760" s="538">
        <f>IF(B1760="","",COUNT('Diário 3º PA'!$A$4:$A$4242)+COUNT('Diário 4º PA'!$A$4:$A$2224)+ROW()-3)</f>
        <v>5769</v>
      </c>
      <c r="B1760" s="539">
        <v>44818</v>
      </c>
      <c r="C1760" s="492">
        <v>44774</v>
      </c>
      <c r="D1760" s="541" t="s">
        <v>115</v>
      </c>
      <c r="E1760" s="482" t="s">
        <v>234</v>
      </c>
      <c r="F1760" s="488">
        <v>397.43</v>
      </c>
      <c r="G1760" s="482" t="s">
        <v>3767</v>
      </c>
      <c r="H1760" s="482" t="s">
        <v>130</v>
      </c>
      <c r="I1760" s="482" t="s">
        <v>1095</v>
      </c>
      <c r="J1760" s="493" t="s">
        <v>1094</v>
      </c>
      <c r="K1760" s="518" t="s">
        <v>704</v>
      </c>
      <c r="L1760" s="493" t="s">
        <v>705</v>
      </c>
      <c r="M1760" s="493">
        <v>399698636</v>
      </c>
      <c r="N1760" s="587">
        <v>44818</v>
      </c>
      <c r="O1760" s="545">
        <f t="shared" si="85"/>
        <v>9</v>
      </c>
      <c r="P1760" s="545">
        <f t="shared" si="86"/>
        <v>8</v>
      </c>
      <c r="Q1760" s="531" t="str">
        <f t="shared" si="87"/>
        <v>Gastos_Gerais</v>
      </c>
    </row>
    <row r="1761" spans="1:17" ht="38.25" hidden="1" x14ac:dyDescent="0.2">
      <c r="A1761" s="538">
        <f>IF(B1761="","",COUNT('Diário 3º PA'!$A$4:$A$4242)+COUNT('Diário 4º PA'!$A$4:$A$2224)+ROW()-3)</f>
        <v>5770</v>
      </c>
      <c r="B1761" s="539">
        <v>44818</v>
      </c>
      <c r="C1761" s="492">
        <v>44805</v>
      </c>
      <c r="D1761" s="541" t="s">
        <v>115</v>
      </c>
      <c r="E1761" s="554" t="s">
        <v>318</v>
      </c>
      <c r="F1761" s="488">
        <v>1066.5</v>
      </c>
      <c r="G1761" s="482" t="s">
        <v>7607</v>
      </c>
      <c r="H1761" s="482" t="s">
        <v>131</v>
      </c>
      <c r="I1761" s="482" t="s">
        <v>7608</v>
      </c>
      <c r="J1761" s="493" t="s">
        <v>7609</v>
      </c>
      <c r="K1761" s="518" t="s">
        <v>704</v>
      </c>
      <c r="L1761" s="493" t="s">
        <v>428</v>
      </c>
      <c r="M1761" s="493">
        <v>10019</v>
      </c>
      <c r="N1761" s="587">
        <v>44812</v>
      </c>
      <c r="O1761" s="545">
        <f t="shared" si="85"/>
        <v>9</v>
      </c>
      <c r="P1761" s="545">
        <f t="shared" si="86"/>
        <v>9</v>
      </c>
      <c r="Q1761" s="531" t="str">
        <f t="shared" si="87"/>
        <v>Gastos_Gerais</v>
      </c>
    </row>
    <row r="1762" spans="1:17" ht="38.25" hidden="1" x14ac:dyDescent="0.2">
      <c r="A1762" s="538">
        <f>IF(B1762="","",COUNT('Diário 3º PA'!$A$4:$A$4242)+COUNT('Diário 4º PA'!$A$4:$A$2224)+ROW()-3)</f>
        <v>5771</v>
      </c>
      <c r="B1762" s="539">
        <v>44818</v>
      </c>
      <c r="C1762" s="492">
        <v>44805</v>
      </c>
      <c r="D1762" s="541" t="s">
        <v>115</v>
      </c>
      <c r="E1762" s="482" t="s">
        <v>242</v>
      </c>
      <c r="F1762" s="488">
        <v>45124.65</v>
      </c>
      <c r="G1762" s="482" t="s">
        <v>646</v>
      </c>
      <c r="H1762" s="554" t="s">
        <v>128</v>
      </c>
      <c r="I1762" s="482" t="s">
        <v>3774</v>
      </c>
      <c r="J1762" s="493" t="s">
        <v>1078</v>
      </c>
      <c r="K1762" s="493" t="s">
        <v>704</v>
      </c>
      <c r="L1762" s="493" t="s">
        <v>428</v>
      </c>
      <c r="M1762" s="493">
        <v>2022356</v>
      </c>
      <c r="N1762" s="491">
        <v>44805</v>
      </c>
      <c r="O1762" s="545">
        <f t="shared" si="85"/>
        <v>9</v>
      </c>
      <c r="P1762" s="545">
        <f t="shared" si="86"/>
        <v>9</v>
      </c>
      <c r="Q1762" s="531" t="str">
        <f t="shared" si="87"/>
        <v>Gastos_Gerais</v>
      </c>
    </row>
    <row r="1763" spans="1:17" ht="38.25" hidden="1" x14ac:dyDescent="0.2">
      <c r="A1763" s="538">
        <f>IF(B1763="","",COUNT('Diário 3º PA'!$A$4:$A$4242)+COUNT('Diário 4º PA'!$A$4:$A$2224)+ROW()-3)</f>
        <v>5772</v>
      </c>
      <c r="B1763" s="457">
        <v>44818</v>
      </c>
      <c r="C1763" s="487">
        <v>44805</v>
      </c>
      <c r="D1763" s="541" t="s">
        <v>115</v>
      </c>
      <c r="E1763" s="489" t="s">
        <v>364</v>
      </c>
      <c r="F1763" s="506">
        <v>428.57</v>
      </c>
      <c r="G1763" s="482" t="s">
        <v>1079</v>
      </c>
      <c r="H1763" s="489" t="s">
        <v>131</v>
      </c>
      <c r="I1763" s="489" t="s">
        <v>3936</v>
      </c>
      <c r="J1763" s="456" t="s">
        <v>1734</v>
      </c>
      <c r="K1763" s="493" t="s">
        <v>704</v>
      </c>
      <c r="L1763" s="493" t="s">
        <v>428</v>
      </c>
      <c r="M1763" s="493">
        <v>36606</v>
      </c>
      <c r="N1763" s="587">
        <v>44812</v>
      </c>
      <c r="O1763" s="545">
        <f t="shared" si="85"/>
        <v>9</v>
      </c>
      <c r="P1763" s="545">
        <f t="shared" si="86"/>
        <v>9</v>
      </c>
      <c r="Q1763" s="531" t="str">
        <f t="shared" si="87"/>
        <v>Gastos_Gerais</v>
      </c>
    </row>
    <row r="1764" spans="1:17" ht="38.25" hidden="1" x14ac:dyDescent="0.2">
      <c r="A1764" s="538">
        <f>IF(B1764="","",COUNT('Diário 3º PA'!$A$4:$A$4242)+COUNT('Diário 4º PA'!$A$4:$A$2224)+ROW()-3)</f>
        <v>5773</v>
      </c>
      <c r="B1764" s="457">
        <v>44818</v>
      </c>
      <c r="C1764" s="487">
        <v>44774</v>
      </c>
      <c r="D1764" s="541" t="s">
        <v>115</v>
      </c>
      <c r="E1764" s="482" t="s">
        <v>376</v>
      </c>
      <c r="F1764" s="488">
        <v>1564.52</v>
      </c>
      <c r="G1764" s="482" t="s">
        <v>3659</v>
      </c>
      <c r="H1764" s="489" t="s">
        <v>139</v>
      </c>
      <c r="I1764" s="482" t="s">
        <v>859</v>
      </c>
      <c r="J1764" s="493" t="s">
        <v>860</v>
      </c>
      <c r="K1764" s="493" t="s">
        <v>704</v>
      </c>
      <c r="L1764" s="493" t="s">
        <v>428</v>
      </c>
      <c r="M1764" s="493">
        <v>1268</v>
      </c>
      <c r="N1764" s="587">
        <v>44816</v>
      </c>
      <c r="O1764" s="545">
        <f t="shared" si="85"/>
        <v>9</v>
      </c>
      <c r="P1764" s="545">
        <f t="shared" si="86"/>
        <v>8</v>
      </c>
      <c r="Q1764" s="531" t="str">
        <f t="shared" si="87"/>
        <v>Gastos_Gerais</v>
      </c>
    </row>
    <row r="1765" spans="1:17" ht="38.25" hidden="1" x14ac:dyDescent="0.2">
      <c r="A1765" s="538">
        <f>IF(B1765="","",COUNT('Diário 3º PA'!$A$4:$A$4242)+COUNT('Diário 4º PA'!$A$4:$A$2224)+ROW()-3)</f>
        <v>5774</v>
      </c>
      <c r="B1765" s="457">
        <v>44818</v>
      </c>
      <c r="C1765" s="487">
        <v>44805</v>
      </c>
      <c r="D1765" s="541" t="s">
        <v>115</v>
      </c>
      <c r="E1765" s="482" t="s">
        <v>328</v>
      </c>
      <c r="F1765" s="488">
        <v>1500</v>
      </c>
      <c r="G1765" s="480" t="s">
        <v>7610</v>
      </c>
      <c r="H1765" s="489" t="s">
        <v>134</v>
      </c>
      <c r="I1765" s="489" t="s">
        <v>727</v>
      </c>
      <c r="J1765" s="455" t="s">
        <v>728</v>
      </c>
      <c r="K1765" s="455" t="s">
        <v>704</v>
      </c>
      <c r="L1765" s="556" t="s">
        <v>428</v>
      </c>
      <c r="M1765" s="456">
        <v>1966872</v>
      </c>
      <c r="N1765" s="457">
        <v>44818</v>
      </c>
      <c r="O1765" s="545">
        <f t="shared" si="85"/>
        <v>9</v>
      </c>
      <c r="P1765" s="545">
        <f t="shared" si="86"/>
        <v>9</v>
      </c>
      <c r="Q1765" s="531" t="str">
        <f t="shared" si="87"/>
        <v>Gastos_Gerais</v>
      </c>
    </row>
    <row r="1766" spans="1:17" ht="38.25" hidden="1" x14ac:dyDescent="0.2">
      <c r="A1766" s="538">
        <f>IF(B1766="","",COUNT('Diário 3º PA'!$A$4:$A$4242)+COUNT('Diário 4º PA'!$A$4:$A$2224)+ROW()-3)</f>
        <v>5775</v>
      </c>
      <c r="B1766" s="457">
        <v>44818</v>
      </c>
      <c r="C1766" s="487">
        <v>44805</v>
      </c>
      <c r="D1766" s="541" t="s">
        <v>115</v>
      </c>
      <c r="E1766" s="489" t="s">
        <v>364</v>
      </c>
      <c r="F1766" s="506">
        <v>1791.71</v>
      </c>
      <c r="G1766" s="482" t="s">
        <v>1079</v>
      </c>
      <c r="H1766" s="489" t="s">
        <v>135</v>
      </c>
      <c r="I1766" s="489" t="s">
        <v>3936</v>
      </c>
      <c r="J1766" s="456" t="s">
        <v>1734</v>
      </c>
      <c r="K1766" s="493" t="s">
        <v>704</v>
      </c>
      <c r="L1766" s="493" t="s">
        <v>428</v>
      </c>
      <c r="M1766" s="493">
        <v>36605</v>
      </c>
      <c r="N1766" s="587">
        <v>44812</v>
      </c>
      <c r="O1766" s="545">
        <f t="shared" si="85"/>
        <v>9</v>
      </c>
      <c r="P1766" s="545">
        <f t="shared" si="86"/>
        <v>9</v>
      </c>
      <c r="Q1766" s="531" t="str">
        <f t="shared" si="87"/>
        <v>Gastos_Gerais</v>
      </c>
    </row>
    <row r="1767" spans="1:17" ht="38.25" hidden="1" x14ac:dyDescent="0.2">
      <c r="A1767" s="538">
        <f>IF(B1767="","",COUNT('Diário 3º PA'!$A$4:$A$4242)+COUNT('Diário 4º PA'!$A$4:$A$2224)+ROW()-3)</f>
        <v>5776</v>
      </c>
      <c r="B1767" s="457">
        <v>44818</v>
      </c>
      <c r="C1767" s="487">
        <v>44805</v>
      </c>
      <c r="D1767" s="541" t="s">
        <v>115</v>
      </c>
      <c r="E1767" s="489" t="s">
        <v>364</v>
      </c>
      <c r="F1767" s="506">
        <v>393.38</v>
      </c>
      <c r="G1767" s="482" t="s">
        <v>1079</v>
      </c>
      <c r="H1767" s="489" t="s">
        <v>136</v>
      </c>
      <c r="I1767" s="489" t="s">
        <v>3936</v>
      </c>
      <c r="J1767" s="456" t="s">
        <v>1734</v>
      </c>
      <c r="K1767" s="493" t="s">
        <v>704</v>
      </c>
      <c r="L1767" s="493" t="s">
        <v>428</v>
      </c>
      <c r="M1767" s="493">
        <v>36609</v>
      </c>
      <c r="N1767" s="587">
        <v>44812</v>
      </c>
      <c r="O1767" s="545">
        <f t="shared" si="85"/>
        <v>9</v>
      </c>
      <c r="P1767" s="545">
        <f t="shared" si="86"/>
        <v>9</v>
      </c>
      <c r="Q1767" s="531" t="str">
        <f t="shared" si="87"/>
        <v>Gastos_Gerais</v>
      </c>
    </row>
    <row r="1768" spans="1:17" ht="38.25" hidden="1" x14ac:dyDescent="0.2">
      <c r="A1768" s="538">
        <f>IF(B1768="","",COUNT('Diário 3º PA'!$A$4:$A$4242)+COUNT('Diário 4º PA'!$A$4:$A$2224)+ROW()-3)</f>
        <v>5777</v>
      </c>
      <c r="B1768" s="539">
        <v>44818</v>
      </c>
      <c r="C1768" s="492">
        <v>44805</v>
      </c>
      <c r="D1768" s="541" t="s">
        <v>115</v>
      </c>
      <c r="E1768" s="554" t="s">
        <v>318</v>
      </c>
      <c r="F1768" s="488">
        <v>1303.5</v>
      </c>
      <c r="G1768" s="482" t="s">
        <v>7611</v>
      </c>
      <c r="H1768" s="489" t="s">
        <v>140</v>
      </c>
      <c r="I1768" s="482" t="s">
        <v>7612</v>
      </c>
      <c r="J1768" s="493" t="s">
        <v>7613</v>
      </c>
      <c r="K1768" s="493" t="s">
        <v>704</v>
      </c>
      <c r="L1768" s="493" t="s">
        <v>428</v>
      </c>
      <c r="M1768" s="493">
        <v>6390</v>
      </c>
      <c r="N1768" s="587">
        <v>44816</v>
      </c>
      <c r="O1768" s="545">
        <f t="shared" si="85"/>
        <v>9</v>
      </c>
      <c r="P1768" s="545">
        <f t="shared" si="86"/>
        <v>9</v>
      </c>
      <c r="Q1768" s="531" t="str">
        <f t="shared" si="87"/>
        <v>Gastos_Gerais</v>
      </c>
    </row>
    <row r="1769" spans="1:17" ht="38.25" hidden="1" x14ac:dyDescent="0.2">
      <c r="A1769" s="538">
        <f>IF(B1769="","",COUNT('Diário 3º PA'!$A$4:$A$4242)+COUNT('Diário 4º PA'!$A$4:$A$2224)+ROW()-3)</f>
        <v>5778</v>
      </c>
      <c r="B1769" s="539">
        <v>44818</v>
      </c>
      <c r="C1769" s="492">
        <v>44805</v>
      </c>
      <c r="D1769" s="541" t="s">
        <v>115</v>
      </c>
      <c r="E1769" s="482" t="s">
        <v>264</v>
      </c>
      <c r="F1769" s="488">
        <v>280</v>
      </c>
      <c r="G1769" s="482" t="s">
        <v>4657</v>
      </c>
      <c r="H1769" s="489" t="s">
        <v>134</v>
      </c>
      <c r="I1769" s="489" t="s">
        <v>3047</v>
      </c>
      <c r="J1769" s="455" t="s">
        <v>1238</v>
      </c>
      <c r="K1769" s="493" t="s">
        <v>704</v>
      </c>
      <c r="L1769" s="493" t="s">
        <v>428</v>
      </c>
      <c r="M1769" s="493">
        <v>2736</v>
      </c>
      <c r="N1769" s="587">
        <v>44818</v>
      </c>
      <c r="O1769" s="545">
        <f t="shared" si="85"/>
        <v>9</v>
      </c>
      <c r="P1769" s="545">
        <f t="shared" si="86"/>
        <v>9</v>
      </c>
      <c r="Q1769" s="531" t="str">
        <f t="shared" si="87"/>
        <v>Gastos_Gerais</v>
      </c>
    </row>
    <row r="1770" spans="1:17" ht="38.25" hidden="1" x14ac:dyDescent="0.2">
      <c r="A1770" s="538">
        <f>IF(B1770="","",COUNT('Diário 3º PA'!$A$4:$A$4242)+COUNT('Diário 4º PA'!$A$4:$A$2224)+ROW()-3)</f>
        <v>5779</v>
      </c>
      <c r="B1770" s="539">
        <v>44818</v>
      </c>
      <c r="C1770" s="492">
        <v>44805</v>
      </c>
      <c r="D1770" s="541" t="s">
        <v>115</v>
      </c>
      <c r="E1770" s="554" t="s">
        <v>318</v>
      </c>
      <c r="F1770" s="488">
        <v>1892.67</v>
      </c>
      <c r="G1770" s="482" t="s">
        <v>7614</v>
      </c>
      <c r="H1770" s="489" t="s">
        <v>127</v>
      </c>
      <c r="I1770" s="489" t="s">
        <v>3656</v>
      </c>
      <c r="J1770" s="456" t="s">
        <v>3657</v>
      </c>
      <c r="K1770" s="493" t="s">
        <v>704</v>
      </c>
      <c r="L1770" s="493" t="s">
        <v>428</v>
      </c>
      <c r="M1770" s="493">
        <v>2022311</v>
      </c>
      <c r="N1770" s="587">
        <v>44817</v>
      </c>
      <c r="O1770" s="545">
        <f t="shared" si="85"/>
        <v>9</v>
      </c>
      <c r="P1770" s="545">
        <f t="shared" si="86"/>
        <v>9</v>
      </c>
      <c r="Q1770" s="531" t="str">
        <f t="shared" si="87"/>
        <v>Gastos_Gerais</v>
      </c>
    </row>
    <row r="1771" spans="1:17" ht="38.25" hidden="1" x14ac:dyDescent="0.2">
      <c r="A1771" s="538">
        <f>IF(B1771="","",COUNT('Diário 3º PA'!$A$4:$A$4242)+COUNT('Diário 4º PA'!$A$4:$A$2224)+ROW()-3)</f>
        <v>5780</v>
      </c>
      <c r="B1771" s="457">
        <v>44818</v>
      </c>
      <c r="C1771" s="487">
        <v>44805</v>
      </c>
      <c r="D1771" s="541" t="s">
        <v>115</v>
      </c>
      <c r="E1771" s="489" t="s">
        <v>364</v>
      </c>
      <c r="F1771" s="506">
        <v>146.63999999999999</v>
      </c>
      <c r="G1771" s="482" t="s">
        <v>1079</v>
      </c>
      <c r="H1771" s="489" t="s">
        <v>135</v>
      </c>
      <c r="I1771" s="489" t="s">
        <v>3936</v>
      </c>
      <c r="J1771" s="456" t="s">
        <v>1734</v>
      </c>
      <c r="K1771" s="493" t="s">
        <v>704</v>
      </c>
      <c r="L1771" s="493" t="s">
        <v>428</v>
      </c>
      <c r="M1771" s="493">
        <v>36608</v>
      </c>
      <c r="N1771" s="587">
        <v>44812</v>
      </c>
      <c r="O1771" s="545">
        <f t="shared" si="85"/>
        <v>9</v>
      </c>
      <c r="P1771" s="545">
        <f t="shared" si="86"/>
        <v>9</v>
      </c>
      <c r="Q1771" s="531" t="str">
        <f t="shared" si="87"/>
        <v>Gastos_Gerais</v>
      </c>
    </row>
    <row r="1772" spans="1:17" ht="38.25" hidden="1" x14ac:dyDescent="0.2">
      <c r="A1772" s="538">
        <f>IF(B1772="","",COUNT('Diário 3º PA'!$A$4:$A$4242)+COUNT('Diário 4º PA'!$A$4:$A$2224)+ROW()-3)</f>
        <v>5781</v>
      </c>
      <c r="B1772" s="457">
        <v>44818</v>
      </c>
      <c r="C1772" s="487">
        <v>44805</v>
      </c>
      <c r="D1772" s="541" t="s">
        <v>115</v>
      </c>
      <c r="E1772" s="489" t="s">
        <v>364</v>
      </c>
      <c r="F1772" s="506">
        <v>236.1</v>
      </c>
      <c r="G1772" s="482" t="s">
        <v>1079</v>
      </c>
      <c r="H1772" s="489" t="s">
        <v>138</v>
      </c>
      <c r="I1772" s="489" t="s">
        <v>3936</v>
      </c>
      <c r="J1772" s="456" t="s">
        <v>1734</v>
      </c>
      <c r="K1772" s="493" t="s">
        <v>704</v>
      </c>
      <c r="L1772" s="493" t="s">
        <v>428</v>
      </c>
      <c r="M1772" s="493">
        <v>36607</v>
      </c>
      <c r="N1772" s="587">
        <v>44812</v>
      </c>
      <c r="O1772" s="545">
        <f t="shared" si="85"/>
        <v>9</v>
      </c>
      <c r="P1772" s="545">
        <f t="shared" si="86"/>
        <v>9</v>
      </c>
      <c r="Q1772" s="531" t="str">
        <f t="shared" si="87"/>
        <v>Gastos_Gerais</v>
      </c>
    </row>
    <row r="1773" spans="1:17" ht="38.25" hidden="1" x14ac:dyDescent="0.2">
      <c r="A1773" s="538">
        <f>IF(B1773="","",COUNT('Diário 3º PA'!$A$4:$A$4242)+COUNT('Diário 4º PA'!$A$4:$A$2224)+ROW()-3)</f>
        <v>5782</v>
      </c>
      <c r="B1773" s="457">
        <v>44818</v>
      </c>
      <c r="C1773" s="487">
        <v>44805</v>
      </c>
      <c r="D1773" s="541" t="s">
        <v>115</v>
      </c>
      <c r="E1773" s="482" t="s">
        <v>264</v>
      </c>
      <c r="F1773" s="488">
        <v>980</v>
      </c>
      <c r="G1773" s="482" t="s">
        <v>4657</v>
      </c>
      <c r="H1773" s="489" t="s">
        <v>131</v>
      </c>
      <c r="I1773" s="489" t="s">
        <v>3047</v>
      </c>
      <c r="J1773" s="455" t="s">
        <v>1238</v>
      </c>
      <c r="K1773" s="493" t="s">
        <v>704</v>
      </c>
      <c r="L1773" s="493" t="s">
        <v>428</v>
      </c>
      <c r="M1773" s="493">
        <v>2739</v>
      </c>
      <c r="N1773" s="587">
        <v>44813</v>
      </c>
      <c r="O1773" s="545">
        <f t="shared" si="85"/>
        <v>9</v>
      </c>
      <c r="P1773" s="545">
        <f t="shared" si="86"/>
        <v>9</v>
      </c>
      <c r="Q1773" s="531" t="str">
        <f t="shared" si="87"/>
        <v>Gastos_Gerais</v>
      </c>
    </row>
    <row r="1774" spans="1:17" ht="38.25" hidden="1" x14ac:dyDescent="0.2">
      <c r="A1774" s="538">
        <f>IF(B1774="","",COUNT('Diário 3º PA'!$A$4:$A$4242)+COUNT('Diário 4º PA'!$A$4:$A$2224)+ROW()-3)</f>
        <v>5783</v>
      </c>
      <c r="B1774" s="457">
        <v>44818</v>
      </c>
      <c r="C1774" s="487">
        <v>44805</v>
      </c>
      <c r="D1774" s="541" t="s">
        <v>115</v>
      </c>
      <c r="E1774" s="482" t="s">
        <v>264</v>
      </c>
      <c r="F1774" s="488">
        <v>280</v>
      </c>
      <c r="G1774" s="482" t="s">
        <v>4657</v>
      </c>
      <c r="H1774" s="489" t="s">
        <v>136</v>
      </c>
      <c r="I1774" s="489" t="s">
        <v>3047</v>
      </c>
      <c r="J1774" s="455" t="s">
        <v>1238</v>
      </c>
      <c r="K1774" s="493" t="s">
        <v>704</v>
      </c>
      <c r="L1774" s="493" t="s">
        <v>428</v>
      </c>
      <c r="M1774" s="493">
        <v>2735</v>
      </c>
      <c r="N1774" s="587">
        <v>44813</v>
      </c>
      <c r="O1774" s="545">
        <f t="shared" si="85"/>
        <v>9</v>
      </c>
      <c r="P1774" s="545">
        <f t="shared" si="86"/>
        <v>9</v>
      </c>
      <c r="Q1774" s="531" t="str">
        <f t="shared" si="87"/>
        <v>Gastos_Gerais</v>
      </c>
    </row>
    <row r="1775" spans="1:17" ht="38.25" hidden="1" x14ac:dyDescent="0.2">
      <c r="A1775" s="538">
        <f>IF(B1775="","",COUNT('Diário 3º PA'!$A$4:$A$4242)+COUNT('Diário 4º PA'!$A$4:$A$2224)+ROW()-3)</f>
        <v>5784</v>
      </c>
      <c r="B1775" s="457">
        <v>44818</v>
      </c>
      <c r="C1775" s="487">
        <v>44805</v>
      </c>
      <c r="D1775" s="541" t="s">
        <v>115</v>
      </c>
      <c r="E1775" s="482" t="s">
        <v>264</v>
      </c>
      <c r="F1775" s="488">
        <v>280</v>
      </c>
      <c r="G1775" s="482" t="s">
        <v>4657</v>
      </c>
      <c r="H1775" s="489" t="s">
        <v>131</v>
      </c>
      <c r="I1775" s="489" t="s">
        <v>3047</v>
      </c>
      <c r="J1775" s="455" t="s">
        <v>1238</v>
      </c>
      <c r="K1775" s="493" t="s">
        <v>704</v>
      </c>
      <c r="L1775" s="493" t="s">
        <v>428</v>
      </c>
      <c r="M1775" s="493">
        <v>2739</v>
      </c>
      <c r="N1775" s="587">
        <v>44813</v>
      </c>
      <c r="O1775" s="545">
        <f t="shared" si="85"/>
        <v>9</v>
      </c>
      <c r="P1775" s="545">
        <f t="shared" si="86"/>
        <v>9</v>
      </c>
      <c r="Q1775" s="531" t="str">
        <f t="shared" si="87"/>
        <v>Gastos_Gerais</v>
      </c>
    </row>
    <row r="1776" spans="1:17" ht="38.25" hidden="1" x14ac:dyDescent="0.2">
      <c r="A1776" s="538">
        <f>IF(B1776="","",COUNT('Diário 3º PA'!$A$4:$A$4242)+COUNT('Diário 4º PA'!$A$4:$A$2224)+ROW()-3)</f>
        <v>5785</v>
      </c>
      <c r="B1776" s="539">
        <v>44818</v>
      </c>
      <c r="C1776" s="492">
        <v>44805</v>
      </c>
      <c r="D1776" s="541" t="s">
        <v>115</v>
      </c>
      <c r="E1776" s="554" t="s">
        <v>318</v>
      </c>
      <c r="F1776" s="488">
        <v>98.4</v>
      </c>
      <c r="G1776" s="482" t="s">
        <v>7615</v>
      </c>
      <c r="H1776" s="489" t="s">
        <v>135</v>
      </c>
      <c r="I1776" s="482" t="s">
        <v>1831</v>
      </c>
      <c r="J1776" s="493" t="s">
        <v>7616</v>
      </c>
      <c r="K1776" s="493" t="s">
        <v>704</v>
      </c>
      <c r="L1776" s="493" t="s">
        <v>428</v>
      </c>
      <c r="M1776" s="493">
        <v>63364</v>
      </c>
      <c r="N1776" s="587">
        <v>44813</v>
      </c>
      <c r="O1776" s="545">
        <f t="shared" si="85"/>
        <v>9</v>
      </c>
      <c r="P1776" s="545">
        <f t="shared" si="86"/>
        <v>9</v>
      </c>
      <c r="Q1776" s="531" t="str">
        <f t="shared" si="87"/>
        <v>Gastos_Gerais</v>
      </c>
    </row>
    <row r="1777" spans="1:17" ht="38.25" hidden="1" x14ac:dyDescent="0.2">
      <c r="A1777" s="538">
        <f>IF(B1777="","",COUNT('Diário 3º PA'!$A$4:$A$4242)+COUNT('Diário 4º PA'!$A$4:$A$2224)+ROW()-3)</f>
        <v>5786</v>
      </c>
      <c r="B1777" s="457">
        <v>44818</v>
      </c>
      <c r="C1777" s="487">
        <v>44774</v>
      </c>
      <c r="D1777" s="541" t="s">
        <v>115</v>
      </c>
      <c r="E1777" s="482" t="s">
        <v>376</v>
      </c>
      <c r="F1777" s="488">
        <v>3315.1</v>
      </c>
      <c r="G1777" s="482" t="s">
        <v>5716</v>
      </c>
      <c r="H1777" s="489" t="s">
        <v>137</v>
      </c>
      <c r="I1777" s="482" t="s">
        <v>1231</v>
      </c>
      <c r="J1777" s="493" t="s">
        <v>1232</v>
      </c>
      <c r="K1777" s="493" t="s">
        <v>704</v>
      </c>
      <c r="L1777" s="493" t="s">
        <v>428</v>
      </c>
      <c r="M1777" s="493">
        <v>2022335</v>
      </c>
      <c r="N1777" s="587">
        <v>44817</v>
      </c>
      <c r="O1777" s="545">
        <f t="shared" si="85"/>
        <v>9</v>
      </c>
      <c r="P1777" s="545">
        <f t="shared" si="86"/>
        <v>8</v>
      </c>
      <c r="Q1777" s="531" t="str">
        <f t="shared" si="87"/>
        <v>Gastos_Gerais</v>
      </c>
    </row>
    <row r="1778" spans="1:17" ht="38.25" hidden="1" x14ac:dyDescent="0.2">
      <c r="A1778" s="538">
        <f>IF(B1778="","",COUNT('Diário 3º PA'!$A$4:$A$4242)+COUNT('Diário 4º PA'!$A$4:$A$2224)+ROW()-3)</f>
        <v>5787</v>
      </c>
      <c r="B1778" s="539">
        <v>44818</v>
      </c>
      <c r="C1778" s="492">
        <v>44774</v>
      </c>
      <c r="D1778" s="541" t="s">
        <v>115</v>
      </c>
      <c r="E1778" s="554" t="s">
        <v>268</v>
      </c>
      <c r="F1778" s="488">
        <v>720</v>
      </c>
      <c r="G1778" s="554" t="s">
        <v>6858</v>
      </c>
      <c r="H1778" s="554" t="s">
        <v>133</v>
      </c>
      <c r="I1778" s="543" t="s">
        <v>681</v>
      </c>
      <c r="J1778" s="493" t="s">
        <v>6859</v>
      </c>
      <c r="K1778" s="560" t="s">
        <v>704</v>
      </c>
      <c r="L1778" s="582" t="s">
        <v>705</v>
      </c>
      <c r="M1778" s="493">
        <v>12792</v>
      </c>
      <c r="N1778" s="587">
        <v>44818</v>
      </c>
      <c r="O1778" s="545">
        <f t="shared" si="85"/>
        <v>9</v>
      </c>
      <c r="P1778" s="545">
        <f t="shared" si="86"/>
        <v>8</v>
      </c>
      <c r="Q1778" s="531" t="str">
        <f t="shared" si="87"/>
        <v>Gastos_Gerais</v>
      </c>
    </row>
    <row r="1779" spans="1:17" ht="38.25" hidden="1" x14ac:dyDescent="0.2">
      <c r="A1779" s="538">
        <f>IF(B1779="","",COUNT('Diário 3º PA'!$A$4:$A$4242)+COUNT('Diário 4º PA'!$A$4:$A$2224)+ROW()-3)</f>
        <v>5788</v>
      </c>
      <c r="B1779" s="457">
        <v>44818</v>
      </c>
      <c r="C1779" s="487">
        <v>44805</v>
      </c>
      <c r="D1779" s="541" t="s">
        <v>115</v>
      </c>
      <c r="E1779" s="489" t="s">
        <v>364</v>
      </c>
      <c r="F1779" s="506">
        <v>113.2</v>
      </c>
      <c r="G1779" s="482" t="s">
        <v>1079</v>
      </c>
      <c r="H1779" s="489" t="s">
        <v>137</v>
      </c>
      <c r="I1779" s="489" t="s">
        <v>3936</v>
      </c>
      <c r="J1779" s="456" t="s">
        <v>1734</v>
      </c>
      <c r="K1779" s="493" t="s">
        <v>704</v>
      </c>
      <c r="L1779" s="493" t="s">
        <v>428</v>
      </c>
      <c r="M1779" s="493">
        <v>36610</v>
      </c>
      <c r="N1779" s="587">
        <v>44812</v>
      </c>
      <c r="O1779" s="545">
        <f t="shared" si="85"/>
        <v>9</v>
      </c>
      <c r="P1779" s="545">
        <f t="shared" si="86"/>
        <v>9</v>
      </c>
      <c r="Q1779" s="531" t="str">
        <f t="shared" si="87"/>
        <v>Gastos_Gerais</v>
      </c>
    </row>
    <row r="1780" spans="1:17" ht="38.25" hidden="1" x14ac:dyDescent="0.2">
      <c r="A1780" s="538">
        <f>IF(B1780="","",COUNT('Diário 3º PA'!$A$4:$A$4242)+COUNT('Diário 4º PA'!$A$4:$A$2224)+ROW()-3)</f>
        <v>5789</v>
      </c>
      <c r="B1780" s="457">
        <v>44818</v>
      </c>
      <c r="C1780" s="487">
        <v>44805</v>
      </c>
      <c r="D1780" s="541" t="s">
        <v>115</v>
      </c>
      <c r="E1780" s="482" t="s">
        <v>264</v>
      </c>
      <c r="F1780" s="488">
        <v>140</v>
      </c>
      <c r="G1780" s="482" t="s">
        <v>4657</v>
      </c>
      <c r="H1780" s="489" t="s">
        <v>137</v>
      </c>
      <c r="I1780" s="489" t="s">
        <v>3047</v>
      </c>
      <c r="J1780" s="455" t="s">
        <v>1238</v>
      </c>
      <c r="K1780" s="493" t="s">
        <v>704</v>
      </c>
      <c r="L1780" s="493" t="s">
        <v>428</v>
      </c>
      <c r="M1780" s="493">
        <v>2738</v>
      </c>
      <c r="N1780" s="587">
        <v>44813</v>
      </c>
      <c r="O1780" s="545">
        <f t="shared" si="85"/>
        <v>9</v>
      </c>
      <c r="P1780" s="545">
        <f t="shared" si="86"/>
        <v>9</v>
      </c>
      <c r="Q1780" s="531" t="str">
        <f t="shared" si="87"/>
        <v>Gastos_Gerais</v>
      </c>
    </row>
    <row r="1781" spans="1:17" ht="38.25" hidden="1" x14ac:dyDescent="0.2">
      <c r="A1781" s="538">
        <f>IF(B1781="","",COUNT('Diário 3º PA'!$A$4:$A$4242)+COUNT('Diário 4º PA'!$A$4:$A$2224)+ROW()-3)</f>
        <v>5790</v>
      </c>
      <c r="B1781" s="457">
        <v>44818</v>
      </c>
      <c r="C1781" s="487">
        <v>44805</v>
      </c>
      <c r="D1781" s="541" t="s">
        <v>115</v>
      </c>
      <c r="E1781" s="482" t="s">
        <v>366</v>
      </c>
      <c r="F1781" s="488">
        <v>188.54</v>
      </c>
      <c r="G1781" s="482" t="s">
        <v>3960</v>
      </c>
      <c r="H1781" s="489" t="s">
        <v>135</v>
      </c>
      <c r="I1781" s="482" t="s">
        <v>2396</v>
      </c>
      <c r="J1781" s="493" t="s">
        <v>2397</v>
      </c>
      <c r="K1781" s="493" t="s">
        <v>704</v>
      </c>
      <c r="L1781" s="493" t="s">
        <v>428</v>
      </c>
      <c r="M1781" s="493">
        <v>204489</v>
      </c>
      <c r="N1781" s="587">
        <v>44817</v>
      </c>
      <c r="O1781" s="545">
        <f t="shared" si="85"/>
        <v>9</v>
      </c>
      <c r="P1781" s="545">
        <f t="shared" si="86"/>
        <v>9</v>
      </c>
      <c r="Q1781" s="531" t="str">
        <f t="shared" si="87"/>
        <v>Gastos_Gerais</v>
      </c>
    </row>
    <row r="1782" spans="1:17" ht="38.25" hidden="1" x14ac:dyDescent="0.2">
      <c r="A1782" s="538">
        <f>IF(B1782="","",COUNT('Diário 3º PA'!$A$4:$A$4242)+COUNT('Diário 4º PA'!$A$4:$A$2224)+ROW()-3)</f>
        <v>5791</v>
      </c>
      <c r="B1782" s="457">
        <v>44818</v>
      </c>
      <c r="C1782" s="487">
        <v>44805</v>
      </c>
      <c r="D1782" s="541" t="s">
        <v>115</v>
      </c>
      <c r="E1782" s="482" t="s">
        <v>264</v>
      </c>
      <c r="F1782" s="488">
        <v>980</v>
      </c>
      <c r="G1782" s="482" t="s">
        <v>4657</v>
      </c>
      <c r="H1782" s="489" t="s">
        <v>128</v>
      </c>
      <c r="I1782" s="489" t="s">
        <v>3047</v>
      </c>
      <c r="J1782" s="455" t="s">
        <v>1238</v>
      </c>
      <c r="K1782" s="493" t="s">
        <v>704</v>
      </c>
      <c r="L1782" s="493" t="s">
        <v>428</v>
      </c>
      <c r="M1782" s="493">
        <v>2740</v>
      </c>
      <c r="N1782" s="587">
        <v>44813</v>
      </c>
      <c r="O1782" s="545">
        <f t="shared" si="85"/>
        <v>9</v>
      </c>
      <c r="P1782" s="545">
        <f t="shared" si="86"/>
        <v>9</v>
      </c>
      <c r="Q1782" s="531" t="str">
        <f t="shared" si="87"/>
        <v>Gastos_Gerais</v>
      </c>
    </row>
    <row r="1783" spans="1:17" ht="38.25" hidden="1" x14ac:dyDescent="0.2">
      <c r="A1783" s="538">
        <f>IF(B1783="","",COUNT('Diário 3º PA'!$A$4:$A$4242)+COUNT('Diário 4º PA'!$A$4:$A$2224)+ROW()-3)</f>
        <v>5792</v>
      </c>
      <c r="B1783" s="457">
        <v>44818</v>
      </c>
      <c r="C1783" s="487">
        <v>44835</v>
      </c>
      <c r="D1783" s="541" t="s">
        <v>115</v>
      </c>
      <c r="E1783" s="482" t="s">
        <v>264</v>
      </c>
      <c r="F1783" s="488">
        <v>560</v>
      </c>
      <c r="G1783" s="482" t="s">
        <v>4657</v>
      </c>
      <c r="H1783" s="489" t="s">
        <v>135</v>
      </c>
      <c r="I1783" s="489" t="s">
        <v>3047</v>
      </c>
      <c r="J1783" s="455" t="s">
        <v>1238</v>
      </c>
      <c r="K1783" s="493" t="s">
        <v>704</v>
      </c>
      <c r="L1783" s="493" t="s">
        <v>428</v>
      </c>
      <c r="M1783" s="493">
        <v>2737</v>
      </c>
      <c r="N1783" s="587">
        <v>44813</v>
      </c>
      <c r="O1783" s="545">
        <f t="shared" si="85"/>
        <v>9</v>
      </c>
      <c r="P1783" s="545">
        <f t="shared" si="86"/>
        <v>10</v>
      </c>
      <c r="Q1783" s="531" t="str">
        <f t="shared" si="87"/>
        <v>Gastos_Gerais</v>
      </c>
    </row>
    <row r="1784" spans="1:17" ht="38.25" hidden="1" x14ac:dyDescent="0.2">
      <c r="A1784" s="538">
        <f>IF(B1784="","",COUNT('Diário 3º PA'!$A$4:$A$4242)+COUNT('Diário 4º PA'!$A$4:$A$2224)+ROW()-3)</f>
        <v>5793</v>
      </c>
      <c r="B1784" s="457">
        <v>44818</v>
      </c>
      <c r="C1784" s="487">
        <v>44774</v>
      </c>
      <c r="D1784" s="541" t="s">
        <v>115</v>
      </c>
      <c r="E1784" s="482" t="s">
        <v>376</v>
      </c>
      <c r="F1784" s="488">
        <v>3314.48</v>
      </c>
      <c r="G1784" s="554" t="s">
        <v>5715</v>
      </c>
      <c r="H1784" s="489" t="s">
        <v>136</v>
      </c>
      <c r="I1784" s="482" t="s">
        <v>1231</v>
      </c>
      <c r="J1784" s="493" t="s">
        <v>1232</v>
      </c>
      <c r="K1784" s="493" t="s">
        <v>704</v>
      </c>
      <c r="L1784" s="493" t="s">
        <v>428</v>
      </c>
      <c r="M1784" s="493">
        <v>2022331</v>
      </c>
      <c r="N1784" s="587">
        <v>44813</v>
      </c>
      <c r="O1784" s="545">
        <f t="shared" si="85"/>
        <v>9</v>
      </c>
      <c r="P1784" s="545">
        <f t="shared" si="86"/>
        <v>8</v>
      </c>
      <c r="Q1784" s="531" t="str">
        <f t="shared" si="87"/>
        <v>Gastos_Gerais</v>
      </c>
    </row>
    <row r="1785" spans="1:17" ht="60" hidden="1" x14ac:dyDescent="0.2">
      <c r="A1785" s="538">
        <f>IF(B1785="","",COUNT('Diário 3º PA'!$A$4:$A$4242)+COUNT('Diário 4º PA'!$A$4:$A$2224)+ROW()-3)</f>
        <v>5794</v>
      </c>
      <c r="B1785" s="457">
        <v>44818</v>
      </c>
      <c r="C1785" s="492">
        <v>44774</v>
      </c>
      <c r="D1785" s="541" t="s">
        <v>115</v>
      </c>
      <c r="E1785" s="482" t="s">
        <v>340</v>
      </c>
      <c r="F1785" s="488">
        <v>11214.21</v>
      </c>
      <c r="G1785" s="482" t="s">
        <v>7617</v>
      </c>
      <c r="H1785" s="482" t="s">
        <v>127</v>
      </c>
      <c r="I1785" s="482" t="s">
        <v>1257</v>
      </c>
      <c r="J1785" s="493" t="s">
        <v>1258</v>
      </c>
      <c r="K1785" s="493" t="s">
        <v>704</v>
      </c>
      <c r="L1785" s="493" t="s">
        <v>705</v>
      </c>
      <c r="M1785" s="493">
        <v>10</v>
      </c>
      <c r="N1785" s="491">
        <v>44818</v>
      </c>
      <c r="O1785" s="545">
        <f t="shared" si="85"/>
        <v>9</v>
      </c>
      <c r="P1785" s="545">
        <f t="shared" si="86"/>
        <v>8</v>
      </c>
      <c r="Q1785" s="531" t="str">
        <f t="shared" si="87"/>
        <v>Gastos_Gerais</v>
      </c>
    </row>
    <row r="1786" spans="1:17" ht="38.25" hidden="1" x14ac:dyDescent="0.2">
      <c r="A1786" s="538">
        <f>IF(B1786="","",COUNT('Diário 3º PA'!$A$4:$A$4242)+COUNT('Diário 4º PA'!$A$4:$A$2224)+ROW()-3)</f>
        <v>5795</v>
      </c>
      <c r="B1786" s="457">
        <v>44818</v>
      </c>
      <c r="C1786" s="487">
        <v>44774</v>
      </c>
      <c r="D1786" s="541" t="s">
        <v>115</v>
      </c>
      <c r="E1786" s="482" t="s">
        <v>376</v>
      </c>
      <c r="F1786" s="488">
        <v>1052.6500000000001</v>
      </c>
      <c r="G1786" s="482" t="s">
        <v>5716</v>
      </c>
      <c r="H1786" s="489" t="s">
        <v>138</v>
      </c>
      <c r="I1786" s="482" t="s">
        <v>1231</v>
      </c>
      <c r="J1786" s="493" t="s">
        <v>1232</v>
      </c>
      <c r="K1786" s="493" t="s">
        <v>704</v>
      </c>
      <c r="L1786" s="493" t="s">
        <v>428</v>
      </c>
      <c r="M1786" s="493">
        <v>2022334</v>
      </c>
      <c r="N1786" s="587">
        <v>44817</v>
      </c>
      <c r="O1786" s="545">
        <f t="shared" si="85"/>
        <v>9</v>
      </c>
      <c r="P1786" s="545">
        <f t="shared" si="86"/>
        <v>8</v>
      </c>
      <c r="Q1786" s="531" t="str">
        <f t="shared" si="87"/>
        <v>Gastos_Gerais</v>
      </c>
    </row>
    <row r="1787" spans="1:17" ht="38.25" hidden="1" x14ac:dyDescent="0.2">
      <c r="A1787" s="538">
        <f>IF(B1787="","",COUNT('Diário 3º PA'!$A$4:$A$4242)+COUNT('Diário 4º PA'!$A$4:$A$2224)+ROW()-3)</f>
        <v>5796</v>
      </c>
      <c r="B1787" s="539">
        <v>44818</v>
      </c>
      <c r="C1787" s="492">
        <v>44805</v>
      </c>
      <c r="D1787" s="541" t="s">
        <v>115</v>
      </c>
      <c r="E1787" s="554" t="s">
        <v>318</v>
      </c>
      <c r="F1787" s="488">
        <v>98.4</v>
      </c>
      <c r="G1787" s="482" t="s">
        <v>7615</v>
      </c>
      <c r="H1787" s="489" t="s">
        <v>131</v>
      </c>
      <c r="I1787" s="482" t="s">
        <v>1831</v>
      </c>
      <c r="J1787" s="493" t="s">
        <v>7616</v>
      </c>
      <c r="K1787" s="493" t="s">
        <v>704</v>
      </c>
      <c r="L1787" s="493" t="s">
        <v>428</v>
      </c>
      <c r="M1787" s="493">
        <v>63363</v>
      </c>
      <c r="N1787" s="587">
        <v>44813</v>
      </c>
      <c r="O1787" s="545">
        <f t="shared" si="85"/>
        <v>9</v>
      </c>
      <c r="P1787" s="545">
        <f t="shared" si="86"/>
        <v>9</v>
      </c>
      <c r="Q1787" s="531" t="str">
        <f t="shared" si="87"/>
        <v>Gastos_Gerais</v>
      </c>
    </row>
    <row r="1788" spans="1:17" ht="38.25" hidden="1" x14ac:dyDescent="0.2">
      <c r="A1788" s="538">
        <f>IF(B1788="","",COUNT('Diário 3º PA'!$A$4:$A$4242)+COUNT('Diário 4º PA'!$A$4:$A$2224)+ROW()-3)</f>
        <v>5797</v>
      </c>
      <c r="B1788" s="539">
        <v>44818</v>
      </c>
      <c r="C1788" s="492">
        <v>44805</v>
      </c>
      <c r="D1788" s="541" t="s">
        <v>115</v>
      </c>
      <c r="E1788" s="482" t="s">
        <v>336</v>
      </c>
      <c r="F1788" s="488">
        <v>20</v>
      </c>
      <c r="G1788" s="482" t="s">
        <v>6954</v>
      </c>
      <c r="H1788" s="489" t="s">
        <v>137</v>
      </c>
      <c r="I1788" s="482" t="s">
        <v>7618</v>
      </c>
      <c r="J1788" s="493" t="s">
        <v>7619</v>
      </c>
      <c r="K1788" s="493" t="s">
        <v>704</v>
      </c>
      <c r="L1788" s="493" t="s">
        <v>428</v>
      </c>
      <c r="M1788" s="493">
        <v>1190</v>
      </c>
      <c r="N1788" s="587">
        <v>44818</v>
      </c>
      <c r="O1788" s="545">
        <f t="shared" si="85"/>
        <v>9</v>
      </c>
      <c r="P1788" s="545">
        <f t="shared" si="86"/>
        <v>9</v>
      </c>
      <c r="Q1788" s="531" t="str">
        <f t="shared" si="87"/>
        <v>Gastos_Gerais</v>
      </c>
    </row>
    <row r="1789" spans="1:17" ht="38.25" hidden="1" x14ac:dyDescent="0.2">
      <c r="A1789" s="538">
        <f>IF(B1789="","",COUNT('Diário 3º PA'!$A$4:$A$4242)+COUNT('Diário 4º PA'!$A$4:$A$2224)+ROW()-3)</f>
        <v>5798</v>
      </c>
      <c r="B1789" s="539">
        <v>44818</v>
      </c>
      <c r="C1789" s="492">
        <v>44805</v>
      </c>
      <c r="D1789" s="541" t="s">
        <v>115</v>
      </c>
      <c r="E1789" s="482" t="s">
        <v>336</v>
      </c>
      <c r="F1789" s="488">
        <v>233</v>
      </c>
      <c r="G1789" s="482" t="s">
        <v>7283</v>
      </c>
      <c r="H1789" s="489" t="s">
        <v>137</v>
      </c>
      <c r="I1789" s="482" t="s">
        <v>7618</v>
      </c>
      <c r="J1789" s="493" t="s">
        <v>7619</v>
      </c>
      <c r="K1789" s="493" t="s">
        <v>704</v>
      </c>
      <c r="L1789" s="493" t="s">
        <v>428</v>
      </c>
      <c r="M1789" s="493">
        <v>4647</v>
      </c>
      <c r="N1789" s="587">
        <v>44818</v>
      </c>
      <c r="O1789" s="545">
        <f t="shared" si="85"/>
        <v>9</v>
      </c>
      <c r="P1789" s="545">
        <f t="shared" si="86"/>
        <v>9</v>
      </c>
      <c r="Q1789" s="531" t="str">
        <f t="shared" si="87"/>
        <v>Gastos_Gerais</v>
      </c>
    </row>
    <row r="1790" spans="1:17" ht="38.25" hidden="1" x14ac:dyDescent="0.2">
      <c r="A1790" s="538">
        <f>IF(B1790="","",COUNT('Diário 3º PA'!$A$4:$A$4242)+COUNT('Diário 4º PA'!$A$4:$A$2224)+ROW()-3)</f>
        <v>5799</v>
      </c>
      <c r="B1790" s="539">
        <v>44818</v>
      </c>
      <c r="C1790" s="492">
        <v>44805</v>
      </c>
      <c r="D1790" s="541" t="s">
        <v>115</v>
      </c>
      <c r="E1790" s="482" t="s">
        <v>336</v>
      </c>
      <c r="F1790" s="488">
        <v>204.25</v>
      </c>
      <c r="G1790" s="482" t="s">
        <v>6954</v>
      </c>
      <c r="H1790" s="489" t="s">
        <v>135</v>
      </c>
      <c r="I1790" s="482" t="s">
        <v>7620</v>
      </c>
      <c r="J1790" s="493" t="s">
        <v>7621</v>
      </c>
      <c r="K1790" s="493" t="s">
        <v>704</v>
      </c>
      <c r="L1790" s="493" t="s">
        <v>428</v>
      </c>
      <c r="M1790" s="493">
        <v>20221498</v>
      </c>
      <c r="N1790" s="587">
        <v>44818</v>
      </c>
      <c r="O1790" s="545">
        <f t="shared" si="85"/>
        <v>9</v>
      </c>
      <c r="P1790" s="545">
        <f t="shared" si="86"/>
        <v>9</v>
      </c>
      <c r="Q1790" s="531" t="str">
        <f t="shared" si="87"/>
        <v>Gastos_Gerais</v>
      </c>
    </row>
    <row r="1791" spans="1:17" ht="38.25" hidden="1" x14ac:dyDescent="0.2">
      <c r="A1791" s="538">
        <f>IF(B1791="","",COUNT('Diário 3º PA'!$A$4:$A$4242)+COUNT('Diário 4º PA'!$A$4:$A$2224)+ROW()-3)</f>
        <v>5800</v>
      </c>
      <c r="B1791" s="539">
        <v>44818</v>
      </c>
      <c r="C1791" s="492">
        <v>44805</v>
      </c>
      <c r="D1791" s="541" t="s">
        <v>115</v>
      </c>
      <c r="E1791" s="554" t="s">
        <v>318</v>
      </c>
      <c r="F1791" s="488">
        <v>1892.67</v>
      </c>
      <c r="G1791" s="482" t="s">
        <v>7622</v>
      </c>
      <c r="H1791" s="482" t="s">
        <v>127</v>
      </c>
      <c r="I1791" s="482" t="s">
        <v>3656</v>
      </c>
      <c r="J1791" s="493" t="s">
        <v>3657</v>
      </c>
      <c r="K1791" s="493" t="s">
        <v>704</v>
      </c>
      <c r="L1791" s="493" t="s">
        <v>428</v>
      </c>
      <c r="M1791" s="493">
        <v>2022310</v>
      </c>
      <c r="N1791" s="587">
        <v>44816</v>
      </c>
      <c r="O1791" s="545">
        <f t="shared" si="85"/>
        <v>9</v>
      </c>
      <c r="P1791" s="545">
        <f t="shared" si="86"/>
        <v>9</v>
      </c>
      <c r="Q1791" s="531" t="str">
        <f t="shared" si="87"/>
        <v>Gastos_Gerais</v>
      </c>
    </row>
    <row r="1792" spans="1:17" ht="38.25" hidden="1" x14ac:dyDescent="0.2">
      <c r="A1792" s="538">
        <f>IF(B1792="","",COUNT('Diário 3º PA'!$A$4:$A$4242)+COUNT('Diário 4º PA'!$A$4:$A$2224)+ROW()-3)</f>
        <v>5801</v>
      </c>
      <c r="B1792" s="539">
        <v>44818</v>
      </c>
      <c r="C1792" s="492">
        <v>44805</v>
      </c>
      <c r="D1792" s="541" t="s">
        <v>115</v>
      </c>
      <c r="E1792" s="482" t="s">
        <v>336</v>
      </c>
      <c r="F1792" s="488">
        <v>1564.65</v>
      </c>
      <c r="G1792" s="482" t="s">
        <v>7623</v>
      </c>
      <c r="H1792" s="482" t="s">
        <v>135</v>
      </c>
      <c r="I1792" s="482" t="s">
        <v>7620</v>
      </c>
      <c r="J1792" s="493" t="s">
        <v>7621</v>
      </c>
      <c r="K1792" s="493" t="s">
        <v>704</v>
      </c>
      <c r="L1792" s="493" t="s">
        <v>428</v>
      </c>
      <c r="M1792" s="493">
        <v>29085</v>
      </c>
      <c r="N1792" s="587">
        <v>44818</v>
      </c>
      <c r="O1792" s="545">
        <f t="shared" si="85"/>
        <v>9</v>
      </c>
      <c r="P1792" s="545">
        <f t="shared" si="86"/>
        <v>9</v>
      </c>
      <c r="Q1792" s="531" t="str">
        <f t="shared" si="87"/>
        <v>Gastos_Gerais</v>
      </c>
    </row>
    <row r="1793" spans="1:17" ht="51" hidden="1" x14ac:dyDescent="0.2">
      <c r="A1793" s="538">
        <f>IF(B1793="","",COUNT('Diário 3º PA'!$A$4:$A$4242)+COUNT('Diário 4º PA'!$A$4:$A$2224)+ROW()-3)</f>
        <v>5802</v>
      </c>
      <c r="B1793" s="539">
        <v>44818</v>
      </c>
      <c r="C1793" s="584">
        <v>44805</v>
      </c>
      <c r="D1793" s="554" t="s">
        <v>104</v>
      </c>
      <c r="E1793" s="554" t="s">
        <v>191</v>
      </c>
      <c r="F1793" s="488">
        <v>819.69</v>
      </c>
      <c r="G1793" s="543" t="s">
        <v>7624</v>
      </c>
      <c r="H1793" s="482" t="s">
        <v>135</v>
      </c>
      <c r="I1793" s="482" t="s">
        <v>7625</v>
      </c>
      <c r="J1793" s="493" t="s">
        <v>7626</v>
      </c>
      <c r="K1793" s="518" t="s">
        <v>6748</v>
      </c>
      <c r="L1793" s="493" t="s">
        <v>1531</v>
      </c>
      <c r="M1793" s="493">
        <v>588445564</v>
      </c>
      <c r="N1793" s="587">
        <v>44818</v>
      </c>
      <c r="O1793" s="545">
        <f t="shared" si="85"/>
        <v>9</v>
      </c>
      <c r="P1793" s="545">
        <f t="shared" si="86"/>
        <v>9</v>
      </c>
      <c r="Q1793" s="531" t="str">
        <f t="shared" si="87"/>
        <v>Gastos_com_Pessoal</v>
      </c>
    </row>
    <row r="1794" spans="1:17" ht="51" hidden="1" x14ac:dyDescent="0.2">
      <c r="A1794" s="538">
        <f>IF(B1794="","",COUNT('Diário 3º PA'!$A$4:$A$4242)+COUNT('Diário 4º PA'!$A$4:$A$2224)+ROW()-3)</f>
        <v>5803</v>
      </c>
      <c r="B1794" s="539">
        <v>44818</v>
      </c>
      <c r="C1794" s="584">
        <v>44805</v>
      </c>
      <c r="D1794" s="554" t="s">
        <v>104</v>
      </c>
      <c r="E1794" s="554" t="s">
        <v>189</v>
      </c>
      <c r="F1794" s="488">
        <v>2322.12</v>
      </c>
      <c r="G1794" s="543" t="s">
        <v>7627</v>
      </c>
      <c r="H1794" s="482" t="s">
        <v>135</v>
      </c>
      <c r="I1794" s="482" t="s">
        <v>7625</v>
      </c>
      <c r="J1794" s="493" t="s">
        <v>7626</v>
      </c>
      <c r="K1794" s="518" t="s">
        <v>6748</v>
      </c>
      <c r="L1794" s="493" t="s">
        <v>1531</v>
      </c>
      <c r="M1794" s="493">
        <v>588445564</v>
      </c>
      <c r="N1794" s="587">
        <v>44818</v>
      </c>
      <c r="O1794" s="545">
        <f t="shared" si="85"/>
        <v>9</v>
      </c>
      <c r="P1794" s="545">
        <f t="shared" si="86"/>
        <v>9</v>
      </c>
      <c r="Q1794" s="531" t="str">
        <f t="shared" si="87"/>
        <v>Gastos_com_Pessoal</v>
      </c>
    </row>
    <row r="1795" spans="1:17" ht="51" hidden="1" x14ac:dyDescent="0.2">
      <c r="A1795" s="538">
        <f>IF(B1795="","",COUNT('Diário 3º PA'!$A$4:$A$4242)+COUNT('Diário 4º PA'!$A$4:$A$2224)+ROW()-3)</f>
        <v>5804</v>
      </c>
      <c r="B1795" s="539">
        <v>44818</v>
      </c>
      <c r="C1795" s="584">
        <v>44805</v>
      </c>
      <c r="D1795" s="554" t="s">
        <v>104</v>
      </c>
      <c r="E1795" s="554" t="s">
        <v>191</v>
      </c>
      <c r="F1795" s="488">
        <v>1065.76</v>
      </c>
      <c r="G1795" s="543" t="s">
        <v>7628</v>
      </c>
      <c r="H1795" s="482" t="s">
        <v>132</v>
      </c>
      <c r="I1795" s="482" t="s">
        <v>1058</v>
      </c>
      <c r="J1795" s="493" t="s">
        <v>1059</v>
      </c>
      <c r="K1795" s="518" t="s">
        <v>6748</v>
      </c>
      <c r="L1795" s="493" t="s">
        <v>1531</v>
      </c>
      <c r="M1795" s="493">
        <v>588445564</v>
      </c>
      <c r="N1795" s="587">
        <v>44818</v>
      </c>
      <c r="O1795" s="545">
        <f t="shared" si="85"/>
        <v>9</v>
      </c>
      <c r="P1795" s="545">
        <f t="shared" si="86"/>
        <v>9</v>
      </c>
      <c r="Q1795" s="531" t="str">
        <f t="shared" si="87"/>
        <v>Gastos_com_Pessoal</v>
      </c>
    </row>
    <row r="1796" spans="1:17" ht="51" hidden="1" x14ac:dyDescent="0.2">
      <c r="A1796" s="538">
        <f>IF(B1796="","",COUNT('Diário 3º PA'!$A$4:$A$4242)+COUNT('Diário 4º PA'!$A$4:$A$2224)+ROW()-3)</f>
        <v>5805</v>
      </c>
      <c r="B1796" s="539">
        <v>44818</v>
      </c>
      <c r="C1796" s="584">
        <v>44805</v>
      </c>
      <c r="D1796" s="554" t="s">
        <v>104</v>
      </c>
      <c r="E1796" s="554" t="s">
        <v>189</v>
      </c>
      <c r="F1796" s="488">
        <v>2874.11</v>
      </c>
      <c r="G1796" s="543" t="s">
        <v>7629</v>
      </c>
      <c r="H1796" s="482" t="s">
        <v>132</v>
      </c>
      <c r="I1796" s="482" t="s">
        <v>1058</v>
      </c>
      <c r="J1796" s="493" t="s">
        <v>1059</v>
      </c>
      <c r="K1796" s="518" t="s">
        <v>6748</v>
      </c>
      <c r="L1796" s="493" t="s">
        <v>1531</v>
      </c>
      <c r="M1796" s="493">
        <v>588445564</v>
      </c>
      <c r="N1796" s="587">
        <v>44818</v>
      </c>
      <c r="O1796" s="545">
        <f t="shared" si="85"/>
        <v>9</v>
      </c>
      <c r="P1796" s="545">
        <f t="shared" si="86"/>
        <v>9</v>
      </c>
      <c r="Q1796" s="531" t="str">
        <f t="shared" si="87"/>
        <v>Gastos_com_Pessoal</v>
      </c>
    </row>
    <row r="1797" spans="1:17" ht="51" hidden="1" x14ac:dyDescent="0.2">
      <c r="A1797" s="538">
        <f>IF(B1797="","",COUNT('Diário 3º PA'!$A$4:$A$4242)+COUNT('Diário 4º PA'!$A$4:$A$2224)+ROW()-3)</f>
        <v>5806</v>
      </c>
      <c r="B1797" s="539">
        <v>44818</v>
      </c>
      <c r="C1797" s="584">
        <v>44805</v>
      </c>
      <c r="D1797" s="554" t="s">
        <v>104</v>
      </c>
      <c r="E1797" s="554" t="s">
        <v>191</v>
      </c>
      <c r="F1797" s="488">
        <v>869.1</v>
      </c>
      <c r="G1797" s="543" t="s">
        <v>7630</v>
      </c>
      <c r="H1797" s="482" t="s">
        <v>131</v>
      </c>
      <c r="I1797" s="482" t="s">
        <v>5432</v>
      </c>
      <c r="J1797" s="493" t="s">
        <v>2345</v>
      </c>
      <c r="K1797" s="518" t="s">
        <v>6748</v>
      </c>
      <c r="L1797" s="493" t="s">
        <v>1531</v>
      </c>
      <c r="M1797" s="493">
        <v>588445564</v>
      </c>
      <c r="N1797" s="587">
        <v>44818</v>
      </c>
      <c r="O1797" s="545">
        <f t="shared" ref="O1797:O1860" si="88">IF(B1797=0,0,IF(YEAR(B1797)=$P$1,MONTH(B1797)-$O$1+1,(YEAR(B1797)-$P$1)*12-$O$1+1+MONTH(B1797)))</f>
        <v>9</v>
      </c>
      <c r="P1797" s="545">
        <f t="shared" ref="P1797:P1860" si="89">IF(C1797=0,0,IF(YEAR(C1797)=$P$1,MONTH(C1797)-$O$1+1,(YEAR(C1797)-$P$1)*12-$O$1+1+MONTH(C1797)))</f>
        <v>9</v>
      </c>
      <c r="Q1797" s="531" t="str">
        <f t="shared" ref="Q1797:Q1860" si="90">SUBSTITUTE(D1797," ","_")</f>
        <v>Gastos_com_Pessoal</v>
      </c>
    </row>
    <row r="1798" spans="1:17" ht="51" hidden="1" x14ac:dyDescent="0.2">
      <c r="A1798" s="538">
        <f>IF(B1798="","",COUNT('Diário 3º PA'!$A$4:$A$4242)+COUNT('Diário 4º PA'!$A$4:$A$2224)+ROW()-3)</f>
        <v>5807</v>
      </c>
      <c r="B1798" s="539">
        <v>44818</v>
      </c>
      <c r="C1798" s="584">
        <v>44805</v>
      </c>
      <c r="D1798" s="554" t="s">
        <v>104</v>
      </c>
      <c r="E1798" s="554" t="s">
        <v>189</v>
      </c>
      <c r="F1798" s="488">
        <v>2440.73</v>
      </c>
      <c r="G1798" s="543" t="s">
        <v>7631</v>
      </c>
      <c r="H1798" s="482" t="s">
        <v>131</v>
      </c>
      <c r="I1798" s="482" t="s">
        <v>5432</v>
      </c>
      <c r="J1798" s="493" t="s">
        <v>2345</v>
      </c>
      <c r="K1798" s="518" t="s">
        <v>6748</v>
      </c>
      <c r="L1798" s="493" t="s">
        <v>1531</v>
      </c>
      <c r="M1798" s="493">
        <v>588445564</v>
      </c>
      <c r="N1798" s="587">
        <v>44818</v>
      </c>
      <c r="O1798" s="545">
        <f t="shared" si="88"/>
        <v>9</v>
      </c>
      <c r="P1798" s="545">
        <f t="shared" si="89"/>
        <v>9</v>
      </c>
      <c r="Q1798" s="531" t="str">
        <f t="shared" si="90"/>
        <v>Gastos_com_Pessoal</v>
      </c>
    </row>
    <row r="1799" spans="1:17" ht="51" hidden="1" x14ac:dyDescent="0.2">
      <c r="A1799" s="538">
        <f>IF(B1799="","",COUNT('Diário 3º PA'!$A$4:$A$4242)+COUNT('Diário 4º PA'!$A$4:$A$2224)+ROW()-3)</f>
        <v>5808</v>
      </c>
      <c r="B1799" s="539">
        <v>44818</v>
      </c>
      <c r="C1799" s="584">
        <v>44805</v>
      </c>
      <c r="D1799" s="554" t="s">
        <v>104</v>
      </c>
      <c r="E1799" s="554" t="s">
        <v>191</v>
      </c>
      <c r="F1799" s="488">
        <v>816.29</v>
      </c>
      <c r="G1799" s="543" t="s">
        <v>7632</v>
      </c>
      <c r="H1799" s="482" t="s">
        <v>132</v>
      </c>
      <c r="I1799" s="482" t="s">
        <v>7633</v>
      </c>
      <c r="J1799" s="493" t="s">
        <v>7634</v>
      </c>
      <c r="K1799" s="518" t="s">
        <v>6748</v>
      </c>
      <c r="L1799" s="493" t="s">
        <v>1531</v>
      </c>
      <c r="M1799" s="493">
        <v>588445564</v>
      </c>
      <c r="N1799" s="587">
        <v>44818</v>
      </c>
      <c r="O1799" s="545">
        <f t="shared" si="88"/>
        <v>9</v>
      </c>
      <c r="P1799" s="545">
        <f t="shared" si="89"/>
        <v>9</v>
      </c>
      <c r="Q1799" s="531" t="str">
        <f t="shared" si="90"/>
        <v>Gastos_com_Pessoal</v>
      </c>
    </row>
    <row r="1800" spans="1:17" ht="51" hidden="1" x14ac:dyDescent="0.2">
      <c r="A1800" s="538">
        <f>IF(B1800="","",COUNT('Diário 3º PA'!$A$4:$A$4242)+COUNT('Diário 4º PA'!$A$4:$A$2224)+ROW()-3)</f>
        <v>5809</v>
      </c>
      <c r="B1800" s="539">
        <v>44818</v>
      </c>
      <c r="C1800" s="584">
        <v>44805</v>
      </c>
      <c r="D1800" s="554" t="s">
        <v>104</v>
      </c>
      <c r="E1800" s="554" t="s">
        <v>189</v>
      </c>
      <c r="F1800" s="488">
        <v>2313.9899999999998</v>
      </c>
      <c r="G1800" s="543" t="s">
        <v>7635</v>
      </c>
      <c r="H1800" s="482" t="s">
        <v>132</v>
      </c>
      <c r="I1800" s="482" t="s">
        <v>7633</v>
      </c>
      <c r="J1800" s="493" t="s">
        <v>7634</v>
      </c>
      <c r="K1800" s="518" t="s">
        <v>6748</v>
      </c>
      <c r="L1800" s="493" t="s">
        <v>1531</v>
      </c>
      <c r="M1800" s="493">
        <v>588445564</v>
      </c>
      <c r="N1800" s="587">
        <v>44818</v>
      </c>
      <c r="O1800" s="545">
        <f t="shared" si="88"/>
        <v>9</v>
      </c>
      <c r="P1800" s="545">
        <f t="shared" si="89"/>
        <v>9</v>
      </c>
      <c r="Q1800" s="531" t="str">
        <f t="shared" si="90"/>
        <v>Gastos_com_Pessoal</v>
      </c>
    </row>
    <row r="1801" spans="1:17" ht="51" hidden="1" x14ac:dyDescent="0.2">
      <c r="A1801" s="538">
        <f>IF(B1801="","",COUNT('Diário 3º PA'!$A$4:$A$4242)+COUNT('Diário 4º PA'!$A$4:$A$2224)+ROW()-3)</f>
        <v>5810</v>
      </c>
      <c r="B1801" s="539">
        <v>44818</v>
      </c>
      <c r="C1801" s="584">
        <v>44805</v>
      </c>
      <c r="D1801" s="554" t="s">
        <v>104</v>
      </c>
      <c r="E1801" s="554" t="s">
        <v>187</v>
      </c>
      <c r="F1801" s="555">
        <v>2028.35</v>
      </c>
      <c r="G1801" s="554" t="s">
        <v>1019</v>
      </c>
      <c r="H1801" s="482" t="s">
        <v>136</v>
      </c>
      <c r="I1801" s="482" t="s">
        <v>3162</v>
      </c>
      <c r="J1801" s="493" t="s">
        <v>3163</v>
      </c>
      <c r="K1801" s="518" t="s">
        <v>6748</v>
      </c>
      <c r="L1801" s="493" t="s">
        <v>1531</v>
      </c>
      <c r="M1801" s="493">
        <v>588445564</v>
      </c>
      <c r="N1801" s="587">
        <v>44818</v>
      </c>
      <c r="O1801" s="545">
        <f t="shared" si="88"/>
        <v>9</v>
      </c>
      <c r="P1801" s="545">
        <f t="shared" si="89"/>
        <v>9</v>
      </c>
      <c r="Q1801" s="531" t="str">
        <f t="shared" si="90"/>
        <v>Gastos_com_Pessoal</v>
      </c>
    </row>
    <row r="1802" spans="1:17" ht="51" hidden="1" x14ac:dyDescent="0.2">
      <c r="A1802" s="538">
        <f>IF(B1802="","",COUNT('Diário 3º PA'!$A$4:$A$4242)+COUNT('Diário 4º PA'!$A$4:$A$2224)+ROW()-3)</f>
        <v>5811</v>
      </c>
      <c r="B1802" s="539">
        <v>44818</v>
      </c>
      <c r="C1802" s="584">
        <v>44805</v>
      </c>
      <c r="D1802" s="554" t="s">
        <v>104</v>
      </c>
      <c r="E1802" s="554" t="s">
        <v>189</v>
      </c>
      <c r="F1802" s="555">
        <v>1588.98</v>
      </c>
      <c r="G1802" s="554" t="s">
        <v>915</v>
      </c>
      <c r="H1802" s="482" t="s">
        <v>136</v>
      </c>
      <c r="I1802" s="482" t="s">
        <v>3162</v>
      </c>
      <c r="J1802" s="493" t="s">
        <v>3163</v>
      </c>
      <c r="K1802" s="518" t="s">
        <v>6748</v>
      </c>
      <c r="L1802" s="493" t="s">
        <v>1531</v>
      </c>
      <c r="M1802" s="493">
        <v>588445564</v>
      </c>
      <c r="N1802" s="587">
        <v>44818</v>
      </c>
      <c r="O1802" s="545">
        <f t="shared" si="88"/>
        <v>9</v>
      </c>
      <c r="P1802" s="545">
        <f t="shared" si="89"/>
        <v>9</v>
      </c>
      <c r="Q1802" s="531" t="str">
        <f t="shared" si="90"/>
        <v>Gastos_com_Pessoal</v>
      </c>
    </row>
    <row r="1803" spans="1:17" ht="51" hidden="1" x14ac:dyDescent="0.2">
      <c r="A1803" s="538">
        <f>IF(B1803="","",COUNT('Diário 3º PA'!$A$4:$A$4242)+COUNT('Diário 4º PA'!$A$4:$A$2224)+ROW()-3)</f>
        <v>5812</v>
      </c>
      <c r="B1803" s="539">
        <v>44818</v>
      </c>
      <c r="C1803" s="584">
        <v>44805</v>
      </c>
      <c r="D1803" s="554" t="s">
        <v>104</v>
      </c>
      <c r="E1803" s="554" t="s">
        <v>191</v>
      </c>
      <c r="F1803" s="555">
        <v>529.66</v>
      </c>
      <c r="G1803" s="554" t="s">
        <v>918</v>
      </c>
      <c r="H1803" s="482" t="s">
        <v>136</v>
      </c>
      <c r="I1803" s="482" t="s">
        <v>3162</v>
      </c>
      <c r="J1803" s="493" t="s">
        <v>3163</v>
      </c>
      <c r="K1803" s="518" t="s">
        <v>6748</v>
      </c>
      <c r="L1803" s="493" t="s">
        <v>1531</v>
      </c>
      <c r="M1803" s="493">
        <v>588445564</v>
      </c>
      <c r="N1803" s="587">
        <v>44818</v>
      </c>
      <c r="O1803" s="545">
        <f t="shared" si="88"/>
        <v>9</v>
      </c>
      <c r="P1803" s="545">
        <f t="shared" si="89"/>
        <v>9</v>
      </c>
      <c r="Q1803" s="531" t="str">
        <f t="shared" si="90"/>
        <v>Gastos_com_Pessoal</v>
      </c>
    </row>
    <row r="1804" spans="1:17" ht="51" hidden="1" x14ac:dyDescent="0.2">
      <c r="A1804" s="538">
        <f>IF(B1804="","",COUNT('Diário 3º PA'!$A$4:$A$4242)+COUNT('Diário 4º PA'!$A$4:$A$2224)+ROW()-3)</f>
        <v>5813</v>
      </c>
      <c r="B1804" s="539">
        <v>44818</v>
      </c>
      <c r="C1804" s="584">
        <v>44805</v>
      </c>
      <c r="D1804" s="554" t="s">
        <v>104</v>
      </c>
      <c r="E1804" s="554" t="s">
        <v>193</v>
      </c>
      <c r="F1804" s="555">
        <v>3522.61</v>
      </c>
      <c r="G1804" s="554" t="s">
        <v>919</v>
      </c>
      <c r="H1804" s="482" t="s">
        <v>136</v>
      </c>
      <c r="I1804" s="482" t="s">
        <v>3162</v>
      </c>
      <c r="J1804" s="493" t="s">
        <v>3163</v>
      </c>
      <c r="K1804" s="518" t="s">
        <v>6748</v>
      </c>
      <c r="L1804" s="493" t="s">
        <v>1531</v>
      </c>
      <c r="M1804" s="493">
        <v>588445564</v>
      </c>
      <c r="N1804" s="587">
        <v>44818</v>
      </c>
      <c r="O1804" s="545">
        <f t="shared" si="88"/>
        <v>9</v>
      </c>
      <c r="P1804" s="545">
        <f t="shared" si="89"/>
        <v>9</v>
      </c>
      <c r="Q1804" s="531" t="str">
        <f t="shared" si="90"/>
        <v>Gastos_com_Pessoal</v>
      </c>
    </row>
    <row r="1805" spans="1:17" ht="51" hidden="1" x14ac:dyDescent="0.2">
      <c r="A1805" s="538">
        <f>IF(B1805="","",COUNT('Diário 3º PA'!$A$4:$A$4242)+COUNT('Diário 4º PA'!$A$4:$A$2224)+ROW()-3)</f>
        <v>5814</v>
      </c>
      <c r="B1805" s="539">
        <v>44818</v>
      </c>
      <c r="C1805" s="584">
        <v>44805</v>
      </c>
      <c r="D1805" s="554" t="s">
        <v>104</v>
      </c>
      <c r="E1805" s="554" t="s">
        <v>187</v>
      </c>
      <c r="F1805" s="555">
        <v>2408.09</v>
      </c>
      <c r="G1805" s="554" t="s">
        <v>1019</v>
      </c>
      <c r="H1805" s="482" t="s">
        <v>130</v>
      </c>
      <c r="I1805" s="482" t="s">
        <v>7636</v>
      </c>
      <c r="J1805" s="493" t="s">
        <v>7637</v>
      </c>
      <c r="K1805" s="518" t="s">
        <v>6748</v>
      </c>
      <c r="L1805" s="493" t="s">
        <v>1531</v>
      </c>
      <c r="M1805" s="493">
        <v>588445564</v>
      </c>
      <c r="N1805" s="587">
        <v>44818</v>
      </c>
      <c r="O1805" s="545">
        <f t="shared" si="88"/>
        <v>9</v>
      </c>
      <c r="P1805" s="545">
        <f t="shared" si="89"/>
        <v>9</v>
      </c>
      <c r="Q1805" s="531" t="str">
        <f t="shared" si="90"/>
        <v>Gastos_com_Pessoal</v>
      </c>
    </row>
    <row r="1806" spans="1:17" ht="51" hidden="1" x14ac:dyDescent="0.2">
      <c r="A1806" s="538">
        <f>IF(B1806="","",COUNT('Diário 3º PA'!$A$4:$A$4242)+COUNT('Diário 4º PA'!$A$4:$A$2224)+ROW()-3)</f>
        <v>5815</v>
      </c>
      <c r="B1806" s="539">
        <v>44818</v>
      </c>
      <c r="C1806" s="584">
        <v>44805</v>
      </c>
      <c r="D1806" s="554" t="s">
        <v>104</v>
      </c>
      <c r="E1806" s="554" t="s">
        <v>189</v>
      </c>
      <c r="F1806" s="555">
        <v>4445.3100000000004</v>
      </c>
      <c r="G1806" s="554" t="s">
        <v>915</v>
      </c>
      <c r="H1806" s="482" t="s">
        <v>130</v>
      </c>
      <c r="I1806" s="482" t="s">
        <v>7636</v>
      </c>
      <c r="J1806" s="493" t="s">
        <v>7637</v>
      </c>
      <c r="K1806" s="518" t="s">
        <v>6748</v>
      </c>
      <c r="L1806" s="493" t="s">
        <v>1531</v>
      </c>
      <c r="M1806" s="493">
        <v>588445564</v>
      </c>
      <c r="N1806" s="587">
        <v>44818</v>
      </c>
      <c r="O1806" s="545">
        <f t="shared" si="88"/>
        <v>9</v>
      </c>
      <c r="P1806" s="545">
        <f t="shared" si="89"/>
        <v>9</v>
      </c>
      <c r="Q1806" s="531" t="str">
        <f t="shared" si="90"/>
        <v>Gastos_com_Pessoal</v>
      </c>
    </row>
    <row r="1807" spans="1:17" ht="51" hidden="1" x14ac:dyDescent="0.2">
      <c r="A1807" s="538">
        <f>IF(B1807="","",COUNT('Diário 3º PA'!$A$4:$A$4242)+COUNT('Diário 4º PA'!$A$4:$A$2224)+ROW()-3)</f>
        <v>5816</v>
      </c>
      <c r="B1807" s="539">
        <v>44818</v>
      </c>
      <c r="C1807" s="584">
        <v>44805</v>
      </c>
      <c r="D1807" s="554" t="s">
        <v>104</v>
      </c>
      <c r="E1807" s="554" t="s">
        <v>191</v>
      </c>
      <c r="F1807" s="555">
        <v>1481.77</v>
      </c>
      <c r="G1807" s="554" t="s">
        <v>918</v>
      </c>
      <c r="H1807" s="482" t="s">
        <v>130</v>
      </c>
      <c r="I1807" s="482" t="s">
        <v>7636</v>
      </c>
      <c r="J1807" s="493" t="s">
        <v>7637</v>
      </c>
      <c r="K1807" s="518" t="s">
        <v>6748</v>
      </c>
      <c r="L1807" s="493" t="s">
        <v>1531</v>
      </c>
      <c r="M1807" s="493">
        <v>588445564</v>
      </c>
      <c r="N1807" s="587">
        <v>44818</v>
      </c>
      <c r="O1807" s="545">
        <f t="shared" si="88"/>
        <v>9</v>
      </c>
      <c r="P1807" s="545">
        <f t="shared" si="89"/>
        <v>9</v>
      </c>
      <c r="Q1807" s="531" t="str">
        <f t="shared" si="90"/>
        <v>Gastos_com_Pessoal</v>
      </c>
    </row>
    <row r="1808" spans="1:17" ht="51" hidden="1" x14ac:dyDescent="0.2">
      <c r="A1808" s="538">
        <f>IF(B1808="","",COUNT('Diário 3º PA'!$A$4:$A$4242)+COUNT('Diário 4º PA'!$A$4:$A$2224)+ROW()-3)</f>
        <v>5817</v>
      </c>
      <c r="B1808" s="539">
        <v>44818</v>
      </c>
      <c r="C1808" s="584">
        <v>44805</v>
      </c>
      <c r="D1808" s="554" t="s">
        <v>104</v>
      </c>
      <c r="E1808" s="554" t="s">
        <v>193</v>
      </c>
      <c r="F1808" s="555">
        <v>3919.15</v>
      </c>
      <c r="G1808" s="554" t="s">
        <v>919</v>
      </c>
      <c r="H1808" s="482" t="s">
        <v>130</v>
      </c>
      <c r="I1808" s="482" t="s">
        <v>7636</v>
      </c>
      <c r="J1808" s="493" t="s">
        <v>7637</v>
      </c>
      <c r="K1808" s="518" t="s">
        <v>6748</v>
      </c>
      <c r="L1808" s="493" t="s">
        <v>1531</v>
      </c>
      <c r="M1808" s="493">
        <v>588445564</v>
      </c>
      <c r="N1808" s="587">
        <v>44818</v>
      </c>
      <c r="O1808" s="545">
        <f t="shared" si="88"/>
        <v>9</v>
      </c>
      <c r="P1808" s="545">
        <f t="shared" si="89"/>
        <v>9</v>
      </c>
      <c r="Q1808" s="531" t="str">
        <f t="shared" si="90"/>
        <v>Gastos_com_Pessoal</v>
      </c>
    </row>
    <row r="1809" spans="1:17" ht="51" hidden="1" x14ac:dyDescent="0.2">
      <c r="A1809" s="538">
        <f>IF(B1809="","",COUNT('Diário 3º PA'!$A$4:$A$4242)+COUNT('Diário 4º PA'!$A$4:$A$2224)+ROW()-3)</f>
        <v>5818</v>
      </c>
      <c r="B1809" s="539">
        <v>44818</v>
      </c>
      <c r="C1809" s="584">
        <v>44805</v>
      </c>
      <c r="D1809" s="554" t="s">
        <v>104</v>
      </c>
      <c r="E1809" s="554" t="s">
        <v>187</v>
      </c>
      <c r="F1809" s="555">
        <v>2472.29</v>
      </c>
      <c r="G1809" s="554" t="s">
        <v>1019</v>
      </c>
      <c r="H1809" s="482" t="s">
        <v>140</v>
      </c>
      <c r="I1809" s="482" t="s">
        <v>7638</v>
      </c>
      <c r="J1809" s="493" t="s">
        <v>7639</v>
      </c>
      <c r="K1809" s="518" t="s">
        <v>6748</v>
      </c>
      <c r="L1809" s="493" t="s">
        <v>1531</v>
      </c>
      <c r="M1809" s="493">
        <v>588445564</v>
      </c>
      <c r="N1809" s="587">
        <v>44818</v>
      </c>
      <c r="O1809" s="545">
        <f t="shared" si="88"/>
        <v>9</v>
      </c>
      <c r="P1809" s="545">
        <f t="shared" si="89"/>
        <v>9</v>
      </c>
      <c r="Q1809" s="531" t="str">
        <f t="shared" si="90"/>
        <v>Gastos_com_Pessoal</v>
      </c>
    </row>
    <row r="1810" spans="1:17" ht="51" hidden="1" x14ac:dyDescent="0.2">
      <c r="A1810" s="538">
        <f>IF(B1810="","",COUNT('Diário 3º PA'!$A$4:$A$4242)+COUNT('Diário 4º PA'!$A$4:$A$2224)+ROW()-3)</f>
        <v>5819</v>
      </c>
      <c r="B1810" s="539">
        <v>44818</v>
      </c>
      <c r="C1810" s="584">
        <v>44805</v>
      </c>
      <c r="D1810" s="554" t="s">
        <v>104</v>
      </c>
      <c r="E1810" s="554" t="s">
        <v>189</v>
      </c>
      <c r="F1810" s="555">
        <v>2472.29</v>
      </c>
      <c r="G1810" s="554" t="s">
        <v>915</v>
      </c>
      <c r="H1810" s="482" t="s">
        <v>140</v>
      </c>
      <c r="I1810" s="482" t="s">
        <v>7638</v>
      </c>
      <c r="J1810" s="493" t="s">
        <v>7639</v>
      </c>
      <c r="K1810" s="518" t="s">
        <v>6748</v>
      </c>
      <c r="L1810" s="493" t="s">
        <v>1531</v>
      </c>
      <c r="M1810" s="493">
        <v>588445564</v>
      </c>
      <c r="N1810" s="587">
        <v>44818</v>
      </c>
      <c r="O1810" s="545">
        <f t="shared" si="88"/>
        <v>9</v>
      </c>
      <c r="P1810" s="545">
        <f t="shared" si="89"/>
        <v>9</v>
      </c>
      <c r="Q1810" s="531" t="str">
        <f t="shared" si="90"/>
        <v>Gastos_com_Pessoal</v>
      </c>
    </row>
    <row r="1811" spans="1:17" ht="51" hidden="1" x14ac:dyDescent="0.2">
      <c r="A1811" s="538">
        <f>IF(B1811="","",COUNT('Diário 3º PA'!$A$4:$A$4242)+COUNT('Diário 4º PA'!$A$4:$A$2224)+ROW()-3)</f>
        <v>5820</v>
      </c>
      <c r="B1811" s="539">
        <v>44818</v>
      </c>
      <c r="C1811" s="584">
        <v>44805</v>
      </c>
      <c r="D1811" s="554" t="s">
        <v>104</v>
      </c>
      <c r="E1811" s="554" t="s">
        <v>191</v>
      </c>
      <c r="F1811" s="555">
        <v>824.1</v>
      </c>
      <c r="G1811" s="554" t="s">
        <v>918</v>
      </c>
      <c r="H1811" s="482" t="s">
        <v>140</v>
      </c>
      <c r="I1811" s="482" t="s">
        <v>7638</v>
      </c>
      <c r="J1811" s="493" t="s">
        <v>7639</v>
      </c>
      <c r="K1811" s="518" t="s">
        <v>6748</v>
      </c>
      <c r="L1811" s="493" t="s">
        <v>1531</v>
      </c>
      <c r="M1811" s="493">
        <v>588445564</v>
      </c>
      <c r="N1811" s="587">
        <v>44818</v>
      </c>
      <c r="O1811" s="545">
        <f t="shared" si="88"/>
        <v>9</v>
      </c>
      <c r="P1811" s="545">
        <f t="shared" si="89"/>
        <v>9</v>
      </c>
      <c r="Q1811" s="531" t="str">
        <f t="shared" si="90"/>
        <v>Gastos_com_Pessoal</v>
      </c>
    </row>
    <row r="1812" spans="1:17" ht="51" hidden="1" x14ac:dyDescent="0.2">
      <c r="A1812" s="538">
        <f>IF(B1812="","",COUNT('Diário 3º PA'!$A$4:$A$4242)+COUNT('Diário 4º PA'!$A$4:$A$2224)+ROW()-3)</f>
        <v>5821</v>
      </c>
      <c r="B1812" s="539">
        <v>44818</v>
      </c>
      <c r="C1812" s="584">
        <v>44805</v>
      </c>
      <c r="D1812" s="554" t="s">
        <v>104</v>
      </c>
      <c r="E1812" s="554" t="s">
        <v>193</v>
      </c>
      <c r="F1812" s="555">
        <v>3702.46</v>
      </c>
      <c r="G1812" s="554" t="s">
        <v>919</v>
      </c>
      <c r="H1812" s="482" t="s">
        <v>140</v>
      </c>
      <c r="I1812" s="482" t="s">
        <v>7638</v>
      </c>
      <c r="J1812" s="493" t="s">
        <v>7639</v>
      </c>
      <c r="K1812" s="518" t="s">
        <v>6748</v>
      </c>
      <c r="L1812" s="493" t="s">
        <v>1531</v>
      </c>
      <c r="M1812" s="493">
        <v>588445564</v>
      </c>
      <c r="N1812" s="587">
        <v>44818</v>
      </c>
      <c r="O1812" s="545">
        <f t="shared" si="88"/>
        <v>9</v>
      </c>
      <c r="P1812" s="545">
        <f t="shared" si="89"/>
        <v>9</v>
      </c>
      <c r="Q1812" s="531" t="str">
        <f t="shared" si="90"/>
        <v>Gastos_com_Pessoal</v>
      </c>
    </row>
    <row r="1813" spans="1:17" ht="51" hidden="1" x14ac:dyDescent="0.2">
      <c r="A1813" s="538">
        <f>IF(B1813="","",COUNT('Diário 3º PA'!$A$4:$A$4242)+COUNT('Diário 4º PA'!$A$4:$A$2224)+ROW()-3)</f>
        <v>5822</v>
      </c>
      <c r="B1813" s="539">
        <v>44818</v>
      </c>
      <c r="C1813" s="584">
        <v>44805</v>
      </c>
      <c r="D1813" s="554" t="s">
        <v>104</v>
      </c>
      <c r="E1813" s="554" t="s">
        <v>187</v>
      </c>
      <c r="F1813" s="555">
        <v>1314.69</v>
      </c>
      <c r="G1813" s="554" t="s">
        <v>1019</v>
      </c>
      <c r="H1813" s="482" t="s">
        <v>140</v>
      </c>
      <c r="I1813" s="482" t="s">
        <v>7640</v>
      </c>
      <c r="J1813" s="493" t="s">
        <v>7641</v>
      </c>
      <c r="K1813" s="518" t="s">
        <v>6748</v>
      </c>
      <c r="L1813" s="493" t="s">
        <v>1531</v>
      </c>
      <c r="M1813" s="493">
        <v>588445564</v>
      </c>
      <c r="N1813" s="587">
        <v>44818</v>
      </c>
      <c r="O1813" s="545">
        <f t="shared" si="88"/>
        <v>9</v>
      </c>
      <c r="P1813" s="545">
        <f t="shared" si="89"/>
        <v>9</v>
      </c>
      <c r="Q1813" s="531" t="str">
        <f t="shared" si="90"/>
        <v>Gastos_com_Pessoal</v>
      </c>
    </row>
    <row r="1814" spans="1:17" ht="51" hidden="1" x14ac:dyDescent="0.2">
      <c r="A1814" s="538">
        <f>IF(B1814="","",COUNT('Diário 3º PA'!$A$4:$A$4242)+COUNT('Diário 4º PA'!$A$4:$A$2224)+ROW()-3)</f>
        <v>5823</v>
      </c>
      <c r="B1814" s="539">
        <v>44818</v>
      </c>
      <c r="C1814" s="584">
        <v>44805</v>
      </c>
      <c r="D1814" s="554" t="s">
        <v>104</v>
      </c>
      <c r="E1814" s="554" t="s">
        <v>189</v>
      </c>
      <c r="F1814" s="555">
        <v>1314.69</v>
      </c>
      <c r="G1814" s="554" t="s">
        <v>915</v>
      </c>
      <c r="H1814" s="482" t="s">
        <v>140</v>
      </c>
      <c r="I1814" s="482" t="s">
        <v>7640</v>
      </c>
      <c r="J1814" s="493" t="s">
        <v>7641</v>
      </c>
      <c r="K1814" s="518" t="s">
        <v>6748</v>
      </c>
      <c r="L1814" s="493" t="s">
        <v>1531</v>
      </c>
      <c r="M1814" s="493">
        <v>588445564</v>
      </c>
      <c r="N1814" s="587">
        <v>44818</v>
      </c>
      <c r="O1814" s="545">
        <f t="shared" si="88"/>
        <v>9</v>
      </c>
      <c r="P1814" s="545">
        <f t="shared" si="89"/>
        <v>9</v>
      </c>
      <c r="Q1814" s="531" t="str">
        <f t="shared" si="90"/>
        <v>Gastos_com_Pessoal</v>
      </c>
    </row>
    <row r="1815" spans="1:17" ht="51" hidden="1" x14ac:dyDescent="0.2">
      <c r="A1815" s="538">
        <f>IF(B1815="","",COUNT('Diário 3º PA'!$A$4:$A$4242)+COUNT('Diário 4º PA'!$A$4:$A$2224)+ROW()-3)</f>
        <v>5824</v>
      </c>
      <c r="B1815" s="539">
        <v>44818</v>
      </c>
      <c r="C1815" s="584">
        <v>44805</v>
      </c>
      <c r="D1815" s="554" t="s">
        <v>104</v>
      </c>
      <c r="E1815" s="554" t="s">
        <v>191</v>
      </c>
      <c r="F1815" s="555">
        <v>438.23</v>
      </c>
      <c r="G1815" s="554" t="s">
        <v>918</v>
      </c>
      <c r="H1815" s="482" t="s">
        <v>140</v>
      </c>
      <c r="I1815" s="482" t="s">
        <v>7640</v>
      </c>
      <c r="J1815" s="493" t="s">
        <v>7641</v>
      </c>
      <c r="K1815" s="518" t="s">
        <v>6748</v>
      </c>
      <c r="L1815" s="493" t="s">
        <v>1531</v>
      </c>
      <c r="M1815" s="493">
        <v>588445564</v>
      </c>
      <c r="N1815" s="587">
        <v>44818</v>
      </c>
      <c r="O1815" s="545">
        <f t="shared" si="88"/>
        <v>9</v>
      </c>
      <c r="P1815" s="545">
        <f t="shared" si="89"/>
        <v>9</v>
      </c>
      <c r="Q1815" s="531" t="str">
        <f t="shared" si="90"/>
        <v>Gastos_com_Pessoal</v>
      </c>
    </row>
    <row r="1816" spans="1:17" ht="51" hidden="1" x14ac:dyDescent="0.2">
      <c r="A1816" s="538">
        <f>IF(B1816="","",COUNT('Diário 3º PA'!$A$4:$A$4242)+COUNT('Diário 4º PA'!$A$4:$A$2224)+ROW()-3)</f>
        <v>5825</v>
      </c>
      <c r="B1816" s="539">
        <v>44818</v>
      </c>
      <c r="C1816" s="584">
        <v>44805</v>
      </c>
      <c r="D1816" s="554" t="s">
        <v>104</v>
      </c>
      <c r="E1816" s="554" t="s">
        <v>193</v>
      </c>
      <c r="F1816" s="555">
        <v>3613.69</v>
      </c>
      <c r="G1816" s="554" t="s">
        <v>919</v>
      </c>
      <c r="H1816" s="482" t="s">
        <v>140</v>
      </c>
      <c r="I1816" s="482" t="s">
        <v>7640</v>
      </c>
      <c r="J1816" s="493" t="s">
        <v>7641</v>
      </c>
      <c r="K1816" s="518" t="s">
        <v>6748</v>
      </c>
      <c r="L1816" s="493" t="s">
        <v>1531</v>
      </c>
      <c r="M1816" s="493">
        <v>588445564</v>
      </c>
      <c r="N1816" s="587">
        <v>44818</v>
      </c>
      <c r="O1816" s="545">
        <f t="shared" si="88"/>
        <v>9</v>
      </c>
      <c r="P1816" s="545">
        <f t="shared" si="89"/>
        <v>9</v>
      </c>
      <c r="Q1816" s="531" t="str">
        <f t="shared" si="90"/>
        <v>Gastos_com_Pessoal</v>
      </c>
    </row>
    <row r="1817" spans="1:17" ht="51" hidden="1" x14ac:dyDescent="0.2">
      <c r="A1817" s="538">
        <f>IF(B1817="","",COUNT('Diário 3º PA'!$A$4:$A$4242)+COUNT('Diário 4º PA'!$A$4:$A$2224)+ROW()-3)</f>
        <v>5826</v>
      </c>
      <c r="B1817" s="539">
        <v>44818</v>
      </c>
      <c r="C1817" s="584">
        <v>44805</v>
      </c>
      <c r="D1817" s="554" t="s">
        <v>104</v>
      </c>
      <c r="E1817" s="554" t="s">
        <v>187</v>
      </c>
      <c r="F1817" s="555">
        <v>1954.19</v>
      </c>
      <c r="G1817" s="554" t="s">
        <v>1019</v>
      </c>
      <c r="H1817" s="482" t="s">
        <v>130</v>
      </c>
      <c r="I1817" s="482" t="s">
        <v>7642</v>
      </c>
      <c r="J1817" s="493" t="s">
        <v>7643</v>
      </c>
      <c r="K1817" s="518" t="s">
        <v>6748</v>
      </c>
      <c r="L1817" s="493" t="s">
        <v>1531</v>
      </c>
      <c r="M1817" s="493">
        <v>588445564</v>
      </c>
      <c r="N1817" s="587">
        <v>44818</v>
      </c>
      <c r="O1817" s="545">
        <f t="shared" si="88"/>
        <v>9</v>
      </c>
      <c r="P1817" s="545">
        <f t="shared" si="89"/>
        <v>9</v>
      </c>
      <c r="Q1817" s="531" t="str">
        <f t="shared" si="90"/>
        <v>Gastos_com_Pessoal</v>
      </c>
    </row>
    <row r="1818" spans="1:17" ht="51" hidden="1" x14ac:dyDescent="0.2">
      <c r="A1818" s="538">
        <f>IF(B1818="","",COUNT('Diário 3º PA'!$A$4:$A$4242)+COUNT('Diário 4º PA'!$A$4:$A$2224)+ROW()-3)</f>
        <v>5827</v>
      </c>
      <c r="B1818" s="539">
        <v>44818</v>
      </c>
      <c r="C1818" s="584">
        <v>44805</v>
      </c>
      <c r="D1818" s="554" t="s">
        <v>104</v>
      </c>
      <c r="E1818" s="554" t="s">
        <v>189</v>
      </c>
      <c r="F1818" s="555">
        <v>1954.19</v>
      </c>
      <c r="G1818" s="554" t="s">
        <v>915</v>
      </c>
      <c r="H1818" s="482" t="s">
        <v>130</v>
      </c>
      <c r="I1818" s="482" t="s">
        <v>7642</v>
      </c>
      <c r="J1818" s="493" t="s">
        <v>7643</v>
      </c>
      <c r="K1818" s="518" t="s">
        <v>6748</v>
      </c>
      <c r="L1818" s="493" t="s">
        <v>1531</v>
      </c>
      <c r="M1818" s="493">
        <v>588445564</v>
      </c>
      <c r="N1818" s="587">
        <v>44818</v>
      </c>
      <c r="O1818" s="545">
        <f t="shared" si="88"/>
        <v>9</v>
      </c>
      <c r="P1818" s="545">
        <f t="shared" si="89"/>
        <v>9</v>
      </c>
      <c r="Q1818" s="531" t="str">
        <f t="shared" si="90"/>
        <v>Gastos_com_Pessoal</v>
      </c>
    </row>
    <row r="1819" spans="1:17" ht="51" hidden="1" x14ac:dyDescent="0.2">
      <c r="A1819" s="538">
        <f>IF(B1819="","",COUNT('Diário 3º PA'!$A$4:$A$4242)+COUNT('Diário 4º PA'!$A$4:$A$2224)+ROW()-3)</f>
        <v>5828</v>
      </c>
      <c r="B1819" s="539">
        <v>44818</v>
      </c>
      <c r="C1819" s="584">
        <v>44805</v>
      </c>
      <c r="D1819" s="554" t="s">
        <v>104</v>
      </c>
      <c r="E1819" s="554" t="s">
        <v>191</v>
      </c>
      <c r="F1819" s="555">
        <v>651.4</v>
      </c>
      <c r="G1819" s="554" t="s">
        <v>918</v>
      </c>
      <c r="H1819" s="482" t="s">
        <v>130</v>
      </c>
      <c r="I1819" s="482" t="s">
        <v>7642</v>
      </c>
      <c r="J1819" s="493" t="s">
        <v>7643</v>
      </c>
      <c r="K1819" s="518" t="s">
        <v>6748</v>
      </c>
      <c r="L1819" s="493" t="s">
        <v>1531</v>
      </c>
      <c r="M1819" s="493">
        <v>588445564</v>
      </c>
      <c r="N1819" s="587">
        <v>44818</v>
      </c>
      <c r="O1819" s="545">
        <f t="shared" si="88"/>
        <v>9</v>
      </c>
      <c r="P1819" s="545">
        <f t="shared" si="89"/>
        <v>9</v>
      </c>
      <c r="Q1819" s="531" t="str">
        <f t="shared" si="90"/>
        <v>Gastos_com_Pessoal</v>
      </c>
    </row>
    <row r="1820" spans="1:17" ht="51" hidden="1" x14ac:dyDescent="0.2">
      <c r="A1820" s="538">
        <f>IF(B1820="","",COUNT('Diário 3º PA'!$A$4:$A$4242)+COUNT('Diário 4º PA'!$A$4:$A$2224)+ROW()-3)</f>
        <v>5829</v>
      </c>
      <c r="B1820" s="539">
        <v>44818</v>
      </c>
      <c r="C1820" s="584">
        <v>44805</v>
      </c>
      <c r="D1820" s="554" t="s">
        <v>104</v>
      </c>
      <c r="E1820" s="554" t="s">
        <v>193</v>
      </c>
      <c r="F1820" s="555">
        <v>3273</v>
      </c>
      <c r="G1820" s="554" t="s">
        <v>919</v>
      </c>
      <c r="H1820" s="482" t="s">
        <v>130</v>
      </c>
      <c r="I1820" s="482" t="s">
        <v>7642</v>
      </c>
      <c r="J1820" s="493" t="s">
        <v>7643</v>
      </c>
      <c r="K1820" s="518" t="s">
        <v>6748</v>
      </c>
      <c r="L1820" s="493" t="s">
        <v>1531</v>
      </c>
      <c r="M1820" s="493">
        <v>588445564</v>
      </c>
      <c r="N1820" s="587">
        <v>44818</v>
      </c>
      <c r="O1820" s="545">
        <f t="shared" si="88"/>
        <v>9</v>
      </c>
      <c r="P1820" s="545">
        <f t="shared" si="89"/>
        <v>9</v>
      </c>
      <c r="Q1820" s="531" t="str">
        <f t="shared" si="90"/>
        <v>Gastos_com_Pessoal</v>
      </c>
    </row>
    <row r="1821" spans="1:17" ht="51" hidden="1" x14ac:dyDescent="0.2">
      <c r="A1821" s="538">
        <f>IF(B1821="","",COUNT('Diário 3º PA'!$A$4:$A$4242)+COUNT('Diário 4º PA'!$A$4:$A$2224)+ROW()-3)</f>
        <v>5830</v>
      </c>
      <c r="B1821" s="539">
        <v>44818</v>
      </c>
      <c r="C1821" s="584">
        <v>44805</v>
      </c>
      <c r="D1821" s="554" t="s">
        <v>104</v>
      </c>
      <c r="E1821" s="554" t="s">
        <v>187</v>
      </c>
      <c r="F1821" s="555">
        <v>2017.7</v>
      </c>
      <c r="G1821" s="554" t="s">
        <v>1019</v>
      </c>
      <c r="H1821" s="482" t="s">
        <v>140</v>
      </c>
      <c r="I1821" s="482" t="s">
        <v>7644</v>
      </c>
      <c r="J1821" s="493" t="s">
        <v>7645</v>
      </c>
      <c r="K1821" s="518" t="s">
        <v>6748</v>
      </c>
      <c r="L1821" s="493" t="s">
        <v>1531</v>
      </c>
      <c r="M1821" s="493">
        <v>588445564</v>
      </c>
      <c r="N1821" s="587">
        <v>44818</v>
      </c>
      <c r="O1821" s="545">
        <f t="shared" si="88"/>
        <v>9</v>
      </c>
      <c r="P1821" s="545">
        <f t="shared" si="89"/>
        <v>9</v>
      </c>
      <c r="Q1821" s="531" t="str">
        <f t="shared" si="90"/>
        <v>Gastos_com_Pessoal</v>
      </c>
    </row>
    <row r="1822" spans="1:17" ht="51" hidden="1" x14ac:dyDescent="0.2">
      <c r="A1822" s="538">
        <f>IF(B1822="","",COUNT('Diário 3º PA'!$A$4:$A$4242)+COUNT('Diário 4º PA'!$A$4:$A$2224)+ROW()-3)</f>
        <v>5831</v>
      </c>
      <c r="B1822" s="539">
        <v>44818</v>
      </c>
      <c r="C1822" s="584">
        <v>44805</v>
      </c>
      <c r="D1822" s="554" t="s">
        <v>104</v>
      </c>
      <c r="E1822" s="554" t="s">
        <v>189</v>
      </c>
      <c r="F1822" s="555">
        <v>2889.93</v>
      </c>
      <c r="G1822" s="554" t="s">
        <v>915</v>
      </c>
      <c r="H1822" s="482" t="s">
        <v>140</v>
      </c>
      <c r="I1822" s="482" t="s">
        <v>7644</v>
      </c>
      <c r="J1822" s="493" t="s">
        <v>7645</v>
      </c>
      <c r="K1822" s="518" t="s">
        <v>6748</v>
      </c>
      <c r="L1822" s="493" t="s">
        <v>1531</v>
      </c>
      <c r="M1822" s="493">
        <v>588445564</v>
      </c>
      <c r="N1822" s="587">
        <v>44818</v>
      </c>
      <c r="O1822" s="545">
        <f t="shared" si="88"/>
        <v>9</v>
      </c>
      <c r="P1822" s="545">
        <f t="shared" si="89"/>
        <v>9</v>
      </c>
      <c r="Q1822" s="531" t="str">
        <f t="shared" si="90"/>
        <v>Gastos_com_Pessoal</v>
      </c>
    </row>
    <row r="1823" spans="1:17" ht="51" hidden="1" x14ac:dyDescent="0.2">
      <c r="A1823" s="538">
        <f>IF(B1823="","",COUNT('Diário 3º PA'!$A$4:$A$4242)+COUNT('Diário 4º PA'!$A$4:$A$2224)+ROW()-3)</f>
        <v>5832</v>
      </c>
      <c r="B1823" s="539">
        <v>44818</v>
      </c>
      <c r="C1823" s="584">
        <v>44805</v>
      </c>
      <c r="D1823" s="554" t="s">
        <v>104</v>
      </c>
      <c r="E1823" s="554" t="s">
        <v>191</v>
      </c>
      <c r="F1823" s="555">
        <v>963.31</v>
      </c>
      <c r="G1823" s="554" t="s">
        <v>918</v>
      </c>
      <c r="H1823" s="482" t="s">
        <v>140</v>
      </c>
      <c r="I1823" s="482" t="s">
        <v>7644</v>
      </c>
      <c r="J1823" s="493" t="s">
        <v>7645</v>
      </c>
      <c r="K1823" s="518" t="s">
        <v>6748</v>
      </c>
      <c r="L1823" s="493" t="s">
        <v>1531</v>
      </c>
      <c r="M1823" s="493">
        <v>588445564</v>
      </c>
      <c r="N1823" s="587">
        <v>44818</v>
      </c>
      <c r="O1823" s="545">
        <f t="shared" si="88"/>
        <v>9</v>
      </c>
      <c r="P1823" s="545">
        <f t="shared" si="89"/>
        <v>9</v>
      </c>
      <c r="Q1823" s="531" t="str">
        <f t="shared" si="90"/>
        <v>Gastos_com_Pessoal</v>
      </c>
    </row>
    <row r="1824" spans="1:17" ht="51" hidden="1" x14ac:dyDescent="0.2">
      <c r="A1824" s="538">
        <f>IF(B1824="","",COUNT('Diário 3º PA'!$A$4:$A$4242)+COUNT('Diário 4º PA'!$A$4:$A$2224)+ROW()-3)</f>
        <v>5833</v>
      </c>
      <c r="B1824" s="539">
        <v>44818</v>
      </c>
      <c r="C1824" s="584">
        <v>44805</v>
      </c>
      <c r="D1824" s="554" t="s">
        <v>104</v>
      </c>
      <c r="E1824" s="554" t="s">
        <v>193</v>
      </c>
      <c r="F1824" s="555">
        <v>2819.32</v>
      </c>
      <c r="G1824" s="554" t="s">
        <v>919</v>
      </c>
      <c r="H1824" s="482" t="s">
        <v>140</v>
      </c>
      <c r="I1824" s="482" t="s">
        <v>7644</v>
      </c>
      <c r="J1824" s="493" t="s">
        <v>7645</v>
      </c>
      <c r="K1824" s="518" t="s">
        <v>6748</v>
      </c>
      <c r="L1824" s="493" t="s">
        <v>1531</v>
      </c>
      <c r="M1824" s="493">
        <v>588445564</v>
      </c>
      <c r="N1824" s="587">
        <v>44818</v>
      </c>
      <c r="O1824" s="545">
        <f t="shared" si="88"/>
        <v>9</v>
      </c>
      <c r="P1824" s="545">
        <f t="shared" si="89"/>
        <v>9</v>
      </c>
      <c r="Q1824" s="531" t="str">
        <f t="shared" si="90"/>
        <v>Gastos_com_Pessoal</v>
      </c>
    </row>
    <row r="1825" spans="1:17" ht="38.25" hidden="1" x14ac:dyDescent="0.2">
      <c r="A1825" s="538">
        <f>IF(B1825="","",COUNT('Diário 3º PA'!$A$4:$A$4242)+COUNT('Diário 4º PA'!$A$4:$A$2224)+ROW()-3)</f>
        <v>5834</v>
      </c>
      <c r="B1825" s="539">
        <v>44818</v>
      </c>
      <c r="C1825" s="492">
        <v>44805</v>
      </c>
      <c r="D1825" s="541" t="s">
        <v>115</v>
      </c>
      <c r="E1825" s="482" t="s">
        <v>342</v>
      </c>
      <c r="F1825" s="488">
        <v>120</v>
      </c>
      <c r="G1825" s="482" t="s">
        <v>7646</v>
      </c>
      <c r="H1825" s="482" t="s">
        <v>129</v>
      </c>
      <c r="I1825" s="482" t="s">
        <v>7647</v>
      </c>
      <c r="J1825" s="515" t="s">
        <v>7648</v>
      </c>
      <c r="K1825" s="518" t="s">
        <v>6748</v>
      </c>
      <c r="L1825" s="493" t="s">
        <v>1531</v>
      </c>
      <c r="M1825" s="493">
        <v>588445564</v>
      </c>
      <c r="N1825" s="587">
        <v>44818</v>
      </c>
      <c r="O1825" s="545">
        <f t="shared" si="88"/>
        <v>9</v>
      </c>
      <c r="P1825" s="545">
        <f t="shared" si="89"/>
        <v>9</v>
      </c>
      <c r="Q1825" s="531" t="str">
        <f t="shared" si="90"/>
        <v>Gastos_Gerais</v>
      </c>
    </row>
    <row r="1826" spans="1:17" ht="38.25" hidden="1" x14ac:dyDescent="0.2">
      <c r="A1826" s="538">
        <f>IF(B1826="","",COUNT('Diário 3º PA'!$A$4:$A$4242)+COUNT('Diário 4º PA'!$A$4:$A$2224)+ROW()-3)</f>
        <v>5835</v>
      </c>
      <c r="B1826" s="539">
        <v>44818</v>
      </c>
      <c r="C1826" s="492">
        <v>44805</v>
      </c>
      <c r="D1826" s="541" t="s">
        <v>115</v>
      </c>
      <c r="E1826" s="482" t="s">
        <v>342</v>
      </c>
      <c r="F1826" s="488">
        <v>120</v>
      </c>
      <c r="G1826" s="482" t="s">
        <v>7649</v>
      </c>
      <c r="H1826" s="482" t="s">
        <v>129</v>
      </c>
      <c r="I1826" s="482" t="s">
        <v>3591</v>
      </c>
      <c r="J1826" s="493" t="s">
        <v>3592</v>
      </c>
      <c r="K1826" s="518" t="s">
        <v>6748</v>
      </c>
      <c r="L1826" s="493" t="s">
        <v>1531</v>
      </c>
      <c r="M1826" s="493">
        <v>588445564</v>
      </c>
      <c r="N1826" s="587">
        <v>44818</v>
      </c>
      <c r="O1826" s="545">
        <f t="shared" si="88"/>
        <v>9</v>
      </c>
      <c r="P1826" s="545">
        <f t="shared" si="89"/>
        <v>9</v>
      </c>
      <c r="Q1826" s="531" t="str">
        <f t="shared" si="90"/>
        <v>Gastos_Gerais</v>
      </c>
    </row>
    <row r="1827" spans="1:17" ht="38.25" hidden="1" x14ac:dyDescent="0.2">
      <c r="A1827" s="538">
        <f>IF(B1827="","",COUNT('Diário 3º PA'!$A$4:$A$4242)+COUNT('Diário 4º PA'!$A$4:$A$2224)+ROW()-3)</f>
        <v>5836</v>
      </c>
      <c r="B1827" s="539">
        <v>44818</v>
      </c>
      <c r="C1827" s="492">
        <v>44805</v>
      </c>
      <c r="D1827" s="541" t="s">
        <v>115</v>
      </c>
      <c r="E1827" s="482" t="s">
        <v>342</v>
      </c>
      <c r="F1827" s="488">
        <v>120</v>
      </c>
      <c r="G1827" s="482" t="s">
        <v>7650</v>
      </c>
      <c r="H1827" s="482" t="s">
        <v>129</v>
      </c>
      <c r="I1827" s="482" t="s">
        <v>7651</v>
      </c>
      <c r="J1827" s="493" t="s">
        <v>3589</v>
      </c>
      <c r="K1827" s="518" t="s">
        <v>6748</v>
      </c>
      <c r="L1827" s="493" t="s">
        <v>1531</v>
      </c>
      <c r="M1827" s="493">
        <v>588445564</v>
      </c>
      <c r="N1827" s="587">
        <v>44818</v>
      </c>
      <c r="O1827" s="545">
        <f t="shared" si="88"/>
        <v>9</v>
      </c>
      <c r="P1827" s="545">
        <f t="shared" si="89"/>
        <v>9</v>
      </c>
      <c r="Q1827" s="531" t="str">
        <f t="shared" si="90"/>
        <v>Gastos_Gerais</v>
      </c>
    </row>
    <row r="1828" spans="1:17" ht="38.25" hidden="1" x14ac:dyDescent="0.2">
      <c r="A1828" s="538">
        <f>IF(B1828="","",COUNT('Diário 3º PA'!$A$4:$A$4242)+COUNT('Diário 4º PA'!$A$4:$A$2224)+ROW()-3)</f>
        <v>5837</v>
      </c>
      <c r="B1828" s="539">
        <v>44818</v>
      </c>
      <c r="C1828" s="492">
        <v>44805</v>
      </c>
      <c r="D1828" s="541" t="s">
        <v>115</v>
      </c>
      <c r="E1828" s="482" t="s">
        <v>342</v>
      </c>
      <c r="F1828" s="488">
        <v>120</v>
      </c>
      <c r="G1828" s="482" t="s">
        <v>7652</v>
      </c>
      <c r="H1828" s="482" t="s">
        <v>129</v>
      </c>
      <c r="I1828" s="482" t="s">
        <v>7653</v>
      </c>
      <c r="J1828" s="493" t="s">
        <v>2558</v>
      </c>
      <c r="K1828" s="518" t="s">
        <v>6748</v>
      </c>
      <c r="L1828" s="493" t="s">
        <v>1531</v>
      </c>
      <c r="M1828" s="493">
        <v>588445564</v>
      </c>
      <c r="N1828" s="587">
        <v>44818</v>
      </c>
      <c r="O1828" s="545">
        <f t="shared" si="88"/>
        <v>9</v>
      </c>
      <c r="P1828" s="545">
        <f t="shared" si="89"/>
        <v>9</v>
      </c>
      <c r="Q1828" s="531" t="str">
        <f t="shared" si="90"/>
        <v>Gastos_Gerais</v>
      </c>
    </row>
    <row r="1829" spans="1:17" ht="38.25" hidden="1" x14ac:dyDescent="0.2">
      <c r="A1829" s="538">
        <f>IF(B1829="","",COUNT('Diário 3º PA'!$A$4:$A$4242)+COUNT('Diário 4º PA'!$A$4:$A$2224)+ROW()-3)</f>
        <v>5838</v>
      </c>
      <c r="B1829" s="539">
        <v>44818</v>
      </c>
      <c r="C1829" s="492">
        <v>44805</v>
      </c>
      <c r="D1829" s="541" t="s">
        <v>115</v>
      </c>
      <c r="E1829" s="482" t="s">
        <v>342</v>
      </c>
      <c r="F1829" s="488">
        <v>120</v>
      </c>
      <c r="G1829" s="482" t="s">
        <v>7654</v>
      </c>
      <c r="H1829" s="482" t="s">
        <v>129</v>
      </c>
      <c r="I1829" s="482" t="s">
        <v>4688</v>
      </c>
      <c r="J1829" s="493" t="s">
        <v>3595</v>
      </c>
      <c r="K1829" s="518" t="s">
        <v>6748</v>
      </c>
      <c r="L1829" s="493" t="s">
        <v>1531</v>
      </c>
      <c r="M1829" s="493">
        <v>588445564</v>
      </c>
      <c r="N1829" s="587">
        <v>44818</v>
      </c>
      <c r="O1829" s="545">
        <f t="shared" si="88"/>
        <v>9</v>
      </c>
      <c r="P1829" s="545">
        <f t="shared" si="89"/>
        <v>9</v>
      </c>
      <c r="Q1829" s="531" t="str">
        <f t="shared" si="90"/>
        <v>Gastos_Gerais</v>
      </c>
    </row>
    <row r="1830" spans="1:17" ht="51" hidden="1" x14ac:dyDescent="0.2">
      <c r="A1830" s="538">
        <f>IF(B1830="","",COUNT('Diário 3º PA'!$A$4:$A$4242)+COUNT('Diário 4º PA'!$A$4:$A$2224)+ROW()-3)</f>
        <v>5839</v>
      </c>
      <c r="B1830" s="539">
        <v>44818</v>
      </c>
      <c r="C1830" s="492">
        <v>44805</v>
      </c>
      <c r="D1830" s="554" t="s">
        <v>104</v>
      </c>
      <c r="E1830" s="482" t="s">
        <v>185</v>
      </c>
      <c r="F1830" s="488">
        <v>852.9</v>
      </c>
      <c r="G1830" s="482" t="s">
        <v>1013</v>
      </c>
      <c r="H1830" s="482" t="s">
        <v>140</v>
      </c>
      <c r="I1830" s="482" t="s">
        <v>7640</v>
      </c>
      <c r="J1830" s="493" t="s">
        <v>7641</v>
      </c>
      <c r="K1830" s="518" t="s">
        <v>1016</v>
      </c>
      <c r="L1830" s="493" t="s">
        <v>1017</v>
      </c>
      <c r="M1830" s="493" t="s">
        <v>7655</v>
      </c>
      <c r="N1830" s="587">
        <v>44818</v>
      </c>
      <c r="O1830" s="545">
        <f t="shared" si="88"/>
        <v>9</v>
      </c>
      <c r="P1830" s="545">
        <f t="shared" si="89"/>
        <v>9</v>
      </c>
      <c r="Q1830" s="531" t="str">
        <f t="shared" si="90"/>
        <v>Gastos_com_Pessoal</v>
      </c>
    </row>
    <row r="1831" spans="1:17" ht="51" hidden="1" x14ac:dyDescent="0.2">
      <c r="A1831" s="538">
        <f>IF(B1831="","",COUNT('Diário 3º PA'!$A$4:$A$4242)+COUNT('Diário 4º PA'!$A$4:$A$2224)+ROW()-3)</f>
        <v>5840</v>
      </c>
      <c r="B1831" s="539">
        <v>44818</v>
      </c>
      <c r="C1831" s="492">
        <v>44805</v>
      </c>
      <c r="D1831" s="554" t="s">
        <v>104</v>
      </c>
      <c r="E1831" s="482" t="s">
        <v>185</v>
      </c>
      <c r="F1831" s="488">
        <v>1261.0999999999999</v>
      </c>
      <c r="G1831" s="482" t="s">
        <v>1013</v>
      </c>
      <c r="H1831" s="482" t="s">
        <v>130</v>
      </c>
      <c r="I1831" s="482" t="s">
        <v>7642</v>
      </c>
      <c r="J1831" s="493" t="s">
        <v>7643</v>
      </c>
      <c r="K1831" s="518" t="s">
        <v>1016</v>
      </c>
      <c r="L1831" s="493" t="s">
        <v>1017</v>
      </c>
      <c r="M1831" s="493" t="s">
        <v>7656</v>
      </c>
      <c r="N1831" s="587">
        <v>44818</v>
      </c>
      <c r="O1831" s="545">
        <f t="shared" si="88"/>
        <v>9</v>
      </c>
      <c r="P1831" s="545">
        <f t="shared" si="89"/>
        <v>9</v>
      </c>
      <c r="Q1831" s="531" t="str">
        <f t="shared" si="90"/>
        <v>Gastos_com_Pessoal</v>
      </c>
    </row>
    <row r="1832" spans="1:17" ht="51" hidden="1" x14ac:dyDescent="0.2">
      <c r="A1832" s="538">
        <f>IF(B1832="","",COUNT('Diário 3º PA'!$A$4:$A$4242)+COUNT('Diário 4º PA'!$A$4:$A$2224)+ROW()-3)</f>
        <v>5841</v>
      </c>
      <c r="B1832" s="539">
        <v>44818</v>
      </c>
      <c r="C1832" s="492">
        <v>44805</v>
      </c>
      <c r="D1832" s="554" t="s">
        <v>104</v>
      </c>
      <c r="E1832" s="482" t="s">
        <v>185</v>
      </c>
      <c r="F1832" s="488">
        <v>1571.67</v>
      </c>
      <c r="G1832" s="482" t="s">
        <v>1013</v>
      </c>
      <c r="H1832" s="482" t="s">
        <v>140</v>
      </c>
      <c r="I1832" s="482" t="s">
        <v>7644</v>
      </c>
      <c r="J1832" s="493" t="s">
        <v>7645</v>
      </c>
      <c r="K1832" s="518" t="s">
        <v>1016</v>
      </c>
      <c r="L1832" s="493" t="s">
        <v>1017</v>
      </c>
      <c r="M1832" s="493" t="s">
        <v>7657</v>
      </c>
      <c r="N1832" s="587">
        <v>44818</v>
      </c>
      <c r="O1832" s="545">
        <f t="shared" si="88"/>
        <v>9</v>
      </c>
      <c r="P1832" s="545">
        <f t="shared" si="89"/>
        <v>9</v>
      </c>
      <c r="Q1832" s="531" t="str">
        <f t="shared" si="90"/>
        <v>Gastos_com_Pessoal</v>
      </c>
    </row>
    <row r="1833" spans="1:17" ht="51" hidden="1" x14ac:dyDescent="0.2">
      <c r="A1833" s="538">
        <f>IF(B1833="","",COUNT('Diário 3º PA'!$A$4:$A$4242)+COUNT('Diário 4º PA'!$A$4:$A$2224)+ROW()-3)</f>
        <v>5842</v>
      </c>
      <c r="B1833" s="539">
        <v>44818</v>
      </c>
      <c r="C1833" s="492">
        <v>44805</v>
      </c>
      <c r="D1833" s="554" t="s">
        <v>104</v>
      </c>
      <c r="E1833" s="482" t="s">
        <v>185</v>
      </c>
      <c r="F1833" s="488">
        <v>2291.1999999999998</v>
      </c>
      <c r="G1833" s="482" t="s">
        <v>1013</v>
      </c>
      <c r="H1833" s="482" t="s">
        <v>130</v>
      </c>
      <c r="I1833" s="482" t="s">
        <v>7636</v>
      </c>
      <c r="J1833" s="493" t="s">
        <v>7637</v>
      </c>
      <c r="K1833" s="518" t="s">
        <v>1016</v>
      </c>
      <c r="L1833" s="493" t="s">
        <v>1017</v>
      </c>
      <c r="M1833" s="493" t="s">
        <v>7658</v>
      </c>
      <c r="N1833" s="587">
        <v>44818</v>
      </c>
      <c r="O1833" s="545">
        <f t="shared" si="88"/>
        <v>9</v>
      </c>
      <c r="P1833" s="545">
        <f t="shared" si="89"/>
        <v>9</v>
      </c>
      <c r="Q1833" s="531" t="str">
        <f t="shared" si="90"/>
        <v>Gastos_com_Pessoal</v>
      </c>
    </row>
    <row r="1834" spans="1:17" ht="51" hidden="1" x14ac:dyDescent="0.2">
      <c r="A1834" s="538">
        <f>IF(B1834="","",COUNT('Diário 3º PA'!$A$4:$A$4242)+COUNT('Diário 4º PA'!$A$4:$A$2224)+ROW()-3)</f>
        <v>5843</v>
      </c>
      <c r="B1834" s="539">
        <v>44818</v>
      </c>
      <c r="C1834" s="492">
        <v>44805</v>
      </c>
      <c r="D1834" s="554" t="s">
        <v>104</v>
      </c>
      <c r="E1834" s="482" t="s">
        <v>185</v>
      </c>
      <c r="F1834" s="488">
        <v>1450.43</v>
      </c>
      <c r="G1834" s="482" t="s">
        <v>1013</v>
      </c>
      <c r="H1834" s="482" t="s">
        <v>140</v>
      </c>
      <c r="I1834" s="482" t="s">
        <v>7638</v>
      </c>
      <c r="J1834" s="493" t="s">
        <v>7639</v>
      </c>
      <c r="K1834" s="518" t="s">
        <v>1016</v>
      </c>
      <c r="L1834" s="493" t="s">
        <v>1017</v>
      </c>
      <c r="M1834" s="493" t="s">
        <v>7659</v>
      </c>
      <c r="N1834" s="587">
        <v>44818</v>
      </c>
      <c r="O1834" s="545">
        <f t="shared" si="88"/>
        <v>9</v>
      </c>
      <c r="P1834" s="545">
        <f t="shared" si="89"/>
        <v>9</v>
      </c>
      <c r="Q1834" s="531" t="str">
        <f t="shared" si="90"/>
        <v>Gastos_com_Pessoal</v>
      </c>
    </row>
    <row r="1835" spans="1:17" ht="51" hidden="1" x14ac:dyDescent="0.2">
      <c r="A1835" s="538">
        <f>IF(B1835="","",COUNT('Diário 3º PA'!$A$4:$A$4242)+COUNT('Diário 4º PA'!$A$4:$A$2224)+ROW()-3)</f>
        <v>5844</v>
      </c>
      <c r="B1835" s="539">
        <v>44818</v>
      </c>
      <c r="C1835" s="492">
        <v>44805</v>
      </c>
      <c r="D1835" s="554" t="s">
        <v>104</v>
      </c>
      <c r="E1835" s="482" t="s">
        <v>185</v>
      </c>
      <c r="F1835" s="488">
        <v>2229.16</v>
      </c>
      <c r="G1835" s="482" t="s">
        <v>1013</v>
      </c>
      <c r="H1835" s="482" t="s">
        <v>136</v>
      </c>
      <c r="I1835" s="482" t="s">
        <v>3162</v>
      </c>
      <c r="J1835" s="493" t="s">
        <v>3163</v>
      </c>
      <c r="K1835" s="518" t="s">
        <v>1016</v>
      </c>
      <c r="L1835" s="493" t="s">
        <v>1017</v>
      </c>
      <c r="M1835" s="493" t="s">
        <v>7660</v>
      </c>
      <c r="N1835" s="587">
        <v>44818</v>
      </c>
      <c r="O1835" s="545">
        <f t="shared" si="88"/>
        <v>9</v>
      </c>
      <c r="P1835" s="545">
        <f t="shared" si="89"/>
        <v>9</v>
      </c>
      <c r="Q1835" s="531" t="str">
        <f t="shared" si="90"/>
        <v>Gastos_com_Pessoal</v>
      </c>
    </row>
    <row r="1836" spans="1:17" ht="38.25" hidden="1" x14ac:dyDescent="0.2">
      <c r="A1836" s="538">
        <f>IF(B1836="","",COUNT('Diário 3º PA'!$A$4:$A$4242)+COUNT('Diário 4º PA'!$A$4:$A$2224)+ROW()-3)</f>
        <v>5845</v>
      </c>
      <c r="B1836" s="539">
        <v>44819</v>
      </c>
      <c r="C1836" s="492">
        <v>44774</v>
      </c>
      <c r="D1836" s="541" t="s">
        <v>115</v>
      </c>
      <c r="E1836" s="482" t="s">
        <v>342</v>
      </c>
      <c r="F1836" s="488">
        <v>834</v>
      </c>
      <c r="G1836" s="482" t="s">
        <v>7435</v>
      </c>
      <c r="H1836" s="482" t="s">
        <v>130</v>
      </c>
      <c r="I1836" s="482" t="s">
        <v>5546</v>
      </c>
      <c r="J1836" s="493" t="s">
        <v>2410</v>
      </c>
      <c r="K1836" s="518" t="s">
        <v>704</v>
      </c>
      <c r="L1836" s="493" t="s">
        <v>428</v>
      </c>
      <c r="M1836" s="493">
        <v>20223545</v>
      </c>
      <c r="N1836" s="587">
        <v>44797</v>
      </c>
      <c r="O1836" s="545">
        <f t="shared" si="88"/>
        <v>9</v>
      </c>
      <c r="P1836" s="545">
        <f t="shared" si="89"/>
        <v>8</v>
      </c>
      <c r="Q1836" s="531" t="str">
        <f t="shared" si="90"/>
        <v>Gastos_Gerais</v>
      </c>
    </row>
    <row r="1837" spans="1:17" ht="38.25" hidden="1" x14ac:dyDescent="0.2">
      <c r="A1837" s="538">
        <f>IF(B1837="","",COUNT('Diário 3º PA'!$A$4:$A$4242)+COUNT('Diário 4º PA'!$A$4:$A$2224)+ROW()-3)</f>
        <v>5846</v>
      </c>
      <c r="B1837" s="539">
        <v>44819</v>
      </c>
      <c r="C1837" s="492">
        <v>44805</v>
      </c>
      <c r="D1837" s="541" t="s">
        <v>115</v>
      </c>
      <c r="E1837" s="554" t="s">
        <v>318</v>
      </c>
      <c r="F1837" s="488">
        <v>1105.5</v>
      </c>
      <c r="G1837" s="482" t="s">
        <v>7661</v>
      </c>
      <c r="H1837" s="482" t="s">
        <v>136</v>
      </c>
      <c r="I1837" s="482" t="s">
        <v>6001</v>
      </c>
      <c r="J1837" s="493" t="s">
        <v>5211</v>
      </c>
      <c r="K1837" s="518" t="s">
        <v>704</v>
      </c>
      <c r="L1837" s="493" t="s">
        <v>428</v>
      </c>
      <c r="M1837" s="493">
        <v>587</v>
      </c>
      <c r="N1837" s="587">
        <v>44818</v>
      </c>
      <c r="O1837" s="545">
        <f t="shared" si="88"/>
        <v>9</v>
      </c>
      <c r="P1837" s="545">
        <f t="shared" si="89"/>
        <v>9</v>
      </c>
      <c r="Q1837" s="531" t="str">
        <f t="shared" si="90"/>
        <v>Gastos_Gerais</v>
      </c>
    </row>
    <row r="1838" spans="1:17" ht="38.25" hidden="1" x14ac:dyDescent="0.2">
      <c r="A1838" s="538">
        <f>IF(B1838="","",COUNT('Diário 3º PA'!$A$4:$A$4242)+COUNT('Diário 4º PA'!$A$4:$A$2224)+ROW()-3)</f>
        <v>5847</v>
      </c>
      <c r="B1838" s="539">
        <v>44819</v>
      </c>
      <c r="C1838" s="492">
        <v>44805</v>
      </c>
      <c r="D1838" s="541" t="s">
        <v>115</v>
      </c>
      <c r="E1838" s="482" t="s">
        <v>342</v>
      </c>
      <c r="F1838" s="488">
        <v>60</v>
      </c>
      <c r="G1838" s="482" t="s">
        <v>7662</v>
      </c>
      <c r="H1838" s="482" t="s">
        <v>140</v>
      </c>
      <c r="I1838" s="482" t="s">
        <v>7070</v>
      </c>
      <c r="J1838" s="493" t="s">
        <v>6974</v>
      </c>
      <c r="K1838" s="518" t="s">
        <v>6748</v>
      </c>
      <c r="L1838" s="493" t="s">
        <v>1531</v>
      </c>
      <c r="M1838" s="493">
        <v>388745786</v>
      </c>
      <c r="N1838" s="587">
        <v>44818</v>
      </c>
      <c r="O1838" s="545">
        <f t="shared" si="88"/>
        <v>9</v>
      </c>
      <c r="P1838" s="545">
        <f t="shared" si="89"/>
        <v>9</v>
      </c>
      <c r="Q1838" s="531" t="str">
        <f t="shared" si="90"/>
        <v>Gastos_Gerais</v>
      </c>
    </row>
    <row r="1839" spans="1:17" ht="25.5" hidden="1" x14ac:dyDescent="0.2">
      <c r="A1839" s="538">
        <f>IF(B1839="","",COUNT('Diário 3º PA'!$A$4:$A$4242)+COUNT('Diário 4º PA'!$A$4:$A$2224)+ROW()-3)</f>
        <v>5848</v>
      </c>
      <c r="B1839" s="539">
        <v>44819</v>
      </c>
      <c r="C1839" s="492">
        <v>44805</v>
      </c>
      <c r="D1839" s="482" t="s">
        <v>93</v>
      </c>
      <c r="E1839" s="482" t="s">
        <v>97</v>
      </c>
      <c r="F1839" s="488">
        <v>0.05</v>
      </c>
      <c r="G1839" s="482" t="s">
        <v>1553</v>
      </c>
      <c r="H1839" s="482" t="s">
        <v>128</v>
      </c>
      <c r="I1839" s="482" t="s">
        <v>664</v>
      </c>
      <c r="J1839" s="493" t="s">
        <v>811</v>
      </c>
      <c r="K1839" s="518" t="s">
        <v>1554</v>
      </c>
      <c r="L1839" s="493" t="s">
        <v>1066</v>
      </c>
      <c r="M1839" s="493" t="s">
        <v>666</v>
      </c>
      <c r="N1839" s="587">
        <v>44818</v>
      </c>
      <c r="O1839" s="545">
        <f t="shared" si="88"/>
        <v>9</v>
      </c>
      <c r="P1839" s="545">
        <f t="shared" si="89"/>
        <v>9</v>
      </c>
      <c r="Q1839" s="531" t="str">
        <f t="shared" si="90"/>
        <v>Receitas</v>
      </c>
    </row>
    <row r="1840" spans="1:17" ht="38.25" hidden="1" x14ac:dyDescent="0.2">
      <c r="A1840" s="538">
        <f>IF(B1840="","",COUNT('Diário 3º PA'!$A$4:$A$4242)+COUNT('Diário 4º PA'!$A$4:$A$2224)+ROW()-3)</f>
        <v>5849</v>
      </c>
      <c r="B1840" s="539">
        <v>44820</v>
      </c>
      <c r="C1840" s="492">
        <v>44805</v>
      </c>
      <c r="D1840" s="541" t="s">
        <v>115</v>
      </c>
      <c r="E1840" s="482" t="s">
        <v>342</v>
      </c>
      <c r="F1840" s="488">
        <v>120</v>
      </c>
      <c r="G1840" s="482" t="s">
        <v>7663</v>
      </c>
      <c r="H1840" s="482" t="s">
        <v>136</v>
      </c>
      <c r="I1840" s="482" t="s">
        <v>7664</v>
      </c>
      <c r="J1840" s="493" t="s">
        <v>7665</v>
      </c>
      <c r="K1840" s="518" t="s">
        <v>6748</v>
      </c>
      <c r="L1840" s="493" t="s">
        <v>1531</v>
      </c>
      <c r="M1840" s="493">
        <v>788949663</v>
      </c>
      <c r="N1840" s="539">
        <v>44820</v>
      </c>
      <c r="O1840" s="545">
        <f t="shared" si="88"/>
        <v>9</v>
      </c>
      <c r="P1840" s="545">
        <f t="shared" si="89"/>
        <v>9</v>
      </c>
      <c r="Q1840" s="531" t="str">
        <f t="shared" si="90"/>
        <v>Gastos_Gerais</v>
      </c>
    </row>
    <row r="1841" spans="1:17" ht="38.25" hidden="1" x14ac:dyDescent="0.2">
      <c r="A1841" s="538">
        <f>IF(B1841="","",COUNT('Diário 3º PA'!$A$4:$A$4242)+COUNT('Diário 4º PA'!$A$4:$A$2224)+ROW()-3)</f>
        <v>5850</v>
      </c>
      <c r="B1841" s="539">
        <v>44820</v>
      </c>
      <c r="C1841" s="492">
        <v>44805</v>
      </c>
      <c r="D1841" s="541" t="s">
        <v>115</v>
      </c>
      <c r="E1841" s="482" t="s">
        <v>342</v>
      </c>
      <c r="F1841" s="488">
        <v>360</v>
      </c>
      <c r="G1841" s="482" t="s">
        <v>7666</v>
      </c>
      <c r="H1841" s="482" t="s">
        <v>140</v>
      </c>
      <c r="I1841" s="482" t="s">
        <v>7667</v>
      </c>
      <c r="J1841" s="493" t="s">
        <v>7668</v>
      </c>
      <c r="K1841" s="518" t="s">
        <v>6748</v>
      </c>
      <c r="L1841" s="493" t="s">
        <v>1531</v>
      </c>
      <c r="M1841" s="493">
        <v>788949663</v>
      </c>
      <c r="N1841" s="539">
        <v>44820</v>
      </c>
      <c r="O1841" s="545">
        <f t="shared" si="88"/>
        <v>9</v>
      </c>
      <c r="P1841" s="545">
        <f t="shared" si="89"/>
        <v>9</v>
      </c>
      <c r="Q1841" s="531" t="str">
        <f t="shared" si="90"/>
        <v>Gastos_Gerais</v>
      </c>
    </row>
    <row r="1842" spans="1:17" ht="38.25" hidden="1" x14ac:dyDescent="0.2">
      <c r="A1842" s="538">
        <f>IF(B1842="","",COUNT('Diário 3º PA'!$A$4:$A$4242)+COUNT('Diário 4º PA'!$A$4:$A$2224)+ROW()-3)</f>
        <v>5851</v>
      </c>
      <c r="B1842" s="539">
        <v>44820</v>
      </c>
      <c r="C1842" s="492">
        <v>44805</v>
      </c>
      <c r="D1842" s="541" t="s">
        <v>115</v>
      </c>
      <c r="E1842" s="482" t="s">
        <v>342</v>
      </c>
      <c r="F1842" s="488">
        <v>300</v>
      </c>
      <c r="G1842" s="482" t="s">
        <v>7669</v>
      </c>
      <c r="H1842" s="482" t="s">
        <v>139</v>
      </c>
      <c r="I1842" s="482" t="s">
        <v>2908</v>
      </c>
      <c r="J1842" s="493" t="s">
        <v>2909</v>
      </c>
      <c r="K1842" s="518" t="s">
        <v>6748</v>
      </c>
      <c r="L1842" s="493" t="s">
        <v>1531</v>
      </c>
      <c r="M1842" s="493">
        <v>788949663</v>
      </c>
      <c r="N1842" s="539">
        <v>44820</v>
      </c>
      <c r="O1842" s="545">
        <f t="shared" si="88"/>
        <v>9</v>
      </c>
      <c r="P1842" s="545">
        <f t="shared" si="89"/>
        <v>9</v>
      </c>
      <c r="Q1842" s="531" t="str">
        <f t="shared" si="90"/>
        <v>Gastos_Gerais</v>
      </c>
    </row>
    <row r="1843" spans="1:17" ht="38.25" hidden="1" x14ac:dyDescent="0.2">
      <c r="A1843" s="538">
        <f>IF(B1843="","",COUNT('Diário 3º PA'!$A$4:$A$4242)+COUNT('Diário 4º PA'!$A$4:$A$2224)+ROW()-3)</f>
        <v>5852</v>
      </c>
      <c r="B1843" s="539">
        <v>44820</v>
      </c>
      <c r="C1843" s="492">
        <v>44805</v>
      </c>
      <c r="D1843" s="541" t="s">
        <v>115</v>
      </c>
      <c r="E1843" s="482" t="s">
        <v>342</v>
      </c>
      <c r="F1843" s="488">
        <v>360</v>
      </c>
      <c r="G1843" s="482" t="s">
        <v>7670</v>
      </c>
      <c r="H1843" s="482" t="s">
        <v>140</v>
      </c>
      <c r="I1843" s="482" t="s">
        <v>7671</v>
      </c>
      <c r="J1843" s="493" t="s">
        <v>7672</v>
      </c>
      <c r="K1843" s="518" t="s">
        <v>6748</v>
      </c>
      <c r="L1843" s="493" t="s">
        <v>1531</v>
      </c>
      <c r="M1843" s="493">
        <v>788949663</v>
      </c>
      <c r="N1843" s="539">
        <v>44820</v>
      </c>
      <c r="O1843" s="545">
        <f t="shared" si="88"/>
        <v>9</v>
      </c>
      <c r="P1843" s="545">
        <f t="shared" si="89"/>
        <v>9</v>
      </c>
      <c r="Q1843" s="531" t="str">
        <f t="shared" si="90"/>
        <v>Gastos_Gerais</v>
      </c>
    </row>
    <row r="1844" spans="1:17" ht="38.25" hidden="1" x14ac:dyDescent="0.2">
      <c r="A1844" s="538">
        <f>IF(B1844="","",COUNT('Diário 3º PA'!$A$4:$A$4242)+COUNT('Diário 4º PA'!$A$4:$A$2224)+ROW()-3)</f>
        <v>5853</v>
      </c>
      <c r="B1844" s="539">
        <v>44820</v>
      </c>
      <c r="C1844" s="492">
        <v>44805</v>
      </c>
      <c r="D1844" s="541" t="s">
        <v>115</v>
      </c>
      <c r="E1844" s="482" t="s">
        <v>342</v>
      </c>
      <c r="F1844" s="488">
        <v>120</v>
      </c>
      <c r="G1844" s="482" t="s">
        <v>7673</v>
      </c>
      <c r="H1844" s="482" t="s">
        <v>136</v>
      </c>
      <c r="I1844" s="482" t="s">
        <v>3789</v>
      </c>
      <c r="J1844" s="493" t="s">
        <v>3790</v>
      </c>
      <c r="K1844" s="518" t="s">
        <v>6748</v>
      </c>
      <c r="L1844" s="493" t="s">
        <v>1531</v>
      </c>
      <c r="M1844" s="493">
        <v>788949663</v>
      </c>
      <c r="N1844" s="539">
        <v>44820</v>
      </c>
      <c r="O1844" s="545">
        <f t="shared" si="88"/>
        <v>9</v>
      </c>
      <c r="P1844" s="545">
        <f t="shared" si="89"/>
        <v>9</v>
      </c>
      <c r="Q1844" s="531" t="str">
        <f t="shared" si="90"/>
        <v>Gastos_Gerais</v>
      </c>
    </row>
    <row r="1845" spans="1:17" ht="38.25" hidden="1" x14ac:dyDescent="0.2">
      <c r="A1845" s="538">
        <f>IF(B1845="","",COUNT('Diário 3º PA'!$A$4:$A$4242)+COUNT('Diário 4º PA'!$A$4:$A$2224)+ROW()-3)</f>
        <v>5854</v>
      </c>
      <c r="B1845" s="539">
        <v>44820</v>
      </c>
      <c r="C1845" s="492">
        <v>44805</v>
      </c>
      <c r="D1845" s="541" t="s">
        <v>115</v>
      </c>
      <c r="E1845" s="482" t="s">
        <v>342</v>
      </c>
      <c r="F1845" s="488">
        <v>300</v>
      </c>
      <c r="G1845" s="482" t="s">
        <v>7674</v>
      </c>
      <c r="H1845" s="482" t="s">
        <v>139</v>
      </c>
      <c r="I1845" s="482" t="s">
        <v>4988</v>
      </c>
      <c r="J1845" s="493" t="s">
        <v>4989</v>
      </c>
      <c r="K1845" s="518" t="s">
        <v>6748</v>
      </c>
      <c r="L1845" s="493" t="s">
        <v>1531</v>
      </c>
      <c r="M1845" s="493">
        <v>788949663</v>
      </c>
      <c r="N1845" s="539">
        <v>44820</v>
      </c>
      <c r="O1845" s="545">
        <f t="shared" si="88"/>
        <v>9</v>
      </c>
      <c r="P1845" s="545">
        <f t="shared" si="89"/>
        <v>9</v>
      </c>
      <c r="Q1845" s="531" t="str">
        <f t="shared" si="90"/>
        <v>Gastos_Gerais</v>
      </c>
    </row>
    <row r="1846" spans="1:17" ht="38.25" hidden="1" x14ac:dyDescent="0.2">
      <c r="A1846" s="538">
        <f>IF(B1846="","",COUNT('Diário 3º PA'!$A$4:$A$4242)+COUNT('Diário 4º PA'!$A$4:$A$2224)+ROW()-3)</f>
        <v>5855</v>
      </c>
      <c r="B1846" s="539">
        <v>44820</v>
      </c>
      <c r="C1846" s="492">
        <v>44805</v>
      </c>
      <c r="D1846" s="541" t="s">
        <v>115</v>
      </c>
      <c r="E1846" s="482" t="s">
        <v>340</v>
      </c>
      <c r="F1846" s="488">
        <v>207.89</v>
      </c>
      <c r="G1846" s="482" t="s">
        <v>7675</v>
      </c>
      <c r="H1846" s="482" t="s">
        <v>140</v>
      </c>
      <c r="I1846" s="482" t="s">
        <v>7667</v>
      </c>
      <c r="J1846" s="493" t="s">
        <v>7668</v>
      </c>
      <c r="K1846" s="518" t="s">
        <v>6748</v>
      </c>
      <c r="L1846" s="493" t="s">
        <v>1531</v>
      </c>
      <c r="M1846" s="493">
        <v>788949663</v>
      </c>
      <c r="N1846" s="539">
        <v>44820</v>
      </c>
      <c r="O1846" s="545">
        <f t="shared" si="88"/>
        <v>9</v>
      </c>
      <c r="P1846" s="545">
        <f t="shared" si="89"/>
        <v>9</v>
      </c>
      <c r="Q1846" s="531" t="str">
        <f t="shared" si="90"/>
        <v>Gastos_Gerais</v>
      </c>
    </row>
    <row r="1847" spans="1:17" ht="38.25" hidden="1" x14ac:dyDescent="0.2">
      <c r="A1847" s="538">
        <f>IF(B1847="","",COUNT('Diário 3º PA'!$A$4:$A$4242)+COUNT('Diário 4º PA'!$A$4:$A$2224)+ROW()-3)</f>
        <v>5856</v>
      </c>
      <c r="B1847" s="539">
        <v>44820</v>
      </c>
      <c r="C1847" s="492">
        <v>44805</v>
      </c>
      <c r="D1847" s="541" t="s">
        <v>115</v>
      </c>
      <c r="E1847" s="482" t="s">
        <v>340</v>
      </c>
      <c r="F1847" s="488">
        <v>207.89</v>
      </c>
      <c r="G1847" s="482" t="s">
        <v>7676</v>
      </c>
      <c r="H1847" s="482" t="s">
        <v>140</v>
      </c>
      <c r="I1847" s="482" t="s">
        <v>7671</v>
      </c>
      <c r="J1847" s="493" t="s">
        <v>7672</v>
      </c>
      <c r="K1847" s="518" t="s">
        <v>6748</v>
      </c>
      <c r="L1847" s="493" t="s">
        <v>1531</v>
      </c>
      <c r="M1847" s="493">
        <v>788949663</v>
      </c>
      <c r="N1847" s="539">
        <v>44820</v>
      </c>
      <c r="O1847" s="545">
        <f t="shared" si="88"/>
        <v>9</v>
      </c>
      <c r="P1847" s="545">
        <f t="shared" si="89"/>
        <v>9</v>
      </c>
      <c r="Q1847" s="531" t="str">
        <f t="shared" si="90"/>
        <v>Gastos_Gerais</v>
      </c>
    </row>
    <row r="1848" spans="1:17" ht="38.25" hidden="1" x14ac:dyDescent="0.2">
      <c r="A1848" s="538">
        <f>IF(B1848="","",COUNT('Diário 3º PA'!$A$4:$A$4242)+COUNT('Diário 4º PA'!$A$4:$A$2224)+ROW()-3)</f>
        <v>5857</v>
      </c>
      <c r="B1848" s="539">
        <v>44820</v>
      </c>
      <c r="C1848" s="492">
        <v>44805</v>
      </c>
      <c r="D1848" s="541" t="s">
        <v>115</v>
      </c>
      <c r="E1848" s="482" t="s">
        <v>340</v>
      </c>
      <c r="F1848" s="488">
        <v>191.5</v>
      </c>
      <c r="G1848" s="482" t="s">
        <v>7677</v>
      </c>
      <c r="H1848" s="482" t="s">
        <v>139</v>
      </c>
      <c r="I1848" s="482" t="s">
        <v>2908</v>
      </c>
      <c r="J1848" s="493" t="s">
        <v>2909</v>
      </c>
      <c r="K1848" s="518" t="s">
        <v>6748</v>
      </c>
      <c r="L1848" s="493" t="s">
        <v>1531</v>
      </c>
      <c r="M1848" s="493">
        <v>788949663</v>
      </c>
      <c r="N1848" s="539">
        <v>44820</v>
      </c>
      <c r="O1848" s="545">
        <f t="shared" si="88"/>
        <v>9</v>
      </c>
      <c r="P1848" s="545">
        <f t="shared" si="89"/>
        <v>9</v>
      </c>
      <c r="Q1848" s="531" t="str">
        <f t="shared" si="90"/>
        <v>Gastos_Gerais</v>
      </c>
    </row>
    <row r="1849" spans="1:17" ht="38.25" hidden="1" x14ac:dyDescent="0.2">
      <c r="A1849" s="538">
        <f>IF(B1849="","",COUNT('Diário 3º PA'!$A$4:$A$4242)+COUNT('Diário 4º PA'!$A$4:$A$2224)+ROW()-3)</f>
        <v>5858</v>
      </c>
      <c r="B1849" s="539">
        <v>44820</v>
      </c>
      <c r="C1849" s="492">
        <v>44805</v>
      </c>
      <c r="D1849" s="541" t="s">
        <v>115</v>
      </c>
      <c r="E1849" s="482" t="s">
        <v>340</v>
      </c>
      <c r="F1849" s="488">
        <v>191.5</v>
      </c>
      <c r="G1849" s="482" t="s">
        <v>7678</v>
      </c>
      <c r="H1849" s="482" t="s">
        <v>139</v>
      </c>
      <c r="I1849" s="482" t="s">
        <v>4988</v>
      </c>
      <c r="J1849" s="493" t="s">
        <v>4989</v>
      </c>
      <c r="K1849" s="518" t="s">
        <v>6748</v>
      </c>
      <c r="L1849" s="493" t="s">
        <v>1531</v>
      </c>
      <c r="M1849" s="493">
        <v>788949663</v>
      </c>
      <c r="N1849" s="539">
        <v>44820</v>
      </c>
      <c r="O1849" s="545">
        <f t="shared" si="88"/>
        <v>9</v>
      </c>
      <c r="P1849" s="545">
        <f t="shared" si="89"/>
        <v>9</v>
      </c>
      <c r="Q1849" s="531" t="str">
        <f t="shared" si="90"/>
        <v>Gastos_Gerais</v>
      </c>
    </row>
    <row r="1850" spans="1:17" ht="25.5" hidden="1" x14ac:dyDescent="0.2">
      <c r="A1850" s="538">
        <f>IF(B1850="","",COUNT('Diário 3º PA'!$A$4:$A$4242)+COUNT('Diário 4º PA'!$A$4:$A$2224)+ROW()-3)</f>
        <v>5859</v>
      </c>
      <c r="B1850" s="539">
        <v>44820</v>
      </c>
      <c r="C1850" s="492">
        <v>44805</v>
      </c>
      <c r="D1850" s="482" t="s">
        <v>93</v>
      </c>
      <c r="E1850" s="482" t="s">
        <v>97</v>
      </c>
      <c r="F1850" s="488">
        <v>0.04</v>
      </c>
      <c r="G1850" s="482" t="s">
        <v>1553</v>
      </c>
      <c r="H1850" s="482" t="s">
        <v>128</v>
      </c>
      <c r="I1850" s="482" t="s">
        <v>664</v>
      </c>
      <c r="J1850" s="493" t="s">
        <v>811</v>
      </c>
      <c r="K1850" s="518" t="s">
        <v>1554</v>
      </c>
      <c r="L1850" s="493" t="s">
        <v>1066</v>
      </c>
      <c r="M1850" s="493" t="s">
        <v>666</v>
      </c>
      <c r="N1850" s="539">
        <v>44820</v>
      </c>
      <c r="O1850" s="545">
        <f t="shared" si="88"/>
        <v>9</v>
      </c>
      <c r="P1850" s="545">
        <f t="shared" si="89"/>
        <v>9</v>
      </c>
      <c r="Q1850" s="531" t="str">
        <f t="shared" si="90"/>
        <v>Receitas</v>
      </c>
    </row>
    <row r="1851" spans="1:17" ht="38.25" hidden="1" x14ac:dyDescent="0.2">
      <c r="A1851" s="538">
        <f>IF(B1851="","",COUNT('Diário 3º PA'!$A$4:$A$4242)+COUNT('Diário 4º PA'!$A$4:$A$2224)+ROW()-3)</f>
        <v>5860</v>
      </c>
      <c r="B1851" s="539">
        <v>44823</v>
      </c>
      <c r="C1851" s="492">
        <v>44805</v>
      </c>
      <c r="D1851" s="541" t="s">
        <v>115</v>
      </c>
      <c r="E1851" s="482" t="s">
        <v>328</v>
      </c>
      <c r="F1851" s="488">
        <v>1500</v>
      </c>
      <c r="G1851" s="482" t="s">
        <v>1010</v>
      </c>
      <c r="H1851" s="489" t="s">
        <v>131</v>
      </c>
      <c r="I1851" s="489" t="s">
        <v>727</v>
      </c>
      <c r="J1851" s="455" t="s">
        <v>728</v>
      </c>
      <c r="K1851" s="518" t="s">
        <v>704</v>
      </c>
      <c r="L1851" s="556" t="s">
        <v>428</v>
      </c>
      <c r="M1851" s="493">
        <v>1969022</v>
      </c>
      <c r="N1851" s="587">
        <v>44823</v>
      </c>
      <c r="O1851" s="545">
        <f t="shared" si="88"/>
        <v>9</v>
      </c>
      <c r="P1851" s="545">
        <f t="shared" si="89"/>
        <v>9</v>
      </c>
      <c r="Q1851" s="531" t="str">
        <f t="shared" si="90"/>
        <v>Gastos_Gerais</v>
      </c>
    </row>
    <row r="1852" spans="1:17" ht="38.25" hidden="1" x14ac:dyDescent="0.2">
      <c r="A1852" s="538">
        <f>IF(B1852="","",COUNT('Diário 3º PA'!$A$4:$A$4242)+COUNT('Diário 4º PA'!$A$4:$A$2224)+ROW()-3)</f>
        <v>5861</v>
      </c>
      <c r="B1852" s="539">
        <v>44823</v>
      </c>
      <c r="C1852" s="492">
        <v>44805</v>
      </c>
      <c r="D1852" s="541" t="s">
        <v>115</v>
      </c>
      <c r="E1852" s="482" t="s">
        <v>374</v>
      </c>
      <c r="F1852" s="488">
        <v>1415.5</v>
      </c>
      <c r="G1852" s="482" t="s">
        <v>1190</v>
      </c>
      <c r="H1852" s="489" t="s">
        <v>138</v>
      </c>
      <c r="I1852" s="489" t="s">
        <v>1191</v>
      </c>
      <c r="J1852" s="455" t="s">
        <v>1192</v>
      </c>
      <c r="K1852" s="518" t="s">
        <v>704</v>
      </c>
      <c r="L1852" s="493" t="s">
        <v>428</v>
      </c>
      <c r="M1852" s="493">
        <v>2143</v>
      </c>
      <c r="N1852" s="587">
        <v>44809</v>
      </c>
      <c r="O1852" s="545">
        <f t="shared" si="88"/>
        <v>9</v>
      </c>
      <c r="P1852" s="545">
        <f t="shared" si="89"/>
        <v>9</v>
      </c>
      <c r="Q1852" s="531" t="str">
        <f t="shared" si="90"/>
        <v>Gastos_Gerais</v>
      </c>
    </row>
    <row r="1853" spans="1:17" ht="38.25" hidden="1" x14ac:dyDescent="0.2">
      <c r="A1853" s="538">
        <f>IF(B1853="","",COUNT('Diário 3º PA'!$A$4:$A$4242)+COUNT('Diário 4º PA'!$A$4:$A$2224)+ROW()-3)</f>
        <v>5862</v>
      </c>
      <c r="B1853" s="539">
        <v>44823</v>
      </c>
      <c r="C1853" s="492">
        <v>44805</v>
      </c>
      <c r="D1853" s="541" t="s">
        <v>115</v>
      </c>
      <c r="E1853" s="554" t="s">
        <v>258</v>
      </c>
      <c r="F1853" s="488">
        <v>1550</v>
      </c>
      <c r="G1853" s="482" t="s">
        <v>1082</v>
      </c>
      <c r="H1853" s="482" t="s">
        <v>127</v>
      </c>
      <c r="I1853" s="482" t="s">
        <v>1083</v>
      </c>
      <c r="J1853" s="493" t="s">
        <v>1084</v>
      </c>
      <c r="K1853" s="493" t="s">
        <v>704</v>
      </c>
      <c r="L1853" s="493" t="s">
        <v>428</v>
      </c>
      <c r="M1853" s="493">
        <v>433100</v>
      </c>
      <c r="N1853" s="491">
        <v>44809</v>
      </c>
      <c r="O1853" s="545">
        <f t="shared" si="88"/>
        <v>9</v>
      </c>
      <c r="P1853" s="545">
        <f t="shared" si="89"/>
        <v>9</v>
      </c>
      <c r="Q1853" s="531" t="str">
        <f t="shared" si="90"/>
        <v>Gastos_Gerais</v>
      </c>
    </row>
    <row r="1854" spans="1:17" ht="38.25" hidden="1" x14ac:dyDescent="0.2">
      <c r="A1854" s="538">
        <f>IF(B1854="","",COUNT('Diário 3º PA'!$A$4:$A$4242)+COUNT('Diário 4º PA'!$A$4:$A$2224)+ROW()-3)</f>
        <v>5863</v>
      </c>
      <c r="B1854" s="539">
        <v>44823</v>
      </c>
      <c r="C1854" s="487">
        <v>44774</v>
      </c>
      <c r="D1854" s="541" t="s">
        <v>115</v>
      </c>
      <c r="E1854" s="482" t="s">
        <v>268</v>
      </c>
      <c r="F1854" s="488">
        <v>360</v>
      </c>
      <c r="G1854" s="482" t="s">
        <v>3866</v>
      </c>
      <c r="H1854" s="489" t="s">
        <v>132</v>
      </c>
      <c r="I1854" s="489" t="s">
        <v>1033</v>
      </c>
      <c r="J1854" s="456" t="s">
        <v>1034</v>
      </c>
      <c r="K1854" s="456" t="s">
        <v>704</v>
      </c>
      <c r="L1854" s="456" t="s">
        <v>705</v>
      </c>
      <c r="M1854" s="455" t="s">
        <v>7679</v>
      </c>
      <c r="N1854" s="539">
        <v>44823</v>
      </c>
      <c r="O1854" s="545">
        <f t="shared" si="88"/>
        <v>9</v>
      </c>
      <c r="P1854" s="545">
        <f t="shared" si="89"/>
        <v>8</v>
      </c>
      <c r="Q1854" s="531" t="str">
        <f t="shared" si="90"/>
        <v>Gastos_Gerais</v>
      </c>
    </row>
    <row r="1855" spans="1:17" ht="38.25" hidden="1" x14ac:dyDescent="0.2">
      <c r="A1855" s="538">
        <f>IF(B1855="","",COUNT('Diário 3º PA'!$A$4:$A$4242)+COUNT('Diário 4º PA'!$A$4:$A$2224)+ROW()-3)</f>
        <v>5864</v>
      </c>
      <c r="B1855" s="539">
        <v>44823</v>
      </c>
      <c r="C1855" s="487">
        <v>44774</v>
      </c>
      <c r="D1855" s="541" t="s">
        <v>115</v>
      </c>
      <c r="E1855" s="482" t="s">
        <v>268</v>
      </c>
      <c r="F1855" s="488">
        <v>300</v>
      </c>
      <c r="G1855" s="482" t="s">
        <v>5352</v>
      </c>
      <c r="H1855" s="482" t="s">
        <v>137</v>
      </c>
      <c r="I1855" s="482" t="s">
        <v>1033</v>
      </c>
      <c r="J1855" s="493" t="s">
        <v>1034</v>
      </c>
      <c r="K1855" s="493" t="s">
        <v>704</v>
      </c>
      <c r="L1855" s="456" t="s">
        <v>705</v>
      </c>
      <c r="M1855" s="493" t="s">
        <v>7680</v>
      </c>
      <c r="N1855" s="539">
        <v>44823</v>
      </c>
      <c r="O1855" s="545">
        <f t="shared" si="88"/>
        <v>9</v>
      </c>
      <c r="P1855" s="545">
        <f t="shared" si="89"/>
        <v>8</v>
      </c>
      <c r="Q1855" s="531" t="str">
        <f t="shared" si="90"/>
        <v>Gastos_Gerais</v>
      </c>
    </row>
    <row r="1856" spans="1:17" ht="38.25" hidden="1" x14ac:dyDescent="0.2">
      <c r="A1856" s="538">
        <f>IF(B1856="","",COUNT('Diário 3º PA'!$A$4:$A$4242)+COUNT('Diário 4º PA'!$A$4:$A$2224)+ROW()-3)</f>
        <v>5865</v>
      </c>
      <c r="B1856" s="539">
        <v>44823</v>
      </c>
      <c r="C1856" s="487">
        <v>44774</v>
      </c>
      <c r="D1856" s="541" t="s">
        <v>115</v>
      </c>
      <c r="E1856" s="482" t="s">
        <v>268</v>
      </c>
      <c r="F1856" s="488">
        <v>450</v>
      </c>
      <c r="G1856" s="482" t="s">
        <v>7681</v>
      </c>
      <c r="H1856" s="482" t="s">
        <v>135</v>
      </c>
      <c r="I1856" s="482" t="s">
        <v>1033</v>
      </c>
      <c r="J1856" s="493" t="s">
        <v>1034</v>
      </c>
      <c r="K1856" s="493" t="s">
        <v>704</v>
      </c>
      <c r="L1856" s="456" t="s">
        <v>705</v>
      </c>
      <c r="M1856" s="493" t="s">
        <v>7682</v>
      </c>
      <c r="N1856" s="539">
        <v>44823</v>
      </c>
      <c r="O1856" s="545">
        <f t="shared" si="88"/>
        <v>9</v>
      </c>
      <c r="P1856" s="545">
        <f t="shared" si="89"/>
        <v>8</v>
      </c>
      <c r="Q1856" s="531" t="str">
        <f t="shared" si="90"/>
        <v>Gastos_Gerais</v>
      </c>
    </row>
    <row r="1857" spans="1:17" ht="38.25" hidden="1" x14ac:dyDescent="0.2">
      <c r="A1857" s="538">
        <f>IF(B1857="","",COUNT('Diário 3º PA'!$A$4:$A$4242)+COUNT('Diário 4º PA'!$A$4:$A$2224)+ROW()-3)</f>
        <v>5866</v>
      </c>
      <c r="B1857" s="539">
        <v>44823</v>
      </c>
      <c r="C1857" s="487">
        <v>44774</v>
      </c>
      <c r="D1857" s="541" t="s">
        <v>115</v>
      </c>
      <c r="E1857" s="482" t="s">
        <v>268</v>
      </c>
      <c r="F1857" s="488">
        <v>315.76</v>
      </c>
      <c r="G1857" s="482" t="s">
        <v>5348</v>
      </c>
      <c r="H1857" s="489" t="s">
        <v>131</v>
      </c>
      <c r="I1857" s="489" t="s">
        <v>1033</v>
      </c>
      <c r="J1857" s="456" t="s">
        <v>1034</v>
      </c>
      <c r="K1857" s="456" t="s">
        <v>704</v>
      </c>
      <c r="L1857" s="456" t="s">
        <v>705</v>
      </c>
      <c r="M1857" s="493" t="s">
        <v>7683</v>
      </c>
      <c r="N1857" s="539">
        <v>44823</v>
      </c>
      <c r="O1857" s="545">
        <f t="shared" si="88"/>
        <v>9</v>
      </c>
      <c r="P1857" s="545">
        <f t="shared" si="89"/>
        <v>8</v>
      </c>
      <c r="Q1857" s="531" t="str">
        <f t="shared" si="90"/>
        <v>Gastos_Gerais</v>
      </c>
    </row>
    <row r="1858" spans="1:17" ht="38.25" hidden="1" x14ac:dyDescent="0.2">
      <c r="A1858" s="538">
        <f>IF(B1858="","",COUNT('Diário 3º PA'!$A$4:$A$4242)+COUNT('Diário 4º PA'!$A$4:$A$2224)+ROW()-3)</f>
        <v>5867</v>
      </c>
      <c r="B1858" s="539">
        <v>44823</v>
      </c>
      <c r="C1858" s="487">
        <v>44774</v>
      </c>
      <c r="D1858" s="541" t="s">
        <v>115</v>
      </c>
      <c r="E1858" s="482" t="s">
        <v>268</v>
      </c>
      <c r="F1858" s="488">
        <v>443.4</v>
      </c>
      <c r="G1858" s="482" t="s">
        <v>5341</v>
      </c>
      <c r="H1858" s="482" t="s">
        <v>138</v>
      </c>
      <c r="I1858" s="482" t="s">
        <v>1033</v>
      </c>
      <c r="J1858" s="493" t="s">
        <v>1034</v>
      </c>
      <c r="K1858" s="493" t="s">
        <v>704</v>
      </c>
      <c r="L1858" s="456" t="s">
        <v>705</v>
      </c>
      <c r="M1858" s="493" t="s">
        <v>7684</v>
      </c>
      <c r="N1858" s="539">
        <v>44823</v>
      </c>
      <c r="O1858" s="545">
        <f t="shared" si="88"/>
        <v>9</v>
      </c>
      <c r="P1858" s="545">
        <f t="shared" si="89"/>
        <v>8</v>
      </c>
      <c r="Q1858" s="531" t="str">
        <f t="shared" si="90"/>
        <v>Gastos_Gerais</v>
      </c>
    </row>
    <row r="1859" spans="1:17" ht="38.25" hidden="1" x14ac:dyDescent="0.2">
      <c r="A1859" s="538">
        <f>IF(B1859="","",COUNT('Diário 3º PA'!$A$4:$A$4242)+COUNT('Diário 4º PA'!$A$4:$A$2224)+ROW()-3)</f>
        <v>5868</v>
      </c>
      <c r="B1859" s="539">
        <v>44823</v>
      </c>
      <c r="C1859" s="487">
        <v>44774</v>
      </c>
      <c r="D1859" s="541" t="s">
        <v>115</v>
      </c>
      <c r="E1859" s="482" t="s">
        <v>268</v>
      </c>
      <c r="F1859" s="488">
        <v>321.64</v>
      </c>
      <c r="G1859" s="482" t="s">
        <v>4745</v>
      </c>
      <c r="H1859" s="482" t="s">
        <v>134</v>
      </c>
      <c r="I1859" s="482" t="s">
        <v>1033</v>
      </c>
      <c r="J1859" s="493" t="s">
        <v>1034</v>
      </c>
      <c r="K1859" s="493" t="s">
        <v>704</v>
      </c>
      <c r="L1859" s="456" t="s">
        <v>705</v>
      </c>
      <c r="M1859" s="493" t="s">
        <v>7685</v>
      </c>
      <c r="N1859" s="539">
        <v>44823</v>
      </c>
      <c r="O1859" s="545">
        <f t="shared" si="88"/>
        <v>9</v>
      </c>
      <c r="P1859" s="545">
        <f t="shared" si="89"/>
        <v>8</v>
      </c>
      <c r="Q1859" s="531" t="str">
        <f t="shared" si="90"/>
        <v>Gastos_Gerais</v>
      </c>
    </row>
    <row r="1860" spans="1:17" ht="38.25" hidden="1" x14ac:dyDescent="0.2">
      <c r="A1860" s="538">
        <f>IF(B1860="","",COUNT('Diário 3º PA'!$A$4:$A$4242)+COUNT('Diário 4º PA'!$A$4:$A$2224)+ROW()-3)</f>
        <v>5869</v>
      </c>
      <c r="B1860" s="539">
        <v>44823</v>
      </c>
      <c r="C1860" s="487">
        <v>44774</v>
      </c>
      <c r="D1860" s="541" t="s">
        <v>115</v>
      </c>
      <c r="E1860" s="482" t="s">
        <v>268</v>
      </c>
      <c r="F1860" s="488">
        <v>450</v>
      </c>
      <c r="G1860" s="482" t="s">
        <v>4743</v>
      </c>
      <c r="H1860" s="482" t="s">
        <v>136</v>
      </c>
      <c r="I1860" s="482" t="s">
        <v>1033</v>
      </c>
      <c r="J1860" s="493" t="s">
        <v>1034</v>
      </c>
      <c r="K1860" s="493" t="s">
        <v>704</v>
      </c>
      <c r="L1860" s="456" t="s">
        <v>705</v>
      </c>
      <c r="M1860" s="493" t="s">
        <v>7686</v>
      </c>
      <c r="N1860" s="539">
        <v>44823</v>
      </c>
      <c r="O1860" s="545">
        <f t="shared" si="88"/>
        <v>9</v>
      </c>
      <c r="P1860" s="545">
        <f t="shared" si="89"/>
        <v>8</v>
      </c>
      <c r="Q1860" s="531" t="str">
        <f t="shared" si="90"/>
        <v>Gastos_Gerais</v>
      </c>
    </row>
    <row r="1861" spans="1:17" ht="38.25" hidden="1" x14ac:dyDescent="0.2">
      <c r="A1861" s="538">
        <f>IF(B1861="","",COUNT('Diário 3º PA'!$A$4:$A$4242)+COUNT('Diário 4º PA'!$A$4:$A$2224)+ROW()-3)</f>
        <v>5870</v>
      </c>
      <c r="B1861" s="539">
        <v>44823</v>
      </c>
      <c r="C1861" s="487">
        <v>44774</v>
      </c>
      <c r="D1861" s="541" t="s">
        <v>115</v>
      </c>
      <c r="E1861" s="482" t="s">
        <v>268</v>
      </c>
      <c r="F1861" s="488">
        <v>1050</v>
      </c>
      <c r="G1861" s="541" t="s">
        <v>4749</v>
      </c>
      <c r="H1861" s="482" t="s">
        <v>128</v>
      </c>
      <c r="I1861" s="482" t="s">
        <v>1033</v>
      </c>
      <c r="J1861" s="493" t="s">
        <v>1034</v>
      </c>
      <c r="K1861" s="493" t="s">
        <v>704</v>
      </c>
      <c r="L1861" s="456" t="s">
        <v>705</v>
      </c>
      <c r="M1861" s="493" t="s">
        <v>7687</v>
      </c>
      <c r="N1861" s="539">
        <v>44823</v>
      </c>
      <c r="O1861" s="545">
        <f t="shared" ref="O1861:O1924" si="91">IF(B1861=0,0,IF(YEAR(B1861)=$P$1,MONTH(B1861)-$O$1+1,(YEAR(B1861)-$P$1)*12-$O$1+1+MONTH(B1861)))</f>
        <v>9</v>
      </c>
      <c r="P1861" s="545">
        <f t="shared" ref="P1861:P1924" si="92">IF(C1861=0,0,IF(YEAR(C1861)=$P$1,MONTH(C1861)-$O$1+1,(YEAR(C1861)-$P$1)*12-$O$1+1+MONTH(C1861)))</f>
        <v>8</v>
      </c>
      <c r="Q1861" s="531" t="str">
        <f t="shared" ref="Q1861:Q1924" si="93">SUBSTITUTE(D1861," ","_")</f>
        <v>Gastos_Gerais</v>
      </c>
    </row>
    <row r="1862" spans="1:17" ht="38.25" hidden="1" x14ac:dyDescent="0.2">
      <c r="A1862" s="538">
        <f>IF(B1862="","",COUNT('Diário 3º PA'!$A$4:$A$4242)+COUNT('Diário 4º PA'!$A$4:$A$2224)+ROW()-3)</f>
        <v>5871</v>
      </c>
      <c r="B1862" s="539">
        <v>44823</v>
      </c>
      <c r="C1862" s="492">
        <v>44805</v>
      </c>
      <c r="D1862" s="541" t="s">
        <v>115</v>
      </c>
      <c r="E1862" s="482" t="s">
        <v>298</v>
      </c>
      <c r="F1862" s="488">
        <v>2086.75</v>
      </c>
      <c r="G1862" s="554" t="s">
        <v>5970</v>
      </c>
      <c r="H1862" s="489" t="s">
        <v>136</v>
      </c>
      <c r="I1862" s="489" t="s">
        <v>3444</v>
      </c>
      <c r="J1862" s="456" t="s">
        <v>1044</v>
      </c>
      <c r="K1862" s="456" t="s">
        <v>704</v>
      </c>
      <c r="L1862" s="456" t="s">
        <v>428</v>
      </c>
      <c r="M1862" s="493">
        <v>23997</v>
      </c>
      <c r="N1862" s="587">
        <v>44810</v>
      </c>
      <c r="O1862" s="545">
        <f t="shared" si="91"/>
        <v>9</v>
      </c>
      <c r="P1862" s="545">
        <f t="shared" si="92"/>
        <v>9</v>
      </c>
      <c r="Q1862" s="531" t="str">
        <f t="shared" si="93"/>
        <v>Gastos_Gerais</v>
      </c>
    </row>
    <row r="1863" spans="1:17" ht="38.25" hidden="1" x14ac:dyDescent="0.2">
      <c r="A1863" s="538">
        <f>IF(B1863="","",COUNT('Diário 3º PA'!$A$4:$A$4242)+COUNT('Diário 4º PA'!$A$4:$A$2224)+ROW()-3)</f>
        <v>5872</v>
      </c>
      <c r="B1863" s="539">
        <v>44823</v>
      </c>
      <c r="C1863" s="492">
        <v>44805</v>
      </c>
      <c r="D1863" s="541" t="s">
        <v>115</v>
      </c>
      <c r="E1863" s="482" t="s">
        <v>298</v>
      </c>
      <c r="F1863" s="488">
        <v>518.13</v>
      </c>
      <c r="G1863" s="554" t="s">
        <v>5970</v>
      </c>
      <c r="H1863" s="489" t="s">
        <v>128</v>
      </c>
      <c r="I1863" s="489" t="s">
        <v>3444</v>
      </c>
      <c r="J1863" s="456" t="s">
        <v>1044</v>
      </c>
      <c r="K1863" s="456" t="s">
        <v>704</v>
      </c>
      <c r="L1863" s="456" t="s">
        <v>428</v>
      </c>
      <c r="M1863" s="493">
        <v>23998</v>
      </c>
      <c r="N1863" s="587">
        <v>44810</v>
      </c>
      <c r="O1863" s="545">
        <f t="shared" si="91"/>
        <v>9</v>
      </c>
      <c r="P1863" s="545">
        <f t="shared" si="92"/>
        <v>9</v>
      </c>
      <c r="Q1863" s="531" t="str">
        <f t="shared" si="93"/>
        <v>Gastos_Gerais</v>
      </c>
    </row>
    <row r="1864" spans="1:17" ht="38.25" hidden="1" x14ac:dyDescent="0.2">
      <c r="A1864" s="538">
        <f>IF(B1864="","",COUNT('Diário 3º PA'!$A$4:$A$4242)+COUNT('Diário 4º PA'!$A$4:$A$2224)+ROW()-3)</f>
        <v>5873</v>
      </c>
      <c r="B1864" s="539">
        <v>44823</v>
      </c>
      <c r="C1864" s="492">
        <v>44805</v>
      </c>
      <c r="D1864" s="541" t="s">
        <v>115</v>
      </c>
      <c r="E1864" s="482" t="s">
        <v>298</v>
      </c>
      <c r="F1864" s="488">
        <v>3561.63</v>
      </c>
      <c r="G1864" s="554" t="s">
        <v>5970</v>
      </c>
      <c r="H1864" s="489" t="s">
        <v>135</v>
      </c>
      <c r="I1864" s="489" t="s">
        <v>3444</v>
      </c>
      <c r="J1864" s="456" t="s">
        <v>1044</v>
      </c>
      <c r="K1864" s="456" t="s">
        <v>704</v>
      </c>
      <c r="L1864" s="456" t="s">
        <v>428</v>
      </c>
      <c r="M1864" s="493">
        <v>23999</v>
      </c>
      <c r="N1864" s="587">
        <v>44810</v>
      </c>
      <c r="O1864" s="545">
        <f t="shared" si="91"/>
        <v>9</v>
      </c>
      <c r="P1864" s="545">
        <f t="shared" si="92"/>
        <v>9</v>
      </c>
      <c r="Q1864" s="531" t="str">
        <f t="shared" si="93"/>
        <v>Gastos_Gerais</v>
      </c>
    </row>
    <row r="1865" spans="1:17" ht="38.25" hidden="1" x14ac:dyDescent="0.2">
      <c r="A1865" s="538">
        <f>IF(B1865="","",COUNT('Diário 3º PA'!$A$4:$A$4242)+COUNT('Diário 4º PA'!$A$4:$A$2224)+ROW()-3)</f>
        <v>5874</v>
      </c>
      <c r="B1865" s="539">
        <v>44823</v>
      </c>
      <c r="C1865" s="492">
        <v>44805</v>
      </c>
      <c r="D1865" s="541" t="s">
        <v>115</v>
      </c>
      <c r="E1865" s="482" t="s">
        <v>298</v>
      </c>
      <c r="F1865" s="488">
        <v>1423.69</v>
      </c>
      <c r="G1865" s="554" t="s">
        <v>5970</v>
      </c>
      <c r="H1865" s="489" t="s">
        <v>134</v>
      </c>
      <c r="I1865" s="489" t="s">
        <v>3444</v>
      </c>
      <c r="J1865" s="456" t="s">
        <v>1044</v>
      </c>
      <c r="K1865" s="456" t="s">
        <v>704</v>
      </c>
      <c r="L1865" s="456" t="s">
        <v>428</v>
      </c>
      <c r="M1865" s="493">
        <v>24000</v>
      </c>
      <c r="N1865" s="587">
        <v>44810</v>
      </c>
      <c r="O1865" s="545">
        <f t="shared" si="91"/>
        <v>9</v>
      </c>
      <c r="P1865" s="545">
        <f t="shared" si="92"/>
        <v>9</v>
      </c>
      <c r="Q1865" s="531" t="str">
        <f t="shared" si="93"/>
        <v>Gastos_Gerais</v>
      </c>
    </row>
    <row r="1866" spans="1:17" ht="38.25" hidden="1" x14ac:dyDescent="0.2">
      <c r="A1866" s="538">
        <f>IF(B1866="","",COUNT('Diário 3º PA'!$A$4:$A$4242)+COUNT('Diário 4º PA'!$A$4:$A$2224)+ROW()-3)</f>
        <v>5875</v>
      </c>
      <c r="B1866" s="539">
        <v>44823</v>
      </c>
      <c r="C1866" s="492">
        <v>44774</v>
      </c>
      <c r="D1866" s="541" t="s">
        <v>115</v>
      </c>
      <c r="E1866" s="482" t="s">
        <v>234</v>
      </c>
      <c r="F1866" s="615">
        <v>196.81</v>
      </c>
      <c r="G1866" s="482" t="s">
        <v>3767</v>
      </c>
      <c r="H1866" s="489" t="s">
        <v>138</v>
      </c>
      <c r="I1866" s="489" t="s">
        <v>655</v>
      </c>
      <c r="J1866" s="455" t="s">
        <v>1164</v>
      </c>
      <c r="K1866" s="455" t="s">
        <v>704</v>
      </c>
      <c r="L1866" s="456" t="s">
        <v>705</v>
      </c>
      <c r="M1866" s="493" t="s">
        <v>7688</v>
      </c>
      <c r="N1866" s="539">
        <v>44823</v>
      </c>
      <c r="O1866" s="545">
        <f t="shared" si="91"/>
        <v>9</v>
      </c>
      <c r="P1866" s="545">
        <f t="shared" si="92"/>
        <v>8</v>
      </c>
      <c r="Q1866" s="531" t="str">
        <f t="shared" si="93"/>
        <v>Gastos_Gerais</v>
      </c>
    </row>
    <row r="1867" spans="1:17" ht="38.25" hidden="1" x14ac:dyDescent="0.2">
      <c r="A1867" s="538">
        <f>IF(B1867="","",COUNT('Diário 3º PA'!$A$4:$A$4242)+COUNT('Diário 4º PA'!$A$4:$A$2224)+ROW()-3)</f>
        <v>5876</v>
      </c>
      <c r="B1867" s="539">
        <v>44823</v>
      </c>
      <c r="C1867" s="492">
        <v>44805</v>
      </c>
      <c r="D1867" s="541" t="s">
        <v>115</v>
      </c>
      <c r="E1867" s="482" t="s">
        <v>374</v>
      </c>
      <c r="F1867" s="488">
        <v>1453.5</v>
      </c>
      <c r="G1867" s="482" t="s">
        <v>1190</v>
      </c>
      <c r="H1867" s="489" t="s">
        <v>136</v>
      </c>
      <c r="I1867" s="489" t="s">
        <v>1191</v>
      </c>
      <c r="J1867" s="455" t="s">
        <v>1192</v>
      </c>
      <c r="K1867" s="455" t="s">
        <v>704</v>
      </c>
      <c r="L1867" s="456" t="s">
        <v>428</v>
      </c>
      <c r="M1867" s="493">
        <v>2136</v>
      </c>
      <c r="N1867" s="587">
        <v>44809</v>
      </c>
      <c r="O1867" s="545">
        <f t="shared" si="91"/>
        <v>9</v>
      </c>
      <c r="P1867" s="545">
        <f t="shared" si="92"/>
        <v>9</v>
      </c>
      <c r="Q1867" s="531" t="str">
        <f t="shared" si="93"/>
        <v>Gastos_Gerais</v>
      </c>
    </row>
    <row r="1868" spans="1:17" ht="51" hidden="1" x14ac:dyDescent="0.2">
      <c r="A1868" s="538">
        <f>IF(B1868="","",COUNT('Diário 3º PA'!$A$4:$A$4242)+COUNT('Diário 4º PA'!$A$4:$A$2224)+ROW()-3)</f>
        <v>5877</v>
      </c>
      <c r="B1868" s="539">
        <v>44823</v>
      </c>
      <c r="C1868" s="595">
        <v>44774</v>
      </c>
      <c r="D1868" s="554" t="s">
        <v>104</v>
      </c>
      <c r="E1868" s="554" t="s">
        <v>199</v>
      </c>
      <c r="F1868" s="555">
        <v>23690.400000000001</v>
      </c>
      <c r="G1868" s="543" t="s">
        <v>6138</v>
      </c>
      <c r="H1868" s="554" t="s">
        <v>127</v>
      </c>
      <c r="I1868" s="543" t="s">
        <v>634</v>
      </c>
      <c r="J1868" s="556" t="s">
        <v>865</v>
      </c>
      <c r="K1868" s="556" t="s">
        <v>704</v>
      </c>
      <c r="L1868" s="544" t="s">
        <v>704</v>
      </c>
      <c r="M1868" s="556">
        <v>41047</v>
      </c>
      <c r="N1868" s="539">
        <v>44823</v>
      </c>
      <c r="O1868" s="545">
        <f t="shared" si="91"/>
        <v>9</v>
      </c>
      <c r="P1868" s="545">
        <f t="shared" si="92"/>
        <v>8</v>
      </c>
      <c r="Q1868" s="531" t="str">
        <f t="shared" si="93"/>
        <v>Gastos_com_Pessoal</v>
      </c>
    </row>
    <row r="1869" spans="1:17" ht="38.25" hidden="1" x14ac:dyDescent="0.2">
      <c r="A1869" s="538">
        <f>IF(B1869="","",COUNT('Diário 3º PA'!$A$4:$A$4242)+COUNT('Diário 4º PA'!$A$4:$A$2224)+ROW()-3)</f>
        <v>5878</v>
      </c>
      <c r="B1869" s="539">
        <v>44823</v>
      </c>
      <c r="C1869" s="492">
        <v>44774</v>
      </c>
      <c r="D1869" s="541" t="s">
        <v>115</v>
      </c>
      <c r="E1869" s="482" t="s">
        <v>238</v>
      </c>
      <c r="F1869" s="488">
        <v>683.32</v>
      </c>
      <c r="G1869" s="482" t="s">
        <v>921</v>
      </c>
      <c r="H1869" s="554" t="s">
        <v>139</v>
      </c>
      <c r="I1869" s="482" t="s">
        <v>768</v>
      </c>
      <c r="J1869" s="493" t="s">
        <v>769</v>
      </c>
      <c r="K1869" s="455" t="s">
        <v>704</v>
      </c>
      <c r="L1869" s="456" t="s">
        <v>705</v>
      </c>
      <c r="M1869" s="493" t="s">
        <v>7689</v>
      </c>
      <c r="N1869" s="539">
        <v>44823</v>
      </c>
      <c r="O1869" s="545">
        <f t="shared" si="91"/>
        <v>9</v>
      </c>
      <c r="P1869" s="545">
        <f t="shared" si="92"/>
        <v>8</v>
      </c>
      <c r="Q1869" s="531" t="str">
        <f t="shared" si="93"/>
        <v>Gastos_Gerais</v>
      </c>
    </row>
    <row r="1870" spans="1:17" ht="38.25" hidden="1" x14ac:dyDescent="0.2">
      <c r="A1870" s="538">
        <f>IF(B1870="","",COUNT('Diário 3º PA'!$A$4:$A$4242)+COUNT('Diário 4º PA'!$A$4:$A$2224)+ROW()-3)</f>
        <v>5879</v>
      </c>
      <c r="B1870" s="539">
        <v>44823</v>
      </c>
      <c r="C1870" s="492">
        <v>44774</v>
      </c>
      <c r="D1870" s="541" t="s">
        <v>115</v>
      </c>
      <c r="E1870" s="482" t="s">
        <v>232</v>
      </c>
      <c r="F1870" s="488">
        <v>634.91999999999996</v>
      </c>
      <c r="G1870" s="483" t="s">
        <v>3432</v>
      </c>
      <c r="H1870" s="489" t="s">
        <v>658</v>
      </c>
      <c r="I1870" s="489" t="s">
        <v>2021</v>
      </c>
      <c r="J1870" s="455" t="s">
        <v>1161</v>
      </c>
      <c r="K1870" s="556" t="s">
        <v>704</v>
      </c>
      <c r="L1870" s="544" t="s">
        <v>704</v>
      </c>
      <c r="M1870" s="493" t="s">
        <v>7690</v>
      </c>
      <c r="N1870" s="539">
        <v>44823</v>
      </c>
      <c r="O1870" s="545">
        <f t="shared" si="91"/>
        <v>9</v>
      </c>
      <c r="P1870" s="545">
        <f t="shared" si="92"/>
        <v>8</v>
      </c>
      <c r="Q1870" s="531" t="str">
        <f t="shared" si="93"/>
        <v>Gastos_Gerais</v>
      </c>
    </row>
    <row r="1871" spans="1:17" ht="38.25" hidden="1" x14ac:dyDescent="0.2">
      <c r="A1871" s="538">
        <f>IF(B1871="","",COUNT('Diário 3º PA'!$A$4:$A$4242)+COUNT('Diário 4º PA'!$A$4:$A$2224)+ROW()-3)</f>
        <v>5880</v>
      </c>
      <c r="B1871" s="539">
        <v>44823</v>
      </c>
      <c r="C1871" s="492">
        <v>44805</v>
      </c>
      <c r="D1871" s="541" t="s">
        <v>115</v>
      </c>
      <c r="E1871" s="482" t="s">
        <v>366</v>
      </c>
      <c r="F1871" s="488">
        <v>205.4</v>
      </c>
      <c r="G1871" s="482" t="s">
        <v>3960</v>
      </c>
      <c r="H1871" s="489" t="s">
        <v>136</v>
      </c>
      <c r="I1871" s="482" t="s">
        <v>1271</v>
      </c>
      <c r="J1871" s="493" t="s">
        <v>1272</v>
      </c>
      <c r="K1871" s="455" t="s">
        <v>704</v>
      </c>
      <c r="L1871" s="456" t="s">
        <v>428</v>
      </c>
      <c r="M1871" s="493">
        <v>257</v>
      </c>
      <c r="N1871" s="587">
        <v>44819</v>
      </c>
      <c r="O1871" s="545">
        <f t="shared" si="91"/>
        <v>9</v>
      </c>
      <c r="P1871" s="545">
        <f t="shared" si="92"/>
        <v>9</v>
      </c>
      <c r="Q1871" s="531" t="str">
        <f t="shared" si="93"/>
        <v>Gastos_Gerais</v>
      </c>
    </row>
    <row r="1872" spans="1:17" ht="38.25" hidden="1" x14ac:dyDescent="0.2">
      <c r="A1872" s="538">
        <f>IF(B1872="","",COUNT('Diário 3º PA'!$A$4:$A$4242)+COUNT('Diário 4º PA'!$A$4:$A$2224)+ROW()-3)</f>
        <v>5881</v>
      </c>
      <c r="B1872" s="539">
        <v>44823</v>
      </c>
      <c r="C1872" s="492">
        <v>44805</v>
      </c>
      <c r="D1872" s="541" t="s">
        <v>115</v>
      </c>
      <c r="E1872" s="482" t="s">
        <v>336</v>
      </c>
      <c r="F1872" s="488">
        <v>192</v>
      </c>
      <c r="G1872" s="482" t="s">
        <v>7691</v>
      </c>
      <c r="H1872" s="489" t="s">
        <v>133</v>
      </c>
      <c r="I1872" s="482" t="s">
        <v>7692</v>
      </c>
      <c r="J1872" s="493" t="s">
        <v>7693</v>
      </c>
      <c r="K1872" s="455" t="s">
        <v>704</v>
      </c>
      <c r="L1872" s="456" t="s">
        <v>428</v>
      </c>
      <c r="M1872" s="493">
        <v>48969</v>
      </c>
      <c r="N1872" s="539">
        <v>44823</v>
      </c>
      <c r="O1872" s="545">
        <f t="shared" si="91"/>
        <v>9</v>
      </c>
      <c r="P1872" s="545">
        <f t="shared" si="92"/>
        <v>9</v>
      </c>
      <c r="Q1872" s="531" t="str">
        <f t="shared" si="93"/>
        <v>Gastos_Gerais</v>
      </c>
    </row>
    <row r="1873" spans="1:17" ht="38.25" hidden="1" x14ac:dyDescent="0.2">
      <c r="A1873" s="538">
        <f>IF(B1873="","",COUNT('Diário 3º PA'!$A$4:$A$4242)+COUNT('Diário 4º PA'!$A$4:$A$2224)+ROW()-3)</f>
        <v>5882</v>
      </c>
      <c r="B1873" s="539">
        <v>44823</v>
      </c>
      <c r="C1873" s="492">
        <v>44805</v>
      </c>
      <c r="D1873" s="541" t="s">
        <v>115</v>
      </c>
      <c r="E1873" s="482" t="s">
        <v>336</v>
      </c>
      <c r="F1873" s="488">
        <v>210.72</v>
      </c>
      <c r="G1873" s="482" t="s">
        <v>7694</v>
      </c>
      <c r="H1873" s="489" t="s">
        <v>133</v>
      </c>
      <c r="I1873" s="482" t="s">
        <v>7692</v>
      </c>
      <c r="J1873" s="493" t="s">
        <v>7693</v>
      </c>
      <c r="K1873" s="455" t="s">
        <v>704</v>
      </c>
      <c r="L1873" s="456" t="s">
        <v>428</v>
      </c>
      <c r="M1873" s="493">
        <v>153463</v>
      </c>
      <c r="N1873" s="539">
        <v>44823</v>
      </c>
      <c r="O1873" s="545">
        <f t="shared" si="91"/>
        <v>9</v>
      </c>
      <c r="P1873" s="545">
        <f t="shared" si="92"/>
        <v>9</v>
      </c>
      <c r="Q1873" s="531" t="str">
        <f t="shared" si="93"/>
        <v>Gastos_Gerais</v>
      </c>
    </row>
    <row r="1874" spans="1:17" ht="38.25" hidden="1" x14ac:dyDescent="0.2">
      <c r="A1874" s="538">
        <f>IF(B1874="","",COUNT('Diário 3º PA'!$A$4:$A$4242)+COUNT('Diário 4º PA'!$A$4:$A$2224)+ROW()-3)</f>
        <v>5883</v>
      </c>
      <c r="B1874" s="539">
        <v>44823</v>
      </c>
      <c r="C1874" s="492">
        <v>44805</v>
      </c>
      <c r="D1874" s="541" t="s">
        <v>115</v>
      </c>
      <c r="E1874" s="554" t="s">
        <v>302</v>
      </c>
      <c r="F1874" s="488">
        <v>248</v>
      </c>
      <c r="G1874" s="482" t="s">
        <v>7695</v>
      </c>
      <c r="H1874" s="489" t="s">
        <v>136</v>
      </c>
      <c r="I1874" s="482" t="s">
        <v>6001</v>
      </c>
      <c r="J1874" s="493" t="s">
        <v>5211</v>
      </c>
      <c r="K1874" s="455" t="s">
        <v>704</v>
      </c>
      <c r="L1874" s="456" t="s">
        <v>428</v>
      </c>
      <c r="M1874" s="493">
        <v>589</v>
      </c>
      <c r="N1874" s="587">
        <v>44819</v>
      </c>
      <c r="O1874" s="545">
        <f t="shared" si="91"/>
        <v>9</v>
      </c>
      <c r="P1874" s="545">
        <f t="shared" si="92"/>
        <v>9</v>
      </c>
      <c r="Q1874" s="531" t="str">
        <f t="shared" si="93"/>
        <v>Gastos_Gerais</v>
      </c>
    </row>
    <row r="1875" spans="1:17" ht="38.25" hidden="1" x14ac:dyDescent="0.2">
      <c r="A1875" s="538">
        <f>IF(B1875="","",COUNT('Diário 3º PA'!$A$4:$A$4242)+COUNT('Diário 4º PA'!$A$4:$A$2224)+ROW()-3)</f>
        <v>5884</v>
      </c>
      <c r="B1875" s="539">
        <v>44823</v>
      </c>
      <c r="C1875" s="492">
        <v>44774</v>
      </c>
      <c r="D1875" s="541" t="s">
        <v>115</v>
      </c>
      <c r="E1875" s="482" t="s">
        <v>234</v>
      </c>
      <c r="F1875" s="615">
        <v>145.47999999999999</v>
      </c>
      <c r="G1875" s="482" t="s">
        <v>3767</v>
      </c>
      <c r="H1875" s="489" t="s">
        <v>136</v>
      </c>
      <c r="I1875" s="489" t="s">
        <v>655</v>
      </c>
      <c r="J1875" s="455" t="s">
        <v>1164</v>
      </c>
      <c r="K1875" s="455" t="s">
        <v>704</v>
      </c>
      <c r="L1875" s="493" t="s">
        <v>705</v>
      </c>
      <c r="M1875" s="493" t="s">
        <v>7696</v>
      </c>
      <c r="N1875" s="587">
        <v>44823</v>
      </c>
      <c r="O1875" s="545">
        <f t="shared" si="91"/>
        <v>9</v>
      </c>
      <c r="P1875" s="545">
        <f t="shared" si="92"/>
        <v>8</v>
      </c>
      <c r="Q1875" s="531" t="str">
        <f t="shared" si="93"/>
        <v>Gastos_Gerais</v>
      </c>
    </row>
    <row r="1876" spans="1:17" ht="38.25" hidden="1" x14ac:dyDescent="0.2">
      <c r="A1876" s="538">
        <f>IF(B1876="","",COUNT('Diário 3º PA'!$A$4:$A$4242)+COUNT('Diário 4º PA'!$A$4:$A$2224)+ROW()-3)</f>
        <v>5885</v>
      </c>
      <c r="B1876" s="539">
        <v>44823</v>
      </c>
      <c r="C1876" s="492">
        <v>44805</v>
      </c>
      <c r="D1876" s="541" t="s">
        <v>115</v>
      </c>
      <c r="E1876" s="482" t="s">
        <v>374</v>
      </c>
      <c r="F1876" s="488">
        <v>1453.5</v>
      </c>
      <c r="G1876" s="482" t="s">
        <v>1190</v>
      </c>
      <c r="H1876" s="489" t="s">
        <v>134</v>
      </c>
      <c r="I1876" s="489" t="s">
        <v>1191</v>
      </c>
      <c r="J1876" s="455" t="s">
        <v>1192</v>
      </c>
      <c r="K1876" s="455" t="s">
        <v>704</v>
      </c>
      <c r="L1876" s="456" t="s">
        <v>428</v>
      </c>
      <c r="M1876" s="493">
        <v>2141</v>
      </c>
      <c r="N1876" s="587">
        <v>44809</v>
      </c>
      <c r="O1876" s="545">
        <f t="shared" si="91"/>
        <v>9</v>
      </c>
      <c r="P1876" s="545">
        <f t="shared" si="92"/>
        <v>9</v>
      </c>
      <c r="Q1876" s="531" t="str">
        <f t="shared" si="93"/>
        <v>Gastos_Gerais</v>
      </c>
    </row>
    <row r="1877" spans="1:17" ht="38.25" hidden="1" x14ac:dyDescent="0.2">
      <c r="A1877" s="538">
        <f>IF(B1877="","",COUNT('Diário 3º PA'!$A$4:$A$4242)+COUNT('Diário 4º PA'!$A$4:$A$2224)+ROW()-3)</f>
        <v>5886</v>
      </c>
      <c r="B1877" s="539">
        <v>44823</v>
      </c>
      <c r="C1877" s="492">
        <v>44805</v>
      </c>
      <c r="D1877" s="541" t="s">
        <v>115</v>
      </c>
      <c r="E1877" s="489" t="s">
        <v>378</v>
      </c>
      <c r="F1877" s="488">
        <v>156.19</v>
      </c>
      <c r="G1877" s="482" t="s">
        <v>7697</v>
      </c>
      <c r="H1877" s="482" t="s">
        <v>130</v>
      </c>
      <c r="I1877" s="482" t="s">
        <v>1960</v>
      </c>
      <c r="J1877" s="493" t="s">
        <v>666</v>
      </c>
      <c r="K1877" s="493" t="s">
        <v>704</v>
      </c>
      <c r="L1877" s="493" t="s">
        <v>704</v>
      </c>
      <c r="M1877" s="493">
        <v>11520622</v>
      </c>
      <c r="N1877" s="587">
        <v>44823</v>
      </c>
      <c r="O1877" s="545">
        <f t="shared" si="91"/>
        <v>9</v>
      </c>
      <c r="P1877" s="545">
        <f t="shared" si="92"/>
        <v>9</v>
      </c>
      <c r="Q1877" s="531" t="str">
        <f t="shared" si="93"/>
        <v>Gastos_Gerais</v>
      </c>
    </row>
    <row r="1878" spans="1:17" ht="38.25" hidden="1" x14ac:dyDescent="0.2">
      <c r="A1878" s="538">
        <f>IF(B1878="","",COUNT('Diário 3º PA'!$A$4:$A$4242)+COUNT('Diário 4º PA'!$A$4:$A$2224)+ROW()-3)</f>
        <v>5887</v>
      </c>
      <c r="B1878" s="539">
        <v>44823</v>
      </c>
      <c r="C1878" s="492">
        <v>44774</v>
      </c>
      <c r="D1878" s="541" t="s">
        <v>115</v>
      </c>
      <c r="E1878" s="482" t="s">
        <v>234</v>
      </c>
      <c r="F1878" s="488">
        <v>135.91</v>
      </c>
      <c r="G1878" s="482" t="s">
        <v>3767</v>
      </c>
      <c r="H1878" s="482" t="s">
        <v>137</v>
      </c>
      <c r="I1878" s="482" t="s">
        <v>768</v>
      </c>
      <c r="J1878" s="493" t="s">
        <v>769</v>
      </c>
      <c r="K1878" s="455" t="s">
        <v>704</v>
      </c>
      <c r="L1878" s="493" t="s">
        <v>705</v>
      </c>
      <c r="M1878" s="493" t="s">
        <v>7698</v>
      </c>
      <c r="N1878" s="587">
        <v>44823</v>
      </c>
      <c r="O1878" s="545">
        <f t="shared" si="91"/>
        <v>9</v>
      </c>
      <c r="P1878" s="545">
        <f t="shared" si="92"/>
        <v>8</v>
      </c>
      <c r="Q1878" s="531" t="str">
        <f t="shared" si="93"/>
        <v>Gastos_Gerais</v>
      </c>
    </row>
    <row r="1879" spans="1:17" ht="38.25" hidden="1" x14ac:dyDescent="0.2">
      <c r="A1879" s="538">
        <f>IF(B1879="","",COUNT('Diário 3º PA'!$A$4:$A$4242)+COUNT('Diário 4º PA'!$A$4:$A$2224)+ROW()-3)</f>
        <v>5888</v>
      </c>
      <c r="B1879" s="539">
        <v>44823</v>
      </c>
      <c r="C1879" s="492">
        <v>44774</v>
      </c>
      <c r="D1879" s="541" t="s">
        <v>115</v>
      </c>
      <c r="E1879" s="482" t="s">
        <v>234</v>
      </c>
      <c r="F1879" s="488">
        <v>106.03</v>
      </c>
      <c r="G1879" s="482" t="s">
        <v>3767</v>
      </c>
      <c r="H1879" s="482" t="s">
        <v>139</v>
      </c>
      <c r="I1879" s="482" t="s">
        <v>768</v>
      </c>
      <c r="J1879" s="493" t="s">
        <v>769</v>
      </c>
      <c r="K1879" s="455" t="s">
        <v>704</v>
      </c>
      <c r="L1879" s="493" t="s">
        <v>705</v>
      </c>
      <c r="M1879" s="493" t="s">
        <v>7699</v>
      </c>
      <c r="N1879" s="587">
        <v>44823</v>
      </c>
      <c r="O1879" s="545">
        <f t="shared" si="91"/>
        <v>9</v>
      </c>
      <c r="P1879" s="545">
        <f t="shared" si="92"/>
        <v>8</v>
      </c>
      <c r="Q1879" s="531" t="str">
        <f t="shared" si="93"/>
        <v>Gastos_Gerais</v>
      </c>
    </row>
    <row r="1880" spans="1:17" ht="38.25" hidden="1" x14ac:dyDescent="0.2">
      <c r="A1880" s="538">
        <f>IF(B1880="","",COUNT('Diário 3º PA'!$A$4:$A$4242)+COUNT('Diário 4º PA'!$A$4:$A$2224)+ROW()-3)</f>
        <v>5889</v>
      </c>
      <c r="B1880" s="539">
        <v>44823</v>
      </c>
      <c r="C1880" s="492">
        <v>44805</v>
      </c>
      <c r="D1880" s="541" t="s">
        <v>115</v>
      </c>
      <c r="E1880" s="482" t="s">
        <v>374</v>
      </c>
      <c r="F1880" s="488">
        <v>1510.5</v>
      </c>
      <c r="G1880" s="482" t="s">
        <v>1190</v>
      </c>
      <c r="H1880" s="489" t="s">
        <v>135</v>
      </c>
      <c r="I1880" s="489" t="s">
        <v>1191</v>
      </c>
      <c r="J1880" s="455" t="s">
        <v>1192</v>
      </c>
      <c r="K1880" s="455" t="s">
        <v>704</v>
      </c>
      <c r="L1880" s="456" t="s">
        <v>428</v>
      </c>
      <c r="M1880" s="493">
        <v>2142</v>
      </c>
      <c r="N1880" s="587">
        <v>44809</v>
      </c>
      <c r="O1880" s="545">
        <f t="shared" si="91"/>
        <v>9</v>
      </c>
      <c r="P1880" s="545">
        <f t="shared" si="92"/>
        <v>9</v>
      </c>
      <c r="Q1880" s="531" t="str">
        <f t="shared" si="93"/>
        <v>Gastos_Gerais</v>
      </c>
    </row>
    <row r="1881" spans="1:17" ht="38.25" hidden="1" x14ac:dyDescent="0.2">
      <c r="A1881" s="538">
        <f>IF(B1881="","",COUNT('Diário 3º PA'!$A$4:$A$4242)+COUNT('Diário 4º PA'!$A$4:$A$2224)+ROW()-3)</f>
        <v>5890</v>
      </c>
      <c r="B1881" s="539">
        <v>44823</v>
      </c>
      <c r="C1881" s="492">
        <v>44774</v>
      </c>
      <c r="D1881" s="541" t="s">
        <v>115</v>
      </c>
      <c r="E1881" s="482" t="s">
        <v>234</v>
      </c>
      <c r="F1881" s="488">
        <v>102.07</v>
      </c>
      <c r="G1881" s="482" t="s">
        <v>3767</v>
      </c>
      <c r="H1881" s="482" t="s">
        <v>134</v>
      </c>
      <c r="I1881" s="482" t="s">
        <v>768</v>
      </c>
      <c r="J1881" s="493" t="s">
        <v>769</v>
      </c>
      <c r="K1881" s="455" t="s">
        <v>704</v>
      </c>
      <c r="L1881" s="493" t="s">
        <v>705</v>
      </c>
      <c r="M1881" s="493" t="s">
        <v>7700</v>
      </c>
      <c r="N1881" s="539">
        <v>44823</v>
      </c>
      <c r="O1881" s="545">
        <f t="shared" si="91"/>
        <v>9</v>
      </c>
      <c r="P1881" s="545">
        <f t="shared" si="92"/>
        <v>8</v>
      </c>
      <c r="Q1881" s="531" t="str">
        <f t="shared" si="93"/>
        <v>Gastos_Gerais</v>
      </c>
    </row>
    <row r="1882" spans="1:17" ht="51" hidden="1" x14ac:dyDescent="0.2">
      <c r="A1882" s="538">
        <f>IF(B1882="","",COUNT('Diário 3º PA'!$A$4:$A$4242)+COUNT('Diário 4º PA'!$A$4:$A$2224)+ROW()-3)</f>
        <v>5891</v>
      </c>
      <c r="B1882" s="539">
        <v>44823</v>
      </c>
      <c r="C1882" s="492">
        <v>44805</v>
      </c>
      <c r="D1882" s="482" t="s">
        <v>104</v>
      </c>
      <c r="E1882" s="482" t="s">
        <v>212</v>
      </c>
      <c r="F1882" s="488">
        <v>19993.37</v>
      </c>
      <c r="G1882" s="482" t="s">
        <v>7701</v>
      </c>
      <c r="H1882" s="482" t="s">
        <v>127</v>
      </c>
      <c r="I1882" s="543" t="s">
        <v>1152</v>
      </c>
      <c r="J1882" s="493" t="s">
        <v>1153</v>
      </c>
      <c r="K1882" s="493" t="s">
        <v>704</v>
      </c>
      <c r="L1882" s="560" t="s">
        <v>428</v>
      </c>
      <c r="M1882" s="493">
        <v>320162</v>
      </c>
      <c r="N1882" s="587">
        <v>44823</v>
      </c>
      <c r="O1882" s="545">
        <f t="shared" si="91"/>
        <v>9</v>
      </c>
      <c r="P1882" s="545">
        <f t="shared" si="92"/>
        <v>9</v>
      </c>
      <c r="Q1882" s="531" t="str">
        <f t="shared" si="93"/>
        <v>Gastos_com_Pessoal</v>
      </c>
    </row>
    <row r="1883" spans="1:17" ht="38.25" hidden="1" x14ac:dyDescent="0.2">
      <c r="A1883" s="538">
        <f>IF(B1883="","",COUNT('Diário 3º PA'!$A$4:$A$4242)+COUNT('Diário 4º PA'!$A$4:$A$2224)+ROW()-3)</f>
        <v>5892</v>
      </c>
      <c r="B1883" s="539">
        <v>44823</v>
      </c>
      <c r="C1883" s="492">
        <v>44774</v>
      </c>
      <c r="D1883" s="541" t="s">
        <v>115</v>
      </c>
      <c r="E1883" s="482" t="s">
        <v>234</v>
      </c>
      <c r="F1883" s="615">
        <v>202.98</v>
      </c>
      <c r="G1883" s="482" t="s">
        <v>3767</v>
      </c>
      <c r="H1883" s="482" t="s">
        <v>129</v>
      </c>
      <c r="I1883" s="489" t="s">
        <v>655</v>
      </c>
      <c r="J1883" s="455" t="s">
        <v>1164</v>
      </c>
      <c r="K1883" s="455" t="s">
        <v>704</v>
      </c>
      <c r="L1883" s="493" t="s">
        <v>705</v>
      </c>
      <c r="M1883" s="493" t="s">
        <v>7702</v>
      </c>
      <c r="N1883" s="587">
        <v>44823</v>
      </c>
      <c r="O1883" s="545">
        <f t="shared" si="91"/>
        <v>9</v>
      </c>
      <c r="P1883" s="545">
        <f t="shared" si="92"/>
        <v>8</v>
      </c>
      <c r="Q1883" s="531" t="str">
        <f t="shared" si="93"/>
        <v>Gastos_Gerais</v>
      </c>
    </row>
    <row r="1884" spans="1:17" ht="38.25" hidden="1" x14ac:dyDescent="0.2">
      <c r="A1884" s="538">
        <f>IF(B1884="","",COUNT('Diário 3º PA'!$A$4:$A$4242)+COUNT('Diário 4º PA'!$A$4:$A$2224)+ROW()-3)</f>
        <v>5893</v>
      </c>
      <c r="B1884" s="539">
        <v>44823</v>
      </c>
      <c r="C1884" s="492">
        <v>44774</v>
      </c>
      <c r="D1884" s="541" t="s">
        <v>115</v>
      </c>
      <c r="E1884" s="482" t="s">
        <v>238</v>
      </c>
      <c r="F1884" s="488">
        <v>683.32</v>
      </c>
      <c r="G1884" s="482" t="s">
        <v>921</v>
      </c>
      <c r="H1884" s="482" t="s">
        <v>131</v>
      </c>
      <c r="I1884" s="482" t="s">
        <v>768</v>
      </c>
      <c r="J1884" s="493" t="s">
        <v>769</v>
      </c>
      <c r="K1884" s="455" t="s">
        <v>704</v>
      </c>
      <c r="L1884" s="493" t="s">
        <v>705</v>
      </c>
      <c r="M1884" s="493" t="s">
        <v>7703</v>
      </c>
      <c r="N1884" s="587">
        <v>44823</v>
      </c>
      <c r="O1884" s="545">
        <f t="shared" si="91"/>
        <v>9</v>
      </c>
      <c r="P1884" s="545">
        <f t="shared" si="92"/>
        <v>8</v>
      </c>
      <c r="Q1884" s="531" t="str">
        <f t="shared" si="93"/>
        <v>Gastos_Gerais</v>
      </c>
    </row>
    <row r="1885" spans="1:17" ht="38.25" hidden="1" x14ac:dyDescent="0.2">
      <c r="A1885" s="538">
        <f>IF(B1885="","",COUNT('Diário 3º PA'!$A$4:$A$4242)+COUNT('Diário 4º PA'!$A$4:$A$2224)+ROW()-3)</f>
        <v>5894</v>
      </c>
      <c r="B1885" s="539">
        <v>44823</v>
      </c>
      <c r="C1885" s="492">
        <v>44805</v>
      </c>
      <c r="D1885" s="541" t="s">
        <v>115</v>
      </c>
      <c r="E1885" s="482" t="s">
        <v>374</v>
      </c>
      <c r="F1885" s="488">
        <v>1415.5</v>
      </c>
      <c r="G1885" s="482" t="s">
        <v>1190</v>
      </c>
      <c r="H1885" s="489" t="s">
        <v>137</v>
      </c>
      <c r="I1885" s="489" t="s">
        <v>1191</v>
      </c>
      <c r="J1885" s="455" t="s">
        <v>1192</v>
      </c>
      <c r="K1885" s="455" t="s">
        <v>704</v>
      </c>
      <c r="L1885" s="456" t="s">
        <v>428</v>
      </c>
      <c r="M1885" s="493">
        <v>2140</v>
      </c>
      <c r="N1885" s="587">
        <v>44809</v>
      </c>
      <c r="O1885" s="545">
        <f t="shared" si="91"/>
        <v>9</v>
      </c>
      <c r="P1885" s="545">
        <f t="shared" si="92"/>
        <v>9</v>
      </c>
      <c r="Q1885" s="531" t="str">
        <f t="shared" si="93"/>
        <v>Gastos_Gerais</v>
      </c>
    </row>
    <row r="1886" spans="1:17" ht="38.25" hidden="1" x14ac:dyDescent="0.2">
      <c r="A1886" s="538">
        <f>IF(B1886="","",COUNT('Diário 3º PA'!$A$4:$A$4242)+COUNT('Diário 4º PA'!$A$4:$A$2224)+ROW()-3)</f>
        <v>5895</v>
      </c>
      <c r="B1886" s="539">
        <v>44823</v>
      </c>
      <c r="C1886" s="492">
        <v>44774</v>
      </c>
      <c r="D1886" s="541" t="s">
        <v>115</v>
      </c>
      <c r="E1886" s="482" t="s">
        <v>238</v>
      </c>
      <c r="F1886" s="488">
        <v>683.32</v>
      </c>
      <c r="G1886" s="482" t="s">
        <v>921</v>
      </c>
      <c r="H1886" s="489" t="s">
        <v>137</v>
      </c>
      <c r="I1886" s="482" t="s">
        <v>768</v>
      </c>
      <c r="J1886" s="493" t="s">
        <v>769</v>
      </c>
      <c r="K1886" s="455" t="s">
        <v>704</v>
      </c>
      <c r="L1886" s="493" t="s">
        <v>705</v>
      </c>
      <c r="M1886" s="493" t="s">
        <v>7704</v>
      </c>
      <c r="N1886" s="587">
        <v>44823</v>
      </c>
      <c r="O1886" s="545">
        <f t="shared" si="91"/>
        <v>9</v>
      </c>
      <c r="P1886" s="545">
        <f t="shared" si="92"/>
        <v>8</v>
      </c>
      <c r="Q1886" s="531" t="str">
        <f t="shared" si="93"/>
        <v>Gastos_Gerais</v>
      </c>
    </row>
    <row r="1887" spans="1:17" ht="38.25" hidden="1" x14ac:dyDescent="0.2">
      <c r="A1887" s="538">
        <f>IF(B1887="","",COUNT('Diário 3º PA'!$A$4:$A$4242)+COUNT('Diário 4º PA'!$A$4:$A$2224)+ROW()-3)</f>
        <v>5896</v>
      </c>
      <c r="B1887" s="539">
        <v>44823</v>
      </c>
      <c r="C1887" s="492">
        <v>44805</v>
      </c>
      <c r="D1887" s="541" t="s">
        <v>115</v>
      </c>
      <c r="E1887" s="482" t="s">
        <v>358</v>
      </c>
      <c r="F1887" s="488">
        <v>405</v>
      </c>
      <c r="G1887" s="482" t="s">
        <v>7705</v>
      </c>
      <c r="H1887" s="489" t="s">
        <v>131</v>
      </c>
      <c r="I1887" s="482" t="s">
        <v>7706</v>
      </c>
      <c r="J1887" s="493" t="s">
        <v>7707</v>
      </c>
      <c r="K1887" s="455" t="s">
        <v>704</v>
      </c>
      <c r="L1887" s="456" t="s">
        <v>428</v>
      </c>
      <c r="M1887" s="493">
        <v>295</v>
      </c>
      <c r="N1887" s="587">
        <v>44820</v>
      </c>
      <c r="O1887" s="545">
        <f t="shared" si="91"/>
        <v>9</v>
      </c>
      <c r="P1887" s="545">
        <f t="shared" si="92"/>
        <v>9</v>
      </c>
      <c r="Q1887" s="531" t="str">
        <f t="shared" si="93"/>
        <v>Gastos_Gerais</v>
      </c>
    </row>
    <row r="1888" spans="1:17" ht="38.25" hidden="1" x14ac:dyDescent="0.2">
      <c r="A1888" s="538">
        <f>IF(B1888="","",COUNT('Diário 3º PA'!$A$4:$A$4242)+COUNT('Diário 4º PA'!$A$4:$A$2224)+ROW()-3)</f>
        <v>5897</v>
      </c>
      <c r="B1888" s="539">
        <v>44823</v>
      </c>
      <c r="C1888" s="492">
        <v>44774</v>
      </c>
      <c r="D1888" s="541" t="s">
        <v>115</v>
      </c>
      <c r="E1888" s="482" t="s">
        <v>234</v>
      </c>
      <c r="F1888" s="615">
        <v>199.99</v>
      </c>
      <c r="G1888" s="482" t="s">
        <v>3767</v>
      </c>
      <c r="H1888" s="489" t="s">
        <v>132</v>
      </c>
      <c r="I1888" s="489" t="s">
        <v>655</v>
      </c>
      <c r="J1888" s="455" t="s">
        <v>1164</v>
      </c>
      <c r="K1888" s="455" t="s">
        <v>704</v>
      </c>
      <c r="L1888" s="493" t="s">
        <v>705</v>
      </c>
      <c r="M1888" s="493" t="s">
        <v>7708</v>
      </c>
      <c r="N1888" s="587">
        <v>44823</v>
      </c>
      <c r="O1888" s="545">
        <f t="shared" si="91"/>
        <v>9</v>
      </c>
      <c r="P1888" s="545">
        <f t="shared" si="92"/>
        <v>8</v>
      </c>
      <c r="Q1888" s="531" t="str">
        <f t="shared" si="93"/>
        <v>Gastos_Gerais</v>
      </c>
    </row>
    <row r="1889" spans="1:17" ht="38.25" hidden="1" x14ac:dyDescent="0.2">
      <c r="A1889" s="538">
        <f>IF(B1889="","",COUNT('Diário 3º PA'!$A$4:$A$4242)+COUNT('Diário 4º PA'!$A$4:$A$2224)+ROW()-3)</f>
        <v>5898</v>
      </c>
      <c r="B1889" s="539">
        <v>44823</v>
      </c>
      <c r="C1889" s="492">
        <v>44774</v>
      </c>
      <c r="D1889" s="541" t="s">
        <v>115</v>
      </c>
      <c r="E1889" s="482" t="s">
        <v>232</v>
      </c>
      <c r="F1889" s="488">
        <v>18611.830000000002</v>
      </c>
      <c r="G1889" s="482" t="s">
        <v>3432</v>
      </c>
      <c r="H1889" s="489" t="s">
        <v>129</v>
      </c>
      <c r="I1889" s="482" t="s">
        <v>1089</v>
      </c>
      <c r="J1889" s="493" t="s">
        <v>703</v>
      </c>
      <c r="K1889" s="455" t="s">
        <v>704</v>
      </c>
      <c r="L1889" s="493" t="s">
        <v>705</v>
      </c>
      <c r="M1889" s="493" t="s">
        <v>7709</v>
      </c>
      <c r="N1889" s="587">
        <v>44823</v>
      </c>
      <c r="O1889" s="545">
        <f t="shared" si="91"/>
        <v>9</v>
      </c>
      <c r="P1889" s="545">
        <f t="shared" si="92"/>
        <v>8</v>
      </c>
      <c r="Q1889" s="531" t="str">
        <f t="shared" si="93"/>
        <v>Gastos_Gerais</v>
      </c>
    </row>
    <row r="1890" spans="1:17" ht="38.25" hidden="1" x14ac:dyDescent="0.2">
      <c r="A1890" s="538">
        <f>IF(B1890="","",COUNT('Diário 3º PA'!$A$4:$A$4242)+COUNT('Diário 4º PA'!$A$4:$A$2224)+ROW()-3)</f>
        <v>5899</v>
      </c>
      <c r="B1890" s="539">
        <v>44823</v>
      </c>
      <c r="C1890" s="492">
        <v>44805</v>
      </c>
      <c r="D1890" s="541" t="s">
        <v>115</v>
      </c>
      <c r="E1890" s="482" t="s">
        <v>374</v>
      </c>
      <c r="F1890" s="488">
        <v>2470</v>
      </c>
      <c r="G1890" s="482" t="s">
        <v>1190</v>
      </c>
      <c r="H1890" s="489" t="s">
        <v>131</v>
      </c>
      <c r="I1890" s="489" t="s">
        <v>1191</v>
      </c>
      <c r="J1890" s="455" t="s">
        <v>1192</v>
      </c>
      <c r="K1890" s="455" t="s">
        <v>704</v>
      </c>
      <c r="L1890" s="456" t="s">
        <v>428</v>
      </c>
      <c r="M1890" s="493">
        <v>2138</v>
      </c>
      <c r="N1890" s="587">
        <v>44809</v>
      </c>
      <c r="O1890" s="545">
        <f t="shared" si="91"/>
        <v>9</v>
      </c>
      <c r="P1890" s="545">
        <f t="shared" si="92"/>
        <v>9</v>
      </c>
      <c r="Q1890" s="531" t="str">
        <f t="shared" si="93"/>
        <v>Gastos_Gerais</v>
      </c>
    </row>
    <row r="1891" spans="1:17" ht="38.25" hidden="1" x14ac:dyDescent="0.2">
      <c r="A1891" s="538">
        <f>IF(B1891="","",COUNT('Diário 3º PA'!$A$4:$A$4242)+COUNT('Diário 4º PA'!$A$4:$A$2224)+ROW()-3)</f>
        <v>5900</v>
      </c>
      <c r="B1891" s="539">
        <v>44823</v>
      </c>
      <c r="C1891" s="492">
        <v>44805</v>
      </c>
      <c r="D1891" s="541" t="s">
        <v>115</v>
      </c>
      <c r="E1891" s="482" t="s">
        <v>378</v>
      </c>
      <c r="F1891" s="488">
        <v>240</v>
      </c>
      <c r="G1891" s="482" t="s">
        <v>7710</v>
      </c>
      <c r="H1891" s="489" t="s">
        <v>130</v>
      </c>
      <c r="I1891" s="482" t="s">
        <v>7711</v>
      </c>
      <c r="J1891" s="493" t="s">
        <v>7712</v>
      </c>
      <c r="K1891" s="455" t="s">
        <v>704</v>
      </c>
      <c r="L1891" s="456" t="s">
        <v>428</v>
      </c>
      <c r="M1891" s="493">
        <v>202211</v>
      </c>
      <c r="N1891" s="587">
        <v>44820</v>
      </c>
      <c r="O1891" s="545">
        <f t="shared" si="91"/>
        <v>9</v>
      </c>
      <c r="P1891" s="545">
        <f t="shared" si="92"/>
        <v>9</v>
      </c>
      <c r="Q1891" s="531" t="str">
        <f t="shared" si="93"/>
        <v>Gastos_Gerais</v>
      </c>
    </row>
    <row r="1892" spans="1:17" ht="38.25" hidden="1" x14ac:dyDescent="0.2">
      <c r="A1892" s="538">
        <f>IF(B1892="","",COUNT('Diário 3º PA'!$A$4:$A$4242)+COUNT('Diário 4º PA'!$A$4:$A$2224)+ROW()-3)</f>
        <v>5901</v>
      </c>
      <c r="B1892" s="539">
        <v>44823</v>
      </c>
      <c r="C1892" s="492">
        <v>44774</v>
      </c>
      <c r="D1892" s="541" t="s">
        <v>115</v>
      </c>
      <c r="E1892" s="482" t="s">
        <v>234</v>
      </c>
      <c r="F1892" s="615">
        <v>146.47999999999999</v>
      </c>
      <c r="G1892" s="482" t="s">
        <v>3767</v>
      </c>
      <c r="H1892" s="489" t="s">
        <v>135</v>
      </c>
      <c r="I1892" s="482" t="s">
        <v>655</v>
      </c>
      <c r="J1892" s="493" t="s">
        <v>1164</v>
      </c>
      <c r="K1892" s="455" t="s">
        <v>704</v>
      </c>
      <c r="L1892" s="493" t="s">
        <v>705</v>
      </c>
      <c r="M1892" s="493" t="s">
        <v>7713</v>
      </c>
      <c r="N1892" s="587">
        <v>44823</v>
      </c>
      <c r="O1892" s="545">
        <f t="shared" si="91"/>
        <v>9</v>
      </c>
      <c r="P1892" s="545">
        <f t="shared" si="92"/>
        <v>8</v>
      </c>
      <c r="Q1892" s="531" t="str">
        <f t="shared" si="93"/>
        <v>Gastos_Gerais</v>
      </c>
    </row>
    <row r="1893" spans="1:17" ht="38.25" hidden="1" x14ac:dyDescent="0.2">
      <c r="A1893" s="538">
        <f>IF(B1893="","",COUNT('Diário 3º PA'!$A$4:$A$4242)+COUNT('Diário 4º PA'!$A$4:$A$2224)+ROW()-3)</f>
        <v>5902</v>
      </c>
      <c r="B1893" s="539">
        <v>44823</v>
      </c>
      <c r="C1893" s="492">
        <v>44805</v>
      </c>
      <c r="D1893" s="541" t="s">
        <v>115</v>
      </c>
      <c r="E1893" s="482" t="s">
        <v>342</v>
      </c>
      <c r="F1893" s="488">
        <v>180</v>
      </c>
      <c r="G1893" s="482" t="s">
        <v>7714</v>
      </c>
      <c r="H1893" s="489" t="s">
        <v>137</v>
      </c>
      <c r="I1893" s="482" t="s">
        <v>1563</v>
      </c>
      <c r="J1893" s="493" t="s">
        <v>1564</v>
      </c>
      <c r="K1893" s="518" t="s">
        <v>6748</v>
      </c>
      <c r="L1893" s="493" t="s">
        <v>1531</v>
      </c>
      <c r="M1893" s="493">
        <v>189192698</v>
      </c>
      <c r="N1893" s="587">
        <v>44823</v>
      </c>
      <c r="O1893" s="545">
        <f t="shared" si="91"/>
        <v>9</v>
      </c>
      <c r="P1893" s="545">
        <f t="shared" si="92"/>
        <v>9</v>
      </c>
      <c r="Q1893" s="531" t="str">
        <f t="shared" si="93"/>
        <v>Gastos_Gerais</v>
      </c>
    </row>
    <row r="1894" spans="1:17" ht="38.25" hidden="1" x14ac:dyDescent="0.2">
      <c r="A1894" s="538">
        <f>IF(B1894="","",COUNT('Diário 3º PA'!$A$4:$A$4242)+COUNT('Diário 4º PA'!$A$4:$A$2224)+ROW()-3)</f>
        <v>5903</v>
      </c>
      <c r="B1894" s="539">
        <v>44823</v>
      </c>
      <c r="C1894" s="492">
        <v>44805</v>
      </c>
      <c r="D1894" s="541" t="s">
        <v>115</v>
      </c>
      <c r="E1894" s="482" t="s">
        <v>340</v>
      </c>
      <c r="F1894" s="488">
        <v>182.8</v>
      </c>
      <c r="G1894" s="482" t="s">
        <v>7715</v>
      </c>
      <c r="H1894" s="489" t="s">
        <v>137</v>
      </c>
      <c r="I1894" s="482" t="s">
        <v>1563</v>
      </c>
      <c r="J1894" s="493" t="s">
        <v>1564</v>
      </c>
      <c r="K1894" s="518" t="s">
        <v>6748</v>
      </c>
      <c r="L1894" s="493" t="s">
        <v>1531</v>
      </c>
      <c r="M1894" s="493">
        <v>189192698</v>
      </c>
      <c r="N1894" s="587">
        <v>44823</v>
      </c>
      <c r="O1894" s="545">
        <f t="shared" si="91"/>
        <v>9</v>
      </c>
      <c r="P1894" s="545">
        <f t="shared" si="92"/>
        <v>9</v>
      </c>
      <c r="Q1894" s="531" t="str">
        <f t="shared" si="93"/>
        <v>Gastos_Gerais</v>
      </c>
    </row>
    <row r="1895" spans="1:17" ht="38.25" hidden="1" x14ac:dyDescent="0.2">
      <c r="A1895" s="538">
        <f>IF(B1895="","",COUNT('Diário 3º PA'!$A$4:$A$4242)+COUNT('Diário 4º PA'!$A$4:$A$2224)+ROW()-3)</f>
        <v>5904</v>
      </c>
      <c r="B1895" s="539">
        <v>44823</v>
      </c>
      <c r="C1895" s="492">
        <v>44805</v>
      </c>
      <c r="D1895" s="541" t="s">
        <v>115</v>
      </c>
      <c r="E1895" s="482" t="s">
        <v>342</v>
      </c>
      <c r="F1895" s="488">
        <v>180</v>
      </c>
      <c r="G1895" s="482" t="s">
        <v>7366</v>
      </c>
      <c r="H1895" s="489" t="s">
        <v>137</v>
      </c>
      <c r="I1895" s="482" t="s">
        <v>7716</v>
      </c>
      <c r="J1895" s="493" t="s">
        <v>7368</v>
      </c>
      <c r="K1895" s="518" t="s">
        <v>6748</v>
      </c>
      <c r="L1895" s="493" t="s">
        <v>1531</v>
      </c>
      <c r="M1895" s="493">
        <v>189192698</v>
      </c>
      <c r="N1895" s="587">
        <v>44823</v>
      </c>
      <c r="O1895" s="545">
        <f t="shared" si="91"/>
        <v>9</v>
      </c>
      <c r="P1895" s="545">
        <f t="shared" si="92"/>
        <v>9</v>
      </c>
      <c r="Q1895" s="531" t="str">
        <f t="shared" si="93"/>
        <v>Gastos_Gerais</v>
      </c>
    </row>
    <row r="1896" spans="1:17" ht="38.25" hidden="1" x14ac:dyDescent="0.2">
      <c r="A1896" s="538">
        <f>IF(B1896="","",COUNT('Diário 3º PA'!$A$4:$A$4242)+COUNT('Diário 4º PA'!$A$4:$A$2224)+ROW()-3)</f>
        <v>5905</v>
      </c>
      <c r="B1896" s="539">
        <v>44823</v>
      </c>
      <c r="C1896" s="492">
        <v>44805</v>
      </c>
      <c r="D1896" s="541" t="s">
        <v>115</v>
      </c>
      <c r="E1896" s="482" t="s">
        <v>340</v>
      </c>
      <c r="F1896" s="488">
        <v>182.8</v>
      </c>
      <c r="G1896" s="482" t="s">
        <v>7717</v>
      </c>
      <c r="H1896" s="489" t="s">
        <v>137</v>
      </c>
      <c r="I1896" s="482" t="s">
        <v>7716</v>
      </c>
      <c r="J1896" s="493" t="s">
        <v>7368</v>
      </c>
      <c r="K1896" s="518" t="s">
        <v>6748</v>
      </c>
      <c r="L1896" s="493" t="s">
        <v>1531</v>
      </c>
      <c r="M1896" s="493">
        <v>189192698</v>
      </c>
      <c r="N1896" s="587">
        <v>44823</v>
      </c>
      <c r="O1896" s="545">
        <f t="shared" si="91"/>
        <v>9</v>
      </c>
      <c r="P1896" s="545">
        <f t="shared" si="92"/>
        <v>9</v>
      </c>
      <c r="Q1896" s="531" t="str">
        <f t="shared" si="93"/>
        <v>Gastos_Gerais</v>
      </c>
    </row>
    <row r="1897" spans="1:17" ht="48" hidden="1" x14ac:dyDescent="0.2">
      <c r="A1897" s="538">
        <f>IF(B1897="","",COUNT('Diário 3º PA'!$A$4:$A$4242)+COUNT('Diário 4º PA'!$A$4:$A$2224)+ROW()-3)</f>
        <v>5906</v>
      </c>
      <c r="B1897" s="539">
        <v>44823</v>
      </c>
      <c r="C1897" s="492">
        <v>44805</v>
      </c>
      <c r="D1897" s="541" t="s">
        <v>115</v>
      </c>
      <c r="E1897" s="482" t="s">
        <v>342</v>
      </c>
      <c r="F1897" s="488">
        <v>120</v>
      </c>
      <c r="G1897" s="482" t="s">
        <v>7718</v>
      </c>
      <c r="H1897" s="489" t="s">
        <v>135</v>
      </c>
      <c r="I1897" s="482" t="s">
        <v>7719</v>
      </c>
      <c r="J1897" s="493" t="s">
        <v>1887</v>
      </c>
      <c r="K1897" s="518" t="s">
        <v>6748</v>
      </c>
      <c r="L1897" s="493" t="s">
        <v>1531</v>
      </c>
      <c r="M1897" s="493">
        <v>189192698</v>
      </c>
      <c r="N1897" s="587">
        <v>44823</v>
      </c>
      <c r="O1897" s="545">
        <f t="shared" si="91"/>
        <v>9</v>
      </c>
      <c r="P1897" s="545">
        <f t="shared" si="92"/>
        <v>9</v>
      </c>
      <c r="Q1897" s="531" t="str">
        <f t="shared" si="93"/>
        <v>Gastos_Gerais</v>
      </c>
    </row>
    <row r="1898" spans="1:17" ht="48" hidden="1" x14ac:dyDescent="0.2">
      <c r="A1898" s="538">
        <f>IF(B1898="","",COUNT('Diário 3º PA'!$A$4:$A$4242)+COUNT('Diário 4º PA'!$A$4:$A$2224)+ROW()-3)</f>
        <v>5907</v>
      </c>
      <c r="B1898" s="539">
        <v>44823</v>
      </c>
      <c r="C1898" s="492">
        <v>44805</v>
      </c>
      <c r="D1898" s="541" t="s">
        <v>115</v>
      </c>
      <c r="E1898" s="482" t="s">
        <v>342</v>
      </c>
      <c r="F1898" s="488">
        <v>120</v>
      </c>
      <c r="G1898" s="482" t="s">
        <v>7720</v>
      </c>
      <c r="H1898" s="489" t="s">
        <v>135</v>
      </c>
      <c r="I1898" s="482" t="s">
        <v>4112</v>
      </c>
      <c r="J1898" s="493" t="s">
        <v>1884</v>
      </c>
      <c r="K1898" s="518" t="s">
        <v>6748</v>
      </c>
      <c r="L1898" s="493" t="s">
        <v>1531</v>
      </c>
      <c r="M1898" s="493">
        <v>189192698</v>
      </c>
      <c r="N1898" s="587">
        <v>44823</v>
      </c>
      <c r="O1898" s="545">
        <f t="shared" si="91"/>
        <v>9</v>
      </c>
      <c r="P1898" s="545">
        <f t="shared" si="92"/>
        <v>9</v>
      </c>
      <c r="Q1898" s="531" t="str">
        <f t="shared" si="93"/>
        <v>Gastos_Gerais</v>
      </c>
    </row>
    <row r="1899" spans="1:17" ht="38.25" hidden="1" x14ac:dyDescent="0.2">
      <c r="A1899" s="538">
        <f>IF(B1899="","",COUNT('Diário 3º PA'!$A$4:$A$4242)+COUNT('Diário 4º PA'!$A$4:$A$2224)+ROW()-3)</f>
        <v>5908</v>
      </c>
      <c r="B1899" s="539">
        <v>44823</v>
      </c>
      <c r="C1899" s="492">
        <v>44805</v>
      </c>
      <c r="D1899" s="541" t="s">
        <v>115</v>
      </c>
      <c r="E1899" s="482" t="s">
        <v>342</v>
      </c>
      <c r="F1899" s="488">
        <v>62.4</v>
      </c>
      <c r="G1899" s="482" t="s">
        <v>7721</v>
      </c>
      <c r="H1899" s="489" t="s">
        <v>128</v>
      </c>
      <c r="I1899" s="482" t="s">
        <v>1627</v>
      </c>
      <c r="J1899" s="493" t="s">
        <v>1628</v>
      </c>
      <c r="K1899" s="518" t="s">
        <v>6748</v>
      </c>
      <c r="L1899" s="493" t="s">
        <v>1531</v>
      </c>
      <c r="M1899" s="493">
        <v>189192698</v>
      </c>
      <c r="N1899" s="587">
        <v>44823</v>
      </c>
      <c r="O1899" s="545">
        <f t="shared" si="91"/>
        <v>9</v>
      </c>
      <c r="P1899" s="545">
        <f t="shared" si="92"/>
        <v>9</v>
      </c>
      <c r="Q1899" s="531" t="str">
        <f t="shared" si="93"/>
        <v>Gastos_Gerais</v>
      </c>
    </row>
    <row r="1900" spans="1:17" ht="38.25" hidden="1" x14ac:dyDescent="0.2">
      <c r="A1900" s="538">
        <f>IF(B1900="","",COUNT('Diário 3º PA'!$A$4:$A$4242)+COUNT('Diário 4º PA'!$A$4:$A$2224)+ROW()-3)</f>
        <v>5909</v>
      </c>
      <c r="B1900" s="539">
        <v>44823</v>
      </c>
      <c r="C1900" s="492">
        <v>44805</v>
      </c>
      <c r="D1900" s="541" t="s">
        <v>115</v>
      </c>
      <c r="E1900" s="482" t="s">
        <v>342</v>
      </c>
      <c r="F1900" s="488">
        <v>25.2</v>
      </c>
      <c r="G1900" s="482" t="s">
        <v>7722</v>
      </c>
      <c r="H1900" s="489" t="s">
        <v>140</v>
      </c>
      <c r="I1900" s="482" t="s">
        <v>7723</v>
      </c>
      <c r="J1900" s="493" t="s">
        <v>6974</v>
      </c>
      <c r="K1900" s="518" t="s">
        <v>6748</v>
      </c>
      <c r="L1900" s="493" t="s">
        <v>1531</v>
      </c>
      <c r="M1900" s="493">
        <v>189192698</v>
      </c>
      <c r="N1900" s="587">
        <v>44823</v>
      </c>
      <c r="O1900" s="545">
        <f t="shared" si="91"/>
        <v>9</v>
      </c>
      <c r="P1900" s="545">
        <f t="shared" si="92"/>
        <v>9</v>
      </c>
      <c r="Q1900" s="531" t="str">
        <f t="shared" si="93"/>
        <v>Gastos_Gerais</v>
      </c>
    </row>
    <row r="1901" spans="1:17" ht="38.25" hidden="1" x14ac:dyDescent="0.2">
      <c r="A1901" s="538">
        <f>IF(B1901="","",COUNT('Diário 3º PA'!$A$4:$A$4242)+COUNT('Diário 4º PA'!$A$4:$A$2224)+ROW()-3)</f>
        <v>5910</v>
      </c>
      <c r="B1901" s="539">
        <v>44823</v>
      </c>
      <c r="C1901" s="492">
        <v>44805</v>
      </c>
      <c r="D1901" s="541" t="s">
        <v>115</v>
      </c>
      <c r="E1901" s="482" t="s">
        <v>342</v>
      </c>
      <c r="F1901" s="488">
        <v>120</v>
      </c>
      <c r="G1901" s="482" t="s">
        <v>7724</v>
      </c>
      <c r="H1901" s="489" t="s">
        <v>131</v>
      </c>
      <c r="I1901" s="482" t="s">
        <v>7725</v>
      </c>
      <c r="J1901" s="493" t="s">
        <v>3833</v>
      </c>
      <c r="K1901" s="518" t="s">
        <v>6748</v>
      </c>
      <c r="L1901" s="493" t="s">
        <v>1531</v>
      </c>
      <c r="M1901" s="493">
        <v>189192698</v>
      </c>
      <c r="N1901" s="587">
        <v>44823</v>
      </c>
      <c r="O1901" s="545">
        <f t="shared" si="91"/>
        <v>9</v>
      </c>
      <c r="P1901" s="545">
        <f t="shared" si="92"/>
        <v>9</v>
      </c>
      <c r="Q1901" s="531" t="str">
        <f t="shared" si="93"/>
        <v>Gastos_Gerais</v>
      </c>
    </row>
    <row r="1902" spans="1:17" ht="38.25" hidden="1" x14ac:dyDescent="0.2">
      <c r="A1902" s="538">
        <f>IF(B1902="","",COUNT('Diário 3º PA'!$A$4:$A$4242)+COUNT('Diário 4º PA'!$A$4:$A$2224)+ROW()-3)</f>
        <v>5911</v>
      </c>
      <c r="B1902" s="539">
        <v>44823</v>
      </c>
      <c r="C1902" s="492">
        <v>44805</v>
      </c>
      <c r="D1902" s="541" t="s">
        <v>115</v>
      </c>
      <c r="E1902" s="482" t="s">
        <v>340</v>
      </c>
      <c r="F1902" s="488">
        <v>170.76</v>
      </c>
      <c r="G1902" s="482" t="s">
        <v>7726</v>
      </c>
      <c r="H1902" s="489" t="s">
        <v>128</v>
      </c>
      <c r="I1902" s="482" t="s">
        <v>7727</v>
      </c>
      <c r="J1902" s="493" t="s">
        <v>5158</v>
      </c>
      <c r="K1902" s="518" t="s">
        <v>6748</v>
      </c>
      <c r="L1902" s="493" t="s">
        <v>1531</v>
      </c>
      <c r="M1902" s="493">
        <v>189192698</v>
      </c>
      <c r="N1902" s="587">
        <v>44823</v>
      </c>
      <c r="O1902" s="545">
        <f t="shared" si="91"/>
        <v>9</v>
      </c>
      <c r="P1902" s="545">
        <f t="shared" si="92"/>
        <v>9</v>
      </c>
      <c r="Q1902" s="531" t="str">
        <f t="shared" si="93"/>
        <v>Gastos_Gerais</v>
      </c>
    </row>
    <row r="1903" spans="1:17" ht="38.25" hidden="1" x14ac:dyDescent="0.2">
      <c r="A1903" s="538">
        <f>IF(B1903="","",COUNT('Diário 3º PA'!$A$4:$A$4242)+COUNT('Diário 4º PA'!$A$4:$A$2224)+ROW()-3)</f>
        <v>5912</v>
      </c>
      <c r="B1903" s="539">
        <v>44823</v>
      </c>
      <c r="C1903" s="492">
        <v>44805</v>
      </c>
      <c r="D1903" s="541" t="s">
        <v>115</v>
      </c>
      <c r="E1903" s="482" t="s">
        <v>342</v>
      </c>
      <c r="F1903" s="488">
        <v>120</v>
      </c>
      <c r="G1903" s="482" t="s">
        <v>7195</v>
      </c>
      <c r="H1903" s="489" t="s">
        <v>135</v>
      </c>
      <c r="I1903" s="482" t="s">
        <v>7728</v>
      </c>
      <c r="J1903" s="493" t="s">
        <v>7197</v>
      </c>
      <c r="K1903" s="518" t="s">
        <v>6748</v>
      </c>
      <c r="L1903" s="493" t="s">
        <v>1531</v>
      </c>
      <c r="M1903" s="493">
        <v>189192698</v>
      </c>
      <c r="N1903" s="587">
        <v>44823</v>
      </c>
      <c r="O1903" s="545">
        <f t="shared" si="91"/>
        <v>9</v>
      </c>
      <c r="P1903" s="545">
        <f t="shared" si="92"/>
        <v>9</v>
      </c>
      <c r="Q1903" s="531" t="str">
        <f t="shared" si="93"/>
        <v>Gastos_Gerais</v>
      </c>
    </row>
    <row r="1904" spans="1:17" ht="38.25" hidden="1" x14ac:dyDescent="0.2">
      <c r="A1904" s="538">
        <f>IF(B1904="","",COUNT('Diário 3º PA'!$A$4:$A$4242)+COUNT('Diário 4º PA'!$A$4:$A$2224)+ROW()-3)</f>
        <v>5913</v>
      </c>
      <c r="B1904" s="539">
        <v>44823</v>
      </c>
      <c r="C1904" s="492">
        <v>44805</v>
      </c>
      <c r="D1904" s="541" t="s">
        <v>115</v>
      </c>
      <c r="E1904" s="482" t="s">
        <v>342</v>
      </c>
      <c r="F1904" s="488">
        <v>120</v>
      </c>
      <c r="G1904" s="482" t="s">
        <v>7729</v>
      </c>
      <c r="H1904" s="489" t="s">
        <v>132</v>
      </c>
      <c r="I1904" s="482" t="s">
        <v>5286</v>
      </c>
      <c r="J1904" s="493" t="s">
        <v>5287</v>
      </c>
      <c r="K1904" s="518" t="s">
        <v>6748</v>
      </c>
      <c r="L1904" s="493" t="s">
        <v>1531</v>
      </c>
      <c r="M1904" s="493">
        <v>189192698</v>
      </c>
      <c r="N1904" s="587">
        <v>44823</v>
      </c>
      <c r="O1904" s="545">
        <f t="shared" si="91"/>
        <v>9</v>
      </c>
      <c r="P1904" s="545">
        <f t="shared" si="92"/>
        <v>9</v>
      </c>
      <c r="Q1904" s="531" t="str">
        <f t="shared" si="93"/>
        <v>Gastos_Gerais</v>
      </c>
    </row>
    <row r="1905" spans="1:17" ht="38.25" hidden="1" x14ac:dyDescent="0.2">
      <c r="A1905" s="538">
        <f>IF(B1905="","",COUNT('Diário 3º PA'!$A$4:$A$4242)+COUNT('Diário 4º PA'!$A$4:$A$2224)+ROW()-3)</f>
        <v>5914</v>
      </c>
      <c r="B1905" s="539">
        <v>44823</v>
      </c>
      <c r="C1905" s="492">
        <v>44805</v>
      </c>
      <c r="D1905" s="541" t="s">
        <v>115</v>
      </c>
      <c r="E1905" s="482" t="s">
        <v>342</v>
      </c>
      <c r="F1905" s="488">
        <v>120</v>
      </c>
      <c r="G1905" s="482" t="s">
        <v>7730</v>
      </c>
      <c r="H1905" s="489" t="s">
        <v>136</v>
      </c>
      <c r="I1905" s="482" t="s">
        <v>7731</v>
      </c>
      <c r="J1905" s="493" t="s">
        <v>4105</v>
      </c>
      <c r="K1905" s="518" t="s">
        <v>6748</v>
      </c>
      <c r="L1905" s="493" t="s">
        <v>1531</v>
      </c>
      <c r="M1905" s="493">
        <v>189192698</v>
      </c>
      <c r="N1905" s="587">
        <v>44823</v>
      </c>
      <c r="O1905" s="545">
        <f t="shared" si="91"/>
        <v>9</v>
      </c>
      <c r="P1905" s="545">
        <f t="shared" si="92"/>
        <v>9</v>
      </c>
      <c r="Q1905" s="531" t="str">
        <f t="shared" si="93"/>
        <v>Gastos_Gerais</v>
      </c>
    </row>
    <row r="1906" spans="1:17" ht="38.25" hidden="1" x14ac:dyDescent="0.2">
      <c r="A1906" s="538">
        <f>IF(B1906="","",COUNT('Diário 3º PA'!$A$4:$A$4242)+COUNT('Diário 4º PA'!$A$4:$A$2224)+ROW()-3)</f>
        <v>5915</v>
      </c>
      <c r="B1906" s="539">
        <v>44823</v>
      </c>
      <c r="C1906" s="492">
        <v>44805</v>
      </c>
      <c r="D1906" s="541" t="s">
        <v>115</v>
      </c>
      <c r="E1906" s="482" t="s">
        <v>342</v>
      </c>
      <c r="F1906" s="488">
        <v>120</v>
      </c>
      <c r="G1906" s="482" t="s">
        <v>7732</v>
      </c>
      <c r="H1906" s="489" t="s">
        <v>131</v>
      </c>
      <c r="I1906" s="482" t="s">
        <v>5399</v>
      </c>
      <c r="J1906" s="493" t="s">
        <v>5400</v>
      </c>
      <c r="K1906" s="518" t="s">
        <v>6748</v>
      </c>
      <c r="L1906" s="493" t="s">
        <v>1531</v>
      </c>
      <c r="M1906" s="493">
        <v>189192698</v>
      </c>
      <c r="N1906" s="587">
        <v>44823</v>
      </c>
      <c r="O1906" s="545">
        <f t="shared" si="91"/>
        <v>9</v>
      </c>
      <c r="P1906" s="545">
        <f t="shared" si="92"/>
        <v>9</v>
      </c>
      <c r="Q1906" s="531" t="str">
        <f t="shared" si="93"/>
        <v>Gastos_Gerais</v>
      </c>
    </row>
    <row r="1907" spans="1:17" ht="38.25" hidden="1" x14ac:dyDescent="0.2">
      <c r="A1907" s="538">
        <f>IF(B1907="","",COUNT('Diário 3º PA'!$A$4:$A$4242)+COUNT('Diário 4º PA'!$A$4:$A$2224)+ROW()-3)</f>
        <v>5916</v>
      </c>
      <c r="B1907" s="539">
        <v>44823</v>
      </c>
      <c r="C1907" s="492">
        <v>44805</v>
      </c>
      <c r="D1907" s="541" t="s">
        <v>115</v>
      </c>
      <c r="E1907" s="482" t="s">
        <v>340</v>
      </c>
      <c r="F1907" s="488">
        <v>150.91999999999999</v>
      </c>
      <c r="G1907" s="482" t="s">
        <v>7733</v>
      </c>
      <c r="H1907" s="489" t="s">
        <v>128</v>
      </c>
      <c r="I1907" s="482" t="s">
        <v>7734</v>
      </c>
      <c r="J1907" s="493" t="s">
        <v>7548</v>
      </c>
      <c r="K1907" s="518" t="s">
        <v>6748</v>
      </c>
      <c r="L1907" s="493" t="s">
        <v>1531</v>
      </c>
      <c r="M1907" s="493">
        <v>189192698</v>
      </c>
      <c r="N1907" s="587">
        <v>44823</v>
      </c>
      <c r="O1907" s="545">
        <f t="shared" si="91"/>
        <v>9</v>
      </c>
      <c r="P1907" s="545">
        <f t="shared" si="92"/>
        <v>9</v>
      </c>
      <c r="Q1907" s="531" t="str">
        <f t="shared" si="93"/>
        <v>Gastos_Gerais</v>
      </c>
    </row>
    <row r="1908" spans="1:17" ht="38.25" hidden="1" x14ac:dyDescent="0.2">
      <c r="A1908" s="538">
        <f>IF(B1908="","",COUNT('Diário 3º PA'!$A$4:$A$4242)+COUNT('Diário 4º PA'!$A$4:$A$2224)+ROW()-3)</f>
        <v>5917</v>
      </c>
      <c r="B1908" s="539">
        <v>44823</v>
      </c>
      <c r="C1908" s="492">
        <v>44805</v>
      </c>
      <c r="D1908" s="541" t="s">
        <v>115</v>
      </c>
      <c r="E1908" s="482" t="s">
        <v>342</v>
      </c>
      <c r="F1908" s="488">
        <v>120</v>
      </c>
      <c r="G1908" s="482" t="s">
        <v>7735</v>
      </c>
      <c r="H1908" s="489" t="s">
        <v>136</v>
      </c>
      <c r="I1908" s="482" t="s">
        <v>4433</v>
      </c>
      <c r="J1908" s="493" t="s">
        <v>4434</v>
      </c>
      <c r="K1908" s="518" t="s">
        <v>6748</v>
      </c>
      <c r="L1908" s="493" t="s">
        <v>1531</v>
      </c>
      <c r="M1908" s="493">
        <v>189192698</v>
      </c>
      <c r="N1908" s="587">
        <v>44823</v>
      </c>
      <c r="O1908" s="545">
        <f t="shared" si="91"/>
        <v>9</v>
      </c>
      <c r="P1908" s="545">
        <f t="shared" si="92"/>
        <v>9</v>
      </c>
      <c r="Q1908" s="531" t="str">
        <f t="shared" si="93"/>
        <v>Gastos_Gerais</v>
      </c>
    </row>
    <row r="1909" spans="1:17" ht="38.25" hidden="1" x14ac:dyDescent="0.2">
      <c r="A1909" s="538">
        <f>IF(B1909="","",COUNT('Diário 3º PA'!$A$4:$A$4242)+COUNT('Diário 4º PA'!$A$4:$A$2224)+ROW()-3)</f>
        <v>5918</v>
      </c>
      <c r="B1909" s="539">
        <v>44823</v>
      </c>
      <c r="C1909" s="492">
        <v>44805</v>
      </c>
      <c r="D1909" s="541" t="s">
        <v>115</v>
      </c>
      <c r="E1909" s="482" t="s">
        <v>342</v>
      </c>
      <c r="F1909" s="488">
        <v>120</v>
      </c>
      <c r="G1909" s="482" t="s">
        <v>7736</v>
      </c>
      <c r="H1909" s="489" t="s">
        <v>136</v>
      </c>
      <c r="I1909" s="482" t="s">
        <v>7737</v>
      </c>
      <c r="J1909" s="493" t="s">
        <v>7411</v>
      </c>
      <c r="K1909" s="518" t="s">
        <v>6748</v>
      </c>
      <c r="L1909" s="493" t="s">
        <v>1531</v>
      </c>
      <c r="M1909" s="493">
        <v>189192698</v>
      </c>
      <c r="N1909" s="587">
        <v>44823</v>
      </c>
      <c r="O1909" s="545">
        <f t="shared" si="91"/>
        <v>9</v>
      </c>
      <c r="P1909" s="545">
        <f t="shared" si="92"/>
        <v>9</v>
      </c>
      <c r="Q1909" s="531" t="str">
        <f t="shared" si="93"/>
        <v>Gastos_Gerais</v>
      </c>
    </row>
    <row r="1910" spans="1:17" ht="51" hidden="1" x14ac:dyDescent="0.2">
      <c r="A1910" s="538">
        <f>IF(B1910="","",COUNT('Diário 3º PA'!$A$4:$A$4242)+COUNT('Diário 4º PA'!$A$4:$A$2224)+ROW()-3)</f>
        <v>5919</v>
      </c>
      <c r="B1910" s="539">
        <v>44823</v>
      </c>
      <c r="C1910" s="492">
        <v>44774</v>
      </c>
      <c r="D1910" s="482" t="s">
        <v>104</v>
      </c>
      <c r="E1910" s="482" t="s">
        <v>179</v>
      </c>
      <c r="F1910" s="488">
        <v>124865.81</v>
      </c>
      <c r="G1910" s="482" t="s">
        <v>7738</v>
      </c>
      <c r="H1910" s="482" t="s">
        <v>127</v>
      </c>
      <c r="I1910" s="482" t="s">
        <v>1183</v>
      </c>
      <c r="J1910" s="493" t="s">
        <v>666</v>
      </c>
      <c r="K1910" s="493" t="s">
        <v>732</v>
      </c>
      <c r="L1910" s="493" t="s">
        <v>778</v>
      </c>
      <c r="M1910" s="493" t="s">
        <v>666</v>
      </c>
      <c r="N1910" s="587">
        <v>44823</v>
      </c>
      <c r="O1910" s="545">
        <f t="shared" si="91"/>
        <v>9</v>
      </c>
      <c r="P1910" s="545">
        <f t="shared" si="92"/>
        <v>8</v>
      </c>
      <c r="Q1910" s="531" t="str">
        <f t="shared" si="93"/>
        <v>Gastos_com_Pessoal</v>
      </c>
    </row>
    <row r="1911" spans="1:17" ht="51" hidden="1" x14ac:dyDescent="0.2">
      <c r="A1911" s="538">
        <f>IF(B1911="","",COUNT('Diário 3º PA'!$A$4:$A$4242)+COUNT('Diário 4º PA'!$A$4:$A$2224)+ROW()-3)</f>
        <v>5920</v>
      </c>
      <c r="B1911" s="539">
        <v>44823</v>
      </c>
      <c r="C1911" s="492">
        <v>44774</v>
      </c>
      <c r="D1911" s="482" t="s">
        <v>104</v>
      </c>
      <c r="E1911" s="482" t="s">
        <v>106</v>
      </c>
      <c r="F1911" s="488">
        <v>249177.38</v>
      </c>
      <c r="G1911" s="482" t="s">
        <v>7739</v>
      </c>
      <c r="H1911" s="482" t="s">
        <v>127</v>
      </c>
      <c r="I1911" s="482" t="s">
        <v>1181</v>
      </c>
      <c r="J1911" s="493" t="s">
        <v>666</v>
      </c>
      <c r="K1911" s="493" t="s">
        <v>732</v>
      </c>
      <c r="L1911" s="493" t="s">
        <v>778</v>
      </c>
      <c r="M1911" s="493" t="s">
        <v>666</v>
      </c>
      <c r="N1911" s="587">
        <v>44823</v>
      </c>
      <c r="O1911" s="545">
        <f t="shared" si="91"/>
        <v>9</v>
      </c>
      <c r="P1911" s="545">
        <f t="shared" si="92"/>
        <v>8</v>
      </c>
      <c r="Q1911" s="531" t="str">
        <f t="shared" si="93"/>
        <v>Gastos_com_Pessoal</v>
      </c>
    </row>
    <row r="1912" spans="1:17" ht="51" hidden="1" x14ac:dyDescent="0.2">
      <c r="A1912" s="538">
        <f>IF(B1912="","",COUNT('Diário 3º PA'!$A$4:$A$4242)+COUNT('Diário 4º PA'!$A$4:$A$2224)+ROW()-3)</f>
        <v>5921</v>
      </c>
      <c r="B1912" s="539">
        <v>44823</v>
      </c>
      <c r="C1912" s="492">
        <v>44774</v>
      </c>
      <c r="D1912" s="482" t="s">
        <v>104</v>
      </c>
      <c r="E1912" s="482" t="s">
        <v>106</v>
      </c>
      <c r="F1912" s="488">
        <v>73264.66</v>
      </c>
      <c r="G1912" s="482" t="s">
        <v>7740</v>
      </c>
      <c r="H1912" s="483" t="s">
        <v>127</v>
      </c>
      <c r="I1912" s="489" t="s">
        <v>636</v>
      </c>
      <c r="J1912" s="455" t="s">
        <v>666</v>
      </c>
      <c r="K1912" s="455" t="s">
        <v>732</v>
      </c>
      <c r="L1912" s="456" t="s">
        <v>778</v>
      </c>
      <c r="M1912" s="456" t="s">
        <v>666</v>
      </c>
      <c r="N1912" s="587">
        <v>44823</v>
      </c>
      <c r="O1912" s="545">
        <f t="shared" si="91"/>
        <v>9</v>
      </c>
      <c r="P1912" s="545">
        <f t="shared" si="92"/>
        <v>8</v>
      </c>
      <c r="Q1912" s="531" t="str">
        <f t="shared" si="93"/>
        <v>Gastos_com_Pessoal</v>
      </c>
    </row>
    <row r="1913" spans="1:17" ht="38.25" hidden="1" x14ac:dyDescent="0.2">
      <c r="A1913" s="538">
        <f>IF(B1913="","",COUNT('Diário 3º PA'!$A$4:$A$4242)+COUNT('Diário 4º PA'!$A$4:$A$2224)+ROW()-3)</f>
        <v>5922</v>
      </c>
      <c r="B1913" s="539">
        <v>44823</v>
      </c>
      <c r="C1913" s="492">
        <v>44774</v>
      </c>
      <c r="D1913" s="541" t="s">
        <v>115</v>
      </c>
      <c r="E1913" s="482" t="s">
        <v>290</v>
      </c>
      <c r="F1913" s="488">
        <v>1023.69</v>
      </c>
      <c r="G1913" s="482" t="s">
        <v>7741</v>
      </c>
      <c r="H1913" s="482" t="s">
        <v>127</v>
      </c>
      <c r="I1913" s="482" t="s">
        <v>1158</v>
      </c>
      <c r="J1913" s="493" t="s">
        <v>666</v>
      </c>
      <c r="K1913" s="493" t="s">
        <v>704</v>
      </c>
      <c r="L1913" s="493" t="s">
        <v>1159</v>
      </c>
      <c r="M1913" s="493">
        <v>5952</v>
      </c>
      <c r="N1913" s="587">
        <v>44823</v>
      </c>
      <c r="O1913" s="545">
        <f t="shared" si="91"/>
        <v>9</v>
      </c>
      <c r="P1913" s="545">
        <f t="shared" si="92"/>
        <v>8</v>
      </c>
      <c r="Q1913" s="531" t="str">
        <f t="shared" si="93"/>
        <v>Gastos_Gerais</v>
      </c>
    </row>
    <row r="1914" spans="1:17" ht="38.25" hidden="1" x14ac:dyDescent="0.2">
      <c r="A1914" s="538">
        <f>IF(B1914="","",COUNT('Diário 3º PA'!$A$4:$A$4242)+COUNT('Diário 4º PA'!$A$4:$A$2224)+ROW()-3)</f>
        <v>5923</v>
      </c>
      <c r="B1914" s="539">
        <v>44823</v>
      </c>
      <c r="C1914" s="492">
        <v>44774</v>
      </c>
      <c r="D1914" s="541" t="s">
        <v>115</v>
      </c>
      <c r="E1914" s="482" t="s">
        <v>290</v>
      </c>
      <c r="F1914" s="488">
        <v>330.23</v>
      </c>
      <c r="G1914" s="482" t="s">
        <v>7742</v>
      </c>
      <c r="H1914" s="482" t="s">
        <v>127</v>
      </c>
      <c r="I1914" s="482" t="s">
        <v>1158</v>
      </c>
      <c r="J1914" s="493" t="s">
        <v>666</v>
      </c>
      <c r="K1914" s="493" t="s">
        <v>704</v>
      </c>
      <c r="L1914" s="493" t="s">
        <v>1159</v>
      </c>
      <c r="M1914" s="493">
        <v>1708</v>
      </c>
      <c r="N1914" s="587">
        <v>44823</v>
      </c>
      <c r="O1914" s="545">
        <f t="shared" si="91"/>
        <v>9</v>
      </c>
      <c r="P1914" s="545">
        <f t="shared" si="92"/>
        <v>8</v>
      </c>
      <c r="Q1914" s="531" t="str">
        <f t="shared" si="93"/>
        <v>Gastos_Gerais</v>
      </c>
    </row>
    <row r="1915" spans="1:17" ht="25.5" hidden="1" x14ac:dyDescent="0.2">
      <c r="A1915" s="538">
        <f>IF(B1915="","",COUNT('Diário 3º PA'!$A$4:$A$4242)+COUNT('Diário 4º PA'!$A$4:$A$2224)+ROW()-3)</f>
        <v>5924</v>
      </c>
      <c r="B1915" s="539">
        <v>44823</v>
      </c>
      <c r="C1915" s="492">
        <v>44805</v>
      </c>
      <c r="D1915" s="482" t="s">
        <v>93</v>
      </c>
      <c r="E1915" s="482" t="s">
        <v>97</v>
      </c>
      <c r="F1915" s="488">
        <v>1.28</v>
      </c>
      <c r="G1915" s="482" t="s">
        <v>1553</v>
      </c>
      <c r="H1915" s="482" t="s">
        <v>128</v>
      </c>
      <c r="I1915" s="482" t="s">
        <v>664</v>
      </c>
      <c r="J1915" s="493" t="s">
        <v>811</v>
      </c>
      <c r="K1915" s="518" t="s">
        <v>1554</v>
      </c>
      <c r="L1915" s="493" t="s">
        <v>1066</v>
      </c>
      <c r="M1915" s="493" t="s">
        <v>666</v>
      </c>
      <c r="N1915" s="587">
        <v>44823</v>
      </c>
      <c r="O1915" s="545">
        <f t="shared" si="91"/>
        <v>9</v>
      </c>
      <c r="P1915" s="545">
        <f t="shared" si="92"/>
        <v>9</v>
      </c>
      <c r="Q1915" s="531" t="str">
        <f t="shared" si="93"/>
        <v>Receitas</v>
      </c>
    </row>
    <row r="1916" spans="1:17" ht="38.25" hidden="1" x14ac:dyDescent="0.2">
      <c r="A1916" s="538">
        <f>IF(B1916="","",COUNT('Diário 3º PA'!$A$4:$A$4242)+COUNT('Diário 4º PA'!$A$4:$A$2224)+ROW()-3)</f>
        <v>5925</v>
      </c>
      <c r="B1916" s="539">
        <v>44824</v>
      </c>
      <c r="C1916" s="492">
        <v>44805</v>
      </c>
      <c r="D1916" s="541" t="s">
        <v>115</v>
      </c>
      <c r="E1916" s="541" t="s">
        <v>372</v>
      </c>
      <c r="F1916" s="488">
        <v>161.5</v>
      </c>
      <c r="G1916" s="482" t="s">
        <v>6414</v>
      </c>
      <c r="H1916" s="482" t="s">
        <v>136</v>
      </c>
      <c r="I1916" s="489" t="s">
        <v>1191</v>
      </c>
      <c r="J1916" s="455" t="s">
        <v>1192</v>
      </c>
      <c r="K1916" s="518" t="s">
        <v>704</v>
      </c>
      <c r="L1916" s="493" t="s">
        <v>428</v>
      </c>
      <c r="M1916" s="493">
        <v>2226</v>
      </c>
      <c r="N1916" s="587">
        <v>44819</v>
      </c>
      <c r="O1916" s="545">
        <f t="shared" si="91"/>
        <v>9</v>
      </c>
      <c r="P1916" s="545">
        <f t="shared" si="92"/>
        <v>9</v>
      </c>
      <c r="Q1916" s="531" t="str">
        <f t="shared" si="93"/>
        <v>Gastos_Gerais</v>
      </c>
    </row>
    <row r="1917" spans="1:17" ht="38.25" hidden="1" x14ac:dyDescent="0.2">
      <c r="A1917" s="538">
        <f>IF(B1917="","",COUNT('Diário 3º PA'!$A$4:$A$4242)+COUNT('Diário 4º PA'!$A$4:$A$2224)+ROW()-3)</f>
        <v>5926</v>
      </c>
      <c r="B1917" s="539">
        <v>44824</v>
      </c>
      <c r="C1917" s="492">
        <v>44805</v>
      </c>
      <c r="D1917" s="541" t="s">
        <v>115</v>
      </c>
      <c r="E1917" s="482" t="s">
        <v>372</v>
      </c>
      <c r="F1917" s="488">
        <v>161.5</v>
      </c>
      <c r="G1917" s="482" t="s">
        <v>6414</v>
      </c>
      <c r="H1917" s="482" t="s">
        <v>134</v>
      </c>
      <c r="I1917" s="489" t="s">
        <v>1191</v>
      </c>
      <c r="J1917" s="455" t="s">
        <v>1192</v>
      </c>
      <c r="K1917" s="518" t="s">
        <v>704</v>
      </c>
      <c r="L1917" s="493" t="s">
        <v>428</v>
      </c>
      <c r="M1917" s="493">
        <v>2228</v>
      </c>
      <c r="N1917" s="587">
        <v>44819</v>
      </c>
      <c r="O1917" s="545">
        <f t="shared" si="91"/>
        <v>9</v>
      </c>
      <c r="P1917" s="545">
        <f t="shared" si="92"/>
        <v>9</v>
      </c>
      <c r="Q1917" s="531" t="str">
        <f t="shared" si="93"/>
        <v>Gastos_Gerais</v>
      </c>
    </row>
    <row r="1918" spans="1:17" ht="38.25" hidden="1" x14ac:dyDescent="0.2">
      <c r="A1918" s="538">
        <f>IF(B1918="","",COUNT('Diário 3º PA'!$A$4:$A$4242)+COUNT('Diário 4º PA'!$A$4:$A$2224)+ROW()-3)</f>
        <v>5927</v>
      </c>
      <c r="B1918" s="539">
        <v>44824</v>
      </c>
      <c r="C1918" s="492">
        <v>44805</v>
      </c>
      <c r="D1918" s="541" t="s">
        <v>115</v>
      </c>
      <c r="E1918" s="482" t="s">
        <v>372</v>
      </c>
      <c r="F1918" s="488">
        <v>161.5</v>
      </c>
      <c r="G1918" s="482" t="s">
        <v>6414</v>
      </c>
      <c r="H1918" s="482" t="s">
        <v>135</v>
      </c>
      <c r="I1918" s="489" t="s">
        <v>1191</v>
      </c>
      <c r="J1918" s="455" t="s">
        <v>1192</v>
      </c>
      <c r="K1918" s="518" t="s">
        <v>704</v>
      </c>
      <c r="L1918" s="493" t="s">
        <v>428</v>
      </c>
      <c r="M1918" s="493">
        <v>2229</v>
      </c>
      <c r="N1918" s="587">
        <v>44819</v>
      </c>
      <c r="O1918" s="545">
        <f t="shared" si="91"/>
        <v>9</v>
      </c>
      <c r="P1918" s="545">
        <f t="shared" si="92"/>
        <v>9</v>
      </c>
      <c r="Q1918" s="531" t="str">
        <f t="shared" si="93"/>
        <v>Gastos_Gerais</v>
      </c>
    </row>
    <row r="1919" spans="1:17" ht="38.25" hidden="1" x14ac:dyDescent="0.2">
      <c r="A1919" s="538">
        <f>IF(B1919="","",COUNT('Diário 3º PA'!$A$4:$A$4242)+COUNT('Diário 4º PA'!$A$4:$A$2224)+ROW()-3)</f>
        <v>5928</v>
      </c>
      <c r="B1919" s="539">
        <v>44824</v>
      </c>
      <c r="C1919" s="492">
        <v>44805</v>
      </c>
      <c r="D1919" s="541" t="s">
        <v>115</v>
      </c>
      <c r="E1919" s="482" t="s">
        <v>328</v>
      </c>
      <c r="F1919" s="488">
        <v>1500</v>
      </c>
      <c r="G1919" s="482" t="s">
        <v>7743</v>
      </c>
      <c r="H1919" s="482" t="s">
        <v>132</v>
      </c>
      <c r="I1919" s="489" t="s">
        <v>727</v>
      </c>
      <c r="J1919" s="456" t="s">
        <v>728</v>
      </c>
      <c r="K1919" s="518" t="s">
        <v>704</v>
      </c>
      <c r="L1919" s="556" t="s">
        <v>428</v>
      </c>
      <c r="M1919" s="493">
        <v>1969618</v>
      </c>
      <c r="N1919" s="587">
        <v>44824</v>
      </c>
      <c r="O1919" s="545">
        <f t="shared" si="91"/>
        <v>9</v>
      </c>
      <c r="P1919" s="545">
        <f t="shared" si="92"/>
        <v>9</v>
      </c>
      <c r="Q1919" s="531" t="str">
        <f t="shared" si="93"/>
        <v>Gastos_Gerais</v>
      </c>
    </row>
    <row r="1920" spans="1:17" ht="38.25" hidden="1" x14ac:dyDescent="0.2">
      <c r="A1920" s="538">
        <f>IF(B1920="","",COUNT('Diário 3º PA'!$A$4:$A$4242)+COUNT('Diário 4º PA'!$A$4:$A$2224)+ROW()-3)</f>
        <v>5929</v>
      </c>
      <c r="B1920" s="539">
        <v>44824</v>
      </c>
      <c r="C1920" s="492">
        <v>44805</v>
      </c>
      <c r="D1920" s="541" t="s">
        <v>115</v>
      </c>
      <c r="E1920" s="482" t="s">
        <v>372</v>
      </c>
      <c r="F1920" s="488">
        <v>161.5</v>
      </c>
      <c r="G1920" s="482" t="s">
        <v>6414</v>
      </c>
      <c r="H1920" s="482" t="s">
        <v>137</v>
      </c>
      <c r="I1920" s="489" t="s">
        <v>1191</v>
      </c>
      <c r="J1920" s="455" t="s">
        <v>1192</v>
      </c>
      <c r="K1920" s="518" t="s">
        <v>704</v>
      </c>
      <c r="L1920" s="493" t="s">
        <v>428</v>
      </c>
      <c r="M1920" s="493">
        <v>2227</v>
      </c>
      <c r="N1920" s="587">
        <v>44819</v>
      </c>
      <c r="O1920" s="545">
        <f t="shared" si="91"/>
        <v>9</v>
      </c>
      <c r="P1920" s="545">
        <f t="shared" si="92"/>
        <v>9</v>
      </c>
      <c r="Q1920" s="531" t="str">
        <f t="shared" si="93"/>
        <v>Gastos_Gerais</v>
      </c>
    </row>
    <row r="1921" spans="1:17" ht="38.25" hidden="1" x14ac:dyDescent="0.2">
      <c r="A1921" s="538">
        <f>IF(B1921="","",COUNT('Diário 3º PA'!$A$4:$A$4242)+COUNT('Diário 4º PA'!$A$4:$A$2224)+ROW()-3)</f>
        <v>5930</v>
      </c>
      <c r="B1921" s="539">
        <v>44824</v>
      </c>
      <c r="C1921" s="492">
        <v>44805</v>
      </c>
      <c r="D1921" s="541" t="s">
        <v>115</v>
      </c>
      <c r="E1921" s="482" t="s">
        <v>372</v>
      </c>
      <c r="F1921" s="488">
        <v>299.94</v>
      </c>
      <c r="G1921" s="482" t="s">
        <v>6414</v>
      </c>
      <c r="H1921" s="482" t="s">
        <v>131</v>
      </c>
      <c r="I1921" s="489" t="s">
        <v>1191</v>
      </c>
      <c r="J1921" s="455" t="s">
        <v>1192</v>
      </c>
      <c r="K1921" s="518" t="s">
        <v>704</v>
      </c>
      <c r="L1921" s="493" t="s">
        <v>428</v>
      </c>
      <c r="M1921" s="493">
        <v>2231</v>
      </c>
      <c r="N1921" s="587">
        <v>44819</v>
      </c>
      <c r="O1921" s="545">
        <f t="shared" si="91"/>
        <v>9</v>
      </c>
      <c r="P1921" s="545">
        <f t="shared" si="92"/>
        <v>9</v>
      </c>
      <c r="Q1921" s="531" t="str">
        <f t="shared" si="93"/>
        <v>Gastos_Gerais</v>
      </c>
    </row>
    <row r="1922" spans="1:17" ht="38.25" hidden="1" x14ac:dyDescent="0.2">
      <c r="A1922" s="538">
        <f>IF(B1922="","",COUNT('Diário 3º PA'!$A$4:$A$4242)+COUNT('Diário 4º PA'!$A$4:$A$2224)+ROW()-3)</f>
        <v>5931</v>
      </c>
      <c r="B1922" s="539">
        <v>44824</v>
      </c>
      <c r="C1922" s="492">
        <v>44805</v>
      </c>
      <c r="D1922" s="541" t="s">
        <v>115</v>
      </c>
      <c r="E1922" s="482" t="s">
        <v>328</v>
      </c>
      <c r="F1922" s="488">
        <v>1500</v>
      </c>
      <c r="G1922" s="482" t="s">
        <v>7744</v>
      </c>
      <c r="H1922" s="482" t="s">
        <v>128</v>
      </c>
      <c r="I1922" s="489" t="s">
        <v>727</v>
      </c>
      <c r="J1922" s="456" t="s">
        <v>728</v>
      </c>
      <c r="K1922" s="518" t="s">
        <v>704</v>
      </c>
      <c r="L1922" s="556" t="s">
        <v>428</v>
      </c>
      <c r="M1922" s="493">
        <v>1969623</v>
      </c>
      <c r="N1922" s="587">
        <v>44824</v>
      </c>
      <c r="O1922" s="545">
        <f t="shared" si="91"/>
        <v>9</v>
      </c>
      <c r="P1922" s="545">
        <f t="shared" si="92"/>
        <v>9</v>
      </c>
      <c r="Q1922" s="531" t="str">
        <f t="shared" si="93"/>
        <v>Gastos_Gerais</v>
      </c>
    </row>
    <row r="1923" spans="1:17" ht="38.25" hidden="1" x14ac:dyDescent="0.2">
      <c r="A1923" s="538">
        <f>IF(B1923="","",COUNT('Diário 3º PA'!$A$4:$A$4242)+COUNT('Diário 4º PA'!$A$4:$A$2224)+ROW()-3)</f>
        <v>5932</v>
      </c>
      <c r="B1923" s="539">
        <v>44824</v>
      </c>
      <c r="C1923" s="492">
        <v>44805</v>
      </c>
      <c r="D1923" s="541" t="s">
        <v>115</v>
      </c>
      <c r="E1923" s="482" t="s">
        <v>372</v>
      </c>
      <c r="F1923" s="488">
        <v>161.5</v>
      </c>
      <c r="G1923" s="482" t="s">
        <v>6414</v>
      </c>
      <c r="H1923" s="482" t="s">
        <v>138</v>
      </c>
      <c r="I1923" s="489" t="s">
        <v>1191</v>
      </c>
      <c r="J1923" s="455" t="s">
        <v>1192</v>
      </c>
      <c r="K1923" s="518" t="s">
        <v>704</v>
      </c>
      <c r="L1923" s="493" t="s">
        <v>428</v>
      </c>
      <c r="M1923" s="493">
        <v>2230</v>
      </c>
      <c r="N1923" s="587">
        <v>44819</v>
      </c>
      <c r="O1923" s="545">
        <f t="shared" si="91"/>
        <v>9</v>
      </c>
      <c r="P1923" s="545">
        <f t="shared" si="92"/>
        <v>9</v>
      </c>
      <c r="Q1923" s="531" t="str">
        <f t="shared" si="93"/>
        <v>Gastos_Gerais</v>
      </c>
    </row>
    <row r="1924" spans="1:17" ht="38.25" hidden="1" x14ac:dyDescent="0.2">
      <c r="A1924" s="538">
        <f>IF(B1924="","",COUNT('Diário 3º PA'!$A$4:$A$4242)+COUNT('Diário 4º PA'!$A$4:$A$2224)+ROW()-3)</f>
        <v>5933</v>
      </c>
      <c r="B1924" s="539">
        <v>44824</v>
      </c>
      <c r="C1924" s="492">
        <v>44774</v>
      </c>
      <c r="D1924" s="541" t="s">
        <v>115</v>
      </c>
      <c r="E1924" s="482" t="s">
        <v>232</v>
      </c>
      <c r="F1924" s="488">
        <v>1910.79</v>
      </c>
      <c r="G1924" s="482" t="s">
        <v>3432</v>
      </c>
      <c r="H1924" s="482" t="s">
        <v>130</v>
      </c>
      <c r="I1924" s="543" t="s">
        <v>2778</v>
      </c>
      <c r="J1924" s="556" t="s">
        <v>1719</v>
      </c>
      <c r="K1924" s="518" t="s">
        <v>704</v>
      </c>
      <c r="L1924" s="493" t="s">
        <v>705</v>
      </c>
      <c r="M1924" s="493">
        <v>1182014</v>
      </c>
      <c r="N1924" s="587">
        <v>44824</v>
      </c>
      <c r="O1924" s="545">
        <f t="shared" si="91"/>
        <v>9</v>
      </c>
      <c r="P1924" s="545">
        <f t="shared" si="92"/>
        <v>8</v>
      </c>
      <c r="Q1924" s="531" t="str">
        <f t="shared" si="93"/>
        <v>Gastos_Gerais</v>
      </c>
    </row>
    <row r="1925" spans="1:17" ht="38.25" hidden="1" x14ac:dyDescent="0.2">
      <c r="A1925" s="538">
        <f>IF(B1925="","",COUNT('Diário 3º PA'!$A$4:$A$4242)+COUNT('Diário 4º PA'!$A$4:$A$2224)+ROW()-3)</f>
        <v>5934</v>
      </c>
      <c r="B1925" s="539">
        <v>44824</v>
      </c>
      <c r="C1925" s="492">
        <v>44805</v>
      </c>
      <c r="D1925" s="541" t="s">
        <v>115</v>
      </c>
      <c r="E1925" s="482" t="s">
        <v>378</v>
      </c>
      <c r="F1925" s="488">
        <v>220.5</v>
      </c>
      <c r="G1925" s="482" t="s">
        <v>7745</v>
      </c>
      <c r="H1925" s="482" t="s">
        <v>137</v>
      </c>
      <c r="I1925" s="586" t="s">
        <v>7746</v>
      </c>
      <c r="J1925" s="578" t="s">
        <v>7747</v>
      </c>
      <c r="K1925" s="518" t="s">
        <v>704</v>
      </c>
      <c r="L1925" s="493" t="s">
        <v>428</v>
      </c>
      <c r="M1925" s="493">
        <v>47368</v>
      </c>
      <c r="N1925" s="587">
        <v>44824</v>
      </c>
      <c r="O1925" s="545">
        <f t="shared" ref="O1925:O1988" si="94">IF(B1925=0,0,IF(YEAR(B1925)=$P$1,MONTH(B1925)-$O$1+1,(YEAR(B1925)-$P$1)*12-$O$1+1+MONTH(B1925)))</f>
        <v>9</v>
      </c>
      <c r="P1925" s="545">
        <f t="shared" ref="P1925:P1988" si="95">IF(C1925=0,0,IF(YEAR(C1925)=$P$1,MONTH(C1925)-$O$1+1,(YEAR(C1925)-$P$1)*12-$O$1+1+MONTH(C1925)))</f>
        <v>9</v>
      </c>
      <c r="Q1925" s="531" t="str">
        <f t="shared" ref="Q1925:Q1988" si="96">SUBSTITUTE(D1925," ","_")</f>
        <v>Gastos_Gerais</v>
      </c>
    </row>
    <row r="1926" spans="1:17" ht="76.5" x14ac:dyDescent="0.2">
      <c r="A1926" s="538">
        <f>IF(B1926="","",COUNT('Diário 3º PA'!$A$4:$A$4242)+COUNT('Diário 4º PA'!$A$4:$A$2224)+ROW()-3)</f>
        <v>5935</v>
      </c>
      <c r="B1926" s="539">
        <v>44824</v>
      </c>
      <c r="C1926" s="492">
        <v>44805</v>
      </c>
      <c r="D1926" s="554" t="s">
        <v>117</v>
      </c>
      <c r="E1926" s="482" t="s">
        <v>409</v>
      </c>
      <c r="F1926" s="488">
        <v>450</v>
      </c>
      <c r="G1926" s="482" t="s">
        <v>7748</v>
      </c>
      <c r="H1926" s="482" t="s">
        <v>129</v>
      </c>
      <c r="I1926" s="482" t="s">
        <v>7749</v>
      </c>
      <c r="J1926" s="493" t="s">
        <v>7750</v>
      </c>
      <c r="K1926" s="518" t="s">
        <v>704</v>
      </c>
      <c r="L1926" s="493" t="s">
        <v>428</v>
      </c>
      <c r="M1926" s="493">
        <v>43608</v>
      </c>
      <c r="N1926" s="587">
        <v>44824</v>
      </c>
      <c r="O1926" s="545">
        <f t="shared" si="94"/>
        <v>9</v>
      </c>
      <c r="P1926" s="545">
        <f t="shared" si="95"/>
        <v>9</v>
      </c>
      <c r="Q1926" s="531" t="str">
        <f t="shared" si="96"/>
        <v>Aquisição_de_Bens_Permanentes</v>
      </c>
    </row>
    <row r="1927" spans="1:17" ht="38.25" hidden="1" x14ac:dyDescent="0.2">
      <c r="A1927" s="538">
        <f>IF(B1927="","",COUNT('Diário 3º PA'!$A$4:$A$4242)+COUNT('Diário 4º PA'!$A$4:$A$2224)+ROW()-3)</f>
        <v>5936</v>
      </c>
      <c r="B1927" s="539">
        <v>44824</v>
      </c>
      <c r="C1927" s="492">
        <v>44805</v>
      </c>
      <c r="D1927" s="541" t="s">
        <v>115</v>
      </c>
      <c r="E1927" s="554" t="s">
        <v>300</v>
      </c>
      <c r="F1927" s="488">
        <v>105.8</v>
      </c>
      <c r="G1927" s="482" t="s">
        <v>7751</v>
      </c>
      <c r="H1927" s="482" t="s">
        <v>128</v>
      </c>
      <c r="I1927" s="482" t="s">
        <v>7539</v>
      </c>
      <c r="J1927" s="493" t="s">
        <v>7540</v>
      </c>
      <c r="K1927" s="518" t="s">
        <v>704</v>
      </c>
      <c r="L1927" s="493" t="s">
        <v>428</v>
      </c>
      <c r="M1927" s="493">
        <v>1067</v>
      </c>
      <c r="N1927" s="587">
        <v>44824</v>
      </c>
      <c r="O1927" s="545">
        <f t="shared" si="94"/>
        <v>9</v>
      </c>
      <c r="P1927" s="545">
        <f t="shared" si="95"/>
        <v>9</v>
      </c>
      <c r="Q1927" s="531" t="str">
        <f t="shared" si="96"/>
        <v>Gastos_Gerais</v>
      </c>
    </row>
    <row r="1928" spans="1:17" ht="48" hidden="1" x14ac:dyDescent="0.2">
      <c r="A1928" s="538">
        <f>IF(B1928="","",COUNT('Diário 3º PA'!$A$4:$A$4242)+COUNT('Diário 4º PA'!$A$4:$A$2224)+ROW()-3)</f>
        <v>5937</v>
      </c>
      <c r="B1928" s="539">
        <v>44824</v>
      </c>
      <c r="C1928" s="492">
        <v>44805</v>
      </c>
      <c r="D1928" s="541" t="s">
        <v>115</v>
      </c>
      <c r="E1928" s="482" t="s">
        <v>368</v>
      </c>
      <c r="F1928" s="488">
        <v>361.5</v>
      </c>
      <c r="G1928" s="482" t="s">
        <v>7752</v>
      </c>
      <c r="H1928" s="482" t="s">
        <v>138</v>
      </c>
      <c r="I1928" s="482" t="s">
        <v>7753</v>
      </c>
      <c r="J1928" s="493" t="s">
        <v>7754</v>
      </c>
      <c r="K1928" s="518" t="s">
        <v>704</v>
      </c>
      <c r="L1928" s="493" t="s">
        <v>428</v>
      </c>
      <c r="M1928" s="493">
        <v>3206</v>
      </c>
      <c r="N1928" s="587">
        <v>44823</v>
      </c>
      <c r="O1928" s="545">
        <f t="shared" si="94"/>
        <v>9</v>
      </c>
      <c r="P1928" s="545">
        <f t="shared" si="95"/>
        <v>9</v>
      </c>
      <c r="Q1928" s="531" t="str">
        <f t="shared" si="96"/>
        <v>Gastos_Gerais</v>
      </c>
    </row>
    <row r="1929" spans="1:17" ht="38.25" hidden="1" x14ac:dyDescent="0.2">
      <c r="A1929" s="538">
        <f>IF(B1929="","",COUNT('Diário 3º PA'!$A$4:$A$4242)+COUNT('Diário 4º PA'!$A$4:$A$2224)+ROW()-3)</f>
        <v>5938</v>
      </c>
      <c r="B1929" s="539">
        <v>44824</v>
      </c>
      <c r="C1929" s="492">
        <v>44805</v>
      </c>
      <c r="D1929" s="541" t="s">
        <v>115</v>
      </c>
      <c r="E1929" s="482" t="s">
        <v>354</v>
      </c>
      <c r="F1929" s="488">
        <v>3850</v>
      </c>
      <c r="G1929" s="482" t="s">
        <v>7755</v>
      </c>
      <c r="H1929" s="482" t="s">
        <v>129</v>
      </c>
      <c r="I1929" s="482" t="s">
        <v>7254</v>
      </c>
      <c r="J1929" s="493" t="s">
        <v>7255</v>
      </c>
      <c r="K1929" s="518" t="s">
        <v>704</v>
      </c>
      <c r="L1929" s="493" t="s">
        <v>428</v>
      </c>
      <c r="M1929" s="493">
        <v>1291</v>
      </c>
      <c r="N1929" s="587">
        <v>44819</v>
      </c>
      <c r="O1929" s="545">
        <f t="shared" si="94"/>
        <v>9</v>
      </c>
      <c r="P1929" s="545">
        <f t="shared" si="95"/>
        <v>9</v>
      </c>
      <c r="Q1929" s="531" t="str">
        <f t="shared" si="96"/>
        <v>Gastos_Gerais</v>
      </c>
    </row>
    <row r="1930" spans="1:17" ht="38.25" hidden="1" x14ac:dyDescent="0.2">
      <c r="A1930" s="538">
        <f>IF(B1930="","",COUNT('Diário 3º PA'!$A$4:$A$4242)+COUNT('Diário 4º PA'!$A$4:$A$2224)+ROW()-3)</f>
        <v>5939</v>
      </c>
      <c r="B1930" s="539">
        <v>44824</v>
      </c>
      <c r="C1930" s="492">
        <v>44805</v>
      </c>
      <c r="D1930" s="541" t="s">
        <v>115</v>
      </c>
      <c r="E1930" s="554" t="s">
        <v>302</v>
      </c>
      <c r="F1930" s="488">
        <v>19221.740000000002</v>
      </c>
      <c r="G1930" s="554" t="s">
        <v>6081</v>
      </c>
      <c r="H1930" s="482" t="s">
        <v>134</v>
      </c>
      <c r="I1930" s="482" t="s">
        <v>810</v>
      </c>
      <c r="J1930" s="493" t="s">
        <v>1193</v>
      </c>
      <c r="K1930" s="518" t="s">
        <v>704</v>
      </c>
      <c r="L1930" s="493" t="s">
        <v>428</v>
      </c>
      <c r="M1930" s="493">
        <v>173</v>
      </c>
      <c r="N1930" s="587">
        <v>44820</v>
      </c>
      <c r="O1930" s="545">
        <f t="shared" si="94"/>
        <v>9</v>
      </c>
      <c r="P1930" s="545">
        <f t="shared" si="95"/>
        <v>9</v>
      </c>
      <c r="Q1930" s="531" t="str">
        <f t="shared" si="96"/>
        <v>Gastos_Gerais</v>
      </c>
    </row>
    <row r="1931" spans="1:17" ht="38.25" hidden="1" x14ac:dyDescent="0.2">
      <c r="A1931" s="538">
        <f>IF(B1931="","",COUNT('Diário 3º PA'!$A$4:$A$4242)+COUNT('Diário 4º PA'!$A$4:$A$2224)+ROW()-3)</f>
        <v>5940</v>
      </c>
      <c r="B1931" s="539">
        <v>44824</v>
      </c>
      <c r="C1931" s="584">
        <v>44805</v>
      </c>
      <c r="D1931" s="541" t="s">
        <v>115</v>
      </c>
      <c r="E1931" s="554" t="s">
        <v>302</v>
      </c>
      <c r="F1931" s="488">
        <v>40365.78</v>
      </c>
      <c r="G1931" s="543" t="s">
        <v>6091</v>
      </c>
      <c r="H1931" s="482" t="s">
        <v>129</v>
      </c>
      <c r="I1931" s="482" t="s">
        <v>818</v>
      </c>
      <c r="J1931" s="493" t="s">
        <v>819</v>
      </c>
      <c r="K1931" s="518" t="s">
        <v>704</v>
      </c>
      <c r="L1931" s="493" t="s">
        <v>428</v>
      </c>
      <c r="M1931" s="493">
        <v>40</v>
      </c>
      <c r="N1931" s="587">
        <v>44820</v>
      </c>
      <c r="O1931" s="545">
        <f t="shared" si="94"/>
        <v>9</v>
      </c>
      <c r="P1931" s="545">
        <f t="shared" si="95"/>
        <v>9</v>
      </c>
      <c r="Q1931" s="531" t="str">
        <f t="shared" si="96"/>
        <v>Gastos_Gerais</v>
      </c>
    </row>
    <row r="1932" spans="1:17" ht="38.25" hidden="1" x14ac:dyDescent="0.2">
      <c r="A1932" s="538">
        <f>IF(B1932="","",COUNT('Diário 3º PA'!$A$4:$A$4242)+COUNT('Diário 4º PA'!$A$4:$A$2224)+ROW()-3)</f>
        <v>5941</v>
      </c>
      <c r="B1932" s="539">
        <v>44824</v>
      </c>
      <c r="C1932" s="492">
        <v>44805</v>
      </c>
      <c r="D1932" s="541" t="s">
        <v>115</v>
      </c>
      <c r="E1932" s="554" t="s">
        <v>302</v>
      </c>
      <c r="F1932" s="488">
        <v>47220.08</v>
      </c>
      <c r="G1932" s="554" t="s">
        <v>6062</v>
      </c>
      <c r="H1932" s="482" t="s">
        <v>131</v>
      </c>
      <c r="I1932" s="482" t="s">
        <v>810</v>
      </c>
      <c r="J1932" s="493" t="s">
        <v>1193</v>
      </c>
      <c r="K1932" s="518" t="s">
        <v>704</v>
      </c>
      <c r="L1932" s="493" t="s">
        <v>428</v>
      </c>
      <c r="M1932" s="493">
        <v>172</v>
      </c>
      <c r="N1932" s="587">
        <v>44820</v>
      </c>
      <c r="O1932" s="545">
        <f t="shared" si="94"/>
        <v>9</v>
      </c>
      <c r="P1932" s="545">
        <f t="shared" si="95"/>
        <v>9</v>
      </c>
      <c r="Q1932" s="531" t="str">
        <f t="shared" si="96"/>
        <v>Gastos_Gerais</v>
      </c>
    </row>
    <row r="1933" spans="1:17" ht="38.25" hidden="1" x14ac:dyDescent="0.2">
      <c r="A1933" s="538">
        <f>IF(B1933="","",COUNT('Diário 3º PA'!$A$4:$A$4242)+COUNT('Diário 4º PA'!$A$4:$A$2224)+ROW()-3)</f>
        <v>5942</v>
      </c>
      <c r="B1933" s="539">
        <v>44824</v>
      </c>
      <c r="C1933" s="492">
        <v>44805</v>
      </c>
      <c r="D1933" s="541" t="s">
        <v>115</v>
      </c>
      <c r="E1933" s="482" t="s">
        <v>378</v>
      </c>
      <c r="F1933" s="488">
        <v>166</v>
      </c>
      <c r="G1933" s="482" t="s">
        <v>7756</v>
      </c>
      <c r="H1933" s="482" t="s">
        <v>136</v>
      </c>
      <c r="I1933" s="482" t="s">
        <v>7757</v>
      </c>
      <c r="J1933" s="493" t="s">
        <v>738</v>
      </c>
      <c r="K1933" s="518" t="s">
        <v>704</v>
      </c>
      <c r="L1933" s="493" t="s">
        <v>428</v>
      </c>
      <c r="M1933" s="493">
        <v>3912</v>
      </c>
      <c r="N1933" s="587">
        <v>44818</v>
      </c>
      <c r="O1933" s="545">
        <f t="shared" si="94"/>
        <v>9</v>
      </c>
      <c r="P1933" s="545">
        <f t="shared" si="95"/>
        <v>9</v>
      </c>
      <c r="Q1933" s="531" t="str">
        <f t="shared" si="96"/>
        <v>Gastos_Gerais</v>
      </c>
    </row>
    <row r="1934" spans="1:17" ht="38.25" hidden="1" x14ac:dyDescent="0.2">
      <c r="A1934" s="538">
        <f>IF(B1934="","",COUNT('Diário 3º PA'!$A$4:$A$4242)+COUNT('Diário 4º PA'!$A$4:$A$2224)+ROW()-3)</f>
        <v>5943</v>
      </c>
      <c r="B1934" s="539">
        <v>44824</v>
      </c>
      <c r="C1934" s="492">
        <v>44805</v>
      </c>
      <c r="D1934" s="541" t="s">
        <v>115</v>
      </c>
      <c r="E1934" s="482" t="s">
        <v>378</v>
      </c>
      <c r="F1934" s="488">
        <v>64.8</v>
      </c>
      <c r="G1934" s="482" t="s">
        <v>7758</v>
      </c>
      <c r="H1934" s="482" t="s">
        <v>135</v>
      </c>
      <c r="I1934" s="482" t="s">
        <v>7757</v>
      </c>
      <c r="J1934" s="493" t="s">
        <v>738</v>
      </c>
      <c r="K1934" s="518" t="s">
        <v>704</v>
      </c>
      <c r="L1934" s="493" t="s">
        <v>428</v>
      </c>
      <c r="M1934" s="493">
        <v>3913</v>
      </c>
      <c r="N1934" s="587">
        <v>44818</v>
      </c>
      <c r="O1934" s="545">
        <f t="shared" si="94"/>
        <v>9</v>
      </c>
      <c r="P1934" s="545">
        <f t="shared" si="95"/>
        <v>9</v>
      </c>
      <c r="Q1934" s="531" t="str">
        <f t="shared" si="96"/>
        <v>Gastos_Gerais</v>
      </c>
    </row>
    <row r="1935" spans="1:17" ht="38.25" hidden="1" x14ac:dyDescent="0.2">
      <c r="A1935" s="538">
        <f>IF(B1935="","",COUNT('Diário 3º PA'!$A$4:$A$4242)+COUNT('Diário 4º PA'!$A$4:$A$2224)+ROW()-3)</f>
        <v>5944</v>
      </c>
      <c r="B1935" s="539">
        <v>44824</v>
      </c>
      <c r="C1935" s="492">
        <v>44805</v>
      </c>
      <c r="D1935" s="541" t="s">
        <v>115</v>
      </c>
      <c r="E1935" s="554" t="s">
        <v>302</v>
      </c>
      <c r="F1935" s="488">
        <v>23186.07</v>
      </c>
      <c r="G1935" s="554" t="s">
        <v>6060</v>
      </c>
      <c r="H1935" s="482" t="s">
        <v>136</v>
      </c>
      <c r="I1935" s="482" t="s">
        <v>810</v>
      </c>
      <c r="J1935" s="493" t="s">
        <v>1193</v>
      </c>
      <c r="K1935" s="518" t="s">
        <v>704</v>
      </c>
      <c r="L1935" s="493" t="s">
        <v>428</v>
      </c>
      <c r="M1935" s="493">
        <v>174</v>
      </c>
      <c r="N1935" s="587">
        <v>44820</v>
      </c>
      <c r="O1935" s="545">
        <f t="shared" si="94"/>
        <v>9</v>
      </c>
      <c r="P1935" s="545">
        <f t="shared" si="95"/>
        <v>9</v>
      </c>
      <c r="Q1935" s="531" t="str">
        <f t="shared" si="96"/>
        <v>Gastos_Gerais</v>
      </c>
    </row>
    <row r="1936" spans="1:17" ht="38.25" hidden="1" x14ac:dyDescent="0.2">
      <c r="A1936" s="538">
        <f>IF(B1936="","",COUNT('Diário 3º PA'!$A$4:$A$4242)+COUNT('Diário 4º PA'!$A$4:$A$2224)+ROW()-3)</f>
        <v>5945</v>
      </c>
      <c r="B1936" s="539">
        <v>44824</v>
      </c>
      <c r="C1936" s="492">
        <v>44805</v>
      </c>
      <c r="D1936" s="541" t="s">
        <v>115</v>
      </c>
      <c r="E1936" s="554" t="s">
        <v>302</v>
      </c>
      <c r="F1936" s="488">
        <v>15278.65</v>
      </c>
      <c r="G1936" s="554" t="s">
        <v>6061</v>
      </c>
      <c r="H1936" s="482" t="s">
        <v>140</v>
      </c>
      <c r="I1936" s="482" t="s">
        <v>810</v>
      </c>
      <c r="J1936" s="493" t="s">
        <v>1193</v>
      </c>
      <c r="K1936" s="518" t="s">
        <v>704</v>
      </c>
      <c r="L1936" s="493" t="s">
        <v>428</v>
      </c>
      <c r="M1936" s="493">
        <v>175</v>
      </c>
      <c r="N1936" s="587">
        <v>44820</v>
      </c>
      <c r="O1936" s="545">
        <f t="shared" si="94"/>
        <v>9</v>
      </c>
      <c r="P1936" s="545">
        <f t="shared" si="95"/>
        <v>9</v>
      </c>
      <c r="Q1936" s="531" t="str">
        <f t="shared" si="96"/>
        <v>Gastos_Gerais</v>
      </c>
    </row>
    <row r="1937" spans="1:17" ht="38.25" hidden="1" x14ac:dyDescent="0.2">
      <c r="A1937" s="538">
        <f>IF(B1937="","",COUNT('Diário 3º PA'!$A$4:$A$4242)+COUNT('Diário 4º PA'!$A$4:$A$2224)+ROW()-3)</f>
        <v>5946</v>
      </c>
      <c r="B1937" s="539">
        <v>44824</v>
      </c>
      <c r="C1937" s="492">
        <v>44805</v>
      </c>
      <c r="D1937" s="541" t="s">
        <v>115</v>
      </c>
      <c r="E1937" s="482" t="s">
        <v>342</v>
      </c>
      <c r="F1937" s="488">
        <v>180</v>
      </c>
      <c r="G1937" s="482" t="s">
        <v>7759</v>
      </c>
      <c r="H1937" s="482" t="s">
        <v>134</v>
      </c>
      <c r="I1937" s="482" t="s">
        <v>7760</v>
      </c>
      <c r="J1937" s="493" t="s">
        <v>4624</v>
      </c>
      <c r="K1937" s="518" t="s">
        <v>6748</v>
      </c>
      <c r="L1937" s="493" t="s">
        <v>1531</v>
      </c>
      <c r="M1937" s="493">
        <v>789539014</v>
      </c>
      <c r="N1937" s="587">
        <v>44824</v>
      </c>
      <c r="O1937" s="545">
        <f t="shared" si="94"/>
        <v>9</v>
      </c>
      <c r="P1937" s="545">
        <f t="shared" si="95"/>
        <v>9</v>
      </c>
      <c r="Q1937" s="531" t="str">
        <f t="shared" si="96"/>
        <v>Gastos_Gerais</v>
      </c>
    </row>
    <row r="1938" spans="1:17" ht="38.25" hidden="1" x14ac:dyDescent="0.2">
      <c r="A1938" s="538">
        <f>IF(B1938="","",COUNT('Diário 3º PA'!$A$4:$A$4242)+COUNT('Diário 4º PA'!$A$4:$A$2224)+ROW()-3)</f>
        <v>5947</v>
      </c>
      <c r="B1938" s="539">
        <v>44824</v>
      </c>
      <c r="C1938" s="492">
        <v>44805</v>
      </c>
      <c r="D1938" s="541" t="s">
        <v>115</v>
      </c>
      <c r="E1938" s="482" t="s">
        <v>342</v>
      </c>
      <c r="F1938" s="488">
        <v>180</v>
      </c>
      <c r="G1938" s="482" t="s">
        <v>7761</v>
      </c>
      <c r="H1938" s="482" t="s">
        <v>134</v>
      </c>
      <c r="I1938" s="482" t="s">
        <v>7762</v>
      </c>
      <c r="J1938" s="493" t="s">
        <v>4621</v>
      </c>
      <c r="K1938" s="518" t="s">
        <v>6748</v>
      </c>
      <c r="L1938" s="493" t="s">
        <v>1531</v>
      </c>
      <c r="M1938" s="493">
        <v>789539014</v>
      </c>
      <c r="N1938" s="587">
        <v>44824</v>
      </c>
      <c r="O1938" s="545">
        <f t="shared" si="94"/>
        <v>9</v>
      </c>
      <c r="P1938" s="545">
        <f t="shared" si="95"/>
        <v>9</v>
      </c>
      <c r="Q1938" s="531" t="str">
        <f t="shared" si="96"/>
        <v>Gastos_Gerais</v>
      </c>
    </row>
    <row r="1939" spans="1:17" ht="38.25" hidden="1" x14ac:dyDescent="0.2">
      <c r="A1939" s="538">
        <f>IF(B1939="","",COUNT('Diário 3º PA'!$A$4:$A$4242)+COUNT('Diário 4º PA'!$A$4:$A$2224)+ROW()-3)</f>
        <v>5948</v>
      </c>
      <c r="B1939" s="539">
        <v>44824</v>
      </c>
      <c r="C1939" s="492">
        <v>44805</v>
      </c>
      <c r="D1939" s="541" t="s">
        <v>115</v>
      </c>
      <c r="E1939" s="482" t="s">
        <v>342</v>
      </c>
      <c r="F1939" s="488">
        <v>180</v>
      </c>
      <c r="G1939" s="482" t="s">
        <v>7763</v>
      </c>
      <c r="H1939" s="482" t="s">
        <v>134</v>
      </c>
      <c r="I1939" s="482" t="s">
        <v>4241</v>
      </c>
      <c r="J1939" s="493" t="s">
        <v>3781</v>
      </c>
      <c r="K1939" s="518" t="s">
        <v>6748</v>
      </c>
      <c r="L1939" s="493" t="s">
        <v>1531</v>
      </c>
      <c r="M1939" s="493">
        <v>789539014</v>
      </c>
      <c r="N1939" s="587">
        <v>44824</v>
      </c>
      <c r="O1939" s="545">
        <f t="shared" si="94"/>
        <v>9</v>
      </c>
      <c r="P1939" s="545">
        <f t="shared" si="95"/>
        <v>9</v>
      </c>
      <c r="Q1939" s="531" t="str">
        <f t="shared" si="96"/>
        <v>Gastos_Gerais</v>
      </c>
    </row>
    <row r="1940" spans="1:17" ht="38.25" hidden="1" x14ac:dyDescent="0.2">
      <c r="A1940" s="538">
        <f>IF(B1940="","",COUNT('Diário 3º PA'!$A$4:$A$4242)+COUNT('Diário 4º PA'!$A$4:$A$2224)+ROW()-3)</f>
        <v>5949</v>
      </c>
      <c r="B1940" s="539">
        <v>44824</v>
      </c>
      <c r="C1940" s="492">
        <v>44805</v>
      </c>
      <c r="D1940" s="541" t="s">
        <v>115</v>
      </c>
      <c r="E1940" s="482" t="s">
        <v>342</v>
      </c>
      <c r="F1940" s="488">
        <v>57.2</v>
      </c>
      <c r="G1940" s="482" t="s">
        <v>7764</v>
      </c>
      <c r="H1940" s="482" t="s">
        <v>128</v>
      </c>
      <c r="I1940" s="482" t="s">
        <v>2760</v>
      </c>
      <c r="J1940" s="493" t="s">
        <v>2761</v>
      </c>
      <c r="K1940" s="518" t="s">
        <v>6748</v>
      </c>
      <c r="L1940" s="493" t="s">
        <v>1531</v>
      </c>
      <c r="M1940" s="493">
        <v>789539014</v>
      </c>
      <c r="N1940" s="587">
        <v>44824</v>
      </c>
      <c r="O1940" s="545">
        <f t="shared" si="94"/>
        <v>9</v>
      </c>
      <c r="P1940" s="545">
        <f t="shared" si="95"/>
        <v>9</v>
      </c>
      <c r="Q1940" s="531" t="str">
        <f t="shared" si="96"/>
        <v>Gastos_Gerais</v>
      </c>
    </row>
    <row r="1941" spans="1:17" ht="51" hidden="1" x14ac:dyDescent="0.2">
      <c r="A1941" s="538">
        <f>IF(B1941="","",COUNT('Diário 3º PA'!$A$4:$A$4242)+COUNT('Diário 4º PA'!$A$4:$A$2224)+ROW()-3)</f>
        <v>5950</v>
      </c>
      <c r="B1941" s="539">
        <v>44824</v>
      </c>
      <c r="C1941" s="584">
        <v>44805</v>
      </c>
      <c r="D1941" s="554" t="s">
        <v>104</v>
      </c>
      <c r="E1941" s="554" t="s">
        <v>187</v>
      </c>
      <c r="F1941" s="555">
        <v>2240.44</v>
      </c>
      <c r="G1941" s="554" t="s">
        <v>1019</v>
      </c>
      <c r="H1941" s="482" t="s">
        <v>135</v>
      </c>
      <c r="I1941" s="482" t="s">
        <v>7765</v>
      </c>
      <c r="J1941" s="493" t="s">
        <v>7766</v>
      </c>
      <c r="K1941" s="518" t="s">
        <v>6748</v>
      </c>
      <c r="L1941" s="493" t="s">
        <v>792</v>
      </c>
      <c r="M1941" s="493" t="s">
        <v>666</v>
      </c>
      <c r="N1941" s="587">
        <v>44824</v>
      </c>
      <c r="O1941" s="545">
        <f t="shared" si="94"/>
        <v>9</v>
      </c>
      <c r="P1941" s="545">
        <f t="shared" si="95"/>
        <v>9</v>
      </c>
      <c r="Q1941" s="531" t="str">
        <f t="shared" si="96"/>
        <v>Gastos_com_Pessoal</v>
      </c>
    </row>
    <row r="1942" spans="1:17" ht="51" hidden="1" x14ac:dyDescent="0.2">
      <c r="A1942" s="538">
        <f>IF(B1942="","",COUNT('Diário 3º PA'!$A$4:$A$4242)+COUNT('Diário 4º PA'!$A$4:$A$2224)+ROW()-3)</f>
        <v>5951</v>
      </c>
      <c r="B1942" s="539">
        <v>44824</v>
      </c>
      <c r="C1942" s="584">
        <v>44805</v>
      </c>
      <c r="D1942" s="554" t="s">
        <v>104</v>
      </c>
      <c r="E1942" s="554" t="s">
        <v>189</v>
      </c>
      <c r="F1942" s="555">
        <v>4583.76</v>
      </c>
      <c r="G1942" s="554" t="s">
        <v>915</v>
      </c>
      <c r="H1942" s="482" t="s">
        <v>135</v>
      </c>
      <c r="I1942" s="482" t="s">
        <v>7765</v>
      </c>
      <c r="J1942" s="493" t="s">
        <v>7766</v>
      </c>
      <c r="K1942" s="518" t="s">
        <v>6748</v>
      </c>
      <c r="L1942" s="493" t="s">
        <v>792</v>
      </c>
      <c r="M1942" s="493" t="s">
        <v>666</v>
      </c>
      <c r="N1942" s="587">
        <v>44824</v>
      </c>
      <c r="O1942" s="545">
        <f t="shared" si="94"/>
        <v>9</v>
      </c>
      <c r="P1942" s="545">
        <f t="shared" si="95"/>
        <v>9</v>
      </c>
      <c r="Q1942" s="531" t="str">
        <f t="shared" si="96"/>
        <v>Gastos_com_Pessoal</v>
      </c>
    </row>
    <row r="1943" spans="1:17" ht="51" hidden="1" x14ac:dyDescent="0.2">
      <c r="A1943" s="538">
        <f>IF(B1943="","",COUNT('Diário 3º PA'!$A$4:$A$4242)+COUNT('Diário 4º PA'!$A$4:$A$2224)+ROW()-3)</f>
        <v>5952</v>
      </c>
      <c r="B1943" s="539">
        <v>44824</v>
      </c>
      <c r="C1943" s="584">
        <v>44805</v>
      </c>
      <c r="D1943" s="554" t="s">
        <v>104</v>
      </c>
      <c r="E1943" s="554" t="s">
        <v>191</v>
      </c>
      <c r="F1943" s="555">
        <v>1527.92</v>
      </c>
      <c r="G1943" s="554" t="s">
        <v>918</v>
      </c>
      <c r="H1943" s="482" t="s">
        <v>135</v>
      </c>
      <c r="I1943" s="482" t="s">
        <v>7765</v>
      </c>
      <c r="J1943" s="493" t="s">
        <v>7766</v>
      </c>
      <c r="K1943" s="518" t="s">
        <v>6748</v>
      </c>
      <c r="L1943" s="493" t="s">
        <v>792</v>
      </c>
      <c r="M1943" s="493" t="s">
        <v>666</v>
      </c>
      <c r="N1943" s="587">
        <v>44824</v>
      </c>
      <c r="O1943" s="545">
        <f t="shared" si="94"/>
        <v>9</v>
      </c>
      <c r="P1943" s="545">
        <f t="shared" si="95"/>
        <v>9</v>
      </c>
      <c r="Q1943" s="531" t="str">
        <f t="shared" si="96"/>
        <v>Gastos_com_Pessoal</v>
      </c>
    </row>
    <row r="1944" spans="1:17" ht="51" hidden="1" x14ac:dyDescent="0.2">
      <c r="A1944" s="538">
        <f>IF(B1944="","",COUNT('Diário 3º PA'!$A$4:$A$4242)+COUNT('Diário 4º PA'!$A$4:$A$2224)+ROW()-3)</f>
        <v>5953</v>
      </c>
      <c r="B1944" s="539">
        <v>44824</v>
      </c>
      <c r="C1944" s="584">
        <v>44805</v>
      </c>
      <c r="D1944" s="554" t="s">
        <v>104</v>
      </c>
      <c r="E1944" s="554" t="s">
        <v>193</v>
      </c>
      <c r="F1944" s="555">
        <v>3711.48</v>
      </c>
      <c r="G1944" s="554" t="s">
        <v>919</v>
      </c>
      <c r="H1944" s="482" t="s">
        <v>135</v>
      </c>
      <c r="I1944" s="482" t="s">
        <v>7765</v>
      </c>
      <c r="J1944" s="493" t="s">
        <v>7766</v>
      </c>
      <c r="K1944" s="518" t="s">
        <v>6748</v>
      </c>
      <c r="L1944" s="493" t="s">
        <v>792</v>
      </c>
      <c r="M1944" s="493" t="s">
        <v>666</v>
      </c>
      <c r="N1944" s="587">
        <v>44824</v>
      </c>
      <c r="O1944" s="545">
        <f t="shared" si="94"/>
        <v>9</v>
      </c>
      <c r="P1944" s="545">
        <f t="shared" si="95"/>
        <v>9</v>
      </c>
      <c r="Q1944" s="531" t="str">
        <f t="shared" si="96"/>
        <v>Gastos_com_Pessoal</v>
      </c>
    </row>
    <row r="1945" spans="1:17" ht="51" hidden="1" x14ac:dyDescent="0.2">
      <c r="A1945" s="538">
        <f>IF(B1945="","",COUNT('Diário 3º PA'!$A$4:$A$4242)+COUNT('Diário 4º PA'!$A$4:$A$2224)+ROW()-3)</f>
        <v>5954</v>
      </c>
      <c r="B1945" s="539">
        <v>44824</v>
      </c>
      <c r="C1945" s="584">
        <v>44805</v>
      </c>
      <c r="D1945" s="554" t="s">
        <v>104</v>
      </c>
      <c r="E1945" s="482" t="s">
        <v>185</v>
      </c>
      <c r="F1945" s="488">
        <v>2279.96</v>
      </c>
      <c r="G1945" s="482" t="s">
        <v>1013</v>
      </c>
      <c r="H1945" s="482" t="s">
        <v>135</v>
      </c>
      <c r="I1945" s="482" t="s">
        <v>7765</v>
      </c>
      <c r="J1945" s="493" t="s">
        <v>7766</v>
      </c>
      <c r="K1945" s="518" t="s">
        <v>1016</v>
      </c>
      <c r="L1945" s="493" t="s">
        <v>1017</v>
      </c>
      <c r="M1945" s="493" t="s">
        <v>7767</v>
      </c>
      <c r="N1945" s="587">
        <v>44824</v>
      </c>
      <c r="O1945" s="545">
        <f t="shared" si="94"/>
        <v>9</v>
      </c>
      <c r="P1945" s="545">
        <f t="shared" si="95"/>
        <v>9</v>
      </c>
      <c r="Q1945" s="531" t="str">
        <f t="shared" si="96"/>
        <v>Gastos_com_Pessoal</v>
      </c>
    </row>
    <row r="1946" spans="1:17" ht="25.5" hidden="1" x14ac:dyDescent="0.2">
      <c r="A1946" s="538">
        <f>IF(B1946="","",COUNT('Diário 3º PA'!$A$4:$A$4242)+COUNT('Diário 4º PA'!$A$4:$A$2224)+ROW()-3)</f>
        <v>5955</v>
      </c>
      <c r="B1946" s="539">
        <v>44824</v>
      </c>
      <c r="C1946" s="492">
        <v>44805</v>
      </c>
      <c r="D1946" s="482" t="s">
        <v>93</v>
      </c>
      <c r="E1946" s="482" t="s">
        <v>97</v>
      </c>
      <c r="F1946" s="488">
        <v>0.65</v>
      </c>
      <c r="G1946" s="482" t="s">
        <v>1553</v>
      </c>
      <c r="H1946" s="482" t="s">
        <v>128</v>
      </c>
      <c r="I1946" s="482" t="s">
        <v>664</v>
      </c>
      <c r="J1946" s="493" t="s">
        <v>811</v>
      </c>
      <c r="K1946" s="518" t="s">
        <v>1554</v>
      </c>
      <c r="L1946" s="493" t="s">
        <v>1066</v>
      </c>
      <c r="M1946" s="493" t="s">
        <v>666</v>
      </c>
      <c r="N1946" s="587">
        <v>44824</v>
      </c>
      <c r="O1946" s="545">
        <f t="shared" si="94"/>
        <v>9</v>
      </c>
      <c r="P1946" s="545">
        <f t="shared" si="95"/>
        <v>9</v>
      </c>
      <c r="Q1946" s="531" t="str">
        <f t="shared" si="96"/>
        <v>Receitas</v>
      </c>
    </row>
    <row r="1947" spans="1:17" ht="38.25" hidden="1" x14ac:dyDescent="0.2">
      <c r="A1947" s="538">
        <f>IF(B1947="","",COUNT('Diário 3º PA'!$A$4:$A$4242)+COUNT('Diário 4º PA'!$A$4:$A$2224)+ROW()-3)</f>
        <v>5956</v>
      </c>
      <c r="B1947" s="539">
        <v>44825</v>
      </c>
      <c r="C1947" s="492">
        <v>44805</v>
      </c>
      <c r="D1947" s="541" t="s">
        <v>115</v>
      </c>
      <c r="E1947" s="554" t="s">
        <v>318</v>
      </c>
      <c r="F1947" s="488">
        <v>360</v>
      </c>
      <c r="G1947" s="482" t="s">
        <v>6663</v>
      </c>
      <c r="H1947" s="482" t="s">
        <v>129</v>
      </c>
      <c r="I1947" s="482" t="s">
        <v>6664</v>
      </c>
      <c r="J1947" s="493" t="s">
        <v>6665</v>
      </c>
      <c r="K1947" s="518" t="s">
        <v>704</v>
      </c>
      <c r="L1947" s="493" t="s">
        <v>428</v>
      </c>
      <c r="M1947" s="493">
        <v>547</v>
      </c>
      <c r="N1947" s="587">
        <v>44824</v>
      </c>
      <c r="O1947" s="545">
        <f t="shared" si="94"/>
        <v>9</v>
      </c>
      <c r="P1947" s="545">
        <f t="shared" si="95"/>
        <v>9</v>
      </c>
      <c r="Q1947" s="531" t="str">
        <f t="shared" si="96"/>
        <v>Gastos_Gerais</v>
      </c>
    </row>
    <row r="1948" spans="1:17" ht="38.25" hidden="1" x14ac:dyDescent="0.2">
      <c r="A1948" s="538">
        <f>IF(B1948="","",COUNT('Diário 3º PA'!$A$4:$A$4242)+COUNT('Diário 4º PA'!$A$4:$A$2224)+ROW()-3)</f>
        <v>5957</v>
      </c>
      <c r="B1948" s="539">
        <v>44825</v>
      </c>
      <c r="C1948" s="492">
        <v>44805</v>
      </c>
      <c r="D1948" s="541" t="s">
        <v>115</v>
      </c>
      <c r="E1948" s="554" t="s">
        <v>318</v>
      </c>
      <c r="F1948" s="488">
        <v>236</v>
      </c>
      <c r="G1948" s="482" t="s">
        <v>7661</v>
      </c>
      <c r="H1948" s="482" t="s">
        <v>137</v>
      </c>
      <c r="I1948" s="482" t="s">
        <v>6001</v>
      </c>
      <c r="J1948" s="493" t="s">
        <v>5211</v>
      </c>
      <c r="K1948" s="518" t="s">
        <v>704</v>
      </c>
      <c r="L1948" s="493" t="s">
        <v>428</v>
      </c>
      <c r="M1948" s="493">
        <v>593</v>
      </c>
      <c r="N1948" s="587">
        <v>44824</v>
      </c>
      <c r="O1948" s="545">
        <f t="shared" si="94"/>
        <v>9</v>
      </c>
      <c r="P1948" s="545">
        <f t="shared" si="95"/>
        <v>9</v>
      </c>
      <c r="Q1948" s="531" t="str">
        <f t="shared" si="96"/>
        <v>Gastos_Gerais</v>
      </c>
    </row>
    <row r="1949" spans="1:17" ht="38.25" hidden="1" x14ac:dyDescent="0.2">
      <c r="A1949" s="538">
        <f>IF(B1949="","",COUNT('Diário 3º PA'!$A$4:$A$4242)+COUNT('Diário 4º PA'!$A$4:$A$2224)+ROW()-3)</f>
        <v>5958</v>
      </c>
      <c r="B1949" s="539">
        <v>44825</v>
      </c>
      <c r="C1949" s="492">
        <v>44805</v>
      </c>
      <c r="D1949" s="541" t="s">
        <v>115</v>
      </c>
      <c r="E1949" s="554" t="s">
        <v>302</v>
      </c>
      <c r="F1949" s="488">
        <v>10128.959999999999</v>
      </c>
      <c r="G1949" s="554" t="s">
        <v>6063</v>
      </c>
      <c r="H1949" s="482" t="s">
        <v>139</v>
      </c>
      <c r="I1949" s="482" t="s">
        <v>818</v>
      </c>
      <c r="J1949" s="493" t="s">
        <v>819</v>
      </c>
      <c r="K1949" s="518" t="s">
        <v>704</v>
      </c>
      <c r="L1949" s="493" t="s">
        <v>428</v>
      </c>
      <c r="M1949" s="493">
        <v>41</v>
      </c>
      <c r="N1949" s="587">
        <v>44823</v>
      </c>
      <c r="O1949" s="545">
        <f t="shared" si="94"/>
        <v>9</v>
      </c>
      <c r="P1949" s="545">
        <f t="shared" si="95"/>
        <v>9</v>
      </c>
      <c r="Q1949" s="531" t="str">
        <f t="shared" si="96"/>
        <v>Gastos_Gerais</v>
      </c>
    </row>
    <row r="1950" spans="1:17" ht="38.25" hidden="1" x14ac:dyDescent="0.2">
      <c r="A1950" s="538">
        <f>IF(B1950="","",COUNT('Diário 3º PA'!$A$4:$A$4242)+COUNT('Diário 4º PA'!$A$4:$A$2224)+ROW()-3)</f>
        <v>5959</v>
      </c>
      <c r="B1950" s="539">
        <v>44825</v>
      </c>
      <c r="C1950" s="492">
        <v>44805</v>
      </c>
      <c r="D1950" s="541" t="s">
        <v>115</v>
      </c>
      <c r="E1950" s="482" t="s">
        <v>298</v>
      </c>
      <c r="F1950" s="488">
        <v>947</v>
      </c>
      <c r="G1950" s="554" t="s">
        <v>5970</v>
      </c>
      <c r="H1950" s="482" t="s">
        <v>137</v>
      </c>
      <c r="I1950" s="482" t="s">
        <v>3444</v>
      </c>
      <c r="J1950" s="493" t="s">
        <v>1044</v>
      </c>
      <c r="K1950" s="518" t="s">
        <v>704</v>
      </c>
      <c r="L1950" s="493" t="s">
        <v>428</v>
      </c>
      <c r="M1950" s="493">
        <v>24050</v>
      </c>
      <c r="N1950" s="587">
        <v>44812</v>
      </c>
      <c r="O1950" s="545">
        <f t="shared" si="94"/>
        <v>9</v>
      </c>
      <c r="P1950" s="545">
        <f t="shared" si="95"/>
        <v>9</v>
      </c>
      <c r="Q1950" s="531" t="str">
        <f t="shared" si="96"/>
        <v>Gastos_Gerais</v>
      </c>
    </row>
    <row r="1951" spans="1:17" ht="38.25" hidden="1" x14ac:dyDescent="0.2">
      <c r="A1951" s="538">
        <f>IF(B1951="","",COUNT('Diário 3º PA'!$A$4:$A$4242)+COUNT('Diário 4º PA'!$A$4:$A$2224)+ROW()-3)</f>
        <v>5960</v>
      </c>
      <c r="B1951" s="539">
        <v>44825</v>
      </c>
      <c r="C1951" s="492">
        <v>44805</v>
      </c>
      <c r="D1951" s="541" t="s">
        <v>115</v>
      </c>
      <c r="E1951" s="482" t="s">
        <v>354</v>
      </c>
      <c r="F1951" s="488">
        <v>48073.440000000002</v>
      </c>
      <c r="G1951" s="482" t="s">
        <v>7768</v>
      </c>
      <c r="H1951" s="489" t="s">
        <v>136</v>
      </c>
      <c r="I1951" s="489" t="s">
        <v>4639</v>
      </c>
      <c r="J1951" s="456" t="s">
        <v>4640</v>
      </c>
      <c r="K1951" s="455" t="s">
        <v>704</v>
      </c>
      <c r="L1951" s="456" t="s">
        <v>428</v>
      </c>
      <c r="M1951" s="456">
        <v>202242</v>
      </c>
      <c r="N1951" s="457">
        <v>44823</v>
      </c>
      <c r="O1951" s="545">
        <f t="shared" si="94"/>
        <v>9</v>
      </c>
      <c r="P1951" s="545">
        <f t="shared" si="95"/>
        <v>9</v>
      </c>
      <c r="Q1951" s="531" t="str">
        <f t="shared" si="96"/>
        <v>Gastos_Gerais</v>
      </c>
    </row>
    <row r="1952" spans="1:17" ht="38.25" hidden="1" x14ac:dyDescent="0.2">
      <c r="A1952" s="538">
        <f>IF(B1952="","",COUNT('Diário 3º PA'!$A$4:$A$4242)+COUNT('Diário 4º PA'!$A$4:$A$2224)+ROW()-3)</f>
        <v>5961</v>
      </c>
      <c r="B1952" s="539">
        <v>44825</v>
      </c>
      <c r="C1952" s="492">
        <v>44805</v>
      </c>
      <c r="D1952" s="541" t="s">
        <v>115</v>
      </c>
      <c r="E1952" s="554" t="s">
        <v>302</v>
      </c>
      <c r="F1952" s="488">
        <v>25545.759999999998</v>
      </c>
      <c r="G1952" s="543" t="s">
        <v>6132</v>
      </c>
      <c r="H1952" s="489" t="s">
        <v>130</v>
      </c>
      <c r="I1952" s="482" t="s">
        <v>818</v>
      </c>
      <c r="J1952" s="493" t="s">
        <v>819</v>
      </c>
      <c r="K1952" s="518" t="s">
        <v>704</v>
      </c>
      <c r="L1952" s="493" t="s">
        <v>428</v>
      </c>
      <c r="M1952" s="493">
        <v>42</v>
      </c>
      <c r="N1952" s="457">
        <v>44823</v>
      </c>
      <c r="O1952" s="545">
        <f t="shared" si="94"/>
        <v>9</v>
      </c>
      <c r="P1952" s="545">
        <f t="shared" si="95"/>
        <v>9</v>
      </c>
      <c r="Q1952" s="531" t="str">
        <f t="shared" si="96"/>
        <v>Gastos_Gerais</v>
      </c>
    </row>
    <row r="1953" spans="1:17" ht="51" hidden="1" x14ac:dyDescent="0.2">
      <c r="A1953" s="538">
        <f>IF(B1953="","",COUNT('Diário 3º PA'!$A$4:$A$4242)+COUNT('Diário 4º PA'!$A$4:$A$2224)+ROW()-3)</f>
        <v>5962</v>
      </c>
      <c r="B1953" s="539">
        <v>44825</v>
      </c>
      <c r="C1953" s="492">
        <v>44774</v>
      </c>
      <c r="D1953" s="554" t="s">
        <v>104</v>
      </c>
      <c r="E1953" s="554" t="s">
        <v>199</v>
      </c>
      <c r="F1953" s="488">
        <v>26.75</v>
      </c>
      <c r="G1953" s="554" t="s">
        <v>7769</v>
      </c>
      <c r="H1953" s="483" t="s">
        <v>127</v>
      </c>
      <c r="I1953" s="489" t="s">
        <v>634</v>
      </c>
      <c r="J1953" s="455" t="s">
        <v>865</v>
      </c>
      <c r="K1953" s="455" t="s">
        <v>704</v>
      </c>
      <c r="L1953" s="456" t="s">
        <v>704</v>
      </c>
      <c r="M1953" s="493">
        <v>44832</v>
      </c>
      <c r="N1953" s="587">
        <v>44825</v>
      </c>
      <c r="O1953" s="545">
        <f t="shared" si="94"/>
        <v>9</v>
      </c>
      <c r="P1953" s="545">
        <f t="shared" si="95"/>
        <v>8</v>
      </c>
      <c r="Q1953" s="531" t="str">
        <f t="shared" si="96"/>
        <v>Gastos_com_Pessoal</v>
      </c>
    </row>
    <row r="1954" spans="1:17" ht="38.25" hidden="1" x14ac:dyDescent="0.2">
      <c r="A1954" s="538">
        <f>IF(B1954="","",COUNT('Diário 3º PA'!$A$4:$A$4242)+COUNT('Diário 4º PA'!$A$4:$A$2224)+ROW()-3)</f>
        <v>5963</v>
      </c>
      <c r="B1954" s="539">
        <v>44825</v>
      </c>
      <c r="C1954" s="492">
        <v>44805</v>
      </c>
      <c r="D1954" s="541" t="s">
        <v>115</v>
      </c>
      <c r="E1954" s="482" t="s">
        <v>328</v>
      </c>
      <c r="F1954" s="488">
        <v>1500</v>
      </c>
      <c r="G1954" s="482" t="s">
        <v>7770</v>
      </c>
      <c r="H1954" s="482" t="s">
        <v>129</v>
      </c>
      <c r="I1954" s="482" t="s">
        <v>727</v>
      </c>
      <c r="J1954" s="456" t="s">
        <v>728</v>
      </c>
      <c r="K1954" s="518" t="s">
        <v>704</v>
      </c>
      <c r="L1954" s="556" t="s">
        <v>428</v>
      </c>
      <c r="M1954" s="493">
        <v>1970014</v>
      </c>
      <c r="N1954" s="587">
        <v>44825</v>
      </c>
      <c r="O1954" s="545">
        <f t="shared" si="94"/>
        <v>9</v>
      </c>
      <c r="P1954" s="545">
        <f t="shared" si="95"/>
        <v>9</v>
      </c>
      <c r="Q1954" s="531" t="str">
        <f t="shared" si="96"/>
        <v>Gastos_Gerais</v>
      </c>
    </row>
    <row r="1955" spans="1:17" ht="38.25" hidden="1" x14ac:dyDescent="0.2">
      <c r="A1955" s="538">
        <f>IF(B1955="","",COUNT('Diário 3º PA'!$A$4:$A$4242)+COUNT('Diário 4º PA'!$A$4:$A$2224)+ROW()-3)</f>
        <v>5964</v>
      </c>
      <c r="B1955" s="539">
        <v>44825</v>
      </c>
      <c r="C1955" s="492">
        <v>44805</v>
      </c>
      <c r="D1955" s="541" t="s">
        <v>115</v>
      </c>
      <c r="E1955" s="482" t="s">
        <v>308</v>
      </c>
      <c r="F1955" s="488">
        <v>1647.19</v>
      </c>
      <c r="G1955" s="554" t="s">
        <v>5981</v>
      </c>
      <c r="H1955" s="482" t="s">
        <v>129</v>
      </c>
      <c r="I1955" s="482" t="s">
        <v>7771</v>
      </c>
      <c r="J1955" s="493" t="s">
        <v>964</v>
      </c>
      <c r="K1955" s="518" t="s">
        <v>704</v>
      </c>
      <c r="L1955" s="493" t="s">
        <v>428</v>
      </c>
      <c r="M1955" s="493">
        <v>4405</v>
      </c>
      <c r="N1955" s="587">
        <v>44795</v>
      </c>
      <c r="O1955" s="545">
        <f t="shared" si="94"/>
        <v>9</v>
      </c>
      <c r="P1955" s="545">
        <f t="shared" si="95"/>
        <v>9</v>
      </c>
      <c r="Q1955" s="531" t="str">
        <f t="shared" si="96"/>
        <v>Gastos_Gerais</v>
      </c>
    </row>
    <row r="1956" spans="1:17" ht="38.25" hidden="1" x14ac:dyDescent="0.2">
      <c r="A1956" s="538">
        <f>IF(B1956="","",COUNT('Diário 3º PA'!$A$4:$A$4242)+COUNT('Diário 4º PA'!$A$4:$A$2224)+ROW()-3)</f>
        <v>5965</v>
      </c>
      <c r="B1956" s="539">
        <v>44825</v>
      </c>
      <c r="C1956" s="492">
        <v>44805</v>
      </c>
      <c r="D1956" s="541" t="s">
        <v>115</v>
      </c>
      <c r="E1956" s="482" t="s">
        <v>354</v>
      </c>
      <c r="F1956" s="488">
        <v>42584.65</v>
      </c>
      <c r="G1956" s="482" t="s">
        <v>7768</v>
      </c>
      <c r="H1956" s="482" t="s">
        <v>138</v>
      </c>
      <c r="I1956" s="489" t="s">
        <v>4639</v>
      </c>
      <c r="J1956" s="456" t="s">
        <v>4640</v>
      </c>
      <c r="K1956" s="455" t="s">
        <v>704</v>
      </c>
      <c r="L1956" s="456" t="s">
        <v>428</v>
      </c>
      <c r="M1956" s="493">
        <v>202243</v>
      </c>
      <c r="N1956" s="587">
        <v>44823</v>
      </c>
      <c r="O1956" s="545">
        <f t="shared" si="94"/>
        <v>9</v>
      </c>
      <c r="P1956" s="545">
        <f t="shared" si="95"/>
        <v>9</v>
      </c>
      <c r="Q1956" s="531" t="str">
        <f t="shared" si="96"/>
        <v>Gastos_Gerais</v>
      </c>
    </row>
    <row r="1957" spans="1:17" ht="38.25" hidden="1" x14ac:dyDescent="0.2">
      <c r="A1957" s="538">
        <f>IF(B1957="","",COUNT('Diário 3º PA'!$A$4:$A$4242)+COUNT('Diário 4º PA'!$A$4:$A$2224)+ROW()-3)</f>
        <v>5966</v>
      </c>
      <c r="B1957" s="539">
        <v>44825</v>
      </c>
      <c r="C1957" s="492">
        <v>44805</v>
      </c>
      <c r="D1957" s="541" t="s">
        <v>115</v>
      </c>
      <c r="E1957" s="482" t="s">
        <v>260</v>
      </c>
      <c r="F1957" s="488">
        <v>6238.7</v>
      </c>
      <c r="G1957" s="482" t="s">
        <v>2996</v>
      </c>
      <c r="H1957" s="482" t="s">
        <v>127</v>
      </c>
      <c r="I1957" s="482" t="s">
        <v>1197</v>
      </c>
      <c r="J1957" s="493" t="s">
        <v>1198</v>
      </c>
      <c r="K1957" s="493" t="s">
        <v>704</v>
      </c>
      <c r="L1957" s="493" t="s">
        <v>428</v>
      </c>
      <c r="M1957" s="493">
        <v>202298</v>
      </c>
      <c r="N1957" s="587">
        <v>44813</v>
      </c>
      <c r="O1957" s="545">
        <f t="shared" si="94"/>
        <v>9</v>
      </c>
      <c r="P1957" s="545">
        <f t="shared" si="95"/>
        <v>9</v>
      </c>
      <c r="Q1957" s="531" t="str">
        <f t="shared" si="96"/>
        <v>Gastos_Gerais</v>
      </c>
    </row>
    <row r="1958" spans="1:17" ht="38.25" hidden="1" x14ac:dyDescent="0.2">
      <c r="A1958" s="538">
        <f>IF(B1958="","",COUNT('Diário 3º PA'!$A$4:$A$4242)+COUNT('Diário 4º PA'!$A$4:$A$2224)+ROW()-3)</f>
        <v>5967</v>
      </c>
      <c r="B1958" s="539">
        <v>44825</v>
      </c>
      <c r="C1958" s="492">
        <v>44805</v>
      </c>
      <c r="D1958" s="541" t="s">
        <v>115</v>
      </c>
      <c r="E1958" s="482" t="s">
        <v>308</v>
      </c>
      <c r="F1958" s="488">
        <v>3083.99</v>
      </c>
      <c r="G1958" s="554" t="s">
        <v>5981</v>
      </c>
      <c r="H1958" s="482" t="s">
        <v>131</v>
      </c>
      <c r="I1958" s="482" t="s">
        <v>3444</v>
      </c>
      <c r="J1958" s="493" t="s">
        <v>1044</v>
      </c>
      <c r="K1958" s="493" t="s">
        <v>704</v>
      </c>
      <c r="L1958" s="493" t="s">
        <v>428</v>
      </c>
      <c r="M1958" s="493">
        <v>24033</v>
      </c>
      <c r="N1958" s="587">
        <v>44812</v>
      </c>
      <c r="O1958" s="545">
        <f t="shared" si="94"/>
        <v>9</v>
      </c>
      <c r="P1958" s="545">
        <f t="shared" si="95"/>
        <v>9</v>
      </c>
      <c r="Q1958" s="531" t="str">
        <f t="shared" si="96"/>
        <v>Gastos_Gerais</v>
      </c>
    </row>
    <row r="1959" spans="1:17" ht="38.25" hidden="1" x14ac:dyDescent="0.2">
      <c r="A1959" s="538">
        <f>IF(B1959="","",COUNT('Diário 3º PA'!$A$4:$A$4242)+COUNT('Diário 4º PA'!$A$4:$A$2224)+ROW()-3)</f>
        <v>5968</v>
      </c>
      <c r="B1959" s="539">
        <v>44825</v>
      </c>
      <c r="C1959" s="492">
        <v>44774</v>
      </c>
      <c r="D1959" s="541" t="s">
        <v>115</v>
      </c>
      <c r="E1959" s="482" t="s">
        <v>230</v>
      </c>
      <c r="F1959" s="488">
        <v>54.01</v>
      </c>
      <c r="G1959" s="482" t="s">
        <v>758</v>
      </c>
      <c r="H1959" s="482" t="s">
        <v>139</v>
      </c>
      <c r="I1959" s="482" t="s">
        <v>5988</v>
      </c>
      <c r="J1959" s="493" t="s">
        <v>760</v>
      </c>
      <c r="K1959" s="493" t="s">
        <v>704</v>
      </c>
      <c r="L1959" s="493" t="s">
        <v>428</v>
      </c>
      <c r="M1959" s="493">
        <v>84730867</v>
      </c>
      <c r="N1959" s="587">
        <v>44825</v>
      </c>
      <c r="O1959" s="545">
        <f t="shared" si="94"/>
        <v>9</v>
      </c>
      <c r="P1959" s="545">
        <f t="shared" si="95"/>
        <v>8</v>
      </c>
      <c r="Q1959" s="531" t="str">
        <f t="shared" si="96"/>
        <v>Gastos_Gerais</v>
      </c>
    </row>
    <row r="1960" spans="1:17" ht="38.25" hidden="1" x14ac:dyDescent="0.2">
      <c r="A1960" s="538">
        <f>IF(B1960="","",COUNT('Diário 3º PA'!$A$4:$A$4242)+COUNT('Diário 4º PA'!$A$4:$A$2224)+ROW()-3)</f>
        <v>5969</v>
      </c>
      <c r="B1960" s="539">
        <v>44825</v>
      </c>
      <c r="C1960" s="492">
        <v>44774</v>
      </c>
      <c r="D1960" s="541" t="s">
        <v>115</v>
      </c>
      <c r="E1960" s="482" t="s">
        <v>230</v>
      </c>
      <c r="F1960" s="488">
        <v>1173.74</v>
      </c>
      <c r="G1960" s="482" t="s">
        <v>758</v>
      </c>
      <c r="H1960" s="482" t="s">
        <v>139</v>
      </c>
      <c r="I1960" s="482" t="s">
        <v>5988</v>
      </c>
      <c r="J1960" s="493" t="s">
        <v>760</v>
      </c>
      <c r="K1960" s="493" t="s">
        <v>704</v>
      </c>
      <c r="L1960" s="493" t="s">
        <v>428</v>
      </c>
      <c r="M1960" s="493">
        <v>84711123</v>
      </c>
      <c r="N1960" s="587">
        <v>44825</v>
      </c>
      <c r="O1960" s="545">
        <f t="shared" si="94"/>
        <v>9</v>
      </c>
      <c r="P1960" s="545">
        <f t="shared" si="95"/>
        <v>8</v>
      </c>
      <c r="Q1960" s="531" t="str">
        <f t="shared" si="96"/>
        <v>Gastos_Gerais</v>
      </c>
    </row>
    <row r="1961" spans="1:17" ht="38.25" hidden="1" x14ac:dyDescent="0.2">
      <c r="A1961" s="538">
        <f>IF(B1961="","",COUNT('Diário 3º PA'!$A$4:$A$4242)+COUNT('Diário 4º PA'!$A$4:$A$2224)+ROW()-3)</f>
        <v>5970</v>
      </c>
      <c r="B1961" s="539">
        <v>44825</v>
      </c>
      <c r="C1961" s="492">
        <v>44805</v>
      </c>
      <c r="D1961" s="541" t="s">
        <v>115</v>
      </c>
      <c r="E1961" s="482" t="s">
        <v>378</v>
      </c>
      <c r="F1961" s="488">
        <v>49.9</v>
      </c>
      <c r="G1961" s="482" t="s">
        <v>7772</v>
      </c>
      <c r="H1961" s="482" t="s">
        <v>136</v>
      </c>
      <c r="I1961" s="482" t="s">
        <v>7773</v>
      </c>
      <c r="J1961" s="493" t="s">
        <v>2199</v>
      </c>
      <c r="K1961" s="493" t="s">
        <v>704</v>
      </c>
      <c r="L1961" s="493" t="s">
        <v>428</v>
      </c>
      <c r="M1961" s="493">
        <v>5494</v>
      </c>
      <c r="N1961" s="587">
        <v>44820</v>
      </c>
      <c r="O1961" s="545">
        <f t="shared" si="94"/>
        <v>9</v>
      </c>
      <c r="P1961" s="545">
        <f t="shared" si="95"/>
        <v>9</v>
      </c>
      <c r="Q1961" s="531" t="str">
        <f t="shared" si="96"/>
        <v>Gastos_Gerais</v>
      </c>
    </row>
    <row r="1962" spans="1:17" ht="38.25" hidden="1" x14ac:dyDescent="0.2">
      <c r="A1962" s="538">
        <f>IF(B1962="","",COUNT('Diário 3º PA'!$A$4:$A$4242)+COUNT('Diário 4º PA'!$A$4:$A$2224)+ROW()-3)</f>
        <v>5971</v>
      </c>
      <c r="B1962" s="539">
        <v>44825</v>
      </c>
      <c r="C1962" s="492">
        <v>44805</v>
      </c>
      <c r="D1962" s="541" t="s">
        <v>115</v>
      </c>
      <c r="E1962" s="482" t="s">
        <v>378</v>
      </c>
      <c r="F1962" s="488">
        <v>149.69999999999999</v>
      </c>
      <c r="G1962" s="482" t="s">
        <v>7774</v>
      </c>
      <c r="H1962" s="482" t="s">
        <v>131</v>
      </c>
      <c r="I1962" s="482" t="s">
        <v>7773</v>
      </c>
      <c r="J1962" s="493" t="s">
        <v>2199</v>
      </c>
      <c r="K1962" s="493" t="s">
        <v>704</v>
      </c>
      <c r="L1962" s="493" t="s">
        <v>428</v>
      </c>
      <c r="M1962" s="493">
        <v>5495</v>
      </c>
      <c r="N1962" s="587">
        <v>44820</v>
      </c>
      <c r="O1962" s="545">
        <f t="shared" si="94"/>
        <v>9</v>
      </c>
      <c r="P1962" s="545">
        <f t="shared" si="95"/>
        <v>9</v>
      </c>
      <c r="Q1962" s="531" t="str">
        <f t="shared" si="96"/>
        <v>Gastos_Gerais</v>
      </c>
    </row>
    <row r="1963" spans="1:17" ht="38.25" hidden="1" x14ac:dyDescent="0.2">
      <c r="A1963" s="538">
        <f>IF(B1963="","",COUNT('Diário 3º PA'!$A$4:$A$4242)+COUNT('Diário 4º PA'!$A$4:$A$2224)+ROW()-3)</f>
        <v>5972</v>
      </c>
      <c r="B1963" s="539">
        <v>44825</v>
      </c>
      <c r="C1963" s="492">
        <v>44805</v>
      </c>
      <c r="D1963" s="541" t="s">
        <v>115</v>
      </c>
      <c r="E1963" s="482" t="s">
        <v>378</v>
      </c>
      <c r="F1963" s="488">
        <v>49.9</v>
      </c>
      <c r="G1963" s="482" t="s">
        <v>7772</v>
      </c>
      <c r="H1963" s="482" t="s">
        <v>138</v>
      </c>
      <c r="I1963" s="482" t="s">
        <v>7773</v>
      </c>
      <c r="J1963" s="493" t="s">
        <v>2199</v>
      </c>
      <c r="K1963" s="493" t="s">
        <v>704</v>
      </c>
      <c r="L1963" s="493" t="s">
        <v>428</v>
      </c>
      <c r="M1963" s="493">
        <v>5496</v>
      </c>
      <c r="N1963" s="587">
        <v>44820</v>
      </c>
      <c r="O1963" s="545">
        <f t="shared" si="94"/>
        <v>9</v>
      </c>
      <c r="P1963" s="545">
        <f t="shared" si="95"/>
        <v>9</v>
      </c>
      <c r="Q1963" s="531" t="str">
        <f t="shared" si="96"/>
        <v>Gastos_Gerais</v>
      </c>
    </row>
    <row r="1964" spans="1:17" ht="38.25" hidden="1" x14ac:dyDescent="0.2">
      <c r="A1964" s="538">
        <f>IF(B1964="","",COUNT('Diário 3º PA'!$A$4:$A$4242)+COUNT('Diário 4º PA'!$A$4:$A$2224)+ROW()-3)</f>
        <v>5973</v>
      </c>
      <c r="B1964" s="539">
        <v>44825</v>
      </c>
      <c r="C1964" s="492">
        <v>44805</v>
      </c>
      <c r="D1964" s="541" t="s">
        <v>115</v>
      </c>
      <c r="E1964" s="482" t="s">
        <v>342</v>
      </c>
      <c r="F1964" s="488">
        <v>60</v>
      </c>
      <c r="G1964" s="482" t="s">
        <v>7775</v>
      </c>
      <c r="H1964" s="482" t="s">
        <v>134</v>
      </c>
      <c r="I1964" s="482" t="s">
        <v>7075</v>
      </c>
      <c r="J1964" s="493" t="s">
        <v>2088</v>
      </c>
      <c r="K1964" s="518" t="s">
        <v>6748</v>
      </c>
      <c r="L1964" s="493" t="s">
        <v>1531</v>
      </c>
      <c r="M1964" s="493">
        <v>98970633</v>
      </c>
      <c r="N1964" s="539">
        <v>44825</v>
      </c>
      <c r="O1964" s="545">
        <f t="shared" si="94"/>
        <v>9</v>
      </c>
      <c r="P1964" s="545">
        <f t="shared" si="95"/>
        <v>9</v>
      </c>
      <c r="Q1964" s="531" t="str">
        <f t="shared" si="96"/>
        <v>Gastos_Gerais</v>
      </c>
    </row>
    <row r="1965" spans="1:17" ht="38.25" hidden="1" x14ac:dyDescent="0.2">
      <c r="A1965" s="538">
        <f>IF(B1965="","",COUNT('Diário 3º PA'!$A$4:$A$4242)+COUNT('Diário 4º PA'!$A$4:$A$2224)+ROW()-3)</f>
        <v>5974</v>
      </c>
      <c r="B1965" s="539">
        <v>44825</v>
      </c>
      <c r="C1965" s="492">
        <v>44805</v>
      </c>
      <c r="D1965" s="541" t="s">
        <v>115</v>
      </c>
      <c r="E1965" s="482" t="s">
        <v>342</v>
      </c>
      <c r="F1965" s="488">
        <v>60</v>
      </c>
      <c r="G1965" s="482" t="s">
        <v>7776</v>
      </c>
      <c r="H1965" s="482" t="s">
        <v>134</v>
      </c>
      <c r="I1965" s="482" t="s">
        <v>5956</v>
      </c>
      <c r="J1965" s="493" t="s">
        <v>1922</v>
      </c>
      <c r="K1965" s="518" t="s">
        <v>6748</v>
      </c>
      <c r="L1965" s="493" t="s">
        <v>1531</v>
      </c>
      <c r="M1965" s="493">
        <v>98970633</v>
      </c>
      <c r="N1965" s="539">
        <v>44825</v>
      </c>
      <c r="O1965" s="545">
        <f t="shared" si="94"/>
        <v>9</v>
      </c>
      <c r="P1965" s="545">
        <f t="shared" si="95"/>
        <v>9</v>
      </c>
      <c r="Q1965" s="531" t="str">
        <f t="shared" si="96"/>
        <v>Gastos_Gerais</v>
      </c>
    </row>
    <row r="1966" spans="1:17" ht="38.25" hidden="1" x14ac:dyDescent="0.2">
      <c r="A1966" s="538">
        <f>IF(B1966="","",COUNT('Diário 3º PA'!$A$4:$A$4242)+COUNT('Diário 4º PA'!$A$4:$A$2224)+ROW()-3)</f>
        <v>5975</v>
      </c>
      <c r="B1966" s="539">
        <v>44825</v>
      </c>
      <c r="C1966" s="492">
        <v>44805</v>
      </c>
      <c r="D1966" s="541" t="s">
        <v>115</v>
      </c>
      <c r="E1966" s="482" t="s">
        <v>342</v>
      </c>
      <c r="F1966" s="488">
        <v>60</v>
      </c>
      <c r="G1966" s="482" t="s">
        <v>7777</v>
      </c>
      <c r="H1966" s="482" t="s">
        <v>134</v>
      </c>
      <c r="I1966" s="482" t="s">
        <v>7778</v>
      </c>
      <c r="J1966" s="493" t="s">
        <v>7779</v>
      </c>
      <c r="K1966" s="518" t="s">
        <v>6748</v>
      </c>
      <c r="L1966" s="493" t="s">
        <v>1531</v>
      </c>
      <c r="M1966" s="493">
        <v>98970633</v>
      </c>
      <c r="N1966" s="539">
        <v>44825</v>
      </c>
      <c r="O1966" s="545">
        <f t="shared" si="94"/>
        <v>9</v>
      </c>
      <c r="P1966" s="545">
        <f t="shared" si="95"/>
        <v>9</v>
      </c>
      <c r="Q1966" s="531" t="str">
        <f t="shared" si="96"/>
        <v>Gastos_Gerais</v>
      </c>
    </row>
    <row r="1967" spans="1:17" ht="38.25" hidden="1" x14ac:dyDescent="0.2">
      <c r="A1967" s="538">
        <f>IF(B1967="","",COUNT('Diário 3º PA'!$A$4:$A$4242)+COUNT('Diário 4º PA'!$A$4:$A$2224)+ROW()-3)</f>
        <v>5976</v>
      </c>
      <c r="B1967" s="539">
        <v>44825</v>
      </c>
      <c r="C1967" s="492">
        <v>44805</v>
      </c>
      <c r="D1967" s="541" t="s">
        <v>115</v>
      </c>
      <c r="E1967" s="482" t="s">
        <v>342</v>
      </c>
      <c r="F1967" s="488">
        <v>60</v>
      </c>
      <c r="G1967" s="482" t="s">
        <v>7780</v>
      </c>
      <c r="H1967" s="482" t="s">
        <v>134</v>
      </c>
      <c r="I1967" s="482" t="s">
        <v>5702</v>
      </c>
      <c r="J1967" s="493" t="s">
        <v>2092</v>
      </c>
      <c r="K1967" s="518" t="s">
        <v>6748</v>
      </c>
      <c r="L1967" s="493" t="s">
        <v>1531</v>
      </c>
      <c r="M1967" s="493">
        <v>98970633</v>
      </c>
      <c r="N1967" s="539">
        <v>44825</v>
      </c>
      <c r="O1967" s="545">
        <f t="shared" si="94"/>
        <v>9</v>
      </c>
      <c r="P1967" s="545">
        <f t="shared" si="95"/>
        <v>9</v>
      </c>
      <c r="Q1967" s="531" t="str">
        <f t="shared" si="96"/>
        <v>Gastos_Gerais</v>
      </c>
    </row>
    <row r="1968" spans="1:17" ht="38.25" hidden="1" x14ac:dyDescent="0.2">
      <c r="A1968" s="538">
        <f>IF(B1968="","",COUNT('Diário 3º PA'!$A$4:$A$4242)+COUNT('Diário 4º PA'!$A$4:$A$2224)+ROW()-3)</f>
        <v>5977</v>
      </c>
      <c r="B1968" s="539">
        <v>44825</v>
      </c>
      <c r="C1968" s="492">
        <v>44805</v>
      </c>
      <c r="D1968" s="541" t="s">
        <v>115</v>
      </c>
      <c r="E1968" s="482" t="s">
        <v>342</v>
      </c>
      <c r="F1968" s="488">
        <v>120</v>
      </c>
      <c r="G1968" s="482" t="s">
        <v>7781</v>
      </c>
      <c r="H1968" s="482" t="s">
        <v>136</v>
      </c>
      <c r="I1968" s="482" t="s">
        <v>7782</v>
      </c>
      <c r="J1968" s="493" t="s">
        <v>4631</v>
      </c>
      <c r="K1968" s="518" t="s">
        <v>6748</v>
      </c>
      <c r="L1968" s="493" t="s">
        <v>1531</v>
      </c>
      <c r="M1968" s="493">
        <v>98970633</v>
      </c>
      <c r="N1968" s="539">
        <v>44825</v>
      </c>
      <c r="O1968" s="545">
        <f t="shared" si="94"/>
        <v>9</v>
      </c>
      <c r="P1968" s="545">
        <f t="shared" si="95"/>
        <v>9</v>
      </c>
      <c r="Q1968" s="531" t="str">
        <f t="shared" si="96"/>
        <v>Gastos_Gerais</v>
      </c>
    </row>
    <row r="1969" spans="1:17" ht="38.25" hidden="1" x14ac:dyDescent="0.2">
      <c r="A1969" s="538">
        <f>IF(B1969="","",COUNT('Diário 3º PA'!$A$4:$A$4242)+COUNT('Diário 4º PA'!$A$4:$A$2224)+ROW()-3)</f>
        <v>5978</v>
      </c>
      <c r="B1969" s="539">
        <v>44825</v>
      </c>
      <c r="C1969" s="492">
        <v>44805</v>
      </c>
      <c r="D1969" s="541" t="s">
        <v>115</v>
      </c>
      <c r="E1969" s="482" t="s">
        <v>342</v>
      </c>
      <c r="F1969" s="488">
        <v>28.74</v>
      </c>
      <c r="G1969" s="482" t="s">
        <v>7783</v>
      </c>
      <c r="H1969" s="482" t="s">
        <v>136</v>
      </c>
      <c r="I1969" s="482" t="s">
        <v>3789</v>
      </c>
      <c r="J1969" s="493" t="s">
        <v>3790</v>
      </c>
      <c r="K1969" s="518" t="s">
        <v>6748</v>
      </c>
      <c r="L1969" s="493" t="s">
        <v>1531</v>
      </c>
      <c r="M1969" s="493">
        <v>98970633</v>
      </c>
      <c r="N1969" s="539">
        <v>44825</v>
      </c>
      <c r="O1969" s="545">
        <f t="shared" si="94"/>
        <v>9</v>
      </c>
      <c r="P1969" s="545">
        <f t="shared" si="95"/>
        <v>9</v>
      </c>
      <c r="Q1969" s="531" t="str">
        <f t="shared" si="96"/>
        <v>Gastos_Gerais</v>
      </c>
    </row>
    <row r="1970" spans="1:17" ht="38.25" hidden="1" x14ac:dyDescent="0.2">
      <c r="A1970" s="538">
        <f>IF(B1970="","",COUNT('Diário 3º PA'!$A$4:$A$4242)+COUNT('Diário 4º PA'!$A$4:$A$2224)+ROW()-3)</f>
        <v>5979</v>
      </c>
      <c r="B1970" s="539">
        <v>44826</v>
      </c>
      <c r="C1970" s="492">
        <v>44805</v>
      </c>
      <c r="D1970" s="541" t="s">
        <v>115</v>
      </c>
      <c r="E1970" s="554" t="s">
        <v>318</v>
      </c>
      <c r="F1970" s="488">
        <v>49.94</v>
      </c>
      <c r="G1970" s="482" t="s">
        <v>7784</v>
      </c>
      <c r="H1970" s="482" t="s">
        <v>133</v>
      </c>
      <c r="I1970" s="482" t="s">
        <v>7785</v>
      </c>
      <c r="J1970" s="493" t="s">
        <v>7786</v>
      </c>
      <c r="K1970" s="518" t="s">
        <v>704</v>
      </c>
      <c r="L1970" s="493" t="s">
        <v>428</v>
      </c>
      <c r="M1970" s="493">
        <v>6028</v>
      </c>
      <c r="N1970" s="587">
        <v>44826</v>
      </c>
      <c r="O1970" s="545">
        <f t="shared" si="94"/>
        <v>9</v>
      </c>
      <c r="P1970" s="545">
        <f t="shared" si="95"/>
        <v>9</v>
      </c>
      <c r="Q1970" s="531" t="str">
        <f t="shared" si="96"/>
        <v>Gastos_Gerais</v>
      </c>
    </row>
    <row r="1971" spans="1:17" ht="38.25" hidden="1" x14ac:dyDescent="0.2">
      <c r="A1971" s="538">
        <f>IF(B1971="","",COUNT('Diário 3º PA'!$A$4:$A$4242)+COUNT('Diário 4º PA'!$A$4:$A$2224)+ROW()-3)</f>
        <v>5980</v>
      </c>
      <c r="B1971" s="539">
        <v>44826</v>
      </c>
      <c r="C1971" s="492">
        <v>44805</v>
      </c>
      <c r="D1971" s="541" t="s">
        <v>115</v>
      </c>
      <c r="E1971" s="554" t="s">
        <v>318</v>
      </c>
      <c r="F1971" s="488">
        <v>219.8</v>
      </c>
      <c r="G1971" s="482" t="s">
        <v>7787</v>
      </c>
      <c r="H1971" s="482" t="s">
        <v>133</v>
      </c>
      <c r="I1971" s="482" t="s">
        <v>7788</v>
      </c>
      <c r="J1971" s="493" t="s">
        <v>7789</v>
      </c>
      <c r="K1971" s="518" t="s">
        <v>704</v>
      </c>
      <c r="L1971" s="493" t="s">
        <v>428</v>
      </c>
      <c r="M1971" s="493">
        <v>6361</v>
      </c>
      <c r="N1971" s="587">
        <v>44826</v>
      </c>
      <c r="O1971" s="545">
        <f t="shared" si="94"/>
        <v>9</v>
      </c>
      <c r="P1971" s="545">
        <f t="shared" si="95"/>
        <v>9</v>
      </c>
      <c r="Q1971" s="531" t="str">
        <f t="shared" si="96"/>
        <v>Gastos_Gerais</v>
      </c>
    </row>
    <row r="1972" spans="1:17" ht="38.25" hidden="1" x14ac:dyDescent="0.2">
      <c r="A1972" s="538">
        <f>IF(B1972="","",COUNT('Diário 3º PA'!$A$4:$A$4242)+COUNT('Diário 4º PA'!$A$4:$A$2224)+ROW()-3)</f>
        <v>5981</v>
      </c>
      <c r="B1972" s="539">
        <v>44826</v>
      </c>
      <c r="C1972" s="492">
        <v>44805</v>
      </c>
      <c r="D1972" s="541" t="s">
        <v>115</v>
      </c>
      <c r="E1972" s="482" t="s">
        <v>336</v>
      </c>
      <c r="F1972" s="488">
        <v>2654.79</v>
      </c>
      <c r="G1972" s="482" t="s">
        <v>7790</v>
      </c>
      <c r="H1972" s="482" t="s">
        <v>134</v>
      </c>
      <c r="I1972" s="482" t="s">
        <v>7791</v>
      </c>
      <c r="J1972" s="493" t="s">
        <v>7792</v>
      </c>
      <c r="K1972" s="518" t="s">
        <v>704</v>
      </c>
      <c r="L1972" s="493" t="s">
        <v>428</v>
      </c>
      <c r="M1972" s="493">
        <v>7381</v>
      </c>
      <c r="N1972" s="587">
        <v>44820</v>
      </c>
      <c r="O1972" s="545">
        <f t="shared" si="94"/>
        <v>9</v>
      </c>
      <c r="P1972" s="545">
        <f t="shared" si="95"/>
        <v>9</v>
      </c>
      <c r="Q1972" s="531" t="str">
        <f t="shared" si="96"/>
        <v>Gastos_Gerais</v>
      </c>
    </row>
    <row r="1973" spans="1:17" ht="38.25" hidden="1" x14ac:dyDescent="0.2">
      <c r="A1973" s="538">
        <f>IF(B1973="","",COUNT('Diário 3º PA'!$A$4:$A$4242)+COUNT('Diário 4º PA'!$A$4:$A$2224)+ROW()-3)</f>
        <v>5982</v>
      </c>
      <c r="B1973" s="539">
        <v>44826</v>
      </c>
      <c r="C1973" s="492">
        <v>44805</v>
      </c>
      <c r="D1973" s="541" t="s">
        <v>115</v>
      </c>
      <c r="E1973" s="482" t="s">
        <v>336</v>
      </c>
      <c r="F1973" s="488">
        <v>2362.1</v>
      </c>
      <c r="G1973" s="482" t="s">
        <v>6954</v>
      </c>
      <c r="H1973" s="482" t="s">
        <v>134</v>
      </c>
      <c r="I1973" s="482" t="s">
        <v>7791</v>
      </c>
      <c r="J1973" s="493" t="s">
        <v>7792</v>
      </c>
      <c r="K1973" s="518" t="s">
        <v>704</v>
      </c>
      <c r="L1973" s="493" t="s">
        <v>428</v>
      </c>
      <c r="M1973" s="493">
        <v>4363</v>
      </c>
      <c r="N1973" s="587">
        <v>44820</v>
      </c>
      <c r="O1973" s="545">
        <f t="shared" si="94"/>
        <v>9</v>
      </c>
      <c r="P1973" s="545">
        <f t="shared" si="95"/>
        <v>9</v>
      </c>
      <c r="Q1973" s="531" t="str">
        <f t="shared" si="96"/>
        <v>Gastos_Gerais</v>
      </c>
    </row>
    <row r="1974" spans="1:17" ht="38.25" hidden="1" x14ac:dyDescent="0.2">
      <c r="A1974" s="538">
        <f>IF(B1974="","",COUNT('Diário 3º PA'!$A$4:$A$4242)+COUNT('Diário 4º PA'!$A$4:$A$2224)+ROW()-3)</f>
        <v>5983</v>
      </c>
      <c r="B1974" s="539">
        <v>44826</v>
      </c>
      <c r="C1974" s="492">
        <v>44805</v>
      </c>
      <c r="D1974" s="541" t="s">
        <v>115</v>
      </c>
      <c r="E1974" s="554" t="s">
        <v>318</v>
      </c>
      <c r="F1974" s="488">
        <v>561.5</v>
      </c>
      <c r="G1974" s="482" t="s">
        <v>7793</v>
      </c>
      <c r="H1974" s="482" t="s">
        <v>134</v>
      </c>
      <c r="I1974" s="482" t="s">
        <v>6001</v>
      </c>
      <c r="J1974" s="493" t="s">
        <v>5211</v>
      </c>
      <c r="K1974" s="518" t="s">
        <v>704</v>
      </c>
      <c r="L1974" s="493" t="s">
        <v>428</v>
      </c>
      <c r="M1974" s="493">
        <v>594</v>
      </c>
      <c r="N1974" s="587">
        <v>44825</v>
      </c>
      <c r="O1974" s="545">
        <f t="shared" si="94"/>
        <v>9</v>
      </c>
      <c r="P1974" s="545">
        <f t="shared" si="95"/>
        <v>9</v>
      </c>
      <c r="Q1974" s="531" t="str">
        <f t="shared" si="96"/>
        <v>Gastos_Gerais</v>
      </c>
    </row>
    <row r="1975" spans="1:17" ht="38.25" hidden="1" x14ac:dyDescent="0.2">
      <c r="A1975" s="538">
        <f>IF(B1975="","",COUNT('Diário 3º PA'!$A$4:$A$4242)+COUNT('Diário 4º PA'!$A$4:$A$2224)+ROW()-3)</f>
        <v>5984</v>
      </c>
      <c r="B1975" s="539">
        <v>44826</v>
      </c>
      <c r="C1975" s="492">
        <v>44805</v>
      </c>
      <c r="D1975" s="541" t="s">
        <v>115</v>
      </c>
      <c r="E1975" s="554" t="s">
        <v>302</v>
      </c>
      <c r="F1975" s="488">
        <v>44191.66</v>
      </c>
      <c r="G1975" s="554" t="s">
        <v>6195</v>
      </c>
      <c r="H1975" s="482" t="s">
        <v>135</v>
      </c>
      <c r="I1975" s="482" t="s">
        <v>810</v>
      </c>
      <c r="J1975" s="493" t="s">
        <v>7794</v>
      </c>
      <c r="K1975" s="518" t="s">
        <v>704</v>
      </c>
      <c r="L1975" s="493" t="s">
        <v>428</v>
      </c>
      <c r="M1975" s="493">
        <v>177</v>
      </c>
      <c r="N1975" s="587">
        <v>44825</v>
      </c>
      <c r="O1975" s="545">
        <f t="shared" si="94"/>
        <v>9</v>
      </c>
      <c r="P1975" s="545">
        <f t="shared" si="95"/>
        <v>9</v>
      </c>
      <c r="Q1975" s="531" t="str">
        <f t="shared" si="96"/>
        <v>Gastos_Gerais</v>
      </c>
    </row>
    <row r="1976" spans="1:17" ht="38.25" hidden="1" x14ac:dyDescent="0.2">
      <c r="A1976" s="538">
        <f>IF(B1976="","",COUNT('Diário 3º PA'!$A$4:$A$4242)+COUNT('Diário 4º PA'!$A$4:$A$2224)+ROW()-3)</f>
        <v>5985</v>
      </c>
      <c r="B1976" s="539">
        <v>44826</v>
      </c>
      <c r="C1976" s="492">
        <v>44805</v>
      </c>
      <c r="D1976" s="541" t="s">
        <v>115</v>
      </c>
      <c r="E1976" s="482" t="s">
        <v>298</v>
      </c>
      <c r="F1976" s="488">
        <v>2067.6</v>
      </c>
      <c r="G1976" s="554" t="s">
        <v>5970</v>
      </c>
      <c r="H1976" s="482" t="s">
        <v>140</v>
      </c>
      <c r="I1976" s="482" t="s">
        <v>3444</v>
      </c>
      <c r="J1976" s="493" t="s">
        <v>1044</v>
      </c>
      <c r="K1976" s="518" t="s">
        <v>704</v>
      </c>
      <c r="L1976" s="493" t="s">
        <v>428</v>
      </c>
      <c r="M1976" s="493">
        <v>24094</v>
      </c>
      <c r="N1976" s="587">
        <v>44813</v>
      </c>
      <c r="O1976" s="545">
        <f t="shared" si="94"/>
        <v>9</v>
      </c>
      <c r="P1976" s="545">
        <f t="shared" si="95"/>
        <v>9</v>
      </c>
      <c r="Q1976" s="531" t="str">
        <f t="shared" si="96"/>
        <v>Gastos_Gerais</v>
      </c>
    </row>
    <row r="1977" spans="1:17" ht="38.25" hidden="1" x14ac:dyDescent="0.2">
      <c r="A1977" s="538">
        <f>IF(B1977="","",COUNT('Diário 3º PA'!$A$4:$A$4242)+COUNT('Diário 4º PA'!$A$4:$A$2224)+ROW()-3)</f>
        <v>5986</v>
      </c>
      <c r="B1977" s="539">
        <v>44826</v>
      </c>
      <c r="C1977" s="492">
        <v>44805</v>
      </c>
      <c r="D1977" s="541" t="s">
        <v>115</v>
      </c>
      <c r="E1977" s="482" t="s">
        <v>308</v>
      </c>
      <c r="F1977" s="488">
        <v>99.95</v>
      </c>
      <c r="G1977" s="554" t="s">
        <v>5981</v>
      </c>
      <c r="H1977" s="482" t="s">
        <v>128</v>
      </c>
      <c r="I1977" s="482" t="s">
        <v>3850</v>
      </c>
      <c r="J1977" s="493" t="s">
        <v>3851</v>
      </c>
      <c r="K1977" s="518" t="s">
        <v>704</v>
      </c>
      <c r="L1977" s="493" t="s">
        <v>428</v>
      </c>
      <c r="M1977" s="493">
        <v>33988</v>
      </c>
      <c r="N1977" s="587">
        <v>44823</v>
      </c>
      <c r="O1977" s="545">
        <f t="shared" si="94"/>
        <v>9</v>
      </c>
      <c r="P1977" s="545">
        <f t="shared" si="95"/>
        <v>9</v>
      </c>
      <c r="Q1977" s="531" t="str">
        <f t="shared" si="96"/>
        <v>Gastos_Gerais</v>
      </c>
    </row>
    <row r="1978" spans="1:17" ht="38.25" hidden="1" x14ac:dyDescent="0.2">
      <c r="A1978" s="538">
        <f>IF(B1978="","",COUNT('Diário 3º PA'!$A$4:$A$4242)+COUNT('Diário 4º PA'!$A$4:$A$2224)+ROW()-3)</f>
        <v>5987</v>
      </c>
      <c r="B1978" s="579">
        <v>44826</v>
      </c>
      <c r="C1978" s="492">
        <v>44805</v>
      </c>
      <c r="D1978" s="541" t="s">
        <v>115</v>
      </c>
      <c r="E1978" s="482" t="s">
        <v>378</v>
      </c>
      <c r="F1978" s="488">
        <v>14994</v>
      </c>
      <c r="G1978" s="482" t="s">
        <v>7795</v>
      </c>
      <c r="H1978" s="482" t="s">
        <v>127</v>
      </c>
      <c r="I1978" s="482" t="s">
        <v>5367</v>
      </c>
      <c r="J1978" s="493" t="s">
        <v>5368</v>
      </c>
      <c r="K1978" s="518" t="s">
        <v>704</v>
      </c>
      <c r="L1978" s="493" t="s">
        <v>428</v>
      </c>
      <c r="M1978" s="493">
        <v>46198</v>
      </c>
      <c r="N1978" s="596">
        <v>44817</v>
      </c>
      <c r="O1978" s="545">
        <f t="shared" si="94"/>
        <v>9</v>
      </c>
      <c r="P1978" s="545">
        <f t="shared" si="95"/>
        <v>9</v>
      </c>
      <c r="Q1978" s="531" t="str">
        <f t="shared" si="96"/>
        <v>Gastos_Gerais</v>
      </c>
    </row>
    <row r="1979" spans="1:17" ht="38.25" hidden="1" x14ac:dyDescent="0.2">
      <c r="A1979" s="538">
        <f>IF(B1979="","",COUNT('Diário 3º PA'!$A$4:$A$4242)+COUNT('Diário 4º PA'!$A$4:$A$2224)+ROW()-3)</f>
        <v>5988</v>
      </c>
      <c r="B1979" s="539">
        <v>44826</v>
      </c>
      <c r="C1979" s="492">
        <v>44805</v>
      </c>
      <c r="D1979" s="541" t="s">
        <v>115</v>
      </c>
      <c r="E1979" s="482" t="s">
        <v>342</v>
      </c>
      <c r="F1979" s="488">
        <v>78.400000000000006</v>
      </c>
      <c r="G1979" s="482" t="s">
        <v>7796</v>
      </c>
      <c r="H1979" s="482" t="s">
        <v>136</v>
      </c>
      <c r="I1979" s="482" t="s">
        <v>7797</v>
      </c>
      <c r="J1979" s="493" t="s">
        <v>7665</v>
      </c>
      <c r="K1979" s="518" t="s">
        <v>6748</v>
      </c>
      <c r="L1979" s="493" t="s">
        <v>1531</v>
      </c>
      <c r="M1979" s="493">
        <v>389928600</v>
      </c>
      <c r="N1979" s="587">
        <v>44826</v>
      </c>
      <c r="O1979" s="545">
        <f t="shared" si="94"/>
        <v>9</v>
      </c>
      <c r="P1979" s="545">
        <f t="shared" si="95"/>
        <v>9</v>
      </c>
      <c r="Q1979" s="531" t="str">
        <f t="shared" si="96"/>
        <v>Gastos_Gerais</v>
      </c>
    </row>
    <row r="1980" spans="1:17" ht="38.25" hidden="1" x14ac:dyDescent="0.2">
      <c r="A1980" s="538">
        <f>IF(B1980="","",COUNT('Diário 3º PA'!$A$4:$A$4242)+COUNT('Diário 4º PA'!$A$4:$A$2224)+ROW()-3)</f>
        <v>5989</v>
      </c>
      <c r="B1980" s="539">
        <v>44826</v>
      </c>
      <c r="C1980" s="492">
        <v>44805</v>
      </c>
      <c r="D1980" s="541" t="s">
        <v>115</v>
      </c>
      <c r="E1980" s="482" t="s">
        <v>342</v>
      </c>
      <c r="F1980" s="488">
        <v>50</v>
      </c>
      <c r="G1980" s="482" t="s">
        <v>7798</v>
      </c>
      <c r="H1980" s="482" t="s">
        <v>135</v>
      </c>
      <c r="I1980" s="482" t="s">
        <v>7799</v>
      </c>
      <c r="J1980" s="493" t="s">
        <v>7800</v>
      </c>
      <c r="K1980" s="518" t="s">
        <v>6748</v>
      </c>
      <c r="L1980" s="493" t="s">
        <v>1531</v>
      </c>
      <c r="M1980" s="493">
        <v>389928600</v>
      </c>
      <c r="N1980" s="587">
        <v>44826</v>
      </c>
      <c r="O1980" s="545">
        <f t="shared" si="94"/>
        <v>9</v>
      </c>
      <c r="P1980" s="545">
        <f t="shared" si="95"/>
        <v>9</v>
      </c>
      <c r="Q1980" s="531" t="str">
        <f t="shared" si="96"/>
        <v>Gastos_Gerais</v>
      </c>
    </row>
    <row r="1981" spans="1:17" ht="51" hidden="1" x14ac:dyDescent="0.2">
      <c r="A1981" s="538">
        <f>IF(B1981="","",COUNT('Diário 3º PA'!$A$4:$A$4242)+COUNT('Diário 4º PA'!$A$4:$A$2224)+ROW()-3)</f>
        <v>5990</v>
      </c>
      <c r="B1981" s="539">
        <v>44826</v>
      </c>
      <c r="C1981" s="584">
        <v>44805</v>
      </c>
      <c r="D1981" s="554" t="s">
        <v>104</v>
      </c>
      <c r="E1981" s="554" t="s">
        <v>191</v>
      </c>
      <c r="F1981" s="488">
        <v>839.78</v>
      </c>
      <c r="G1981" s="543" t="s">
        <v>7801</v>
      </c>
      <c r="H1981" s="482" t="s">
        <v>134</v>
      </c>
      <c r="I1981" s="482" t="s">
        <v>2087</v>
      </c>
      <c r="J1981" s="493" t="s">
        <v>2088</v>
      </c>
      <c r="K1981" s="518" t="s">
        <v>6748</v>
      </c>
      <c r="L1981" s="493" t="s">
        <v>1531</v>
      </c>
      <c r="M1981" s="493">
        <v>389928600</v>
      </c>
      <c r="N1981" s="587">
        <v>44826</v>
      </c>
      <c r="O1981" s="545">
        <f t="shared" si="94"/>
        <v>9</v>
      </c>
      <c r="P1981" s="545">
        <f t="shared" si="95"/>
        <v>9</v>
      </c>
      <c r="Q1981" s="531" t="str">
        <f t="shared" si="96"/>
        <v>Gastos_com_Pessoal</v>
      </c>
    </row>
    <row r="1982" spans="1:17" ht="51" hidden="1" x14ac:dyDescent="0.2">
      <c r="A1982" s="538">
        <f>IF(B1982="","",COUNT('Diário 3º PA'!$A$4:$A$4242)+COUNT('Diário 4º PA'!$A$4:$A$2224)+ROW()-3)</f>
        <v>5991</v>
      </c>
      <c r="B1982" s="539">
        <v>44826</v>
      </c>
      <c r="C1982" s="584">
        <v>44805</v>
      </c>
      <c r="D1982" s="554" t="s">
        <v>104</v>
      </c>
      <c r="E1982" s="554" t="s">
        <v>189</v>
      </c>
      <c r="F1982" s="488">
        <v>2370.2600000000002</v>
      </c>
      <c r="G1982" s="543" t="s">
        <v>7802</v>
      </c>
      <c r="H1982" s="482" t="s">
        <v>134</v>
      </c>
      <c r="I1982" s="482" t="s">
        <v>2087</v>
      </c>
      <c r="J1982" s="493" t="s">
        <v>2088</v>
      </c>
      <c r="K1982" s="518" t="s">
        <v>6748</v>
      </c>
      <c r="L1982" s="493" t="s">
        <v>1531</v>
      </c>
      <c r="M1982" s="493">
        <v>389928600</v>
      </c>
      <c r="N1982" s="587">
        <v>44826</v>
      </c>
      <c r="O1982" s="545">
        <f t="shared" si="94"/>
        <v>9</v>
      </c>
      <c r="P1982" s="545">
        <f t="shared" si="95"/>
        <v>9</v>
      </c>
      <c r="Q1982" s="531" t="str">
        <f t="shared" si="96"/>
        <v>Gastos_com_Pessoal</v>
      </c>
    </row>
    <row r="1983" spans="1:17" ht="51" hidden="1" x14ac:dyDescent="0.2">
      <c r="A1983" s="538">
        <f>IF(B1983="","",COUNT('Diário 3º PA'!$A$4:$A$4242)+COUNT('Diário 4º PA'!$A$4:$A$2224)+ROW()-3)</f>
        <v>5992</v>
      </c>
      <c r="B1983" s="539">
        <v>44826</v>
      </c>
      <c r="C1983" s="584">
        <v>44805</v>
      </c>
      <c r="D1983" s="554" t="s">
        <v>104</v>
      </c>
      <c r="E1983" s="554" t="s">
        <v>191</v>
      </c>
      <c r="F1983" s="488">
        <v>390.47</v>
      </c>
      <c r="G1983" s="543" t="s">
        <v>7803</v>
      </c>
      <c r="H1983" s="482" t="s">
        <v>133</v>
      </c>
      <c r="I1983" s="482" t="s">
        <v>7804</v>
      </c>
      <c r="J1983" s="493" t="s">
        <v>7805</v>
      </c>
      <c r="K1983" s="518" t="s">
        <v>6748</v>
      </c>
      <c r="L1983" s="493" t="s">
        <v>1531</v>
      </c>
      <c r="M1983" s="493">
        <v>389928600</v>
      </c>
      <c r="N1983" s="587">
        <v>44826</v>
      </c>
      <c r="O1983" s="545">
        <f t="shared" si="94"/>
        <v>9</v>
      </c>
      <c r="P1983" s="545">
        <f t="shared" si="95"/>
        <v>9</v>
      </c>
      <c r="Q1983" s="531" t="str">
        <f t="shared" si="96"/>
        <v>Gastos_com_Pessoal</v>
      </c>
    </row>
    <row r="1984" spans="1:17" ht="51" hidden="1" x14ac:dyDescent="0.2">
      <c r="A1984" s="538">
        <f>IF(B1984="","",COUNT('Diário 3º PA'!$A$4:$A$4242)+COUNT('Diário 4º PA'!$A$4:$A$2224)+ROW()-3)</f>
        <v>5993</v>
      </c>
      <c r="B1984" s="539">
        <v>44826</v>
      </c>
      <c r="C1984" s="584">
        <v>44805</v>
      </c>
      <c r="D1984" s="554" t="s">
        <v>104</v>
      </c>
      <c r="E1984" s="554" t="s">
        <v>189</v>
      </c>
      <c r="F1984" s="488">
        <v>1171.44</v>
      </c>
      <c r="G1984" s="543" t="s">
        <v>7806</v>
      </c>
      <c r="H1984" s="482" t="s">
        <v>133</v>
      </c>
      <c r="I1984" s="482" t="s">
        <v>7804</v>
      </c>
      <c r="J1984" s="493" t="s">
        <v>7805</v>
      </c>
      <c r="K1984" s="518" t="s">
        <v>6748</v>
      </c>
      <c r="L1984" s="493" t="s">
        <v>1531</v>
      </c>
      <c r="M1984" s="493">
        <v>389928600</v>
      </c>
      <c r="N1984" s="587">
        <v>44826</v>
      </c>
      <c r="O1984" s="545">
        <f t="shared" si="94"/>
        <v>9</v>
      </c>
      <c r="P1984" s="545">
        <f t="shared" si="95"/>
        <v>9</v>
      </c>
      <c r="Q1984" s="531" t="str">
        <f t="shared" si="96"/>
        <v>Gastos_com_Pessoal</v>
      </c>
    </row>
    <row r="1985" spans="1:17" ht="51" hidden="1" x14ac:dyDescent="0.2">
      <c r="A1985" s="538">
        <f>IF(B1985="","",COUNT('Diário 3º PA'!$A$4:$A$4242)+COUNT('Diário 4º PA'!$A$4:$A$2224)+ROW()-3)</f>
        <v>5994</v>
      </c>
      <c r="B1985" s="539">
        <v>44826</v>
      </c>
      <c r="C1985" s="584">
        <v>44805</v>
      </c>
      <c r="D1985" s="554" t="s">
        <v>104</v>
      </c>
      <c r="E1985" s="554" t="s">
        <v>191</v>
      </c>
      <c r="F1985" s="488">
        <v>924.68</v>
      </c>
      <c r="G1985" s="543" t="s">
        <v>7807</v>
      </c>
      <c r="H1985" s="482" t="s">
        <v>140</v>
      </c>
      <c r="I1985" s="482" t="s">
        <v>7808</v>
      </c>
      <c r="J1985" s="493" t="s">
        <v>7809</v>
      </c>
      <c r="K1985" s="518" t="s">
        <v>6748</v>
      </c>
      <c r="L1985" s="493" t="s">
        <v>1531</v>
      </c>
      <c r="M1985" s="493">
        <v>389928600</v>
      </c>
      <c r="N1985" s="587">
        <v>44826</v>
      </c>
      <c r="O1985" s="545">
        <f t="shared" si="94"/>
        <v>9</v>
      </c>
      <c r="P1985" s="545">
        <f t="shared" si="95"/>
        <v>9</v>
      </c>
      <c r="Q1985" s="531" t="str">
        <f t="shared" si="96"/>
        <v>Gastos_com_Pessoal</v>
      </c>
    </row>
    <row r="1986" spans="1:17" ht="51" hidden="1" x14ac:dyDescent="0.2">
      <c r="A1986" s="538">
        <f>IF(B1986="","",COUNT('Diário 3º PA'!$A$4:$A$4242)+COUNT('Diário 4º PA'!$A$4:$A$2224)+ROW()-3)</f>
        <v>5995</v>
      </c>
      <c r="B1986" s="539">
        <v>44826</v>
      </c>
      <c r="C1986" s="584">
        <v>44805</v>
      </c>
      <c r="D1986" s="554" t="s">
        <v>104</v>
      </c>
      <c r="E1986" s="554" t="s">
        <v>189</v>
      </c>
      <c r="F1986" s="488">
        <v>2630.79</v>
      </c>
      <c r="G1986" s="543" t="s">
        <v>7810</v>
      </c>
      <c r="H1986" s="482" t="s">
        <v>140</v>
      </c>
      <c r="I1986" s="482" t="s">
        <v>7808</v>
      </c>
      <c r="J1986" s="493" t="s">
        <v>7809</v>
      </c>
      <c r="K1986" s="518" t="s">
        <v>6748</v>
      </c>
      <c r="L1986" s="493" t="s">
        <v>1531</v>
      </c>
      <c r="M1986" s="493">
        <v>389928600</v>
      </c>
      <c r="N1986" s="587">
        <v>44826</v>
      </c>
      <c r="O1986" s="545">
        <f t="shared" si="94"/>
        <v>9</v>
      </c>
      <c r="P1986" s="545">
        <f t="shared" si="95"/>
        <v>9</v>
      </c>
      <c r="Q1986" s="531" t="str">
        <f t="shared" si="96"/>
        <v>Gastos_com_Pessoal</v>
      </c>
    </row>
    <row r="1987" spans="1:17" ht="51" hidden="1" x14ac:dyDescent="0.2">
      <c r="A1987" s="538">
        <f>IF(B1987="","",COUNT('Diário 3º PA'!$A$4:$A$4242)+COUNT('Diário 4º PA'!$A$4:$A$2224)+ROW()-3)</f>
        <v>5996</v>
      </c>
      <c r="B1987" s="539">
        <v>44826</v>
      </c>
      <c r="C1987" s="584">
        <v>44805</v>
      </c>
      <c r="D1987" s="554" t="s">
        <v>104</v>
      </c>
      <c r="E1987" s="554" t="s">
        <v>187</v>
      </c>
      <c r="F1987" s="555">
        <v>2015.59</v>
      </c>
      <c r="G1987" s="554" t="s">
        <v>1019</v>
      </c>
      <c r="H1987" s="482" t="s">
        <v>140</v>
      </c>
      <c r="I1987" s="482" t="s">
        <v>7811</v>
      </c>
      <c r="J1987" s="493" t="s">
        <v>7812</v>
      </c>
      <c r="K1987" s="518" t="s">
        <v>6748</v>
      </c>
      <c r="L1987" s="493" t="s">
        <v>1531</v>
      </c>
      <c r="M1987" s="493">
        <v>789940743</v>
      </c>
      <c r="N1987" s="539">
        <v>44826</v>
      </c>
      <c r="O1987" s="545">
        <f t="shared" si="94"/>
        <v>9</v>
      </c>
      <c r="P1987" s="545">
        <f t="shared" si="95"/>
        <v>9</v>
      </c>
      <c r="Q1987" s="531" t="str">
        <f t="shared" si="96"/>
        <v>Gastos_com_Pessoal</v>
      </c>
    </row>
    <row r="1988" spans="1:17" ht="51" hidden="1" x14ac:dyDescent="0.2">
      <c r="A1988" s="538">
        <f>IF(B1988="","",COUNT('Diário 3º PA'!$A$4:$A$4242)+COUNT('Diário 4º PA'!$A$4:$A$2224)+ROW()-3)</f>
        <v>5997</v>
      </c>
      <c r="B1988" s="539">
        <v>44826</v>
      </c>
      <c r="C1988" s="584">
        <v>44805</v>
      </c>
      <c r="D1988" s="554" t="s">
        <v>104</v>
      </c>
      <c r="E1988" s="554" t="s">
        <v>189</v>
      </c>
      <c r="F1988" s="555">
        <v>2628.71</v>
      </c>
      <c r="G1988" s="554" t="s">
        <v>915</v>
      </c>
      <c r="H1988" s="482" t="s">
        <v>140</v>
      </c>
      <c r="I1988" s="482" t="s">
        <v>7811</v>
      </c>
      <c r="J1988" s="493" t="s">
        <v>7812</v>
      </c>
      <c r="K1988" s="518" t="s">
        <v>6748</v>
      </c>
      <c r="L1988" s="493" t="s">
        <v>1531</v>
      </c>
      <c r="M1988" s="493">
        <v>789940743</v>
      </c>
      <c r="N1988" s="539">
        <v>44826</v>
      </c>
      <c r="O1988" s="545">
        <f t="shared" si="94"/>
        <v>9</v>
      </c>
      <c r="P1988" s="545">
        <f t="shared" si="95"/>
        <v>9</v>
      </c>
      <c r="Q1988" s="531" t="str">
        <f t="shared" si="96"/>
        <v>Gastos_com_Pessoal</v>
      </c>
    </row>
    <row r="1989" spans="1:17" ht="51" hidden="1" x14ac:dyDescent="0.2">
      <c r="A1989" s="538">
        <f>IF(B1989="","",COUNT('Diário 3º PA'!$A$4:$A$4242)+COUNT('Diário 4º PA'!$A$4:$A$2224)+ROW()-3)</f>
        <v>5998</v>
      </c>
      <c r="B1989" s="539">
        <v>44826</v>
      </c>
      <c r="C1989" s="584">
        <v>44805</v>
      </c>
      <c r="D1989" s="554" t="s">
        <v>104</v>
      </c>
      <c r="E1989" s="554" t="s">
        <v>191</v>
      </c>
      <c r="F1989" s="555">
        <v>876.24</v>
      </c>
      <c r="G1989" s="554" t="s">
        <v>918</v>
      </c>
      <c r="H1989" s="482" t="s">
        <v>140</v>
      </c>
      <c r="I1989" s="482" t="s">
        <v>7811</v>
      </c>
      <c r="J1989" s="493" t="s">
        <v>7812</v>
      </c>
      <c r="K1989" s="518" t="s">
        <v>6748</v>
      </c>
      <c r="L1989" s="493" t="s">
        <v>1531</v>
      </c>
      <c r="M1989" s="493">
        <v>789940743</v>
      </c>
      <c r="N1989" s="539">
        <v>44826</v>
      </c>
      <c r="O1989" s="545">
        <f t="shared" ref="O1989:O2052" si="97">IF(B1989=0,0,IF(YEAR(B1989)=$P$1,MONTH(B1989)-$O$1+1,(YEAR(B1989)-$P$1)*12-$O$1+1+MONTH(B1989)))</f>
        <v>9</v>
      </c>
      <c r="P1989" s="545">
        <f t="shared" ref="P1989:P2052" si="98">IF(C1989=0,0,IF(YEAR(C1989)=$P$1,MONTH(C1989)-$O$1+1,(YEAR(C1989)-$P$1)*12-$O$1+1+MONTH(C1989)))</f>
        <v>9</v>
      </c>
      <c r="Q1989" s="531" t="str">
        <f t="shared" ref="Q1989:Q2052" si="99">SUBSTITUTE(D1989," ","_")</f>
        <v>Gastos_com_Pessoal</v>
      </c>
    </row>
    <row r="1990" spans="1:17" ht="51" hidden="1" x14ac:dyDescent="0.2">
      <c r="A1990" s="538">
        <f>IF(B1990="","",COUNT('Diário 3º PA'!$A$4:$A$4242)+COUNT('Diário 4º PA'!$A$4:$A$2224)+ROW()-3)</f>
        <v>5999</v>
      </c>
      <c r="B1990" s="539">
        <v>44826</v>
      </c>
      <c r="C1990" s="584">
        <v>44805</v>
      </c>
      <c r="D1990" s="554" t="s">
        <v>104</v>
      </c>
      <c r="E1990" s="554" t="s">
        <v>193</v>
      </c>
      <c r="F1990" s="555">
        <v>3434.59</v>
      </c>
      <c r="G1990" s="554" t="s">
        <v>919</v>
      </c>
      <c r="H1990" s="482" t="s">
        <v>140</v>
      </c>
      <c r="I1990" s="482" t="s">
        <v>7811</v>
      </c>
      <c r="J1990" s="493" t="s">
        <v>7812</v>
      </c>
      <c r="K1990" s="518" t="s">
        <v>6748</v>
      </c>
      <c r="L1990" s="493" t="s">
        <v>1531</v>
      </c>
      <c r="M1990" s="493">
        <v>789940743</v>
      </c>
      <c r="N1990" s="539">
        <v>44826</v>
      </c>
      <c r="O1990" s="545">
        <f t="shared" si="97"/>
        <v>9</v>
      </c>
      <c r="P1990" s="545">
        <f t="shared" si="98"/>
        <v>9</v>
      </c>
      <c r="Q1990" s="531" t="str">
        <f t="shared" si="99"/>
        <v>Gastos_com_Pessoal</v>
      </c>
    </row>
    <row r="1991" spans="1:17" ht="51" hidden="1" x14ac:dyDescent="0.2">
      <c r="A1991" s="538">
        <f>IF(B1991="","",COUNT('Diário 3º PA'!$A$4:$A$4242)+COUNT('Diário 4º PA'!$A$4:$A$2224)+ROW()-3)</f>
        <v>6000</v>
      </c>
      <c r="B1991" s="539">
        <v>44826</v>
      </c>
      <c r="C1991" s="584">
        <v>44805</v>
      </c>
      <c r="D1991" s="554" t="s">
        <v>104</v>
      </c>
      <c r="E1991" s="554" t="s">
        <v>187</v>
      </c>
      <c r="F1991" s="555">
        <v>2432.89</v>
      </c>
      <c r="G1991" s="554" t="s">
        <v>1019</v>
      </c>
      <c r="H1991" s="482" t="s">
        <v>140</v>
      </c>
      <c r="I1991" s="482" t="s">
        <v>7813</v>
      </c>
      <c r="J1991" s="493" t="s">
        <v>7814</v>
      </c>
      <c r="K1991" s="518" t="s">
        <v>6748</v>
      </c>
      <c r="L1991" s="493" t="s">
        <v>1531</v>
      </c>
      <c r="M1991" s="493">
        <v>789940743</v>
      </c>
      <c r="N1991" s="539">
        <v>44826</v>
      </c>
      <c r="O1991" s="545">
        <f t="shared" si="97"/>
        <v>9</v>
      </c>
      <c r="P1991" s="545">
        <f t="shared" si="98"/>
        <v>9</v>
      </c>
      <c r="Q1991" s="531" t="str">
        <f t="shared" si="99"/>
        <v>Gastos_com_Pessoal</v>
      </c>
    </row>
    <row r="1992" spans="1:17" ht="51" hidden="1" x14ac:dyDescent="0.2">
      <c r="A1992" s="538">
        <f>IF(B1992="","",COUNT('Diário 3º PA'!$A$4:$A$4242)+COUNT('Diário 4º PA'!$A$4:$A$2224)+ROW()-3)</f>
        <v>6001</v>
      </c>
      <c r="B1992" s="539">
        <v>44826</v>
      </c>
      <c r="C1992" s="584">
        <v>44805</v>
      </c>
      <c r="D1992" s="554" t="s">
        <v>104</v>
      </c>
      <c r="E1992" s="554" t="s">
        <v>189</v>
      </c>
      <c r="F1992" s="555">
        <v>2933.72</v>
      </c>
      <c r="G1992" s="554" t="s">
        <v>915</v>
      </c>
      <c r="H1992" s="482" t="s">
        <v>140</v>
      </c>
      <c r="I1992" s="482" t="s">
        <v>7813</v>
      </c>
      <c r="J1992" s="493" t="s">
        <v>7814</v>
      </c>
      <c r="K1992" s="518" t="s">
        <v>6748</v>
      </c>
      <c r="L1992" s="493" t="s">
        <v>1531</v>
      </c>
      <c r="M1992" s="493">
        <v>789940743</v>
      </c>
      <c r="N1992" s="539">
        <v>44826</v>
      </c>
      <c r="O1992" s="545">
        <f t="shared" si="97"/>
        <v>9</v>
      </c>
      <c r="P1992" s="545">
        <f t="shared" si="98"/>
        <v>9</v>
      </c>
      <c r="Q1992" s="531" t="str">
        <f t="shared" si="99"/>
        <v>Gastos_com_Pessoal</v>
      </c>
    </row>
    <row r="1993" spans="1:17" ht="51" hidden="1" x14ac:dyDescent="0.2">
      <c r="A1993" s="538">
        <f>IF(B1993="","",COUNT('Diário 3º PA'!$A$4:$A$4242)+COUNT('Diário 4º PA'!$A$4:$A$2224)+ROW()-3)</f>
        <v>6002</v>
      </c>
      <c r="B1993" s="539">
        <v>44826</v>
      </c>
      <c r="C1993" s="584">
        <v>44805</v>
      </c>
      <c r="D1993" s="554" t="s">
        <v>104</v>
      </c>
      <c r="E1993" s="554" t="s">
        <v>191</v>
      </c>
      <c r="F1993" s="555">
        <v>977.9</v>
      </c>
      <c r="G1993" s="554" t="s">
        <v>918</v>
      </c>
      <c r="H1993" s="482" t="s">
        <v>140</v>
      </c>
      <c r="I1993" s="482" t="s">
        <v>7813</v>
      </c>
      <c r="J1993" s="493" t="s">
        <v>7814</v>
      </c>
      <c r="K1993" s="518" t="s">
        <v>6748</v>
      </c>
      <c r="L1993" s="493" t="s">
        <v>1531</v>
      </c>
      <c r="M1993" s="493">
        <v>789940743</v>
      </c>
      <c r="N1993" s="539">
        <v>44826</v>
      </c>
      <c r="O1993" s="545">
        <f t="shared" si="97"/>
        <v>9</v>
      </c>
      <c r="P1993" s="545">
        <f t="shared" si="98"/>
        <v>9</v>
      </c>
      <c r="Q1993" s="531" t="str">
        <f t="shared" si="99"/>
        <v>Gastos_com_Pessoal</v>
      </c>
    </row>
    <row r="1994" spans="1:17" ht="51" hidden="1" x14ac:dyDescent="0.2">
      <c r="A1994" s="538">
        <f>IF(B1994="","",COUNT('Diário 3º PA'!$A$4:$A$4242)+COUNT('Diário 4º PA'!$A$4:$A$2224)+ROW()-3)</f>
        <v>6003</v>
      </c>
      <c r="B1994" s="539">
        <v>44826</v>
      </c>
      <c r="C1994" s="584">
        <v>44805</v>
      </c>
      <c r="D1994" s="554" t="s">
        <v>104</v>
      </c>
      <c r="E1994" s="554" t="s">
        <v>193</v>
      </c>
      <c r="F1994" s="555">
        <v>4392.3599999999997</v>
      </c>
      <c r="G1994" s="554" t="s">
        <v>919</v>
      </c>
      <c r="H1994" s="482" t="s">
        <v>140</v>
      </c>
      <c r="I1994" s="482" t="s">
        <v>7813</v>
      </c>
      <c r="J1994" s="493" t="s">
        <v>7814</v>
      </c>
      <c r="K1994" s="518" t="s">
        <v>6748</v>
      </c>
      <c r="L1994" s="493" t="s">
        <v>1531</v>
      </c>
      <c r="M1994" s="493">
        <v>789940743</v>
      </c>
      <c r="N1994" s="539">
        <v>44826</v>
      </c>
      <c r="O1994" s="545">
        <f t="shared" si="97"/>
        <v>9</v>
      </c>
      <c r="P1994" s="545">
        <f t="shared" si="98"/>
        <v>9</v>
      </c>
      <c r="Q1994" s="531" t="str">
        <f t="shared" si="99"/>
        <v>Gastos_com_Pessoal</v>
      </c>
    </row>
    <row r="1995" spans="1:17" ht="51" hidden="1" x14ac:dyDescent="0.2">
      <c r="A1995" s="538">
        <f>IF(B1995="","",COUNT('Diário 3º PA'!$A$4:$A$4242)+COUNT('Diário 4º PA'!$A$4:$A$2224)+ROW()-3)</f>
        <v>6004</v>
      </c>
      <c r="B1995" s="539">
        <v>44826</v>
      </c>
      <c r="C1995" s="584">
        <v>44805</v>
      </c>
      <c r="D1995" s="554" t="s">
        <v>104</v>
      </c>
      <c r="E1995" s="554" t="s">
        <v>187</v>
      </c>
      <c r="F1995" s="555">
        <v>1729.33</v>
      </c>
      <c r="G1995" s="554" t="s">
        <v>1019</v>
      </c>
      <c r="H1995" s="482" t="s">
        <v>129</v>
      </c>
      <c r="I1995" s="482" t="s">
        <v>7815</v>
      </c>
      <c r="J1995" s="493" t="s">
        <v>7816</v>
      </c>
      <c r="K1995" s="518" t="s">
        <v>6748</v>
      </c>
      <c r="L1995" s="493" t="s">
        <v>1531</v>
      </c>
      <c r="M1995" s="493">
        <v>789940743</v>
      </c>
      <c r="N1995" s="539">
        <v>44826</v>
      </c>
      <c r="O1995" s="545">
        <f t="shared" si="97"/>
        <v>9</v>
      </c>
      <c r="P1995" s="545">
        <f t="shared" si="98"/>
        <v>9</v>
      </c>
      <c r="Q1995" s="531" t="str">
        <f t="shared" si="99"/>
        <v>Gastos_com_Pessoal</v>
      </c>
    </row>
    <row r="1996" spans="1:17" ht="51" hidden="1" x14ac:dyDescent="0.2">
      <c r="A1996" s="538">
        <f>IF(B1996="","",COUNT('Diário 3º PA'!$A$4:$A$4242)+COUNT('Diário 4º PA'!$A$4:$A$2224)+ROW()-3)</f>
        <v>6005</v>
      </c>
      <c r="B1996" s="539">
        <v>44826</v>
      </c>
      <c r="C1996" s="584">
        <v>44805</v>
      </c>
      <c r="D1996" s="554" t="s">
        <v>104</v>
      </c>
      <c r="E1996" s="554" t="s">
        <v>189</v>
      </c>
      <c r="F1996" s="555">
        <v>1513.16</v>
      </c>
      <c r="G1996" s="554" t="s">
        <v>915</v>
      </c>
      <c r="H1996" s="482" t="s">
        <v>129</v>
      </c>
      <c r="I1996" s="482" t="s">
        <v>7815</v>
      </c>
      <c r="J1996" s="493" t="s">
        <v>7816</v>
      </c>
      <c r="K1996" s="518" t="s">
        <v>6748</v>
      </c>
      <c r="L1996" s="493" t="s">
        <v>1531</v>
      </c>
      <c r="M1996" s="493">
        <v>789940743</v>
      </c>
      <c r="N1996" s="539">
        <v>44826</v>
      </c>
      <c r="O1996" s="545">
        <f t="shared" si="97"/>
        <v>9</v>
      </c>
      <c r="P1996" s="545">
        <f t="shared" si="98"/>
        <v>9</v>
      </c>
      <c r="Q1996" s="531" t="str">
        <f t="shared" si="99"/>
        <v>Gastos_com_Pessoal</v>
      </c>
    </row>
    <row r="1997" spans="1:17" ht="51" hidden="1" x14ac:dyDescent="0.2">
      <c r="A1997" s="538">
        <f>IF(B1997="","",COUNT('Diário 3º PA'!$A$4:$A$4242)+COUNT('Diário 4º PA'!$A$4:$A$2224)+ROW()-3)</f>
        <v>6006</v>
      </c>
      <c r="B1997" s="539">
        <v>44826</v>
      </c>
      <c r="C1997" s="584">
        <v>44805</v>
      </c>
      <c r="D1997" s="554" t="s">
        <v>104</v>
      </c>
      <c r="E1997" s="554" t="s">
        <v>191</v>
      </c>
      <c r="F1997" s="555">
        <v>504.39</v>
      </c>
      <c r="G1997" s="554" t="s">
        <v>918</v>
      </c>
      <c r="H1997" s="482" t="s">
        <v>129</v>
      </c>
      <c r="I1997" s="482" t="s">
        <v>7815</v>
      </c>
      <c r="J1997" s="493" t="s">
        <v>7816</v>
      </c>
      <c r="K1997" s="518" t="s">
        <v>6748</v>
      </c>
      <c r="L1997" s="493" t="s">
        <v>1531</v>
      </c>
      <c r="M1997" s="493">
        <v>789940743</v>
      </c>
      <c r="N1997" s="539">
        <v>44826</v>
      </c>
      <c r="O1997" s="545">
        <f t="shared" si="97"/>
        <v>9</v>
      </c>
      <c r="P1997" s="545">
        <f t="shared" si="98"/>
        <v>9</v>
      </c>
      <c r="Q1997" s="531" t="str">
        <f t="shared" si="99"/>
        <v>Gastos_com_Pessoal</v>
      </c>
    </row>
    <row r="1998" spans="1:17" ht="51" hidden="1" x14ac:dyDescent="0.2">
      <c r="A1998" s="538">
        <f>IF(B1998="","",COUNT('Diário 3º PA'!$A$4:$A$4242)+COUNT('Diário 4º PA'!$A$4:$A$2224)+ROW()-3)</f>
        <v>6007</v>
      </c>
      <c r="B1998" s="539">
        <v>44826</v>
      </c>
      <c r="C1998" s="584">
        <v>44805</v>
      </c>
      <c r="D1998" s="554" t="s">
        <v>104</v>
      </c>
      <c r="E1998" s="554" t="s">
        <v>193</v>
      </c>
      <c r="F1998" s="555">
        <v>2587.19</v>
      </c>
      <c r="G1998" s="554" t="s">
        <v>919</v>
      </c>
      <c r="H1998" s="482" t="s">
        <v>129</v>
      </c>
      <c r="I1998" s="482" t="s">
        <v>7815</v>
      </c>
      <c r="J1998" s="493" t="s">
        <v>7816</v>
      </c>
      <c r="K1998" s="518" t="s">
        <v>6748</v>
      </c>
      <c r="L1998" s="493" t="s">
        <v>1531</v>
      </c>
      <c r="M1998" s="493">
        <v>789940743</v>
      </c>
      <c r="N1998" s="539">
        <v>44826</v>
      </c>
      <c r="O1998" s="545">
        <f t="shared" si="97"/>
        <v>9</v>
      </c>
      <c r="P1998" s="545">
        <f t="shared" si="98"/>
        <v>9</v>
      </c>
      <c r="Q1998" s="531" t="str">
        <f t="shared" si="99"/>
        <v>Gastos_com_Pessoal</v>
      </c>
    </row>
    <row r="1999" spans="1:17" ht="51" hidden="1" x14ac:dyDescent="0.2">
      <c r="A1999" s="538">
        <f>IF(B1999="","",COUNT('Diário 3º PA'!$A$4:$A$4242)+COUNT('Diário 4º PA'!$A$4:$A$2224)+ROW()-3)</f>
        <v>6008</v>
      </c>
      <c r="B1999" s="539">
        <v>44826</v>
      </c>
      <c r="C1999" s="584">
        <v>44805</v>
      </c>
      <c r="D1999" s="554" t="s">
        <v>104</v>
      </c>
      <c r="E1999" s="482" t="s">
        <v>185</v>
      </c>
      <c r="F1999" s="488">
        <v>1508.28</v>
      </c>
      <c r="G1999" s="482" t="s">
        <v>1013</v>
      </c>
      <c r="H1999" s="482" t="s">
        <v>140</v>
      </c>
      <c r="I1999" s="482" t="s">
        <v>7811</v>
      </c>
      <c r="J1999" s="493" t="s">
        <v>7812</v>
      </c>
      <c r="K1999" s="518" t="s">
        <v>1016</v>
      </c>
      <c r="L1999" s="493" t="s">
        <v>1017</v>
      </c>
      <c r="M1999" s="493" t="s">
        <v>7817</v>
      </c>
      <c r="N1999" s="539">
        <v>44826</v>
      </c>
      <c r="O1999" s="545">
        <f t="shared" si="97"/>
        <v>9</v>
      </c>
      <c r="P1999" s="545">
        <f t="shared" si="98"/>
        <v>9</v>
      </c>
      <c r="Q1999" s="531" t="str">
        <f t="shared" si="99"/>
        <v>Gastos_com_Pessoal</v>
      </c>
    </row>
    <row r="2000" spans="1:17" ht="51" hidden="1" x14ac:dyDescent="0.2">
      <c r="A2000" s="538">
        <f>IF(B2000="","",COUNT('Diário 3º PA'!$A$4:$A$4242)+COUNT('Diário 4º PA'!$A$4:$A$2224)+ROW()-3)</f>
        <v>6009</v>
      </c>
      <c r="B2000" s="599">
        <v>44826</v>
      </c>
      <c r="C2000" s="600">
        <v>44805</v>
      </c>
      <c r="D2000" s="601" t="s">
        <v>104</v>
      </c>
      <c r="E2000" s="602" t="s">
        <v>185</v>
      </c>
      <c r="F2000" s="603">
        <v>978.3</v>
      </c>
      <c r="G2000" s="602" t="s">
        <v>1013</v>
      </c>
      <c r="H2000" s="482" t="s">
        <v>129</v>
      </c>
      <c r="I2000" s="482" t="s">
        <v>7815</v>
      </c>
      <c r="J2000" s="493" t="s">
        <v>7816</v>
      </c>
      <c r="K2000" s="518" t="s">
        <v>1016</v>
      </c>
      <c r="L2000" s="493" t="s">
        <v>1017</v>
      </c>
      <c r="M2000" s="493" t="s">
        <v>7818</v>
      </c>
      <c r="N2000" s="539">
        <v>44826</v>
      </c>
      <c r="O2000" s="545">
        <f t="shared" si="97"/>
        <v>9</v>
      </c>
      <c r="P2000" s="545">
        <f t="shared" si="98"/>
        <v>9</v>
      </c>
      <c r="Q2000" s="531" t="str">
        <f t="shared" si="99"/>
        <v>Gastos_com_Pessoal</v>
      </c>
    </row>
    <row r="2001" spans="1:17" ht="51" hidden="1" x14ac:dyDescent="0.2">
      <c r="A2001" s="538">
        <f>IF(B2001="","",COUNT('Diário 3º PA'!$A$4:$A$4242)+COUNT('Diário 4º PA'!$A$4:$A$2224)+ROW()-3)</f>
        <v>6010</v>
      </c>
      <c r="B2001" s="539">
        <v>44826</v>
      </c>
      <c r="C2001" s="584">
        <v>44805</v>
      </c>
      <c r="D2001" s="554" t="s">
        <v>104</v>
      </c>
      <c r="E2001" s="482" t="s">
        <v>185</v>
      </c>
      <c r="F2001" s="488">
        <v>1848.47</v>
      </c>
      <c r="G2001" s="482" t="s">
        <v>1013</v>
      </c>
      <c r="H2001" s="482" t="s">
        <v>140</v>
      </c>
      <c r="I2001" s="482" t="s">
        <v>7813</v>
      </c>
      <c r="J2001" s="493" t="s">
        <v>7814</v>
      </c>
      <c r="K2001" s="518" t="s">
        <v>1016</v>
      </c>
      <c r="L2001" s="493" t="s">
        <v>1017</v>
      </c>
      <c r="M2001" s="493" t="s">
        <v>7819</v>
      </c>
      <c r="N2001" s="539">
        <v>44826</v>
      </c>
      <c r="O2001" s="545">
        <f t="shared" si="97"/>
        <v>9</v>
      </c>
      <c r="P2001" s="545">
        <f t="shared" si="98"/>
        <v>9</v>
      </c>
      <c r="Q2001" s="531" t="str">
        <f t="shared" si="99"/>
        <v>Gastos_com_Pessoal</v>
      </c>
    </row>
    <row r="2002" spans="1:17" ht="25.5" hidden="1" x14ac:dyDescent="0.2">
      <c r="A2002" s="538">
        <f>IF(B2002="","",COUNT('Diário 3º PA'!$A$4:$A$4242)+COUNT('Diário 4º PA'!$A$4:$A$2224)+ROW()-3)</f>
        <v>6011</v>
      </c>
      <c r="B2002" s="579">
        <v>44826</v>
      </c>
      <c r="C2002" s="492">
        <v>44805</v>
      </c>
      <c r="D2002" s="482" t="s">
        <v>93</v>
      </c>
      <c r="E2002" s="482" t="s">
        <v>97</v>
      </c>
      <c r="F2002" s="488">
        <v>0.25</v>
      </c>
      <c r="G2002" s="482" t="s">
        <v>1553</v>
      </c>
      <c r="H2002" s="482" t="s">
        <v>128</v>
      </c>
      <c r="I2002" s="482" t="s">
        <v>664</v>
      </c>
      <c r="J2002" s="493" t="s">
        <v>811</v>
      </c>
      <c r="K2002" s="518" t="s">
        <v>1554</v>
      </c>
      <c r="L2002" s="493" t="s">
        <v>1066</v>
      </c>
      <c r="M2002" s="493" t="s">
        <v>666</v>
      </c>
      <c r="N2002" s="539">
        <v>44826</v>
      </c>
      <c r="O2002" s="545">
        <f t="shared" si="97"/>
        <v>9</v>
      </c>
      <c r="P2002" s="545">
        <f t="shared" si="98"/>
        <v>9</v>
      </c>
      <c r="Q2002" s="531" t="str">
        <f t="shared" si="99"/>
        <v>Receitas</v>
      </c>
    </row>
    <row r="2003" spans="1:17" ht="38.25" hidden="1" x14ac:dyDescent="0.2">
      <c r="A2003" s="538">
        <f>IF(B2003="","",COUNT('Diário 3º PA'!$A$4:$A$4242)+COUNT('Diário 4º PA'!$A$4:$A$2224)+ROW()-3)</f>
        <v>6012</v>
      </c>
      <c r="B2003" s="539">
        <v>44827</v>
      </c>
      <c r="C2003" s="492">
        <v>44805</v>
      </c>
      <c r="D2003" s="541" t="s">
        <v>115</v>
      </c>
      <c r="E2003" s="482" t="s">
        <v>230</v>
      </c>
      <c r="F2003" s="488">
        <v>3438.28</v>
      </c>
      <c r="G2003" s="482" t="s">
        <v>758</v>
      </c>
      <c r="H2003" s="482" t="s">
        <v>136</v>
      </c>
      <c r="I2003" s="482" t="s">
        <v>5988</v>
      </c>
      <c r="J2003" s="493" t="s">
        <v>760</v>
      </c>
      <c r="K2003" s="518" t="s">
        <v>704</v>
      </c>
      <c r="L2003" s="493" t="s">
        <v>428</v>
      </c>
      <c r="M2003" s="493">
        <v>86223144</v>
      </c>
      <c r="N2003" s="587">
        <v>44827</v>
      </c>
      <c r="O2003" s="545">
        <f t="shared" si="97"/>
        <v>9</v>
      </c>
      <c r="P2003" s="545">
        <f t="shared" si="98"/>
        <v>9</v>
      </c>
      <c r="Q2003" s="531" t="str">
        <f t="shared" si="99"/>
        <v>Gastos_Gerais</v>
      </c>
    </row>
    <row r="2004" spans="1:17" ht="51" hidden="1" x14ac:dyDescent="0.2">
      <c r="A2004" s="538">
        <f>IF(B2004="","",COUNT('Diário 3º PA'!$A$4:$A$4242)+COUNT('Diário 4º PA'!$A$4:$A$2224)+ROW()-3)</f>
        <v>6013</v>
      </c>
      <c r="B2004" s="539">
        <v>44827</v>
      </c>
      <c r="C2004" s="492">
        <v>44805</v>
      </c>
      <c r="D2004" s="554" t="s">
        <v>104</v>
      </c>
      <c r="E2004" s="554" t="s">
        <v>206</v>
      </c>
      <c r="F2004" s="488">
        <v>119.04</v>
      </c>
      <c r="G2004" s="541" t="s">
        <v>7433</v>
      </c>
      <c r="H2004" s="541" t="s">
        <v>128</v>
      </c>
      <c r="I2004" s="482" t="s">
        <v>3616</v>
      </c>
      <c r="J2004" s="493" t="s">
        <v>3617</v>
      </c>
      <c r="K2004" s="560" t="s">
        <v>704</v>
      </c>
      <c r="L2004" s="560" t="s">
        <v>428</v>
      </c>
      <c r="M2004" s="493">
        <v>2799065</v>
      </c>
      <c r="N2004" s="539">
        <v>44827</v>
      </c>
      <c r="O2004" s="545">
        <f t="shared" si="97"/>
        <v>9</v>
      </c>
      <c r="P2004" s="545">
        <f t="shared" si="98"/>
        <v>9</v>
      </c>
      <c r="Q2004" s="531" t="str">
        <f t="shared" si="99"/>
        <v>Gastos_com_Pessoal</v>
      </c>
    </row>
    <row r="2005" spans="1:17" ht="38.25" hidden="1" x14ac:dyDescent="0.2">
      <c r="A2005" s="538">
        <f>IF(B2005="","",COUNT('Diário 3º PA'!$A$4:$A$4242)+COUNT('Diário 4º PA'!$A$4:$A$2224)+ROW()-3)</f>
        <v>6014</v>
      </c>
      <c r="B2005" s="539">
        <v>44827</v>
      </c>
      <c r="C2005" s="492">
        <v>44805</v>
      </c>
      <c r="D2005" s="541" t="s">
        <v>115</v>
      </c>
      <c r="E2005" s="482" t="s">
        <v>328</v>
      </c>
      <c r="F2005" s="488">
        <v>2000</v>
      </c>
      <c r="G2005" s="482" t="s">
        <v>7820</v>
      </c>
      <c r="H2005" s="482" t="s">
        <v>133</v>
      </c>
      <c r="I2005" s="489" t="s">
        <v>727</v>
      </c>
      <c r="J2005" s="456" t="s">
        <v>728</v>
      </c>
      <c r="K2005" s="518" t="s">
        <v>704</v>
      </c>
      <c r="L2005" s="556" t="s">
        <v>428</v>
      </c>
      <c r="M2005" s="493">
        <v>1971013</v>
      </c>
      <c r="N2005" s="539">
        <v>44827</v>
      </c>
      <c r="O2005" s="545">
        <f t="shared" si="97"/>
        <v>9</v>
      </c>
      <c r="P2005" s="545">
        <f t="shared" si="98"/>
        <v>9</v>
      </c>
      <c r="Q2005" s="531" t="str">
        <f t="shared" si="99"/>
        <v>Gastos_Gerais</v>
      </c>
    </row>
    <row r="2006" spans="1:17" ht="38.25" hidden="1" x14ac:dyDescent="0.2">
      <c r="A2006" s="538">
        <f>IF(B2006="","",COUNT('Diário 3º PA'!$A$4:$A$4242)+COUNT('Diário 4º PA'!$A$4:$A$2224)+ROW()-3)</f>
        <v>6015</v>
      </c>
      <c r="B2006" s="539">
        <v>44827</v>
      </c>
      <c r="C2006" s="492">
        <v>44805</v>
      </c>
      <c r="D2006" s="541" t="s">
        <v>115</v>
      </c>
      <c r="E2006" s="482" t="s">
        <v>354</v>
      </c>
      <c r="F2006" s="488">
        <v>50</v>
      </c>
      <c r="G2006" s="482" t="s">
        <v>7821</v>
      </c>
      <c r="H2006" s="482" t="s">
        <v>140</v>
      </c>
      <c r="I2006" s="482" t="s">
        <v>7822</v>
      </c>
      <c r="J2006" s="493" t="s">
        <v>7823</v>
      </c>
      <c r="K2006" s="518" t="s">
        <v>704</v>
      </c>
      <c r="L2006" s="493" t="s">
        <v>428</v>
      </c>
      <c r="M2006" s="493">
        <v>35160580</v>
      </c>
      <c r="N2006" s="539">
        <v>44827</v>
      </c>
      <c r="O2006" s="545">
        <f t="shared" si="97"/>
        <v>9</v>
      </c>
      <c r="P2006" s="545">
        <f t="shared" si="98"/>
        <v>9</v>
      </c>
      <c r="Q2006" s="531" t="str">
        <f t="shared" si="99"/>
        <v>Gastos_Gerais</v>
      </c>
    </row>
    <row r="2007" spans="1:17" ht="38.25" hidden="1" x14ac:dyDescent="0.2">
      <c r="A2007" s="538">
        <f>IF(B2007="","",COUNT('Diário 3º PA'!$A$4:$A$4242)+COUNT('Diário 4º PA'!$A$4:$A$2224)+ROW()-3)</f>
        <v>6016</v>
      </c>
      <c r="B2007" s="539">
        <v>44827</v>
      </c>
      <c r="C2007" s="492">
        <v>44805</v>
      </c>
      <c r="D2007" s="541" t="s">
        <v>115</v>
      </c>
      <c r="E2007" s="554" t="s">
        <v>270</v>
      </c>
      <c r="F2007" s="488">
        <v>190</v>
      </c>
      <c r="G2007" s="482" t="s">
        <v>7824</v>
      </c>
      <c r="H2007" s="482" t="s">
        <v>131</v>
      </c>
      <c r="I2007" s="482" t="s">
        <v>7825</v>
      </c>
      <c r="J2007" s="493" t="s">
        <v>7826</v>
      </c>
      <c r="K2007" s="518" t="s">
        <v>704</v>
      </c>
      <c r="L2007" s="493" t="s">
        <v>428</v>
      </c>
      <c r="M2007" s="493">
        <v>2022575</v>
      </c>
      <c r="N2007" s="587">
        <v>44826</v>
      </c>
      <c r="O2007" s="545">
        <f t="shared" si="97"/>
        <v>9</v>
      </c>
      <c r="P2007" s="545">
        <f t="shared" si="98"/>
        <v>9</v>
      </c>
      <c r="Q2007" s="531" t="str">
        <f t="shared" si="99"/>
        <v>Gastos_Gerais</v>
      </c>
    </row>
    <row r="2008" spans="1:17" ht="38.25" hidden="1" x14ac:dyDescent="0.2">
      <c r="A2008" s="538">
        <f>IF(B2008="","",COUNT('Diário 3º PA'!$A$4:$A$4242)+COUNT('Diário 4º PA'!$A$4:$A$2224)+ROW()-3)</f>
        <v>6017</v>
      </c>
      <c r="B2008" s="539">
        <v>44827</v>
      </c>
      <c r="C2008" s="492">
        <v>44805</v>
      </c>
      <c r="D2008" s="541" t="s">
        <v>115</v>
      </c>
      <c r="E2008" s="554" t="s">
        <v>270</v>
      </c>
      <c r="F2008" s="488">
        <v>133</v>
      </c>
      <c r="G2008" s="482" t="s">
        <v>7824</v>
      </c>
      <c r="H2008" s="482" t="s">
        <v>131</v>
      </c>
      <c r="I2008" s="482" t="s">
        <v>7825</v>
      </c>
      <c r="J2008" s="493" t="s">
        <v>7826</v>
      </c>
      <c r="K2008" s="518" t="s">
        <v>704</v>
      </c>
      <c r="L2008" s="493" t="s">
        <v>428</v>
      </c>
      <c r="M2008" s="493">
        <v>2022576</v>
      </c>
      <c r="N2008" s="587">
        <v>44826</v>
      </c>
      <c r="O2008" s="545">
        <f t="shared" si="97"/>
        <v>9</v>
      </c>
      <c r="P2008" s="545">
        <f t="shared" si="98"/>
        <v>9</v>
      </c>
      <c r="Q2008" s="531" t="str">
        <f t="shared" si="99"/>
        <v>Gastos_Gerais</v>
      </c>
    </row>
    <row r="2009" spans="1:17" ht="38.25" hidden="1" x14ac:dyDescent="0.2">
      <c r="A2009" s="538">
        <f>IF(B2009="","",COUNT('Diário 3º PA'!$A$4:$A$4242)+COUNT('Diário 4º PA'!$A$4:$A$2224)+ROW()-3)</f>
        <v>6018</v>
      </c>
      <c r="B2009" s="539">
        <v>44827</v>
      </c>
      <c r="C2009" s="492">
        <v>44805</v>
      </c>
      <c r="D2009" s="541" t="s">
        <v>115</v>
      </c>
      <c r="E2009" s="554" t="s">
        <v>270</v>
      </c>
      <c r="F2009" s="488">
        <v>209</v>
      </c>
      <c r="G2009" s="482" t="s">
        <v>7827</v>
      </c>
      <c r="H2009" s="482" t="s">
        <v>131</v>
      </c>
      <c r="I2009" s="482" t="s">
        <v>7825</v>
      </c>
      <c r="J2009" s="493" t="s">
        <v>7826</v>
      </c>
      <c r="K2009" s="518" t="s">
        <v>704</v>
      </c>
      <c r="L2009" s="493" t="s">
        <v>428</v>
      </c>
      <c r="M2009" s="493">
        <v>58100</v>
      </c>
      <c r="N2009" s="587">
        <v>44826</v>
      </c>
      <c r="O2009" s="545">
        <f t="shared" si="97"/>
        <v>9</v>
      </c>
      <c r="P2009" s="545">
        <f t="shared" si="98"/>
        <v>9</v>
      </c>
      <c r="Q2009" s="531" t="str">
        <f t="shared" si="99"/>
        <v>Gastos_Gerais</v>
      </c>
    </row>
    <row r="2010" spans="1:17" ht="48" hidden="1" x14ac:dyDescent="0.2">
      <c r="A2010" s="538">
        <f>IF(B2010="","",COUNT('Diário 3º PA'!$A$4:$A$4242)+COUNT('Diário 4º PA'!$A$4:$A$2224)+ROW()-3)</f>
        <v>6019</v>
      </c>
      <c r="B2010" s="539">
        <v>44827</v>
      </c>
      <c r="C2010" s="492">
        <v>44805</v>
      </c>
      <c r="D2010" s="541" t="s">
        <v>115</v>
      </c>
      <c r="E2010" s="554" t="s">
        <v>270</v>
      </c>
      <c r="F2010" s="488">
        <v>450</v>
      </c>
      <c r="G2010" s="482" t="s">
        <v>7828</v>
      </c>
      <c r="H2010" s="482" t="s">
        <v>131</v>
      </c>
      <c r="I2010" s="482" t="s">
        <v>7825</v>
      </c>
      <c r="J2010" s="493" t="s">
        <v>7826</v>
      </c>
      <c r="K2010" s="518" t="s">
        <v>704</v>
      </c>
      <c r="L2010" s="493" t="s">
        <v>428</v>
      </c>
      <c r="M2010" s="493">
        <v>58101</v>
      </c>
      <c r="N2010" s="587">
        <v>44826</v>
      </c>
      <c r="O2010" s="545">
        <f t="shared" si="97"/>
        <v>9</v>
      </c>
      <c r="P2010" s="545">
        <f t="shared" si="98"/>
        <v>9</v>
      </c>
      <c r="Q2010" s="531" t="str">
        <f t="shared" si="99"/>
        <v>Gastos_Gerais</v>
      </c>
    </row>
    <row r="2011" spans="1:17" ht="38.25" hidden="1" x14ac:dyDescent="0.2">
      <c r="A2011" s="538">
        <f>IF(B2011="","",COUNT('Diário 3º PA'!$A$4:$A$4242)+COUNT('Diário 4º PA'!$A$4:$A$2224)+ROW()-3)</f>
        <v>6020</v>
      </c>
      <c r="B2011" s="539">
        <v>44827</v>
      </c>
      <c r="C2011" s="492">
        <v>44805</v>
      </c>
      <c r="D2011" s="541" t="s">
        <v>115</v>
      </c>
      <c r="E2011" s="554" t="s">
        <v>302</v>
      </c>
      <c r="F2011" s="488">
        <v>291.5</v>
      </c>
      <c r="G2011" s="482" t="s">
        <v>7829</v>
      </c>
      <c r="H2011" s="482" t="s">
        <v>136</v>
      </c>
      <c r="I2011" s="482" t="s">
        <v>6001</v>
      </c>
      <c r="J2011" s="493" t="s">
        <v>5211</v>
      </c>
      <c r="K2011" s="518" t="s">
        <v>704</v>
      </c>
      <c r="L2011" s="493" t="s">
        <v>428</v>
      </c>
      <c r="M2011" s="493">
        <v>595</v>
      </c>
      <c r="N2011" s="587">
        <v>44826</v>
      </c>
      <c r="O2011" s="545">
        <f t="shared" si="97"/>
        <v>9</v>
      </c>
      <c r="P2011" s="545">
        <f t="shared" si="98"/>
        <v>9</v>
      </c>
      <c r="Q2011" s="531" t="str">
        <f t="shared" si="99"/>
        <v>Gastos_Gerais</v>
      </c>
    </row>
    <row r="2012" spans="1:17" ht="38.25" hidden="1" x14ac:dyDescent="0.2">
      <c r="A2012" s="538">
        <f>IF(B2012="","",COUNT('Diário 3º PA'!$A$4:$A$4242)+COUNT('Diário 4º PA'!$A$4:$A$2224)+ROW()-3)</f>
        <v>6021</v>
      </c>
      <c r="B2012" s="539">
        <v>44827</v>
      </c>
      <c r="C2012" s="492">
        <v>44805</v>
      </c>
      <c r="D2012" s="541" t="s">
        <v>115</v>
      </c>
      <c r="E2012" s="482" t="s">
        <v>378</v>
      </c>
      <c r="F2012" s="488">
        <v>156</v>
      </c>
      <c r="G2012" s="482" t="s">
        <v>7830</v>
      </c>
      <c r="H2012" s="482" t="s">
        <v>138</v>
      </c>
      <c r="I2012" s="482" t="s">
        <v>3459</v>
      </c>
      <c r="J2012" s="493" t="s">
        <v>3460</v>
      </c>
      <c r="K2012" s="518" t="s">
        <v>704</v>
      </c>
      <c r="L2012" s="493" t="s">
        <v>428</v>
      </c>
      <c r="M2012" s="493">
        <v>202240</v>
      </c>
      <c r="N2012" s="587">
        <v>44826</v>
      </c>
      <c r="O2012" s="545">
        <f t="shared" si="97"/>
        <v>9</v>
      </c>
      <c r="P2012" s="545">
        <f t="shared" si="98"/>
        <v>9</v>
      </c>
      <c r="Q2012" s="531" t="str">
        <f t="shared" si="99"/>
        <v>Gastos_Gerais</v>
      </c>
    </row>
    <row r="2013" spans="1:17" ht="38.25" hidden="1" x14ac:dyDescent="0.2">
      <c r="A2013" s="538">
        <f>IF(B2013="","",COUNT('Diário 3º PA'!$A$4:$A$4242)+COUNT('Diário 4º PA'!$A$4:$A$2224)+ROW()-3)</f>
        <v>6022</v>
      </c>
      <c r="B2013" s="539">
        <v>44827</v>
      </c>
      <c r="C2013" s="492">
        <v>44805</v>
      </c>
      <c r="D2013" s="541" t="s">
        <v>115</v>
      </c>
      <c r="E2013" s="482" t="s">
        <v>272</v>
      </c>
      <c r="F2013" s="488">
        <v>1985</v>
      </c>
      <c r="G2013" s="482" t="s">
        <v>7831</v>
      </c>
      <c r="H2013" s="482" t="s">
        <v>136</v>
      </c>
      <c r="I2013" s="482" t="s">
        <v>7832</v>
      </c>
      <c r="J2013" s="493" t="s">
        <v>7833</v>
      </c>
      <c r="K2013" s="518" t="s">
        <v>704</v>
      </c>
      <c r="L2013" s="493" t="s">
        <v>428</v>
      </c>
      <c r="M2013" s="493">
        <v>3784</v>
      </c>
      <c r="N2013" s="587">
        <v>44826</v>
      </c>
      <c r="O2013" s="545">
        <f t="shared" si="97"/>
        <v>9</v>
      </c>
      <c r="P2013" s="545">
        <f t="shared" si="98"/>
        <v>9</v>
      </c>
      <c r="Q2013" s="531" t="str">
        <f t="shared" si="99"/>
        <v>Gastos_Gerais</v>
      </c>
    </row>
    <row r="2014" spans="1:17" ht="38.25" hidden="1" x14ac:dyDescent="0.2">
      <c r="A2014" s="538">
        <f>IF(B2014="","",COUNT('Diário 3º PA'!$A$4:$A$4242)+COUNT('Diário 4º PA'!$A$4:$A$2224)+ROW()-3)</f>
        <v>6023</v>
      </c>
      <c r="B2014" s="539">
        <v>44827</v>
      </c>
      <c r="C2014" s="492">
        <v>44805</v>
      </c>
      <c r="D2014" s="541" t="s">
        <v>115</v>
      </c>
      <c r="E2014" s="482" t="s">
        <v>336</v>
      </c>
      <c r="F2014" s="488">
        <v>70</v>
      </c>
      <c r="G2014" s="482" t="s">
        <v>7834</v>
      </c>
      <c r="H2014" s="482" t="s">
        <v>131</v>
      </c>
      <c r="I2014" s="482" t="s">
        <v>7835</v>
      </c>
      <c r="J2014" s="493" t="s">
        <v>7836</v>
      </c>
      <c r="K2014" s="518" t="s">
        <v>704</v>
      </c>
      <c r="L2014" s="493" t="s">
        <v>428</v>
      </c>
      <c r="M2014" s="493">
        <v>522</v>
      </c>
      <c r="N2014" s="587">
        <v>44827</v>
      </c>
      <c r="O2014" s="545">
        <f t="shared" si="97"/>
        <v>9</v>
      </c>
      <c r="P2014" s="545">
        <f t="shared" si="98"/>
        <v>9</v>
      </c>
      <c r="Q2014" s="531" t="str">
        <f t="shared" si="99"/>
        <v>Gastos_Gerais</v>
      </c>
    </row>
    <row r="2015" spans="1:17" ht="48" hidden="1" x14ac:dyDescent="0.2">
      <c r="A2015" s="538">
        <f>IF(B2015="","",COUNT('Diário 3º PA'!$A$4:$A$4242)+COUNT('Diário 4º PA'!$A$4:$A$2224)+ROW()-3)</f>
        <v>6024</v>
      </c>
      <c r="B2015" s="539">
        <v>44827</v>
      </c>
      <c r="C2015" s="492">
        <v>44805</v>
      </c>
      <c r="D2015" s="541" t="s">
        <v>115</v>
      </c>
      <c r="E2015" s="482" t="s">
        <v>378</v>
      </c>
      <c r="F2015" s="488">
        <v>662</v>
      </c>
      <c r="G2015" s="482" t="s">
        <v>7837</v>
      </c>
      <c r="H2015" s="482" t="s">
        <v>137</v>
      </c>
      <c r="I2015" s="482" t="s">
        <v>7838</v>
      </c>
      <c r="J2015" s="493" t="s">
        <v>7839</v>
      </c>
      <c r="K2015" s="518" t="s">
        <v>704</v>
      </c>
      <c r="L2015" s="493" t="s">
        <v>428</v>
      </c>
      <c r="M2015" s="493">
        <v>463</v>
      </c>
      <c r="N2015" s="587">
        <v>44827</v>
      </c>
      <c r="O2015" s="545">
        <f t="shared" si="97"/>
        <v>9</v>
      </c>
      <c r="P2015" s="545">
        <f t="shared" si="98"/>
        <v>9</v>
      </c>
      <c r="Q2015" s="531" t="str">
        <f t="shared" si="99"/>
        <v>Gastos_Gerais</v>
      </c>
    </row>
    <row r="2016" spans="1:17" ht="38.25" hidden="1" x14ac:dyDescent="0.2">
      <c r="A2016" s="538">
        <f>IF(B2016="","",COUNT('Diário 3º PA'!$A$4:$A$4242)+COUNT('Diário 4º PA'!$A$4:$A$2224)+ROW()-3)</f>
        <v>6025</v>
      </c>
      <c r="B2016" s="539">
        <v>44827</v>
      </c>
      <c r="C2016" s="492">
        <v>44805</v>
      </c>
      <c r="D2016" s="541" t="s">
        <v>115</v>
      </c>
      <c r="E2016" s="482" t="s">
        <v>342</v>
      </c>
      <c r="F2016" s="488">
        <v>120</v>
      </c>
      <c r="G2016" s="482" t="s">
        <v>7840</v>
      </c>
      <c r="H2016" s="482" t="s">
        <v>133</v>
      </c>
      <c r="I2016" s="482" t="s">
        <v>2824</v>
      </c>
      <c r="J2016" s="493" t="s">
        <v>2825</v>
      </c>
      <c r="K2016" s="518" t="s">
        <v>6748</v>
      </c>
      <c r="L2016" s="493" t="s">
        <v>1531</v>
      </c>
      <c r="M2016" s="493">
        <v>790092746</v>
      </c>
      <c r="N2016" s="587">
        <v>44827</v>
      </c>
      <c r="O2016" s="545">
        <f t="shared" si="97"/>
        <v>9</v>
      </c>
      <c r="P2016" s="545">
        <f t="shared" si="98"/>
        <v>9</v>
      </c>
      <c r="Q2016" s="531" t="str">
        <f t="shared" si="99"/>
        <v>Gastos_Gerais</v>
      </c>
    </row>
    <row r="2017" spans="1:17" ht="48" hidden="1" x14ac:dyDescent="0.2">
      <c r="A2017" s="538">
        <f>IF(B2017="","",COUNT('Diário 3º PA'!$A$4:$A$4242)+COUNT('Diário 4º PA'!$A$4:$A$2224)+ROW()-3)</f>
        <v>6026</v>
      </c>
      <c r="B2017" s="539">
        <v>44827</v>
      </c>
      <c r="C2017" s="492">
        <v>44805</v>
      </c>
      <c r="D2017" s="541" t="s">
        <v>115</v>
      </c>
      <c r="E2017" s="482" t="s">
        <v>342</v>
      </c>
      <c r="F2017" s="488">
        <v>120</v>
      </c>
      <c r="G2017" s="482" t="s">
        <v>7841</v>
      </c>
      <c r="H2017" s="482" t="s">
        <v>133</v>
      </c>
      <c r="I2017" s="482" t="s">
        <v>7842</v>
      </c>
      <c r="J2017" s="493" t="s">
        <v>2829</v>
      </c>
      <c r="K2017" s="518" t="s">
        <v>6748</v>
      </c>
      <c r="L2017" s="493" t="s">
        <v>1531</v>
      </c>
      <c r="M2017" s="493">
        <v>790092746</v>
      </c>
      <c r="N2017" s="587">
        <v>44827</v>
      </c>
      <c r="O2017" s="545">
        <f t="shared" si="97"/>
        <v>9</v>
      </c>
      <c r="P2017" s="545">
        <f t="shared" si="98"/>
        <v>9</v>
      </c>
      <c r="Q2017" s="531" t="str">
        <f t="shared" si="99"/>
        <v>Gastos_Gerais</v>
      </c>
    </row>
    <row r="2018" spans="1:17" ht="38.25" hidden="1" x14ac:dyDescent="0.2">
      <c r="A2018" s="538">
        <f>IF(B2018="","",COUNT('Diário 3º PA'!$A$4:$A$4242)+COUNT('Diário 4º PA'!$A$4:$A$2224)+ROW()-3)</f>
        <v>6027</v>
      </c>
      <c r="B2018" s="539">
        <v>44827</v>
      </c>
      <c r="C2018" s="492">
        <v>44805</v>
      </c>
      <c r="D2018" s="541" t="s">
        <v>115</v>
      </c>
      <c r="E2018" s="482" t="s">
        <v>342</v>
      </c>
      <c r="F2018" s="488">
        <v>120</v>
      </c>
      <c r="G2018" s="482" t="s">
        <v>7843</v>
      </c>
      <c r="H2018" s="482" t="s">
        <v>133</v>
      </c>
      <c r="I2018" s="482" t="s">
        <v>7844</v>
      </c>
      <c r="J2018" s="493" t="s">
        <v>1706</v>
      </c>
      <c r="K2018" s="518" t="s">
        <v>6748</v>
      </c>
      <c r="L2018" s="493" t="s">
        <v>1531</v>
      </c>
      <c r="M2018" s="493">
        <v>790092746</v>
      </c>
      <c r="N2018" s="587">
        <v>44827</v>
      </c>
      <c r="O2018" s="545">
        <f t="shared" si="97"/>
        <v>9</v>
      </c>
      <c r="P2018" s="545">
        <f t="shared" si="98"/>
        <v>9</v>
      </c>
      <c r="Q2018" s="531" t="str">
        <f t="shared" si="99"/>
        <v>Gastos_Gerais</v>
      </c>
    </row>
    <row r="2019" spans="1:17" ht="38.25" hidden="1" x14ac:dyDescent="0.2">
      <c r="A2019" s="538">
        <f>IF(B2019="","",COUNT('Diário 3º PA'!$A$4:$A$4242)+COUNT('Diário 4º PA'!$A$4:$A$2224)+ROW()-3)</f>
        <v>6028</v>
      </c>
      <c r="B2019" s="539">
        <v>44827</v>
      </c>
      <c r="C2019" s="492">
        <v>44805</v>
      </c>
      <c r="D2019" s="541" t="s">
        <v>115</v>
      </c>
      <c r="E2019" s="482" t="s">
        <v>342</v>
      </c>
      <c r="F2019" s="488">
        <v>60</v>
      </c>
      <c r="G2019" s="482" t="s">
        <v>7845</v>
      </c>
      <c r="H2019" s="482" t="s">
        <v>130</v>
      </c>
      <c r="I2019" s="482" t="s">
        <v>7846</v>
      </c>
      <c r="J2019" s="493" t="s">
        <v>4627</v>
      </c>
      <c r="K2019" s="518" t="s">
        <v>6748</v>
      </c>
      <c r="L2019" s="493" t="s">
        <v>1531</v>
      </c>
      <c r="M2019" s="493">
        <v>790092746</v>
      </c>
      <c r="N2019" s="587">
        <v>44827</v>
      </c>
      <c r="O2019" s="545">
        <f t="shared" si="97"/>
        <v>9</v>
      </c>
      <c r="P2019" s="545">
        <f t="shared" si="98"/>
        <v>9</v>
      </c>
      <c r="Q2019" s="531" t="str">
        <f t="shared" si="99"/>
        <v>Gastos_Gerais</v>
      </c>
    </row>
    <row r="2020" spans="1:17" ht="38.25" hidden="1" x14ac:dyDescent="0.2">
      <c r="A2020" s="538">
        <f>IF(B2020="","",COUNT('Diário 3º PA'!$A$4:$A$4242)+COUNT('Diário 4º PA'!$A$4:$A$2224)+ROW()-3)</f>
        <v>6029</v>
      </c>
      <c r="B2020" s="539">
        <v>44827</v>
      </c>
      <c r="C2020" s="492">
        <v>44805</v>
      </c>
      <c r="D2020" s="541" t="s">
        <v>115</v>
      </c>
      <c r="E2020" s="482" t="s">
        <v>342</v>
      </c>
      <c r="F2020" s="488">
        <v>60</v>
      </c>
      <c r="G2020" s="482" t="s">
        <v>7847</v>
      </c>
      <c r="H2020" s="482" t="s">
        <v>130</v>
      </c>
      <c r="I2020" s="482" t="s">
        <v>7848</v>
      </c>
      <c r="J2020" s="493" t="s">
        <v>6894</v>
      </c>
      <c r="K2020" s="518" t="s">
        <v>6748</v>
      </c>
      <c r="L2020" s="493" t="s">
        <v>1531</v>
      </c>
      <c r="M2020" s="493">
        <v>790092746</v>
      </c>
      <c r="N2020" s="587">
        <v>44827</v>
      </c>
      <c r="O2020" s="545">
        <f t="shared" si="97"/>
        <v>9</v>
      </c>
      <c r="P2020" s="545">
        <f t="shared" si="98"/>
        <v>9</v>
      </c>
      <c r="Q2020" s="531" t="str">
        <f t="shared" si="99"/>
        <v>Gastos_Gerais</v>
      </c>
    </row>
    <row r="2021" spans="1:17" ht="48" hidden="1" x14ac:dyDescent="0.2">
      <c r="A2021" s="538">
        <f>IF(B2021="","",COUNT('Diário 3º PA'!$A$4:$A$4242)+COUNT('Diário 4º PA'!$A$4:$A$2224)+ROW()-3)</f>
        <v>6030</v>
      </c>
      <c r="B2021" s="539">
        <v>44827</v>
      </c>
      <c r="C2021" s="492">
        <v>44805</v>
      </c>
      <c r="D2021" s="541" t="s">
        <v>115</v>
      </c>
      <c r="E2021" s="482" t="s">
        <v>342</v>
      </c>
      <c r="F2021" s="488">
        <v>120</v>
      </c>
      <c r="G2021" s="482" t="s">
        <v>7849</v>
      </c>
      <c r="H2021" s="482" t="s">
        <v>133</v>
      </c>
      <c r="I2021" s="482" t="s">
        <v>7850</v>
      </c>
      <c r="J2021" s="493" t="s">
        <v>7851</v>
      </c>
      <c r="K2021" s="518" t="s">
        <v>6748</v>
      </c>
      <c r="L2021" s="493" t="s">
        <v>1531</v>
      </c>
      <c r="M2021" s="493">
        <v>790092746</v>
      </c>
      <c r="N2021" s="587">
        <v>44827</v>
      </c>
      <c r="O2021" s="545">
        <f t="shared" si="97"/>
        <v>9</v>
      </c>
      <c r="P2021" s="545">
        <f t="shared" si="98"/>
        <v>9</v>
      </c>
      <c r="Q2021" s="531" t="str">
        <f t="shared" si="99"/>
        <v>Gastos_Gerais</v>
      </c>
    </row>
    <row r="2022" spans="1:17" ht="38.25" hidden="1" x14ac:dyDescent="0.2">
      <c r="A2022" s="538">
        <f>IF(B2022="","",COUNT('Diário 3º PA'!$A$4:$A$4242)+COUNT('Diário 4º PA'!$A$4:$A$2224)+ROW()-3)</f>
        <v>6031</v>
      </c>
      <c r="B2022" s="539">
        <v>44827</v>
      </c>
      <c r="C2022" s="492">
        <v>44805</v>
      </c>
      <c r="D2022" s="541" t="s">
        <v>115</v>
      </c>
      <c r="E2022" s="482" t="s">
        <v>342</v>
      </c>
      <c r="F2022" s="488">
        <v>120</v>
      </c>
      <c r="G2022" s="482" t="s">
        <v>7852</v>
      </c>
      <c r="H2022" s="482" t="s">
        <v>133</v>
      </c>
      <c r="I2022" s="482" t="s">
        <v>7853</v>
      </c>
      <c r="J2022" s="493" t="s">
        <v>1902</v>
      </c>
      <c r="K2022" s="518" t="s">
        <v>6748</v>
      </c>
      <c r="L2022" s="493" t="s">
        <v>1531</v>
      </c>
      <c r="M2022" s="493">
        <v>790092746</v>
      </c>
      <c r="N2022" s="587">
        <v>44827</v>
      </c>
      <c r="O2022" s="545">
        <f t="shared" si="97"/>
        <v>9</v>
      </c>
      <c r="P2022" s="545">
        <f t="shared" si="98"/>
        <v>9</v>
      </c>
      <c r="Q2022" s="531" t="str">
        <f t="shared" si="99"/>
        <v>Gastos_Gerais</v>
      </c>
    </row>
    <row r="2023" spans="1:17" ht="38.25" hidden="1" x14ac:dyDescent="0.2">
      <c r="A2023" s="538">
        <f>IF(B2023="","",COUNT('Diário 3º PA'!$A$4:$A$4242)+COUNT('Diário 4º PA'!$A$4:$A$2224)+ROW()-3)</f>
        <v>6032</v>
      </c>
      <c r="B2023" s="539">
        <v>44827</v>
      </c>
      <c r="C2023" s="492">
        <v>44805</v>
      </c>
      <c r="D2023" s="541" t="s">
        <v>115</v>
      </c>
      <c r="E2023" s="482" t="s">
        <v>342</v>
      </c>
      <c r="F2023" s="488">
        <v>6.4</v>
      </c>
      <c r="G2023" s="482" t="s">
        <v>7854</v>
      </c>
      <c r="H2023" s="482" t="s">
        <v>133</v>
      </c>
      <c r="I2023" s="482" t="s">
        <v>1886</v>
      </c>
      <c r="J2023" s="493" t="s">
        <v>1887</v>
      </c>
      <c r="K2023" s="518" t="s">
        <v>6748</v>
      </c>
      <c r="L2023" s="493" t="s">
        <v>1531</v>
      </c>
      <c r="M2023" s="493">
        <v>790092746</v>
      </c>
      <c r="N2023" s="587">
        <v>44827</v>
      </c>
      <c r="O2023" s="545">
        <f t="shared" si="97"/>
        <v>9</v>
      </c>
      <c r="P2023" s="545">
        <f t="shared" si="98"/>
        <v>9</v>
      </c>
      <c r="Q2023" s="531" t="str">
        <f t="shared" si="99"/>
        <v>Gastos_Gerais</v>
      </c>
    </row>
    <row r="2024" spans="1:17" ht="38.25" hidden="1" x14ac:dyDescent="0.2">
      <c r="A2024" s="538">
        <f>IF(B2024="","",COUNT('Diário 3º PA'!$A$4:$A$4242)+COUNT('Diário 4º PA'!$A$4:$A$2224)+ROW()-3)</f>
        <v>6033</v>
      </c>
      <c r="B2024" s="539">
        <v>44827</v>
      </c>
      <c r="C2024" s="492">
        <v>44805</v>
      </c>
      <c r="D2024" s="541" t="s">
        <v>115</v>
      </c>
      <c r="E2024" s="482" t="s">
        <v>342</v>
      </c>
      <c r="F2024" s="488">
        <v>13.28</v>
      </c>
      <c r="G2024" s="482" t="s">
        <v>7855</v>
      </c>
      <c r="H2024" s="482" t="s">
        <v>136</v>
      </c>
      <c r="I2024" s="482" t="s">
        <v>7782</v>
      </c>
      <c r="J2024" s="493" t="s">
        <v>7856</v>
      </c>
      <c r="K2024" s="518" t="s">
        <v>6748</v>
      </c>
      <c r="L2024" s="493" t="s">
        <v>1531</v>
      </c>
      <c r="M2024" s="493">
        <v>790092746</v>
      </c>
      <c r="N2024" s="587">
        <v>44827</v>
      </c>
      <c r="O2024" s="545">
        <f t="shared" si="97"/>
        <v>9</v>
      </c>
      <c r="P2024" s="545">
        <f t="shared" si="98"/>
        <v>9</v>
      </c>
      <c r="Q2024" s="531" t="str">
        <f t="shared" si="99"/>
        <v>Gastos_Gerais</v>
      </c>
    </row>
    <row r="2025" spans="1:17" ht="38.25" hidden="1" x14ac:dyDescent="0.2">
      <c r="A2025" s="538">
        <f>IF(B2025="","",COUNT('Diário 3º PA'!$A$4:$A$4242)+COUNT('Diário 4º PA'!$A$4:$A$2224)+ROW()-3)</f>
        <v>6034</v>
      </c>
      <c r="B2025" s="539">
        <v>44827</v>
      </c>
      <c r="C2025" s="492">
        <v>44805</v>
      </c>
      <c r="D2025" s="541" t="s">
        <v>115</v>
      </c>
      <c r="E2025" s="482" t="s">
        <v>342</v>
      </c>
      <c r="F2025" s="488">
        <v>20</v>
      </c>
      <c r="G2025" s="482" t="s">
        <v>7857</v>
      </c>
      <c r="H2025" s="482" t="s">
        <v>128</v>
      </c>
      <c r="I2025" s="482" t="s">
        <v>4651</v>
      </c>
      <c r="J2025" s="493" t="s">
        <v>1628</v>
      </c>
      <c r="K2025" s="518" t="s">
        <v>6748</v>
      </c>
      <c r="L2025" s="493" t="s">
        <v>1531</v>
      </c>
      <c r="M2025" s="493">
        <v>790092746</v>
      </c>
      <c r="N2025" s="587">
        <v>44827</v>
      </c>
      <c r="O2025" s="545">
        <f t="shared" si="97"/>
        <v>9</v>
      </c>
      <c r="P2025" s="545">
        <f t="shared" si="98"/>
        <v>9</v>
      </c>
      <c r="Q2025" s="531" t="str">
        <f t="shared" si="99"/>
        <v>Gastos_Gerais</v>
      </c>
    </row>
    <row r="2026" spans="1:17" ht="38.25" hidden="1" x14ac:dyDescent="0.2">
      <c r="A2026" s="538">
        <f>IF(B2026="","",COUNT('Diário 3º PA'!$A$4:$A$4242)+COUNT('Diário 4º PA'!$A$4:$A$2224)+ROW()-3)</f>
        <v>6035</v>
      </c>
      <c r="B2026" s="539">
        <v>44830</v>
      </c>
      <c r="C2026" s="492">
        <v>44805</v>
      </c>
      <c r="D2026" s="541" t="s">
        <v>115</v>
      </c>
      <c r="E2026" s="482" t="s">
        <v>342</v>
      </c>
      <c r="F2026" s="488">
        <v>495</v>
      </c>
      <c r="G2026" s="482" t="s">
        <v>7858</v>
      </c>
      <c r="H2026" s="482" t="s">
        <v>128</v>
      </c>
      <c r="I2026" s="482" t="s">
        <v>7859</v>
      </c>
      <c r="J2026" s="493" t="s">
        <v>3749</v>
      </c>
      <c r="K2026" s="518" t="s">
        <v>704</v>
      </c>
      <c r="L2026" s="493" t="s">
        <v>428</v>
      </c>
      <c r="M2026" s="493">
        <v>4898</v>
      </c>
      <c r="N2026" s="587">
        <v>44819</v>
      </c>
      <c r="O2026" s="545">
        <f t="shared" si="97"/>
        <v>9</v>
      </c>
      <c r="P2026" s="545">
        <f t="shared" si="98"/>
        <v>9</v>
      </c>
      <c r="Q2026" s="531" t="str">
        <f t="shared" si="99"/>
        <v>Gastos_Gerais</v>
      </c>
    </row>
    <row r="2027" spans="1:17" ht="38.25" hidden="1" x14ac:dyDescent="0.2">
      <c r="A2027" s="538">
        <f>IF(B2027="","",COUNT('Diário 3º PA'!$A$4:$A$4242)+COUNT('Diário 4º PA'!$A$4:$A$2224)+ROW()-3)</f>
        <v>6036</v>
      </c>
      <c r="B2027" s="539">
        <v>44830</v>
      </c>
      <c r="C2027" s="492">
        <v>44774</v>
      </c>
      <c r="D2027" s="541" t="s">
        <v>115</v>
      </c>
      <c r="E2027" s="482" t="s">
        <v>230</v>
      </c>
      <c r="F2027" s="488">
        <v>4267.1099999999997</v>
      </c>
      <c r="G2027" s="482" t="s">
        <v>758</v>
      </c>
      <c r="H2027" s="482" t="s">
        <v>140</v>
      </c>
      <c r="I2027" s="482" t="s">
        <v>5988</v>
      </c>
      <c r="J2027" s="493" t="s">
        <v>760</v>
      </c>
      <c r="K2027" s="518" t="s">
        <v>704</v>
      </c>
      <c r="L2027" s="493" t="s">
        <v>428</v>
      </c>
      <c r="M2027" s="493">
        <v>87314542</v>
      </c>
      <c r="N2027" s="587">
        <v>44830</v>
      </c>
      <c r="O2027" s="545">
        <f t="shared" si="97"/>
        <v>9</v>
      </c>
      <c r="P2027" s="545">
        <f t="shared" si="98"/>
        <v>8</v>
      </c>
      <c r="Q2027" s="531" t="str">
        <f t="shared" si="99"/>
        <v>Gastos_Gerais</v>
      </c>
    </row>
    <row r="2028" spans="1:17" ht="38.25" hidden="1" x14ac:dyDescent="0.2">
      <c r="A2028" s="538">
        <f>IF(B2028="","",COUNT('Diário 3º PA'!$A$4:$A$4242)+COUNT('Diário 4º PA'!$A$4:$A$2224)+ROW()-3)</f>
        <v>6037</v>
      </c>
      <c r="B2028" s="539">
        <v>44830</v>
      </c>
      <c r="C2028" s="492">
        <v>44774</v>
      </c>
      <c r="D2028" s="541" t="s">
        <v>115</v>
      </c>
      <c r="E2028" s="482" t="s">
        <v>232</v>
      </c>
      <c r="F2028" s="488">
        <v>1067.03</v>
      </c>
      <c r="G2028" s="482" t="s">
        <v>3432</v>
      </c>
      <c r="H2028" s="482" t="s">
        <v>139</v>
      </c>
      <c r="I2028" s="482" t="s">
        <v>1089</v>
      </c>
      <c r="J2028" s="493" t="s">
        <v>703</v>
      </c>
      <c r="K2028" s="518" t="s">
        <v>704</v>
      </c>
      <c r="L2028" s="493" t="s">
        <v>705</v>
      </c>
      <c r="M2028" s="493" t="s">
        <v>7860</v>
      </c>
      <c r="N2028" s="587">
        <v>44830</v>
      </c>
      <c r="O2028" s="545">
        <f t="shared" si="97"/>
        <v>9</v>
      </c>
      <c r="P2028" s="545">
        <f t="shared" si="98"/>
        <v>8</v>
      </c>
      <c r="Q2028" s="531" t="str">
        <f t="shared" si="99"/>
        <v>Gastos_Gerais</v>
      </c>
    </row>
    <row r="2029" spans="1:17" ht="38.25" hidden="1" x14ac:dyDescent="0.2">
      <c r="A2029" s="538">
        <f>IF(B2029="","",COUNT('Diário 3º PA'!$A$4:$A$4242)+COUNT('Diário 4º PA'!$A$4:$A$2224)+ROW()-3)</f>
        <v>6038</v>
      </c>
      <c r="B2029" s="539">
        <v>44830</v>
      </c>
      <c r="C2029" s="492">
        <v>44805</v>
      </c>
      <c r="D2029" s="541" t="s">
        <v>115</v>
      </c>
      <c r="E2029" s="482" t="s">
        <v>342</v>
      </c>
      <c r="F2029" s="488">
        <v>330</v>
      </c>
      <c r="G2029" s="482" t="s">
        <v>7861</v>
      </c>
      <c r="H2029" s="482" t="s">
        <v>128</v>
      </c>
      <c r="I2029" s="482" t="s">
        <v>7859</v>
      </c>
      <c r="J2029" s="493" t="s">
        <v>3749</v>
      </c>
      <c r="K2029" s="518" t="s">
        <v>704</v>
      </c>
      <c r="L2029" s="493" t="s">
        <v>428</v>
      </c>
      <c r="M2029" s="493">
        <v>4899</v>
      </c>
      <c r="N2029" s="587">
        <v>44819</v>
      </c>
      <c r="O2029" s="545">
        <f t="shared" si="97"/>
        <v>9</v>
      </c>
      <c r="P2029" s="545">
        <f t="shared" si="98"/>
        <v>9</v>
      </c>
      <c r="Q2029" s="531" t="str">
        <f t="shared" si="99"/>
        <v>Gastos_Gerais</v>
      </c>
    </row>
    <row r="2030" spans="1:17" ht="38.25" hidden="1" x14ac:dyDescent="0.2">
      <c r="A2030" s="538">
        <f>IF(B2030="","",COUNT('Diário 3º PA'!$A$4:$A$4242)+COUNT('Diário 4º PA'!$A$4:$A$2224)+ROW()-3)</f>
        <v>6039</v>
      </c>
      <c r="B2030" s="539">
        <v>44830</v>
      </c>
      <c r="C2030" s="492">
        <v>44805</v>
      </c>
      <c r="D2030" s="541" t="s">
        <v>115</v>
      </c>
      <c r="E2030" s="482" t="s">
        <v>366</v>
      </c>
      <c r="F2030" s="488">
        <v>2121.9499999999998</v>
      </c>
      <c r="G2030" s="482" t="s">
        <v>7862</v>
      </c>
      <c r="H2030" s="482" t="s">
        <v>131</v>
      </c>
      <c r="I2030" s="482" t="s">
        <v>7863</v>
      </c>
      <c r="J2030" s="493" t="s">
        <v>7864</v>
      </c>
      <c r="K2030" s="518" t="s">
        <v>704</v>
      </c>
      <c r="L2030" s="493" t="s">
        <v>428</v>
      </c>
      <c r="M2030" s="493">
        <v>261</v>
      </c>
      <c r="N2030" s="587">
        <v>44827</v>
      </c>
      <c r="O2030" s="545">
        <f t="shared" si="97"/>
        <v>9</v>
      </c>
      <c r="P2030" s="545">
        <f t="shared" si="98"/>
        <v>9</v>
      </c>
      <c r="Q2030" s="531" t="str">
        <f t="shared" si="99"/>
        <v>Gastos_Gerais</v>
      </c>
    </row>
    <row r="2031" spans="1:17" ht="38.25" hidden="1" x14ac:dyDescent="0.2">
      <c r="A2031" s="538">
        <f>IF(B2031="","",COUNT('Diário 3º PA'!$A$4:$A$4242)+COUNT('Diário 4º PA'!$A$4:$A$2224)+ROW()-3)</f>
        <v>6040</v>
      </c>
      <c r="B2031" s="539">
        <v>44830</v>
      </c>
      <c r="C2031" s="492">
        <v>44805</v>
      </c>
      <c r="D2031" s="541" t="s">
        <v>115</v>
      </c>
      <c r="E2031" s="554" t="s">
        <v>318</v>
      </c>
      <c r="F2031" s="488">
        <v>356.75</v>
      </c>
      <c r="G2031" s="482" t="s">
        <v>7865</v>
      </c>
      <c r="H2031" s="482" t="s">
        <v>137</v>
      </c>
      <c r="I2031" s="482" t="s">
        <v>7866</v>
      </c>
      <c r="J2031" s="493" t="s">
        <v>7867</v>
      </c>
      <c r="K2031" s="518" t="s">
        <v>704</v>
      </c>
      <c r="L2031" s="493" t="s">
        <v>428</v>
      </c>
      <c r="M2031" s="493">
        <v>8427</v>
      </c>
      <c r="N2031" s="587">
        <v>44830</v>
      </c>
      <c r="O2031" s="545">
        <f t="shared" si="97"/>
        <v>9</v>
      </c>
      <c r="P2031" s="545">
        <f t="shared" si="98"/>
        <v>9</v>
      </c>
      <c r="Q2031" s="531" t="str">
        <f t="shared" si="99"/>
        <v>Gastos_Gerais</v>
      </c>
    </row>
    <row r="2032" spans="1:17" ht="38.25" hidden="1" x14ac:dyDescent="0.2">
      <c r="A2032" s="538">
        <f>IF(B2032="","",COUNT('Diário 3º PA'!$A$4:$A$4242)+COUNT('Diário 4º PA'!$A$4:$A$2224)+ROW()-3)</f>
        <v>6041</v>
      </c>
      <c r="B2032" s="539">
        <v>44830</v>
      </c>
      <c r="C2032" s="492">
        <v>44774</v>
      </c>
      <c r="D2032" s="541" t="s">
        <v>115</v>
      </c>
      <c r="E2032" s="482" t="s">
        <v>230</v>
      </c>
      <c r="F2032" s="488">
        <v>6721.37</v>
      </c>
      <c r="G2032" s="482" t="s">
        <v>758</v>
      </c>
      <c r="H2032" s="482" t="s">
        <v>133</v>
      </c>
      <c r="I2032" s="482" t="s">
        <v>5988</v>
      </c>
      <c r="J2032" s="493" t="s">
        <v>760</v>
      </c>
      <c r="K2032" s="518" t="s">
        <v>704</v>
      </c>
      <c r="L2032" s="493" t="s">
        <v>428</v>
      </c>
      <c r="M2032" s="493">
        <v>85970606</v>
      </c>
      <c r="N2032" s="587">
        <v>44830</v>
      </c>
      <c r="O2032" s="545">
        <f t="shared" si="97"/>
        <v>9</v>
      </c>
      <c r="P2032" s="545">
        <f t="shared" si="98"/>
        <v>8</v>
      </c>
      <c r="Q2032" s="531" t="str">
        <f t="shared" si="99"/>
        <v>Gastos_Gerais</v>
      </c>
    </row>
    <row r="2033" spans="1:17" ht="38.25" hidden="1" x14ac:dyDescent="0.2">
      <c r="A2033" s="538">
        <f>IF(B2033="","",COUNT('Diário 3º PA'!$A$4:$A$4242)+COUNT('Diário 4º PA'!$A$4:$A$2224)+ROW()-3)</f>
        <v>6042</v>
      </c>
      <c r="B2033" s="539">
        <v>44830</v>
      </c>
      <c r="C2033" s="492">
        <v>44774</v>
      </c>
      <c r="D2033" s="541" t="s">
        <v>115</v>
      </c>
      <c r="E2033" s="482" t="s">
        <v>232</v>
      </c>
      <c r="F2033" s="488">
        <v>104.01</v>
      </c>
      <c r="G2033" s="482" t="s">
        <v>3432</v>
      </c>
      <c r="H2033" s="482" t="s">
        <v>139</v>
      </c>
      <c r="I2033" s="482" t="s">
        <v>1089</v>
      </c>
      <c r="J2033" s="493" t="s">
        <v>703</v>
      </c>
      <c r="K2033" s="518" t="s">
        <v>704</v>
      </c>
      <c r="L2033" s="493" t="s">
        <v>705</v>
      </c>
      <c r="M2033" s="493" t="s">
        <v>7868</v>
      </c>
      <c r="N2033" s="587">
        <v>44830</v>
      </c>
      <c r="O2033" s="545">
        <f t="shared" si="97"/>
        <v>9</v>
      </c>
      <c r="P2033" s="545">
        <f t="shared" si="98"/>
        <v>8</v>
      </c>
      <c r="Q2033" s="531" t="str">
        <f t="shared" si="99"/>
        <v>Gastos_Gerais</v>
      </c>
    </row>
    <row r="2034" spans="1:17" ht="38.25" hidden="1" x14ac:dyDescent="0.2">
      <c r="A2034" s="538">
        <f>IF(B2034="","",COUNT('Diário 3º PA'!$A$4:$A$4242)+COUNT('Diário 4º PA'!$A$4:$A$2224)+ROW()-3)</f>
        <v>6043</v>
      </c>
      <c r="B2034" s="539">
        <v>44830</v>
      </c>
      <c r="C2034" s="492">
        <v>44805</v>
      </c>
      <c r="D2034" s="541" t="s">
        <v>115</v>
      </c>
      <c r="E2034" s="482" t="s">
        <v>298</v>
      </c>
      <c r="F2034" s="488">
        <v>1545.02</v>
      </c>
      <c r="G2034" s="554" t="s">
        <v>5970</v>
      </c>
      <c r="H2034" s="482" t="s">
        <v>139</v>
      </c>
      <c r="I2034" s="482" t="s">
        <v>3752</v>
      </c>
      <c r="J2034" s="493" t="s">
        <v>1221</v>
      </c>
      <c r="K2034" s="518" t="s">
        <v>704</v>
      </c>
      <c r="L2034" s="493" t="s">
        <v>428</v>
      </c>
      <c r="M2034" s="493">
        <v>2352</v>
      </c>
      <c r="N2034" s="587">
        <v>44824</v>
      </c>
      <c r="O2034" s="545">
        <f t="shared" si="97"/>
        <v>9</v>
      </c>
      <c r="P2034" s="545">
        <f t="shared" si="98"/>
        <v>9</v>
      </c>
      <c r="Q2034" s="531" t="str">
        <f t="shared" si="99"/>
        <v>Gastos_Gerais</v>
      </c>
    </row>
    <row r="2035" spans="1:17" ht="51" hidden="1" x14ac:dyDescent="0.2">
      <c r="A2035" s="538">
        <f>IF(B2035="","",COUNT('Diário 3º PA'!$A$4:$A$4242)+COUNT('Diário 4º PA'!$A$4:$A$2224)+ROW()-3)</f>
        <v>6044</v>
      </c>
      <c r="B2035" s="539">
        <v>44830</v>
      </c>
      <c r="C2035" s="492">
        <v>44835</v>
      </c>
      <c r="D2035" s="554" t="s">
        <v>104</v>
      </c>
      <c r="E2035" s="554" t="s">
        <v>204</v>
      </c>
      <c r="F2035" s="488">
        <v>45854.67</v>
      </c>
      <c r="G2035" s="482" t="s">
        <v>7869</v>
      </c>
      <c r="H2035" s="554" t="s">
        <v>127</v>
      </c>
      <c r="I2035" s="543" t="s">
        <v>6093</v>
      </c>
      <c r="J2035" s="556" t="s">
        <v>756</v>
      </c>
      <c r="K2035" s="583" t="s">
        <v>704</v>
      </c>
      <c r="L2035" s="544" t="s">
        <v>1333</v>
      </c>
      <c r="M2035" s="493" t="s">
        <v>7870</v>
      </c>
      <c r="N2035" s="587">
        <v>44830</v>
      </c>
      <c r="O2035" s="545">
        <f t="shared" si="97"/>
        <v>9</v>
      </c>
      <c r="P2035" s="545">
        <f t="shared" si="98"/>
        <v>10</v>
      </c>
      <c r="Q2035" s="531" t="str">
        <f t="shared" si="99"/>
        <v>Gastos_com_Pessoal</v>
      </c>
    </row>
    <row r="2036" spans="1:17" ht="51" hidden="1" x14ac:dyDescent="0.2">
      <c r="A2036" s="538">
        <f>IF(B2036="","",COUNT('Diário 3º PA'!$A$4:$A$4242)+COUNT('Diário 4º PA'!$A$4:$A$2224)+ROW()-3)</f>
        <v>6045</v>
      </c>
      <c r="B2036" s="539">
        <v>44830</v>
      </c>
      <c r="C2036" s="492">
        <v>44835</v>
      </c>
      <c r="D2036" s="554" t="s">
        <v>104</v>
      </c>
      <c r="E2036" s="554" t="s">
        <v>204</v>
      </c>
      <c r="F2036" s="488">
        <v>113.12</v>
      </c>
      <c r="G2036" s="554" t="s">
        <v>7138</v>
      </c>
      <c r="H2036" s="554" t="s">
        <v>127</v>
      </c>
      <c r="I2036" s="543" t="s">
        <v>1330</v>
      </c>
      <c r="J2036" s="556" t="s">
        <v>1331</v>
      </c>
      <c r="K2036" s="556" t="s">
        <v>704</v>
      </c>
      <c r="L2036" s="544" t="s">
        <v>428</v>
      </c>
      <c r="M2036" s="493">
        <v>140333</v>
      </c>
      <c r="N2036" s="587">
        <v>44830</v>
      </c>
      <c r="O2036" s="545">
        <f t="shared" si="97"/>
        <v>9</v>
      </c>
      <c r="P2036" s="545">
        <f t="shared" si="98"/>
        <v>10</v>
      </c>
      <c r="Q2036" s="531" t="str">
        <f t="shared" si="99"/>
        <v>Gastos_com_Pessoal</v>
      </c>
    </row>
    <row r="2037" spans="1:17" ht="38.25" hidden="1" x14ac:dyDescent="0.2">
      <c r="A2037" s="538">
        <f>IF(B2037="","",COUNT('Diário 3º PA'!$A$4:$A$4242)+COUNT('Diário 4º PA'!$A$4:$A$2224)+ROW()-3)</f>
        <v>6046</v>
      </c>
      <c r="B2037" s="539">
        <v>44830</v>
      </c>
      <c r="C2037" s="492">
        <v>44805</v>
      </c>
      <c r="D2037" s="541" t="s">
        <v>115</v>
      </c>
      <c r="E2037" s="482" t="s">
        <v>364</v>
      </c>
      <c r="F2037" s="488">
        <v>2477.31</v>
      </c>
      <c r="G2037" s="482" t="s">
        <v>1079</v>
      </c>
      <c r="H2037" s="554" t="s">
        <v>133</v>
      </c>
      <c r="I2037" s="482" t="s">
        <v>2627</v>
      </c>
      <c r="J2037" s="493" t="s">
        <v>2628</v>
      </c>
      <c r="K2037" s="518" t="s">
        <v>704</v>
      </c>
      <c r="L2037" s="493" t="s">
        <v>428</v>
      </c>
      <c r="M2037" s="493">
        <v>9748</v>
      </c>
      <c r="N2037" s="587">
        <v>44819</v>
      </c>
      <c r="O2037" s="545">
        <f t="shared" si="97"/>
        <v>9</v>
      </c>
      <c r="P2037" s="545">
        <f t="shared" si="98"/>
        <v>9</v>
      </c>
      <c r="Q2037" s="531" t="str">
        <f t="shared" si="99"/>
        <v>Gastos_Gerais</v>
      </c>
    </row>
    <row r="2038" spans="1:17" ht="76.5" x14ac:dyDescent="0.2">
      <c r="A2038" s="538">
        <f>IF(B2038="","",COUNT('Diário 3º PA'!$A$4:$A$4242)+COUNT('Diário 4º PA'!$A$4:$A$2224)+ROW()-3)</f>
        <v>6047</v>
      </c>
      <c r="B2038" s="539">
        <v>44830</v>
      </c>
      <c r="C2038" s="492">
        <v>44805</v>
      </c>
      <c r="D2038" s="554" t="s">
        <v>117</v>
      </c>
      <c r="E2038" s="482" t="s">
        <v>387</v>
      </c>
      <c r="F2038" s="488">
        <v>699</v>
      </c>
      <c r="G2038" s="482" t="s">
        <v>7871</v>
      </c>
      <c r="H2038" s="554" t="s">
        <v>127</v>
      </c>
      <c r="I2038" s="482" t="s">
        <v>7872</v>
      </c>
      <c r="J2038" s="493" t="s">
        <v>7873</v>
      </c>
      <c r="K2038" s="518" t="s">
        <v>704</v>
      </c>
      <c r="L2038" s="493" t="s">
        <v>428</v>
      </c>
      <c r="M2038" s="493">
        <v>2035</v>
      </c>
      <c r="N2038" s="587">
        <v>44825</v>
      </c>
      <c r="O2038" s="545">
        <f t="shared" si="97"/>
        <v>9</v>
      </c>
      <c r="P2038" s="545">
        <f t="shared" si="98"/>
        <v>9</v>
      </c>
      <c r="Q2038" s="531" t="str">
        <f t="shared" si="99"/>
        <v>Aquisição_de_Bens_Permanentes</v>
      </c>
    </row>
    <row r="2039" spans="1:17" ht="38.25" hidden="1" x14ac:dyDescent="0.2">
      <c r="A2039" s="538">
        <f>IF(B2039="","",COUNT('Diário 3º PA'!$A$4:$A$4242)+COUNT('Diário 4º PA'!$A$4:$A$2224)+ROW()-3)</f>
        <v>6048</v>
      </c>
      <c r="B2039" s="539">
        <v>44830</v>
      </c>
      <c r="C2039" s="492">
        <v>44805</v>
      </c>
      <c r="D2039" s="541" t="s">
        <v>115</v>
      </c>
      <c r="E2039" s="482" t="s">
        <v>366</v>
      </c>
      <c r="F2039" s="488">
        <v>51</v>
      </c>
      <c r="G2039" s="482" t="s">
        <v>5464</v>
      </c>
      <c r="H2039" s="554" t="s">
        <v>133</v>
      </c>
      <c r="I2039" s="482" t="s">
        <v>2734</v>
      </c>
      <c r="J2039" s="493" t="s">
        <v>2735</v>
      </c>
      <c r="K2039" s="518" t="s">
        <v>704</v>
      </c>
      <c r="L2039" s="493" t="s">
        <v>428</v>
      </c>
      <c r="M2039" s="493">
        <v>1978</v>
      </c>
      <c r="N2039" s="587">
        <v>44823</v>
      </c>
      <c r="O2039" s="545">
        <f t="shared" si="97"/>
        <v>9</v>
      </c>
      <c r="P2039" s="545">
        <f t="shared" si="98"/>
        <v>9</v>
      </c>
      <c r="Q2039" s="531" t="str">
        <f t="shared" si="99"/>
        <v>Gastos_Gerais</v>
      </c>
    </row>
    <row r="2040" spans="1:17" ht="48" hidden="1" x14ac:dyDescent="0.2">
      <c r="A2040" s="538">
        <f>IF(B2040="","",COUNT('Diário 3º PA'!$A$4:$A$4242)+COUNT('Diário 4º PA'!$A$4:$A$2224)+ROW()-3)</f>
        <v>6049</v>
      </c>
      <c r="B2040" s="539">
        <v>44830</v>
      </c>
      <c r="C2040" s="492">
        <v>44805</v>
      </c>
      <c r="D2040" s="541" t="s">
        <v>115</v>
      </c>
      <c r="E2040" s="482" t="s">
        <v>340</v>
      </c>
      <c r="F2040" s="488">
        <v>540.91999999999996</v>
      </c>
      <c r="G2040" s="482" t="s">
        <v>7874</v>
      </c>
      <c r="H2040" s="554" t="s">
        <v>133</v>
      </c>
      <c r="I2040" s="489" t="s">
        <v>7875</v>
      </c>
      <c r="J2040" s="455" t="s">
        <v>2461</v>
      </c>
      <c r="K2040" s="518" t="s">
        <v>6748</v>
      </c>
      <c r="L2040" s="493" t="s">
        <v>1531</v>
      </c>
      <c r="M2040" s="493">
        <v>990274751</v>
      </c>
      <c r="N2040" s="587">
        <v>44830</v>
      </c>
      <c r="O2040" s="545">
        <f t="shared" si="97"/>
        <v>9</v>
      </c>
      <c r="P2040" s="545">
        <f t="shared" si="98"/>
        <v>9</v>
      </c>
      <c r="Q2040" s="531" t="str">
        <f t="shared" si="99"/>
        <v>Gastos_Gerais</v>
      </c>
    </row>
    <row r="2041" spans="1:17" ht="48" hidden="1" x14ac:dyDescent="0.2">
      <c r="A2041" s="538">
        <f>IF(B2041="","",COUNT('Diário 3º PA'!$A$4:$A$4242)+COUNT('Diário 4º PA'!$A$4:$A$2224)+ROW()-3)</f>
        <v>6050</v>
      </c>
      <c r="B2041" s="539">
        <v>44830</v>
      </c>
      <c r="C2041" s="492">
        <v>44805</v>
      </c>
      <c r="D2041" s="541" t="s">
        <v>115</v>
      </c>
      <c r="E2041" s="482" t="s">
        <v>342</v>
      </c>
      <c r="F2041" s="488">
        <v>480</v>
      </c>
      <c r="G2041" s="482" t="s">
        <v>7876</v>
      </c>
      <c r="H2041" s="554" t="s">
        <v>133</v>
      </c>
      <c r="I2041" s="489" t="s">
        <v>7875</v>
      </c>
      <c r="J2041" s="455" t="s">
        <v>2461</v>
      </c>
      <c r="K2041" s="518" t="s">
        <v>6748</v>
      </c>
      <c r="L2041" s="493" t="s">
        <v>1531</v>
      </c>
      <c r="M2041" s="493">
        <v>990274751</v>
      </c>
      <c r="N2041" s="587">
        <v>44830</v>
      </c>
      <c r="O2041" s="545">
        <f t="shared" si="97"/>
        <v>9</v>
      </c>
      <c r="P2041" s="545">
        <f t="shared" si="98"/>
        <v>9</v>
      </c>
      <c r="Q2041" s="531" t="str">
        <f t="shared" si="99"/>
        <v>Gastos_Gerais</v>
      </c>
    </row>
    <row r="2042" spans="1:17" ht="48" hidden="1" x14ac:dyDescent="0.2">
      <c r="A2042" s="538">
        <f>IF(B2042="","",COUNT('Diário 3º PA'!$A$4:$A$4242)+COUNT('Diário 4º PA'!$A$4:$A$2224)+ROW()-3)</f>
        <v>6051</v>
      </c>
      <c r="B2042" s="539">
        <v>44830</v>
      </c>
      <c r="C2042" s="492">
        <v>44805</v>
      </c>
      <c r="D2042" s="541" t="s">
        <v>115</v>
      </c>
      <c r="E2042" s="482" t="s">
        <v>340</v>
      </c>
      <c r="F2042" s="488">
        <v>540.91999999999996</v>
      </c>
      <c r="G2042" s="482" t="s">
        <v>7877</v>
      </c>
      <c r="H2042" s="554" t="s">
        <v>133</v>
      </c>
      <c r="I2042" s="489" t="s">
        <v>7878</v>
      </c>
      <c r="J2042" s="455" t="s">
        <v>4713</v>
      </c>
      <c r="K2042" s="518" t="s">
        <v>6748</v>
      </c>
      <c r="L2042" s="493" t="s">
        <v>1531</v>
      </c>
      <c r="M2042" s="493">
        <v>990274751</v>
      </c>
      <c r="N2042" s="587">
        <v>44830</v>
      </c>
      <c r="O2042" s="545">
        <f t="shared" si="97"/>
        <v>9</v>
      </c>
      <c r="P2042" s="545">
        <f t="shared" si="98"/>
        <v>9</v>
      </c>
      <c r="Q2042" s="531" t="str">
        <f t="shared" si="99"/>
        <v>Gastos_Gerais</v>
      </c>
    </row>
    <row r="2043" spans="1:17" ht="48" hidden="1" x14ac:dyDescent="0.2">
      <c r="A2043" s="538">
        <f>IF(B2043="","",COUNT('Diário 3º PA'!$A$4:$A$4242)+COUNT('Diário 4º PA'!$A$4:$A$2224)+ROW()-3)</f>
        <v>6052</v>
      </c>
      <c r="B2043" s="539">
        <v>44830</v>
      </c>
      <c r="C2043" s="492">
        <v>44805</v>
      </c>
      <c r="D2043" s="541" t="s">
        <v>115</v>
      </c>
      <c r="E2043" s="482" t="s">
        <v>342</v>
      </c>
      <c r="F2043" s="488">
        <v>480</v>
      </c>
      <c r="G2043" s="482" t="s">
        <v>7879</v>
      </c>
      <c r="H2043" s="554" t="s">
        <v>133</v>
      </c>
      <c r="I2043" s="489" t="s">
        <v>7878</v>
      </c>
      <c r="J2043" s="455" t="s">
        <v>4713</v>
      </c>
      <c r="K2043" s="518" t="s">
        <v>6748</v>
      </c>
      <c r="L2043" s="493" t="s">
        <v>1531</v>
      </c>
      <c r="M2043" s="493">
        <v>990274751</v>
      </c>
      <c r="N2043" s="587">
        <v>44830</v>
      </c>
      <c r="O2043" s="545">
        <f t="shared" si="97"/>
        <v>9</v>
      </c>
      <c r="P2043" s="545">
        <f t="shared" si="98"/>
        <v>9</v>
      </c>
      <c r="Q2043" s="531" t="str">
        <f t="shared" si="99"/>
        <v>Gastos_Gerais</v>
      </c>
    </row>
    <row r="2044" spans="1:17" ht="48" hidden="1" x14ac:dyDescent="0.2">
      <c r="A2044" s="538">
        <f>IF(B2044="","",COUNT('Diário 3º PA'!$A$4:$A$4242)+COUNT('Diário 4º PA'!$A$4:$A$2224)+ROW()-3)</f>
        <v>6053</v>
      </c>
      <c r="B2044" s="539">
        <v>44830</v>
      </c>
      <c r="C2044" s="492">
        <v>44805</v>
      </c>
      <c r="D2044" s="541" t="s">
        <v>115</v>
      </c>
      <c r="E2044" s="482" t="s">
        <v>340</v>
      </c>
      <c r="F2044" s="488">
        <v>207.89</v>
      </c>
      <c r="G2044" s="482" t="s">
        <v>7880</v>
      </c>
      <c r="H2044" s="482" t="s">
        <v>140</v>
      </c>
      <c r="I2044" s="489" t="s">
        <v>7881</v>
      </c>
      <c r="J2044" s="455" t="s">
        <v>7882</v>
      </c>
      <c r="K2044" s="518" t="s">
        <v>6748</v>
      </c>
      <c r="L2044" s="493" t="s">
        <v>1531</v>
      </c>
      <c r="M2044" s="493">
        <v>990274751</v>
      </c>
      <c r="N2044" s="587">
        <v>44830</v>
      </c>
      <c r="O2044" s="545">
        <f t="shared" si="97"/>
        <v>9</v>
      </c>
      <c r="P2044" s="545">
        <f t="shared" si="98"/>
        <v>9</v>
      </c>
      <c r="Q2044" s="531" t="str">
        <f t="shared" si="99"/>
        <v>Gastos_Gerais</v>
      </c>
    </row>
    <row r="2045" spans="1:17" ht="38.25" hidden="1" x14ac:dyDescent="0.2">
      <c r="A2045" s="538">
        <f>IF(B2045="","",COUNT('Diário 3º PA'!$A$4:$A$4242)+COUNT('Diário 4º PA'!$A$4:$A$2224)+ROW()-3)</f>
        <v>6054</v>
      </c>
      <c r="B2045" s="539">
        <v>44830</v>
      </c>
      <c r="C2045" s="492">
        <v>44805</v>
      </c>
      <c r="D2045" s="541" t="s">
        <v>115</v>
      </c>
      <c r="E2045" s="482" t="s">
        <v>342</v>
      </c>
      <c r="F2045" s="488">
        <v>480</v>
      </c>
      <c r="G2045" s="482" t="s">
        <v>7883</v>
      </c>
      <c r="H2045" s="482" t="s">
        <v>140</v>
      </c>
      <c r="I2045" s="489" t="s">
        <v>7881</v>
      </c>
      <c r="J2045" s="455" t="s">
        <v>7882</v>
      </c>
      <c r="K2045" s="518" t="s">
        <v>6748</v>
      </c>
      <c r="L2045" s="493" t="s">
        <v>1531</v>
      </c>
      <c r="M2045" s="493">
        <v>990274751</v>
      </c>
      <c r="N2045" s="587">
        <v>44830</v>
      </c>
      <c r="O2045" s="545">
        <f t="shared" si="97"/>
        <v>9</v>
      </c>
      <c r="P2045" s="545">
        <f t="shared" si="98"/>
        <v>9</v>
      </c>
      <c r="Q2045" s="531" t="str">
        <f t="shared" si="99"/>
        <v>Gastos_Gerais</v>
      </c>
    </row>
    <row r="2046" spans="1:17" ht="38.25" hidden="1" x14ac:dyDescent="0.2">
      <c r="A2046" s="538">
        <f>IF(B2046="","",COUNT('Diário 3º PA'!$A$4:$A$4242)+COUNT('Diário 4º PA'!$A$4:$A$2224)+ROW()-3)</f>
        <v>6055</v>
      </c>
      <c r="B2046" s="539">
        <v>44830</v>
      </c>
      <c r="C2046" s="492">
        <v>44805</v>
      </c>
      <c r="D2046" s="541" t="s">
        <v>115</v>
      </c>
      <c r="E2046" s="482" t="s">
        <v>342</v>
      </c>
      <c r="F2046" s="488">
        <v>120</v>
      </c>
      <c r="G2046" s="482" t="s">
        <v>7884</v>
      </c>
      <c r="H2046" s="482" t="s">
        <v>134</v>
      </c>
      <c r="I2046" s="489" t="s">
        <v>7885</v>
      </c>
      <c r="J2046" s="455" t="s">
        <v>4621</v>
      </c>
      <c r="K2046" s="518" t="s">
        <v>6748</v>
      </c>
      <c r="L2046" s="493" t="s">
        <v>1531</v>
      </c>
      <c r="M2046" s="493">
        <v>990274751</v>
      </c>
      <c r="N2046" s="587">
        <v>44830</v>
      </c>
      <c r="O2046" s="545">
        <f t="shared" si="97"/>
        <v>9</v>
      </c>
      <c r="P2046" s="545">
        <f t="shared" si="98"/>
        <v>9</v>
      </c>
      <c r="Q2046" s="531" t="str">
        <f t="shared" si="99"/>
        <v>Gastos_Gerais</v>
      </c>
    </row>
    <row r="2047" spans="1:17" ht="38.25" hidden="1" x14ac:dyDescent="0.2">
      <c r="A2047" s="538">
        <f>IF(B2047="","",COUNT('Diário 3º PA'!$A$4:$A$4242)+COUNT('Diário 4º PA'!$A$4:$A$2224)+ROW()-3)</f>
        <v>6056</v>
      </c>
      <c r="B2047" s="539">
        <v>44830</v>
      </c>
      <c r="C2047" s="492">
        <v>44805</v>
      </c>
      <c r="D2047" s="541" t="s">
        <v>115</v>
      </c>
      <c r="E2047" s="482" t="s">
        <v>342</v>
      </c>
      <c r="F2047" s="488">
        <v>120</v>
      </c>
      <c r="G2047" s="482" t="s">
        <v>7886</v>
      </c>
      <c r="H2047" s="482" t="s">
        <v>134</v>
      </c>
      <c r="I2047" s="489" t="s">
        <v>4623</v>
      </c>
      <c r="J2047" s="455" t="s">
        <v>4624</v>
      </c>
      <c r="K2047" s="518" t="s">
        <v>6748</v>
      </c>
      <c r="L2047" s="493" t="s">
        <v>1531</v>
      </c>
      <c r="M2047" s="493">
        <v>990274751</v>
      </c>
      <c r="N2047" s="587">
        <v>44830</v>
      </c>
      <c r="O2047" s="545">
        <f t="shared" si="97"/>
        <v>9</v>
      </c>
      <c r="P2047" s="545">
        <f t="shared" si="98"/>
        <v>9</v>
      </c>
      <c r="Q2047" s="531" t="str">
        <f t="shared" si="99"/>
        <v>Gastos_Gerais</v>
      </c>
    </row>
    <row r="2048" spans="1:17" ht="38.25" hidden="1" x14ac:dyDescent="0.2">
      <c r="A2048" s="538">
        <f>IF(B2048="","",COUNT('Diário 3º PA'!$A$4:$A$4242)+COUNT('Diário 4º PA'!$A$4:$A$2224)+ROW()-3)</f>
        <v>6057</v>
      </c>
      <c r="B2048" s="539">
        <v>44830</v>
      </c>
      <c r="C2048" s="492">
        <v>44805</v>
      </c>
      <c r="D2048" s="541" t="s">
        <v>115</v>
      </c>
      <c r="E2048" s="482" t="s">
        <v>342</v>
      </c>
      <c r="F2048" s="488">
        <v>136.19999999999999</v>
      </c>
      <c r="G2048" s="482" t="s">
        <v>7887</v>
      </c>
      <c r="H2048" s="482" t="s">
        <v>134</v>
      </c>
      <c r="I2048" s="489" t="s">
        <v>4241</v>
      </c>
      <c r="J2048" s="455" t="s">
        <v>3781</v>
      </c>
      <c r="K2048" s="518" t="s">
        <v>6748</v>
      </c>
      <c r="L2048" s="493" t="s">
        <v>1531</v>
      </c>
      <c r="M2048" s="493">
        <v>990274751</v>
      </c>
      <c r="N2048" s="587">
        <v>44830</v>
      </c>
      <c r="O2048" s="545">
        <f t="shared" si="97"/>
        <v>9</v>
      </c>
      <c r="P2048" s="545">
        <f t="shared" si="98"/>
        <v>9</v>
      </c>
      <c r="Q2048" s="531" t="str">
        <f t="shared" si="99"/>
        <v>Gastos_Gerais</v>
      </c>
    </row>
    <row r="2049" spans="1:17" ht="38.25" hidden="1" x14ac:dyDescent="0.2">
      <c r="A2049" s="538">
        <f>IF(B2049="","",COUNT('Diário 3º PA'!$A$4:$A$4242)+COUNT('Diário 4º PA'!$A$4:$A$2224)+ROW()-3)</f>
        <v>6058</v>
      </c>
      <c r="B2049" s="539">
        <v>44830</v>
      </c>
      <c r="C2049" s="492">
        <v>44805</v>
      </c>
      <c r="D2049" s="541" t="s">
        <v>115</v>
      </c>
      <c r="E2049" s="482" t="s">
        <v>342</v>
      </c>
      <c r="F2049" s="488">
        <v>120</v>
      </c>
      <c r="G2049" s="482" t="s">
        <v>7888</v>
      </c>
      <c r="H2049" s="482" t="s">
        <v>131</v>
      </c>
      <c r="I2049" s="489" t="s">
        <v>7889</v>
      </c>
      <c r="J2049" s="455" t="s">
        <v>5060</v>
      </c>
      <c r="K2049" s="518" t="s">
        <v>6748</v>
      </c>
      <c r="L2049" s="493" t="s">
        <v>1531</v>
      </c>
      <c r="M2049" s="493">
        <v>990274751</v>
      </c>
      <c r="N2049" s="587">
        <v>44830</v>
      </c>
      <c r="O2049" s="545">
        <f t="shared" si="97"/>
        <v>9</v>
      </c>
      <c r="P2049" s="545">
        <f t="shared" si="98"/>
        <v>9</v>
      </c>
      <c r="Q2049" s="531" t="str">
        <f t="shared" si="99"/>
        <v>Gastos_Gerais</v>
      </c>
    </row>
    <row r="2050" spans="1:17" ht="38.25" hidden="1" x14ac:dyDescent="0.2">
      <c r="A2050" s="538">
        <f>IF(B2050="","",COUNT('Diário 3º PA'!$A$4:$A$4242)+COUNT('Diário 4º PA'!$A$4:$A$2224)+ROW()-3)</f>
        <v>6059</v>
      </c>
      <c r="B2050" s="539">
        <v>44830</v>
      </c>
      <c r="C2050" s="492">
        <v>44805</v>
      </c>
      <c r="D2050" s="541" t="s">
        <v>115</v>
      </c>
      <c r="E2050" s="482" t="s">
        <v>342</v>
      </c>
      <c r="F2050" s="488">
        <v>120</v>
      </c>
      <c r="G2050" s="482" t="s">
        <v>7890</v>
      </c>
      <c r="H2050" s="482" t="s">
        <v>131</v>
      </c>
      <c r="I2050" s="489" t="s">
        <v>7891</v>
      </c>
      <c r="J2050" s="455" t="s">
        <v>7892</v>
      </c>
      <c r="K2050" s="518" t="s">
        <v>6748</v>
      </c>
      <c r="L2050" s="493" t="s">
        <v>1531</v>
      </c>
      <c r="M2050" s="493">
        <v>990274751</v>
      </c>
      <c r="N2050" s="587">
        <v>44830</v>
      </c>
      <c r="O2050" s="545">
        <f t="shared" si="97"/>
        <v>9</v>
      </c>
      <c r="P2050" s="545">
        <f t="shared" si="98"/>
        <v>9</v>
      </c>
      <c r="Q2050" s="531" t="str">
        <f t="shared" si="99"/>
        <v>Gastos_Gerais</v>
      </c>
    </row>
    <row r="2051" spans="1:17" ht="38.25" hidden="1" x14ac:dyDescent="0.2">
      <c r="A2051" s="538">
        <f>IF(B2051="","",COUNT('Diário 3º PA'!$A$4:$A$4242)+COUNT('Diário 4º PA'!$A$4:$A$2224)+ROW()-3)</f>
        <v>6060</v>
      </c>
      <c r="B2051" s="539">
        <v>44830</v>
      </c>
      <c r="C2051" s="492">
        <v>44805</v>
      </c>
      <c r="D2051" s="541" t="s">
        <v>115</v>
      </c>
      <c r="E2051" s="482" t="s">
        <v>342</v>
      </c>
      <c r="F2051" s="488">
        <v>60</v>
      </c>
      <c r="G2051" s="482" t="s">
        <v>7893</v>
      </c>
      <c r="H2051" s="482" t="s">
        <v>131</v>
      </c>
      <c r="I2051" s="489" t="s">
        <v>7894</v>
      </c>
      <c r="J2051" s="455" t="s">
        <v>7895</v>
      </c>
      <c r="K2051" s="518" t="s">
        <v>6748</v>
      </c>
      <c r="L2051" s="493" t="s">
        <v>1531</v>
      </c>
      <c r="M2051" s="493">
        <v>990274751</v>
      </c>
      <c r="N2051" s="587">
        <v>44830</v>
      </c>
      <c r="O2051" s="545">
        <f t="shared" si="97"/>
        <v>9</v>
      </c>
      <c r="P2051" s="545">
        <f t="shared" si="98"/>
        <v>9</v>
      </c>
      <c r="Q2051" s="531" t="str">
        <f t="shared" si="99"/>
        <v>Gastos_Gerais</v>
      </c>
    </row>
    <row r="2052" spans="1:17" ht="48" hidden="1" x14ac:dyDescent="0.2">
      <c r="A2052" s="538">
        <f>IF(B2052="","",COUNT('Diário 3º PA'!$A$4:$A$4242)+COUNT('Diário 4º PA'!$A$4:$A$2224)+ROW()-3)</f>
        <v>6061</v>
      </c>
      <c r="B2052" s="539">
        <v>44830</v>
      </c>
      <c r="C2052" s="492">
        <v>44805</v>
      </c>
      <c r="D2052" s="541" t="s">
        <v>115</v>
      </c>
      <c r="E2052" s="482" t="s">
        <v>342</v>
      </c>
      <c r="F2052" s="488">
        <v>480</v>
      </c>
      <c r="G2052" s="482" t="s">
        <v>7896</v>
      </c>
      <c r="H2052" s="482" t="s">
        <v>140</v>
      </c>
      <c r="I2052" s="489" t="s">
        <v>7897</v>
      </c>
      <c r="J2052" s="455" t="s">
        <v>7898</v>
      </c>
      <c r="K2052" s="518" t="s">
        <v>6748</v>
      </c>
      <c r="L2052" s="493" t="s">
        <v>1531</v>
      </c>
      <c r="M2052" s="493">
        <v>990274751</v>
      </c>
      <c r="N2052" s="587">
        <v>44830</v>
      </c>
      <c r="O2052" s="545">
        <f t="shared" si="97"/>
        <v>9</v>
      </c>
      <c r="P2052" s="545">
        <f t="shared" si="98"/>
        <v>9</v>
      </c>
      <c r="Q2052" s="531" t="str">
        <f t="shared" si="99"/>
        <v>Gastos_Gerais</v>
      </c>
    </row>
    <row r="2053" spans="1:17" ht="48" hidden="1" x14ac:dyDescent="0.2">
      <c r="A2053" s="538">
        <f>IF(B2053="","",COUNT('Diário 3º PA'!$A$4:$A$4242)+COUNT('Diário 4º PA'!$A$4:$A$2224)+ROW()-3)</f>
        <v>6062</v>
      </c>
      <c r="B2053" s="539">
        <v>44830</v>
      </c>
      <c r="C2053" s="492">
        <v>44805</v>
      </c>
      <c r="D2053" s="541" t="s">
        <v>115</v>
      </c>
      <c r="E2053" s="482" t="s">
        <v>340</v>
      </c>
      <c r="F2053" s="488">
        <v>207.89</v>
      </c>
      <c r="G2053" s="482" t="s">
        <v>7899</v>
      </c>
      <c r="H2053" s="482" t="s">
        <v>140</v>
      </c>
      <c r="I2053" s="489" t="s">
        <v>7897</v>
      </c>
      <c r="J2053" s="455" t="s">
        <v>7898</v>
      </c>
      <c r="K2053" s="518" t="s">
        <v>6748</v>
      </c>
      <c r="L2053" s="493" t="s">
        <v>1531</v>
      </c>
      <c r="M2053" s="493">
        <v>990274751</v>
      </c>
      <c r="N2053" s="587">
        <v>44830</v>
      </c>
      <c r="O2053" s="545">
        <f t="shared" ref="O2053:O2116" si="100">IF(B2053=0,0,IF(YEAR(B2053)=$P$1,MONTH(B2053)-$O$1+1,(YEAR(B2053)-$P$1)*12-$O$1+1+MONTH(B2053)))</f>
        <v>9</v>
      </c>
      <c r="P2053" s="545">
        <f t="shared" ref="P2053:P2116" si="101">IF(C2053=0,0,IF(YEAR(C2053)=$P$1,MONTH(C2053)-$O$1+1,(YEAR(C2053)-$P$1)*12-$O$1+1+MONTH(C2053)))</f>
        <v>9</v>
      </c>
      <c r="Q2053" s="531" t="str">
        <f t="shared" ref="Q2053:Q2116" si="102">SUBSTITUTE(D2053," ","_")</f>
        <v>Gastos_Gerais</v>
      </c>
    </row>
    <row r="2054" spans="1:17" ht="38.25" hidden="1" x14ac:dyDescent="0.2">
      <c r="A2054" s="538">
        <f>IF(B2054="","",COUNT('Diário 3º PA'!$A$4:$A$4242)+COUNT('Diário 4º PA'!$A$4:$A$2224)+ROW()-3)</f>
        <v>6063</v>
      </c>
      <c r="B2054" s="539">
        <v>44830</v>
      </c>
      <c r="C2054" s="492">
        <v>44805</v>
      </c>
      <c r="D2054" s="541" t="s">
        <v>115</v>
      </c>
      <c r="E2054" s="482" t="s">
        <v>342</v>
      </c>
      <c r="F2054" s="488">
        <v>60</v>
      </c>
      <c r="G2054" s="482" t="s">
        <v>7131</v>
      </c>
      <c r="H2054" s="482" t="s">
        <v>131</v>
      </c>
      <c r="I2054" s="489" t="s">
        <v>4092</v>
      </c>
      <c r="J2054" s="455" t="s">
        <v>4093</v>
      </c>
      <c r="K2054" s="518" t="s">
        <v>6748</v>
      </c>
      <c r="L2054" s="493" t="s">
        <v>1531</v>
      </c>
      <c r="M2054" s="493">
        <v>990274751</v>
      </c>
      <c r="N2054" s="587">
        <v>44830</v>
      </c>
      <c r="O2054" s="545">
        <f t="shared" si="100"/>
        <v>9</v>
      </c>
      <c r="P2054" s="545">
        <f t="shared" si="101"/>
        <v>9</v>
      </c>
      <c r="Q2054" s="531" t="str">
        <f t="shared" si="102"/>
        <v>Gastos_Gerais</v>
      </c>
    </row>
    <row r="2055" spans="1:17" ht="38.25" hidden="1" x14ac:dyDescent="0.2">
      <c r="A2055" s="538">
        <f>IF(B2055="","",COUNT('Diário 3º PA'!$A$4:$A$4242)+COUNT('Diário 4º PA'!$A$4:$A$2224)+ROW()-3)</f>
        <v>6064</v>
      </c>
      <c r="B2055" s="539">
        <v>44830</v>
      </c>
      <c r="C2055" s="492">
        <v>44805</v>
      </c>
      <c r="D2055" s="541" t="s">
        <v>115</v>
      </c>
      <c r="E2055" s="482" t="s">
        <v>342</v>
      </c>
      <c r="F2055" s="488">
        <v>120</v>
      </c>
      <c r="G2055" s="482" t="s">
        <v>7900</v>
      </c>
      <c r="H2055" s="482" t="s">
        <v>138</v>
      </c>
      <c r="I2055" s="489" t="s">
        <v>7901</v>
      </c>
      <c r="J2055" s="455" t="s">
        <v>4336</v>
      </c>
      <c r="K2055" s="518" t="s">
        <v>6748</v>
      </c>
      <c r="L2055" s="493" t="s">
        <v>1531</v>
      </c>
      <c r="M2055" s="493">
        <v>990274751</v>
      </c>
      <c r="N2055" s="587">
        <v>44830</v>
      </c>
      <c r="O2055" s="545">
        <f t="shared" si="100"/>
        <v>9</v>
      </c>
      <c r="P2055" s="545">
        <f t="shared" si="101"/>
        <v>9</v>
      </c>
      <c r="Q2055" s="531" t="str">
        <f t="shared" si="102"/>
        <v>Gastos_Gerais</v>
      </c>
    </row>
    <row r="2056" spans="1:17" ht="38.25" hidden="1" x14ac:dyDescent="0.2">
      <c r="A2056" s="538">
        <f>IF(B2056="","",COUNT('Diário 3º PA'!$A$4:$A$4242)+COUNT('Diário 4º PA'!$A$4:$A$2224)+ROW()-3)</f>
        <v>6065</v>
      </c>
      <c r="B2056" s="539">
        <v>44830</v>
      </c>
      <c r="C2056" s="492">
        <v>44805</v>
      </c>
      <c r="D2056" s="541" t="s">
        <v>115</v>
      </c>
      <c r="E2056" s="482" t="s">
        <v>342</v>
      </c>
      <c r="F2056" s="488">
        <v>120</v>
      </c>
      <c r="G2056" s="482" t="s">
        <v>7902</v>
      </c>
      <c r="H2056" s="482" t="s">
        <v>138</v>
      </c>
      <c r="I2056" s="489" t="s">
        <v>7903</v>
      </c>
      <c r="J2056" s="455" t="s">
        <v>7904</v>
      </c>
      <c r="K2056" s="518" t="s">
        <v>6748</v>
      </c>
      <c r="L2056" s="493" t="s">
        <v>1531</v>
      </c>
      <c r="M2056" s="493">
        <v>990274751</v>
      </c>
      <c r="N2056" s="587">
        <v>44830</v>
      </c>
      <c r="O2056" s="545">
        <f t="shared" si="100"/>
        <v>9</v>
      </c>
      <c r="P2056" s="545">
        <f t="shared" si="101"/>
        <v>9</v>
      </c>
      <c r="Q2056" s="531" t="str">
        <f t="shared" si="102"/>
        <v>Gastos_Gerais</v>
      </c>
    </row>
    <row r="2057" spans="1:17" ht="38.25" hidden="1" x14ac:dyDescent="0.2">
      <c r="A2057" s="538">
        <f>IF(B2057="","",COUNT('Diário 3º PA'!$A$4:$A$4242)+COUNT('Diário 4º PA'!$A$4:$A$2224)+ROW()-3)</f>
        <v>6066</v>
      </c>
      <c r="B2057" s="539">
        <v>44830</v>
      </c>
      <c r="C2057" s="492">
        <v>44805</v>
      </c>
      <c r="D2057" s="541" t="s">
        <v>115</v>
      </c>
      <c r="E2057" s="482" t="s">
        <v>342</v>
      </c>
      <c r="F2057" s="488">
        <v>120</v>
      </c>
      <c r="G2057" s="482" t="s">
        <v>7905</v>
      </c>
      <c r="H2057" s="482" t="s">
        <v>138</v>
      </c>
      <c r="I2057" s="489" t="s">
        <v>7906</v>
      </c>
      <c r="J2057" s="455" t="s">
        <v>1938</v>
      </c>
      <c r="K2057" s="518" t="s">
        <v>6748</v>
      </c>
      <c r="L2057" s="493" t="s">
        <v>1531</v>
      </c>
      <c r="M2057" s="493">
        <v>990274751</v>
      </c>
      <c r="N2057" s="587">
        <v>44830</v>
      </c>
      <c r="O2057" s="545">
        <f t="shared" si="100"/>
        <v>9</v>
      </c>
      <c r="P2057" s="545">
        <f t="shared" si="101"/>
        <v>9</v>
      </c>
      <c r="Q2057" s="531" t="str">
        <f t="shared" si="102"/>
        <v>Gastos_Gerais</v>
      </c>
    </row>
    <row r="2058" spans="1:17" ht="38.25" hidden="1" x14ac:dyDescent="0.2">
      <c r="A2058" s="538">
        <f>IF(B2058="","",COUNT('Diário 3º PA'!$A$4:$A$4242)+COUNT('Diário 4º PA'!$A$4:$A$2224)+ROW()-3)</f>
        <v>6067</v>
      </c>
      <c r="B2058" s="539">
        <v>44830</v>
      </c>
      <c r="C2058" s="492">
        <v>44805</v>
      </c>
      <c r="D2058" s="541" t="s">
        <v>115</v>
      </c>
      <c r="E2058" s="482" t="s">
        <v>342</v>
      </c>
      <c r="F2058" s="488">
        <v>240</v>
      </c>
      <c r="G2058" s="482" t="s">
        <v>7907</v>
      </c>
      <c r="H2058" s="482" t="s">
        <v>136</v>
      </c>
      <c r="I2058" s="489" t="s">
        <v>7908</v>
      </c>
      <c r="J2058" s="455" t="s">
        <v>3056</v>
      </c>
      <c r="K2058" s="518" t="s">
        <v>6748</v>
      </c>
      <c r="L2058" s="493" t="s">
        <v>1531</v>
      </c>
      <c r="M2058" s="493">
        <v>990274751</v>
      </c>
      <c r="N2058" s="587">
        <v>44830</v>
      </c>
      <c r="O2058" s="545">
        <f t="shared" si="100"/>
        <v>9</v>
      </c>
      <c r="P2058" s="545">
        <f t="shared" si="101"/>
        <v>9</v>
      </c>
      <c r="Q2058" s="531" t="str">
        <f t="shared" si="102"/>
        <v>Gastos_Gerais</v>
      </c>
    </row>
    <row r="2059" spans="1:17" ht="38.25" hidden="1" x14ac:dyDescent="0.2">
      <c r="A2059" s="538">
        <f>IF(B2059="","",COUNT('Diário 3º PA'!$A$4:$A$4242)+COUNT('Diário 4º PA'!$A$4:$A$2224)+ROW()-3)</f>
        <v>6068</v>
      </c>
      <c r="B2059" s="539">
        <v>44830</v>
      </c>
      <c r="C2059" s="492">
        <v>44805</v>
      </c>
      <c r="D2059" s="541" t="s">
        <v>115</v>
      </c>
      <c r="E2059" s="482" t="s">
        <v>342</v>
      </c>
      <c r="F2059" s="488">
        <v>240</v>
      </c>
      <c r="G2059" s="482" t="s">
        <v>7909</v>
      </c>
      <c r="H2059" s="482" t="s">
        <v>136</v>
      </c>
      <c r="I2059" s="489" t="s">
        <v>7910</v>
      </c>
      <c r="J2059" s="455" t="s">
        <v>7911</v>
      </c>
      <c r="K2059" s="518" t="s">
        <v>6748</v>
      </c>
      <c r="L2059" s="493" t="s">
        <v>1531</v>
      </c>
      <c r="M2059" s="493">
        <v>990274751</v>
      </c>
      <c r="N2059" s="587">
        <v>44830</v>
      </c>
      <c r="O2059" s="545">
        <f t="shared" si="100"/>
        <v>9</v>
      </c>
      <c r="P2059" s="545">
        <f t="shared" si="101"/>
        <v>9</v>
      </c>
      <c r="Q2059" s="531" t="str">
        <f t="shared" si="102"/>
        <v>Gastos_Gerais</v>
      </c>
    </row>
    <row r="2060" spans="1:17" ht="38.25" hidden="1" x14ac:dyDescent="0.2">
      <c r="A2060" s="538">
        <f>IF(B2060="","",COUNT('Diário 3º PA'!$A$4:$A$4242)+COUNT('Diário 4º PA'!$A$4:$A$2224)+ROW()-3)</f>
        <v>6069</v>
      </c>
      <c r="B2060" s="539">
        <v>44830</v>
      </c>
      <c r="C2060" s="492">
        <v>44805</v>
      </c>
      <c r="D2060" s="541" t="s">
        <v>115</v>
      </c>
      <c r="E2060" s="482" t="s">
        <v>342</v>
      </c>
      <c r="F2060" s="488">
        <v>240</v>
      </c>
      <c r="G2060" s="482" t="s">
        <v>7912</v>
      </c>
      <c r="H2060" s="482" t="s">
        <v>136</v>
      </c>
      <c r="I2060" s="489" t="s">
        <v>1625</v>
      </c>
      <c r="J2060" s="455" t="s">
        <v>7411</v>
      </c>
      <c r="K2060" s="518" t="s">
        <v>6748</v>
      </c>
      <c r="L2060" s="493" t="s">
        <v>1531</v>
      </c>
      <c r="M2060" s="493">
        <v>990274751</v>
      </c>
      <c r="N2060" s="587">
        <v>44830</v>
      </c>
      <c r="O2060" s="545">
        <f t="shared" si="100"/>
        <v>9</v>
      </c>
      <c r="P2060" s="545">
        <f t="shared" si="101"/>
        <v>9</v>
      </c>
      <c r="Q2060" s="531" t="str">
        <f t="shared" si="102"/>
        <v>Gastos_Gerais</v>
      </c>
    </row>
    <row r="2061" spans="1:17" ht="38.25" hidden="1" x14ac:dyDescent="0.2">
      <c r="A2061" s="538">
        <f>IF(B2061="","",COUNT('Diário 3º PA'!$A$4:$A$4242)+COUNT('Diário 4º PA'!$A$4:$A$2224)+ROW()-3)</f>
        <v>6070</v>
      </c>
      <c r="B2061" s="539">
        <v>44830</v>
      </c>
      <c r="C2061" s="492">
        <v>44805</v>
      </c>
      <c r="D2061" s="541" t="s">
        <v>115</v>
      </c>
      <c r="E2061" s="482" t="s">
        <v>342</v>
      </c>
      <c r="F2061" s="488">
        <v>120</v>
      </c>
      <c r="G2061" s="482" t="s">
        <v>7913</v>
      </c>
      <c r="H2061" s="482" t="s">
        <v>135</v>
      </c>
      <c r="I2061" s="489" t="s">
        <v>6226</v>
      </c>
      <c r="J2061" s="455" t="s">
        <v>1887</v>
      </c>
      <c r="K2061" s="518" t="s">
        <v>6748</v>
      </c>
      <c r="L2061" s="493" t="s">
        <v>1531</v>
      </c>
      <c r="M2061" s="493">
        <v>990274751</v>
      </c>
      <c r="N2061" s="587">
        <v>44830</v>
      </c>
      <c r="O2061" s="545">
        <f t="shared" si="100"/>
        <v>9</v>
      </c>
      <c r="P2061" s="545">
        <f t="shared" si="101"/>
        <v>9</v>
      </c>
      <c r="Q2061" s="531" t="str">
        <f t="shared" si="102"/>
        <v>Gastos_Gerais</v>
      </c>
    </row>
    <row r="2062" spans="1:17" ht="48" hidden="1" x14ac:dyDescent="0.2">
      <c r="A2062" s="538">
        <f>IF(B2062="","",COUNT('Diário 3º PA'!$A$4:$A$4242)+COUNT('Diário 4º PA'!$A$4:$A$2224)+ROW()-3)</f>
        <v>6071</v>
      </c>
      <c r="B2062" s="539">
        <v>44830</v>
      </c>
      <c r="C2062" s="492">
        <v>44805</v>
      </c>
      <c r="D2062" s="541" t="s">
        <v>115</v>
      </c>
      <c r="E2062" s="482" t="s">
        <v>342</v>
      </c>
      <c r="F2062" s="488">
        <v>420</v>
      </c>
      <c r="G2062" s="482" t="s">
        <v>7914</v>
      </c>
      <c r="H2062" s="482" t="s">
        <v>139</v>
      </c>
      <c r="I2062" s="489" t="s">
        <v>7915</v>
      </c>
      <c r="J2062" s="455" t="s">
        <v>1772</v>
      </c>
      <c r="K2062" s="518" t="s">
        <v>6748</v>
      </c>
      <c r="L2062" s="493" t="s">
        <v>1531</v>
      </c>
      <c r="M2062" s="493">
        <v>990274751</v>
      </c>
      <c r="N2062" s="587">
        <v>44830</v>
      </c>
      <c r="O2062" s="545">
        <f t="shared" si="100"/>
        <v>9</v>
      </c>
      <c r="P2062" s="545">
        <f t="shared" si="101"/>
        <v>9</v>
      </c>
      <c r="Q2062" s="531" t="str">
        <f t="shared" si="102"/>
        <v>Gastos_Gerais</v>
      </c>
    </row>
    <row r="2063" spans="1:17" ht="48" hidden="1" x14ac:dyDescent="0.2">
      <c r="A2063" s="538">
        <f>IF(B2063="","",COUNT('Diário 3º PA'!$A$4:$A$4242)+COUNT('Diário 4º PA'!$A$4:$A$2224)+ROW()-3)</f>
        <v>6072</v>
      </c>
      <c r="B2063" s="579">
        <v>44830</v>
      </c>
      <c r="C2063" s="492">
        <v>44805</v>
      </c>
      <c r="D2063" s="541" t="s">
        <v>115</v>
      </c>
      <c r="E2063" s="482" t="s">
        <v>340</v>
      </c>
      <c r="F2063" s="488">
        <v>204.16</v>
      </c>
      <c r="G2063" s="482" t="s">
        <v>7916</v>
      </c>
      <c r="H2063" s="482" t="s">
        <v>130</v>
      </c>
      <c r="I2063" s="482" t="s">
        <v>7917</v>
      </c>
      <c r="J2063" s="493" t="s">
        <v>5013</v>
      </c>
      <c r="K2063" s="518" t="s">
        <v>6748</v>
      </c>
      <c r="L2063" s="493" t="s">
        <v>1531</v>
      </c>
      <c r="M2063" s="493">
        <v>990274751</v>
      </c>
      <c r="N2063" s="596">
        <v>44830</v>
      </c>
      <c r="O2063" s="545">
        <f t="shared" si="100"/>
        <v>9</v>
      </c>
      <c r="P2063" s="545">
        <f t="shared" si="101"/>
        <v>9</v>
      </c>
      <c r="Q2063" s="531" t="str">
        <f t="shared" si="102"/>
        <v>Gastos_Gerais</v>
      </c>
    </row>
    <row r="2064" spans="1:17" ht="48" hidden="1" x14ac:dyDescent="0.2">
      <c r="A2064" s="538">
        <f>IF(B2064="","",COUNT('Diário 3º PA'!$A$4:$A$4242)+COUNT('Diário 4º PA'!$A$4:$A$2224)+ROW()-3)</f>
        <v>6073</v>
      </c>
      <c r="B2064" s="539">
        <v>44830</v>
      </c>
      <c r="C2064" s="492">
        <v>44805</v>
      </c>
      <c r="D2064" s="541" t="s">
        <v>115</v>
      </c>
      <c r="E2064" s="482" t="s">
        <v>342</v>
      </c>
      <c r="F2064" s="488">
        <v>420</v>
      </c>
      <c r="G2064" s="482" t="s">
        <v>7918</v>
      </c>
      <c r="H2064" s="482" t="s">
        <v>139</v>
      </c>
      <c r="I2064" s="489" t="s">
        <v>7919</v>
      </c>
      <c r="J2064" s="455" t="s">
        <v>4709</v>
      </c>
      <c r="K2064" s="518" t="s">
        <v>6748</v>
      </c>
      <c r="L2064" s="493" t="s">
        <v>1531</v>
      </c>
      <c r="M2064" s="493">
        <v>990274751</v>
      </c>
      <c r="N2064" s="587">
        <v>44830</v>
      </c>
      <c r="O2064" s="545">
        <f t="shared" si="100"/>
        <v>9</v>
      </c>
      <c r="P2064" s="545">
        <f t="shared" si="101"/>
        <v>9</v>
      </c>
      <c r="Q2064" s="531" t="str">
        <f t="shared" si="102"/>
        <v>Gastos_Gerais</v>
      </c>
    </row>
    <row r="2065" spans="1:17" ht="48" hidden="1" x14ac:dyDescent="0.2">
      <c r="A2065" s="538">
        <f>IF(B2065="","",COUNT('Diário 3º PA'!$A$4:$A$4242)+COUNT('Diário 4º PA'!$A$4:$A$2224)+ROW()-3)</f>
        <v>6074</v>
      </c>
      <c r="B2065" s="539">
        <v>44830</v>
      </c>
      <c r="C2065" s="492">
        <v>44805</v>
      </c>
      <c r="D2065" s="541" t="s">
        <v>115</v>
      </c>
      <c r="E2065" s="482" t="s">
        <v>340</v>
      </c>
      <c r="F2065" s="488">
        <v>204.16</v>
      </c>
      <c r="G2065" s="482" t="s">
        <v>7920</v>
      </c>
      <c r="H2065" s="482" t="s">
        <v>139</v>
      </c>
      <c r="I2065" s="489" t="s">
        <v>7919</v>
      </c>
      <c r="J2065" s="455" t="s">
        <v>4709</v>
      </c>
      <c r="K2065" s="518" t="s">
        <v>6748</v>
      </c>
      <c r="L2065" s="493" t="s">
        <v>1531</v>
      </c>
      <c r="M2065" s="493">
        <v>990274751</v>
      </c>
      <c r="N2065" s="587">
        <v>44830</v>
      </c>
      <c r="O2065" s="545">
        <f t="shared" si="100"/>
        <v>9</v>
      </c>
      <c r="P2065" s="545">
        <f t="shared" si="101"/>
        <v>9</v>
      </c>
      <c r="Q2065" s="531" t="str">
        <f t="shared" si="102"/>
        <v>Gastos_Gerais</v>
      </c>
    </row>
    <row r="2066" spans="1:17" ht="48" hidden="1" x14ac:dyDescent="0.2">
      <c r="A2066" s="538">
        <f>IF(B2066="","",COUNT('Diário 3º PA'!$A$4:$A$4242)+COUNT('Diário 4º PA'!$A$4:$A$2224)+ROW()-3)</f>
        <v>6075</v>
      </c>
      <c r="B2066" s="539">
        <v>44830</v>
      </c>
      <c r="C2066" s="492">
        <v>44805</v>
      </c>
      <c r="D2066" s="541" t="s">
        <v>115</v>
      </c>
      <c r="E2066" s="482" t="s">
        <v>342</v>
      </c>
      <c r="F2066" s="488">
        <v>420</v>
      </c>
      <c r="G2066" s="482" t="s">
        <v>7921</v>
      </c>
      <c r="H2066" s="482" t="s">
        <v>130</v>
      </c>
      <c r="I2066" s="489" t="s">
        <v>4409</v>
      </c>
      <c r="J2066" s="455" t="s">
        <v>4410</v>
      </c>
      <c r="K2066" s="518" t="s">
        <v>6748</v>
      </c>
      <c r="L2066" s="493" t="s">
        <v>1531</v>
      </c>
      <c r="M2066" s="493">
        <v>990274751</v>
      </c>
      <c r="N2066" s="587">
        <v>44830</v>
      </c>
      <c r="O2066" s="545">
        <f t="shared" si="100"/>
        <v>9</v>
      </c>
      <c r="P2066" s="545">
        <f t="shared" si="101"/>
        <v>9</v>
      </c>
      <c r="Q2066" s="531" t="str">
        <f t="shared" si="102"/>
        <v>Gastos_Gerais</v>
      </c>
    </row>
    <row r="2067" spans="1:17" ht="48" hidden="1" x14ac:dyDescent="0.2">
      <c r="A2067" s="538">
        <f>IF(B2067="","",COUNT('Diário 3º PA'!$A$4:$A$4242)+COUNT('Diário 4º PA'!$A$4:$A$2224)+ROW()-3)</f>
        <v>6076</v>
      </c>
      <c r="B2067" s="539">
        <v>44830</v>
      </c>
      <c r="C2067" s="492">
        <v>44805</v>
      </c>
      <c r="D2067" s="541" t="s">
        <v>115</v>
      </c>
      <c r="E2067" s="482" t="s">
        <v>340</v>
      </c>
      <c r="F2067" s="488">
        <v>257.42</v>
      </c>
      <c r="G2067" s="482" t="s">
        <v>7922</v>
      </c>
      <c r="H2067" s="482" t="s">
        <v>130</v>
      </c>
      <c r="I2067" s="489" t="s">
        <v>4409</v>
      </c>
      <c r="J2067" s="455" t="s">
        <v>4410</v>
      </c>
      <c r="K2067" s="518" t="s">
        <v>6748</v>
      </c>
      <c r="L2067" s="493" t="s">
        <v>1531</v>
      </c>
      <c r="M2067" s="493">
        <v>990274751</v>
      </c>
      <c r="N2067" s="587">
        <v>44830</v>
      </c>
      <c r="O2067" s="545">
        <f t="shared" si="100"/>
        <v>9</v>
      </c>
      <c r="P2067" s="545">
        <f t="shared" si="101"/>
        <v>9</v>
      </c>
      <c r="Q2067" s="531" t="str">
        <f t="shared" si="102"/>
        <v>Gastos_Gerais</v>
      </c>
    </row>
    <row r="2068" spans="1:17" ht="48" hidden="1" x14ac:dyDescent="0.2">
      <c r="A2068" s="538">
        <f>IF(B2068="","",COUNT('Diário 3º PA'!$A$4:$A$4242)+COUNT('Diário 4º PA'!$A$4:$A$2224)+ROW()-3)</f>
        <v>6077</v>
      </c>
      <c r="B2068" s="539">
        <v>44830</v>
      </c>
      <c r="C2068" s="492">
        <v>44805</v>
      </c>
      <c r="D2068" s="541" t="s">
        <v>115</v>
      </c>
      <c r="E2068" s="482" t="s">
        <v>342</v>
      </c>
      <c r="F2068" s="488">
        <v>420</v>
      </c>
      <c r="G2068" s="482" t="s">
        <v>7923</v>
      </c>
      <c r="H2068" s="482" t="s">
        <v>129</v>
      </c>
      <c r="I2068" s="489" t="s">
        <v>888</v>
      </c>
      <c r="J2068" s="455" t="s">
        <v>889</v>
      </c>
      <c r="K2068" s="518" t="s">
        <v>6748</v>
      </c>
      <c r="L2068" s="493" t="s">
        <v>1531</v>
      </c>
      <c r="M2068" s="493">
        <v>990274751</v>
      </c>
      <c r="N2068" s="587">
        <v>44830</v>
      </c>
      <c r="O2068" s="545">
        <f t="shared" si="100"/>
        <v>9</v>
      </c>
      <c r="P2068" s="545">
        <f t="shared" si="101"/>
        <v>9</v>
      </c>
      <c r="Q2068" s="531" t="str">
        <f t="shared" si="102"/>
        <v>Gastos_Gerais</v>
      </c>
    </row>
    <row r="2069" spans="1:17" ht="38.25" hidden="1" x14ac:dyDescent="0.2">
      <c r="A2069" s="538">
        <f>IF(B2069="","",COUNT('Diário 3º PA'!$A$4:$A$4242)+COUNT('Diário 4º PA'!$A$4:$A$2224)+ROW()-3)</f>
        <v>6078</v>
      </c>
      <c r="B2069" s="539">
        <v>44830</v>
      </c>
      <c r="C2069" s="492">
        <v>44805</v>
      </c>
      <c r="D2069" s="541" t="s">
        <v>115</v>
      </c>
      <c r="E2069" s="482" t="s">
        <v>342</v>
      </c>
      <c r="F2069" s="488">
        <v>120</v>
      </c>
      <c r="G2069" s="482" t="s">
        <v>7924</v>
      </c>
      <c r="H2069" s="482" t="s">
        <v>135</v>
      </c>
      <c r="I2069" s="489" t="s">
        <v>7925</v>
      </c>
      <c r="J2069" s="455" t="s">
        <v>6698</v>
      </c>
      <c r="K2069" s="518" t="s">
        <v>6748</v>
      </c>
      <c r="L2069" s="493" t="s">
        <v>1531</v>
      </c>
      <c r="M2069" s="493">
        <v>990274751</v>
      </c>
      <c r="N2069" s="587">
        <v>44830</v>
      </c>
      <c r="O2069" s="545">
        <f t="shared" si="100"/>
        <v>9</v>
      </c>
      <c r="P2069" s="545">
        <f t="shared" si="101"/>
        <v>9</v>
      </c>
      <c r="Q2069" s="531" t="str">
        <f t="shared" si="102"/>
        <v>Gastos_Gerais</v>
      </c>
    </row>
    <row r="2070" spans="1:17" ht="48" hidden="1" x14ac:dyDescent="0.2">
      <c r="A2070" s="538">
        <f>IF(B2070="","",COUNT('Diário 3º PA'!$A$4:$A$4242)+COUNT('Diário 4º PA'!$A$4:$A$2224)+ROW()-3)</f>
        <v>6079</v>
      </c>
      <c r="B2070" s="539">
        <v>44830</v>
      </c>
      <c r="C2070" s="492">
        <v>44805</v>
      </c>
      <c r="D2070" s="541" t="s">
        <v>115</v>
      </c>
      <c r="E2070" s="482" t="s">
        <v>342</v>
      </c>
      <c r="F2070" s="488">
        <v>120</v>
      </c>
      <c r="G2070" s="482" t="s">
        <v>7926</v>
      </c>
      <c r="H2070" s="482" t="s">
        <v>132</v>
      </c>
      <c r="I2070" s="489" t="s">
        <v>7927</v>
      </c>
      <c r="J2070" s="455" t="s">
        <v>2102</v>
      </c>
      <c r="K2070" s="518" t="s">
        <v>6748</v>
      </c>
      <c r="L2070" s="493" t="s">
        <v>1531</v>
      </c>
      <c r="M2070" s="493">
        <v>990274751</v>
      </c>
      <c r="N2070" s="587">
        <v>44830</v>
      </c>
      <c r="O2070" s="545">
        <f t="shared" si="100"/>
        <v>9</v>
      </c>
      <c r="P2070" s="545">
        <f t="shared" si="101"/>
        <v>9</v>
      </c>
      <c r="Q2070" s="531" t="str">
        <f t="shared" si="102"/>
        <v>Gastos_Gerais</v>
      </c>
    </row>
    <row r="2071" spans="1:17" ht="38.25" hidden="1" x14ac:dyDescent="0.2">
      <c r="A2071" s="538">
        <f>IF(B2071="","",COUNT('Diário 3º PA'!$A$4:$A$4242)+COUNT('Diário 4º PA'!$A$4:$A$2224)+ROW()-3)</f>
        <v>6080</v>
      </c>
      <c r="B2071" s="539">
        <v>44830</v>
      </c>
      <c r="C2071" s="492">
        <v>44805</v>
      </c>
      <c r="D2071" s="541" t="s">
        <v>115</v>
      </c>
      <c r="E2071" s="482" t="s">
        <v>342</v>
      </c>
      <c r="F2071" s="488">
        <v>120</v>
      </c>
      <c r="G2071" s="482" t="s">
        <v>7928</v>
      </c>
      <c r="H2071" s="482" t="s">
        <v>135</v>
      </c>
      <c r="I2071" s="489" t="s">
        <v>1883</v>
      </c>
      <c r="J2071" s="455" t="s">
        <v>1884</v>
      </c>
      <c r="K2071" s="518" t="s">
        <v>6748</v>
      </c>
      <c r="L2071" s="493" t="s">
        <v>1531</v>
      </c>
      <c r="M2071" s="493">
        <v>990274751</v>
      </c>
      <c r="N2071" s="587">
        <v>44830</v>
      </c>
      <c r="O2071" s="545">
        <f t="shared" si="100"/>
        <v>9</v>
      </c>
      <c r="P2071" s="545">
        <f t="shared" si="101"/>
        <v>9</v>
      </c>
      <c r="Q2071" s="531" t="str">
        <f t="shared" si="102"/>
        <v>Gastos_Gerais</v>
      </c>
    </row>
    <row r="2072" spans="1:17" ht="48" hidden="1" x14ac:dyDescent="0.2">
      <c r="A2072" s="538">
        <f>IF(B2072="","",COUNT('Diário 3º PA'!$A$4:$A$4242)+COUNT('Diário 4º PA'!$A$4:$A$2224)+ROW()-3)</f>
        <v>6081</v>
      </c>
      <c r="B2072" s="539">
        <v>44830</v>
      </c>
      <c r="C2072" s="492">
        <v>44805</v>
      </c>
      <c r="D2072" s="541" t="s">
        <v>115</v>
      </c>
      <c r="E2072" s="482" t="s">
        <v>342</v>
      </c>
      <c r="F2072" s="488">
        <v>420</v>
      </c>
      <c r="G2072" s="482" t="s">
        <v>7929</v>
      </c>
      <c r="H2072" s="482" t="s">
        <v>129</v>
      </c>
      <c r="I2072" s="489" t="s">
        <v>2557</v>
      </c>
      <c r="J2072" s="455" t="s">
        <v>2558</v>
      </c>
      <c r="K2072" s="518" t="s">
        <v>6748</v>
      </c>
      <c r="L2072" s="493" t="s">
        <v>1531</v>
      </c>
      <c r="M2072" s="493">
        <v>990274751</v>
      </c>
      <c r="N2072" s="587">
        <v>44830</v>
      </c>
      <c r="O2072" s="545">
        <f t="shared" si="100"/>
        <v>9</v>
      </c>
      <c r="P2072" s="545">
        <f t="shared" si="101"/>
        <v>9</v>
      </c>
      <c r="Q2072" s="531" t="str">
        <f t="shared" si="102"/>
        <v>Gastos_Gerais</v>
      </c>
    </row>
    <row r="2073" spans="1:17" ht="48" hidden="1" x14ac:dyDescent="0.2">
      <c r="A2073" s="538">
        <f>IF(B2073="","",COUNT('Diário 3º PA'!$A$4:$A$4242)+COUNT('Diário 4º PA'!$A$4:$A$2224)+ROW()-3)</f>
        <v>6082</v>
      </c>
      <c r="B2073" s="539">
        <v>44830</v>
      </c>
      <c r="C2073" s="492">
        <v>44805</v>
      </c>
      <c r="D2073" s="541" t="s">
        <v>115</v>
      </c>
      <c r="E2073" s="482" t="s">
        <v>342</v>
      </c>
      <c r="F2073" s="488">
        <v>120</v>
      </c>
      <c r="G2073" s="482" t="s">
        <v>7930</v>
      </c>
      <c r="H2073" s="482" t="s">
        <v>132</v>
      </c>
      <c r="I2073" s="489" t="s">
        <v>1990</v>
      </c>
      <c r="J2073" s="455" t="s">
        <v>1991</v>
      </c>
      <c r="K2073" s="518" t="s">
        <v>6748</v>
      </c>
      <c r="L2073" s="493" t="s">
        <v>1531</v>
      </c>
      <c r="M2073" s="493">
        <v>990274751</v>
      </c>
      <c r="N2073" s="587">
        <v>44830</v>
      </c>
      <c r="O2073" s="545">
        <f t="shared" si="100"/>
        <v>9</v>
      </c>
      <c r="P2073" s="545">
        <f t="shared" si="101"/>
        <v>9</v>
      </c>
      <c r="Q2073" s="531" t="str">
        <f t="shared" si="102"/>
        <v>Gastos_Gerais</v>
      </c>
    </row>
    <row r="2074" spans="1:17" ht="51" hidden="1" x14ac:dyDescent="0.2">
      <c r="A2074" s="538">
        <f>IF(B2074="","",COUNT('Diário 3º PA'!$A$4:$A$4242)+COUNT('Diário 4º PA'!$A$4:$A$2224)+ROW()-3)</f>
        <v>6083</v>
      </c>
      <c r="B2074" s="539">
        <v>44831</v>
      </c>
      <c r="C2074" s="492">
        <v>44805</v>
      </c>
      <c r="D2074" s="554" t="s">
        <v>104</v>
      </c>
      <c r="E2074" s="554" t="s">
        <v>195</v>
      </c>
      <c r="F2074" s="488">
        <v>2799.5</v>
      </c>
      <c r="G2074" s="554" t="s">
        <v>7931</v>
      </c>
      <c r="H2074" s="541" t="s">
        <v>127</v>
      </c>
      <c r="I2074" s="541" t="s">
        <v>638</v>
      </c>
      <c r="J2074" s="560" t="s">
        <v>944</v>
      </c>
      <c r="K2074" s="560" t="s">
        <v>704</v>
      </c>
      <c r="L2074" s="560" t="s">
        <v>428</v>
      </c>
      <c r="M2074" s="493">
        <v>20221634</v>
      </c>
      <c r="N2074" s="587">
        <v>44809</v>
      </c>
      <c r="O2074" s="545">
        <f t="shared" si="100"/>
        <v>9</v>
      </c>
      <c r="P2074" s="545">
        <f t="shared" si="101"/>
        <v>9</v>
      </c>
      <c r="Q2074" s="531" t="str">
        <f t="shared" si="102"/>
        <v>Gastos_com_Pessoal</v>
      </c>
    </row>
    <row r="2075" spans="1:17" ht="51" hidden="1" x14ac:dyDescent="0.2">
      <c r="A2075" s="538">
        <f>IF(B2075="","",COUNT('Diário 3º PA'!$A$4:$A$4242)+COUNT('Diário 4º PA'!$A$4:$A$2224)+ROW()-3)</f>
        <v>6084</v>
      </c>
      <c r="B2075" s="539">
        <v>44831</v>
      </c>
      <c r="C2075" s="492">
        <v>44835</v>
      </c>
      <c r="D2075" s="554" t="s">
        <v>104</v>
      </c>
      <c r="E2075" s="554" t="s">
        <v>204</v>
      </c>
      <c r="F2075" s="488">
        <v>1530</v>
      </c>
      <c r="G2075" s="482" t="s">
        <v>7082</v>
      </c>
      <c r="H2075" s="482" t="s">
        <v>132</v>
      </c>
      <c r="I2075" s="482" t="s">
        <v>1353</v>
      </c>
      <c r="J2075" s="493" t="s">
        <v>1354</v>
      </c>
      <c r="K2075" s="493" t="s">
        <v>1464</v>
      </c>
      <c r="L2075" s="544" t="s">
        <v>428</v>
      </c>
      <c r="M2075" s="493">
        <v>190511</v>
      </c>
      <c r="N2075" s="539">
        <v>44831</v>
      </c>
      <c r="O2075" s="545">
        <f t="shared" si="100"/>
        <v>9</v>
      </c>
      <c r="P2075" s="545">
        <f t="shared" si="101"/>
        <v>10</v>
      </c>
      <c r="Q2075" s="531" t="str">
        <f t="shared" si="102"/>
        <v>Gastos_com_Pessoal</v>
      </c>
    </row>
    <row r="2076" spans="1:17" ht="38.25" hidden="1" x14ac:dyDescent="0.2">
      <c r="A2076" s="538">
        <f>IF(B2076="","",COUNT('Diário 3º PA'!$A$4:$A$4242)+COUNT('Diário 4º PA'!$A$4:$A$2224)+ROW()-3)</f>
        <v>6085</v>
      </c>
      <c r="B2076" s="539">
        <v>44831</v>
      </c>
      <c r="C2076" s="492">
        <v>44805</v>
      </c>
      <c r="D2076" s="541" t="s">
        <v>115</v>
      </c>
      <c r="E2076" s="554" t="s">
        <v>302</v>
      </c>
      <c r="F2076" s="488">
        <v>270</v>
      </c>
      <c r="G2076" s="482" t="s">
        <v>7695</v>
      </c>
      <c r="H2076" s="482" t="s">
        <v>136</v>
      </c>
      <c r="I2076" s="489" t="s">
        <v>6001</v>
      </c>
      <c r="J2076" s="455" t="s">
        <v>5211</v>
      </c>
      <c r="K2076" s="560" t="s">
        <v>704</v>
      </c>
      <c r="L2076" s="560" t="s">
        <v>428</v>
      </c>
      <c r="M2076" s="493">
        <v>597</v>
      </c>
      <c r="N2076" s="587">
        <v>44830</v>
      </c>
      <c r="O2076" s="545">
        <f t="shared" si="100"/>
        <v>9</v>
      </c>
      <c r="P2076" s="545">
        <f t="shared" si="101"/>
        <v>9</v>
      </c>
      <c r="Q2076" s="531" t="str">
        <f t="shared" si="102"/>
        <v>Gastos_Gerais</v>
      </c>
    </row>
    <row r="2077" spans="1:17" ht="38.25" hidden="1" x14ac:dyDescent="0.2">
      <c r="A2077" s="538">
        <f>IF(B2077="","",COUNT('Diário 3º PA'!$A$4:$A$4242)+COUNT('Diário 4º PA'!$A$4:$A$2224)+ROW()-3)</f>
        <v>6086</v>
      </c>
      <c r="B2077" s="539">
        <v>44831</v>
      </c>
      <c r="C2077" s="492">
        <v>44805</v>
      </c>
      <c r="D2077" s="541" t="s">
        <v>115</v>
      </c>
      <c r="E2077" s="554" t="s">
        <v>302</v>
      </c>
      <c r="F2077" s="488">
        <v>313</v>
      </c>
      <c r="G2077" s="482" t="s">
        <v>7695</v>
      </c>
      <c r="H2077" s="482" t="s">
        <v>136</v>
      </c>
      <c r="I2077" s="489" t="s">
        <v>6001</v>
      </c>
      <c r="J2077" s="455" t="s">
        <v>5211</v>
      </c>
      <c r="K2077" s="560" t="s">
        <v>704</v>
      </c>
      <c r="L2077" s="560" t="s">
        <v>428</v>
      </c>
      <c r="M2077" s="493">
        <v>598</v>
      </c>
      <c r="N2077" s="587">
        <v>44830</v>
      </c>
      <c r="O2077" s="545">
        <f t="shared" si="100"/>
        <v>9</v>
      </c>
      <c r="P2077" s="545">
        <f t="shared" si="101"/>
        <v>9</v>
      </c>
      <c r="Q2077" s="531" t="str">
        <f t="shared" si="102"/>
        <v>Gastos_Gerais</v>
      </c>
    </row>
    <row r="2078" spans="1:17" ht="51" hidden="1" x14ac:dyDescent="0.2">
      <c r="A2078" s="538">
        <f>IF(B2078="","",COUNT('Diário 3º PA'!$A$4:$A$4242)+COUNT('Diário 4º PA'!$A$4:$A$2224)+ROW()-3)</f>
        <v>6087</v>
      </c>
      <c r="B2078" s="539">
        <v>44831</v>
      </c>
      <c r="C2078" s="492">
        <v>44835</v>
      </c>
      <c r="D2078" s="554" t="s">
        <v>104</v>
      </c>
      <c r="E2078" s="554" t="s">
        <v>204</v>
      </c>
      <c r="F2078" s="481">
        <v>359.6</v>
      </c>
      <c r="G2078" s="482" t="s">
        <v>7932</v>
      </c>
      <c r="H2078" s="489" t="s">
        <v>658</v>
      </c>
      <c r="I2078" s="543" t="s">
        <v>1341</v>
      </c>
      <c r="J2078" s="518" t="s">
        <v>1342</v>
      </c>
      <c r="K2078" s="493" t="s">
        <v>1464</v>
      </c>
      <c r="L2078" s="544" t="s">
        <v>428</v>
      </c>
      <c r="M2078" s="493" t="s">
        <v>666</v>
      </c>
      <c r="N2078" s="491">
        <v>44831</v>
      </c>
      <c r="O2078" s="545">
        <f t="shared" si="100"/>
        <v>9</v>
      </c>
      <c r="P2078" s="545">
        <f t="shared" si="101"/>
        <v>10</v>
      </c>
      <c r="Q2078" s="531" t="str">
        <f t="shared" si="102"/>
        <v>Gastos_com_Pessoal</v>
      </c>
    </row>
    <row r="2079" spans="1:17" ht="38.25" hidden="1" x14ac:dyDescent="0.2">
      <c r="A2079" s="538">
        <f>IF(B2079="","",COUNT('Diário 3º PA'!$A$4:$A$4242)+COUNT('Diário 4º PA'!$A$4:$A$2224)+ROW()-3)</f>
        <v>6088</v>
      </c>
      <c r="B2079" s="539">
        <v>44831</v>
      </c>
      <c r="C2079" s="492">
        <v>44805</v>
      </c>
      <c r="D2079" s="541" t="s">
        <v>115</v>
      </c>
      <c r="E2079" s="482" t="s">
        <v>270</v>
      </c>
      <c r="F2079" s="488">
        <v>1540</v>
      </c>
      <c r="G2079" s="482" t="s">
        <v>7933</v>
      </c>
      <c r="H2079" s="482" t="s">
        <v>129</v>
      </c>
      <c r="I2079" s="489" t="s">
        <v>7934</v>
      </c>
      <c r="J2079" s="455" t="s">
        <v>1371</v>
      </c>
      <c r="K2079" s="518" t="s">
        <v>6748</v>
      </c>
      <c r="L2079" s="560" t="s">
        <v>428</v>
      </c>
      <c r="M2079" s="493">
        <v>202217</v>
      </c>
      <c r="N2079" s="587">
        <v>44827</v>
      </c>
      <c r="O2079" s="545">
        <f t="shared" si="100"/>
        <v>9</v>
      </c>
      <c r="P2079" s="545">
        <f t="shared" si="101"/>
        <v>9</v>
      </c>
      <c r="Q2079" s="531" t="str">
        <f t="shared" si="102"/>
        <v>Gastos_Gerais</v>
      </c>
    </row>
    <row r="2080" spans="1:17" ht="38.25" hidden="1" x14ac:dyDescent="0.2">
      <c r="A2080" s="538">
        <f>IF(B2080="","",COUNT('Diário 3º PA'!$A$4:$A$4242)+COUNT('Diário 4º PA'!$A$4:$A$2224)+ROW()-3)</f>
        <v>6089</v>
      </c>
      <c r="B2080" s="539">
        <v>44831</v>
      </c>
      <c r="C2080" s="492">
        <v>44805</v>
      </c>
      <c r="D2080" s="541" t="s">
        <v>115</v>
      </c>
      <c r="E2080" s="482" t="s">
        <v>264</v>
      </c>
      <c r="F2080" s="488">
        <v>1594</v>
      </c>
      <c r="G2080" s="482" t="s">
        <v>7935</v>
      </c>
      <c r="H2080" s="482" t="s">
        <v>129</v>
      </c>
      <c r="I2080" s="489" t="s">
        <v>7934</v>
      </c>
      <c r="J2080" s="455" t="s">
        <v>1371</v>
      </c>
      <c r="K2080" s="518" t="s">
        <v>6748</v>
      </c>
      <c r="L2080" s="560" t="s">
        <v>428</v>
      </c>
      <c r="M2080" s="493">
        <v>202216</v>
      </c>
      <c r="N2080" s="587">
        <v>44827</v>
      </c>
      <c r="O2080" s="545">
        <f t="shared" si="100"/>
        <v>9</v>
      </c>
      <c r="P2080" s="545">
        <f t="shared" si="101"/>
        <v>9</v>
      </c>
      <c r="Q2080" s="531" t="str">
        <f t="shared" si="102"/>
        <v>Gastos_Gerais</v>
      </c>
    </row>
    <row r="2081" spans="1:17" ht="38.25" hidden="1" x14ac:dyDescent="0.2">
      <c r="A2081" s="538">
        <f>IF(B2081="","",COUNT('Diário 3º PA'!$A$4:$A$4242)+COUNT('Diário 4º PA'!$A$4:$A$2224)+ROW()-3)</f>
        <v>6090</v>
      </c>
      <c r="B2081" s="539">
        <v>44831</v>
      </c>
      <c r="C2081" s="492">
        <v>44805</v>
      </c>
      <c r="D2081" s="541" t="s">
        <v>115</v>
      </c>
      <c r="E2081" s="482" t="s">
        <v>366</v>
      </c>
      <c r="F2081" s="488">
        <v>999.78</v>
      </c>
      <c r="G2081" s="482" t="s">
        <v>7936</v>
      </c>
      <c r="H2081" s="482" t="s">
        <v>129</v>
      </c>
      <c r="I2081" s="489" t="s">
        <v>834</v>
      </c>
      <c r="J2081" s="455" t="s">
        <v>835</v>
      </c>
      <c r="K2081" s="493" t="s">
        <v>1464</v>
      </c>
      <c r="L2081" s="560" t="s">
        <v>428</v>
      </c>
      <c r="M2081" s="493">
        <v>94</v>
      </c>
      <c r="N2081" s="587">
        <v>44830</v>
      </c>
      <c r="O2081" s="545">
        <f t="shared" si="100"/>
        <v>9</v>
      </c>
      <c r="P2081" s="545">
        <f t="shared" si="101"/>
        <v>9</v>
      </c>
      <c r="Q2081" s="531" t="str">
        <f t="shared" si="102"/>
        <v>Gastos_Gerais</v>
      </c>
    </row>
    <row r="2082" spans="1:17" ht="38.25" hidden="1" x14ac:dyDescent="0.2">
      <c r="A2082" s="538">
        <f>IF(B2082="","",COUNT('Diário 3º PA'!$A$4:$A$4242)+COUNT('Diário 4º PA'!$A$4:$A$2224)+ROW()-3)</f>
        <v>6091</v>
      </c>
      <c r="B2082" s="539">
        <v>44831</v>
      </c>
      <c r="C2082" s="492">
        <v>44805</v>
      </c>
      <c r="D2082" s="541" t="s">
        <v>115</v>
      </c>
      <c r="E2082" s="482" t="s">
        <v>336</v>
      </c>
      <c r="F2082" s="488">
        <v>71.760000000000005</v>
      </c>
      <c r="G2082" s="482" t="s">
        <v>6954</v>
      </c>
      <c r="H2082" s="482" t="s">
        <v>131</v>
      </c>
      <c r="I2082" s="489" t="s">
        <v>7791</v>
      </c>
      <c r="J2082" s="493" t="s">
        <v>7792</v>
      </c>
      <c r="K2082" s="518" t="s">
        <v>704</v>
      </c>
      <c r="L2082" s="493" t="s">
        <v>428</v>
      </c>
      <c r="M2082" s="493">
        <v>4411</v>
      </c>
      <c r="N2082" s="587">
        <v>44830</v>
      </c>
      <c r="O2082" s="545">
        <f t="shared" si="100"/>
        <v>9</v>
      </c>
      <c r="P2082" s="545">
        <f t="shared" si="101"/>
        <v>9</v>
      </c>
      <c r="Q2082" s="531" t="str">
        <f t="shared" si="102"/>
        <v>Gastos_Gerais</v>
      </c>
    </row>
    <row r="2083" spans="1:17" ht="38.25" hidden="1" x14ac:dyDescent="0.2">
      <c r="A2083" s="538">
        <f>IF(B2083="","",COUNT('Diário 3º PA'!$A$4:$A$4242)+COUNT('Diário 4º PA'!$A$4:$A$2224)+ROW()-3)</f>
        <v>6092</v>
      </c>
      <c r="B2083" s="539">
        <v>44831</v>
      </c>
      <c r="C2083" s="492">
        <v>44805</v>
      </c>
      <c r="D2083" s="541" t="s">
        <v>115</v>
      </c>
      <c r="E2083" s="482" t="s">
        <v>336</v>
      </c>
      <c r="F2083" s="488">
        <v>475.57</v>
      </c>
      <c r="G2083" s="482" t="s">
        <v>7283</v>
      </c>
      <c r="H2083" s="482" t="s">
        <v>131</v>
      </c>
      <c r="I2083" s="489" t="s">
        <v>7791</v>
      </c>
      <c r="J2083" s="493" t="s">
        <v>7792</v>
      </c>
      <c r="K2083" s="518" t="s">
        <v>704</v>
      </c>
      <c r="L2083" s="493" t="s">
        <v>428</v>
      </c>
      <c r="M2083" s="493">
        <v>7461</v>
      </c>
      <c r="N2083" s="587">
        <v>44830</v>
      </c>
      <c r="O2083" s="545">
        <f t="shared" si="100"/>
        <v>9</v>
      </c>
      <c r="P2083" s="545">
        <f t="shared" si="101"/>
        <v>9</v>
      </c>
      <c r="Q2083" s="531" t="str">
        <f t="shared" si="102"/>
        <v>Gastos_Gerais</v>
      </c>
    </row>
    <row r="2084" spans="1:17" ht="51" hidden="1" x14ac:dyDescent="0.2">
      <c r="A2084" s="538">
        <f>IF(B2084="","",COUNT('Diário 3º PA'!$A$4:$A$4242)+COUNT('Diário 4º PA'!$A$4:$A$2224)+ROW()-3)</f>
        <v>6093</v>
      </c>
      <c r="B2084" s="539">
        <v>44831</v>
      </c>
      <c r="C2084" s="492">
        <v>44835</v>
      </c>
      <c r="D2084" s="554" t="s">
        <v>104</v>
      </c>
      <c r="E2084" s="554" t="s">
        <v>204</v>
      </c>
      <c r="F2084" s="488">
        <v>784</v>
      </c>
      <c r="G2084" s="482" t="s">
        <v>7937</v>
      </c>
      <c r="H2084" s="482" t="s">
        <v>132</v>
      </c>
      <c r="I2084" s="541" t="s">
        <v>3117</v>
      </c>
      <c r="J2084" s="493" t="s">
        <v>5745</v>
      </c>
      <c r="K2084" s="493" t="s">
        <v>1464</v>
      </c>
      <c r="L2084" s="544" t="s">
        <v>705</v>
      </c>
      <c r="M2084" s="493" t="s">
        <v>7938</v>
      </c>
      <c r="N2084" s="539">
        <v>44831</v>
      </c>
      <c r="O2084" s="545">
        <f t="shared" si="100"/>
        <v>9</v>
      </c>
      <c r="P2084" s="545">
        <f t="shared" si="101"/>
        <v>10</v>
      </c>
      <c r="Q2084" s="531" t="str">
        <f t="shared" si="102"/>
        <v>Gastos_com_Pessoal</v>
      </c>
    </row>
    <row r="2085" spans="1:17" ht="51" hidden="1" x14ac:dyDescent="0.2">
      <c r="A2085" s="538">
        <f>IF(B2085="","",COUNT('Diário 3º PA'!$A$4:$A$4242)+COUNT('Diário 4º PA'!$A$4:$A$2224)+ROW()-3)</f>
        <v>6094</v>
      </c>
      <c r="B2085" s="539">
        <v>44831</v>
      </c>
      <c r="C2085" s="492">
        <v>44835</v>
      </c>
      <c r="D2085" s="554" t="s">
        <v>104</v>
      </c>
      <c r="E2085" s="554" t="s">
        <v>204</v>
      </c>
      <c r="F2085" s="488">
        <v>1104</v>
      </c>
      <c r="G2085" s="482" t="s">
        <v>7083</v>
      </c>
      <c r="H2085" s="482" t="s">
        <v>139</v>
      </c>
      <c r="I2085" s="543" t="s">
        <v>6509</v>
      </c>
      <c r="J2085" s="493" t="s">
        <v>1352</v>
      </c>
      <c r="K2085" s="493" t="s">
        <v>1464</v>
      </c>
      <c r="L2085" s="544" t="s">
        <v>428</v>
      </c>
      <c r="M2085" s="493">
        <v>62845</v>
      </c>
      <c r="N2085" s="539">
        <v>44831</v>
      </c>
      <c r="O2085" s="545">
        <f t="shared" si="100"/>
        <v>9</v>
      </c>
      <c r="P2085" s="545">
        <f t="shared" si="101"/>
        <v>10</v>
      </c>
      <c r="Q2085" s="531" t="str">
        <f t="shared" si="102"/>
        <v>Gastos_com_Pessoal</v>
      </c>
    </row>
    <row r="2086" spans="1:17" ht="51" hidden="1" x14ac:dyDescent="0.2">
      <c r="A2086" s="538">
        <f>IF(B2086="","",COUNT('Diário 3º PA'!$A$4:$A$4242)+COUNT('Diário 4º PA'!$A$4:$A$2224)+ROW()-3)</f>
        <v>6095</v>
      </c>
      <c r="B2086" s="539">
        <v>44831</v>
      </c>
      <c r="C2086" s="492">
        <v>44835</v>
      </c>
      <c r="D2086" s="554" t="s">
        <v>104</v>
      </c>
      <c r="E2086" s="554" t="s">
        <v>204</v>
      </c>
      <c r="F2086" s="488">
        <v>535.5</v>
      </c>
      <c r="G2086" s="482" t="s">
        <v>7939</v>
      </c>
      <c r="H2086" s="482" t="s">
        <v>130</v>
      </c>
      <c r="I2086" s="543" t="s">
        <v>6504</v>
      </c>
      <c r="J2086" s="556" t="s">
        <v>833</v>
      </c>
      <c r="K2086" s="556" t="s">
        <v>1464</v>
      </c>
      <c r="L2086" s="544" t="s">
        <v>428</v>
      </c>
      <c r="M2086" s="493">
        <v>202212334</v>
      </c>
      <c r="N2086" s="539">
        <v>44831</v>
      </c>
      <c r="O2086" s="545">
        <f t="shared" si="100"/>
        <v>9</v>
      </c>
      <c r="P2086" s="545">
        <f t="shared" si="101"/>
        <v>10</v>
      </c>
      <c r="Q2086" s="531" t="str">
        <f t="shared" si="102"/>
        <v>Gastos_com_Pessoal</v>
      </c>
    </row>
    <row r="2087" spans="1:17" ht="38.25" hidden="1" x14ac:dyDescent="0.2">
      <c r="A2087" s="538">
        <f>IF(B2087="","",COUNT('Diário 3º PA'!$A$4:$A$4242)+COUNT('Diário 4º PA'!$A$4:$A$2224)+ROW()-3)</f>
        <v>6096</v>
      </c>
      <c r="B2087" s="539">
        <v>44831</v>
      </c>
      <c r="C2087" s="492">
        <v>44805</v>
      </c>
      <c r="D2087" s="541" t="s">
        <v>115</v>
      </c>
      <c r="E2087" s="482" t="s">
        <v>354</v>
      </c>
      <c r="F2087" s="488">
        <v>46.8</v>
      </c>
      <c r="G2087" s="482" t="s">
        <v>7940</v>
      </c>
      <c r="H2087" s="482" t="s">
        <v>131</v>
      </c>
      <c r="I2087" s="489" t="s">
        <v>6857</v>
      </c>
      <c r="J2087" s="455" t="s">
        <v>709</v>
      </c>
      <c r="K2087" s="518" t="s">
        <v>704</v>
      </c>
      <c r="L2087" s="493" t="s">
        <v>428</v>
      </c>
      <c r="M2087" s="493">
        <v>16791</v>
      </c>
      <c r="N2087" s="587">
        <v>44818</v>
      </c>
      <c r="O2087" s="545">
        <f t="shared" si="100"/>
        <v>9</v>
      </c>
      <c r="P2087" s="545">
        <f t="shared" si="101"/>
        <v>9</v>
      </c>
      <c r="Q2087" s="531" t="str">
        <f t="shared" si="102"/>
        <v>Gastos_Gerais</v>
      </c>
    </row>
    <row r="2088" spans="1:17" ht="51" hidden="1" x14ac:dyDescent="0.2">
      <c r="A2088" s="538">
        <f>IF(B2088="","",COUNT('Diário 3º PA'!$A$4:$A$4242)+COUNT('Diário 4º PA'!$A$4:$A$2224)+ROW()-3)</f>
        <v>6097</v>
      </c>
      <c r="B2088" s="539">
        <v>44831</v>
      </c>
      <c r="C2088" s="492">
        <v>44835</v>
      </c>
      <c r="D2088" s="554" t="s">
        <v>104</v>
      </c>
      <c r="E2088" s="554" t="s">
        <v>204</v>
      </c>
      <c r="F2088" s="488">
        <v>2962.4</v>
      </c>
      <c r="G2088" s="482" t="s">
        <v>7941</v>
      </c>
      <c r="H2088" s="482" t="s">
        <v>129</v>
      </c>
      <c r="I2088" s="482" t="s">
        <v>4649</v>
      </c>
      <c r="J2088" s="493" t="s">
        <v>1327</v>
      </c>
      <c r="K2088" s="493" t="s">
        <v>704</v>
      </c>
      <c r="L2088" s="544" t="s">
        <v>774</v>
      </c>
      <c r="M2088" s="493">
        <v>63608</v>
      </c>
      <c r="N2088" s="539">
        <v>44831</v>
      </c>
      <c r="O2088" s="545">
        <f t="shared" si="100"/>
        <v>9</v>
      </c>
      <c r="P2088" s="545">
        <f t="shared" si="101"/>
        <v>10</v>
      </c>
      <c r="Q2088" s="531" t="str">
        <f t="shared" si="102"/>
        <v>Gastos_com_Pessoal</v>
      </c>
    </row>
    <row r="2089" spans="1:17" ht="51" hidden="1" x14ac:dyDescent="0.2">
      <c r="A2089" s="538">
        <f>IF(B2089="","",COUNT('Diário 3º PA'!$A$4:$A$4242)+COUNT('Diário 4º PA'!$A$4:$A$2224)+ROW()-3)</f>
        <v>6098</v>
      </c>
      <c r="B2089" s="539">
        <v>44831</v>
      </c>
      <c r="C2089" s="492">
        <v>44835</v>
      </c>
      <c r="D2089" s="554" t="s">
        <v>104</v>
      </c>
      <c r="E2089" s="554" t="s">
        <v>204</v>
      </c>
      <c r="F2089" s="488">
        <v>2695.6</v>
      </c>
      <c r="G2089" s="482" t="s">
        <v>7942</v>
      </c>
      <c r="H2089" s="482" t="s">
        <v>129</v>
      </c>
      <c r="I2089" s="543" t="s">
        <v>3129</v>
      </c>
      <c r="J2089" s="493" t="s">
        <v>2136</v>
      </c>
      <c r="K2089" s="493" t="s">
        <v>704</v>
      </c>
      <c r="L2089" s="544" t="s">
        <v>428</v>
      </c>
      <c r="M2089" s="493">
        <v>202218357</v>
      </c>
      <c r="N2089" s="539">
        <v>44831</v>
      </c>
      <c r="O2089" s="545">
        <f t="shared" si="100"/>
        <v>9</v>
      </c>
      <c r="P2089" s="545">
        <f t="shared" si="101"/>
        <v>10</v>
      </c>
      <c r="Q2089" s="531" t="str">
        <f t="shared" si="102"/>
        <v>Gastos_com_Pessoal</v>
      </c>
    </row>
    <row r="2090" spans="1:17" ht="51" hidden="1" x14ac:dyDescent="0.2">
      <c r="A2090" s="538">
        <f>IF(B2090="","",COUNT('Diário 3º PA'!$A$4:$A$4242)+COUNT('Diário 4º PA'!$A$4:$A$2224)+ROW()-3)</f>
        <v>6099</v>
      </c>
      <c r="B2090" s="539">
        <v>44831</v>
      </c>
      <c r="C2090" s="492">
        <v>44835</v>
      </c>
      <c r="D2090" s="554" t="s">
        <v>104</v>
      </c>
      <c r="E2090" s="554" t="s">
        <v>206</v>
      </c>
      <c r="F2090" s="488">
        <v>12746.86</v>
      </c>
      <c r="G2090" s="482" t="s">
        <v>7943</v>
      </c>
      <c r="H2090" s="482" t="s">
        <v>128</v>
      </c>
      <c r="I2090" s="482" t="s">
        <v>3616</v>
      </c>
      <c r="J2090" s="493" t="s">
        <v>3617</v>
      </c>
      <c r="K2090" s="493" t="s">
        <v>704</v>
      </c>
      <c r="L2090" s="560" t="s">
        <v>428</v>
      </c>
      <c r="M2090" s="493">
        <v>2805633</v>
      </c>
      <c r="N2090" s="539">
        <v>44831</v>
      </c>
      <c r="O2090" s="545">
        <f t="shared" si="100"/>
        <v>9</v>
      </c>
      <c r="P2090" s="545">
        <f t="shared" si="101"/>
        <v>10</v>
      </c>
      <c r="Q2090" s="531" t="str">
        <f t="shared" si="102"/>
        <v>Gastos_com_Pessoal</v>
      </c>
    </row>
    <row r="2091" spans="1:17" ht="51" hidden="1" x14ac:dyDescent="0.2">
      <c r="A2091" s="538">
        <f>IF(B2091="","",COUNT('Diário 3º PA'!$A$4:$A$4242)+COUNT('Diário 4º PA'!$A$4:$A$2224)+ROW()-3)</f>
        <v>6100</v>
      </c>
      <c r="B2091" s="539">
        <v>44831</v>
      </c>
      <c r="C2091" s="492">
        <v>44835</v>
      </c>
      <c r="D2091" s="554" t="s">
        <v>104</v>
      </c>
      <c r="E2091" s="554" t="s">
        <v>204</v>
      </c>
      <c r="F2091" s="488">
        <v>45997.15</v>
      </c>
      <c r="G2091" s="482" t="s">
        <v>6533</v>
      </c>
      <c r="H2091" s="482" t="s">
        <v>127</v>
      </c>
      <c r="I2091" s="543" t="s">
        <v>1299</v>
      </c>
      <c r="J2091" s="482" t="s">
        <v>773</v>
      </c>
      <c r="K2091" s="493" t="s">
        <v>704</v>
      </c>
      <c r="L2091" s="544" t="s">
        <v>428</v>
      </c>
      <c r="M2091" s="493">
        <v>2022281436</v>
      </c>
      <c r="N2091" s="491">
        <v>44739</v>
      </c>
      <c r="O2091" s="545">
        <f t="shared" si="100"/>
        <v>9</v>
      </c>
      <c r="P2091" s="545">
        <f t="shared" si="101"/>
        <v>10</v>
      </c>
      <c r="Q2091" s="531" t="str">
        <f t="shared" si="102"/>
        <v>Gastos_com_Pessoal</v>
      </c>
    </row>
    <row r="2092" spans="1:17" ht="38.25" hidden="1" x14ac:dyDescent="0.2">
      <c r="A2092" s="538">
        <f>IF(B2092="","",COUNT('Diário 3º PA'!$A$4:$A$4242)+COUNT('Diário 4º PA'!$A$4:$A$2224)+ROW()-3)</f>
        <v>6101</v>
      </c>
      <c r="B2092" s="539">
        <v>44831</v>
      </c>
      <c r="C2092" s="492">
        <v>44805</v>
      </c>
      <c r="D2092" s="541" t="s">
        <v>115</v>
      </c>
      <c r="E2092" s="554" t="s">
        <v>262</v>
      </c>
      <c r="F2092" s="488">
        <v>98</v>
      </c>
      <c r="G2092" s="482" t="s">
        <v>7944</v>
      </c>
      <c r="H2092" s="482" t="s">
        <v>133</v>
      </c>
      <c r="I2092" s="489" t="s">
        <v>7945</v>
      </c>
      <c r="J2092" s="455" t="s">
        <v>7946</v>
      </c>
      <c r="K2092" s="518" t="s">
        <v>704</v>
      </c>
      <c r="L2092" s="493" t="s">
        <v>428</v>
      </c>
      <c r="M2092" s="493">
        <v>858</v>
      </c>
      <c r="N2092" s="587">
        <v>44827</v>
      </c>
      <c r="O2092" s="545">
        <f t="shared" si="100"/>
        <v>9</v>
      </c>
      <c r="P2092" s="545">
        <f t="shared" si="101"/>
        <v>9</v>
      </c>
      <c r="Q2092" s="531" t="str">
        <f t="shared" si="102"/>
        <v>Gastos_Gerais</v>
      </c>
    </row>
    <row r="2093" spans="1:17" ht="38.25" hidden="1" x14ac:dyDescent="0.2">
      <c r="A2093" s="538">
        <f>IF(B2093="","",COUNT('Diário 3º PA'!$A$4:$A$4242)+COUNT('Diário 4º PA'!$A$4:$A$2224)+ROW()-3)</f>
        <v>6102</v>
      </c>
      <c r="B2093" s="539">
        <v>44831</v>
      </c>
      <c r="C2093" s="492">
        <v>44805</v>
      </c>
      <c r="D2093" s="541" t="s">
        <v>115</v>
      </c>
      <c r="E2093" s="482" t="s">
        <v>366</v>
      </c>
      <c r="F2093" s="488">
        <v>32</v>
      </c>
      <c r="G2093" s="482" t="s">
        <v>7947</v>
      </c>
      <c r="H2093" s="482" t="s">
        <v>133</v>
      </c>
      <c r="I2093" s="489" t="s">
        <v>7948</v>
      </c>
      <c r="J2093" s="455" t="s">
        <v>7949</v>
      </c>
      <c r="K2093" s="518" t="s">
        <v>704</v>
      </c>
      <c r="L2093" s="493" t="s">
        <v>428</v>
      </c>
      <c r="M2093" s="493">
        <v>189</v>
      </c>
      <c r="N2093" s="587">
        <v>44826</v>
      </c>
      <c r="O2093" s="545">
        <f t="shared" si="100"/>
        <v>9</v>
      </c>
      <c r="P2093" s="545">
        <f t="shared" si="101"/>
        <v>9</v>
      </c>
      <c r="Q2093" s="531" t="str">
        <f t="shared" si="102"/>
        <v>Gastos_Gerais</v>
      </c>
    </row>
    <row r="2094" spans="1:17" ht="38.25" hidden="1" x14ac:dyDescent="0.2">
      <c r="A2094" s="538">
        <f>IF(B2094="","",COUNT('Diário 3º PA'!$A$4:$A$4242)+COUNT('Diário 4º PA'!$A$4:$A$2224)+ROW()-3)</f>
        <v>6103</v>
      </c>
      <c r="B2094" s="539">
        <v>44831</v>
      </c>
      <c r="C2094" s="492">
        <v>44805</v>
      </c>
      <c r="D2094" s="541" t="s">
        <v>115</v>
      </c>
      <c r="E2094" s="482" t="s">
        <v>366</v>
      </c>
      <c r="F2094" s="488">
        <v>10</v>
      </c>
      <c r="G2094" s="482" t="s">
        <v>7950</v>
      </c>
      <c r="H2094" s="482" t="s">
        <v>133</v>
      </c>
      <c r="I2094" s="489" t="s">
        <v>7948</v>
      </c>
      <c r="J2094" s="455" t="s">
        <v>7949</v>
      </c>
      <c r="K2094" s="518" t="s">
        <v>704</v>
      </c>
      <c r="L2094" s="493" t="s">
        <v>428</v>
      </c>
      <c r="M2094" s="493">
        <v>252</v>
      </c>
      <c r="N2094" s="587">
        <v>44826</v>
      </c>
      <c r="O2094" s="545">
        <f t="shared" si="100"/>
        <v>9</v>
      </c>
      <c r="P2094" s="545">
        <f t="shared" si="101"/>
        <v>9</v>
      </c>
      <c r="Q2094" s="531" t="str">
        <f t="shared" si="102"/>
        <v>Gastos_Gerais</v>
      </c>
    </row>
    <row r="2095" spans="1:17" ht="38.25" hidden="1" x14ac:dyDescent="0.2">
      <c r="A2095" s="538">
        <f>IF(B2095="","",COUNT('Diário 3º PA'!$A$4:$A$4242)+COUNT('Diário 4º PA'!$A$4:$A$2224)+ROW()-3)</f>
        <v>6104</v>
      </c>
      <c r="B2095" s="539">
        <v>44831</v>
      </c>
      <c r="C2095" s="492">
        <v>44774</v>
      </c>
      <c r="D2095" s="541" t="s">
        <v>115</v>
      </c>
      <c r="E2095" s="482" t="s">
        <v>232</v>
      </c>
      <c r="F2095" s="488">
        <v>1389.74</v>
      </c>
      <c r="G2095" s="482" t="s">
        <v>3432</v>
      </c>
      <c r="H2095" s="482" t="s">
        <v>137</v>
      </c>
      <c r="I2095" s="489" t="s">
        <v>1089</v>
      </c>
      <c r="J2095" s="455" t="s">
        <v>703</v>
      </c>
      <c r="K2095" s="518" t="s">
        <v>704</v>
      </c>
      <c r="L2095" s="493" t="s">
        <v>705</v>
      </c>
      <c r="M2095" s="493" t="s">
        <v>7951</v>
      </c>
      <c r="N2095" s="539">
        <v>44831</v>
      </c>
      <c r="O2095" s="545">
        <f t="shared" si="100"/>
        <v>9</v>
      </c>
      <c r="P2095" s="545">
        <f t="shared" si="101"/>
        <v>8</v>
      </c>
      <c r="Q2095" s="531" t="str">
        <f t="shared" si="102"/>
        <v>Gastos_Gerais</v>
      </c>
    </row>
    <row r="2096" spans="1:17" ht="38.25" hidden="1" x14ac:dyDescent="0.2">
      <c r="A2096" s="538">
        <f>IF(B2096="","",COUNT('Diário 3º PA'!$A$4:$A$4242)+COUNT('Diário 4º PA'!$A$4:$A$2224)+ROW()-3)</f>
        <v>6105</v>
      </c>
      <c r="B2096" s="539">
        <v>44831</v>
      </c>
      <c r="C2096" s="492">
        <v>44805</v>
      </c>
      <c r="D2096" s="541" t="s">
        <v>115</v>
      </c>
      <c r="E2096" s="482" t="s">
        <v>236</v>
      </c>
      <c r="F2096" s="488">
        <v>144.09</v>
      </c>
      <c r="G2096" s="482" t="s">
        <v>1177</v>
      </c>
      <c r="H2096" s="489" t="s">
        <v>658</v>
      </c>
      <c r="I2096" s="482" t="s">
        <v>655</v>
      </c>
      <c r="J2096" s="493" t="s">
        <v>1164</v>
      </c>
      <c r="K2096" s="493" t="s">
        <v>704</v>
      </c>
      <c r="L2096" s="493" t="s">
        <v>705</v>
      </c>
      <c r="M2096" s="493">
        <v>423809182</v>
      </c>
      <c r="N2096" s="539">
        <v>44831</v>
      </c>
      <c r="O2096" s="545">
        <f t="shared" si="100"/>
        <v>9</v>
      </c>
      <c r="P2096" s="545">
        <f t="shared" si="101"/>
        <v>9</v>
      </c>
      <c r="Q2096" s="531" t="str">
        <f t="shared" si="102"/>
        <v>Gastos_Gerais</v>
      </c>
    </row>
    <row r="2097" spans="1:17" ht="38.25" hidden="1" x14ac:dyDescent="0.2">
      <c r="A2097" s="538">
        <f>IF(B2097="","",COUNT('Diário 3º PA'!$A$4:$A$4242)+COUNT('Diário 4º PA'!$A$4:$A$2224)+ROW()-3)</f>
        <v>6106</v>
      </c>
      <c r="B2097" s="539">
        <v>44831</v>
      </c>
      <c r="C2097" s="492">
        <v>44805</v>
      </c>
      <c r="D2097" s="541" t="s">
        <v>115</v>
      </c>
      <c r="E2097" s="482" t="s">
        <v>328</v>
      </c>
      <c r="F2097" s="488">
        <v>1500</v>
      </c>
      <c r="G2097" s="482" t="s">
        <v>1138</v>
      </c>
      <c r="H2097" s="482" t="s">
        <v>137</v>
      </c>
      <c r="I2097" s="489" t="s">
        <v>727</v>
      </c>
      <c r="J2097" s="455" t="s">
        <v>728</v>
      </c>
      <c r="K2097" s="493" t="s">
        <v>704</v>
      </c>
      <c r="L2097" s="556" t="s">
        <v>428</v>
      </c>
      <c r="M2097" s="493" t="s">
        <v>7952</v>
      </c>
      <c r="N2097" s="539">
        <v>44831</v>
      </c>
      <c r="O2097" s="545">
        <f t="shared" si="100"/>
        <v>9</v>
      </c>
      <c r="P2097" s="545">
        <f t="shared" si="101"/>
        <v>9</v>
      </c>
      <c r="Q2097" s="531" t="str">
        <f t="shared" si="102"/>
        <v>Gastos_Gerais</v>
      </c>
    </row>
    <row r="2098" spans="1:17" ht="38.25" hidden="1" x14ac:dyDescent="0.2">
      <c r="A2098" s="538">
        <f>IF(B2098="","",COUNT('Diário 3º PA'!$A$4:$A$4242)+COUNT('Diário 4º PA'!$A$4:$A$2224)+ROW()-3)</f>
        <v>6107</v>
      </c>
      <c r="B2098" s="539">
        <v>44831</v>
      </c>
      <c r="C2098" s="492">
        <v>44805</v>
      </c>
      <c r="D2098" s="541" t="s">
        <v>115</v>
      </c>
      <c r="E2098" s="482" t="s">
        <v>328</v>
      </c>
      <c r="F2098" s="488">
        <v>1500</v>
      </c>
      <c r="G2098" s="482" t="s">
        <v>1085</v>
      </c>
      <c r="H2098" s="482" t="s">
        <v>138</v>
      </c>
      <c r="I2098" s="489" t="s">
        <v>727</v>
      </c>
      <c r="J2098" s="455" t="s">
        <v>728</v>
      </c>
      <c r="K2098" s="493" t="s">
        <v>704</v>
      </c>
      <c r="L2098" s="556" t="s">
        <v>428</v>
      </c>
      <c r="M2098" s="493">
        <v>44789901</v>
      </c>
      <c r="N2098" s="539">
        <v>44831</v>
      </c>
      <c r="O2098" s="545">
        <f t="shared" si="100"/>
        <v>9</v>
      </c>
      <c r="P2098" s="545">
        <f t="shared" si="101"/>
        <v>9</v>
      </c>
      <c r="Q2098" s="531" t="str">
        <f t="shared" si="102"/>
        <v>Gastos_Gerais</v>
      </c>
    </row>
    <row r="2099" spans="1:17" ht="38.25" hidden="1" x14ac:dyDescent="0.2">
      <c r="A2099" s="538">
        <f>IF(B2099="","",COUNT('Diário 3º PA'!$A$4:$A$4242)+COUNT('Diário 4º PA'!$A$4:$A$2224)+ROW()-3)</f>
        <v>6108</v>
      </c>
      <c r="B2099" s="539">
        <v>44831</v>
      </c>
      <c r="C2099" s="492">
        <v>44805</v>
      </c>
      <c r="D2099" s="541" t="s">
        <v>115</v>
      </c>
      <c r="E2099" s="482" t="s">
        <v>328</v>
      </c>
      <c r="F2099" s="488">
        <v>1500</v>
      </c>
      <c r="G2099" s="482" t="s">
        <v>1139</v>
      </c>
      <c r="H2099" s="482" t="s">
        <v>136</v>
      </c>
      <c r="I2099" s="489" t="s">
        <v>727</v>
      </c>
      <c r="J2099" s="455" t="s">
        <v>728</v>
      </c>
      <c r="K2099" s="493" t="s">
        <v>704</v>
      </c>
      <c r="L2099" s="556" t="s">
        <v>428</v>
      </c>
      <c r="M2099" s="493" t="s">
        <v>7953</v>
      </c>
      <c r="N2099" s="539">
        <v>44831</v>
      </c>
      <c r="O2099" s="545">
        <f t="shared" si="100"/>
        <v>9</v>
      </c>
      <c r="P2099" s="545">
        <f t="shared" si="101"/>
        <v>9</v>
      </c>
      <c r="Q2099" s="531" t="str">
        <f t="shared" si="102"/>
        <v>Gastos_Gerais</v>
      </c>
    </row>
    <row r="2100" spans="1:17" ht="51" hidden="1" x14ac:dyDescent="0.2">
      <c r="A2100" s="538">
        <f>IF(B2100="","",COUNT('Diário 3º PA'!$A$4:$A$4242)+COUNT('Diário 4º PA'!$A$4:$A$2224)+ROW()-3)</f>
        <v>6109</v>
      </c>
      <c r="B2100" s="539">
        <v>44831</v>
      </c>
      <c r="C2100" s="492">
        <v>44805</v>
      </c>
      <c r="D2100" s="554" t="s">
        <v>104</v>
      </c>
      <c r="E2100" s="554" t="s">
        <v>195</v>
      </c>
      <c r="F2100" s="488">
        <v>4222.3599999999997</v>
      </c>
      <c r="G2100" s="554" t="s">
        <v>7931</v>
      </c>
      <c r="H2100" s="541" t="s">
        <v>127</v>
      </c>
      <c r="I2100" s="489" t="s">
        <v>638</v>
      </c>
      <c r="J2100" s="560" t="s">
        <v>944</v>
      </c>
      <c r="K2100" s="560" t="s">
        <v>704</v>
      </c>
      <c r="L2100" s="560" t="s">
        <v>428</v>
      </c>
      <c r="M2100" s="493">
        <v>20221635</v>
      </c>
      <c r="N2100" s="587">
        <v>44809</v>
      </c>
      <c r="O2100" s="545">
        <f t="shared" si="100"/>
        <v>9</v>
      </c>
      <c r="P2100" s="545">
        <f t="shared" si="101"/>
        <v>9</v>
      </c>
      <c r="Q2100" s="531" t="str">
        <f t="shared" si="102"/>
        <v>Gastos_com_Pessoal</v>
      </c>
    </row>
    <row r="2101" spans="1:17" ht="38.25" hidden="1" x14ac:dyDescent="0.2">
      <c r="A2101" s="538">
        <f>IF(B2101="","",COUNT('Diário 3º PA'!$A$4:$A$4242)+COUNT('Diário 4º PA'!$A$4:$A$2224)+ROW()-3)</f>
        <v>6110</v>
      </c>
      <c r="B2101" s="539">
        <v>44831</v>
      </c>
      <c r="C2101" s="492">
        <v>44805</v>
      </c>
      <c r="D2101" s="541" t="s">
        <v>115</v>
      </c>
      <c r="E2101" s="554" t="s">
        <v>302</v>
      </c>
      <c r="F2101" s="488">
        <v>37499.94</v>
      </c>
      <c r="G2101" s="554" t="s">
        <v>6317</v>
      </c>
      <c r="H2101" s="482" t="s">
        <v>138</v>
      </c>
      <c r="I2101" s="482" t="s">
        <v>3776</v>
      </c>
      <c r="J2101" s="493" t="s">
        <v>1134</v>
      </c>
      <c r="K2101" s="493" t="s">
        <v>704</v>
      </c>
      <c r="L2101" s="493" t="s">
        <v>428</v>
      </c>
      <c r="M2101" s="493">
        <v>1021</v>
      </c>
      <c r="N2101" s="491">
        <v>44825</v>
      </c>
      <c r="O2101" s="545">
        <f t="shared" si="100"/>
        <v>9</v>
      </c>
      <c r="P2101" s="545">
        <f t="shared" si="101"/>
        <v>9</v>
      </c>
      <c r="Q2101" s="531" t="str">
        <f t="shared" si="102"/>
        <v>Gastos_Gerais</v>
      </c>
    </row>
    <row r="2102" spans="1:17" ht="51" hidden="1" x14ac:dyDescent="0.2">
      <c r="A2102" s="538">
        <f>IF(B2102="","",COUNT('Diário 3º PA'!$A$4:$A$4242)+COUNT('Diário 4º PA'!$A$4:$A$2224)+ROW()-3)</f>
        <v>6111</v>
      </c>
      <c r="B2102" s="539">
        <v>44831</v>
      </c>
      <c r="C2102" s="492">
        <v>44805</v>
      </c>
      <c r="D2102" s="554" t="s">
        <v>104</v>
      </c>
      <c r="E2102" s="554" t="s">
        <v>195</v>
      </c>
      <c r="F2102" s="488">
        <v>4581.33</v>
      </c>
      <c r="G2102" s="541" t="s">
        <v>7165</v>
      </c>
      <c r="H2102" s="541" t="s">
        <v>127</v>
      </c>
      <c r="I2102" s="489" t="s">
        <v>638</v>
      </c>
      <c r="J2102" s="560" t="s">
        <v>944</v>
      </c>
      <c r="K2102" s="560" t="s">
        <v>704</v>
      </c>
      <c r="L2102" s="560" t="s">
        <v>428</v>
      </c>
      <c r="M2102" s="493">
        <v>20221683</v>
      </c>
      <c r="N2102" s="587">
        <v>44809</v>
      </c>
      <c r="O2102" s="545">
        <f t="shared" si="100"/>
        <v>9</v>
      </c>
      <c r="P2102" s="545">
        <f t="shared" si="101"/>
        <v>9</v>
      </c>
      <c r="Q2102" s="531" t="str">
        <f t="shared" si="102"/>
        <v>Gastos_com_Pessoal</v>
      </c>
    </row>
    <row r="2103" spans="1:17" ht="48" hidden="1" x14ac:dyDescent="0.2">
      <c r="A2103" s="538">
        <f>IF(B2103="","",COUNT('Diário 3º PA'!$A$4:$A$4242)+COUNT('Diário 4º PA'!$A$4:$A$2224)+ROW()-3)</f>
        <v>6112</v>
      </c>
      <c r="B2103" s="539">
        <v>44831</v>
      </c>
      <c r="C2103" s="492">
        <v>44805</v>
      </c>
      <c r="D2103" s="541" t="s">
        <v>115</v>
      </c>
      <c r="E2103" s="482" t="s">
        <v>342</v>
      </c>
      <c r="F2103" s="488">
        <v>120</v>
      </c>
      <c r="G2103" s="482" t="s">
        <v>7954</v>
      </c>
      <c r="H2103" s="482" t="s">
        <v>132</v>
      </c>
      <c r="I2103" s="489" t="s">
        <v>7955</v>
      </c>
      <c r="J2103" s="455" t="s">
        <v>2102</v>
      </c>
      <c r="K2103" s="518" t="s">
        <v>6748</v>
      </c>
      <c r="L2103" s="493" t="s">
        <v>792</v>
      </c>
      <c r="M2103" s="493" t="s">
        <v>666</v>
      </c>
      <c r="N2103" s="587">
        <v>44831</v>
      </c>
      <c r="O2103" s="545">
        <f t="shared" si="100"/>
        <v>9</v>
      </c>
      <c r="P2103" s="545">
        <f t="shared" si="101"/>
        <v>9</v>
      </c>
      <c r="Q2103" s="531" t="str">
        <f t="shared" si="102"/>
        <v>Gastos_Gerais</v>
      </c>
    </row>
    <row r="2104" spans="1:17" ht="38.25" hidden="1" x14ac:dyDescent="0.2">
      <c r="A2104" s="538">
        <f>IF(B2104="","",COUNT('Diário 3º PA'!$A$4:$A$4242)+COUNT('Diário 4º PA'!$A$4:$A$2224)+ROW()-3)</f>
        <v>6113</v>
      </c>
      <c r="B2104" s="539">
        <v>44831</v>
      </c>
      <c r="C2104" s="492">
        <v>44805</v>
      </c>
      <c r="D2104" s="541" t="s">
        <v>115</v>
      </c>
      <c r="E2104" s="482" t="s">
        <v>298</v>
      </c>
      <c r="F2104" s="488">
        <v>1990.25</v>
      </c>
      <c r="G2104" s="554" t="s">
        <v>5970</v>
      </c>
      <c r="H2104" s="482" t="s">
        <v>138</v>
      </c>
      <c r="I2104" s="489" t="s">
        <v>3444</v>
      </c>
      <c r="J2104" s="456" t="s">
        <v>1044</v>
      </c>
      <c r="K2104" s="456" t="s">
        <v>704</v>
      </c>
      <c r="L2104" s="456" t="s">
        <v>428</v>
      </c>
      <c r="M2104" s="493">
        <v>24392</v>
      </c>
      <c r="N2104" s="587">
        <v>44819</v>
      </c>
      <c r="O2104" s="545">
        <f t="shared" si="100"/>
        <v>9</v>
      </c>
      <c r="P2104" s="545">
        <f t="shared" si="101"/>
        <v>9</v>
      </c>
      <c r="Q2104" s="531" t="str">
        <f t="shared" si="102"/>
        <v>Gastos_Gerais</v>
      </c>
    </row>
    <row r="2105" spans="1:17" ht="38.25" hidden="1" x14ac:dyDescent="0.2">
      <c r="A2105" s="538">
        <f>IF(B2105="","",COUNT('Diário 3º PA'!$A$4:$A$4242)+COUNT('Diário 4º PA'!$A$4:$A$2224)+ROW()-3)</f>
        <v>6114</v>
      </c>
      <c r="B2105" s="539">
        <v>44831</v>
      </c>
      <c r="C2105" s="492">
        <v>44805</v>
      </c>
      <c r="D2105" s="541" t="s">
        <v>115</v>
      </c>
      <c r="E2105" s="482" t="s">
        <v>232</v>
      </c>
      <c r="F2105" s="488">
        <v>13316.18</v>
      </c>
      <c r="G2105" s="482" t="s">
        <v>3432</v>
      </c>
      <c r="H2105" s="482" t="s">
        <v>131</v>
      </c>
      <c r="I2105" s="489" t="s">
        <v>1089</v>
      </c>
      <c r="J2105" s="456" t="s">
        <v>703</v>
      </c>
      <c r="K2105" s="456" t="s">
        <v>704</v>
      </c>
      <c r="L2105" s="456" t="s">
        <v>705</v>
      </c>
      <c r="M2105" s="493" t="s">
        <v>7956</v>
      </c>
      <c r="N2105" s="587">
        <v>44831</v>
      </c>
      <c r="O2105" s="545">
        <f t="shared" si="100"/>
        <v>9</v>
      </c>
      <c r="P2105" s="545">
        <f t="shared" si="101"/>
        <v>9</v>
      </c>
      <c r="Q2105" s="531" t="str">
        <f t="shared" si="102"/>
        <v>Gastos_Gerais</v>
      </c>
    </row>
    <row r="2106" spans="1:17" ht="38.25" hidden="1" x14ac:dyDescent="0.2">
      <c r="A2106" s="538">
        <f>IF(B2106="","",COUNT('Diário 3º PA'!$A$4:$A$4242)+COUNT('Diário 4º PA'!$A$4:$A$2224)+ROW()-3)</f>
        <v>6115</v>
      </c>
      <c r="B2106" s="539">
        <v>44831</v>
      </c>
      <c r="C2106" s="492">
        <v>44774</v>
      </c>
      <c r="D2106" s="541" t="s">
        <v>115</v>
      </c>
      <c r="E2106" s="482" t="s">
        <v>234</v>
      </c>
      <c r="F2106" s="615">
        <v>11.59</v>
      </c>
      <c r="G2106" s="482" t="s">
        <v>7957</v>
      </c>
      <c r="H2106" s="482" t="s">
        <v>137</v>
      </c>
      <c r="I2106" s="489" t="s">
        <v>7958</v>
      </c>
      <c r="J2106" s="455" t="s">
        <v>7959</v>
      </c>
      <c r="K2106" s="518" t="s">
        <v>704</v>
      </c>
      <c r="L2106" s="493" t="s">
        <v>428</v>
      </c>
      <c r="M2106" s="493">
        <v>520876</v>
      </c>
      <c r="N2106" s="587">
        <v>44831</v>
      </c>
      <c r="O2106" s="545">
        <f t="shared" si="100"/>
        <v>9</v>
      </c>
      <c r="P2106" s="545">
        <f t="shared" si="101"/>
        <v>8</v>
      </c>
      <c r="Q2106" s="531" t="str">
        <f t="shared" si="102"/>
        <v>Gastos_Gerais</v>
      </c>
    </row>
    <row r="2107" spans="1:17" ht="60" hidden="1" x14ac:dyDescent="0.2">
      <c r="A2107" s="538">
        <f>IF(B2107="","",COUNT('Diário 3º PA'!$A$4:$A$4242)+COUNT('Diário 4º PA'!$A$4:$A$2224)+ROW()-3)</f>
        <v>6116</v>
      </c>
      <c r="B2107" s="539">
        <v>44832</v>
      </c>
      <c r="C2107" s="492">
        <v>44805</v>
      </c>
      <c r="D2107" s="541" t="s">
        <v>115</v>
      </c>
      <c r="E2107" s="554" t="s">
        <v>300</v>
      </c>
      <c r="F2107" s="488">
        <v>34.799999999999997</v>
      </c>
      <c r="G2107" s="482" t="s">
        <v>7960</v>
      </c>
      <c r="H2107" s="482" t="s">
        <v>130</v>
      </c>
      <c r="I2107" s="489" t="s">
        <v>7961</v>
      </c>
      <c r="J2107" s="455" t="s">
        <v>7962</v>
      </c>
      <c r="K2107" s="518" t="s">
        <v>704</v>
      </c>
      <c r="L2107" s="493" t="s">
        <v>428</v>
      </c>
      <c r="M2107" s="493">
        <v>14751</v>
      </c>
      <c r="N2107" s="587">
        <v>44830</v>
      </c>
      <c r="O2107" s="545">
        <f t="shared" si="100"/>
        <v>9</v>
      </c>
      <c r="P2107" s="545">
        <f t="shared" si="101"/>
        <v>9</v>
      </c>
      <c r="Q2107" s="531" t="str">
        <f t="shared" si="102"/>
        <v>Gastos_Gerais</v>
      </c>
    </row>
    <row r="2108" spans="1:17" ht="38.25" hidden="1" x14ac:dyDescent="0.2">
      <c r="A2108" s="538">
        <f>IF(B2108="","",COUNT('Diário 3º PA'!$A$4:$A$4242)+COUNT('Diário 4º PA'!$A$4:$A$2224)+ROW()-3)</f>
        <v>6117</v>
      </c>
      <c r="B2108" s="539">
        <v>44832</v>
      </c>
      <c r="C2108" s="492">
        <v>44805</v>
      </c>
      <c r="D2108" s="541" t="s">
        <v>115</v>
      </c>
      <c r="E2108" s="482" t="s">
        <v>366</v>
      </c>
      <c r="F2108" s="488">
        <v>73.739999999999995</v>
      </c>
      <c r="G2108" s="482" t="s">
        <v>5464</v>
      </c>
      <c r="H2108" s="482" t="s">
        <v>134</v>
      </c>
      <c r="I2108" s="489" t="s">
        <v>1271</v>
      </c>
      <c r="J2108" s="455" t="s">
        <v>1272</v>
      </c>
      <c r="K2108" s="518" t="s">
        <v>704</v>
      </c>
      <c r="L2108" s="493" t="s">
        <v>428</v>
      </c>
      <c r="M2108" s="493">
        <v>258</v>
      </c>
      <c r="N2108" s="587">
        <v>44831</v>
      </c>
      <c r="O2108" s="545">
        <f t="shared" si="100"/>
        <v>9</v>
      </c>
      <c r="P2108" s="545">
        <f t="shared" si="101"/>
        <v>9</v>
      </c>
      <c r="Q2108" s="531" t="str">
        <f t="shared" si="102"/>
        <v>Gastos_Gerais</v>
      </c>
    </row>
    <row r="2109" spans="1:17" ht="48" hidden="1" x14ac:dyDescent="0.2">
      <c r="A2109" s="538">
        <f>IF(B2109="","",COUNT('Diário 3º PA'!$A$4:$A$4242)+COUNT('Diário 4º PA'!$A$4:$A$2224)+ROW()-3)</f>
        <v>6118</v>
      </c>
      <c r="B2109" s="539">
        <v>44832</v>
      </c>
      <c r="C2109" s="492">
        <v>44805</v>
      </c>
      <c r="D2109" s="541" t="s">
        <v>115</v>
      </c>
      <c r="E2109" s="554" t="s">
        <v>302</v>
      </c>
      <c r="F2109" s="488">
        <v>340.04</v>
      </c>
      <c r="G2109" s="482" t="s">
        <v>7963</v>
      </c>
      <c r="H2109" s="482" t="s">
        <v>131</v>
      </c>
      <c r="I2109" s="489" t="s">
        <v>7964</v>
      </c>
      <c r="J2109" s="455" t="s">
        <v>7965</v>
      </c>
      <c r="K2109" s="518" t="s">
        <v>704</v>
      </c>
      <c r="L2109" s="493" t="s">
        <v>428</v>
      </c>
      <c r="M2109" s="493">
        <v>9730</v>
      </c>
      <c r="N2109" s="587">
        <v>44832</v>
      </c>
      <c r="O2109" s="545">
        <f t="shared" si="100"/>
        <v>9</v>
      </c>
      <c r="P2109" s="545">
        <f t="shared" si="101"/>
        <v>9</v>
      </c>
      <c r="Q2109" s="531" t="str">
        <f t="shared" si="102"/>
        <v>Gastos_Gerais</v>
      </c>
    </row>
    <row r="2110" spans="1:17" ht="38.25" hidden="1" x14ac:dyDescent="0.2">
      <c r="A2110" s="538">
        <f>IF(B2110="","",COUNT('Diário 3º PA'!$A$4:$A$4242)+COUNT('Diário 4º PA'!$A$4:$A$2224)+ROW()-3)</f>
        <v>6119</v>
      </c>
      <c r="B2110" s="539">
        <v>44832</v>
      </c>
      <c r="C2110" s="492">
        <v>44805</v>
      </c>
      <c r="D2110" s="541" t="s">
        <v>115</v>
      </c>
      <c r="E2110" s="482" t="s">
        <v>304</v>
      </c>
      <c r="F2110" s="488">
        <v>171.5</v>
      </c>
      <c r="G2110" s="482" t="s">
        <v>7966</v>
      </c>
      <c r="H2110" s="482" t="s">
        <v>128</v>
      </c>
      <c r="I2110" s="489" t="s">
        <v>7967</v>
      </c>
      <c r="J2110" s="455" t="s">
        <v>7968</v>
      </c>
      <c r="K2110" s="518" t="s">
        <v>704</v>
      </c>
      <c r="L2110" s="493" t="s">
        <v>428</v>
      </c>
      <c r="M2110" s="493">
        <v>2022213</v>
      </c>
      <c r="N2110" s="587">
        <v>44832</v>
      </c>
      <c r="O2110" s="545">
        <f t="shared" si="100"/>
        <v>9</v>
      </c>
      <c r="P2110" s="545">
        <f t="shared" si="101"/>
        <v>9</v>
      </c>
      <c r="Q2110" s="531" t="str">
        <f t="shared" si="102"/>
        <v>Gastos_Gerais</v>
      </c>
    </row>
    <row r="2111" spans="1:17" ht="38.25" hidden="1" x14ac:dyDescent="0.2">
      <c r="A2111" s="538">
        <f>IF(B2111="","",COUNT('Diário 3º PA'!$A$4:$A$4242)+COUNT('Diário 4º PA'!$A$4:$A$2224)+ROW()-3)</f>
        <v>6120</v>
      </c>
      <c r="B2111" s="539">
        <v>44832</v>
      </c>
      <c r="C2111" s="492">
        <v>44805</v>
      </c>
      <c r="D2111" s="541" t="s">
        <v>115</v>
      </c>
      <c r="E2111" s="482" t="s">
        <v>298</v>
      </c>
      <c r="F2111" s="488">
        <v>1901.2</v>
      </c>
      <c r="G2111" s="554" t="s">
        <v>5970</v>
      </c>
      <c r="H2111" s="489" t="s">
        <v>129</v>
      </c>
      <c r="I2111" s="489" t="s">
        <v>3444</v>
      </c>
      <c r="J2111" s="456" t="s">
        <v>1044</v>
      </c>
      <c r="K2111" s="456" t="s">
        <v>704</v>
      </c>
      <c r="L2111" s="456" t="s">
        <v>428</v>
      </c>
      <c r="M2111" s="455">
        <v>24355</v>
      </c>
      <c r="N2111" s="510">
        <v>44819</v>
      </c>
      <c r="O2111" s="545">
        <f t="shared" si="100"/>
        <v>9</v>
      </c>
      <c r="P2111" s="545">
        <f t="shared" si="101"/>
        <v>9</v>
      </c>
      <c r="Q2111" s="531" t="str">
        <f t="shared" si="102"/>
        <v>Gastos_Gerais</v>
      </c>
    </row>
    <row r="2112" spans="1:17" ht="38.25" hidden="1" x14ac:dyDescent="0.2">
      <c r="A2112" s="538">
        <f>IF(B2112="","",COUNT('Diário 3º PA'!$A$4:$A$4242)+COUNT('Diário 4º PA'!$A$4:$A$2224)+ROW()-3)</f>
        <v>6121</v>
      </c>
      <c r="B2112" s="539">
        <v>44832</v>
      </c>
      <c r="C2112" s="492">
        <v>44774</v>
      </c>
      <c r="D2112" s="541" t="s">
        <v>115</v>
      </c>
      <c r="E2112" s="482" t="s">
        <v>234</v>
      </c>
      <c r="F2112" s="615">
        <v>282.42</v>
      </c>
      <c r="G2112" s="482" t="s">
        <v>7969</v>
      </c>
      <c r="H2112" s="482" t="s">
        <v>127</v>
      </c>
      <c r="I2112" s="489" t="s">
        <v>7958</v>
      </c>
      <c r="J2112" s="455" t="s">
        <v>7959</v>
      </c>
      <c r="K2112" s="518" t="s">
        <v>704</v>
      </c>
      <c r="L2112" s="518" t="s">
        <v>704</v>
      </c>
      <c r="M2112" s="493">
        <v>1839500</v>
      </c>
      <c r="N2112" s="587">
        <v>44832</v>
      </c>
      <c r="O2112" s="545">
        <f t="shared" si="100"/>
        <v>9</v>
      </c>
      <c r="P2112" s="545">
        <f t="shared" si="101"/>
        <v>8</v>
      </c>
      <c r="Q2112" s="531" t="str">
        <f t="shared" si="102"/>
        <v>Gastos_Gerais</v>
      </c>
    </row>
    <row r="2113" spans="1:17" ht="48" hidden="1" x14ac:dyDescent="0.2">
      <c r="A2113" s="538">
        <f>IF(B2113="","",COUNT('Diário 3º PA'!$A$4:$A$4242)+COUNT('Diário 4º PA'!$A$4:$A$2224)+ROW()-3)</f>
        <v>6122</v>
      </c>
      <c r="B2113" s="539">
        <v>44832</v>
      </c>
      <c r="C2113" s="492">
        <v>44805</v>
      </c>
      <c r="D2113" s="541" t="s">
        <v>115</v>
      </c>
      <c r="E2113" s="482" t="s">
        <v>340</v>
      </c>
      <c r="F2113" s="488">
        <v>204.16</v>
      </c>
      <c r="G2113" s="482" t="s">
        <v>7916</v>
      </c>
      <c r="H2113" s="482" t="s">
        <v>139</v>
      </c>
      <c r="I2113" s="482" t="s">
        <v>7915</v>
      </c>
      <c r="J2113" s="493" t="s">
        <v>1772</v>
      </c>
      <c r="K2113" s="518" t="s">
        <v>6748</v>
      </c>
      <c r="L2113" s="493" t="s">
        <v>1531</v>
      </c>
      <c r="M2113" s="493">
        <v>390692050</v>
      </c>
      <c r="N2113" s="587">
        <v>44832</v>
      </c>
      <c r="O2113" s="545">
        <f t="shared" si="100"/>
        <v>9</v>
      </c>
      <c r="P2113" s="545">
        <f t="shared" si="101"/>
        <v>9</v>
      </c>
      <c r="Q2113" s="531" t="str">
        <f t="shared" si="102"/>
        <v>Gastos_Gerais</v>
      </c>
    </row>
    <row r="2114" spans="1:17" ht="51" hidden="1" x14ac:dyDescent="0.2">
      <c r="A2114" s="538">
        <f>IF(B2114="","",COUNT('Diário 3º PA'!$A$4:$A$4242)+COUNT('Diário 4º PA'!$A$4:$A$2224)+ROW()-3)</f>
        <v>6123</v>
      </c>
      <c r="B2114" s="539">
        <v>44832</v>
      </c>
      <c r="C2114" s="584">
        <v>44805</v>
      </c>
      <c r="D2114" s="554" t="s">
        <v>104</v>
      </c>
      <c r="E2114" s="554" t="s">
        <v>187</v>
      </c>
      <c r="F2114" s="555">
        <v>2473.89</v>
      </c>
      <c r="G2114" s="554" t="s">
        <v>1019</v>
      </c>
      <c r="H2114" s="482" t="s">
        <v>135</v>
      </c>
      <c r="I2114" s="489" t="s">
        <v>7970</v>
      </c>
      <c r="J2114" s="455" t="s">
        <v>7971</v>
      </c>
      <c r="K2114" s="518" t="s">
        <v>6748</v>
      </c>
      <c r="L2114" s="493" t="s">
        <v>1531</v>
      </c>
      <c r="M2114" s="493">
        <v>390692050</v>
      </c>
      <c r="N2114" s="587">
        <v>44832</v>
      </c>
      <c r="O2114" s="545">
        <f t="shared" si="100"/>
        <v>9</v>
      </c>
      <c r="P2114" s="545">
        <f t="shared" si="101"/>
        <v>9</v>
      </c>
      <c r="Q2114" s="531" t="str">
        <f t="shared" si="102"/>
        <v>Gastos_com_Pessoal</v>
      </c>
    </row>
    <row r="2115" spans="1:17" ht="51" hidden="1" x14ac:dyDescent="0.2">
      <c r="A2115" s="538">
        <f>IF(B2115="","",COUNT('Diário 3º PA'!$A$4:$A$4242)+COUNT('Diário 4º PA'!$A$4:$A$2224)+ROW()-3)</f>
        <v>6124</v>
      </c>
      <c r="B2115" s="539">
        <v>44832</v>
      </c>
      <c r="C2115" s="584">
        <v>44805</v>
      </c>
      <c r="D2115" s="554" t="s">
        <v>104</v>
      </c>
      <c r="E2115" s="554" t="s">
        <v>189</v>
      </c>
      <c r="F2115" s="555">
        <v>2974.52</v>
      </c>
      <c r="G2115" s="554" t="s">
        <v>915</v>
      </c>
      <c r="H2115" s="482" t="s">
        <v>135</v>
      </c>
      <c r="I2115" s="489" t="s">
        <v>7970</v>
      </c>
      <c r="J2115" s="455" t="s">
        <v>7971</v>
      </c>
      <c r="K2115" s="518" t="s">
        <v>6748</v>
      </c>
      <c r="L2115" s="493" t="s">
        <v>1531</v>
      </c>
      <c r="M2115" s="493">
        <v>390692050</v>
      </c>
      <c r="N2115" s="587">
        <v>44832</v>
      </c>
      <c r="O2115" s="545">
        <f t="shared" si="100"/>
        <v>9</v>
      </c>
      <c r="P2115" s="545">
        <f t="shared" si="101"/>
        <v>9</v>
      </c>
      <c r="Q2115" s="531" t="str">
        <f t="shared" si="102"/>
        <v>Gastos_com_Pessoal</v>
      </c>
    </row>
    <row r="2116" spans="1:17" ht="51" hidden="1" x14ac:dyDescent="0.2">
      <c r="A2116" s="538">
        <f>IF(B2116="","",COUNT('Diário 3º PA'!$A$4:$A$4242)+COUNT('Diário 4º PA'!$A$4:$A$2224)+ROW()-3)</f>
        <v>6125</v>
      </c>
      <c r="B2116" s="539">
        <v>44832</v>
      </c>
      <c r="C2116" s="584">
        <v>44805</v>
      </c>
      <c r="D2116" s="554" t="s">
        <v>104</v>
      </c>
      <c r="E2116" s="554" t="s">
        <v>191</v>
      </c>
      <c r="F2116" s="555">
        <v>991.5</v>
      </c>
      <c r="G2116" s="554" t="s">
        <v>918</v>
      </c>
      <c r="H2116" s="482" t="s">
        <v>135</v>
      </c>
      <c r="I2116" s="489" t="s">
        <v>7970</v>
      </c>
      <c r="J2116" s="455" t="s">
        <v>7971</v>
      </c>
      <c r="K2116" s="518" t="s">
        <v>6748</v>
      </c>
      <c r="L2116" s="493" t="s">
        <v>1531</v>
      </c>
      <c r="M2116" s="493">
        <v>390692050</v>
      </c>
      <c r="N2116" s="587">
        <v>44832</v>
      </c>
      <c r="O2116" s="545">
        <f t="shared" si="100"/>
        <v>9</v>
      </c>
      <c r="P2116" s="545">
        <f t="shared" si="101"/>
        <v>9</v>
      </c>
      <c r="Q2116" s="531" t="str">
        <f t="shared" si="102"/>
        <v>Gastos_com_Pessoal</v>
      </c>
    </row>
    <row r="2117" spans="1:17" ht="51" hidden="1" x14ac:dyDescent="0.2">
      <c r="A2117" s="538">
        <f>IF(B2117="","",COUNT('Diário 3º PA'!$A$4:$A$4242)+COUNT('Diário 4º PA'!$A$4:$A$2224)+ROW()-3)</f>
        <v>6126</v>
      </c>
      <c r="B2117" s="539">
        <v>44832</v>
      </c>
      <c r="C2117" s="584">
        <v>44805</v>
      </c>
      <c r="D2117" s="554" t="s">
        <v>104</v>
      </c>
      <c r="E2117" s="554" t="s">
        <v>193</v>
      </c>
      <c r="F2117" s="555">
        <v>4452.68</v>
      </c>
      <c r="G2117" s="554" t="s">
        <v>919</v>
      </c>
      <c r="H2117" s="482" t="s">
        <v>135</v>
      </c>
      <c r="I2117" s="489" t="s">
        <v>7970</v>
      </c>
      <c r="J2117" s="455" t="s">
        <v>7971</v>
      </c>
      <c r="K2117" s="518" t="s">
        <v>6748</v>
      </c>
      <c r="L2117" s="493" t="s">
        <v>1531</v>
      </c>
      <c r="M2117" s="493">
        <v>390692050</v>
      </c>
      <c r="N2117" s="587">
        <v>44832</v>
      </c>
      <c r="O2117" s="545">
        <f t="shared" ref="O2117:O2180" si="103">IF(B2117=0,0,IF(YEAR(B2117)=$P$1,MONTH(B2117)-$O$1+1,(YEAR(B2117)-$P$1)*12-$O$1+1+MONTH(B2117)))</f>
        <v>9</v>
      </c>
      <c r="P2117" s="545">
        <f t="shared" ref="P2117:P2180" si="104">IF(C2117=0,0,IF(YEAR(C2117)=$P$1,MONTH(C2117)-$O$1+1,(YEAR(C2117)-$P$1)*12-$O$1+1+MONTH(C2117)))</f>
        <v>9</v>
      </c>
      <c r="Q2117" s="531" t="str">
        <f t="shared" ref="Q2117:Q2180" si="105">SUBSTITUTE(D2117," ","_")</f>
        <v>Gastos_com_Pessoal</v>
      </c>
    </row>
    <row r="2118" spans="1:17" ht="51" hidden="1" x14ac:dyDescent="0.2">
      <c r="A2118" s="538">
        <f>IF(B2118="","",COUNT('Diário 3º PA'!$A$4:$A$4242)+COUNT('Diário 4º PA'!$A$4:$A$2224)+ROW()-3)</f>
        <v>6127</v>
      </c>
      <c r="B2118" s="539">
        <v>44832</v>
      </c>
      <c r="C2118" s="584">
        <v>44805</v>
      </c>
      <c r="D2118" s="554" t="s">
        <v>104</v>
      </c>
      <c r="E2118" s="554" t="s">
        <v>191</v>
      </c>
      <c r="F2118" s="488">
        <v>883.43</v>
      </c>
      <c r="G2118" s="543" t="s">
        <v>7972</v>
      </c>
      <c r="H2118" s="482" t="s">
        <v>135</v>
      </c>
      <c r="I2118" s="489" t="s">
        <v>7973</v>
      </c>
      <c r="J2118" s="455" t="s">
        <v>7974</v>
      </c>
      <c r="K2118" s="518" t="s">
        <v>6748</v>
      </c>
      <c r="L2118" s="493" t="s">
        <v>1531</v>
      </c>
      <c r="M2118" s="493">
        <v>390692050</v>
      </c>
      <c r="N2118" s="587">
        <v>44832</v>
      </c>
      <c r="O2118" s="545">
        <f t="shared" si="103"/>
        <v>9</v>
      </c>
      <c r="P2118" s="545">
        <f t="shared" si="104"/>
        <v>9</v>
      </c>
      <c r="Q2118" s="531" t="str">
        <f t="shared" si="105"/>
        <v>Gastos_com_Pessoal</v>
      </c>
    </row>
    <row r="2119" spans="1:17" ht="51" hidden="1" x14ac:dyDescent="0.2">
      <c r="A2119" s="538">
        <f>IF(B2119="","",COUNT('Diário 3º PA'!$A$4:$A$4242)+COUNT('Diário 4º PA'!$A$4:$A$2224)+ROW()-3)</f>
        <v>6128</v>
      </c>
      <c r="B2119" s="539">
        <v>44832</v>
      </c>
      <c r="C2119" s="584">
        <v>44805</v>
      </c>
      <c r="D2119" s="554" t="s">
        <v>104</v>
      </c>
      <c r="E2119" s="554" t="s">
        <v>189</v>
      </c>
      <c r="F2119" s="488">
        <v>2475.0700000000002</v>
      </c>
      <c r="G2119" s="543" t="s">
        <v>7975</v>
      </c>
      <c r="H2119" s="482" t="s">
        <v>135</v>
      </c>
      <c r="I2119" s="489" t="s">
        <v>7973</v>
      </c>
      <c r="J2119" s="455" t="s">
        <v>7974</v>
      </c>
      <c r="K2119" s="518" t="s">
        <v>6748</v>
      </c>
      <c r="L2119" s="493" t="s">
        <v>1531</v>
      </c>
      <c r="M2119" s="493">
        <v>390692050</v>
      </c>
      <c r="N2119" s="587">
        <v>44832</v>
      </c>
      <c r="O2119" s="545">
        <f t="shared" si="103"/>
        <v>9</v>
      </c>
      <c r="P2119" s="545">
        <f t="shared" si="104"/>
        <v>9</v>
      </c>
      <c r="Q2119" s="531" t="str">
        <f t="shared" si="105"/>
        <v>Gastos_com_Pessoal</v>
      </c>
    </row>
    <row r="2120" spans="1:17" ht="51" hidden="1" x14ac:dyDescent="0.2">
      <c r="A2120" s="538">
        <f>IF(B2120="","",COUNT('Diário 3º PA'!$A$4:$A$4242)+COUNT('Diário 4º PA'!$A$4:$A$2224)+ROW()-3)</f>
        <v>6129</v>
      </c>
      <c r="B2120" s="539">
        <v>44832</v>
      </c>
      <c r="C2120" s="584">
        <v>44805</v>
      </c>
      <c r="D2120" s="554" t="s">
        <v>104</v>
      </c>
      <c r="E2120" s="482" t="s">
        <v>185</v>
      </c>
      <c r="F2120" s="488">
        <v>1194.43</v>
      </c>
      <c r="G2120" s="482" t="s">
        <v>1013</v>
      </c>
      <c r="H2120" s="482" t="s">
        <v>128</v>
      </c>
      <c r="I2120" s="489" t="s">
        <v>7976</v>
      </c>
      <c r="J2120" s="578" t="s">
        <v>7977</v>
      </c>
      <c r="K2120" s="455" t="s">
        <v>1016</v>
      </c>
      <c r="L2120" s="518" t="s">
        <v>1017</v>
      </c>
      <c r="M2120" s="493" t="s">
        <v>7978</v>
      </c>
      <c r="N2120" s="587">
        <v>44832</v>
      </c>
      <c r="O2120" s="545">
        <f t="shared" si="103"/>
        <v>9</v>
      </c>
      <c r="P2120" s="545">
        <f t="shared" si="104"/>
        <v>9</v>
      </c>
      <c r="Q2120" s="531" t="str">
        <f t="shared" si="105"/>
        <v>Gastos_com_Pessoal</v>
      </c>
    </row>
    <row r="2121" spans="1:17" ht="51" hidden="1" x14ac:dyDescent="0.2">
      <c r="A2121" s="538">
        <f>IF(B2121="","",COUNT('Diário 3º PA'!$A$4:$A$4242)+COUNT('Diário 4º PA'!$A$4:$A$2224)+ROW()-3)</f>
        <v>6130</v>
      </c>
      <c r="B2121" s="539">
        <v>44832</v>
      </c>
      <c r="C2121" s="584">
        <v>44805</v>
      </c>
      <c r="D2121" s="554" t="s">
        <v>104</v>
      </c>
      <c r="E2121" s="482" t="s">
        <v>185</v>
      </c>
      <c r="F2121" s="488">
        <v>1829.76</v>
      </c>
      <c r="G2121" s="482" t="s">
        <v>1013</v>
      </c>
      <c r="H2121" s="482" t="s">
        <v>135</v>
      </c>
      <c r="I2121" s="489" t="s">
        <v>7970</v>
      </c>
      <c r="J2121" s="455" t="s">
        <v>7971</v>
      </c>
      <c r="K2121" s="455" t="s">
        <v>1016</v>
      </c>
      <c r="L2121" s="518" t="s">
        <v>1017</v>
      </c>
      <c r="M2121" s="493" t="s">
        <v>7979</v>
      </c>
      <c r="N2121" s="587">
        <v>44832</v>
      </c>
      <c r="O2121" s="545">
        <f t="shared" si="103"/>
        <v>9</v>
      </c>
      <c r="P2121" s="545">
        <f t="shared" si="104"/>
        <v>9</v>
      </c>
      <c r="Q2121" s="531" t="str">
        <f t="shared" si="105"/>
        <v>Gastos_com_Pessoal</v>
      </c>
    </row>
    <row r="2122" spans="1:17" ht="25.5" hidden="1" x14ac:dyDescent="0.2">
      <c r="A2122" s="538">
        <f>IF(B2122="","",COUNT('Diário 3º PA'!$A$4:$A$4242)+COUNT('Diário 4º PA'!$A$4:$A$2224)+ROW()-3)</f>
        <v>6131</v>
      </c>
      <c r="B2122" s="539">
        <v>44832</v>
      </c>
      <c r="C2122" s="492">
        <v>44805</v>
      </c>
      <c r="D2122" s="482" t="s">
        <v>93</v>
      </c>
      <c r="E2122" s="482" t="s">
        <v>97</v>
      </c>
      <c r="F2122" s="488">
        <v>0.26</v>
      </c>
      <c r="G2122" s="482" t="s">
        <v>1553</v>
      </c>
      <c r="H2122" s="482" t="s">
        <v>128</v>
      </c>
      <c r="I2122" s="482" t="s">
        <v>664</v>
      </c>
      <c r="J2122" s="493" t="s">
        <v>811</v>
      </c>
      <c r="K2122" s="518" t="s">
        <v>1554</v>
      </c>
      <c r="L2122" s="493" t="s">
        <v>1066</v>
      </c>
      <c r="M2122" s="493" t="s">
        <v>666</v>
      </c>
      <c r="N2122" s="587">
        <v>44832</v>
      </c>
      <c r="O2122" s="545">
        <f t="shared" si="103"/>
        <v>9</v>
      </c>
      <c r="P2122" s="545">
        <f t="shared" si="104"/>
        <v>9</v>
      </c>
      <c r="Q2122" s="531" t="str">
        <f t="shared" si="105"/>
        <v>Receitas</v>
      </c>
    </row>
    <row r="2123" spans="1:17" ht="38.25" hidden="1" x14ac:dyDescent="0.2">
      <c r="A2123" s="538">
        <f>IF(B2123="","",COUNT('Diário 3º PA'!$A$4:$A$4242)+COUNT('Diário 4º PA'!$A$4:$A$2224)+ROW()-3)</f>
        <v>6132</v>
      </c>
      <c r="B2123" s="539">
        <v>44833</v>
      </c>
      <c r="C2123" s="492">
        <v>44805</v>
      </c>
      <c r="D2123" s="541" t="s">
        <v>115</v>
      </c>
      <c r="E2123" s="554" t="s">
        <v>318</v>
      </c>
      <c r="F2123" s="488">
        <v>130.80000000000001</v>
      </c>
      <c r="G2123" s="482" t="s">
        <v>7980</v>
      </c>
      <c r="H2123" s="482" t="s">
        <v>131</v>
      </c>
      <c r="I2123" s="489" t="s">
        <v>7981</v>
      </c>
      <c r="J2123" s="455" t="s">
        <v>7982</v>
      </c>
      <c r="K2123" s="518" t="s">
        <v>704</v>
      </c>
      <c r="L2123" s="493" t="s">
        <v>428</v>
      </c>
      <c r="M2123" s="493">
        <v>125</v>
      </c>
      <c r="N2123" s="587">
        <v>44832</v>
      </c>
      <c r="O2123" s="545">
        <f t="shared" si="103"/>
        <v>9</v>
      </c>
      <c r="P2123" s="545">
        <f t="shared" si="104"/>
        <v>9</v>
      </c>
      <c r="Q2123" s="531" t="str">
        <f t="shared" si="105"/>
        <v>Gastos_Gerais</v>
      </c>
    </row>
    <row r="2124" spans="1:17" ht="38.25" hidden="1" x14ac:dyDescent="0.2">
      <c r="A2124" s="538">
        <f>IF(B2124="","",COUNT('Diário 3º PA'!$A$4:$A$4242)+COUNT('Diário 4º PA'!$A$4:$A$2224)+ROW()-3)</f>
        <v>6133</v>
      </c>
      <c r="B2124" s="539">
        <v>44833</v>
      </c>
      <c r="C2124" s="492">
        <v>44805</v>
      </c>
      <c r="D2124" s="541" t="s">
        <v>115</v>
      </c>
      <c r="E2124" s="482" t="s">
        <v>378</v>
      </c>
      <c r="F2124" s="488">
        <v>40</v>
      </c>
      <c r="G2124" s="482" t="s">
        <v>7983</v>
      </c>
      <c r="H2124" s="482" t="s">
        <v>130</v>
      </c>
      <c r="I2124" s="489" t="s">
        <v>7984</v>
      </c>
      <c r="J2124" s="455" t="s">
        <v>1142</v>
      </c>
      <c r="K2124" s="518" t="s">
        <v>704</v>
      </c>
      <c r="L2124" s="493" t="s">
        <v>428</v>
      </c>
      <c r="M2124" s="493">
        <v>47467</v>
      </c>
      <c r="N2124" s="587">
        <v>44833</v>
      </c>
      <c r="O2124" s="545">
        <f t="shared" si="103"/>
        <v>9</v>
      </c>
      <c r="P2124" s="545">
        <f t="shared" si="104"/>
        <v>9</v>
      </c>
      <c r="Q2124" s="531" t="str">
        <f t="shared" si="105"/>
        <v>Gastos_Gerais</v>
      </c>
    </row>
    <row r="2125" spans="1:17" ht="38.25" hidden="1" x14ac:dyDescent="0.2">
      <c r="A2125" s="538">
        <f>IF(B2125="","",COUNT('Diário 3º PA'!$A$4:$A$4242)+COUNT('Diário 4º PA'!$A$4:$A$2224)+ROW()-3)</f>
        <v>6134</v>
      </c>
      <c r="B2125" s="539">
        <v>44833</v>
      </c>
      <c r="C2125" s="492">
        <v>44805</v>
      </c>
      <c r="D2125" s="541" t="s">
        <v>115</v>
      </c>
      <c r="E2125" s="482" t="s">
        <v>326</v>
      </c>
      <c r="F2125" s="488">
        <v>750</v>
      </c>
      <c r="G2125" s="482" t="s">
        <v>7985</v>
      </c>
      <c r="H2125" s="482" t="s">
        <v>137</v>
      </c>
      <c r="I2125" s="489" t="s">
        <v>7986</v>
      </c>
      <c r="J2125" s="455" t="s">
        <v>5658</v>
      </c>
      <c r="K2125" s="518" t="s">
        <v>704</v>
      </c>
      <c r="L2125" s="493" t="s">
        <v>428</v>
      </c>
      <c r="M2125" s="493">
        <v>623</v>
      </c>
      <c r="N2125" s="587">
        <v>44832</v>
      </c>
      <c r="O2125" s="545">
        <f t="shared" si="103"/>
        <v>9</v>
      </c>
      <c r="P2125" s="545">
        <f t="shared" si="104"/>
        <v>9</v>
      </c>
      <c r="Q2125" s="531" t="str">
        <f t="shared" si="105"/>
        <v>Gastos_Gerais</v>
      </c>
    </row>
    <row r="2126" spans="1:17" ht="38.25" hidden="1" x14ac:dyDescent="0.2">
      <c r="A2126" s="538">
        <f>IF(B2126="","",COUNT('Diário 3º PA'!$A$4:$A$4242)+COUNT('Diário 4º PA'!$A$4:$A$2224)+ROW()-3)</f>
        <v>6135</v>
      </c>
      <c r="B2126" s="539">
        <v>44833</v>
      </c>
      <c r="C2126" s="492">
        <v>44805</v>
      </c>
      <c r="D2126" s="541" t="s">
        <v>115</v>
      </c>
      <c r="E2126" s="554" t="s">
        <v>302</v>
      </c>
      <c r="F2126" s="488">
        <v>34740.01</v>
      </c>
      <c r="G2126" s="554" t="s">
        <v>6325</v>
      </c>
      <c r="H2126" s="482" t="s">
        <v>137</v>
      </c>
      <c r="I2126" s="489" t="s">
        <v>3776</v>
      </c>
      <c r="J2126" s="455" t="s">
        <v>1134</v>
      </c>
      <c r="K2126" s="518" t="s">
        <v>704</v>
      </c>
      <c r="L2126" s="493" t="s">
        <v>428</v>
      </c>
      <c r="M2126" s="493">
        <v>1020</v>
      </c>
      <c r="N2126" s="587">
        <v>44825</v>
      </c>
      <c r="O2126" s="545">
        <f t="shared" si="103"/>
        <v>9</v>
      </c>
      <c r="P2126" s="545">
        <f t="shared" si="104"/>
        <v>9</v>
      </c>
      <c r="Q2126" s="531" t="str">
        <f t="shared" si="105"/>
        <v>Gastos_Gerais</v>
      </c>
    </row>
    <row r="2127" spans="1:17" ht="38.25" hidden="1" x14ac:dyDescent="0.2">
      <c r="A2127" s="538">
        <f>IF(B2127="","",COUNT('Diário 3º PA'!$A$4:$A$4242)+COUNT('Diário 4º PA'!$A$4:$A$2224)+ROW()-3)</f>
        <v>6136</v>
      </c>
      <c r="B2127" s="539">
        <v>44833</v>
      </c>
      <c r="C2127" s="492">
        <v>44531</v>
      </c>
      <c r="D2127" s="541" t="s">
        <v>115</v>
      </c>
      <c r="E2127" s="482" t="s">
        <v>232</v>
      </c>
      <c r="F2127" s="488">
        <v>10324.68</v>
      </c>
      <c r="G2127" s="482" t="s">
        <v>7987</v>
      </c>
      <c r="H2127" s="482" t="s">
        <v>131</v>
      </c>
      <c r="I2127" s="489" t="s">
        <v>1089</v>
      </c>
      <c r="J2127" s="455" t="s">
        <v>703</v>
      </c>
      <c r="K2127" s="518" t="s">
        <v>704</v>
      </c>
      <c r="L2127" s="493" t="s">
        <v>705</v>
      </c>
      <c r="M2127" s="493" t="s">
        <v>7988</v>
      </c>
      <c r="N2127" s="587">
        <v>44833</v>
      </c>
      <c r="O2127" s="545">
        <f t="shared" si="103"/>
        <v>9</v>
      </c>
      <c r="P2127" s="545">
        <f t="shared" si="104"/>
        <v>0</v>
      </c>
      <c r="Q2127" s="531" t="str">
        <f t="shared" si="105"/>
        <v>Gastos_Gerais</v>
      </c>
    </row>
    <row r="2128" spans="1:17" ht="38.25" hidden="1" x14ac:dyDescent="0.2">
      <c r="A2128" s="538">
        <f>IF(B2128="","",COUNT('Diário 3º PA'!$A$4:$A$4242)+COUNT('Diário 4º PA'!$A$4:$A$2224)+ROW()-3)</f>
        <v>6137</v>
      </c>
      <c r="B2128" s="539">
        <v>44833</v>
      </c>
      <c r="C2128" s="492">
        <v>44562</v>
      </c>
      <c r="D2128" s="541" t="s">
        <v>115</v>
      </c>
      <c r="E2128" s="482" t="s">
        <v>232</v>
      </c>
      <c r="F2128" s="488">
        <v>10394.43</v>
      </c>
      <c r="G2128" s="482" t="s">
        <v>7987</v>
      </c>
      <c r="H2128" s="482" t="s">
        <v>131</v>
      </c>
      <c r="I2128" s="489" t="s">
        <v>1089</v>
      </c>
      <c r="J2128" s="455" t="s">
        <v>703</v>
      </c>
      <c r="K2128" s="518" t="s">
        <v>704</v>
      </c>
      <c r="L2128" s="493" t="s">
        <v>705</v>
      </c>
      <c r="M2128" s="493" t="s">
        <v>7989</v>
      </c>
      <c r="N2128" s="587">
        <v>44833</v>
      </c>
      <c r="O2128" s="545">
        <f t="shared" si="103"/>
        <v>9</v>
      </c>
      <c r="P2128" s="545">
        <f t="shared" si="104"/>
        <v>1</v>
      </c>
      <c r="Q2128" s="531" t="str">
        <f t="shared" si="105"/>
        <v>Gastos_Gerais</v>
      </c>
    </row>
    <row r="2129" spans="1:17" ht="38.25" hidden="1" x14ac:dyDescent="0.2">
      <c r="A2129" s="538">
        <f>IF(B2129="","",COUNT('Diário 3º PA'!$A$4:$A$4242)+COUNT('Diário 4º PA'!$A$4:$A$2224)+ROW()-3)</f>
        <v>6138</v>
      </c>
      <c r="B2129" s="539">
        <v>44833</v>
      </c>
      <c r="C2129" s="492">
        <v>44593</v>
      </c>
      <c r="D2129" s="541" t="s">
        <v>115</v>
      </c>
      <c r="E2129" s="482" t="s">
        <v>232</v>
      </c>
      <c r="F2129" s="488">
        <v>6704.45</v>
      </c>
      <c r="G2129" s="482" t="s">
        <v>7987</v>
      </c>
      <c r="H2129" s="482" t="s">
        <v>131</v>
      </c>
      <c r="I2129" s="489" t="s">
        <v>1089</v>
      </c>
      <c r="J2129" s="455" t="s">
        <v>703</v>
      </c>
      <c r="K2129" s="518" t="s">
        <v>704</v>
      </c>
      <c r="L2129" s="493" t="s">
        <v>705</v>
      </c>
      <c r="M2129" s="493" t="s">
        <v>7990</v>
      </c>
      <c r="N2129" s="587">
        <v>44833</v>
      </c>
      <c r="O2129" s="545">
        <f t="shared" si="103"/>
        <v>9</v>
      </c>
      <c r="P2129" s="545">
        <f t="shared" si="104"/>
        <v>2</v>
      </c>
      <c r="Q2129" s="531" t="str">
        <f t="shared" si="105"/>
        <v>Gastos_Gerais</v>
      </c>
    </row>
    <row r="2130" spans="1:17" ht="38.25" hidden="1" x14ac:dyDescent="0.2">
      <c r="A2130" s="538">
        <f>IF(B2130="","",COUNT('Diário 3º PA'!$A$4:$A$4242)+COUNT('Diário 4º PA'!$A$4:$A$2224)+ROW()-3)</f>
        <v>6139</v>
      </c>
      <c r="B2130" s="539">
        <v>44833</v>
      </c>
      <c r="C2130" s="492">
        <v>44621</v>
      </c>
      <c r="D2130" s="541" t="s">
        <v>115</v>
      </c>
      <c r="E2130" s="482" t="s">
        <v>232</v>
      </c>
      <c r="F2130" s="488">
        <v>10571.74</v>
      </c>
      <c r="G2130" s="482" t="s">
        <v>7987</v>
      </c>
      <c r="H2130" s="482" t="s">
        <v>131</v>
      </c>
      <c r="I2130" s="489" t="s">
        <v>1089</v>
      </c>
      <c r="J2130" s="455" t="s">
        <v>703</v>
      </c>
      <c r="K2130" s="518" t="s">
        <v>704</v>
      </c>
      <c r="L2130" s="493" t="s">
        <v>705</v>
      </c>
      <c r="M2130" s="493" t="s">
        <v>7991</v>
      </c>
      <c r="N2130" s="587">
        <v>44833</v>
      </c>
      <c r="O2130" s="545">
        <f t="shared" si="103"/>
        <v>9</v>
      </c>
      <c r="P2130" s="545">
        <f t="shared" si="104"/>
        <v>3</v>
      </c>
      <c r="Q2130" s="531" t="str">
        <f t="shared" si="105"/>
        <v>Gastos_Gerais</v>
      </c>
    </row>
    <row r="2131" spans="1:17" ht="38.25" hidden="1" x14ac:dyDescent="0.2">
      <c r="A2131" s="538">
        <f>IF(B2131="","",COUNT('Diário 3º PA'!$A$4:$A$4242)+COUNT('Diário 4º PA'!$A$4:$A$2224)+ROW()-3)</f>
        <v>6140</v>
      </c>
      <c r="B2131" s="539">
        <v>44833</v>
      </c>
      <c r="C2131" s="492">
        <v>44652</v>
      </c>
      <c r="D2131" s="541" t="s">
        <v>115</v>
      </c>
      <c r="E2131" s="482" t="s">
        <v>232</v>
      </c>
      <c r="F2131" s="488">
        <v>8437.99</v>
      </c>
      <c r="G2131" s="482" t="s">
        <v>7987</v>
      </c>
      <c r="H2131" s="482" t="s">
        <v>131</v>
      </c>
      <c r="I2131" s="489" t="s">
        <v>1089</v>
      </c>
      <c r="J2131" s="455" t="s">
        <v>703</v>
      </c>
      <c r="K2131" s="518" t="s">
        <v>704</v>
      </c>
      <c r="L2131" s="493" t="s">
        <v>705</v>
      </c>
      <c r="M2131" s="493" t="s">
        <v>7992</v>
      </c>
      <c r="N2131" s="587">
        <v>44833</v>
      </c>
      <c r="O2131" s="545">
        <f t="shared" si="103"/>
        <v>9</v>
      </c>
      <c r="P2131" s="545">
        <f t="shared" si="104"/>
        <v>4</v>
      </c>
      <c r="Q2131" s="531" t="str">
        <f t="shared" si="105"/>
        <v>Gastos_Gerais</v>
      </c>
    </row>
    <row r="2132" spans="1:17" ht="38.25" hidden="1" x14ac:dyDescent="0.2">
      <c r="A2132" s="538">
        <f>IF(B2132="","",COUNT('Diário 3º PA'!$A$4:$A$4242)+COUNT('Diário 4º PA'!$A$4:$A$2224)+ROW()-3)</f>
        <v>6141</v>
      </c>
      <c r="B2132" s="539">
        <v>44833</v>
      </c>
      <c r="C2132" s="492">
        <v>44682</v>
      </c>
      <c r="D2132" s="541" t="s">
        <v>115</v>
      </c>
      <c r="E2132" s="482" t="s">
        <v>232</v>
      </c>
      <c r="F2132" s="488">
        <v>11615.46</v>
      </c>
      <c r="G2132" s="482" t="s">
        <v>7987</v>
      </c>
      <c r="H2132" s="482" t="s">
        <v>131</v>
      </c>
      <c r="I2132" s="489" t="s">
        <v>1089</v>
      </c>
      <c r="J2132" s="455" t="s">
        <v>703</v>
      </c>
      <c r="K2132" s="518" t="s">
        <v>704</v>
      </c>
      <c r="L2132" s="493" t="s">
        <v>705</v>
      </c>
      <c r="M2132" s="493" t="s">
        <v>7993</v>
      </c>
      <c r="N2132" s="587">
        <v>44833</v>
      </c>
      <c r="O2132" s="545">
        <f t="shared" si="103"/>
        <v>9</v>
      </c>
      <c r="P2132" s="545">
        <f t="shared" si="104"/>
        <v>5</v>
      </c>
      <c r="Q2132" s="531" t="str">
        <f t="shared" si="105"/>
        <v>Gastos_Gerais</v>
      </c>
    </row>
    <row r="2133" spans="1:17" ht="38.25" hidden="1" x14ac:dyDescent="0.2">
      <c r="A2133" s="538">
        <f>IF(B2133="","",COUNT('Diário 3º PA'!$A$4:$A$4242)+COUNT('Diário 4º PA'!$A$4:$A$2224)+ROW()-3)</f>
        <v>6142</v>
      </c>
      <c r="B2133" s="539">
        <v>44833</v>
      </c>
      <c r="C2133" s="492">
        <v>44713</v>
      </c>
      <c r="D2133" s="541" t="s">
        <v>115</v>
      </c>
      <c r="E2133" s="482" t="s">
        <v>232</v>
      </c>
      <c r="F2133" s="488">
        <v>13258.91</v>
      </c>
      <c r="G2133" s="482" t="s">
        <v>7987</v>
      </c>
      <c r="H2133" s="482" t="s">
        <v>131</v>
      </c>
      <c r="I2133" s="489" t="s">
        <v>1089</v>
      </c>
      <c r="J2133" s="455" t="s">
        <v>703</v>
      </c>
      <c r="K2133" s="518" t="s">
        <v>704</v>
      </c>
      <c r="L2133" s="493" t="s">
        <v>705</v>
      </c>
      <c r="M2133" s="493" t="s">
        <v>7994</v>
      </c>
      <c r="N2133" s="587">
        <v>44833</v>
      </c>
      <c r="O2133" s="545">
        <f t="shared" si="103"/>
        <v>9</v>
      </c>
      <c r="P2133" s="545">
        <f t="shared" si="104"/>
        <v>6</v>
      </c>
      <c r="Q2133" s="531" t="str">
        <f t="shared" si="105"/>
        <v>Gastos_Gerais</v>
      </c>
    </row>
    <row r="2134" spans="1:17" ht="38.25" hidden="1" x14ac:dyDescent="0.2">
      <c r="A2134" s="538">
        <f>IF(B2134="","",COUNT('Diário 3º PA'!$A$4:$A$4242)+COUNT('Diário 4º PA'!$A$4:$A$2224)+ROW()-3)</f>
        <v>6143</v>
      </c>
      <c r="B2134" s="539">
        <v>44833</v>
      </c>
      <c r="C2134" s="492">
        <v>44743</v>
      </c>
      <c r="D2134" s="541" t="s">
        <v>115</v>
      </c>
      <c r="E2134" s="482" t="s">
        <v>232</v>
      </c>
      <c r="F2134" s="488">
        <v>11943.43</v>
      </c>
      <c r="G2134" s="482" t="s">
        <v>7987</v>
      </c>
      <c r="H2134" s="482" t="s">
        <v>131</v>
      </c>
      <c r="I2134" s="489" t="s">
        <v>1089</v>
      </c>
      <c r="J2134" s="455" t="s">
        <v>703</v>
      </c>
      <c r="K2134" s="518" t="s">
        <v>704</v>
      </c>
      <c r="L2134" s="493" t="s">
        <v>705</v>
      </c>
      <c r="M2134" s="493" t="s">
        <v>7995</v>
      </c>
      <c r="N2134" s="587">
        <v>44833</v>
      </c>
      <c r="O2134" s="545">
        <f t="shared" si="103"/>
        <v>9</v>
      </c>
      <c r="P2134" s="545">
        <f t="shared" si="104"/>
        <v>7</v>
      </c>
      <c r="Q2134" s="531" t="str">
        <f t="shared" si="105"/>
        <v>Gastos_Gerais</v>
      </c>
    </row>
    <row r="2135" spans="1:17" ht="38.25" hidden="1" x14ac:dyDescent="0.2">
      <c r="A2135" s="538">
        <f>IF(B2135="","",COUNT('Diário 3º PA'!$A$4:$A$4242)+COUNT('Diário 4º PA'!$A$4:$A$2224)+ROW()-3)</f>
        <v>6144</v>
      </c>
      <c r="B2135" s="539">
        <v>44833</v>
      </c>
      <c r="C2135" s="492">
        <v>44774</v>
      </c>
      <c r="D2135" s="541" t="s">
        <v>115</v>
      </c>
      <c r="E2135" s="482" t="s">
        <v>232</v>
      </c>
      <c r="F2135" s="488">
        <v>13441.02</v>
      </c>
      <c r="G2135" s="482" t="s">
        <v>7987</v>
      </c>
      <c r="H2135" s="482" t="s">
        <v>131</v>
      </c>
      <c r="I2135" s="489" t="s">
        <v>1089</v>
      </c>
      <c r="J2135" s="455" t="s">
        <v>703</v>
      </c>
      <c r="K2135" s="518" t="s">
        <v>704</v>
      </c>
      <c r="L2135" s="493" t="s">
        <v>705</v>
      </c>
      <c r="M2135" s="493" t="s">
        <v>7996</v>
      </c>
      <c r="N2135" s="587">
        <v>44833</v>
      </c>
      <c r="O2135" s="545">
        <f t="shared" si="103"/>
        <v>9</v>
      </c>
      <c r="P2135" s="545">
        <f t="shared" si="104"/>
        <v>8</v>
      </c>
      <c r="Q2135" s="531" t="str">
        <f t="shared" si="105"/>
        <v>Gastos_Gerais</v>
      </c>
    </row>
    <row r="2136" spans="1:17" ht="38.25" hidden="1" x14ac:dyDescent="0.2">
      <c r="A2136" s="538">
        <f>IF(B2136="","",COUNT('Diário 3º PA'!$A$4:$A$4242)+COUNT('Diário 4º PA'!$A$4:$A$2224)+ROW()-3)</f>
        <v>6145</v>
      </c>
      <c r="B2136" s="539">
        <v>44833</v>
      </c>
      <c r="C2136" s="492">
        <v>44805</v>
      </c>
      <c r="D2136" s="541" t="s">
        <v>115</v>
      </c>
      <c r="E2136" s="482" t="s">
        <v>342</v>
      </c>
      <c r="F2136" s="488">
        <v>370.8</v>
      </c>
      <c r="G2136" s="482" t="s">
        <v>7997</v>
      </c>
      <c r="H2136" s="482" t="s">
        <v>128</v>
      </c>
      <c r="I2136" s="489" t="s">
        <v>7998</v>
      </c>
      <c r="J2136" s="455" t="s">
        <v>2724</v>
      </c>
      <c r="K2136" s="518" t="s">
        <v>704</v>
      </c>
      <c r="L2136" s="493" t="s">
        <v>428</v>
      </c>
      <c r="M2136" s="493">
        <v>20222874</v>
      </c>
      <c r="N2136" s="587">
        <v>44819</v>
      </c>
      <c r="O2136" s="545">
        <f t="shared" si="103"/>
        <v>9</v>
      </c>
      <c r="P2136" s="545">
        <f t="shared" si="104"/>
        <v>9</v>
      </c>
      <c r="Q2136" s="531" t="str">
        <f t="shared" si="105"/>
        <v>Gastos_Gerais</v>
      </c>
    </row>
    <row r="2137" spans="1:17" ht="38.25" hidden="1" x14ac:dyDescent="0.2">
      <c r="A2137" s="538">
        <f>IF(B2137="","",COUNT('Diário 3º PA'!$A$4:$A$4242)+COUNT('Diário 4º PA'!$A$4:$A$2224)+ROW()-3)</f>
        <v>6146</v>
      </c>
      <c r="B2137" s="539">
        <v>44833</v>
      </c>
      <c r="C2137" s="492">
        <v>44805</v>
      </c>
      <c r="D2137" s="541" t="s">
        <v>115</v>
      </c>
      <c r="E2137" s="482" t="s">
        <v>328</v>
      </c>
      <c r="F2137" s="488">
        <v>1500</v>
      </c>
      <c r="G2137" s="482" t="s">
        <v>7999</v>
      </c>
      <c r="H2137" s="489" t="s">
        <v>135</v>
      </c>
      <c r="I2137" s="489" t="s">
        <v>727</v>
      </c>
      <c r="J2137" s="455" t="s">
        <v>728</v>
      </c>
      <c r="K2137" s="518" t="s">
        <v>704</v>
      </c>
      <c r="L2137" s="556" t="s">
        <v>428</v>
      </c>
      <c r="M2137" s="493" t="s">
        <v>8000</v>
      </c>
      <c r="N2137" s="587">
        <v>44833</v>
      </c>
      <c r="O2137" s="545">
        <f t="shared" si="103"/>
        <v>9</v>
      </c>
      <c r="P2137" s="545">
        <f t="shared" si="104"/>
        <v>9</v>
      </c>
      <c r="Q2137" s="531" t="str">
        <f t="shared" si="105"/>
        <v>Gastos_Gerais</v>
      </c>
    </row>
    <row r="2138" spans="1:17" ht="38.25" hidden="1" x14ac:dyDescent="0.2">
      <c r="A2138" s="538">
        <f>IF(B2138="","",COUNT('Diário 3º PA'!$A$4:$A$4242)+COUNT('Diário 4º PA'!$A$4:$A$2224)+ROW()-3)</f>
        <v>6147</v>
      </c>
      <c r="B2138" s="539">
        <v>44833</v>
      </c>
      <c r="C2138" s="492">
        <v>44805</v>
      </c>
      <c r="D2138" s="541" t="s">
        <v>115</v>
      </c>
      <c r="E2138" s="482" t="s">
        <v>328</v>
      </c>
      <c r="F2138" s="488">
        <v>2000</v>
      </c>
      <c r="G2138" s="482" t="s">
        <v>1087</v>
      </c>
      <c r="H2138" s="489" t="s">
        <v>133</v>
      </c>
      <c r="I2138" s="489" t="s">
        <v>727</v>
      </c>
      <c r="J2138" s="455" t="s">
        <v>728</v>
      </c>
      <c r="K2138" s="518" t="s">
        <v>704</v>
      </c>
      <c r="L2138" s="556" t="s">
        <v>428</v>
      </c>
      <c r="M2138" s="493" t="s">
        <v>8001</v>
      </c>
      <c r="N2138" s="587">
        <v>44833</v>
      </c>
      <c r="O2138" s="545">
        <f t="shared" si="103"/>
        <v>9</v>
      </c>
      <c r="P2138" s="545">
        <f t="shared" si="104"/>
        <v>9</v>
      </c>
      <c r="Q2138" s="531" t="str">
        <f t="shared" si="105"/>
        <v>Gastos_Gerais</v>
      </c>
    </row>
    <row r="2139" spans="1:17" ht="38.25" hidden="1" x14ac:dyDescent="0.2">
      <c r="A2139" s="538">
        <f>IF(B2139="","",COUNT('Diário 3º PA'!$A$4:$A$4242)+COUNT('Diário 4º PA'!$A$4:$A$2224)+ROW()-3)</f>
        <v>6148</v>
      </c>
      <c r="B2139" s="539">
        <v>44833</v>
      </c>
      <c r="C2139" s="492">
        <v>44805</v>
      </c>
      <c r="D2139" s="541" t="s">
        <v>115</v>
      </c>
      <c r="E2139" s="482" t="s">
        <v>298</v>
      </c>
      <c r="F2139" s="488">
        <v>1196.79</v>
      </c>
      <c r="G2139" s="554" t="s">
        <v>5970</v>
      </c>
      <c r="H2139" s="482" t="s">
        <v>132</v>
      </c>
      <c r="I2139" s="489" t="s">
        <v>3444</v>
      </c>
      <c r="J2139" s="455" t="s">
        <v>1044</v>
      </c>
      <c r="K2139" s="518" t="s">
        <v>704</v>
      </c>
      <c r="L2139" s="493" t="s">
        <v>428</v>
      </c>
      <c r="M2139" s="493">
        <v>24435</v>
      </c>
      <c r="N2139" s="587">
        <v>44820</v>
      </c>
      <c r="O2139" s="545">
        <f t="shared" si="103"/>
        <v>9</v>
      </c>
      <c r="P2139" s="545">
        <f t="shared" si="104"/>
        <v>9</v>
      </c>
      <c r="Q2139" s="531" t="str">
        <f t="shared" si="105"/>
        <v>Gastos_Gerais</v>
      </c>
    </row>
    <row r="2140" spans="1:17" ht="76.5" x14ac:dyDescent="0.2">
      <c r="A2140" s="538">
        <f>IF(B2140="","",COUNT('Diário 3º PA'!$A$4:$A$4242)+COUNT('Diário 4º PA'!$A$4:$A$2224)+ROW()-3)</f>
        <v>6149</v>
      </c>
      <c r="B2140" s="539">
        <v>44833</v>
      </c>
      <c r="C2140" s="492">
        <v>44805</v>
      </c>
      <c r="D2140" s="554" t="s">
        <v>117</v>
      </c>
      <c r="E2140" s="482" t="s">
        <v>385</v>
      </c>
      <c r="F2140" s="488">
        <v>19115.95</v>
      </c>
      <c r="G2140" s="482" t="s">
        <v>8002</v>
      </c>
      <c r="H2140" s="482" t="s">
        <v>128</v>
      </c>
      <c r="I2140" s="489" t="s">
        <v>587</v>
      </c>
      <c r="J2140" s="455" t="s">
        <v>8003</v>
      </c>
      <c r="K2140" s="518" t="s">
        <v>704</v>
      </c>
      <c r="L2140" s="493" t="s">
        <v>428</v>
      </c>
      <c r="M2140" s="493">
        <v>3</v>
      </c>
      <c r="N2140" s="587">
        <v>44827</v>
      </c>
      <c r="O2140" s="545">
        <f t="shared" si="103"/>
        <v>9</v>
      </c>
      <c r="P2140" s="545">
        <f t="shared" si="104"/>
        <v>9</v>
      </c>
      <c r="Q2140" s="531" t="str">
        <f t="shared" si="105"/>
        <v>Aquisição_de_Bens_Permanentes</v>
      </c>
    </row>
    <row r="2141" spans="1:17" ht="51" hidden="1" x14ac:dyDescent="0.2">
      <c r="A2141" s="538">
        <f>IF(B2141="","",COUNT('Diário 3º PA'!$A$4:$A$4242)+COUNT('Diário 4º PA'!$A$4:$A$2224)+ROW()-3)</f>
        <v>6150</v>
      </c>
      <c r="B2141" s="539">
        <v>44833</v>
      </c>
      <c r="C2141" s="584">
        <v>44805</v>
      </c>
      <c r="D2141" s="554" t="s">
        <v>104</v>
      </c>
      <c r="E2141" s="554" t="s">
        <v>189</v>
      </c>
      <c r="F2141" s="488">
        <v>3714.41</v>
      </c>
      <c r="G2141" s="543" t="s">
        <v>8004</v>
      </c>
      <c r="H2141" s="482" t="s">
        <v>128</v>
      </c>
      <c r="I2141" s="489" t="s">
        <v>840</v>
      </c>
      <c r="J2141" s="455" t="s">
        <v>841</v>
      </c>
      <c r="K2141" s="518" t="s">
        <v>6748</v>
      </c>
      <c r="L2141" s="493" t="s">
        <v>1531</v>
      </c>
      <c r="M2141" s="493">
        <v>990797605</v>
      </c>
      <c r="N2141" s="587">
        <v>44833</v>
      </c>
      <c r="O2141" s="545">
        <f t="shared" si="103"/>
        <v>9</v>
      </c>
      <c r="P2141" s="545">
        <f t="shared" si="104"/>
        <v>9</v>
      </c>
      <c r="Q2141" s="531" t="str">
        <f t="shared" si="105"/>
        <v>Gastos_com_Pessoal</v>
      </c>
    </row>
    <row r="2142" spans="1:17" ht="51" hidden="1" x14ac:dyDescent="0.2">
      <c r="A2142" s="538">
        <f>IF(B2142="","",COUNT('Diário 3º PA'!$A$4:$A$4242)+COUNT('Diário 4º PA'!$A$4:$A$2224)+ROW()-3)</f>
        <v>6151</v>
      </c>
      <c r="B2142" s="539">
        <v>44833</v>
      </c>
      <c r="C2142" s="584">
        <v>44805</v>
      </c>
      <c r="D2142" s="554" t="s">
        <v>104</v>
      </c>
      <c r="E2142" s="554" t="s">
        <v>191</v>
      </c>
      <c r="F2142" s="488">
        <v>1497.44</v>
      </c>
      <c r="G2142" s="543" t="s">
        <v>8005</v>
      </c>
      <c r="H2142" s="482" t="s">
        <v>128</v>
      </c>
      <c r="I2142" s="489" t="s">
        <v>840</v>
      </c>
      <c r="J2142" s="455" t="s">
        <v>841</v>
      </c>
      <c r="K2142" s="518" t="s">
        <v>6748</v>
      </c>
      <c r="L2142" s="493" t="s">
        <v>1531</v>
      </c>
      <c r="M2142" s="493">
        <v>990797605</v>
      </c>
      <c r="N2142" s="587">
        <v>44833</v>
      </c>
      <c r="O2142" s="545">
        <f t="shared" si="103"/>
        <v>9</v>
      </c>
      <c r="P2142" s="545">
        <f t="shared" si="104"/>
        <v>9</v>
      </c>
      <c r="Q2142" s="531" t="str">
        <f t="shared" si="105"/>
        <v>Gastos_com_Pessoal</v>
      </c>
    </row>
    <row r="2143" spans="1:17" ht="51" hidden="1" x14ac:dyDescent="0.2">
      <c r="A2143" s="538">
        <f>IF(B2143="","",COUNT('Diário 3º PA'!$A$4:$A$4242)+COUNT('Diário 4º PA'!$A$4:$A$2224)+ROW()-3)</f>
        <v>6152</v>
      </c>
      <c r="B2143" s="539">
        <v>44833</v>
      </c>
      <c r="C2143" s="584">
        <v>44805</v>
      </c>
      <c r="D2143" s="554" t="s">
        <v>104</v>
      </c>
      <c r="E2143" s="554" t="s">
        <v>189</v>
      </c>
      <c r="F2143" s="488">
        <v>2136.09</v>
      </c>
      <c r="G2143" s="543" t="s">
        <v>8006</v>
      </c>
      <c r="H2143" s="482" t="s">
        <v>135</v>
      </c>
      <c r="I2143" s="489" t="s">
        <v>8007</v>
      </c>
      <c r="J2143" s="455" t="s">
        <v>8008</v>
      </c>
      <c r="K2143" s="518" t="s">
        <v>6748</v>
      </c>
      <c r="L2143" s="493" t="s">
        <v>1531</v>
      </c>
      <c r="M2143" s="493">
        <v>990797605</v>
      </c>
      <c r="N2143" s="587">
        <v>44833</v>
      </c>
      <c r="O2143" s="545">
        <f t="shared" si="103"/>
        <v>9</v>
      </c>
      <c r="P2143" s="545">
        <f t="shared" si="104"/>
        <v>9</v>
      </c>
      <c r="Q2143" s="531" t="str">
        <f t="shared" si="105"/>
        <v>Gastos_com_Pessoal</v>
      </c>
    </row>
    <row r="2144" spans="1:17" ht="51" hidden="1" x14ac:dyDescent="0.2">
      <c r="A2144" s="538">
        <f>IF(B2144="","",COUNT('Diário 3º PA'!$A$4:$A$4242)+COUNT('Diário 4º PA'!$A$4:$A$2224)+ROW()-3)</f>
        <v>6153</v>
      </c>
      <c r="B2144" s="539">
        <v>44833</v>
      </c>
      <c r="C2144" s="584">
        <v>44805</v>
      </c>
      <c r="D2144" s="554" t="s">
        <v>104</v>
      </c>
      <c r="E2144" s="554" t="s">
        <v>191</v>
      </c>
      <c r="F2144" s="488">
        <v>742.18</v>
      </c>
      <c r="G2144" s="543" t="s">
        <v>8009</v>
      </c>
      <c r="H2144" s="482" t="s">
        <v>135</v>
      </c>
      <c r="I2144" s="489" t="s">
        <v>8007</v>
      </c>
      <c r="J2144" s="455" t="s">
        <v>8008</v>
      </c>
      <c r="K2144" s="518" t="s">
        <v>6748</v>
      </c>
      <c r="L2144" s="493" t="s">
        <v>1531</v>
      </c>
      <c r="M2144" s="493">
        <v>990797605</v>
      </c>
      <c r="N2144" s="587">
        <v>44833</v>
      </c>
      <c r="O2144" s="545">
        <f t="shared" si="103"/>
        <v>9</v>
      </c>
      <c r="P2144" s="545">
        <f t="shared" si="104"/>
        <v>9</v>
      </c>
      <c r="Q2144" s="531" t="str">
        <f t="shared" si="105"/>
        <v>Gastos_com_Pessoal</v>
      </c>
    </row>
    <row r="2145" spans="1:17" ht="51" hidden="1" x14ac:dyDescent="0.2">
      <c r="A2145" s="538">
        <f>IF(B2145="","",COUNT('Diário 3º PA'!$A$4:$A$4242)+COUNT('Diário 4º PA'!$A$4:$A$2224)+ROW()-3)</f>
        <v>6154</v>
      </c>
      <c r="B2145" s="539">
        <v>44833</v>
      </c>
      <c r="C2145" s="584">
        <v>44805</v>
      </c>
      <c r="D2145" s="554" t="s">
        <v>104</v>
      </c>
      <c r="E2145" s="554" t="s">
        <v>189</v>
      </c>
      <c r="F2145" s="488">
        <v>2361.79</v>
      </c>
      <c r="G2145" s="543" t="s">
        <v>8010</v>
      </c>
      <c r="H2145" s="482" t="s">
        <v>131</v>
      </c>
      <c r="I2145" s="489" t="s">
        <v>5436</v>
      </c>
      <c r="J2145" s="455" t="s">
        <v>4394</v>
      </c>
      <c r="K2145" s="518" t="s">
        <v>6748</v>
      </c>
      <c r="L2145" s="493" t="s">
        <v>1531</v>
      </c>
      <c r="M2145" s="493">
        <v>990797605</v>
      </c>
      <c r="N2145" s="587">
        <v>44833</v>
      </c>
      <c r="O2145" s="545">
        <f t="shared" si="103"/>
        <v>9</v>
      </c>
      <c r="P2145" s="545">
        <f t="shared" si="104"/>
        <v>9</v>
      </c>
      <c r="Q2145" s="531" t="str">
        <f t="shared" si="105"/>
        <v>Gastos_com_Pessoal</v>
      </c>
    </row>
    <row r="2146" spans="1:17" ht="51" hidden="1" x14ac:dyDescent="0.2">
      <c r="A2146" s="538">
        <f>IF(B2146="","",COUNT('Diário 3º PA'!$A$4:$A$4242)+COUNT('Diário 4º PA'!$A$4:$A$2224)+ROW()-3)</f>
        <v>6155</v>
      </c>
      <c r="B2146" s="539">
        <v>44833</v>
      </c>
      <c r="C2146" s="584">
        <v>44805</v>
      </c>
      <c r="D2146" s="554" t="s">
        <v>104</v>
      </c>
      <c r="E2146" s="554" t="s">
        <v>191</v>
      </c>
      <c r="F2146" s="488">
        <v>836.25</v>
      </c>
      <c r="G2146" s="543" t="s">
        <v>8011</v>
      </c>
      <c r="H2146" s="482" t="s">
        <v>131</v>
      </c>
      <c r="I2146" s="489" t="s">
        <v>5436</v>
      </c>
      <c r="J2146" s="455" t="s">
        <v>4394</v>
      </c>
      <c r="K2146" s="518" t="s">
        <v>6748</v>
      </c>
      <c r="L2146" s="493" t="s">
        <v>1531</v>
      </c>
      <c r="M2146" s="493">
        <v>990797605</v>
      </c>
      <c r="N2146" s="587">
        <v>44833</v>
      </c>
      <c r="O2146" s="545">
        <f t="shared" si="103"/>
        <v>9</v>
      </c>
      <c r="P2146" s="545">
        <f t="shared" si="104"/>
        <v>9</v>
      </c>
      <c r="Q2146" s="531" t="str">
        <f t="shared" si="105"/>
        <v>Gastos_com_Pessoal</v>
      </c>
    </row>
    <row r="2147" spans="1:17" ht="51" hidden="1" x14ac:dyDescent="0.2">
      <c r="A2147" s="538">
        <f>IF(B2147="","",COUNT('Diário 3º PA'!$A$4:$A$4242)+COUNT('Diário 4º PA'!$A$4:$A$2224)+ROW()-3)</f>
        <v>6156</v>
      </c>
      <c r="B2147" s="539">
        <v>44833</v>
      </c>
      <c r="C2147" s="584">
        <v>44805</v>
      </c>
      <c r="D2147" s="554" t="s">
        <v>104</v>
      </c>
      <c r="E2147" s="554" t="s">
        <v>189</v>
      </c>
      <c r="F2147" s="488">
        <v>2390.23</v>
      </c>
      <c r="G2147" s="543" t="s">
        <v>8012</v>
      </c>
      <c r="H2147" s="482" t="s">
        <v>138</v>
      </c>
      <c r="I2147" s="489" t="s">
        <v>8013</v>
      </c>
      <c r="J2147" s="455" t="s">
        <v>8014</v>
      </c>
      <c r="K2147" s="518" t="s">
        <v>6748</v>
      </c>
      <c r="L2147" s="493" t="s">
        <v>1531</v>
      </c>
      <c r="M2147" s="493">
        <v>990797605</v>
      </c>
      <c r="N2147" s="587">
        <v>44833</v>
      </c>
      <c r="O2147" s="545">
        <f t="shared" si="103"/>
        <v>9</v>
      </c>
      <c r="P2147" s="545">
        <f t="shared" si="104"/>
        <v>9</v>
      </c>
      <c r="Q2147" s="531" t="str">
        <f t="shared" si="105"/>
        <v>Gastos_com_Pessoal</v>
      </c>
    </row>
    <row r="2148" spans="1:17" ht="51" hidden="1" x14ac:dyDescent="0.2">
      <c r="A2148" s="538">
        <f>IF(B2148="","",COUNT('Diário 3º PA'!$A$4:$A$4242)+COUNT('Diário 4º PA'!$A$4:$A$2224)+ROW()-3)</f>
        <v>6157</v>
      </c>
      <c r="B2148" s="539">
        <v>44833</v>
      </c>
      <c r="C2148" s="584">
        <v>44805</v>
      </c>
      <c r="D2148" s="554" t="s">
        <v>104</v>
      </c>
      <c r="E2148" s="554" t="s">
        <v>191</v>
      </c>
      <c r="F2148" s="488">
        <v>836.25</v>
      </c>
      <c r="G2148" s="543" t="s">
        <v>8015</v>
      </c>
      <c r="H2148" s="482" t="s">
        <v>138</v>
      </c>
      <c r="I2148" s="489" t="s">
        <v>8013</v>
      </c>
      <c r="J2148" s="455" t="s">
        <v>8014</v>
      </c>
      <c r="K2148" s="518" t="s">
        <v>6748</v>
      </c>
      <c r="L2148" s="493" t="s">
        <v>1531</v>
      </c>
      <c r="M2148" s="493">
        <v>990797605</v>
      </c>
      <c r="N2148" s="587">
        <v>44833</v>
      </c>
      <c r="O2148" s="545">
        <f t="shared" si="103"/>
        <v>9</v>
      </c>
      <c r="P2148" s="545">
        <f t="shared" si="104"/>
        <v>9</v>
      </c>
      <c r="Q2148" s="531" t="str">
        <f t="shared" si="105"/>
        <v>Gastos_com_Pessoal</v>
      </c>
    </row>
    <row r="2149" spans="1:17" ht="51" hidden="1" x14ac:dyDescent="0.2">
      <c r="A2149" s="538">
        <f>IF(B2149="","",COUNT('Diário 3º PA'!$A$4:$A$4242)+COUNT('Diário 4º PA'!$A$4:$A$2224)+ROW()-3)</f>
        <v>6158</v>
      </c>
      <c r="B2149" s="539">
        <v>44833</v>
      </c>
      <c r="C2149" s="584">
        <v>44805</v>
      </c>
      <c r="D2149" s="554" t="s">
        <v>104</v>
      </c>
      <c r="E2149" s="554" t="s">
        <v>189</v>
      </c>
      <c r="F2149" s="488">
        <v>1600.03</v>
      </c>
      <c r="G2149" s="543" t="s">
        <v>8016</v>
      </c>
      <c r="H2149" s="482" t="s">
        <v>135</v>
      </c>
      <c r="I2149" s="489" t="s">
        <v>7925</v>
      </c>
      <c r="J2149" s="455" t="s">
        <v>6698</v>
      </c>
      <c r="K2149" s="518" t="s">
        <v>6748</v>
      </c>
      <c r="L2149" s="493" t="s">
        <v>1531</v>
      </c>
      <c r="M2149" s="493">
        <v>990797605</v>
      </c>
      <c r="N2149" s="587">
        <v>44833</v>
      </c>
      <c r="O2149" s="545">
        <f t="shared" si="103"/>
        <v>9</v>
      </c>
      <c r="P2149" s="545">
        <f t="shared" si="104"/>
        <v>9</v>
      </c>
      <c r="Q2149" s="531" t="str">
        <f t="shared" si="105"/>
        <v>Gastos_com_Pessoal</v>
      </c>
    </row>
    <row r="2150" spans="1:17" ht="51" hidden="1" x14ac:dyDescent="0.2">
      <c r="A2150" s="538">
        <f>IF(B2150="","",COUNT('Diário 3º PA'!$A$4:$A$4242)+COUNT('Diário 4º PA'!$A$4:$A$2224)+ROW()-3)</f>
        <v>6159</v>
      </c>
      <c r="B2150" s="539">
        <v>44833</v>
      </c>
      <c r="C2150" s="584">
        <v>44805</v>
      </c>
      <c r="D2150" s="554" t="s">
        <v>104</v>
      </c>
      <c r="E2150" s="554" t="s">
        <v>191</v>
      </c>
      <c r="F2150" s="488">
        <v>539.69000000000005</v>
      </c>
      <c r="G2150" s="543" t="s">
        <v>8017</v>
      </c>
      <c r="H2150" s="482" t="s">
        <v>135</v>
      </c>
      <c r="I2150" s="489" t="s">
        <v>7925</v>
      </c>
      <c r="J2150" s="455" t="s">
        <v>6698</v>
      </c>
      <c r="K2150" s="518" t="s">
        <v>6748</v>
      </c>
      <c r="L2150" s="493" t="s">
        <v>1531</v>
      </c>
      <c r="M2150" s="493">
        <v>990797605</v>
      </c>
      <c r="N2150" s="587">
        <v>44833</v>
      </c>
      <c r="O2150" s="545">
        <f t="shared" si="103"/>
        <v>9</v>
      </c>
      <c r="P2150" s="545">
        <f t="shared" si="104"/>
        <v>9</v>
      </c>
      <c r="Q2150" s="531" t="str">
        <f t="shared" si="105"/>
        <v>Gastos_com_Pessoal</v>
      </c>
    </row>
    <row r="2151" spans="1:17" ht="51" hidden="1" x14ac:dyDescent="0.2">
      <c r="A2151" s="538">
        <f>IF(B2151="","",COUNT('Diário 3º PA'!$A$4:$A$4242)+COUNT('Diário 4º PA'!$A$4:$A$2224)+ROW()-3)</f>
        <v>6160</v>
      </c>
      <c r="B2151" s="539">
        <v>44833</v>
      </c>
      <c r="C2151" s="584">
        <v>44805</v>
      </c>
      <c r="D2151" s="554" t="s">
        <v>104</v>
      </c>
      <c r="E2151" s="554" t="s">
        <v>189</v>
      </c>
      <c r="F2151" s="488">
        <v>2166.42</v>
      </c>
      <c r="G2151" s="543" t="s">
        <v>8018</v>
      </c>
      <c r="H2151" s="482" t="s">
        <v>131</v>
      </c>
      <c r="I2151" s="489" t="s">
        <v>8019</v>
      </c>
      <c r="J2151" s="455" t="s">
        <v>8020</v>
      </c>
      <c r="K2151" s="518" t="s">
        <v>6748</v>
      </c>
      <c r="L2151" s="493" t="s">
        <v>1531</v>
      </c>
      <c r="M2151" s="493">
        <v>990797605</v>
      </c>
      <c r="N2151" s="587">
        <v>44833</v>
      </c>
      <c r="O2151" s="545">
        <f t="shared" si="103"/>
        <v>9</v>
      </c>
      <c r="P2151" s="545">
        <f t="shared" si="104"/>
        <v>9</v>
      </c>
      <c r="Q2151" s="531" t="str">
        <f t="shared" si="105"/>
        <v>Gastos_com_Pessoal</v>
      </c>
    </row>
    <row r="2152" spans="1:17" ht="51" hidden="1" x14ac:dyDescent="0.2">
      <c r="A2152" s="538">
        <f>IF(B2152="","",COUNT('Diário 3º PA'!$A$4:$A$4242)+COUNT('Diário 4º PA'!$A$4:$A$2224)+ROW()-3)</f>
        <v>6161</v>
      </c>
      <c r="B2152" s="539">
        <v>44833</v>
      </c>
      <c r="C2152" s="584">
        <v>44805</v>
      </c>
      <c r="D2152" s="554" t="s">
        <v>104</v>
      </c>
      <c r="E2152" s="554" t="s">
        <v>191</v>
      </c>
      <c r="F2152" s="488">
        <v>754.78</v>
      </c>
      <c r="G2152" s="543" t="s">
        <v>8021</v>
      </c>
      <c r="H2152" s="482" t="s">
        <v>131</v>
      </c>
      <c r="I2152" s="489" t="s">
        <v>8019</v>
      </c>
      <c r="J2152" s="455" t="s">
        <v>8020</v>
      </c>
      <c r="K2152" s="518" t="s">
        <v>6748</v>
      </c>
      <c r="L2152" s="493" t="s">
        <v>1531</v>
      </c>
      <c r="M2152" s="493">
        <v>990797605</v>
      </c>
      <c r="N2152" s="587">
        <v>44833</v>
      </c>
      <c r="O2152" s="545">
        <f t="shared" si="103"/>
        <v>9</v>
      </c>
      <c r="P2152" s="545">
        <f t="shared" si="104"/>
        <v>9</v>
      </c>
      <c r="Q2152" s="531" t="str">
        <f t="shared" si="105"/>
        <v>Gastos_com_Pessoal</v>
      </c>
    </row>
    <row r="2153" spans="1:17" ht="51" hidden="1" x14ac:dyDescent="0.2">
      <c r="A2153" s="538">
        <f>IF(B2153="","",COUNT('Diário 3º PA'!$A$4:$A$4242)+COUNT('Diário 4º PA'!$A$4:$A$2224)+ROW()-3)</f>
        <v>6162</v>
      </c>
      <c r="B2153" s="539">
        <v>44833</v>
      </c>
      <c r="C2153" s="584">
        <v>44805</v>
      </c>
      <c r="D2153" s="554" t="s">
        <v>104</v>
      </c>
      <c r="E2153" s="554" t="s">
        <v>189</v>
      </c>
      <c r="F2153" s="488">
        <v>2886.93</v>
      </c>
      <c r="G2153" s="543" t="s">
        <v>8022</v>
      </c>
      <c r="H2153" s="482" t="s">
        <v>136</v>
      </c>
      <c r="I2153" s="489" t="s">
        <v>8023</v>
      </c>
      <c r="J2153" s="455" t="s">
        <v>8024</v>
      </c>
      <c r="K2153" s="518" t="s">
        <v>6748</v>
      </c>
      <c r="L2153" s="493" t="s">
        <v>1531</v>
      </c>
      <c r="M2153" s="493">
        <v>990797605</v>
      </c>
      <c r="N2153" s="587">
        <v>44833</v>
      </c>
      <c r="O2153" s="545">
        <f t="shared" si="103"/>
        <v>9</v>
      </c>
      <c r="P2153" s="545">
        <f t="shared" si="104"/>
        <v>9</v>
      </c>
      <c r="Q2153" s="531" t="str">
        <f t="shared" si="105"/>
        <v>Gastos_com_Pessoal</v>
      </c>
    </row>
    <row r="2154" spans="1:17" ht="51" hidden="1" x14ac:dyDescent="0.2">
      <c r="A2154" s="538">
        <f>IF(B2154="","",COUNT('Diário 3º PA'!$A$4:$A$4242)+COUNT('Diário 4º PA'!$A$4:$A$2224)+ROW()-3)</f>
        <v>6163</v>
      </c>
      <c r="B2154" s="539">
        <v>44833</v>
      </c>
      <c r="C2154" s="584">
        <v>44805</v>
      </c>
      <c r="D2154" s="554" t="s">
        <v>104</v>
      </c>
      <c r="E2154" s="554" t="s">
        <v>191</v>
      </c>
      <c r="F2154" s="488">
        <v>1071.8699999999999</v>
      </c>
      <c r="G2154" s="543" t="s">
        <v>8025</v>
      </c>
      <c r="H2154" s="482" t="s">
        <v>136</v>
      </c>
      <c r="I2154" s="489" t="s">
        <v>8023</v>
      </c>
      <c r="J2154" s="455" t="s">
        <v>8024</v>
      </c>
      <c r="K2154" s="518" t="s">
        <v>6748</v>
      </c>
      <c r="L2154" s="493" t="s">
        <v>1531</v>
      </c>
      <c r="M2154" s="493">
        <v>990797605</v>
      </c>
      <c r="N2154" s="587">
        <v>44833</v>
      </c>
      <c r="O2154" s="545">
        <f t="shared" si="103"/>
        <v>9</v>
      </c>
      <c r="P2154" s="545">
        <f t="shared" si="104"/>
        <v>9</v>
      </c>
      <c r="Q2154" s="531" t="str">
        <f t="shared" si="105"/>
        <v>Gastos_com_Pessoal</v>
      </c>
    </row>
    <row r="2155" spans="1:17" ht="51" hidden="1" x14ac:dyDescent="0.2">
      <c r="A2155" s="538">
        <f>IF(B2155="","",COUNT('Diário 3º PA'!$A$4:$A$4242)+COUNT('Diário 4º PA'!$A$4:$A$2224)+ROW()-3)</f>
        <v>6164</v>
      </c>
      <c r="B2155" s="539">
        <v>44833</v>
      </c>
      <c r="C2155" s="584">
        <v>44805</v>
      </c>
      <c r="D2155" s="554" t="s">
        <v>104</v>
      </c>
      <c r="E2155" s="554" t="s">
        <v>189</v>
      </c>
      <c r="F2155" s="488">
        <v>2199.9899999999998</v>
      </c>
      <c r="G2155" s="543" t="s">
        <v>7629</v>
      </c>
      <c r="H2155" s="482" t="s">
        <v>131</v>
      </c>
      <c r="I2155" s="489" t="s">
        <v>8026</v>
      </c>
      <c r="J2155" s="455" t="s">
        <v>8027</v>
      </c>
      <c r="K2155" s="518" t="s">
        <v>6748</v>
      </c>
      <c r="L2155" s="493" t="s">
        <v>1531</v>
      </c>
      <c r="M2155" s="493">
        <v>990797605</v>
      </c>
      <c r="N2155" s="587">
        <v>44833</v>
      </c>
      <c r="O2155" s="545">
        <f t="shared" si="103"/>
        <v>9</v>
      </c>
      <c r="P2155" s="545">
        <f t="shared" si="104"/>
        <v>9</v>
      </c>
      <c r="Q2155" s="531" t="str">
        <f t="shared" si="105"/>
        <v>Gastos_com_Pessoal</v>
      </c>
    </row>
    <row r="2156" spans="1:17" ht="51" hidden="1" x14ac:dyDescent="0.2">
      <c r="A2156" s="538">
        <f>IF(B2156="","",COUNT('Diário 3º PA'!$A$4:$A$4242)+COUNT('Diário 4º PA'!$A$4:$A$2224)+ROW()-3)</f>
        <v>6165</v>
      </c>
      <c r="B2156" s="539">
        <v>44833</v>
      </c>
      <c r="C2156" s="584">
        <v>44805</v>
      </c>
      <c r="D2156" s="554" t="s">
        <v>104</v>
      </c>
      <c r="E2156" s="554" t="s">
        <v>191</v>
      </c>
      <c r="F2156" s="488">
        <v>757.01</v>
      </c>
      <c r="G2156" s="543" t="s">
        <v>7630</v>
      </c>
      <c r="H2156" s="482" t="s">
        <v>131</v>
      </c>
      <c r="I2156" s="489" t="s">
        <v>8026</v>
      </c>
      <c r="J2156" s="455" t="s">
        <v>8027</v>
      </c>
      <c r="K2156" s="518" t="s">
        <v>6748</v>
      </c>
      <c r="L2156" s="493" t="s">
        <v>1531</v>
      </c>
      <c r="M2156" s="493">
        <v>990797605</v>
      </c>
      <c r="N2156" s="587">
        <v>44833</v>
      </c>
      <c r="O2156" s="545">
        <f t="shared" si="103"/>
        <v>9</v>
      </c>
      <c r="P2156" s="545">
        <f t="shared" si="104"/>
        <v>9</v>
      </c>
      <c r="Q2156" s="531" t="str">
        <f t="shared" si="105"/>
        <v>Gastos_com_Pessoal</v>
      </c>
    </row>
    <row r="2157" spans="1:17" ht="51" hidden="1" x14ac:dyDescent="0.2">
      <c r="A2157" s="538">
        <f>IF(B2157="","",COUNT('Diário 3º PA'!$A$4:$A$4242)+COUNT('Diário 4º PA'!$A$4:$A$2224)+ROW()-3)</f>
        <v>6166</v>
      </c>
      <c r="B2157" s="539">
        <v>44833</v>
      </c>
      <c r="C2157" s="584">
        <v>44805</v>
      </c>
      <c r="D2157" s="554" t="s">
        <v>104</v>
      </c>
      <c r="E2157" s="554" t="s">
        <v>189</v>
      </c>
      <c r="F2157" s="488">
        <v>2563.56</v>
      </c>
      <c r="G2157" s="543" t="s">
        <v>8028</v>
      </c>
      <c r="H2157" s="482" t="s">
        <v>131</v>
      </c>
      <c r="I2157" s="489" t="s">
        <v>8029</v>
      </c>
      <c r="J2157" s="455" t="s">
        <v>8030</v>
      </c>
      <c r="K2157" s="518" t="s">
        <v>6748</v>
      </c>
      <c r="L2157" s="493" t="s">
        <v>1531</v>
      </c>
      <c r="M2157" s="493">
        <v>990797605</v>
      </c>
      <c r="N2157" s="587">
        <v>44833</v>
      </c>
      <c r="O2157" s="545">
        <f t="shared" si="103"/>
        <v>9</v>
      </c>
      <c r="P2157" s="545">
        <f t="shared" si="104"/>
        <v>9</v>
      </c>
      <c r="Q2157" s="531" t="str">
        <f t="shared" si="105"/>
        <v>Gastos_com_Pessoal</v>
      </c>
    </row>
    <row r="2158" spans="1:17" ht="51" hidden="1" x14ac:dyDescent="0.2">
      <c r="A2158" s="538">
        <f>IF(B2158="","",COUNT('Diário 3º PA'!$A$4:$A$4242)+COUNT('Diário 4º PA'!$A$4:$A$2224)+ROW()-3)</f>
        <v>6167</v>
      </c>
      <c r="B2158" s="539">
        <v>44833</v>
      </c>
      <c r="C2158" s="584">
        <v>44805</v>
      </c>
      <c r="D2158" s="554" t="s">
        <v>104</v>
      </c>
      <c r="E2158" s="554" t="s">
        <v>191</v>
      </c>
      <c r="F2158" s="488">
        <v>884.7</v>
      </c>
      <c r="G2158" s="543" t="s">
        <v>8031</v>
      </c>
      <c r="H2158" s="482" t="s">
        <v>131</v>
      </c>
      <c r="I2158" s="489" t="s">
        <v>8029</v>
      </c>
      <c r="J2158" s="455" t="s">
        <v>8030</v>
      </c>
      <c r="K2158" s="518" t="s">
        <v>6748</v>
      </c>
      <c r="L2158" s="493" t="s">
        <v>1531</v>
      </c>
      <c r="M2158" s="493">
        <v>990797605</v>
      </c>
      <c r="N2158" s="587">
        <v>44833</v>
      </c>
      <c r="O2158" s="545">
        <f t="shared" si="103"/>
        <v>9</v>
      </c>
      <c r="P2158" s="545">
        <f t="shared" si="104"/>
        <v>9</v>
      </c>
      <c r="Q2158" s="531" t="str">
        <f t="shared" si="105"/>
        <v>Gastos_com_Pessoal</v>
      </c>
    </row>
    <row r="2159" spans="1:17" ht="51" hidden="1" x14ac:dyDescent="0.2">
      <c r="A2159" s="538">
        <f>IF(B2159="","",COUNT('Diário 3º PA'!$A$4:$A$4242)+COUNT('Diário 4º PA'!$A$4:$A$2224)+ROW()-3)</f>
        <v>6168</v>
      </c>
      <c r="B2159" s="539">
        <v>44833</v>
      </c>
      <c r="C2159" s="584">
        <v>44805</v>
      </c>
      <c r="D2159" s="554" t="s">
        <v>104</v>
      </c>
      <c r="E2159" s="554" t="s">
        <v>189</v>
      </c>
      <c r="F2159" s="488">
        <v>2498.96</v>
      </c>
      <c r="G2159" s="543" t="s">
        <v>7629</v>
      </c>
      <c r="H2159" s="482" t="s">
        <v>136</v>
      </c>
      <c r="I2159" s="489" t="s">
        <v>8032</v>
      </c>
      <c r="J2159" s="455" t="s">
        <v>8033</v>
      </c>
      <c r="K2159" s="518" t="s">
        <v>6748</v>
      </c>
      <c r="L2159" s="493" t="s">
        <v>1531</v>
      </c>
      <c r="M2159" s="493">
        <v>990797605</v>
      </c>
      <c r="N2159" s="587">
        <v>44833</v>
      </c>
      <c r="O2159" s="545">
        <f t="shared" si="103"/>
        <v>9</v>
      </c>
      <c r="P2159" s="545">
        <f t="shared" si="104"/>
        <v>9</v>
      </c>
      <c r="Q2159" s="531" t="str">
        <f t="shared" si="105"/>
        <v>Gastos_com_Pessoal</v>
      </c>
    </row>
    <row r="2160" spans="1:17" ht="51" hidden="1" x14ac:dyDescent="0.2">
      <c r="A2160" s="538">
        <f>IF(B2160="","",COUNT('Diário 3º PA'!$A$4:$A$4242)+COUNT('Diário 4º PA'!$A$4:$A$2224)+ROW()-3)</f>
        <v>6169</v>
      </c>
      <c r="B2160" s="539">
        <v>44833</v>
      </c>
      <c r="C2160" s="584">
        <v>44805</v>
      </c>
      <c r="D2160" s="554" t="s">
        <v>104</v>
      </c>
      <c r="E2160" s="554" t="s">
        <v>191</v>
      </c>
      <c r="F2160" s="488">
        <v>893.37</v>
      </c>
      <c r="G2160" s="543" t="s">
        <v>7630</v>
      </c>
      <c r="H2160" s="482" t="s">
        <v>136</v>
      </c>
      <c r="I2160" s="489" t="s">
        <v>8032</v>
      </c>
      <c r="J2160" s="455" t="s">
        <v>8033</v>
      </c>
      <c r="K2160" s="518" t="s">
        <v>6748</v>
      </c>
      <c r="L2160" s="493" t="s">
        <v>1531</v>
      </c>
      <c r="M2160" s="493">
        <v>990797605</v>
      </c>
      <c r="N2160" s="587">
        <v>44833</v>
      </c>
      <c r="O2160" s="545">
        <f t="shared" si="103"/>
        <v>9</v>
      </c>
      <c r="P2160" s="545">
        <f t="shared" si="104"/>
        <v>9</v>
      </c>
      <c r="Q2160" s="531" t="str">
        <f t="shared" si="105"/>
        <v>Gastos_com_Pessoal</v>
      </c>
    </row>
    <row r="2161" spans="1:17" ht="51" hidden="1" x14ac:dyDescent="0.2">
      <c r="A2161" s="538">
        <f>IF(B2161="","",COUNT('Diário 3º PA'!$A$4:$A$4242)+COUNT('Diário 4º PA'!$A$4:$A$2224)+ROW()-3)</f>
        <v>6170</v>
      </c>
      <c r="B2161" s="539">
        <v>44833</v>
      </c>
      <c r="C2161" s="584">
        <v>44805</v>
      </c>
      <c r="D2161" s="554" t="s">
        <v>104</v>
      </c>
      <c r="E2161" s="554" t="s">
        <v>189</v>
      </c>
      <c r="F2161" s="488">
        <v>2349.48</v>
      </c>
      <c r="G2161" s="543" t="s">
        <v>8034</v>
      </c>
      <c r="H2161" s="482" t="s">
        <v>135</v>
      </c>
      <c r="I2161" s="489" t="s">
        <v>8035</v>
      </c>
      <c r="J2161" s="455" t="s">
        <v>8036</v>
      </c>
      <c r="K2161" s="518" t="s">
        <v>6748</v>
      </c>
      <c r="L2161" s="493" t="s">
        <v>1531</v>
      </c>
      <c r="M2161" s="493">
        <v>990797605</v>
      </c>
      <c r="N2161" s="587">
        <v>44833</v>
      </c>
      <c r="O2161" s="545">
        <f t="shared" si="103"/>
        <v>9</v>
      </c>
      <c r="P2161" s="545">
        <f t="shared" si="104"/>
        <v>9</v>
      </c>
      <c r="Q2161" s="531" t="str">
        <f t="shared" si="105"/>
        <v>Gastos_com_Pessoal</v>
      </c>
    </row>
    <row r="2162" spans="1:17" ht="51" hidden="1" x14ac:dyDescent="0.2">
      <c r="A2162" s="538">
        <f>IF(B2162="","",COUNT('Diário 3º PA'!$A$4:$A$4242)+COUNT('Diário 4º PA'!$A$4:$A$2224)+ROW()-3)</f>
        <v>6171</v>
      </c>
      <c r="B2162" s="539">
        <v>44833</v>
      </c>
      <c r="C2162" s="584">
        <v>44805</v>
      </c>
      <c r="D2162" s="554" t="s">
        <v>104</v>
      </c>
      <c r="E2162" s="554" t="s">
        <v>191</v>
      </c>
      <c r="F2162" s="488">
        <v>819.22</v>
      </c>
      <c r="G2162" s="543" t="s">
        <v>8037</v>
      </c>
      <c r="H2162" s="482" t="s">
        <v>135</v>
      </c>
      <c r="I2162" s="489" t="s">
        <v>8035</v>
      </c>
      <c r="J2162" s="455" t="s">
        <v>8036</v>
      </c>
      <c r="K2162" s="518" t="s">
        <v>6748</v>
      </c>
      <c r="L2162" s="493" t="s">
        <v>1531</v>
      </c>
      <c r="M2162" s="493">
        <v>990797605</v>
      </c>
      <c r="N2162" s="587">
        <v>44833</v>
      </c>
      <c r="O2162" s="545">
        <f t="shared" si="103"/>
        <v>9</v>
      </c>
      <c r="P2162" s="545">
        <f t="shared" si="104"/>
        <v>9</v>
      </c>
      <c r="Q2162" s="531" t="str">
        <f t="shared" si="105"/>
        <v>Gastos_com_Pessoal</v>
      </c>
    </row>
    <row r="2163" spans="1:17" ht="51" hidden="1" x14ac:dyDescent="0.2">
      <c r="A2163" s="538">
        <f>IF(B2163="","",COUNT('Diário 3º PA'!$A$4:$A$4242)+COUNT('Diário 4º PA'!$A$4:$A$2224)+ROW()-3)</f>
        <v>6172</v>
      </c>
      <c r="B2163" s="539">
        <v>44833</v>
      </c>
      <c r="C2163" s="584">
        <v>44805</v>
      </c>
      <c r="D2163" s="554" t="s">
        <v>104</v>
      </c>
      <c r="E2163" s="554" t="s">
        <v>189</v>
      </c>
      <c r="F2163" s="488">
        <v>2331.7399999999998</v>
      </c>
      <c r="G2163" s="543" t="s">
        <v>8038</v>
      </c>
      <c r="H2163" s="482" t="s">
        <v>134</v>
      </c>
      <c r="I2163" s="489" t="s">
        <v>8039</v>
      </c>
      <c r="J2163" s="455" t="s">
        <v>8040</v>
      </c>
      <c r="K2163" s="518" t="s">
        <v>6748</v>
      </c>
      <c r="L2163" s="493" t="s">
        <v>1531</v>
      </c>
      <c r="M2163" s="493">
        <v>990797605</v>
      </c>
      <c r="N2163" s="587">
        <v>44833</v>
      </c>
      <c r="O2163" s="545">
        <f t="shared" si="103"/>
        <v>9</v>
      </c>
      <c r="P2163" s="545">
        <f t="shared" si="104"/>
        <v>9</v>
      </c>
      <c r="Q2163" s="531" t="str">
        <f t="shared" si="105"/>
        <v>Gastos_com_Pessoal</v>
      </c>
    </row>
    <row r="2164" spans="1:17" ht="51" hidden="1" x14ac:dyDescent="0.2">
      <c r="A2164" s="538">
        <f>IF(B2164="","",COUNT('Diário 3º PA'!$A$4:$A$4242)+COUNT('Diário 4º PA'!$A$4:$A$2224)+ROW()-3)</f>
        <v>6173</v>
      </c>
      <c r="B2164" s="539">
        <v>44833</v>
      </c>
      <c r="C2164" s="584">
        <v>44805</v>
      </c>
      <c r="D2164" s="554" t="s">
        <v>104</v>
      </c>
      <c r="E2164" s="554" t="s">
        <v>191</v>
      </c>
      <c r="F2164" s="488">
        <v>823.73</v>
      </c>
      <c r="G2164" s="543" t="s">
        <v>8041</v>
      </c>
      <c r="H2164" s="482" t="s">
        <v>134</v>
      </c>
      <c r="I2164" s="489" t="s">
        <v>8039</v>
      </c>
      <c r="J2164" s="455" t="s">
        <v>8040</v>
      </c>
      <c r="K2164" s="518" t="s">
        <v>6748</v>
      </c>
      <c r="L2164" s="493" t="s">
        <v>1531</v>
      </c>
      <c r="M2164" s="493">
        <v>990797605</v>
      </c>
      <c r="N2164" s="587">
        <v>44833</v>
      </c>
      <c r="O2164" s="545">
        <f t="shared" si="103"/>
        <v>9</v>
      </c>
      <c r="P2164" s="545">
        <f t="shared" si="104"/>
        <v>9</v>
      </c>
      <c r="Q2164" s="531" t="str">
        <f t="shared" si="105"/>
        <v>Gastos_com_Pessoal</v>
      </c>
    </row>
    <row r="2165" spans="1:17" ht="51" hidden="1" x14ac:dyDescent="0.2">
      <c r="A2165" s="538">
        <f>IF(B2165="","",COUNT('Diário 3º PA'!$A$4:$A$4242)+COUNT('Diário 4º PA'!$A$4:$A$2224)+ROW()-3)</f>
        <v>6174</v>
      </c>
      <c r="B2165" s="539">
        <v>44833</v>
      </c>
      <c r="C2165" s="584">
        <v>44805</v>
      </c>
      <c r="D2165" s="554" t="s">
        <v>104</v>
      </c>
      <c r="E2165" s="554" t="s">
        <v>189</v>
      </c>
      <c r="F2165" s="488">
        <v>2492.14</v>
      </c>
      <c r="G2165" s="543" t="s">
        <v>8042</v>
      </c>
      <c r="H2165" s="482" t="s">
        <v>137</v>
      </c>
      <c r="I2165" s="489" t="s">
        <v>8043</v>
      </c>
      <c r="J2165" s="455" t="s">
        <v>8044</v>
      </c>
      <c r="K2165" s="518" t="s">
        <v>6748</v>
      </c>
      <c r="L2165" s="493" t="s">
        <v>1531</v>
      </c>
      <c r="M2165" s="493">
        <v>990797605</v>
      </c>
      <c r="N2165" s="587">
        <v>44833</v>
      </c>
      <c r="O2165" s="545">
        <f t="shared" si="103"/>
        <v>9</v>
      </c>
      <c r="P2165" s="545">
        <f t="shared" si="104"/>
        <v>9</v>
      </c>
      <c r="Q2165" s="531" t="str">
        <f t="shared" si="105"/>
        <v>Gastos_com_Pessoal</v>
      </c>
    </row>
    <row r="2166" spans="1:17" ht="51" hidden="1" x14ac:dyDescent="0.2">
      <c r="A2166" s="538">
        <f>IF(B2166="","",COUNT('Diário 3º PA'!$A$4:$A$4242)+COUNT('Diário 4º PA'!$A$4:$A$2224)+ROW()-3)</f>
        <v>6175</v>
      </c>
      <c r="B2166" s="539">
        <v>44833</v>
      </c>
      <c r="C2166" s="584">
        <v>44805</v>
      </c>
      <c r="D2166" s="554" t="s">
        <v>104</v>
      </c>
      <c r="E2166" s="554" t="s">
        <v>191</v>
      </c>
      <c r="F2166" s="488">
        <v>890.62</v>
      </c>
      <c r="G2166" s="543" t="s">
        <v>8045</v>
      </c>
      <c r="H2166" s="482" t="s">
        <v>137</v>
      </c>
      <c r="I2166" s="489" t="s">
        <v>8043</v>
      </c>
      <c r="J2166" s="455" t="s">
        <v>8044</v>
      </c>
      <c r="K2166" s="518" t="s">
        <v>6748</v>
      </c>
      <c r="L2166" s="493" t="s">
        <v>1531</v>
      </c>
      <c r="M2166" s="493">
        <v>990797605</v>
      </c>
      <c r="N2166" s="587">
        <v>44833</v>
      </c>
      <c r="O2166" s="545">
        <f t="shared" si="103"/>
        <v>9</v>
      </c>
      <c r="P2166" s="545">
        <f t="shared" si="104"/>
        <v>9</v>
      </c>
      <c r="Q2166" s="531" t="str">
        <f t="shared" si="105"/>
        <v>Gastos_com_Pessoal</v>
      </c>
    </row>
    <row r="2167" spans="1:17" ht="51" hidden="1" x14ac:dyDescent="0.2">
      <c r="A2167" s="538">
        <f>IF(B2167="","",COUNT('Diário 3º PA'!$A$4:$A$4242)+COUNT('Diário 4º PA'!$A$4:$A$2224)+ROW()-3)</f>
        <v>6176</v>
      </c>
      <c r="B2167" s="539">
        <v>44833</v>
      </c>
      <c r="C2167" s="584">
        <v>44805</v>
      </c>
      <c r="D2167" s="554" t="s">
        <v>104</v>
      </c>
      <c r="E2167" s="554" t="s">
        <v>189</v>
      </c>
      <c r="F2167" s="488">
        <v>2259.33</v>
      </c>
      <c r="G2167" s="543" t="s">
        <v>8046</v>
      </c>
      <c r="H2167" s="482" t="s">
        <v>140</v>
      </c>
      <c r="I2167" s="489" t="s">
        <v>8047</v>
      </c>
      <c r="J2167" s="455" t="s">
        <v>8048</v>
      </c>
      <c r="K2167" s="518" t="s">
        <v>6748</v>
      </c>
      <c r="L2167" s="493" t="s">
        <v>1531</v>
      </c>
      <c r="M2167" s="493">
        <v>990797605</v>
      </c>
      <c r="N2167" s="587">
        <v>44833</v>
      </c>
      <c r="O2167" s="545">
        <f t="shared" si="103"/>
        <v>9</v>
      </c>
      <c r="P2167" s="545">
        <f t="shared" si="104"/>
        <v>9</v>
      </c>
      <c r="Q2167" s="531" t="str">
        <f t="shared" si="105"/>
        <v>Gastos_com_Pessoal</v>
      </c>
    </row>
    <row r="2168" spans="1:17" ht="51" hidden="1" x14ac:dyDescent="0.2">
      <c r="A2168" s="538">
        <f>IF(B2168="","",COUNT('Diário 3º PA'!$A$4:$A$4242)+COUNT('Diário 4º PA'!$A$4:$A$2224)+ROW()-3)</f>
        <v>6177</v>
      </c>
      <c r="B2168" s="539">
        <v>44833</v>
      </c>
      <c r="C2168" s="584">
        <v>44805</v>
      </c>
      <c r="D2168" s="554" t="s">
        <v>104</v>
      </c>
      <c r="E2168" s="554" t="s">
        <v>191</v>
      </c>
      <c r="F2168" s="488">
        <v>762.89</v>
      </c>
      <c r="G2168" s="543" t="s">
        <v>8049</v>
      </c>
      <c r="H2168" s="482" t="s">
        <v>140</v>
      </c>
      <c r="I2168" s="489" t="s">
        <v>8047</v>
      </c>
      <c r="J2168" s="455" t="s">
        <v>8048</v>
      </c>
      <c r="K2168" s="518" t="s">
        <v>6748</v>
      </c>
      <c r="L2168" s="493" t="s">
        <v>1531</v>
      </c>
      <c r="M2168" s="493">
        <v>990797605</v>
      </c>
      <c r="N2168" s="587">
        <v>44833</v>
      </c>
      <c r="O2168" s="545">
        <f t="shared" si="103"/>
        <v>9</v>
      </c>
      <c r="P2168" s="545">
        <f t="shared" si="104"/>
        <v>9</v>
      </c>
      <c r="Q2168" s="531" t="str">
        <f t="shared" si="105"/>
        <v>Gastos_com_Pessoal</v>
      </c>
    </row>
    <row r="2169" spans="1:17" ht="51" hidden="1" x14ac:dyDescent="0.2">
      <c r="A2169" s="538">
        <f>IF(B2169="","",COUNT('Diário 3º PA'!$A$4:$A$4242)+COUNT('Diário 4º PA'!$A$4:$A$2224)+ROW()-3)</f>
        <v>6178</v>
      </c>
      <c r="B2169" s="539">
        <v>44833</v>
      </c>
      <c r="C2169" s="584">
        <v>44805</v>
      </c>
      <c r="D2169" s="554" t="s">
        <v>104</v>
      </c>
      <c r="E2169" s="554" t="s">
        <v>189</v>
      </c>
      <c r="F2169" s="592">
        <v>2317.0700000000002</v>
      </c>
      <c r="G2169" s="543" t="s">
        <v>8050</v>
      </c>
      <c r="H2169" s="482" t="s">
        <v>133</v>
      </c>
      <c r="I2169" s="489" t="s">
        <v>8051</v>
      </c>
      <c r="J2169" s="455" t="s">
        <v>8052</v>
      </c>
      <c r="K2169" s="518" t="s">
        <v>6748</v>
      </c>
      <c r="L2169" s="493" t="s">
        <v>1531</v>
      </c>
      <c r="M2169" s="493">
        <v>990797605</v>
      </c>
      <c r="N2169" s="587">
        <v>44833</v>
      </c>
      <c r="O2169" s="545">
        <f t="shared" si="103"/>
        <v>9</v>
      </c>
      <c r="P2169" s="545">
        <f t="shared" si="104"/>
        <v>9</v>
      </c>
      <c r="Q2169" s="531" t="str">
        <f t="shared" si="105"/>
        <v>Gastos_com_Pessoal</v>
      </c>
    </row>
    <row r="2170" spans="1:17" ht="51" hidden="1" x14ac:dyDescent="0.2">
      <c r="A2170" s="538">
        <f>IF(B2170="","",COUNT('Diário 3º PA'!$A$4:$A$4242)+COUNT('Diário 4º PA'!$A$4:$A$2224)+ROW()-3)</f>
        <v>6179</v>
      </c>
      <c r="B2170" s="539">
        <v>44833</v>
      </c>
      <c r="C2170" s="584">
        <v>44805</v>
      </c>
      <c r="D2170" s="554" t="s">
        <v>104</v>
      </c>
      <c r="E2170" s="554" t="s">
        <v>191</v>
      </c>
      <c r="F2170" s="488">
        <v>817.63</v>
      </c>
      <c r="G2170" s="543" t="s">
        <v>8053</v>
      </c>
      <c r="H2170" s="482" t="s">
        <v>133</v>
      </c>
      <c r="I2170" s="489" t="s">
        <v>8051</v>
      </c>
      <c r="J2170" s="455" t="s">
        <v>8052</v>
      </c>
      <c r="K2170" s="518" t="s">
        <v>6748</v>
      </c>
      <c r="L2170" s="493" t="s">
        <v>1531</v>
      </c>
      <c r="M2170" s="493">
        <v>990797605</v>
      </c>
      <c r="N2170" s="587">
        <v>44833</v>
      </c>
      <c r="O2170" s="545">
        <f t="shared" si="103"/>
        <v>9</v>
      </c>
      <c r="P2170" s="545">
        <f t="shared" si="104"/>
        <v>9</v>
      </c>
      <c r="Q2170" s="531" t="str">
        <f t="shared" si="105"/>
        <v>Gastos_com_Pessoal</v>
      </c>
    </row>
    <row r="2171" spans="1:17" ht="51" hidden="1" x14ac:dyDescent="0.2">
      <c r="A2171" s="538">
        <f>IF(B2171="","",COUNT('Diário 3º PA'!$A$4:$A$4242)+COUNT('Diário 4º PA'!$A$4:$A$2224)+ROW()-3)</f>
        <v>6180</v>
      </c>
      <c r="B2171" s="539">
        <v>44833</v>
      </c>
      <c r="C2171" s="584">
        <v>44805</v>
      </c>
      <c r="D2171" s="554" t="s">
        <v>104</v>
      </c>
      <c r="E2171" s="554" t="s">
        <v>189</v>
      </c>
      <c r="F2171" s="598">
        <v>2479.5700000000002</v>
      </c>
      <c r="G2171" s="543" t="s">
        <v>8054</v>
      </c>
      <c r="H2171" s="482" t="s">
        <v>130</v>
      </c>
      <c r="I2171" s="489" t="s">
        <v>8055</v>
      </c>
      <c r="J2171" s="455" t="s">
        <v>1575</v>
      </c>
      <c r="K2171" s="518" t="s">
        <v>6748</v>
      </c>
      <c r="L2171" s="493" t="s">
        <v>1531</v>
      </c>
      <c r="M2171" s="493">
        <v>990797605</v>
      </c>
      <c r="N2171" s="587">
        <v>44833</v>
      </c>
      <c r="O2171" s="545">
        <f t="shared" si="103"/>
        <v>9</v>
      </c>
      <c r="P2171" s="545">
        <f t="shared" si="104"/>
        <v>9</v>
      </c>
      <c r="Q2171" s="531" t="str">
        <f t="shared" si="105"/>
        <v>Gastos_com_Pessoal</v>
      </c>
    </row>
    <row r="2172" spans="1:17" ht="51" hidden="1" x14ac:dyDescent="0.2">
      <c r="A2172" s="538">
        <f>IF(B2172="","",COUNT('Diário 3º PA'!$A$4:$A$4242)+COUNT('Diário 4º PA'!$A$4:$A$2224)+ROW()-3)</f>
        <v>6181</v>
      </c>
      <c r="B2172" s="539">
        <v>44833</v>
      </c>
      <c r="C2172" s="584">
        <v>44805</v>
      </c>
      <c r="D2172" s="554" t="s">
        <v>104</v>
      </c>
      <c r="E2172" s="554" t="s">
        <v>191</v>
      </c>
      <c r="F2172" s="488">
        <v>885.3</v>
      </c>
      <c r="G2172" s="543" t="s">
        <v>8056</v>
      </c>
      <c r="H2172" s="482" t="s">
        <v>130</v>
      </c>
      <c r="I2172" s="489" t="s">
        <v>8055</v>
      </c>
      <c r="J2172" s="455" t="s">
        <v>1575</v>
      </c>
      <c r="K2172" s="518" t="s">
        <v>6748</v>
      </c>
      <c r="L2172" s="493" t="s">
        <v>1531</v>
      </c>
      <c r="M2172" s="493">
        <v>990797605</v>
      </c>
      <c r="N2172" s="587">
        <v>44833</v>
      </c>
      <c r="O2172" s="545">
        <f t="shared" si="103"/>
        <v>9</v>
      </c>
      <c r="P2172" s="545">
        <f t="shared" si="104"/>
        <v>9</v>
      </c>
      <c r="Q2172" s="531" t="str">
        <f t="shared" si="105"/>
        <v>Gastos_com_Pessoal</v>
      </c>
    </row>
    <row r="2173" spans="1:17" ht="51" hidden="1" x14ac:dyDescent="0.2">
      <c r="A2173" s="538">
        <f>IF(B2173="","",COUNT('Diário 3º PA'!$A$4:$A$4242)+COUNT('Diário 4º PA'!$A$4:$A$2224)+ROW()-3)</f>
        <v>6182</v>
      </c>
      <c r="B2173" s="539">
        <v>44833</v>
      </c>
      <c r="C2173" s="584">
        <v>44805</v>
      </c>
      <c r="D2173" s="554" t="s">
        <v>104</v>
      </c>
      <c r="E2173" s="554" t="s">
        <v>189</v>
      </c>
      <c r="F2173" s="592">
        <v>2511.1999999999998</v>
      </c>
      <c r="G2173" s="543" t="s">
        <v>8057</v>
      </c>
      <c r="H2173" s="482" t="s">
        <v>140</v>
      </c>
      <c r="I2173" s="489" t="s">
        <v>8058</v>
      </c>
      <c r="J2173" s="455" t="s">
        <v>8059</v>
      </c>
      <c r="K2173" s="518" t="s">
        <v>6748</v>
      </c>
      <c r="L2173" s="493" t="s">
        <v>1531</v>
      </c>
      <c r="M2173" s="493">
        <v>990797605</v>
      </c>
      <c r="N2173" s="587">
        <v>44833</v>
      </c>
      <c r="O2173" s="545">
        <f t="shared" si="103"/>
        <v>9</v>
      </c>
      <c r="P2173" s="545">
        <f t="shared" si="104"/>
        <v>9</v>
      </c>
      <c r="Q2173" s="531" t="str">
        <f t="shared" si="105"/>
        <v>Gastos_com_Pessoal</v>
      </c>
    </row>
    <row r="2174" spans="1:17" ht="51" hidden="1" x14ac:dyDescent="0.2">
      <c r="A2174" s="538">
        <f>IF(B2174="","",COUNT('Diário 3º PA'!$A$4:$A$4242)+COUNT('Diário 4º PA'!$A$4:$A$2224)+ROW()-3)</f>
        <v>6183</v>
      </c>
      <c r="B2174" s="539">
        <v>44833</v>
      </c>
      <c r="C2174" s="584">
        <v>44805</v>
      </c>
      <c r="D2174" s="554" t="s">
        <v>104</v>
      </c>
      <c r="E2174" s="554" t="s">
        <v>191</v>
      </c>
      <c r="F2174" s="488">
        <v>898.54</v>
      </c>
      <c r="G2174" s="543" t="s">
        <v>8060</v>
      </c>
      <c r="H2174" s="482" t="s">
        <v>140</v>
      </c>
      <c r="I2174" s="489" t="s">
        <v>8058</v>
      </c>
      <c r="J2174" s="455" t="s">
        <v>8059</v>
      </c>
      <c r="K2174" s="518" t="s">
        <v>6748</v>
      </c>
      <c r="L2174" s="493" t="s">
        <v>1531</v>
      </c>
      <c r="M2174" s="493">
        <v>990797605</v>
      </c>
      <c r="N2174" s="587">
        <v>44833</v>
      </c>
      <c r="O2174" s="545">
        <f t="shared" si="103"/>
        <v>9</v>
      </c>
      <c r="P2174" s="545">
        <f t="shared" si="104"/>
        <v>9</v>
      </c>
      <c r="Q2174" s="531" t="str">
        <f t="shared" si="105"/>
        <v>Gastos_com_Pessoal</v>
      </c>
    </row>
    <row r="2175" spans="1:17" ht="51" hidden="1" x14ac:dyDescent="0.2">
      <c r="A2175" s="538">
        <f>IF(B2175="","",COUNT('Diário 3º PA'!$A$4:$A$4242)+COUNT('Diário 4º PA'!$A$4:$A$2224)+ROW()-3)</f>
        <v>6184</v>
      </c>
      <c r="B2175" s="539">
        <v>44833</v>
      </c>
      <c r="C2175" s="584">
        <v>44805</v>
      </c>
      <c r="D2175" s="554" t="s">
        <v>104</v>
      </c>
      <c r="E2175" s="554" t="s">
        <v>189</v>
      </c>
      <c r="F2175" s="592">
        <v>2013.43</v>
      </c>
      <c r="G2175" s="543" t="s">
        <v>8061</v>
      </c>
      <c r="H2175" s="482" t="s">
        <v>133</v>
      </c>
      <c r="I2175" s="489" t="s">
        <v>8062</v>
      </c>
      <c r="J2175" s="455" t="s">
        <v>8063</v>
      </c>
      <c r="K2175" s="518" t="s">
        <v>6748</v>
      </c>
      <c r="L2175" s="493" t="s">
        <v>1531</v>
      </c>
      <c r="M2175" s="493">
        <v>990797605</v>
      </c>
      <c r="N2175" s="587">
        <v>44833</v>
      </c>
      <c r="O2175" s="545">
        <f t="shared" si="103"/>
        <v>9</v>
      </c>
      <c r="P2175" s="545">
        <f t="shared" si="104"/>
        <v>9</v>
      </c>
      <c r="Q2175" s="531" t="str">
        <f t="shared" si="105"/>
        <v>Gastos_com_Pessoal</v>
      </c>
    </row>
    <row r="2176" spans="1:17" ht="51" hidden="1" x14ac:dyDescent="0.2">
      <c r="A2176" s="538">
        <f>IF(B2176="","",COUNT('Diário 3º PA'!$A$4:$A$4242)+COUNT('Diário 4º PA'!$A$4:$A$2224)+ROW()-3)</f>
        <v>6185</v>
      </c>
      <c r="B2176" s="539">
        <v>44833</v>
      </c>
      <c r="C2176" s="584">
        <v>44805</v>
      </c>
      <c r="D2176" s="554" t="s">
        <v>104</v>
      </c>
      <c r="E2176" s="554" t="s">
        <v>191</v>
      </c>
      <c r="F2176" s="488">
        <v>692.85</v>
      </c>
      <c r="G2176" s="543" t="s">
        <v>8064</v>
      </c>
      <c r="H2176" s="482" t="s">
        <v>133</v>
      </c>
      <c r="I2176" s="489" t="s">
        <v>8062</v>
      </c>
      <c r="J2176" s="455" t="s">
        <v>8063</v>
      </c>
      <c r="K2176" s="518" t="s">
        <v>6748</v>
      </c>
      <c r="L2176" s="493" t="s">
        <v>1531</v>
      </c>
      <c r="M2176" s="493">
        <v>990797605</v>
      </c>
      <c r="N2176" s="587">
        <v>44833</v>
      </c>
      <c r="O2176" s="545">
        <f t="shared" si="103"/>
        <v>9</v>
      </c>
      <c r="P2176" s="545">
        <f t="shared" si="104"/>
        <v>9</v>
      </c>
      <c r="Q2176" s="531" t="str">
        <f t="shared" si="105"/>
        <v>Gastos_com_Pessoal</v>
      </c>
    </row>
    <row r="2177" spans="1:17" ht="51" hidden="1" x14ac:dyDescent="0.2">
      <c r="A2177" s="538">
        <f>IF(B2177="","",COUNT('Diário 3º PA'!$A$4:$A$4242)+COUNT('Diário 4º PA'!$A$4:$A$2224)+ROW()-3)</f>
        <v>6186</v>
      </c>
      <c r="B2177" s="539">
        <v>44833</v>
      </c>
      <c r="C2177" s="584">
        <v>44805</v>
      </c>
      <c r="D2177" s="554" t="s">
        <v>104</v>
      </c>
      <c r="E2177" s="554" t="s">
        <v>189</v>
      </c>
      <c r="F2177" s="592">
        <v>2487.73</v>
      </c>
      <c r="G2177" s="543" t="s">
        <v>8065</v>
      </c>
      <c r="H2177" s="482" t="s">
        <v>133</v>
      </c>
      <c r="I2177" s="489" t="s">
        <v>8066</v>
      </c>
      <c r="J2177" s="455" t="s">
        <v>8067</v>
      </c>
      <c r="K2177" s="518" t="s">
        <v>6748</v>
      </c>
      <c r="L2177" s="493" t="s">
        <v>1531</v>
      </c>
      <c r="M2177" s="493">
        <v>990797605</v>
      </c>
      <c r="N2177" s="587">
        <v>44833</v>
      </c>
      <c r="O2177" s="545">
        <f t="shared" si="103"/>
        <v>9</v>
      </c>
      <c r="P2177" s="545">
        <f t="shared" si="104"/>
        <v>9</v>
      </c>
      <c r="Q2177" s="531" t="str">
        <f t="shared" si="105"/>
        <v>Gastos_com_Pessoal</v>
      </c>
    </row>
    <row r="2178" spans="1:17" ht="51" hidden="1" x14ac:dyDescent="0.2">
      <c r="A2178" s="538">
        <f>IF(B2178="","",COUNT('Diário 3º PA'!$A$4:$A$4242)+COUNT('Diário 4º PA'!$A$4:$A$2224)+ROW()-3)</f>
        <v>6187</v>
      </c>
      <c r="B2178" s="539">
        <v>44833</v>
      </c>
      <c r="C2178" s="584">
        <v>44805</v>
      </c>
      <c r="D2178" s="554" t="s">
        <v>104</v>
      </c>
      <c r="E2178" s="554" t="s">
        <v>191</v>
      </c>
      <c r="F2178" s="488">
        <v>876.82</v>
      </c>
      <c r="G2178" s="543" t="s">
        <v>8068</v>
      </c>
      <c r="H2178" s="482" t="s">
        <v>133</v>
      </c>
      <c r="I2178" s="489" t="s">
        <v>8066</v>
      </c>
      <c r="J2178" s="455" t="s">
        <v>8067</v>
      </c>
      <c r="K2178" s="518" t="s">
        <v>6748</v>
      </c>
      <c r="L2178" s="493" t="s">
        <v>1531</v>
      </c>
      <c r="M2178" s="493">
        <v>990797605</v>
      </c>
      <c r="N2178" s="587">
        <v>44833</v>
      </c>
      <c r="O2178" s="545">
        <f t="shared" si="103"/>
        <v>9</v>
      </c>
      <c r="P2178" s="545">
        <f t="shared" si="104"/>
        <v>9</v>
      </c>
      <c r="Q2178" s="531" t="str">
        <f t="shared" si="105"/>
        <v>Gastos_com_Pessoal</v>
      </c>
    </row>
    <row r="2179" spans="1:17" ht="51" hidden="1" x14ac:dyDescent="0.2">
      <c r="A2179" s="538">
        <f>IF(B2179="","",COUNT('Diário 3º PA'!$A$4:$A$4242)+COUNT('Diário 4º PA'!$A$4:$A$2224)+ROW()-3)</f>
        <v>6188</v>
      </c>
      <c r="B2179" s="539">
        <v>44833</v>
      </c>
      <c r="C2179" s="584">
        <v>44805</v>
      </c>
      <c r="D2179" s="554" t="s">
        <v>104</v>
      </c>
      <c r="E2179" s="554" t="s">
        <v>189</v>
      </c>
      <c r="F2179" s="592">
        <v>2191.9899999999998</v>
      </c>
      <c r="G2179" s="543" t="s">
        <v>8069</v>
      </c>
      <c r="H2179" s="482" t="s">
        <v>140</v>
      </c>
      <c r="I2179" s="489" t="s">
        <v>8070</v>
      </c>
      <c r="J2179" s="455" t="s">
        <v>8071</v>
      </c>
      <c r="K2179" s="518" t="s">
        <v>6748</v>
      </c>
      <c r="L2179" s="493" t="s">
        <v>1531</v>
      </c>
      <c r="M2179" s="493">
        <v>990797605</v>
      </c>
      <c r="N2179" s="587">
        <v>44833</v>
      </c>
      <c r="O2179" s="545">
        <f t="shared" si="103"/>
        <v>9</v>
      </c>
      <c r="P2179" s="545">
        <f t="shared" si="104"/>
        <v>9</v>
      </c>
      <c r="Q2179" s="531" t="str">
        <f t="shared" si="105"/>
        <v>Gastos_com_Pessoal</v>
      </c>
    </row>
    <row r="2180" spans="1:17" ht="51" hidden="1" x14ac:dyDescent="0.2">
      <c r="A2180" s="538">
        <f>IF(B2180="","",COUNT('Diário 3º PA'!$A$4:$A$4242)+COUNT('Diário 4º PA'!$A$4:$A$2224)+ROW()-3)</f>
        <v>6189</v>
      </c>
      <c r="B2180" s="539">
        <v>44833</v>
      </c>
      <c r="C2180" s="584">
        <v>44805</v>
      </c>
      <c r="D2180" s="554" t="s">
        <v>104</v>
      </c>
      <c r="E2180" s="554" t="s">
        <v>191</v>
      </c>
      <c r="F2180" s="488">
        <v>765.54</v>
      </c>
      <c r="G2180" s="543" t="s">
        <v>8072</v>
      </c>
      <c r="H2180" s="482" t="s">
        <v>140</v>
      </c>
      <c r="I2180" s="489" t="s">
        <v>8070</v>
      </c>
      <c r="J2180" s="455" t="s">
        <v>8071</v>
      </c>
      <c r="K2180" s="518" t="s">
        <v>6748</v>
      </c>
      <c r="L2180" s="493" t="s">
        <v>1531</v>
      </c>
      <c r="M2180" s="493">
        <v>990797605</v>
      </c>
      <c r="N2180" s="587">
        <v>44833</v>
      </c>
      <c r="O2180" s="545">
        <f t="shared" si="103"/>
        <v>9</v>
      </c>
      <c r="P2180" s="545">
        <f t="shared" si="104"/>
        <v>9</v>
      </c>
      <c r="Q2180" s="531" t="str">
        <f t="shared" si="105"/>
        <v>Gastos_com_Pessoal</v>
      </c>
    </row>
    <row r="2181" spans="1:17" ht="51" hidden="1" x14ac:dyDescent="0.2">
      <c r="A2181" s="538">
        <f>IF(B2181="","",COUNT('Diário 3º PA'!$A$4:$A$4242)+COUNT('Diário 4º PA'!$A$4:$A$2224)+ROW()-3)</f>
        <v>6190</v>
      </c>
      <c r="B2181" s="539">
        <v>44833</v>
      </c>
      <c r="C2181" s="584">
        <v>44805</v>
      </c>
      <c r="D2181" s="554" t="s">
        <v>104</v>
      </c>
      <c r="E2181" s="554" t="s">
        <v>189</v>
      </c>
      <c r="F2181" s="592">
        <v>2394.42</v>
      </c>
      <c r="G2181" s="543" t="s">
        <v>8073</v>
      </c>
      <c r="H2181" s="482" t="s">
        <v>132</v>
      </c>
      <c r="I2181" s="489" t="s">
        <v>8074</v>
      </c>
      <c r="J2181" s="455" t="s">
        <v>8075</v>
      </c>
      <c r="K2181" s="518" t="s">
        <v>6748</v>
      </c>
      <c r="L2181" s="493" t="s">
        <v>1531</v>
      </c>
      <c r="M2181" s="493">
        <v>990797605</v>
      </c>
      <c r="N2181" s="587">
        <v>44833</v>
      </c>
      <c r="O2181" s="545">
        <f t="shared" ref="O2181:O2243" si="106">IF(B2181=0,0,IF(YEAR(B2181)=$P$1,MONTH(B2181)-$O$1+1,(YEAR(B2181)-$P$1)*12-$O$1+1+MONTH(B2181)))</f>
        <v>9</v>
      </c>
      <c r="P2181" s="545">
        <f t="shared" ref="P2181:P2243" si="107">IF(C2181=0,0,IF(YEAR(C2181)=$P$1,MONTH(C2181)-$O$1+1,(YEAR(C2181)-$P$1)*12-$O$1+1+MONTH(C2181)))</f>
        <v>9</v>
      </c>
      <c r="Q2181" s="531" t="str">
        <f t="shared" ref="Q2181:Q2243" si="108">SUBSTITUTE(D2181," ","_")</f>
        <v>Gastos_com_Pessoal</v>
      </c>
    </row>
    <row r="2182" spans="1:17" ht="51" hidden="1" x14ac:dyDescent="0.2">
      <c r="A2182" s="538">
        <f>IF(B2182="","",COUNT('Diário 3º PA'!$A$4:$A$4242)+COUNT('Diário 4º PA'!$A$4:$A$2224)+ROW()-3)</f>
        <v>6191</v>
      </c>
      <c r="B2182" s="539">
        <v>44833</v>
      </c>
      <c r="C2182" s="584">
        <v>44805</v>
      </c>
      <c r="D2182" s="554" t="s">
        <v>104</v>
      </c>
      <c r="E2182" s="554" t="s">
        <v>191</v>
      </c>
      <c r="F2182" s="488">
        <v>849.78</v>
      </c>
      <c r="G2182" s="543" t="s">
        <v>8076</v>
      </c>
      <c r="H2182" s="482" t="s">
        <v>132</v>
      </c>
      <c r="I2182" s="489" t="s">
        <v>8074</v>
      </c>
      <c r="J2182" s="455" t="s">
        <v>8075</v>
      </c>
      <c r="K2182" s="518" t="s">
        <v>6748</v>
      </c>
      <c r="L2182" s="493" t="s">
        <v>1531</v>
      </c>
      <c r="M2182" s="493">
        <v>990797605</v>
      </c>
      <c r="N2182" s="587">
        <v>44833</v>
      </c>
      <c r="O2182" s="545">
        <f t="shared" si="106"/>
        <v>9</v>
      </c>
      <c r="P2182" s="545">
        <f t="shared" si="107"/>
        <v>9</v>
      </c>
      <c r="Q2182" s="531" t="str">
        <f t="shared" si="108"/>
        <v>Gastos_com_Pessoal</v>
      </c>
    </row>
    <row r="2183" spans="1:17" ht="51" hidden="1" x14ac:dyDescent="0.2">
      <c r="A2183" s="538">
        <f>IF(B2183="","",COUNT('Diário 3º PA'!$A$4:$A$4242)+COUNT('Diário 4º PA'!$A$4:$A$2224)+ROW()-3)</f>
        <v>6192</v>
      </c>
      <c r="B2183" s="539">
        <v>44833</v>
      </c>
      <c r="C2183" s="584">
        <v>44805</v>
      </c>
      <c r="D2183" s="554" t="s">
        <v>104</v>
      </c>
      <c r="E2183" s="554" t="s">
        <v>189</v>
      </c>
      <c r="F2183" s="592">
        <v>2455.36</v>
      </c>
      <c r="G2183" s="543" t="s">
        <v>8077</v>
      </c>
      <c r="H2183" s="482" t="s">
        <v>133</v>
      </c>
      <c r="I2183" s="489" t="s">
        <v>8078</v>
      </c>
      <c r="J2183" s="455" t="s">
        <v>8079</v>
      </c>
      <c r="K2183" s="518" t="s">
        <v>6748</v>
      </c>
      <c r="L2183" s="493" t="s">
        <v>1531</v>
      </c>
      <c r="M2183" s="493">
        <v>990797605</v>
      </c>
      <c r="N2183" s="587">
        <v>44833</v>
      </c>
      <c r="O2183" s="545">
        <f t="shared" si="106"/>
        <v>9</v>
      </c>
      <c r="P2183" s="545">
        <f t="shared" si="107"/>
        <v>9</v>
      </c>
      <c r="Q2183" s="531" t="str">
        <f t="shared" si="108"/>
        <v>Gastos_com_Pessoal</v>
      </c>
    </row>
    <row r="2184" spans="1:17" ht="51" hidden="1" x14ac:dyDescent="0.2">
      <c r="A2184" s="538">
        <f>IF(B2184="","",COUNT('Diário 3º PA'!$A$4:$A$4242)+COUNT('Diário 4º PA'!$A$4:$A$2224)+ROW()-3)</f>
        <v>6193</v>
      </c>
      <c r="B2184" s="539">
        <v>44833</v>
      </c>
      <c r="C2184" s="584">
        <v>44805</v>
      </c>
      <c r="D2184" s="554" t="s">
        <v>104</v>
      </c>
      <c r="E2184" s="554" t="s">
        <v>191</v>
      </c>
      <c r="F2184" s="488">
        <v>851.59</v>
      </c>
      <c r="G2184" s="543" t="s">
        <v>8080</v>
      </c>
      <c r="H2184" s="482" t="s">
        <v>133</v>
      </c>
      <c r="I2184" s="489" t="s">
        <v>8078</v>
      </c>
      <c r="J2184" s="455" t="s">
        <v>8079</v>
      </c>
      <c r="K2184" s="518" t="s">
        <v>6748</v>
      </c>
      <c r="L2184" s="493" t="s">
        <v>1531</v>
      </c>
      <c r="M2184" s="493">
        <v>990797605</v>
      </c>
      <c r="N2184" s="587">
        <v>44833</v>
      </c>
      <c r="O2184" s="545">
        <f t="shared" si="106"/>
        <v>9</v>
      </c>
      <c r="P2184" s="545">
        <f t="shared" si="107"/>
        <v>9</v>
      </c>
      <c r="Q2184" s="531" t="str">
        <f t="shared" si="108"/>
        <v>Gastos_com_Pessoal</v>
      </c>
    </row>
    <row r="2185" spans="1:17" ht="51" hidden="1" x14ac:dyDescent="0.2">
      <c r="A2185" s="538">
        <f>IF(B2185="","",COUNT('Diário 3º PA'!$A$4:$A$4242)+COUNT('Diário 4º PA'!$A$4:$A$2224)+ROW()-3)</f>
        <v>6194</v>
      </c>
      <c r="B2185" s="539">
        <v>44833</v>
      </c>
      <c r="C2185" s="584">
        <v>44805</v>
      </c>
      <c r="D2185" s="554" t="s">
        <v>104</v>
      </c>
      <c r="E2185" s="554" t="s">
        <v>189</v>
      </c>
      <c r="F2185" s="592">
        <v>2231.63</v>
      </c>
      <c r="G2185" s="543" t="s">
        <v>8081</v>
      </c>
      <c r="H2185" s="482" t="s">
        <v>132</v>
      </c>
      <c r="I2185" s="489" t="s">
        <v>1479</v>
      </c>
      <c r="J2185" s="455" t="s">
        <v>1480</v>
      </c>
      <c r="K2185" s="518" t="s">
        <v>6748</v>
      </c>
      <c r="L2185" s="493" t="s">
        <v>1531</v>
      </c>
      <c r="M2185" s="493">
        <v>990797605</v>
      </c>
      <c r="N2185" s="587">
        <v>44833</v>
      </c>
      <c r="O2185" s="545">
        <f t="shared" si="106"/>
        <v>9</v>
      </c>
      <c r="P2185" s="545">
        <f t="shared" si="107"/>
        <v>9</v>
      </c>
      <c r="Q2185" s="531" t="str">
        <f t="shared" si="108"/>
        <v>Gastos_com_Pessoal</v>
      </c>
    </row>
    <row r="2186" spans="1:17" ht="51" hidden="1" x14ac:dyDescent="0.2">
      <c r="A2186" s="538">
        <f>IF(B2186="","",COUNT('Diário 3º PA'!$A$4:$A$4242)+COUNT('Diário 4º PA'!$A$4:$A$2224)+ROW()-3)</f>
        <v>6195</v>
      </c>
      <c r="B2186" s="539">
        <v>44833</v>
      </c>
      <c r="C2186" s="584">
        <v>44805</v>
      </c>
      <c r="D2186" s="554" t="s">
        <v>104</v>
      </c>
      <c r="E2186" s="554" t="s">
        <v>191</v>
      </c>
      <c r="F2186" s="488">
        <v>770.17</v>
      </c>
      <c r="G2186" s="543" t="s">
        <v>8082</v>
      </c>
      <c r="H2186" s="482" t="s">
        <v>132</v>
      </c>
      <c r="I2186" s="489" t="s">
        <v>1479</v>
      </c>
      <c r="J2186" s="455" t="s">
        <v>1480</v>
      </c>
      <c r="K2186" s="518" t="s">
        <v>6748</v>
      </c>
      <c r="L2186" s="493" t="s">
        <v>1531</v>
      </c>
      <c r="M2186" s="493">
        <v>990797605</v>
      </c>
      <c r="N2186" s="587">
        <v>44833</v>
      </c>
      <c r="O2186" s="545">
        <f t="shared" si="106"/>
        <v>9</v>
      </c>
      <c r="P2186" s="545">
        <f t="shared" si="107"/>
        <v>9</v>
      </c>
      <c r="Q2186" s="531" t="str">
        <f t="shared" si="108"/>
        <v>Gastos_com_Pessoal</v>
      </c>
    </row>
    <row r="2187" spans="1:17" ht="51" hidden="1" x14ac:dyDescent="0.2">
      <c r="A2187" s="538">
        <f>IF(B2187="","",COUNT('Diário 3º PA'!$A$4:$A$4242)+COUNT('Diário 4º PA'!$A$4:$A$2224)+ROW()-3)</f>
        <v>6196</v>
      </c>
      <c r="B2187" s="539">
        <v>44833</v>
      </c>
      <c r="C2187" s="584">
        <v>44805</v>
      </c>
      <c r="D2187" s="554" t="s">
        <v>104</v>
      </c>
      <c r="E2187" s="554" t="s">
        <v>189</v>
      </c>
      <c r="F2187" s="592">
        <v>2470.11</v>
      </c>
      <c r="G2187" s="543" t="s">
        <v>8083</v>
      </c>
      <c r="H2187" s="482" t="s">
        <v>136</v>
      </c>
      <c r="I2187" s="489" t="s">
        <v>8084</v>
      </c>
      <c r="J2187" s="455" t="s">
        <v>4631</v>
      </c>
      <c r="K2187" s="518" t="s">
        <v>6748</v>
      </c>
      <c r="L2187" s="493" t="s">
        <v>1531</v>
      </c>
      <c r="M2187" s="493">
        <v>990797605</v>
      </c>
      <c r="N2187" s="587">
        <v>44833</v>
      </c>
      <c r="O2187" s="545">
        <f t="shared" si="106"/>
        <v>9</v>
      </c>
      <c r="P2187" s="545">
        <f t="shared" si="107"/>
        <v>9</v>
      </c>
      <c r="Q2187" s="531" t="str">
        <f t="shared" si="108"/>
        <v>Gastos_com_Pessoal</v>
      </c>
    </row>
    <row r="2188" spans="1:17" ht="51" hidden="1" x14ac:dyDescent="0.2">
      <c r="A2188" s="538">
        <f>IF(B2188="","",COUNT('Diário 3º PA'!$A$4:$A$4242)+COUNT('Diário 4º PA'!$A$4:$A$2224)+ROW()-3)</f>
        <v>6197</v>
      </c>
      <c r="B2188" s="539">
        <v>44833</v>
      </c>
      <c r="C2188" s="584">
        <v>44805</v>
      </c>
      <c r="D2188" s="554" t="s">
        <v>104</v>
      </c>
      <c r="E2188" s="554" t="s">
        <v>191</v>
      </c>
      <c r="F2188" s="488">
        <v>881.36</v>
      </c>
      <c r="G2188" s="543" t="s">
        <v>8085</v>
      </c>
      <c r="H2188" s="482" t="s">
        <v>136</v>
      </c>
      <c r="I2188" s="489" t="s">
        <v>8084</v>
      </c>
      <c r="J2188" s="455" t="s">
        <v>4631</v>
      </c>
      <c r="K2188" s="518" t="s">
        <v>6748</v>
      </c>
      <c r="L2188" s="493" t="s">
        <v>1531</v>
      </c>
      <c r="M2188" s="493">
        <v>990797605</v>
      </c>
      <c r="N2188" s="587">
        <v>44833</v>
      </c>
      <c r="O2188" s="545">
        <f t="shared" si="106"/>
        <v>9</v>
      </c>
      <c r="P2188" s="545">
        <f t="shared" si="107"/>
        <v>9</v>
      </c>
      <c r="Q2188" s="531" t="str">
        <f t="shared" si="108"/>
        <v>Gastos_com_Pessoal</v>
      </c>
    </row>
    <row r="2189" spans="1:17" ht="38.25" hidden="1" x14ac:dyDescent="0.2">
      <c r="A2189" s="538">
        <f>IF(B2189="","",COUNT('Diário 3º PA'!$A$4:$A$4242)+COUNT('Diário 4º PA'!$A$4:$A$2224)+ROW()-3)</f>
        <v>6198</v>
      </c>
      <c r="B2189" s="539">
        <v>44833</v>
      </c>
      <c r="C2189" s="584">
        <v>44805</v>
      </c>
      <c r="D2189" s="541" t="s">
        <v>115</v>
      </c>
      <c r="E2189" s="482" t="s">
        <v>342</v>
      </c>
      <c r="F2189" s="488">
        <v>47.3</v>
      </c>
      <c r="G2189" s="482" t="s">
        <v>8086</v>
      </c>
      <c r="H2189" s="482" t="s">
        <v>136</v>
      </c>
      <c r="I2189" s="489" t="s">
        <v>8087</v>
      </c>
      <c r="J2189" s="455" t="s">
        <v>8088</v>
      </c>
      <c r="K2189" s="518" t="s">
        <v>6748</v>
      </c>
      <c r="L2189" s="493" t="s">
        <v>1531</v>
      </c>
      <c r="M2189" s="493">
        <v>990797605</v>
      </c>
      <c r="N2189" s="587">
        <v>44833</v>
      </c>
      <c r="O2189" s="545">
        <f t="shared" si="106"/>
        <v>9</v>
      </c>
      <c r="P2189" s="545">
        <f t="shared" si="107"/>
        <v>9</v>
      </c>
      <c r="Q2189" s="531" t="str">
        <f t="shared" si="108"/>
        <v>Gastos_Gerais</v>
      </c>
    </row>
    <row r="2190" spans="1:17" ht="51" hidden="1" x14ac:dyDescent="0.2">
      <c r="A2190" s="538">
        <f>IF(B2190="","",COUNT('Diário 3º PA'!$A$4:$A$4242)+COUNT('Diário 4º PA'!$A$4:$A$2224)+ROW()-3)</f>
        <v>6199</v>
      </c>
      <c r="B2190" s="539">
        <v>44833</v>
      </c>
      <c r="C2190" s="584">
        <v>44805</v>
      </c>
      <c r="D2190" s="554" t="s">
        <v>104</v>
      </c>
      <c r="E2190" s="554" t="s">
        <v>187</v>
      </c>
      <c r="F2190" s="555">
        <v>2263.6799999999998</v>
      </c>
      <c r="G2190" s="554" t="s">
        <v>1019</v>
      </c>
      <c r="H2190" s="482" t="s">
        <v>130</v>
      </c>
      <c r="I2190" s="489" t="s">
        <v>8089</v>
      </c>
      <c r="J2190" s="455" t="s">
        <v>8090</v>
      </c>
      <c r="K2190" s="518" t="s">
        <v>6748</v>
      </c>
      <c r="L2190" s="493" t="s">
        <v>1531</v>
      </c>
      <c r="M2190" s="493">
        <v>990797605</v>
      </c>
      <c r="N2190" s="587">
        <v>44833</v>
      </c>
      <c r="O2190" s="545">
        <f t="shared" si="106"/>
        <v>9</v>
      </c>
      <c r="P2190" s="545">
        <f t="shared" si="107"/>
        <v>9</v>
      </c>
      <c r="Q2190" s="531" t="str">
        <f t="shared" si="108"/>
        <v>Gastos_com_Pessoal</v>
      </c>
    </row>
    <row r="2191" spans="1:17" ht="51" hidden="1" x14ac:dyDescent="0.2">
      <c r="A2191" s="538">
        <f>IF(B2191="","",COUNT('Diário 3º PA'!$A$4:$A$4242)+COUNT('Diário 4º PA'!$A$4:$A$2224)+ROW()-3)</f>
        <v>6200</v>
      </c>
      <c r="B2191" s="539">
        <v>44833</v>
      </c>
      <c r="C2191" s="584">
        <v>44805</v>
      </c>
      <c r="D2191" s="554" t="s">
        <v>104</v>
      </c>
      <c r="E2191" s="554" t="s">
        <v>189</v>
      </c>
      <c r="F2191" s="555">
        <v>2263.66</v>
      </c>
      <c r="G2191" s="554" t="s">
        <v>915</v>
      </c>
      <c r="H2191" s="482" t="s">
        <v>130</v>
      </c>
      <c r="I2191" s="489" t="s">
        <v>8089</v>
      </c>
      <c r="J2191" s="455" t="s">
        <v>8090</v>
      </c>
      <c r="K2191" s="518" t="s">
        <v>6748</v>
      </c>
      <c r="L2191" s="493" t="s">
        <v>1531</v>
      </c>
      <c r="M2191" s="493">
        <v>990797605</v>
      </c>
      <c r="N2191" s="587">
        <v>44833</v>
      </c>
      <c r="O2191" s="545">
        <f t="shared" si="106"/>
        <v>9</v>
      </c>
      <c r="P2191" s="545">
        <f t="shared" si="107"/>
        <v>9</v>
      </c>
      <c r="Q2191" s="531" t="str">
        <f t="shared" si="108"/>
        <v>Gastos_com_Pessoal</v>
      </c>
    </row>
    <row r="2192" spans="1:17" ht="51" hidden="1" x14ac:dyDescent="0.2">
      <c r="A2192" s="538">
        <f>IF(B2192="","",COUNT('Diário 3º PA'!$A$4:$A$4242)+COUNT('Diário 4º PA'!$A$4:$A$2224)+ROW()-3)</f>
        <v>6201</v>
      </c>
      <c r="B2192" s="539">
        <v>44833</v>
      </c>
      <c r="C2192" s="584">
        <v>44805</v>
      </c>
      <c r="D2192" s="554" t="s">
        <v>104</v>
      </c>
      <c r="E2192" s="554" t="s">
        <v>191</v>
      </c>
      <c r="F2192" s="555">
        <v>754.55</v>
      </c>
      <c r="G2192" s="554" t="s">
        <v>918</v>
      </c>
      <c r="H2192" s="482" t="s">
        <v>130</v>
      </c>
      <c r="I2192" s="489" t="s">
        <v>8089</v>
      </c>
      <c r="J2192" s="455" t="s">
        <v>8090</v>
      </c>
      <c r="K2192" s="518" t="s">
        <v>6748</v>
      </c>
      <c r="L2192" s="493" t="s">
        <v>1531</v>
      </c>
      <c r="M2192" s="493">
        <v>990797605</v>
      </c>
      <c r="N2192" s="587">
        <v>44833</v>
      </c>
      <c r="O2192" s="545">
        <f t="shared" si="106"/>
        <v>9</v>
      </c>
      <c r="P2192" s="545">
        <f t="shared" si="107"/>
        <v>9</v>
      </c>
      <c r="Q2192" s="531" t="str">
        <f t="shared" si="108"/>
        <v>Gastos_com_Pessoal</v>
      </c>
    </row>
    <row r="2193" spans="1:17" ht="51" hidden="1" x14ac:dyDescent="0.2">
      <c r="A2193" s="538">
        <f>IF(B2193="","",COUNT('Diário 3º PA'!$A$4:$A$4242)+COUNT('Diário 4º PA'!$A$4:$A$2224)+ROW()-3)</f>
        <v>6202</v>
      </c>
      <c r="B2193" s="539">
        <v>44833</v>
      </c>
      <c r="C2193" s="584">
        <v>44805</v>
      </c>
      <c r="D2193" s="554" t="s">
        <v>104</v>
      </c>
      <c r="E2193" s="554" t="s">
        <v>193</v>
      </c>
      <c r="F2193" s="555">
        <v>4454.57</v>
      </c>
      <c r="G2193" s="554" t="s">
        <v>919</v>
      </c>
      <c r="H2193" s="482" t="s">
        <v>130</v>
      </c>
      <c r="I2193" s="489" t="s">
        <v>8089</v>
      </c>
      <c r="J2193" s="455" t="s">
        <v>8090</v>
      </c>
      <c r="K2193" s="518" t="s">
        <v>6748</v>
      </c>
      <c r="L2193" s="493" t="s">
        <v>1531</v>
      </c>
      <c r="M2193" s="493">
        <v>990797605</v>
      </c>
      <c r="N2193" s="587">
        <v>44833</v>
      </c>
      <c r="O2193" s="545">
        <f t="shared" si="106"/>
        <v>9</v>
      </c>
      <c r="P2193" s="545">
        <f t="shared" si="107"/>
        <v>9</v>
      </c>
      <c r="Q2193" s="531" t="str">
        <f t="shared" si="108"/>
        <v>Gastos_com_Pessoal</v>
      </c>
    </row>
    <row r="2194" spans="1:17" ht="51" hidden="1" x14ac:dyDescent="0.2">
      <c r="A2194" s="538">
        <f>IF(B2194="","",COUNT('Diário 3º PA'!$A$4:$A$4242)+COUNT('Diário 4º PA'!$A$4:$A$2224)+ROW()-3)</f>
        <v>6203</v>
      </c>
      <c r="B2194" s="539">
        <v>44833</v>
      </c>
      <c r="C2194" s="584">
        <v>44805</v>
      </c>
      <c r="D2194" s="554" t="s">
        <v>104</v>
      </c>
      <c r="E2194" s="554" t="s">
        <v>187</v>
      </c>
      <c r="F2194" s="555">
        <v>2147.67</v>
      </c>
      <c r="G2194" s="554" t="s">
        <v>1019</v>
      </c>
      <c r="H2194" s="482" t="s">
        <v>140</v>
      </c>
      <c r="I2194" s="489" t="s">
        <v>8091</v>
      </c>
      <c r="J2194" s="455" t="s">
        <v>8092</v>
      </c>
      <c r="K2194" s="518" t="s">
        <v>6748</v>
      </c>
      <c r="L2194" s="493" t="s">
        <v>1531</v>
      </c>
      <c r="M2194" s="493">
        <v>990797605</v>
      </c>
      <c r="N2194" s="587">
        <v>44833</v>
      </c>
      <c r="O2194" s="545">
        <f t="shared" si="106"/>
        <v>9</v>
      </c>
      <c r="P2194" s="545">
        <f t="shared" si="107"/>
        <v>9</v>
      </c>
      <c r="Q2194" s="531" t="str">
        <f t="shared" si="108"/>
        <v>Gastos_com_Pessoal</v>
      </c>
    </row>
    <row r="2195" spans="1:17" ht="51" hidden="1" x14ac:dyDescent="0.2">
      <c r="A2195" s="538">
        <f>IF(B2195="","",COUNT('Diário 3º PA'!$A$4:$A$4242)+COUNT('Diário 4º PA'!$A$4:$A$2224)+ROW()-3)</f>
        <v>6204</v>
      </c>
      <c r="B2195" s="539">
        <v>44833</v>
      </c>
      <c r="C2195" s="584">
        <v>44805</v>
      </c>
      <c r="D2195" s="554" t="s">
        <v>104</v>
      </c>
      <c r="E2195" s="554" t="s">
        <v>189</v>
      </c>
      <c r="F2195" s="555">
        <v>2386.3000000000002</v>
      </c>
      <c r="G2195" s="554" t="s">
        <v>915</v>
      </c>
      <c r="H2195" s="482" t="s">
        <v>140</v>
      </c>
      <c r="I2195" s="489" t="s">
        <v>8091</v>
      </c>
      <c r="J2195" s="455" t="s">
        <v>8092</v>
      </c>
      <c r="K2195" s="518" t="s">
        <v>6748</v>
      </c>
      <c r="L2195" s="493" t="s">
        <v>1531</v>
      </c>
      <c r="M2195" s="493">
        <v>990797605</v>
      </c>
      <c r="N2195" s="587">
        <v>44833</v>
      </c>
      <c r="O2195" s="545">
        <f t="shared" si="106"/>
        <v>9</v>
      </c>
      <c r="P2195" s="545">
        <f t="shared" si="107"/>
        <v>9</v>
      </c>
      <c r="Q2195" s="531" t="str">
        <f t="shared" si="108"/>
        <v>Gastos_com_Pessoal</v>
      </c>
    </row>
    <row r="2196" spans="1:17" ht="51" hidden="1" x14ac:dyDescent="0.2">
      <c r="A2196" s="538">
        <f>IF(B2196="","",COUNT('Diário 3º PA'!$A$4:$A$4242)+COUNT('Diário 4º PA'!$A$4:$A$2224)+ROW()-3)</f>
        <v>6205</v>
      </c>
      <c r="B2196" s="539">
        <v>44833</v>
      </c>
      <c r="C2196" s="584">
        <v>44805</v>
      </c>
      <c r="D2196" s="554" t="s">
        <v>104</v>
      </c>
      <c r="E2196" s="554" t="s">
        <v>191</v>
      </c>
      <c r="F2196" s="555">
        <v>795.43</v>
      </c>
      <c r="G2196" s="554" t="s">
        <v>918</v>
      </c>
      <c r="H2196" s="482" t="s">
        <v>140</v>
      </c>
      <c r="I2196" s="489" t="s">
        <v>8091</v>
      </c>
      <c r="J2196" s="455" t="s">
        <v>8092</v>
      </c>
      <c r="K2196" s="518" t="s">
        <v>6748</v>
      </c>
      <c r="L2196" s="493" t="s">
        <v>1531</v>
      </c>
      <c r="M2196" s="493">
        <v>990797605</v>
      </c>
      <c r="N2196" s="587">
        <v>44833</v>
      </c>
      <c r="O2196" s="545">
        <f t="shared" si="106"/>
        <v>9</v>
      </c>
      <c r="P2196" s="545">
        <f t="shared" si="107"/>
        <v>9</v>
      </c>
      <c r="Q2196" s="531" t="str">
        <f t="shared" si="108"/>
        <v>Gastos_com_Pessoal</v>
      </c>
    </row>
    <row r="2197" spans="1:17" ht="51" hidden="1" x14ac:dyDescent="0.2">
      <c r="A2197" s="538">
        <f>IF(B2197="","",COUNT('Diário 3º PA'!$A$4:$A$4242)+COUNT('Diário 4º PA'!$A$4:$A$2224)+ROW()-3)</f>
        <v>6206</v>
      </c>
      <c r="B2197" s="539">
        <v>44833</v>
      </c>
      <c r="C2197" s="584">
        <v>44805</v>
      </c>
      <c r="D2197" s="554" t="s">
        <v>104</v>
      </c>
      <c r="E2197" s="554" t="s">
        <v>193</v>
      </c>
      <c r="F2197" s="555">
        <v>1834.77</v>
      </c>
      <c r="G2197" s="554" t="s">
        <v>919</v>
      </c>
      <c r="H2197" s="482" t="s">
        <v>140</v>
      </c>
      <c r="I2197" s="489" t="s">
        <v>8091</v>
      </c>
      <c r="J2197" s="455" t="s">
        <v>8092</v>
      </c>
      <c r="K2197" s="518" t="s">
        <v>6748</v>
      </c>
      <c r="L2197" s="493" t="s">
        <v>1531</v>
      </c>
      <c r="M2197" s="493">
        <v>990797605</v>
      </c>
      <c r="N2197" s="587">
        <v>44833</v>
      </c>
      <c r="O2197" s="545">
        <f t="shared" si="106"/>
        <v>9</v>
      </c>
      <c r="P2197" s="545">
        <f t="shared" si="107"/>
        <v>9</v>
      </c>
      <c r="Q2197" s="531" t="str">
        <f t="shared" si="108"/>
        <v>Gastos_com_Pessoal</v>
      </c>
    </row>
    <row r="2198" spans="1:17" ht="51" hidden="1" x14ac:dyDescent="0.2">
      <c r="A2198" s="538">
        <f>IF(B2198="","",COUNT('Diário 3º PA'!$A$4:$A$4242)+COUNT('Diário 4º PA'!$A$4:$A$2224)+ROW()-3)</f>
        <v>6207</v>
      </c>
      <c r="B2198" s="539">
        <v>44833</v>
      </c>
      <c r="C2198" s="584">
        <v>44805</v>
      </c>
      <c r="D2198" s="554" t="s">
        <v>104</v>
      </c>
      <c r="E2198" s="554" t="s">
        <v>187</v>
      </c>
      <c r="F2198" s="555">
        <v>1617.82</v>
      </c>
      <c r="G2198" s="554" t="s">
        <v>1019</v>
      </c>
      <c r="H2198" s="482" t="s">
        <v>128</v>
      </c>
      <c r="I2198" s="489" t="s">
        <v>7976</v>
      </c>
      <c r="J2198" s="455" t="s">
        <v>7977</v>
      </c>
      <c r="K2198" s="518" t="s">
        <v>6748</v>
      </c>
      <c r="L2198" s="493" t="s">
        <v>1531</v>
      </c>
      <c r="M2198" s="493">
        <v>990797605</v>
      </c>
      <c r="N2198" s="587">
        <v>44833</v>
      </c>
      <c r="O2198" s="545">
        <f t="shared" si="106"/>
        <v>9</v>
      </c>
      <c r="P2198" s="545">
        <f t="shared" si="107"/>
        <v>9</v>
      </c>
      <c r="Q2198" s="531" t="str">
        <f t="shared" si="108"/>
        <v>Gastos_com_Pessoal</v>
      </c>
    </row>
    <row r="2199" spans="1:17" ht="51" hidden="1" x14ac:dyDescent="0.2">
      <c r="A2199" s="538">
        <f>IF(B2199="","",COUNT('Diário 3º PA'!$A$4:$A$4242)+COUNT('Diário 4º PA'!$A$4:$A$2224)+ROW()-3)</f>
        <v>6208</v>
      </c>
      <c r="B2199" s="539">
        <v>44833</v>
      </c>
      <c r="C2199" s="584">
        <v>44805</v>
      </c>
      <c r="D2199" s="554" t="s">
        <v>104</v>
      </c>
      <c r="E2199" s="554" t="s">
        <v>189</v>
      </c>
      <c r="F2199" s="555">
        <v>1941.38</v>
      </c>
      <c r="G2199" s="554" t="s">
        <v>915</v>
      </c>
      <c r="H2199" s="482" t="s">
        <v>128</v>
      </c>
      <c r="I2199" s="489" t="s">
        <v>7976</v>
      </c>
      <c r="J2199" s="455" t="s">
        <v>7977</v>
      </c>
      <c r="K2199" s="518" t="s">
        <v>6748</v>
      </c>
      <c r="L2199" s="493" t="s">
        <v>1531</v>
      </c>
      <c r="M2199" s="493">
        <v>990797605</v>
      </c>
      <c r="N2199" s="587">
        <v>44833</v>
      </c>
      <c r="O2199" s="545">
        <f t="shared" si="106"/>
        <v>9</v>
      </c>
      <c r="P2199" s="545">
        <f t="shared" si="107"/>
        <v>9</v>
      </c>
      <c r="Q2199" s="531" t="str">
        <f t="shared" si="108"/>
        <v>Gastos_com_Pessoal</v>
      </c>
    </row>
    <row r="2200" spans="1:17" ht="51" hidden="1" x14ac:dyDescent="0.2">
      <c r="A2200" s="538">
        <f>IF(B2200="","",COUNT('Diário 3º PA'!$A$4:$A$4242)+COUNT('Diário 4º PA'!$A$4:$A$2224)+ROW()-3)</f>
        <v>6209</v>
      </c>
      <c r="B2200" s="539">
        <v>44833</v>
      </c>
      <c r="C2200" s="584">
        <v>44805</v>
      </c>
      <c r="D2200" s="554" t="s">
        <v>104</v>
      </c>
      <c r="E2200" s="554" t="s">
        <v>191</v>
      </c>
      <c r="F2200" s="555">
        <v>647.13</v>
      </c>
      <c r="G2200" s="554" t="s">
        <v>918</v>
      </c>
      <c r="H2200" s="482" t="s">
        <v>128</v>
      </c>
      <c r="I2200" s="489" t="s">
        <v>7976</v>
      </c>
      <c r="J2200" s="455" t="s">
        <v>7977</v>
      </c>
      <c r="K2200" s="518" t="s">
        <v>6748</v>
      </c>
      <c r="L2200" s="493" t="s">
        <v>1531</v>
      </c>
      <c r="M2200" s="493">
        <v>990797605</v>
      </c>
      <c r="N2200" s="587">
        <v>44833</v>
      </c>
      <c r="O2200" s="545">
        <f t="shared" si="106"/>
        <v>9</v>
      </c>
      <c r="P2200" s="545">
        <f t="shared" si="107"/>
        <v>9</v>
      </c>
      <c r="Q2200" s="531" t="str">
        <f t="shared" si="108"/>
        <v>Gastos_com_Pessoal</v>
      </c>
    </row>
    <row r="2201" spans="1:17" ht="51" hidden="1" x14ac:dyDescent="0.2">
      <c r="A2201" s="538">
        <f>IF(B2201="","",COUNT('Diário 3º PA'!$A$4:$A$4242)+COUNT('Diário 4º PA'!$A$4:$A$2224)+ROW()-3)</f>
        <v>6210</v>
      </c>
      <c r="B2201" s="539">
        <v>44833</v>
      </c>
      <c r="C2201" s="584">
        <v>44805</v>
      </c>
      <c r="D2201" s="554" t="s">
        <v>104</v>
      </c>
      <c r="E2201" s="554" t="s">
        <v>193</v>
      </c>
      <c r="F2201" s="555">
        <v>2685.1</v>
      </c>
      <c r="G2201" s="554" t="s">
        <v>919</v>
      </c>
      <c r="H2201" s="482" t="s">
        <v>128</v>
      </c>
      <c r="I2201" s="489" t="s">
        <v>7976</v>
      </c>
      <c r="J2201" s="455" t="s">
        <v>7977</v>
      </c>
      <c r="K2201" s="518" t="s">
        <v>6748</v>
      </c>
      <c r="L2201" s="493" t="s">
        <v>1531</v>
      </c>
      <c r="M2201" s="493">
        <v>990797605</v>
      </c>
      <c r="N2201" s="587">
        <v>44833</v>
      </c>
      <c r="O2201" s="545">
        <f t="shared" si="106"/>
        <v>9</v>
      </c>
      <c r="P2201" s="545">
        <f t="shared" si="107"/>
        <v>9</v>
      </c>
      <c r="Q2201" s="531" t="str">
        <f t="shared" si="108"/>
        <v>Gastos_com_Pessoal</v>
      </c>
    </row>
    <row r="2202" spans="1:17" ht="51" hidden="1" x14ac:dyDescent="0.2">
      <c r="A2202" s="538">
        <f>IF(B2202="","",COUNT('Diário 3º PA'!$A$4:$A$4242)+COUNT('Diário 4º PA'!$A$4:$A$2224)+ROW()-3)</f>
        <v>6211</v>
      </c>
      <c r="B2202" s="539">
        <v>44833</v>
      </c>
      <c r="C2202" s="584">
        <v>44805</v>
      </c>
      <c r="D2202" s="554" t="s">
        <v>104</v>
      </c>
      <c r="E2202" s="554" t="s">
        <v>187</v>
      </c>
      <c r="F2202" s="555">
        <v>2013.01</v>
      </c>
      <c r="G2202" s="554" t="s">
        <v>1019</v>
      </c>
      <c r="H2202" s="482" t="s">
        <v>135</v>
      </c>
      <c r="I2202" s="489" t="s">
        <v>2041</v>
      </c>
      <c r="J2202" s="455" t="s">
        <v>2042</v>
      </c>
      <c r="K2202" s="518" t="s">
        <v>6748</v>
      </c>
      <c r="L2202" s="493" t="s">
        <v>1531</v>
      </c>
      <c r="M2202" s="493">
        <v>990797605</v>
      </c>
      <c r="N2202" s="587">
        <v>44833</v>
      </c>
      <c r="O2202" s="545">
        <f t="shared" si="106"/>
        <v>9</v>
      </c>
      <c r="P2202" s="545">
        <f t="shared" si="107"/>
        <v>9</v>
      </c>
      <c r="Q2202" s="531" t="str">
        <f t="shared" si="108"/>
        <v>Gastos_com_Pessoal</v>
      </c>
    </row>
    <row r="2203" spans="1:17" ht="51" hidden="1" x14ac:dyDescent="0.2">
      <c r="A2203" s="538">
        <f>IF(B2203="","",COUNT('Diário 3º PA'!$A$4:$A$4242)+COUNT('Diário 4º PA'!$A$4:$A$2224)+ROW()-3)</f>
        <v>6212</v>
      </c>
      <c r="B2203" s="539">
        <v>44833</v>
      </c>
      <c r="C2203" s="584">
        <v>44805</v>
      </c>
      <c r="D2203" s="554" t="s">
        <v>104</v>
      </c>
      <c r="E2203" s="554" t="s">
        <v>189</v>
      </c>
      <c r="F2203" s="555">
        <v>1539.99</v>
      </c>
      <c r="G2203" s="554" t="s">
        <v>915</v>
      </c>
      <c r="H2203" s="482" t="s">
        <v>135</v>
      </c>
      <c r="I2203" s="489" t="s">
        <v>2041</v>
      </c>
      <c r="J2203" s="455" t="s">
        <v>2042</v>
      </c>
      <c r="K2203" s="518" t="s">
        <v>6748</v>
      </c>
      <c r="L2203" s="493" t="s">
        <v>1531</v>
      </c>
      <c r="M2203" s="493">
        <v>990797605</v>
      </c>
      <c r="N2203" s="587">
        <v>44833</v>
      </c>
      <c r="O2203" s="545">
        <f t="shared" si="106"/>
        <v>9</v>
      </c>
      <c r="P2203" s="545">
        <f t="shared" si="107"/>
        <v>9</v>
      </c>
      <c r="Q2203" s="531" t="str">
        <f t="shared" si="108"/>
        <v>Gastos_com_Pessoal</v>
      </c>
    </row>
    <row r="2204" spans="1:17" ht="51" hidden="1" x14ac:dyDescent="0.2">
      <c r="A2204" s="538">
        <f>IF(B2204="","",COUNT('Diário 3º PA'!$A$4:$A$4242)+COUNT('Diário 4º PA'!$A$4:$A$2224)+ROW()-3)</f>
        <v>6213</v>
      </c>
      <c r="B2204" s="539">
        <v>44833</v>
      </c>
      <c r="C2204" s="584">
        <v>44805</v>
      </c>
      <c r="D2204" s="554" t="s">
        <v>104</v>
      </c>
      <c r="E2204" s="554" t="s">
        <v>191</v>
      </c>
      <c r="F2204" s="555">
        <v>513.33000000000004</v>
      </c>
      <c r="G2204" s="554" t="s">
        <v>918</v>
      </c>
      <c r="H2204" s="482" t="s">
        <v>135</v>
      </c>
      <c r="I2204" s="489" t="s">
        <v>2041</v>
      </c>
      <c r="J2204" s="455" t="s">
        <v>2042</v>
      </c>
      <c r="K2204" s="518" t="s">
        <v>6748</v>
      </c>
      <c r="L2204" s="493" t="s">
        <v>1531</v>
      </c>
      <c r="M2204" s="493">
        <v>990797605</v>
      </c>
      <c r="N2204" s="587">
        <v>44833</v>
      </c>
      <c r="O2204" s="545">
        <f t="shared" si="106"/>
        <v>9</v>
      </c>
      <c r="P2204" s="545">
        <f t="shared" si="107"/>
        <v>9</v>
      </c>
      <c r="Q2204" s="531" t="str">
        <f t="shared" si="108"/>
        <v>Gastos_com_Pessoal</v>
      </c>
    </row>
    <row r="2205" spans="1:17" ht="51" hidden="1" x14ac:dyDescent="0.2">
      <c r="A2205" s="538">
        <f>IF(B2205="","",COUNT('Diário 3º PA'!$A$4:$A$4242)+COUNT('Diário 4º PA'!$A$4:$A$2224)+ROW()-3)</f>
        <v>6214</v>
      </c>
      <c r="B2205" s="539">
        <v>44833</v>
      </c>
      <c r="C2205" s="584">
        <v>44805</v>
      </c>
      <c r="D2205" s="554" t="s">
        <v>104</v>
      </c>
      <c r="E2205" s="554" t="s">
        <v>193</v>
      </c>
      <c r="F2205" s="555">
        <v>1996.91</v>
      </c>
      <c r="G2205" s="554" t="s">
        <v>919</v>
      </c>
      <c r="H2205" s="482" t="s">
        <v>135</v>
      </c>
      <c r="I2205" s="489" t="s">
        <v>2041</v>
      </c>
      <c r="J2205" s="455" t="s">
        <v>2042</v>
      </c>
      <c r="K2205" s="518" t="s">
        <v>6748</v>
      </c>
      <c r="L2205" s="493" t="s">
        <v>1531</v>
      </c>
      <c r="M2205" s="493">
        <v>990797605</v>
      </c>
      <c r="N2205" s="587">
        <v>44833</v>
      </c>
      <c r="O2205" s="545">
        <f t="shared" si="106"/>
        <v>9</v>
      </c>
      <c r="P2205" s="545">
        <f t="shared" si="107"/>
        <v>9</v>
      </c>
      <c r="Q2205" s="531" t="str">
        <f t="shared" si="108"/>
        <v>Gastos_com_Pessoal</v>
      </c>
    </row>
    <row r="2206" spans="1:17" ht="51" hidden="1" x14ac:dyDescent="0.2">
      <c r="A2206" s="538">
        <f>IF(B2206="","",COUNT('Diário 3º PA'!$A$4:$A$4242)+COUNT('Diário 4º PA'!$A$4:$A$2224)+ROW()-3)</f>
        <v>6215</v>
      </c>
      <c r="B2206" s="539">
        <v>44833</v>
      </c>
      <c r="C2206" s="584">
        <v>44805</v>
      </c>
      <c r="D2206" s="554" t="s">
        <v>104</v>
      </c>
      <c r="E2206" s="482" t="s">
        <v>185</v>
      </c>
      <c r="F2206" s="488">
        <v>1492.97</v>
      </c>
      <c r="G2206" s="482" t="s">
        <v>1013</v>
      </c>
      <c r="H2206" s="482" t="s">
        <v>130</v>
      </c>
      <c r="I2206" s="489" t="s">
        <v>8089</v>
      </c>
      <c r="J2206" s="455" t="s">
        <v>8090</v>
      </c>
      <c r="K2206" s="518" t="s">
        <v>1016</v>
      </c>
      <c r="L2206" s="493" t="s">
        <v>1017</v>
      </c>
      <c r="M2206" s="493" t="s">
        <v>8093</v>
      </c>
      <c r="N2206" s="587">
        <v>44833</v>
      </c>
      <c r="O2206" s="545">
        <f t="shared" si="106"/>
        <v>9</v>
      </c>
      <c r="P2206" s="545">
        <f t="shared" si="107"/>
        <v>9</v>
      </c>
      <c r="Q2206" s="531" t="str">
        <f t="shared" si="108"/>
        <v>Gastos_com_Pessoal</v>
      </c>
    </row>
    <row r="2207" spans="1:17" ht="38.25" hidden="1" x14ac:dyDescent="0.2">
      <c r="A2207" s="538">
        <f>IF(B2207="","",COUNT('Diário 3º PA'!$A$4:$A$4242)+COUNT('Diário 4º PA'!$A$4:$A$2224)+ROW()-3)</f>
        <v>6216</v>
      </c>
      <c r="B2207" s="539">
        <v>44834</v>
      </c>
      <c r="C2207" s="492">
        <v>44805</v>
      </c>
      <c r="D2207" s="541" t="s">
        <v>115</v>
      </c>
      <c r="E2207" s="482" t="s">
        <v>336</v>
      </c>
      <c r="F2207" s="488">
        <v>133</v>
      </c>
      <c r="G2207" s="482" t="s">
        <v>8094</v>
      </c>
      <c r="H2207" s="482" t="s">
        <v>131</v>
      </c>
      <c r="I2207" s="489" t="s">
        <v>3933</v>
      </c>
      <c r="J2207" s="455" t="s">
        <v>8095</v>
      </c>
      <c r="K2207" s="518" t="s">
        <v>704</v>
      </c>
      <c r="L2207" s="493" t="s">
        <v>428</v>
      </c>
      <c r="M2207" s="493">
        <v>20222553</v>
      </c>
      <c r="N2207" s="587">
        <v>44806</v>
      </c>
      <c r="O2207" s="545">
        <f t="shared" si="106"/>
        <v>9</v>
      </c>
      <c r="P2207" s="545">
        <f t="shared" si="107"/>
        <v>9</v>
      </c>
      <c r="Q2207" s="531" t="str">
        <f t="shared" si="108"/>
        <v>Gastos_Gerais</v>
      </c>
    </row>
    <row r="2208" spans="1:17" ht="38.25" hidden="1" x14ac:dyDescent="0.2">
      <c r="A2208" s="538">
        <f>IF(B2208="","",COUNT('Diário 3º PA'!$A$4:$A$4242)+COUNT('Diário 4º PA'!$A$4:$A$2224)+ROW()-3)</f>
        <v>6217</v>
      </c>
      <c r="B2208" s="539">
        <v>44834</v>
      </c>
      <c r="C2208" s="492">
        <v>44805</v>
      </c>
      <c r="D2208" s="541" t="s">
        <v>115</v>
      </c>
      <c r="E2208" s="482" t="s">
        <v>336</v>
      </c>
      <c r="F2208" s="488">
        <v>1018</v>
      </c>
      <c r="G2208" s="482" t="s">
        <v>8096</v>
      </c>
      <c r="H2208" s="482" t="s">
        <v>131</v>
      </c>
      <c r="I2208" s="489" t="s">
        <v>3933</v>
      </c>
      <c r="J2208" s="455" t="s">
        <v>8095</v>
      </c>
      <c r="K2208" s="518" t="s">
        <v>704</v>
      </c>
      <c r="L2208" s="493" t="s">
        <v>428</v>
      </c>
      <c r="M2208" s="493">
        <v>19001</v>
      </c>
      <c r="N2208" s="587">
        <v>44806</v>
      </c>
      <c r="O2208" s="545">
        <f t="shared" si="106"/>
        <v>9</v>
      </c>
      <c r="P2208" s="545">
        <f t="shared" si="107"/>
        <v>9</v>
      </c>
      <c r="Q2208" s="531" t="str">
        <f t="shared" si="108"/>
        <v>Gastos_Gerais</v>
      </c>
    </row>
    <row r="2209" spans="1:17" ht="48" hidden="1" x14ac:dyDescent="0.2">
      <c r="A2209" s="538">
        <f>IF(B2209="","",COUNT('Diário 3º PA'!$A$4:$A$4242)+COUNT('Diário 4º PA'!$A$4:$A$2224)+ROW()-3)</f>
        <v>6218</v>
      </c>
      <c r="B2209" s="539">
        <v>44834</v>
      </c>
      <c r="C2209" s="492">
        <v>44805</v>
      </c>
      <c r="D2209" s="541" t="s">
        <v>115</v>
      </c>
      <c r="E2209" s="482" t="s">
        <v>368</v>
      </c>
      <c r="F2209" s="488">
        <v>1135.5</v>
      </c>
      <c r="G2209" s="482" t="s">
        <v>8097</v>
      </c>
      <c r="H2209" s="482" t="s">
        <v>135</v>
      </c>
      <c r="I2209" s="489" t="s">
        <v>4416</v>
      </c>
      <c r="J2209" s="455" t="s">
        <v>8098</v>
      </c>
      <c r="K2209" s="518" t="s">
        <v>704</v>
      </c>
      <c r="L2209" s="493" t="s">
        <v>428</v>
      </c>
      <c r="M2209" s="493">
        <v>5192</v>
      </c>
      <c r="N2209" s="587">
        <v>44830</v>
      </c>
      <c r="O2209" s="545">
        <f t="shared" si="106"/>
        <v>9</v>
      </c>
      <c r="P2209" s="545">
        <f t="shared" si="107"/>
        <v>9</v>
      </c>
      <c r="Q2209" s="531" t="str">
        <f t="shared" si="108"/>
        <v>Gastos_Gerais</v>
      </c>
    </row>
    <row r="2210" spans="1:17" ht="38.25" hidden="1" x14ac:dyDescent="0.2">
      <c r="A2210" s="538">
        <f>IF(B2210="","",COUNT('Diário 3º PA'!$A$4:$A$4242)+COUNT('Diário 4º PA'!$A$4:$A$2224)+ROW()-3)</f>
        <v>6219</v>
      </c>
      <c r="B2210" s="539">
        <v>44834</v>
      </c>
      <c r="C2210" s="492">
        <v>44805</v>
      </c>
      <c r="D2210" s="541" t="s">
        <v>115</v>
      </c>
      <c r="E2210" s="482" t="s">
        <v>354</v>
      </c>
      <c r="F2210" s="488">
        <v>24126.54</v>
      </c>
      <c r="G2210" s="482" t="s">
        <v>8099</v>
      </c>
      <c r="H2210" s="482" t="s">
        <v>132</v>
      </c>
      <c r="I2210" s="482" t="s">
        <v>5388</v>
      </c>
      <c r="J2210" s="493" t="s">
        <v>5389</v>
      </c>
      <c r="K2210" s="493" t="s">
        <v>704</v>
      </c>
      <c r="L2210" s="493" t="s">
        <v>428</v>
      </c>
      <c r="M2210" s="493" t="s">
        <v>8100</v>
      </c>
      <c r="N2210" s="491">
        <v>44833</v>
      </c>
      <c r="O2210" s="545">
        <f t="shared" si="106"/>
        <v>9</v>
      </c>
      <c r="P2210" s="545">
        <f t="shared" si="107"/>
        <v>9</v>
      </c>
      <c r="Q2210" s="531" t="str">
        <f t="shared" si="108"/>
        <v>Gastos_Gerais</v>
      </c>
    </row>
    <row r="2211" spans="1:17" ht="38.25" hidden="1" x14ac:dyDescent="0.2">
      <c r="A2211" s="538">
        <f>IF(B2211="","",COUNT('Diário 3º PA'!$A$4:$A$4242)+COUNT('Diário 4º PA'!$A$4:$A$2224)+ROW()-3)</f>
        <v>6220</v>
      </c>
      <c r="B2211" s="539">
        <v>44834</v>
      </c>
      <c r="C2211" s="540">
        <v>44774</v>
      </c>
      <c r="D2211" s="541" t="s">
        <v>115</v>
      </c>
      <c r="E2211" s="482" t="s">
        <v>232</v>
      </c>
      <c r="F2211" s="488">
        <v>3317.16</v>
      </c>
      <c r="G2211" s="482" t="s">
        <v>2495</v>
      </c>
      <c r="H2211" s="482" t="s">
        <v>134</v>
      </c>
      <c r="I2211" s="489" t="s">
        <v>1089</v>
      </c>
      <c r="J2211" s="455" t="s">
        <v>703</v>
      </c>
      <c r="K2211" s="493" t="s">
        <v>704</v>
      </c>
      <c r="L2211" s="493" t="s">
        <v>705</v>
      </c>
      <c r="M2211" s="493" t="s">
        <v>8101</v>
      </c>
      <c r="N2211" s="491">
        <v>44833</v>
      </c>
      <c r="O2211" s="545">
        <f t="shared" si="106"/>
        <v>9</v>
      </c>
      <c r="P2211" s="545">
        <f t="shared" si="107"/>
        <v>8</v>
      </c>
      <c r="Q2211" s="531" t="str">
        <f t="shared" si="108"/>
        <v>Gastos_Gerais</v>
      </c>
    </row>
    <row r="2212" spans="1:17" ht="38.25" hidden="1" x14ac:dyDescent="0.2">
      <c r="A2212" s="538">
        <f>IF(B2212="","",COUNT('Diário 3º PA'!$A$4:$A$4242)+COUNT('Diário 4º PA'!$A$4:$A$2224)+ROW()-3)</f>
        <v>6221</v>
      </c>
      <c r="B2212" s="539">
        <v>44834</v>
      </c>
      <c r="C2212" s="492">
        <v>44805</v>
      </c>
      <c r="D2212" s="541" t="s">
        <v>115</v>
      </c>
      <c r="E2212" s="554" t="s">
        <v>318</v>
      </c>
      <c r="F2212" s="488">
        <v>1892.67</v>
      </c>
      <c r="G2212" s="482" t="s">
        <v>8102</v>
      </c>
      <c r="H2212" s="489" t="s">
        <v>127</v>
      </c>
      <c r="I2212" s="489" t="s">
        <v>3656</v>
      </c>
      <c r="J2212" s="456" t="s">
        <v>3657</v>
      </c>
      <c r="K2212" s="456" t="s">
        <v>704</v>
      </c>
      <c r="L2212" s="456" t="s">
        <v>428</v>
      </c>
      <c r="M2212" s="456">
        <v>2022329</v>
      </c>
      <c r="N2212" s="457">
        <v>44833</v>
      </c>
      <c r="O2212" s="545">
        <f t="shared" si="106"/>
        <v>9</v>
      </c>
      <c r="P2212" s="545">
        <f t="shared" si="107"/>
        <v>9</v>
      </c>
      <c r="Q2212" s="531" t="str">
        <f t="shared" si="108"/>
        <v>Gastos_Gerais</v>
      </c>
    </row>
    <row r="2213" spans="1:17" ht="38.25" hidden="1" x14ac:dyDescent="0.2">
      <c r="A2213" s="538">
        <f>IF(B2213="","",COUNT('Diário 3º PA'!$A$4:$A$4242)+COUNT('Diário 4º PA'!$A$4:$A$2224)+ROW()-3)</f>
        <v>6222</v>
      </c>
      <c r="B2213" s="539">
        <v>44834</v>
      </c>
      <c r="C2213" s="492">
        <v>44805</v>
      </c>
      <c r="D2213" s="541" t="s">
        <v>115</v>
      </c>
      <c r="E2213" s="482" t="s">
        <v>378</v>
      </c>
      <c r="F2213" s="488">
        <v>333.2</v>
      </c>
      <c r="G2213" s="482" t="s">
        <v>8103</v>
      </c>
      <c r="H2213" s="482" t="s">
        <v>135</v>
      </c>
      <c r="I2213" s="489" t="s">
        <v>8104</v>
      </c>
      <c r="J2213" s="455" t="s">
        <v>4452</v>
      </c>
      <c r="K2213" s="456" t="s">
        <v>704</v>
      </c>
      <c r="L2213" s="456" t="s">
        <v>428</v>
      </c>
      <c r="M2213" s="493">
        <v>22026</v>
      </c>
      <c r="N2213" s="587">
        <v>44830</v>
      </c>
      <c r="O2213" s="545">
        <f t="shared" si="106"/>
        <v>9</v>
      </c>
      <c r="P2213" s="545">
        <f t="shared" si="107"/>
        <v>9</v>
      </c>
      <c r="Q2213" s="531" t="str">
        <f t="shared" si="108"/>
        <v>Gastos_Gerais</v>
      </c>
    </row>
    <row r="2214" spans="1:17" ht="38.25" hidden="1" x14ac:dyDescent="0.2">
      <c r="A2214" s="538">
        <f>IF(B2214="","",COUNT('Diário 3º PA'!$A$4:$A$4242)+COUNT('Diário 4º PA'!$A$4:$A$2224)+ROW()-3)</f>
        <v>6223</v>
      </c>
      <c r="B2214" s="539">
        <v>44834</v>
      </c>
      <c r="C2214" s="492">
        <v>44805</v>
      </c>
      <c r="D2214" s="541" t="s">
        <v>115</v>
      </c>
      <c r="E2214" s="554" t="s">
        <v>318</v>
      </c>
      <c r="F2214" s="488">
        <v>973.29</v>
      </c>
      <c r="G2214" s="482" t="s">
        <v>8105</v>
      </c>
      <c r="H2214" s="482" t="s">
        <v>135</v>
      </c>
      <c r="I2214" s="489" t="s">
        <v>8106</v>
      </c>
      <c r="J2214" s="455" t="s">
        <v>8107</v>
      </c>
      <c r="K2214" s="456" t="s">
        <v>704</v>
      </c>
      <c r="L2214" s="456" t="s">
        <v>428</v>
      </c>
      <c r="M2214" s="493">
        <v>499</v>
      </c>
      <c r="N2214" s="587">
        <v>44834</v>
      </c>
      <c r="O2214" s="545">
        <f t="shared" si="106"/>
        <v>9</v>
      </c>
      <c r="P2214" s="545">
        <f t="shared" si="107"/>
        <v>9</v>
      </c>
      <c r="Q2214" s="531" t="str">
        <f t="shared" si="108"/>
        <v>Gastos_Gerais</v>
      </c>
    </row>
    <row r="2215" spans="1:17" ht="48" hidden="1" x14ac:dyDescent="0.2">
      <c r="A2215" s="538">
        <f>IF(B2215="","",COUNT('Diário 3º PA'!$A$4:$A$4242)+COUNT('Diário 4º PA'!$A$4:$A$2224)+ROW()-3)</f>
        <v>6224</v>
      </c>
      <c r="B2215" s="539">
        <v>44834</v>
      </c>
      <c r="C2215" s="492">
        <v>44805</v>
      </c>
      <c r="D2215" s="541" t="s">
        <v>115</v>
      </c>
      <c r="E2215" s="482" t="s">
        <v>342</v>
      </c>
      <c r="F2215" s="488">
        <v>100.48</v>
      </c>
      <c r="G2215" s="482" t="s">
        <v>8108</v>
      </c>
      <c r="H2215" s="482" t="s">
        <v>139</v>
      </c>
      <c r="I2215" s="489" t="s">
        <v>8109</v>
      </c>
      <c r="J2215" s="455" t="s">
        <v>3509</v>
      </c>
      <c r="K2215" s="456" t="s">
        <v>704</v>
      </c>
      <c r="L2215" s="456" t="s">
        <v>428</v>
      </c>
      <c r="M2215" s="493">
        <v>20223862</v>
      </c>
      <c r="N2215" s="587">
        <v>44833</v>
      </c>
      <c r="O2215" s="545">
        <f t="shared" si="106"/>
        <v>9</v>
      </c>
      <c r="P2215" s="545">
        <f t="shared" si="107"/>
        <v>9</v>
      </c>
      <c r="Q2215" s="531" t="str">
        <f t="shared" si="108"/>
        <v>Gastos_Gerais</v>
      </c>
    </row>
    <row r="2216" spans="1:17" ht="48" hidden="1" x14ac:dyDescent="0.2">
      <c r="A2216" s="538">
        <f>IF(B2216="","",COUNT('Diário 3º PA'!$A$4:$A$4242)+COUNT('Diário 4º PA'!$A$4:$A$2224)+ROW()-3)</f>
        <v>6225</v>
      </c>
      <c r="B2216" s="539">
        <v>44834</v>
      </c>
      <c r="C2216" s="492">
        <v>44805</v>
      </c>
      <c r="D2216" s="541" t="s">
        <v>115</v>
      </c>
      <c r="E2216" s="482" t="s">
        <v>342</v>
      </c>
      <c r="F2216" s="488">
        <v>200.97</v>
      </c>
      <c r="G2216" s="482" t="s">
        <v>8110</v>
      </c>
      <c r="H2216" s="482" t="s">
        <v>139</v>
      </c>
      <c r="I2216" s="489" t="s">
        <v>8109</v>
      </c>
      <c r="J2216" s="455" t="s">
        <v>3509</v>
      </c>
      <c r="K2216" s="456" t="s">
        <v>704</v>
      </c>
      <c r="L2216" s="456" t="s">
        <v>428</v>
      </c>
      <c r="M2216" s="493">
        <v>20223802</v>
      </c>
      <c r="N2216" s="587">
        <v>44833</v>
      </c>
      <c r="O2216" s="545">
        <f t="shared" si="106"/>
        <v>9</v>
      </c>
      <c r="P2216" s="545">
        <f t="shared" si="107"/>
        <v>9</v>
      </c>
      <c r="Q2216" s="531" t="str">
        <f t="shared" si="108"/>
        <v>Gastos_Gerais</v>
      </c>
    </row>
    <row r="2217" spans="1:17" ht="38.25" hidden="1" x14ac:dyDescent="0.2">
      <c r="A2217" s="538">
        <f>IF(B2217="","",COUNT('Diário 3º PA'!$A$4:$A$4242)+COUNT('Diário 4º PA'!$A$4:$A$2224)+ROW()-3)</f>
        <v>6226</v>
      </c>
      <c r="B2217" s="539">
        <v>44834</v>
      </c>
      <c r="C2217" s="492">
        <v>44805</v>
      </c>
      <c r="D2217" s="541" t="s">
        <v>115</v>
      </c>
      <c r="E2217" s="554" t="s">
        <v>318</v>
      </c>
      <c r="F2217" s="488">
        <v>94.25</v>
      </c>
      <c r="G2217" s="482" t="s">
        <v>8111</v>
      </c>
      <c r="H2217" s="482" t="s">
        <v>135</v>
      </c>
      <c r="I2217" s="489" t="s">
        <v>7189</v>
      </c>
      <c r="J2217" s="455" t="s">
        <v>7190</v>
      </c>
      <c r="K2217" s="456" t="s">
        <v>704</v>
      </c>
      <c r="L2217" s="456" t="s">
        <v>428</v>
      </c>
      <c r="M2217" s="493">
        <v>37</v>
      </c>
      <c r="N2217" s="587">
        <v>44834</v>
      </c>
      <c r="O2217" s="545">
        <f t="shared" si="106"/>
        <v>9</v>
      </c>
      <c r="P2217" s="545">
        <f t="shared" si="107"/>
        <v>9</v>
      </c>
      <c r="Q2217" s="531" t="str">
        <f t="shared" si="108"/>
        <v>Gastos_Gerais</v>
      </c>
    </row>
    <row r="2218" spans="1:17" ht="38.25" hidden="1" x14ac:dyDescent="0.2">
      <c r="A2218" s="538">
        <f>IF(B2218="","",COUNT('Diário 3º PA'!$A$4:$A$4242)+COUNT('Diário 4º PA'!$A$4:$A$2224)+ROW()-3)</f>
        <v>6227</v>
      </c>
      <c r="B2218" s="539">
        <v>44834</v>
      </c>
      <c r="C2218" s="492">
        <v>44805</v>
      </c>
      <c r="D2218" s="541" t="s">
        <v>115</v>
      </c>
      <c r="E2218" s="482" t="s">
        <v>366</v>
      </c>
      <c r="F2218" s="488">
        <v>19.899999999999999</v>
      </c>
      <c r="G2218" s="482" t="s">
        <v>5464</v>
      </c>
      <c r="H2218" s="482" t="s">
        <v>136</v>
      </c>
      <c r="I2218" s="489" t="s">
        <v>1271</v>
      </c>
      <c r="J2218" s="455" t="s">
        <v>1272</v>
      </c>
      <c r="K2218" s="456" t="s">
        <v>704</v>
      </c>
      <c r="L2218" s="456" t="s">
        <v>428</v>
      </c>
      <c r="M2218" s="493">
        <v>259</v>
      </c>
      <c r="N2218" s="587">
        <v>44833</v>
      </c>
      <c r="O2218" s="545">
        <f t="shared" si="106"/>
        <v>9</v>
      </c>
      <c r="P2218" s="545">
        <f t="shared" si="107"/>
        <v>9</v>
      </c>
      <c r="Q2218" s="531" t="str">
        <f t="shared" si="108"/>
        <v>Gastos_Gerais</v>
      </c>
    </row>
    <row r="2219" spans="1:17" ht="48" hidden="1" x14ac:dyDescent="0.2">
      <c r="A2219" s="538">
        <f>IF(B2219="","",COUNT('Diário 3º PA'!$A$4:$A$4242)+COUNT('Diário 4º PA'!$A$4:$A$2224)+ROW()-3)</f>
        <v>6228</v>
      </c>
      <c r="B2219" s="539">
        <v>44834</v>
      </c>
      <c r="C2219" s="492">
        <v>44805</v>
      </c>
      <c r="D2219" s="541" t="s">
        <v>115</v>
      </c>
      <c r="E2219" s="482" t="s">
        <v>342</v>
      </c>
      <c r="F2219" s="488">
        <v>200.97</v>
      </c>
      <c r="G2219" s="482" t="s">
        <v>8112</v>
      </c>
      <c r="H2219" s="482" t="s">
        <v>140</v>
      </c>
      <c r="I2219" s="489" t="s">
        <v>8109</v>
      </c>
      <c r="J2219" s="455" t="s">
        <v>3509</v>
      </c>
      <c r="K2219" s="456" t="s">
        <v>704</v>
      </c>
      <c r="L2219" s="456" t="s">
        <v>428</v>
      </c>
      <c r="M2219" s="493">
        <v>20223859</v>
      </c>
      <c r="N2219" s="587">
        <v>44833</v>
      </c>
      <c r="O2219" s="545">
        <f t="shared" si="106"/>
        <v>9</v>
      </c>
      <c r="P2219" s="545">
        <f t="shared" si="107"/>
        <v>9</v>
      </c>
      <c r="Q2219" s="531" t="str">
        <f t="shared" si="108"/>
        <v>Gastos_Gerais</v>
      </c>
    </row>
    <row r="2220" spans="1:17" ht="38.25" hidden="1" x14ac:dyDescent="0.2">
      <c r="A2220" s="538">
        <f>IF(B2220="","",COUNT('Diário 3º PA'!$A$4:$A$4242)+COUNT('Diário 4º PA'!$A$4:$A$2224)+ROW()-3)</f>
        <v>6229</v>
      </c>
      <c r="B2220" s="539">
        <v>44834</v>
      </c>
      <c r="C2220" s="492">
        <v>44805</v>
      </c>
      <c r="D2220" s="541" t="s">
        <v>115</v>
      </c>
      <c r="E2220" s="554" t="s">
        <v>318</v>
      </c>
      <c r="F2220" s="488">
        <v>1027</v>
      </c>
      <c r="G2220" s="482" t="s">
        <v>8113</v>
      </c>
      <c r="H2220" s="482" t="s">
        <v>136</v>
      </c>
      <c r="I2220" s="489" t="s">
        <v>6001</v>
      </c>
      <c r="J2220" s="455" t="s">
        <v>5211</v>
      </c>
      <c r="K2220" s="456" t="s">
        <v>704</v>
      </c>
      <c r="L2220" s="456" t="s">
        <v>428</v>
      </c>
      <c r="M2220" s="493">
        <v>603</v>
      </c>
      <c r="N2220" s="587">
        <v>44834</v>
      </c>
      <c r="O2220" s="545">
        <f t="shared" si="106"/>
        <v>9</v>
      </c>
      <c r="P2220" s="545">
        <f t="shared" si="107"/>
        <v>9</v>
      </c>
      <c r="Q2220" s="531" t="str">
        <f t="shared" si="108"/>
        <v>Gastos_Gerais</v>
      </c>
    </row>
    <row r="2221" spans="1:17" ht="38.25" hidden="1" x14ac:dyDescent="0.2">
      <c r="A2221" s="538">
        <f>IF(B2221="","",COUNT('Diário 3º PA'!$A$4:$A$4242)+COUNT('Diário 4º PA'!$A$4:$A$2224)+ROW()-3)</f>
        <v>6230</v>
      </c>
      <c r="B2221" s="539">
        <v>44834</v>
      </c>
      <c r="C2221" s="492">
        <v>44805</v>
      </c>
      <c r="D2221" s="541" t="s">
        <v>115</v>
      </c>
      <c r="E2221" s="554" t="s">
        <v>300</v>
      </c>
      <c r="F2221" s="488">
        <v>150</v>
      </c>
      <c r="G2221" s="482" t="s">
        <v>8114</v>
      </c>
      <c r="H2221" s="482" t="s">
        <v>135</v>
      </c>
      <c r="I2221" s="489" t="s">
        <v>8115</v>
      </c>
      <c r="J2221" s="455" t="s">
        <v>8116</v>
      </c>
      <c r="K2221" s="456" t="s">
        <v>704</v>
      </c>
      <c r="L2221" s="456" t="s">
        <v>428</v>
      </c>
      <c r="M2221" s="493">
        <v>152</v>
      </c>
      <c r="N2221" s="587">
        <v>44833</v>
      </c>
      <c r="O2221" s="545">
        <f t="shared" si="106"/>
        <v>9</v>
      </c>
      <c r="P2221" s="545">
        <f t="shared" si="107"/>
        <v>9</v>
      </c>
      <c r="Q2221" s="531" t="str">
        <f t="shared" si="108"/>
        <v>Gastos_Gerais</v>
      </c>
    </row>
    <row r="2222" spans="1:17" ht="38.25" hidden="1" x14ac:dyDescent="0.2">
      <c r="A2222" s="538">
        <f>IF(B2222="","",COUNT('Diário 3º PA'!$A$4:$A$4242)+COUNT('Diário 4º PA'!$A$4:$A$2224)+ROW()-3)</f>
        <v>6231</v>
      </c>
      <c r="B2222" s="539">
        <v>44834</v>
      </c>
      <c r="C2222" s="492">
        <v>44805</v>
      </c>
      <c r="D2222" s="541" t="s">
        <v>115</v>
      </c>
      <c r="E2222" s="482" t="s">
        <v>342</v>
      </c>
      <c r="F2222" s="488">
        <v>450</v>
      </c>
      <c r="G2222" s="482" t="s">
        <v>8117</v>
      </c>
      <c r="H2222" s="482" t="s">
        <v>127</v>
      </c>
      <c r="I2222" s="489" t="s">
        <v>1299</v>
      </c>
      <c r="J2222" s="455" t="s">
        <v>773</v>
      </c>
      <c r="K2222" s="518" t="s">
        <v>6748</v>
      </c>
      <c r="L2222" s="560" t="s">
        <v>774</v>
      </c>
      <c r="M2222" s="493">
        <v>88145</v>
      </c>
      <c r="N2222" s="587">
        <v>44834</v>
      </c>
      <c r="O2222" s="545">
        <f t="shared" si="106"/>
        <v>9</v>
      </c>
      <c r="P2222" s="545">
        <f t="shared" si="107"/>
        <v>9</v>
      </c>
      <c r="Q2222" s="531" t="str">
        <f t="shared" si="108"/>
        <v>Gastos_Gerais</v>
      </c>
    </row>
    <row r="2223" spans="1:17" ht="38.25" hidden="1" x14ac:dyDescent="0.2">
      <c r="A2223" s="538">
        <f>IF(B2223="","",COUNT('Diário 3º PA'!$A$4:$A$4242)+COUNT('Diário 4º PA'!$A$4:$A$2224)+ROW()-3)</f>
        <v>6232</v>
      </c>
      <c r="B2223" s="539">
        <v>44834</v>
      </c>
      <c r="C2223" s="492">
        <v>44805</v>
      </c>
      <c r="D2223" s="541" t="s">
        <v>115</v>
      </c>
      <c r="E2223" s="554" t="s">
        <v>318</v>
      </c>
      <c r="F2223" s="488">
        <v>1892.67</v>
      </c>
      <c r="G2223" s="482" t="s">
        <v>8118</v>
      </c>
      <c r="H2223" s="489" t="s">
        <v>127</v>
      </c>
      <c r="I2223" s="489" t="s">
        <v>3656</v>
      </c>
      <c r="J2223" s="456" t="s">
        <v>3657</v>
      </c>
      <c r="K2223" s="456" t="s">
        <v>704</v>
      </c>
      <c r="L2223" s="456" t="s">
        <v>428</v>
      </c>
      <c r="M2223" s="493">
        <v>2022330</v>
      </c>
      <c r="N2223" s="587">
        <v>44833</v>
      </c>
      <c r="O2223" s="545">
        <f t="shared" si="106"/>
        <v>9</v>
      </c>
      <c r="P2223" s="545">
        <f t="shared" si="107"/>
        <v>9</v>
      </c>
      <c r="Q2223" s="531" t="str">
        <f t="shared" si="108"/>
        <v>Gastos_Gerais</v>
      </c>
    </row>
    <row r="2224" spans="1:17" ht="38.25" hidden="1" x14ac:dyDescent="0.2">
      <c r="A2224" s="538">
        <f>IF(B2224="","",COUNT('Diário 3º PA'!$A$4:$A$4242)+COUNT('Diário 4º PA'!$A$4:$A$2224)+ROW()-3)</f>
        <v>6233</v>
      </c>
      <c r="B2224" s="539">
        <v>44834</v>
      </c>
      <c r="C2224" s="492">
        <v>44774</v>
      </c>
      <c r="D2224" s="541" t="s">
        <v>115</v>
      </c>
      <c r="E2224" s="482" t="s">
        <v>366</v>
      </c>
      <c r="F2224" s="488">
        <v>34.99</v>
      </c>
      <c r="G2224" s="482" t="s">
        <v>5464</v>
      </c>
      <c r="H2224" s="482" t="s">
        <v>140</v>
      </c>
      <c r="I2224" s="489" t="s">
        <v>7223</v>
      </c>
      <c r="J2224" s="455" t="s">
        <v>1820</v>
      </c>
      <c r="K2224" s="456" t="s">
        <v>704</v>
      </c>
      <c r="L2224" s="456" t="s">
        <v>428</v>
      </c>
      <c r="M2224" s="493">
        <v>203</v>
      </c>
      <c r="N2224" s="587">
        <v>44803</v>
      </c>
      <c r="O2224" s="545">
        <f t="shared" si="106"/>
        <v>9</v>
      </c>
      <c r="P2224" s="545">
        <f t="shared" si="107"/>
        <v>8</v>
      </c>
      <c r="Q2224" s="531" t="str">
        <f t="shared" si="108"/>
        <v>Gastos_Gerais</v>
      </c>
    </row>
    <row r="2225" spans="1:17" ht="38.25" hidden="1" x14ac:dyDescent="0.2">
      <c r="A2225" s="538">
        <f>IF(B2225="","",COUNT('Diário 3º PA'!$A$4:$A$4242)+COUNT('Diário 4º PA'!$A$4:$A$2224)+ROW()-3)</f>
        <v>6234</v>
      </c>
      <c r="B2225" s="539">
        <v>44834</v>
      </c>
      <c r="C2225" s="492">
        <v>44805</v>
      </c>
      <c r="D2225" s="541" t="s">
        <v>115</v>
      </c>
      <c r="E2225" s="554" t="s">
        <v>302</v>
      </c>
      <c r="F2225" s="488">
        <v>798</v>
      </c>
      <c r="G2225" s="543" t="s">
        <v>6482</v>
      </c>
      <c r="H2225" s="482" t="s">
        <v>128</v>
      </c>
      <c r="I2225" s="489" t="s">
        <v>6001</v>
      </c>
      <c r="J2225" s="455" t="s">
        <v>5211</v>
      </c>
      <c r="K2225" s="456" t="s">
        <v>704</v>
      </c>
      <c r="L2225" s="456" t="s">
        <v>428</v>
      </c>
      <c r="M2225" s="493">
        <v>606</v>
      </c>
      <c r="N2225" s="587">
        <v>44834</v>
      </c>
      <c r="O2225" s="545">
        <f t="shared" si="106"/>
        <v>9</v>
      </c>
      <c r="P2225" s="545">
        <f t="shared" si="107"/>
        <v>9</v>
      </c>
      <c r="Q2225" s="531" t="str">
        <f t="shared" si="108"/>
        <v>Gastos_Gerais</v>
      </c>
    </row>
    <row r="2226" spans="1:17" ht="38.25" hidden="1" x14ac:dyDescent="0.2">
      <c r="A2226" s="538">
        <f>IF(B2226="","",COUNT('Diário 3º PA'!$A$4:$A$4242)+COUNT('Diário 4º PA'!$A$4:$A$2224)+ROW()-3)</f>
        <v>6235</v>
      </c>
      <c r="B2226" s="539">
        <v>44834</v>
      </c>
      <c r="C2226" s="492">
        <v>44805</v>
      </c>
      <c r="D2226" s="541" t="s">
        <v>115</v>
      </c>
      <c r="E2226" s="482" t="s">
        <v>342</v>
      </c>
      <c r="F2226" s="488">
        <v>525.4</v>
      </c>
      <c r="G2226" s="482" t="s">
        <v>8119</v>
      </c>
      <c r="H2226" s="482" t="s">
        <v>127</v>
      </c>
      <c r="I2226" s="489" t="s">
        <v>3529</v>
      </c>
      <c r="J2226" s="455" t="s">
        <v>756</v>
      </c>
      <c r="K2226" s="518" t="s">
        <v>6748</v>
      </c>
      <c r="L2226" s="560" t="s">
        <v>774</v>
      </c>
      <c r="M2226" s="493">
        <v>5227</v>
      </c>
      <c r="N2226" s="587">
        <v>44834</v>
      </c>
      <c r="O2226" s="545">
        <f t="shared" si="106"/>
        <v>9</v>
      </c>
      <c r="P2226" s="545">
        <f t="shared" si="107"/>
        <v>9</v>
      </c>
      <c r="Q2226" s="531" t="str">
        <f t="shared" si="108"/>
        <v>Gastos_Gerais</v>
      </c>
    </row>
    <row r="2227" spans="1:17" ht="48" hidden="1" x14ac:dyDescent="0.2">
      <c r="A2227" s="538">
        <f>IF(B2227="","",COUNT('Diário 3º PA'!$A$4:$A$4242)+COUNT('Diário 4º PA'!$A$4:$A$2224)+ROW()-3)</f>
        <v>6236</v>
      </c>
      <c r="B2227" s="539">
        <v>44834</v>
      </c>
      <c r="C2227" s="492">
        <v>44805</v>
      </c>
      <c r="D2227" s="541" t="s">
        <v>115</v>
      </c>
      <c r="E2227" s="482" t="s">
        <v>342</v>
      </c>
      <c r="F2227" s="488">
        <v>200.97</v>
      </c>
      <c r="G2227" s="482" t="s">
        <v>8120</v>
      </c>
      <c r="H2227" s="482" t="s">
        <v>140</v>
      </c>
      <c r="I2227" s="489" t="s">
        <v>8109</v>
      </c>
      <c r="J2227" s="455" t="s">
        <v>3509</v>
      </c>
      <c r="K2227" s="456" t="s">
        <v>704</v>
      </c>
      <c r="L2227" s="456" t="s">
        <v>428</v>
      </c>
      <c r="M2227" s="493">
        <v>20223807</v>
      </c>
      <c r="N2227" s="587">
        <v>44829</v>
      </c>
      <c r="O2227" s="545">
        <f t="shared" si="106"/>
        <v>9</v>
      </c>
      <c r="P2227" s="545">
        <f t="shared" si="107"/>
        <v>9</v>
      </c>
      <c r="Q2227" s="531" t="str">
        <f t="shared" si="108"/>
        <v>Gastos_Gerais</v>
      </c>
    </row>
    <row r="2228" spans="1:17" ht="38.25" hidden="1" x14ac:dyDescent="0.2">
      <c r="A2228" s="538">
        <f>IF(B2228="","",COUNT('Diário 3º PA'!$A$4:$A$4242)+COUNT('Diário 4º PA'!$A$4:$A$2224)+ROW()-3)</f>
        <v>6237</v>
      </c>
      <c r="B2228" s="539">
        <v>44834</v>
      </c>
      <c r="C2228" s="492">
        <v>44774</v>
      </c>
      <c r="D2228" s="541" t="s">
        <v>115</v>
      </c>
      <c r="E2228" s="482" t="s">
        <v>232</v>
      </c>
      <c r="F2228" s="488">
        <v>19258.759999999998</v>
      </c>
      <c r="G2228" s="482" t="s">
        <v>2495</v>
      </c>
      <c r="H2228" s="482" t="s">
        <v>135</v>
      </c>
      <c r="I2228" s="489" t="s">
        <v>1089</v>
      </c>
      <c r="J2228" s="455" t="s">
        <v>703</v>
      </c>
      <c r="K2228" s="456" t="s">
        <v>704</v>
      </c>
      <c r="L2228" s="493" t="s">
        <v>705</v>
      </c>
      <c r="M2228" s="493" t="s">
        <v>8121</v>
      </c>
      <c r="N2228" s="587">
        <v>44829</v>
      </c>
      <c r="O2228" s="545">
        <f t="shared" si="106"/>
        <v>9</v>
      </c>
      <c r="P2228" s="545">
        <f t="shared" si="107"/>
        <v>8</v>
      </c>
      <c r="Q2228" s="531" t="str">
        <f t="shared" si="108"/>
        <v>Gastos_Gerais</v>
      </c>
    </row>
    <row r="2229" spans="1:17" ht="38.25" hidden="1" x14ac:dyDescent="0.2">
      <c r="A2229" s="538">
        <f>IF(B2229="","",COUNT('Diário 3º PA'!$A$4:$A$4242)+COUNT('Diário 4º PA'!$A$4:$A$2224)+ROW()-3)</f>
        <v>6238</v>
      </c>
      <c r="B2229" s="539">
        <v>44834</v>
      </c>
      <c r="C2229" s="492">
        <v>44805</v>
      </c>
      <c r="D2229" s="541" t="s">
        <v>115</v>
      </c>
      <c r="E2229" s="482" t="s">
        <v>358</v>
      </c>
      <c r="F2229" s="488">
        <v>236</v>
      </c>
      <c r="G2229" s="482" t="s">
        <v>8122</v>
      </c>
      <c r="H2229" s="482" t="s">
        <v>135</v>
      </c>
      <c r="I2229" s="489" t="s">
        <v>8123</v>
      </c>
      <c r="J2229" s="455" t="s">
        <v>8124</v>
      </c>
      <c r="K2229" s="456" t="s">
        <v>704</v>
      </c>
      <c r="L2229" s="456" t="s">
        <v>428</v>
      </c>
      <c r="M2229" s="493">
        <v>55</v>
      </c>
      <c r="N2229" s="587">
        <v>44830</v>
      </c>
      <c r="O2229" s="545">
        <f t="shared" si="106"/>
        <v>9</v>
      </c>
      <c r="P2229" s="545">
        <f t="shared" si="107"/>
        <v>9</v>
      </c>
      <c r="Q2229" s="531" t="str">
        <f t="shared" si="108"/>
        <v>Gastos_Gerais</v>
      </c>
    </row>
    <row r="2230" spans="1:17" ht="48" hidden="1" x14ac:dyDescent="0.2">
      <c r="A2230" s="538">
        <f>IF(B2230="","",COUNT('Diário 3º PA'!$A$4:$A$4242)+COUNT('Diário 4º PA'!$A$4:$A$2224)+ROW()-3)</f>
        <v>6239</v>
      </c>
      <c r="B2230" s="539">
        <v>44834</v>
      </c>
      <c r="C2230" s="492">
        <v>44805</v>
      </c>
      <c r="D2230" s="541" t="s">
        <v>115</v>
      </c>
      <c r="E2230" s="554" t="s">
        <v>238</v>
      </c>
      <c r="F2230" s="488">
        <v>215.92</v>
      </c>
      <c r="G2230" s="554" t="s">
        <v>6326</v>
      </c>
      <c r="H2230" s="554" t="s">
        <v>127</v>
      </c>
      <c r="I2230" s="543" t="s">
        <v>5380</v>
      </c>
      <c r="J2230" s="556" t="s">
        <v>769</v>
      </c>
      <c r="K2230" s="556" t="s">
        <v>704</v>
      </c>
      <c r="L2230" s="544" t="s">
        <v>705</v>
      </c>
      <c r="M2230" s="493" t="s">
        <v>8125</v>
      </c>
      <c r="N2230" s="587">
        <v>44834</v>
      </c>
      <c r="O2230" s="545">
        <f t="shared" si="106"/>
        <v>9</v>
      </c>
      <c r="P2230" s="545">
        <f t="shared" si="107"/>
        <v>9</v>
      </c>
      <c r="Q2230" s="531" t="str">
        <f t="shared" si="108"/>
        <v>Gastos_Gerais</v>
      </c>
    </row>
    <row r="2231" spans="1:17" ht="51" hidden="1" x14ac:dyDescent="0.2">
      <c r="A2231" s="538">
        <f>IF(B2231="","",COUNT('Diário 3º PA'!$A$4:$A$4242)+COUNT('Diário 4º PA'!$A$4:$A$2224)+ROW()-3)</f>
        <v>6240</v>
      </c>
      <c r="B2231" s="539">
        <v>44834</v>
      </c>
      <c r="C2231" s="584">
        <v>44805</v>
      </c>
      <c r="D2231" s="554" t="s">
        <v>104</v>
      </c>
      <c r="E2231" s="554" t="s">
        <v>189</v>
      </c>
      <c r="F2231" s="592">
        <v>2440.6999999999998</v>
      </c>
      <c r="G2231" s="543" t="s">
        <v>8126</v>
      </c>
      <c r="H2231" s="482" t="s">
        <v>133</v>
      </c>
      <c r="I2231" s="489" t="s">
        <v>8127</v>
      </c>
      <c r="J2231" s="455" t="s">
        <v>8128</v>
      </c>
      <c r="K2231" s="518" t="s">
        <v>6748</v>
      </c>
      <c r="L2231" s="493" t="s">
        <v>1531</v>
      </c>
      <c r="M2231" s="493">
        <v>791071016</v>
      </c>
      <c r="N2231" s="587">
        <v>44834</v>
      </c>
      <c r="O2231" s="545">
        <f t="shared" si="106"/>
        <v>9</v>
      </c>
      <c r="P2231" s="545">
        <f t="shared" si="107"/>
        <v>9</v>
      </c>
      <c r="Q2231" s="531" t="str">
        <f t="shared" si="108"/>
        <v>Gastos_com_Pessoal</v>
      </c>
    </row>
    <row r="2232" spans="1:17" ht="51" hidden="1" x14ac:dyDescent="0.2">
      <c r="A2232" s="538">
        <f>IF(B2232="","",COUNT('Diário 3º PA'!$A$4:$A$4242)+COUNT('Diário 4º PA'!$A$4:$A$2224)+ROW()-3)</f>
        <v>6241</v>
      </c>
      <c r="B2232" s="539">
        <v>44834</v>
      </c>
      <c r="C2232" s="584">
        <v>44805</v>
      </c>
      <c r="D2232" s="554" t="s">
        <v>104</v>
      </c>
      <c r="E2232" s="554" t="s">
        <v>191</v>
      </c>
      <c r="F2232" s="488">
        <v>869.08</v>
      </c>
      <c r="G2232" s="543" t="s">
        <v>8129</v>
      </c>
      <c r="H2232" s="482" t="s">
        <v>133</v>
      </c>
      <c r="I2232" s="489" t="s">
        <v>8127</v>
      </c>
      <c r="J2232" s="455" t="s">
        <v>8128</v>
      </c>
      <c r="K2232" s="518" t="s">
        <v>6748</v>
      </c>
      <c r="L2232" s="493" t="s">
        <v>1531</v>
      </c>
      <c r="M2232" s="493">
        <v>791071016</v>
      </c>
      <c r="N2232" s="587">
        <v>44834</v>
      </c>
      <c r="O2232" s="545">
        <f t="shared" si="106"/>
        <v>9</v>
      </c>
      <c r="P2232" s="545">
        <f t="shared" si="107"/>
        <v>9</v>
      </c>
      <c r="Q2232" s="531" t="str">
        <f t="shared" si="108"/>
        <v>Gastos_com_Pessoal</v>
      </c>
    </row>
    <row r="2233" spans="1:17" ht="51" hidden="1" x14ac:dyDescent="0.2">
      <c r="A2233" s="538">
        <f>IF(B2233="","",COUNT('Diário 3º PA'!$A$4:$A$4242)+COUNT('Diário 4º PA'!$A$4:$A$2224)+ROW()-3)</f>
        <v>6242</v>
      </c>
      <c r="B2233" s="539">
        <v>44834</v>
      </c>
      <c r="C2233" s="584">
        <v>44805</v>
      </c>
      <c r="D2233" s="554" t="s">
        <v>104</v>
      </c>
      <c r="E2233" s="554" t="s">
        <v>189</v>
      </c>
      <c r="F2233" s="592">
        <v>2271.1</v>
      </c>
      <c r="G2233" s="543" t="s">
        <v>8130</v>
      </c>
      <c r="H2233" s="482" t="s">
        <v>131</v>
      </c>
      <c r="I2233" s="489" t="s">
        <v>8131</v>
      </c>
      <c r="J2233" s="455" t="s">
        <v>8132</v>
      </c>
      <c r="K2233" s="518" t="s">
        <v>6748</v>
      </c>
      <c r="L2233" s="493" t="s">
        <v>1531</v>
      </c>
      <c r="M2233" s="493">
        <v>791071016</v>
      </c>
      <c r="N2233" s="587">
        <v>44834</v>
      </c>
      <c r="O2233" s="545">
        <f t="shared" si="106"/>
        <v>9</v>
      </c>
      <c r="P2233" s="545">
        <f t="shared" si="107"/>
        <v>9</v>
      </c>
      <c r="Q2233" s="531" t="str">
        <f t="shared" si="108"/>
        <v>Gastos_com_Pessoal</v>
      </c>
    </row>
    <row r="2234" spans="1:17" ht="51" hidden="1" x14ac:dyDescent="0.2">
      <c r="A2234" s="538">
        <f>IF(B2234="","",COUNT('Diário 3º PA'!$A$4:$A$4242)+COUNT('Diário 4º PA'!$A$4:$A$2224)+ROW()-3)</f>
        <v>6243</v>
      </c>
      <c r="B2234" s="539">
        <v>44834</v>
      </c>
      <c r="C2234" s="584">
        <v>44805</v>
      </c>
      <c r="D2234" s="554" t="s">
        <v>104</v>
      </c>
      <c r="E2234" s="554" t="s">
        <v>191</v>
      </c>
      <c r="F2234" s="488">
        <v>798.44</v>
      </c>
      <c r="G2234" s="543" t="s">
        <v>8133</v>
      </c>
      <c r="H2234" s="482" t="s">
        <v>131</v>
      </c>
      <c r="I2234" s="489" t="s">
        <v>8131</v>
      </c>
      <c r="J2234" s="455" t="s">
        <v>8132</v>
      </c>
      <c r="K2234" s="518" t="s">
        <v>6748</v>
      </c>
      <c r="L2234" s="493" t="s">
        <v>1531</v>
      </c>
      <c r="M2234" s="493">
        <v>791071016</v>
      </c>
      <c r="N2234" s="587">
        <v>44834</v>
      </c>
      <c r="O2234" s="545">
        <f t="shared" si="106"/>
        <v>9</v>
      </c>
      <c r="P2234" s="545">
        <f t="shared" si="107"/>
        <v>9</v>
      </c>
      <c r="Q2234" s="531" t="str">
        <f t="shared" si="108"/>
        <v>Gastos_com_Pessoal</v>
      </c>
    </row>
    <row r="2235" spans="1:17" ht="51" hidden="1" x14ac:dyDescent="0.2">
      <c r="A2235" s="538">
        <f>IF(B2235="","",COUNT('Diário 3º PA'!$A$4:$A$4242)+COUNT('Diário 4º PA'!$A$4:$A$2224)+ROW()-3)</f>
        <v>6244</v>
      </c>
      <c r="B2235" s="539">
        <v>44834</v>
      </c>
      <c r="C2235" s="584">
        <v>44805</v>
      </c>
      <c r="D2235" s="554" t="s">
        <v>104</v>
      </c>
      <c r="E2235" s="554" t="s">
        <v>189</v>
      </c>
      <c r="F2235" s="592">
        <v>2366.02</v>
      </c>
      <c r="G2235" s="543" t="s">
        <v>8134</v>
      </c>
      <c r="H2235" s="482" t="s">
        <v>137</v>
      </c>
      <c r="I2235" s="489" t="s">
        <v>8135</v>
      </c>
      <c r="J2235" s="455" t="s">
        <v>777</v>
      </c>
      <c r="K2235" s="518" t="s">
        <v>6748</v>
      </c>
      <c r="L2235" s="493" t="s">
        <v>1531</v>
      </c>
      <c r="M2235" s="493">
        <v>791071016</v>
      </c>
      <c r="N2235" s="587">
        <v>44834</v>
      </c>
      <c r="O2235" s="545">
        <f t="shared" si="106"/>
        <v>9</v>
      </c>
      <c r="P2235" s="545">
        <f t="shared" si="107"/>
        <v>9</v>
      </c>
      <c r="Q2235" s="531" t="str">
        <f t="shared" si="108"/>
        <v>Gastos_com_Pessoal</v>
      </c>
    </row>
    <row r="2236" spans="1:17" ht="51" hidden="1" x14ac:dyDescent="0.2">
      <c r="A2236" s="538">
        <f>IF(B2236="","",COUNT('Diário 3º PA'!$A$4:$A$4242)+COUNT('Diário 4º PA'!$A$4:$A$2224)+ROW()-3)</f>
        <v>6245</v>
      </c>
      <c r="B2236" s="539">
        <v>44834</v>
      </c>
      <c r="C2236" s="584">
        <v>44805</v>
      </c>
      <c r="D2236" s="554" t="s">
        <v>104</v>
      </c>
      <c r="E2236" s="554" t="s">
        <v>191</v>
      </c>
      <c r="F2236" s="488">
        <v>838.02</v>
      </c>
      <c r="G2236" s="543" t="s">
        <v>8136</v>
      </c>
      <c r="H2236" s="482" t="s">
        <v>137</v>
      </c>
      <c r="I2236" s="489" t="s">
        <v>8135</v>
      </c>
      <c r="J2236" s="455" t="s">
        <v>777</v>
      </c>
      <c r="K2236" s="518" t="s">
        <v>6748</v>
      </c>
      <c r="L2236" s="493" t="s">
        <v>1531</v>
      </c>
      <c r="M2236" s="493">
        <v>791071016</v>
      </c>
      <c r="N2236" s="587">
        <v>44834</v>
      </c>
      <c r="O2236" s="545">
        <f t="shared" si="106"/>
        <v>9</v>
      </c>
      <c r="P2236" s="545">
        <f t="shared" si="107"/>
        <v>9</v>
      </c>
      <c r="Q2236" s="531" t="str">
        <f t="shared" si="108"/>
        <v>Gastos_com_Pessoal</v>
      </c>
    </row>
    <row r="2237" spans="1:17" ht="38.25" hidden="1" x14ac:dyDescent="0.2">
      <c r="A2237" s="538">
        <f>IF(B2237="","",COUNT('Diário 3º PA'!$A$4:$A$4242)+COUNT('Diário 4º PA'!$A$4:$A$2224)+ROW()-3)</f>
        <v>6246</v>
      </c>
      <c r="B2237" s="539">
        <v>44834</v>
      </c>
      <c r="C2237" s="584">
        <v>44805</v>
      </c>
      <c r="D2237" s="541" t="s">
        <v>115</v>
      </c>
      <c r="E2237" s="482" t="s">
        <v>342</v>
      </c>
      <c r="F2237" s="488">
        <v>120</v>
      </c>
      <c r="G2237" s="482" t="s">
        <v>6970</v>
      </c>
      <c r="H2237" s="482" t="s">
        <v>130</v>
      </c>
      <c r="I2237" s="489" t="s">
        <v>6521</v>
      </c>
      <c r="J2237" s="455" t="s">
        <v>8137</v>
      </c>
      <c r="K2237" s="518" t="s">
        <v>6748</v>
      </c>
      <c r="L2237" s="493" t="s">
        <v>1531</v>
      </c>
      <c r="M2237" s="493">
        <v>791071016</v>
      </c>
      <c r="N2237" s="587">
        <v>44834</v>
      </c>
      <c r="O2237" s="545">
        <f t="shared" si="106"/>
        <v>9</v>
      </c>
      <c r="P2237" s="545">
        <f t="shared" si="107"/>
        <v>9</v>
      </c>
      <c r="Q2237" s="531" t="str">
        <f t="shared" si="108"/>
        <v>Gastos_Gerais</v>
      </c>
    </row>
    <row r="2238" spans="1:17" ht="38.25" hidden="1" x14ac:dyDescent="0.2">
      <c r="A2238" s="538">
        <f>IF(B2238="","",COUNT('Diário 3º PA'!$A$4:$A$4242)+COUNT('Diário 4º PA'!$A$4:$A$2224)+ROW()-3)</f>
        <v>6247</v>
      </c>
      <c r="B2238" s="539">
        <v>44834</v>
      </c>
      <c r="C2238" s="584">
        <v>44805</v>
      </c>
      <c r="D2238" s="541" t="s">
        <v>115</v>
      </c>
      <c r="E2238" s="482" t="s">
        <v>342</v>
      </c>
      <c r="F2238" s="488">
        <v>120</v>
      </c>
      <c r="G2238" s="482" t="s">
        <v>8138</v>
      </c>
      <c r="H2238" s="482" t="s">
        <v>130</v>
      </c>
      <c r="I2238" s="489" t="s">
        <v>2244</v>
      </c>
      <c r="J2238" s="455" t="s">
        <v>2245</v>
      </c>
      <c r="K2238" s="518" t="s">
        <v>6748</v>
      </c>
      <c r="L2238" s="493" t="s">
        <v>1531</v>
      </c>
      <c r="M2238" s="493">
        <v>791071016</v>
      </c>
      <c r="N2238" s="587">
        <v>44834</v>
      </c>
      <c r="O2238" s="545">
        <f t="shared" si="106"/>
        <v>9</v>
      </c>
      <c r="P2238" s="545">
        <f t="shared" si="107"/>
        <v>9</v>
      </c>
      <c r="Q2238" s="531" t="str">
        <f t="shared" si="108"/>
        <v>Gastos_Gerais</v>
      </c>
    </row>
    <row r="2239" spans="1:17" ht="38.25" hidden="1" x14ac:dyDescent="0.2">
      <c r="A2239" s="538">
        <f>IF(B2239="","",COUNT('Diário 3º PA'!$A$4:$A$4242)+COUNT('Diário 4º PA'!$A$4:$A$2224)+ROW()-3)</f>
        <v>6248</v>
      </c>
      <c r="B2239" s="539">
        <v>44834</v>
      </c>
      <c r="C2239" s="584">
        <v>44805</v>
      </c>
      <c r="D2239" s="541" t="s">
        <v>115</v>
      </c>
      <c r="E2239" s="482" t="s">
        <v>342</v>
      </c>
      <c r="F2239" s="488">
        <v>120</v>
      </c>
      <c r="G2239" s="482" t="s">
        <v>8139</v>
      </c>
      <c r="H2239" s="482" t="s">
        <v>130</v>
      </c>
      <c r="I2239" s="489" t="s">
        <v>8140</v>
      </c>
      <c r="J2239" s="455" t="s">
        <v>8141</v>
      </c>
      <c r="K2239" s="518" t="s">
        <v>6748</v>
      </c>
      <c r="L2239" s="493" t="s">
        <v>1531</v>
      </c>
      <c r="M2239" s="493">
        <v>791071016</v>
      </c>
      <c r="N2239" s="587">
        <v>44834</v>
      </c>
      <c r="O2239" s="545">
        <f t="shared" si="106"/>
        <v>9</v>
      </c>
      <c r="P2239" s="545">
        <f t="shared" si="107"/>
        <v>9</v>
      </c>
      <c r="Q2239" s="531" t="str">
        <f t="shared" si="108"/>
        <v>Gastos_Gerais</v>
      </c>
    </row>
    <row r="2240" spans="1:17" ht="38.25" hidden="1" x14ac:dyDescent="0.2">
      <c r="A2240" s="538">
        <f>IF(B2240="","",COUNT('Diário 3º PA'!$A$4:$A$4242)+COUNT('Diário 4º PA'!$A$4:$A$2224)+ROW()-3)</f>
        <v>6249</v>
      </c>
      <c r="B2240" s="539">
        <v>44834</v>
      </c>
      <c r="C2240" s="584">
        <v>44805</v>
      </c>
      <c r="D2240" s="541" t="s">
        <v>115</v>
      </c>
      <c r="E2240" s="482" t="s">
        <v>342</v>
      </c>
      <c r="F2240" s="488">
        <v>120</v>
      </c>
      <c r="G2240" s="482" t="s">
        <v>8142</v>
      </c>
      <c r="H2240" s="482" t="s">
        <v>130</v>
      </c>
      <c r="I2240" s="489" t="s">
        <v>4626</v>
      </c>
      <c r="J2240" s="455" t="s">
        <v>4627</v>
      </c>
      <c r="K2240" s="518" t="s">
        <v>6748</v>
      </c>
      <c r="L2240" s="493" t="s">
        <v>1531</v>
      </c>
      <c r="M2240" s="493">
        <v>791071016</v>
      </c>
      <c r="N2240" s="587">
        <v>44834</v>
      </c>
      <c r="O2240" s="545">
        <f t="shared" si="106"/>
        <v>9</v>
      </c>
      <c r="P2240" s="545">
        <f t="shared" si="107"/>
        <v>9</v>
      </c>
      <c r="Q2240" s="531" t="str">
        <f t="shared" si="108"/>
        <v>Gastos_Gerais</v>
      </c>
    </row>
    <row r="2241" spans="1:17" ht="38.25" hidden="1" x14ac:dyDescent="0.2">
      <c r="A2241" s="538">
        <f>IF(B2241="","",COUNT('Diário 3º PA'!$A$4:$A$4242)+COUNT('Diário 4º PA'!$A$4:$A$2224)+ROW()-3)</f>
        <v>6250</v>
      </c>
      <c r="B2241" s="539">
        <v>44834</v>
      </c>
      <c r="C2241" s="584">
        <v>44805</v>
      </c>
      <c r="D2241" s="541" t="s">
        <v>115</v>
      </c>
      <c r="E2241" s="482" t="s">
        <v>342</v>
      </c>
      <c r="F2241" s="488">
        <v>60</v>
      </c>
      <c r="G2241" s="482" t="s">
        <v>8143</v>
      </c>
      <c r="H2241" s="482" t="s">
        <v>129</v>
      </c>
      <c r="I2241" s="489" t="s">
        <v>4682</v>
      </c>
      <c r="J2241" s="455" t="s">
        <v>6280</v>
      </c>
      <c r="K2241" s="518" t="s">
        <v>6748</v>
      </c>
      <c r="L2241" s="493" t="s">
        <v>1531</v>
      </c>
      <c r="M2241" s="493">
        <v>791071016</v>
      </c>
      <c r="N2241" s="587">
        <v>44834</v>
      </c>
      <c r="O2241" s="545">
        <f t="shared" si="106"/>
        <v>9</v>
      </c>
      <c r="P2241" s="545">
        <f t="shared" si="107"/>
        <v>9</v>
      </c>
      <c r="Q2241" s="531" t="str">
        <f t="shared" si="108"/>
        <v>Gastos_Gerais</v>
      </c>
    </row>
    <row r="2242" spans="1:17" ht="38.25" hidden="1" x14ac:dyDescent="0.2">
      <c r="A2242" s="538">
        <f>IF(B2242="","",COUNT('Diário 3º PA'!$A$4:$A$4242)+COUNT('Diário 4º PA'!$A$4:$A$2224)+ROW()-3)</f>
        <v>6251</v>
      </c>
      <c r="B2242" s="539">
        <v>44834</v>
      </c>
      <c r="C2242" s="584">
        <v>44805</v>
      </c>
      <c r="D2242" s="541" t="s">
        <v>115</v>
      </c>
      <c r="E2242" s="482" t="s">
        <v>342</v>
      </c>
      <c r="F2242" s="488">
        <v>120</v>
      </c>
      <c r="G2242" s="482" t="s">
        <v>8144</v>
      </c>
      <c r="H2242" s="482" t="s">
        <v>137</v>
      </c>
      <c r="I2242" s="489" t="s">
        <v>7716</v>
      </c>
      <c r="J2242" s="455" t="s">
        <v>7368</v>
      </c>
      <c r="K2242" s="518" t="s">
        <v>6748</v>
      </c>
      <c r="L2242" s="493" t="s">
        <v>1531</v>
      </c>
      <c r="M2242" s="493">
        <v>791071016</v>
      </c>
      <c r="N2242" s="587">
        <v>44834</v>
      </c>
      <c r="O2242" s="545">
        <f t="shared" si="106"/>
        <v>9</v>
      </c>
      <c r="P2242" s="545">
        <f t="shared" si="107"/>
        <v>9</v>
      </c>
      <c r="Q2242" s="531" t="str">
        <f t="shared" si="108"/>
        <v>Gastos_Gerais</v>
      </c>
    </row>
    <row r="2243" spans="1:17" ht="38.25" hidden="1" x14ac:dyDescent="0.2">
      <c r="A2243" s="538">
        <f>IF(B2243="","",COUNT('Diário 3º PA'!$A$4:$A$4242)+COUNT('Diário 4º PA'!$A$4:$A$2224)+ROW()-3)</f>
        <v>6252</v>
      </c>
      <c r="B2243" s="539">
        <v>44834</v>
      </c>
      <c r="C2243" s="584">
        <v>44805</v>
      </c>
      <c r="D2243" s="541" t="s">
        <v>115</v>
      </c>
      <c r="E2243" s="482" t="s">
        <v>342</v>
      </c>
      <c r="F2243" s="488">
        <v>120</v>
      </c>
      <c r="G2243" s="482" t="s">
        <v>8145</v>
      </c>
      <c r="H2243" s="482" t="s">
        <v>137</v>
      </c>
      <c r="I2243" s="489" t="s">
        <v>1563</v>
      </c>
      <c r="J2243" s="455" t="s">
        <v>1564</v>
      </c>
      <c r="K2243" s="518" t="s">
        <v>6748</v>
      </c>
      <c r="L2243" s="493" t="s">
        <v>1531</v>
      </c>
      <c r="M2243" s="493">
        <v>791071016</v>
      </c>
      <c r="N2243" s="587">
        <v>44834</v>
      </c>
      <c r="O2243" s="545">
        <f t="shared" si="106"/>
        <v>9</v>
      </c>
      <c r="P2243" s="545">
        <f t="shared" si="107"/>
        <v>9</v>
      </c>
      <c r="Q2243" s="531" t="str">
        <f t="shared" si="108"/>
        <v>Gastos_Gerais</v>
      </c>
    </row>
    <row r="2244" spans="1:17" ht="25.5" hidden="1" x14ac:dyDescent="0.2">
      <c r="A2244" s="538">
        <f>IF(B2244="","",COUNT('Diário 3º PA'!$A$4:$A$4242)+COUNT('Diário 4º PA'!$A$4:$A$2224)+ROW()-3)</f>
        <v>6253</v>
      </c>
      <c r="B2244" s="539">
        <v>44834</v>
      </c>
      <c r="C2244" s="492">
        <v>44805</v>
      </c>
      <c r="D2244" s="482" t="s">
        <v>93</v>
      </c>
      <c r="E2244" s="482" t="s">
        <v>97</v>
      </c>
      <c r="F2244" s="488">
        <v>0.34</v>
      </c>
      <c r="G2244" s="482" t="s">
        <v>1553</v>
      </c>
      <c r="H2244" s="482" t="s">
        <v>128</v>
      </c>
      <c r="I2244" s="482" t="s">
        <v>664</v>
      </c>
      <c r="J2244" s="493" t="s">
        <v>811</v>
      </c>
      <c r="K2244" s="518" t="s">
        <v>1554</v>
      </c>
      <c r="L2244" s="493" t="s">
        <v>1066</v>
      </c>
      <c r="M2244" s="493" t="s">
        <v>666</v>
      </c>
      <c r="N2244" s="587">
        <v>44834</v>
      </c>
      <c r="O2244" s="545">
        <f t="shared" ref="O2244:O2245" si="109">IF(B2244=0,0,IF(YEAR(B2244)=$P$1,MONTH(B2244)-$O$1+1,(YEAR(B2244)-$P$1)*12-$O$1+1+MONTH(B2244)))</f>
        <v>9</v>
      </c>
      <c r="P2244" s="545">
        <f t="shared" ref="P2244:P2245" si="110">IF(C2244=0,0,IF(YEAR(C2244)=$P$1,MONTH(C2244)-$O$1+1,(YEAR(C2244)-$P$1)*12-$O$1+1+MONTH(C2244)))</f>
        <v>9</v>
      </c>
      <c r="Q2244" s="531" t="str">
        <f t="shared" ref="Q2244:Q2245" si="111">SUBSTITUTE(D2244," ","_")</f>
        <v>Receitas</v>
      </c>
    </row>
    <row r="2245" spans="1:17" ht="76.5" hidden="1" x14ac:dyDescent="0.2">
      <c r="A2245" s="538">
        <f>IF(B2245="","",COUNT('Diário 3º PA'!$A$4:$A$4242)+COUNT('Diário 4º PA'!$A$4:$A$2224)+ROW()-3)</f>
        <v>6254</v>
      </c>
      <c r="B2245" s="539">
        <v>44834</v>
      </c>
      <c r="C2245" s="492">
        <v>44805</v>
      </c>
      <c r="D2245" s="543" t="s">
        <v>101</v>
      </c>
      <c r="E2245" s="543" t="s">
        <v>101</v>
      </c>
      <c r="F2245" s="558">
        <v>149120.10999999999</v>
      </c>
      <c r="G2245" s="543" t="s">
        <v>2477</v>
      </c>
      <c r="H2245" s="543" t="s">
        <v>127</v>
      </c>
      <c r="I2245" s="543" t="s">
        <v>664</v>
      </c>
      <c r="J2245" s="544" t="s">
        <v>811</v>
      </c>
      <c r="K2245" s="544" t="s">
        <v>666</v>
      </c>
      <c r="L2245" s="544" t="s">
        <v>1461</v>
      </c>
      <c r="M2245" s="544" t="s">
        <v>666</v>
      </c>
      <c r="N2245" s="587">
        <v>44834</v>
      </c>
      <c r="O2245" s="545">
        <f t="shared" si="109"/>
        <v>9</v>
      </c>
      <c r="P2245" s="545">
        <f t="shared" si="110"/>
        <v>9</v>
      </c>
      <c r="Q2245" s="531" t="str">
        <f t="shared" si="111"/>
        <v>Rendimentos_de_Aplicações_Fin.</v>
      </c>
    </row>
    <row r="2246" spans="1:17" hidden="1" x14ac:dyDescent="0.2">
      <c r="A2246" s="538"/>
      <c r="B2246" s="539"/>
      <c r="C2246" s="492"/>
      <c r="D2246" s="543"/>
      <c r="E2246" s="543"/>
      <c r="F2246" s="558"/>
      <c r="G2246" s="543"/>
      <c r="H2246" s="543"/>
      <c r="I2246" s="543"/>
      <c r="J2246" s="544"/>
      <c r="K2246" s="544"/>
      <c r="L2246" s="544"/>
      <c r="M2246" s="544"/>
      <c r="N2246" s="587"/>
      <c r="O2246" s="545"/>
      <c r="P2246" s="545"/>
    </row>
    <row r="2247" spans="1:17" hidden="1" x14ac:dyDescent="0.2">
      <c r="A2247" s="538" t="str">
        <f>IF(B2247="","",COUNT('Diário 3º PA'!$A$4:$A$4242)+COUNT('Diário 4º PA'!$A$4:$A$2224)+ROW()-3)</f>
        <v/>
      </c>
      <c r="B2247" s="539"/>
      <c r="C2247" s="492"/>
      <c r="D2247" s="543"/>
      <c r="E2247" s="543"/>
      <c r="F2247" s="558"/>
      <c r="G2247" s="543"/>
      <c r="H2247" s="543"/>
      <c r="I2247" s="543"/>
      <c r="J2247" s="544"/>
      <c r="K2247" s="544"/>
      <c r="L2247" s="544"/>
      <c r="M2247" s="544"/>
      <c r="N2247" s="587"/>
      <c r="O2247" s="545">
        <f t="shared" ref="O2247" si="112">IF(B2247=0,0,IF(YEAR(B2247)=$P$1,MONTH(B2247)-$O$1+1,(YEAR(B2247)-$P$1)*12-$O$1+1+MONTH(B2247)))</f>
        <v>0</v>
      </c>
      <c r="P2247" s="545">
        <f t="shared" ref="P2247" si="113">IF(C2247=0,0,IF(YEAR(C2247)=$P$1,MONTH(C2247)-$O$1+1,(YEAR(C2247)-$P$1)*12-$O$1+1+MONTH(C2247)))</f>
        <v>0</v>
      </c>
      <c r="Q2247" s="531" t="str">
        <f t="shared" ref="Q2247" si="114">SUBSTITUTE(D2247," ","_")</f>
        <v/>
      </c>
    </row>
    <row r="2248" spans="1:17" hidden="1" x14ac:dyDescent="0.2">
      <c r="A2248" s="538"/>
      <c r="B2248" s="539"/>
      <c r="C2248" s="540"/>
      <c r="D2248" s="543"/>
      <c r="E2248" s="543"/>
      <c r="F2248" s="558"/>
      <c r="G2248" s="543"/>
      <c r="H2248" s="543"/>
      <c r="I2248" s="543"/>
      <c r="J2248" s="544"/>
      <c r="K2248" s="544"/>
      <c r="L2248" s="544"/>
      <c r="M2248" s="544"/>
      <c r="N2248" s="557"/>
      <c r="O2248" s="545"/>
      <c r="P2248" s="545"/>
    </row>
    <row r="2249" spans="1:17" hidden="1" x14ac:dyDescent="0.2">
      <c r="A2249" s="538"/>
      <c r="B2249" s="539"/>
      <c r="C2249" s="540"/>
      <c r="D2249" s="543"/>
      <c r="E2249" s="543"/>
      <c r="F2249" s="558"/>
      <c r="G2249" s="543"/>
      <c r="H2249" s="543"/>
      <c r="I2249" s="543"/>
      <c r="J2249" s="544"/>
      <c r="K2249" s="544"/>
      <c r="L2249" s="544"/>
      <c r="M2249" s="544"/>
      <c r="N2249" s="557"/>
      <c r="O2249" s="545"/>
      <c r="P2249" s="545"/>
    </row>
    <row r="2250" spans="1:17" hidden="1" x14ac:dyDescent="0.2">
      <c r="A2250" s="538"/>
      <c r="B2250" s="539"/>
      <c r="C2250" s="540"/>
      <c r="D2250" s="543"/>
      <c r="E2250" s="543"/>
      <c r="F2250" s="558"/>
      <c r="G2250" s="543"/>
      <c r="H2250" s="543"/>
      <c r="I2250" s="543"/>
      <c r="J2250" s="544"/>
      <c r="K2250" s="544"/>
      <c r="L2250" s="544"/>
      <c r="M2250" s="544"/>
      <c r="N2250" s="557"/>
      <c r="O2250" s="545"/>
      <c r="P2250" s="545"/>
    </row>
    <row r="2251" spans="1:17" hidden="1" x14ac:dyDescent="0.2">
      <c r="A2251" s="538"/>
      <c r="B2251" s="539"/>
      <c r="C2251" s="540"/>
      <c r="D2251" s="543"/>
      <c r="E2251" s="543"/>
      <c r="F2251" s="558"/>
      <c r="G2251" s="543"/>
      <c r="H2251" s="543"/>
      <c r="I2251" s="543"/>
      <c r="J2251" s="544"/>
      <c r="K2251" s="544"/>
      <c r="L2251" s="544"/>
      <c r="M2251" s="544"/>
      <c r="N2251" s="557"/>
      <c r="O2251" s="545"/>
      <c r="P2251" s="545"/>
    </row>
    <row r="2252" spans="1:17" hidden="1" x14ac:dyDescent="0.2">
      <c r="A2252" s="538"/>
      <c r="B2252" s="539"/>
      <c r="C2252" s="540"/>
      <c r="D2252" s="543"/>
      <c r="E2252" s="543"/>
      <c r="F2252" s="558"/>
      <c r="G2252" s="543"/>
      <c r="H2252" s="543"/>
      <c r="I2252" s="543"/>
      <c r="J2252" s="544"/>
      <c r="K2252" s="544"/>
      <c r="L2252" s="544"/>
      <c r="M2252" s="544"/>
      <c r="N2252" s="557"/>
      <c r="O2252" s="545"/>
      <c r="P2252" s="545"/>
    </row>
    <row r="2253" spans="1:17" hidden="1" x14ac:dyDescent="0.2">
      <c r="A2253" s="538"/>
      <c r="B2253" s="539"/>
      <c r="C2253" s="540"/>
      <c r="D2253" s="543"/>
      <c r="E2253" s="543"/>
      <c r="F2253" s="558"/>
      <c r="G2253" s="543"/>
      <c r="H2253" s="543"/>
      <c r="I2253" s="543"/>
      <c r="J2253" s="544"/>
      <c r="K2253" s="544"/>
      <c r="L2253" s="544"/>
      <c r="M2253" s="544"/>
      <c r="N2253" s="557"/>
      <c r="O2253" s="545"/>
      <c r="P2253" s="545"/>
    </row>
    <row r="2254" spans="1:17" hidden="1" x14ac:dyDescent="0.2">
      <c r="A2254" s="538"/>
      <c r="B2254" s="539"/>
      <c r="C2254" s="540"/>
      <c r="D2254" s="543"/>
      <c r="E2254" s="543"/>
      <c r="F2254" s="558"/>
      <c r="G2254" s="543"/>
      <c r="H2254" s="543"/>
      <c r="I2254" s="543"/>
      <c r="J2254" s="544"/>
      <c r="K2254" s="544"/>
      <c r="L2254" s="544"/>
      <c r="M2254" s="544"/>
      <c r="N2254" s="557"/>
      <c r="O2254" s="545"/>
      <c r="P2254" s="545"/>
    </row>
    <row r="2255" spans="1:17" hidden="1" x14ac:dyDescent="0.2">
      <c r="A2255" s="538"/>
      <c r="B2255" s="539"/>
      <c r="C2255" s="540"/>
      <c r="D2255" s="543"/>
      <c r="E2255" s="543"/>
      <c r="F2255" s="558"/>
      <c r="G2255" s="543"/>
      <c r="H2255" s="543"/>
      <c r="I2255" s="543"/>
      <c r="J2255" s="544"/>
      <c r="K2255" s="544"/>
      <c r="L2255" s="544"/>
      <c r="M2255" s="544"/>
      <c r="N2255" s="557"/>
      <c r="O2255" s="545"/>
      <c r="P2255" s="545"/>
    </row>
    <row r="2256" spans="1:17" hidden="1" x14ac:dyDescent="0.2">
      <c r="A2256" s="538"/>
      <c r="B2256" s="539"/>
      <c r="C2256" s="540"/>
      <c r="D2256" s="543"/>
      <c r="E2256" s="543"/>
      <c r="F2256" s="558"/>
      <c r="G2256" s="543"/>
      <c r="H2256" s="543"/>
      <c r="I2256" s="543"/>
      <c r="J2256" s="544"/>
      <c r="K2256" s="544"/>
      <c r="L2256" s="544"/>
      <c r="M2256" s="544"/>
      <c r="N2256" s="557"/>
      <c r="O2256" s="545"/>
      <c r="P2256" s="545"/>
    </row>
    <row r="2257" spans="1:16" hidden="1" x14ac:dyDescent="0.2">
      <c r="A2257" s="538"/>
      <c r="B2257" s="539"/>
      <c r="C2257" s="540"/>
      <c r="D2257" s="543"/>
      <c r="E2257" s="543"/>
      <c r="F2257" s="558"/>
      <c r="G2257" s="543"/>
      <c r="H2257" s="543"/>
      <c r="I2257" s="543"/>
      <c r="J2257" s="544"/>
      <c r="K2257" s="544"/>
      <c r="L2257" s="544"/>
      <c r="M2257" s="544"/>
      <c r="N2257" s="557"/>
      <c r="O2257" s="545"/>
      <c r="P2257" s="545"/>
    </row>
    <row r="2258" spans="1:16" hidden="1" x14ac:dyDescent="0.2">
      <c r="A2258" s="538"/>
      <c r="B2258" s="539"/>
      <c r="C2258" s="540"/>
      <c r="D2258" s="543"/>
      <c r="E2258" s="543"/>
      <c r="F2258" s="558"/>
      <c r="G2258" s="543"/>
      <c r="H2258" s="543"/>
      <c r="I2258" s="543"/>
      <c r="J2258" s="544"/>
      <c r="K2258" s="544"/>
      <c r="L2258" s="544"/>
      <c r="M2258" s="544"/>
      <c r="N2258" s="557"/>
      <c r="O2258" s="545"/>
      <c r="P2258" s="545"/>
    </row>
    <row r="2259" spans="1:16" hidden="1" x14ac:dyDescent="0.2">
      <c r="A2259" s="538"/>
      <c r="B2259" s="539"/>
      <c r="C2259" s="540"/>
      <c r="D2259" s="543"/>
      <c r="E2259" s="543"/>
      <c r="F2259" s="558"/>
      <c r="G2259" s="543"/>
      <c r="H2259" s="543"/>
      <c r="I2259" s="543"/>
      <c r="J2259" s="544"/>
      <c r="K2259" s="544"/>
      <c r="L2259" s="544"/>
      <c r="M2259" s="544"/>
      <c r="N2259" s="557"/>
      <c r="O2259" s="545"/>
      <c r="P2259" s="545"/>
    </row>
    <row r="2260" spans="1:16" hidden="1" x14ac:dyDescent="0.2">
      <c r="A2260" s="538"/>
      <c r="B2260" s="539"/>
      <c r="C2260" s="540"/>
      <c r="D2260" s="543"/>
      <c r="E2260" s="543"/>
      <c r="F2260" s="558"/>
      <c r="G2260" s="543"/>
      <c r="H2260" s="543"/>
      <c r="I2260" s="543"/>
      <c r="J2260" s="544"/>
      <c r="K2260" s="544"/>
      <c r="L2260" s="544"/>
      <c r="M2260" s="544"/>
      <c r="N2260" s="557"/>
      <c r="O2260" s="545"/>
      <c r="P2260" s="545"/>
    </row>
    <row r="2261" spans="1:16" hidden="1" x14ac:dyDescent="0.2">
      <c r="A2261" s="538"/>
      <c r="B2261" s="539"/>
      <c r="C2261" s="540"/>
      <c r="D2261" s="543"/>
      <c r="E2261" s="543"/>
      <c r="F2261" s="558"/>
      <c r="G2261" s="543"/>
      <c r="H2261" s="543"/>
      <c r="I2261" s="543"/>
      <c r="J2261" s="544"/>
      <c r="K2261" s="544"/>
      <c r="L2261" s="544"/>
      <c r="M2261" s="544"/>
      <c r="N2261" s="557"/>
      <c r="O2261" s="545"/>
      <c r="P2261" s="545"/>
    </row>
    <row r="2262" spans="1:16" hidden="1" x14ac:dyDescent="0.2">
      <c r="A2262" s="538"/>
      <c r="B2262" s="539"/>
      <c r="C2262" s="540"/>
      <c r="D2262" s="543"/>
      <c r="E2262" s="543"/>
      <c r="F2262" s="558"/>
      <c r="G2262" s="543"/>
      <c r="H2262" s="543"/>
      <c r="I2262" s="543"/>
      <c r="J2262" s="544"/>
      <c r="K2262" s="544"/>
      <c r="L2262" s="544"/>
      <c r="M2262" s="544"/>
      <c r="N2262" s="557"/>
      <c r="O2262" s="545"/>
      <c r="P2262" s="545"/>
    </row>
    <row r="2263" spans="1:16" hidden="1" x14ac:dyDescent="0.2">
      <c r="A2263" s="538"/>
      <c r="B2263" s="539"/>
      <c r="C2263" s="540"/>
      <c r="D2263" s="543"/>
      <c r="E2263" s="543"/>
      <c r="F2263" s="558"/>
      <c r="G2263" s="543"/>
      <c r="H2263" s="543"/>
      <c r="I2263" s="543"/>
      <c r="J2263" s="544"/>
      <c r="K2263" s="544"/>
      <c r="L2263" s="544"/>
      <c r="M2263" s="544"/>
      <c r="N2263" s="557"/>
      <c r="O2263" s="545"/>
      <c r="P2263" s="545"/>
    </row>
    <row r="2264" spans="1:16" hidden="1" x14ac:dyDescent="0.2">
      <c r="A2264" s="538"/>
      <c r="B2264" s="539"/>
      <c r="C2264" s="540"/>
      <c r="D2264" s="543"/>
      <c r="E2264" s="543"/>
      <c r="F2264" s="558"/>
      <c r="G2264" s="543"/>
      <c r="H2264" s="543"/>
      <c r="I2264" s="543"/>
      <c r="J2264" s="544"/>
      <c r="K2264" s="544"/>
      <c r="L2264" s="544"/>
      <c r="M2264" s="544"/>
      <c r="N2264" s="557"/>
      <c r="O2264" s="545"/>
      <c r="P2264" s="545"/>
    </row>
    <row r="2265" spans="1:16" hidden="1" x14ac:dyDescent="0.2">
      <c r="A2265" s="538"/>
      <c r="B2265" s="539"/>
      <c r="C2265" s="540"/>
      <c r="D2265" s="543"/>
      <c r="E2265" s="543"/>
      <c r="F2265" s="558"/>
      <c r="G2265" s="543"/>
      <c r="H2265" s="543"/>
      <c r="I2265" s="543"/>
      <c r="J2265" s="544"/>
      <c r="K2265" s="544"/>
      <c r="L2265" s="544"/>
      <c r="M2265" s="544"/>
      <c r="N2265" s="557"/>
      <c r="O2265" s="545"/>
      <c r="P2265" s="545"/>
    </row>
    <row r="2266" spans="1:16" hidden="1" x14ac:dyDescent="0.2">
      <c r="A2266" s="538"/>
      <c r="B2266" s="539"/>
      <c r="C2266" s="540"/>
      <c r="D2266" s="543"/>
      <c r="E2266" s="543"/>
      <c r="F2266" s="558"/>
      <c r="G2266" s="543"/>
      <c r="H2266" s="543"/>
      <c r="I2266" s="543"/>
      <c r="J2266" s="544"/>
      <c r="K2266" s="544"/>
      <c r="L2266" s="544"/>
      <c r="M2266" s="544"/>
      <c r="N2266" s="557"/>
      <c r="O2266" s="545"/>
      <c r="P2266" s="545"/>
    </row>
    <row r="2267" spans="1:16" hidden="1" x14ac:dyDescent="0.2">
      <c r="A2267" s="538"/>
      <c r="B2267" s="539"/>
      <c r="C2267" s="540"/>
      <c r="D2267" s="543"/>
      <c r="E2267" s="543"/>
      <c r="F2267" s="558"/>
      <c r="G2267" s="543"/>
      <c r="H2267" s="543"/>
      <c r="I2267" s="543"/>
      <c r="J2267" s="544"/>
      <c r="K2267" s="544"/>
      <c r="L2267" s="544"/>
      <c r="M2267" s="544"/>
      <c r="N2267" s="557"/>
      <c r="O2267" s="545"/>
      <c r="P2267" s="545"/>
    </row>
    <row r="2268" spans="1:16" hidden="1" x14ac:dyDescent="0.2">
      <c r="A2268" s="538"/>
      <c r="B2268" s="539"/>
      <c r="C2268" s="540"/>
      <c r="D2268" s="543"/>
      <c r="E2268" s="543"/>
      <c r="F2268" s="558"/>
      <c r="G2268" s="543"/>
      <c r="H2268" s="543"/>
      <c r="I2268" s="543"/>
      <c r="J2268" s="544"/>
      <c r="K2268" s="544"/>
      <c r="L2268" s="544"/>
      <c r="M2268" s="544"/>
      <c r="N2268" s="557"/>
      <c r="O2268" s="545"/>
      <c r="P2268" s="545"/>
    </row>
    <row r="2269" spans="1:16" hidden="1" x14ac:dyDescent="0.2">
      <c r="A2269" s="538"/>
      <c r="B2269" s="539"/>
      <c r="C2269" s="540"/>
      <c r="D2269" s="543"/>
      <c r="E2269" s="543"/>
      <c r="F2269" s="558"/>
      <c r="G2269" s="543"/>
      <c r="H2269" s="543"/>
      <c r="I2269" s="543"/>
      <c r="J2269" s="544"/>
      <c r="K2269" s="544"/>
      <c r="L2269" s="544"/>
      <c r="M2269" s="544"/>
      <c r="N2269" s="557"/>
      <c r="O2269" s="545"/>
      <c r="P2269" s="545"/>
    </row>
    <row r="2270" spans="1:16" hidden="1" x14ac:dyDescent="0.2">
      <c r="A2270" s="538"/>
      <c r="B2270" s="539"/>
      <c r="C2270" s="540"/>
      <c r="D2270" s="543"/>
      <c r="E2270" s="543"/>
      <c r="F2270" s="558"/>
      <c r="G2270" s="543"/>
      <c r="H2270" s="543"/>
      <c r="I2270" s="543"/>
      <c r="J2270" s="544"/>
      <c r="K2270" s="544"/>
      <c r="L2270" s="544"/>
      <c r="M2270" s="544"/>
      <c r="N2270" s="557"/>
      <c r="O2270" s="545"/>
      <c r="P2270" s="545"/>
    </row>
    <row r="2271" spans="1:16" hidden="1" x14ac:dyDescent="0.2">
      <c r="A2271" s="538"/>
      <c r="B2271" s="539"/>
      <c r="C2271" s="540"/>
      <c r="D2271" s="543"/>
      <c r="E2271" s="543"/>
      <c r="F2271" s="558"/>
      <c r="G2271" s="543"/>
      <c r="H2271" s="543"/>
      <c r="I2271" s="543"/>
      <c r="J2271" s="544"/>
      <c r="K2271" s="544"/>
      <c r="L2271" s="544"/>
      <c r="M2271" s="544"/>
      <c r="N2271" s="557"/>
      <c r="O2271" s="545"/>
      <c r="P2271" s="545"/>
    </row>
    <row r="2272" spans="1:16" hidden="1" x14ac:dyDescent="0.2">
      <c r="A2272" s="538"/>
      <c r="B2272" s="539"/>
      <c r="C2272" s="540"/>
      <c r="D2272" s="543"/>
      <c r="E2272" s="543"/>
      <c r="F2272" s="558"/>
      <c r="G2272" s="543"/>
      <c r="H2272" s="543"/>
      <c r="I2272" s="543"/>
      <c r="J2272" s="544"/>
      <c r="K2272" s="544"/>
      <c r="L2272" s="544"/>
      <c r="M2272" s="544"/>
      <c r="N2272" s="557"/>
      <c r="O2272" s="545"/>
      <c r="P2272" s="545"/>
    </row>
    <row r="2273" spans="1:16" hidden="1" x14ac:dyDescent="0.2">
      <c r="A2273" s="538"/>
      <c r="B2273" s="539"/>
      <c r="C2273" s="540"/>
      <c r="D2273" s="543"/>
      <c r="E2273" s="543"/>
      <c r="F2273" s="558"/>
      <c r="G2273" s="543"/>
      <c r="H2273" s="543"/>
      <c r="I2273" s="543"/>
      <c r="J2273" s="544"/>
      <c r="K2273" s="544"/>
      <c r="L2273" s="544"/>
      <c r="M2273" s="544"/>
      <c r="N2273" s="557"/>
      <c r="O2273" s="545"/>
      <c r="P2273" s="545"/>
    </row>
    <row r="2274" spans="1:16" hidden="1" x14ac:dyDescent="0.2">
      <c r="A2274" s="538"/>
      <c r="B2274" s="539"/>
      <c r="C2274" s="540"/>
      <c r="D2274" s="543"/>
      <c r="E2274" s="543"/>
      <c r="F2274" s="558"/>
      <c r="G2274" s="543"/>
      <c r="H2274" s="543"/>
      <c r="I2274" s="543"/>
      <c r="J2274" s="544"/>
      <c r="K2274" s="544"/>
      <c r="L2274" s="544"/>
      <c r="M2274" s="544"/>
      <c r="N2274" s="557"/>
      <c r="O2274" s="545"/>
      <c r="P2274" s="545"/>
    </row>
    <row r="2275" spans="1:16" hidden="1" x14ac:dyDescent="0.2">
      <c r="A2275" s="538"/>
      <c r="B2275" s="539"/>
      <c r="C2275" s="540"/>
      <c r="D2275" s="543"/>
      <c r="E2275" s="543"/>
      <c r="F2275" s="558"/>
      <c r="G2275" s="543"/>
      <c r="H2275" s="543"/>
      <c r="I2275" s="543"/>
      <c r="J2275" s="544"/>
      <c r="K2275" s="544"/>
      <c r="L2275" s="544"/>
      <c r="M2275" s="544"/>
      <c r="N2275" s="557"/>
      <c r="O2275" s="545"/>
      <c r="P2275" s="545"/>
    </row>
    <row r="2276" spans="1:16" hidden="1" x14ac:dyDescent="0.2">
      <c r="A2276" s="538"/>
      <c r="B2276" s="539"/>
      <c r="C2276" s="540"/>
      <c r="D2276" s="543"/>
      <c r="E2276" s="543"/>
      <c r="F2276" s="558"/>
      <c r="G2276" s="543"/>
      <c r="H2276" s="543"/>
      <c r="I2276" s="543"/>
      <c r="J2276" s="544"/>
      <c r="K2276" s="544"/>
      <c r="L2276" s="544"/>
      <c r="M2276" s="544"/>
      <c r="N2276" s="557"/>
      <c r="O2276" s="545"/>
      <c r="P2276" s="545"/>
    </row>
    <row r="2277" spans="1:16" hidden="1" x14ac:dyDescent="0.2">
      <c r="A2277" s="538"/>
      <c r="B2277" s="539"/>
      <c r="C2277" s="540"/>
      <c r="D2277" s="543"/>
      <c r="E2277" s="543"/>
      <c r="F2277" s="558"/>
      <c r="G2277" s="543"/>
      <c r="H2277" s="543"/>
      <c r="I2277" s="543"/>
      <c r="J2277" s="544"/>
      <c r="K2277" s="544"/>
      <c r="L2277" s="544"/>
      <c r="M2277" s="544"/>
      <c r="N2277" s="557"/>
      <c r="O2277" s="545"/>
      <c r="P2277" s="545"/>
    </row>
    <row r="2278" spans="1:16" hidden="1" x14ac:dyDescent="0.2">
      <c r="A2278" s="538"/>
      <c r="B2278" s="539"/>
      <c r="C2278" s="540"/>
      <c r="D2278" s="543"/>
      <c r="E2278" s="543"/>
      <c r="F2278" s="558"/>
      <c r="G2278" s="543"/>
      <c r="H2278" s="543"/>
      <c r="I2278" s="543"/>
      <c r="J2278" s="544"/>
      <c r="K2278" s="544"/>
      <c r="L2278" s="544"/>
      <c r="M2278" s="544"/>
      <c r="N2278" s="557"/>
      <c r="O2278" s="545"/>
      <c r="P2278" s="545"/>
    </row>
    <row r="2279" spans="1:16" hidden="1" x14ac:dyDescent="0.2">
      <c r="A2279" s="538"/>
      <c r="B2279" s="539"/>
      <c r="C2279" s="540"/>
      <c r="D2279" s="543"/>
      <c r="E2279" s="543"/>
      <c r="F2279" s="558"/>
      <c r="G2279" s="543"/>
      <c r="H2279" s="543"/>
      <c r="I2279" s="543"/>
      <c r="J2279" s="544"/>
      <c r="K2279" s="544"/>
      <c r="L2279" s="544"/>
      <c r="M2279" s="544"/>
      <c r="N2279" s="557"/>
      <c r="O2279" s="545"/>
      <c r="P2279" s="545"/>
    </row>
    <row r="2280" spans="1:16" hidden="1" x14ac:dyDescent="0.2">
      <c r="A2280" s="538"/>
      <c r="B2280" s="539"/>
      <c r="C2280" s="540"/>
      <c r="D2280" s="543"/>
      <c r="E2280" s="543"/>
      <c r="F2280" s="558"/>
      <c r="G2280" s="543"/>
      <c r="H2280" s="543"/>
      <c r="I2280" s="543"/>
      <c r="J2280" s="544"/>
      <c r="K2280" s="544"/>
      <c r="L2280" s="544"/>
      <c r="M2280" s="544"/>
      <c r="N2280" s="557"/>
      <c r="O2280" s="545"/>
      <c r="P2280" s="545"/>
    </row>
    <row r="2281" spans="1:16" hidden="1" x14ac:dyDescent="0.2">
      <c r="A2281" s="538"/>
      <c r="B2281" s="539"/>
      <c r="C2281" s="540"/>
      <c r="D2281" s="543"/>
      <c r="E2281" s="543"/>
      <c r="F2281" s="558"/>
      <c r="G2281" s="543"/>
      <c r="H2281" s="543"/>
      <c r="I2281" s="543"/>
      <c r="J2281" s="544"/>
      <c r="K2281" s="544"/>
      <c r="L2281" s="544"/>
      <c r="M2281" s="544"/>
      <c r="N2281" s="557"/>
      <c r="O2281" s="545"/>
      <c r="P2281" s="545"/>
    </row>
    <row r="2282" spans="1:16" hidden="1" x14ac:dyDescent="0.2">
      <c r="A2282" s="538"/>
      <c r="B2282" s="539"/>
      <c r="C2282" s="540"/>
      <c r="D2282" s="543"/>
      <c r="E2282" s="543"/>
      <c r="F2282" s="558"/>
      <c r="G2282" s="543"/>
      <c r="H2282" s="543"/>
      <c r="I2282" s="543"/>
      <c r="J2282" s="544"/>
      <c r="K2282" s="544"/>
      <c r="L2282" s="544"/>
      <c r="M2282" s="544"/>
      <c r="N2282" s="557"/>
      <c r="O2282" s="545"/>
      <c r="P2282" s="545"/>
    </row>
    <row r="2283" spans="1:16" hidden="1" x14ac:dyDescent="0.2">
      <c r="A2283" s="538"/>
      <c r="B2283" s="539"/>
      <c r="C2283" s="540"/>
      <c r="D2283" s="543"/>
      <c r="E2283" s="543"/>
      <c r="F2283" s="558"/>
      <c r="G2283" s="543"/>
      <c r="H2283" s="543"/>
      <c r="I2283" s="543"/>
      <c r="J2283" s="544"/>
      <c r="K2283" s="544"/>
      <c r="L2283" s="544"/>
      <c r="M2283" s="544"/>
      <c r="N2283" s="557"/>
      <c r="O2283" s="545"/>
      <c r="P2283" s="545"/>
    </row>
    <row r="2284" spans="1:16" hidden="1" x14ac:dyDescent="0.2">
      <c r="A2284" s="538"/>
      <c r="B2284" s="539"/>
      <c r="C2284" s="540"/>
      <c r="D2284" s="543"/>
      <c r="E2284" s="543"/>
      <c r="F2284" s="558"/>
      <c r="G2284" s="543"/>
      <c r="H2284" s="543"/>
      <c r="I2284" s="543"/>
      <c r="J2284" s="544"/>
      <c r="K2284" s="544"/>
      <c r="L2284" s="544"/>
      <c r="M2284" s="544"/>
      <c r="N2284" s="557"/>
      <c r="O2284" s="545"/>
      <c r="P2284" s="545"/>
    </row>
    <row r="2285" spans="1:16" hidden="1" x14ac:dyDescent="0.2">
      <c r="A2285" s="538"/>
      <c r="B2285" s="539"/>
      <c r="C2285" s="540"/>
      <c r="D2285" s="543"/>
      <c r="E2285" s="543"/>
      <c r="F2285" s="558"/>
      <c r="G2285" s="543"/>
      <c r="H2285" s="543"/>
      <c r="I2285" s="543"/>
      <c r="J2285" s="544"/>
      <c r="K2285" s="544"/>
      <c r="L2285" s="544"/>
      <c r="M2285" s="544"/>
      <c r="N2285" s="557"/>
      <c r="O2285" s="545"/>
      <c r="P2285" s="545"/>
    </row>
    <row r="2286" spans="1:16" hidden="1" x14ac:dyDescent="0.2">
      <c r="A2286" s="538"/>
      <c r="B2286" s="539"/>
      <c r="C2286" s="540"/>
      <c r="D2286" s="543"/>
      <c r="E2286" s="543"/>
      <c r="F2286" s="558"/>
      <c r="G2286" s="543"/>
      <c r="H2286" s="543"/>
      <c r="I2286" s="543"/>
      <c r="J2286" s="544"/>
      <c r="K2286" s="544"/>
      <c r="L2286" s="544"/>
      <c r="M2286" s="544"/>
      <c r="N2286" s="557"/>
      <c r="O2286" s="545"/>
      <c r="P2286" s="545"/>
    </row>
    <row r="2287" spans="1:16" hidden="1" x14ac:dyDescent="0.2">
      <c r="A2287" s="538"/>
      <c r="B2287" s="539"/>
      <c r="C2287" s="540"/>
      <c r="D2287" s="543"/>
      <c r="E2287" s="543"/>
      <c r="F2287" s="558"/>
      <c r="G2287" s="543"/>
      <c r="H2287" s="543"/>
      <c r="I2287" s="543"/>
      <c r="J2287" s="544"/>
      <c r="K2287" s="544"/>
      <c r="L2287" s="544"/>
      <c r="M2287" s="544"/>
      <c r="N2287" s="557"/>
      <c r="O2287" s="545"/>
      <c r="P2287" s="545"/>
    </row>
    <row r="2288" spans="1:16" hidden="1" x14ac:dyDescent="0.2">
      <c r="A2288" s="538"/>
      <c r="B2288" s="539"/>
      <c r="C2288" s="540"/>
      <c r="D2288" s="543"/>
      <c r="E2288" s="543"/>
      <c r="F2288" s="558"/>
      <c r="G2288" s="543"/>
      <c r="H2288" s="543"/>
      <c r="I2288" s="543"/>
      <c r="J2288" s="544"/>
      <c r="K2288" s="544"/>
      <c r="L2288" s="544"/>
      <c r="M2288" s="544"/>
      <c r="N2288" s="557"/>
      <c r="O2288" s="545"/>
      <c r="P2288" s="545"/>
    </row>
    <row r="2289" spans="1:16" hidden="1" x14ac:dyDescent="0.2">
      <c r="A2289" s="538"/>
      <c r="B2289" s="539"/>
      <c r="C2289" s="540"/>
      <c r="D2289" s="543"/>
      <c r="E2289" s="543"/>
      <c r="F2289" s="558"/>
      <c r="G2289" s="543"/>
      <c r="H2289" s="543"/>
      <c r="I2289" s="543"/>
      <c r="J2289" s="544"/>
      <c r="K2289" s="544"/>
      <c r="L2289" s="544"/>
      <c r="M2289" s="544"/>
      <c r="N2289" s="557"/>
      <c r="O2289" s="545"/>
      <c r="P2289" s="545"/>
    </row>
    <row r="2290" spans="1:16" hidden="1" x14ac:dyDescent="0.2">
      <c r="A2290" s="538"/>
      <c r="B2290" s="539"/>
      <c r="C2290" s="540"/>
      <c r="D2290" s="543"/>
      <c r="E2290" s="543"/>
      <c r="F2290" s="558"/>
      <c r="G2290" s="543"/>
      <c r="H2290" s="543"/>
      <c r="I2290" s="543"/>
      <c r="J2290" s="544"/>
      <c r="K2290" s="544"/>
      <c r="L2290" s="544"/>
      <c r="M2290" s="544"/>
      <c r="N2290" s="557"/>
      <c r="O2290" s="545"/>
      <c r="P2290" s="545"/>
    </row>
    <row r="2291" spans="1:16" hidden="1" x14ac:dyDescent="0.2">
      <c r="A2291" s="538"/>
      <c r="B2291" s="539"/>
      <c r="C2291" s="540"/>
      <c r="D2291" s="543"/>
      <c r="E2291" s="543"/>
      <c r="F2291" s="558"/>
      <c r="G2291" s="543"/>
      <c r="H2291" s="543"/>
      <c r="I2291" s="543"/>
      <c r="J2291" s="544"/>
      <c r="K2291" s="544"/>
      <c r="L2291" s="544"/>
      <c r="M2291" s="544"/>
      <c r="N2291" s="557"/>
      <c r="O2291" s="545"/>
      <c r="P2291" s="545"/>
    </row>
    <row r="2292" spans="1:16" hidden="1" x14ac:dyDescent="0.2">
      <c r="A2292" s="538"/>
      <c r="B2292" s="539"/>
      <c r="C2292" s="540"/>
      <c r="D2292" s="543"/>
      <c r="E2292" s="543"/>
      <c r="F2292" s="558"/>
      <c r="G2292" s="543"/>
      <c r="H2292" s="543"/>
      <c r="I2292" s="543"/>
      <c r="J2292" s="544"/>
      <c r="K2292" s="544"/>
      <c r="L2292" s="544"/>
      <c r="M2292" s="544"/>
      <c r="N2292" s="557"/>
      <c r="O2292" s="545"/>
      <c r="P2292" s="545"/>
    </row>
    <row r="2293" spans="1:16" hidden="1" x14ac:dyDescent="0.2">
      <c r="A2293" s="538"/>
      <c r="B2293" s="539"/>
      <c r="C2293" s="540"/>
      <c r="D2293" s="543"/>
      <c r="E2293" s="543"/>
      <c r="F2293" s="558"/>
      <c r="G2293" s="543"/>
      <c r="H2293" s="543"/>
      <c r="I2293" s="543"/>
      <c r="J2293" s="544"/>
      <c r="K2293" s="544"/>
      <c r="L2293" s="544"/>
      <c r="M2293" s="544"/>
      <c r="N2293" s="557"/>
      <c r="O2293" s="545"/>
      <c r="P2293" s="545"/>
    </row>
    <row r="2294" spans="1:16" hidden="1" x14ac:dyDescent="0.2">
      <c r="A2294" s="538"/>
      <c r="B2294" s="539"/>
      <c r="C2294" s="540"/>
      <c r="D2294" s="543"/>
      <c r="E2294" s="543"/>
      <c r="F2294" s="558"/>
      <c r="G2294" s="543"/>
      <c r="H2294" s="543"/>
      <c r="I2294" s="543"/>
      <c r="J2294" s="544"/>
      <c r="K2294" s="544"/>
      <c r="L2294" s="544"/>
      <c r="M2294" s="544"/>
      <c r="N2294" s="557"/>
      <c r="O2294" s="545"/>
      <c r="P2294" s="545"/>
    </row>
    <row r="2295" spans="1:16" hidden="1" x14ac:dyDescent="0.2">
      <c r="A2295" s="538"/>
      <c r="B2295" s="539"/>
      <c r="C2295" s="540"/>
      <c r="D2295" s="543"/>
      <c r="E2295" s="543"/>
      <c r="F2295" s="558"/>
      <c r="G2295" s="543"/>
      <c r="H2295" s="543"/>
      <c r="I2295" s="543"/>
      <c r="J2295" s="544"/>
      <c r="K2295" s="544"/>
      <c r="L2295" s="544"/>
      <c r="M2295" s="544"/>
      <c r="N2295" s="557"/>
      <c r="O2295" s="545"/>
      <c r="P2295" s="545"/>
    </row>
    <row r="2296" spans="1:16" hidden="1" x14ac:dyDescent="0.2">
      <c r="A2296" s="538"/>
      <c r="B2296" s="539"/>
      <c r="C2296" s="540"/>
      <c r="D2296" s="543"/>
      <c r="E2296" s="543"/>
      <c r="F2296" s="558"/>
      <c r="G2296" s="543"/>
      <c r="H2296" s="543"/>
      <c r="I2296" s="543"/>
      <c r="J2296" s="544"/>
      <c r="K2296" s="544"/>
      <c r="L2296" s="544"/>
      <c r="M2296" s="544"/>
      <c r="N2296" s="557"/>
      <c r="O2296" s="545"/>
      <c r="P2296" s="545"/>
    </row>
    <row r="2297" spans="1:16" hidden="1" x14ac:dyDescent="0.2">
      <c r="A2297" s="538"/>
      <c r="B2297" s="539"/>
      <c r="C2297" s="540"/>
      <c r="D2297" s="543"/>
      <c r="E2297" s="543"/>
      <c r="F2297" s="558"/>
      <c r="G2297" s="543"/>
      <c r="H2297" s="543"/>
      <c r="I2297" s="543"/>
      <c r="J2297" s="544"/>
      <c r="K2297" s="544"/>
      <c r="L2297" s="544"/>
      <c r="M2297" s="544"/>
      <c r="N2297" s="557"/>
      <c r="O2297" s="545"/>
      <c r="P2297" s="545"/>
    </row>
    <row r="2298" spans="1:16" hidden="1" x14ac:dyDescent="0.2">
      <c r="A2298" s="538"/>
      <c r="B2298" s="539"/>
      <c r="C2298" s="540"/>
      <c r="D2298" s="543"/>
      <c r="E2298" s="543"/>
      <c r="F2298" s="558"/>
      <c r="G2298" s="543"/>
      <c r="H2298" s="543"/>
      <c r="I2298" s="543"/>
      <c r="J2298" s="544"/>
      <c r="K2298" s="544"/>
      <c r="L2298" s="544"/>
      <c r="M2298" s="544"/>
      <c r="N2298" s="557"/>
      <c r="O2298" s="545"/>
      <c r="P2298" s="545"/>
    </row>
    <row r="2299" spans="1:16" hidden="1" x14ac:dyDescent="0.2">
      <c r="A2299" s="538"/>
      <c r="B2299" s="539"/>
      <c r="C2299" s="540"/>
      <c r="D2299" s="543"/>
      <c r="E2299" s="543"/>
      <c r="F2299" s="558"/>
      <c r="G2299" s="543"/>
      <c r="H2299" s="543"/>
      <c r="I2299" s="543"/>
      <c r="J2299" s="544"/>
      <c r="K2299" s="544"/>
      <c r="L2299" s="544"/>
      <c r="M2299" s="544"/>
      <c r="N2299" s="557"/>
      <c r="O2299" s="545"/>
      <c r="P2299" s="545"/>
    </row>
    <row r="2300" spans="1:16" hidden="1" x14ac:dyDescent="0.2">
      <c r="A2300" s="538"/>
      <c r="B2300" s="539"/>
      <c r="C2300" s="540"/>
      <c r="D2300" s="543"/>
      <c r="E2300" s="543"/>
      <c r="F2300" s="558"/>
      <c r="G2300" s="543"/>
      <c r="H2300" s="543"/>
      <c r="I2300" s="543"/>
      <c r="J2300" s="544"/>
      <c r="K2300" s="544"/>
      <c r="L2300" s="544"/>
      <c r="M2300" s="544"/>
      <c r="N2300" s="557"/>
      <c r="O2300" s="545"/>
      <c r="P2300" s="545"/>
    </row>
    <row r="2301" spans="1:16" hidden="1" x14ac:dyDescent="0.2">
      <c r="A2301" s="538"/>
      <c r="B2301" s="539"/>
      <c r="C2301" s="540"/>
      <c r="D2301" s="543"/>
      <c r="E2301" s="543"/>
      <c r="F2301" s="558"/>
      <c r="G2301" s="543"/>
      <c r="H2301" s="543"/>
      <c r="I2301" s="543"/>
      <c r="J2301" s="544"/>
      <c r="K2301" s="544"/>
      <c r="L2301" s="544"/>
      <c r="M2301" s="544"/>
      <c r="N2301" s="557"/>
      <c r="O2301" s="545"/>
      <c r="P2301" s="545"/>
    </row>
    <row r="2302" spans="1:16" hidden="1" x14ac:dyDescent="0.2">
      <c r="A2302" s="538"/>
      <c r="B2302" s="539"/>
      <c r="C2302" s="540"/>
      <c r="D2302" s="543"/>
      <c r="E2302" s="543"/>
      <c r="F2302" s="558"/>
      <c r="G2302" s="543"/>
      <c r="H2302" s="543"/>
      <c r="I2302" s="543"/>
      <c r="J2302" s="544"/>
      <c r="K2302" s="544"/>
      <c r="L2302" s="544"/>
      <c r="M2302" s="544"/>
      <c r="N2302" s="557"/>
      <c r="O2302" s="545"/>
      <c r="P2302" s="545"/>
    </row>
    <row r="2303" spans="1:16" hidden="1" x14ac:dyDescent="0.2">
      <c r="A2303" s="538"/>
      <c r="B2303" s="539"/>
      <c r="C2303" s="540"/>
      <c r="D2303" s="543"/>
      <c r="E2303" s="543"/>
      <c r="F2303" s="558"/>
      <c r="G2303" s="543"/>
      <c r="H2303" s="543"/>
      <c r="I2303" s="543"/>
      <c r="J2303" s="544"/>
      <c r="K2303" s="544"/>
      <c r="L2303" s="544"/>
      <c r="M2303" s="544"/>
      <c r="N2303" s="557"/>
      <c r="O2303" s="545"/>
      <c r="P2303" s="545"/>
    </row>
    <row r="2304" spans="1:16" hidden="1" x14ac:dyDescent="0.2">
      <c r="A2304" s="538"/>
      <c r="B2304" s="539"/>
      <c r="C2304" s="540"/>
      <c r="D2304" s="543"/>
      <c r="E2304" s="543"/>
      <c r="F2304" s="558"/>
      <c r="G2304" s="543"/>
      <c r="H2304" s="543"/>
      <c r="I2304" s="543"/>
      <c r="J2304" s="544"/>
      <c r="K2304" s="544"/>
      <c r="L2304" s="544"/>
      <c r="M2304" s="544"/>
      <c r="N2304" s="557"/>
      <c r="O2304" s="545"/>
      <c r="P2304" s="545"/>
    </row>
    <row r="2305" spans="1:16" hidden="1" x14ac:dyDescent="0.2">
      <c r="A2305" s="538"/>
      <c r="B2305" s="539"/>
      <c r="C2305" s="540"/>
      <c r="D2305" s="543"/>
      <c r="E2305" s="543"/>
      <c r="F2305" s="558"/>
      <c r="G2305" s="543"/>
      <c r="H2305" s="543"/>
      <c r="I2305" s="543"/>
      <c r="J2305" s="544"/>
      <c r="K2305" s="544"/>
      <c r="L2305" s="544"/>
      <c r="M2305" s="544"/>
      <c r="N2305" s="557"/>
      <c r="O2305" s="545"/>
      <c r="P2305" s="545"/>
    </row>
    <row r="2306" spans="1:16" hidden="1" x14ac:dyDescent="0.2">
      <c r="A2306" s="538"/>
      <c r="B2306" s="539"/>
      <c r="C2306" s="540"/>
      <c r="D2306" s="543"/>
      <c r="E2306" s="543"/>
      <c r="F2306" s="558"/>
      <c r="G2306" s="543"/>
      <c r="H2306" s="543"/>
      <c r="I2306" s="543"/>
      <c r="J2306" s="544"/>
      <c r="K2306" s="544"/>
      <c r="L2306" s="544"/>
      <c r="M2306" s="544"/>
      <c r="N2306" s="557"/>
      <c r="O2306" s="545"/>
      <c r="P2306" s="545"/>
    </row>
    <row r="2307" spans="1:16" hidden="1" x14ac:dyDescent="0.2">
      <c r="A2307" s="538"/>
      <c r="B2307" s="539"/>
      <c r="C2307" s="540"/>
      <c r="D2307" s="543"/>
      <c r="E2307" s="543"/>
      <c r="F2307" s="558"/>
      <c r="G2307" s="543"/>
      <c r="H2307" s="543"/>
      <c r="I2307" s="543"/>
      <c r="J2307" s="544"/>
      <c r="K2307" s="544"/>
      <c r="L2307" s="544"/>
      <c r="M2307" s="544"/>
      <c r="N2307" s="557"/>
      <c r="O2307" s="545"/>
      <c r="P2307" s="545"/>
    </row>
    <row r="2308" spans="1:16" hidden="1" x14ac:dyDescent="0.2">
      <c r="A2308" s="538"/>
      <c r="B2308" s="539"/>
      <c r="C2308" s="540"/>
      <c r="D2308" s="543"/>
      <c r="E2308" s="543"/>
      <c r="F2308" s="558"/>
      <c r="G2308" s="543"/>
      <c r="H2308" s="543"/>
      <c r="I2308" s="543"/>
      <c r="J2308" s="544"/>
      <c r="K2308" s="544"/>
      <c r="L2308" s="544"/>
      <c r="M2308" s="544"/>
      <c r="N2308" s="557"/>
      <c r="O2308" s="545"/>
      <c r="P2308" s="545"/>
    </row>
    <row r="2309" spans="1:16" hidden="1" x14ac:dyDescent="0.2">
      <c r="A2309" s="538"/>
      <c r="B2309" s="539"/>
      <c r="C2309" s="540"/>
      <c r="D2309" s="543"/>
      <c r="E2309" s="543"/>
      <c r="F2309" s="558"/>
      <c r="G2309" s="543"/>
      <c r="H2309" s="543"/>
      <c r="I2309" s="543"/>
      <c r="J2309" s="544"/>
      <c r="K2309" s="544"/>
      <c r="L2309" s="544"/>
      <c r="M2309" s="544"/>
      <c r="N2309" s="557"/>
      <c r="O2309" s="545"/>
      <c r="P2309" s="545"/>
    </row>
    <row r="2310" spans="1:16" hidden="1" x14ac:dyDescent="0.2">
      <c r="A2310" s="538"/>
      <c r="B2310" s="539"/>
      <c r="C2310" s="540"/>
      <c r="D2310" s="543"/>
      <c r="E2310" s="543"/>
      <c r="F2310" s="558"/>
      <c r="G2310" s="543"/>
      <c r="H2310" s="543"/>
      <c r="I2310" s="543"/>
      <c r="J2310" s="544"/>
      <c r="K2310" s="544"/>
      <c r="L2310" s="544"/>
      <c r="M2310" s="544"/>
      <c r="N2310" s="557"/>
      <c r="O2310" s="545"/>
      <c r="P2310" s="545"/>
    </row>
    <row r="2311" spans="1:16" hidden="1" x14ac:dyDescent="0.2">
      <c r="A2311" s="538"/>
      <c r="B2311" s="539"/>
      <c r="C2311" s="540"/>
      <c r="D2311" s="543"/>
      <c r="E2311" s="543"/>
      <c r="F2311" s="558"/>
      <c r="G2311" s="543"/>
      <c r="H2311" s="543"/>
      <c r="I2311" s="543"/>
      <c r="J2311" s="544"/>
      <c r="K2311" s="544"/>
      <c r="L2311" s="544"/>
      <c r="M2311" s="544"/>
      <c r="N2311" s="557"/>
      <c r="O2311" s="545"/>
      <c r="P2311" s="545"/>
    </row>
    <row r="2312" spans="1:16" hidden="1" x14ac:dyDescent="0.2">
      <c r="A2312" s="538"/>
      <c r="B2312" s="539"/>
      <c r="C2312" s="540"/>
      <c r="D2312" s="543"/>
      <c r="E2312" s="543"/>
      <c r="F2312" s="558"/>
      <c r="G2312" s="543"/>
      <c r="H2312" s="543"/>
      <c r="I2312" s="543"/>
      <c r="J2312" s="544"/>
      <c r="K2312" s="544"/>
      <c r="L2312" s="544"/>
      <c r="M2312" s="544"/>
      <c r="N2312" s="557"/>
      <c r="O2312" s="545"/>
      <c r="P2312" s="545"/>
    </row>
    <row r="2313" spans="1:16" hidden="1" x14ac:dyDescent="0.2">
      <c r="A2313" s="538"/>
      <c r="B2313" s="539"/>
      <c r="C2313" s="540"/>
      <c r="D2313" s="543"/>
      <c r="E2313" s="543"/>
      <c r="F2313" s="558"/>
      <c r="G2313" s="543"/>
      <c r="H2313" s="543"/>
      <c r="I2313" s="543"/>
      <c r="J2313" s="544"/>
      <c r="K2313" s="544"/>
      <c r="L2313" s="544"/>
      <c r="M2313" s="544"/>
      <c r="N2313" s="557"/>
      <c r="O2313" s="545"/>
      <c r="P2313" s="545"/>
    </row>
    <row r="2314" spans="1:16" hidden="1" x14ac:dyDescent="0.2">
      <c r="A2314" s="538"/>
      <c r="B2314" s="539"/>
      <c r="C2314" s="540"/>
      <c r="D2314" s="543"/>
      <c r="E2314" s="543"/>
      <c r="F2314" s="558"/>
      <c r="G2314" s="543"/>
      <c r="H2314" s="543"/>
      <c r="I2314" s="543"/>
      <c r="J2314" s="544"/>
      <c r="K2314" s="544"/>
      <c r="L2314" s="544"/>
      <c r="M2314" s="544"/>
      <c r="N2314" s="557"/>
      <c r="O2314" s="545"/>
      <c r="P2314" s="545"/>
    </row>
    <row r="2315" spans="1:16" hidden="1" x14ac:dyDescent="0.2">
      <c r="A2315" s="538"/>
      <c r="B2315" s="539"/>
      <c r="C2315" s="540"/>
      <c r="D2315" s="543"/>
      <c r="E2315" s="543"/>
      <c r="F2315" s="558"/>
      <c r="G2315" s="543"/>
      <c r="H2315" s="543"/>
      <c r="I2315" s="543"/>
      <c r="J2315" s="544"/>
      <c r="K2315" s="544"/>
      <c r="L2315" s="544"/>
      <c r="M2315" s="544"/>
      <c r="N2315" s="557"/>
      <c r="O2315" s="545"/>
      <c r="P2315" s="545"/>
    </row>
    <row r="2316" spans="1:16" hidden="1" x14ac:dyDescent="0.2">
      <c r="A2316" s="538"/>
      <c r="B2316" s="539"/>
      <c r="C2316" s="540"/>
      <c r="D2316" s="543"/>
      <c r="E2316" s="543"/>
      <c r="F2316" s="558"/>
      <c r="G2316" s="543"/>
      <c r="H2316" s="543"/>
      <c r="I2316" s="543"/>
      <c r="J2316" s="544"/>
      <c r="K2316" s="544"/>
      <c r="L2316" s="544"/>
      <c r="M2316" s="544"/>
      <c r="N2316" s="557"/>
      <c r="O2316" s="545"/>
      <c r="P2316" s="545"/>
    </row>
    <row r="2317" spans="1:16" hidden="1" x14ac:dyDescent="0.2">
      <c r="A2317" s="538"/>
      <c r="B2317" s="539"/>
      <c r="C2317" s="540"/>
      <c r="D2317" s="543"/>
      <c r="E2317" s="543"/>
      <c r="F2317" s="558"/>
      <c r="G2317" s="543"/>
      <c r="H2317" s="543"/>
      <c r="I2317" s="543"/>
      <c r="J2317" s="544"/>
      <c r="K2317" s="544"/>
      <c r="L2317" s="544"/>
      <c r="M2317" s="544"/>
      <c r="N2317" s="557"/>
      <c r="O2317" s="545"/>
      <c r="P2317" s="545"/>
    </row>
    <row r="2318" spans="1:16" hidden="1" x14ac:dyDescent="0.2">
      <c r="A2318" s="538"/>
      <c r="B2318" s="539"/>
      <c r="C2318" s="540"/>
      <c r="D2318" s="543"/>
      <c r="E2318" s="543"/>
      <c r="F2318" s="558"/>
      <c r="G2318" s="543"/>
      <c r="H2318" s="543"/>
      <c r="I2318" s="543"/>
      <c r="J2318" s="544"/>
      <c r="K2318" s="544"/>
      <c r="L2318" s="544"/>
      <c r="M2318" s="544"/>
      <c r="N2318" s="557"/>
      <c r="O2318" s="545"/>
      <c r="P2318" s="545"/>
    </row>
    <row r="2319" spans="1:16" hidden="1" x14ac:dyDescent="0.2">
      <c r="A2319" s="538"/>
      <c r="B2319" s="539"/>
      <c r="C2319" s="540"/>
      <c r="D2319" s="543"/>
      <c r="E2319" s="543"/>
      <c r="F2319" s="558"/>
      <c r="G2319" s="543"/>
      <c r="H2319" s="543"/>
      <c r="I2319" s="543"/>
      <c r="J2319" s="544"/>
      <c r="K2319" s="544"/>
      <c r="L2319" s="544"/>
      <c r="M2319" s="544"/>
      <c r="N2319" s="557"/>
      <c r="O2319" s="545"/>
      <c r="P2319" s="545"/>
    </row>
    <row r="2320" spans="1:16" hidden="1" x14ac:dyDescent="0.2">
      <c r="A2320" s="538"/>
      <c r="B2320" s="539"/>
      <c r="C2320" s="540"/>
      <c r="D2320" s="543"/>
      <c r="E2320" s="543"/>
      <c r="F2320" s="558"/>
      <c r="G2320" s="543"/>
      <c r="H2320" s="543"/>
      <c r="I2320" s="543"/>
      <c r="J2320" s="544"/>
      <c r="K2320" s="544"/>
      <c r="L2320" s="544"/>
      <c r="M2320" s="544"/>
      <c r="N2320" s="557"/>
      <c r="O2320" s="545"/>
      <c r="P2320" s="545"/>
    </row>
    <row r="2321" spans="1:16" hidden="1" x14ac:dyDescent="0.2">
      <c r="A2321" s="538"/>
      <c r="B2321" s="539"/>
      <c r="C2321" s="540"/>
      <c r="D2321" s="543"/>
      <c r="E2321" s="543"/>
      <c r="F2321" s="558"/>
      <c r="G2321" s="543"/>
      <c r="H2321" s="543"/>
      <c r="I2321" s="543"/>
      <c r="J2321" s="544"/>
      <c r="K2321" s="544"/>
      <c r="L2321" s="544"/>
      <c r="M2321" s="544"/>
      <c r="N2321" s="557"/>
      <c r="O2321" s="545"/>
      <c r="P2321" s="545"/>
    </row>
    <row r="2322" spans="1:16" hidden="1" x14ac:dyDescent="0.2">
      <c r="A2322" s="538"/>
      <c r="B2322" s="539"/>
      <c r="C2322" s="540"/>
      <c r="D2322" s="543"/>
      <c r="E2322" s="543"/>
      <c r="F2322" s="558"/>
      <c r="G2322" s="543"/>
      <c r="H2322" s="543"/>
      <c r="I2322" s="543"/>
      <c r="J2322" s="544"/>
      <c r="K2322" s="544"/>
      <c r="L2322" s="544"/>
      <c r="M2322" s="544"/>
      <c r="N2322" s="557"/>
      <c r="O2322" s="545"/>
      <c r="P2322" s="545"/>
    </row>
    <row r="2323" spans="1:16" hidden="1" x14ac:dyDescent="0.2">
      <c r="A2323" s="538"/>
      <c r="B2323" s="539"/>
      <c r="C2323" s="540"/>
      <c r="D2323" s="543"/>
      <c r="E2323" s="543"/>
      <c r="F2323" s="558"/>
      <c r="G2323" s="543"/>
      <c r="H2323" s="543"/>
      <c r="I2323" s="543"/>
      <c r="J2323" s="544"/>
      <c r="K2323" s="544"/>
      <c r="L2323" s="544"/>
      <c r="M2323" s="544"/>
      <c r="N2323" s="557"/>
      <c r="O2323" s="545"/>
      <c r="P2323" s="545"/>
    </row>
    <row r="2324" spans="1:16" hidden="1" x14ac:dyDescent="0.2">
      <c r="A2324" s="538"/>
      <c r="B2324" s="539"/>
      <c r="C2324" s="540"/>
      <c r="D2324" s="543"/>
      <c r="E2324" s="543"/>
      <c r="F2324" s="558"/>
      <c r="G2324" s="543"/>
      <c r="H2324" s="543"/>
      <c r="I2324" s="543"/>
      <c r="J2324" s="544"/>
      <c r="K2324" s="544"/>
      <c r="L2324" s="544"/>
      <c r="M2324" s="544"/>
      <c r="N2324" s="557"/>
      <c r="O2324" s="545"/>
      <c r="P2324" s="545"/>
    </row>
    <row r="2325" spans="1:16" hidden="1" x14ac:dyDescent="0.2">
      <c r="A2325" s="538"/>
      <c r="B2325" s="539"/>
      <c r="C2325" s="540"/>
      <c r="D2325" s="543"/>
      <c r="E2325" s="543"/>
      <c r="F2325" s="558"/>
      <c r="G2325" s="543"/>
      <c r="H2325" s="543"/>
      <c r="I2325" s="543"/>
      <c r="J2325" s="544"/>
      <c r="K2325" s="544"/>
      <c r="L2325" s="544"/>
      <c r="M2325" s="544"/>
      <c r="N2325" s="557"/>
      <c r="O2325" s="545"/>
      <c r="P2325" s="545"/>
    </row>
    <row r="2326" spans="1:16" hidden="1" x14ac:dyDescent="0.2">
      <c r="A2326" s="538"/>
      <c r="B2326" s="539"/>
      <c r="C2326" s="540"/>
      <c r="D2326" s="543"/>
      <c r="E2326" s="543"/>
      <c r="F2326" s="558"/>
      <c r="G2326" s="543"/>
      <c r="H2326" s="543"/>
      <c r="I2326" s="543"/>
      <c r="J2326" s="544"/>
      <c r="K2326" s="544"/>
      <c r="L2326" s="544"/>
      <c r="M2326" s="544"/>
      <c r="N2326" s="557"/>
      <c r="O2326" s="545"/>
      <c r="P2326" s="545"/>
    </row>
    <row r="2327" spans="1:16" hidden="1" x14ac:dyDescent="0.2">
      <c r="A2327" s="538"/>
      <c r="B2327" s="539"/>
      <c r="C2327" s="540"/>
      <c r="D2327" s="543"/>
      <c r="E2327" s="543"/>
      <c r="F2327" s="558"/>
      <c r="G2327" s="543"/>
      <c r="H2327" s="543"/>
      <c r="I2327" s="543"/>
      <c r="J2327" s="544"/>
      <c r="K2327" s="544"/>
      <c r="L2327" s="544"/>
      <c r="M2327" s="544"/>
      <c r="N2327" s="557"/>
      <c r="O2327" s="545"/>
      <c r="P2327" s="545"/>
    </row>
    <row r="2328" spans="1:16" hidden="1" x14ac:dyDescent="0.2">
      <c r="A2328" s="538"/>
      <c r="B2328" s="539"/>
      <c r="C2328" s="540"/>
      <c r="D2328" s="543"/>
      <c r="E2328" s="543"/>
      <c r="F2328" s="558"/>
      <c r="G2328" s="543"/>
      <c r="H2328" s="543"/>
      <c r="I2328" s="543"/>
      <c r="J2328" s="544"/>
      <c r="K2328" s="544"/>
      <c r="L2328" s="544"/>
      <c r="M2328" s="544"/>
      <c r="N2328" s="557"/>
      <c r="O2328" s="545"/>
      <c r="P2328" s="545"/>
    </row>
    <row r="2329" spans="1:16" hidden="1" x14ac:dyDescent="0.2">
      <c r="A2329" s="538"/>
      <c r="B2329" s="539"/>
      <c r="C2329" s="540"/>
      <c r="D2329" s="543"/>
      <c r="E2329" s="543"/>
      <c r="F2329" s="558"/>
      <c r="G2329" s="543"/>
      <c r="H2329" s="543"/>
      <c r="I2329" s="543"/>
      <c r="J2329" s="544"/>
      <c r="K2329" s="544"/>
      <c r="L2329" s="544"/>
      <c r="M2329" s="544"/>
      <c r="N2329" s="557"/>
      <c r="O2329" s="545"/>
      <c r="P2329" s="545"/>
    </row>
    <row r="2330" spans="1:16" hidden="1" x14ac:dyDescent="0.2">
      <c r="A2330" s="538"/>
      <c r="B2330" s="539"/>
      <c r="C2330" s="540"/>
      <c r="D2330" s="543"/>
      <c r="E2330" s="543"/>
      <c r="F2330" s="558"/>
      <c r="G2330" s="543"/>
      <c r="H2330" s="543"/>
      <c r="I2330" s="543"/>
      <c r="J2330" s="544"/>
      <c r="K2330" s="544"/>
      <c r="L2330" s="544"/>
      <c r="M2330" s="544"/>
      <c r="N2330" s="557"/>
      <c r="O2330" s="545"/>
      <c r="P2330" s="545"/>
    </row>
    <row r="2331" spans="1:16" hidden="1" x14ac:dyDescent="0.2">
      <c r="A2331" s="538"/>
      <c r="B2331" s="539"/>
      <c r="C2331" s="540"/>
      <c r="D2331" s="543"/>
      <c r="E2331" s="543"/>
      <c r="F2331" s="558"/>
      <c r="G2331" s="543"/>
      <c r="H2331" s="543"/>
      <c r="I2331" s="543"/>
      <c r="J2331" s="544"/>
      <c r="K2331" s="544"/>
      <c r="L2331" s="544"/>
      <c r="M2331" s="544"/>
      <c r="N2331" s="557"/>
      <c r="O2331" s="545"/>
      <c r="P2331" s="545"/>
    </row>
    <row r="2332" spans="1:16" hidden="1" x14ac:dyDescent="0.2">
      <c r="A2332" s="538"/>
      <c r="B2332" s="539"/>
      <c r="C2332" s="540"/>
      <c r="D2332" s="543"/>
      <c r="E2332" s="543"/>
      <c r="F2332" s="558"/>
      <c r="G2332" s="543"/>
      <c r="H2332" s="543"/>
      <c r="I2332" s="543"/>
      <c r="J2332" s="544"/>
      <c r="K2332" s="544"/>
      <c r="L2332" s="544"/>
      <c r="M2332" s="544"/>
      <c r="N2332" s="557"/>
      <c r="O2332" s="545"/>
      <c r="P2332" s="545"/>
    </row>
    <row r="2333" spans="1:16" hidden="1" x14ac:dyDescent="0.2">
      <c r="A2333" s="538"/>
      <c r="B2333" s="539"/>
      <c r="C2333" s="540"/>
      <c r="D2333" s="543"/>
      <c r="E2333" s="543"/>
      <c r="F2333" s="558"/>
      <c r="G2333" s="543"/>
      <c r="H2333" s="543"/>
      <c r="I2333" s="543"/>
      <c r="J2333" s="544"/>
      <c r="K2333" s="544"/>
      <c r="L2333" s="544"/>
      <c r="M2333" s="544"/>
      <c r="N2333" s="557"/>
      <c r="O2333" s="545"/>
      <c r="P2333" s="545"/>
    </row>
    <row r="2334" spans="1:16" hidden="1" x14ac:dyDescent="0.2">
      <c r="A2334" s="538"/>
      <c r="B2334" s="539"/>
      <c r="C2334" s="540"/>
      <c r="D2334" s="543"/>
      <c r="E2334" s="543"/>
      <c r="F2334" s="558"/>
      <c r="G2334" s="543"/>
      <c r="H2334" s="543"/>
      <c r="I2334" s="543"/>
      <c r="J2334" s="544"/>
      <c r="K2334" s="544"/>
      <c r="L2334" s="544"/>
      <c r="M2334" s="544"/>
      <c r="N2334" s="557"/>
      <c r="O2334" s="545"/>
      <c r="P2334" s="545"/>
    </row>
    <row r="2335" spans="1:16" hidden="1" x14ac:dyDescent="0.2">
      <c r="A2335" s="538"/>
      <c r="B2335" s="539"/>
      <c r="C2335" s="540"/>
      <c r="D2335" s="543"/>
      <c r="E2335" s="543"/>
      <c r="F2335" s="558"/>
      <c r="G2335" s="543"/>
      <c r="H2335" s="543"/>
      <c r="I2335" s="543"/>
      <c r="J2335" s="544"/>
      <c r="K2335" s="544"/>
      <c r="L2335" s="544"/>
      <c r="M2335" s="544"/>
      <c r="N2335" s="557"/>
      <c r="O2335" s="545"/>
      <c r="P2335" s="545"/>
    </row>
    <row r="2336" spans="1:16" hidden="1" x14ac:dyDescent="0.2">
      <c r="A2336" s="538"/>
      <c r="B2336" s="539"/>
      <c r="C2336" s="540"/>
      <c r="D2336" s="543"/>
      <c r="E2336" s="543"/>
      <c r="F2336" s="558"/>
      <c r="G2336" s="543"/>
      <c r="H2336" s="543"/>
      <c r="I2336" s="543"/>
      <c r="J2336" s="544"/>
      <c r="K2336" s="544"/>
      <c r="L2336" s="544"/>
      <c r="M2336" s="544"/>
      <c r="N2336" s="557"/>
      <c r="O2336" s="545"/>
      <c r="P2336" s="545"/>
    </row>
    <row r="2337" spans="1:16" hidden="1" x14ac:dyDescent="0.2">
      <c r="A2337" s="538"/>
      <c r="B2337" s="539"/>
      <c r="C2337" s="540"/>
      <c r="D2337" s="543"/>
      <c r="E2337" s="543"/>
      <c r="F2337" s="558"/>
      <c r="G2337" s="543"/>
      <c r="H2337" s="543"/>
      <c r="I2337" s="543"/>
      <c r="J2337" s="544"/>
      <c r="K2337" s="544"/>
      <c r="L2337" s="544"/>
      <c r="M2337" s="544"/>
      <c r="N2337" s="557"/>
      <c r="O2337" s="545"/>
      <c r="P2337" s="545"/>
    </row>
    <row r="2338" spans="1:16" hidden="1" x14ac:dyDescent="0.2">
      <c r="A2338" s="538"/>
      <c r="B2338" s="539"/>
      <c r="C2338" s="540"/>
      <c r="D2338" s="543"/>
      <c r="E2338" s="543"/>
      <c r="F2338" s="558"/>
      <c r="G2338" s="543"/>
      <c r="H2338" s="543"/>
      <c r="I2338" s="543"/>
      <c r="J2338" s="544"/>
      <c r="K2338" s="544"/>
      <c r="L2338" s="544"/>
      <c r="M2338" s="544"/>
      <c r="N2338" s="557"/>
      <c r="O2338" s="545"/>
      <c r="P2338" s="545"/>
    </row>
    <row r="2339" spans="1:16" hidden="1" x14ac:dyDescent="0.2">
      <c r="A2339" s="538"/>
      <c r="B2339" s="539"/>
      <c r="C2339" s="540"/>
      <c r="D2339" s="543"/>
      <c r="E2339" s="543"/>
      <c r="F2339" s="558"/>
      <c r="G2339" s="543"/>
      <c r="H2339" s="543"/>
      <c r="I2339" s="543"/>
      <c r="J2339" s="544"/>
      <c r="K2339" s="544"/>
      <c r="L2339" s="544"/>
      <c r="M2339" s="544"/>
      <c r="N2339" s="557"/>
      <c r="O2339" s="545"/>
      <c r="P2339" s="545"/>
    </row>
    <row r="2340" spans="1:16" hidden="1" x14ac:dyDescent="0.2">
      <c r="A2340" s="538"/>
      <c r="B2340" s="539"/>
      <c r="C2340" s="540"/>
      <c r="D2340" s="543"/>
      <c r="E2340" s="543"/>
      <c r="F2340" s="558"/>
      <c r="G2340" s="543"/>
      <c r="H2340" s="543"/>
      <c r="I2340" s="543"/>
      <c r="J2340" s="544"/>
      <c r="K2340" s="544"/>
      <c r="L2340" s="544"/>
      <c r="M2340" s="544"/>
      <c r="N2340" s="557"/>
      <c r="O2340" s="545"/>
      <c r="P2340" s="545"/>
    </row>
    <row r="2341" spans="1:16" hidden="1" x14ac:dyDescent="0.2">
      <c r="A2341" s="538"/>
      <c r="B2341" s="539"/>
      <c r="C2341" s="540"/>
      <c r="D2341" s="543"/>
      <c r="E2341" s="543"/>
      <c r="F2341" s="558"/>
      <c r="G2341" s="543"/>
      <c r="H2341" s="543"/>
      <c r="I2341" s="543"/>
      <c r="J2341" s="544"/>
      <c r="K2341" s="544"/>
      <c r="L2341" s="544"/>
      <c r="M2341" s="544"/>
      <c r="N2341" s="557"/>
      <c r="O2341" s="545"/>
      <c r="P2341" s="545"/>
    </row>
    <row r="2342" spans="1:16" hidden="1" x14ac:dyDescent="0.2">
      <c r="A2342" s="538"/>
      <c r="B2342" s="539"/>
      <c r="C2342" s="540"/>
      <c r="D2342" s="543"/>
      <c r="E2342" s="543"/>
      <c r="F2342" s="558"/>
      <c r="G2342" s="543"/>
      <c r="H2342" s="543"/>
      <c r="I2342" s="543"/>
      <c r="J2342" s="544"/>
      <c r="K2342" s="544"/>
      <c r="L2342" s="544"/>
      <c r="M2342" s="544"/>
      <c r="N2342" s="557"/>
      <c r="O2342" s="545"/>
      <c r="P2342" s="545"/>
    </row>
    <row r="2343" spans="1:16" hidden="1" x14ac:dyDescent="0.2">
      <c r="A2343" s="538"/>
      <c r="B2343" s="539"/>
      <c r="C2343" s="540"/>
      <c r="D2343" s="543"/>
      <c r="E2343" s="543"/>
      <c r="F2343" s="558"/>
      <c r="G2343" s="543"/>
      <c r="H2343" s="543"/>
      <c r="I2343" s="543"/>
      <c r="J2343" s="544"/>
      <c r="K2343" s="544"/>
      <c r="L2343" s="544"/>
      <c r="M2343" s="544"/>
      <c r="N2343" s="557"/>
      <c r="O2343" s="545"/>
      <c r="P2343" s="545"/>
    </row>
    <row r="2344" spans="1:16" hidden="1" x14ac:dyDescent="0.2">
      <c r="A2344" s="538"/>
      <c r="B2344" s="539"/>
      <c r="C2344" s="540"/>
      <c r="D2344" s="543"/>
      <c r="E2344" s="543"/>
      <c r="F2344" s="558"/>
      <c r="G2344" s="543"/>
      <c r="H2344" s="543"/>
      <c r="I2344" s="543"/>
      <c r="J2344" s="544"/>
      <c r="K2344" s="544"/>
      <c r="L2344" s="544"/>
      <c r="M2344" s="544"/>
      <c r="N2344" s="557"/>
      <c r="O2344" s="545"/>
      <c r="P2344" s="545"/>
    </row>
    <row r="2345" spans="1:16" hidden="1" x14ac:dyDescent="0.2">
      <c r="A2345" s="538"/>
      <c r="B2345" s="539"/>
      <c r="C2345" s="540"/>
      <c r="D2345" s="543"/>
      <c r="E2345" s="543"/>
      <c r="F2345" s="558"/>
      <c r="G2345" s="543"/>
      <c r="H2345" s="543"/>
      <c r="I2345" s="543"/>
      <c r="J2345" s="544"/>
      <c r="K2345" s="544"/>
      <c r="L2345" s="544"/>
      <c r="M2345" s="544"/>
      <c r="N2345" s="557"/>
      <c r="O2345" s="545"/>
      <c r="P2345" s="545"/>
    </row>
    <row r="2346" spans="1:16" hidden="1" x14ac:dyDescent="0.2">
      <c r="A2346" s="538"/>
      <c r="B2346" s="539"/>
      <c r="C2346" s="540"/>
      <c r="D2346" s="543"/>
      <c r="E2346" s="543"/>
      <c r="F2346" s="558"/>
      <c r="G2346" s="543"/>
      <c r="H2346" s="543"/>
      <c r="I2346" s="543"/>
      <c r="J2346" s="544"/>
      <c r="K2346" s="544"/>
      <c r="L2346" s="544"/>
      <c r="M2346" s="544"/>
      <c r="N2346" s="557"/>
      <c r="O2346" s="545"/>
      <c r="P2346" s="545"/>
    </row>
    <row r="2347" spans="1:16" hidden="1" x14ac:dyDescent="0.2">
      <c r="A2347" s="538"/>
      <c r="B2347" s="539"/>
      <c r="C2347" s="540"/>
      <c r="D2347" s="543"/>
      <c r="E2347" s="543"/>
      <c r="F2347" s="558"/>
      <c r="G2347" s="543"/>
      <c r="H2347" s="543"/>
      <c r="I2347" s="543"/>
      <c r="J2347" s="544"/>
      <c r="K2347" s="544"/>
      <c r="L2347" s="544"/>
      <c r="M2347" s="544"/>
      <c r="N2347" s="557"/>
      <c r="O2347" s="545"/>
      <c r="P2347" s="545"/>
    </row>
    <row r="2348" spans="1:16" hidden="1" x14ac:dyDescent="0.2">
      <c r="A2348" s="538"/>
      <c r="B2348" s="539"/>
      <c r="C2348" s="540"/>
      <c r="D2348" s="543"/>
      <c r="E2348" s="543"/>
      <c r="F2348" s="558"/>
      <c r="G2348" s="543"/>
      <c r="H2348" s="543"/>
      <c r="I2348" s="543"/>
      <c r="J2348" s="544"/>
      <c r="K2348" s="544"/>
      <c r="L2348" s="544"/>
      <c r="M2348" s="544"/>
      <c r="N2348" s="557"/>
      <c r="O2348" s="545"/>
      <c r="P2348" s="545"/>
    </row>
    <row r="2349" spans="1:16" hidden="1" x14ac:dyDescent="0.2">
      <c r="A2349" s="538"/>
      <c r="B2349" s="539"/>
      <c r="C2349" s="540"/>
      <c r="D2349" s="543"/>
      <c r="E2349" s="543"/>
      <c r="F2349" s="558"/>
      <c r="G2349" s="543"/>
      <c r="H2349" s="543"/>
      <c r="I2349" s="543"/>
      <c r="J2349" s="544"/>
      <c r="K2349" s="544"/>
      <c r="L2349" s="544"/>
      <c r="M2349" s="544"/>
      <c r="N2349" s="557"/>
      <c r="O2349" s="545"/>
      <c r="P2349" s="545"/>
    </row>
    <row r="2350" spans="1:16" hidden="1" x14ac:dyDescent="0.2">
      <c r="A2350" s="538"/>
      <c r="B2350" s="539"/>
      <c r="C2350" s="540"/>
      <c r="D2350" s="543"/>
      <c r="E2350" s="543"/>
      <c r="F2350" s="558"/>
      <c r="G2350" s="543"/>
      <c r="H2350" s="543"/>
      <c r="I2350" s="543"/>
      <c r="J2350" s="544"/>
      <c r="K2350" s="544"/>
      <c r="L2350" s="544"/>
      <c r="M2350" s="544"/>
      <c r="N2350" s="557"/>
      <c r="O2350" s="545"/>
      <c r="P2350" s="545"/>
    </row>
    <row r="2351" spans="1:16" hidden="1" x14ac:dyDescent="0.2">
      <c r="A2351" s="538"/>
      <c r="B2351" s="539"/>
      <c r="C2351" s="540"/>
      <c r="D2351" s="543"/>
      <c r="E2351" s="543"/>
      <c r="F2351" s="558"/>
      <c r="G2351" s="543"/>
      <c r="H2351" s="543"/>
      <c r="I2351" s="543"/>
      <c r="J2351" s="544"/>
      <c r="K2351" s="544"/>
      <c r="L2351" s="544"/>
      <c r="M2351" s="544"/>
      <c r="N2351" s="557"/>
      <c r="O2351" s="545"/>
      <c r="P2351" s="545"/>
    </row>
    <row r="2352" spans="1:16" hidden="1" x14ac:dyDescent="0.2">
      <c r="A2352" s="538"/>
      <c r="B2352" s="539"/>
      <c r="C2352" s="540"/>
      <c r="D2352" s="543"/>
      <c r="E2352" s="543"/>
      <c r="F2352" s="558"/>
      <c r="G2352" s="543"/>
      <c r="H2352" s="543"/>
      <c r="I2352" s="543"/>
      <c r="J2352" s="544"/>
      <c r="K2352" s="544"/>
      <c r="L2352" s="544"/>
      <c r="M2352" s="544"/>
      <c r="N2352" s="557"/>
      <c r="O2352" s="545"/>
      <c r="P2352" s="545"/>
    </row>
    <row r="2353" spans="1:16" hidden="1" x14ac:dyDescent="0.2">
      <c r="A2353" s="538"/>
      <c r="B2353" s="539"/>
      <c r="C2353" s="540"/>
      <c r="D2353" s="543"/>
      <c r="E2353" s="543"/>
      <c r="F2353" s="558"/>
      <c r="G2353" s="543"/>
      <c r="H2353" s="543"/>
      <c r="I2353" s="543"/>
      <c r="J2353" s="544"/>
      <c r="K2353" s="544"/>
      <c r="L2353" s="544"/>
      <c r="M2353" s="544"/>
      <c r="N2353" s="557"/>
      <c r="O2353" s="545"/>
      <c r="P2353" s="545"/>
    </row>
    <row r="2354" spans="1:16" hidden="1" x14ac:dyDescent="0.2">
      <c r="A2354" s="538"/>
      <c r="B2354" s="539"/>
      <c r="C2354" s="540"/>
      <c r="D2354" s="543"/>
      <c r="E2354" s="543"/>
      <c r="F2354" s="558"/>
      <c r="G2354" s="543"/>
      <c r="H2354" s="543"/>
      <c r="I2354" s="543"/>
      <c r="J2354" s="544"/>
      <c r="K2354" s="544"/>
      <c r="L2354" s="544"/>
      <c r="M2354" s="544"/>
      <c r="N2354" s="557"/>
      <c r="O2354" s="545"/>
      <c r="P2354" s="545"/>
    </row>
    <row r="2355" spans="1:16" hidden="1" x14ac:dyDescent="0.2">
      <c r="A2355" s="538"/>
      <c r="B2355" s="539"/>
      <c r="C2355" s="540"/>
      <c r="D2355" s="543"/>
      <c r="E2355" s="543"/>
      <c r="F2355" s="558"/>
      <c r="G2355" s="543"/>
      <c r="H2355" s="543"/>
      <c r="I2355" s="543"/>
      <c r="J2355" s="544"/>
      <c r="K2355" s="544"/>
      <c r="L2355" s="544"/>
      <c r="M2355" s="544"/>
      <c r="N2355" s="557"/>
      <c r="O2355" s="545"/>
      <c r="P2355" s="545"/>
    </row>
    <row r="2356" spans="1:16" hidden="1" x14ac:dyDescent="0.2">
      <c r="A2356" s="538"/>
      <c r="B2356" s="539"/>
      <c r="C2356" s="540"/>
      <c r="D2356" s="543"/>
      <c r="E2356" s="543"/>
      <c r="F2356" s="558"/>
      <c r="G2356" s="543"/>
      <c r="H2356" s="543"/>
      <c r="I2356" s="543"/>
      <c r="J2356" s="544"/>
      <c r="K2356" s="544"/>
      <c r="L2356" s="544"/>
      <c r="M2356" s="544"/>
      <c r="N2356" s="557"/>
      <c r="O2356" s="545"/>
      <c r="P2356" s="545"/>
    </row>
    <row r="2357" spans="1:16" hidden="1" x14ac:dyDescent="0.2">
      <c r="A2357" s="538"/>
      <c r="B2357" s="539"/>
      <c r="C2357" s="540"/>
      <c r="D2357" s="543"/>
      <c r="E2357" s="543"/>
      <c r="F2357" s="558"/>
      <c r="G2357" s="543"/>
      <c r="H2357" s="543"/>
      <c r="I2357" s="543"/>
      <c r="J2357" s="544"/>
      <c r="K2357" s="544"/>
      <c r="L2357" s="544"/>
      <c r="M2357" s="544"/>
      <c r="N2357" s="557"/>
      <c r="O2357" s="545"/>
      <c r="P2357" s="545"/>
    </row>
    <row r="2358" spans="1:16" hidden="1" x14ac:dyDescent="0.2">
      <c r="A2358" s="538"/>
      <c r="B2358" s="539"/>
      <c r="C2358" s="540"/>
      <c r="D2358" s="543"/>
      <c r="E2358" s="543"/>
      <c r="F2358" s="558"/>
      <c r="G2358" s="543"/>
      <c r="H2358" s="543"/>
      <c r="I2358" s="543"/>
      <c r="J2358" s="544"/>
      <c r="K2358" s="544"/>
      <c r="L2358" s="544"/>
      <c r="M2358" s="544"/>
      <c r="N2358" s="557"/>
      <c r="O2358" s="545"/>
      <c r="P2358" s="545"/>
    </row>
    <row r="2359" spans="1:16" hidden="1" x14ac:dyDescent="0.2">
      <c r="A2359" s="538"/>
      <c r="B2359" s="539"/>
      <c r="C2359" s="540"/>
      <c r="D2359" s="543"/>
      <c r="E2359" s="543"/>
      <c r="F2359" s="558"/>
      <c r="G2359" s="543"/>
      <c r="H2359" s="543"/>
      <c r="I2359" s="543"/>
      <c r="J2359" s="544"/>
      <c r="K2359" s="544"/>
      <c r="L2359" s="544"/>
      <c r="M2359" s="544"/>
      <c r="N2359" s="557"/>
      <c r="O2359" s="545"/>
      <c r="P2359" s="545"/>
    </row>
    <row r="2360" spans="1:16" hidden="1" x14ac:dyDescent="0.2">
      <c r="A2360" s="538"/>
      <c r="B2360" s="539"/>
      <c r="C2360" s="540"/>
      <c r="D2360" s="543"/>
      <c r="E2360" s="543"/>
      <c r="F2360" s="558"/>
      <c r="G2360" s="543"/>
      <c r="H2360" s="543"/>
      <c r="I2360" s="543"/>
      <c r="J2360" s="544"/>
      <c r="K2360" s="544"/>
      <c r="L2360" s="544"/>
      <c r="M2360" s="544"/>
      <c r="N2360" s="557"/>
      <c r="O2360" s="545"/>
      <c r="P2360" s="545"/>
    </row>
    <row r="2361" spans="1:16" hidden="1" x14ac:dyDescent="0.2">
      <c r="A2361" s="538"/>
      <c r="B2361" s="539"/>
      <c r="C2361" s="540"/>
      <c r="D2361" s="543"/>
      <c r="E2361" s="543"/>
      <c r="F2361" s="558"/>
      <c r="G2361" s="543"/>
      <c r="H2361" s="543"/>
      <c r="I2361" s="543"/>
      <c r="J2361" s="544"/>
      <c r="K2361" s="544"/>
      <c r="L2361" s="544"/>
      <c r="M2361" s="544"/>
      <c r="N2361" s="557"/>
      <c r="O2361" s="545"/>
      <c r="P2361" s="545"/>
    </row>
    <row r="2362" spans="1:16" hidden="1" x14ac:dyDescent="0.2">
      <c r="A2362" s="538"/>
      <c r="B2362" s="539"/>
      <c r="C2362" s="540"/>
      <c r="D2362" s="543"/>
      <c r="E2362" s="543"/>
      <c r="F2362" s="558"/>
      <c r="G2362" s="543"/>
      <c r="H2362" s="543"/>
      <c r="I2362" s="543"/>
      <c r="J2362" s="544"/>
      <c r="K2362" s="544"/>
      <c r="L2362" s="544"/>
      <c r="M2362" s="544"/>
      <c r="N2362" s="557"/>
      <c r="O2362" s="545"/>
      <c r="P2362" s="545"/>
    </row>
    <row r="2363" spans="1:16" hidden="1" x14ac:dyDescent="0.2">
      <c r="A2363" s="538"/>
      <c r="B2363" s="539"/>
      <c r="C2363" s="540"/>
      <c r="D2363" s="543"/>
      <c r="E2363" s="543"/>
      <c r="F2363" s="558"/>
      <c r="G2363" s="543"/>
      <c r="H2363" s="543"/>
      <c r="I2363" s="543"/>
      <c r="J2363" s="544"/>
      <c r="K2363" s="544"/>
      <c r="L2363" s="544"/>
      <c r="M2363" s="544"/>
      <c r="N2363" s="557"/>
      <c r="O2363" s="545"/>
      <c r="P2363" s="545"/>
    </row>
    <row r="2364" spans="1:16" hidden="1" x14ac:dyDescent="0.2">
      <c r="A2364" s="538"/>
      <c r="B2364" s="539"/>
      <c r="C2364" s="540"/>
      <c r="D2364" s="543"/>
      <c r="E2364" s="543"/>
      <c r="F2364" s="558"/>
      <c r="G2364" s="543"/>
      <c r="H2364" s="543"/>
      <c r="I2364" s="543"/>
      <c r="J2364" s="544"/>
      <c r="K2364" s="544"/>
      <c r="L2364" s="544"/>
      <c r="M2364" s="544"/>
      <c r="N2364" s="557"/>
      <c r="O2364" s="545"/>
      <c r="P2364" s="545"/>
    </row>
    <row r="2365" spans="1:16" hidden="1" x14ac:dyDescent="0.2">
      <c r="A2365" s="538"/>
      <c r="B2365" s="539"/>
      <c r="C2365" s="540"/>
      <c r="D2365" s="543"/>
      <c r="E2365" s="543"/>
      <c r="F2365" s="558"/>
      <c r="G2365" s="543"/>
      <c r="H2365" s="543"/>
      <c r="I2365" s="543"/>
      <c r="J2365" s="544"/>
      <c r="K2365" s="544"/>
      <c r="L2365" s="544"/>
      <c r="M2365" s="544"/>
      <c r="N2365" s="557"/>
      <c r="O2365" s="545"/>
      <c r="P2365" s="545"/>
    </row>
    <row r="2366" spans="1:16" hidden="1" x14ac:dyDescent="0.2">
      <c r="A2366" s="538"/>
      <c r="B2366" s="539"/>
      <c r="C2366" s="540"/>
      <c r="D2366" s="543"/>
      <c r="E2366" s="543"/>
      <c r="F2366" s="558"/>
      <c r="G2366" s="543"/>
      <c r="H2366" s="543"/>
      <c r="I2366" s="543"/>
      <c r="J2366" s="544"/>
      <c r="K2366" s="544"/>
      <c r="L2366" s="544"/>
      <c r="M2366" s="544"/>
      <c r="N2366" s="557"/>
      <c r="O2366" s="545"/>
      <c r="P2366" s="545"/>
    </row>
    <row r="2367" spans="1:16" hidden="1" x14ac:dyDescent="0.2">
      <c r="A2367" s="538"/>
      <c r="B2367" s="539"/>
      <c r="C2367" s="540"/>
      <c r="D2367" s="543"/>
      <c r="E2367" s="543"/>
      <c r="F2367" s="558"/>
      <c r="G2367" s="543"/>
      <c r="H2367" s="543"/>
      <c r="I2367" s="543"/>
      <c r="J2367" s="544"/>
      <c r="K2367" s="544"/>
      <c r="L2367" s="544"/>
      <c r="M2367" s="544"/>
      <c r="N2367" s="557"/>
      <c r="O2367" s="545"/>
      <c r="P2367" s="545"/>
    </row>
    <row r="2368" spans="1:16" hidden="1" x14ac:dyDescent="0.2">
      <c r="A2368" s="538"/>
      <c r="B2368" s="539"/>
      <c r="C2368" s="540"/>
      <c r="D2368" s="543"/>
      <c r="E2368" s="543"/>
      <c r="F2368" s="558"/>
      <c r="G2368" s="543"/>
      <c r="H2368" s="543"/>
      <c r="I2368" s="543"/>
      <c r="J2368" s="544"/>
      <c r="K2368" s="544"/>
      <c r="L2368" s="544"/>
      <c r="M2368" s="544"/>
      <c r="N2368" s="557"/>
      <c r="O2368" s="545"/>
      <c r="P2368" s="545"/>
    </row>
    <row r="2369" spans="1:16" hidden="1" x14ac:dyDescent="0.2">
      <c r="A2369" s="538"/>
      <c r="B2369" s="539"/>
      <c r="C2369" s="540"/>
      <c r="D2369" s="543"/>
      <c r="E2369" s="543"/>
      <c r="F2369" s="558"/>
      <c r="G2369" s="543"/>
      <c r="H2369" s="543"/>
      <c r="I2369" s="543"/>
      <c r="J2369" s="544"/>
      <c r="K2369" s="544"/>
      <c r="L2369" s="544"/>
      <c r="M2369" s="544"/>
      <c r="N2369" s="557"/>
      <c r="O2369" s="545"/>
      <c r="P2369" s="545"/>
    </row>
    <row r="2370" spans="1:16" hidden="1" x14ac:dyDescent="0.2">
      <c r="A2370" s="538"/>
      <c r="B2370" s="539"/>
      <c r="C2370" s="540"/>
      <c r="D2370" s="543"/>
      <c r="E2370" s="543"/>
      <c r="F2370" s="558"/>
      <c r="G2370" s="543"/>
      <c r="H2370" s="543"/>
      <c r="I2370" s="543"/>
      <c r="J2370" s="544"/>
      <c r="K2370" s="544"/>
      <c r="L2370" s="544"/>
      <c r="M2370" s="544"/>
      <c r="N2370" s="557"/>
      <c r="O2370" s="545"/>
      <c r="P2370" s="545"/>
    </row>
    <row r="2371" spans="1:16" hidden="1" x14ac:dyDescent="0.2">
      <c r="A2371" s="538"/>
      <c r="B2371" s="539"/>
      <c r="C2371" s="540"/>
      <c r="D2371" s="543"/>
      <c r="E2371" s="543"/>
      <c r="F2371" s="558"/>
      <c r="G2371" s="543"/>
      <c r="H2371" s="543"/>
      <c r="I2371" s="543"/>
      <c r="J2371" s="544"/>
      <c r="K2371" s="544"/>
      <c r="L2371" s="544"/>
      <c r="M2371" s="544"/>
      <c r="N2371" s="557"/>
      <c r="O2371" s="545"/>
      <c r="P2371" s="545"/>
    </row>
    <row r="2372" spans="1:16" hidden="1" x14ac:dyDescent="0.2">
      <c r="A2372" s="538"/>
      <c r="B2372" s="539"/>
      <c r="C2372" s="540"/>
      <c r="D2372" s="543"/>
      <c r="E2372" s="543"/>
      <c r="F2372" s="558"/>
      <c r="G2372" s="543"/>
      <c r="H2372" s="543"/>
      <c r="I2372" s="543"/>
      <c r="J2372" s="544"/>
      <c r="K2372" s="544"/>
      <c r="L2372" s="544"/>
      <c r="M2372" s="544"/>
      <c r="N2372" s="557"/>
      <c r="O2372" s="545"/>
      <c r="P2372" s="545"/>
    </row>
    <row r="2373" spans="1:16" hidden="1" x14ac:dyDescent="0.2">
      <c r="A2373" s="538"/>
      <c r="B2373" s="539"/>
      <c r="C2373" s="540"/>
      <c r="D2373" s="543"/>
      <c r="E2373" s="543"/>
      <c r="F2373" s="558"/>
      <c r="G2373" s="543"/>
      <c r="H2373" s="543"/>
      <c r="I2373" s="543"/>
      <c r="J2373" s="544"/>
      <c r="K2373" s="544"/>
      <c r="L2373" s="544"/>
      <c r="M2373" s="544"/>
      <c r="N2373" s="557"/>
      <c r="O2373" s="545"/>
      <c r="P2373" s="545"/>
    </row>
    <row r="2374" spans="1:16" hidden="1" x14ac:dyDescent="0.2">
      <c r="A2374" s="538"/>
      <c r="B2374" s="539"/>
      <c r="C2374" s="540"/>
      <c r="D2374" s="543"/>
      <c r="E2374" s="543"/>
      <c r="F2374" s="558"/>
      <c r="G2374" s="543"/>
      <c r="H2374" s="543"/>
      <c r="I2374" s="543"/>
      <c r="J2374" s="544"/>
      <c r="K2374" s="544"/>
      <c r="L2374" s="544"/>
      <c r="M2374" s="544"/>
      <c r="N2374" s="557"/>
      <c r="O2374" s="545"/>
      <c r="P2374" s="545"/>
    </row>
    <row r="2375" spans="1:16" hidden="1" x14ac:dyDescent="0.2">
      <c r="A2375" s="538"/>
      <c r="B2375" s="539"/>
      <c r="C2375" s="540"/>
      <c r="D2375" s="543"/>
      <c r="E2375" s="543"/>
      <c r="F2375" s="558"/>
      <c r="G2375" s="543"/>
      <c r="H2375" s="543"/>
      <c r="I2375" s="543"/>
      <c r="J2375" s="544"/>
      <c r="K2375" s="544"/>
      <c r="L2375" s="544"/>
      <c r="M2375" s="544"/>
      <c r="N2375" s="557"/>
      <c r="O2375" s="545"/>
      <c r="P2375" s="545"/>
    </row>
    <row r="2376" spans="1:16" hidden="1" x14ac:dyDescent="0.2">
      <c r="A2376" s="538"/>
      <c r="B2376" s="539"/>
      <c r="C2376" s="540"/>
      <c r="D2376" s="543"/>
      <c r="E2376" s="543"/>
      <c r="F2376" s="558"/>
      <c r="G2376" s="543"/>
      <c r="H2376" s="543"/>
      <c r="I2376" s="543"/>
      <c r="J2376" s="544"/>
      <c r="K2376" s="544"/>
      <c r="L2376" s="544"/>
      <c r="M2376" s="544"/>
      <c r="N2376" s="557"/>
      <c r="O2376" s="545"/>
      <c r="P2376" s="545"/>
    </row>
    <row r="2377" spans="1:16" hidden="1" x14ac:dyDescent="0.2">
      <c r="A2377" s="538"/>
      <c r="B2377" s="539"/>
      <c r="C2377" s="540"/>
      <c r="D2377" s="543"/>
      <c r="E2377" s="543"/>
      <c r="F2377" s="558"/>
      <c r="G2377" s="543"/>
      <c r="H2377" s="543"/>
      <c r="I2377" s="543"/>
      <c r="J2377" s="544"/>
      <c r="K2377" s="544"/>
      <c r="L2377" s="544"/>
      <c r="M2377" s="544"/>
      <c r="N2377" s="557"/>
      <c r="O2377" s="545"/>
      <c r="P2377" s="545"/>
    </row>
    <row r="2378" spans="1:16" hidden="1" x14ac:dyDescent="0.2">
      <c r="A2378" s="538"/>
      <c r="B2378" s="539"/>
      <c r="C2378" s="540"/>
      <c r="D2378" s="543"/>
      <c r="E2378" s="543"/>
      <c r="F2378" s="558"/>
      <c r="G2378" s="543"/>
      <c r="H2378" s="543"/>
      <c r="I2378" s="543"/>
      <c r="J2378" s="544"/>
      <c r="K2378" s="544"/>
      <c r="L2378" s="544"/>
      <c r="M2378" s="544"/>
      <c r="N2378" s="557"/>
      <c r="O2378" s="545"/>
      <c r="P2378" s="545"/>
    </row>
    <row r="2379" spans="1:16" hidden="1" x14ac:dyDescent="0.2">
      <c r="A2379" s="538"/>
      <c r="B2379" s="539"/>
      <c r="C2379" s="540"/>
      <c r="D2379" s="543"/>
      <c r="E2379" s="543"/>
      <c r="F2379" s="558"/>
      <c r="G2379" s="543"/>
      <c r="H2379" s="543"/>
      <c r="I2379" s="543"/>
      <c r="J2379" s="544"/>
      <c r="K2379" s="544"/>
      <c r="L2379" s="544"/>
      <c r="M2379" s="544"/>
      <c r="N2379" s="557"/>
      <c r="O2379" s="545"/>
      <c r="P2379" s="545"/>
    </row>
    <row r="2380" spans="1:16" hidden="1" x14ac:dyDescent="0.2">
      <c r="A2380" s="538"/>
      <c r="B2380" s="539"/>
      <c r="C2380" s="540"/>
      <c r="D2380" s="543"/>
      <c r="E2380" s="543"/>
      <c r="F2380" s="558"/>
      <c r="G2380" s="543"/>
      <c r="H2380" s="543"/>
      <c r="I2380" s="543"/>
      <c r="J2380" s="544"/>
      <c r="K2380" s="544"/>
      <c r="L2380" s="544"/>
      <c r="M2380" s="544"/>
      <c r="N2380" s="557"/>
      <c r="O2380" s="545"/>
      <c r="P2380" s="545"/>
    </row>
    <row r="2381" spans="1:16" hidden="1" x14ac:dyDescent="0.2">
      <c r="A2381" s="538"/>
      <c r="B2381" s="539"/>
      <c r="C2381" s="540"/>
      <c r="D2381" s="543"/>
      <c r="E2381" s="543"/>
      <c r="F2381" s="558"/>
      <c r="G2381" s="543"/>
      <c r="H2381" s="543"/>
      <c r="I2381" s="543"/>
      <c r="J2381" s="544"/>
      <c r="K2381" s="544"/>
      <c r="L2381" s="544"/>
      <c r="M2381" s="544"/>
      <c r="N2381" s="557"/>
      <c r="O2381" s="545"/>
      <c r="P2381" s="545"/>
    </row>
    <row r="2382" spans="1:16" hidden="1" x14ac:dyDescent="0.2">
      <c r="A2382" s="538"/>
      <c r="B2382" s="539"/>
      <c r="C2382" s="540"/>
      <c r="D2382" s="543"/>
      <c r="E2382" s="543"/>
      <c r="F2382" s="558"/>
      <c r="G2382" s="543"/>
      <c r="H2382" s="543"/>
      <c r="I2382" s="543"/>
      <c r="J2382" s="544"/>
      <c r="K2382" s="544"/>
      <c r="L2382" s="544"/>
      <c r="M2382" s="544"/>
      <c r="N2382" s="557"/>
      <c r="O2382" s="545"/>
      <c r="P2382" s="545"/>
    </row>
    <row r="2383" spans="1:16" hidden="1" x14ac:dyDescent="0.2">
      <c r="A2383" s="538"/>
      <c r="B2383" s="539"/>
      <c r="C2383" s="540"/>
      <c r="D2383" s="543"/>
      <c r="E2383" s="543"/>
      <c r="F2383" s="558"/>
      <c r="G2383" s="543"/>
      <c r="H2383" s="543"/>
      <c r="I2383" s="543"/>
      <c r="J2383" s="544"/>
      <c r="K2383" s="544"/>
      <c r="L2383" s="544"/>
      <c r="M2383" s="544"/>
      <c r="N2383" s="557"/>
      <c r="O2383" s="545"/>
      <c r="P2383" s="545"/>
    </row>
    <row r="2384" spans="1:16" hidden="1" x14ac:dyDescent="0.2">
      <c r="A2384" s="538"/>
      <c r="B2384" s="539"/>
      <c r="C2384" s="540"/>
      <c r="D2384" s="543"/>
      <c r="E2384" s="543"/>
      <c r="F2384" s="558"/>
      <c r="G2384" s="543"/>
      <c r="H2384" s="543"/>
      <c r="I2384" s="543"/>
      <c r="J2384" s="544"/>
      <c r="K2384" s="544"/>
      <c r="L2384" s="544"/>
      <c r="M2384" s="544"/>
      <c r="N2384" s="557"/>
      <c r="O2384" s="545"/>
      <c r="P2384" s="545"/>
    </row>
    <row r="2385" spans="1:16" hidden="1" x14ac:dyDescent="0.2">
      <c r="A2385" s="538"/>
      <c r="B2385" s="539"/>
      <c r="C2385" s="540"/>
      <c r="D2385" s="543"/>
      <c r="E2385" s="543"/>
      <c r="F2385" s="558"/>
      <c r="G2385" s="543"/>
      <c r="H2385" s="543"/>
      <c r="I2385" s="543"/>
      <c r="J2385" s="544"/>
      <c r="K2385" s="544"/>
      <c r="L2385" s="544"/>
      <c r="M2385" s="544"/>
      <c r="N2385" s="557"/>
      <c r="O2385" s="545"/>
      <c r="P2385" s="545"/>
    </row>
    <row r="2386" spans="1:16" hidden="1" x14ac:dyDescent="0.2">
      <c r="A2386" s="538"/>
      <c r="B2386" s="539"/>
      <c r="C2386" s="540"/>
      <c r="D2386" s="543"/>
      <c r="E2386" s="543"/>
      <c r="F2386" s="558"/>
      <c r="G2386" s="543"/>
      <c r="H2386" s="543"/>
      <c r="I2386" s="543"/>
      <c r="J2386" s="544"/>
      <c r="K2386" s="544"/>
      <c r="L2386" s="544"/>
      <c r="M2386" s="544"/>
      <c r="N2386" s="557"/>
      <c r="O2386" s="545"/>
      <c r="P2386" s="545"/>
    </row>
    <row r="2387" spans="1:16" hidden="1" x14ac:dyDescent="0.2">
      <c r="A2387" s="538"/>
      <c r="B2387" s="539"/>
      <c r="C2387" s="540"/>
      <c r="D2387" s="543"/>
      <c r="E2387" s="543"/>
      <c r="F2387" s="558"/>
      <c r="G2387" s="543"/>
      <c r="H2387" s="543"/>
      <c r="I2387" s="543"/>
      <c r="J2387" s="544"/>
      <c r="K2387" s="544"/>
      <c r="L2387" s="544"/>
      <c r="M2387" s="544"/>
      <c r="N2387" s="557"/>
      <c r="O2387" s="545"/>
      <c r="P2387" s="545"/>
    </row>
    <row r="2388" spans="1:16" hidden="1" x14ac:dyDescent="0.2">
      <c r="A2388" s="538"/>
      <c r="B2388" s="539"/>
      <c r="C2388" s="540"/>
      <c r="D2388" s="543"/>
      <c r="E2388" s="543"/>
      <c r="F2388" s="558"/>
      <c r="G2388" s="543"/>
      <c r="H2388" s="543"/>
      <c r="I2388" s="543"/>
      <c r="J2388" s="544"/>
      <c r="K2388" s="544"/>
      <c r="L2388" s="544"/>
      <c r="M2388" s="544"/>
      <c r="N2388" s="557"/>
      <c r="O2388" s="545"/>
      <c r="P2388" s="545"/>
    </row>
    <row r="2389" spans="1:16" hidden="1" x14ac:dyDescent="0.2">
      <c r="A2389" s="538"/>
      <c r="B2389" s="539"/>
      <c r="C2389" s="540"/>
      <c r="D2389" s="543"/>
      <c r="E2389" s="543"/>
      <c r="F2389" s="558"/>
      <c r="G2389" s="543"/>
      <c r="H2389" s="543"/>
      <c r="I2389" s="543"/>
      <c r="J2389" s="544"/>
      <c r="K2389" s="544"/>
      <c r="L2389" s="544"/>
      <c r="M2389" s="544"/>
      <c r="N2389" s="557"/>
      <c r="O2389" s="545"/>
      <c r="P2389" s="545"/>
    </row>
    <row r="2390" spans="1:16" hidden="1" x14ac:dyDescent="0.2">
      <c r="A2390" s="538"/>
      <c r="B2390" s="539"/>
      <c r="C2390" s="540"/>
      <c r="D2390" s="543"/>
      <c r="E2390" s="543"/>
      <c r="F2390" s="558"/>
      <c r="G2390" s="543"/>
      <c r="H2390" s="543"/>
      <c r="I2390" s="543"/>
      <c r="J2390" s="544"/>
      <c r="K2390" s="544"/>
      <c r="L2390" s="544"/>
      <c r="M2390" s="544"/>
      <c r="N2390" s="557"/>
      <c r="O2390" s="545"/>
      <c r="P2390" s="545"/>
    </row>
    <row r="2391" spans="1:16" hidden="1" x14ac:dyDescent="0.2">
      <c r="A2391" s="538"/>
      <c r="B2391" s="539"/>
      <c r="C2391" s="540"/>
      <c r="D2391" s="543"/>
      <c r="E2391" s="543"/>
      <c r="F2391" s="558"/>
      <c r="G2391" s="543"/>
      <c r="H2391" s="543"/>
      <c r="I2391" s="543"/>
      <c r="J2391" s="544"/>
      <c r="K2391" s="544"/>
      <c r="L2391" s="544"/>
      <c r="M2391" s="544"/>
      <c r="N2391" s="557"/>
      <c r="O2391" s="545"/>
      <c r="P2391" s="545"/>
    </row>
    <row r="2392" spans="1:16" hidden="1" x14ac:dyDescent="0.2">
      <c r="A2392" s="538"/>
      <c r="B2392" s="539"/>
      <c r="C2392" s="540"/>
      <c r="D2392" s="543"/>
      <c r="E2392" s="543"/>
      <c r="F2392" s="558"/>
      <c r="G2392" s="543"/>
      <c r="H2392" s="543"/>
      <c r="I2392" s="543"/>
      <c r="J2392" s="544"/>
      <c r="K2392" s="544"/>
      <c r="L2392" s="544"/>
      <c r="M2392" s="544"/>
      <c r="N2392" s="557"/>
      <c r="O2392" s="545"/>
      <c r="P2392" s="545"/>
    </row>
    <row r="2393" spans="1:16" hidden="1" x14ac:dyDescent="0.2">
      <c r="A2393" s="538"/>
      <c r="B2393" s="539"/>
      <c r="C2393" s="540"/>
      <c r="D2393" s="543"/>
      <c r="E2393" s="543"/>
      <c r="F2393" s="558"/>
      <c r="G2393" s="543"/>
      <c r="H2393" s="543"/>
      <c r="I2393" s="543"/>
      <c r="J2393" s="544"/>
      <c r="K2393" s="544"/>
      <c r="L2393" s="544"/>
      <c r="M2393" s="544"/>
      <c r="N2393" s="557"/>
      <c r="O2393" s="545"/>
      <c r="P2393" s="545"/>
    </row>
    <row r="2394" spans="1:16" hidden="1" x14ac:dyDescent="0.2">
      <c r="A2394" s="538"/>
      <c r="B2394" s="539"/>
      <c r="C2394" s="540"/>
      <c r="D2394" s="543"/>
      <c r="E2394" s="543"/>
      <c r="F2394" s="558"/>
      <c r="G2394" s="543"/>
      <c r="H2394" s="543"/>
      <c r="I2394" s="543"/>
      <c r="J2394" s="544"/>
      <c r="K2394" s="544"/>
      <c r="L2394" s="544"/>
      <c r="M2394" s="544"/>
      <c r="N2394" s="557"/>
      <c r="O2394" s="545"/>
      <c r="P2394" s="545"/>
    </row>
    <row r="2395" spans="1:16" hidden="1" x14ac:dyDescent="0.2">
      <c r="A2395" s="538"/>
      <c r="B2395" s="539"/>
      <c r="C2395" s="540"/>
      <c r="D2395" s="543"/>
      <c r="E2395" s="543"/>
      <c r="F2395" s="558"/>
      <c r="G2395" s="543"/>
      <c r="H2395" s="543"/>
      <c r="I2395" s="543"/>
      <c r="J2395" s="544"/>
      <c r="K2395" s="544"/>
      <c r="L2395" s="544"/>
      <c r="M2395" s="544"/>
      <c r="N2395" s="557"/>
      <c r="O2395" s="545"/>
      <c r="P2395" s="545"/>
    </row>
    <row r="2396" spans="1:16" hidden="1" x14ac:dyDescent="0.2">
      <c r="A2396" s="538"/>
      <c r="B2396" s="539"/>
      <c r="C2396" s="540"/>
      <c r="D2396" s="543"/>
      <c r="E2396" s="543"/>
      <c r="F2396" s="558"/>
      <c r="G2396" s="543"/>
      <c r="H2396" s="543"/>
      <c r="I2396" s="543"/>
      <c r="J2396" s="544"/>
      <c r="K2396" s="544"/>
      <c r="L2396" s="544"/>
      <c r="M2396" s="544"/>
      <c r="N2396" s="557"/>
      <c r="O2396" s="545"/>
      <c r="P2396" s="545"/>
    </row>
    <row r="2397" spans="1:16" hidden="1" x14ac:dyDescent="0.2">
      <c r="A2397" s="538"/>
      <c r="B2397" s="539"/>
      <c r="C2397" s="540"/>
      <c r="D2397" s="543"/>
      <c r="E2397" s="543"/>
      <c r="F2397" s="558"/>
      <c r="G2397" s="543"/>
      <c r="H2397" s="543"/>
      <c r="I2397" s="543"/>
      <c r="J2397" s="544"/>
      <c r="K2397" s="544"/>
      <c r="L2397" s="544"/>
      <c r="M2397" s="544"/>
      <c r="N2397" s="557"/>
      <c r="O2397" s="545"/>
      <c r="P2397" s="545"/>
    </row>
    <row r="2398" spans="1:16" hidden="1" x14ac:dyDescent="0.2">
      <c r="A2398" s="538"/>
      <c r="B2398" s="539"/>
      <c r="C2398" s="540"/>
      <c r="D2398" s="543"/>
      <c r="E2398" s="543"/>
      <c r="F2398" s="558"/>
      <c r="G2398" s="543"/>
      <c r="H2398" s="543"/>
      <c r="I2398" s="543"/>
      <c r="J2398" s="544"/>
      <c r="K2398" s="544"/>
      <c r="L2398" s="544"/>
      <c r="M2398" s="544"/>
      <c r="N2398" s="557"/>
      <c r="O2398" s="545"/>
      <c r="P2398" s="545"/>
    </row>
    <row r="2399" spans="1:16" hidden="1" x14ac:dyDescent="0.2">
      <c r="A2399" s="538"/>
      <c r="B2399" s="539"/>
      <c r="C2399" s="540"/>
      <c r="D2399" s="543"/>
      <c r="E2399" s="543"/>
      <c r="F2399" s="558"/>
      <c r="G2399" s="543"/>
      <c r="H2399" s="543"/>
      <c r="I2399" s="543"/>
      <c r="J2399" s="544"/>
      <c r="K2399" s="544"/>
      <c r="L2399" s="544"/>
      <c r="M2399" s="544"/>
      <c r="N2399" s="557"/>
      <c r="O2399" s="545"/>
      <c r="P2399" s="545"/>
    </row>
    <row r="2400" spans="1:16" hidden="1" x14ac:dyDescent="0.2">
      <c r="A2400" s="538"/>
      <c r="B2400" s="539"/>
      <c r="C2400" s="540"/>
      <c r="D2400" s="543"/>
      <c r="E2400" s="543"/>
      <c r="F2400" s="558"/>
      <c r="G2400" s="543"/>
      <c r="H2400" s="543"/>
      <c r="I2400" s="543"/>
      <c r="J2400" s="544"/>
      <c r="K2400" s="544"/>
      <c r="L2400" s="544"/>
      <c r="M2400" s="544"/>
      <c r="N2400" s="557"/>
      <c r="O2400" s="545"/>
      <c r="P2400" s="545"/>
    </row>
    <row r="2401" spans="1:16" hidden="1" x14ac:dyDescent="0.2">
      <c r="A2401" s="538"/>
      <c r="B2401" s="539"/>
      <c r="C2401" s="540"/>
      <c r="D2401" s="543"/>
      <c r="E2401" s="543"/>
      <c r="F2401" s="558"/>
      <c r="G2401" s="543"/>
      <c r="H2401" s="543"/>
      <c r="I2401" s="543"/>
      <c r="J2401" s="544"/>
      <c r="K2401" s="544"/>
      <c r="L2401" s="544"/>
      <c r="M2401" s="544"/>
      <c r="N2401" s="557"/>
      <c r="O2401" s="545"/>
      <c r="P2401" s="545"/>
    </row>
    <row r="2402" spans="1:16" hidden="1" x14ac:dyDescent="0.2">
      <c r="A2402" s="538"/>
      <c r="B2402" s="539"/>
      <c r="C2402" s="540"/>
      <c r="D2402" s="543"/>
      <c r="E2402" s="543"/>
      <c r="F2402" s="558"/>
      <c r="G2402" s="543"/>
      <c r="H2402" s="543"/>
      <c r="I2402" s="543"/>
      <c r="J2402" s="544"/>
      <c r="K2402" s="544"/>
      <c r="L2402" s="544"/>
      <c r="M2402" s="544"/>
      <c r="N2402" s="557"/>
      <c r="O2402" s="545"/>
      <c r="P2402" s="545"/>
    </row>
    <row r="2403" spans="1:16" hidden="1" x14ac:dyDescent="0.2">
      <c r="A2403" s="538"/>
      <c r="B2403" s="539"/>
      <c r="C2403" s="540"/>
      <c r="D2403" s="543"/>
      <c r="E2403" s="543"/>
      <c r="F2403" s="558"/>
      <c r="G2403" s="543"/>
      <c r="H2403" s="543"/>
      <c r="I2403" s="543"/>
      <c r="J2403" s="544"/>
      <c r="K2403" s="544"/>
      <c r="L2403" s="544"/>
      <c r="M2403" s="544"/>
      <c r="N2403" s="557"/>
      <c r="O2403" s="545"/>
      <c r="P2403" s="545"/>
    </row>
    <row r="2404" spans="1:16" hidden="1" x14ac:dyDescent="0.2">
      <c r="A2404" s="538"/>
      <c r="B2404" s="539"/>
      <c r="C2404" s="540"/>
      <c r="D2404" s="543"/>
      <c r="E2404" s="543"/>
      <c r="F2404" s="558"/>
      <c r="G2404" s="543"/>
      <c r="H2404" s="543"/>
      <c r="I2404" s="543"/>
      <c r="J2404" s="544"/>
      <c r="K2404" s="544"/>
      <c r="L2404" s="544"/>
      <c r="M2404" s="544"/>
      <c r="N2404" s="557"/>
      <c r="O2404" s="545"/>
      <c r="P2404" s="545"/>
    </row>
    <row r="2405" spans="1:16" hidden="1" x14ac:dyDescent="0.2">
      <c r="A2405" s="538"/>
      <c r="B2405" s="539"/>
      <c r="C2405" s="540"/>
      <c r="D2405" s="543"/>
      <c r="E2405" s="543"/>
      <c r="F2405" s="558"/>
      <c r="G2405" s="543"/>
      <c r="H2405" s="543"/>
      <c r="I2405" s="543"/>
      <c r="J2405" s="544"/>
      <c r="K2405" s="544"/>
      <c r="L2405" s="544"/>
      <c r="M2405" s="544"/>
      <c r="N2405" s="557"/>
      <c r="O2405" s="545"/>
      <c r="P2405" s="545"/>
    </row>
    <row r="2406" spans="1:16" hidden="1" x14ac:dyDescent="0.2">
      <c r="A2406" s="538"/>
      <c r="B2406" s="539"/>
      <c r="C2406" s="540"/>
      <c r="D2406" s="543"/>
      <c r="E2406" s="543"/>
      <c r="F2406" s="558"/>
      <c r="G2406" s="543"/>
      <c r="H2406" s="543"/>
      <c r="I2406" s="543"/>
      <c r="J2406" s="544"/>
      <c r="K2406" s="544"/>
      <c r="L2406" s="544"/>
      <c r="M2406" s="544"/>
      <c r="N2406" s="557"/>
      <c r="O2406" s="545"/>
      <c r="P2406" s="545"/>
    </row>
    <row r="2407" spans="1:16" hidden="1" x14ac:dyDescent="0.2">
      <c r="A2407" s="538"/>
      <c r="B2407" s="539"/>
      <c r="C2407" s="540"/>
      <c r="D2407" s="543"/>
      <c r="E2407" s="543"/>
      <c r="F2407" s="558"/>
      <c r="G2407" s="543"/>
      <c r="H2407" s="543"/>
      <c r="I2407" s="543"/>
      <c r="J2407" s="544"/>
      <c r="K2407" s="544"/>
      <c r="L2407" s="544"/>
      <c r="M2407" s="544"/>
      <c r="N2407" s="557"/>
      <c r="O2407" s="545"/>
      <c r="P2407" s="545"/>
    </row>
    <row r="2408" spans="1:16" hidden="1" x14ac:dyDescent="0.2">
      <c r="A2408" s="538"/>
      <c r="B2408" s="539"/>
      <c r="C2408" s="540"/>
      <c r="D2408" s="543"/>
      <c r="E2408" s="543"/>
      <c r="F2408" s="558"/>
      <c r="G2408" s="543"/>
      <c r="H2408" s="543"/>
      <c r="I2408" s="543"/>
      <c r="J2408" s="544"/>
      <c r="K2408" s="544"/>
      <c r="L2408" s="544"/>
      <c r="M2408" s="544"/>
      <c r="N2408" s="557"/>
      <c r="O2408" s="545"/>
      <c r="P2408" s="545"/>
    </row>
    <row r="2409" spans="1:16" hidden="1" x14ac:dyDescent="0.2">
      <c r="A2409" s="538"/>
      <c r="B2409" s="539"/>
      <c r="C2409" s="540"/>
      <c r="D2409" s="543"/>
      <c r="E2409" s="543"/>
      <c r="F2409" s="558"/>
      <c r="G2409" s="543"/>
      <c r="H2409" s="543"/>
      <c r="I2409" s="543"/>
      <c r="J2409" s="544"/>
      <c r="K2409" s="544"/>
      <c r="L2409" s="544"/>
      <c r="M2409" s="544"/>
      <c r="N2409" s="557"/>
      <c r="O2409" s="545"/>
      <c r="P2409" s="545"/>
    </row>
    <row r="2410" spans="1:16" hidden="1" x14ac:dyDescent="0.2">
      <c r="A2410" s="538"/>
      <c r="B2410" s="539"/>
      <c r="C2410" s="540"/>
      <c r="D2410" s="543"/>
      <c r="E2410" s="543"/>
      <c r="F2410" s="558"/>
      <c r="G2410" s="543"/>
      <c r="H2410" s="543"/>
      <c r="I2410" s="543"/>
      <c r="J2410" s="544"/>
      <c r="K2410" s="544"/>
      <c r="L2410" s="544"/>
      <c r="M2410" s="544"/>
      <c r="N2410" s="557"/>
      <c r="O2410" s="545"/>
      <c r="P2410" s="545"/>
    </row>
    <row r="2411" spans="1:16" hidden="1" x14ac:dyDescent="0.2">
      <c r="A2411" s="538"/>
      <c r="B2411" s="539"/>
      <c r="C2411" s="540"/>
      <c r="D2411" s="543"/>
      <c r="E2411" s="543"/>
      <c r="F2411" s="558"/>
      <c r="G2411" s="543"/>
      <c r="H2411" s="543"/>
      <c r="I2411" s="543"/>
      <c r="J2411" s="544"/>
      <c r="K2411" s="544"/>
      <c r="L2411" s="544"/>
      <c r="M2411" s="544"/>
      <c r="N2411" s="557"/>
      <c r="O2411" s="545"/>
      <c r="P2411" s="545"/>
    </row>
    <row r="2412" spans="1:16" hidden="1" x14ac:dyDescent="0.2">
      <c r="A2412" s="538"/>
      <c r="B2412" s="539"/>
      <c r="C2412" s="540"/>
      <c r="D2412" s="543"/>
      <c r="E2412" s="543"/>
      <c r="F2412" s="558"/>
      <c r="G2412" s="543"/>
      <c r="H2412" s="543"/>
      <c r="I2412" s="543"/>
      <c r="J2412" s="544"/>
      <c r="K2412" s="544"/>
      <c r="L2412" s="544"/>
      <c r="M2412" s="544"/>
      <c r="N2412" s="557"/>
      <c r="O2412" s="545"/>
      <c r="P2412" s="545"/>
    </row>
    <row r="2413" spans="1:16" hidden="1" x14ac:dyDescent="0.2">
      <c r="A2413" s="538"/>
      <c r="B2413" s="539"/>
      <c r="C2413" s="540"/>
      <c r="D2413" s="543"/>
      <c r="E2413" s="543"/>
      <c r="F2413" s="558"/>
      <c r="G2413" s="543"/>
      <c r="H2413" s="543"/>
      <c r="I2413" s="543"/>
      <c r="J2413" s="544"/>
      <c r="K2413" s="544"/>
      <c r="L2413" s="544"/>
      <c r="M2413" s="544"/>
      <c r="N2413" s="557"/>
      <c r="O2413" s="545"/>
      <c r="P2413" s="545"/>
    </row>
    <row r="2414" spans="1:16" hidden="1" x14ac:dyDescent="0.2">
      <c r="A2414" s="538"/>
      <c r="B2414" s="539"/>
      <c r="C2414" s="540"/>
      <c r="D2414" s="543"/>
      <c r="E2414" s="543"/>
      <c r="F2414" s="558"/>
      <c r="G2414" s="543"/>
      <c r="H2414" s="543"/>
      <c r="I2414" s="543"/>
      <c r="J2414" s="544"/>
      <c r="K2414" s="544"/>
      <c r="L2414" s="544"/>
      <c r="M2414" s="544"/>
      <c r="N2414" s="557"/>
      <c r="O2414" s="545"/>
      <c r="P2414" s="545"/>
    </row>
    <row r="2415" spans="1:16" hidden="1" x14ac:dyDescent="0.2">
      <c r="A2415" s="538"/>
      <c r="B2415" s="539"/>
      <c r="C2415" s="540"/>
      <c r="D2415" s="543"/>
      <c r="E2415" s="543"/>
      <c r="F2415" s="558"/>
      <c r="G2415" s="543"/>
      <c r="H2415" s="543"/>
      <c r="I2415" s="543"/>
      <c r="J2415" s="544"/>
      <c r="K2415" s="544"/>
      <c r="L2415" s="544"/>
      <c r="M2415" s="544"/>
      <c r="N2415" s="557"/>
      <c r="O2415" s="545"/>
      <c r="P2415" s="545"/>
    </row>
    <row r="2416" spans="1:16" hidden="1" x14ac:dyDescent="0.2">
      <c r="A2416" s="538"/>
      <c r="B2416" s="539"/>
      <c r="C2416" s="540"/>
      <c r="D2416" s="543"/>
      <c r="E2416" s="543"/>
      <c r="F2416" s="558"/>
      <c r="G2416" s="543"/>
      <c r="H2416" s="543"/>
      <c r="I2416" s="543"/>
      <c r="J2416" s="544"/>
      <c r="K2416" s="544"/>
      <c r="L2416" s="544"/>
      <c r="M2416" s="544"/>
      <c r="N2416" s="557"/>
      <c r="O2416" s="545"/>
      <c r="P2416" s="545"/>
    </row>
    <row r="2417" spans="1:16" hidden="1" x14ac:dyDescent="0.2">
      <c r="A2417" s="538"/>
      <c r="B2417" s="539"/>
      <c r="C2417" s="540"/>
      <c r="D2417" s="543"/>
      <c r="E2417" s="543"/>
      <c r="F2417" s="558"/>
      <c r="G2417" s="543"/>
      <c r="H2417" s="543"/>
      <c r="I2417" s="543"/>
      <c r="J2417" s="544"/>
      <c r="K2417" s="544"/>
      <c r="L2417" s="544"/>
      <c r="M2417" s="544"/>
      <c r="N2417" s="557"/>
      <c r="O2417" s="545"/>
      <c r="P2417" s="545"/>
    </row>
    <row r="2418" spans="1:16" hidden="1" x14ac:dyDescent="0.2">
      <c r="A2418" s="538"/>
      <c r="B2418" s="539"/>
      <c r="C2418" s="540"/>
      <c r="D2418" s="543"/>
      <c r="E2418" s="543"/>
      <c r="F2418" s="558"/>
      <c r="G2418" s="543"/>
      <c r="H2418" s="543"/>
      <c r="I2418" s="543"/>
      <c r="J2418" s="544"/>
      <c r="K2418" s="544"/>
      <c r="L2418" s="544"/>
      <c r="M2418" s="544"/>
      <c r="N2418" s="557"/>
      <c r="O2418" s="545"/>
      <c r="P2418" s="545"/>
    </row>
    <row r="2419" spans="1:16" hidden="1" x14ac:dyDescent="0.2">
      <c r="A2419" s="538"/>
      <c r="B2419" s="539"/>
      <c r="C2419" s="540"/>
      <c r="D2419" s="543"/>
      <c r="E2419" s="543"/>
      <c r="F2419" s="558"/>
      <c r="G2419" s="543"/>
      <c r="H2419" s="543"/>
      <c r="I2419" s="543"/>
      <c r="J2419" s="544"/>
      <c r="K2419" s="544"/>
      <c r="L2419" s="544"/>
      <c r="M2419" s="544"/>
      <c r="N2419" s="557"/>
      <c r="O2419" s="545"/>
      <c r="P2419" s="545"/>
    </row>
    <row r="2420" spans="1:16" hidden="1" x14ac:dyDescent="0.2">
      <c r="A2420" s="538"/>
      <c r="B2420" s="539"/>
      <c r="C2420" s="540"/>
      <c r="D2420" s="543"/>
      <c r="E2420" s="543"/>
      <c r="F2420" s="558"/>
      <c r="G2420" s="543"/>
      <c r="H2420" s="543"/>
      <c r="I2420" s="543"/>
      <c r="J2420" s="544"/>
      <c r="K2420" s="544"/>
      <c r="L2420" s="544"/>
      <c r="M2420" s="544"/>
      <c r="N2420" s="557"/>
      <c r="O2420" s="545"/>
      <c r="P2420" s="545"/>
    </row>
    <row r="2421" spans="1:16" hidden="1" x14ac:dyDescent="0.2">
      <c r="A2421" s="538"/>
      <c r="B2421" s="539"/>
      <c r="C2421" s="540"/>
      <c r="D2421" s="543"/>
      <c r="E2421" s="543"/>
      <c r="F2421" s="558"/>
      <c r="G2421" s="543"/>
      <c r="H2421" s="543"/>
      <c r="I2421" s="543"/>
      <c r="J2421" s="544"/>
      <c r="K2421" s="544"/>
      <c r="L2421" s="544"/>
      <c r="M2421" s="544"/>
      <c r="N2421" s="557"/>
      <c r="O2421" s="545"/>
      <c r="P2421" s="545"/>
    </row>
    <row r="2422" spans="1:16" hidden="1" x14ac:dyDescent="0.2">
      <c r="A2422" s="538"/>
      <c r="B2422" s="539"/>
      <c r="C2422" s="540"/>
      <c r="D2422" s="543"/>
      <c r="E2422" s="543"/>
      <c r="F2422" s="558"/>
      <c r="G2422" s="543"/>
      <c r="H2422" s="543"/>
      <c r="I2422" s="543"/>
      <c r="J2422" s="544"/>
      <c r="K2422" s="544"/>
      <c r="L2422" s="544"/>
      <c r="M2422" s="544"/>
      <c r="N2422" s="557"/>
      <c r="O2422" s="545"/>
      <c r="P2422" s="545"/>
    </row>
    <row r="2423" spans="1:16" hidden="1" x14ac:dyDescent="0.2">
      <c r="A2423" s="538"/>
      <c r="B2423" s="539"/>
      <c r="C2423" s="540"/>
      <c r="D2423" s="543"/>
      <c r="E2423" s="543"/>
      <c r="F2423" s="558"/>
      <c r="G2423" s="543"/>
      <c r="H2423" s="543"/>
      <c r="I2423" s="543"/>
      <c r="J2423" s="544"/>
      <c r="K2423" s="544"/>
      <c r="L2423" s="544"/>
      <c r="M2423" s="544"/>
      <c r="N2423" s="557"/>
      <c r="O2423" s="545"/>
      <c r="P2423" s="545"/>
    </row>
    <row r="2424" spans="1:16" hidden="1" x14ac:dyDescent="0.2">
      <c r="A2424" s="538"/>
      <c r="B2424" s="539"/>
      <c r="C2424" s="540"/>
      <c r="D2424" s="543"/>
      <c r="E2424" s="543"/>
      <c r="F2424" s="558"/>
      <c r="G2424" s="543"/>
      <c r="H2424" s="543"/>
      <c r="I2424" s="543"/>
      <c r="J2424" s="544"/>
      <c r="K2424" s="544"/>
      <c r="L2424" s="544"/>
      <c r="M2424" s="544"/>
      <c r="N2424" s="557"/>
      <c r="O2424" s="545"/>
      <c r="P2424" s="545"/>
    </row>
    <row r="2425" spans="1:16" hidden="1" x14ac:dyDescent="0.2">
      <c r="A2425" s="538"/>
      <c r="B2425" s="539"/>
      <c r="C2425" s="540"/>
      <c r="D2425" s="543"/>
      <c r="E2425" s="543"/>
      <c r="F2425" s="558"/>
      <c r="G2425" s="543"/>
      <c r="H2425" s="543"/>
      <c r="I2425" s="543"/>
      <c r="J2425" s="544"/>
      <c r="K2425" s="544"/>
      <c r="L2425" s="544"/>
      <c r="M2425" s="544"/>
      <c r="N2425" s="557"/>
      <c r="O2425" s="545"/>
      <c r="P2425" s="545"/>
    </row>
    <row r="2426" spans="1:16" hidden="1" x14ac:dyDescent="0.2">
      <c r="A2426" s="538"/>
      <c r="B2426" s="539"/>
      <c r="C2426" s="540"/>
      <c r="D2426" s="543"/>
      <c r="E2426" s="543"/>
      <c r="F2426" s="558"/>
      <c r="G2426" s="543"/>
      <c r="H2426" s="543"/>
      <c r="I2426" s="543"/>
      <c r="J2426" s="544"/>
      <c r="K2426" s="544"/>
      <c r="L2426" s="544"/>
      <c r="M2426" s="544"/>
      <c r="N2426" s="557"/>
      <c r="O2426" s="545"/>
      <c r="P2426" s="545"/>
    </row>
    <row r="2427" spans="1:16" hidden="1" x14ac:dyDescent="0.2">
      <c r="A2427" s="538"/>
      <c r="B2427" s="539"/>
      <c r="C2427" s="540"/>
      <c r="D2427" s="543"/>
      <c r="E2427" s="543"/>
      <c r="F2427" s="558"/>
      <c r="G2427" s="543"/>
      <c r="H2427" s="543"/>
      <c r="I2427" s="543"/>
      <c r="J2427" s="544"/>
      <c r="K2427" s="544"/>
      <c r="L2427" s="544"/>
      <c r="M2427" s="544"/>
      <c r="N2427" s="557"/>
      <c r="O2427" s="545"/>
      <c r="P2427" s="545"/>
    </row>
    <row r="2428" spans="1:16" hidden="1" x14ac:dyDescent="0.2">
      <c r="A2428" s="538"/>
      <c r="B2428" s="539"/>
      <c r="C2428" s="540"/>
      <c r="D2428" s="543"/>
      <c r="E2428" s="543"/>
      <c r="F2428" s="558"/>
      <c r="G2428" s="543"/>
      <c r="H2428" s="543"/>
      <c r="I2428" s="543"/>
      <c r="J2428" s="544"/>
      <c r="K2428" s="544"/>
      <c r="L2428" s="544"/>
      <c r="M2428" s="544"/>
      <c r="N2428" s="557"/>
      <c r="O2428" s="545"/>
      <c r="P2428" s="545"/>
    </row>
    <row r="2429" spans="1:16" hidden="1" x14ac:dyDescent="0.2">
      <c r="A2429" s="538"/>
      <c r="B2429" s="539"/>
      <c r="C2429" s="540"/>
      <c r="D2429" s="543"/>
      <c r="E2429" s="543"/>
      <c r="F2429" s="558"/>
      <c r="G2429" s="543"/>
      <c r="H2429" s="543"/>
      <c r="I2429" s="543"/>
      <c r="J2429" s="544"/>
      <c r="K2429" s="544"/>
      <c r="L2429" s="544"/>
      <c r="M2429" s="544"/>
      <c r="N2429" s="557"/>
      <c r="O2429" s="545"/>
      <c r="P2429" s="545"/>
    </row>
    <row r="2430" spans="1:16" hidden="1" x14ac:dyDescent="0.2">
      <c r="A2430" s="538"/>
      <c r="B2430" s="539"/>
      <c r="C2430" s="540"/>
      <c r="D2430" s="543"/>
      <c r="E2430" s="543"/>
      <c r="F2430" s="558"/>
      <c r="G2430" s="543"/>
      <c r="H2430" s="543"/>
      <c r="I2430" s="543"/>
      <c r="J2430" s="544"/>
      <c r="K2430" s="544"/>
      <c r="L2430" s="544"/>
      <c r="M2430" s="544"/>
      <c r="N2430" s="557"/>
      <c r="O2430" s="545"/>
      <c r="P2430" s="545"/>
    </row>
    <row r="2431" spans="1:16" hidden="1" x14ac:dyDescent="0.2">
      <c r="A2431" s="538"/>
      <c r="B2431" s="539"/>
      <c r="C2431" s="540"/>
      <c r="D2431" s="543"/>
      <c r="E2431" s="543"/>
      <c r="F2431" s="558"/>
      <c r="G2431" s="543"/>
      <c r="H2431" s="543"/>
      <c r="I2431" s="543"/>
      <c r="J2431" s="544"/>
      <c r="K2431" s="544"/>
      <c r="L2431" s="544"/>
      <c r="M2431" s="544"/>
      <c r="N2431" s="557"/>
      <c r="O2431" s="545"/>
      <c r="P2431" s="545"/>
    </row>
    <row r="2432" spans="1:16" hidden="1" x14ac:dyDescent="0.2">
      <c r="A2432" s="538"/>
      <c r="B2432" s="539"/>
      <c r="C2432" s="540"/>
      <c r="D2432" s="543"/>
      <c r="E2432" s="543"/>
      <c r="F2432" s="558"/>
      <c r="G2432" s="543"/>
      <c r="H2432" s="543"/>
      <c r="I2432" s="543"/>
      <c r="J2432" s="544"/>
      <c r="K2432" s="544"/>
      <c r="L2432" s="544"/>
      <c r="M2432" s="544"/>
      <c r="N2432" s="557"/>
      <c r="O2432" s="545"/>
      <c r="P2432" s="545"/>
    </row>
    <row r="2433" spans="1:16" hidden="1" x14ac:dyDescent="0.2">
      <c r="A2433" s="538"/>
      <c r="B2433" s="539"/>
      <c r="C2433" s="540"/>
      <c r="D2433" s="543"/>
      <c r="E2433" s="543"/>
      <c r="F2433" s="558"/>
      <c r="G2433" s="543"/>
      <c r="H2433" s="543"/>
      <c r="I2433" s="543"/>
      <c r="J2433" s="544"/>
      <c r="K2433" s="544"/>
      <c r="L2433" s="544"/>
      <c r="M2433" s="544"/>
      <c r="N2433" s="557"/>
      <c r="O2433" s="545"/>
      <c r="P2433" s="545"/>
    </row>
    <row r="2434" spans="1:16" hidden="1" x14ac:dyDescent="0.2">
      <c r="A2434" s="538"/>
      <c r="B2434" s="539"/>
      <c r="C2434" s="540"/>
      <c r="D2434" s="543"/>
      <c r="E2434" s="543"/>
      <c r="F2434" s="558"/>
      <c r="G2434" s="543"/>
      <c r="H2434" s="543"/>
      <c r="I2434" s="543"/>
      <c r="J2434" s="544"/>
      <c r="K2434" s="544"/>
      <c r="L2434" s="544"/>
      <c r="M2434" s="544"/>
      <c r="N2434" s="557"/>
      <c r="O2434" s="545"/>
      <c r="P2434" s="545"/>
    </row>
    <row r="2435" spans="1:16" hidden="1" x14ac:dyDescent="0.2">
      <c r="A2435" s="538"/>
      <c r="B2435" s="539"/>
      <c r="C2435" s="540"/>
      <c r="D2435" s="543"/>
      <c r="E2435" s="543"/>
      <c r="F2435" s="558"/>
      <c r="G2435" s="543"/>
      <c r="H2435" s="543"/>
      <c r="I2435" s="543"/>
      <c r="J2435" s="544"/>
      <c r="K2435" s="544"/>
      <c r="L2435" s="544"/>
      <c r="M2435" s="544"/>
      <c r="N2435" s="557"/>
      <c r="O2435" s="545"/>
      <c r="P2435" s="545"/>
    </row>
    <row r="2436" spans="1:16" hidden="1" x14ac:dyDescent="0.2">
      <c r="A2436" s="538"/>
      <c r="B2436" s="539"/>
      <c r="C2436" s="540"/>
      <c r="D2436" s="543"/>
      <c r="E2436" s="543"/>
      <c r="F2436" s="558"/>
      <c r="G2436" s="543"/>
      <c r="H2436" s="543"/>
      <c r="I2436" s="543"/>
      <c r="J2436" s="544"/>
      <c r="K2436" s="544"/>
      <c r="L2436" s="544"/>
      <c r="M2436" s="544"/>
      <c r="N2436" s="557"/>
      <c r="O2436" s="545"/>
      <c r="P2436" s="545"/>
    </row>
    <row r="2437" spans="1:16" hidden="1" x14ac:dyDescent="0.2">
      <c r="A2437" s="538"/>
      <c r="B2437" s="539"/>
      <c r="C2437" s="540"/>
      <c r="D2437" s="543"/>
      <c r="E2437" s="543"/>
      <c r="F2437" s="558"/>
      <c r="G2437" s="543"/>
      <c r="H2437" s="543"/>
      <c r="I2437" s="543"/>
      <c r="J2437" s="544"/>
      <c r="K2437" s="544"/>
      <c r="L2437" s="544"/>
      <c r="M2437" s="544"/>
      <c r="N2437" s="557"/>
      <c r="O2437" s="545"/>
      <c r="P2437" s="545"/>
    </row>
    <row r="2438" spans="1:16" hidden="1" x14ac:dyDescent="0.2">
      <c r="A2438" s="538"/>
      <c r="B2438" s="539"/>
      <c r="C2438" s="540"/>
      <c r="D2438" s="543"/>
      <c r="E2438" s="543"/>
      <c r="F2438" s="558"/>
      <c r="G2438" s="543"/>
      <c r="H2438" s="543"/>
      <c r="I2438" s="543"/>
      <c r="J2438" s="544"/>
      <c r="K2438" s="544"/>
      <c r="L2438" s="544"/>
      <c r="M2438" s="544"/>
      <c r="N2438" s="557"/>
      <c r="O2438" s="545"/>
      <c r="P2438" s="545"/>
    </row>
    <row r="2439" spans="1:16" hidden="1" x14ac:dyDescent="0.2">
      <c r="A2439" s="538"/>
      <c r="B2439" s="539"/>
      <c r="C2439" s="540"/>
      <c r="D2439" s="543"/>
      <c r="E2439" s="543"/>
      <c r="F2439" s="558"/>
      <c r="G2439" s="543"/>
      <c r="H2439" s="543"/>
      <c r="I2439" s="543"/>
      <c r="J2439" s="544"/>
      <c r="K2439" s="544"/>
      <c r="L2439" s="544"/>
      <c r="M2439" s="544"/>
      <c r="N2439" s="557"/>
      <c r="O2439" s="545"/>
      <c r="P2439" s="545"/>
    </row>
    <row r="2440" spans="1:16" hidden="1" x14ac:dyDescent="0.2">
      <c r="A2440" s="538"/>
      <c r="B2440" s="539"/>
      <c r="C2440" s="540"/>
      <c r="D2440" s="543"/>
      <c r="E2440" s="543"/>
      <c r="F2440" s="558"/>
      <c r="G2440" s="543"/>
      <c r="H2440" s="543"/>
      <c r="I2440" s="543"/>
      <c r="J2440" s="544"/>
      <c r="K2440" s="544"/>
      <c r="L2440" s="544"/>
      <c r="M2440" s="544"/>
      <c r="N2440" s="557"/>
      <c r="O2440" s="545"/>
      <c r="P2440" s="545"/>
    </row>
    <row r="2441" spans="1:16" hidden="1" x14ac:dyDescent="0.2">
      <c r="A2441" s="538"/>
      <c r="B2441" s="539"/>
      <c r="C2441" s="540"/>
      <c r="D2441" s="543"/>
      <c r="E2441" s="543"/>
      <c r="F2441" s="558"/>
      <c r="G2441" s="543"/>
      <c r="H2441" s="543"/>
      <c r="I2441" s="543"/>
      <c r="J2441" s="544"/>
      <c r="K2441" s="544"/>
      <c r="L2441" s="544"/>
      <c r="M2441" s="544"/>
      <c r="N2441" s="557"/>
      <c r="O2441" s="545"/>
      <c r="P2441" s="545"/>
    </row>
    <row r="2442" spans="1:16" hidden="1" x14ac:dyDescent="0.2">
      <c r="A2442" s="538"/>
      <c r="B2442" s="539"/>
      <c r="C2442" s="540"/>
      <c r="D2442" s="543"/>
      <c r="E2442" s="543"/>
      <c r="F2442" s="558"/>
      <c r="G2442" s="543"/>
      <c r="H2442" s="543"/>
      <c r="I2442" s="543"/>
      <c r="J2442" s="544"/>
      <c r="K2442" s="544"/>
      <c r="L2442" s="544"/>
      <c r="M2442" s="544"/>
      <c r="N2442" s="557"/>
      <c r="O2442" s="545"/>
      <c r="P2442" s="545"/>
    </row>
    <row r="2443" spans="1:16" hidden="1" x14ac:dyDescent="0.2">
      <c r="A2443" s="538"/>
      <c r="B2443" s="539"/>
      <c r="C2443" s="540"/>
      <c r="D2443" s="543"/>
      <c r="E2443" s="543"/>
      <c r="F2443" s="558"/>
      <c r="G2443" s="543"/>
      <c r="H2443" s="543"/>
      <c r="I2443" s="543"/>
      <c r="J2443" s="544"/>
      <c r="K2443" s="544"/>
      <c r="L2443" s="544"/>
      <c r="M2443" s="544"/>
      <c r="N2443" s="557"/>
      <c r="O2443" s="545"/>
      <c r="P2443" s="545"/>
    </row>
    <row r="2444" spans="1:16" hidden="1" x14ac:dyDescent="0.2">
      <c r="A2444" s="538"/>
      <c r="B2444" s="539"/>
      <c r="C2444" s="540"/>
      <c r="D2444" s="543"/>
      <c r="E2444" s="543"/>
      <c r="F2444" s="558"/>
      <c r="G2444" s="543"/>
      <c r="H2444" s="543"/>
      <c r="I2444" s="543"/>
      <c r="J2444" s="544"/>
      <c r="K2444" s="544"/>
      <c r="L2444" s="544"/>
      <c r="M2444" s="544"/>
      <c r="N2444" s="557"/>
      <c r="O2444" s="545"/>
      <c r="P2444" s="545"/>
    </row>
    <row r="2445" spans="1:16" hidden="1" x14ac:dyDescent="0.2">
      <c r="A2445" s="538"/>
      <c r="B2445" s="539"/>
      <c r="C2445" s="540"/>
      <c r="D2445" s="543"/>
      <c r="E2445" s="543"/>
      <c r="F2445" s="558"/>
      <c r="G2445" s="543"/>
      <c r="H2445" s="543"/>
      <c r="I2445" s="543"/>
      <c r="J2445" s="544"/>
      <c r="K2445" s="544"/>
      <c r="L2445" s="544"/>
      <c r="M2445" s="544"/>
      <c r="N2445" s="557"/>
      <c r="O2445" s="545"/>
      <c r="P2445" s="545"/>
    </row>
    <row r="2446" spans="1:16" hidden="1" x14ac:dyDescent="0.2">
      <c r="A2446" s="538"/>
      <c r="B2446" s="539"/>
      <c r="C2446" s="540"/>
      <c r="D2446" s="543"/>
      <c r="E2446" s="543"/>
      <c r="F2446" s="558"/>
      <c r="G2446" s="543"/>
      <c r="H2446" s="543"/>
      <c r="I2446" s="543"/>
      <c r="J2446" s="544"/>
      <c r="K2446" s="544"/>
      <c r="L2446" s="544"/>
      <c r="M2446" s="544"/>
      <c r="N2446" s="557"/>
      <c r="O2446" s="545"/>
      <c r="P2446" s="545"/>
    </row>
    <row r="2447" spans="1:16" hidden="1" x14ac:dyDescent="0.2">
      <c r="A2447" s="538"/>
      <c r="B2447" s="539"/>
      <c r="C2447" s="540"/>
      <c r="D2447" s="543"/>
      <c r="E2447" s="543"/>
      <c r="F2447" s="558"/>
      <c r="G2447" s="543"/>
      <c r="H2447" s="543"/>
      <c r="I2447" s="543"/>
      <c r="J2447" s="544"/>
      <c r="K2447" s="544"/>
      <c r="L2447" s="544"/>
      <c r="M2447" s="544"/>
      <c r="N2447" s="557"/>
      <c r="O2447" s="545"/>
      <c r="P2447" s="545"/>
    </row>
    <row r="2448" spans="1:16" hidden="1" x14ac:dyDescent="0.2">
      <c r="A2448" s="538"/>
      <c r="B2448" s="539"/>
      <c r="C2448" s="540"/>
      <c r="D2448" s="543"/>
      <c r="E2448" s="543"/>
      <c r="F2448" s="558"/>
      <c r="G2448" s="543"/>
      <c r="H2448" s="543"/>
      <c r="I2448" s="543"/>
      <c r="J2448" s="544"/>
      <c r="K2448" s="544"/>
      <c r="L2448" s="544"/>
      <c r="M2448" s="544"/>
      <c r="N2448" s="557"/>
      <c r="O2448" s="545"/>
      <c r="P2448" s="545"/>
    </row>
    <row r="2449" spans="1:16" hidden="1" x14ac:dyDescent="0.2">
      <c r="A2449" s="538"/>
      <c r="B2449" s="539"/>
      <c r="C2449" s="540"/>
      <c r="D2449" s="543"/>
      <c r="E2449" s="543"/>
      <c r="F2449" s="558"/>
      <c r="G2449" s="543"/>
      <c r="H2449" s="543"/>
      <c r="I2449" s="543"/>
      <c r="J2449" s="544"/>
      <c r="K2449" s="544"/>
      <c r="L2449" s="544"/>
      <c r="M2449" s="544"/>
      <c r="N2449" s="557"/>
      <c r="O2449" s="545"/>
      <c r="P2449" s="545"/>
    </row>
    <row r="2450" spans="1:16" hidden="1" x14ac:dyDescent="0.2">
      <c r="A2450" s="538"/>
      <c r="B2450" s="539"/>
      <c r="C2450" s="540"/>
      <c r="D2450" s="543"/>
      <c r="E2450" s="543"/>
      <c r="F2450" s="558"/>
      <c r="G2450" s="543"/>
      <c r="H2450" s="543"/>
      <c r="I2450" s="543"/>
      <c r="J2450" s="544"/>
      <c r="K2450" s="544"/>
      <c r="L2450" s="544"/>
      <c r="M2450" s="544"/>
      <c r="N2450" s="557"/>
      <c r="O2450" s="545"/>
      <c r="P2450" s="545"/>
    </row>
    <row r="2451" spans="1:16" hidden="1" x14ac:dyDescent="0.2">
      <c r="A2451" s="538"/>
      <c r="B2451" s="539"/>
      <c r="C2451" s="540"/>
      <c r="D2451" s="543"/>
      <c r="E2451" s="543"/>
      <c r="F2451" s="558"/>
      <c r="G2451" s="543"/>
      <c r="H2451" s="543"/>
      <c r="I2451" s="543"/>
      <c r="J2451" s="544"/>
      <c r="K2451" s="544"/>
      <c r="L2451" s="544"/>
      <c r="M2451" s="544"/>
      <c r="N2451" s="557"/>
      <c r="O2451" s="545"/>
      <c r="P2451" s="545"/>
    </row>
    <row r="2452" spans="1:16" hidden="1" x14ac:dyDescent="0.2">
      <c r="A2452" s="538"/>
      <c r="B2452" s="539"/>
      <c r="C2452" s="540"/>
      <c r="D2452" s="543"/>
      <c r="E2452" s="543"/>
      <c r="F2452" s="558"/>
      <c r="G2452" s="543"/>
      <c r="H2452" s="543"/>
      <c r="I2452" s="543"/>
      <c r="J2452" s="544"/>
      <c r="K2452" s="544"/>
      <c r="L2452" s="544"/>
      <c r="M2452" s="544"/>
      <c r="N2452" s="557"/>
      <c r="O2452" s="545"/>
      <c r="P2452" s="545"/>
    </row>
    <row r="2453" spans="1:16" hidden="1" x14ac:dyDescent="0.2">
      <c r="A2453" s="538"/>
      <c r="B2453" s="539"/>
      <c r="C2453" s="540"/>
      <c r="D2453" s="543"/>
      <c r="E2453" s="543"/>
      <c r="F2453" s="558"/>
      <c r="G2453" s="543"/>
      <c r="H2453" s="543"/>
      <c r="I2453" s="543"/>
      <c r="J2453" s="544"/>
      <c r="K2453" s="544"/>
      <c r="L2453" s="544"/>
      <c r="M2453" s="544"/>
      <c r="N2453" s="557"/>
      <c r="O2453" s="545"/>
      <c r="P2453" s="545"/>
    </row>
    <row r="2454" spans="1:16" hidden="1" x14ac:dyDescent="0.2">
      <c r="A2454" s="538"/>
      <c r="B2454" s="539"/>
      <c r="C2454" s="540"/>
      <c r="D2454" s="543"/>
      <c r="E2454" s="543"/>
      <c r="F2454" s="558"/>
      <c r="G2454" s="543"/>
      <c r="H2454" s="543"/>
      <c r="I2454" s="543"/>
      <c r="J2454" s="544"/>
      <c r="K2454" s="544"/>
      <c r="L2454" s="544"/>
      <c r="M2454" s="544"/>
      <c r="N2454" s="557"/>
      <c r="O2454" s="545"/>
      <c r="P2454" s="545"/>
    </row>
    <row r="2455" spans="1:16" hidden="1" x14ac:dyDescent="0.2">
      <c r="A2455" s="538"/>
      <c r="B2455" s="539"/>
      <c r="C2455" s="540"/>
      <c r="D2455" s="543"/>
      <c r="E2455" s="543"/>
      <c r="F2455" s="558"/>
      <c r="G2455" s="543"/>
      <c r="H2455" s="543"/>
      <c r="I2455" s="543"/>
      <c r="J2455" s="544"/>
      <c r="K2455" s="544"/>
      <c r="L2455" s="544"/>
      <c r="M2455" s="544"/>
      <c r="N2455" s="557"/>
      <c r="O2455" s="545"/>
      <c r="P2455" s="545"/>
    </row>
    <row r="2456" spans="1:16" hidden="1" x14ac:dyDescent="0.2">
      <c r="A2456" s="538"/>
      <c r="B2456" s="539"/>
      <c r="C2456" s="540"/>
      <c r="D2456" s="543"/>
      <c r="E2456" s="543"/>
      <c r="F2456" s="558"/>
      <c r="G2456" s="543"/>
      <c r="H2456" s="543"/>
      <c r="I2456" s="543"/>
      <c r="J2456" s="544"/>
      <c r="K2456" s="544"/>
      <c r="L2456" s="544"/>
      <c r="M2456" s="544"/>
      <c r="N2456" s="557"/>
      <c r="O2456" s="545"/>
      <c r="P2456" s="545"/>
    </row>
    <row r="2457" spans="1:16" hidden="1" x14ac:dyDescent="0.2">
      <c r="A2457" s="538"/>
      <c r="B2457" s="539"/>
      <c r="C2457" s="540"/>
      <c r="D2457" s="543"/>
      <c r="E2457" s="543"/>
      <c r="F2457" s="558"/>
      <c r="G2457" s="543"/>
      <c r="H2457" s="543"/>
      <c r="I2457" s="543"/>
      <c r="J2457" s="544"/>
      <c r="K2457" s="544"/>
      <c r="L2457" s="544"/>
      <c r="M2457" s="544"/>
      <c r="N2457" s="557"/>
      <c r="O2457" s="545"/>
      <c r="P2457" s="545"/>
    </row>
    <row r="2458" spans="1:16" hidden="1" x14ac:dyDescent="0.2">
      <c r="A2458" s="538"/>
      <c r="B2458" s="539"/>
      <c r="C2458" s="540"/>
      <c r="D2458" s="543"/>
      <c r="E2458" s="543"/>
      <c r="F2458" s="558"/>
      <c r="G2458" s="543"/>
      <c r="H2458" s="543"/>
      <c r="I2458" s="543"/>
      <c r="J2458" s="544"/>
      <c r="K2458" s="544"/>
      <c r="L2458" s="544"/>
      <c r="M2458" s="544"/>
      <c r="N2458" s="557"/>
      <c r="O2458" s="545"/>
      <c r="P2458" s="545"/>
    </row>
    <row r="2459" spans="1:16" hidden="1" x14ac:dyDescent="0.2">
      <c r="A2459" s="538"/>
      <c r="B2459" s="539"/>
      <c r="C2459" s="540"/>
      <c r="D2459" s="543"/>
      <c r="E2459" s="543"/>
      <c r="F2459" s="558"/>
      <c r="G2459" s="543"/>
      <c r="H2459" s="543"/>
      <c r="I2459" s="543"/>
      <c r="J2459" s="544"/>
      <c r="K2459" s="544"/>
      <c r="L2459" s="544"/>
      <c r="M2459" s="544"/>
      <c r="N2459" s="557"/>
      <c r="O2459" s="545"/>
      <c r="P2459" s="545"/>
    </row>
    <row r="2460" spans="1:16" hidden="1" x14ac:dyDescent="0.2">
      <c r="A2460" s="538"/>
      <c r="B2460" s="539"/>
      <c r="C2460" s="540"/>
      <c r="D2460" s="543"/>
      <c r="E2460" s="543"/>
      <c r="F2460" s="558"/>
      <c r="G2460" s="543"/>
      <c r="H2460" s="543"/>
      <c r="I2460" s="543"/>
      <c r="J2460" s="544"/>
      <c r="K2460" s="544"/>
      <c r="L2460" s="544"/>
      <c r="M2460" s="544"/>
      <c r="N2460" s="557"/>
      <c r="O2460" s="545"/>
      <c r="P2460" s="545"/>
    </row>
    <row r="2461" spans="1:16" hidden="1" x14ac:dyDescent="0.2">
      <c r="A2461" s="538"/>
      <c r="B2461" s="539"/>
      <c r="C2461" s="540"/>
      <c r="D2461" s="543"/>
      <c r="E2461" s="543"/>
      <c r="F2461" s="558"/>
      <c r="G2461" s="543"/>
      <c r="H2461" s="543"/>
      <c r="I2461" s="543"/>
      <c r="J2461" s="544"/>
      <c r="K2461" s="544"/>
      <c r="L2461" s="544"/>
      <c r="M2461" s="544"/>
      <c r="N2461" s="557"/>
      <c r="O2461" s="545"/>
      <c r="P2461" s="545"/>
    </row>
    <row r="2462" spans="1:16" hidden="1" x14ac:dyDescent="0.2">
      <c r="A2462" s="538"/>
      <c r="B2462" s="539"/>
      <c r="C2462" s="540"/>
      <c r="D2462" s="543"/>
      <c r="E2462" s="543"/>
      <c r="F2462" s="558"/>
      <c r="G2462" s="543"/>
      <c r="H2462" s="543"/>
      <c r="I2462" s="543"/>
      <c r="J2462" s="544"/>
      <c r="K2462" s="544"/>
      <c r="L2462" s="544"/>
      <c r="M2462" s="544"/>
      <c r="N2462" s="557"/>
      <c r="O2462" s="545"/>
      <c r="P2462" s="545"/>
    </row>
    <row r="2463" spans="1:16" hidden="1" x14ac:dyDescent="0.2">
      <c r="A2463" s="538"/>
      <c r="B2463" s="539"/>
      <c r="C2463" s="540"/>
      <c r="D2463" s="543"/>
      <c r="E2463" s="543"/>
      <c r="F2463" s="558"/>
      <c r="G2463" s="543"/>
      <c r="H2463" s="543"/>
      <c r="I2463" s="543"/>
      <c r="J2463" s="544"/>
      <c r="K2463" s="544"/>
      <c r="L2463" s="544"/>
      <c r="M2463" s="544"/>
      <c r="N2463" s="557"/>
      <c r="O2463" s="545"/>
      <c r="P2463" s="545"/>
    </row>
    <row r="2464" spans="1:16" hidden="1" x14ac:dyDescent="0.2">
      <c r="A2464" s="538"/>
      <c r="B2464" s="539"/>
      <c r="C2464" s="540"/>
      <c r="D2464" s="543"/>
      <c r="E2464" s="543"/>
      <c r="F2464" s="558"/>
      <c r="G2464" s="543"/>
      <c r="H2464" s="543"/>
      <c r="I2464" s="543"/>
      <c r="J2464" s="544"/>
      <c r="K2464" s="544"/>
      <c r="L2464" s="544"/>
      <c r="M2464" s="544"/>
      <c r="N2464" s="557"/>
      <c r="O2464" s="545"/>
      <c r="P2464" s="545"/>
    </row>
    <row r="2465" spans="1:16" hidden="1" x14ac:dyDescent="0.2">
      <c r="A2465" s="538"/>
      <c r="B2465" s="539"/>
      <c r="C2465" s="540"/>
      <c r="D2465" s="543"/>
      <c r="E2465" s="543"/>
      <c r="F2465" s="558"/>
      <c r="G2465" s="543"/>
      <c r="H2465" s="543"/>
      <c r="I2465" s="543"/>
      <c r="J2465" s="544"/>
      <c r="K2465" s="544"/>
      <c r="L2465" s="544"/>
      <c r="M2465" s="544"/>
      <c r="N2465" s="557"/>
      <c r="O2465" s="545"/>
      <c r="P2465" s="545"/>
    </row>
    <row r="2466" spans="1:16" hidden="1" x14ac:dyDescent="0.2">
      <c r="A2466" s="538"/>
      <c r="B2466" s="539"/>
      <c r="C2466" s="540"/>
      <c r="D2466" s="543"/>
      <c r="E2466" s="543"/>
      <c r="F2466" s="558"/>
      <c r="G2466" s="543"/>
      <c r="H2466" s="543"/>
      <c r="I2466" s="543"/>
      <c r="J2466" s="544"/>
      <c r="K2466" s="544"/>
      <c r="L2466" s="544"/>
      <c r="M2466" s="544"/>
      <c r="N2466" s="557"/>
      <c r="O2466" s="545"/>
      <c r="P2466" s="545"/>
    </row>
    <row r="2467" spans="1:16" hidden="1" x14ac:dyDescent="0.2">
      <c r="A2467" s="538"/>
      <c r="B2467" s="539"/>
      <c r="C2467" s="540"/>
      <c r="D2467" s="543"/>
      <c r="E2467" s="543"/>
      <c r="F2467" s="558"/>
      <c r="G2467" s="543"/>
      <c r="H2467" s="543"/>
      <c r="I2467" s="543"/>
      <c r="J2467" s="544"/>
      <c r="K2467" s="544"/>
      <c r="L2467" s="544"/>
      <c r="M2467" s="544"/>
      <c r="N2467" s="557"/>
      <c r="O2467" s="545"/>
      <c r="P2467" s="545"/>
    </row>
    <row r="2468" spans="1:16" hidden="1" x14ac:dyDescent="0.2">
      <c r="A2468" s="538"/>
      <c r="B2468" s="539"/>
      <c r="C2468" s="540"/>
      <c r="D2468" s="543"/>
      <c r="E2468" s="543"/>
      <c r="F2468" s="558"/>
      <c r="G2468" s="543"/>
      <c r="H2468" s="543"/>
      <c r="I2468" s="543"/>
      <c r="J2468" s="544"/>
      <c r="K2468" s="544"/>
      <c r="L2468" s="544"/>
      <c r="M2468" s="544"/>
      <c r="N2468" s="557"/>
      <c r="O2468" s="545"/>
      <c r="P2468" s="545"/>
    </row>
    <row r="2469" spans="1:16" hidden="1" x14ac:dyDescent="0.2">
      <c r="A2469" s="538"/>
      <c r="B2469" s="539"/>
      <c r="C2469" s="540"/>
      <c r="D2469" s="543"/>
      <c r="E2469" s="543"/>
      <c r="F2469" s="558"/>
      <c r="G2469" s="543"/>
      <c r="H2469" s="543"/>
      <c r="I2469" s="543"/>
      <c r="J2469" s="544"/>
      <c r="K2469" s="544"/>
      <c r="L2469" s="544"/>
      <c r="M2469" s="544"/>
      <c r="N2469" s="557"/>
      <c r="O2469" s="545"/>
      <c r="P2469" s="545"/>
    </row>
    <row r="2470" spans="1:16" hidden="1" x14ac:dyDescent="0.2">
      <c r="A2470" s="538"/>
      <c r="B2470" s="539"/>
      <c r="C2470" s="540"/>
      <c r="D2470" s="543"/>
      <c r="E2470" s="543"/>
      <c r="F2470" s="558"/>
      <c r="G2470" s="543"/>
      <c r="H2470" s="543"/>
      <c r="I2470" s="543"/>
      <c r="J2470" s="544"/>
      <c r="K2470" s="544"/>
      <c r="L2470" s="544"/>
      <c r="M2470" s="544"/>
      <c r="N2470" s="557"/>
      <c r="O2470" s="545"/>
      <c r="P2470" s="545"/>
    </row>
    <row r="2471" spans="1:16" hidden="1" x14ac:dyDescent="0.2">
      <c r="A2471" s="538"/>
      <c r="B2471" s="539"/>
      <c r="C2471" s="540"/>
      <c r="D2471" s="543"/>
      <c r="E2471" s="543"/>
      <c r="F2471" s="558"/>
      <c r="G2471" s="543"/>
      <c r="H2471" s="543"/>
      <c r="I2471" s="543"/>
      <c r="J2471" s="544"/>
      <c r="K2471" s="544"/>
      <c r="L2471" s="544"/>
      <c r="M2471" s="544"/>
      <c r="N2471" s="557"/>
      <c r="O2471" s="545"/>
      <c r="P2471" s="545"/>
    </row>
    <row r="2472" spans="1:16" hidden="1" x14ac:dyDescent="0.2">
      <c r="A2472" s="538"/>
      <c r="B2472" s="539"/>
      <c r="C2472" s="540"/>
      <c r="D2472" s="543"/>
      <c r="E2472" s="543"/>
      <c r="F2472" s="558"/>
      <c r="G2472" s="543"/>
      <c r="H2472" s="543"/>
      <c r="I2472" s="543"/>
      <c r="J2472" s="544"/>
      <c r="K2472" s="544"/>
      <c r="L2472" s="544"/>
      <c r="M2472" s="544"/>
      <c r="N2472" s="557"/>
      <c r="O2472" s="545"/>
      <c r="P2472" s="545"/>
    </row>
    <row r="2473" spans="1:16" hidden="1" x14ac:dyDescent="0.2">
      <c r="A2473" s="538"/>
      <c r="B2473" s="539"/>
      <c r="C2473" s="540"/>
      <c r="D2473" s="543"/>
      <c r="E2473" s="543"/>
      <c r="F2473" s="558"/>
      <c r="G2473" s="543"/>
      <c r="H2473" s="543"/>
      <c r="I2473" s="543"/>
      <c r="J2473" s="544"/>
      <c r="K2473" s="544"/>
      <c r="L2473" s="544"/>
      <c r="M2473" s="544"/>
      <c r="N2473" s="557"/>
      <c r="O2473" s="545"/>
      <c r="P2473" s="545"/>
    </row>
    <row r="2474" spans="1:16" hidden="1" x14ac:dyDescent="0.2">
      <c r="A2474" s="538"/>
      <c r="B2474" s="539"/>
      <c r="C2474" s="540"/>
      <c r="D2474" s="543"/>
      <c r="E2474" s="543"/>
      <c r="F2474" s="558"/>
      <c r="G2474" s="543"/>
      <c r="H2474" s="543"/>
      <c r="I2474" s="543"/>
      <c r="J2474" s="544"/>
      <c r="K2474" s="544"/>
      <c r="L2474" s="544"/>
      <c r="M2474" s="544"/>
      <c r="N2474" s="557"/>
      <c r="O2474" s="545"/>
      <c r="P2474" s="545"/>
    </row>
    <row r="2475" spans="1:16" hidden="1" x14ac:dyDescent="0.2">
      <c r="A2475" s="538"/>
      <c r="B2475" s="539"/>
      <c r="C2475" s="540"/>
      <c r="D2475" s="543"/>
      <c r="E2475" s="543"/>
      <c r="F2475" s="558"/>
      <c r="G2475" s="543"/>
      <c r="H2475" s="543"/>
      <c r="I2475" s="543"/>
      <c r="J2475" s="544"/>
      <c r="K2475" s="544"/>
      <c r="L2475" s="544"/>
      <c r="M2475" s="544"/>
      <c r="N2475" s="557"/>
      <c r="O2475" s="545"/>
      <c r="P2475" s="545"/>
    </row>
    <row r="2476" spans="1:16" hidden="1" x14ac:dyDescent="0.2">
      <c r="A2476" s="538"/>
      <c r="B2476" s="539"/>
      <c r="C2476" s="540"/>
      <c r="D2476" s="543"/>
      <c r="E2476" s="543"/>
      <c r="F2476" s="558"/>
      <c r="G2476" s="543"/>
      <c r="H2476" s="543"/>
      <c r="I2476" s="543"/>
      <c r="J2476" s="544"/>
      <c r="K2476" s="544"/>
      <c r="L2476" s="544"/>
      <c r="M2476" s="544"/>
      <c r="N2476" s="557"/>
      <c r="O2476" s="545"/>
      <c r="P2476" s="545"/>
    </row>
    <row r="2477" spans="1:16" hidden="1" x14ac:dyDescent="0.2">
      <c r="A2477" s="538"/>
      <c r="B2477" s="539"/>
      <c r="C2477" s="540"/>
      <c r="D2477" s="543"/>
      <c r="E2477" s="543"/>
      <c r="F2477" s="558"/>
      <c r="G2477" s="543"/>
      <c r="H2477" s="543"/>
      <c r="I2477" s="543"/>
      <c r="J2477" s="544"/>
      <c r="K2477" s="544"/>
      <c r="L2477" s="544"/>
      <c r="M2477" s="544"/>
      <c r="N2477" s="557"/>
      <c r="O2477" s="545"/>
      <c r="P2477" s="545"/>
    </row>
    <row r="2478" spans="1:16" hidden="1" x14ac:dyDescent="0.2">
      <c r="A2478" s="538"/>
      <c r="B2478" s="539"/>
      <c r="C2478" s="540"/>
      <c r="D2478" s="543"/>
      <c r="E2478" s="543"/>
      <c r="F2478" s="558"/>
      <c r="G2478" s="543"/>
      <c r="H2478" s="543"/>
      <c r="I2478" s="543"/>
      <c r="J2478" s="544"/>
      <c r="K2478" s="544"/>
      <c r="L2478" s="544"/>
      <c r="M2478" s="544"/>
      <c r="N2478" s="557"/>
      <c r="O2478" s="545"/>
      <c r="P2478" s="545"/>
    </row>
    <row r="2479" spans="1:16" hidden="1" x14ac:dyDescent="0.2">
      <c r="A2479" s="538"/>
      <c r="B2479" s="539"/>
      <c r="C2479" s="540"/>
      <c r="D2479" s="543"/>
      <c r="E2479" s="543"/>
      <c r="F2479" s="558"/>
      <c r="G2479" s="543"/>
      <c r="H2479" s="543"/>
      <c r="I2479" s="543"/>
      <c r="J2479" s="544"/>
      <c r="K2479" s="544"/>
      <c r="L2479" s="544"/>
      <c r="M2479" s="544"/>
      <c r="N2479" s="557"/>
      <c r="O2479" s="545"/>
      <c r="P2479" s="545"/>
    </row>
    <row r="2480" spans="1:16" hidden="1" x14ac:dyDescent="0.2">
      <c r="A2480" s="538"/>
      <c r="B2480" s="539"/>
      <c r="C2480" s="540"/>
      <c r="D2480" s="543"/>
      <c r="E2480" s="543"/>
      <c r="F2480" s="558"/>
      <c r="G2480" s="543"/>
      <c r="H2480" s="543"/>
      <c r="I2480" s="543"/>
      <c r="J2480" s="544"/>
      <c r="K2480" s="544"/>
      <c r="L2480" s="544"/>
      <c r="M2480" s="544"/>
      <c r="N2480" s="557"/>
      <c r="O2480" s="545"/>
      <c r="P2480" s="545"/>
    </row>
    <row r="2481" spans="1:16" hidden="1" x14ac:dyDescent="0.2">
      <c r="A2481" s="538"/>
      <c r="B2481" s="539"/>
      <c r="C2481" s="540"/>
      <c r="D2481" s="543"/>
      <c r="E2481" s="543"/>
      <c r="F2481" s="558"/>
      <c r="G2481" s="543"/>
      <c r="H2481" s="543"/>
      <c r="I2481" s="543"/>
      <c r="J2481" s="544"/>
      <c r="K2481" s="544"/>
      <c r="L2481" s="544"/>
      <c r="M2481" s="544"/>
      <c r="N2481" s="557"/>
      <c r="O2481" s="545"/>
      <c r="P2481" s="545"/>
    </row>
    <row r="2482" spans="1:16" hidden="1" x14ac:dyDescent="0.2">
      <c r="A2482" s="538"/>
      <c r="B2482" s="539"/>
      <c r="C2482" s="540"/>
      <c r="D2482" s="543"/>
      <c r="E2482" s="543"/>
      <c r="F2482" s="558"/>
      <c r="G2482" s="543"/>
      <c r="H2482" s="543"/>
      <c r="I2482" s="543"/>
      <c r="J2482" s="544"/>
      <c r="K2482" s="544"/>
      <c r="L2482" s="544"/>
      <c r="M2482" s="544"/>
      <c r="N2482" s="557"/>
      <c r="O2482" s="545"/>
      <c r="P2482" s="545"/>
    </row>
    <row r="2483" spans="1:16" hidden="1" x14ac:dyDescent="0.2">
      <c r="A2483" s="538"/>
      <c r="B2483" s="539"/>
      <c r="C2483" s="540"/>
      <c r="D2483" s="543"/>
      <c r="E2483" s="543"/>
      <c r="F2483" s="558"/>
      <c r="G2483" s="543"/>
      <c r="H2483" s="543"/>
      <c r="I2483" s="543"/>
      <c r="J2483" s="544"/>
      <c r="K2483" s="544"/>
      <c r="L2483" s="544"/>
      <c r="M2483" s="544"/>
      <c r="N2483" s="557"/>
      <c r="O2483" s="545"/>
      <c r="P2483" s="545"/>
    </row>
    <row r="2484" spans="1:16" hidden="1" x14ac:dyDescent="0.2">
      <c r="A2484" s="538"/>
      <c r="B2484" s="539"/>
      <c r="C2484" s="540"/>
      <c r="D2484" s="543"/>
      <c r="E2484" s="543"/>
      <c r="F2484" s="558"/>
      <c r="G2484" s="543"/>
      <c r="H2484" s="543"/>
      <c r="I2484" s="543"/>
      <c r="J2484" s="544"/>
      <c r="K2484" s="544"/>
      <c r="L2484" s="544"/>
      <c r="M2484" s="544"/>
      <c r="N2484" s="557"/>
      <c r="O2484" s="545"/>
      <c r="P2484" s="545"/>
    </row>
    <row r="2485" spans="1:16" hidden="1" x14ac:dyDescent="0.2">
      <c r="A2485" s="538"/>
      <c r="B2485" s="539"/>
      <c r="C2485" s="540"/>
      <c r="D2485" s="543"/>
      <c r="E2485" s="543"/>
      <c r="F2485" s="558"/>
      <c r="G2485" s="543"/>
      <c r="H2485" s="543"/>
      <c r="I2485" s="543"/>
      <c r="J2485" s="544"/>
      <c r="K2485" s="544"/>
      <c r="L2485" s="544"/>
      <c r="M2485" s="544"/>
      <c r="N2485" s="557"/>
      <c r="O2485" s="545"/>
      <c r="P2485" s="545"/>
    </row>
    <row r="2486" spans="1:16" hidden="1" x14ac:dyDescent="0.2">
      <c r="A2486" s="538"/>
      <c r="B2486" s="539"/>
      <c r="C2486" s="540"/>
      <c r="D2486" s="543"/>
      <c r="E2486" s="543"/>
      <c r="F2486" s="558"/>
      <c r="G2486" s="543"/>
      <c r="H2486" s="543"/>
      <c r="I2486" s="543"/>
      <c r="J2486" s="544"/>
      <c r="K2486" s="544"/>
      <c r="L2486" s="544"/>
      <c r="M2486" s="544"/>
      <c r="N2486" s="557"/>
      <c r="O2486" s="545"/>
      <c r="P2486" s="545"/>
    </row>
    <row r="2487" spans="1:16" hidden="1" x14ac:dyDescent="0.2">
      <c r="A2487" s="538"/>
      <c r="B2487" s="539"/>
      <c r="C2487" s="540"/>
      <c r="D2487" s="543"/>
      <c r="E2487" s="543"/>
      <c r="F2487" s="558"/>
      <c r="G2487" s="543"/>
      <c r="H2487" s="543"/>
      <c r="I2487" s="543"/>
      <c r="J2487" s="544"/>
      <c r="K2487" s="544"/>
      <c r="L2487" s="544"/>
      <c r="M2487" s="544"/>
      <c r="N2487" s="557"/>
      <c r="O2487" s="545"/>
      <c r="P2487" s="545"/>
    </row>
    <row r="2488" spans="1:16" hidden="1" x14ac:dyDescent="0.2">
      <c r="A2488" s="538"/>
      <c r="B2488" s="539"/>
      <c r="C2488" s="540"/>
      <c r="D2488" s="543"/>
      <c r="E2488" s="543"/>
      <c r="F2488" s="558"/>
      <c r="G2488" s="543"/>
      <c r="H2488" s="543"/>
      <c r="I2488" s="543"/>
      <c r="J2488" s="544"/>
      <c r="K2488" s="544"/>
      <c r="L2488" s="544"/>
      <c r="M2488" s="544"/>
      <c r="N2488" s="557"/>
      <c r="O2488" s="545"/>
      <c r="P2488" s="545"/>
    </row>
    <row r="2489" spans="1:16" hidden="1" x14ac:dyDescent="0.2">
      <c r="A2489" s="538"/>
      <c r="B2489" s="539"/>
      <c r="C2489" s="540"/>
      <c r="D2489" s="543"/>
      <c r="E2489" s="543"/>
      <c r="F2489" s="558"/>
      <c r="G2489" s="543"/>
      <c r="H2489" s="543"/>
      <c r="I2489" s="543"/>
      <c r="J2489" s="544"/>
      <c r="K2489" s="544"/>
      <c r="L2489" s="544"/>
      <c r="M2489" s="544"/>
      <c r="N2489" s="557"/>
      <c r="O2489" s="545"/>
      <c r="P2489" s="545"/>
    </row>
    <row r="2490" spans="1:16" hidden="1" x14ac:dyDescent="0.2">
      <c r="A2490" s="538"/>
      <c r="B2490" s="539"/>
      <c r="C2490" s="540"/>
      <c r="D2490" s="543"/>
      <c r="E2490" s="543"/>
      <c r="F2490" s="558"/>
      <c r="G2490" s="543"/>
      <c r="H2490" s="543"/>
      <c r="I2490" s="543"/>
      <c r="J2490" s="544"/>
      <c r="K2490" s="544"/>
      <c r="L2490" s="544"/>
      <c r="M2490" s="544"/>
      <c r="N2490" s="557"/>
      <c r="O2490" s="545"/>
      <c r="P2490" s="545"/>
    </row>
    <row r="2491" spans="1:16" hidden="1" x14ac:dyDescent="0.2">
      <c r="A2491" s="538"/>
      <c r="B2491" s="539"/>
      <c r="C2491" s="540"/>
      <c r="D2491" s="543"/>
      <c r="E2491" s="543"/>
      <c r="F2491" s="558"/>
      <c r="G2491" s="543"/>
      <c r="H2491" s="543"/>
      <c r="I2491" s="543"/>
      <c r="J2491" s="544"/>
      <c r="K2491" s="544"/>
      <c r="L2491" s="544"/>
      <c r="M2491" s="544"/>
      <c r="N2491" s="557"/>
      <c r="O2491" s="545"/>
      <c r="P2491" s="545"/>
    </row>
    <row r="2492" spans="1:16" hidden="1" x14ac:dyDescent="0.2">
      <c r="A2492" s="538"/>
      <c r="B2492" s="539"/>
      <c r="C2492" s="540"/>
      <c r="D2492" s="543"/>
      <c r="E2492" s="543"/>
      <c r="F2492" s="558"/>
      <c r="G2492" s="543"/>
      <c r="H2492" s="543"/>
      <c r="I2492" s="543"/>
      <c r="J2492" s="544"/>
      <c r="K2492" s="544"/>
      <c r="L2492" s="544"/>
      <c r="M2492" s="544"/>
      <c r="N2492" s="557"/>
      <c r="O2492" s="545"/>
      <c r="P2492" s="545"/>
    </row>
    <row r="2493" spans="1:16" hidden="1" x14ac:dyDescent="0.2">
      <c r="A2493" s="538"/>
      <c r="B2493" s="539"/>
      <c r="C2493" s="540"/>
      <c r="D2493" s="543"/>
      <c r="E2493" s="543"/>
      <c r="F2493" s="558"/>
      <c r="G2493" s="543"/>
      <c r="H2493" s="543"/>
      <c r="I2493" s="543"/>
      <c r="J2493" s="544"/>
      <c r="K2493" s="544"/>
      <c r="L2493" s="544"/>
      <c r="M2493" s="544"/>
      <c r="N2493" s="557"/>
      <c r="O2493" s="545"/>
      <c r="P2493" s="545"/>
    </row>
    <row r="2494" spans="1:16" hidden="1" x14ac:dyDescent="0.2">
      <c r="A2494" s="538"/>
      <c r="B2494" s="539"/>
      <c r="C2494" s="540"/>
      <c r="D2494" s="543"/>
      <c r="E2494" s="543"/>
      <c r="F2494" s="558"/>
      <c r="G2494" s="543"/>
      <c r="H2494" s="543"/>
      <c r="I2494" s="543"/>
      <c r="J2494" s="544"/>
      <c r="K2494" s="544"/>
      <c r="L2494" s="544"/>
      <c r="M2494" s="544"/>
      <c r="N2494" s="557"/>
      <c r="O2494" s="545"/>
      <c r="P2494" s="545"/>
    </row>
    <row r="2495" spans="1:16" hidden="1" x14ac:dyDescent="0.2">
      <c r="A2495" s="538"/>
      <c r="B2495" s="539"/>
      <c r="C2495" s="540"/>
      <c r="D2495" s="543"/>
      <c r="E2495" s="543"/>
      <c r="F2495" s="558"/>
      <c r="G2495" s="543"/>
      <c r="H2495" s="543"/>
      <c r="I2495" s="543"/>
      <c r="J2495" s="544"/>
      <c r="K2495" s="544"/>
      <c r="L2495" s="544"/>
      <c r="M2495" s="544"/>
      <c r="N2495" s="557"/>
      <c r="O2495" s="545"/>
      <c r="P2495" s="545"/>
    </row>
    <row r="2496" spans="1:16" hidden="1" x14ac:dyDescent="0.2">
      <c r="A2496" s="538"/>
      <c r="B2496" s="539"/>
      <c r="C2496" s="540"/>
      <c r="D2496" s="543"/>
      <c r="E2496" s="543"/>
      <c r="F2496" s="558"/>
      <c r="G2496" s="543"/>
      <c r="H2496" s="543"/>
      <c r="I2496" s="543"/>
      <c r="J2496" s="544"/>
      <c r="K2496" s="544"/>
      <c r="L2496" s="544"/>
      <c r="M2496" s="544"/>
      <c r="N2496" s="557"/>
      <c r="O2496" s="545"/>
      <c r="P2496" s="545"/>
    </row>
    <row r="2497" spans="1:16" hidden="1" x14ac:dyDescent="0.2">
      <c r="A2497" s="538"/>
      <c r="B2497" s="539"/>
      <c r="C2497" s="540"/>
      <c r="D2497" s="543"/>
      <c r="E2497" s="543"/>
      <c r="F2497" s="558"/>
      <c r="G2497" s="543"/>
      <c r="H2497" s="543"/>
      <c r="I2497" s="543"/>
      <c r="J2497" s="544"/>
      <c r="K2497" s="544"/>
      <c r="L2497" s="544"/>
      <c r="M2497" s="544"/>
      <c r="N2497" s="557"/>
      <c r="O2497" s="545"/>
      <c r="P2497" s="545"/>
    </row>
    <row r="2498" spans="1:16" hidden="1" x14ac:dyDescent="0.2">
      <c r="A2498" s="538"/>
      <c r="B2498" s="539"/>
      <c r="C2498" s="540"/>
      <c r="D2498" s="543"/>
      <c r="E2498" s="543"/>
      <c r="F2498" s="558"/>
      <c r="G2498" s="543"/>
      <c r="H2498" s="543"/>
      <c r="I2498" s="543"/>
      <c r="J2498" s="544"/>
      <c r="K2498" s="544"/>
      <c r="L2498" s="544"/>
      <c r="M2498" s="544"/>
      <c r="N2498" s="557"/>
      <c r="O2498" s="545"/>
      <c r="P2498" s="545"/>
    </row>
    <row r="2499" spans="1:16" hidden="1" x14ac:dyDescent="0.2">
      <c r="A2499" s="538"/>
      <c r="B2499" s="539"/>
      <c r="C2499" s="540"/>
      <c r="D2499" s="543"/>
      <c r="E2499" s="543"/>
      <c r="F2499" s="558"/>
      <c r="G2499" s="543"/>
      <c r="H2499" s="543"/>
      <c r="I2499" s="543"/>
      <c r="J2499" s="544"/>
      <c r="K2499" s="544"/>
      <c r="L2499" s="544"/>
      <c r="M2499" s="544"/>
      <c r="N2499" s="557"/>
      <c r="O2499" s="545"/>
      <c r="P2499" s="545"/>
    </row>
    <row r="2500" spans="1:16" hidden="1" x14ac:dyDescent="0.2">
      <c r="A2500" s="538"/>
      <c r="B2500" s="539"/>
      <c r="C2500" s="540"/>
      <c r="D2500" s="543"/>
      <c r="E2500" s="543"/>
      <c r="F2500" s="558"/>
      <c r="G2500" s="543"/>
      <c r="H2500" s="543"/>
      <c r="I2500" s="543"/>
      <c r="J2500" s="544"/>
      <c r="K2500" s="544"/>
      <c r="L2500" s="544"/>
      <c r="M2500" s="544"/>
      <c r="N2500" s="557"/>
      <c r="O2500" s="545"/>
      <c r="P2500" s="545"/>
    </row>
    <row r="2501" spans="1:16" hidden="1" x14ac:dyDescent="0.2">
      <c r="A2501" s="538"/>
      <c r="B2501" s="539"/>
      <c r="C2501" s="540"/>
      <c r="D2501" s="543"/>
      <c r="E2501" s="543"/>
      <c r="F2501" s="558"/>
      <c r="G2501" s="543"/>
      <c r="H2501" s="543"/>
      <c r="I2501" s="543"/>
      <c r="J2501" s="544"/>
      <c r="K2501" s="544"/>
      <c r="L2501" s="544"/>
      <c r="M2501" s="544"/>
      <c r="N2501" s="557"/>
      <c r="O2501" s="545"/>
      <c r="P2501" s="545"/>
    </row>
    <row r="2502" spans="1:16" hidden="1" x14ac:dyDescent="0.2">
      <c r="A2502" s="538"/>
      <c r="B2502" s="539"/>
      <c r="C2502" s="540"/>
      <c r="D2502" s="543"/>
      <c r="E2502" s="543"/>
      <c r="F2502" s="558"/>
      <c r="G2502" s="543"/>
      <c r="H2502" s="543"/>
      <c r="I2502" s="543"/>
      <c r="J2502" s="544"/>
      <c r="K2502" s="544"/>
      <c r="L2502" s="544"/>
      <c r="M2502" s="544"/>
      <c r="N2502" s="557"/>
      <c r="O2502" s="545"/>
      <c r="P2502" s="545"/>
    </row>
    <row r="2503" spans="1:16" hidden="1" x14ac:dyDescent="0.2">
      <c r="A2503" s="538"/>
      <c r="B2503" s="539"/>
      <c r="C2503" s="540"/>
      <c r="D2503" s="543"/>
      <c r="E2503" s="543"/>
      <c r="F2503" s="558"/>
      <c r="G2503" s="543"/>
      <c r="H2503" s="543"/>
      <c r="I2503" s="543"/>
      <c r="J2503" s="544"/>
      <c r="K2503" s="544"/>
      <c r="L2503" s="544"/>
      <c r="M2503" s="544"/>
      <c r="N2503" s="557"/>
      <c r="O2503" s="545"/>
      <c r="P2503" s="545"/>
    </row>
    <row r="2504" spans="1:16" hidden="1" x14ac:dyDescent="0.2">
      <c r="A2504" s="538"/>
      <c r="B2504" s="539"/>
      <c r="C2504" s="540"/>
      <c r="D2504" s="543"/>
      <c r="E2504" s="543"/>
      <c r="F2504" s="558"/>
      <c r="G2504" s="543"/>
      <c r="H2504" s="543"/>
      <c r="I2504" s="543"/>
      <c r="J2504" s="544"/>
      <c r="K2504" s="544"/>
      <c r="L2504" s="544"/>
      <c r="M2504" s="544"/>
      <c r="N2504" s="557"/>
      <c r="O2504" s="545"/>
      <c r="P2504" s="545"/>
    </row>
    <row r="2505" spans="1:16" hidden="1" x14ac:dyDescent="0.2">
      <c r="A2505" s="538"/>
      <c r="B2505" s="539"/>
      <c r="C2505" s="540"/>
      <c r="D2505" s="543"/>
      <c r="E2505" s="543"/>
      <c r="F2505" s="558"/>
      <c r="G2505" s="543"/>
      <c r="H2505" s="543"/>
      <c r="I2505" s="543"/>
      <c r="J2505" s="544"/>
      <c r="K2505" s="544"/>
      <c r="L2505" s="544"/>
      <c r="M2505" s="544"/>
      <c r="N2505" s="557"/>
      <c r="O2505" s="545"/>
      <c r="P2505" s="545"/>
    </row>
    <row r="2506" spans="1:16" hidden="1" x14ac:dyDescent="0.2">
      <c r="A2506" s="538"/>
      <c r="B2506" s="539"/>
      <c r="C2506" s="540"/>
      <c r="D2506" s="543"/>
      <c r="E2506" s="543"/>
      <c r="F2506" s="558"/>
      <c r="G2506" s="543"/>
      <c r="H2506" s="543"/>
      <c r="I2506" s="543"/>
      <c r="J2506" s="544"/>
      <c r="K2506" s="544"/>
      <c r="L2506" s="544"/>
      <c r="M2506" s="544"/>
      <c r="N2506" s="557"/>
      <c r="O2506" s="545"/>
      <c r="P2506" s="545"/>
    </row>
    <row r="2507" spans="1:16" hidden="1" x14ac:dyDescent="0.2">
      <c r="A2507" s="538"/>
      <c r="B2507" s="539"/>
      <c r="C2507" s="540"/>
      <c r="D2507" s="543"/>
      <c r="E2507" s="543"/>
      <c r="F2507" s="558"/>
      <c r="G2507" s="543"/>
      <c r="H2507" s="543"/>
      <c r="I2507" s="543"/>
      <c r="J2507" s="544"/>
      <c r="K2507" s="544"/>
      <c r="L2507" s="544"/>
      <c r="M2507" s="544"/>
      <c r="N2507" s="557"/>
      <c r="O2507" s="545"/>
      <c r="P2507" s="545"/>
    </row>
    <row r="2508" spans="1:16" hidden="1" x14ac:dyDescent="0.2">
      <c r="A2508" s="538"/>
      <c r="B2508" s="539"/>
      <c r="C2508" s="540"/>
      <c r="D2508" s="543"/>
      <c r="E2508" s="543"/>
      <c r="F2508" s="558"/>
      <c r="G2508" s="543"/>
      <c r="H2508" s="543"/>
      <c r="I2508" s="543"/>
      <c r="J2508" s="544"/>
      <c r="K2508" s="544"/>
      <c r="L2508" s="544"/>
      <c r="M2508" s="544"/>
      <c r="N2508" s="557"/>
      <c r="O2508" s="545"/>
      <c r="P2508" s="545"/>
    </row>
    <row r="2509" spans="1:16" hidden="1" x14ac:dyDescent="0.2">
      <c r="A2509" s="538"/>
      <c r="B2509" s="539"/>
      <c r="C2509" s="540"/>
      <c r="D2509" s="543"/>
      <c r="E2509" s="543"/>
      <c r="F2509" s="558"/>
      <c r="G2509" s="543"/>
      <c r="H2509" s="543"/>
      <c r="I2509" s="543"/>
      <c r="J2509" s="544"/>
      <c r="K2509" s="544"/>
      <c r="L2509" s="544"/>
      <c r="M2509" s="544"/>
      <c r="N2509" s="557"/>
      <c r="O2509" s="545"/>
      <c r="P2509" s="545"/>
    </row>
    <row r="2510" spans="1:16" hidden="1" x14ac:dyDescent="0.2">
      <c r="A2510" s="538"/>
      <c r="B2510" s="539"/>
      <c r="C2510" s="540"/>
      <c r="D2510" s="543"/>
      <c r="E2510" s="543"/>
      <c r="F2510" s="558"/>
      <c r="G2510" s="543"/>
      <c r="H2510" s="543"/>
      <c r="I2510" s="543"/>
      <c r="J2510" s="544"/>
      <c r="K2510" s="544"/>
      <c r="L2510" s="544"/>
      <c r="M2510" s="544"/>
      <c r="N2510" s="557"/>
      <c r="O2510" s="545"/>
      <c r="P2510" s="545"/>
    </row>
    <row r="2511" spans="1:16" hidden="1" x14ac:dyDescent="0.2">
      <c r="A2511" s="538"/>
      <c r="B2511" s="539"/>
      <c r="C2511" s="540"/>
      <c r="D2511" s="543"/>
      <c r="E2511" s="543"/>
      <c r="F2511" s="558"/>
      <c r="G2511" s="543"/>
      <c r="H2511" s="543"/>
      <c r="I2511" s="543"/>
      <c r="J2511" s="544"/>
      <c r="K2511" s="544"/>
      <c r="L2511" s="544"/>
      <c r="M2511" s="544"/>
      <c r="N2511" s="557"/>
      <c r="O2511" s="545"/>
      <c r="P2511" s="545"/>
    </row>
    <row r="2512" spans="1:16" hidden="1" x14ac:dyDescent="0.2">
      <c r="A2512" s="538"/>
      <c r="B2512" s="539"/>
      <c r="C2512" s="540"/>
      <c r="D2512" s="543"/>
      <c r="E2512" s="543"/>
      <c r="F2512" s="558"/>
      <c r="G2512" s="543"/>
      <c r="H2512" s="543"/>
      <c r="I2512" s="543"/>
      <c r="J2512" s="544"/>
      <c r="K2512" s="544"/>
      <c r="L2512" s="544"/>
      <c r="M2512" s="544"/>
      <c r="N2512" s="557"/>
      <c r="O2512" s="545"/>
      <c r="P2512" s="545"/>
    </row>
    <row r="2513" spans="1:16" hidden="1" x14ac:dyDescent="0.2">
      <c r="A2513" s="538"/>
      <c r="B2513" s="539"/>
      <c r="C2513" s="540"/>
      <c r="D2513" s="543"/>
      <c r="E2513" s="543"/>
      <c r="F2513" s="558"/>
      <c r="G2513" s="543"/>
      <c r="H2513" s="543"/>
      <c r="I2513" s="543"/>
      <c r="J2513" s="544"/>
      <c r="K2513" s="544"/>
      <c r="L2513" s="544"/>
      <c r="M2513" s="544"/>
      <c r="N2513" s="557"/>
      <c r="O2513" s="545"/>
      <c r="P2513" s="545"/>
    </row>
    <row r="2514" spans="1:16" hidden="1" x14ac:dyDescent="0.2">
      <c r="A2514" s="538"/>
      <c r="B2514" s="539"/>
      <c r="C2514" s="540"/>
      <c r="D2514" s="543"/>
      <c r="E2514" s="543"/>
      <c r="F2514" s="558"/>
      <c r="G2514" s="543"/>
      <c r="H2514" s="543"/>
      <c r="I2514" s="543"/>
      <c r="J2514" s="544"/>
      <c r="K2514" s="544"/>
      <c r="L2514" s="544"/>
      <c r="M2514" s="544"/>
      <c r="N2514" s="557"/>
      <c r="O2514" s="545"/>
      <c r="P2514" s="545"/>
    </row>
    <row r="2515" spans="1:16" hidden="1" x14ac:dyDescent="0.2">
      <c r="A2515" s="538"/>
      <c r="B2515" s="539"/>
      <c r="C2515" s="540"/>
      <c r="D2515" s="543"/>
      <c r="E2515" s="543"/>
      <c r="F2515" s="558"/>
      <c r="G2515" s="543"/>
      <c r="H2515" s="543"/>
      <c r="I2515" s="543"/>
      <c r="J2515" s="544"/>
      <c r="K2515" s="544"/>
      <c r="L2515" s="544"/>
      <c r="M2515" s="544"/>
      <c r="N2515" s="557"/>
      <c r="O2515" s="545"/>
      <c r="P2515" s="545"/>
    </row>
    <row r="2516" spans="1:16" hidden="1" x14ac:dyDescent="0.2">
      <c r="A2516" s="538"/>
      <c r="B2516" s="539"/>
      <c r="C2516" s="540"/>
      <c r="D2516" s="543"/>
      <c r="E2516" s="543"/>
      <c r="F2516" s="558"/>
      <c r="G2516" s="543"/>
      <c r="H2516" s="543"/>
      <c r="I2516" s="543"/>
      <c r="J2516" s="544"/>
      <c r="K2516" s="544"/>
      <c r="L2516" s="544"/>
      <c r="M2516" s="544"/>
      <c r="N2516" s="557"/>
      <c r="O2516" s="545"/>
      <c r="P2516" s="545"/>
    </row>
    <row r="2517" spans="1:16" hidden="1" x14ac:dyDescent="0.2">
      <c r="A2517" s="538"/>
      <c r="B2517" s="539"/>
      <c r="C2517" s="540"/>
      <c r="D2517" s="543"/>
      <c r="E2517" s="543"/>
      <c r="F2517" s="558"/>
      <c r="G2517" s="543"/>
      <c r="H2517" s="543"/>
      <c r="I2517" s="543"/>
      <c r="J2517" s="544"/>
      <c r="K2517" s="544"/>
      <c r="L2517" s="544"/>
      <c r="M2517" s="544"/>
      <c r="N2517" s="557"/>
      <c r="O2517" s="545"/>
      <c r="P2517" s="545"/>
    </row>
    <row r="2518" spans="1:16" hidden="1" x14ac:dyDescent="0.2">
      <c r="A2518" s="538"/>
      <c r="B2518" s="539"/>
      <c r="C2518" s="540"/>
      <c r="D2518" s="543"/>
      <c r="E2518" s="543"/>
      <c r="F2518" s="558"/>
      <c r="G2518" s="543"/>
      <c r="H2518" s="543"/>
      <c r="I2518" s="543"/>
      <c r="J2518" s="544"/>
      <c r="K2518" s="544"/>
      <c r="L2518" s="544"/>
      <c r="M2518" s="544"/>
      <c r="N2518" s="557"/>
      <c r="O2518" s="545"/>
      <c r="P2518" s="545"/>
    </row>
    <row r="2519" spans="1:16" hidden="1" x14ac:dyDescent="0.2">
      <c r="A2519" s="538"/>
      <c r="B2519" s="539"/>
      <c r="C2519" s="540"/>
      <c r="D2519" s="543"/>
      <c r="E2519" s="543"/>
      <c r="F2519" s="558"/>
      <c r="G2519" s="543"/>
      <c r="H2519" s="543"/>
      <c r="I2519" s="543"/>
      <c r="J2519" s="544"/>
      <c r="K2519" s="544"/>
      <c r="L2519" s="544"/>
      <c r="M2519" s="544"/>
      <c r="N2519" s="557"/>
      <c r="O2519" s="545"/>
      <c r="P2519" s="545"/>
    </row>
    <row r="2520" spans="1:16" hidden="1" x14ac:dyDescent="0.2">
      <c r="A2520" s="538"/>
      <c r="B2520" s="539"/>
      <c r="C2520" s="540"/>
      <c r="D2520" s="543"/>
      <c r="E2520" s="543"/>
      <c r="F2520" s="558"/>
      <c r="G2520" s="543"/>
      <c r="H2520" s="543"/>
      <c r="I2520" s="543"/>
      <c r="J2520" s="544"/>
      <c r="K2520" s="544"/>
      <c r="L2520" s="544"/>
      <c r="M2520" s="544"/>
      <c r="N2520" s="557"/>
      <c r="O2520" s="545"/>
      <c r="P2520" s="545"/>
    </row>
    <row r="2521" spans="1:16" hidden="1" x14ac:dyDescent="0.2">
      <c r="A2521" s="538"/>
      <c r="B2521" s="539"/>
      <c r="C2521" s="540"/>
      <c r="D2521" s="543"/>
      <c r="E2521" s="543"/>
      <c r="F2521" s="558"/>
      <c r="G2521" s="543"/>
      <c r="H2521" s="543"/>
      <c r="I2521" s="543"/>
      <c r="J2521" s="544"/>
      <c r="K2521" s="544"/>
      <c r="L2521" s="544"/>
      <c r="M2521" s="544"/>
      <c r="N2521" s="557"/>
      <c r="O2521" s="545"/>
      <c r="P2521" s="545"/>
    </row>
    <row r="2522" spans="1:16" hidden="1" x14ac:dyDescent="0.2">
      <c r="A2522" s="538"/>
      <c r="B2522" s="539"/>
      <c r="C2522" s="540"/>
      <c r="D2522" s="543"/>
      <c r="E2522" s="543"/>
      <c r="F2522" s="558"/>
      <c r="G2522" s="543"/>
      <c r="H2522" s="543"/>
      <c r="I2522" s="543"/>
      <c r="J2522" s="544"/>
      <c r="K2522" s="544"/>
      <c r="L2522" s="544"/>
      <c r="M2522" s="544"/>
      <c r="N2522" s="557"/>
      <c r="O2522" s="545"/>
      <c r="P2522" s="545"/>
    </row>
    <row r="2523" spans="1:16" hidden="1" x14ac:dyDescent="0.2">
      <c r="A2523" s="538"/>
      <c r="B2523" s="539"/>
      <c r="C2523" s="540"/>
      <c r="D2523" s="543"/>
      <c r="E2523" s="543"/>
      <c r="F2523" s="558"/>
      <c r="G2523" s="543"/>
      <c r="H2523" s="543"/>
      <c r="I2523" s="543"/>
      <c r="J2523" s="544"/>
      <c r="K2523" s="544"/>
      <c r="L2523" s="544"/>
      <c r="M2523" s="544"/>
      <c r="N2523" s="557"/>
      <c r="O2523" s="545"/>
      <c r="P2523" s="545"/>
    </row>
    <row r="2524" spans="1:16" hidden="1" x14ac:dyDescent="0.2">
      <c r="A2524" s="538"/>
      <c r="B2524" s="539"/>
      <c r="C2524" s="540"/>
      <c r="D2524" s="543"/>
      <c r="E2524" s="543"/>
      <c r="F2524" s="558"/>
      <c r="G2524" s="543"/>
      <c r="H2524" s="543"/>
      <c r="I2524" s="543"/>
      <c r="J2524" s="544"/>
      <c r="K2524" s="544"/>
      <c r="L2524" s="544"/>
      <c r="M2524" s="544"/>
      <c r="N2524" s="557"/>
      <c r="O2524" s="545"/>
      <c r="P2524" s="545"/>
    </row>
    <row r="2525" spans="1:16" hidden="1" x14ac:dyDescent="0.2">
      <c r="A2525" s="538"/>
      <c r="B2525" s="539"/>
      <c r="C2525" s="540"/>
      <c r="D2525" s="543"/>
      <c r="E2525" s="543"/>
      <c r="F2525" s="558"/>
      <c r="G2525" s="543"/>
      <c r="H2525" s="543"/>
      <c r="I2525" s="543"/>
      <c r="J2525" s="544"/>
      <c r="K2525" s="544"/>
      <c r="L2525" s="544"/>
      <c r="M2525" s="544"/>
      <c r="N2525" s="557"/>
      <c r="O2525" s="545"/>
      <c r="P2525" s="545"/>
    </row>
    <row r="2526" spans="1:16" hidden="1" x14ac:dyDescent="0.2">
      <c r="A2526" s="538"/>
      <c r="B2526" s="539"/>
      <c r="C2526" s="540"/>
      <c r="D2526" s="543"/>
      <c r="E2526" s="543"/>
      <c r="F2526" s="558"/>
      <c r="G2526" s="543"/>
      <c r="H2526" s="543"/>
      <c r="I2526" s="543"/>
      <c r="J2526" s="544"/>
      <c r="K2526" s="544"/>
      <c r="L2526" s="544"/>
      <c r="M2526" s="544"/>
      <c r="N2526" s="557"/>
      <c r="O2526" s="545"/>
      <c r="P2526" s="545"/>
    </row>
    <row r="2527" spans="1:16" hidden="1" x14ac:dyDescent="0.2">
      <c r="A2527" s="538"/>
      <c r="B2527" s="539"/>
      <c r="C2527" s="540"/>
      <c r="D2527" s="543"/>
      <c r="E2527" s="543"/>
      <c r="F2527" s="558"/>
      <c r="G2527" s="543"/>
      <c r="H2527" s="543"/>
      <c r="I2527" s="543"/>
      <c r="J2527" s="544"/>
      <c r="K2527" s="544"/>
      <c r="L2527" s="544"/>
      <c r="M2527" s="544"/>
      <c r="N2527" s="557"/>
      <c r="O2527" s="545"/>
      <c r="P2527" s="545"/>
    </row>
    <row r="2528" spans="1:16" hidden="1" x14ac:dyDescent="0.2">
      <c r="A2528" s="538"/>
      <c r="B2528" s="539"/>
      <c r="C2528" s="540"/>
      <c r="D2528" s="543"/>
      <c r="E2528" s="543"/>
      <c r="F2528" s="558"/>
      <c r="G2528" s="543"/>
      <c r="H2528" s="543"/>
      <c r="I2528" s="543"/>
      <c r="J2528" s="544"/>
      <c r="K2528" s="544"/>
      <c r="L2528" s="544"/>
      <c r="M2528" s="544"/>
      <c r="N2528" s="557"/>
      <c r="O2528" s="545"/>
      <c r="P2528" s="545"/>
    </row>
    <row r="2529" spans="1:16" hidden="1" x14ac:dyDescent="0.2">
      <c r="A2529" s="538"/>
      <c r="B2529" s="539"/>
      <c r="C2529" s="540"/>
      <c r="D2529" s="543"/>
      <c r="E2529" s="543"/>
      <c r="F2529" s="558"/>
      <c r="G2529" s="543"/>
      <c r="H2529" s="543"/>
      <c r="I2529" s="543"/>
      <c r="J2529" s="544"/>
      <c r="K2529" s="544"/>
      <c r="L2529" s="544"/>
      <c r="M2529" s="544"/>
      <c r="N2529" s="557"/>
      <c r="O2529" s="545"/>
      <c r="P2529" s="545"/>
    </row>
    <row r="2530" spans="1:16" hidden="1" x14ac:dyDescent="0.2">
      <c r="A2530" s="538"/>
      <c r="B2530" s="539"/>
      <c r="C2530" s="540"/>
      <c r="D2530" s="543"/>
      <c r="E2530" s="543"/>
      <c r="F2530" s="558"/>
      <c r="G2530" s="543"/>
      <c r="H2530" s="543"/>
      <c r="I2530" s="543"/>
      <c r="J2530" s="544"/>
      <c r="K2530" s="544"/>
      <c r="L2530" s="544"/>
      <c r="M2530" s="544"/>
      <c r="N2530" s="557"/>
      <c r="O2530" s="545"/>
      <c r="P2530" s="545"/>
    </row>
    <row r="2531" spans="1:16" hidden="1" x14ac:dyDescent="0.2">
      <c r="A2531" s="538"/>
      <c r="B2531" s="539"/>
      <c r="C2531" s="540"/>
      <c r="D2531" s="543"/>
      <c r="E2531" s="543"/>
      <c r="F2531" s="558"/>
      <c r="G2531" s="543"/>
      <c r="H2531" s="543"/>
      <c r="I2531" s="543"/>
      <c r="J2531" s="544"/>
      <c r="K2531" s="544"/>
      <c r="L2531" s="544"/>
      <c r="M2531" s="544"/>
      <c r="N2531" s="557"/>
      <c r="O2531" s="545"/>
      <c r="P2531" s="545"/>
    </row>
    <row r="2532" spans="1:16" hidden="1" x14ac:dyDescent="0.2">
      <c r="A2532" s="538"/>
      <c r="B2532" s="539"/>
      <c r="C2532" s="540"/>
      <c r="D2532" s="543"/>
      <c r="E2532" s="543"/>
      <c r="F2532" s="558"/>
      <c r="G2532" s="543"/>
      <c r="H2532" s="543"/>
      <c r="I2532" s="543"/>
      <c r="J2532" s="544"/>
      <c r="K2532" s="544"/>
      <c r="L2532" s="544"/>
      <c r="M2532" s="544"/>
      <c r="N2532" s="557"/>
      <c r="O2532" s="545"/>
      <c r="P2532" s="545"/>
    </row>
    <row r="2533" spans="1:16" hidden="1" x14ac:dyDescent="0.2">
      <c r="A2533" s="538"/>
      <c r="B2533" s="539"/>
      <c r="C2533" s="540"/>
      <c r="D2533" s="543"/>
      <c r="E2533" s="543"/>
      <c r="F2533" s="558"/>
      <c r="G2533" s="543"/>
      <c r="H2533" s="543"/>
      <c r="I2533" s="543"/>
      <c r="J2533" s="544"/>
      <c r="K2533" s="544"/>
      <c r="L2533" s="544"/>
      <c r="M2533" s="544"/>
      <c r="N2533" s="557"/>
      <c r="O2533" s="545"/>
      <c r="P2533" s="545"/>
    </row>
    <row r="2534" spans="1:16" hidden="1" x14ac:dyDescent="0.2">
      <c r="A2534" s="538"/>
      <c r="B2534" s="539"/>
      <c r="C2534" s="540"/>
      <c r="D2534" s="543"/>
      <c r="E2534" s="543"/>
      <c r="F2534" s="558"/>
      <c r="G2534" s="543"/>
      <c r="H2534" s="543"/>
      <c r="I2534" s="543"/>
      <c r="J2534" s="544"/>
      <c r="K2534" s="544"/>
      <c r="L2534" s="544"/>
      <c r="M2534" s="544"/>
      <c r="N2534" s="557"/>
      <c r="O2534" s="545"/>
      <c r="P2534" s="545"/>
    </row>
    <row r="2535" spans="1:16" hidden="1" x14ac:dyDescent="0.2">
      <c r="A2535" s="538"/>
      <c r="B2535" s="539"/>
      <c r="C2535" s="540"/>
      <c r="D2535" s="543"/>
      <c r="E2535" s="543"/>
      <c r="F2535" s="558"/>
      <c r="G2535" s="543"/>
      <c r="H2535" s="543"/>
      <c r="I2535" s="543"/>
      <c r="J2535" s="544"/>
      <c r="K2535" s="544"/>
      <c r="L2535" s="544"/>
      <c r="M2535" s="544"/>
      <c r="N2535" s="557"/>
      <c r="O2535" s="545"/>
      <c r="P2535" s="545"/>
    </row>
    <row r="2536" spans="1:16" hidden="1" x14ac:dyDescent="0.2">
      <c r="A2536" s="538"/>
      <c r="B2536" s="539"/>
      <c r="C2536" s="540"/>
      <c r="D2536" s="543"/>
      <c r="E2536" s="543"/>
      <c r="F2536" s="558"/>
      <c r="G2536" s="543"/>
      <c r="H2536" s="543"/>
      <c r="I2536" s="543"/>
      <c r="J2536" s="544"/>
      <c r="K2536" s="544"/>
      <c r="L2536" s="544"/>
      <c r="M2536" s="544"/>
      <c r="N2536" s="557"/>
      <c r="O2536" s="545"/>
      <c r="P2536" s="545"/>
    </row>
    <row r="2537" spans="1:16" hidden="1" x14ac:dyDescent="0.2">
      <c r="A2537" s="538"/>
      <c r="B2537" s="539"/>
      <c r="C2537" s="540"/>
      <c r="D2537" s="543"/>
      <c r="E2537" s="543"/>
      <c r="F2537" s="558"/>
      <c r="G2537" s="543"/>
      <c r="H2537" s="543"/>
      <c r="I2537" s="543"/>
      <c r="J2537" s="544"/>
      <c r="K2537" s="544"/>
      <c r="L2537" s="544"/>
      <c r="M2537" s="544"/>
      <c r="N2537" s="557"/>
      <c r="O2537" s="545"/>
      <c r="P2537" s="545"/>
    </row>
    <row r="2538" spans="1:16" hidden="1" x14ac:dyDescent="0.2">
      <c r="A2538" s="538"/>
      <c r="B2538" s="539"/>
      <c r="C2538" s="540"/>
      <c r="D2538" s="543"/>
      <c r="E2538" s="543"/>
      <c r="F2538" s="558"/>
      <c r="G2538" s="543"/>
      <c r="H2538" s="543"/>
      <c r="I2538" s="543"/>
      <c r="J2538" s="544"/>
      <c r="K2538" s="544"/>
      <c r="L2538" s="544"/>
      <c r="M2538" s="544"/>
      <c r="N2538" s="557"/>
      <c r="O2538" s="545"/>
      <c r="P2538" s="545"/>
    </row>
    <row r="2539" spans="1:16" hidden="1" x14ac:dyDescent="0.2">
      <c r="A2539" s="538"/>
      <c r="B2539" s="539"/>
      <c r="C2539" s="540"/>
      <c r="D2539" s="543"/>
      <c r="E2539" s="543"/>
      <c r="F2539" s="558"/>
      <c r="G2539" s="543"/>
      <c r="H2539" s="543"/>
      <c r="I2539" s="543"/>
      <c r="J2539" s="544"/>
      <c r="K2539" s="544"/>
      <c r="L2539" s="544"/>
      <c r="M2539" s="544"/>
      <c r="N2539" s="557"/>
      <c r="O2539" s="545"/>
      <c r="P2539" s="545"/>
    </row>
    <row r="2540" spans="1:16" hidden="1" x14ac:dyDescent="0.2">
      <c r="A2540" s="538"/>
      <c r="B2540" s="539"/>
      <c r="C2540" s="540"/>
      <c r="D2540" s="543"/>
      <c r="E2540" s="543"/>
      <c r="F2540" s="558"/>
      <c r="G2540" s="543"/>
      <c r="H2540" s="543"/>
      <c r="I2540" s="543"/>
      <c r="J2540" s="544"/>
      <c r="K2540" s="544"/>
      <c r="L2540" s="544"/>
      <c r="M2540" s="544"/>
      <c r="N2540" s="557"/>
      <c r="O2540" s="545"/>
      <c r="P2540" s="545"/>
    </row>
    <row r="2541" spans="1:16" hidden="1" x14ac:dyDescent="0.2">
      <c r="A2541" s="538"/>
      <c r="B2541" s="539"/>
      <c r="C2541" s="540"/>
      <c r="D2541" s="543"/>
      <c r="E2541" s="543"/>
      <c r="F2541" s="558"/>
      <c r="G2541" s="543"/>
      <c r="H2541" s="543"/>
      <c r="I2541" s="543"/>
      <c r="J2541" s="544"/>
      <c r="K2541" s="544"/>
      <c r="L2541" s="544"/>
      <c r="M2541" s="544"/>
      <c r="N2541" s="557"/>
      <c r="O2541" s="545"/>
      <c r="P2541" s="545"/>
    </row>
    <row r="2542" spans="1:16" hidden="1" x14ac:dyDescent="0.2">
      <c r="A2542" s="538"/>
      <c r="B2542" s="539"/>
      <c r="C2542" s="540"/>
      <c r="D2542" s="543"/>
      <c r="E2542" s="543"/>
      <c r="F2542" s="558"/>
      <c r="G2542" s="543"/>
      <c r="H2542" s="543"/>
      <c r="I2542" s="543"/>
      <c r="J2542" s="544"/>
      <c r="K2542" s="544"/>
      <c r="L2542" s="544"/>
      <c r="M2542" s="544"/>
      <c r="N2542" s="557"/>
      <c r="O2542" s="545"/>
      <c r="P2542" s="545"/>
    </row>
    <row r="2543" spans="1:16" hidden="1" x14ac:dyDescent="0.2">
      <c r="A2543" s="538"/>
      <c r="B2543" s="539"/>
      <c r="C2543" s="540"/>
      <c r="D2543" s="543"/>
      <c r="E2543" s="543"/>
      <c r="F2543" s="558"/>
      <c r="G2543" s="543"/>
      <c r="H2543" s="543"/>
      <c r="I2543" s="543"/>
      <c r="J2543" s="544"/>
      <c r="K2543" s="544"/>
      <c r="L2543" s="544"/>
      <c r="M2543" s="544"/>
      <c r="N2543" s="557"/>
      <c r="O2543" s="545"/>
      <c r="P2543" s="545"/>
    </row>
    <row r="2544" spans="1:16" hidden="1" x14ac:dyDescent="0.2">
      <c r="A2544" s="538"/>
      <c r="B2544" s="539"/>
      <c r="C2544" s="540"/>
      <c r="D2544" s="543"/>
      <c r="E2544" s="543"/>
      <c r="F2544" s="558"/>
      <c r="G2544" s="543"/>
      <c r="H2544" s="543"/>
      <c r="I2544" s="543"/>
      <c r="J2544" s="544"/>
      <c r="K2544" s="544"/>
      <c r="L2544" s="544"/>
      <c r="M2544" s="544"/>
      <c r="N2544" s="557"/>
      <c r="O2544" s="545"/>
      <c r="P2544" s="545"/>
    </row>
    <row r="2545" spans="1:16" hidden="1" x14ac:dyDescent="0.2">
      <c r="A2545" s="538"/>
      <c r="B2545" s="539"/>
      <c r="C2545" s="540"/>
      <c r="D2545" s="543"/>
      <c r="E2545" s="543"/>
      <c r="F2545" s="558"/>
      <c r="G2545" s="543"/>
      <c r="H2545" s="543"/>
      <c r="I2545" s="543"/>
      <c r="J2545" s="544"/>
      <c r="K2545" s="544"/>
      <c r="L2545" s="544"/>
      <c r="M2545" s="544"/>
      <c r="N2545" s="557"/>
      <c r="O2545" s="545"/>
      <c r="P2545" s="545"/>
    </row>
    <row r="2546" spans="1:16" hidden="1" x14ac:dyDescent="0.2">
      <c r="A2546" s="538"/>
      <c r="B2546" s="539"/>
      <c r="C2546" s="540"/>
      <c r="D2546" s="543"/>
      <c r="E2546" s="543"/>
      <c r="F2546" s="558"/>
      <c r="G2546" s="543"/>
      <c r="H2546" s="543"/>
      <c r="I2546" s="543"/>
      <c r="J2546" s="544"/>
      <c r="K2546" s="544"/>
      <c r="L2546" s="544"/>
      <c r="M2546" s="544"/>
      <c r="N2546" s="557"/>
      <c r="O2546" s="545"/>
      <c r="P2546" s="545"/>
    </row>
    <row r="2547" spans="1:16" hidden="1" x14ac:dyDescent="0.2">
      <c r="A2547" s="538"/>
      <c r="B2547" s="539"/>
      <c r="C2547" s="540"/>
      <c r="D2547" s="543"/>
      <c r="E2547" s="543"/>
      <c r="F2547" s="558"/>
      <c r="G2547" s="543"/>
      <c r="H2547" s="543"/>
      <c r="I2547" s="543"/>
      <c r="J2547" s="544"/>
      <c r="K2547" s="544"/>
      <c r="L2547" s="544"/>
      <c r="M2547" s="544"/>
      <c r="N2547" s="557"/>
      <c r="O2547" s="545"/>
      <c r="P2547" s="545"/>
    </row>
    <row r="2548" spans="1:16" hidden="1" x14ac:dyDescent="0.2">
      <c r="A2548" s="538"/>
      <c r="B2548" s="539"/>
      <c r="C2548" s="540"/>
      <c r="D2548" s="543"/>
      <c r="E2548" s="543"/>
      <c r="F2548" s="558"/>
      <c r="G2548" s="543"/>
      <c r="H2548" s="543"/>
      <c r="I2548" s="543"/>
      <c r="J2548" s="544"/>
      <c r="K2548" s="544"/>
      <c r="L2548" s="544"/>
      <c r="M2548" s="544"/>
      <c r="N2548" s="557"/>
      <c r="O2548" s="545"/>
      <c r="P2548" s="545"/>
    </row>
    <row r="2549" spans="1:16" hidden="1" x14ac:dyDescent="0.2">
      <c r="A2549" s="538"/>
      <c r="B2549" s="539"/>
      <c r="C2549" s="540"/>
      <c r="D2549" s="543"/>
      <c r="E2549" s="543"/>
      <c r="F2549" s="558"/>
      <c r="G2549" s="543"/>
      <c r="H2549" s="543"/>
      <c r="I2549" s="543"/>
      <c r="J2549" s="544"/>
      <c r="K2549" s="544"/>
      <c r="L2549" s="544"/>
      <c r="M2549" s="544"/>
      <c r="N2549" s="557"/>
      <c r="O2549" s="545"/>
      <c r="P2549" s="545"/>
    </row>
    <row r="2550" spans="1:16" hidden="1" x14ac:dyDescent="0.2">
      <c r="A2550" s="538"/>
      <c r="B2550" s="539"/>
      <c r="C2550" s="540"/>
      <c r="D2550" s="543"/>
      <c r="E2550" s="543"/>
      <c r="F2550" s="558"/>
      <c r="G2550" s="543"/>
      <c r="H2550" s="543"/>
      <c r="I2550" s="543"/>
      <c r="J2550" s="544"/>
      <c r="K2550" s="544"/>
      <c r="L2550" s="544"/>
      <c r="M2550" s="544"/>
      <c r="N2550" s="557"/>
      <c r="O2550" s="545"/>
      <c r="P2550" s="545"/>
    </row>
    <row r="2551" spans="1:16" hidden="1" x14ac:dyDescent="0.2">
      <c r="A2551" s="538"/>
      <c r="B2551" s="539"/>
      <c r="C2551" s="540"/>
      <c r="D2551" s="543"/>
      <c r="E2551" s="543"/>
      <c r="F2551" s="558"/>
      <c r="G2551" s="543"/>
      <c r="H2551" s="543"/>
      <c r="I2551" s="543"/>
      <c r="J2551" s="544"/>
      <c r="K2551" s="544"/>
      <c r="L2551" s="544"/>
      <c r="M2551" s="544"/>
      <c r="N2551" s="557"/>
      <c r="O2551" s="545"/>
      <c r="P2551" s="545"/>
    </row>
    <row r="2552" spans="1:16" hidden="1" x14ac:dyDescent="0.2">
      <c r="A2552" s="538"/>
      <c r="B2552" s="539"/>
      <c r="C2552" s="540"/>
      <c r="D2552" s="543"/>
      <c r="E2552" s="543"/>
      <c r="F2552" s="558"/>
      <c r="G2552" s="543"/>
      <c r="H2552" s="543"/>
      <c r="I2552" s="543"/>
      <c r="J2552" s="544"/>
      <c r="K2552" s="544"/>
      <c r="L2552" s="544"/>
      <c r="M2552" s="544"/>
      <c r="N2552" s="557"/>
      <c r="O2552" s="545"/>
      <c r="P2552" s="545"/>
    </row>
    <row r="2553" spans="1:16" hidden="1" x14ac:dyDescent="0.2">
      <c r="A2553" s="538"/>
      <c r="B2553" s="539"/>
      <c r="C2553" s="540"/>
      <c r="D2553" s="543"/>
      <c r="E2553" s="543"/>
      <c r="F2553" s="558"/>
      <c r="G2553" s="543"/>
      <c r="H2553" s="543"/>
      <c r="I2553" s="543"/>
      <c r="J2553" s="544"/>
      <c r="K2553" s="544"/>
      <c r="L2553" s="544"/>
      <c r="M2553" s="544"/>
      <c r="N2553" s="557"/>
      <c r="O2553" s="545"/>
      <c r="P2553" s="545"/>
    </row>
    <row r="2554" spans="1:16" hidden="1" x14ac:dyDescent="0.2">
      <c r="A2554" s="538"/>
      <c r="B2554" s="539"/>
      <c r="C2554" s="540"/>
      <c r="D2554" s="543"/>
      <c r="E2554" s="543"/>
      <c r="F2554" s="558"/>
      <c r="G2554" s="543"/>
      <c r="H2554" s="543"/>
      <c r="I2554" s="543"/>
      <c r="J2554" s="544"/>
      <c r="K2554" s="544"/>
      <c r="L2554" s="544"/>
      <c r="M2554" s="544"/>
      <c r="N2554" s="557"/>
      <c r="O2554" s="545"/>
      <c r="P2554" s="545"/>
    </row>
    <row r="2555" spans="1:16" hidden="1" x14ac:dyDescent="0.2">
      <c r="A2555" s="538"/>
      <c r="B2555" s="539"/>
      <c r="C2555" s="540"/>
      <c r="D2555" s="543"/>
      <c r="E2555" s="543"/>
      <c r="F2555" s="558"/>
      <c r="G2555" s="543"/>
      <c r="H2555" s="543"/>
      <c r="I2555" s="543"/>
      <c r="J2555" s="544"/>
      <c r="K2555" s="544"/>
      <c r="L2555" s="544"/>
      <c r="M2555" s="544"/>
      <c r="N2555" s="557"/>
      <c r="O2555" s="545"/>
      <c r="P2555" s="545"/>
    </row>
    <row r="2556" spans="1:16" hidden="1" x14ac:dyDescent="0.2">
      <c r="A2556" s="538"/>
      <c r="B2556" s="539"/>
      <c r="C2556" s="540"/>
      <c r="D2556" s="543"/>
      <c r="E2556" s="543"/>
      <c r="F2556" s="558"/>
      <c r="G2556" s="543"/>
      <c r="H2556" s="543"/>
      <c r="I2556" s="543"/>
      <c r="J2556" s="544"/>
      <c r="K2556" s="544"/>
      <c r="L2556" s="544"/>
      <c r="M2556" s="544"/>
      <c r="N2556" s="557"/>
      <c r="O2556" s="545"/>
      <c r="P2556" s="545"/>
    </row>
    <row r="2557" spans="1:16" hidden="1" x14ac:dyDescent="0.2">
      <c r="A2557" s="538"/>
      <c r="B2557" s="539"/>
      <c r="C2557" s="540"/>
      <c r="D2557" s="543"/>
      <c r="E2557" s="543"/>
      <c r="F2557" s="558"/>
      <c r="G2557" s="543"/>
      <c r="H2557" s="543"/>
      <c r="I2557" s="543"/>
      <c r="J2557" s="544"/>
      <c r="K2557" s="544"/>
      <c r="L2557" s="544"/>
      <c r="M2557" s="544"/>
      <c r="N2557" s="557"/>
      <c r="O2557" s="545"/>
      <c r="P2557" s="545"/>
    </row>
    <row r="2558" spans="1:16" hidden="1" x14ac:dyDescent="0.2">
      <c r="A2558" s="538"/>
      <c r="B2558" s="539"/>
      <c r="C2558" s="540"/>
      <c r="D2558" s="543"/>
      <c r="E2558" s="543"/>
      <c r="F2558" s="558"/>
      <c r="G2558" s="543"/>
      <c r="H2558" s="543"/>
      <c r="I2558" s="543"/>
      <c r="J2558" s="544"/>
      <c r="K2558" s="544"/>
      <c r="L2558" s="544"/>
      <c r="M2558" s="544"/>
      <c r="N2558" s="557"/>
      <c r="O2558" s="545"/>
      <c r="P2558" s="545"/>
    </row>
    <row r="2559" spans="1:16" hidden="1" x14ac:dyDescent="0.2">
      <c r="A2559" s="538"/>
      <c r="B2559" s="539"/>
      <c r="C2559" s="540"/>
      <c r="D2559" s="543"/>
      <c r="E2559" s="543"/>
      <c r="F2559" s="558"/>
      <c r="G2559" s="543"/>
      <c r="H2559" s="543"/>
      <c r="I2559" s="543"/>
      <c r="J2559" s="544"/>
      <c r="K2559" s="544"/>
      <c r="L2559" s="544"/>
      <c r="M2559" s="544"/>
      <c r="N2559" s="557"/>
      <c r="O2559" s="545"/>
      <c r="P2559" s="545"/>
    </row>
    <row r="2560" spans="1:16" hidden="1" x14ac:dyDescent="0.2">
      <c r="A2560" s="538"/>
      <c r="B2560" s="539"/>
      <c r="C2560" s="540"/>
      <c r="D2560" s="543"/>
      <c r="E2560" s="543"/>
      <c r="F2560" s="558"/>
      <c r="G2560" s="543"/>
      <c r="H2560" s="543"/>
      <c r="I2560" s="543"/>
      <c r="J2560" s="544"/>
      <c r="K2560" s="544"/>
      <c r="L2560" s="544"/>
      <c r="M2560" s="544"/>
      <c r="N2560" s="557"/>
      <c r="O2560" s="545"/>
      <c r="P2560" s="545"/>
    </row>
    <row r="2561" spans="1:16" hidden="1" x14ac:dyDescent="0.2">
      <c r="A2561" s="538"/>
      <c r="B2561" s="539"/>
      <c r="C2561" s="540"/>
      <c r="D2561" s="543"/>
      <c r="E2561" s="543"/>
      <c r="F2561" s="558"/>
      <c r="G2561" s="543"/>
      <c r="H2561" s="543"/>
      <c r="I2561" s="543"/>
      <c r="J2561" s="544"/>
      <c r="K2561" s="544"/>
      <c r="L2561" s="544"/>
      <c r="M2561" s="544"/>
      <c r="N2561" s="557"/>
      <c r="O2561" s="545"/>
      <c r="P2561" s="545"/>
    </row>
    <row r="2562" spans="1:16" hidden="1" x14ac:dyDescent="0.2">
      <c r="A2562" s="538"/>
      <c r="B2562" s="539"/>
      <c r="C2562" s="540"/>
      <c r="D2562" s="543"/>
      <c r="E2562" s="543"/>
      <c r="F2562" s="558"/>
      <c r="G2562" s="543"/>
      <c r="H2562" s="543"/>
      <c r="I2562" s="543"/>
      <c r="J2562" s="544"/>
      <c r="K2562" s="544"/>
      <c r="L2562" s="544"/>
      <c r="M2562" s="544"/>
      <c r="N2562" s="557"/>
      <c r="O2562" s="545"/>
      <c r="P2562" s="545"/>
    </row>
    <row r="2563" spans="1:16" hidden="1" x14ac:dyDescent="0.2">
      <c r="A2563" s="538"/>
      <c r="B2563" s="539"/>
      <c r="C2563" s="540"/>
      <c r="D2563" s="543"/>
      <c r="E2563" s="543"/>
      <c r="F2563" s="558"/>
      <c r="G2563" s="543"/>
      <c r="H2563" s="543"/>
      <c r="I2563" s="543"/>
      <c r="J2563" s="544"/>
      <c r="K2563" s="544"/>
      <c r="L2563" s="544"/>
      <c r="M2563" s="544"/>
      <c r="N2563" s="557"/>
      <c r="O2563" s="545"/>
      <c r="P2563" s="545"/>
    </row>
    <row r="2564" spans="1:16" hidden="1" x14ac:dyDescent="0.2">
      <c r="A2564" s="538"/>
      <c r="B2564" s="539"/>
      <c r="C2564" s="540"/>
      <c r="D2564" s="543"/>
      <c r="E2564" s="543"/>
      <c r="F2564" s="558"/>
      <c r="G2564" s="543"/>
      <c r="H2564" s="543"/>
      <c r="I2564" s="543"/>
      <c r="J2564" s="544"/>
      <c r="K2564" s="544"/>
      <c r="L2564" s="544"/>
      <c r="M2564" s="544"/>
      <c r="N2564" s="557"/>
      <c r="O2564" s="545"/>
      <c r="P2564" s="545"/>
    </row>
    <row r="2565" spans="1:16" hidden="1" x14ac:dyDescent="0.2">
      <c r="A2565" s="538"/>
      <c r="B2565" s="539"/>
      <c r="C2565" s="540"/>
      <c r="D2565" s="543"/>
      <c r="E2565" s="543"/>
      <c r="F2565" s="558"/>
      <c r="G2565" s="543"/>
      <c r="H2565" s="543"/>
      <c r="I2565" s="543"/>
      <c r="J2565" s="544"/>
      <c r="K2565" s="544"/>
      <c r="L2565" s="544"/>
      <c r="M2565" s="544"/>
      <c r="N2565" s="557"/>
      <c r="O2565" s="545"/>
      <c r="P2565" s="545"/>
    </row>
    <row r="2566" spans="1:16" hidden="1" x14ac:dyDescent="0.2">
      <c r="A2566" s="538"/>
      <c r="B2566" s="539"/>
      <c r="C2566" s="540"/>
      <c r="D2566" s="543"/>
      <c r="E2566" s="543"/>
      <c r="F2566" s="558"/>
      <c r="G2566" s="543"/>
      <c r="H2566" s="543"/>
      <c r="I2566" s="543"/>
      <c r="J2566" s="544"/>
      <c r="K2566" s="544"/>
      <c r="L2566" s="544"/>
      <c r="M2566" s="544"/>
      <c r="N2566" s="557"/>
      <c r="O2566" s="545"/>
      <c r="P2566" s="545"/>
    </row>
    <row r="2567" spans="1:16" hidden="1" x14ac:dyDescent="0.2">
      <c r="A2567" s="538"/>
      <c r="B2567" s="539"/>
      <c r="C2567" s="540"/>
      <c r="D2567" s="543"/>
      <c r="E2567" s="543"/>
      <c r="F2567" s="558"/>
      <c r="G2567" s="543"/>
      <c r="H2567" s="543"/>
      <c r="I2567" s="543"/>
      <c r="J2567" s="544"/>
      <c r="K2567" s="544"/>
      <c r="L2567" s="544"/>
      <c r="M2567" s="544"/>
      <c r="N2567" s="557"/>
      <c r="O2567" s="545"/>
      <c r="P2567" s="545"/>
    </row>
    <row r="2568" spans="1:16" hidden="1" x14ac:dyDescent="0.2">
      <c r="A2568" s="538"/>
      <c r="B2568" s="539"/>
      <c r="C2568" s="540"/>
      <c r="D2568" s="543"/>
      <c r="E2568" s="543"/>
      <c r="F2568" s="558"/>
      <c r="G2568" s="543"/>
      <c r="H2568" s="543"/>
      <c r="I2568" s="543"/>
      <c r="J2568" s="544"/>
      <c r="K2568" s="544"/>
      <c r="L2568" s="544"/>
      <c r="M2568" s="544"/>
      <c r="N2568" s="557"/>
      <c r="O2568" s="545"/>
      <c r="P2568" s="545"/>
    </row>
    <row r="2569" spans="1:16" hidden="1" x14ac:dyDescent="0.2">
      <c r="A2569" s="538"/>
      <c r="B2569" s="539"/>
      <c r="C2569" s="540"/>
      <c r="D2569" s="543"/>
      <c r="E2569" s="543"/>
      <c r="F2569" s="558"/>
      <c r="G2569" s="543"/>
      <c r="H2569" s="543"/>
      <c r="I2569" s="543"/>
      <c r="J2569" s="544"/>
      <c r="K2569" s="544"/>
      <c r="L2569" s="544"/>
      <c r="M2569" s="544"/>
      <c r="N2569" s="557"/>
      <c r="O2569" s="545"/>
      <c r="P2569" s="545"/>
    </row>
    <row r="2570" spans="1:16" hidden="1" x14ac:dyDescent="0.2">
      <c r="A2570" s="538"/>
      <c r="B2570" s="539"/>
      <c r="C2570" s="540"/>
      <c r="D2570" s="543"/>
      <c r="E2570" s="543"/>
      <c r="F2570" s="558"/>
      <c r="G2570" s="543"/>
      <c r="H2570" s="543"/>
      <c r="I2570" s="543"/>
      <c r="J2570" s="544"/>
      <c r="K2570" s="544"/>
      <c r="L2570" s="544"/>
      <c r="M2570" s="544"/>
      <c r="N2570" s="557"/>
      <c r="O2570" s="545"/>
      <c r="P2570" s="545"/>
    </row>
    <row r="2571" spans="1:16" hidden="1" x14ac:dyDescent="0.2">
      <c r="A2571" s="538"/>
      <c r="B2571" s="539"/>
      <c r="C2571" s="540"/>
      <c r="D2571" s="543"/>
      <c r="E2571" s="543"/>
      <c r="F2571" s="558"/>
      <c r="G2571" s="543"/>
      <c r="H2571" s="543"/>
      <c r="I2571" s="543"/>
      <c r="J2571" s="544"/>
      <c r="K2571" s="544"/>
      <c r="L2571" s="544"/>
      <c r="M2571" s="544"/>
      <c r="N2571" s="557"/>
      <c r="O2571" s="545"/>
      <c r="P2571" s="545"/>
    </row>
    <row r="2572" spans="1:16" hidden="1" x14ac:dyDescent="0.2">
      <c r="A2572" s="538"/>
      <c r="B2572" s="539"/>
      <c r="C2572" s="540"/>
      <c r="D2572" s="543"/>
      <c r="E2572" s="543"/>
      <c r="F2572" s="558"/>
      <c r="G2572" s="543"/>
      <c r="H2572" s="543"/>
      <c r="I2572" s="543"/>
      <c r="J2572" s="544"/>
      <c r="K2572" s="544"/>
      <c r="L2572" s="544"/>
      <c r="M2572" s="544"/>
      <c r="N2572" s="557"/>
      <c r="O2572" s="545"/>
      <c r="P2572" s="545"/>
    </row>
    <row r="2573" spans="1:16" hidden="1" x14ac:dyDescent="0.2">
      <c r="A2573" s="538"/>
      <c r="B2573" s="539"/>
      <c r="C2573" s="540"/>
      <c r="D2573" s="543"/>
      <c r="E2573" s="543"/>
      <c r="F2573" s="558"/>
      <c r="G2573" s="543"/>
      <c r="H2573" s="543"/>
      <c r="I2573" s="543"/>
      <c r="J2573" s="544"/>
      <c r="K2573" s="544"/>
      <c r="L2573" s="544"/>
      <c r="M2573" s="544"/>
      <c r="N2573" s="557"/>
      <c r="O2573" s="545"/>
      <c r="P2573" s="545"/>
    </row>
    <row r="2574" spans="1:16" hidden="1" x14ac:dyDescent="0.2">
      <c r="A2574" s="538"/>
      <c r="B2574" s="539"/>
      <c r="C2574" s="540"/>
      <c r="D2574" s="543"/>
      <c r="E2574" s="543"/>
      <c r="F2574" s="558"/>
      <c r="G2574" s="543"/>
      <c r="H2574" s="543"/>
      <c r="I2574" s="543"/>
      <c r="J2574" s="544"/>
      <c r="K2574" s="544"/>
      <c r="L2574" s="544"/>
      <c r="M2574" s="544"/>
      <c r="N2574" s="557"/>
      <c r="O2574" s="545"/>
      <c r="P2574" s="545"/>
    </row>
    <row r="2575" spans="1:16" hidden="1" x14ac:dyDescent="0.2">
      <c r="A2575" s="538"/>
      <c r="B2575" s="539"/>
      <c r="C2575" s="540"/>
      <c r="D2575" s="543"/>
      <c r="E2575" s="543"/>
      <c r="F2575" s="558"/>
      <c r="G2575" s="543"/>
      <c r="H2575" s="543"/>
      <c r="I2575" s="543"/>
      <c r="J2575" s="544"/>
      <c r="K2575" s="544"/>
      <c r="L2575" s="544"/>
      <c r="M2575" s="544"/>
      <c r="N2575" s="557"/>
      <c r="O2575" s="545"/>
      <c r="P2575" s="545"/>
    </row>
    <row r="2576" spans="1:16" hidden="1" x14ac:dyDescent="0.2">
      <c r="A2576" s="538"/>
      <c r="B2576" s="539"/>
      <c r="C2576" s="540"/>
      <c r="D2576" s="543"/>
      <c r="E2576" s="543"/>
      <c r="F2576" s="558"/>
      <c r="G2576" s="543"/>
      <c r="H2576" s="543"/>
      <c r="I2576" s="543"/>
      <c r="J2576" s="544"/>
      <c r="K2576" s="544"/>
      <c r="L2576" s="544"/>
      <c r="M2576" s="544"/>
      <c r="N2576" s="557"/>
      <c r="O2576" s="545"/>
      <c r="P2576" s="545"/>
    </row>
    <row r="2577" spans="1:16" hidden="1" x14ac:dyDescent="0.2">
      <c r="A2577" s="538"/>
      <c r="B2577" s="539"/>
      <c r="C2577" s="540"/>
      <c r="D2577" s="543"/>
      <c r="E2577" s="543"/>
      <c r="F2577" s="558"/>
      <c r="G2577" s="543"/>
      <c r="H2577" s="543"/>
      <c r="I2577" s="543"/>
      <c r="J2577" s="544"/>
      <c r="K2577" s="544"/>
      <c r="L2577" s="544"/>
      <c r="M2577" s="544"/>
      <c r="N2577" s="557"/>
      <c r="O2577" s="545"/>
      <c r="P2577" s="545"/>
    </row>
    <row r="2578" spans="1:16" hidden="1" x14ac:dyDescent="0.2">
      <c r="A2578" s="538"/>
      <c r="B2578" s="539"/>
      <c r="C2578" s="540"/>
      <c r="D2578" s="543"/>
      <c r="E2578" s="543"/>
      <c r="F2578" s="558"/>
      <c r="G2578" s="543"/>
      <c r="H2578" s="543"/>
      <c r="I2578" s="543"/>
      <c r="J2578" s="544"/>
      <c r="K2578" s="544"/>
      <c r="L2578" s="544"/>
      <c r="M2578" s="544"/>
      <c r="N2578" s="557"/>
      <c r="O2578" s="545"/>
      <c r="P2578" s="545"/>
    </row>
    <row r="2579" spans="1:16" hidden="1" x14ac:dyDescent="0.2">
      <c r="A2579" s="538"/>
      <c r="B2579" s="539"/>
      <c r="C2579" s="540"/>
      <c r="D2579" s="543"/>
      <c r="E2579" s="543"/>
      <c r="F2579" s="558"/>
      <c r="G2579" s="543"/>
      <c r="H2579" s="543"/>
      <c r="I2579" s="543"/>
      <c r="J2579" s="544"/>
      <c r="K2579" s="544"/>
      <c r="L2579" s="544"/>
      <c r="M2579" s="544"/>
      <c r="N2579" s="557"/>
      <c r="O2579" s="545"/>
      <c r="P2579" s="545"/>
    </row>
    <row r="2580" spans="1:16" hidden="1" x14ac:dyDescent="0.2">
      <c r="A2580" s="538"/>
      <c r="B2580" s="539"/>
      <c r="C2580" s="540"/>
      <c r="D2580" s="543"/>
      <c r="E2580" s="543"/>
      <c r="F2580" s="558"/>
      <c r="G2580" s="543"/>
      <c r="H2580" s="543"/>
      <c r="I2580" s="543"/>
      <c r="J2580" s="544"/>
      <c r="K2580" s="544"/>
      <c r="L2580" s="544"/>
      <c r="M2580" s="544"/>
      <c r="N2580" s="557"/>
      <c r="O2580" s="545"/>
      <c r="P2580" s="545"/>
    </row>
    <row r="2581" spans="1:16" hidden="1" x14ac:dyDescent="0.2">
      <c r="A2581" s="538"/>
      <c r="B2581" s="539"/>
      <c r="C2581" s="540"/>
      <c r="D2581" s="543"/>
      <c r="E2581" s="543"/>
      <c r="F2581" s="558"/>
      <c r="G2581" s="543"/>
      <c r="H2581" s="543"/>
      <c r="I2581" s="543"/>
      <c r="J2581" s="544"/>
      <c r="K2581" s="544"/>
      <c r="L2581" s="544"/>
      <c r="M2581" s="544"/>
      <c r="N2581" s="557"/>
      <c r="O2581" s="545"/>
      <c r="P2581" s="545"/>
    </row>
    <row r="2582" spans="1:16" hidden="1" x14ac:dyDescent="0.2">
      <c r="A2582" s="538"/>
      <c r="B2582" s="539"/>
      <c r="C2582" s="540"/>
      <c r="D2582" s="543"/>
      <c r="E2582" s="543"/>
      <c r="F2582" s="558"/>
      <c r="G2582" s="543"/>
      <c r="H2582" s="543"/>
      <c r="I2582" s="543"/>
      <c r="J2582" s="544"/>
      <c r="K2582" s="544"/>
      <c r="L2582" s="544"/>
      <c r="M2582" s="544"/>
      <c r="N2582" s="557"/>
      <c r="O2582" s="545"/>
      <c r="P2582" s="545"/>
    </row>
    <row r="2583" spans="1:16" hidden="1" x14ac:dyDescent="0.2">
      <c r="A2583" s="538"/>
      <c r="B2583" s="539"/>
      <c r="C2583" s="540"/>
      <c r="D2583" s="543"/>
      <c r="E2583" s="543"/>
      <c r="F2583" s="558"/>
      <c r="G2583" s="543"/>
      <c r="H2583" s="543"/>
      <c r="I2583" s="543"/>
      <c r="J2583" s="544"/>
      <c r="K2583" s="544"/>
      <c r="L2583" s="544"/>
      <c r="M2583" s="544"/>
      <c r="N2583" s="557"/>
      <c r="O2583" s="545"/>
      <c r="P2583" s="545"/>
    </row>
    <row r="2584" spans="1:16" hidden="1" x14ac:dyDescent="0.2">
      <c r="A2584" s="538"/>
      <c r="B2584" s="539"/>
      <c r="C2584" s="540"/>
      <c r="D2584" s="543"/>
      <c r="E2584" s="543"/>
      <c r="F2584" s="558"/>
      <c r="G2584" s="543"/>
      <c r="H2584" s="543"/>
      <c r="I2584" s="543"/>
      <c r="J2584" s="544"/>
      <c r="K2584" s="544"/>
      <c r="L2584" s="544"/>
      <c r="M2584" s="544"/>
      <c r="N2584" s="557"/>
      <c r="O2584" s="545"/>
      <c r="P2584" s="545"/>
    </row>
    <row r="2585" spans="1:16" hidden="1" x14ac:dyDescent="0.2">
      <c r="A2585" s="538"/>
      <c r="B2585" s="539"/>
      <c r="C2585" s="540"/>
      <c r="D2585" s="543"/>
      <c r="E2585" s="543"/>
      <c r="F2585" s="558"/>
      <c r="G2585" s="543"/>
      <c r="H2585" s="543"/>
      <c r="I2585" s="543"/>
      <c r="J2585" s="544"/>
      <c r="K2585" s="544"/>
      <c r="L2585" s="544"/>
      <c r="M2585" s="544"/>
      <c r="N2585" s="557"/>
      <c r="O2585" s="545"/>
      <c r="P2585" s="545"/>
    </row>
    <row r="2586" spans="1:16" hidden="1" x14ac:dyDescent="0.2">
      <c r="A2586" s="538"/>
      <c r="B2586" s="539"/>
      <c r="C2586" s="540"/>
      <c r="D2586" s="543"/>
      <c r="E2586" s="543"/>
      <c r="F2586" s="558"/>
      <c r="G2586" s="543"/>
      <c r="H2586" s="543"/>
      <c r="I2586" s="543"/>
      <c r="J2586" s="544"/>
      <c r="K2586" s="544"/>
      <c r="L2586" s="544"/>
      <c r="M2586" s="544"/>
      <c r="N2586" s="557"/>
      <c r="O2586" s="545"/>
      <c r="P2586" s="545"/>
    </row>
    <row r="2587" spans="1:16" hidden="1" x14ac:dyDescent="0.2">
      <c r="A2587" s="538"/>
      <c r="B2587" s="539"/>
      <c r="C2587" s="540"/>
      <c r="D2587" s="543"/>
      <c r="E2587" s="543"/>
      <c r="F2587" s="558"/>
      <c r="G2587" s="543"/>
      <c r="H2587" s="543"/>
      <c r="I2587" s="543"/>
      <c r="J2587" s="544"/>
      <c r="K2587" s="544"/>
      <c r="L2587" s="544"/>
      <c r="M2587" s="544"/>
      <c r="N2587" s="557"/>
      <c r="O2587" s="545"/>
      <c r="P2587" s="545"/>
    </row>
    <row r="2588" spans="1:16" hidden="1" x14ac:dyDescent="0.2">
      <c r="A2588" s="538"/>
      <c r="B2588" s="539"/>
      <c r="C2588" s="540"/>
      <c r="D2588" s="543"/>
      <c r="E2588" s="543"/>
      <c r="F2588" s="558"/>
      <c r="G2588" s="543"/>
      <c r="H2588" s="543"/>
      <c r="I2588" s="543"/>
      <c r="J2588" s="544"/>
      <c r="K2588" s="544"/>
      <c r="L2588" s="544"/>
      <c r="M2588" s="544"/>
      <c r="N2588" s="557"/>
      <c r="O2588" s="545"/>
      <c r="P2588" s="545"/>
    </row>
    <row r="2589" spans="1:16" hidden="1" x14ac:dyDescent="0.2">
      <c r="A2589" s="538"/>
      <c r="B2589" s="539"/>
      <c r="C2589" s="540"/>
      <c r="D2589" s="543"/>
      <c r="E2589" s="543"/>
      <c r="F2589" s="558"/>
      <c r="G2589" s="543"/>
      <c r="H2589" s="543"/>
      <c r="I2589" s="543"/>
      <c r="J2589" s="544"/>
      <c r="K2589" s="544"/>
      <c r="L2589" s="544"/>
      <c r="M2589" s="544"/>
      <c r="N2589" s="557"/>
      <c r="O2589" s="545"/>
      <c r="P2589" s="545"/>
    </row>
    <row r="2590" spans="1:16" hidden="1" x14ac:dyDescent="0.2">
      <c r="A2590" s="538"/>
      <c r="B2590" s="539"/>
      <c r="C2590" s="540"/>
      <c r="D2590" s="543"/>
      <c r="E2590" s="543"/>
      <c r="F2590" s="558"/>
      <c r="G2590" s="543"/>
      <c r="H2590" s="543"/>
      <c r="I2590" s="543"/>
      <c r="J2590" s="544"/>
      <c r="K2590" s="544"/>
      <c r="L2590" s="544"/>
      <c r="M2590" s="544"/>
      <c r="N2590" s="557"/>
      <c r="O2590" s="545"/>
      <c r="P2590" s="545"/>
    </row>
    <row r="2591" spans="1:16" hidden="1" x14ac:dyDescent="0.2">
      <c r="A2591" s="538"/>
      <c r="B2591" s="539"/>
      <c r="C2591" s="540"/>
      <c r="D2591" s="543"/>
      <c r="E2591" s="543"/>
      <c r="F2591" s="558"/>
      <c r="G2591" s="543"/>
      <c r="H2591" s="543"/>
      <c r="I2591" s="543"/>
      <c r="J2591" s="544"/>
      <c r="K2591" s="544"/>
      <c r="L2591" s="544"/>
      <c r="M2591" s="544"/>
      <c r="N2591" s="557"/>
      <c r="O2591" s="545"/>
      <c r="P2591" s="545"/>
    </row>
    <row r="2592" spans="1:16" hidden="1" x14ac:dyDescent="0.2">
      <c r="A2592" s="538"/>
      <c r="B2592" s="539"/>
      <c r="C2592" s="540"/>
      <c r="D2592" s="543"/>
      <c r="E2592" s="543"/>
      <c r="F2592" s="558"/>
      <c r="G2592" s="543"/>
      <c r="H2592" s="543"/>
      <c r="I2592" s="543"/>
      <c r="J2592" s="544"/>
      <c r="K2592" s="544"/>
      <c r="L2592" s="544"/>
      <c r="M2592" s="544"/>
      <c r="N2592" s="557"/>
      <c r="O2592" s="545"/>
      <c r="P2592" s="545"/>
    </row>
    <row r="2593" spans="1:16" hidden="1" x14ac:dyDescent="0.2">
      <c r="A2593" s="538"/>
      <c r="B2593" s="539"/>
      <c r="C2593" s="540"/>
      <c r="D2593" s="543"/>
      <c r="E2593" s="543"/>
      <c r="F2593" s="558"/>
      <c r="G2593" s="543"/>
      <c r="H2593" s="543"/>
      <c r="I2593" s="543"/>
      <c r="J2593" s="544"/>
      <c r="K2593" s="544"/>
      <c r="L2593" s="544"/>
      <c r="M2593" s="544"/>
      <c r="N2593" s="557"/>
      <c r="O2593" s="545"/>
      <c r="P2593" s="545"/>
    </row>
    <row r="2594" spans="1:16" hidden="1" x14ac:dyDescent="0.2">
      <c r="A2594" s="538"/>
      <c r="B2594" s="539"/>
      <c r="C2594" s="540"/>
      <c r="D2594" s="543"/>
      <c r="E2594" s="543"/>
      <c r="F2594" s="558"/>
      <c r="G2594" s="543"/>
      <c r="H2594" s="543"/>
      <c r="I2594" s="543"/>
      <c r="J2594" s="544"/>
      <c r="K2594" s="544"/>
      <c r="L2594" s="544"/>
      <c r="M2594" s="544"/>
      <c r="N2594" s="557"/>
      <c r="O2594" s="545"/>
      <c r="P2594" s="545"/>
    </row>
    <row r="2595" spans="1:16" hidden="1" x14ac:dyDescent="0.2">
      <c r="A2595" s="538"/>
      <c r="B2595" s="539"/>
      <c r="C2595" s="540"/>
      <c r="D2595" s="543"/>
      <c r="E2595" s="543"/>
      <c r="F2595" s="558"/>
      <c r="G2595" s="543"/>
      <c r="H2595" s="543"/>
      <c r="I2595" s="543"/>
      <c r="J2595" s="544"/>
      <c r="K2595" s="544"/>
      <c r="L2595" s="544"/>
      <c r="M2595" s="544"/>
      <c r="N2595" s="557"/>
      <c r="O2595" s="545"/>
      <c r="P2595" s="545"/>
    </row>
    <row r="2596" spans="1:16" hidden="1" x14ac:dyDescent="0.2">
      <c r="A2596" s="538"/>
      <c r="B2596" s="539"/>
      <c r="C2596" s="540"/>
      <c r="D2596" s="543"/>
      <c r="E2596" s="543"/>
      <c r="F2596" s="558"/>
      <c r="G2596" s="543"/>
      <c r="H2596" s="543"/>
      <c r="I2596" s="543"/>
      <c r="J2596" s="544"/>
      <c r="K2596" s="544"/>
      <c r="L2596" s="544"/>
      <c r="M2596" s="544"/>
      <c r="N2596" s="557"/>
      <c r="O2596" s="545"/>
      <c r="P2596" s="545"/>
    </row>
    <row r="2597" spans="1:16" hidden="1" x14ac:dyDescent="0.2">
      <c r="A2597" s="538"/>
      <c r="B2597" s="539"/>
      <c r="C2597" s="540"/>
      <c r="D2597" s="543"/>
      <c r="E2597" s="543"/>
      <c r="F2597" s="558"/>
      <c r="G2597" s="543"/>
      <c r="H2597" s="543"/>
      <c r="I2597" s="543"/>
      <c r="J2597" s="544"/>
      <c r="K2597" s="544"/>
      <c r="L2597" s="544"/>
      <c r="M2597" s="544"/>
      <c r="N2597" s="557"/>
      <c r="O2597" s="545"/>
      <c r="P2597" s="545"/>
    </row>
    <row r="2598" spans="1:16" hidden="1" x14ac:dyDescent="0.2">
      <c r="A2598" s="538"/>
      <c r="B2598" s="539"/>
      <c r="C2598" s="540"/>
      <c r="D2598" s="543"/>
      <c r="E2598" s="543"/>
      <c r="F2598" s="558"/>
      <c r="G2598" s="543"/>
      <c r="H2598" s="543"/>
      <c r="I2598" s="543"/>
      <c r="J2598" s="544"/>
      <c r="K2598" s="544"/>
      <c r="L2598" s="544"/>
      <c r="M2598" s="544"/>
      <c r="N2598" s="557"/>
      <c r="O2598" s="545"/>
      <c r="P2598" s="545"/>
    </row>
    <row r="2599" spans="1:16" hidden="1" x14ac:dyDescent="0.2">
      <c r="A2599" s="538"/>
      <c r="B2599" s="539"/>
      <c r="C2599" s="540"/>
      <c r="D2599" s="543"/>
      <c r="E2599" s="543"/>
      <c r="F2599" s="558"/>
      <c r="G2599" s="543"/>
      <c r="H2599" s="543"/>
      <c r="I2599" s="543"/>
      <c r="J2599" s="544"/>
      <c r="K2599" s="544"/>
      <c r="L2599" s="544"/>
      <c r="M2599" s="544"/>
      <c r="N2599" s="557"/>
      <c r="O2599" s="545"/>
      <c r="P2599" s="545"/>
    </row>
    <row r="2600" spans="1:16" hidden="1" x14ac:dyDescent="0.2">
      <c r="A2600" s="538"/>
      <c r="B2600" s="539"/>
      <c r="C2600" s="540"/>
      <c r="D2600" s="543"/>
      <c r="E2600" s="543"/>
      <c r="F2600" s="558"/>
      <c r="G2600" s="543"/>
      <c r="H2600" s="543"/>
      <c r="I2600" s="543"/>
      <c r="J2600" s="544"/>
      <c r="K2600" s="544"/>
      <c r="L2600" s="544"/>
      <c r="M2600" s="544"/>
      <c r="N2600" s="557"/>
      <c r="O2600" s="545"/>
      <c r="P2600" s="545"/>
    </row>
    <row r="2601" spans="1:16" hidden="1" x14ac:dyDescent="0.2">
      <c r="A2601" s="538"/>
      <c r="B2601" s="539"/>
      <c r="C2601" s="540"/>
      <c r="D2601" s="543"/>
      <c r="E2601" s="543"/>
      <c r="F2601" s="558"/>
      <c r="G2601" s="543"/>
      <c r="H2601" s="543"/>
      <c r="I2601" s="543"/>
      <c r="J2601" s="544"/>
      <c r="K2601" s="544"/>
      <c r="L2601" s="544"/>
      <c r="M2601" s="544"/>
      <c r="N2601" s="557"/>
      <c r="O2601" s="545"/>
      <c r="P2601" s="545"/>
    </row>
    <row r="2602" spans="1:16" hidden="1" x14ac:dyDescent="0.2">
      <c r="A2602" s="538"/>
      <c r="B2602" s="539"/>
      <c r="C2602" s="540"/>
      <c r="D2602" s="543"/>
      <c r="E2602" s="543"/>
      <c r="F2602" s="558"/>
      <c r="G2602" s="543"/>
      <c r="H2602" s="543"/>
      <c r="I2602" s="543"/>
      <c r="J2602" s="544"/>
      <c r="K2602" s="544"/>
      <c r="L2602" s="544"/>
      <c r="M2602" s="544"/>
      <c r="N2602" s="557"/>
      <c r="O2602" s="545"/>
      <c r="P2602" s="545"/>
    </row>
    <row r="2603" spans="1:16" hidden="1" x14ac:dyDescent="0.2">
      <c r="A2603" s="538"/>
      <c r="B2603" s="539"/>
      <c r="C2603" s="540"/>
      <c r="D2603" s="543"/>
      <c r="E2603" s="543"/>
      <c r="F2603" s="558"/>
      <c r="G2603" s="543"/>
      <c r="H2603" s="543"/>
      <c r="I2603" s="543"/>
      <c r="J2603" s="544"/>
      <c r="K2603" s="544"/>
      <c r="L2603" s="544"/>
      <c r="M2603" s="544"/>
      <c r="N2603" s="557"/>
      <c r="O2603" s="545"/>
      <c r="P2603" s="545"/>
    </row>
    <row r="2604" spans="1:16" hidden="1" x14ac:dyDescent="0.2">
      <c r="A2604" s="538"/>
      <c r="B2604" s="539"/>
      <c r="C2604" s="540"/>
      <c r="D2604" s="543"/>
      <c r="E2604" s="543"/>
      <c r="F2604" s="558"/>
      <c r="G2604" s="543"/>
      <c r="H2604" s="543"/>
      <c r="I2604" s="543"/>
      <c r="J2604" s="544"/>
      <c r="K2604" s="544"/>
      <c r="L2604" s="544"/>
      <c r="M2604" s="544"/>
      <c r="N2604" s="557"/>
      <c r="O2604" s="545"/>
      <c r="P2604" s="545"/>
    </row>
    <row r="2605" spans="1:16" hidden="1" x14ac:dyDescent="0.2">
      <c r="A2605" s="538"/>
      <c r="B2605" s="539"/>
      <c r="C2605" s="540"/>
      <c r="D2605" s="543"/>
      <c r="E2605" s="543"/>
      <c r="F2605" s="558"/>
      <c r="G2605" s="543"/>
      <c r="H2605" s="543"/>
      <c r="I2605" s="543"/>
      <c r="J2605" s="544"/>
      <c r="K2605" s="544"/>
      <c r="L2605" s="544"/>
      <c r="M2605" s="544"/>
      <c r="N2605" s="557"/>
      <c r="O2605" s="545"/>
      <c r="P2605" s="545"/>
    </row>
    <row r="2606" spans="1:16" hidden="1" x14ac:dyDescent="0.2">
      <c r="A2606" s="538"/>
      <c r="B2606" s="539"/>
      <c r="C2606" s="540"/>
      <c r="D2606" s="543"/>
      <c r="E2606" s="543"/>
      <c r="F2606" s="558"/>
      <c r="G2606" s="543"/>
      <c r="H2606" s="543"/>
      <c r="I2606" s="543"/>
      <c r="J2606" s="544"/>
      <c r="K2606" s="544"/>
      <c r="L2606" s="544"/>
      <c r="M2606" s="544"/>
      <c r="N2606" s="557"/>
      <c r="O2606" s="545"/>
      <c r="P2606" s="545"/>
    </row>
    <row r="2607" spans="1:16" hidden="1" x14ac:dyDescent="0.2">
      <c r="A2607" s="538"/>
      <c r="B2607" s="539"/>
      <c r="C2607" s="540"/>
      <c r="D2607" s="543"/>
      <c r="E2607" s="543"/>
      <c r="F2607" s="558"/>
      <c r="G2607" s="543"/>
      <c r="H2607" s="543"/>
      <c r="I2607" s="543"/>
      <c r="J2607" s="544"/>
      <c r="K2607" s="544"/>
      <c r="L2607" s="544"/>
      <c r="M2607" s="544"/>
      <c r="N2607" s="557"/>
      <c r="O2607" s="545"/>
      <c r="P2607" s="545"/>
    </row>
    <row r="2608" spans="1:16" hidden="1" x14ac:dyDescent="0.2">
      <c r="A2608" s="538"/>
      <c r="B2608" s="539"/>
      <c r="C2608" s="540"/>
      <c r="D2608" s="543"/>
      <c r="E2608" s="543"/>
      <c r="F2608" s="558"/>
      <c r="G2608" s="543"/>
      <c r="H2608" s="543"/>
      <c r="I2608" s="543"/>
      <c r="J2608" s="544"/>
      <c r="K2608" s="544"/>
      <c r="L2608" s="544"/>
      <c r="M2608" s="544"/>
      <c r="N2608" s="557"/>
      <c r="O2608" s="545"/>
      <c r="P2608" s="545"/>
    </row>
    <row r="2609" spans="1:16" hidden="1" x14ac:dyDescent="0.2">
      <c r="A2609" s="538"/>
      <c r="B2609" s="539"/>
      <c r="C2609" s="540"/>
      <c r="D2609" s="543"/>
      <c r="E2609" s="543"/>
      <c r="F2609" s="558"/>
      <c r="G2609" s="543"/>
      <c r="H2609" s="543"/>
      <c r="I2609" s="543"/>
      <c r="J2609" s="544"/>
      <c r="K2609" s="544"/>
      <c r="L2609" s="544"/>
      <c r="M2609" s="544"/>
      <c r="N2609" s="557"/>
      <c r="O2609" s="545"/>
      <c r="P2609" s="545"/>
    </row>
    <row r="2610" spans="1:16" hidden="1" x14ac:dyDescent="0.2">
      <c r="A2610" s="538"/>
      <c r="B2610" s="539"/>
      <c r="C2610" s="540"/>
      <c r="D2610" s="543"/>
      <c r="E2610" s="543"/>
      <c r="F2610" s="558"/>
      <c r="G2610" s="543"/>
      <c r="H2610" s="543"/>
      <c r="I2610" s="543"/>
      <c r="J2610" s="544"/>
      <c r="K2610" s="544"/>
      <c r="L2610" s="544"/>
      <c r="M2610" s="544"/>
      <c r="N2610" s="557"/>
      <c r="O2610" s="545"/>
      <c r="P2610" s="545"/>
    </row>
    <row r="2611" spans="1:16" hidden="1" x14ac:dyDescent="0.2">
      <c r="A2611" s="538"/>
      <c r="B2611" s="539"/>
      <c r="C2611" s="540"/>
      <c r="D2611" s="543"/>
      <c r="E2611" s="543"/>
      <c r="F2611" s="558"/>
      <c r="G2611" s="543"/>
      <c r="H2611" s="543"/>
      <c r="I2611" s="543"/>
      <c r="J2611" s="544"/>
      <c r="K2611" s="544"/>
      <c r="L2611" s="544"/>
      <c r="M2611" s="544"/>
      <c r="N2611" s="557"/>
      <c r="O2611" s="545"/>
      <c r="P2611" s="545"/>
    </row>
    <row r="2612" spans="1:16" hidden="1" x14ac:dyDescent="0.2">
      <c r="A2612" s="538"/>
      <c r="B2612" s="539"/>
      <c r="C2612" s="540"/>
      <c r="D2612" s="543"/>
      <c r="E2612" s="543"/>
      <c r="F2612" s="558"/>
      <c r="G2612" s="543"/>
      <c r="H2612" s="543"/>
      <c r="I2612" s="543"/>
      <c r="J2612" s="544"/>
      <c r="K2612" s="544"/>
      <c r="L2612" s="544"/>
      <c r="M2612" s="544"/>
      <c r="N2612" s="557"/>
      <c r="O2612" s="545"/>
      <c r="P2612" s="545"/>
    </row>
    <row r="2613" spans="1:16" hidden="1" x14ac:dyDescent="0.2">
      <c r="A2613" s="538"/>
      <c r="B2613" s="539"/>
      <c r="C2613" s="540"/>
      <c r="D2613" s="543"/>
      <c r="E2613" s="543"/>
      <c r="F2613" s="558"/>
      <c r="G2613" s="543"/>
      <c r="H2613" s="543"/>
      <c r="I2613" s="543"/>
      <c r="J2613" s="544"/>
      <c r="K2613" s="544"/>
      <c r="L2613" s="544"/>
      <c r="M2613" s="544"/>
      <c r="N2613" s="557"/>
      <c r="O2613" s="545"/>
      <c r="P2613" s="545"/>
    </row>
    <row r="2614" spans="1:16" hidden="1" x14ac:dyDescent="0.2">
      <c r="A2614" s="538"/>
      <c r="B2614" s="539"/>
      <c r="C2614" s="540"/>
      <c r="D2614" s="543"/>
      <c r="E2614" s="543"/>
      <c r="F2614" s="558"/>
      <c r="G2614" s="543"/>
      <c r="H2614" s="543"/>
      <c r="I2614" s="543"/>
      <c r="J2614" s="544"/>
      <c r="K2614" s="544"/>
      <c r="L2614" s="544"/>
      <c r="M2614" s="544"/>
      <c r="N2614" s="557"/>
      <c r="O2614" s="545"/>
      <c r="P2614" s="545"/>
    </row>
    <row r="2615" spans="1:16" hidden="1" x14ac:dyDescent="0.2">
      <c r="A2615" s="538"/>
      <c r="B2615" s="539"/>
      <c r="C2615" s="540"/>
      <c r="D2615" s="543"/>
      <c r="E2615" s="543"/>
      <c r="F2615" s="558"/>
      <c r="G2615" s="543"/>
      <c r="H2615" s="543"/>
      <c r="I2615" s="543"/>
      <c r="J2615" s="544"/>
      <c r="K2615" s="544"/>
      <c r="L2615" s="544"/>
      <c r="M2615" s="544"/>
      <c r="N2615" s="557"/>
      <c r="O2615" s="545"/>
      <c r="P2615" s="545"/>
    </row>
    <row r="2616" spans="1:16" hidden="1" x14ac:dyDescent="0.2">
      <c r="A2616" s="538"/>
      <c r="B2616" s="539"/>
      <c r="C2616" s="540"/>
      <c r="D2616" s="543"/>
      <c r="E2616" s="543"/>
      <c r="F2616" s="558"/>
      <c r="G2616" s="543"/>
      <c r="H2616" s="543"/>
      <c r="I2616" s="543"/>
      <c r="J2616" s="544"/>
      <c r="K2616" s="544"/>
      <c r="L2616" s="544"/>
      <c r="M2616" s="544"/>
      <c r="N2616" s="557"/>
      <c r="O2616" s="545"/>
      <c r="P2616" s="545"/>
    </row>
    <row r="2617" spans="1:16" hidden="1" x14ac:dyDescent="0.2">
      <c r="A2617" s="538"/>
      <c r="B2617" s="539"/>
      <c r="C2617" s="540"/>
      <c r="D2617" s="543"/>
      <c r="E2617" s="543"/>
      <c r="F2617" s="558"/>
      <c r="G2617" s="543"/>
      <c r="H2617" s="543"/>
      <c r="I2617" s="543"/>
      <c r="J2617" s="544"/>
      <c r="K2617" s="544"/>
      <c r="L2617" s="544"/>
      <c r="M2617" s="544"/>
      <c r="N2617" s="557"/>
      <c r="O2617" s="545"/>
      <c r="P2617" s="545"/>
    </row>
    <row r="2618" spans="1:16" hidden="1" x14ac:dyDescent="0.2">
      <c r="A2618" s="538"/>
      <c r="B2618" s="539"/>
      <c r="C2618" s="540"/>
      <c r="D2618" s="543"/>
      <c r="E2618" s="543"/>
      <c r="F2618" s="558"/>
      <c r="G2618" s="543"/>
      <c r="H2618" s="543"/>
      <c r="I2618" s="543"/>
      <c r="J2618" s="544"/>
      <c r="K2618" s="544"/>
      <c r="L2618" s="544"/>
      <c r="M2618" s="544"/>
      <c r="N2618" s="557"/>
      <c r="O2618" s="545"/>
      <c r="P2618" s="545"/>
    </row>
    <row r="2619" spans="1:16" hidden="1" x14ac:dyDescent="0.2">
      <c r="A2619" s="538"/>
      <c r="B2619" s="539"/>
      <c r="C2619" s="540"/>
      <c r="D2619" s="543"/>
      <c r="E2619" s="543"/>
      <c r="F2619" s="558"/>
      <c r="G2619" s="543"/>
      <c r="H2619" s="543"/>
      <c r="I2619" s="543"/>
      <c r="J2619" s="544"/>
      <c r="K2619" s="544"/>
      <c r="L2619" s="544"/>
      <c r="M2619" s="544"/>
      <c r="N2619" s="557"/>
      <c r="O2619" s="545"/>
      <c r="P2619" s="545"/>
    </row>
    <row r="2620" spans="1:16" hidden="1" x14ac:dyDescent="0.2">
      <c r="A2620" s="538"/>
      <c r="B2620" s="539"/>
      <c r="C2620" s="540"/>
      <c r="D2620" s="543"/>
      <c r="E2620" s="543"/>
      <c r="F2620" s="558"/>
      <c r="G2620" s="543"/>
      <c r="H2620" s="543"/>
      <c r="I2620" s="543"/>
      <c r="J2620" s="544"/>
      <c r="K2620" s="544"/>
      <c r="L2620" s="544"/>
      <c r="M2620" s="544"/>
      <c r="N2620" s="557"/>
      <c r="O2620" s="545"/>
      <c r="P2620" s="545"/>
    </row>
    <row r="2621" spans="1:16" hidden="1" x14ac:dyDescent="0.2">
      <c r="A2621" s="538"/>
      <c r="B2621" s="539"/>
      <c r="C2621" s="540"/>
      <c r="D2621" s="543"/>
      <c r="E2621" s="543"/>
      <c r="F2621" s="558"/>
      <c r="G2621" s="543"/>
      <c r="H2621" s="543"/>
      <c r="I2621" s="543"/>
      <c r="J2621" s="544"/>
      <c r="K2621" s="544"/>
      <c r="L2621" s="544"/>
      <c r="M2621" s="544"/>
      <c r="N2621" s="557"/>
      <c r="O2621" s="545"/>
      <c r="P2621" s="545"/>
    </row>
    <row r="2622" spans="1:16" hidden="1" x14ac:dyDescent="0.2">
      <c r="A2622" s="538"/>
      <c r="B2622" s="539"/>
      <c r="C2622" s="540"/>
      <c r="D2622" s="543"/>
      <c r="E2622" s="543"/>
      <c r="F2622" s="558"/>
      <c r="G2622" s="543"/>
      <c r="H2622" s="543"/>
      <c r="I2622" s="543"/>
      <c r="J2622" s="544"/>
      <c r="K2622" s="544"/>
      <c r="L2622" s="544"/>
      <c r="M2622" s="544"/>
      <c r="N2622" s="557"/>
      <c r="O2622" s="545"/>
      <c r="P2622" s="545"/>
    </row>
    <row r="2623" spans="1:16" hidden="1" x14ac:dyDescent="0.2">
      <c r="A2623" s="538"/>
      <c r="B2623" s="539"/>
      <c r="C2623" s="540"/>
      <c r="D2623" s="543"/>
      <c r="E2623" s="543"/>
      <c r="F2623" s="558"/>
      <c r="G2623" s="543"/>
      <c r="H2623" s="543"/>
      <c r="I2623" s="543"/>
      <c r="J2623" s="544"/>
      <c r="K2623" s="544"/>
      <c r="L2623" s="544"/>
      <c r="M2623" s="544"/>
      <c r="N2623" s="557"/>
      <c r="O2623" s="545"/>
      <c r="P2623" s="545"/>
    </row>
    <row r="2624" spans="1:16" hidden="1" x14ac:dyDescent="0.2">
      <c r="A2624" s="538"/>
      <c r="B2624" s="539"/>
      <c r="C2624" s="540"/>
      <c r="D2624" s="543"/>
      <c r="E2624" s="543"/>
      <c r="F2624" s="558"/>
      <c r="G2624" s="543"/>
      <c r="H2624" s="543"/>
      <c r="I2624" s="543"/>
      <c r="J2624" s="544"/>
      <c r="K2624" s="544"/>
      <c r="L2624" s="544"/>
      <c r="M2624" s="544"/>
      <c r="N2624" s="557"/>
      <c r="O2624" s="545"/>
      <c r="P2624" s="545"/>
    </row>
    <row r="2625" spans="1:16" hidden="1" x14ac:dyDescent="0.2">
      <c r="A2625" s="538"/>
      <c r="B2625" s="539"/>
      <c r="C2625" s="540"/>
      <c r="D2625" s="543"/>
      <c r="E2625" s="543"/>
      <c r="F2625" s="558"/>
      <c r="G2625" s="543"/>
      <c r="H2625" s="543"/>
      <c r="I2625" s="543"/>
      <c r="J2625" s="544"/>
      <c r="K2625" s="544"/>
      <c r="L2625" s="544"/>
      <c r="M2625" s="544"/>
      <c r="N2625" s="557"/>
      <c r="O2625" s="545"/>
      <c r="P2625" s="545"/>
    </row>
    <row r="2626" spans="1:16" hidden="1" x14ac:dyDescent="0.2">
      <c r="A2626" s="538"/>
      <c r="B2626" s="539"/>
      <c r="C2626" s="540"/>
      <c r="D2626" s="543"/>
      <c r="E2626" s="543"/>
      <c r="F2626" s="558"/>
      <c r="G2626" s="543"/>
      <c r="H2626" s="543"/>
      <c r="I2626" s="543"/>
      <c r="J2626" s="544"/>
      <c r="K2626" s="544"/>
      <c r="L2626" s="544"/>
      <c r="M2626" s="544"/>
      <c r="N2626" s="557"/>
      <c r="O2626" s="545"/>
      <c r="P2626" s="545"/>
    </row>
    <row r="2627" spans="1:16" hidden="1" x14ac:dyDescent="0.2">
      <c r="A2627" s="538"/>
      <c r="B2627" s="539"/>
      <c r="C2627" s="540"/>
      <c r="D2627" s="543"/>
      <c r="E2627" s="543"/>
      <c r="F2627" s="558"/>
      <c r="G2627" s="543"/>
      <c r="H2627" s="543"/>
      <c r="I2627" s="543"/>
      <c r="J2627" s="544"/>
      <c r="K2627" s="544"/>
      <c r="L2627" s="544"/>
      <c r="M2627" s="544"/>
      <c r="N2627" s="557"/>
      <c r="O2627" s="545"/>
      <c r="P2627" s="545"/>
    </row>
    <row r="2628" spans="1:16" hidden="1" x14ac:dyDescent="0.2">
      <c r="A2628" s="538"/>
      <c r="B2628" s="539"/>
      <c r="C2628" s="540"/>
      <c r="D2628" s="543"/>
      <c r="E2628" s="543"/>
      <c r="F2628" s="558"/>
      <c r="G2628" s="543"/>
      <c r="H2628" s="543"/>
      <c r="I2628" s="543"/>
      <c r="J2628" s="544"/>
      <c r="K2628" s="544"/>
      <c r="L2628" s="544"/>
      <c r="M2628" s="544"/>
      <c r="N2628" s="557"/>
      <c r="O2628" s="545"/>
      <c r="P2628" s="545"/>
    </row>
    <row r="2629" spans="1:16" hidden="1" x14ac:dyDescent="0.2">
      <c r="A2629" s="538"/>
      <c r="B2629" s="539"/>
      <c r="C2629" s="540"/>
      <c r="D2629" s="543"/>
      <c r="E2629" s="543"/>
      <c r="F2629" s="558"/>
      <c r="G2629" s="543"/>
      <c r="H2629" s="543"/>
      <c r="I2629" s="543"/>
      <c r="J2629" s="544"/>
      <c r="K2629" s="544"/>
      <c r="L2629" s="544"/>
      <c r="M2629" s="544"/>
      <c r="N2629" s="557"/>
      <c r="O2629" s="545"/>
      <c r="P2629" s="545"/>
    </row>
    <row r="2630" spans="1:16" hidden="1" x14ac:dyDescent="0.2">
      <c r="A2630" s="538"/>
      <c r="B2630" s="539"/>
      <c r="C2630" s="540"/>
      <c r="D2630" s="543"/>
      <c r="E2630" s="543"/>
      <c r="F2630" s="558"/>
      <c r="G2630" s="543"/>
      <c r="H2630" s="543"/>
      <c r="I2630" s="543"/>
      <c r="J2630" s="544"/>
      <c r="K2630" s="544"/>
      <c r="L2630" s="544"/>
      <c r="M2630" s="544"/>
      <c r="N2630" s="557"/>
      <c r="O2630" s="545"/>
      <c r="P2630" s="545"/>
    </row>
    <row r="2631" spans="1:16" hidden="1" x14ac:dyDescent="0.2">
      <c r="A2631" s="538"/>
      <c r="B2631" s="539"/>
      <c r="C2631" s="540"/>
      <c r="D2631" s="543"/>
      <c r="E2631" s="543"/>
      <c r="F2631" s="558"/>
      <c r="G2631" s="543"/>
      <c r="H2631" s="543"/>
      <c r="I2631" s="543"/>
      <c r="J2631" s="544"/>
      <c r="K2631" s="544"/>
      <c r="L2631" s="544"/>
      <c r="M2631" s="544"/>
      <c r="N2631" s="557"/>
      <c r="O2631" s="545"/>
      <c r="P2631" s="545"/>
    </row>
    <row r="2632" spans="1:16" hidden="1" x14ac:dyDescent="0.2">
      <c r="A2632" s="538"/>
      <c r="B2632" s="539"/>
      <c r="C2632" s="540"/>
      <c r="D2632" s="543"/>
      <c r="E2632" s="543"/>
      <c r="F2632" s="558"/>
      <c r="G2632" s="543"/>
      <c r="H2632" s="543"/>
      <c r="I2632" s="543"/>
      <c r="J2632" s="544"/>
      <c r="K2632" s="544"/>
      <c r="L2632" s="544"/>
      <c r="M2632" s="544"/>
      <c r="N2632" s="557"/>
      <c r="O2632" s="545"/>
      <c r="P2632" s="545"/>
    </row>
    <row r="2633" spans="1:16" hidden="1" x14ac:dyDescent="0.2">
      <c r="A2633" s="538"/>
      <c r="B2633" s="539"/>
      <c r="C2633" s="540"/>
      <c r="D2633" s="543"/>
      <c r="E2633" s="543"/>
      <c r="F2633" s="558"/>
      <c r="G2633" s="543"/>
      <c r="H2633" s="543"/>
      <c r="I2633" s="543"/>
      <c r="J2633" s="544"/>
      <c r="K2633" s="544"/>
      <c r="L2633" s="544"/>
      <c r="M2633" s="544"/>
      <c r="N2633" s="557"/>
      <c r="O2633" s="545"/>
      <c r="P2633" s="545"/>
    </row>
    <row r="2634" spans="1:16" hidden="1" x14ac:dyDescent="0.2">
      <c r="A2634" s="538"/>
      <c r="B2634" s="539"/>
      <c r="C2634" s="540"/>
      <c r="D2634" s="543"/>
      <c r="E2634" s="543"/>
      <c r="F2634" s="558"/>
      <c r="G2634" s="543"/>
      <c r="H2634" s="543"/>
      <c r="I2634" s="543"/>
      <c r="J2634" s="544"/>
      <c r="K2634" s="544"/>
      <c r="L2634" s="544"/>
      <c r="M2634" s="544"/>
      <c r="N2634" s="557"/>
      <c r="O2634" s="545"/>
      <c r="P2634" s="545"/>
    </row>
    <row r="2635" spans="1:16" hidden="1" x14ac:dyDescent="0.2">
      <c r="A2635" s="538"/>
      <c r="B2635" s="539"/>
      <c r="C2635" s="540"/>
      <c r="D2635" s="543"/>
      <c r="E2635" s="543"/>
      <c r="F2635" s="558"/>
      <c r="G2635" s="543"/>
      <c r="H2635" s="543"/>
      <c r="I2635" s="543"/>
      <c r="J2635" s="544"/>
      <c r="K2635" s="544"/>
      <c r="L2635" s="544"/>
      <c r="M2635" s="544"/>
      <c r="N2635" s="557"/>
      <c r="O2635" s="545"/>
      <c r="P2635" s="545"/>
    </row>
    <row r="2636" spans="1:16" hidden="1" x14ac:dyDescent="0.2">
      <c r="A2636" s="538"/>
      <c r="B2636" s="539"/>
      <c r="C2636" s="540"/>
      <c r="D2636" s="543"/>
      <c r="E2636" s="543"/>
      <c r="F2636" s="558"/>
      <c r="G2636" s="543"/>
      <c r="H2636" s="543"/>
      <c r="I2636" s="543"/>
      <c r="J2636" s="544"/>
      <c r="K2636" s="544"/>
      <c r="L2636" s="544"/>
      <c r="M2636" s="544"/>
      <c r="N2636" s="557"/>
      <c r="O2636" s="545"/>
      <c r="P2636" s="545"/>
    </row>
    <row r="2637" spans="1:16" hidden="1" x14ac:dyDescent="0.2">
      <c r="A2637" s="538"/>
      <c r="B2637" s="539"/>
      <c r="C2637" s="540"/>
      <c r="D2637" s="543"/>
      <c r="E2637" s="543"/>
      <c r="F2637" s="558"/>
      <c r="G2637" s="543"/>
      <c r="H2637" s="543"/>
      <c r="I2637" s="543"/>
      <c r="J2637" s="544"/>
      <c r="K2637" s="544"/>
      <c r="L2637" s="544"/>
      <c r="M2637" s="544"/>
      <c r="N2637" s="557"/>
      <c r="O2637" s="545"/>
      <c r="P2637" s="545"/>
    </row>
    <row r="2638" spans="1:16" hidden="1" x14ac:dyDescent="0.2">
      <c r="A2638" s="538"/>
      <c r="B2638" s="539"/>
      <c r="C2638" s="540"/>
      <c r="D2638" s="543"/>
      <c r="E2638" s="543"/>
      <c r="F2638" s="558"/>
      <c r="G2638" s="543"/>
      <c r="H2638" s="543"/>
      <c r="I2638" s="543"/>
      <c r="J2638" s="544"/>
      <c r="K2638" s="544"/>
      <c r="L2638" s="544"/>
      <c r="M2638" s="544"/>
      <c r="N2638" s="557"/>
      <c r="O2638" s="545"/>
      <c r="P2638" s="545"/>
    </row>
    <row r="2639" spans="1:16" hidden="1" x14ac:dyDescent="0.2">
      <c r="A2639" s="538"/>
      <c r="B2639" s="539"/>
      <c r="C2639" s="540"/>
      <c r="D2639" s="543"/>
      <c r="E2639" s="543"/>
      <c r="F2639" s="558"/>
      <c r="G2639" s="543"/>
      <c r="H2639" s="543"/>
      <c r="I2639" s="543"/>
      <c r="J2639" s="544"/>
      <c r="K2639" s="544"/>
      <c r="L2639" s="544"/>
      <c r="M2639" s="544"/>
      <c r="N2639" s="557"/>
      <c r="O2639" s="545"/>
      <c r="P2639" s="545"/>
    </row>
    <row r="2640" spans="1:16" hidden="1" x14ac:dyDescent="0.2">
      <c r="A2640" s="538"/>
      <c r="B2640" s="539"/>
      <c r="C2640" s="540"/>
      <c r="D2640" s="543"/>
      <c r="E2640" s="543"/>
      <c r="F2640" s="558"/>
      <c r="G2640" s="543"/>
      <c r="H2640" s="543"/>
      <c r="I2640" s="543"/>
      <c r="J2640" s="544"/>
      <c r="K2640" s="544"/>
      <c r="L2640" s="544"/>
      <c r="M2640" s="544"/>
      <c r="N2640" s="557"/>
      <c r="O2640" s="545"/>
      <c r="P2640" s="545"/>
    </row>
    <row r="2641" spans="1:16" hidden="1" x14ac:dyDescent="0.2">
      <c r="A2641" s="538"/>
      <c r="B2641" s="539"/>
      <c r="C2641" s="540"/>
      <c r="D2641" s="543"/>
      <c r="E2641" s="543"/>
      <c r="F2641" s="558"/>
      <c r="G2641" s="543"/>
      <c r="H2641" s="543"/>
      <c r="I2641" s="543"/>
      <c r="J2641" s="544"/>
      <c r="K2641" s="544"/>
      <c r="L2641" s="544"/>
      <c r="M2641" s="544"/>
      <c r="N2641" s="557"/>
      <c r="O2641" s="545"/>
      <c r="P2641" s="545"/>
    </row>
    <row r="2642" spans="1:16" hidden="1" x14ac:dyDescent="0.2">
      <c r="A2642" s="538"/>
      <c r="B2642" s="539"/>
      <c r="C2642" s="540"/>
      <c r="D2642" s="543"/>
      <c r="E2642" s="543"/>
      <c r="F2642" s="558"/>
      <c r="G2642" s="543"/>
      <c r="H2642" s="543"/>
      <c r="I2642" s="543"/>
      <c r="J2642" s="544"/>
      <c r="K2642" s="544"/>
      <c r="L2642" s="544"/>
      <c r="M2642" s="544"/>
      <c r="N2642" s="557"/>
      <c r="O2642" s="545"/>
      <c r="P2642" s="545"/>
    </row>
    <row r="2643" spans="1:16" hidden="1" x14ac:dyDescent="0.2">
      <c r="A2643" s="538"/>
      <c r="B2643" s="539"/>
      <c r="C2643" s="540"/>
      <c r="D2643" s="543"/>
      <c r="E2643" s="543"/>
      <c r="F2643" s="558"/>
      <c r="G2643" s="543"/>
      <c r="H2643" s="543"/>
      <c r="I2643" s="543"/>
      <c r="J2643" s="544"/>
      <c r="K2643" s="544"/>
      <c r="L2643" s="544"/>
      <c r="M2643" s="544"/>
      <c r="N2643" s="557"/>
      <c r="O2643" s="545"/>
      <c r="P2643" s="545"/>
    </row>
    <row r="2644" spans="1:16" hidden="1" x14ac:dyDescent="0.2">
      <c r="A2644" s="538"/>
      <c r="B2644" s="539"/>
      <c r="C2644" s="540"/>
      <c r="D2644" s="543"/>
      <c r="E2644" s="543"/>
      <c r="F2644" s="558"/>
      <c r="G2644" s="543"/>
      <c r="H2644" s="543"/>
      <c r="I2644" s="543"/>
      <c r="J2644" s="544"/>
      <c r="K2644" s="544"/>
      <c r="L2644" s="544"/>
      <c r="M2644" s="544"/>
      <c r="N2644" s="557"/>
      <c r="O2644" s="545"/>
      <c r="P2644" s="545"/>
    </row>
    <row r="2645" spans="1:16" hidden="1" x14ac:dyDescent="0.2">
      <c r="A2645" s="538"/>
      <c r="B2645" s="539"/>
      <c r="C2645" s="540"/>
      <c r="D2645" s="543"/>
      <c r="E2645" s="543"/>
      <c r="F2645" s="558"/>
      <c r="G2645" s="543"/>
      <c r="H2645" s="543"/>
      <c r="I2645" s="543"/>
      <c r="J2645" s="544"/>
      <c r="K2645" s="544"/>
      <c r="L2645" s="544"/>
      <c r="M2645" s="544"/>
      <c r="N2645" s="557"/>
      <c r="O2645" s="545"/>
      <c r="P2645" s="545"/>
    </row>
    <row r="2646" spans="1:16" hidden="1" x14ac:dyDescent="0.2">
      <c r="A2646" s="538"/>
      <c r="B2646" s="539"/>
      <c r="C2646" s="540"/>
      <c r="D2646" s="543"/>
      <c r="E2646" s="543"/>
      <c r="F2646" s="558"/>
      <c r="G2646" s="543"/>
      <c r="H2646" s="543"/>
      <c r="I2646" s="543"/>
      <c r="J2646" s="544"/>
      <c r="K2646" s="544"/>
      <c r="L2646" s="544"/>
      <c r="M2646" s="544"/>
      <c r="N2646" s="557"/>
      <c r="O2646" s="545"/>
      <c r="P2646" s="545"/>
    </row>
    <row r="2647" spans="1:16" hidden="1" x14ac:dyDescent="0.2">
      <c r="A2647" s="538"/>
      <c r="B2647" s="539"/>
      <c r="C2647" s="540"/>
      <c r="D2647" s="543"/>
      <c r="E2647" s="543"/>
      <c r="F2647" s="558"/>
      <c r="G2647" s="543"/>
      <c r="H2647" s="543"/>
      <c r="I2647" s="543"/>
      <c r="J2647" s="544"/>
      <c r="K2647" s="544"/>
      <c r="L2647" s="544"/>
      <c r="M2647" s="544"/>
      <c r="N2647" s="557"/>
      <c r="O2647" s="545"/>
      <c r="P2647" s="545"/>
    </row>
    <row r="2648" spans="1:16" hidden="1" x14ac:dyDescent="0.2">
      <c r="A2648" s="538"/>
      <c r="B2648" s="539"/>
      <c r="C2648" s="540"/>
      <c r="D2648" s="543"/>
      <c r="E2648" s="543"/>
      <c r="F2648" s="558"/>
      <c r="G2648" s="543"/>
      <c r="H2648" s="543"/>
      <c r="I2648" s="543"/>
      <c r="J2648" s="544"/>
      <c r="K2648" s="544"/>
      <c r="L2648" s="544"/>
      <c r="M2648" s="544"/>
      <c r="N2648" s="557"/>
      <c r="O2648" s="545"/>
      <c r="P2648" s="545"/>
    </row>
    <row r="2649" spans="1:16" hidden="1" x14ac:dyDescent="0.2">
      <c r="A2649" s="538"/>
      <c r="B2649" s="539"/>
      <c r="C2649" s="540"/>
      <c r="D2649" s="543"/>
      <c r="E2649" s="543"/>
      <c r="F2649" s="558"/>
      <c r="G2649" s="543"/>
      <c r="H2649" s="543"/>
      <c r="I2649" s="543"/>
      <c r="J2649" s="544"/>
      <c r="K2649" s="544"/>
      <c r="L2649" s="544"/>
      <c r="M2649" s="544"/>
      <c r="N2649" s="557"/>
      <c r="O2649" s="545"/>
      <c r="P2649" s="545"/>
    </row>
    <row r="2650" spans="1:16" hidden="1" x14ac:dyDescent="0.2">
      <c r="A2650" s="538"/>
      <c r="B2650" s="539"/>
      <c r="C2650" s="540"/>
      <c r="D2650" s="543"/>
      <c r="E2650" s="543"/>
      <c r="F2650" s="558"/>
      <c r="G2650" s="543"/>
      <c r="H2650" s="543"/>
      <c r="I2650" s="543"/>
      <c r="J2650" s="544"/>
      <c r="K2650" s="544"/>
      <c r="L2650" s="544"/>
      <c r="M2650" s="544"/>
      <c r="N2650" s="557"/>
      <c r="O2650" s="545"/>
      <c r="P2650" s="545"/>
    </row>
    <row r="2651" spans="1:16" hidden="1" x14ac:dyDescent="0.2">
      <c r="A2651" s="538"/>
      <c r="B2651" s="539"/>
      <c r="C2651" s="540"/>
      <c r="D2651" s="543"/>
      <c r="E2651" s="543"/>
      <c r="F2651" s="558"/>
      <c r="G2651" s="543"/>
      <c r="H2651" s="543"/>
      <c r="I2651" s="543"/>
      <c r="J2651" s="544"/>
      <c r="K2651" s="544"/>
      <c r="L2651" s="544"/>
      <c r="M2651" s="544"/>
      <c r="N2651" s="557"/>
      <c r="O2651" s="545"/>
      <c r="P2651" s="545"/>
    </row>
    <row r="2652" spans="1:16" hidden="1" x14ac:dyDescent="0.2">
      <c r="A2652" s="538"/>
      <c r="B2652" s="539"/>
      <c r="C2652" s="540"/>
      <c r="D2652" s="543"/>
      <c r="E2652" s="543"/>
      <c r="F2652" s="558"/>
      <c r="G2652" s="543"/>
      <c r="H2652" s="543"/>
      <c r="I2652" s="543"/>
      <c r="J2652" s="544"/>
      <c r="K2652" s="544"/>
      <c r="L2652" s="544"/>
      <c r="M2652" s="544"/>
      <c r="N2652" s="557"/>
      <c r="O2652" s="545"/>
      <c r="P2652" s="545"/>
    </row>
    <row r="2653" spans="1:16" hidden="1" x14ac:dyDescent="0.2">
      <c r="A2653" s="538"/>
      <c r="B2653" s="539"/>
      <c r="C2653" s="540"/>
      <c r="D2653" s="543"/>
      <c r="E2653" s="543"/>
      <c r="F2653" s="558"/>
      <c r="G2653" s="543"/>
      <c r="H2653" s="543"/>
      <c r="I2653" s="543"/>
      <c r="J2653" s="544"/>
      <c r="K2653" s="544"/>
      <c r="L2653" s="544"/>
      <c r="M2653" s="544"/>
      <c r="N2653" s="557"/>
      <c r="O2653" s="545"/>
      <c r="P2653" s="545"/>
    </row>
    <row r="2654" spans="1:16" hidden="1" x14ac:dyDescent="0.2">
      <c r="A2654" s="538"/>
      <c r="B2654" s="539"/>
      <c r="C2654" s="540"/>
      <c r="D2654" s="543"/>
      <c r="E2654" s="543"/>
      <c r="F2654" s="558"/>
      <c r="G2654" s="543"/>
      <c r="H2654" s="543"/>
      <c r="I2654" s="543"/>
      <c r="J2654" s="544"/>
      <c r="K2654" s="544"/>
      <c r="L2654" s="544"/>
      <c r="M2654" s="544"/>
      <c r="N2654" s="557"/>
      <c r="O2654" s="545"/>
      <c r="P2654" s="545"/>
    </row>
    <row r="2655" spans="1:16" hidden="1" x14ac:dyDescent="0.2">
      <c r="A2655" s="538"/>
      <c r="B2655" s="539"/>
      <c r="C2655" s="540"/>
      <c r="D2655" s="543"/>
      <c r="E2655" s="543"/>
      <c r="F2655" s="558"/>
      <c r="G2655" s="543"/>
      <c r="H2655" s="543"/>
      <c r="I2655" s="543"/>
      <c r="J2655" s="544"/>
      <c r="K2655" s="544"/>
      <c r="L2655" s="544"/>
      <c r="M2655" s="544"/>
      <c r="N2655" s="557"/>
      <c r="O2655" s="545"/>
      <c r="P2655" s="545"/>
    </row>
    <row r="2656" spans="1:16" hidden="1" x14ac:dyDescent="0.2">
      <c r="A2656" s="538"/>
      <c r="B2656" s="539"/>
      <c r="C2656" s="540"/>
      <c r="D2656" s="543"/>
      <c r="E2656" s="543"/>
      <c r="F2656" s="558"/>
      <c r="G2656" s="543"/>
      <c r="H2656" s="543"/>
      <c r="I2656" s="543"/>
      <c r="J2656" s="544"/>
      <c r="K2656" s="544"/>
      <c r="L2656" s="544"/>
      <c r="M2656" s="544"/>
      <c r="N2656" s="557"/>
      <c r="O2656" s="545"/>
      <c r="P2656" s="545"/>
    </row>
    <row r="2657" spans="1:16" hidden="1" x14ac:dyDescent="0.2">
      <c r="A2657" s="538"/>
      <c r="B2657" s="539"/>
      <c r="C2657" s="540"/>
      <c r="D2657" s="543"/>
      <c r="E2657" s="543"/>
      <c r="F2657" s="558"/>
      <c r="G2657" s="543"/>
      <c r="H2657" s="543"/>
      <c r="I2657" s="543"/>
      <c r="J2657" s="544"/>
      <c r="K2657" s="544"/>
      <c r="L2657" s="544"/>
      <c r="M2657" s="544"/>
      <c r="N2657" s="557"/>
      <c r="O2657" s="545"/>
      <c r="P2657" s="545"/>
    </row>
    <row r="2658" spans="1:16" hidden="1" x14ac:dyDescent="0.2">
      <c r="A2658" s="538"/>
      <c r="B2658" s="539"/>
      <c r="C2658" s="540"/>
      <c r="D2658" s="543"/>
      <c r="E2658" s="543"/>
      <c r="F2658" s="558"/>
      <c r="G2658" s="543"/>
      <c r="H2658" s="543"/>
      <c r="I2658" s="543"/>
      <c r="J2658" s="544"/>
      <c r="K2658" s="544"/>
      <c r="L2658" s="544"/>
      <c r="M2658" s="544"/>
      <c r="N2658" s="557"/>
      <c r="O2658" s="545"/>
      <c r="P2658" s="545"/>
    </row>
    <row r="2659" spans="1:16" hidden="1" x14ac:dyDescent="0.2">
      <c r="A2659" s="538"/>
      <c r="B2659" s="539"/>
      <c r="C2659" s="540"/>
      <c r="D2659" s="543"/>
      <c r="E2659" s="543"/>
      <c r="F2659" s="558"/>
      <c r="G2659" s="543"/>
      <c r="H2659" s="543"/>
      <c r="I2659" s="543"/>
      <c r="J2659" s="544"/>
      <c r="K2659" s="544"/>
      <c r="L2659" s="544"/>
      <c r="M2659" s="544"/>
      <c r="N2659" s="557"/>
      <c r="O2659" s="545"/>
      <c r="P2659" s="545"/>
    </row>
    <row r="2660" spans="1:16" hidden="1" x14ac:dyDescent="0.2">
      <c r="A2660" s="538"/>
      <c r="B2660" s="539"/>
      <c r="C2660" s="540"/>
      <c r="D2660" s="543"/>
      <c r="E2660" s="543"/>
      <c r="F2660" s="558"/>
      <c r="G2660" s="543"/>
      <c r="H2660" s="543"/>
      <c r="I2660" s="543"/>
      <c r="J2660" s="544"/>
      <c r="K2660" s="544"/>
      <c r="L2660" s="544"/>
      <c r="M2660" s="544"/>
      <c r="N2660" s="557"/>
      <c r="O2660" s="545"/>
      <c r="P2660" s="545"/>
    </row>
    <row r="2661" spans="1:16" hidden="1" x14ac:dyDescent="0.2">
      <c r="A2661" s="538"/>
      <c r="B2661" s="539"/>
      <c r="C2661" s="540"/>
      <c r="D2661" s="543"/>
      <c r="E2661" s="543"/>
      <c r="F2661" s="558"/>
      <c r="G2661" s="543"/>
      <c r="H2661" s="543"/>
      <c r="I2661" s="543"/>
      <c r="J2661" s="544"/>
      <c r="K2661" s="544"/>
      <c r="L2661" s="544"/>
      <c r="M2661" s="544"/>
      <c r="N2661" s="557"/>
      <c r="O2661" s="545"/>
      <c r="P2661" s="545"/>
    </row>
    <row r="2662" spans="1:16" hidden="1" x14ac:dyDescent="0.2">
      <c r="A2662" s="538"/>
      <c r="B2662" s="539"/>
      <c r="C2662" s="540"/>
      <c r="D2662" s="543"/>
      <c r="E2662" s="543"/>
      <c r="F2662" s="558"/>
      <c r="G2662" s="543"/>
      <c r="H2662" s="543"/>
      <c r="I2662" s="543"/>
      <c r="J2662" s="544"/>
      <c r="K2662" s="544"/>
      <c r="L2662" s="544"/>
      <c r="M2662" s="544"/>
      <c r="N2662" s="557"/>
      <c r="O2662" s="545"/>
      <c r="P2662" s="545"/>
    </row>
    <row r="2663" spans="1:16" hidden="1" x14ac:dyDescent="0.2">
      <c r="A2663" s="538"/>
      <c r="B2663" s="539"/>
      <c r="C2663" s="540"/>
      <c r="D2663" s="543"/>
      <c r="E2663" s="543"/>
      <c r="F2663" s="558"/>
      <c r="G2663" s="543"/>
      <c r="H2663" s="543"/>
      <c r="I2663" s="543"/>
      <c r="J2663" s="544"/>
      <c r="K2663" s="544"/>
      <c r="L2663" s="544"/>
      <c r="M2663" s="544"/>
      <c r="N2663" s="557"/>
      <c r="O2663" s="545"/>
      <c r="P2663" s="545"/>
    </row>
    <row r="2664" spans="1:16" hidden="1" x14ac:dyDescent="0.2">
      <c r="A2664" s="538"/>
      <c r="B2664" s="539"/>
      <c r="C2664" s="540"/>
      <c r="D2664" s="543"/>
      <c r="E2664" s="543"/>
      <c r="F2664" s="558"/>
      <c r="G2664" s="543"/>
      <c r="H2664" s="543"/>
      <c r="I2664" s="543"/>
      <c r="J2664" s="544"/>
      <c r="K2664" s="544"/>
      <c r="L2664" s="544"/>
      <c r="M2664" s="544"/>
      <c r="N2664" s="557"/>
      <c r="O2664" s="545"/>
      <c r="P2664" s="545"/>
    </row>
    <row r="2665" spans="1:16" hidden="1" x14ac:dyDescent="0.2">
      <c r="A2665" s="538"/>
      <c r="B2665" s="539"/>
      <c r="C2665" s="540"/>
      <c r="D2665" s="543"/>
      <c r="E2665" s="543"/>
      <c r="F2665" s="558"/>
      <c r="G2665" s="543"/>
      <c r="H2665" s="543"/>
      <c r="I2665" s="543"/>
      <c r="J2665" s="544"/>
      <c r="K2665" s="544"/>
      <c r="L2665" s="544"/>
      <c r="M2665" s="544"/>
      <c r="N2665" s="557"/>
      <c r="O2665" s="545"/>
      <c r="P2665" s="545"/>
    </row>
    <row r="2666" spans="1:16" hidden="1" x14ac:dyDescent="0.2">
      <c r="A2666" s="538"/>
      <c r="B2666" s="539"/>
      <c r="C2666" s="540"/>
      <c r="D2666" s="543"/>
      <c r="E2666" s="543"/>
      <c r="F2666" s="558"/>
      <c r="G2666" s="543"/>
      <c r="H2666" s="543"/>
      <c r="I2666" s="543"/>
      <c r="J2666" s="544"/>
      <c r="K2666" s="544"/>
      <c r="L2666" s="544"/>
      <c r="M2666" s="544"/>
      <c r="N2666" s="557"/>
      <c r="O2666" s="545"/>
      <c r="P2666" s="545"/>
    </row>
    <row r="2667" spans="1:16" hidden="1" x14ac:dyDescent="0.2">
      <c r="A2667" s="538"/>
      <c r="B2667" s="539"/>
      <c r="C2667" s="540"/>
      <c r="D2667" s="543"/>
      <c r="E2667" s="543"/>
      <c r="F2667" s="558"/>
      <c r="G2667" s="543"/>
      <c r="H2667" s="543"/>
      <c r="I2667" s="543"/>
      <c r="J2667" s="544"/>
      <c r="K2667" s="544"/>
      <c r="L2667" s="544"/>
      <c r="M2667" s="544"/>
      <c r="N2667" s="557"/>
      <c r="O2667" s="545"/>
      <c r="P2667" s="545"/>
    </row>
    <row r="2668" spans="1:16" hidden="1" x14ac:dyDescent="0.2">
      <c r="A2668" s="538"/>
      <c r="B2668" s="539"/>
      <c r="C2668" s="540"/>
      <c r="D2668" s="543"/>
      <c r="E2668" s="543"/>
      <c r="F2668" s="558"/>
      <c r="G2668" s="543"/>
      <c r="H2668" s="543"/>
      <c r="I2668" s="543"/>
      <c r="J2668" s="544"/>
      <c r="K2668" s="544"/>
      <c r="L2668" s="544"/>
      <c r="M2668" s="544"/>
      <c r="N2668" s="557"/>
      <c r="O2668" s="545"/>
      <c r="P2668" s="545"/>
    </row>
    <row r="2669" spans="1:16" hidden="1" x14ac:dyDescent="0.2">
      <c r="A2669" s="538"/>
      <c r="B2669" s="539"/>
      <c r="C2669" s="540"/>
      <c r="D2669" s="543"/>
      <c r="E2669" s="543"/>
      <c r="F2669" s="558"/>
      <c r="G2669" s="543"/>
      <c r="H2669" s="543"/>
      <c r="I2669" s="543"/>
      <c r="J2669" s="544"/>
      <c r="K2669" s="544"/>
      <c r="L2669" s="544"/>
      <c r="M2669" s="544"/>
      <c r="N2669" s="557"/>
      <c r="O2669" s="545"/>
      <c r="P2669" s="545"/>
    </row>
    <row r="2670" spans="1:16" hidden="1" x14ac:dyDescent="0.2">
      <c r="A2670" s="538"/>
      <c r="B2670" s="539"/>
      <c r="C2670" s="540"/>
      <c r="D2670" s="543"/>
      <c r="E2670" s="543"/>
      <c r="F2670" s="558"/>
      <c r="G2670" s="543"/>
      <c r="H2670" s="543"/>
      <c r="I2670" s="543"/>
      <c r="J2670" s="544"/>
      <c r="K2670" s="544"/>
      <c r="L2670" s="544"/>
      <c r="M2670" s="544"/>
      <c r="N2670" s="557"/>
      <c r="O2670" s="545"/>
      <c r="P2670" s="545"/>
    </row>
    <row r="2671" spans="1:16" hidden="1" x14ac:dyDescent="0.2">
      <c r="A2671" s="538"/>
      <c r="B2671" s="539"/>
      <c r="C2671" s="540"/>
      <c r="D2671" s="543"/>
      <c r="E2671" s="543"/>
      <c r="F2671" s="558"/>
      <c r="G2671" s="543"/>
      <c r="H2671" s="543"/>
      <c r="I2671" s="543"/>
      <c r="J2671" s="544"/>
      <c r="K2671" s="544"/>
      <c r="L2671" s="544"/>
      <c r="M2671" s="544"/>
      <c r="N2671" s="557"/>
      <c r="O2671" s="545"/>
      <c r="P2671" s="545"/>
    </row>
    <row r="2672" spans="1:16" hidden="1" x14ac:dyDescent="0.2">
      <c r="A2672" s="538"/>
      <c r="B2672" s="539"/>
      <c r="C2672" s="540"/>
      <c r="D2672" s="543"/>
      <c r="E2672" s="543"/>
      <c r="F2672" s="558"/>
      <c r="G2672" s="543"/>
      <c r="H2672" s="543"/>
      <c r="I2672" s="543"/>
      <c r="J2672" s="544"/>
      <c r="K2672" s="544"/>
      <c r="L2672" s="544"/>
      <c r="M2672" s="544"/>
      <c r="N2672" s="557"/>
      <c r="O2672" s="545"/>
      <c r="P2672" s="545"/>
    </row>
    <row r="2673" spans="1:16" hidden="1" x14ac:dyDescent="0.2">
      <c r="A2673" s="538"/>
      <c r="B2673" s="539"/>
      <c r="C2673" s="540"/>
      <c r="D2673" s="543"/>
      <c r="E2673" s="543"/>
      <c r="F2673" s="558"/>
      <c r="G2673" s="543"/>
      <c r="H2673" s="543"/>
      <c r="I2673" s="543"/>
      <c r="J2673" s="544"/>
      <c r="K2673" s="544"/>
      <c r="L2673" s="544"/>
      <c r="M2673" s="544"/>
      <c r="N2673" s="557"/>
      <c r="O2673" s="545"/>
      <c r="P2673" s="545"/>
    </row>
    <row r="2674" spans="1:16" hidden="1" x14ac:dyDescent="0.2">
      <c r="A2674" s="538"/>
      <c r="B2674" s="539"/>
      <c r="C2674" s="540"/>
      <c r="D2674" s="543"/>
      <c r="E2674" s="543"/>
      <c r="F2674" s="558"/>
      <c r="G2674" s="543"/>
      <c r="H2674" s="543"/>
      <c r="I2674" s="543"/>
      <c r="J2674" s="544"/>
      <c r="K2674" s="544"/>
      <c r="L2674" s="544"/>
      <c r="M2674" s="544"/>
      <c r="N2674" s="557"/>
      <c r="O2674" s="545"/>
      <c r="P2674" s="545"/>
    </row>
    <row r="2675" spans="1:16" hidden="1" x14ac:dyDescent="0.2">
      <c r="A2675" s="538"/>
      <c r="B2675" s="539"/>
      <c r="C2675" s="540"/>
      <c r="D2675" s="543"/>
      <c r="E2675" s="543"/>
      <c r="F2675" s="558"/>
      <c r="G2675" s="543"/>
      <c r="H2675" s="543"/>
      <c r="I2675" s="543"/>
      <c r="J2675" s="544"/>
      <c r="K2675" s="544"/>
      <c r="L2675" s="544"/>
      <c r="M2675" s="544"/>
      <c r="N2675" s="557"/>
      <c r="O2675" s="545"/>
      <c r="P2675" s="545"/>
    </row>
    <row r="2676" spans="1:16" hidden="1" x14ac:dyDescent="0.2">
      <c r="A2676" s="538"/>
      <c r="B2676" s="539"/>
      <c r="C2676" s="540"/>
      <c r="D2676" s="543"/>
      <c r="E2676" s="543"/>
      <c r="F2676" s="558"/>
      <c r="G2676" s="543"/>
      <c r="H2676" s="543"/>
      <c r="I2676" s="543"/>
      <c r="J2676" s="544"/>
      <c r="K2676" s="544"/>
      <c r="L2676" s="544"/>
      <c r="M2676" s="544"/>
      <c r="N2676" s="557"/>
      <c r="O2676" s="545"/>
      <c r="P2676" s="545"/>
    </row>
    <row r="2677" spans="1:16" hidden="1" x14ac:dyDescent="0.2">
      <c r="A2677" s="538"/>
      <c r="B2677" s="539"/>
      <c r="C2677" s="540"/>
      <c r="D2677" s="543"/>
      <c r="E2677" s="543"/>
      <c r="F2677" s="558"/>
      <c r="G2677" s="543"/>
      <c r="H2677" s="543"/>
      <c r="I2677" s="543"/>
      <c r="J2677" s="544"/>
      <c r="K2677" s="544"/>
      <c r="L2677" s="544"/>
      <c r="M2677" s="544"/>
      <c r="N2677" s="557"/>
      <c r="O2677" s="545"/>
      <c r="P2677" s="545"/>
    </row>
    <row r="2678" spans="1:16" hidden="1" x14ac:dyDescent="0.2">
      <c r="A2678" s="538"/>
      <c r="B2678" s="539"/>
      <c r="C2678" s="540"/>
      <c r="D2678" s="543"/>
      <c r="E2678" s="543"/>
      <c r="F2678" s="558"/>
      <c r="G2678" s="543"/>
      <c r="H2678" s="543"/>
      <c r="I2678" s="543"/>
      <c r="J2678" s="544"/>
      <c r="K2678" s="544"/>
      <c r="L2678" s="544"/>
      <c r="M2678" s="544"/>
      <c r="N2678" s="557"/>
      <c r="O2678" s="545"/>
      <c r="P2678" s="545"/>
    </row>
    <row r="2679" spans="1:16" hidden="1" x14ac:dyDescent="0.2">
      <c r="A2679" s="538"/>
      <c r="B2679" s="539"/>
      <c r="C2679" s="540"/>
      <c r="D2679" s="543"/>
      <c r="E2679" s="543"/>
      <c r="F2679" s="558"/>
      <c r="G2679" s="543"/>
      <c r="H2679" s="543"/>
      <c r="I2679" s="543"/>
      <c r="J2679" s="544"/>
      <c r="K2679" s="544"/>
      <c r="L2679" s="544"/>
      <c r="M2679" s="544"/>
      <c r="N2679" s="557"/>
      <c r="O2679" s="545"/>
      <c r="P2679" s="545"/>
    </row>
    <row r="2680" spans="1:16" hidden="1" x14ac:dyDescent="0.2">
      <c r="A2680" s="538"/>
      <c r="B2680" s="539"/>
      <c r="C2680" s="540"/>
      <c r="D2680" s="543"/>
      <c r="E2680" s="543"/>
      <c r="F2680" s="558"/>
      <c r="G2680" s="543"/>
      <c r="H2680" s="543"/>
      <c r="I2680" s="543"/>
      <c r="J2680" s="544"/>
      <c r="K2680" s="544"/>
      <c r="L2680" s="544"/>
      <c r="M2680" s="544"/>
      <c r="N2680" s="557"/>
      <c r="O2680" s="545"/>
      <c r="P2680" s="545"/>
    </row>
    <row r="2681" spans="1:16" hidden="1" x14ac:dyDescent="0.2">
      <c r="A2681" s="538"/>
      <c r="B2681" s="539"/>
      <c r="C2681" s="540"/>
      <c r="D2681" s="543"/>
      <c r="E2681" s="543"/>
      <c r="F2681" s="558"/>
      <c r="G2681" s="543"/>
      <c r="H2681" s="543"/>
      <c r="I2681" s="543"/>
      <c r="J2681" s="544"/>
      <c r="K2681" s="544"/>
      <c r="L2681" s="544"/>
      <c r="M2681" s="544"/>
      <c r="N2681" s="557"/>
      <c r="O2681" s="545"/>
      <c r="P2681" s="545"/>
    </row>
    <row r="2682" spans="1:16" hidden="1" x14ac:dyDescent="0.2">
      <c r="A2682" s="538"/>
      <c r="B2682" s="539"/>
      <c r="C2682" s="540"/>
      <c r="D2682" s="543"/>
      <c r="E2682" s="543"/>
      <c r="F2682" s="558"/>
      <c r="G2682" s="543"/>
      <c r="H2682" s="543"/>
      <c r="I2682" s="543"/>
      <c r="J2682" s="544"/>
      <c r="K2682" s="544"/>
      <c r="L2682" s="544"/>
      <c r="M2682" s="544"/>
      <c r="N2682" s="557"/>
      <c r="O2682" s="545"/>
      <c r="P2682" s="545"/>
    </row>
    <row r="2683" spans="1:16" hidden="1" x14ac:dyDescent="0.2">
      <c r="A2683" s="538"/>
      <c r="B2683" s="539"/>
      <c r="C2683" s="540"/>
      <c r="D2683" s="543"/>
      <c r="E2683" s="543"/>
      <c r="F2683" s="558"/>
      <c r="G2683" s="543"/>
      <c r="H2683" s="543"/>
      <c r="I2683" s="543"/>
      <c r="J2683" s="544"/>
      <c r="K2683" s="544"/>
      <c r="L2683" s="544"/>
      <c r="M2683" s="544"/>
      <c r="N2683" s="557"/>
      <c r="O2683" s="545"/>
      <c r="P2683" s="545"/>
    </row>
    <row r="2684" spans="1:16" hidden="1" x14ac:dyDescent="0.2">
      <c r="A2684" s="538"/>
      <c r="B2684" s="539"/>
      <c r="C2684" s="540"/>
      <c r="D2684" s="543"/>
      <c r="E2684" s="543"/>
      <c r="F2684" s="558"/>
      <c r="G2684" s="543"/>
      <c r="H2684" s="543"/>
      <c r="I2684" s="543"/>
      <c r="J2684" s="544"/>
      <c r="K2684" s="544"/>
      <c r="L2684" s="544"/>
      <c r="M2684" s="544"/>
      <c r="N2684" s="557"/>
      <c r="O2684" s="545"/>
      <c r="P2684" s="545"/>
    </row>
    <row r="2685" spans="1:16" hidden="1" x14ac:dyDescent="0.2">
      <c r="A2685" s="538"/>
      <c r="B2685" s="539"/>
      <c r="C2685" s="540"/>
      <c r="D2685" s="543"/>
      <c r="E2685" s="543"/>
      <c r="F2685" s="558"/>
      <c r="G2685" s="543"/>
      <c r="H2685" s="543"/>
      <c r="I2685" s="543"/>
      <c r="J2685" s="544"/>
      <c r="K2685" s="544"/>
      <c r="L2685" s="544"/>
      <c r="M2685" s="544"/>
      <c r="N2685" s="557"/>
      <c r="O2685" s="545"/>
      <c r="P2685" s="545"/>
    </row>
    <row r="2686" spans="1:16" hidden="1" x14ac:dyDescent="0.2">
      <c r="A2686" s="538"/>
      <c r="B2686" s="539"/>
      <c r="C2686" s="540"/>
      <c r="D2686" s="543"/>
      <c r="E2686" s="543"/>
      <c r="F2686" s="558"/>
      <c r="G2686" s="543"/>
      <c r="H2686" s="543"/>
      <c r="I2686" s="543"/>
      <c r="J2686" s="544"/>
      <c r="K2686" s="544"/>
      <c r="L2686" s="544"/>
      <c r="M2686" s="544"/>
      <c r="N2686" s="557"/>
      <c r="O2686" s="545"/>
      <c r="P2686" s="545"/>
    </row>
    <row r="2687" spans="1:16" hidden="1" x14ac:dyDescent="0.2">
      <c r="A2687" s="538"/>
      <c r="B2687" s="539"/>
      <c r="C2687" s="540"/>
      <c r="D2687" s="543"/>
      <c r="E2687" s="543"/>
      <c r="F2687" s="558"/>
      <c r="G2687" s="543"/>
      <c r="H2687" s="543"/>
      <c r="I2687" s="543"/>
      <c r="J2687" s="544"/>
      <c r="K2687" s="544"/>
      <c r="L2687" s="544"/>
      <c r="M2687" s="544"/>
      <c r="N2687" s="557"/>
      <c r="O2687" s="545"/>
      <c r="P2687" s="545"/>
    </row>
    <row r="2688" spans="1:16" hidden="1" x14ac:dyDescent="0.2">
      <c r="A2688" s="538"/>
      <c r="B2688" s="539"/>
      <c r="C2688" s="540"/>
      <c r="D2688" s="543"/>
      <c r="E2688" s="543"/>
      <c r="F2688" s="558"/>
      <c r="G2688" s="543"/>
      <c r="H2688" s="543"/>
      <c r="I2688" s="543"/>
      <c r="J2688" s="544"/>
      <c r="K2688" s="544"/>
      <c r="L2688" s="544"/>
      <c r="M2688" s="544"/>
      <c r="N2688" s="557"/>
      <c r="O2688" s="545"/>
      <c r="P2688" s="545"/>
    </row>
    <row r="2689" spans="1:16" hidden="1" x14ac:dyDescent="0.2">
      <c r="A2689" s="538"/>
      <c r="B2689" s="539"/>
      <c r="C2689" s="540"/>
      <c r="D2689" s="543"/>
      <c r="E2689" s="543"/>
      <c r="F2689" s="558"/>
      <c r="G2689" s="543"/>
      <c r="H2689" s="543"/>
      <c r="I2689" s="543"/>
      <c r="J2689" s="544"/>
      <c r="K2689" s="544"/>
      <c r="L2689" s="544"/>
      <c r="M2689" s="544"/>
      <c r="N2689" s="557"/>
      <c r="O2689" s="545"/>
      <c r="P2689" s="545"/>
    </row>
    <row r="2690" spans="1:16" hidden="1" x14ac:dyDescent="0.2">
      <c r="A2690" s="538"/>
      <c r="B2690" s="539"/>
      <c r="C2690" s="540"/>
      <c r="D2690" s="543"/>
      <c r="E2690" s="543"/>
      <c r="F2690" s="558"/>
      <c r="G2690" s="543"/>
      <c r="H2690" s="543"/>
      <c r="I2690" s="543"/>
      <c r="J2690" s="544"/>
      <c r="K2690" s="544"/>
      <c r="L2690" s="544"/>
      <c r="M2690" s="544"/>
      <c r="N2690" s="557"/>
      <c r="O2690" s="545"/>
      <c r="P2690" s="545"/>
    </row>
    <row r="2691" spans="1:16" hidden="1" x14ac:dyDescent="0.2">
      <c r="A2691" s="538"/>
      <c r="B2691" s="539"/>
      <c r="C2691" s="540"/>
      <c r="D2691" s="543"/>
      <c r="E2691" s="543"/>
      <c r="F2691" s="558"/>
      <c r="G2691" s="543"/>
      <c r="H2691" s="543"/>
      <c r="I2691" s="543"/>
      <c r="J2691" s="544"/>
      <c r="K2691" s="544"/>
      <c r="L2691" s="544"/>
      <c r="M2691" s="544"/>
      <c r="N2691" s="557"/>
      <c r="O2691" s="545"/>
      <c r="P2691" s="545"/>
    </row>
    <row r="2692" spans="1:16" hidden="1" x14ac:dyDescent="0.2">
      <c r="A2692" s="538"/>
      <c r="B2692" s="539"/>
      <c r="C2692" s="540"/>
      <c r="D2692" s="543"/>
      <c r="E2692" s="543"/>
      <c r="F2692" s="558"/>
      <c r="G2692" s="543"/>
      <c r="H2692" s="543"/>
      <c r="I2692" s="543"/>
      <c r="J2692" s="544"/>
      <c r="K2692" s="544"/>
      <c r="L2692" s="544"/>
      <c r="M2692" s="544"/>
      <c r="N2692" s="557"/>
      <c r="O2692" s="545"/>
      <c r="P2692" s="545"/>
    </row>
    <row r="2693" spans="1:16" hidden="1" x14ac:dyDescent="0.2">
      <c r="A2693" s="538"/>
      <c r="B2693" s="539"/>
      <c r="C2693" s="540"/>
      <c r="D2693" s="543"/>
      <c r="E2693" s="543"/>
      <c r="F2693" s="558"/>
      <c r="G2693" s="543"/>
      <c r="H2693" s="543"/>
      <c r="I2693" s="543"/>
      <c r="J2693" s="544"/>
      <c r="K2693" s="544"/>
      <c r="L2693" s="544"/>
      <c r="M2693" s="544"/>
      <c r="N2693" s="557"/>
      <c r="O2693" s="545"/>
      <c r="P2693" s="545"/>
    </row>
    <row r="2694" spans="1:16" hidden="1" x14ac:dyDescent="0.2">
      <c r="A2694" s="538"/>
      <c r="B2694" s="539"/>
      <c r="C2694" s="540"/>
      <c r="D2694" s="543"/>
      <c r="E2694" s="543"/>
      <c r="F2694" s="558"/>
      <c r="G2694" s="543"/>
      <c r="H2694" s="543"/>
      <c r="I2694" s="543"/>
      <c r="J2694" s="544"/>
      <c r="K2694" s="544"/>
      <c r="L2694" s="544"/>
      <c r="M2694" s="544"/>
      <c r="N2694" s="557"/>
      <c r="O2694" s="545"/>
      <c r="P2694" s="545"/>
    </row>
    <row r="2695" spans="1:16" hidden="1" x14ac:dyDescent="0.2">
      <c r="A2695" s="538"/>
      <c r="B2695" s="539"/>
      <c r="C2695" s="540"/>
      <c r="D2695" s="543"/>
      <c r="E2695" s="543"/>
      <c r="F2695" s="558"/>
      <c r="G2695" s="543"/>
      <c r="H2695" s="543"/>
      <c r="I2695" s="543"/>
      <c r="J2695" s="544"/>
      <c r="K2695" s="544"/>
      <c r="L2695" s="544"/>
      <c r="M2695" s="544"/>
      <c r="N2695" s="557"/>
      <c r="O2695" s="545"/>
      <c r="P2695" s="545"/>
    </row>
    <row r="2696" spans="1:16" hidden="1" x14ac:dyDescent="0.2">
      <c r="A2696" s="538"/>
      <c r="B2696" s="539"/>
      <c r="C2696" s="540"/>
      <c r="D2696" s="543"/>
      <c r="E2696" s="543"/>
      <c r="F2696" s="558"/>
      <c r="G2696" s="543"/>
      <c r="H2696" s="543"/>
      <c r="I2696" s="543"/>
      <c r="J2696" s="544"/>
      <c r="K2696" s="544"/>
      <c r="L2696" s="544"/>
      <c r="M2696" s="544"/>
      <c r="N2696" s="557"/>
      <c r="O2696" s="545"/>
      <c r="P2696" s="545"/>
    </row>
    <row r="2697" spans="1:16" hidden="1" x14ac:dyDescent="0.2">
      <c r="A2697" s="538"/>
      <c r="B2697" s="539"/>
      <c r="C2697" s="540"/>
      <c r="D2697" s="543"/>
      <c r="E2697" s="543"/>
      <c r="F2697" s="558"/>
      <c r="G2697" s="543"/>
      <c r="H2697" s="543"/>
      <c r="I2697" s="543"/>
      <c r="J2697" s="544"/>
      <c r="K2697" s="544"/>
      <c r="L2697" s="544"/>
      <c r="M2697" s="544"/>
      <c r="N2697" s="557"/>
      <c r="O2697" s="545"/>
      <c r="P2697" s="545"/>
    </row>
    <row r="2698" spans="1:16" hidden="1" x14ac:dyDescent="0.2">
      <c r="A2698" s="538"/>
      <c r="B2698" s="539"/>
      <c r="C2698" s="540"/>
      <c r="D2698" s="543"/>
      <c r="E2698" s="543"/>
      <c r="F2698" s="558"/>
      <c r="G2698" s="543"/>
      <c r="H2698" s="543"/>
      <c r="I2698" s="543"/>
      <c r="J2698" s="544"/>
      <c r="K2698" s="544"/>
      <c r="L2698" s="544"/>
      <c r="M2698" s="544"/>
      <c r="N2698" s="557"/>
      <c r="O2698" s="545"/>
      <c r="P2698" s="545"/>
    </row>
    <row r="2699" spans="1:16" hidden="1" x14ac:dyDescent="0.2">
      <c r="A2699" s="538"/>
      <c r="B2699" s="539"/>
      <c r="C2699" s="540"/>
      <c r="D2699" s="543"/>
      <c r="E2699" s="543"/>
      <c r="F2699" s="558"/>
      <c r="G2699" s="543"/>
      <c r="H2699" s="543"/>
      <c r="I2699" s="543"/>
      <c r="J2699" s="544"/>
      <c r="K2699" s="544"/>
      <c r="L2699" s="544"/>
      <c r="M2699" s="544"/>
      <c r="N2699" s="557"/>
      <c r="O2699" s="545"/>
      <c r="P2699" s="545"/>
    </row>
    <row r="2700" spans="1:16" hidden="1" x14ac:dyDescent="0.2">
      <c r="A2700" s="538"/>
      <c r="B2700" s="539"/>
      <c r="C2700" s="540"/>
      <c r="D2700" s="543"/>
      <c r="E2700" s="543"/>
      <c r="F2700" s="558"/>
      <c r="G2700" s="543"/>
      <c r="H2700" s="543"/>
      <c r="I2700" s="543"/>
      <c r="J2700" s="544"/>
      <c r="K2700" s="544"/>
      <c r="L2700" s="544"/>
      <c r="M2700" s="544"/>
      <c r="N2700" s="557"/>
      <c r="O2700" s="545"/>
      <c r="P2700" s="545"/>
    </row>
    <row r="2701" spans="1:16" hidden="1" x14ac:dyDescent="0.2">
      <c r="A2701" s="538"/>
      <c r="B2701" s="539"/>
      <c r="C2701" s="540"/>
      <c r="D2701" s="543"/>
      <c r="E2701" s="543"/>
      <c r="F2701" s="558"/>
      <c r="G2701" s="543"/>
      <c r="H2701" s="543"/>
      <c r="I2701" s="543"/>
      <c r="J2701" s="544"/>
      <c r="K2701" s="544"/>
      <c r="L2701" s="544"/>
      <c r="M2701" s="544"/>
      <c r="N2701" s="557"/>
      <c r="O2701" s="545"/>
      <c r="P2701" s="545"/>
    </row>
    <row r="2702" spans="1:16" hidden="1" x14ac:dyDescent="0.2">
      <c r="A2702" s="538"/>
      <c r="B2702" s="539"/>
      <c r="C2702" s="540"/>
      <c r="D2702" s="543"/>
      <c r="E2702" s="543"/>
      <c r="F2702" s="558"/>
      <c r="G2702" s="543"/>
      <c r="H2702" s="543"/>
      <c r="I2702" s="543"/>
      <c r="J2702" s="544"/>
      <c r="K2702" s="544"/>
      <c r="L2702" s="544"/>
      <c r="M2702" s="544"/>
      <c r="N2702" s="557"/>
      <c r="O2702" s="545"/>
      <c r="P2702" s="545"/>
    </row>
    <row r="2703" spans="1:16" hidden="1" x14ac:dyDescent="0.2">
      <c r="A2703" s="538"/>
      <c r="B2703" s="539"/>
      <c r="C2703" s="540"/>
      <c r="D2703" s="543"/>
      <c r="E2703" s="543"/>
      <c r="F2703" s="558"/>
      <c r="G2703" s="543"/>
      <c r="H2703" s="543"/>
      <c r="I2703" s="543"/>
      <c r="J2703" s="544"/>
      <c r="K2703" s="544"/>
      <c r="L2703" s="544"/>
      <c r="M2703" s="544"/>
      <c r="N2703" s="557"/>
      <c r="O2703" s="545"/>
      <c r="P2703" s="545"/>
    </row>
    <row r="2704" spans="1:16" hidden="1" x14ac:dyDescent="0.2">
      <c r="A2704" s="538"/>
      <c r="B2704" s="539"/>
      <c r="C2704" s="540"/>
      <c r="D2704" s="543"/>
      <c r="E2704" s="543"/>
      <c r="F2704" s="558"/>
      <c r="G2704" s="543"/>
      <c r="H2704" s="543"/>
      <c r="I2704" s="543"/>
      <c r="J2704" s="544"/>
      <c r="K2704" s="544"/>
      <c r="L2704" s="544"/>
      <c r="M2704" s="544"/>
      <c r="N2704" s="557"/>
      <c r="O2704" s="545"/>
      <c r="P2704" s="545"/>
    </row>
    <row r="2705" spans="1:16" hidden="1" x14ac:dyDescent="0.2">
      <c r="A2705" s="538"/>
      <c r="B2705" s="539"/>
      <c r="C2705" s="540"/>
      <c r="D2705" s="543"/>
      <c r="E2705" s="543"/>
      <c r="F2705" s="558"/>
      <c r="G2705" s="543"/>
      <c r="H2705" s="543"/>
      <c r="I2705" s="543"/>
      <c r="J2705" s="544"/>
      <c r="K2705" s="544"/>
      <c r="L2705" s="544"/>
      <c r="M2705" s="544"/>
      <c r="N2705" s="557"/>
      <c r="O2705" s="545"/>
      <c r="P2705" s="545"/>
    </row>
    <row r="2706" spans="1:16" hidden="1" x14ac:dyDescent="0.2">
      <c r="A2706" s="538"/>
      <c r="B2706" s="539"/>
      <c r="C2706" s="540"/>
      <c r="D2706" s="543"/>
      <c r="E2706" s="543"/>
      <c r="F2706" s="558"/>
      <c r="G2706" s="543"/>
      <c r="H2706" s="543"/>
      <c r="I2706" s="543"/>
      <c r="J2706" s="544"/>
      <c r="K2706" s="544"/>
      <c r="L2706" s="544"/>
      <c r="M2706" s="544"/>
      <c r="N2706" s="557"/>
      <c r="O2706" s="545"/>
      <c r="P2706" s="545"/>
    </row>
    <row r="2707" spans="1:16" hidden="1" x14ac:dyDescent="0.2">
      <c r="A2707" s="538"/>
      <c r="B2707" s="539"/>
      <c r="C2707" s="540"/>
      <c r="D2707" s="543"/>
      <c r="E2707" s="543"/>
      <c r="F2707" s="558"/>
      <c r="G2707" s="543"/>
      <c r="H2707" s="543"/>
      <c r="I2707" s="543"/>
      <c r="J2707" s="544"/>
      <c r="K2707" s="544"/>
      <c r="L2707" s="544"/>
      <c r="M2707" s="544"/>
      <c r="N2707" s="557"/>
      <c r="O2707" s="545"/>
      <c r="P2707" s="545"/>
    </row>
    <row r="2708" spans="1:16" hidden="1" x14ac:dyDescent="0.2">
      <c r="A2708" s="538"/>
      <c r="B2708" s="539"/>
      <c r="C2708" s="540"/>
      <c r="D2708" s="543"/>
      <c r="E2708" s="543"/>
      <c r="F2708" s="558"/>
      <c r="G2708" s="543"/>
      <c r="H2708" s="543"/>
      <c r="I2708" s="543"/>
      <c r="J2708" s="544"/>
      <c r="K2708" s="544"/>
      <c r="L2708" s="544"/>
      <c r="M2708" s="544"/>
      <c r="N2708" s="557"/>
      <c r="O2708" s="545"/>
      <c r="P2708" s="545"/>
    </row>
    <row r="2709" spans="1:16" hidden="1" x14ac:dyDescent="0.2">
      <c r="A2709" s="538"/>
      <c r="B2709" s="539"/>
      <c r="C2709" s="540"/>
      <c r="D2709" s="543"/>
      <c r="E2709" s="543"/>
      <c r="F2709" s="558"/>
      <c r="G2709" s="543"/>
      <c r="H2709" s="543"/>
      <c r="I2709" s="543"/>
      <c r="J2709" s="544"/>
      <c r="K2709" s="544"/>
      <c r="L2709" s="544"/>
      <c r="M2709" s="544"/>
      <c r="N2709" s="557"/>
      <c r="O2709" s="545"/>
      <c r="P2709" s="545"/>
    </row>
    <row r="2710" spans="1:16" hidden="1" x14ac:dyDescent="0.2">
      <c r="A2710" s="538"/>
      <c r="B2710" s="539"/>
      <c r="C2710" s="540"/>
      <c r="D2710" s="543"/>
      <c r="E2710" s="543"/>
      <c r="F2710" s="558"/>
      <c r="G2710" s="543"/>
      <c r="H2710" s="543"/>
      <c r="I2710" s="543"/>
      <c r="J2710" s="544"/>
      <c r="K2710" s="544"/>
      <c r="L2710" s="544"/>
      <c r="M2710" s="544"/>
      <c r="N2710" s="557"/>
      <c r="O2710" s="545"/>
      <c r="P2710" s="545"/>
    </row>
    <row r="2711" spans="1:16" hidden="1" x14ac:dyDescent="0.2">
      <c r="A2711" s="538"/>
      <c r="B2711" s="539"/>
      <c r="C2711" s="540"/>
      <c r="D2711" s="543"/>
      <c r="E2711" s="543"/>
      <c r="F2711" s="558"/>
      <c r="G2711" s="543"/>
      <c r="H2711" s="543"/>
      <c r="I2711" s="543"/>
      <c r="J2711" s="544"/>
      <c r="K2711" s="544"/>
      <c r="L2711" s="544"/>
      <c r="M2711" s="544"/>
      <c r="N2711" s="557"/>
      <c r="O2711" s="545"/>
      <c r="P2711" s="545"/>
    </row>
    <row r="2712" spans="1:16" hidden="1" x14ac:dyDescent="0.2">
      <c r="A2712" s="538"/>
      <c r="B2712" s="539"/>
      <c r="C2712" s="540"/>
      <c r="D2712" s="543"/>
      <c r="E2712" s="543"/>
      <c r="F2712" s="558"/>
      <c r="G2712" s="543"/>
      <c r="H2712" s="543"/>
      <c r="I2712" s="543"/>
      <c r="J2712" s="544"/>
      <c r="K2712" s="544"/>
      <c r="L2712" s="544"/>
      <c r="M2712" s="544"/>
      <c r="N2712" s="557"/>
      <c r="O2712" s="545"/>
      <c r="P2712" s="545"/>
    </row>
    <row r="2713" spans="1:16" hidden="1" x14ac:dyDescent="0.2">
      <c r="A2713" s="538"/>
      <c r="B2713" s="539"/>
      <c r="C2713" s="540"/>
      <c r="D2713" s="543"/>
      <c r="E2713" s="543"/>
      <c r="F2713" s="558"/>
      <c r="G2713" s="543"/>
      <c r="H2713" s="543"/>
      <c r="I2713" s="543"/>
      <c r="J2713" s="544"/>
      <c r="K2713" s="544"/>
      <c r="L2713" s="544"/>
      <c r="M2713" s="544"/>
      <c r="N2713" s="557"/>
      <c r="O2713" s="545"/>
      <c r="P2713" s="545"/>
    </row>
    <row r="2714" spans="1:16" hidden="1" x14ac:dyDescent="0.2">
      <c r="A2714" s="538"/>
      <c r="B2714" s="539"/>
      <c r="C2714" s="540"/>
      <c r="D2714" s="543"/>
      <c r="E2714" s="543"/>
      <c r="F2714" s="558"/>
      <c r="G2714" s="543"/>
      <c r="H2714" s="543"/>
      <c r="I2714" s="543"/>
      <c r="J2714" s="544"/>
      <c r="K2714" s="544"/>
      <c r="L2714" s="544"/>
      <c r="M2714" s="544"/>
      <c r="N2714" s="557"/>
      <c r="O2714" s="545"/>
      <c r="P2714" s="545"/>
    </row>
    <row r="2715" spans="1:16" hidden="1" x14ac:dyDescent="0.2">
      <c r="A2715" s="538"/>
      <c r="B2715" s="539"/>
      <c r="C2715" s="540"/>
      <c r="D2715" s="543"/>
      <c r="E2715" s="543"/>
      <c r="F2715" s="558"/>
      <c r="G2715" s="543"/>
      <c r="H2715" s="543"/>
      <c r="I2715" s="543"/>
      <c r="J2715" s="544"/>
      <c r="K2715" s="544"/>
      <c r="L2715" s="544"/>
      <c r="M2715" s="544"/>
      <c r="N2715" s="557"/>
      <c r="O2715" s="545"/>
      <c r="P2715" s="545"/>
    </row>
    <row r="2716" spans="1:16" hidden="1" x14ac:dyDescent="0.2">
      <c r="A2716" s="538"/>
      <c r="B2716" s="539"/>
      <c r="C2716" s="540"/>
      <c r="D2716" s="543"/>
      <c r="E2716" s="543"/>
      <c r="F2716" s="558"/>
      <c r="G2716" s="543"/>
      <c r="H2716" s="543"/>
      <c r="I2716" s="543"/>
      <c r="J2716" s="544"/>
      <c r="K2716" s="544"/>
      <c r="L2716" s="544"/>
      <c r="M2716" s="544"/>
      <c r="N2716" s="557"/>
      <c r="O2716" s="545"/>
      <c r="P2716" s="545"/>
    </row>
    <row r="2717" spans="1:16" hidden="1" x14ac:dyDescent="0.2">
      <c r="A2717" s="538"/>
      <c r="B2717" s="539"/>
      <c r="C2717" s="540"/>
      <c r="D2717" s="543"/>
      <c r="E2717" s="543"/>
      <c r="F2717" s="558"/>
      <c r="G2717" s="543"/>
      <c r="H2717" s="543"/>
      <c r="I2717" s="543"/>
      <c r="J2717" s="544"/>
      <c r="K2717" s="544"/>
      <c r="L2717" s="544"/>
      <c r="M2717" s="544"/>
      <c r="N2717" s="557"/>
      <c r="O2717" s="545"/>
      <c r="P2717" s="545"/>
    </row>
    <row r="2718" spans="1:16" hidden="1" x14ac:dyDescent="0.2">
      <c r="A2718" s="538"/>
      <c r="B2718" s="539"/>
      <c r="C2718" s="540"/>
      <c r="D2718" s="543"/>
      <c r="E2718" s="543"/>
      <c r="F2718" s="558"/>
      <c r="G2718" s="543"/>
      <c r="H2718" s="543"/>
      <c r="I2718" s="543"/>
      <c r="J2718" s="544"/>
      <c r="K2718" s="544"/>
      <c r="L2718" s="544"/>
      <c r="M2718" s="544"/>
      <c r="N2718" s="557"/>
      <c r="O2718" s="545"/>
      <c r="P2718" s="545"/>
    </row>
    <row r="2719" spans="1:16" hidden="1" x14ac:dyDescent="0.2">
      <c r="A2719" s="538"/>
      <c r="B2719" s="539"/>
      <c r="C2719" s="540"/>
      <c r="D2719" s="543"/>
      <c r="E2719" s="543"/>
      <c r="F2719" s="558"/>
      <c r="G2719" s="543"/>
      <c r="H2719" s="543"/>
      <c r="I2719" s="543"/>
      <c r="J2719" s="544"/>
      <c r="K2719" s="544"/>
      <c r="L2719" s="544"/>
      <c r="M2719" s="544"/>
      <c r="N2719" s="557"/>
      <c r="O2719" s="545"/>
      <c r="P2719" s="545"/>
    </row>
    <row r="2720" spans="1:16" hidden="1" x14ac:dyDescent="0.2">
      <c r="A2720" s="538"/>
      <c r="B2720" s="539"/>
      <c r="C2720" s="540"/>
      <c r="D2720" s="543"/>
      <c r="E2720" s="543"/>
      <c r="F2720" s="558"/>
      <c r="G2720" s="543"/>
      <c r="H2720" s="543"/>
      <c r="I2720" s="543"/>
      <c r="J2720" s="544"/>
      <c r="K2720" s="544"/>
      <c r="L2720" s="544"/>
      <c r="M2720" s="544"/>
      <c r="N2720" s="557"/>
      <c r="O2720" s="545"/>
      <c r="P2720" s="545"/>
    </row>
    <row r="2721" s="531" customFormat="1" hidden="1" x14ac:dyDescent="0.2"/>
    <row r="2722" s="531" customFormat="1" hidden="1" x14ac:dyDescent="0.2"/>
    <row r="2723" s="531" customFormat="1" hidden="1" x14ac:dyDescent="0.2"/>
    <row r="2724" s="531" customFormat="1" hidden="1" x14ac:dyDescent="0.2"/>
    <row r="2725" s="531" customFormat="1" hidden="1" x14ac:dyDescent="0.2"/>
    <row r="2726" s="531" customFormat="1" hidden="1" x14ac:dyDescent="0.2"/>
    <row r="2727" s="531" customFormat="1" hidden="1" x14ac:dyDescent="0.2"/>
    <row r="2728" s="531" customFormat="1" hidden="1" x14ac:dyDescent="0.2"/>
    <row r="2729" s="531" customFormat="1" hidden="1" x14ac:dyDescent="0.2"/>
    <row r="2730" s="531" customFormat="1" hidden="1" x14ac:dyDescent="0.2"/>
    <row r="2731" s="531" customFormat="1" hidden="1" x14ac:dyDescent="0.2"/>
    <row r="2732" s="531" customFormat="1" hidden="1" x14ac:dyDescent="0.2"/>
    <row r="2733" s="531" customFormat="1" hidden="1" x14ac:dyDescent="0.2"/>
    <row r="2734" s="531" customFormat="1" hidden="1" x14ac:dyDescent="0.2"/>
    <row r="2735" s="531" customFormat="1" hidden="1" x14ac:dyDescent="0.2"/>
    <row r="2736" s="531" customFormat="1" hidden="1" x14ac:dyDescent="0.2"/>
    <row r="2737" s="531" customFormat="1" hidden="1" x14ac:dyDescent="0.2"/>
    <row r="2738" s="531" customFormat="1" hidden="1" x14ac:dyDescent="0.2"/>
    <row r="2739" s="531" customFormat="1" hidden="1" x14ac:dyDescent="0.2"/>
    <row r="2740" s="531" customFormat="1" hidden="1" x14ac:dyDescent="0.2"/>
    <row r="2741" s="531" customFormat="1" hidden="1" x14ac:dyDescent="0.2"/>
    <row r="2742" s="531" customFormat="1" hidden="1" x14ac:dyDescent="0.2"/>
    <row r="2743" s="531" customFormat="1" hidden="1" x14ac:dyDescent="0.2"/>
    <row r="2744" s="531" customFormat="1" hidden="1" x14ac:dyDescent="0.2"/>
    <row r="2745" s="531" customFormat="1" hidden="1" x14ac:dyDescent="0.2"/>
    <row r="2746" s="531" customFormat="1" hidden="1" x14ac:dyDescent="0.2"/>
    <row r="2747" s="531" customFormat="1" hidden="1" x14ac:dyDescent="0.2"/>
    <row r="2748" s="531" customFormat="1" hidden="1" x14ac:dyDescent="0.2"/>
    <row r="2749" s="531" customFormat="1" hidden="1" x14ac:dyDescent="0.2"/>
    <row r="2750" s="531" customFormat="1" hidden="1" x14ac:dyDescent="0.2"/>
    <row r="2751" s="531" customFormat="1" hidden="1" x14ac:dyDescent="0.2"/>
    <row r="2752" s="531" customFormat="1" hidden="1" x14ac:dyDescent="0.2"/>
    <row r="2753" s="531" customFormat="1" hidden="1" x14ac:dyDescent="0.2"/>
    <row r="2754" s="531" customFormat="1" hidden="1" x14ac:dyDescent="0.2"/>
    <row r="2755" s="531" customFormat="1" hidden="1" x14ac:dyDescent="0.2"/>
    <row r="2756" s="531" customFormat="1" hidden="1" x14ac:dyDescent="0.2"/>
    <row r="2757" s="531" customFormat="1" hidden="1" x14ac:dyDescent="0.2"/>
    <row r="2758" s="531" customFormat="1" hidden="1" x14ac:dyDescent="0.2"/>
    <row r="2759" s="531" customFormat="1" hidden="1" x14ac:dyDescent="0.2"/>
    <row r="2760" s="531" customFormat="1" hidden="1" x14ac:dyDescent="0.2"/>
    <row r="2761" s="531" customFormat="1" hidden="1" x14ac:dyDescent="0.2"/>
    <row r="2762" s="531" customFormat="1" hidden="1" x14ac:dyDescent="0.2"/>
    <row r="2763" s="531" customFormat="1" hidden="1" x14ac:dyDescent="0.2"/>
    <row r="2764" s="531" customFormat="1" hidden="1" x14ac:dyDescent="0.2"/>
    <row r="2765" s="531" customFormat="1" hidden="1" x14ac:dyDescent="0.2"/>
    <row r="2766" s="531" customFormat="1" hidden="1" x14ac:dyDescent="0.2"/>
    <row r="2767" s="531" customFormat="1" hidden="1" x14ac:dyDescent="0.2"/>
    <row r="2768" s="531" customFormat="1" hidden="1" x14ac:dyDescent="0.2"/>
    <row r="2769" s="531" customFormat="1" hidden="1" x14ac:dyDescent="0.2"/>
    <row r="2770" s="531" customFormat="1" hidden="1" x14ac:dyDescent="0.2"/>
    <row r="2771" s="531" customFormat="1" hidden="1" x14ac:dyDescent="0.2"/>
    <row r="2772" s="531" customFormat="1" hidden="1" x14ac:dyDescent="0.2"/>
    <row r="2773" s="531" customFormat="1" hidden="1" x14ac:dyDescent="0.2"/>
    <row r="2774" s="531" customFormat="1" hidden="1" x14ac:dyDescent="0.2"/>
    <row r="2775" s="531" customFormat="1" hidden="1" x14ac:dyDescent="0.2"/>
    <row r="2776" s="531" customFormat="1" hidden="1" x14ac:dyDescent="0.2"/>
    <row r="2777" s="531" customFormat="1" hidden="1" x14ac:dyDescent="0.2"/>
    <row r="2778" s="531" customFormat="1" hidden="1" x14ac:dyDescent="0.2"/>
    <row r="2779" s="531" customFormat="1" hidden="1" x14ac:dyDescent="0.2"/>
    <row r="2780" s="531" customFormat="1" hidden="1" x14ac:dyDescent="0.2"/>
    <row r="2781" s="531" customFormat="1" hidden="1" x14ac:dyDescent="0.2"/>
    <row r="2782" s="531" customFormat="1" hidden="1" x14ac:dyDescent="0.2"/>
    <row r="2783" s="531" customFormat="1" hidden="1" x14ac:dyDescent="0.2"/>
    <row r="2784" s="531" customFormat="1" hidden="1" x14ac:dyDescent="0.2"/>
    <row r="2785" s="531" customFormat="1" hidden="1" x14ac:dyDescent="0.2"/>
    <row r="2786" s="531" customFormat="1" hidden="1" x14ac:dyDescent="0.2"/>
    <row r="2787" s="531" customFormat="1" hidden="1" x14ac:dyDescent="0.2"/>
    <row r="2788" s="531" customFormat="1" hidden="1" x14ac:dyDescent="0.2"/>
    <row r="2789" s="531" customFormat="1" hidden="1" x14ac:dyDescent="0.2"/>
    <row r="2790" s="531" customFormat="1" hidden="1" x14ac:dyDescent="0.2"/>
    <row r="2791" s="531" customFormat="1" hidden="1" x14ac:dyDescent="0.2"/>
    <row r="2792" s="531" customFormat="1" hidden="1" x14ac:dyDescent="0.2"/>
    <row r="2793" s="531" customFormat="1" hidden="1" x14ac:dyDescent="0.2"/>
    <row r="2794" s="531" customFormat="1" hidden="1" x14ac:dyDescent="0.2"/>
    <row r="2795" s="531" customFormat="1" hidden="1" x14ac:dyDescent="0.2"/>
    <row r="2796" s="531" customFormat="1" hidden="1" x14ac:dyDescent="0.2"/>
    <row r="2797" s="531" customFormat="1" hidden="1" x14ac:dyDescent="0.2"/>
    <row r="2798" s="531" customFormat="1" hidden="1" x14ac:dyDescent="0.2"/>
    <row r="2799" s="531" customFormat="1" hidden="1" x14ac:dyDescent="0.2"/>
    <row r="2800" s="531" customFormat="1" hidden="1" x14ac:dyDescent="0.2"/>
    <row r="2801" s="531" customFormat="1" hidden="1" x14ac:dyDescent="0.2"/>
    <row r="2802" s="531" customFormat="1" hidden="1" x14ac:dyDescent="0.2"/>
    <row r="2803" s="531" customFormat="1" hidden="1" x14ac:dyDescent="0.2"/>
    <row r="2804" s="531" customFormat="1" hidden="1" x14ac:dyDescent="0.2"/>
    <row r="2805" s="531" customFormat="1" hidden="1" x14ac:dyDescent="0.2"/>
    <row r="2806" s="531" customFormat="1" hidden="1" x14ac:dyDescent="0.2"/>
    <row r="2807" s="531" customFormat="1" hidden="1" x14ac:dyDescent="0.2"/>
    <row r="2808" s="531" customFormat="1" hidden="1" x14ac:dyDescent="0.2"/>
    <row r="2809" s="531" customFormat="1" hidden="1" x14ac:dyDescent="0.2"/>
    <row r="2810" s="531" customFormat="1" hidden="1" x14ac:dyDescent="0.2"/>
    <row r="2811" s="531" customFormat="1" hidden="1" x14ac:dyDescent="0.2"/>
    <row r="2812" s="531" customFormat="1" hidden="1" x14ac:dyDescent="0.2"/>
    <row r="2813" s="531" customFormat="1" hidden="1" x14ac:dyDescent="0.2"/>
    <row r="2814" s="531" customFormat="1" hidden="1" x14ac:dyDescent="0.2"/>
    <row r="2815" s="531" customFormat="1" hidden="1" x14ac:dyDescent="0.2"/>
    <row r="2816" s="531" customFormat="1" hidden="1" x14ac:dyDescent="0.2"/>
    <row r="2817" s="531" customFormat="1" hidden="1" x14ac:dyDescent="0.2"/>
    <row r="2818" s="531" customFormat="1" hidden="1" x14ac:dyDescent="0.2"/>
    <row r="2819" s="531" customFormat="1" hidden="1" x14ac:dyDescent="0.2"/>
    <row r="2820" s="531" customFormat="1" hidden="1" x14ac:dyDescent="0.2"/>
    <row r="2821" s="531" customFormat="1" hidden="1" x14ac:dyDescent="0.2"/>
    <row r="2822" s="531" customFormat="1" hidden="1" x14ac:dyDescent="0.2"/>
    <row r="2823" s="531" customFormat="1" hidden="1" x14ac:dyDescent="0.2"/>
    <row r="2824" s="531" customFormat="1" hidden="1" x14ac:dyDescent="0.2"/>
    <row r="2825" s="531" customFormat="1" hidden="1" x14ac:dyDescent="0.2"/>
    <row r="2826" s="531" customFormat="1" hidden="1" x14ac:dyDescent="0.2"/>
    <row r="2827" s="531" customFormat="1" hidden="1" x14ac:dyDescent="0.2"/>
    <row r="2828" s="531" customFormat="1" hidden="1" x14ac:dyDescent="0.2"/>
    <row r="2829" s="531" customFormat="1" hidden="1" x14ac:dyDescent="0.2"/>
    <row r="2830" s="531" customFormat="1" hidden="1" x14ac:dyDescent="0.2"/>
    <row r="2831" s="531" customFormat="1" hidden="1" x14ac:dyDescent="0.2"/>
    <row r="2832" s="531" customFormat="1" hidden="1" x14ac:dyDescent="0.2"/>
    <row r="2833" s="531" customFormat="1" hidden="1" x14ac:dyDescent="0.2"/>
    <row r="2834" s="531" customFormat="1" hidden="1" x14ac:dyDescent="0.2"/>
    <row r="2835" s="531" customFormat="1" hidden="1" x14ac:dyDescent="0.2"/>
    <row r="2836" s="531" customFormat="1" hidden="1" x14ac:dyDescent="0.2"/>
    <row r="2837" s="531" customFormat="1" hidden="1" x14ac:dyDescent="0.2"/>
    <row r="2838" s="531" customFormat="1" hidden="1" x14ac:dyDescent="0.2"/>
    <row r="2839" s="531" customFormat="1" hidden="1" x14ac:dyDescent="0.2"/>
    <row r="2840" s="531" customFormat="1" hidden="1" x14ac:dyDescent="0.2"/>
    <row r="2841" s="531" customFormat="1" hidden="1" x14ac:dyDescent="0.2"/>
    <row r="2842" s="531" customFormat="1" hidden="1" x14ac:dyDescent="0.2"/>
    <row r="2843" s="531" customFormat="1" hidden="1" x14ac:dyDescent="0.2"/>
    <row r="2844" s="531" customFormat="1" hidden="1" x14ac:dyDescent="0.2"/>
    <row r="2845" s="531" customFormat="1" hidden="1" x14ac:dyDescent="0.2"/>
    <row r="2846" s="531" customFormat="1" hidden="1" x14ac:dyDescent="0.2"/>
    <row r="2847" s="531" customFormat="1" hidden="1" x14ac:dyDescent="0.2"/>
    <row r="2848" s="531" customFormat="1" hidden="1" x14ac:dyDescent="0.2"/>
    <row r="2849" s="531" customFormat="1" hidden="1" x14ac:dyDescent="0.2"/>
    <row r="2850" s="531" customFormat="1" hidden="1" x14ac:dyDescent="0.2"/>
    <row r="2851" s="531" customFormat="1" hidden="1" x14ac:dyDescent="0.2"/>
    <row r="2852" s="531" customFormat="1" hidden="1" x14ac:dyDescent="0.2"/>
    <row r="2853" s="531" customFormat="1" hidden="1" x14ac:dyDescent="0.2"/>
    <row r="2854" s="531" customFormat="1" hidden="1" x14ac:dyDescent="0.2"/>
    <row r="2855" s="531" customFormat="1" hidden="1" x14ac:dyDescent="0.2"/>
    <row r="2856" s="531" customFormat="1" hidden="1" x14ac:dyDescent="0.2"/>
    <row r="2857" s="531" customFormat="1" hidden="1" x14ac:dyDescent="0.2"/>
    <row r="2858" s="531" customFormat="1" hidden="1" x14ac:dyDescent="0.2"/>
    <row r="2859" s="531" customFormat="1" hidden="1" x14ac:dyDescent="0.2"/>
    <row r="2860" s="531" customFormat="1" hidden="1" x14ac:dyDescent="0.2"/>
    <row r="2861" s="531" customFormat="1" hidden="1" x14ac:dyDescent="0.2"/>
    <row r="2862" s="531" customFormat="1" hidden="1" x14ac:dyDescent="0.2"/>
    <row r="2863" s="531" customFormat="1" hidden="1" x14ac:dyDescent="0.2"/>
    <row r="2864" s="531" customFormat="1" hidden="1" x14ac:dyDescent="0.2"/>
    <row r="2865" s="531" customFormat="1" hidden="1" x14ac:dyDescent="0.2"/>
    <row r="2866" s="531" customFormat="1" hidden="1" x14ac:dyDescent="0.2"/>
    <row r="2867" s="531" customFormat="1" hidden="1" x14ac:dyDescent="0.2"/>
    <row r="2868" s="531" customFormat="1" hidden="1" x14ac:dyDescent="0.2"/>
    <row r="2869" s="531" customFormat="1" hidden="1" x14ac:dyDescent="0.2"/>
    <row r="2870" s="531" customFormat="1" hidden="1" x14ac:dyDescent="0.2"/>
    <row r="2871" s="531" customFormat="1" hidden="1" x14ac:dyDescent="0.2"/>
    <row r="2872" s="531" customFormat="1" hidden="1" x14ac:dyDescent="0.2"/>
    <row r="2873" s="531" customFormat="1" hidden="1" x14ac:dyDescent="0.2"/>
    <row r="2874" s="531" customFormat="1" hidden="1" x14ac:dyDescent="0.2"/>
    <row r="2875" s="531" customFormat="1" hidden="1" x14ac:dyDescent="0.2"/>
    <row r="2876" s="531" customFormat="1" hidden="1" x14ac:dyDescent="0.2"/>
    <row r="2877" s="531" customFormat="1" hidden="1" x14ac:dyDescent="0.2"/>
    <row r="2878" s="531" customFormat="1" hidden="1" x14ac:dyDescent="0.2"/>
    <row r="2879" s="531" customFormat="1" hidden="1" x14ac:dyDescent="0.2"/>
    <row r="2880" s="531" customFormat="1" hidden="1" x14ac:dyDescent="0.2"/>
    <row r="2881" s="531" customFormat="1" hidden="1" x14ac:dyDescent="0.2"/>
    <row r="2882" s="531" customFormat="1" hidden="1" x14ac:dyDescent="0.2"/>
    <row r="2883" s="531" customFormat="1" hidden="1" x14ac:dyDescent="0.2"/>
    <row r="2884" s="531" customFormat="1" hidden="1" x14ac:dyDescent="0.2"/>
    <row r="2885" s="531" customFormat="1" hidden="1" x14ac:dyDescent="0.2"/>
    <row r="2886" s="531" customFormat="1" hidden="1" x14ac:dyDescent="0.2"/>
    <row r="2887" s="531" customFormat="1" hidden="1" x14ac:dyDescent="0.2"/>
    <row r="2888" s="531" customFormat="1" hidden="1" x14ac:dyDescent="0.2"/>
    <row r="2889" s="531" customFormat="1" hidden="1" x14ac:dyDescent="0.2"/>
    <row r="2890" s="531" customFormat="1" hidden="1" x14ac:dyDescent="0.2"/>
    <row r="2891" s="531" customFormat="1" hidden="1" x14ac:dyDescent="0.2"/>
    <row r="2892" s="531" customFormat="1" hidden="1" x14ac:dyDescent="0.2"/>
    <row r="2893" s="531" customFormat="1" hidden="1" x14ac:dyDescent="0.2"/>
    <row r="2894" s="531" customFormat="1" hidden="1" x14ac:dyDescent="0.2"/>
    <row r="2895" s="531" customFormat="1" hidden="1" x14ac:dyDescent="0.2"/>
    <row r="2896" s="531" customFormat="1" hidden="1" x14ac:dyDescent="0.2"/>
    <row r="2897" s="531" customFormat="1" hidden="1" x14ac:dyDescent="0.2"/>
    <row r="2898" s="531" customFormat="1" hidden="1" x14ac:dyDescent="0.2"/>
    <row r="2899" s="531" customFormat="1" hidden="1" x14ac:dyDescent="0.2"/>
    <row r="2900" s="531" customFormat="1" hidden="1" x14ac:dyDescent="0.2"/>
    <row r="2901" s="531" customFormat="1" hidden="1" x14ac:dyDescent="0.2"/>
    <row r="2902" s="531" customFormat="1" hidden="1" x14ac:dyDescent="0.2"/>
    <row r="2903" s="531" customFormat="1" hidden="1" x14ac:dyDescent="0.2"/>
    <row r="2904" s="531" customFormat="1" hidden="1" x14ac:dyDescent="0.2"/>
    <row r="2905" s="531" customFormat="1" hidden="1" x14ac:dyDescent="0.2"/>
    <row r="2906" s="531" customFormat="1" hidden="1" x14ac:dyDescent="0.2"/>
    <row r="2907" s="531" customFormat="1" hidden="1" x14ac:dyDescent="0.2"/>
    <row r="2908" s="531" customFormat="1" hidden="1" x14ac:dyDescent="0.2"/>
    <row r="2909" s="531" customFormat="1" hidden="1" x14ac:dyDescent="0.2"/>
    <row r="2910" s="531" customFormat="1" hidden="1" x14ac:dyDescent="0.2"/>
    <row r="2911" s="531" customFormat="1" hidden="1" x14ac:dyDescent="0.2"/>
    <row r="2912" s="531" customFormat="1" hidden="1" x14ac:dyDescent="0.2"/>
    <row r="2913" s="531" customFormat="1" hidden="1" x14ac:dyDescent="0.2"/>
    <row r="2914" s="531" customFormat="1" hidden="1" x14ac:dyDescent="0.2"/>
    <row r="2915" s="531" customFormat="1" hidden="1" x14ac:dyDescent="0.2"/>
    <row r="2916" s="531" customFormat="1" hidden="1" x14ac:dyDescent="0.2"/>
    <row r="2917" s="531" customFormat="1" hidden="1" x14ac:dyDescent="0.2"/>
    <row r="2918" s="531" customFormat="1" hidden="1" x14ac:dyDescent="0.2"/>
    <row r="2919" s="531" customFormat="1" hidden="1" x14ac:dyDescent="0.2"/>
    <row r="2920" s="531" customFormat="1" hidden="1" x14ac:dyDescent="0.2"/>
    <row r="2921" s="531" customFormat="1" hidden="1" x14ac:dyDescent="0.2"/>
    <row r="2922" s="531" customFormat="1" hidden="1" x14ac:dyDescent="0.2"/>
    <row r="2923" s="531" customFormat="1" hidden="1" x14ac:dyDescent="0.2"/>
    <row r="2924" s="531" customFormat="1" hidden="1" x14ac:dyDescent="0.2"/>
    <row r="2925" s="531" customFormat="1" hidden="1" x14ac:dyDescent="0.2"/>
    <row r="2926" s="531" customFormat="1" hidden="1" x14ac:dyDescent="0.2"/>
    <row r="2927" s="531" customFormat="1" hidden="1" x14ac:dyDescent="0.2"/>
    <row r="2928" s="531" customFormat="1" hidden="1" x14ac:dyDescent="0.2"/>
    <row r="2929" s="531" customFormat="1" hidden="1" x14ac:dyDescent="0.2"/>
    <row r="2930" s="531" customFormat="1" hidden="1" x14ac:dyDescent="0.2"/>
    <row r="2931" s="531" customFormat="1" hidden="1" x14ac:dyDescent="0.2"/>
    <row r="2932" s="531" customFormat="1" hidden="1" x14ac:dyDescent="0.2"/>
    <row r="2933" s="531" customFormat="1" hidden="1" x14ac:dyDescent="0.2"/>
    <row r="2934" s="531" customFormat="1" hidden="1" x14ac:dyDescent="0.2"/>
    <row r="2935" s="531" customFormat="1" hidden="1" x14ac:dyDescent="0.2"/>
    <row r="2936" s="531" customFormat="1" hidden="1" x14ac:dyDescent="0.2"/>
    <row r="2937" s="531" customFormat="1" hidden="1" x14ac:dyDescent="0.2"/>
    <row r="2938" s="531" customFormat="1" hidden="1" x14ac:dyDescent="0.2"/>
    <row r="2939" s="531" customFormat="1" hidden="1" x14ac:dyDescent="0.2"/>
    <row r="2940" s="531" customFormat="1" hidden="1" x14ac:dyDescent="0.2"/>
    <row r="2941" s="531" customFormat="1" hidden="1" x14ac:dyDescent="0.2"/>
    <row r="2942" s="531" customFormat="1" hidden="1" x14ac:dyDescent="0.2"/>
    <row r="2943" s="531" customFormat="1" hidden="1" x14ac:dyDescent="0.2"/>
    <row r="2944" s="531" customFormat="1" hidden="1" x14ac:dyDescent="0.2"/>
    <row r="2945" s="531" customFormat="1" hidden="1" x14ac:dyDescent="0.2"/>
    <row r="2946" s="531" customFormat="1" hidden="1" x14ac:dyDescent="0.2"/>
    <row r="2947" s="531" customFormat="1" hidden="1" x14ac:dyDescent="0.2"/>
    <row r="2948" s="531" customFormat="1" hidden="1" x14ac:dyDescent="0.2"/>
    <row r="2949" s="531" customFormat="1" hidden="1" x14ac:dyDescent="0.2"/>
    <row r="2950" s="531" customFormat="1" hidden="1" x14ac:dyDescent="0.2"/>
    <row r="2951" s="531" customFormat="1" hidden="1" x14ac:dyDescent="0.2"/>
    <row r="2952" s="531" customFormat="1" hidden="1" x14ac:dyDescent="0.2"/>
    <row r="2953" s="531" customFormat="1" hidden="1" x14ac:dyDescent="0.2"/>
    <row r="2954" s="531" customFormat="1" hidden="1" x14ac:dyDescent="0.2"/>
    <row r="2955" s="531" customFormat="1" hidden="1" x14ac:dyDescent="0.2"/>
    <row r="2956" s="531" customFormat="1" hidden="1" x14ac:dyDescent="0.2"/>
    <row r="2957" s="531" customFormat="1" hidden="1" x14ac:dyDescent="0.2"/>
    <row r="2958" s="531" customFormat="1" hidden="1" x14ac:dyDescent="0.2"/>
    <row r="2959" s="531" customFormat="1" hidden="1" x14ac:dyDescent="0.2"/>
    <row r="2960" s="531" customFormat="1" hidden="1" x14ac:dyDescent="0.2"/>
    <row r="2961" s="531" customFormat="1" hidden="1" x14ac:dyDescent="0.2"/>
    <row r="2962" s="531" customFormat="1" hidden="1" x14ac:dyDescent="0.2"/>
    <row r="2963" s="531" customFormat="1" hidden="1" x14ac:dyDescent="0.2"/>
    <row r="2964" s="531" customFormat="1" hidden="1" x14ac:dyDescent="0.2"/>
    <row r="2965" s="531" customFormat="1" hidden="1" x14ac:dyDescent="0.2"/>
    <row r="2966" s="531" customFormat="1" hidden="1" x14ac:dyDescent="0.2"/>
    <row r="2967" s="531" customFormat="1" hidden="1" x14ac:dyDescent="0.2"/>
    <row r="2968" s="531" customFormat="1" hidden="1" x14ac:dyDescent="0.2"/>
    <row r="2969" s="531" customFormat="1" hidden="1" x14ac:dyDescent="0.2"/>
    <row r="2970" s="531" customFormat="1" hidden="1" x14ac:dyDescent="0.2"/>
    <row r="2971" s="531" customFormat="1" hidden="1" x14ac:dyDescent="0.2"/>
    <row r="2972" s="531" customFormat="1" hidden="1" x14ac:dyDescent="0.2"/>
    <row r="2973" s="531" customFormat="1" hidden="1" x14ac:dyDescent="0.2"/>
    <row r="2974" s="531" customFormat="1" hidden="1" x14ac:dyDescent="0.2"/>
    <row r="2975" s="531" customFormat="1" hidden="1" x14ac:dyDescent="0.2"/>
    <row r="2976" s="531" customFormat="1" hidden="1" x14ac:dyDescent="0.2"/>
    <row r="2977" s="531" customFormat="1" hidden="1" x14ac:dyDescent="0.2"/>
    <row r="2978" s="531" customFormat="1" hidden="1" x14ac:dyDescent="0.2"/>
    <row r="2979" s="531" customFormat="1" hidden="1" x14ac:dyDescent="0.2"/>
    <row r="2980" s="531" customFormat="1" hidden="1" x14ac:dyDescent="0.2"/>
    <row r="2981" s="531" customFormat="1" hidden="1" x14ac:dyDescent="0.2"/>
    <row r="2982" s="531" customFormat="1" hidden="1" x14ac:dyDescent="0.2"/>
    <row r="2983" s="531" customFormat="1" hidden="1" x14ac:dyDescent="0.2"/>
    <row r="2984" s="531" customFormat="1" hidden="1" x14ac:dyDescent="0.2"/>
    <row r="2985" s="531" customFormat="1" hidden="1" x14ac:dyDescent="0.2"/>
    <row r="2986" s="531" customFormat="1" hidden="1" x14ac:dyDescent="0.2"/>
    <row r="2987" s="531" customFormat="1" hidden="1" x14ac:dyDescent="0.2"/>
    <row r="2988" s="531" customFormat="1" hidden="1" x14ac:dyDescent="0.2"/>
    <row r="2989" s="531" customFormat="1" hidden="1" x14ac:dyDescent="0.2"/>
    <row r="2990" s="531" customFormat="1" hidden="1" x14ac:dyDescent="0.2"/>
    <row r="2991" s="531" customFormat="1" hidden="1" x14ac:dyDescent="0.2"/>
    <row r="2992" s="531" customFormat="1" hidden="1" x14ac:dyDescent="0.2"/>
    <row r="2993" s="531" customFormat="1" hidden="1" x14ac:dyDescent="0.2"/>
    <row r="2994" s="531" customFormat="1" hidden="1" x14ac:dyDescent="0.2"/>
    <row r="2995" s="531" customFormat="1" hidden="1" x14ac:dyDescent="0.2"/>
    <row r="2996" s="531" customFormat="1" hidden="1" x14ac:dyDescent="0.2"/>
    <row r="2997" s="531" customFormat="1" hidden="1" x14ac:dyDescent="0.2"/>
    <row r="2998" s="531" customFormat="1" hidden="1" x14ac:dyDescent="0.2"/>
    <row r="2999" s="531" customFormat="1" hidden="1" x14ac:dyDescent="0.2"/>
    <row r="3000" s="531" customFormat="1" hidden="1" x14ac:dyDescent="0.2"/>
    <row r="3001" s="531" customFormat="1" hidden="1" x14ac:dyDescent="0.2"/>
    <row r="3002" s="531" customFormat="1" hidden="1" x14ac:dyDescent="0.2"/>
    <row r="3003" s="531" customFormat="1" hidden="1" x14ac:dyDescent="0.2"/>
    <row r="3004" s="531" customFormat="1" hidden="1" x14ac:dyDescent="0.2"/>
    <row r="3005" s="531" customFormat="1" hidden="1" x14ac:dyDescent="0.2"/>
    <row r="3006" s="531" customFormat="1" hidden="1" x14ac:dyDescent="0.2"/>
    <row r="3007" s="531" customFormat="1" hidden="1" x14ac:dyDescent="0.2"/>
    <row r="3008" s="531" customFormat="1" hidden="1" x14ac:dyDescent="0.2"/>
    <row r="3009" s="531" customFormat="1" hidden="1" x14ac:dyDescent="0.2"/>
    <row r="3010" s="531" customFormat="1" hidden="1" x14ac:dyDescent="0.2"/>
    <row r="3011" s="531" customFormat="1" hidden="1" x14ac:dyDescent="0.2"/>
    <row r="3012" s="531" customFormat="1" hidden="1" x14ac:dyDescent="0.2"/>
    <row r="3013" s="531" customFormat="1" hidden="1" x14ac:dyDescent="0.2"/>
    <row r="3014" s="531" customFormat="1" hidden="1" x14ac:dyDescent="0.2"/>
    <row r="3015" s="531" customFormat="1" hidden="1" x14ac:dyDescent="0.2"/>
    <row r="3016" s="531" customFormat="1" hidden="1" x14ac:dyDescent="0.2"/>
    <row r="3017" s="531" customFormat="1" hidden="1" x14ac:dyDescent="0.2"/>
    <row r="3018" s="531" customFormat="1" hidden="1" x14ac:dyDescent="0.2"/>
    <row r="3019" s="531" customFormat="1" hidden="1" x14ac:dyDescent="0.2"/>
    <row r="3020" s="531" customFormat="1" hidden="1" x14ac:dyDescent="0.2"/>
    <row r="3021" s="531" customFormat="1" hidden="1" x14ac:dyDescent="0.2"/>
    <row r="3022" s="531" customFormat="1" hidden="1" x14ac:dyDescent="0.2"/>
    <row r="3023" s="531" customFormat="1" hidden="1" x14ac:dyDescent="0.2"/>
    <row r="3024" s="531" customFormat="1" hidden="1" x14ac:dyDescent="0.2"/>
    <row r="3025" s="531" customFormat="1" hidden="1" x14ac:dyDescent="0.2"/>
    <row r="3026" s="531" customFormat="1" hidden="1" x14ac:dyDescent="0.2"/>
    <row r="3027" s="531" customFormat="1" hidden="1" x14ac:dyDescent="0.2"/>
    <row r="3028" s="531" customFormat="1" hidden="1" x14ac:dyDescent="0.2"/>
    <row r="3029" s="531" customFormat="1" hidden="1" x14ac:dyDescent="0.2"/>
    <row r="3030" s="531" customFormat="1" hidden="1" x14ac:dyDescent="0.2"/>
    <row r="3031" s="531" customFormat="1" hidden="1" x14ac:dyDescent="0.2"/>
    <row r="3032" s="531" customFormat="1" hidden="1" x14ac:dyDescent="0.2"/>
    <row r="3033" s="531" customFormat="1" hidden="1" x14ac:dyDescent="0.2"/>
    <row r="3034" s="531" customFormat="1" hidden="1" x14ac:dyDescent="0.2"/>
    <row r="3035" s="531" customFormat="1" hidden="1" x14ac:dyDescent="0.2"/>
    <row r="3036" s="531" customFormat="1" hidden="1" x14ac:dyDescent="0.2"/>
    <row r="3037" s="531" customFormat="1" hidden="1" x14ac:dyDescent="0.2"/>
    <row r="3038" s="531" customFormat="1" hidden="1" x14ac:dyDescent="0.2"/>
    <row r="3039" s="531" customFormat="1" hidden="1" x14ac:dyDescent="0.2"/>
    <row r="3040" s="531" customFormat="1" hidden="1" x14ac:dyDescent="0.2"/>
    <row r="3041" s="531" customFormat="1" hidden="1" x14ac:dyDescent="0.2"/>
    <row r="3042" s="531" customFormat="1" hidden="1" x14ac:dyDescent="0.2"/>
    <row r="3043" s="531" customFormat="1" hidden="1" x14ac:dyDescent="0.2"/>
    <row r="3044" s="531" customFormat="1" hidden="1" x14ac:dyDescent="0.2"/>
    <row r="3045" s="531" customFormat="1" hidden="1" x14ac:dyDescent="0.2"/>
    <row r="3046" s="531" customFormat="1" hidden="1" x14ac:dyDescent="0.2"/>
    <row r="3047" s="531" customFormat="1" hidden="1" x14ac:dyDescent="0.2"/>
    <row r="3048" s="531" customFormat="1" hidden="1" x14ac:dyDescent="0.2"/>
    <row r="3049" s="531" customFormat="1" hidden="1" x14ac:dyDescent="0.2"/>
    <row r="3050" s="531" customFormat="1" hidden="1" x14ac:dyDescent="0.2"/>
    <row r="3051" s="531" customFormat="1" hidden="1" x14ac:dyDescent="0.2"/>
    <row r="3052" s="531" customFormat="1" hidden="1" x14ac:dyDescent="0.2"/>
    <row r="3053" s="531" customFormat="1" hidden="1" x14ac:dyDescent="0.2"/>
    <row r="3054" s="531" customFormat="1" hidden="1" x14ac:dyDescent="0.2"/>
    <row r="3055" s="531" customFormat="1" hidden="1" x14ac:dyDescent="0.2"/>
    <row r="3056" s="531" customFormat="1" hidden="1" x14ac:dyDescent="0.2"/>
    <row r="3057" s="531" customFormat="1" hidden="1" x14ac:dyDescent="0.2"/>
    <row r="3058" s="531" customFormat="1" hidden="1" x14ac:dyDescent="0.2"/>
    <row r="3059" s="531" customFormat="1" hidden="1" x14ac:dyDescent="0.2"/>
    <row r="3060" s="531" customFormat="1" hidden="1" x14ac:dyDescent="0.2"/>
    <row r="3061" s="531" customFormat="1" hidden="1" x14ac:dyDescent="0.2"/>
    <row r="3062" s="531" customFormat="1" hidden="1" x14ac:dyDescent="0.2"/>
    <row r="3063" s="531" customFormat="1" hidden="1" x14ac:dyDescent="0.2"/>
    <row r="3064" s="531" customFormat="1" hidden="1" x14ac:dyDescent="0.2"/>
    <row r="3065" s="531" customFormat="1" hidden="1" x14ac:dyDescent="0.2"/>
    <row r="3066" s="531" customFormat="1" hidden="1" x14ac:dyDescent="0.2"/>
    <row r="3067" s="531" customFormat="1" hidden="1" x14ac:dyDescent="0.2"/>
    <row r="3068" s="531" customFormat="1" hidden="1" x14ac:dyDescent="0.2"/>
    <row r="3069" s="531" customFormat="1" hidden="1" x14ac:dyDescent="0.2"/>
    <row r="3070" s="531" customFormat="1" hidden="1" x14ac:dyDescent="0.2"/>
    <row r="3071" s="531" customFormat="1" hidden="1" x14ac:dyDescent="0.2"/>
    <row r="3072" s="531" customFormat="1" hidden="1" x14ac:dyDescent="0.2"/>
    <row r="3073" s="531" customFormat="1" hidden="1" x14ac:dyDescent="0.2"/>
    <row r="3074" s="531" customFormat="1" hidden="1" x14ac:dyDescent="0.2"/>
    <row r="3075" s="531" customFormat="1" hidden="1" x14ac:dyDescent="0.2"/>
    <row r="3076" s="531" customFormat="1" hidden="1" x14ac:dyDescent="0.2"/>
    <row r="3077" s="531" customFormat="1" hidden="1" x14ac:dyDescent="0.2"/>
    <row r="3078" s="531" customFormat="1" hidden="1" x14ac:dyDescent="0.2"/>
    <row r="3079" s="531" customFormat="1" hidden="1" x14ac:dyDescent="0.2"/>
    <row r="3080" s="531" customFormat="1" hidden="1" x14ac:dyDescent="0.2"/>
    <row r="3081" s="531" customFormat="1" hidden="1" x14ac:dyDescent="0.2"/>
    <row r="3082" s="531" customFormat="1" hidden="1" x14ac:dyDescent="0.2"/>
    <row r="3083" s="531" customFormat="1" hidden="1" x14ac:dyDescent="0.2"/>
    <row r="3084" s="531" customFormat="1" hidden="1" x14ac:dyDescent="0.2"/>
    <row r="3085" s="531" customFormat="1" hidden="1" x14ac:dyDescent="0.2"/>
    <row r="3086" s="531" customFormat="1" hidden="1" x14ac:dyDescent="0.2"/>
    <row r="3087" s="531" customFormat="1" hidden="1" x14ac:dyDescent="0.2"/>
    <row r="3088" s="531" customFormat="1" hidden="1" x14ac:dyDescent="0.2"/>
    <row r="3089" s="531" customFormat="1" hidden="1" x14ac:dyDescent="0.2"/>
    <row r="3090" s="531" customFormat="1" hidden="1" x14ac:dyDescent="0.2"/>
    <row r="3091" s="531" customFormat="1" hidden="1" x14ac:dyDescent="0.2"/>
    <row r="3092" s="531" customFormat="1" hidden="1" x14ac:dyDescent="0.2"/>
    <row r="3093" s="531" customFormat="1" hidden="1" x14ac:dyDescent="0.2"/>
    <row r="3094" s="531" customFormat="1" hidden="1" x14ac:dyDescent="0.2"/>
    <row r="3095" s="531" customFormat="1" hidden="1" x14ac:dyDescent="0.2"/>
    <row r="3096" s="531" customFormat="1" hidden="1" x14ac:dyDescent="0.2"/>
    <row r="3097" s="531" customFormat="1" hidden="1" x14ac:dyDescent="0.2"/>
    <row r="3098" s="531" customFormat="1" hidden="1" x14ac:dyDescent="0.2"/>
    <row r="3099" s="531" customFormat="1" hidden="1" x14ac:dyDescent="0.2"/>
    <row r="3100" s="531" customFormat="1" hidden="1" x14ac:dyDescent="0.2"/>
    <row r="3101" s="531" customFormat="1" hidden="1" x14ac:dyDescent="0.2"/>
    <row r="3102" s="531" customFormat="1" hidden="1" x14ac:dyDescent="0.2"/>
    <row r="3103" s="531" customFormat="1" hidden="1" x14ac:dyDescent="0.2"/>
    <row r="3104" s="531" customFormat="1" hidden="1" x14ac:dyDescent="0.2"/>
    <row r="3105" s="531" customFormat="1" hidden="1" x14ac:dyDescent="0.2"/>
    <row r="3106" s="531" customFormat="1" hidden="1" x14ac:dyDescent="0.2"/>
    <row r="3107" s="531" customFormat="1" hidden="1" x14ac:dyDescent="0.2"/>
    <row r="3108" s="531" customFormat="1" hidden="1" x14ac:dyDescent="0.2"/>
    <row r="3109" s="531" customFormat="1" hidden="1" x14ac:dyDescent="0.2"/>
    <row r="3110" s="531" customFormat="1" hidden="1" x14ac:dyDescent="0.2"/>
    <row r="3111" s="531" customFormat="1" hidden="1" x14ac:dyDescent="0.2"/>
    <row r="3112" s="531" customFormat="1" hidden="1" x14ac:dyDescent="0.2"/>
    <row r="3113" s="531" customFormat="1" hidden="1" x14ac:dyDescent="0.2"/>
    <row r="3114" s="531" customFormat="1" hidden="1" x14ac:dyDescent="0.2"/>
    <row r="3115" s="531" customFormat="1" hidden="1" x14ac:dyDescent="0.2"/>
    <row r="3116" s="531" customFormat="1" hidden="1" x14ac:dyDescent="0.2"/>
    <row r="3117" s="531" customFormat="1" hidden="1" x14ac:dyDescent="0.2"/>
    <row r="3118" s="531" customFormat="1" hidden="1" x14ac:dyDescent="0.2"/>
    <row r="3119" s="531" customFormat="1" hidden="1" x14ac:dyDescent="0.2"/>
    <row r="3120" s="531" customFormat="1" hidden="1" x14ac:dyDescent="0.2"/>
    <row r="3121" s="531" customFormat="1" hidden="1" x14ac:dyDescent="0.2"/>
    <row r="3122" s="531" customFormat="1" hidden="1" x14ac:dyDescent="0.2"/>
    <row r="3123" s="531" customFormat="1" hidden="1" x14ac:dyDescent="0.2"/>
    <row r="3124" s="531" customFormat="1" hidden="1" x14ac:dyDescent="0.2"/>
    <row r="3125" s="531" customFormat="1" hidden="1" x14ac:dyDescent="0.2"/>
    <row r="3126" s="531" customFormat="1" hidden="1" x14ac:dyDescent="0.2"/>
    <row r="3127" s="531" customFormat="1" hidden="1" x14ac:dyDescent="0.2"/>
    <row r="3128" s="531" customFormat="1" hidden="1" x14ac:dyDescent="0.2"/>
    <row r="3129" s="531" customFormat="1" hidden="1" x14ac:dyDescent="0.2"/>
    <row r="3130" s="531" customFormat="1" hidden="1" x14ac:dyDescent="0.2"/>
    <row r="3131" s="531" customFormat="1" hidden="1" x14ac:dyDescent="0.2"/>
    <row r="3132" s="531" customFormat="1" hidden="1" x14ac:dyDescent="0.2"/>
    <row r="3133" s="531" customFormat="1" hidden="1" x14ac:dyDescent="0.2"/>
    <row r="3134" s="531" customFormat="1" hidden="1" x14ac:dyDescent="0.2"/>
    <row r="3135" s="531" customFormat="1" hidden="1" x14ac:dyDescent="0.2"/>
    <row r="3136" s="531" customFormat="1" hidden="1" x14ac:dyDescent="0.2"/>
    <row r="3137" s="531" customFormat="1" hidden="1" x14ac:dyDescent="0.2"/>
    <row r="3138" s="531" customFormat="1" hidden="1" x14ac:dyDescent="0.2"/>
    <row r="3139" s="531" customFormat="1" hidden="1" x14ac:dyDescent="0.2"/>
    <row r="3140" s="531" customFormat="1" hidden="1" x14ac:dyDescent="0.2"/>
    <row r="3141" s="531" customFormat="1" hidden="1" x14ac:dyDescent="0.2"/>
    <row r="3142" s="531" customFormat="1" hidden="1" x14ac:dyDescent="0.2"/>
    <row r="3143" s="531" customFormat="1" hidden="1" x14ac:dyDescent="0.2"/>
    <row r="3144" s="531" customFormat="1" hidden="1" x14ac:dyDescent="0.2"/>
    <row r="3145" s="531" customFormat="1" hidden="1" x14ac:dyDescent="0.2"/>
    <row r="3146" s="531" customFormat="1" hidden="1" x14ac:dyDescent="0.2"/>
    <row r="3147" s="531" customFormat="1" hidden="1" x14ac:dyDescent="0.2"/>
    <row r="3148" s="531" customFormat="1" hidden="1" x14ac:dyDescent="0.2"/>
    <row r="3149" s="531" customFormat="1" hidden="1" x14ac:dyDescent="0.2"/>
    <row r="3150" s="531" customFormat="1" hidden="1" x14ac:dyDescent="0.2"/>
    <row r="3151" s="531" customFormat="1" hidden="1" x14ac:dyDescent="0.2"/>
    <row r="3152" s="531" customFormat="1" hidden="1" x14ac:dyDescent="0.2"/>
    <row r="3153" s="531" customFormat="1" hidden="1" x14ac:dyDescent="0.2"/>
    <row r="3154" s="531" customFormat="1" hidden="1" x14ac:dyDescent="0.2"/>
    <row r="3155" s="531" customFormat="1" hidden="1" x14ac:dyDescent="0.2"/>
    <row r="3156" s="531" customFormat="1" hidden="1" x14ac:dyDescent="0.2"/>
    <row r="3157" s="531" customFormat="1" hidden="1" x14ac:dyDescent="0.2"/>
    <row r="3158" s="531" customFormat="1" hidden="1" x14ac:dyDescent="0.2"/>
    <row r="3159" s="531" customFormat="1" hidden="1" x14ac:dyDescent="0.2"/>
    <row r="3160" s="531" customFormat="1" hidden="1" x14ac:dyDescent="0.2"/>
    <row r="3161" s="531" customFormat="1" hidden="1" x14ac:dyDescent="0.2"/>
    <row r="3162" s="531" customFormat="1" hidden="1" x14ac:dyDescent="0.2"/>
    <row r="3163" s="531" customFormat="1" hidden="1" x14ac:dyDescent="0.2"/>
    <row r="3164" s="531" customFormat="1" hidden="1" x14ac:dyDescent="0.2"/>
    <row r="3165" s="531" customFormat="1" hidden="1" x14ac:dyDescent="0.2"/>
    <row r="3166" s="531" customFormat="1" hidden="1" x14ac:dyDescent="0.2"/>
    <row r="3167" s="531" customFormat="1" hidden="1" x14ac:dyDescent="0.2"/>
    <row r="3168" s="531" customFormat="1" hidden="1" x14ac:dyDescent="0.2"/>
    <row r="3169" s="531" customFormat="1" hidden="1" x14ac:dyDescent="0.2"/>
    <row r="3170" s="531" customFormat="1" hidden="1" x14ac:dyDescent="0.2"/>
    <row r="3171" s="531" customFormat="1" hidden="1" x14ac:dyDescent="0.2"/>
    <row r="3172" s="531" customFormat="1" hidden="1" x14ac:dyDescent="0.2"/>
    <row r="3173" s="531" customFormat="1" hidden="1" x14ac:dyDescent="0.2"/>
    <row r="3174" s="531" customFormat="1" hidden="1" x14ac:dyDescent="0.2"/>
    <row r="3175" s="531" customFormat="1" hidden="1" x14ac:dyDescent="0.2"/>
    <row r="3176" s="531" customFormat="1" hidden="1" x14ac:dyDescent="0.2"/>
    <row r="3177" s="531" customFormat="1" hidden="1" x14ac:dyDescent="0.2"/>
    <row r="3178" s="531" customFormat="1" hidden="1" x14ac:dyDescent="0.2"/>
    <row r="3179" s="531" customFormat="1" hidden="1" x14ac:dyDescent="0.2"/>
    <row r="3180" s="531" customFormat="1" hidden="1" x14ac:dyDescent="0.2"/>
    <row r="3181" s="531" customFormat="1" hidden="1" x14ac:dyDescent="0.2"/>
    <row r="3182" s="531" customFormat="1" hidden="1" x14ac:dyDescent="0.2"/>
    <row r="3183" s="531" customFormat="1" hidden="1" x14ac:dyDescent="0.2"/>
    <row r="3184" s="531" customFormat="1" hidden="1" x14ac:dyDescent="0.2"/>
    <row r="3185" s="531" customFormat="1" hidden="1" x14ac:dyDescent="0.2"/>
    <row r="3186" s="531" customFormat="1" hidden="1" x14ac:dyDescent="0.2"/>
    <row r="3187" s="531" customFormat="1" hidden="1" x14ac:dyDescent="0.2"/>
    <row r="3188" s="531" customFormat="1" hidden="1" x14ac:dyDescent="0.2"/>
    <row r="3189" s="531" customFormat="1" hidden="1" x14ac:dyDescent="0.2"/>
    <row r="3190" s="531" customFormat="1" hidden="1" x14ac:dyDescent="0.2"/>
    <row r="3191" s="531" customFormat="1" hidden="1" x14ac:dyDescent="0.2"/>
    <row r="3192" s="531" customFormat="1" hidden="1" x14ac:dyDescent="0.2"/>
    <row r="3193" s="531" customFormat="1" hidden="1" x14ac:dyDescent="0.2"/>
    <row r="3194" s="531" customFormat="1" hidden="1" x14ac:dyDescent="0.2"/>
    <row r="3195" s="531" customFormat="1" hidden="1" x14ac:dyDescent="0.2"/>
    <row r="3196" s="531" customFormat="1" hidden="1" x14ac:dyDescent="0.2"/>
    <row r="3197" s="531" customFormat="1" hidden="1" x14ac:dyDescent="0.2"/>
    <row r="3198" s="531" customFormat="1" hidden="1" x14ac:dyDescent="0.2"/>
    <row r="3199" s="531" customFormat="1" hidden="1" x14ac:dyDescent="0.2"/>
    <row r="3200" s="531" customFormat="1" hidden="1" x14ac:dyDescent="0.2"/>
    <row r="3201" s="531" customFormat="1" hidden="1" x14ac:dyDescent="0.2"/>
    <row r="3202" s="531" customFormat="1" hidden="1" x14ac:dyDescent="0.2"/>
    <row r="3203" s="531" customFormat="1" hidden="1" x14ac:dyDescent="0.2"/>
    <row r="3204" s="531" customFormat="1" hidden="1" x14ac:dyDescent="0.2"/>
    <row r="3205" s="531" customFormat="1" hidden="1" x14ac:dyDescent="0.2"/>
    <row r="3206" s="531" customFormat="1" hidden="1" x14ac:dyDescent="0.2"/>
    <row r="3207" s="531" customFormat="1" hidden="1" x14ac:dyDescent="0.2"/>
    <row r="3208" s="531" customFormat="1" hidden="1" x14ac:dyDescent="0.2"/>
    <row r="3209" s="531" customFormat="1" hidden="1" x14ac:dyDescent="0.2"/>
    <row r="3210" s="531" customFormat="1" hidden="1" x14ac:dyDescent="0.2"/>
    <row r="3211" s="531" customFormat="1" hidden="1" x14ac:dyDescent="0.2"/>
    <row r="3212" s="531" customFormat="1" hidden="1" x14ac:dyDescent="0.2"/>
    <row r="3213" s="531" customFormat="1" hidden="1" x14ac:dyDescent="0.2"/>
    <row r="3214" s="531" customFormat="1" hidden="1" x14ac:dyDescent="0.2"/>
    <row r="3215" s="531" customFormat="1" hidden="1" x14ac:dyDescent="0.2"/>
    <row r="3216" s="531" customFormat="1" hidden="1" x14ac:dyDescent="0.2"/>
    <row r="3217" s="531" customFormat="1" hidden="1" x14ac:dyDescent="0.2"/>
    <row r="3218" s="531" customFormat="1" hidden="1" x14ac:dyDescent="0.2"/>
    <row r="3219" s="531" customFormat="1" hidden="1" x14ac:dyDescent="0.2"/>
    <row r="3220" s="531" customFormat="1" hidden="1" x14ac:dyDescent="0.2"/>
    <row r="3221" s="531" customFormat="1" hidden="1" x14ac:dyDescent="0.2"/>
    <row r="3222" s="531" customFormat="1" hidden="1" x14ac:dyDescent="0.2"/>
    <row r="3223" s="531" customFormat="1" hidden="1" x14ac:dyDescent="0.2"/>
    <row r="3224" s="531" customFormat="1" hidden="1" x14ac:dyDescent="0.2"/>
    <row r="3225" s="531" customFormat="1" hidden="1" x14ac:dyDescent="0.2"/>
    <row r="3226" s="531" customFormat="1" hidden="1" x14ac:dyDescent="0.2"/>
    <row r="3227" s="531" customFormat="1" hidden="1" x14ac:dyDescent="0.2"/>
    <row r="3228" s="531" customFormat="1" hidden="1" x14ac:dyDescent="0.2"/>
    <row r="3229" s="531" customFormat="1" hidden="1" x14ac:dyDescent="0.2"/>
    <row r="3230" s="531" customFormat="1" hidden="1" x14ac:dyDescent="0.2"/>
    <row r="3231" s="531" customFormat="1" hidden="1" x14ac:dyDescent="0.2"/>
    <row r="3232" s="531" customFormat="1" hidden="1" x14ac:dyDescent="0.2"/>
    <row r="3233" s="531" customFormat="1" hidden="1" x14ac:dyDescent="0.2"/>
    <row r="3234" s="531" customFormat="1" hidden="1" x14ac:dyDescent="0.2"/>
    <row r="3235" s="531" customFormat="1" hidden="1" x14ac:dyDescent="0.2"/>
    <row r="3236" s="531" customFormat="1" hidden="1" x14ac:dyDescent="0.2"/>
    <row r="3237" s="531" customFormat="1" hidden="1" x14ac:dyDescent="0.2"/>
    <row r="3238" s="531" customFormat="1" hidden="1" x14ac:dyDescent="0.2"/>
    <row r="3239" s="531" customFormat="1" hidden="1" x14ac:dyDescent="0.2"/>
    <row r="3240" s="531" customFormat="1" hidden="1" x14ac:dyDescent="0.2"/>
    <row r="3241" s="531" customFormat="1" hidden="1" x14ac:dyDescent="0.2"/>
    <row r="3242" s="531" customFormat="1" hidden="1" x14ac:dyDescent="0.2"/>
    <row r="3243" s="531" customFormat="1" hidden="1" x14ac:dyDescent="0.2"/>
    <row r="3244" s="531" customFormat="1" hidden="1" x14ac:dyDescent="0.2"/>
    <row r="3245" s="531" customFormat="1" hidden="1" x14ac:dyDescent="0.2"/>
    <row r="3246" s="531" customFormat="1" hidden="1" x14ac:dyDescent="0.2"/>
    <row r="3247" s="531" customFormat="1" hidden="1" x14ac:dyDescent="0.2"/>
    <row r="3248" s="531" customFormat="1" hidden="1" x14ac:dyDescent="0.2"/>
    <row r="3249" s="531" customFormat="1" hidden="1" x14ac:dyDescent="0.2"/>
    <row r="3250" s="531" customFormat="1" hidden="1" x14ac:dyDescent="0.2"/>
    <row r="3251" s="531" customFormat="1" hidden="1" x14ac:dyDescent="0.2"/>
    <row r="3252" s="531" customFormat="1" hidden="1" x14ac:dyDescent="0.2"/>
    <row r="3253" s="531" customFormat="1" hidden="1" x14ac:dyDescent="0.2"/>
    <row r="3254" s="531" customFormat="1" hidden="1" x14ac:dyDescent="0.2"/>
    <row r="3255" s="531" customFormat="1" hidden="1" x14ac:dyDescent="0.2"/>
    <row r="3256" s="531" customFormat="1" hidden="1" x14ac:dyDescent="0.2"/>
    <row r="3257" s="531" customFormat="1" hidden="1" x14ac:dyDescent="0.2"/>
    <row r="3258" s="531" customFormat="1" hidden="1" x14ac:dyDescent="0.2"/>
    <row r="3259" s="531" customFormat="1" hidden="1" x14ac:dyDescent="0.2"/>
    <row r="3260" s="531" customFormat="1" hidden="1" x14ac:dyDescent="0.2"/>
    <row r="3261" s="531" customFormat="1" hidden="1" x14ac:dyDescent="0.2"/>
    <row r="3262" s="531" customFormat="1" hidden="1" x14ac:dyDescent="0.2"/>
    <row r="3263" s="531" customFormat="1" hidden="1" x14ac:dyDescent="0.2"/>
    <row r="3264" s="531" customFormat="1" hidden="1" x14ac:dyDescent="0.2"/>
    <row r="3265" s="531" customFormat="1" hidden="1" x14ac:dyDescent="0.2"/>
    <row r="3266" s="531" customFormat="1" hidden="1" x14ac:dyDescent="0.2"/>
    <row r="3267" s="531" customFormat="1" hidden="1" x14ac:dyDescent="0.2"/>
    <row r="3268" s="531" customFormat="1" hidden="1" x14ac:dyDescent="0.2"/>
    <row r="3269" s="531" customFormat="1" hidden="1" x14ac:dyDescent="0.2"/>
    <row r="3270" s="531" customFormat="1" hidden="1" x14ac:dyDescent="0.2"/>
    <row r="3271" s="531" customFormat="1" hidden="1" x14ac:dyDescent="0.2"/>
    <row r="3272" s="531" customFormat="1" hidden="1" x14ac:dyDescent="0.2"/>
    <row r="3273" s="531" customFormat="1" hidden="1" x14ac:dyDescent="0.2"/>
    <row r="3274" s="531" customFormat="1" hidden="1" x14ac:dyDescent="0.2"/>
    <row r="3275" s="531" customFormat="1" hidden="1" x14ac:dyDescent="0.2"/>
    <row r="3276" s="531" customFormat="1" hidden="1" x14ac:dyDescent="0.2"/>
    <row r="3277" s="531" customFormat="1" hidden="1" x14ac:dyDescent="0.2"/>
    <row r="3278" s="531" customFormat="1" hidden="1" x14ac:dyDescent="0.2"/>
    <row r="3279" s="531" customFormat="1" hidden="1" x14ac:dyDescent="0.2"/>
    <row r="3280" s="531" customFormat="1" hidden="1" x14ac:dyDescent="0.2"/>
    <row r="3281" s="531" customFormat="1" hidden="1" x14ac:dyDescent="0.2"/>
    <row r="3282" s="531" customFormat="1" hidden="1" x14ac:dyDescent="0.2"/>
    <row r="3283" s="531" customFormat="1" hidden="1" x14ac:dyDescent="0.2"/>
    <row r="3284" s="531" customFormat="1" hidden="1" x14ac:dyDescent="0.2"/>
    <row r="3285" s="531" customFormat="1" hidden="1" x14ac:dyDescent="0.2"/>
    <row r="3286" s="531" customFormat="1" hidden="1" x14ac:dyDescent="0.2"/>
    <row r="3287" s="531" customFormat="1" hidden="1" x14ac:dyDescent="0.2"/>
    <row r="3288" s="531" customFormat="1" hidden="1" x14ac:dyDescent="0.2"/>
    <row r="3289" s="531" customFormat="1" hidden="1" x14ac:dyDescent="0.2"/>
    <row r="3290" s="531" customFormat="1" hidden="1" x14ac:dyDescent="0.2"/>
    <row r="3291" s="531" customFormat="1" hidden="1" x14ac:dyDescent="0.2"/>
    <row r="3292" s="531" customFormat="1" hidden="1" x14ac:dyDescent="0.2"/>
    <row r="3293" s="531" customFormat="1" hidden="1" x14ac:dyDescent="0.2"/>
    <row r="3294" s="531" customFormat="1" hidden="1" x14ac:dyDescent="0.2"/>
    <row r="3295" s="531" customFormat="1" hidden="1" x14ac:dyDescent="0.2"/>
    <row r="3296" s="531" customFormat="1" hidden="1" x14ac:dyDescent="0.2"/>
    <row r="3297" s="531" customFormat="1" hidden="1" x14ac:dyDescent="0.2"/>
    <row r="3298" s="531" customFormat="1" hidden="1" x14ac:dyDescent="0.2"/>
    <row r="3299" s="531" customFormat="1" hidden="1" x14ac:dyDescent="0.2"/>
    <row r="3300" s="531" customFormat="1" hidden="1" x14ac:dyDescent="0.2"/>
    <row r="3301" s="531" customFormat="1" hidden="1" x14ac:dyDescent="0.2"/>
    <row r="3302" s="531" customFormat="1" hidden="1" x14ac:dyDescent="0.2"/>
    <row r="3303" s="531" customFormat="1" hidden="1" x14ac:dyDescent="0.2"/>
    <row r="3304" s="531" customFormat="1" hidden="1" x14ac:dyDescent="0.2"/>
    <row r="3305" s="531" customFormat="1" hidden="1" x14ac:dyDescent="0.2"/>
    <row r="3306" s="531" customFormat="1" hidden="1" x14ac:dyDescent="0.2"/>
    <row r="3307" s="531" customFormat="1" hidden="1" x14ac:dyDescent="0.2"/>
    <row r="3308" s="531" customFormat="1" hidden="1" x14ac:dyDescent="0.2"/>
    <row r="3309" s="531" customFormat="1" hidden="1" x14ac:dyDescent="0.2"/>
    <row r="3310" s="531" customFormat="1" hidden="1" x14ac:dyDescent="0.2"/>
    <row r="3311" s="531" customFormat="1" hidden="1" x14ac:dyDescent="0.2"/>
    <row r="3312" s="531" customFormat="1" hidden="1" x14ac:dyDescent="0.2"/>
    <row r="3313" s="531" customFormat="1" hidden="1" x14ac:dyDescent="0.2"/>
    <row r="3314" s="531" customFormat="1" hidden="1" x14ac:dyDescent="0.2"/>
    <row r="3315" s="531" customFormat="1" hidden="1" x14ac:dyDescent="0.2"/>
    <row r="3316" s="531" customFormat="1" hidden="1" x14ac:dyDescent="0.2"/>
    <row r="3317" s="531" customFormat="1" hidden="1" x14ac:dyDescent="0.2"/>
    <row r="3318" s="531" customFormat="1" hidden="1" x14ac:dyDescent="0.2"/>
    <row r="3319" s="531" customFormat="1" hidden="1" x14ac:dyDescent="0.2"/>
    <row r="3320" s="531" customFormat="1" hidden="1" x14ac:dyDescent="0.2"/>
    <row r="3321" s="531" customFormat="1" hidden="1" x14ac:dyDescent="0.2"/>
    <row r="3322" s="531" customFormat="1" hidden="1" x14ac:dyDescent="0.2"/>
    <row r="3323" s="531" customFormat="1" hidden="1" x14ac:dyDescent="0.2"/>
    <row r="3324" s="531" customFormat="1" hidden="1" x14ac:dyDescent="0.2"/>
    <row r="3325" s="531" customFormat="1" hidden="1" x14ac:dyDescent="0.2"/>
    <row r="3326" s="531" customFormat="1" hidden="1" x14ac:dyDescent="0.2"/>
    <row r="3327" s="531" customFormat="1" hidden="1" x14ac:dyDescent="0.2"/>
    <row r="3328" s="531" customFormat="1" hidden="1" x14ac:dyDescent="0.2"/>
    <row r="3329" s="531" customFormat="1" hidden="1" x14ac:dyDescent="0.2"/>
    <row r="3330" s="531" customFormat="1" hidden="1" x14ac:dyDescent="0.2"/>
    <row r="3331" s="531" customFormat="1" hidden="1" x14ac:dyDescent="0.2"/>
    <row r="3332" s="531" customFormat="1" hidden="1" x14ac:dyDescent="0.2"/>
    <row r="3333" s="531" customFormat="1" hidden="1" x14ac:dyDescent="0.2"/>
    <row r="3334" s="531" customFormat="1" hidden="1" x14ac:dyDescent="0.2"/>
    <row r="3335" s="531" customFormat="1" hidden="1" x14ac:dyDescent="0.2"/>
    <row r="3336" s="531" customFormat="1" hidden="1" x14ac:dyDescent="0.2"/>
    <row r="3337" s="531" customFormat="1" hidden="1" x14ac:dyDescent="0.2"/>
    <row r="3338" s="531" customFormat="1" hidden="1" x14ac:dyDescent="0.2"/>
    <row r="3339" s="531" customFormat="1" hidden="1" x14ac:dyDescent="0.2"/>
    <row r="3340" s="531" customFormat="1" hidden="1" x14ac:dyDescent="0.2"/>
    <row r="3341" s="531" customFormat="1" hidden="1" x14ac:dyDescent="0.2"/>
    <row r="3342" s="531" customFormat="1" hidden="1" x14ac:dyDescent="0.2"/>
    <row r="3343" s="531" customFormat="1" hidden="1" x14ac:dyDescent="0.2"/>
    <row r="3344" s="531" customFormat="1" hidden="1" x14ac:dyDescent="0.2"/>
    <row r="3345" s="531" customFormat="1" hidden="1" x14ac:dyDescent="0.2"/>
    <row r="3346" s="531" customFormat="1" hidden="1" x14ac:dyDescent="0.2"/>
    <row r="3347" s="531" customFormat="1" hidden="1" x14ac:dyDescent="0.2"/>
    <row r="3348" s="531" customFormat="1" hidden="1" x14ac:dyDescent="0.2"/>
    <row r="3349" s="531" customFormat="1" hidden="1" x14ac:dyDescent="0.2"/>
    <row r="3350" s="531" customFormat="1" hidden="1" x14ac:dyDescent="0.2"/>
    <row r="3351" s="531" customFormat="1" hidden="1" x14ac:dyDescent="0.2"/>
    <row r="3352" s="531" customFormat="1" hidden="1" x14ac:dyDescent="0.2"/>
    <row r="3353" s="531" customFormat="1" hidden="1" x14ac:dyDescent="0.2"/>
    <row r="3354" s="531" customFormat="1" hidden="1" x14ac:dyDescent="0.2"/>
    <row r="3355" s="531" customFormat="1" hidden="1" x14ac:dyDescent="0.2"/>
    <row r="3356" s="531" customFormat="1" hidden="1" x14ac:dyDescent="0.2"/>
    <row r="3357" s="531" customFormat="1" hidden="1" x14ac:dyDescent="0.2"/>
    <row r="3358" s="531" customFormat="1" hidden="1" x14ac:dyDescent="0.2"/>
    <row r="3359" s="531" customFormat="1" hidden="1" x14ac:dyDescent="0.2"/>
    <row r="3360" s="531" customFormat="1" hidden="1" x14ac:dyDescent="0.2"/>
    <row r="3361" s="531" customFormat="1" hidden="1" x14ac:dyDescent="0.2"/>
    <row r="3362" s="531" customFormat="1" hidden="1" x14ac:dyDescent="0.2"/>
    <row r="3363" s="531" customFormat="1" hidden="1" x14ac:dyDescent="0.2"/>
    <row r="3364" s="531" customFormat="1" hidden="1" x14ac:dyDescent="0.2"/>
    <row r="3365" s="531" customFormat="1" hidden="1" x14ac:dyDescent="0.2"/>
    <row r="3366" s="531" customFormat="1" hidden="1" x14ac:dyDescent="0.2"/>
    <row r="3367" s="531" customFormat="1" hidden="1" x14ac:dyDescent="0.2"/>
    <row r="3368" s="531" customFormat="1" hidden="1" x14ac:dyDescent="0.2"/>
    <row r="3369" s="531" customFormat="1" hidden="1" x14ac:dyDescent="0.2"/>
    <row r="3370" s="531" customFormat="1" hidden="1" x14ac:dyDescent="0.2"/>
    <row r="3371" s="531" customFormat="1" hidden="1" x14ac:dyDescent="0.2"/>
    <row r="3372" s="531" customFormat="1" hidden="1" x14ac:dyDescent="0.2"/>
    <row r="3373" s="531" customFormat="1" hidden="1" x14ac:dyDescent="0.2"/>
    <row r="3374" s="531" customFormat="1" hidden="1" x14ac:dyDescent="0.2"/>
    <row r="3375" s="531" customFormat="1" hidden="1" x14ac:dyDescent="0.2"/>
    <row r="3376" s="531" customFormat="1" hidden="1" x14ac:dyDescent="0.2"/>
    <row r="3377" s="531" customFormat="1" hidden="1" x14ac:dyDescent="0.2"/>
    <row r="3378" s="531" customFormat="1" hidden="1" x14ac:dyDescent="0.2"/>
    <row r="3379" s="531" customFormat="1" hidden="1" x14ac:dyDescent="0.2"/>
    <row r="3380" s="531" customFormat="1" hidden="1" x14ac:dyDescent="0.2"/>
    <row r="3381" s="531" customFormat="1" hidden="1" x14ac:dyDescent="0.2"/>
    <row r="3382" s="531" customFormat="1" hidden="1" x14ac:dyDescent="0.2"/>
    <row r="3383" s="531" customFormat="1" hidden="1" x14ac:dyDescent="0.2"/>
    <row r="3384" s="531" customFormat="1" hidden="1" x14ac:dyDescent="0.2"/>
    <row r="3385" s="531" customFormat="1" hidden="1" x14ac:dyDescent="0.2"/>
    <row r="3386" s="531" customFormat="1" hidden="1" x14ac:dyDescent="0.2"/>
    <row r="3387" s="531" customFormat="1" hidden="1" x14ac:dyDescent="0.2"/>
    <row r="3388" s="531" customFormat="1" hidden="1" x14ac:dyDescent="0.2"/>
    <row r="3389" s="531" customFormat="1" hidden="1" x14ac:dyDescent="0.2"/>
    <row r="3390" s="531" customFormat="1" hidden="1" x14ac:dyDescent="0.2"/>
    <row r="3391" s="531" customFormat="1" hidden="1" x14ac:dyDescent="0.2"/>
    <row r="3392" s="531" customFormat="1" hidden="1" x14ac:dyDescent="0.2"/>
    <row r="3393" s="531" customFormat="1" hidden="1" x14ac:dyDescent="0.2"/>
    <row r="3394" s="531" customFormat="1" hidden="1" x14ac:dyDescent="0.2"/>
    <row r="3395" s="531" customFormat="1" hidden="1" x14ac:dyDescent="0.2"/>
    <row r="3396" s="531" customFormat="1" hidden="1" x14ac:dyDescent="0.2"/>
    <row r="3397" s="531" customFormat="1" hidden="1" x14ac:dyDescent="0.2"/>
    <row r="3398" s="531" customFormat="1" hidden="1" x14ac:dyDescent="0.2"/>
    <row r="3399" s="531" customFormat="1" hidden="1" x14ac:dyDescent="0.2"/>
    <row r="3400" s="531" customFormat="1" hidden="1" x14ac:dyDescent="0.2"/>
    <row r="3401" s="531" customFormat="1" hidden="1" x14ac:dyDescent="0.2"/>
    <row r="3402" s="531" customFormat="1" hidden="1" x14ac:dyDescent="0.2"/>
    <row r="3403" s="531" customFormat="1" hidden="1" x14ac:dyDescent="0.2"/>
    <row r="3404" s="531" customFormat="1" hidden="1" x14ac:dyDescent="0.2"/>
    <row r="3405" s="531" customFormat="1" hidden="1" x14ac:dyDescent="0.2"/>
    <row r="3406" s="531" customFormat="1" hidden="1" x14ac:dyDescent="0.2"/>
    <row r="3407" s="531" customFormat="1" hidden="1" x14ac:dyDescent="0.2"/>
    <row r="3408" s="531" customFormat="1" hidden="1" x14ac:dyDescent="0.2"/>
    <row r="3409" s="531" customFormat="1" hidden="1" x14ac:dyDescent="0.2"/>
    <row r="3410" s="531" customFormat="1" hidden="1" x14ac:dyDescent="0.2"/>
    <row r="3411" s="531" customFormat="1" hidden="1" x14ac:dyDescent="0.2"/>
    <row r="3412" s="531" customFormat="1" hidden="1" x14ac:dyDescent="0.2"/>
    <row r="3413" s="531" customFormat="1" hidden="1" x14ac:dyDescent="0.2"/>
    <row r="3414" s="531" customFormat="1" hidden="1" x14ac:dyDescent="0.2"/>
    <row r="3415" s="531" customFormat="1" hidden="1" x14ac:dyDescent="0.2"/>
    <row r="3416" s="531" customFormat="1" hidden="1" x14ac:dyDescent="0.2"/>
    <row r="3417" s="531" customFormat="1" hidden="1" x14ac:dyDescent="0.2"/>
    <row r="3418" s="531" customFormat="1" hidden="1" x14ac:dyDescent="0.2"/>
    <row r="3419" s="531" customFormat="1" hidden="1" x14ac:dyDescent="0.2"/>
    <row r="3420" s="531" customFormat="1" hidden="1" x14ac:dyDescent="0.2"/>
    <row r="3421" s="531" customFormat="1" hidden="1" x14ac:dyDescent="0.2"/>
    <row r="3422" s="531" customFormat="1" hidden="1" x14ac:dyDescent="0.2"/>
    <row r="3423" s="531" customFormat="1" hidden="1" x14ac:dyDescent="0.2"/>
    <row r="3424" s="531" customFormat="1" hidden="1" x14ac:dyDescent="0.2"/>
    <row r="3425" s="531" customFormat="1" hidden="1" x14ac:dyDescent="0.2"/>
    <row r="3426" s="531" customFormat="1" hidden="1" x14ac:dyDescent="0.2"/>
    <row r="3427" s="531" customFormat="1" hidden="1" x14ac:dyDescent="0.2"/>
    <row r="3428" s="531" customFormat="1" hidden="1" x14ac:dyDescent="0.2"/>
    <row r="3429" s="531" customFormat="1" hidden="1" x14ac:dyDescent="0.2"/>
    <row r="3430" s="531" customFormat="1" hidden="1" x14ac:dyDescent="0.2"/>
    <row r="3431" s="531" customFormat="1" hidden="1" x14ac:dyDescent="0.2"/>
    <row r="3432" s="531" customFormat="1" hidden="1" x14ac:dyDescent="0.2"/>
    <row r="3433" s="531" customFormat="1" hidden="1" x14ac:dyDescent="0.2"/>
    <row r="3434" s="531" customFormat="1" hidden="1" x14ac:dyDescent="0.2"/>
    <row r="3435" s="531" customFormat="1" hidden="1" x14ac:dyDescent="0.2"/>
    <row r="3436" s="531" customFormat="1" hidden="1" x14ac:dyDescent="0.2"/>
    <row r="3437" s="531" customFormat="1" hidden="1" x14ac:dyDescent="0.2"/>
    <row r="3438" s="531" customFormat="1" hidden="1" x14ac:dyDescent="0.2"/>
    <row r="3439" s="531" customFormat="1" hidden="1" x14ac:dyDescent="0.2"/>
    <row r="3440" s="531" customFormat="1" hidden="1" x14ac:dyDescent="0.2"/>
    <row r="3441" s="531" customFormat="1" hidden="1" x14ac:dyDescent="0.2"/>
    <row r="3442" s="531" customFormat="1" hidden="1" x14ac:dyDescent="0.2"/>
    <row r="3443" s="531" customFormat="1" hidden="1" x14ac:dyDescent="0.2"/>
    <row r="3444" s="531" customFormat="1" hidden="1" x14ac:dyDescent="0.2"/>
    <row r="3445" s="531" customFormat="1" hidden="1" x14ac:dyDescent="0.2"/>
    <row r="3446" s="531" customFormat="1" hidden="1" x14ac:dyDescent="0.2"/>
    <row r="3447" s="531" customFormat="1" hidden="1" x14ac:dyDescent="0.2"/>
    <row r="3448" s="531" customFormat="1" hidden="1" x14ac:dyDescent="0.2"/>
    <row r="3449" s="531" customFormat="1" hidden="1" x14ac:dyDescent="0.2"/>
    <row r="3450" s="531" customFormat="1" hidden="1" x14ac:dyDescent="0.2"/>
    <row r="3451" s="531" customFormat="1" hidden="1" x14ac:dyDescent="0.2"/>
    <row r="3452" s="531" customFormat="1" hidden="1" x14ac:dyDescent="0.2"/>
    <row r="3453" s="531" customFormat="1" hidden="1" x14ac:dyDescent="0.2"/>
    <row r="3454" s="531" customFormat="1" hidden="1" x14ac:dyDescent="0.2"/>
    <row r="3455" s="531" customFormat="1" hidden="1" x14ac:dyDescent="0.2"/>
    <row r="3456" s="531" customFormat="1" hidden="1" x14ac:dyDescent="0.2"/>
    <row r="3457" s="531" customFormat="1" hidden="1" x14ac:dyDescent="0.2"/>
    <row r="3458" s="531" customFormat="1" hidden="1" x14ac:dyDescent="0.2"/>
    <row r="3459" s="531" customFormat="1" hidden="1" x14ac:dyDescent="0.2"/>
    <row r="3460" s="531" customFormat="1" hidden="1" x14ac:dyDescent="0.2"/>
    <row r="3461" s="531" customFormat="1" hidden="1" x14ac:dyDescent="0.2"/>
    <row r="3462" s="531" customFormat="1" hidden="1" x14ac:dyDescent="0.2"/>
    <row r="3463" s="531" customFormat="1" hidden="1" x14ac:dyDescent="0.2"/>
    <row r="3464" s="531" customFormat="1" hidden="1" x14ac:dyDescent="0.2"/>
    <row r="3465" s="531" customFormat="1" hidden="1" x14ac:dyDescent="0.2"/>
    <row r="3466" s="531" customFormat="1" hidden="1" x14ac:dyDescent="0.2"/>
    <row r="3467" s="531" customFormat="1" hidden="1" x14ac:dyDescent="0.2"/>
    <row r="3468" s="531" customFormat="1" hidden="1" x14ac:dyDescent="0.2"/>
    <row r="3469" s="531" customFormat="1" hidden="1" x14ac:dyDescent="0.2"/>
    <row r="3470" s="531" customFormat="1" hidden="1" x14ac:dyDescent="0.2"/>
    <row r="3471" s="531" customFormat="1" hidden="1" x14ac:dyDescent="0.2"/>
    <row r="3472" s="531" customFormat="1" hidden="1" x14ac:dyDescent="0.2"/>
    <row r="3473" s="531" customFormat="1" hidden="1" x14ac:dyDescent="0.2"/>
    <row r="3474" s="531" customFormat="1" hidden="1" x14ac:dyDescent="0.2"/>
    <row r="3475" s="531" customFormat="1" hidden="1" x14ac:dyDescent="0.2"/>
    <row r="3476" s="531" customFormat="1" hidden="1" x14ac:dyDescent="0.2"/>
    <row r="3477" s="531" customFormat="1" hidden="1" x14ac:dyDescent="0.2"/>
    <row r="3478" s="531" customFormat="1" hidden="1" x14ac:dyDescent="0.2"/>
    <row r="3479" s="531" customFormat="1" hidden="1" x14ac:dyDescent="0.2"/>
    <row r="3480" s="531" customFormat="1" hidden="1" x14ac:dyDescent="0.2"/>
    <row r="3481" s="531" customFormat="1" hidden="1" x14ac:dyDescent="0.2"/>
    <row r="3482" s="531" customFormat="1" hidden="1" x14ac:dyDescent="0.2"/>
    <row r="3483" s="531" customFormat="1" hidden="1" x14ac:dyDescent="0.2"/>
    <row r="3484" s="531" customFormat="1" hidden="1" x14ac:dyDescent="0.2"/>
    <row r="3485" s="531" customFormat="1" hidden="1" x14ac:dyDescent="0.2"/>
    <row r="3486" s="531" customFormat="1" hidden="1" x14ac:dyDescent="0.2"/>
    <row r="3487" s="531" customFormat="1" hidden="1" x14ac:dyDescent="0.2"/>
    <row r="3488" s="531" customFormat="1" hidden="1" x14ac:dyDescent="0.2"/>
    <row r="3489" s="531" customFormat="1" hidden="1" x14ac:dyDescent="0.2"/>
    <row r="3490" s="531" customFormat="1" hidden="1" x14ac:dyDescent="0.2"/>
    <row r="3491" s="531" customFormat="1" hidden="1" x14ac:dyDescent="0.2"/>
    <row r="3492" s="531" customFormat="1" hidden="1" x14ac:dyDescent="0.2"/>
    <row r="3493" s="531" customFormat="1" hidden="1" x14ac:dyDescent="0.2"/>
    <row r="3494" s="531" customFormat="1" hidden="1" x14ac:dyDescent="0.2"/>
    <row r="3495" s="531" customFormat="1" hidden="1" x14ac:dyDescent="0.2"/>
    <row r="3496" s="531" customFormat="1" hidden="1" x14ac:dyDescent="0.2"/>
    <row r="3497" s="531" customFormat="1" hidden="1" x14ac:dyDescent="0.2"/>
    <row r="3498" s="531" customFormat="1" hidden="1" x14ac:dyDescent="0.2"/>
    <row r="3499" s="531" customFormat="1" hidden="1" x14ac:dyDescent="0.2"/>
    <row r="3500" s="531" customFormat="1" hidden="1" x14ac:dyDescent="0.2"/>
    <row r="3501" s="531" customFormat="1" hidden="1" x14ac:dyDescent="0.2"/>
    <row r="3502" s="531" customFormat="1" hidden="1" x14ac:dyDescent="0.2"/>
    <row r="3503" s="531" customFormat="1" hidden="1" x14ac:dyDescent="0.2"/>
    <row r="3504" s="531" customFormat="1" hidden="1" x14ac:dyDescent="0.2"/>
    <row r="3505" s="531" customFormat="1" hidden="1" x14ac:dyDescent="0.2"/>
    <row r="3506" s="531" customFormat="1" hidden="1" x14ac:dyDescent="0.2"/>
    <row r="3507" s="531" customFormat="1" hidden="1" x14ac:dyDescent="0.2"/>
    <row r="3508" s="531" customFormat="1" hidden="1" x14ac:dyDescent="0.2"/>
    <row r="3509" s="531" customFormat="1" hidden="1" x14ac:dyDescent="0.2"/>
    <row r="3510" s="531" customFormat="1" hidden="1" x14ac:dyDescent="0.2"/>
    <row r="3511" s="531" customFormat="1" hidden="1" x14ac:dyDescent="0.2"/>
    <row r="3512" s="531" customFormat="1" hidden="1" x14ac:dyDescent="0.2"/>
    <row r="3513" s="531" customFormat="1" hidden="1" x14ac:dyDescent="0.2"/>
    <row r="3514" s="531" customFormat="1" hidden="1" x14ac:dyDescent="0.2"/>
    <row r="3515" s="531" customFormat="1" hidden="1" x14ac:dyDescent="0.2"/>
    <row r="3516" s="531" customFormat="1" hidden="1" x14ac:dyDescent="0.2"/>
    <row r="3517" s="531" customFormat="1" hidden="1" x14ac:dyDescent="0.2"/>
    <row r="3518" s="531" customFormat="1" hidden="1" x14ac:dyDescent="0.2"/>
    <row r="3519" s="531" customFormat="1" hidden="1" x14ac:dyDescent="0.2"/>
    <row r="3520" s="531" customFormat="1" hidden="1" x14ac:dyDescent="0.2"/>
    <row r="3521" spans="1:17" hidden="1" x14ac:dyDescent="0.2">
      <c r="A3521" s="531"/>
      <c r="B3521" s="531"/>
      <c r="C3521" s="531"/>
      <c r="D3521" s="531"/>
      <c r="E3521" s="531"/>
      <c r="F3521" s="531"/>
      <c r="G3521" s="531"/>
      <c r="H3521" s="531"/>
      <c r="I3521" s="531"/>
      <c r="J3521" s="531"/>
      <c r="K3521" s="531"/>
      <c r="L3521" s="531"/>
      <c r="M3521" s="531"/>
      <c r="N3521" s="531"/>
      <c r="O3521" s="531"/>
      <c r="P3521" s="531"/>
    </row>
    <row r="3522" spans="1:17" hidden="1" x14ac:dyDescent="0.2">
      <c r="A3522" s="531"/>
      <c r="B3522" s="531"/>
      <c r="C3522" s="531"/>
      <c r="D3522" s="531"/>
      <c r="E3522" s="531"/>
      <c r="F3522" s="531"/>
      <c r="G3522" s="531"/>
      <c r="H3522" s="531"/>
      <c r="I3522" s="531"/>
      <c r="J3522" s="531"/>
      <c r="K3522" s="531"/>
      <c r="L3522" s="531"/>
      <c r="M3522" s="531"/>
      <c r="N3522" s="531"/>
      <c r="O3522" s="531"/>
      <c r="P3522" s="531"/>
    </row>
    <row r="3523" spans="1:17" hidden="1" x14ac:dyDescent="0.2">
      <c r="A3523" s="531"/>
      <c r="B3523" s="531"/>
      <c r="C3523" s="531"/>
      <c r="D3523" s="531"/>
      <c r="E3523" s="531"/>
      <c r="F3523" s="531"/>
      <c r="G3523" s="531"/>
      <c r="H3523" s="531"/>
      <c r="I3523" s="531"/>
      <c r="J3523" s="531"/>
      <c r="K3523" s="531"/>
      <c r="L3523" s="531"/>
      <c r="M3523" s="531"/>
      <c r="N3523" s="531"/>
      <c r="O3523" s="531"/>
      <c r="P3523" s="531"/>
    </row>
    <row r="3524" spans="1:17" hidden="1" x14ac:dyDescent="0.2">
      <c r="A3524" s="531"/>
      <c r="B3524" s="531"/>
      <c r="C3524" s="531"/>
      <c r="D3524" s="531"/>
      <c r="E3524" s="531"/>
      <c r="F3524" s="531"/>
      <c r="G3524" s="531"/>
      <c r="H3524" s="531"/>
      <c r="I3524" s="531"/>
      <c r="J3524" s="531"/>
      <c r="K3524" s="531"/>
      <c r="L3524" s="531"/>
      <c r="M3524" s="531"/>
      <c r="N3524" s="531"/>
      <c r="O3524" s="531"/>
      <c r="P3524" s="531"/>
    </row>
    <row r="3525" spans="1:17" hidden="1" x14ac:dyDescent="0.2">
      <c r="A3525" s="531"/>
      <c r="B3525" s="531"/>
      <c r="C3525" s="531"/>
      <c r="D3525" s="531"/>
      <c r="E3525" s="531"/>
      <c r="F3525" s="531"/>
      <c r="G3525" s="531"/>
      <c r="H3525" s="531"/>
      <c r="I3525" s="531"/>
      <c r="J3525" s="531"/>
      <c r="K3525" s="531"/>
      <c r="L3525" s="531"/>
      <c r="M3525" s="531"/>
      <c r="N3525" s="531"/>
      <c r="O3525" s="531"/>
      <c r="P3525" s="531"/>
    </row>
    <row r="3526" spans="1:17" hidden="1" x14ac:dyDescent="0.2">
      <c r="A3526" s="531"/>
      <c r="B3526" s="531"/>
      <c r="C3526" s="531"/>
      <c r="D3526" s="531"/>
      <c r="E3526" s="531"/>
      <c r="F3526" s="531"/>
      <c r="G3526" s="531"/>
      <c r="H3526" s="531"/>
      <c r="I3526" s="531"/>
      <c r="J3526" s="531"/>
      <c r="K3526" s="531"/>
      <c r="L3526" s="531"/>
      <c r="M3526" s="531"/>
      <c r="N3526" s="531"/>
      <c r="O3526" s="531"/>
      <c r="P3526" s="531"/>
    </row>
    <row r="3527" spans="1:17" hidden="1" x14ac:dyDescent="0.2">
      <c r="A3527" s="538" t="str">
        <f>IF(B3527="","",COUNT('Diário 3º PA'!$A$4:$A$4242)+COUNT('Diário 4º PA'!$A$4:$A$2224)+ROW()-3)</f>
        <v/>
      </c>
      <c r="B3527" s="539"/>
      <c r="C3527" s="492"/>
      <c r="D3527" s="482"/>
      <c r="E3527" s="482"/>
      <c r="F3527" s="531"/>
      <c r="G3527" s="531"/>
      <c r="H3527" s="531"/>
      <c r="I3527" s="531"/>
      <c r="J3527" s="531"/>
      <c r="K3527" s="531"/>
      <c r="L3527" s="531"/>
      <c r="M3527" s="531"/>
      <c r="N3527" s="531"/>
      <c r="O3527" s="545">
        <f t="shared" ref="O3527" si="115">IF(B3527=0,0,IF(YEAR(B3527)=$P$1,MONTH(B3527)-$O$1+1,(YEAR(B3527)-$P$1)*12-$O$1+1+MONTH(B3527)))</f>
        <v>0</v>
      </c>
      <c r="P3527" s="545">
        <f t="shared" ref="P3527" si="116">IF(C3527=0,0,IF(YEAR(C3527)=$P$1,MONTH(C3527)-$O$1+1,(YEAR(C3527)-$P$1)*12-$O$1+1+MONTH(C3527)))</f>
        <v>0</v>
      </c>
      <c r="Q3527" s="531" t="str">
        <f t="shared" ref="Q3527" si="117">SUBSTITUTE(D3527," ","_")</f>
        <v/>
      </c>
    </row>
    <row r="3528" spans="1:17" hidden="1" x14ac:dyDescent="0.2">
      <c r="A3528" s="538"/>
      <c r="B3528" s="531"/>
      <c r="C3528" s="531"/>
      <c r="D3528" s="531"/>
      <c r="E3528" s="531"/>
      <c r="F3528" s="531"/>
      <c r="G3528" s="531"/>
      <c r="H3528" s="531"/>
      <c r="I3528" s="531"/>
      <c r="J3528" s="531"/>
      <c r="K3528" s="531"/>
      <c r="L3528" s="531"/>
      <c r="M3528" s="531"/>
      <c r="N3528" s="531"/>
      <c r="O3528" s="545"/>
      <c r="P3528" s="545"/>
    </row>
    <row r="3529" spans="1:17" hidden="1" x14ac:dyDescent="0.2">
      <c r="A3529" s="538"/>
      <c r="B3529" s="531"/>
      <c r="C3529" s="531"/>
      <c r="D3529" s="531"/>
      <c r="E3529" s="531"/>
      <c r="F3529" s="531"/>
      <c r="G3529" s="531"/>
      <c r="H3529" s="531"/>
      <c r="I3529" s="531"/>
      <c r="J3529" s="531"/>
      <c r="K3529" s="531"/>
      <c r="L3529" s="531"/>
      <c r="M3529" s="531"/>
      <c r="N3529" s="531"/>
      <c r="O3529" s="545"/>
      <c r="P3529" s="545"/>
    </row>
    <row r="3530" spans="1:17" hidden="1" x14ac:dyDescent="0.2">
      <c r="A3530" s="538"/>
      <c r="B3530" s="531"/>
      <c r="C3530" s="531"/>
      <c r="D3530" s="531"/>
      <c r="E3530" s="531"/>
      <c r="F3530" s="531"/>
      <c r="G3530" s="531"/>
      <c r="H3530" s="531"/>
      <c r="I3530" s="531"/>
      <c r="J3530" s="531"/>
      <c r="K3530" s="531"/>
      <c r="L3530" s="531"/>
      <c r="M3530" s="531"/>
      <c r="N3530" s="531"/>
      <c r="O3530" s="545"/>
      <c r="P3530" s="545"/>
    </row>
    <row r="3531" spans="1:17" hidden="1" x14ac:dyDescent="0.2">
      <c r="A3531" s="538"/>
      <c r="B3531" s="531"/>
      <c r="C3531" s="531"/>
      <c r="D3531" s="531"/>
      <c r="E3531" s="531"/>
      <c r="F3531" s="531"/>
      <c r="G3531" s="531"/>
      <c r="H3531" s="531"/>
      <c r="I3531" s="531"/>
      <c r="J3531" s="531"/>
      <c r="K3531" s="531"/>
      <c r="L3531" s="531"/>
      <c r="M3531" s="531"/>
      <c r="N3531" s="531"/>
      <c r="O3531" s="545"/>
      <c r="P3531" s="545"/>
    </row>
    <row r="3532" spans="1:17" hidden="1" x14ac:dyDescent="0.2">
      <c r="A3532" s="538"/>
      <c r="B3532" s="531"/>
      <c r="C3532" s="531"/>
      <c r="D3532" s="531"/>
      <c r="E3532" s="531"/>
      <c r="F3532" s="531"/>
      <c r="G3532" s="531"/>
      <c r="H3532" s="531"/>
      <c r="I3532" s="531"/>
      <c r="J3532" s="531"/>
      <c r="K3532" s="531"/>
      <c r="L3532" s="531"/>
      <c r="M3532" s="531"/>
      <c r="N3532" s="531"/>
      <c r="O3532" s="545"/>
      <c r="P3532" s="545"/>
    </row>
    <row r="3533" spans="1:17" hidden="1" x14ac:dyDescent="0.2">
      <c r="A3533" s="538"/>
      <c r="B3533" s="531"/>
      <c r="C3533" s="531"/>
      <c r="D3533" s="531"/>
      <c r="E3533" s="531"/>
      <c r="F3533" s="531"/>
      <c r="G3533" s="531"/>
      <c r="H3533" s="531"/>
      <c r="I3533" s="531"/>
      <c r="J3533" s="531"/>
      <c r="K3533" s="531"/>
      <c r="L3533" s="531"/>
      <c r="M3533" s="531"/>
      <c r="N3533" s="531"/>
      <c r="O3533" s="545"/>
      <c r="P3533" s="545"/>
    </row>
    <row r="3534" spans="1:17" hidden="1" x14ac:dyDescent="0.2">
      <c r="A3534" s="538"/>
      <c r="B3534" s="531"/>
      <c r="C3534" s="531"/>
      <c r="D3534" s="531"/>
      <c r="E3534" s="531"/>
      <c r="F3534" s="531"/>
      <c r="G3534" s="531"/>
      <c r="H3534" s="531"/>
      <c r="I3534" s="531"/>
      <c r="J3534" s="531"/>
      <c r="K3534" s="531"/>
      <c r="L3534" s="531"/>
      <c r="M3534" s="531"/>
      <c r="N3534" s="531"/>
      <c r="O3534" s="545"/>
      <c r="P3534" s="545"/>
    </row>
    <row r="3535" spans="1:17" hidden="1" x14ac:dyDescent="0.2">
      <c r="A3535" s="538"/>
      <c r="B3535" s="531"/>
      <c r="C3535" s="531"/>
      <c r="D3535" s="531"/>
      <c r="E3535" s="531"/>
      <c r="F3535" s="531"/>
      <c r="G3535" s="531"/>
      <c r="H3535" s="531"/>
      <c r="I3535" s="531"/>
      <c r="J3535" s="531"/>
      <c r="K3535" s="531"/>
      <c r="L3535" s="531"/>
      <c r="M3535" s="531"/>
      <c r="N3535" s="531"/>
      <c r="O3535" s="545"/>
      <c r="P3535" s="545"/>
    </row>
    <row r="3536" spans="1:17" hidden="1" x14ac:dyDescent="0.2">
      <c r="A3536" s="538"/>
      <c r="B3536" s="531"/>
      <c r="C3536" s="531"/>
      <c r="D3536" s="531"/>
      <c r="E3536" s="531"/>
      <c r="F3536" s="531"/>
      <c r="G3536" s="531"/>
      <c r="H3536" s="531"/>
      <c r="I3536" s="531"/>
      <c r="J3536" s="531"/>
      <c r="K3536" s="531"/>
      <c r="L3536" s="531"/>
      <c r="M3536" s="531"/>
      <c r="N3536" s="531"/>
      <c r="O3536" s="545"/>
      <c r="P3536" s="545"/>
    </row>
    <row r="3537" spans="1:16" hidden="1" x14ac:dyDescent="0.2">
      <c r="A3537" s="538"/>
      <c r="B3537" s="531"/>
      <c r="C3537" s="531"/>
      <c r="D3537" s="531"/>
      <c r="E3537" s="531"/>
      <c r="F3537" s="531"/>
      <c r="G3537" s="531"/>
      <c r="H3537" s="531"/>
      <c r="I3537" s="531"/>
      <c r="J3537" s="531"/>
      <c r="K3537" s="531"/>
      <c r="L3537" s="531"/>
      <c r="M3537" s="531"/>
      <c r="N3537" s="531"/>
      <c r="O3537" s="545"/>
      <c r="P3537" s="545"/>
    </row>
    <row r="3538" spans="1:16" hidden="1" x14ac:dyDescent="0.2">
      <c r="A3538" s="538"/>
      <c r="B3538" s="531"/>
      <c r="C3538" s="531"/>
      <c r="D3538" s="531"/>
      <c r="E3538" s="531"/>
      <c r="F3538" s="531"/>
      <c r="G3538" s="531"/>
      <c r="H3538" s="531"/>
      <c r="I3538" s="531"/>
      <c r="J3538" s="531"/>
      <c r="K3538" s="531"/>
      <c r="L3538" s="531"/>
      <c r="M3538" s="531"/>
      <c r="N3538" s="531"/>
      <c r="O3538" s="545"/>
      <c r="P3538" s="545"/>
    </row>
    <row r="3539" spans="1:16" hidden="1" x14ac:dyDescent="0.2">
      <c r="A3539" s="538"/>
      <c r="B3539" s="531"/>
      <c r="C3539" s="531"/>
      <c r="D3539" s="531"/>
      <c r="E3539" s="531"/>
      <c r="F3539" s="531"/>
      <c r="G3539" s="531"/>
      <c r="H3539" s="531"/>
      <c r="I3539" s="531"/>
      <c r="J3539" s="531"/>
      <c r="K3539" s="531"/>
      <c r="L3539" s="531"/>
      <c r="M3539" s="531"/>
      <c r="N3539" s="531"/>
      <c r="O3539" s="545"/>
      <c r="P3539" s="545"/>
    </row>
    <row r="3540" spans="1:16" hidden="1" x14ac:dyDescent="0.2">
      <c r="A3540" s="538"/>
      <c r="B3540" s="531"/>
      <c r="C3540" s="531"/>
      <c r="D3540" s="531"/>
      <c r="E3540" s="531"/>
      <c r="F3540" s="531"/>
      <c r="G3540" s="531"/>
      <c r="H3540" s="531"/>
      <c r="I3540" s="531"/>
      <c r="J3540" s="531"/>
      <c r="K3540" s="531"/>
      <c r="L3540" s="531"/>
      <c r="M3540" s="531"/>
      <c r="N3540" s="531"/>
      <c r="O3540" s="545"/>
      <c r="P3540" s="545"/>
    </row>
    <row r="3541" spans="1:16" hidden="1" x14ac:dyDescent="0.2">
      <c r="A3541" s="538"/>
      <c r="B3541" s="531"/>
      <c r="C3541" s="531"/>
      <c r="D3541" s="531"/>
      <c r="E3541" s="531"/>
      <c r="F3541" s="531"/>
      <c r="G3541" s="531"/>
      <c r="H3541" s="531"/>
      <c r="I3541" s="531"/>
      <c r="J3541" s="531"/>
      <c r="K3541" s="531"/>
      <c r="L3541" s="531"/>
      <c r="M3541" s="531"/>
      <c r="N3541" s="531"/>
      <c r="O3541" s="545"/>
      <c r="P3541" s="545"/>
    </row>
    <row r="3542" spans="1:16" hidden="1" x14ac:dyDescent="0.2">
      <c r="A3542" s="538"/>
      <c r="B3542" s="531"/>
      <c r="C3542" s="531"/>
      <c r="D3542" s="531"/>
      <c r="E3542" s="531"/>
      <c r="F3542" s="531"/>
      <c r="G3542" s="531"/>
      <c r="H3542" s="531"/>
      <c r="I3542" s="531"/>
      <c r="J3542" s="531"/>
      <c r="K3542" s="531"/>
      <c r="L3542" s="531"/>
      <c r="M3542" s="531"/>
      <c r="N3542" s="531"/>
      <c r="O3542" s="545"/>
      <c r="P3542" s="545"/>
    </row>
    <row r="3543" spans="1:16" hidden="1" x14ac:dyDescent="0.2">
      <c r="A3543" s="538"/>
      <c r="B3543" s="531"/>
      <c r="C3543" s="531"/>
      <c r="D3543" s="531"/>
      <c r="E3543" s="531"/>
      <c r="F3543" s="531"/>
      <c r="G3543" s="531"/>
      <c r="H3543" s="531"/>
      <c r="I3543" s="531"/>
      <c r="J3543" s="531"/>
      <c r="K3543" s="531"/>
      <c r="L3543" s="531"/>
      <c r="M3543" s="531"/>
      <c r="N3543" s="531"/>
      <c r="O3543" s="545"/>
      <c r="P3543" s="545"/>
    </row>
    <row r="3544" spans="1:16" hidden="1" x14ac:dyDescent="0.2">
      <c r="A3544" s="538"/>
      <c r="B3544" s="531"/>
      <c r="C3544" s="531"/>
      <c r="D3544" s="531"/>
      <c r="E3544" s="531"/>
      <c r="F3544" s="531"/>
      <c r="G3544" s="531"/>
      <c r="H3544" s="531"/>
      <c r="I3544" s="531"/>
      <c r="J3544" s="531"/>
      <c r="K3544" s="531"/>
      <c r="L3544" s="531"/>
      <c r="M3544" s="531"/>
      <c r="N3544" s="531"/>
      <c r="O3544" s="545"/>
      <c r="P3544" s="545"/>
    </row>
    <row r="3545" spans="1:16" hidden="1" x14ac:dyDescent="0.2">
      <c r="A3545" s="538"/>
      <c r="B3545" s="531"/>
      <c r="C3545" s="531"/>
      <c r="D3545" s="531"/>
      <c r="E3545" s="531"/>
      <c r="F3545" s="531"/>
      <c r="G3545" s="531"/>
      <c r="H3545" s="531"/>
      <c r="I3545" s="531"/>
      <c r="J3545" s="531"/>
      <c r="K3545" s="531"/>
      <c r="L3545" s="531"/>
      <c r="M3545" s="531"/>
      <c r="N3545" s="531"/>
      <c r="O3545" s="545"/>
      <c r="P3545" s="545"/>
    </row>
    <row r="3546" spans="1:16" hidden="1" x14ac:dyDescent="0.2">
      <c r="A3546" s="538"/>
      <c r="B3546" s="531"/>
      <c r="C3546" s="531"/>
      <c r="D3546" s="531"/>
      <c r="E3546" s="531"/>
      <c r="F3546" s="531"/>
      <c r="G3546" s="531"/>
      <c r="H3546" s="531"/>
      <c r="I3546" s="531"/>
      <c r="J3546" s="531"/>
      <c r="K3546" s="531"/>
      <c r="L3546" s="531"/>
      <c r="M3546" s="531"/>
      <c r="N3546" s="531"/>
      <c r="O3546" s="545"/>
      <c r="P3546" s="545"/>
    </row>
    <row r="3547" spans="1:16" hidden="1" x14ac:dyDescent="0.2">
      <c r="A3547" s="538"/>
      <c r="B3547" s="531"/>
      <c r="C3547" s="531"/>
      <c r="D3547" s="531"/>
      <c r="E3547" s="531"/>
      <c r="F3547" s="531"/>
      <c r="G3547" s="531"/>
      <c r="H3547" s="531"/>
      <c r="I3547" s="531"/>
      <c r="J3547" s="531"/>
      <c r="K3547" s="531"/>
      <c r="L3547" s="531"/>
      <c r="M3547" s="531"/>
      <c r="N3547" s="531"/>
      <c r="O3547" s="545"/>
      <c r="P3547" s="545"/>
    </row>
    <row r="3548" spans="1:16" hidden="1" x14ac:dyDescent="0.2">
      <c r="A3548" s="538"/>
      <c r="B3548" s="531"/>
      <c r="C3548" s="531"/>
      <c r="D3548" s="531"/>
      <c r="E3548" s="531"/>
      <c r="F3548" s="531"/>
      <c r="G3548" s="531"/>
      <c r="H3548" s="531"/>
      <c r="I3548" s="531"/>
      <c r="J3548" s="531"/>
      <c r="K3548" s="531"/>
      <c r="L3548" s="531"/>
      <c r="M3548" s="531"/>
      <c r="N3548" s="531"/>
      <c r="O3548" s="545"/>
      <c r="P3548" s="545"/>
    </row>
    <row r="3549" spans="1:16" hidden="1" x14ac:dyDescent="0.2">
      <c r="A3549" s="538"/>
      <c r="B3549" s="531"/>
      <c r="C3549" s="531"/>
      <c r="D3549" s="531"/>
      <c r="E3549" s="531"/>
      <c r="F3549" s="531"/>
      <c r="G3549" s="531"/>
      <c r="H3549" s="531"/>
      <c r="I3549" s="531"/>
      <c r="J3549" s="531"/>
      <c r="K3549" s="531"/>
      <c r="L3549" s="531"/>
      <c r="M3549" s="531"/>
      <c r="N3549" s="531"/>
      <c r="O3549" s="545"/>
      <c r="P3549" s="545"/>
    </row>
    <row r="3550" spans="1:16" hidden="1" x14ac:dyDescent="0.2">
      <c r="A3550" s="538"/>
      <c r="B3550" s="531"/>
      <c r="C3550" s="531"/>
      <c r="D3550" s="531"/>
      <c r="E3550" s="531"/>
      <c r="F3550" s="531"/>
      <c r="G3550" s="531"/>
      <c r="H3550" s="531"/>
      <c r="I3550" s="531"/>
      <c r="J3550" s="531"/>
      <c r="K3550" s="531"/>
      <c r="L3550" s="531"/>
      <c r="M3550" s="531"/>
      <c r="N3550" s="531"/>
      <c r="O3550" s="545"/>
      <c r="P3550" s="545"/>
    </row>
    <row r="3551" spans="1:16" hidden="1" x14ac:dyDescent="0.2">
      <c r="A3551" s="538"/>
      <c r="B3551" s="531"/>
      <c r="C3551" s="531"/>
      <c r="D3551" s="531"/>
      <c r="E3551" s="531"/>
      <c r="F3551" s="531"/>
      <c r="G3551" s="531"/>
      <c r="H3551" s="531"/>
      <c r="I3551" s="531"/>
      <c r="J3551" s="531"/>
      <c r="K3551" s="531"/>
      <c r="L3551" s="531"/>
      <c r="M3551" s="531"/>
      <c r="N3551" s="531"/>
      <c r="O3551" s="545"/>
      <c r="P3551" s="545"/>
    </row>
    <row r="3552" spans="1:16" hidden="1" x14ac:dyDescent="0.2">
      <c r="A3552" s="538"/>
      <c r="B3552" s="531"/>
      <c r="C3552" s="531"/>
      <c r="D3552" s="531"/>
      <c r="E3552" s="531"/>
      <c r="F3552" s="531"/>
      <c r="G3552" s="531"/>
      <c r="H3552" s="531"/>
      <c r="I3552" s="531"/>
      <c r="J3552" s="531"/>
      <c r="K3552" s="531"/>
      <c r="L3552" s="531"/>
      <c r="M3552" s="531"/>
      <c r="N3552" s="531"/>
      <c r="O3552" s="545"/>
      <c r="P3552" s="545"/>
    </row>
    <row r="3553" spans="1:16" hidden="1" x14ac:dyDescent="0.2">
      <c r="A3553" s="538"/>
      <c r="B3553" s="531"/>
      <c r="C3553" s="531"/>
      <c r="D3553" s="531"/>
      <c r="E3553" s="531"/>
      <c r="F3553" s="531"/>
      <c r="G3553" s="531"/>
      <c r="H3553" s="531"/>
      <c r="I3553" s="531"/>
      <c r="J3553" s="531"/>
      <c r="K3553" s="531"/>
      <c r="L3553" s="531"/>
      <c r="M3553" s="531"/>
      <c r="N3553" s="531"/>
      <c r="O3553" s="545"/>
      <c r="P3553" s="545"/>
    </row>
    <row r="3554" spans="1:16" hidden="1" x14ac:dyDescent="0.2">
      <c r="A3554" s="538"/>
      <c r="B3554" s="531"/>
      <c r="C3554" s="531"/>
      <c r="D3554" s="531"/>
      <c r="E3554" s="531"/>
      <c r="F3554" s="531"/>
      <c r="G3554" s="531"/>
      <c r="H3554" s="531"/>
      <c r="I3554" s="531"/>
      <c r="J3554" s="531"/>
      <c r="K3554" s="531"/>
      <c r="L3554" s="531"/>
      <c r="M3554" s="531"/>
      <c r="N3554" s="531"/>
      <c r="O3554" s="545"/>
      <c r="P3554" s="545"/>
    </row>
    <row r="3555" spans="1:16" hidden="1" x14ac:dyDescent="0.2">
      <c r="A3555" s="538"/>
      <c r="B3555" s="531"/>
      <c r="C3555" s="531"/>
      <c r="D3555" s="531"/>
      <c r="E3555" s="531"/>
      <c r="F3555" s="531"/>
      <c r="G3555" s="531"/>
      <c r="H3555" s="531"/>
      <c r="I3555" s="531"/>
      <c r="J3555" s="531"/>
      <c r="K3555" s="531"/>
      <c r="L3555" s="531"/>
      <c r="M3555" s="531"/>
      <c r="N3555" s="531"/>
      <c r="O3555" s="545"/>
      <c r="P3555" s="545"/>
    </row>
    <row r="3556" spans="1:16" hidden="1" x14ac:dyDescent="0.2">
      <c r="A3556" s="538"/>
      <c r="B3556" s="531"/>
      <c r="C3556" s="531"/>
      <c r="D3556" s="531"/>
      <c r="E3556" s="531"/>
      <c r="F3556" s="531"/>
      <c r="G3556" s="531"/>
      <c r="H3556" s="531"/>
      <c r="I3556" s="531"/>
      <c r="J3556" s="531"/>
      <c r="K3556" s="531"/>
      <c r="L3556" s="531"/>
      <c r="M3556" s="531"/>
      <c r="N3556" s="531"/>
      <c r="O3556" s="545"/>
      <c r="P3556" s="545"/>
    </row>
    <row r="3557" spans="1:16" hidden="1" x14ac:dyDescent="0.2">
      <c r="A3557" s="538"/>
      <c r="B3557" s="531"/>
      <c r="C3557" s="531"/>
      <c r="D3557" s="531"/>
      <c r="E3557" s="531"/>
      <c r="F3557" s="531"/>
      <c r="G3557" s="531"/>
      <c r="H3557" s="531"/>
      <c r="I3557" s="531"/>
      <c r="J3557" s="531"/>
      <c r="K3557" s="531"/>
      <c r="L3557" s="531"/>
      <c r="M3557" s="531"/>
      <c r="N3557" s="531"/>
      <c r="O3557" s="545"/>
      <c r="P3557" s="545"/>
    </row>
    <row r="3558" spans="1:16" hidden="1" x14ac:dyDescent="0.2">
      <c r="A3558" s="538"/>
      <c r="B3558" s="539"/>
      <c r="C3558" s="492"/>
      <c r="D3558" s="554"/>
      <c r="E3558" s="482"/>
      <c r="F3558" s="488"/>
      <c r="G3558" s="482"/>
      <c r="H3558" s="482"/>
      <c r="I3558" s="489"/>
      <c r="J3558" s="455"/>
      <c r="K3558" s="518"/>
      <c r="L3558" s="493"/>
      <c r="M3558" s="493"/>
      <c r="N3558" s="587"/>
      <c r="O3558" s="545"/>
      <c r="P3558" s="545"/>
    </row>
    <row r="3559" spans="1:16" hidden="1" x14ac:dyDescent="0.2">
      <c r="A3559" s="538"/>
      <c r="B3559" s="539"/>
      <c r="C3559" s="492"/>
      <c r="D3559" s="554"/>
      <c r="E3559" s="482"/>
      <c r="F3559" s="488"/>
      <c r="G3559" s="482"/>
      <c r="H3559" s="482"/>
      <c r="I3559" s="489"/>
      <c r="J3559" s="455"/>
      <c r="K3559" s="518"/>
      <c r="L3559" s="493"/>
      <c r="M3559" s="493"/>
      <c r="N3559" s="587"/>
      <c r="O3559" s="545"/>
      <c r="P3559" s="545"/>
    </row>
    <row r="3560" spans="1:16" hidden="1" x14ac:dyDescent="0.2">
      <c r="A3560" s="538"/>
      <c r="B3560" s="539"/>
      <c r="C3560" s="492"/>
      <c r="D3560" s="554"/>
      <c r="E3560" s="482"/>
      <c r="F3560" s="488"/>
      <c r="G3560" s="482"/>
      <c r="H3560" s="482"/>
      <c r="I3560" s="489"/>
      <c r="J3560" s="455"/>
      <c r="K3560" s="518"/>
      <c r="L3560" s="493"/>
      <c r="M3560" s="493"/>
      <c r="N3560" s="587"/>
      <c r="O3560" s="545"/>
      <c r="P3560" s="545"/>
    </row>
    <row r="3561" spans="1:16" hidden="1" x14ac:dyDescent="0.2">
      <c r="A3561" s="538"/>
      <c r="B3561" s="539"/>
      <c r="C3561" s="492"/>
      <c r="D3561" s="554"/>
      <c r="E3561" s="482"/>
      <c r="F3561" s="488"/>
      <c r="G3561" s="482"/>
      <c r="H3561" s="482"/>
      <c r="I3561" s="489"/>
      <c r="J3561" s="455"/>
      <c r="K3561" s="518"/>
      <c r="L3561" s="493"/>
      <c r="M3561" s="493"/>
      <c r="N3561" s="587"/>
      <c r="O3561" s="545"/>
      <c r="P3561" s="545"/>
    </row>
    <row r="3562" spans="1:16" hidden="1" x14ac:dyDescent="0.2">
      <c r="A3562" s="538"/>
      <c r="B3562" s="539"/>
      <c r="C3562" s="492"/>
      <c r="D3562" s="554"/>
      <c r="E3562" s="482"/>
      <c r="F3562" s="488"/>
      <c r="G3562" s="482"/>
      <c r="H3562" s="482"/>
      <c r="I3562" s="489"/>
      <c r="J3562" s="455"/>
      <c r="K3562" s="518"/>
      <c r="L3562" s="493"/>
      <c r="M3562" s="493"/>
      <c r="N3562" s="587"/>
      <c r="O3562" s="545"/>
      <c r="P3562" s="545"/>
    </row>
    <row r="3563" spans="1:16" hidden="1" x14ac:dyDescent="0.2">
      <c r="A3563" s="538"/>
      <c r="B3563" s="539"/>
      <c r="C3563" s="492"/>
      <c r="D3563" s="554"/>
      <c r="E3563" s="482"/>
      <c r="F3563" s="488"/>
      <c r="G3563" s="482"/>
      <c r="H3563" s="482"/>
      <c r="I3563" s="489"/>
      <c r="J3563" s="455"/>
      <c r="K3563" s="518"/>
      <c r="L3563" s="493"/>
      <c r="M3563" s="493"/>
      <c r="N3563" s="587"/>
      <c r="O3563" s="545"/>
      <c r="P3563" s="545"/>
    </row>
    <row r="3564" spans="1:16" hidden="1" x14ac:dyDescent="0.2">
      <c r="A3564" s="538"/>
      <c r="B3564" s="539"/>
      <c r="C3564" s="492"/>
      <c r="D3564" s="554"/>
      <c r="E3564" s="482"/>
      <c r="F3564" s="488"/>
      <c r="G3564" s="482"/>
      <c r="H3564" s="482"/>
      <c r="I3564" s="489"/>
      <c r="J3564" s="455"/>
      <c r="K3564" s="518"/>
      <c r="L3564" s="493"/>
      <c r="M3564" s="493"/>
      <c r="N3564" s="587"/>
      <c r="O3564" s="545"/>
      <c r="P3564" s="545"/>
    </row>
    <row r="3565" spans="1:16" hidden="1" x14ac:dyDescent="0.2">
      <c r="A3565" s="538"/>
      <c r="B3565" s="539"/>
      <c r="C3565" s="492"/>
      <c r="D3565" s="554"/>
      <c r="E3565" s="482"/>
      <c r="F3565" s="488"/>
      <c r="G3565" s="482"/>
      <c r="H3565" s="482"/>
      <c r="I3565" s="489"/>
      <c r="J3565" s="455"/>
      <c r="K3565" s="518"/>
      <c r="L3565" s="493"/>
      <c r="M3565" s="493"/>
      <c r="N3565" s="587"/>
      <c r="O3565" s="545"/>
      <c r="P3565" s="545"/>
    </row>
    <row r="3566" spans="1:16" hidden="1" x14ac:dyDescent="0.2">
      <c r="A3566" s="538"/>
      <c r="B3566" s="539"/>
      <c r="C3566" s="492"/>
      <c r="D3566" s="554"/>
      <c r="E3566" s="482"/>
      <c r="F3566" s="488"/>
      <c r="G3566" s="482"/>
      <c r="H3566" s="482"/>
      <c r="I3566" s="489"/>
      <c r="J3566" s="455"/>
      <c r="K3566" s="518"/>
      <c r="L3566" s="493"/>
      <c r="M3566" s="493"/>
      <c r="N3566" s="587"/>
      <c r="O3566" s="545"/>
      <c r="P3566" s="545"/>
    </row>
    <row r="3567" spans="1:16" hidden="1" x14ac:dyDescent="0.2">
      <c r="A3567" s="538"/>
      <c r="B3567" s="539"/>
      <c r="C3567" s="492"/>
      <c r="D3567" s="554"/>
      <c r="E3567" s="482"/>
      <c r="F3567" s="488"/>
      <c r="G3567" s="482"/>
      <c r="H3567" s="482"/>
      <c r="I3567" s="489"/>
      <c r="J3567" s="455"/>
      <c r="K3567" s="518"/>
      <c r="L3567" s="493"/>
      <c r="M3567" s="493"/>
      <c r="N3567" s="587"/>
      <c r="O3567" s="545"/>
      <c r="P3567" s="545"/>
    </row>
    <row r="3568" spans="1:16" hidden="1" x14ac:dyDescent="0.2">
      <c r="A3568" s="538"/>
      <c r="B3568" s="539"/>
      <c r="C3568" s="492"/>
      <c r="D3568" s="554"/>
      <c r="E3568" s="482"/>
      <c r="F3568" s="488"/>
      <c r="G3568" s="482"/>
      <c r="H3568" s="482"/>
      <c r="I3568" s="489"/>
      <c r="J3568" s="455"/>
      <c r="K3568" s="518"/>
      <c r="L3568" s="493"/>
      <c r="M3568" s="493"/>
      <c r="N3568" s="587"/>
      <c r="O3568" s="545"/>
      <c r="P3568" s="545"/>
    </row>
    <row r="3569" spans="1:16" hidden="1" x14ac:dyDescent="0.2">
      <c r="A3569" s="538"/>
      <c r="B3569" s="539"/>
      <c r="C3569" s="492"/>
      <c r="D3569" s="554"/>
      <c r="E3569" s="482"/>
      <c r="F3569" s="488"/>
      <c r="G3569" s="482"/>
      <c r="H3569" s="482"/>
      <c r="I3569" s="489"/>
      <c r="J3569" s="455"/>
      <c r="K3569" s="518"/>
      <c r="L3569" s="493"/>
      <c r="M3569" s="493"/>
      <c r="N3569" s="587"/>
      <c r="O3569" s="545"/>
      <c r="P3569" s="545"/>
    </row>
    <row r="3570" spans="1:16" hidden="1" x14ac:dyDescent="0.2">
      <c r="A3570" s="538"/>
      <c r="B3570" s="539"/>
      <c r="C3570" s="492"/>
      <c r="D3570" s="554"/>
      <c r="E3570" s="482"/>
      <c r="F3570" s="488"/>
      <c r="G3570" s="482"/>
      <c r="H3570" s="482"/>
      <c r="I3570" s="489"/>
      <c r="J3570" s="455"/>
      <c r="K3570" s="518"/>
      <c r="L3570" s="493"/>
      <c r="M3570" s="493"/>
      <c r="N3570" s="587"/>
      <c r="O3570" s="545"/>
      <c r="P3570" s="545"/>
    </row>
    <row r="3571" spans="1:16" hidden="1" x14ac:dyDescent="0.2">
      <c r="A3571" s="538"/>
      <c r="B3571" s="539"/>
      <c r="C3571" s="492"/>
      <c r="D3571" s="554"/>
      <c r="E3571" s="482"/>
      <c r="F3571" s="488"/>
      <c r="G3571" s="482"/>
      <c r="H3571" s="482"/>
      <c r="I3571" s="489"/>
      <c r="J3571" s="455"/>
      <c r="K3571" s="518"/>
      <c r="L3571" s="493"/>
      <c r="M3571" s="493"/>
      <c r="N3571" s="587"/>
      <c r="O3571" s="545"/>
      <c r="P3571" s="545"/>
    </row>
    <row r="3572" spans="1:16" hidden="1" x14ac:dyDescent="0.2">
      <c r="A3572" s="538"/>
      <c r="B3572" s="539"/>
      <c r="C3572" s="492"/>
      <c r="D3572" s="554"/>
      <c r="E3572" s="482"/>
      <c r="F3572" s="488"/>
      <c r="G3572" s="482"/>
      <c r="H3572" s="482"/>
      <c r="I3572" s="489"/>
      <c r="J3572" s="455"/>
      <c r="K3572" s="518"/>
      <c r="L3572" s="493"/>
      <c r="M3572" s="493"/>
      <c r="N3572" s="587"/>
      <c r="O3572" s="545"/>
      <c r="P3572" s="545"/>
    </row>
    <row r="3573" spans="1:16" hidden="1" x14ac:dyDescent="0.2">
      <c r="A3573" s="538"/>
      <c r="B3573" s="539"/>
      <c r="C3573" s="492"/>
      <c r="D3573" s="554"/>
      <c r="E3573" s="482"/>
      <c r="F3573" s="488"/>
      <c r="G3573" s="482"/>
      <c r="H3573" s="482"/>
      <c r="I3573" s="489"/>
      <c r="J3573" s="455"/>
      <c r="K3573" s="518"/>
      <c r="L3573" s="493"/>
      <c r="M3573" s="493"/>
      <c r="N3573" s="587"/>
      <c r="O3573" s="545"/>
      <c r="P3573" s="545"/>
    </row>
    <row r="3574" spans="1:16" hidden="1" x14ac:dyDescent="0.2">
      <c r="A3574" s="538"/>
      <c r="B3574" s="539"/>
      <c r="C3574" s="492"/>
      <c r="D3574" s="554"/>
      <c r="E3574" s="482"/>
      <c r="F3574" s="488"/>
      <c r="G3574" s="482"/>
      <c r="H3574" s="482"/>
      <c r="I3574" s="489"/>
      <c r="J3574" s="455"/>
      <c r="K3574" s="518"/>
      <c r="L3574" s="493"/>
      <c r="M3574" s="493"/>
      <c r="N3574" s="587"/>
      <c r="O3574" s="545"/>
      <c r="P3574" s="545"/>
    </row>
    <row r="3575" spans="1:16" hidden="1" x14ac:dyDescent="0.2">
      <c r="A3575" s="538"/>
      <c r="B3575" s="539"/>
      <c r="C3575" s="492"/>
      <c r="D3575" s="554"/>
      <c r="E3575" s="482"/>
      <c r="F3575" s="488"/>
      <c r="G3575" s="482"/>
      <c r="H3575" s="482"/>
      <c r="I3575" s="489"/>
      <c r="J3575" s="455"/>
      <c r="K3575" s="518"/>
      <c r="L3575" s="493"/>
      <c r="M3575" s="493"/>
      <c r="N3575" s="587"/>
      <c r="O3575" s="545"/>
      <c r="P3575" s="545"/>
    </row>
    <row r="3576" spans="1:16" hidden="1" x14ac:dyDescent="0.2">
      <c r="A3576" s="538"/>
      <c r="B3576" s="539"/>
      <c r="C3576" s="492"/>
      <c r="D3576" s="554"/>
      <c r="E3576" s="482"/>
      <c r="F3576" s="488"/>
      <c r="G3576" s="482"/>
      <c r="H3576" s="482"/>
      <c r="I3576" s="489"/>
      <c r="J3576" s="455"/>
      <c r="K3576" s="518"/>
      <c r="L3576" s="493"/>
      <c r="M3576" s="493"/>
      <c r="N3576" s="587"/>
      <c r="O3576" s="545"/>
      <c r="P3576" s="545"/>
    </row>
    <row r="3577" spans="1:16" hidden="1" x14ac:dyDescent="0.2">
      <c r="A3577" s="538"/>
      <c r="B3577" s="539"/>
      <c r="C3577" s="492"/>
      <c r="D3577" s="554"/>
      <c r="E3577" s="482"/>
      <c r="F3577" s="488"/>
      <c r="G3577" s="482"/>
      <c r="H3577" s="482"/>
      <c r="I3577" s="489"/>
      <c r="J3577" s="455"/>
      <c r="K3577" s="518"/>
      <c r="L3577" s="493"/>
      <c r="M3577" s="493"/>
      <c r="N3577" s="587"/>
      <c r="O3577" s="545"/>
      <c r="P3577" s="545"/>
    </row>
    <row r="3578" spans="1:16" hidden="1" x14ac:dyDescent="0.2">
      <c r="A3578" s="538"/>
      <c r="B3578" s="539"/>
      <c r="C3578" s="492"/>
      <c r="D3578" s="554"/>
      <c r="E3578" s="482"/>
      <c r="F3578" s="488"/>
      <c r="G3578" s="482"/>
      <c r="H3578" s="482"/>
      <c r="I3578" s="489"/>
      <c r="J3578" s="455"/>
      <c r="K3578" s="518"/>
      <c r="L3578" s="493"/>
      <c r="M3578" s="493"/>
      <c r="N3578" s="587"/>
      <c r="O3578" s="545"/>
      <c r="P3578" s="545"/>
    </row>
    <row r="3579" spans="1:16" hidden="1" x14ac:dyDescent="0.2">
      <c r="A3579" s="538"/>
      <c r="B3579" s="539"/>
      <c r="C3579" s="492"/>
      <c r="D3579" s="554"/>
      <c r="E3579" s="482"/>
      <c r="F3579" s="488"/>
      <c r="G3579" s="482"/>
      <c r="H3579" s="482"/>
      <c r="I3579" s="489"/>
      <c r="J3579" s="455"/>
      <c r="K3579" s="518"/>
      <c r="L3579" s="493"/>
      <c r="M3579" s="493"/>
      <c r="N3579" s="587"/>
      <c r="O3579" s="545"/>
      <c r="P3579" s="545"/>
    </row>
    <row r="3580" spans="1:16" hidden="1" x14ac:dyDescent="0.2">
      <c r="A3580" s="538"/>
      <c r="B3580" s="539"/>
      <c r="C3580" s="492"/>
      <c r="D3580" s="554"/>
      <c r="E3580" s="482"/>
      <c r="F3580" s="488"/>
      <c r="G3580" s="482"/>
      <c r="H3580" s="482"/>
      <c r="I3580" s="489"/>
      <c r="J3580" s="455"/>
      <c r="K3580" s="518"/>
      <c r="L3580" s="493"/>
      <c r="M3580" s="493"/>
      <c r="N3580" s="587"/>
      <c r="O3580" s="545"/>
      <c r="P3580" s="545"/>
    </row>
    <row r="3581" spans="1:16" hidden="1" x14ac:dyDescent="0.2">
      <c r="A3581" s="538"/>
      <c r="B3581" s="539"/>
      <c r="C3581" s="492"/>
      <c r="D3581" s="554"/>
      <c r="E3581" s="482"/>
      <c r="F3581" s="488"/>
      <c r="G3581" s="482"/>
      <c r="H3581" s="482"/>
      <c r="I3581" s="489"/>
      <c r="J3581" s="455"/>
      <c r="K3581" s="518"/>
      <c r="L3581" s="493"/>
      <c r="M3581" s="493"/>
      <c r="N3581" s="587"/>
      <c r="O3581" s="545"/>
      <c r="P3581" s="545"/>
    </row>
    <row r="3582" spans="1:16" hidden="1" x14ac:dyDescent="0.2">
      <c r="A3582" s="538"/>
      <c r="B3582" s="539"/>
      <c r="C3582" s="492"/>
      <c r="D3582" s="554"/>
      <c r="E3582" s="482"/>
      <c r="F3582" s="488"/>
      <c r="G3582" s="482"/>
      <c r="H3582" s="482"/>
      <c r="I3582" s="489"/>
      <c r="J3582" s="455"/>
      <c r="K3582" s="518"/>
      <c r="L3582" s="493"/>
      <c r="M3582" s="493"/>
      <c r="N3582" s="587"/>
      <c r="O3582" s="545"/>
      <c r="P3582" s="545"/>
    </row>
    <row r="3583" spans="1:16" hidden="1" x14ac:dyDescent="0.2">
      <c r="A3583" s="538"/>
      <c r="B3583" s="539"/>
      <c r="C3583" s="492"/>
      <c r="D3583" s="554"/>
      <c r="E3583" s="482"/>
      <c r="F3583" s="488"/>
      <c r="G3583" s="482"/>
      <c r="H3583" s="482"/>
      <c r="I3583" s="489"/>
      <c r="J3583" s="455"/>
      <c r="K3583" s="518"/>
      <c r="L3583" s="493"/>
      <c r="M3583" s="493"/>
      <c r="N3583" s="587"/>
      <c r="O3583" s="545"/>
      <c r="P3583" s="545"/>
    </row>
    <row r="3584" spans="1:16" hidden="1" x14ac:dyDescent="0.2">
      <c r="A3584" s="538"/>
      <c r="B3584" s="539"/>
      <c r="C3584" s="492"/>
      <c r="D3584" s="554"/>
      <c r="E3584" s="482"/>
      <c r="F3584" s="488"/>
      <c r="G3584" s="482"/>
      <c r="H3584" s="482"/>
      <c r="I3584" s="489"/>
      <c r="J3584" s="455"/>
      <c r="K3584" s="518"/>
      <c r="L3584" s="493"/>
      <c r="M3584" s="493"/>
      <c r="N3584" s="587"/>
      <c r="O3584" s="545"/>
      <c r="P3584" s="545"/>
    </row>
    <row r="3585" spans="1:16" hidden="1" x14ac:dyDescent="0.2">
      <c r="A3585" s="538"/>
      <c r="B3585" s="539"/>
      <c r="C3585" s="492"/>
      <c r="D3585" s="554"/>
      <c r="E3585" s="482"/>
      <c r="F3585" s="488"/>
      <c r="G3585" s="482"/>
      <c r="H3585" s="482"/>
      <c r="I3585" s="489"/>
      <c r="J3585" s="455"/>
      <c r="K3585" s="518"/>
      <c r="L3585" s="493"/>
      <c r="M3585" s="493"/>
      <c r="N3585" s="587"/>
      <c r="O3585" s="545"/>
      <c r="P3585" s="545"/>
    </row>
    <row r="3586" spans="1:16" hidden="1" x14ac:dyDescent="0.2">
      <c r="A3586" s="538"/>
      <c r="B3586" s="539"/>
      <c r="C3586" s="492"/>
      <c r="D3586" s="554"/>
      <c r="E3586" s="482"/>
      <c r="F3586" s="488"/>
      <c r="G3586" s="482"/>
      <c r="H3586" s="482"/>
      <c r="I3586" s="489"/>
      <c r="J3586" s="455"/>
      <c r="K3586" s="518"/>
      <c r="L3586" s="493"/>
      <c r="M3586" s="493"/>
      <c r="N3586" s="587"/>
      <c r="O3586" s="545"/>
      <c r="P3586" s="545"/>
    </row>
    <row r="3587" spans="1:16" hidden="1" x14ac:dyDescent="0.2">
      <c r="A3587" s="538"/>
      <c r="B3587" s="539"/>
      <c r="C3587" s="492"/>
      <c r="D3587" s="554"/>
      <c r="E3587" s="482"/>
      <c r="F3587" s="488"/>
      <c r="G3587" s="482"/>
      <c r="H3587" s="482"/>
      <c r="I3587" s="489"/>
      <c r="J3587" s="455"/>
      <c r="K3587" s="518"/>
      <c r="L3587" s="493"/>
      <c r="M3587" s="493"/>
      <c r="N3587" s="587"/>
      <c r="O3587" s="545"/>
      <c r="P3587" s="545"/>
    </row>
    <row r="3588" spans="1:16" hidden="1" x14ac:dyDescent="0.2">
      <c r="A3588" s="538"/>
      <c r="B3588" s="539"/>
      <c r="C3588" s="492"/>
      <c r="D3588" s="554"/>
      <c r="E3588" s="482"/>
      <c r="F3588" s="488"/>
      <c r="G3588" s="482"/>
      <c r="H3588" s="482"/>
      <c r="I3588" s="489"/>
      <c r="J3588" s="455"/>
      <c r="K3588" s="518"/>
      <c r="L3588" s="493"/>
      <c r="M3588" s="493"/>
      <c r="N3588" s="587"/>
      <c r="O3588" s="545"/>
      <c r="P3588" s="545"/>
    </row>
    <row r="3589" spans="1:16" hidden="1" x14ac:dyDescent="0.2">
      <c r="A3589" s="538"/>
      <c r="B3589" s="539"/>
      <c r="C3589" s="492"/>
      <c r="D3589" s="554"/>
      <c r="E3589" s="482"/>
      <c r="F3589" s="488"/>
      <c r="G3589" s="482"/>
      <c r="H3589" s="482"/>
      <c r="I3589" s="489"/>
      <c r="J3589" s="455"/>
      <c r="K3589" s="518"/>
      <c r="L3589" s="493"/>
      <c r="M3589" s="493"/>
      <c r="N3589" s="587"/>
      <c r="O3589" s="545"/>
      <c r="P3589" s="545"/>
    </row>
    <row r="3590" spans="1:16" hidden="1" x14ac:dyDescent="0.2">
      <c r="A3590" s="538"/>
      <c r="B3590" s="539"/>
      <c r="C3590" s="492"/>
      <c r="D3590" s="554"/>
      <c r="E3590" s="482"/>
      <c r="F3590" s="488"/>
      <c r="G3590" s="482"/>
      <c r="H3590" s="482"/>
      <c r="I3590" s="489"/>
      <c r="J3590" s="455"/>
      <c r="K3590" s="518"/>
      <c r="L3590" s="493"/>
      <c r="M3590" s="493"/>
      <c r="N3590" s="587"/>
      <c r="O3590" s="545"/>
      <c r="P3590" s="545"/>
    </row>
    <row r="3591" spans="1:16" hidden="1" x14ac:dyDescent="0.2">
      <c r="A3591" s="538"/>
      <c r="B3591" s="539"/>
      <c r="C3591" s="492"/>
      <c r="D3591" s="554"/>
      <c r="E3591" s="482"/>
      <c r="F3591" s="488"/>
      <c r="G3591" s="482"/>
      <c r="H3591" s="482"/>
      <c r="I3591" s="489"/>
      <c r="J3591" s="455"/>
      <c r="K3591" s="518"/>
      <c r="L3591" s="493"/>
      <c r="M3591" s="493"/>
      <c r="N3591" s="587"/>
      <c r="O3591" s="545"/>
      <c r="P3591" s="545"/>
    </row>
    <row r="3592" spans="1:16" hidden="1" x14ac:dyDescent="0.2">
      <c r="A3592" s="538"/>
      <c r="B3592" s="539"/>
      <c r="C3592" s="492"/>
      <c r="D3592" s="554"/>
      <c r="E3592" s="482"/>
      <c r="F3592" s="488"/>
      <c r="G3592" s="482"/>
      <c r="H3592" s="482"/>
      <c r="I3592" s="489"/>
      <c r="J3592" s="455"/>
      <c r="K3592" s="518"/>
      <c r="L3592" s="493"/>
      <c r="M3592" s="493"/>
      <c r="N3592" s="587"/>
      <c r="O3592" s="545"/>
      <c r="P3592" s="545"/>
    </row>
    <row r="3593" spans="1:16" hidden="1" x14ac:dyDescent="0.2">
      <c r="A3593" s="538"/>
      <c r="B3593" s="539"/>
      <c r="C3593" s="492"/>
      <c r="D3593" s="554"/>
      <c r="E3593" s="482"/>
      <c r="F3593" s="488"/>
      <c r="G3593" s="482"/>
      <c r="H3593" s="482"/>
      <c r="I3593" s="489"/>
      <c r="J3593" s="455"/>
      <c r="K3593" s="518"/>
      <c r="L3593" s="493"/>
      <c r="M3593" s="493"/>
      <c r="N3593" s="587"/>
      <c r="O3593" s="545"/>
      <c r="P3593" s="545"/>
    </row>
    <row r="3594" spans="1:16" hidden="1" x14ac:dyDescent="0.2">
      <c r="A3594" s="538"/>
      <c r="B3594" s="539"/>
      <c r="C3594" s="492"/>
      <c r="D3594" s="554"/>
      <c r="E3594" s="482"/>
      <c r="F3594" s="488"/>
      <c r="G3594" s="482"/>
      <c r="H3594" s="482"/>
      <c r="I3594" s="489"/>
      <c r="J3594" s="455"/>
      <c r="K3594" s="518"/>
      <c r="L3594" s="493"/>
      <c r="M3594" s="493"/>
      <c r="N3594" s="587"/>
      <c r="O3594" s="545"/>
      <c r="P3594" s="545"/>
    </row>
    <row r="3595" spans="1:16" hidden="1" x14ac:dyDescent="0.2">
      <c r="A3595" s="538"/>
      <c r="B3595" s="539"/>
      <c r="C3595" s="492"/>
      <c r="D3595" s="554"/>
      <c r="E3595" s="482"/>
      <c r="F3595" s="488"/>
      <c r="G3595" s="482"/>
      <c r="H3595" s="482"/>
      <c r="I3595" s="489"/>
      <c r="J3595" s="455"/>
      <c r="K3595" s="518"/>
      <c r="L3595" s="493"/>
      <c r="M3595" s="493"/>
      <c r="N3595" s="587"/>
      <c r="O3595" s="545"/>
      <c r="P3595" s="545"/>
    </row>
    <row r="3596" spans="1:16" hidden="1" x14ac:dyDescent="0.2">
      <c r="A3596" s="538"/>
      <c r="B3596" s="539"/>
      <c r="C3596" s="492"/>
      <c r="D3596" s="554"/>
      <c r="E3596" s="482"/>
      <c r="F3596" s="488"/>
      <c r="G3596" s="482"/>
      <c r="H3596" s="482"/>
      <c r="I3596" s="489"/>
      <c r="J3596" s="455"/>
      <c r="K3596" s="518"/>
      <c r="L3596" s="493"/>
      <c r="M3596" s="493"/>
      <c r="N3596" s="587"/>
      <c r="O3596" s="545"/>
      <c r="P3596" s="545"/>
    </row>
    <row r="3597" spans="1:16" hidden="1" x14ac:dyDescent="0.2">
      <c r="A3597" s="538"/>
      <c r="B3597" s="539"/>
      <c r="C3597" s="492"/>
      <c r="D3597" s="554"/>
      <c r="E3597" s="482"/>
      <c r="F3597" s="488"/>
      <c r="G3597" s="482"/>
      <c r="H3597" s="482"/>
      <c r="I3597" s="489"/>
      <c r="J3597" s="455"/>
      <c r="K3597" s="518"/>
      <c r="L3597" s="493"/>
      <c r="M3597" s="493"/>
      <c r="N3597" s="587"/>
      <c r="O3597" s="545"/>
      <c r="P3597" s="545"/>
    </row>
    <row r="3598" spans="1:16" hidden="1" x14ac:dyDescent="0.2">
      <c r="A3598" s="538"/>
      <c r="B3598" s="539"/>
      <c r="C3598" s="492"/>
      <c r="D3598" s="554"/>
      <c r="E3598" s="482"/>
      <c r="F3598" s="488"/>
      <c r="G3598" s="482"/>
      <c r="H3598" s="482"/>
      <c r="I3598" s="489"/>
      <c r="J3598" s="455"/>
      <c r="K3598" s="518"/>
      <c r="L3598" s="493"/>
      <c r="M3598" s="493"/>
      <c r="N3598" s="587"/>
      <c r="O3598" s="545"/>
      <c r="P3598" s="545"/>
    </row>
    <row r="3599" spans="1:16" hidden="1" x14ac:dyDescent="0.2">
      <c r="A3599" s="538"/>
      <c r="B3599" s="539"/>
      <c r="C3599" s="492"/>
      <c r="D3599" s="554"/>
      <c r="E3599" s="482"/>
      <c r="F3599" s="488"/>
      <c r="G3599" s="482"/>
      <c r="H3599" s="482"/>
      <c r="I3599" s="489"/>
      <c r="J3599" s="455"/>
      <c r="K3599" s="518"/>
      <c r="L3599" s="493"/>
      <c r="M3599" s="493"/>
      <c r="N3599" s="587"/>
      <c r="O3599" s="545"/>
      <c r="P3599" s="545"/>
    </row>
    <row r="3600" spans="1:16" hidden="1" x14ac:dyDescent="0.2">
      <c r="A3600" s="538"/>
      <c r="B3600" s="539"/>
      <c r="C3600" s="492"/>
      <c r="D3600" s="554"/>
      <c r="E3600" s="482"/>
      <c r="F3600" s="488"/>
      <c r="G3600" s="482"/>
      <c r="H3600" s="482"/>
      <c r="I3600" s="489"/>
      <c r="J3600" s="455"/>
      <c r="K3600" s="518"/>
      <c r="L3600" s="493"/>
      <c r="M3600" s="493"/>
      <c r="N3600" s="587"/>
      <c r="O3600" s="545"/>
      <c r="P3600" s="545"/>
    </row>
    <row r="3601" spans="1:16" hidden="1" x14ac:dyDescent="0.2">
      <c r="A3601" s="538"/>
      <c r="B3601" s="539"/>
      <c r="C3601" s="492"/>
      <c r="D3601" s="554"/>
      <c r="E3601" s="482"/>
      <c r="F3601" s="488"/>
      <c r="G3601" s="482"/>
      <c r="H3601" s="482"/>
      <c r="I3601" s="489"/>
      <c r="J3601" s="455"/>
      <c r="K3601" s="518"/>
      <c r="L3601" s="493"/>
      <c r="M3601" s="493"/>
      <c r="N3601" s="587"/>
      <c r="O3601" s="545"/>
      <c r="P3601" s="545"/>
    </row>
    <row r="3602" spans="1:16" hidden="1" x14ac:dyDescent="0.2">
      <c r="A3602" s="538"/>
      <c r="B3602" s="539"/>
      <c r="C3602" s="492"/>
      <c r="D3602" s="554"/>
      <c r="E3602" s="482"/>
      <c r="F3602" s="488"/>
      <c r="G3602" s="482"/>
      <c r="H3602" s="482"/>
      <c r="I3602" s="489"/>
      <c r="J3602" s="455"/>
      <c r="K3602" s="518"/>
      <c r="L3602" s="493"/>
      <c r="M3602" s="493"/>
      <c r="N3602" s="587"/>
      <c r="O3602" s="545"/>
      <c r="P3602" s="545"/>
    </row>
    <row r="3603" spans="1:16" hidden="1" x14ac:dyDescent="0.2">
      <c r="A3603" s="538"/>
      <c r="B3603" s="539"/>
      <c r="C3603" s="492"/>
      <c r="D3603" s="554"/>
      <c r="E3603" s="482"/>
      <c r="F3603" s="488"/>
      <c r="G3603" s="482"/>
      <c r="H3603" s="482"/>
      <c r="I3603" s="489"/>
      <c r="J3603" s="455"/>
      <c r="K3603" s="518"/>
      <c r="L3603" s="493"/>
      <c r="M3603" s="493"/>
      <c r="N3603" s="587"/>
      <c r="O3603" s="545"/>
      <c r="P3603" s="545"/>
    </row>
    <row r="3604" spans="1:16" hidden="1" x14ac:dyDescent="0.2">
      <c r="A3604" s="538"/>
      <c r="B3604" s="539"/>
      <c r="C3604" s="492"/>
      <c r="D3604" s="554"/>
      <c r="E3604" s="482"/>
      <c r="F3604" s="488"/>
      <c r="G3604" s="482"/>
      <c r="H3604" s="482"/>
      <c r="I3604" s="489"/>
      <c r="J3604" s="455"/>
      <c r="K3604" s="518"/>
      <c r="L3604" s="493"/>
      <c r="M3604" s="493"/>
      <c r="N3604" s="587"/>
      <c r="O3604" s="545"/>
      <c r="P3604" s="545"/>
    </row>
    <row r="3605" spans="1:16" hidden="1" x14ac:dyDescent="0.2">
      <c r="A3605" s="538"/>
      <c r="B3605" s="539"/>
      <c r="C3605" s="492"/>
      <c r="D3605" s="554"/>
      <c r="E3605" s="482"/>
      <c r="F3605" s="488"/>
      <c r="G3605" s="482"/>
      <c r="H3605" s="482"/>
      <c r="I3605" s="489"/>
      <c r="J3605" s="455"/>
      <c r="K3605" s="518"/>
      <c r="L3605" s="493"/>
      <c r="M3605" s="493"/>
      <c r="N3605" s="587"/>
      <c r="O3605" s="545"/>
      <c r="P3605" s="545"/>
    </row>
    <row r="3606" spans="1:16" hidden="1" x14ac:dyDescent="0.2">
      <c r="A3606" s="538"/>
      <c r="B3606" s="539"/>
      <c r="C3606" s="492"/>
      <c r="D3606" s="554"/>
      <c r="E3606" s="482"/>
      <c r="F3606" s="488"/>
      <c r="G3606" s="482"/>
      <c r="H3606" s="482"/>
      <c r="I3606" s="489"/>
      <c r="J3606" s="455"/>
      <c r="K3606" s="518"/>
      <c r="L3606" s="493"/>
      <c r="M3606" s="493"/>
      <c r="N3606" s="587"/>
      <c r="O3606" s="545"/>
      <c r="P3606" s="545"/>
    </row>
    <row r="3607" spans="1:16" hidden="1" x14ac:dyDescent="0.2">
      <c r="A3607" s="538"/>
      <c r="B3607" s="539"/>
      <c r="C3607" s="492"/>
      <c r="D3607" s="554"/>
      <c r="E3607" s="482"/>
      <c r="F3607" s="488"/>
      <c r="G3607" s="482"/>
      <c r="H3607" s="482"/>
      <c r="I3607" s="489"/>
      <c r="J3607" s="455"/>
      <c r="K3607" s="518"/>
      <c r="L3607" s="493"/>
      <c r="M3607" s="493"/>
      <c r="N3607" s="587"/>
      <c r="O3607" s="545"/>
      <c r="P3607" s="545"/>
    </row>
    <row r="3608" spans="1:16" hidden="1" x14ac:dyDescent="0.2">
      <c r="A3608" s="538"/>
      <c r="B3608" s="539"/>
      <c r="C3608" s="492"/>
      <c r="D3608" s="554"/>
      <c r="E3608" s="482"/>
      <c r="F3608" s="488"/>
      <c r="G3608" s="482"/>
      <c r="H3608" s="482"/>
      <c r="I3608" s="489"/>
      <c r="J3608" s="455"/>
      <c r="K3608" s="518"/>
      <c r="L3608" s="493"/>
      <c r="M3608" s="493"/>
      <c r="N3608" s="587"/>
      <c r="O3608" s="545"/>
      <c r="P3608" s="545"/>
    </row>
    <row r="3609" spans="1:16" hidden="1" x14ac:dyDescent="0.2">
      <c r="A3609" s="538"/>
      <c r="B3609" s="539"/>
      <c r="C3609" s="492"/>
      <c r="D3609" s="554"/>
      <c r="E3609" s="482"/>
      <c r="F3609" s="488"/>
      <c r="G3609" s="482"/>
      <c r="H3609" s="482"/>
      <c r="I3609" s="489"/>
      <c r="J3609" s="455"/>
      <c r="K3609" s="518"/>
      <c r="L3609" s="493"/>
      <c r="M3609" s="493"/>
      <c r="N3609" s="587"/>
      <c r="O3609" s="545"/>
      <c r="P3609" s="545"/>
    </row>
    <row r="3610" spans="1:16" hidden="1" x14ac:dyDescent="0.2">
      <c r="A3610" s="538"/>
      <c r="B3610" s="539"/>
      <c r="C3610" s="492"/>
      <c r="D3610" s="554"/>
      <c r="E3610" s="482"/>
      <c r="F3610" s="488"/>
      <c r="G3610" s="482"/>
      <c r="H3610" s="482"/>
      <c r="I3610" s="489"/>
      <c r="J3610" s="455"/>
      <c r="K3610" s="518"/>
      <c r="L3610" s="493"/>
      <c r="M3610" s="493"/>
      <c r="N3610" s="587"/>
      <c r="O3610" s="545"/>
      <c r="P3610" s="545"/>
    </row>
    <row r="3611" spans="1:16" hidden="1" x14ac:dyDescent="0.2">
      <c r="A3611" s="538"/>
      <c r="B3611" s="539"/>
      <c r="C3611" s="492"/>
      <c r="D3611" s="554"/>
      <c r="E3611" s="482"/>
      <c r="F3611" s="488"/>
      <c r="G3611" s="482"/>
      <c r="H3611" s="482"/>
      <c r="I3611" s="489"/>
      <c r="J3611" s="455"/>
      <c r="K3611" s="518"/>
      <c r="L3611" s="493"/>
      <c r="M3611" s="493"/>
      <c r="N3611" s="587"/>
      <c r="O3611" s="545"/>
      <c r="P3611" s="545"/>
    </row>
    <row r="3612" spans="1:16" hidden="1" x14ac:dyDescent="0.2">
      <c r="A3612" s="538"/>
      <c r="B3612" s="539"/>
      <c r="C3612" s="492"/>
      <c r="D3612" s="554"/>
      <c r="E3612" s="482"/>
      <c r="F3612" s="488"/>
      <c r="G3612" s="482"/>
      <c r="H3612" s="482"/>
      <c r="I3612" s="489"/>
      <c r="J3612" s="455"/>
      <c r="K3612" s="518"/>
      <c r="L3612" s="493"/>
      <c r="M3612" s="493"/>
      <c r="N3612" s="587"/>
      <c r="O3612" s="545"/>
      <c r="P3612" s="545"/>
    </row>
    <row r="3613" spans="1:16" hidden="1" x14ac:dyDescent="0.2">
      <c r="A3613" s="538"/>
      <c r="B3613" s="539"/>
      <c r="C3613" s="492"/>
      <c r="D3613" s="554"/>
      <c r="E3613" s="482"/>
      <c r="F3613" s="488"/>
      <c r="G3613" s="482"/>
      <c r="H3613" s="482"/>
      <c r="I3613" s="489"/>
      <c r="J3613" s="455"/>
      <c r="K3613" s="518"/>
      <c r="L3613" s="493"/>
      <c r="M3613" s="493"/>
      <c r="N3613" s="587"/>
      <c r="O3613" s="545"/>
      <c r="P3613" s="545"/>
    </row>
    <row r="3614" spans="1:16" hidden="1" x14ac:dyDescent="0.2">
      <c r="A3614" s="538"/>
      <c r="B3614" s="539"/>
      <c r="C3614" s="492"/>
      <c r="D3614" s="554"/>
      <c r="E3614" s="482"/>
      <c r="F3614" s="488"/>
      <c r="G3614" s="482"/>
      <c r="H3614" s="482"/>
      <c r="I3614" s="489"/>
      <c r="J3614" s="455"/>
      <c r="K3614" s="518"/>
      <c r="L3614" s="493"/>
      <c r="M3614" s="493"/>
      <c r="N3614" s="587"/>
      <c r="O3614" s="545"/>
      <c r="P3614" s="545"/>
    </row>
    <row r="3615" spans="1:16" hidden="1" x14ac:dyDescent="0.2">
      <c r="A3615" s="538"/>
      <c r="B3615" s="539"/>
      <c r="C3615" s="492"/>
      <c r="D3615" s="554"/>
      <c r="E3615" s="482"/>
      <c r="F3615" s="488"/>
      <c r="G3615" s="482"/>
      <c r="H3615" s="482"/>
      <c r="I3615" s="489"/>
      <c r="J3615" s="455"/>
      <c r="K3615" s="518"/>
      <c r="L3615" s="493"/>
      <c r="M3615" s="493"/>
      <c r="N3615" s="587"/>
      <c r="O3615" s="545"/>
      <c r="P3615" s="545"/>
    </row>
    <row r="3616" spans="1:16" hidden="1" x14ac:dyDescent="0.2">
      <c r="A3616" s="538"/>
      <c r="B3616" s="539"/>
      <c r="C3616" s="492"/>
      <c r="D3616" s="554"/>
      <c r="E3616" s="482"/>
      <c r="F3616" s="488"/>
      <c r="G3616" s="482"/>
      <c r="H3616" s="482"/>
      <c r="I3616" s="489"/>
      <c r="J3616" s="455"/>
      <c r="K3616" s="518"/>
      <c r="L3616" s="493"/>
      <c r="M3616" s="493"/>
      <c r="N3616" s="587"/>
      <c r="O3616" s="545"/>
      <c r="P3616" s="545"/>
    </row>
    <row r="3617" spans="1:16" hidden="1" x14ac:dyDescent="0.2">
      <c r="A3617" s="538"/>
      <c r="B3617" s="539"/>
      <c r="C3617" s="492"/>
      <c r="D3617" s="554"/>
      <c r="E3617" s="482"/>
      <c r="F3617" s="488"/>
      <c r="G3617" s="482"/>
      <c r="H3617" s="482"/>
      <c r="I3617" s="489"/>
      <c r="J3617" s="455"/>
      <c r="K3617" s="518"/>
      <c r="L3617" s="493"/>
      <c r="M3617" s="493"/>
      <c r="N3617" s="587"/>
      <c r="O3617" s="545"/>
      <c r="P3617" s="545"/>
    </row>
    <row r="3618" spans="1:16" hidden="1" x14ac:dyDescent="0.2">
      <c r="A3618" s="538"/>
      <c r="B3618" s="539"/>
      <c r="C3618" s="492"/>
      <c r="D3618" s="554"/>
      <c r="E3618" s="482"/>
      <c r="F3618" s="488"/>
      <c r="G3618" s="482"/>
      <c r="H3618" s="482"/>
      <c r="I3618" s="489"/>
      <c r="J3618" s="455"/>
      <c r="K3618" s="518"/>
      <c r="L3618" s="493"/>
      <c r="M3618" s="493"/>
      <c r="N3618" s="587"/>
      <c r="O3618" s="545"/>
      <c r="P3618" s="545"/>
    </row>
    <row r="3619" spans="1:16" hidden="1" x14ac:dyDescent="0.2">
      <c r="A3619" s="538"/>
      <c r="B3619" s="539"/>
      <c r="C3619" s="492"/>
      <c r="D3619" s="554"/>
      <c r="E3619" s="482"/>
      <c r="F3619" s="488"/>
      <c r="G3619" s="482"/>
      <c r="H3619" s="482"/>
      <c r="I3619" s="489"/>
      <c r="J3619" s="455"/>
      <c r="K3619" s="518"/>
      <c r="L3619" s="493"/>
      <c r="M3619" s="493"/>
      <c r="N3619" s="587"/>
      <c r="O3619" s="545"/>
      <c r="P3619" s="545"/>
    </row>
    <row r="3620" spans="1:16" hidden="1" x14ac:dyDescent="0.2">
      <c r="A3620" s="538"/>
      <c r="B3620" s="539"/>
      <c r="C3620" s="492"/>
      <c r="D3620" s="554"/>
      <c r="E3620" s="482"/>
      <c r="F3620" s="488"/>
      <c r="G3620" s="482"/>
      <c r="H3620" s="482"/>
      <c r="I3620" s="489"/>
      <c r="J3620" s="455"/>
      <c r="K3620" s="518"/>
      <c r="L3620" s="493"/>
      <c r="M3620" s="493"/>
      <c r="N3620" s="587"/>
      <c r="O3620" s="545"/>
      <c r="P3620" s="545"/>
    </row>
    <row r="3621" spans="1:16" hidden="1" x14ac:dyDescent="0.2">
      <c r="A3621" s="538"/>
      <c r="B3621" s="539"/>
      <c r="C3621" s="492"/>
      <c r="D3621" s="554"/>
      <c r="E3621" s="482"/>
      <c r="F3621" s="488"/>
      <c r="G3621" s="482"/>
      <c r="H3621" s="482"/>
      <c r="I3621" s="489"/>
      <c r="J3621" s="455"/>
      <c r="K3621" s="518"/>
      <c r="L3621" s="493"/>
      <c r="M3621" s="493"/>
      <c r="N3621" s="587"/>
      <c r="O3621" s="545"/>
      <c r="P3621" s="545"/>
    </row>
    <row r="3622" spans="1:16" hidden="1" x14ac:dyDescent="0.2">
      <c r="A3622" s="538"/>
      <c r="B3622" s="539"/>
      <c r="C3622" s="492"/>
      <c r="D3622" s="554"/>
      <c r="E3622" s="482"/>
      <c r="F3622" s="488"/>
      <c r="G3622" s="482"/>
      <c r="H3622" s="482"/>
      <c r="I3622" s="489"/>
      <c r="J3622" s="455"/>
      <c r="K3622" s="518"/>
      <c r="L3622" s="493"/>
      <c r="M3622" s="493"/>
      <c r="N3622" s="587"/>
      <c r="O3622" s="545"/>
      <c r="P3622" s="545"/>
    </row>
    <row r="3623" spans="1:16" hidden="1" x14ac:dyDescent="0.2">
      <c r="A3623" s="538"/>
      <c r="B3623" s="539"/>
      <c r="C3623" s="492"/>
      <c r="D3623" s="554"/>
      <c r="E3623" s="482"/>
      <c r="F3623" s="488"/>
      <c r="G3623" s="482"/>
      <c r="H3623" s="482"/>
      <c r="I3623" s="489"/>
      <c r="J3623" s="455"/>
      <c r="K3623" s="518"/>
      <c r="L3623" s="493"/>
      <c r="M3623" s="493"/>
      <c r="N3623" s="587"/>
      <c r="O3623" s="545"/>
      <c r="P3623" s="545"/>
    </row>
    <row r="3624" spans="1:16" hidden="1" x14ac:dyDescent="0.2">
      <c r="A3624" s="538"/>
      <c r="B3624" s="539"/>
      <c r="C3624" s="492"/>
      <c r="D3624" s="554"/>
      <c r="E3624" s="482"/>
      <c r="F3624" s="488"/>
      <c r="G3624" s="482"/>
      <c r="H3624" s="482"/>
      <c r="I3624" s="489"/>
      <c r="J3624" s="455"/>
      <c r="K3624" s="518"/>
      <c r="L3624" s="493"/>
      <c r="M3624" s="493"/>
      <c r="N3624" s="587"/>
      <c r="O3624" s="545"/>
      <c r="P3624" s="545"/>
    </row>
    <row r="3625" spans="1:16" hidden="1" x14ac:dyDescent="0.2">
      <c r="A3625" s="538"/>
      <c r="B3625" s="539"/>
      <c r="C3625" s="492"/>
      <c r="D3625" s="554"/>
      <c r="E3625" s="482"/>
      <c r="F3625" s="488"/>
      <c r="G3625" s="482"/>
      <c r="H3625" s="482"/>
      <c r="I3625" s="489"/>
      <c r="J3625" s="455"/>
      <c r="K3625" s="518"/>
      <c r="L3625" s="493"/>
      <c r="M3625" s="493"/>
      <c r="N3625" s="587"/>
      <c r="O3625" s="545"/>
      <c r="P3625" s="545"/>
    </row>
    <row r="3626" spans="1:16" hidden="1" x14ac:dyDescent="0.2">
      <c r="A3626" s="538"/>
      <c r="B3626" s="539"/>
      <c r="C3626" s="492"/>
      <c r="D3626" s="554"/>
      <c r="E3626" s="482"/>
      <c r="F3626" s="488"/>
      <c r="G3626" s="482"/>
      <c r="H3626" s="482"/>
      <c r="I3626" s="489"/>
      <c r="J3626" s="455"/>
      <c r="K3626" s="518"/>
      <c r="L3626" s="493"/>
      <c r="M3626" s="493"/>
      <c r="N3626" s="587"/>
      <c r="O3626" s="545"/>
      <c r="P3626" s="545"/>
    </row>
    <row r="3627" spans="1:16" hidden="1" x14ac:dyDescent="0.2">
      <c r="A3627" s="538"/>
      <c r="B3627" s="539"/>
      <c r="C3627" s="492"/>
      <c r="D3627" s="554"/>
      <c r="E3627" s="482"/>
      <c r="F3627" s="488"/>
      <c r="G3627" s="482"/>
      <c r="H3627" s="482"/>
      <c r="I3627" s="489"/>
      <c r="J3627" s="455"/>
      <c r="K3627" s="518"/>
      <c r="L3627" s="493"/>
      <c r="M3627" s="493"/>
      <c r="N3627" s="587"/>
      <c r="O3627" s="545"/>
      <c r="P3627" s="545"/>
    </row>
    <row r="3628" spans="1:16" hidden="1" x14ac:dyDescent="0.2">
      <c r="A3628" s="538"/>
      <c r="B3628" s="539"/>
      <c r="C3628" s="492"/>
      <c r="D3628" s="554"/>
      <c r="E3628" s="482"/>
      <c r="F3628" s="488"/>
      <c r="G3628" s="482"/>
      <c r="H3628" s="482"/>
      <c r="I3628" s="489"/>
      <c r="J3628" s="455"/>
      <c r="K3628" s="518"/>
      <c r="L3628" s="493"/>
      <c r="M3628" s="493"/>
      <c r="N3628" s="587"/>
      <c r="O3628" s="545"/>
      <c r="P3628" s="545"/>
    </row>
    <row r="3629" spans="1:16" hidden="1" x14ac:dyDescent="0.2">
      <c r="A3629" s="538"/>
      <c r="B3629" s="539"/>
      <c r="C3629" s="492"/>
      <c r="D3629" s="554"/>
      <c r="E3629" s="482"/>
      <c r="F3629" s="488"/>
      <c r="G3629" s="482"/>
      <c r="H3629" s="482"/>
      <c r="I3629" s="489"/>
      <c r="J3629" s="455"/>
      <c r="K3629" s="518"/>
      <c r="L3629" s="493"/>
      <c r="M3629" s="493"/>
      <c r="N3629" s="587"/>
      <c r="O3629" s="545"/>
      <c r="P3629" s="545"/>
    </row>
    <row r="3630" spans="1:16" hidden="1" x14ac:dyDescent="0.2">
      <c r="A3630" s="538"/>
      <c r="B3630" s="539"/>
      <c r="C3630" s="492"/>
      <c r="D3630" s="554"/>
      <c r="E3630" s="482"/>
      <c r="F3630" s="488"/>
      <c r="G3630" s="482"/>
      <c r="H3630" s="482"/>
      <c r="I3630" s="489"/>
      <c r="J3630" s="455"/>
      <c r="K3630" s="518"/>
      <c r="L3630" s="493"/>
      <c r="M3630" s="493"/>
      <c r="N3630" s="587"/>
      <c r="O3630" s="545"/>
      <c r="P3630" s="545"/>
    </row>
    <row r="3631" spans="1:16" hidden="1" x14ac:dyDescent="0.2">
      <c r="A3631" s="538"/>
      <c r="B3631" s="539"/>
      <c r="C3631" s="492"/>
      <c r="D3631" s="554"/>
      <c r="E3631" s="482"/>
      <c r="F3631" s="488"/>
      <c r="G3631" s="482"/>
      <c r="H3631" s="482"/>
      <c r="I3631" s="489"/>
      <c r="J3631" s="455"/>
      <c r="K3631" s="518"/>
      <c r="L3631" s="493"/>
      <c r="M3631" s="493"/>
      <c r="N3631" s="587"/>
      <c r="O3631" s="545"/>
      <c r="P3631" s="545"/>
    </row>
    <row r="3632" spans="1:16" hidden="1" x14ac:dyDescent="0.2">
      <c r="A3632" s="538"/>
      <c r="B3632" s="539"/>
      <c r="C3632" s="492"/>
      <c r="D3632" s="554"/>
      <c r="E3632" s="482"/>
      <c r="F3632" s="488"/>
      <c r="G3632" s="482"/>
      <c r="H3632" s="482"/>
      <c r="I3632" s="489"/>
      <c r="J3632" s="455"/>
      <c r="K3632" s="518"/>
      <c r="L3632" s="493"/>
      <c r="M3632" s="493"/>
      <c r="N3632" s="587"/>
      <c r="O3632" s="545"/>
      <c r="P3632" s="545"/>
    </row>
    <row r="3633" spans="1:16" hidden="1" x14ac:dyDescent="0.2">
      <c r="A3633" s="538"/>
      <c r="B3633" s="539"/>
      <c r="C3633" s="492"/>
      <c r="D3633" s="554"/>
      <c r="E3633" s="482"/>
      <c r="F3633" s="488"/>
      <c r="G3633" s="482"/>
      <c r="H3633" s="482"/>
      <c r="I3633" s="489"/>
      <c r="J3633" s="455"/>
      <c r="K3633" s="518"/>
      <c r="L3633" s="493"/>
      <c r="M3633" s="493"/>
      <c r="N3633" s="587"/>
      <c r="O3633" s="545"/>
      <c r="P3633" s="545"/>
    </row>
    <row r="3634" spans="1:16" hidden="1" x14ac:dyDescent="0.2">
      <c r="A3634" s="538"/>
      <c r="B3634" s="539"/>
      <c r="C3634" s="492"/>
      <c r="D3634" s="554"/>
      <c r="E3634" s="482"/>
      <c r="F3634" s="488"/>
      <c r="G3634" s="482"/>
      <c r="H3634" s="482"/>
      <c r="I3634" s="489"/>
      <c r="J3634" s="455"/>
      <c r="K3634" s="518"/>
      <c r="L3634" s="493"/>
      <c r="M3634" s="493"/>
      <c r="N3634" s="587"/>
      <c r="O3634" s="545"/>
      <c r="P3634" s="545"/>
    </row>
    <row r="3635" spans="1:16" hidden="1" x14ac:dyDescent="0.2">
      <c r="A3635" s="538"/>
      <c r="B3635" s="539"/>
      <c r="C3635" s="492"/>
      <c r="D3635" s="554"/>
      <c r="E3635" s="482"/>
      <c r="F3635" s="488"/>
      <c r="G3635" s="482"/>
      <c r="H3635" s="482"/>
      <c r="I3635" s="489"/>
      <c r="J3635" s="455"/>
      <c r="K3635" s="518"/>
      <c r="L3635" s="493"/>
      <c r="M3635" s="493"/>
      <c r="N3635" s="587"/>
      <c r="O3635" s="545"/>
      <c r="P3635" s="545"/>
    </row>
    <row r="3636" spans="1:16" hidden="1" x14ac:dyDescent="0.2">
      <c r="A3636" s="538"/>
      <c r="B3636" s="539"/>
      <c r="C3636" s="492"/>
      <c r="D3636" s="554"/>
      <c r="E3636" s="482"/>
      <c r="F3636" s="488"/>
      <c r="G3636" s="482"/>
      <c r="H3636" s="482"/>
      <c r="I3636" s="489"/>
      <c r="J3636" s="455"/>
      <c r="K3636" s="518"/>
      <c r="L3636" s="493"/>
      <c r="M3636" s="493"/>
      <c r="N3636" s="587"/>
      <c r="O3636" s="545"/>
      <c r="P3636" s="545"/>
    </row>
    <row r="3637" spans="1:16" hidden="1" x14ac:dyDescent="0.2">
      <c r="A3637" s="538"/>
      <c r="B3637" s="539"/>
      <c r="C3637" s="492"/>
      <c r="D3637" s="554"/>
      <c r="E3637" s="482"/>
      <c r="F3637" s="488"/>
      <c r="G3637" s="482"/>
      <c r="H3637" s="482"/>
      <c r="I3637" s="489"/>
      <c r="J3637" s="455"/>
      <c r="K3637" s="518"/>
      <c r="L3637" s="493"/>
      <c r="M3637" s="493"/>
      <c r="N3637" s="587"/>
      <c r="O3637" s="545"/>
      <c r="P3637" s="545"/>
    </row>
    <row r="3638" spans="1:16" hidden="1" x14ac:dyDescent="0.2">
      <c r="A3638" s="538"/>
      <c r="B3638" s="539"/>
      <c r="C3638" s="492"/>
      <c r="D3638" s="554"/>
      <c r="E3638" s="482"/>
      <c r="F3638" s="488"/>
      <c r="G3638" s="482"/>
      <c r="H3638" s="482"/>
      <c r="I3638" s="489"/>
      <c r="J3638" s="455"/>
      <c r="K3638" s="518"/>
      <c r="L3638" s="493"/>
      <c r="M3638" s="493"/>
      <c r="N3638" s="587"/>
      <c r="O3638" s="545"/>
      <c r="P3638" s="545"/>
    </row>
    <row r="3639" spans="1:16" hidden="1" x14ac:dyDescent="0.2">
      <c r="A3639" s="538"/>
      <c r="B3639" s="539"/>
      <c r="C3639" s="492"/>
      <c r="D3639" s="554"/>
      <c r="E3639" s="482"/>
      <c r="F3639" s="488"/>
      <c r="G3639" s="482"/>
      <c r="H3639" s="482"/>
      <c r="I3639" s="489"/>
      <c r="J3639" s="455"/>
      <c r="K3639" s="518"/>
      <c r="L3639" s="493"/>
      <c r="M3639" s="493"/>
      <c r="N3639" s="587"/>
      <c r="O3639" s="545"/>
      <c r="P3639" s="545"/>
    </row>
    <row r="3640" spans="1:16" hidden="1" x14ac:dyDescent="0.2">
      <c r="A3640" s="538"/>
      <c r="B3640" s="539"/>
      <c r="C3640" s="492"/>
      <c r="D3640" s="554"/>
      <c r="E3640" s="482"/>
      <c r="F3640" s="488"/>
      <c r="G3640" s="482"/>
      <c r="H3640" s="482"/>
      <c r="I3640" s="489"/>
      <c r="J3640" s="455"/>
      <c r="K3640" s="518"/>
      <c r="L3640" s="493"/>
      <c r="M3640" s="493"/>
      <c r="N3640" s="587"/>
      <c r="O3640" s="545"/>
      <c r="P3640" s="545"/>
    </row>
    <row r="3641" spans="1:16" hidden="1" x14ac:dyDescent="0.2">
      <c r="A3641" s="538"/>
      <c r="B3641" s="539"/>
      <c r="C3641" s="492"/>
      <c r="D3641" s="554"/>
      <c r="E3641" s="482"/>
      <c r="F3641" s="488"/>
      <c r="G3641" s="482"/>
      <c r="H3641" s="482"/>
      <c r="I3641" s="489"/>
      <c r="J3641" s="455"/>
      <c r="K3641" s="518"/>
      <c r="L3641" s="493"/>
      <c r="M3641" s="493"/>
      <c r="N3641" s="587"/>
      <c r="O3641" s="545"/>
      <c r="P3641" s="545"/>
    </row>
    <row r="3642" spans="1:16" hidden="1" x14ac:dyDescent="0.2">
      <c r="A3642" s="538"/>
      <c r="B3642" s="539"/>
      <c r="C3642" s="492"/>
      <c r="D3642" s="554"/>
      <c r="E3642" s="482"/>
      <c r="F3642" s="488"/>
      <c r="G3642" s="482"/>
      <c r="H3642" s="482"/>
      <c r="I3642" s="489"/>
      <c r="J3642" s="455"/>
      <c r="K3642" s="518"/>
      <c r="L3642" s="493"/>
      <c r="M3642" s="493"/>
      <c r="N3642" s="587"/>
      <c r="O3642" s="545"/>
      <c r="P3642" s="545"/>
    </row>
    <row r="3643" spans="1:16" hidden="1" x14ac:dyDescent="0.2">
      <c r="A3643" s="538"/>
      <c r="B3643" s="539"/>
      <c r="C3643" s="492"/>
      <c r="D3643" s="554"/>
      <c r="E3643" s="482"/>
      <c r="F3643" s="488"/>
      <c r="G3643" s="482"/>
      <c r="H3643" s="482"/>
      <c r="I3643" s="489"/>
      <c r="J3643" s="455"/>
      <c r="K3643" s="518"/>
      <c r="L3643" s="493"/>
      <c r="M3643" s="493"/>
      <c r="N3643" s="587"/>
      <c r="O3643" s="545"/>
      <c r="P3643" s="545"/>
    </row>
    <row r="3644" spans="1:16" hidden="1" x14ac:dyDescent="0.2">
      <c r="A3644" s="538"/>
      <c r="B3644" s="539"/>
      <c r="C3644" s="492"/>
      <c r="D3644" s="554"/>
      <c r="E3644" s="482"/>
      <c r="F3644" s="488"/>
      <c r="G3644" s="482"/>
      <c r="H3644" s="482"/>
      <c r="I3644" s="489"/>
      <c r="J3644" s="455"/>
      <c r="K3644" s="518"/>
      <c r="L3644" s="493"/>
      <c r="M3644" s="493"/>
      <c r="N3644" s="587"/>
      <c r="O3644" s="545"/>
      <c r="P3644" s="545"/>
    </row>
    <row r="3645" spans="1:16" hidden="1" x14ac:dyDescent="0.2">
      <c r="A3645" s="538"/>
      <c r="B3645" s="539"/>
      <c r="C3645" s="492"/>
      <c r="D3645" s="554"/>
      <c r="E3645" s="482"/>
      <c r="F3645" s="488"/>
      <c r="G3645" s="482"/>
      <c r="H3645" s="482"/>
      <c r="I3645" s="489"/>
      <c r="J3645" s="455"/>
      <c r="K3645" s="518"/>
      <c r="L3645" s="493"/>
      <c r="M3645" s="493"/>
      <c r="N3645" s="587"/>
      <c r="O3645" s="545"/>
      <c r="P3645" s="545"/>
    </row>
    <row r="3646" spans="1:16" hidden="1" x14ac:dyDescent="0.2">
      <c r="A3646" s="538"/>
      <c r="B3646" s="539"/>
      <c r="C3646" s="492"/>
      <c r="D3646" s="554"/>
      <c r="E3646" s="482"/>
      <c r="F3646" s="488"/>
      <c r="G3646" s="482"/>
      <c r="H3646" s="482"/>
      <c r="I3646" s="489"/>
      <c r="J3646" s="455"/>
      <c r="K3646" s="518"/>
      <c r="L3646" s="493"/>
      <c r="M3646" s="493"/>
      <c r="N3646" s="587"/>
      <c r="O3646" s="545"/>
      <c r="P3646" s="545"/>
    </row>
    <row r="3647" spans="1:16" hidden="1" x14ac:dyDescent="0.2">
      <c r="A3647" s="538"/>
      <c r="B3647" s="539"/>
      <c r="C3647" s="492"/>
      <c r="D3647" s="554"/>
      <c r="E3647" s="482"/>
      <c r="F3647" s="488"/>
      <c r="G3647" s="482"/>
      <c r="H3647" s="482"/>
      <c r="I3647" s="489"/>
      <c r="J3647" s="455"/>
      <c r="K3647" s="518"/>
      <c r="L3647" s="493"/>
      <c r="M3647" s="493"/>
      <c r="N3647" s="587"/>
      <c r="O3647" s="545"/>
      <c r="P3647" s="545"/>
    </row>
    <row r="3648" spans="1:16" hidden="1" x14ac:dyDescent="0.2">
      <c r="A3648" s="538"/>
      <c r="B3648" s="539"/>
      <c r="C3648" s="492"/>
      <c r="D3648" s="554"/>
      <c r="E3648" s="482"/>
      <c r="F3648" s="488"/>
      <c r="G3648" s="482"/>
      <c r="H3648" s="482"/>
      <c r="I3648" s="489"/>
      <c r="J3648" s="455"/>
      <c r="K3648" s="518"/>
      <c r="L3648" s="493"/>
      <c r="M3648" s="493"/>
      <c r="N3648" s="587"/>
      <c r="O3648" s="545"/>
      <c r="P3648" s="545"/>
    </row>
    <row r="3649" spans="1:16" hidden="1" x14ac:dyDescent="0.2">
      <c r="A3649" s="538"/>
      <c r="B3649" s="539"/>
      <c r="C3649" s="492"/>
      <c r="D3649" s="554"/>
      <c r="E3649" s="482"/>
      <c r="F3649" s="488"/>
      <c r="G3649" s="482"/>
      <c r="H3649" s="482"/>
      <c r="I3649" s="489"/>
      <c r="J3649" s="455"/>
      <c r="K3649" s="518"/>
      <c r="L3649" s="493"/>
      <c r="M3649" s="493"/>
      <c r="N3649" s="587"/>
      <c r="O3649" s="545"/>
      <c r="P3649" s="545"/>
    </row>
    <row r="3650" spans="1:16" hidden="1" x14ac:dyDescent="0.2">
      <c r="A3650" s="538"/>
      <c r="B3650" s="539"/>
      <c r="C3650" s="492"/>
      <c r="D3650" s="554"/>
      <c r="E3650" s="482"/>
      <c r="F3650" s="488"/>
      <c r="G3650" s="482"/>
      <c r="H3650" s="482"/>
      <c r="I3650" s="489"/>
      <c r="J3650" s="455"/>
      <c r="K3650" s="518"/>
      <c r="L3650" s="493"/>
      <c r="M3650" s="493"/>
      <c r="N3650" s="587"/>
      <c r="O3650" s="545"/>
      <c r="P3650" s="545"/>
    </row>
    <row r="3651" spans="1:16" hidden="1" x14ac:dyDescent="0.2">
      <c r="A3651" s="538"/>
      <c r="B3651" s="539"/>
      <c r="C3651" s="492"/>
      <c r="D3651" s="554"/>
      <c r="E3651" s="482"/>
      <c r="F3651" s="488"/>
      <c r="G3651" s="482"/>
      <c r="H3651" s="482"/>
      <c r="I3651" s="489"/>
      <c r="J3651" s="455"/>
      <c r="K3651" s="518"/>
      <c r="L3651" s="493"/>
      <c r="M3651" s="493"/>
      <c r="N3651" s="587"/>
      <c r="O3651" s="545"/>
      <c r="P3651" s="545"/>
    </row>
    <row r="3652" spans="1:16" hidden="1" x14ac:dyDescent="0.2">
      <c r="A3652" s="538"/>
      <c r="B3652" s="539"/>
      <c r="C3652" s="492"/>
      <c r="D3652" s="554"/>
      <c r="E3652" s="482"/>
      <c r="F3652" s="488"/>
      <c r="G3652" s="482"/>
      <c r="H3652" s="482"/>
      <c r="I3652" s="489"/>
      <c r="J3652" s="455"/>
      <c r="K3652" s="518"/>
      <c r="L3652" s="493"/>
      <c r="M3652" s="493"/>
      <c r="N3652" s="587"/>
      <c r="O3652" s="545"/>
      <c r="P3652" s="545"/>
    </row>
    <row r="3653" spans="1:16" hidden="1" x14ac:dyDescent="0.2">
      <c r="A3653" s="538"/>
      <c r="B3653" s="539"/>
      <c r="C3653" s="492"/>
      <c r="D3653" s="554"/>
      <c r="E3653" s="482"/>
      <c r="F3653" s="488"/>
      <c r="G3653" s="482"/>
      <c r="H3653" s="482"/>
      <c r="I3653" s="489"/>
      <c r="J3653" s="455"/>
      <c r="K3653" s="518"/>
      <c r="L3653" s="493"/>
      <c r="M3653" s="493"/>
      <c r="N3653" s="587"/>
      <c r="O3653" s="545"/>
      <c r="P3653" s="545"/>
    </row>
    <row r="3654" spans="1:16" hidden="1" x14ac:dyDescent="0.2">
      <c r="A3654" s="538"/>
      <c r="B3654" s="539"/>
      <c r="C3654" s="492"/>
      <c r="D3654" s="554"/>
      <c r="E3654" s="482"/>
      <c r="F3654" s="488"/>
      <c r="G3654" s="482"/>
      <c r="H3654" s="482"/>
      <c r="I3654" s="489"/>
      <c r="J3654" s="455"/>
      <c r="K3654" s="518"/>
      <c r="L3654" s="493"/>
      <c r="M3654" s="493"/>
      <c r="N3654" s="587"/>
      <c r="O3654" s="545"/>
      <c r="P3654" s="545"/>
    </row>
    <row r="3655" spans="1:16" hidden="1" x14ac:dyDescent="0.2">
      <c r="A3655" s="538"/>
      <c r="B3655" s="539"/>
      <c r="C3655" s="492"/>
      <c r="D3655" s="554"/>
      <c r="E3655" s="482"/>
      <c r="F3655" s="488"/>
      <c r="G3655" s="482"/>
      <c r="H3655" s="482"/>
      <c r="I3655" s="489"/>
      <c r="J3655" s="455"/>
      <c r="K3655" s="518"/>
      <c r="L3655" s="493"/>
      <c r="M3655" s="493"/>
      <c r="N3655" s="587"/>
      <c r="O3655" s="545"/>
      <c r="P3655" s="545"/>
    </row>
    <row r="3656" spans="1:16" hidden="1" x14ac:dyDescent="0.2">
      <c r="A3656" s="538"/>
      <c r="B3656" s="539"/>
      <c r="C3656" s="492"/>
      <c r="D3656" s="554"/>
      <c r="E3656" s="482"/>
      <c r="F3656" s="488"/>
      <c r="G3656" s="482"/>
      <c r="H3656" s="482"/>
      <c r="I3656" s="489"/>
      <c r="J3656" s="455"/>
      <c r="K3656" s="518"/>
      <c r="L3656" s="493"/>
      <c r="M3656" s="493"/>
      <c r="N3656" s="587"/>
      <c r="O3656" s="545"/>
      <c r="P3656" s="545"/>
    </row>
    <row r="3657" spans="1:16" hidden="1" x14ac:dyDescent="0.2">
      <c r="A3657" s="538"/>
      <c r="B3657" s="539"/>
      <c r="C3657" s="492"/>
      <c r="D3657" s="554"/>
      <c r="E3657" s="482"/>
      <c r="F3657" s="488"/>
      <c r="G3657" s="482"/>
      <c r="H3657" s="482"/>
      <c r="I3657" s="489"/>
      <c r="J3657" s="455"/>
      <c r="K3657" s="518"/>
      <c r="L3657" s="493"/>
      <c r="M3657" s="493"/>
      <c r="N3657" s="587"/>
      <c r="O3657" s="545"/>
      <c r="P3657" s="545"/>
    </row>
    <row r="3658" spans="1:16" hidden="1" x14ac:dyDescent="0.2">
      <c r="A3658" s="538"/>
      <c r="B3658" s="539"/>
      <c r="C3658" s="492"/>
      <c r="D3658" s="554"/>
      <c r="E3658" s="482"/>
      <c r="F3658" s="488"/>
      <c r="G3658" s="482"/>
      <c r="H3658" s="482"/>
      <c r="I3658" s="489"/>
      <c r="J3658" s="455"/>
      <c r="K3658" s="518"/>
      <c r="L3658" s="493"/>
      <c r="M3658" s="493"/>
      <c r="N3658" s="587"/>
      <c r="O3658" s="545"/>
      <c r="P3658" s="545"/>
    </row>
    <row r="3659" spans="1:16" hidden="1" x14ac:dyDescent="0.2">
      <c r="A3659" s="538"/>
      <c r="B3659" s="539"/>
      <c r="C3659" s="492"/>
      <c r="D3659" s="554"/>
      <c r="E3659" s="482"/>
      <c r="F3659" s="488"/>
      <c r="G3659" s="482"/>
      <c r="H3659" s="482"/>
      <c r="I3659" s="489"/>
      <c r="J3659" s="455"/>
      <c r="K3659" s="518"/>
      <c r="L3659" s="493"/>
      <c r="M3659" s="493"/>
      <c r="N3659" s="587"/>
      <c r="O3659" s="545"/>
      <c r="P3659" s="545"/>
    </row>
    <row r="3660" spans="1:16" hidden="1" x14ac:dyDescent="0.2">
      <c r="A3660" s="538"/>
      <c r="B3660" s="539"/>
      <c r="C3660" s="492"/>
      <c r="D3660" s="554"/>
      <c r="E3660" s="482"/>
      <c r="F3660" s="488"/>
      <c r="G3660" s="482"/>
      <c r="H3660" s="482"/>
      <c r="I3660" s="489"/>
      <c r="J3660" s="455"/>
      <c r="K3660" s="518"/>
      <c r="L3660" s="493"/>
      <c r="M3660" s="493"/>
      <c r="N3660" s="587"/>
      <c r="O3660" s="545"/>
      <c r="P3660" s="545"/>
    </row>
    <row r="3661" spans="1:16" hidden="1" x14ac:dyDescent="0.2">
      <c r="A3661" s="538"/>
      <c r="B3661" s="539"/>
      <c r="C3661" s="492"/>
      <c r="D3661" s="554"/>
      <c r="E3661" s="482"/>
      <c r="F3661" s="488"/>
      <c r="G3661" s="482"/>
      <c r="H3661" s="482"/>
      <c r="I3661" s="489"/>
      <c r="J3661" s="455"/>
      <c r="K3661" s="518"/>
      <c r="L3661" s="493"/>
      <c r="M3661" s="493"/>
      <c r="N3661" s="587"/>
      <c r="O3661" s="545"/>
      <c r="P3661" s="545"/>
    </row>
    <row r="3662" spans="1:16" hidden="1" x14ac:dyDescent="0.2">
      <c r="A3662" s="538"/>
      <c r="B3662" s="539"/>
      <c r="C3662" s="492"/>
      <c r="D3662" s="554"/>
      <c r="E3662" s="482"/>
      <c r="F3662" s="488"/>
      <c r="G3662" s="482"/>
      <c r="H3662" s="482"/>
      <c r="I3662" s="489"/>
      <c r="J3662" s="455"/>
      <c r="K3662" s="518"/>
      <c r="L3662" s="493"/>
      <c r="M3662" s="493"/>
      <c r="N3662" s="587"/>
      <c r="O3662" s="545"/>
      <c r="P3662" s="545"/>
    </row>
    <row r="3663" spans="1:16" hidden="1" x14ac:dyDescent="0.2">
      <c r="A3663" s="538"/>
      <c r="B3663" s="539"/>
      <c r="C3663" s="492"/>
      <c r="D3663" s="554"/>
      <c r="E3663" s="482"/>
      <c r="F3663" s="488"/>
      <c r="G3663" s="482"/>
      <c r="H3663" s="482"/>
      <c r="I3663" s="489"/>
      <c r="J3663" s="455"/>
      <c r="K3663" s="518"/>
      <c r="L3663" s="493"/>
      <c r="M3663" s="493"/>
      <c r="N3663" s="587"/>
      <c r="O3663" s="545"/>
      <c r="P3663" s="545"/>
    </row>
    <row r="3664" spans="1:16" hidden="1" x14ac:dyDescent="0.2">
      <c r="A3664" s="538"/>
      <c r="B3664" s="539"/>
      <c r="C3664" s="492"/>
      <c r="D3664" s="554"/>
      <c r="E3664" s="482"/>
      <c r="F3664" s="488"/>
      <c r="G3664" s="482"/>
      <c r="H3664" s="482"/>
      <c r="I3664" s="489"/>
      <c r="J3664" s="455"/>
      <c r="K3664" s="518"/>
      <c r="L3664" s="493"/>
      <c r="M3664" s="493"/>
      <c r="N3664" s="587"/>
      <c r="O3664" s="545"/>
      <c r="P3664" s="545"/>
    </row>
    <row r="3665" spans="1:16" hidden="1" x14ac:dyDescent="0.2">
      <c r="A3665" s="538"/>
      <c r="B3665" s="539"/>
      <c r="C3665" s="492"/>
      <c r="D3665" s="554"/>
      <c r="E3665" s="482"/>
      <c r="F3665" s="488"/>
      <c r="G3665" s="482"/>
      <c r="H3665" s="482"/>
      <c r="I3665" s="489"/>
      <c r="J3665" s="455"/>
      <c r="K3665" s="518"/>
      <c r="L3665" s="493"/>
      <c r="M3665" s="493"/>
      <c r="N3665" s="587"/>
      <c r="O3665" s="545"/>
      <c r="P3665" s="545"/>
    </row>
    <row r="3666" spans="1:16" hidden="1" x14ac:dyDescent="0.2">
      <c r="A3666" s="538"/>
      <c r="B3666" s="539"/>
      <c r="C3666" s="492"/>
      <c r="D3666" s="554"/>
      <c r="E3666" s="482"/>
      <c r="F3666" s="488"/>
      <c r="G3666" s="482"/>
      <c r="H3666" s="482"/>
      <c r="I3666" s="489"/>
      <c r="J3666" s="455"/>
      <c r="K3666" s="518"/>
      <c r="L3666" s="493"/>
      <c r="M3666" s="493"/>
      <c r="N3666" s="587"/>
      <c r="O3666" s="545"/>
      <c r="P3666" s="545"/>
    </row>
    <row r="3667" spans="1:16" hidden="1" x14ac:dyDescent="0.2">
      <c r="A3667" s="538"/>
      <c r="B3667" s="539"/>
      <c r="C3667" s="492"/>
      <c r="D3667" s="554"/>
      <c r="E3667" s="482"/>
      <c r="F3667" s="488"/>
      <c r="G3667" s="482"/>
      <c r="H3667" s="482"/>
      <c r="I3667" s="489"/>
      <c r="J3667" s="455"/>
      <c r="K3667" s="518"/>
      <c r="L3667" s="493"/>
      <c r="M3667" s="493"/>
      <c r="N3667" s="587"/>
      <c r="O3667" s="545"/>
      <c r="P3667" s="545"/>
    </row>
    <row r="3668" spans="1:16" hidden="1" x14ac:dyDescent="0.2">
      <c r="A3668" s="538"/>
      <c r="B3668" s="539"/>
      <c r="C3668" s="492"/>
      <c r="D3668" s="554"/>
      <c r="E3668" s="482"/>
      <c r="F3668" s="488"/>
      <c r="G3668" s="482"/>
      <c r="H3668" s="482"/>
      <c r="I3668" s="489"/>
      <c r="J3668" s="455"/>
      <c r="K3668" s="518"/>
      <c r="L3668" s="493"/>
      <c r="M3668" s="493"/>
      <c r="N3668" s="587"/>
      <c r="O3668" s="545"/>
      <c r="P3668" s="545"/>
    </row>
    <row r="3669" spans="1:16" hidden="1" x14ac:dyDescent="0.2">
      <c r="A3669" s="538"/>
      <c r="B3669" s="539"/>
      <c r="C3669" s="492"/>
      <c r="D3669" s="554"/>
      <c r="E3669" s="482"/>
      <c r="F3669" s="488"/>
      <c r="G3669" s="482"/>
      <c r="H3669" s="482"/>
      <c r="I3669" s="489"/>
      <c r="J3669" s="455"/>
      <c r="K3669" s="518"/>
      <c r="L3669" s="493"/>
      <c r="M3669" s="493"/>
      <c r="N3669" s="587"/>
      <c r="O3669" s="545"/>
      <c r="P3669" s="545"/>
    </row>
    <row r="3670" spans="1:16" hidden="1" x14ac:dyDescent="0.2">
      <c r="A3670" s="538"/>
      <c r="B3670" s="539"/>
      <c r="C3670" s="492"/>
      <c r="D3670" s="554"/>
      <c r="E3670" s="482"/>
      <c r="F3670" s="488"/>
      <c r="G3670" s="482"/>
      <c r="H3670" s="482"/>
      <c r="I3670" s="489"/>
      <c r="J3670" s="455"/>
      <c r="K3670" s="518"/>
      <c r="L3670" s="493"/>
      <c r="M3670" s="493"/>
      <c r="N3670" s="587"/>
      <c r="O3670" s="545"/>
      <c r="P3670" s="545"/>
    </row>
    <row r="3671" spans="1:16" hidden="1" x14ac:dyDescent="0.2">
      <c r="A3671" s="538"/>
      <c r="B3671" s="539"/>
      <c r="C3671" s="492"/>
      <c r="D3671" s="554"/>
      <c r="E3671" s="482"/>
      <c r="F3671" s="488"/>
      <c r="G3671" s="482"/>
      <c r="H3671" s="482"/>
      <c r="I3671" s="489"/>
      <c r="J3671" s="455"/>
      <c r="K3671" s="518"/>
      <c r="L3671" s="493"/>
      <c r="M3671" s="493"/>
      <c r="N3671" s="587"/>
      <c r="O3671" s="545"/>
      <c r="P3671" s="545"/>
    </row>
    <row r="3672" spans="1:16" hidden="1" x14ac:dyDescent="0.2">
      <c r="A3672" s="538"/>
      <c r="B3672" s="539"/>
      <c r="C3672" s="492"/>
      <c r="D3672" s="554"/>
      <c r="E3672" s="482"/>
      <c r="F3672" s="488"/>
      <c r="G3672" s="482"/>
      <c r="H3672" s="482"/>
      <c r="I3672" s="489"/>
      <c r="J3672" s="455"/>
      <c r="K3672" s="518"/>
      <c r="L3672" s="493"/>
      <c r="M3672" s="493"/>
      <c r="N3672" s="587"/>
      <c r="O3672" s="545"/>
      <c r="P3672" s="545"/>
    </row>
    <row r="3673" spans="1:16" hidden="1" x14ac:dyDescent="0.2">
      <c r="A3673" s="538"/>
      <c r="B3673" s="539"/>
      <c r="C3673" s="492"/>
      <c r="D3673" s="554"/>
      <c r="E3673" s="482"/>
      <c r="F3673" s="488"/>
      <c r="G3673" s="482"/>
      <c r="H3673" s="482"/>
      <c r="I3673" s="489"/>
      <c r="J3673" s="455"/>
      <c r="K3673" s="518"/>
      <c r="L3673" s="493"/>
      <c r="M3673" s="493"/>
      <c r="N3673" s="587"/>
      <c r="O3673" s="545"/>
      <c r="P3673" s="545"/>
    </row>
    <row r="3674" spans="1:16" hidden="1" x14ac:dyDescent="0.2">
      <c r="A3674" s="538"/>
      <c r="B3674" s="539"/>
      <c r="C3674" s="492"/>
      <c r="D3674" s="554"/>
      <c r="E3674" s="482"/>
      <c r="F3674" s="488"/>
      <c r="G3674" s="482"/>
      <c r="H3674" s="482"/>
      <c r="I3674" s="489"/>
      <c r="J3674" s="455"/>
      <c r="K3674" s="518"/>
      <c r="L3674" s="493"/>
      <c r="M3674" s="493"/>
      <c r="N3674" s="587"/>
      <c r="O3674" s="545"/>
      <c r="P3674" s="545"/>
    </row>
    <row r="3675" spans="1:16" hidden="1" x14ac:dyDescent="0.2">
      <c r="A3675" s="538"/>
      <c r="B3675" s="539"/>
      <c r="C3675" s="492"/>
      <c r="D3675" s="554"/>
      <c r="E3675" s="482"/>
      <c r="F3675" s="488"/>
      <c r="G3675" s="482"/>
      <c r="H3675" s="482"/>
      <c r="I3675" s="489"/>
      <c r="J3675" s="455"/>
      <c r="K3675" s="518"/>
      <c r="L3675" s="493"/>
      <c r="M3675" s="493"/>
      <c r="N3675" s="587"/>
      <c r="O3675" s="545"/>
      <c r="P3675" s="545"/>
    </row>
    <row r="3676" spans="1:16" hidden="1" x14ac:dyDescent="0.2">
      <c r="A3676" s="538"/>
      <c r="B3676" s="539"/>
      <c r="C3676" s="492"/>
      <c r="D3676" s="554"/>
      <c r="E3676" s="482"/>
      <c r="F3676" s="488"/>
      <c r="G3676" s="482"/>
      <c r="H3676" s="482"/>
      <c r="I3676" s="489"/>
      <c r="J3676" s="455"/>
      <c r="K3676" s="518"/>
      <c r="L3676" s="493"/>
      <c r="M3676" s="493"/>
      <c r="N3676" s="587"/>
      <c r="O3676" s="545"/>
      <c r="P3676" s="545"/>
    </row>
    <row r="3677" spans="1:16" hidden="1" x14ac:dyDescent="0.2">
      <c r="A3677" s="538"/>
      <c r="B3677" s="539"/>
      <c r="C3677" s="492"/>
      <c r="D3677" s="554"/>
      <c r="E3677" s="482"/>
      <c r="F3677" s="488"/>
      <c r="G3677" s="482"/>
      <c r="H3677" s="482"/>
      <c r="I3677" s="489"/>
      <c r="J3677" s="455"/>
      <c r="K3677" s="518"/>
      <c r="L3677" s="493"/>
      <c r="M3677" s="493"/>
      <c r="N3677" s="587"/>
      <c r="O3677" s="545"/>
      <c r="P3677" s="545"/>
    </row>
    <row r="3678" spans="1:16" hidden="1" x14ac:dyDescent="0.2">
      <c r="A3678" s="538"/>
      <c r="B3678" s="539"/>
      <c r="C3678" s="492"/>
      <c r="D3678" s="554"/>
      <c r="E3678" s="482"/>
      <c r="F3678" s="488"/>
      <c r="G3678" s="482"/>
      <c r="H3678" s="482"/>
      <c r="I3678" s="489"/>
      <c r="J3678" s="455"/>
      <c r="K3678" s="518"/>
      <c r="L3678" s="493"/>
      <c r="M3678" s="493"/>
      <c r="N3678" s="587"/>
      <c r="O3678" s="545"/>
      <c r="P3678" s="545"/>
    </row>
    <row r="3679" spans="1:16" hidden="1" x14ac:dyDescent="0.2">
      <c r="A3679" s="538"/>
      <c r="B3679" s="539"/>
      <c r="C3679" s="492"/>
      <c r="D3679" s="554"/>
      <c r="E3679" s="482"/>
      <c r="F3679" s="488"/>
      <c r="G3679" s="482"/>
      <c r="H3679" s="482"/>
      <c r="I3679" s="489"/>
      <c r="J3679" s="455"/>
      <c r="K3679" s="518"/>
      <c r="L3679" s="493"/>
      <c r="M3679" s="493"/>
      <c r="N3679" s="587"/>
      <c r="O3679" s="545"/>
      <c r="P3679" s="545"/>
    </row>
    <row r="3680" spans="1:16" hidden="1" x14ac:dyDescent="0.2">
      <c r="A3680" s="538"/>
      <c r="B3680" s="539"/>
      <c r="C3680" s="492"/>
      <c r="D3680" s="554"/>
      <c r="E3680" s="482"/>
      <c r="F3680" s="488"/>
      <c r="G3680" s="482"/>
      <c r="H3680" s="482"/>
      <c r="I3680" s="489"/>
      <c r="J3680" s="455"/>
      <c r="K3680" s="518"/>
      <c r="L3680" s="493"/>
      <c r="M3680" s="493"/>
      <c r="N3680" s="587"/>
      <c r="O3680" s="545"/>
      <c r="P3680" s="545"/>
    </row>
    <row r="3681" spans="1:16" hidden="1" x14ac:dyDescent="0.2">
      <c r="A3681" s="538"/>
      <c r="B3681" s="539"/>
      <c r="C3681" s="492"/>
      <c r="D3681" s="554"/>
      <c r="E3681" s="482"/>
      <c r="F3681" s="488"/>
      <c r="G3681" s="482"/>
      <c r="H3681" s="482"/>
      <c r="I3681" s="489"/>
      <c r="J3681" s="455"/>
      <c r="K3681" s="518"/>
      <c r="L3681" s="493"/>
      <c r="M3681" s="493"/>
      <c r="N3681" s="587"/>
      <c r="O3681" s="545"/>
      <c r="P3681" s="545"/>
    </row>
    <row r="3682" spans="1:16" hidden="1" x14ac:dyDescent="0.2">
      <c r="A3682" s="538"/>
      <c r="B3682" s="539"/>
      <c r="C3682" s="492"/>
      <c r="D3682" s="554"/>
      <c r="E3682" s="482"/>
      <c r="F3682" s="488"/>
      <c r="G3682" s="482"/>
      <c r="H3682" s="482"/>
      <c r="I3682" s="489"/>
      <c r="J3682" s="455"/>
      <c r="K3682" s="518"/>
      <c r="L3682" s="493"/>
      <c r="M3682" s="493"/>
      <c r="N3682" s="587"/>
      <c r="O3682" s="545"/>
      <c r="P3682" s="545"/>
    </row>
    <row r="3683" spans="1:16" hidden="1" x14ac:dyDescent="0.2">
      <c r="A3683" s="538"/>
      <c r="B3683" s="539"/>
      <c r="C3683" s="492"/>
      <c r="D3683" s="554"/>
      <c r="E3683" s="482"/>
      <c r="F3683" s="488"/>
      <c r="G3683" s="482"/>
      <c r="H3683" s="482"/>
      <c r="I3683" s="489"/>
      <c r="J3683" s="455"/>
      <c r="K3683" s="518"/>
      <c r="L3683" s="493"/>
      <c r="M3683" s="493"/>
      <c r="N3683" s="587"/>
      <c r="O3683" s="545"/>
      <c r="P3683" s="545"/>
    </row>
    <row r="3684" spans="1:16" hidden="1" x14ac:dyDescent="0.2">
      <c r="A3684" s="538"/>
      <c r="B3684" s="539"/>
      <c r="C3684" s="492"/>
      <c r="D3684" s="554"/>
      <c r="E3684" s="482"/>
      <c r="F3684" s="488"/>
      <c r="G3684" s="482"/>
      <c r="H3684" s="482"/>
      <c r="I3684" s="489"/>
      <c r="J3684" s="455"/>
      <c r="K3684" s="518"/>
      <c r="L3684" s="493"/>
      <c r="M3684" s="493"/>
      <c r="N3684" s="587"/>
      <c r="O3684" s="545"/>
      <c r="P3684" s="545"/>
    </row>
    <row r="3685" spans="1:16" hidden="1" x14ac:dyDescent="0.2">
      <c r="A3685" s="538"/>
      <c r="B3685" s="539"/>
      <c r="C3685" s="492"/>
      <c r="D3685" s="554"/>
      <c r="E3685" s="482"/>
      <c r="F3685" s="488"/>
      <c r="G3685" s="482"/>
      <c r="H3685" s="482"/>
      <c r="I3685" s="489"/>
      <c r="J3685" s="455"/>
      <c r="K3685" s="518"/>
      <c r="L3685" s="493"/>
      <c r="M3685" s="493"/>
      <c r="N3685" s="587"/>
      <c r="O3685" s="545"/>
      <c r="P3685" s="545"/>
    </row>
    <row r="3686" spans="1:16" hidden="1" x14ac:dyDescent="0.2">
      <c r="A3686" s="538"/>
      <c r="B3686" s="539"/>
      <c r="C3686" s="492"/>
      <c r="D3686" s="554"/>
      <c r="E3686" s="482"/>
      <c r="F3686" s="488"/>
      <c r="G3686" s="482"/>
      <c r="H3686" s="482"/>
      <c r="I3686" s="489"/>
      <c r="J3686" s="455"/>
      <c r="K3686" s="518"/>
      <c r="L3686" s="493"/>
      <c r="M3686" s="493"/>
      <c r="N3686" s="587"/>
      <c r="O3686" s="545"/>
      <c r="P3686" s="545"/>
    </row>
    <row r="3687" spans="1:16" hidden="1" x14ac:dyDescent="0.2">
      <c r="A3687" s="538"/>
      <c r="B3687" s="539"/>
      <c r="C3687" s="492"/>
      <c r="D3687" s="554"/>
      <c r="E3687" s="482"/>
      <c r="F3687" s="488"/>
      <c r="G3687" s="482"/>
      <c r="H3687" s="482"/>
      <c r="I3687" s="489"/>
      <c r="J3687" s="455"/>
      <c r="K3687" s="518"/>
      <c r="L3687" s="493"/>
      <c r="M3687" s="493"/>
      <c r="N3687" s="587"/>
      <c r="O3687" s="545"/>
      <c r="P3687" s="545"/>
    </row>
    <row r="3688" spans="1:16" hidden="1" x14ac:dyDescent="0.2">
      <c r="A3688" s="538"/>
      <c r="B3688" s="539"/>
      <c r="C3688" s="492"/>
      <c r="D3688" s="554"/>
      <c r="E3688" s="482"/>
      <c r="F3688" s="488"/>
      <c r="G3688" s="482"/>
      <c r="H3688" s="482"/>
      <c r="I3688" s="489"/>
      <c r="J3688" s="455"/>
      <c r="K3688" s="518"/>
      <c r="L3688" s="493"/>
      <c r="M3688" s="493"/>
      <c r="N3688" s="587"/>
      <c r="O3688" s="545"/>
      <c r="P3688" s="545"/>
    </row>
    <row r="3689" spans="1:16" hidden="1" x14ac:dyDescent="0.2">
      <c r="A3689" s="538"/>
      <c r="B3689" s="539"/>
      <c r="C3689" s="492"/>
      <c r="D3689" s="554"/>
      <c r="E3689" s="482"/>
      <c r="F3689" s="488"/>
      <c r="G3689" s="482"/>
      <c r="H3689" s="482"/>
      <c r="I3689" s="489"/>
      <c r="J3689" s="455"/>
      <c r="K3689" s="518"/>
      <c r="L3689" s="493"/>
      <c r="M3689" s="493"/>
      <c r="N3689" s="587"/>
      <c r="O3689" s="545"/>
      <c r="P3689" s="545"/>
    </row>
    <row r="3690" spans="1:16" hidden="1" x14ac:dyDescent="0.2">
      <c r="A3690" s="538"/>
      <c r="B3690" s="539"/>
      <c r="C3690" s="492"/>
      <c r="D3690" s="554"/>
      <c r="E3690" s="482"/>
      <c r="F3690" s="488"/>
      <c r="G3690" s="482"/>
      <c r="H3690" s="482"/>
      <c r="I3690" s="489"/>
      <c r="J3690" s="455"/>
      <c r="K3690" s="518"/>
      <c r="L3690" s="493"/>
      <c r="M3690" s="493"/>
      <c r="N3690" s="587"/>
      <c r="O3690" s="545"/>
      <c r="P3690" s="545"/>
    </row>
    <row r="3691" spans="1:16" hidden="1" x14ac:dyDescent="0.2">
      <c r="A3691" s="538"/>
      <c r="B3691" s="539"/>
      <c r="C3691" s="492"/>
      <c r="D3691" s="554"/>
      <c r="E3691" s="482"/>
      <c r="F3691" s="488"/>
      <c r="G3691" s="482"/>
      <c r="H3691" s="482"/>
      <c r="I3691" s="489"/>
      <c r="J3691" s="455"/>
      <c r="K3691" s="518"/>
      <c r="L3691" s="493"/>
      <c r="M3691" s="493"/>
      <c r="N3691" s="587"/>
      <c r="O3691" s="545"/>
      <c r="P3691" s="545"/>
    </row>
    <row r="3692" spans="1:16" hidden="1" x14ac:dyDescent="0.2">
      <c r="A3692" s="538"/>
      <c r="B3692" s="539"/>
      <c r="C3692" s="492"/>
      <c r="D3692" s="554"/>
      <c r="E3692" s="482"/>
      <c r="F3692" s="488"/>
      <c r="G3692" s="482"/>
      <c r="H3692" s="482"/>
      <c r="I3692" s="489"/>
      <c r="J3692" s="455"/>
      <c r="K3692" s="518"/>
      <c r="L3692" s="493"/>
      <c r="M3692" s="493"/>
      <c r="N3692" s="587"/>
      <c r="O3692" s="545"/>
      <c r="P3692" s="545"/>
    </row>
    <row r="3693" spans="1:16" hidden="1" x14ac:dyDescent="0.2">
      <c r="A3693" s="538"/>
      <c r="B3693" s="539"/>
      <c r="C3693" s="492"/>
      <c r="D3693" s="554"/>
      <c r="E3693" s="482"/>
      <c r="F3693" s="488"/>
      <c r="G3693" s="482"/>
      <c r="H3693" s="482"/>
      <c r="I3693" s="489"/>
      <c r="J3693" s="455"/>
      <c r="K3693" s="518"/>
      <c r="L3693" s="493"/>
      <c r="M3693" s="493"/>
      <c r="N3693" s="587"/>
      <c r="O3693" s="545"/>
      <c r="P3693" s="545"/>
    </row>
    <row r="3694" spans="1:16" hidden="1" x14ac:dyDescent="0.2">
      <c r="A3694" s="538"/>
      <c r="B3694" s="539"/>
      <c r="C3694" s="492"/>
      <c r="D3694" s="554"/>
      <c r="E3694" s="482"/>
      <c r="F3694" s="488"/>
      <c r="G3694" s="482"/>
      <c r="H3694" s="482"/>
      <c r="I3694" s="489"/>
      <c r="J3694" s="455"/>
      <c r="K3694" s="518"/>
      <c r="L3694" s="493"/>
      <c r="M3694" s="493"/>
      <c r="N3694" s="587"/>
      <c r="O3694" s="545"/>
      <c r="P3694" s="545"/>
    </row>
    <row r="3695" spans="1:16" hidden="1" x14ac:dyDescent="0.2">
      <c r="A3695" s="538"/>
      <c r="B3695" s="539"/>
      <c r="C3695" s="492"/>
      <c r="D3695" s="554"/>
      <c r="E3695" s="482"/>
      <c r="F3695" s="488"/>
      <c r="G3695" s="482"/>
      <c r="H3695" s="482"/>
      <c r="I3695" s="489"/>
      <c r="J3695" s="455"/>
      <c r="K3695" s="518"/>
      <c r="L3695" s="493"/>
      <c r="M3695" s="493"/>
      <c r="N3695" s="587"/>
      <c r="O3695" s="545"/>
      <c r="P3695" s="545"/>
    </row>
    <row r="3696" spans="1:16" hidden="1" x14ac:dyDescent="0.2">
      <c r="A3696" s="538"/>
      <c r="B3696" s="539"/>
      <c r="C3696" s="492"/>
      <c r="D3696" s="554"/>
      <c r="E3696" s="482"/>
      <c r="F3696" s="488"/>
      <c r="G3696" s="482"/>
      <c r="H3696" s="482"/>
      <c r="I3696" s="489"/>
      <c r="J3696" s="455"/>
      <c r="K3696" s="518"/>
      <c r="L3696" s="493"/>
      <c r="M3696" s="493"/>
      <c r="N3696" s="587"/>
      <c r="O3696" s="545"/>
      <c r="P3696" s="545"/>
    </row>
    <row r="3697" spans="1:16" hidden="1" x14ac:dyDescent="0.2">
      <c r="A3697" s="538"/>
      <c r="B3697" s="539"/>
      <c r="C3697" s="492"/>
      <c r="D3697" s="554"/>
      <c r="E3697" s="482"/>
      <c r="F3697" s="488"/>
      <c r="G3697" s="482"/>
      <c r="H3697" s="482"/>
      <c r="I3697" s="489"/>
      <c r="J3697" s="455"/>
      <c r="K3697" s="518"/>
      <c r="L3697" s="493"/>
      <c r="M3697" s="493"/>
      <c r="N3697" s="587"/>
      <c r="O3697" s="545"/>
      <c r="P3697" s="545"/>
    </row>
    <row r="3698" spans="1:16" hidden="1" x14ac:dyDescent="0.2">
      <c r="A3698" s="538"/>
      <c r="B3698" s="539"/>
      <c r="C3698" s="492"/>
      <c r="D3698" s="554"/>
      <c r="E3698" s="482"/>
      <c r="F3698" s="488"/>
      <c r="G3698" s="482"/>
      <c r="H3698" s="482"/>
      <c r="I3698" s="489"/>
      <c r="J3698" s="455"/>
      <c r="K3698" s="518"/>
      <c r="L3698" s="493"/>
      <c r="M3698" s="493"/>
      <c r="N3698" s="587"/>
      <c r="O3698" s="545"/>
      <c r="P3698" s="545"/>
    </row>
    <row r="3699" spans="1:16" hidden="1" x14ac:dyDescent="0.2">
      <c r="A3699" s="538"/>
      <c r="B3699" s="539"/>
      <c r="C3699" s="492"/>
      <c r="D3699" s="554"/>
      <c r="E3699" s="482"/>
      <c r="F3699" s="488"/>
      <c r="G3699" s="482"/>
      <c r="H3699" s="482"/>
      <c r="I3699" s="489"/>
      <c r="J3699" s="455"/>
      <c r="K3699" s="518"/>
      <c r="L3699" s="493"/>
      <c r="M3699" s="493"/>
      <c r="N3699" s="587"/>
      <c r="O3699" s="545"/>
      <c r="P3699" s="545"/>
    </row>
    <row r="3700" spans="1:16" hidden="1" x14ac:dyDescent="0.2">
      <c r="A3700" s="538"/>
      <c r="B3700" s="539"/>
      <c r="C3700" s="492"/>
      <c r="D3700" s="554"/>
      <c r="E3700" s="482"/>
      <c r="F3700" s="488"/>
      <c r="G3700" s="482"/>
      <c r="H3700" s="482"/>
      <c r="I3700" s="489"/>
      <c r="J3700" s="455"/>
      <c r="K3700" s="518"/>
      <c r="L3700" s="493"/>
      <c r="M3700" s="493"/>
      <c r="N3700" s="587"/>
      <c r="O3700" s="545"/>
      <c r="P3700" s="545"/>
    </row>
    <row r="3701" spans="1:16" hidden="1" x14ac:dyDescent="0.2">
      <c r="A3701" s="538"/>
      <c r="B3701" s="539"/>
      <c r="C3701" s="492"/>
      <c r="D3701" s="554"/>
      <c r="E3701" s="482"/>
      <c r="F3701" s="488"/>
      <c r="G3701" s="482"/>
      <c r="H3701" s="482"/>
      <c r="I3701" s="489"/>
      <c r="J3701" s="455"/>
      <c r="K3701" s="518"/>
      <c r="L3701" s="493"/>
      <c r="M3701" s="493"/>
      <c r="N3701" s="587"/>
      <c r="O3701" s="545"/>
      <c r="P3701" s="545"/>
    </row>
    <row r="3702" spans="1:16" hidden="1" x14ac:dyDescent="0.2">
      <c r="A3702" s="538"/>
      <c r="B3702" s="539"/>
      <c r="C3702" s="492"/>
      <c r="D3702" s="554"/>
      <c r="E3702" s="482"/>
      <c r="F3702" s="488"/>
      <c r="G3702" s="482"/>
      <c r="H3702" s="482"/>
      <c r="I3702" s="489"/>
      <c r="J3702" s="455"/>
      <c r="K3702" s="518"/>
      <c r="L3702" s="493"/>
      <c r="M3702" s="493"/>
      <c r="N3702" s="587"/>
      <c r="O3702" s="545"/>
      <c r="P3702" s="545"/>
    </row>
    <row r="3703" spans="1:16" hidden="1" x14ac:dyDescent="0.2">
      <c r="A3703" s="538"/>
      <c r="B3703" s="539"/>
      <c r="C3703" s="492"/>
      <c r="D3703" s="554"/>
      <c r="E3703" s="482"/>
      <c r="F3703" s="488"/>
      <c r="G3703" s="482"/>
      <c r="H3703" s="482"/>
      <c r="I3703" s="489"/>
      <c r="J3703" s="455"/>
      <c r="K3703" s="518"/>
      <c r="L3703" s="493"/>
      <c r="M3703" s="493"/>
      <c r="N3703" s="587"/>
      <c r="O3703" s="545"/>
      <c r="P3703" s="545"/>
    </row>
    <row r="3704" spans="1:16" hidden="1" x14ac:dyDescent="0.2">
      <c r="A3704" s="538"/>
      <c r="B3704" s="539"/>
      <c r="C3704" s="492"/>
      <c r="D3704" s="554"/>
      <c r="E3704" s="482"/>
      <c r="F3704" s="488"/>
      <c r="G3704" s="482"/>
      <c r="H3704" s="482"/>
      <c r="I3704" s="489"/>
      <c r="J3704" s="455"/>
      <c r="K3704" s="518"/>
      <c r="L3704" s="493"/>
      <c r="M3704" s="493"/>
      <c r="N3704" s="587"/>
      <c r="O3704" s="545"/>
      <c r="P3704" s="545"/>
    </row>
    <row r="3705" spans="1:16" hidden="1" x14ac:dyDescent="0.2">
      <c r="A3705" s="538"/>
      <c r="B3705" s="539"/>
      <c r="C3705" s="492"/>
      <c r="D3705" s="554"/>
      <c r="E3705" s="482"/>
      <c r="F3705" s="488"/>
      <c r="G3705" s="482"/>
      <c r="H3705" s="482"/>
      <c r="I3705" s="489"/>
      <c r="J3705" s="455"/>
      <c r="K3705" s="518"/>
      <c r="L3705" s="493"/>
      <c r="M3705" s="493"/>
      <c r="N3705" s="587"/>
      <c r="O3705" s="545"/>
      <c r="P3705" s="545"/>
    </row>
    <row r="3706" spans="1:16" hidden="1" x14ac:dyDescent="0.2">
      <c r="A3706" s="538"/>
      <c r="B3706" s="539"/>
      <c r="C3706" s="492"/>
      <c r="D3706" s="554"/>
      <c r="E3706" s="482"/>
      <c r="F3706" s="488"/>
      <c r="G3706" s="482"/>
      <c r="H3706" s="482"/>
      <c r="I3706" s="489"/>
      <c r="J3706" s="455"/>
      <c r="K3706" s="518"/>
      <c r="L3706" s="493"/>
      <c r="M3706" s="493"/>
      <c r="N3706" s="587"/>
      <c r="O3706" s="545"/>
      <c r="P3706" s="545"/>
    </row>
    <row r="3707" spans="1:16" hidden="1" x14ac:dyDescent="0.2">
      <c r="A3707" s="538"/>
      <c r="B3707" s="539"/>
      <c r="C3707" s="492"/>
      <c r="D3707" s="554"/>
      <c r="E3707" s="482"/>
      <c r="F3707" s="488"/>
      <c r="G3707" s="482"/>
      <c r="H3707" s="482"/>
      <c r="I3707" s="489"/>
      <c r="J3707" s="455"/>
      <c r="K3707" s="518"/>
      <c r="L3707" s="493"/>
      <c r="M3707" s="493"/>
      <c r="N3707" s="587"/>
      <c r="O3707" s="545"/>
      <c r="P3707" s="545"/>
    </row>
    <row r="3708" spans="1:16" hidden="1" x14ac:dyDescent="0.2">
      <c r="A3708" s="538"/>
      <c r="B3708" s="539"/>
      <c r="C3708" s="492"/>
      <c r="D3708" s="554"/>
      <c r="E3708" s="482"/>
      <c r="F3708" s="488"/>
      <c r="G3708" s="482"/>
      <c r="H3708" s="482"/>
      <c r="I3708" s="489"/>
      <c r="J3708" s="455"/>
      <c r="K3708" s="518"/>
      <c r="L3708" s="493"/>
      <c r="M3708" s="493"/>
      <c r="N3708" s="587"/>
      <c r="O3708" s="545"/>
      <c r="P3708" s="545"/>
    </row>
    <row r="3709" spans="1:16" hidden="1" x14ac:dyDescent="0.2">
      <c r="A3709" s="538"/>
      <c r="B3709" s="539"/>
      <c r="C3709" s="492"/>
      <c r="D3709" s="554"/>
      <c r="E3709" s="482"/>
      <c r="F3709" s="488"/>
      <c r="G3709" s="482"/>
      <c r="H3709" s="482"/>
      <c r="I3709" s="489"/>
      <c r="J3709" s="455"/>
      <c r="K3709" s="518"/>
      <c r="L3709" s="493"/>
      <c r="M3709" s="493"/>
      <c r="N3709" s="587"/>
      <c r="O3709" s="545"/>
      <c r="P3709" s="545"/>
    </row>
    <row r="3710" spans="1:16" hidden="1" x14ac:dyDescent="0.2">
      <c r="A3710" s="538"/>
      <c r="B3710" s="539"/>
      <c r="C3710" s="492"/>
      <c r="D3710" s="554"/>
      <c r="E3710" s="482"/>
      <c r="F3710" s="488"/>
      <c r="G3710" s="482"/>
      <c r="H3710" s="482"/>
      <c r="I3710" s="489"/>
      <c r="J3710" s="455"/>
      <c r="K3710" s="518"/>
      <c r="L3710" s="493"/>
      <c r="M3710" s="493"/>
      <c r="N3710" s="587"/>
      <c r="O3710" s="545"/>
      <c r="P3710" s="545"/>
    </row>
    <row r="3711" spans="1:16" hidden="1" x14ac:dyDescent="0.2">
      <c r="A3711" s="538"/>
      <c r="B3711" s="539"/>
      <c r="C3711" s="492"/>
      <c r="D3711" s="554"/>
      <c r="E3711" s="482"/>
      <c r="F3711" s="488"/>
      <c r="G3711" s="482"/>
      <c r="H3711" s="482"/>
      <c r="I3711" s="489"/>
      <c r="J3711" s="455"/>
      <c r="K3711" s="518"/>
      <c r="L3711" s="493"/>
      <c r="M3711" s="493"/>
      <c r="N3711" s="587"/>
      <c r="O3711" s="545"/>
      <c r="P3711" s="545"/>
    </row>
    <row r="3712" spans="1:16" hidden="1" x14ac:dyDescent="0.2">
      <c r="A3712" s="538"/>
      <c r="B3712" s="539"/>
      <c r="C3712" s="492"/>
      <c r="D3712" s="554"/>
      <c r="E3712" s="482"/>
      <c r="F3712" s="488"/>
      <c r="G3712" s="482"/>
      <c r="H3712" s="482"/>
      <c r="I3712" s="489"/>
      <c r="J3712" s="455"/>
      <c r="K3712" s="518"/>
      <c r="L3712" s="493"/>
      <c r="M3712" s="493"/>
      <c r="N3712" s="587"/>
      <c r="O3712" s="545"/>
      <c r="P3712" s="545"/>
    </row>
    <row r="3713" spans="1:16" hidden="1" x14ac:dyDescent="0.2">
      <c r="A3713" s="538"/>
      <c r="B3713" s="539"/>
      <c r="C3713" s="492"/>
      <c r="D3713" s="554"/>
      <c r="E3713" s="482"/>
      <c r="F3713" s="488"/>
      <c r="G3713" s="482"/>
      <c r="H3713" s="482"/>
      <c r="I3713" s="489"/>
      <c r="J3713" s="455"/>
      <c r="K3713" s="518"/>
      <c r="L3713" s="493"/>
      <c r="M3713" s="493"/>
      <c r="N3713" s="587"/>
      <c r="O3713" s="545"/>
      <c r="P3713" s="545"/>
    </row>
    <row r="3714" spans="1:16" hidden="1" x14ac:dyDescent="0.2">
      <c r="A3714" s="538"/>
      <c r="B3714" s="539"/>
      <c r="C3714" s="492"/>
      <c r="D3714" s="554"/>
      <c r="E3714" s="482"/>
      <c r="F3714" s="488"/>
      <c r="G3714" s="482"/>
      <c r="H3714" s="482"/>
      <c r="I3714" s="489"/>
      <c r="J3714" s="455"/>
      <c r="K3714" s="518"/>
      <c r="L3714" s="493"/>
      <c r="M3714" s="493"/>
      <c r="N3714" s="587"/>
      <c r="O3714" s="545"/>
      <c r="P3714" s="545"/>
    </row>
    <row r="3715" spans="1:16" hidden="1" x14ac:dyDescent="0.2">
      <c r="A3715" s="538"/>
      <c r="B3715" s="539"/>
      <c r="C3715" s="492"/>
      <c r="D3715" s="554"/>
      <c r="E3715" s="482"/>
      <c r="F3715" s="488"/>
      <c r="G3715" s="482"/>
      <c r="H3715" s="482"/>
      <c r="I3715" s="489"/>
      <c r="J3715" s="455"/>
      <c r="K3715" s="518"/>
      <c r="L3715" s="493"/>
      <c r="M3715" s="493"/>
      <c r="N3715" s="587"/>
      <c r="O3715" s="545"/>
      <c r="P3715" s="545"/>
    </row>
    <row r="3716" spans="1:16" hidden="1" x14ac:dyDescent="0.2">
      <c r="A3716" s="538"/>
      <c r="B3716" s="539"/>
      <c r="C3716" s="492"/>
      <c r="D3716" s="554"/>
      <c r="E3716" s="482"/>
      <c r="F3716" s="488"/>
      <c r="G3716" s="482"/>
      <c r="H3716" s="482"/>
      <c r="I3716" s="489"/>
      <c r="J3716" s="455"/>
      <c r="K3716" s="518"/>
      <c r="L3716" s="493"/>
      <c r="M3716" s="493"/>
      <c r="N3716" s="587"/>
      <c r="O3716" s="545"/>
      <c r="P3716" s="545"/>
    </row>
    <row r="3717" spans="1:16" hidden="1" x14ac:dyDescent="0.2">
      <c r="A3717" s="538"/>
      <c r="B3717" s="539"/>
      <c r="C3717" s="492"/>
      <c r="D3717" s="554"/>
      <c r="E3717" s="482"/>
      <c r="F3717" s="488"/>
      <c r="G3717" s="482"/>
      <c r="H3717" s="482"/>
      <c r="I3717" s="489"/>
      <c r="J3717" s="455"/>
      <c r="K3717" s="518"/>
      <c r="L3717" s="493"/>
      <c r="M3717" s="493"/>
      <c r="N3717" s="587"/>
      <c r="O3717" s="545"/>
      <c r="P3717" s="545"/>
    </row>
    <row r="3718" spans="1:16" hidden="1" x14ac:dyDescent="0.2">
      <c r="A3718" s="538"/>
      <c r="B3718" s="539"/>
      <c r="C3718" s="492"/>
      <c r="D3718" s="554"/>
      <c r="E3718" s="482"/>
      <c r="F3718" s="488"/>
      <c r="G3718" s="482"/>
      <c r="H3718" s="482"/>
      <c r="I3718" s="489"/>
      <c r="J3718" s="455"/>
      <c r="K3718" s="518"/>
      <c r="L3718" s="493"/>
      <c r="M3718" s="493"/>
      <c r="N3718" s="587"/>
      <c r="O3718" s="545"/>
      <c r="P3718" s="545"/>
    </row>
    <row r="3719" spans="1:16" hidden="1" x14ac:dyDescent="0.2">
      <c r="A3719" s="538"/>
      <c r="B3719" s="539"/>
      <c r="C3719" s="492"/>
      <c r="D3719" s="554"/>
      <c r="E3719" s="482"/>
      <c r="F3719" s="488"/>
      <c r="G3719" s="482"/>
      <c r="H3719" s="482"/>
      <c r="I3719" s="489"/>
      <c r="J3719" s="455"/>
      <c r="K3719" s="518"/>
      <c r="L3719" s="493"/>
      <c r="M3719" s="493"/>
      <c r="N3719" s="587"/>
      <c r="O3719" s="545"/>
      <c r="P3719" s="545"/>
    </row>
    <row r="3720" spans="1:16" hidden="1" x14ac:dyDescent="0.2">
      <c r="A3720" s="538"/>
      <c r="B3720" s="539"/>
      <c r="C3720" s="492"/>
      <c r="D3720" s="554"/>
      <c r="E3720" s="482"/>
      <c r="F3720" s="488"/>
      <c r="G3720" s="482"/>
      <c r="H3720" s="482"/>
      <c r="I3720" s="489"/>
      <c r="J3720" s="455"/>
      <c r="K3720" s="518"/>
      <c r="L3720" s="493"/>
      <c r="M3720" s="493"/>
      <c r="N3720" s="587"/>
      <c r="O3720" s="545"/>
      <c r="P3720" s="545"/>
    </row>
    <row r="3721" spans="1:16" hidden="1" x14ac:dyDescent="0.2">
      <c r="A3721" s="538"/>
      <c r="B3721" s="539"/>
      <c r="C3721" s="492"/>
      <c r="D3721" s="554"/>
      <c r="E3721" s="482"/>
      <c r="F3721" s="488"/>
      <c r="G3721" s="482"/>
      <c r="H3721" s="482"/>
      <c r="I3721" s="489"/>
      <c r="J3721" s="455"/>
      <c r="K3721" s="518"/>
      <c r="L3721" s="493"/>
      <c r="M3721" s="493"/>
      <c r="N3721" s="587"/>
      <c r="O3721" s="545"/>
      <c r="P3721" s="545"/>
    </row>
    <row r="3722" spans="1:16" hidden="1" x14ac:dyDescent="0.2">
      <c r="A3722" s="538"/>
      <c r="B3722" s="539"/>
      <c r="C3722" s="492"/>
      <c r="D3722" s="554"/>
      <c r="E3722" s="482"/>
      <c r="F3722" s="488"/>
      <c r="G3722" s="482"/>
      <c r="H3722" s="482"/>
      <c r="I3722" s="489"/>
      <c r="J3722" s="455"/>
      <c r="K3722" s="518"/>
      <c r="L3722" s="493"/>
      <c r="M3722" s="493"/>
      <c r="N3722" s="587"/>
      <c r="O3722" s="545"/>
      <c r="P3722" s="545"/>
    </row>
    <row r="3723" spans="1:16" hidden="1" x14ac:dyDescent="0.2">
      <c r="A3723" s="538"/>
      <c r="B3723" s="539"/>
      <c r="C3723" s="492"/>
      <c r="D3723" s="554"/>
      <c r="E3723" s="482"/>
      <c r="F3723" s="488"/>
      <c r="G3723" s="482"/>
      <c r="H3723" s="482"/>
      <c r="I3723" s="489"/>
      <c r="J3723" s="455"/>
      <c r="K3723" s="518"/>
      <c r="L3723" s="493"/>
      <c r="M3723" s="493"/>
      <c r="N3723" s="587"/>
      <c r="O3723" s="545"/>
      <c r="P3723" s="545"/>
    </row>
    <row r="3724" spans="1:16" hidden="1" x14ac:dyDescent="0.2">
      <c r="A3724" s="538"/>
      <c r="B3724" s="539"/>
      <c r="C3724" s="492"/>
      <c r="D3724" s="554"/>
      <c r="E3724" s="482"/>
      <c r="F3724" s="488"/>
      <c r="G3724" s="482"/>
      <c r="H3724" s="482"/>
      <c r="I3724" s="489"/>
      <c r="J3724" s="455"/>
      <c r="K3724" s="518"/>
      <c r="L3724" s="493"/>
      <c r="M3724" s="493"/>
      <c r="N3724" s="587"/>
      <c r="O3724" s="545"/>
      <c r="P3724" s="545"/>
    </row>
    <row r="3725" spans="1:16" hidden="1" x14ac:dyDescent="0.2">
      <c r="A3725" s="538"/>
      <c r="B3725" s="539"/>
      <c r="C3725" s="492"/>
      <c r="D3725" s="554"/>
      <c r="E3725" s="482"/>
      <c r="F3725" s="488"/>
      <c r="G3725" s="482"/>
      <c r="H3725" s="482"/>
      <c r="I3725" s="489"/>
      <c r="J3725" s="455"/>
      <c r="K3725" s="518"/>
      <c r="L3725" s="493"/>
      <c r="M3725" s="493"/>
      <c r="N3725" s="587"/>
      <c r="O3725" s="545"/>
      <c r="P3725" s="545"/>
    </row>
    <row r="3726" spans="1:16" hidden="1" x14ac:dyDescent="0.2">
      <c r="A3726" s="538"/>
      <c r="B3726" s="539"/>
      <c r="C3726" s="492"/>
      <c r="D3726" s="554"/>
      <c r="E3726" s="482"/>
      <c r="F3726" s="488"/>
      <c r="G3726" s="482"/>
      <c r="H3726" s="482"/>
      <c r="I3726" s="489"/>
      <c r="J3726" s="455"/>
      <c r="K3726" s="518"/>
      <c r="L3726" s="493"/>
      <c r="M3726" s="493"/>
      <c r="N3726" s="587"/>
      <c r="O3726" s="545"/>
      <c r="P3726" s="545"/>
    </row>
    <row r="3727" spans="1:16" hidden="1" x14ac:dyDescent="0.2">
      <c r="A3727" s="538"/>
      <c r="B3727" s="539"/>
      <c r="C3727" s="492"/>
      <c r="D3727" s="554"/>
      <c r="E3727" s="482"/>
      <c r="F3727" s="488"/>
      <c r="G3727" s="482"/>
      <c r="H3727" s="482"/>
      <c r="I3727" s="489"/>
      <c r="J3727" s="455"/>
      <c r="K3727" s="518"/>
      <c r="L3727" s="493"/>
      <c r="M3727" s="493"/>
      <c r="N3727" s="587"/>
      <c r="O3727" s="545"/>
      <c r="P3727" s="545"/>
    </row>
    <row r="3728" spans="1:16" hidden="1" x14ac:dyDescent="0.2">
      <c r="A3728" s="538"/>
      <c r="B3728" s="539"/>
      <c r="C3728" s="492"/>
      <c r="D3728" s="554"/>
      <c r="E3728" s="482"/>
      <c r="F3728" s="488"/>
      <c r="G3728" s="482"/>
      <c r="H3728" s="482"/>
      <c r="I3728" s="489"/>
      <c r="J3728" s="455"/>
      <c r="K3728" s="518"/>
      <c r="L3728" s="493"/>
      <c r="M3728" s="493"/>
      <c r="N3728" s="587"/>
      <c r="O3728" s="545"/>
      <c r="P3728" s="545"/>
    </row>
    <row r="3729" spans="1:16" hidden="1" x14ac:dyDescent="0.2">
      <c r="A3729" s="538"/>
      <c r="B3729" s="539"/>
      <c r="C3729" s="492"/>
      <c r="D3729" s="554"/>
      <c r="E3729" s="482"/>
      <c r="F3729" s="488"/>
      <c r="G3729" s="482"/>
      <c r="H3729" s="482"/>
      <c r="I3729" s="489"/>
      <c r="J3729" s="455"/>
      <c r="K3729" s="518"/>
      <c r="L3729" s="493"/>
      <c r="M3729" s="493"/>
      <c r="N3729" s="587"/>
      <c r="O3729" s="545"/>
      <c r="P3729" s="545"/>
    </row>
    <row r="3730" spans="1:16" hidden="1" x14ac:dyDescent="0.2">
      <c r="A3730" s="538"/>
      <c r="B3730" s="539"/>
      <c r="C3730" s="492"/>
      <c r="D3730" s="554"/>
      <c r="E3730" s="482"/>
      <c r="F3730" s="488"/>
      <c r="G3730" s="482"/>
      <c r="H3730" s="482"/>
      <c r="I3730" s="489"/>
      <c r="J3730" s="455"/>
      <c r="K3730" s="518"/>
      <c r="L3730" s="493"/>
      <c r="M3730" s="493"/>
      <c r="N3730" s="587"/>
      <c r="O3730" s="545"/>
      <c r="P3730" s="545"/>
    </row>
    <row r="3731" spans="1:16" hidden="1" x14ac:dyDescent="0.2">
      <c r="A3731" s="538"/>
      <c r="B3731" s="539"/>
      <c r="C3731" s="492"/>
      <c r="D3731" s="554"/>
      <c r="E3731" s="482"/>
      <c r="F3731" s="488"/>
      <c r="G3731" s="482"/>
      <c r="H3731" s="482"/>
      <c r="I3731" s="489"/>
      <c r="J3731" s="455"/>
      <c r="K3731" s="518"/>
      <c r="L3731" s="493"/>
      <c r="M3731" s="493"/>
      <c r="N3731" s="587"/>
      <c r="O3731" s="545"/>
      <c r="P3731" s="545"/>
    </row>
    <row r="3732" spans="1:16" hidden="1" x14ac:dyDescent="0.2">
      <c r="A3732" s="538"/>
      <c r="B3732" s="539"/>
      <c r="C3732" s="492"/>
      <c r="D3732" s="554"/>
      <c r="E3732" s="482"/>
      <c r="F3732" s="488"/>
      <c r="G3732" s="482"/>
      <c r="H3732" s="482"/>
      <c r="I3732" s="489"/>
      <c r="J3732" s="455"/>
      <c r="K3732" s="518"/>
      <c r="L3732" s="493"/>
      <c r="M3732" s="493"/>
      <c r="N3732" s="587"/>
      <c r="O3732" s="545"/>
      <c r="P3732" s="545"/>
    </row>
    <row r="3733" spans="1:16" hidden="1" x14ac:dyDescent="0.2">
      <c r="A3733" s="538"/>
      <c r="B3733" s="539"/>
      <c r="C3733" s="492"/>
      <c r="D3733" s="554"/>
      <c r="E3733" s="482"/>
      <c r="F3733" s="488"/>
      <c r="G3733" s="482"/>
      <c r="H3733" s="482"/>
      <c r="I3733" s="489"/>
      <c r="J3733" s="455"/>
      <c r="K3733" s="518"/>
      <c r="L3733" s="493"/>
      <c r="M3733" s="493"/>
      <c r="N3733" s="587"/>
      <c r="O3733" s="545"/>
      <c r="P3733" s="545"/>
    </row>
    <row r="3734" spans="1:16" hidden="1" x14ac:dyDescent="0.2">
      <c r="A3734" s="538"/>
      <c r="B3734" s="539"/>
      <c r="C3734" s="492"/>
      <c r="D3734" s="554"/>
      <c r="E3734" s="482"/>
      <c r="F3734" s="488"/>
      <c r="G3734" s="482"/>
      <c r="H3734" s="482"/>
      <c r="I3734" s="489"/>
      <c r="J3734" s="455"/>
      <c r="K3734" s="518"/>
      <c r="L3734" s="493"/>
      <c r="M3734" s="493"/>
      <c r="N3734" s="587"/>
      <c r="O3734" s="545"/>
      <c r="P3734" s="545"/>
    </row>
    <row r="3735" spans="1:16" hidden="1" x14ac:dyDescent="0.2">
      <c r="A3735" s="538"/>
      <c r="B3735" s="539"/>
      <c r="C3735" s="492"/>
      <c r="D3735" s="554"/>
      <c r="E3735" s="482"/>
      <c r="F3735" s="488"/>
      <c r="G3735" s="482"/>
      <c r="H3735" s="482"/>
      <c r="I3735" s="489"/>
      <c r="J3735" s="455"/>
      <c r="K3735" s="518"/>
      <c r="L3735" s="493"/>
      <c r="M3735" s="493"/>
      <c r="N3735" s="587"/>
      <c r="O3735" s="545"/>
      <c r="P3735" s="545"/>
    </row>
    <row r="3736" spans="1:16" hidden="1" x14ac:dyDescent="0.2">
      <c r="A3736" s="538"/>
      <c r="B3736" s="539"/>
      <c r="C3736" s="492"/>
      <c r="D3736" s="554"/>
      <c r="E3736" s="482"/>
      <c r="F3736" s="488"/>
      <c r="G3736" s="482"/>
      <c r="H3736" s="482"/>
      <c r="I3736" s="489"/>
      <c r="J3736" s="455"/>
      <c r="K3736" s="518"/>
      <c r="L3736" s="493"/>
      <c r="M3736" s="493"/>
      <c r="N3736" s="587"/>
      <c r="O3736" s="545"/>
      <c r="P3736" s="545"/>
    </row>
    <row r="3737" spans="1:16" hidden="1" x14ac:dyDescent="0.2">
      <c r="A3737" s="538"/>
      <c r="B3737" s="539"/>
      <c r="C3737" s="492"/>
      <c r="D3737" s="554"/>
      <c r="E3737" s="482"/>
      <c r="F3737" s="488"/>
      <c r="G3737" s="482"/>
      <c r="H3737" s="482"/>
      <c r="I3737" s="489"/>
      <c r="J3737" s="455"/>
      <c r="K3737" s="518"/>
      <c r="L3737" s="493"/>
      <c r="M3737" s="493"/>
      <c r="N3737" s="587"/>
      <c r="O3737" s="545"/>
      <c r="P3737" s="545"/>
    </row>
    <row r="3738" spans="1:16" hidden="1" x14ac:dyDescent="0.2">
      <c r="A3738" s="538"/>
      <c r="B3738" s="539"/>
      <c r="C3738" s="492"/>
      <c r="D3738" s="554"/>
      <c r="E3738" s="482"/>
      <c r="F3738" s="488"/>
      <c r="G3738" s="482"/>
      <c r="H3738" s="482"/>
      <c r="I3738" s="489"/>
      <c r="J3738" s="455"/>
      <c r="K3738" s="518"/>
      <c r="L3738" s="493"/>
      <c r="M3738" s="493"/>
      <c r="N3738" s="587"/>
      <c r="O3738" s="545"/>
      <c r="P3738" s="545"/>
    </row>
    <row r="3739" spans="1:16" hidden="1" x14ac:dyDescent="0.2">
      <c r="A3739" s="538"/>
      <c r="B3739" s="539"/>
      <c r="C3739" s="492"/>
      <c r="D3739" s="554"/>
      <c r="E3739" s="482"/>
      <c r="F3739" s="488"/>
      <c r="G3739" s="482"/>
      <c r="H3739" s="482"/>
      <c r="I3739" s="489"/>
      <c r="J3739" s="455"/>
      <c r="K3739" s="518"/>
      <c r="L3739" s="493"/>
      <c r="M3739" s="493"/>
      <c r="N3739" s="587"/>
      <c r="O3739" s="545"/>
      <c r="P3739" s="545"/>
    </row>
    <row r="3740" spans="1:16" hidden="1" x14ac:dyDescent="0.2">
      <c r="A3740" s="538"/>
      <c r="B3740" s="539"/>
      <c r="C3740" s="492"/>
      <c r="D3740" s="554"/>
      <c r="E3740" s="482"/>
      <c r="F3740" s="488"/>
      <c r="G3740" s="482"/>
      <c r="H3740" s="482"/>
      <c r="I3740" s="489"/>
      <c r="J3740" s="455"/>
      <c r="K3740" s="518"/>
      <c r="L3740" s="493"/>
      <c r="M3740" s="493"/>
      <c r="N3740" s="587"/>
      <c r="O3740" s="545"/>
      <c r="P3740" s="545"/>
    </row>
    <row r="3741" spans="1:16" hidden="1" x14ac:dyDescent="0.2">
      <c r="A3741" s="538"/>
      <c r="B3741" s="539"/>
      <c r="C3741" s="492"/>
      <c r="D3741" s="554"/>
      <c r="E3741" s="482"/>
      <c r="F3741" s="488"/>
      <c r="G3741" s="482"/>
      <c r="H3741" s="482"/>
      <c r="I3741" s="489"/>
      <c r="J3741" s="455"/>
      <c r="K3741" s="518"/>
      <c r="L3741" s="493"/>
      <c r="M3741" s="493"/>
      <c r="N3741" s="587"/>
      <c r="O3741" s="545"/>
      <c r="P3741" s="545"/>
    </row>
    <row r="3742" spans="1:16" hidden="1" x14ac:dyDescent="0.2">
      <c r="A3742" s="538"/>
      <c r="B3742" s="539"/>
      <c r="C3742" s="492"/>
      <c r="D3742" s="554"/>
      <c r="E3742" s="482"/>
      <c r="F3742" s="488"/>
      <c r="G3742" s="482"/>
      <c r="H3742" s="482"/>
      <c r="I3742" s="489"/>
      <c r="J3742" s="455"/>
      <c r="K3742" s="518"/>
      <c r="L3742" s="493"/>
      <c r="M3742" s="493"/>
      <c r="N3742" s="587"/>
      <c r="O3742" s="545"/>
      <c r="P3742" s="545"/>
    </row>
    <row r="3743" spans="1:16" hidden="1" x14ac:dyDescent="0.2">
      <c r="A3743" s="538"/>
      <c r="B3743" s="539"/>
      <c r="C3743" s="492"/>
      <c r="D3743" s="554"/>
      <c r="E3743" s="482"/>
      <c r="F3743" s="488"/>
      <c r="G3743" s="482"/>
      <c r="H3743" s="482"/>
      <c r="I3743" s="489"/>
      <c r="J3743" s="455"/>
      <c r="K3743" s="518"/>
      <c r="L3743" s="493"/>
      <c r="M3743" s="493"/>
      <c r="N3743" s="587"/>
      <c r="O3743" s="545"/>
      <c r="P3743" s="545"/>
    </row>
    <row r="3744" spans="1:16" hidden="1" x14ac:dyDescent="0.2">
      <c r="A3744" s="538"/>
      <c r="B3744" s="539"/>
      <c r="C3744" s="492"/>
      <c r="D3744" s="554"/>
      <c r="E3744" s="482"/>
      <c r="F3744" s="488"/>
      <c r="G3744" s="482"/>
      <c r="H3744" s="482"/>
      <c r="I3744" s="489"/>
      <c r="J3744" s="455"/>
      <c r="K3744" s="518"/>
      <c r="L3744" s="493"/>
      <c r="M3744" s="493"/>
      <c r="N3744" s="587"/>
      <c r="O3744" s="545"/>
      <c r="P3744" s="545"/>
    </row>
    <row r="3745" spans="1:16" hidden="1" x14ac:dyDescent="0.2">
      <c r="A3745" s="538"/>
      <c r="B3745" s="539"/>
      <c r="C3745" s="492"/>
      <c r="D3745" s="554"/>
      <c r="E3745" s="482"/>
      <c r="F3745" s="488"/>
      <c r="G3745" s="482"/>
      <c r="H3745" s="482"/>
      <c r="I3745" s="489"/>
      <c r="J3745" s="455"/>
      <c r="K3745" s="518"/>
      <c r="L3745" s="493"/>
      <c r="M3745" s="493"/>
      <c r="N3745" s="587"/>
      <c r="O3745" s="545"/>
      <c r="P3745" s="545"/>
    </row>
    <row r="3746" spans="1:16" hidden="1" x14ac:dyDescent="0.2">
      <c r="A3746" s="538"/>
      <c r="B3746" s="539"/>
      <c r="C3746" s="492"/>
      <c r="D3746" s="554"/>
      <c r="E3746" s="482"/>
      <c r="F3746" s="488"/>
      <c r="G3746" s="482"/>
      <c r="H3746" s="482"/>
      <c r="I3746" s="489"/>
      <c r="J3746" s="455"/>
      <c r="K3746" s="518"/>
      <c r="L3746" s="493"/>
      <c r="M3746" s="493"/>
      <c r="N3746" s="587"/>
      <c r="O3746" s="545"/>
      <c r="P3746" s="545"/>
    </row>
    <row r="3747" spans="1:16" hidden="1" x14ac:dyDescent="0.2">
      <c r="A3747" s="538"/>
      <c r="B3747" s="539"/>
      <c r="C3747" s="492"/>
      <c r="D3747" s="554"/>
      <c r="E3747" s="482"/>
      <c r="F3747" s="488"/>
      <c r="G3747" s="482"/>
      <c r="H3747" s="482"/>
      <c r="I3747" s="489"/>
      <c r="J3747" s="455"/>
      <c r="K3747" s="518"/>
      <c r="L3747" s="493"/>
      <c r="M3747" s="493"/>
      <c r="N3747" s="587"/>
      <c r="O3747" s="545"/>
      <c r="P3747" s="545"/>
    </row>
    <row r="3748" spans="1:16" hidden="1" x14ac:dyDescent="0.2">
      <c r="A3748" s="538"/>
      <c r="B3748" s="539"/>
      <c r="C3748" s="492"/>
      <c r="D3748" s="554"/>
      <c r="E3748" s="482"/>
      <c r="F3748" s="488"/>
      <c r="G3748" s="482"/>
      <c r="H3748" s="482"/>
      <c r="I3748" s="489"/>
      <c r="J3748" s="455"/>
      <c r="K3748" s="518"/>
      <c r="L3748" s="493"/>
      <c r="M3748" s="493"/>
      <c r="N3748" s="587"/>
      <c r="O3748" s="545"/>
      <c r="P3748" s="545"/>
    </row>
    <row r="3749" spans="1:16" hidden="1" x14ac:dyDescent="0.2">
      <c r="A3749" s="538"/>
      <c r="B3749" s="539"/>
      <c r="C3749" s="492"/>
      <c r="D3749" s="554"/>
      <c r="E3749" s="482"/>
      <c r="F3749" s="488"/>
      <c r="G3749" s="482"/>
      <c r="H3749" s="482"/>
      <c r="I3749" s="489"/>
      <c r="J3749" s="455"/>
      <c r="K3749" s="518"/>
      <c r="L3749" s="493"/>
      <c r="M3749" s="493"/>
      <c r="N3749" s="587"/>
      <c r="O3749" s="545"/>
      <c r="P3749" s="545"/>
    </row>
    <row r="3750" spans="1:16" hidden="1" x14ac:dyDescent="0.2">
      <c r="A3750" s="538"/>
      <c r="B3750" s="539"/>
      <c r="C3750" s="492"/>
      <c r="D3750" s="554"/>
      <c r="E3750" s="482"/>
      <c r="F3750" s="488"/>
      <c r="G3750" s="482"/>
      <c r="H3750" s="482"/>
      <c r="I3750" s="489"/>
      <c r="J3750" s="455"/>
      <c r="K3750" s="518"/>
      <c r="L3750" s="493"/>
      <c r="M3750" s="493"/>
      <c r="N3750" s="587"/>
      <c r="O3750" s="545"/>
      <c r="P3750" s="545"/>
    </row>
    <row r="3751" spans="1:16" hidden="1" x14ac:dyDescent="0.2">
      <c r="A3751" s="538"/>
      <c r="B3751" s="539"/>
      <c r="C3751" s="492"/>
      <c r="D3751" s="554"/>
      <c r="E3751" s="482"/>
      <c r="F3751" s="488"/>
      <c r="G3751" s="482"/>
      <c r="H3751" s="482"/>
      <c r="I3751" s="489"/>
      <c r="J3751" s="455"/>
      <c r="K3751" s="518"/>
      <c r="L3751" s="493"/>
      <c r="M3751" s="493"/>
      <c r="N3751" s="587"/>
      <c r="O3751" s="545"/>
      <c r="P3751" s="545"/>
    </row>
    <row r="3752" spans="1:16" hidden="1" x14ac:dyDescent="0.2">
      <c r="A3752" s="538"/>
      <c r="B3752" s="539"/>
      <c r="C3752" s="492"/>
      <c r="D3752" s="554"/>
      <c r="E3752" s="482"/>
      <c r="F3752" s="488"/>
      <c r="G3752" s="482"/>
      <c r="H3752" s="482"/>
      <c r="I3752" s="489"/>
      <c r="J3752" s="455"/>
      <c r="K3752" s="518"/>
      <c r="L3752" s="493"/>
      <c r="M3752" s="493"/>
      <c r="N3752" s="587"/>
      <c r="O3752" s="545"/>
      <c r="P3752" s="545"/>
    </row>
    <row r="3753" spans="1:16" hidden="1" x14ac:dyDescent="0.2">
      <c r="A3753" s="538"/>
      <c r="B3753" s="539"/>
      <c r="C3753" s="492"/>
      <c r="D3753" s="554"/>
      <c r="E3753" s="482"/>
      <c r="F3753" s="488"/>
      <c r="G3753" s="482"/>
      <c r="H3753" s="482"/>
      <c r="I3753" s="489"/>
      <c r="J3753" s="455"/>
      <c r="K3753" s="518"/>
      <c r="L3753" s="493"/>
      <c r="M3753" s="493"/>
      <c r="N3753" s="587"/>
      <c r="O3753" s="545"/>
      <c r="P3753" s="545"/>
    </row>
    <row r="3754" spans="1:16" hidden="1" x14ac:dyDescent="0.2">
      <c r="A3754" s="538"/>
      <c r="B3754" s="539"/>
      <c r="C3754" s="492"/>
      <c r="D3754" s="554"/>
      <c r="E3754" s="482"/>
      <c r="F3754" s="488"/>
      <c r="G3754" s="482"/>
      <c r="H3754" s="482"/>
      <c r="I3754" s="489"/>
      <c r="J3754" s="455"/>
      <c r="K3754" s="518"/>
      <c r="L3754" s="493"/>
      <c r="M3754" s="493"/>
      <c r="N3754" s="587"/>
      <c r="O3754" s="545"/>
      <c r="P3754" s="545"/>
    </row>
    <row r="3755" spans="1:16" hidden="1" x14ac:dyDescent="0.2">
      <c r="A3755" s="538"/>
      <c r="B3755" s="539"/>
      <c r="C3755" s="492"/>
      <c r="D3755" s="554"/>
      <c r="E3755" s="482"/>
      <c r="F3755" s="488"/>
      <c r="G3755" s="482"/>
      <c r="H3755" s="482"/>
      <c r="I3755" s="489"/>
      <c r="J3755" s="455"/>
      <c r="K3755" s="518"/>
      <c r="L3755" s="493"/>
      <c r="M3755" s="493"/>
      <c r="N3755" s="587"/>
      <c r="O3755" s="545"/>
      <c r="P3755" s="545"/>
    </row>
    <row r="3756" spans="1:16" hidden="1" x14ac:dyDescent="0.2">
      <c r="A3756" s="538"/>
      <c r="B3756" s="539"/>
      <c r="C3756" s="492"/>
      <c r="D3756" s="554"/>
      <c r="E3756" s="482"/>
      <c r="F3756" s="488"/>
      <c r="G3756" s="482"/>
      <c r="H3756" s="482"/>
      <c r="I3756" s="489"/>
      <c r="J3756" s="455"/>
      <c r="K3756" s="518"/>
      <c r="L3756" s="493"/>
      <c r="M3756" s="493"/>
      <c r="N3756" s="587"/>
      <c r="O3756" s="545"/>
      <c r="P3756" s="545"/>
    </row>
    <row r="3757" spans="1:16" hidden="1" x14ac:dyDescent="0.2">
      <c r="A3757" s="538"/>
      <c r="B3757" s="539"/>
      <c r="C3757" s="492"/>
      <c r="D3757" s="554"/>
      <c r="E3757" s="482"/>
      <c r="F3757" s="488"/>
      <c r="G3757" s="482"/>
      <c r="H3757" s="482"/>
      <c r="I3757" s="489"/>
      <c r="J3757" s="455"/>
      <c r="K3757" s="518"/>
      <c r="L3757" s="493"/>
      <c r="M3757" s="493"/>
      <c r="N3757" s="587"/>
      <c r="O3757" s="545"/>
      <c r="P3757" s="545"/>
    </row>
    <row r="3758" spans="1:16" hidden="1" x14ac:dyDescent="0.2">
      <c r="A3758" s="538"/>
      <c r="B3758" s="539"/>
      <c r="C3758" s="492"/>
      <c r="D3758" s="554"/>
      <c r="E3758" s="482"/>
      <c r="F3758" s="488"/>
      <c r="G3758" s="482"/>
      <c r="H3758" s="482"/>
      <c r="I3758" s="489"/>
      <c r="J3758" s="455"/>
      <c r="K3758" s="518"/>
      <c r="L3758" s="493"/>
      <c r="M3758" s="493"/>
      <c r="N3758" s="587"/>
      <c r="O3758" s="545"/>
      <c r="P3758" s="545"/>
    </row>
    <row r="3759" spans="1:16" hidden="1" x14ac:dyDescent="0.2">
      <c r="A3759" s="538"/>
      <c r="B3759" s="539"/>
      <c r="C3759" s="492"/>
      <c r="D3759" s="554"/>
      <c r="E3759" s="482"/>
      <c r="F3759" s="488"/>
      <c r="G3759" s="482"/>
      <c r="H3759" s="482"/>
      <c r="I3759" s="489"/>
      <c r="J3759" s="455"/>
      <c r="K3759" s="518"/>
      <c r="L3759" s="493"/>
      <c r="M3759" s="493"/>
      <c r="N3759" s="587"/>
      <c r="O3759" s="545"/>
      <c r="P3759" s="545"/>
    </row>
    <row r="3760" spans="1:16" hidden="1" x14ac:dyDescent="0.2">
      <c r="A3760" s="538"/>
      <c r="B3760" s="539"/>
      <c r="C3760" s="492"/>
      <c r="D3760" s="554"/>
      <c r="E3760" s="482"/>
      <c r="F3760" s="488"/>
      <c r="G3760" s="482"/>
      <c r="H3760" s="482"/>
      <c r="I3760" s="489"/>
      <c r="J3760" s="455"/>
      <c r="K3760" s="518"/>
      <c r="L3760" s="493"/>
      <c r="M3760" s="493"/>
      <c r="N3760" s="587"/>
      <c r="O3760" s="545"/>
      <c r="P3760" s="545"/>
    </row>
    <row r="3761" spans="1:16" hidden="1" x14ac:dyDescent="0.2">
      <c r="A3761" s="538"/>
      <c r="B3761" s="539"/>
      <c r="C3761" s="492"/>
      <c r="D3761" s="554"/>
      <c r="E3761" s="482"/>
      <c r="F3761" s="488"/>
      <c r="G3761" s="482"/>
      <c r="H3761" s="482"/>
      <c r="I3761" s="489"/>
      <c r="J3761" s="455"/>
      <c r="K3761" s="518"/>
      <c r="L3761" s="493"/>
      <c r="M3761" s="493"/>
      <c r="N3761" s="587"/>
      <c r="O3761" s="545"/>
      <c r="P3761" s="545"/>
    </row>
    <row r="3762" spans="1:16" hidden="1" x14ac:dyDescent="0.2">
      <c r="A3762" s="538"/>
      <c r="B3762" s="539"/>
      <c r="C3762" s="492"/>
      <c r="D3762" s="554"/>
      <c r="E3762" s="482"/>
      <c r="F3762" s="488"/>
      <c r="G3762" s="482"/>
      <c r="H3762" s="482"/>
      <c r="I3762" s="489"/>
      <c r="J3762" s="455"/>
      <c r="K3762" s="518"/>
      <c r="L3762" s="493"/>
      <c r="M3762" s="493"/>
      <c r="N3762" s="587"/>
      <c r="O3762" s="545"/>
      <c r="P3762" s="545"/>
    </row>
    <row r="3763" spans="1:16" hidden="1" x14ac:dyDescent="0.2">
      <c r="A3763" s="538"/>
      <c r="B3763" s="539"/>
      <c r="C3763" s="492"/>
      <c r="D3763" s="554"/>
      <c r="E3763" s="482"/>
      <c r="F3763" s="488"/>
      <c r="G3763" s="482"/>
      <c r="H3763" s="482"/>
      <c r="I3763" s="489"/>
      <c r="J3763" s="455"/>
      <c r="K3763" s="518"/>
      <c r="L3763" s="493"/>
      <c r="M3763" s="493"/>
      <c r="N3763" s="587"/>
      <c r="O3763" s="545"/>
      <c r="P3763" s="545"/>
    </row>
    <row r="3764" spans="1:16" hidden="1" x14ac:dyDescent="0.2">
      <c r="A3764" s="538"/>
      <c r="B3764" s="539"/>
      <c r="C3764" s="492"/>
      <c r="D3764" s="554"/>
      <c r="E3764" s="482"/>
      <c r="F3764" s="488"/>
      <c r="G3764" s="482"/>
      <c r="H3764" s="482"/>
      <c r="I3764" s="489"/>
      <c r="J3764" s="455"/>
      <c r="K3764" s="518"/>
      <c r="L3764" s="493"/>
      <c r="M3764" s="493"/>
      <c r="N3764" s="587"/>
      <c r="O3764" s="545"/>
      <c r="P3764" s="545"/>
    </row>
    <row r="3765" spans="1:16" hidden="1" x14ac:dyDescent="0.2">
      <c r="A3765" s="538"/>
      <c r="B3765" s="539"/>
      <c r="C3765" s="492"/>
      <c r="D3765" s="554"/>
      <c r="E3765" s="482"/>
      <c r="F3765" s="488"/>
      <c r="G3765" s="482"/>
      <c r="H3765" s="482"/>
      <c r="I3765" s="489"/>
      <c r="J3765" s="455"/>
      <c r="K3765" s="518"/>
      <c r="L3765" s="493"/>
      <c r="M3765" s="493"/>
      <c r="N3765" s="587"/>
      <c r="O3765" s="545"/>
      <c r="P3765" s="545"/>
    </row>
    <row r="3766" spans="1:16" hidden="1" x14ac:dyDescent="0.2">
      <c r="A3766" s="538"/>
      <c r="B3766" s="539"/>
      <c r="C3766" s="492"/>
      <c r="D3766" s="554"/>
      <c r="E3766" s="482"/>
      <c r="F3766" s="488"/>
      <c r="G3766" s="482"/>
      <c r="H3766" s="482"/>
      <c r="I3766" s="489"/>
      <c r="J3766" s="455"/>
      <c r="K3766" s="518"/>
      <c r="L3766" s="493"/>
      <c r="M3766" s="493"/>
      <c r="N3766" s="587"/>
      <c r="O3766" s="545"/>
      <c r="P3766" s="545"/>
    </row>
    <row r="3767" spans="1:16" hidden="1" x14ac:dyDescent="0.2">
      <c r="A3767" s="538"/>
      <c r="B3767" s="539"/>
      <c r="C3767" s="492"/>
      <c r="D3767" s="554"/>
      <c r="E3767" s="482"/>
      <c r="F3767" s="488"/>
      <c r="G3767" s="482"/>
      <c r="H3767" s="482"/>
      <c r="I3767" s="489"/>
      <c r="J3767" s="455"/>
      <c r="K3767" s="518"/>
      <c r="L3767" s="493"/>
      <c r="M3767" s="493"/>
      <c r="N3767" s="587"/>
      <c r="O3767" s="545"/>
      <c r="P3767" s="545"/>
    </row>
    <row r="3768" spans="1:16" hidden="1" x14ac:dyDescent="0.2">
      <c r="A3768" s="538"/>
      <c r="B3768" s="539"/>
      <c r="C3768" s="492"/>
      <c r="D3768" s="554"/>
      <c r="E3768" s="482"/>
      <c r="F3768" s="488"/>
      <c r="G3768" s="482"/>
      <c r="H3768" s="482"/>
      <c r="I3768" s="489"/>
      <c r="J3768" s="455"/>
      <c r="K3768" s="518"/>
      <c r="L3768" s="493"/>
      <c r="M3768" s="493"/>
      <c r="N3768" s="587"/>
      <c r="O3768" s="545"/>
      <c r="P3768" s="545"/>
    </row>
    <row r="3769" spans="1:16" hidden="1" x14ac:dyDescent="0.2">
      <c r="A3769" s="538"/>
      <c r="B3769" s="539"/>
      <c r="C3769" s="492"/>
      <c r="D3769" s="554"/>
      <c r="E3769" s="482"/>
      <c r="F3769" s="488"/>
      <c r="G3769" s="482"/>
      <c r="H3769" s="482"/>
      <c r="I3769" s="489"/>
      <c r="J3769" s="455"/>
      <c r="K3769" s="518"/>
      <c r="L3769" s="493"/>
      <c r="M3769" s="493"/>
      <c r="N3769" s="587"/>
      <c r="O3769" s="545"/>
      <c r="P3769" s="545"/>
    </row>
    <row r="3770" spans="1:16" hidden="1" x14ac:dyDescent="0.2">
      <c r="A3770" s="538"/>
      <c r="B3770" s="539"/>
      <c r="C3770" s="492"/>
      <c r="D3770" s="554"/>
      <c r="E3770" s="482"/>
      <c r="F3770" s="488"/>
      <c r="G3770" s="482"/>
      <c r="H3770" s="482"/>
      <c r="I3770" s="489"/>
      <c r="J3770" s="455"/>
      <c r="K3770" s="518"/>
      <c r="L3770" s="493"/>
      <c r="M3770" s="493"/>
      <c r="N3770" s="587"/>
      <c r="O3770" s="545"/>
      <c r="P3770" s="545"/>
    </row>
    <row r="3771" spans="1:16" hidden="1" x14ac:dyDescent="0.2">
      <c r="A3771" s="538"/>
      <c r="B3771" s="539"/>
      <c r="C3771" s="492"/>
      <c r="D3771" s="554"/>
      <c r="E3771" s="482"/>
      <c r="F3771" s="488"/>
      <c r="G3771" s="482"/>
      <c r="H3771" s="482"/>
      <c r="I3771" s="489"/>
      <c r="J3771" s="455"/>
      <c r="K3771" s="518"/>
      <c r="L3771" s="493"/>
      <c r="M3771" s="493"/>
      <c r="N3771" s="587"/>
      <c r="O3771" s="545"/>
      <c r="P3771" s="545"/>
    </row>
    <row r="3772" spans="1:16" hidden="1" x14ac:dyDescent="0.2">
      <c r="A3772" s="538"/>
      <c r="B3772" s="539"/>
      <c r="C3772" s="492"/>
      <c r="D3772" s="554"/>
      <c r="E3772" s="482"/>
      <c r="F3772" s="488"/>
      <c r="G3772" s="482"/>
      <c r="H3772" s="482"/>
      <c r="I3772" s="489"/>
      <c r="J3772" s="455"/>
      <c r="K3772" s="518"/>
      <c r="L3772" s="493"/>
      <c r="M3772" s="493"/>
      <c r="N3772" s="587"/>
      <c r="O3772" s="545"/>
      <c r="P3772" s="545"/>
    </row>
    <row r="3773" spans="1:16" hidden="1" x14ac:dyDescent="0.2">
      <c r="A3773" s="538"/>
      <c r="B3773" s="539"/>
      <c r="C3773" s="492"/>
      <c r="D3773" s="554"/>
      <c r="E3773" s="482"/>
      <c r="F3773" s="488"/>
      <c r="G3773" s="482"/>
      <c r="H3773" s="482"/>
      <c r="I3773" s="489"/>
      <c r="J3773" s="455"/>
      <c r="K3773" s="518"/>
      <c r="L3773" s="493"/>
      <c r="M3773" s="493"/>
      <c r="N3773" s="587"/>
      <c r="O3773" s="545"/>
      <c r="P3773" s="545"/>
    </row>
    <row r="3774" spans="1:16" hidden="1" x14ac:dyDescent="0.2">
      <c r="A3774" s="538"/>
      <c r="B3774" s="539"/>
      <c r="C3774" s="492"/>
      <c r="D3774" s="554"/>
      <c r="E3774" s="482"/>
      <c r="F3774" s="488"/>
      <c r="G3774" s="482"/>
      <c r="H3774" s="482"/>
      <c r="I3774" s="489"/>
      <c r="J3774" s="455"/>
      <c r="K3774" s="518"/>
      <c r="L3774" s="493"/>
      <c r="M3774" s="493"/>
      <c r="N3774" s="587"/>
      <c r="O3774" s="545"/>
      <c r="P3774" s="545"/>
    </row>
    <row r="3775" spans="1:16" hidden="1" x14ac:dyDescent="0.2">
      <c r="A3775" s="538"/>
      <c r="B3775" s="539"/>
      <c r="C3775" s="492"/>
      <c r="D3775" s="554"/>
      <c r="E3775" s="482"/>
      <c r="F3775" s="488"/>
      <c r="G3775" s="482"/>
      <c r="H3775" s="482"/>
      <c r="I3775" s="489"/>
      <c r="J3775" s="455"/>
      <c r="K3775" s="518"/>
      <c r="L3775" s="493"/>
      <c r="M3775" s="493"/>
      <c r="N3775" s="587"/>
      <c r="O3775" s="545"/>
      <c r="P3775" s="545"/>
    </row>
    <row r="3776" spans="1:16" hidden="1" x14ac:dyDescent="0.2">
      <c r="A3776" s="538"/>
      <c r="B3776" s="539"/>
      <c r="C3776" s="492"/>
      <c r="D3776" s="554"/>
      <c r="E3776" s="482"/>
      <c r="F3776" s="488"/>
      <c r="G3776" s="482"/>
      <c r="H3776" s="482"/>
      <c r="I3776" s="489"/>
      <c r="J3776" s="455"/>
      <c r="K3776" s="518"/>
      <c r="L3776" s="493"/>
      <c r="M3776" s="493"/>
      <c r="N3776" s="587"/>
      <c r="O3776" s="545"/>
      <c r="P3776" s="545"/>
    </row>
    <row r="3777" spans="1:16" hidden="1" x14ac:dyDescent="0.2">
      <c r="A3777" s="538"/>
      <c r="B3777" s="539"/>
      <c r="C3777" s="492"/>
      <c r="D3777" s="554"/>
      <c r="E3777" s="482"/>
      <c r="F3777" s="488"/>
      <c r="G3777" s="482"/>
      <c r="H3777" s="482"/>
      <c r="I3777" s="489"/>
      <c r="J3777" s="455"/>
      <c r="K3777" s="518"/>
      <c r="L3777" s="493"/>
      <c r="M3777" s="493"/>
      <c r="N3777" s="587"/>
      <c r="O3777" s="545"/>
      <c r="P3777" s="545"/>
    </row>
    <row r="3778" spans="1:16" hidden="1" x14ac:dyDescent="0.2">
      <c r="A3778" s="538"/>
      <c r="B3778" s="539"/>
      <c r="C3778" s="492"/>
      <c r="D3778" s="554"/>
      <c r="E3778" s="482"/>
      <c r="F3778" s="488"/>
      <c r="G3778" s="482"/>
      <c r="H3778" s="482"/>
      <c r="I3778" s="489"/>
      <c r="J3778" s="455"/>
      <c r="K3778" s="518"/>
      <c r="L3778" s="493"/>
      <c r="M3778" s="493"/>
      <c r="N3778" s="587"/>
      <c r="O3778" s="545"/>
      <c r="P3778" s="545"/>
    </row>
    <row r="3779" spans="1:16" hidden="1" x14ac:dyDescent="0.2">
      <c r="A3779" s="538"/>
      <c r="B3779" s="539"/>
      <c r="C3779" s="492"/>
      <c r="D3779" s="554"/>
      <c r="E3779" s="482"/>
      <c r="F3779" s="488"/>
      <c r="G3779" s="482"/>
      <c r="H3779" s="482"/>
      <c r="I3779" s="489"/>
      <c r="J3779" s="455"/>
      <c r="K3779" s="518"/>
      <c r="L3779" s="493"/>
      <c r="M3779" s="493"/>
      <c r="N3779" s="587"/>
      <c r="O3779" s="545"/>
      <c r="P3779" s="545"/>
    </row>
    <row r="3780" spans="1:16" hidden="1" x14ac:dyDescent="0.2">
      <c r="A3780" s="538"/>
      <c r="B3780" s="539"/>
      <c r="C3780" s="492"/>
      <c r="D3780" s="554"/>
      <c r="E3780" s="482"/>
      <c r="F3780" s="488"/>
      <c r="G3780" s="482"/>
      <c r="H3780" s="482"/>
      <c r="I3780" s="489"/>
      <c r="J3780" s="455"/>
      <c r="K3780" s="518"/>
      <c r="L3780" s="493"/>
      <c r="M3780" s="493"/>
      <c r="N3780" s="587"/>
      <c r="O3780" s="545"/>
      <c r="P3780" s="545"/>
    </row>
    <row r="3781" spans="1:16" hidden="1" x14ac:dyDescent="0.2">
      <c r="A3781" s="538"/>
      <c r="B3781" s="539"/>
      <c r="C3781" s="492"/>
      <c r="D3781" s="554"/>
      <c r="E3781" s="482"/>
      <c r="F3781" s="488"/>
      <c r="G3781" s="482"/>
      <c r="H3781" s="482"/>
      <c r="I3781" s="489"/>
      <c r="J3781" s="455"/>
      <c r="K3781" s="518"/>
      <c r="L3781" s="493"/>
      <c r="M3781" s="493"/>
      <c r="N3781" s="587"/>
      <c r="O3781" s="545"/>
      <c r="P3781" s="545"/>
    </row>
    <row r="3782" spans="1:16" hidden="1" x14ac:dyDescent="0.2">
      <c r="A3782" s="538"/>
      <c r="B3782" s="539"/>
      <c r="C3782" s="492"/>
      <c r="D3782" s="554"/>
      <c r="E3782" s="482"/>
      <c r="F3782" s="488"/>
      <c r="G3782" s="482"/>
      <c r="H3782" s="482"/>
      <c r="I3782" s="489"/>
      <c r="J3782" s="455"/>
      <c r="K3782" s="518"/>
      <c r="L3782" s="493"/>
      <c r="M3782" s="493"/>
      <c r="N3782" s="587"/>
      <c r="O3782" s="545"/>
      <c r="P3782" s="545"/>
    </row>
    <row r="3783" spans="1:16" hidden="1" x14ac:dyDescent="0.2">
      <c r="A3783" s="538"/>
      <c r="B3783" s="539"/>
      <c r="C3783" s="492"/>
      <c r="D3783" s="554"/>
      <c r="E3783" s="482"/>
      <c r="F3783" s="488"/>
      <c r="G3783" s="482"/>
      <c r="H3783" s="482"/>
      <c r="I3783" s="489"/>
      <c r="J3783" s="455"/>
      <c r="K3783" s="518"/>
      <c r="L3783" s="493"/>
      <c r="M3783" s="493"/>
      <c r="N3783" s="587"/>
      <c r="O3783" s="545"/>
      <c r="P3783" s="545"/>
    </row>
    <row r="3784" spans="1:16" hidden="1" x14ac:dyDescent="0.2">
      <c r="A3784" s="538"/>
      <c r="B3784" s="539"/>
      <c r="C3784" s="492"/>
      <c r="D3784" s="554"/>
      <c r="E3784" s="482"/>
      <c r="F3784" s="488"/>
      <c r="G3784" s="482"/>
      <c r="H3784" s="482"/>
      <c r="I3784" s="489"/>
      <c r="J3784" s="455"/>
      <c r="K3784" s="518"/>
      <c r="L3784" s="493"/>
      <c r="M3784" s="493"/>
      <c r="N3784" s="587"/>
      <c r="O3784" s="545"/>
      <c r="P3784" s="545"/>
    </row>
    <row r="3785" spans="1:16" hidden="1" x14ac:dyDescent="0.2">
      <c r="A3785" s="538"/>
      <c r="B3785" s="539"/>
      <c r="C3785" s="492"/>
      <c r="D3785" s="554"/>
      <c r="E3785" s="482"/>
      <c r="F3785" s="488"/>
      <c r="G3785" s="482"/>
      <c r="H3785" s="482"/>
      <c r="I3785" s="489"/>
      <c r="J3785" s="455"/>
      <c r="K3785" s="518"/>
      <c r="L3785" s="493"/>
      <c r="M3785" s="493"/>
      <c r="N3785" s="587"/>
      <c r="O3785" s="545"/>
      <c r="P3785" s="545"/>
    </row>
    <row r="3786" spans="1:16" hidden="1" x14ac:dyDescent="0.2">
      <c r="A3786" s="538"/>
      <c r="B3786" s="539"/>
      <c r="C3786" s="492"/>
      <c r="D3786" s="554"/>
      <c r="E3786" s="482"/>
      <c r="F3786" s="488"/>
      <c r="G3786" s="482"/>
      <c r="H3786" s="482"/>
      <c r="I3786" s="489"/>
      <c r="J3786" s="455"/>
      <c r="K3786" s="518"/>
      <c r="L3786" s="493"/>
      <c r="M3786" s="493"/>
      <c r="N3786" s="587"/>
      <c r="O3786" s="545"/>
      <c r="P3786" s="545"/>
    </row>
    <row r="3787" spans="1:16" hidden="1" x14ac:dyDescent="0.2">
      <c r="A3787" s="538"/>
      <c r="B3787" s="539"/>
      <c r="C3787" s="492"/>
      <c r="D3787" s="554"/>
      <c r="E3787" s="482"/>
      <c r="F3787" s="488"/>
      <c r="G3787" s="482"/>
      <c r="H3787" s="482"/>
      <c r="I3787" s="489"/>
      <c r="J3787" s="455"/>
      <c r="K3787" s="518"/>
      <c r="L3787" s="493"/>
      <c r="M3787" s="493"/>
      <c r="N3787" s="587"/>
      <c r="O3787" s="545"/>
      <c r="P3787" s="545"/>
    </row>
    <row r="3788" spans="1:16" hidden="1" x14ac:dyDescent="0.2">
      <c r="A3788" s="538"/>
      <c r="B3788" s="539"/>
      <c r="C3788" s="492"/>
      <c r="D3788" s="554"/>
      <c r="E3788" s="482"/>
      <c r="F3788" s="488"/>
      <c r="G3788" s="482"/>
      <c r="H3788" s="482"/>
      <c r="I3788" s="489"/>
      <c r="J3788" s="455"/>
      <c r="K3788" s="518"/>
      <c r="L3788" s="493"/>
      <c r="M3788" s="493"/>
      <c r="N3788" s="587"/>
      <c r="O3788" s="545"/>
      <c r="P3788" s="545"/>
    </row>
    <row r="3789" spans="1:16" hidden="1" x14ac:dyDescent="0.2">
      <c r="A3789" s="538"/>
      <c r="B3789" s="539"/>
      <c r="C3789" s="492"/>
      <c r="D3789" s="554"/>
      <c r="E3789" s="482"/>
      <c r="F3789" s="488"/>
      <c r="G3789" s="482"/>
      <c r="H3789" s="482"/>
      <c r="I3789" s="489"/>
      <c r="J3789" s="455"/>
      <c r="K3789" s="518"/>
      <c r="L3789" s="493"/>
      <c r="M3789" s="493"/>
      <c r="N3789" s="587"/>
      <c r="O3789" s="545"/>
      <c r="P3789" s="545"/>
    </row>
    <row r="3790" spans="1:16" hidden="1" x14ac:dyDescent="0.2">
      <c r="A3790" s="538"/>
      <c r="B3790" s="539"/>
      <c r="C3790" s="492"/>
      <c r="D3790" s="554"/>
      <c r="E3790" s="482"/>
      <c r="F3790" s="488"/>
      <c r="G3790" s="482"/>
      <c r="H3790" s="482"/>
      <c r="I3790" s="489"/>
      <c r="J3790" s="455"/>
      <c r="K3790" s="518"/>
      <c r="L3790" s="493"/>
      <c r="M3790" s="493"/>
      <c r="N3790" s="587"/>
      <c r="O3790" s="545"/>
      <c r="P3790" s="545"/>
    </row>
    <row r="3791" spans="1:16" hidden="1" x14ac:dyDescent="0.2">
      <c r="A3791" s="538"/>
      <c r="B3791" s="539"/>
      <c r="C3791" s="492"/>
      <c r="D3791" s="554"/>
      <c r="E3791" s="482"/>
      <c r="F3791" s="488"/>
      <c r="G3791" s="482"/>
      <c r="H3791" s="482"/>
      <c r="I3791" s="489"/>
      <c r="J3791" s="455"/>
      <c r="K3791" s="518"/>
      <c r="L3791" s="493"/>
      <c r="M3791" s="493"/>
      <c r="N3791" s="587"/>
      <c r="O3791" s="545"/>
      <c r="P3791" s="545"/>
    </row>
    <row r="3792" spans="1:16" hidden="1" x14ac:dyDescent="0.2">
      <c r="A3792" s="538"/>
      <c r="B3792" s="539"/>
      <c r="C3792" s="492"/>
      <c r="D3792" s="554"/>
      <c r="E3792" s="482"/>
      <c r="F3792" s="488"/>
      <c r="G3792" s="482"/>
      <c r="H3792" s="482"/>
      <c r="I3792" s="489"/>
      <c r="J3792" s="455"/>
      <c r="K3792" s="518"/>
      <c r="L3792" s="493"/>
      <c r="M3792" s="493"/>
      <c r="N3792" s="587"/>
      <c r="O3792" s="545"/>
      <c r="P3792" s="545"/>
    </row>
    <row r="3793" spans="1:16" hidden="1" x14ac:dyDescent="0.2">
      <c r="A3793" s="538"/>
      <c r="B3793" s="539"/>
      <c r="C3793" s="492"/>
      <c r="D3793" s="554"/>
      <c r="E3793" s="482"/>
      <c r="F3793" s="488"/>
      <c r="G3793" s="482"/>
      <c r="H3793" s="482"/>
      <c r="I3793" s="489"/>
      <c r="J3793" s="455"/>
      <c r="K3793" s="518"/>
      <c r="L3793" s="493"/>
      <c r="M3793" s="493"/>
      <c r="N3793" s="587"/>
      <c r="O3793" s="545"/>
      <c r="P3793" s="545"/>
    </row>
    <row r="3794" spans="1:16" hidden="1" x14ac:dyDescent="0.2">
      <c r="A3794" s="538"/>
      <c r="B3794" s="539"/>
      <c r="C3794" s="492"/>
      <c r="D3794" s="554"/>
      <c r="E3794" s="482"/>
      <c r="F3794" s="488"/>
      <c r="G3794" s="482"/>
      <c r="H3794" s="482"/>
      <c r="I3794" s="489"/>
      <c r="J3794" s="455"/>
      <c r="K3794" s="518"/>
      <c r="L3794" s="493"/>
      <c r="M3794" s="493"/>
      <c r="N3794" s="587"/>
      <c r="O3794" s="545"/>
      <c r="P3794" s="545"/>
    </row>
    <row r="3795" spans="1:16" hidden="1" x14ac:dyDescent="0.2">
      <c r="A3795" s="538"/>
      <c r="B3795" s="539"/>
      <c r="C3795" s="492"/>
      <c r="D3795" s="554"/>
      <c r="E3795" s="482"/>
      <c r="F3795" s="488"/>
      <c r="G3795" s="482"/>
      <c r="H3795" s="482"/>
      <c r="I3795" s="489"/>
      <c r="J3795" s="455"/>
      <c r="K3795" s="518"/>
      <c r="L3795" s="493"/>
      <c r="M3795" s="493"/>
      <c r="N3795" s="587"/>
      <c r="O3795" s="545"/>
      <c r="P3795" s="545"/>
    </row>
    <row r="3796" spans="1:16" hidden="1" x14ac:dyDescent="0.2">
      <c r="A3796" s="538"/>
      <c r="B3796" s="539"/>
      <c r="C3796" s="492"/>
      <c r="D3796" s="554"/>
      <c r="E3796" s="482"/>
      <c r="F3796" s="488"/>
      <c r="G3796" s="482"/>
      <c r="H3796" s="482"/>
      <c r="I3796" s="489"/>
      <c r="J3796" s="455"/>
      <c r="K3796" s="518"/>
      <c r="L3796" s="493"/>
      <c r="M3796" s="493"/>
      <c r="N3796" s="587"/>
      <c r="O3796" s="545"/>
      <c r="P3796" s="545"/>
    </row>
    <row r="3797" spans="1:16" hidden="1" x14ac:dyDescent="0.2">
      <c r="A3797" s="538"/>
      <c r="B3797" s="539"/>
      <c r="C3797" s="492"/>
      <c r="D3797" s="554"/>
      <c r="E3797" s="482"/>
      <c r="F3797" s="488"/>
      <c r="G3797" s="482"/>
      <c r="H3797" s="482"/>
      <c r="I3797" s="489"/>
      <c r="J3797" s="455"/>
      <c r="K3797" s="518"/>
      <c r="L3797" s="493"/>
      <c r="M3797" s="493"/>
      <c r="N3797" s="587"/>
      <c r="O3797" s="545"/>
      <c r="P3797" s="545"/>
    </row>
    <row r="3798" spans="1:16" hidden="1" x14ac:dyDescent="0.2">
      <c r="A3798" s="538"/>
      <c r="B3798" s="539"/>
      <c r="C3798" s="492"/>
      <c r="D3798" s="554"/>
      <c r="E3798" s="482"/>
      <c r="F3798" s="488"/>
      <c r="G3798" s="482"/>
      <c r="H3798" s="482"/>
      <c r="I3798" s="489"/>
      <c r="J3798" s="455"/>
      <c r="K3798" s="518"/>
      <c r="L3798" s="493"/>
      <c r="M3798" s="493"/>
      <c r="N3798" s="587"/>
      <c r="O3798" s="545"/>
      <c r="P3798" s="545"/>
    </row>
    <row r="3799" spans="1:16" hidden="1" x14ac:dyDescent="0.2">
      <c r="A3799" s="538"/>
      <c r="B3799" s="539"/>
      <c r="C3799" s="492"/>
      <c r="D3799" s="554"/>
      <c r="E3799" s="482"/>
      <c r="F3799" s="488"/>
      <c r="G3799" s="482"/>
      <c r="H3799" s="482"/>
      <c r="I3799" s="489"/>
      <c r="J3799" s="455"/>
      <c r="K3799" s="518"/>
      <c r="L3799" s="493"/>
      <c r="M3799" s="493"/>
      <c r="N3799" s="587"/>
      <c r="O3799" s="545"/>
      <c r="P3799" s="545"/>
    </row>
    <row r="3800" spans="1:16" hidden="1" x14ac:dyDescent="0.2">
      <c r="A3800" s="538"/>
      <c r="B3800" s="539"/>
      <c r="C3800" s="492"/>
      <c r="D3800" s="554"/>
      <c r="E3800" s="482"/>
      <c r="F3800" s="488"/>
      <c r="G3800" s="482"/>
      <c r="H3800" s="482"/>
      <c r="I3800" s="489"/>
      <c r="J3800" s="455"/>
      <c r="K3800" s="518"/>
      <c r="L3800" s="493"/>
      <c r="M3800" s="493"/>
      <c r="N3800" s="587"/>
      <c r="O3800" s="545"/>
      <c r="P3800" s="545"/>
    </row>
    <row r="3801" spans="1:16" hidden="1" x14ac:dyDescent="0.2">
      <c r="A3801" s="538"/>
      <c r="B3801" s="539"/>
      <c r="C3801" s="492"/>
      <c r="D3801" s="554"/>
      <c r="E3801" s="482"/>
      <c r="F3801" s="488"/>
      <c r="G3801" s="482"/>
      <c r="H3801" s="482"/>
      <c r="I3801" s="489"/>
      <c r="J3801" s="455"/>
      <c r="K3801" s="518"/>
      <c r="L3801" s="493"/>
      <c r="M3801" s="493"/>
      <c r="N3801" s="587"/>
      <c r="O3801" s="545"/>
      <c r="P3801" s="545"/>
    </row>
    <row r="3802" spans="1:16" hidden="1" x14ac:dyDescent="0.2">
      <c r="A3802" s="538"/>
      <c r="B3802" s="539"/>
      <c r="C3802" s="492"/>
      <c r="D3802" s="554"/>
      <c r="E3802" s="482"/>
      <c r="F3802" s="488"/>
      <c r="G3802" s="482"/>
      <c r="H3802" s="482"/>
      <c r="I3802" s="489"/>
      <c r="J3802" s="455"/>
      <c r="K3802" s="518"/>
      <c r="L3802" s="493"/>
      <c r="M3802" s="493"/>
      <c r="N3802" s="587"/>
      <c r="O3802" s="545"/>
      <c r="P3802" s="545"/>
    </row>
    <row r="3803" spans="1:16" hidden="1" x14ac:dyDescent="0.2">
      <c r="A3803" s="538"/>
      <c r="B3803" s="539"/>
      <c r="C3803" s="492"/>
      <c r="D3803" s="554"/>
      <c r="E3803" s="482"/>
      <c r="F3803" s="488"/>
      <c r="G3803" s="482"/>
      <c r="H3803" s="482"/>
      <c r="I3803" s="489"/>
      <c r="J3803" s="455"/>
      <c r="K3803" s="518"/>
      <c r="L3803" s="493"/>
      <c r="M3803" s="493"/>
      <c r="N3803" s="587"/>
      <c r="O3803" s="545"/>
      <c r="P3803" s="545"/>
    </row>
    <row r="3804" spans="1:16" hidden="1" x14ac:dyDescent="0.2">
      <c r="A3804" s="538"/>
      <c r="B3804" s="539"/>
      <c r="C3804" s="492"/>
      <c r="D3804" s="554"/>
      <c r="E3804" s="482"/>
      <c r="F3804" s="488"/>
      <c r="G3804" s="482"/>
      <c r="H3804" s="482"/>
      <c r="I3804" s="489"/>
      <c r="J3804" s="455"/>
      <c r="K3804" s="518"/>
      <c r="L3804" s="493"/>
      <c r="M3804" s="493"/>
      <c r="N3804" s="587"/>
      <c r="O3804" s="545"/>
      <c r="P3804" s="545"/>
    </row>
    <row r="3805" spans="1:16" hidden="1" x14ac:dyDescent="0.2">
      <c r="A3805" s="538"/>
      <c r="B3805" s="539"/>
      <c r="C3805" s="492"/>
      <c r="D3805" s="554"/>
      <c r="E3805" s="482"/>
      <c r="F3805" s="488"/>
      <c r="G3805" s="482"/>
      <c r="H3805" s="482"/>
      <c r="I3805" s="489"/>
      <c r="J3805" s="455"/>
      <c r="K3805" s="518"/>
      <c r="L3805" s="493"/>
      <c r="M3805" s="493"/>
      <c r="N3805" s="587"/>
      <c r="O3805" s="545"/>
      <c r="P3805" s="545"/>
    </row>
    <row r="3806" spans="1:16" hidden="1" x14ac:dyDescent="0.2">
      <c r="A3806" s="538"/>
      <c r="B3806" s="539"/>
      <c r="C3806" s="492"/>
      <c r="D3806" s="554"/>
      <c r="E3806" s="482"/>
      <c r="F3806" s="488"/>
      <c r="G3806" s="482"/>
      <c r="H3806" s="482"/>
      <c r="I3806" s="489"/>
      <c r="J3806" s="455"/>
      <c r="K3806" s="518"/>
      <c r="L3806" s="493"/>
      <c r="M3806" s="493"/>
      <c r="N3806" s="587"/>
      <c r="O3806" s="545"/>
      <c r="P3806" s="545"/>
    </row>
    <row r="3807" spans="1:16" hidden="1" x14ac:dyDescent="0.2">
      <c r="A3807" s="538"/>
      <c r="B3807" s="539"/>
      <c r="C3807" s="492"/>
      <c r="D3807" s="554"/>
      <c r="E3807" s="482"/>
      <c r="F3807" s="488"/>
      <c r="G3807" s="482"/>
      <c r="H3807" s="482"/>
      <c r="I3807" s="489"/>
      <c r="J3807" s="455"/>
      <c r="K3807" s="518"/>
      <c r="L3807" s="493"/>
      <c r="M3807" s="493"/>
      <c r="N3807" s="587"/>
      <c r="O3807" s="545"/>
      <c r="P3807" s="545"/>
    </row>
    <row r="3808" spans="1:16" hidden="1" x14ac:dyDescent="0.2">
      <c r="A3808" s="538"/>
      <c r="B3808" s="539"/>
      <c r="C3808" s="492"/>
      <c r="D3808" s="554"/>
      <c r="E3808" s="482"/>
      <c r="F3808" s="488"/>
      <c r="G3808" s="482"/>
      <c r="H3808" s="482"/>
      <c r="I3808" s="489"/>
      <c r="J3808" s="455"/>
      <c r="K3808" s="518"/>
      <c r="L3808" s="493"/>
      <c r="M3808" s="493"/>
      <c r="N3808" s="587"/>
      <c r="O3808" s="545"/>
      <c r="P3808" s="545"/>
    </row>
    <row r="3809" spans="1:16" hidden="1" x14ac:dyDescent="0.2">
      <c r="A3809" s="538"/>
      <c r="B3809" s="539"/>
      <c r="C3809" s="492"/>
      <c r="D3809" s="554"/>
      <c r="E3809" s="482"/>
      <c r="F3809" s="488"/>
      <c r="G3809" s="482"/>
      <c r="H3809" s="482"/>
      <c r="I3809" s="489"/>
      <c r="J3809" s="455"/>
      <c r="K3809" s="518"/>
      <c r="L3809" s="493"/>
      <c r="M3809" s="493"/>
      <c r="N3809" s="587"/>
      <c r="O3809" s="545"/>
      <c r="P3809" s="545"/>
    </row>
    <row r="3810" spans="1:16" hidden="1" x14ac:dyDescent="0.2">
      <c r="A3810" s="538"/>
      <c r="B3810" s="539"/>
      <c r="C3810" s="492"/>
      <c r="D3810" s="554"/>
      <c r="E3810" s="482"/>
      <c r="F3810" s="488"/>
      <c r="G3810" s="482"/>
      <c r="H3810" s="482"/>
      <c r="I3810" s="489"/>
      <c r="J3810" s="455"/>
      <c r="K3810" s="518"/>
      <c r="L3810" s="493"/>
      <c r="M3810" s="493"/>
      <c r="N3810" s="587"/>
      <c r="O3810" s="545"/>
      <c r="P3810" s="545"/>
    </row>
    <row r="3811" spans="1:16" hidden="1" x14ac:dyDescent="0.2">
      <c r="A3811" s="538"/>
      <c r="B3811" s="539"/>
      <c r="C3811" s="492"/>
      <c r="D3811" s="554"/>
      <c r="E3811" s="482"/>
      <c r="F3811" s="488"/>
      <c r="G3811" s="482"/>
      <c r="H3811" s="482"/>
      <c r="I3811" s="489"/>
      <c r="J3811" s="455"/>
      <c r="K3811" s="518"/>
      <c r="L3811" s="493"/>
      <c r="M3811" s="493"/>
      <c r="N3811" s="587"/>
      <c r="O3811" s="545"/>
      <c r="P3811" s="545"/>
    </row>
    <row r="3812" spans="1:16" hidden="1" x14ac:dyDescent="0.2">
      <c r="A3812" s="538"/>
      <c r="B3812" s="539"/>
      <c r="C3812" s="492"/>
      <c r="D3812" s="554"/>
      <c r="E3812" s="482"/>
      <c r="F3812" s="488"/>
      <c r="G3812" s="482"/>
      <c r="H3812" s="482"/>
      <c r="I3812" s="489"/>
      <c r="J3812" s="455"/>
      <c r="K3812" s="518"/>
      <c r="L3812" s="493"/>
      <c r="M3812" s="493"/>
      <c r="N3812" s="587"/>
      <c r="O3812" s="545"/>
      <c r="P3812" s="545"/>
    </row>
    <row r="3813" spans="1:16" hidden="1" x14ac:dyDescent="0.2">
      <c r="A3813" s="538"/>
      <c r="B3813" s="539"/>
      <c r="C3813" s="492"/>
      <c r="D3813" s="554"/>
      <c r="E3813" s="482"/>
      <c r="F3813" s="488"/>
      <c r="G3813" s="482"/>
      <c r="H3813" s="482"/>
      <c r="I3813" s="489"/>
      <c r="J3813" s="455"/>
      <c r="K3813" s="518"/>
      <c r="L3813" s="493"/>
      <c r="M3813" s="493"/>
      <c r="N3813" s="587"/>
      <c r="O3813" s="545"/>
      <c r="P3813" s="545"/>
    </row>
    <row r="3814" spans="1:16" hidden="1" x14ac:dyDescent="0.2">
      <c r="A3814" s="538"/>
      <c r="B3814" s="539"/>
      <c r="C3814" s="492"/>
      <c r="D3814" s="554"/>
      <c r="E3814" s="482"/>
      <c r="F3814" s="488"/>
      <c r="G3814" s="482"/>
      <c r="H3814" s="482"/>
      <c r="I3814" s="489"/>
      <c r="J3814" s="455"/>
      <c r="K3814" s="518"/>
      <c r="L3814" s="493"/>
      <c r="M3814" s="493"/>
      <c r="N3814" s="587"/>
      <c r="O3814" s="545"/>
      <c r="P3814" s="545"/>
    </row>
    <row r="3815" spans="1:16" hidden="1" x14ac:dyDescent="0.2">
      <c r="A3815" s="538"/>
      <c r="B3815" s="539"/>
      <c r="C3815" s="492"/>
      <c r="D3815" s="554"/>
      <c r="E3815" s="482"/>
      <c r="F3815" s="488"/>
      <c r="G3815" s="482"/>
      <c r="H3815" s="482"/>
      <c r="I3815" s="489"/>
      <c r="J3815" s="455"/>
      <c r="K3815" s="518"/>
      <c r="L3815" s="493"/>
      <c r="M3815" s="493"/>
      <c r="N3815" s="587"/>
      <c r="O3815" s="545"/>
      <c r="P3815" s="545"/>
    </row>
    <row r="3816" spans="1:16" hidden="1" x14ac:dyDescent="0.2">
      <c r="A3816" s="538"/>
      <c r="B3816" s="539"/>
      <c r="C3816" s="492"/>
      <c r="D3816" s="554"/>
      <c r="E3816" s="482"/>
      <c r="F3816" s="488"/>
      <c r="G3816" s="482"/>
      <c r="H3816" s="482"/>
      <c r="I3816" s="489"/>
      <c r="J3816" s="455"/>
      <c r="K3816" s="518"/>
      <c r="L3816" s="493"/>
      <c r="M3816" s="493"/>
      <c r="N3816" s="587"/>
      <c r="O3816" s="545"/>
      <c r="P3816" s="545"/>
    </row>
    <row r="3817" spans="1:16" hidden="1" x14ac:dyDescent="0.2">
      <c r="A3817" s="538"/>
      <c r="B3817" s="539"/>
      <c r="C3817" s="492"/>
      <c r="D3817" s="554"/>
      <c r="E3817" s="482"/>
      <c r="F3817" s="488"/>
      <c r="G3817" s="482"/>
      <c r="H3817" s="482"/>
      <c r="I3817" s="489"/>
      <c r="J3817" s="455"/>
      <c r="K3817" s="518"/>
      <c r="L3817" s="493"/>
      <c r="M3817" s="493"/>
      <c r="N3817" s="587"/>
      <c r="O3817" s="545"/>
      <c r="P3817" s="545"/>
    </row>
    <row r="3818" spans="1:16" hidden="1" x14ac:dyDescent="0.2">
      <c r="A3818" s="538"/>
      <c r="B3818" s="539"/>
      <c r="C3818" s="492"/>
      <c r="D3818" s="554"/>
      <c r="E3818" s="482"/>
      <c r="F3818" s="488"/>
      <c r="G3818" s="482"/>
      <c r="H3818" s="482"/>
      <c r="I3818" s="489"/>
      <c r="J3818" s="455"/>
      <c r="K3818" s="518"/>
      <c r="L3818" s="493"/>
      <c r="M3818" s="493"/>
      <c r="N3818" s="587"/>
      <c r="O3818" s="545"/>
      <c r="P3818" s="545"/>
    </row>
    <row r="3819" spans="1:16" hidden="1" x14ac:dyDescent="0.2">
      <c r="A3819" s="538"/>
      <c r="B3819" s="539"/>
      <c r="C3819" s="492"/>
      <c r="D3819" s="554"/>
      <c r="E3819" s="482"/>
      <c r="F3819" s="488"/>
      <c r="G3819" s="482"/>
      <c r="H3819" s="482"/>
      <c r="I3819" s="489"/>
      <c r="J3819" s="455"/>
      <c r="K3819" s="518"/>
      <c r="L3819" s="493"/>
      <c r="M3819" s="493"/>
      <c r="N3819" s="587"/>
      <c r="O3819" s="545"/>
      <c r="P3819" s="545"/>
    </row>
    <row r="3820" spans="1:16" hidden="1" x14ac:dyDescent="0.2">
      <c r="A3820" s="538"/>
      <c r="B3820" s="539"/>
      <c r="C3820" s="492"/>
      <c r="D3820" s="554"/>
      <c r="E3820" s="482"/>
      <c r="F3820" s="488"/>
      <c r="G3820" s="482"/>
      <c r="H3820" s="482"/>
      <c r="I3820" s="489"/>
      <c r="J3820" s="455"/>
      <c r="K3820" s="518"/>
      <c r="L3820" s="493"/>
      <c r="M3820" s="493"/>
      <c r="N3820" s="587"/>
      <c r="O3820" s="545"/>
      <c r="P3820" s="545"/>
    </row>
    <row r="3821" spans="1:16" hidden="1" x14ac:dyDescent="0.2">
      <c r="A3821" s="538"/>
      <c r="B3821" s="539"/>
      <c r="C3821" s="492"/>
      <c r="D3821" s="554"/>
      <c r="E3821" s="482"/>
      <c r="F3821" s="488"/>
      <c r="G3821" s="482"/>
      <c r="H3821" s="482"/>
      <c r="I3821" s="489"/>
      <c r="J3821" s="455"/>
      <c r="K3821" s="518"/>
      <c r="L3821" s="493"/>
      <c r="M3821" s="493"/>
      <c r="N3821" s="587"/>
      <c r="O3821" s="545"/>
      <c r="P3821" s="545"/>
    </row>
    <row r="3822" spans="1:16" hidden="1" x14ac:dyDescent="0.2">
      <c r="A3822" s="538"/>
      <c r="B3822" s="539"/>
      <c r="C3822" s="492"/>
      <c r="D3822" s="554"/>
      <c r="E3822" s="482"/>
      <c r="F3822" s="488"/>
      <c r="G3822" s="482"/>
      <c r="H3822" s="482"/>
      <c r="I3822" s="489"/>
      <c r="J3822" s="455"/>
      <c r="K3822" s="518"/>
      <c r="L3822" s="493"/>
      <c r="M3822" s="493"/>
      <c r="N3822" s="587"/>
      <c r="O3822" s="545"/>
      <c r="P3822" s="545"/>
    </row>
    <row r="3823" spans="1:16" hidden="1" x14ac:dyDescent="0.2">
      <c r="A3823" s="538"/>
      <c r="B3823" s="539"/>
      <c r="C3823" s="492"/>
      <c r="D3823" s="554"/>
      <c r="E3823" s="482"/>
      <c r="F3823" s="488"/>
      <c r="G3823" s="482"/>
      <c r="H3823" s="482"/>
      <c r="I3823" s="489"/>
      <c r="J3823" s="455"/>
      <c r="K3823" s="518"/>
      <c r="L3823" s="493"/>
      <c r="M3823" s="493"/>
      <c r="N3823" s="587"/>
      <c r="O3823" s="545"/>
      <c r="P3823" s="545"/>
    </row>
    <row r="3824" spans="1:16" hidden="1" x14ac:dyDescent="0.2">
      <c r="A3824" s="538"/>
      <c r="B3824" s="539"/>
      <c r="C3824" s="492"/>
      <c r="D3824" s="554"/>
      <c r="E3824" s="482"/>
      <c r="F3824" s="488"/>
      <c r="G3824" s="482"/>
      <c r="H3824" s="482"/>
      <c r="I3824" s="489"/>
      <c r="J3824" s="455"/>
      <c r="K3824" s="518"/>
      <c r="L3824" s="493"/>
      <c r="M3824" s="493"/>
      <c r="N3824" s="587"/>
      <c r="O3824" s="545"/>
      <c r="P3824" s="545"/>
    </row>
    <row r="3825" spans="1:16" hidden="1" x14ac:dyDescent="0.2">
      <c r="A3825" s="538"/>
      <c r="B3825" s="539"/>
      <c r="C3825" s="492"/>
      <c r="D3825" s="554"/>
      <c r="E3825" s="482"/>
      <c r="F3825" s="488"/>
      <c r="G3825" s="482"/>
      <c r="H3825" s="482"/>
      <c r="I3825" s="489"/>
      <c r="J3825" s="455"/>
      <c r="K3825" s="518"/>
      <c r="L3825" s="493"/>
      <c r="M3825" s="493"/>
      <c r="N3825" s="587"/>
      <c r="O3825" s="545"/>
      <c r="P3825" s="545"/>
    </row>
    <row r="3826" spans="1:16" hidden="1" x14ac:dyDescent="0.2">
      <c r="A3826" s="538"/>
      <c r="B3826" s="539"/>
      <c r="C3826" s="492"/>
      <c r="D3826" s="554"/>
      <c r="E3826" s="482"/>
      <c r="F3826" s="488"/>
      <c r="G3826" s="482"/>
      <c r="H3826" s="482"/>
      <c r="I3826" s="489"/>
      <c r="J3826" s="455"/>
      <c r="K3826" s="518"/>
      <c r="L3826" s="493"/>
      <c r="M3826" s="493"/>
      <c r="N3826" s="587"/>
      <c r="O3826" s="545"/>
      <c r="P3826" s="545"/>
    </row>
    <row r="3827" spans="1:16" hidden="1" x14ac:dyDescent="0.2">
      <c r="A3827" s="538"/>
      <c r="B3827" s="539"/>
      <c r="C3827" s="492"/>
      <c r="D3827" s="554"/>
      <c r="E3827" s="482"/>
      <c r="F3827" s="488"/>
      <c r="G3827" s="482"/>
      <c r="H3827" s="482"/>
      <c r="I3827" s="489"/>
      <c r="J3827" s="455"/>
      <c r="K3827" s="518"/>
      <c r="L3827" s="493"/>
      <c r="M3827" s="493"/>
      <c r="N3827" s="587"/>
      <c r="O3827" s="545"/>
      <c r="P3827" s="545"/>
    </row>
    <row r="3828" spans="1:16" hidden="1" x14ac:dyDescent="0.2">
      <c r="A3828" s="538"/>
      <c r="B3828" s="539"/>
      <c r="C3828" s="492"/>
      <c r="D3828" s="554"/>
      <c r="E3828" s="482"/>
      <c r="F3828" s="488"/>
      <c r="G3828" s="482"/>
      <c r="H3828" s="482"/>
      <c r="I3828" s="489"/>
      <c r="J3828" s="455"/>
      <c r="K3828" s="518"/>
      <c r="L3828" s="493"/>
      <c r="M3828" s="493"/>
      <c r="N3828" s="587"/>
      <c r="O3828" s="545"/>
      <c r="P3828" s="545"/>
    </row>
    <row r="3829" spans="1:16" hidden="1" x14ac:dyDescent="0.2">
      <c r="A3829" s="538"/>
      <c r="B3829" s="539"/>
      <c r="C3829" s="492"/>
      <c r="D3829" s="554"/>
      <c r="E3829" s="482"/>
      <c r="F3829" s="488"/>
      <c r="G3829" s="482"/>
      <c r="H3829" s="482"/>
      <c r="I3829" s="489"/>
      <c r="J3829" s="455"/>
      <c r="K3829" s="518"/>
      <c r="L3829" s="493"/>
      <c r="M3829" s="493"/>
      <c r="N3829" s="587"/>
      <c r="O3829" s="545"/>
      <c r="P3829" s="545"/>
    </row>
    <row r="3830" spans="1:16" hidden="1" x14ac:dyDescent="0.2">
      <c r="A3830" s="538"/>
      <c r="B3830" s="539"/>
      <c r="C3830" s="492"/>
      <c r="D3830" s="554"/>
      <c r="E3830" s="482"/>
      <c r="F3830" s="488"/>
      <c r="G3830" s="482"/>
      <c r="H3830" s="482"/>
      <c r="I3830" s="489"/>
      <c r="J3830" s="455"/>
      <c r="K3830" s="518"/>
      <c r="L3830" s="493"/>
      <c r="M3830" s="493"/>
      <c r="N3830" s="587"/>
      <c r="O3830" s="545"/>
      <c r="P3830" s="545"/>
    </row>
    <row r="3831" spans="1:16" hidden="1" x14ac:dyDescent="0.2">
      <c r="A3831" s="538"/>
      <c r="B3831" s="539"/>
      <c r="C3831" s="492"/>
      <c r="D3831" s="554"/>
      <c r="E3831" s="482"/>
      <c r="F3831" s="488"/>
      <c r="G3831" s="482"/>
      <c r="H3831" s="482"/>
      <c r="I3831" s="489"/>
      <c r="J3831" s="455"/>
      <c r="K3831" s="518"/>
      <c r="L3831" s="493"/>
      <c r="M3831" s="493"/>
      <c r="N3831" s="587"/>
      <c r="O3831" s="545"/>
      <c r="P3831" s="545"/>
    </row>
    <row r="3832" spans="1:16" hidden="1" x14ac:dyDescent="0.2">
      <c r="A3832" s="538"/>
      <c r="B3832" s="539"/>
      <c r="C3832" s="492"/>
      <c r="D3832" s="554"/>
      <c r="E3832" s="482"/>
      <c r="F3832" s="488"/>
      <c r="G3832" s="482"/>
      <c r="H3832" s="482"/>
      <c r="I3832" s="489"/>
      <c r="J3832" s="455"/>
      <c r="K3832" s="518"/>
      <c r="L3832" s="493"/>
      <c r="M3832" s="493"/>
      <c r="N3832" s="587"/>
      <c r="O3832" s="545"/>
      <c r="P3832" s="545"/>
    </row>
    <row r="3833" spans="1:16" hidden="1" x14ac:dyDescent="0.2">
      <c r="A3833" s="538"/>
      <c r="B3833" s="539"/>
      <c r="C3833" s="492"/>
      <c r="D3833" s="554"/>
      <c r="E3833" s="482"/>
      <c r="F3833" s="488"/>
      <c r="G3833" s="482"/>
      <c r="H3833" s="482"/>
      <c r="I3833" s="489"/>
      <c r="J3833" s="455"/>
      <c r="K3833" s="518"/>
      <c r="L3833" s="493"/>
      <c r="M3833" s="493"/>
      <c r="N3833" s="587"/>
      <c r="O3833" s="545"/>
      <c r="P3833" s="545"/>
    </row>
    <row r="3834" spans="1:16" hidden="1" x14ac:dyDescent="0.2">
      <c r="A3834" s="538"/>
      <c r="B3834" s="539"/>
      <c r="C3834" s="492"/>
      <c r="D3834" s="554"/>
      <c r="E3834" s="482"/>
      <c r="F3834" s="488"/>
      <c r="G3834" s="482"/>
      <c r="H3834" s="482"/>
      <c r="I3834" s="489"/>
      <c r="J3834" s="455"/>
      <c r="K3834" s="518"/>
      <c r="L3834" s="493"/>
      <c r="M3834" s="493"/>
      <c r="N3834" s="587"/>
      <c r="O3834" s="545"/>
      <c r="P3834" s="545"/>
    </row>
    <row r="3835" spans="1:16" hidden="1" x14ac:dyDescent="0.2">
      <c r="A3835" s="538"/>
      <c r="B3835" s="539"/>
      <c r="C3835" s="492"/>
      <c r="D3835" s="554"/>
      <c r="E3835" s="482"/>
      <c r="F3835" s="488"/>
      <c r="G3835" s="482"/>
      <c r="H3835" s="482"/>
      <c r="I3835" s="489"/>
      <c r="J3835" s="455"/>
      <c r="K3835" s="518"/>
      <c r="L3835" s="493"/>
      <c r="M3835" s="493"/>
      <c r="N3835" s="587"/>
      <c r="O3835" s="545"/>
      <c r="P3835" s="545"/>
    </row>
    <row r="3836" spans="1:16" hidden="1" x14ac:dyDescent="0.2">
      <c r="A3836" s="538"/>
      <c r="B3836" s="539"/>
      <c r="C3836" s="492"/>
      <c r="D3836" s="554"/>
      <c r="E3836" s="482"/>
      <c r="F3836" s="488"/>
      <c r="G3836" s="482"/>
      <c r="H3836" s="482"/>
      <c r="I3836" s="489"/>
      <c r="J3836" s="455"/>
      <c r="K3836" s="518"/>
      <c r="L3836" s="493"/>
      <c r="M3836" s="493"/>
      <c r="N3836" s="587"/>
      <c r="O3836" s="545"/>
      <c r="P3836" s="545"/>
    </row>
    <row r="3837" spans="1:16" hidden="1" x14ac:dyDescent="0.2">
      <c r="A3837" s="538"/>
      <c r="B3837" s="539"/>
      <c r="C3837" s="492"/>
      <c r="D3837" s="554"/>
      <c r="E3837" s="482"/>
      <c r="F3837" s="488"/>
      <c r="G3837" s="482"/>
      <c r="H3837" s="482"/>
      <c r="I3837" s="489"/>
      <c r="J3837" s="455"/>
      <c r="K3837" s="518"/>
      <c r="L3837" s="493"/>
      <c r="M3837" s="493"/>
      <c r="N3837" s="587"/>
      <c r="O3837" s="545"/>
      <c r="P3837" s="545"/>
    </row>
    <row r="3838" spans="1:16" hidden="1" x14ac:dyDescent="0.2">
      <c r="A3838" s="538"/>
      <c r="B3838" s="539"/>
      <c r="C3838" s="492"/>
      <c r="D3838" s="554"/>
      <c r="E3838" s="482"/>
      <c r="F3838" s="488"/>
      <c r="G3838" s="482"/>
      <c r="H3838" s="482"/>
      <c r="I3838" s="489"/>
      <c r="J3838" s="455"/>
      <c r="K3838" s="518"/>
      <c r="L3838" s="493"/>
      <c r="M3838" s="493"/>
      <c r="N3838" s="587"/>
      <c r="O3838" s="545"/>
      <c r="P3838" s="545"/>
    </row>
    <row r="3839" spans="1:16" hidden="1" x14ac:dyDescent="0.2">
      <c r="A3839" s="538"/>
      <c r="B3839" s="539"/>
      <c r="C3839" s="492"/>
      <c r="D3839" s="554"/>
      <c r="E3839" s="482"/>
      <c r="F3839" s="488"/>
      <c r="G3839" s="482"/>
      <c r="H3839" s="482"/>
      <c r="I3839" s="489"/>
      <c r="J3839" s="455"/>
      <c r="K3839" s="518"/>
      <c r="L3839" s="493"/>
      <c r="M3839" s="493"/>
      <c r="N3839" s="587"/>
      <c r="O3839" s="545"/>
      <c r="P3839" s="545"/>
    </row>
    <row r="3840" spans="1:16" hidden="1" x14ac:dyDescent="0.2">
      <c r="A3840" s="538"/>
      <c r="B3840" s="539"/>
      <c r="C3840" s="492"/>
      <c r="D3840" s="554"/>
      <c r="E3840" s="482"/>
      <c r="F3840" s="488"/>
      <c r="G3840" s="482"/>
      <c r="H3840" s="482"/>
      <c r="I3840" s="489"/>
      <c r="J3840" s="455"/>
      <c r="K3840" s="518"/>
      <c r="L3840" s="493"/>
      <c r="M3840" s="493"/>
      <c r="N3840" s="587"/>
      <c r="O3840" s="545"/>
      <c r="P3840" s="545"/>
    </row>
    <row r="3841" spans="1:16" hidden="1" x14ac:dyDescent="0.2">
      <c r="A3841" s="538"/>
      <c r="B3841" s="539"/>
      <c r="C3841" s="492"/>
      <c r="D3841" s="554"/>
      <c r="E3841" s="482"/>
      <c r="F3841" s="488"/>
      <c r="G3841" s="482"/>
      <c r="H3841" s="482"/>
      <c r="I3841" s="489"/>
      <c r="J3841" s="455"/>
      <c r="K3841" s="518"/>
      <c r="L3841" s="493"/>
      <c r="M3841" s="493"/>
      <c r="N3841" s="587"/>
      <c r="O3841" s="545"/>
      <c r="P3841" s="545"/>
    </row>
    <row r="3842" spans="1:16" hidden="1" x14ac:dyDescent="0.2">
      <c r="A3842" s="538"/>
      <c r="B3842" s="539"/>
      <c r="C3842" s="492"/>
      <c r="D3842" s="554"/>
      <c r="E3842" s="482"/>
      <c r="F3842" s="488"/>
      <c r="G3842" s="482"/>
      <c r="H3842" s="482"/>
      <c r="I3842" s="489"/>
      <c r="J3842" s="455"/>
      <c r="K3842" s="518"/>
      <c r="L3842" s="493"/>
      <c r="M3842" s="493"/>
      <c r="N3842" s="587"/>
      <c r="O3842" s="545"/>
      <c r="P3842" s="545"/>
    </row>
    <row r="3843" spans="1:16" hidden="1" x14ac:dyDescent="0.2">
      <c r="A3843" s="538"/>
      <c r="B3843" s="539"/>
      <c r="C3843" s="492"/>
      <c r="D3843" s="554"/>
      <c r="E3843" s="482"/>
      <c r="F3843" s="488"/>
      <c r="G3843" s="482"/>
      <c r="H3843" s="482"/>
      <c r="I3843" s="489"/>
      <c r="J3843" s="455"/>
      <c r="K3843" s="518"/>
      <c r="L3843" s="493"/>
      <c r="M3843" s="493"/>
      <c r="N3843" s="587"/>
      <c r="O3843" s="545"/>
      <c r="P3843" s="545"/>
    </row>
    <row r="3844" spans="1:16" hidden="1" x14ac:dyDescent="0.2">
      <c r="A3844" s="538"/>
      <c r="B3844" s="539"/>
      <c r="C3844" s="492"/>
      <c r="D3844" s="554"/>
      <c r="E3844" s="482"/>
      <c r="F3844" s="488"/>
      <c r="G3844" s="482"/>
      <c r="H3844" s="482"/>
      <c r="I3844" s="489"/>
      <c r="J3844" s="455"/>
      <c r="K3844" s="518"/>
      <c r="L3844" s="493"/>
      <c r="M3844" s="493"/>
      <c r="N3844" s="587"/>
      <c r="O3844" s="545"/>
      <c r="P3844" s="545"/>
    </row>
    <row r="3845" spans="1:16" hidden="1" x14ac:dyDescent="0.2">
      <c r="A3845" s="538"/>
      <c r="B3845" s="539"/>
      <c r="C3845" s="492"/>
      <c r="D3845" s="554"/>
      <c r="E3845" s="482"/>
      <c r="F3845" s="488"/>
      <c r="G3845" s="482"/>
      <c r="H3845" s="482"/>
      <c r="I3845" s="489"/>
      <c r="J3845" s="455"/>
      <c r="K3845" s="518"/>
      <c r="L3845" s="493"/>
      <c r="M3845" s="493"/>
      <c r="N3845" s="587"/>
      <c r="O3845" s="545"/>
      <c r="P3845" s="545"/>
    </row>
    <row r="3846" spans="1:16" hidden="1" x14ac:dyDescent="0.2">
      <c r="A3846" s="538"/>
      <c r="B3846" s="539"/>
      <c r="C3846" s="492"/>
      <c r="D3846" s="554"/>
      <c r="E3846" s="482"/>
      <c r="F3846" s="488"/>
      <c r="G3846" s="482"/>
      <c r="H3846" s="482"/>
      <c r="I3846" s="489"/>
      <c r="J3846" s="455"/>
      <c r="K3846" s="518"/>
      <c r="L3846" s="493"/>
      <c r="M3846" s="493"/>
      <c r="N3846" s="587"/>
      <c r="O3846" s="545"/>
      <c r="P3846" s="545"/>
    </row>
    <row r="3847" spans="1:16" hidden="1" x14ac:dyDescent="0.2">
      <c r="A3847" s="538"/>
      <c r="B3847" s="539"/>
      <c r="C3847" s="492"/>
      <c r="D3847" s="554"/>
      <c r="E3847" s="482"/>
      <c r="F3847" s="488"/>
      <c r="G3847" s="482"/>
      <c r="H3847" s="482"/>
      <c r="I3847" s="489"/>
      <c r="J3847" s="455"/>
      <c r="K3847" s="518"/>
      <c r="L3847" s="493"/>
      <c r="M3847" s="493"/>
      <c r="N3847" s="587"/>
      <c r="O3847" s="545"/>
      <c r="P3847" s="545"/>
    </row>
    <row r="3848" spans="1:16" hidden="1" x14ac:dyDescent="0.2">
      <c r="A3848" s="538"/>
      <c r="B3848" s="539"/>
      <c r="C3848" s="492"/>
      <c r="D3848" s="554"/>
      <c r="E3848" s="482"/>
      <c r="F3848" s="488"/>
      <c r="G3848" s="482"/>
      <c r="H3848" s="482"/>
      <c r="I3848" s="489"/>
      <c r="J3848" s="455"/>
      <c r="K3848" s="518"/>
      <c r="L3848" s="493"/>
      <c r="M3848" s="493"/>
      <c r="N3848" s="587"/>
      <c r="O3848" s="545"/>
      <c r="P3848" s="545"/>
    </row>
    <row r="3849" spans="1:16" hidden="1" x14ac:dyDescent="0.2">
      <c r="A3849" s="538"/>
      <c r="B3849" s="539"/>
      <c r="C3849" s="492"/>
      <c r="D3849" s="554"/>
      <c r="E3849" s="482"/>
      <c r="F3849" s="488"/>
      <c r="G3849" s="482"/>
      <c r="H3849" s="482"/>
      <c r="I3849" s="489"/>
      <c r="J3849" s="455"/>
      <c r="K3849" s="518"/>
      <c r="L3849" s="493"/>
      <c r="M3849" s="493"/>
      <c r="N3849" s="587"/>
      <c r="O3849" s="545"/>
      <c r="P3849" s="545"/>
    </row>
    <row r="3850" spans="1:16" hidden="1" x14ac:dyDescent="0.2">
      <c r="A3850" s="538"/>
      <c r="B3850" s="539"/>
      <c r="C3850" s="492"/>
      <c r="D3850" s="554"/>
      <c r="E3850" s="482"/>
      <c r="F3850" s="488"/>
      <c r="G3850" s="482"/>
      <c r="H3850" s="482"/>
      <c r="I3850" s="489"/>
      <c r="J3850" s="455"/>
      <c r="K3850" s="518"/>
      <c r="L3850" s="493"/>
      <c r="M3850" s="493"/>
      <c r="N3850" s="587"/>
      <c r="O3850" s="545"/>
      <c r="P3850" s="545"/>
    </row>
    <row r="3851" spans="1:16" hidden="1" x14ac:dyDescent="0.2">
      <c r="A3851" s="538"/>
      <c r="B3851" s="539"/>
      <c r="C3851" s="492"/>
      <c r="D3851" s="554"/>
      <c r="E3851" s="482"/>
      <c r="F3851" s="488"/>
      <c r="G3851" s="482"/>
      <c r="H3851" s="482"/>
      <c r="I3851" s="489"/>
      <c r="J3851" s="455"/>
      <c r="K3851" s="518"/>
      <c r="L3851" s="493"/>
      <c r="M3851" s="493"/>
      <c r="N3851" s="587"/>
      <c r="O3851" s="545"/>
      <c r="P3851" s="545"/>
    </row>
    <row r="3852" spans="1:16" hidden="1" x14ac:dyDescent="0.2">
      <c r="A3852" s="538"/>
      <c r="B3852" s="539"/>
      <c r="C3852" s="492"/>
      <c r="D3852" s="554"/>
      <c r="E3852" s="482"/>
      <c r="F3852" s="488"/>
      <c r="G3852" s="482"/>
      <c r="H3852" s="482"/>
      <c r="I3852" s="489"/>
      <c r="J3852" s="455"/>
      <c r="K3852" s="518"/>
      <c r="L3852" s="493"/>
      <c r="M3852" s="493"/>
      <c r="N3852" s="587"/>
      <c r="O3852" s="545"/>
      <c r="P3852" s="545"/>
    </row>
    <row r="3853" spans="1:16" hidden="1" x14ac:dyDescent="0.2">
      <c r="A3853" s="538"/>
      <c r="B3853" s="539"/>
      <c r="C3853" s="492"/>
      <c r="D3853" s="554"/>
      <c r="E3853" s="482"/>
      <c r="F3853" s="488"/>
      <c r="G3853" s="482"/>
      <c r="H3853" s="482"/>
      <c r="I3853" s="489"/>
      <c r="J3853" s="455"/>
      <c r="K3853" s="518"/>
      <c r="L3853" s="493"/>
      <c r="M3853" s="493"/>
      <c r="N3853" s="587"/>
      <c r="O3853" s="545"/>
      <c r="P3853" s="545"/>
    </row>
    <row r="3854" spans="1:16" hidden="1" x14ac:dyDescent="0.2">
      <c r="A3854" s="538"/>
      <c r="B3854" s="539"/>
      <c r="C3854" s="492"/>
      <c r="D3854" s="554"/>
      <c r="E3854" s="482"/>
      <c r="F3854" s="488"/>
      <c r="G3854" s="482"/>
      <c r="H3854" s="482"/>
      <c r="I3854" s="489"/>
      <c r="J3854" s="455"/>
      <c r="K3854" s="518"/>
      <c r="L3854" s="493"/>
      <c r="M3854" s="493"/>
      <c r="N3854" s="587"/>
      <c r="O3854" s="545"/>
      <c r="P3854" s="545"/>
    </row>
    <row r="3855" spans="1:16" hidden="1" x14ac:dyDescent="0.2">
      <c r="A3855" s="538"/>
      <c r="B3855" s="539"/>
      <c r="C3855" s="492"/>
      <c r="D3855" s="554"/>
      <c r="E3855" s="482"/>
      <c r="F3855" s="488"/>
      <c r="G3855" s="482"/>
      <c r="H3855" s="482"/>
      <c r="I3855" s="489"/>
      <c r="J3855" s="455"/>
      <c r="K3855" s="518"/>
      <c r="L3855" s="493"/>
      <c r="M3855" s="493"/>
      <c r="N3855" s="587"/>
      <c r="O3855" s="545"/>
      <c r="P3855" s="545"/>
    </row>
    <row r="3856" spans="1:16" hidden="1" x14ac:dyDescent="0.2">
      <c r="A3856" s="538"/>
      <c r="B3856" s="539"/>
      <c r="C3856" s="492"/>
      <c r="D3856" s="554"/>
      <c r="E3856" s="482"/>
      <c r="F3856" s="488"/>
      <c r="G3856" s="482"/>
      <c r="H3856" s="482"/>
      <c r="I3856" s="489"/>
      <c r="J3856" s="455"/>
      <c r="K3856" s="518"/>
      <c r="L3856" s="493"/>
      <c r="M3856" s="493"/>
      <c r="N3856" s="587"/>
      <c r="O3856" s="545"/>
      <c r="P3856" s="545"/>
    </row>
    <row r="3857" spans="1:16" hidden="1" x14ac:dyDescent="0.2">
      <c r="A3857" s="538"/>
      <c r="B3857" s="539"/>
      <c r="C3857" s="492"/>
      <c r="D3857" s="554"/>
      <c r="E3857" s="482"/>
      <c r="F3857" s="488"/>
      <c r="G3857" s="482"/>
      <c r="H3857" s="482"/>
      <c r="I3857" s="489"/>
      <c r="J3857" s="455"/>
      <c r="K3857" s="518"/>
      <c r="L3857" s="493"/>
      <c r="M3857" s="493"/>
      <c r="N3857" s="587"/>
      <c r="O3857" s="545"/>
      <c r="P3857" s="545"/>
    </row>
    <row r="3858" spans="1:16" hidden="1" x14ac:dyDescent="0.2">
      <c r="A3858" s="538"/>
      <c r="B3858" s="539"/>
      <c r="C3858" s="492"/>
      <c r="D3858" s="554"/>
      <c r="E3858" s="482"/>
      <c r="F3858" s="488"/>
      <c r="G3858" s="482"/>
      <c r="H3858" s="482"/>
      <c r="I3858" s="489"/>
      <c r="J3858" s="455"/>
      <c r="K3858" s="518"/>
      <c r="L3858" s="493"/>
      <c r="M3858" s="493"/>
      <c r="N3858" s="587"/>
      <c r="O3858" s="545"/>
      <c r="P3858" s="545"/>
    </row>
    <row r="3859" spans="1:16" hidden="1" x14ac:dyDescent="0.2">
      <c r="A3859" s="538"/>
      <c r="B3859" s="539"/>
      <c r="C3859" s="492"/>
      <c r="D3859" s="554"/>
      <c r="E3859" s="482"/>
      <c r="F3859" s="488"/>
      <c r="G3859" s="482"/>
      <c r="H3859" s="482"/>
      <c r="I3859" s="489"/>
      <c r="J3859" s="455"/>
      <c r="K3859" s="518"/>
      <c r="L3859" s="493"/>
      <c r="M3859" s="493"/>
      <c r="N3859" s="587"/>
      <c r="O3859" s="545"/>
      <c r="P3859" s="545"/>
    </row>
    <row r="3860" spans="1:16" hidden="1" x14ac:dyDescent="0.2">
      <c r="A3860" s="538"/>
      <c r="B3860" s="539"/>
      <c r="C3860" s="492"/>
      <c r="D3860" s="554"/>
      <c r="E3860" s="482"/>
      <c r="F3860" s="488"/>
      <c r="G3860" s="482"/>
      <c r="H3860" s="482"/>
      <c r="I3860" s="489"/>
      <c r="J3860" s="455"/>
      <c r="K3860" s="518"/>
      <c r="L3860" s="493"/>
      <c r="M3860" s="493"/>
      <c r="N3860" s="587"/>
      <c r="O3860" s="545"/>
      <c r="P3860" s="545"/>
    </row>
    <row r="3861" spans="1:16" hidden="1" x14ac:dyDescent="0.2">
      <c r="A3861" s="538"/>
      <c r="B3861" s="539"/>
      <c r="C3861" s="492"/>
      <c r="D3861" s="554"/>
      <c r="E3861" s="482"/>
      <c r="F3861" s="488"/>
      <c r="G3861" s="482"/>
      <c r="H3861" s="482"/>
      <c r="I3861" s="489"/>
      <c r="J3861" s="455"/>
      <c r="K3861" s="518"/>
      <c r="L3861" s="493"/>
      <c r="M3861" s="493"/>
      <c r="N3861" s="587"/>
      <c r="O3861" s="545"/>
      <c r="P3861" s="545"/>
    </row>
    <row r="3862" spans="1:16" hidden="1" x14ac:dyDescent="0.2">
      <c r="A3862" s="538"/>
      <c r="B3862" s="539"/>
      <c r="C3862" s="492"/>
      <c r="D3862" s="554"/>
      <c r="E3862" s="482"/>
      <c r="F3862" s="488"/>
      <c r="G3862" s="482"/>
      <c r="H3862" s="482"/>
      <c r="I3862" s="489"/>
      <c r="J3862" s="455"/>
      <c r="K3862" s="518"/>
      <c r="L3862" s="493"/>
      <c r="M3862" s="493"/>
      <c r="N3862" s="587"/>
      <c r="O3862" s="545"/>
      <c r="P3862" s="545"/>
    </row>
    <row r="3863" spans="1:16" hidden="1" x14ac:dyDescent="0.2">
      <c r="A3863" s="538"/>
      <c r="B3863" s="539"/>
      <c r="C3863" s="492"/>
      <c r="D3863" s="554"/>
      <c r="E3863" s="482"/>
      <c r="F3863" s="488"/>
      <c r="G3863" s="482"/>
      <c r="H3863" s="482"/>
      <c r="I3863" s="489"/>
      <c r="J3863" s="455"/>
      <c r="K3863" s="518"/>
      <c r="L3863" s="493"/>
      <c r="M3863" s="493"/>
      <c r="N3863" s="587"/>
      <c r="O3863" s="545"/>
      <c r="P3863" s="545"/>
    </row>
    <row r="3864" spans="1:16" hidden="1" x14ac:dyDescent="0.2">
      <c r="A3864" s="538"/>
      <c r="B3864" s="539"/>
      <c r="C3864" s="492"/>
      <c r="D3864" s="554"/>
      <c r="E3864" s="482"/>
      <c r="F3864" s="488"/>
      <c r="G3864" s="482"/>
      <c r="H3864" s="482"/>
      <c r="I3864" s="489"/>
      <c r="J3864" s="455"/>
      <c r="K3864" s="518"/>
      <c r="L3864" s="493"/>
      <c r="M3864" s="493"/>
      <c r="N3864" s="587"/>
      <c r="O3864" s="545"/>
      <c r="P3864" s="545"/>
    </row>
    <row r="3865" spans="1:16" hidden="1" x14ac:dyDescent="0.2">
      <c r="A3865" s="538"/>
      <c r="B3865" s="539"/>
      <c r="C3865" s="492"/>
      <c r="D3865" s="554"/>
      <c r="E3865" s="482"/>
      <c r="F3865" s="488"/>
      <c r="G3865" s="482"/>
      <c r="H3865" s="482"/>
      <c r="I3865" s="489"/>
      <c r="J3865" s="455"/>
      <c r="K3865" s="518"/>
      <c r="L3865" s="493"/>
      <c r="M3865" s="493"/>
      <c r="N3865" s="587"/>
      <c r="O3865" s="545"/>
      <c r="P3865" s="545"/>
    </row>
    <row r="3866" spans="1:16" hidden="1" x14ac:dyDescent="0.2">
      <c r="A3866" s="538"/>
      <c r="B3866" s="539"/>
      <c r="C3866" s="492"/>
      <c r="D3866" s="554"/>
      <c r="E3866" s="482"/>
      <c r="F3866" s="488"/>
      <c r="G3866" s="482"/>
      <c r="H3866" s="482"/>
      <c r="I3866" s="489"/>
      <c r="J3866" s="455"/>
      <c r="K3866" s="518"/>
      <c r="L3866" s="493"/>
      <c r="M3866" s="493"/>
      <c r="N3866" s="587"/>
      <c r="O3866" s="545"/>
      <c r="P3866" s="545"/>
    </row>
    <row r="3867" spans="1:16" hidden="1" x14ac:dyDescent="0.2">
      <c r="A3867" s="538"/>
      <c r="B3867" s="539"/>
      <c r="C3867" s="492"/>
      <c r="D3867" s="554"/>
      <c r="E3867" s="482"/>
      <c r="F3867" s="488"/>
      <c r="G3867" s="482"/>
      <c r="H3867" s="482"/>
      <c r="I3867" s="489"/>
      <c r="J3867" s="455"/>
      <c r="K3867" s="518"/>
      <c r="L3867" s="493"/>
      <c r="M3867" s="493"/>
      <c r="N3867" s="587"/>
      <c r="O3867" s="545"/>
      <c r="P3867" s="545"/>
    </row>
    <row r="3868" spans="1:16" hidden="1" x14ac:dyDescent="0.2">
      <c r="A3868" s="538"/>
      <c r="B3868" s="539"/>
      <c r="C3868" s="492"/>
      <c r="D3868" s="554"/>
      <c r="E3868" s="482"/>
      <c r="F3868" s="488"/>
      <c r="G3868" s="482"/>
      <c r="H3868" s="482"/>
      <c r="I3868" s="489"/>
      <c r="J3868" s="455"/>
      <c r="K3868" s="518"/>
      <c r="L3868" s="493"/>
      <c r="M3868" s="493"/>
      <c r="N3868" s="587"/>
      <c r="O3868" s="545"/>
      <c r="P3868" s="545"/>
    </row>
    <row r="3869" spans="1:16" hidden="1" x14ac:dyDescent="0.2">
      <c r="A3869" s="538"/>
      <c r="B3869" s="539"/>
      <c r="C3869" s="492"/>
      <c r="D3869" s="554"/>
      <c r="E3869" s="482"/>
      <c r="F3869" s="488"/>
      <c r="G3869" s="482"/>
      <c r="H3869" s="482"/>
      <c r="I3869" s="489"/>
      <c r="J3869" s="455"/>
      <c r="K3869" s="518"/>
      <c r="L3869" s="493"/>
      <c r="M3869" s="493"/>
      <c r="N3869" s="587"/>
      <c r="O3869" s="545"/>
      <c r="P3869" s="545"/>
    </row>
    <row r="3870" spans="1:16" hidden="1" x14ac:dyDescent="0.2">
      <c r="A3870" s="538"/>
      <c r="B3870" s="539"/>
      <c r="C3870" s="492"/>
      <c r="D3870" s="554"/>
      <c r="E3870" s="482"/>
      <c r="F3870" s="488"/>
      <c r="G3870" s="482"/>
      <c r="H3870" s="482"/>
      <c r="I3870" s="489"/>
      <c r="J3870" s="455"/>
      <c r="K3870" s="518"/>
      <c r="L3870" s="493"/>
      <c r="M3870" s="493"/>
      <c r="N3870" s="587"/>
      <c r="O3870" s="545"/>
      <c r="P3870" s="545"/>
    </row>
    <row r="3871" spans="1:16" hidden="1" x14ac:dyDescent="0.2">
      <c r="A3871" s="538"/>
      <c r="B3871" s="539"/>
      <c r="C3871" s="492"/>
      <c r="D3871" s="554"/>
      <c r="E3871" s="482"/>
      <c r="F3871" s="488"/>
      <c r="G3871" s="482"/>
      <c r="H3871" s="482"/>
      <c r="I3871" s="489"/>
      <c r="J3871" s="455"/>
      <c r="K3871" s="518"/>
      <c r="L3871" s="493"/>
      <c r="M3871" s="493"/>
      <c r="N3871" s="587"/>
      <c r="O3871" s="545"/>
      <c r="P3871" s="545"/>
    </row>
    <row r="3872" spans="1:16" hidden="1" x14ac:dyDescent="0.2">
      <c r="A3872" s="538"/>
      <c r="B3872" s="539"/>
      <c r="C3872" s="492"/>
      <c r="D3872" s="554"/>
      <c r="E3872" s="482"/>
      <c r="F3872" s="488"/>
      <c r="G3872" s="482"/>
      <c r="H3872" s="482"/>
      <c r="I3872" s="489"/>
      <c r="J3872" s="455"/>
      <c r="K3872" s="518"/>
      <c r="L3872" s="493"/>
      <c r="M3872" s="493"/>
      <c r="N3872" s="587"/>
      <c r="O3872" s="545"/>
      <c r="P3872" s="545"/>
    </row>
    <row r="3873" spans="1:16" hidden="1" x14ac:dyDescent="0.2">
      <c r="A3873" s="538"/>
      <c r="B3873" s="539"/>
      <c r="C3873" s="492"/>
      <c r="D3873" s="554"/>
      <c r="E3873" s="482"/>
      <c r="F3873" s="488"/>
      <c r="G3873" s="482"/>
      <c r="H3873" s="482"/>
      <c r="I3873" s="489"/>
      <c r="J3873" s="455"/>
      <c r="K3873" s="518"/>
      <c r="L3873" s="493"/>
      <c r="M3873" s="493"/>
      <c r="N3873" s="587"/>
      <c r="O3873" s="545"/>
      <c r="P3873" s="545"/>
    </row>
    <row r="3874" spans="1:16" hidden="1" x14ac:dyDescent="0.2">
      <c r="A3874" s="538"/>
      <c r="B3874" s="539"/>
      <c r="C3874" s="492"/>
      <c r="D3874" s="554"/>
      <c r="E3874" s="482"/>
      <c r="F3874" s="488"/>
      <c r="G3874" s="482"/>
      <c r="H3874" s="482"/>
      <c r="I3874" s="489"/>
      <c r="J3874" s="455"/>
      <c r="K3874" s="518"/>
      <c r="L3874" s="493"/>
      <c r="M3874" s="493"/>
      <c r="N3874" s="587"/>
      <c r="O3874" s="545"/>
      <c r="P3874" s="545"/>
    </row>
    <row r="3875" spans="1:16" hidden="1" x14ac:dyDescent="0.2">
      <c r="A3875" s="538"/>
      <c r="B3875" s="539"/>
      <c r="C3875" s="492"/>
      <c r="D3875" s="554"/>
      <c r="E3875" s="482"/>
      <c r="F3875" s="488"/>
      <c r="G3875" s="482"/>
      <c r="H3875" s="482"/>
      <c r="I3875" s="489"/>
      <c r="J3875" s="455"/>
      <c r="K3875" s="518"/>
      <c r="L3875" s="493"/>
      <c r="M3875" s="493"/>
      <c r="N3875" s="587"/>
      <c r="O3875" s="545"/>
      <c r="P3875" s="545"/>
    </row>
    <row r="3876" spans="1:16" hidden="1" x14ac:dyDescent="0.2">
      <c r="A3876" s="538"/>
      <c r="B3876" s="539"/>
      <c r="C3876" s="492"/>
      <c r="D3876" s="554"/>
      <c r="E3876" s="482"/>
      <c r="F3876" s="488"/>
      <c r="G3876" s="482"/>
      <c r="H3876" s="482"/>
      <c r="I3876" s="489"/>
      <c r="J3876" s="455"/>
      <c r="K3876" s="518"/>
      <c r="L3876" s="493"/>
      <c r="M3876" s="493"/>
      <c r="N3876" s="587"/>
      <c r="O3876" s="545"/>
      <c r="P3876" s="545"/>
    </row>
    <row r="3877" spans="1:16" hidden="1" x14ac:dyDescent="0.2">
      <c r="A3877" s="538"/>
      <c r="B3877" s="539"/>
      <c r="C3877" s="492"/>
      <c r="D3877" s="554"/>
      <c r="E3877" s="482"/>
      <c r="F3877" s="488"/>
      <c r="G3877" s="482"/>
      <c r="H3877" s="482"/>
      <c r="I3877" s="489"/>
      <c r="J3877" s="455"/>
      <c r="K3877" s="518"/>
      <c r="L3877" s="493"/>
      <c r="M3877" s="493"/>
      <c r="N3877" s="587"/>
      <c r="O3877" s="545"/>
      <c r="P3877" s="545"/>
    </row>
    <row r="3878" spans="1:16" hidden="1" x14ac:dyDescent="0.2">
      <c r="A3878" s="538"/>
      <c r="B3878" s="539"/>
      <c r="C3878" s="492"/>
      <c r="D3878" s="554"/>
      <c r="E3878" s="482"/>
      <c r="F3878" s="488"/>
      <c r="G3878" s="482"/>
      <c r="H3878" s="482"/>
      <c r="I3878" s="489"/>
      <c r="J3878" s="455"/>
      <c r="K3878" s="518"/>
      <c r="L3878" s="493"/>
      <c r="M3878" s="493"/>
      <c r="N3878" s="587"/>
      <c r="O3878" s="545"/>
      <c r="P3878" s="545"/>
    </row>
    <row r="3879" spans="1:16" hidden="1" x14ac:dyDescent="0.2">
      <c r="A3879" s="538"/>
      <c r="B3879" s="539"/>
      <c r="C3879" s="492"/>
      <c r="D3879" s="554"/>
      <c r="E3879" s="482"/>
      <c r="F3879" s="488"/>
      <c r="G3879" s="482"/>
      <c r="H3879" s="482"/>
      <c r="I3879" s="489"/>
      <c r="J3879" s="455"/>
      <c r="K3879" s="518"/>
      <c r="L3879" s="493"/>
      <c r="M3879" s="493"/>
      <c r="N3879" s="587"/>
      <c r="O3879" s="545"/>
      <c r="P3879" s="545"/>
    </row>
    <row r="3880" spans="1:16" hidden="1" x14ac:dyDescent="0.2">
      <c r="A3880" s="538"/>
      <c r="B3880" s="539"/>
      <c r="C3880" s="492"/>
      <c r="D3880" s="554"/>
      <c r="E3880" s="482"/>
      <c r="F3880" s="488"/>
      <c r="G3880" s="482"/>
      <c r="H3880" s="482"/>
      <c r="I3880" s="489"/>
      <c r="J3880" s="455"/>
      <c r="K3880" s="518"/>
      <c r="L3880" s="493"/>
      <c r="M3880" s="493"/>
      <c r="N3880" s="587"/>
      <c r="O3880" s="545"/>
      <c r="P3880" s="545"/>
    </row>
    <row r="3881" spans="1:16" hidden="1" x14ac:dyDescent="0.2">
      <c r="A3881" s="538"/>
      <c r="B3881" s="539"/>
      <c r="C3881" s="492"/>
      <c r="D3881" s="554"/>
      <c r="E3881" s="482"/>
      <c r="F3881" s="488"/>
      <c r="G3881" s="482"/>
      <c r="H3881" s="482"/>
      <c r="I3881" s="489"/>
      <c r="J3881" s="455"/>
      <c r="K3881" s="518"/>
      <c r="L3881" s="493"/>
      <c r="M3881" s="493"/>
      <c r="N3881" s="587"/>
      <c r="O3881" s="545"/>
      <c r="P3881" s="545"/>
    </row>
    <row r="3882" spans="1:16" hidden="1" x14ac:dyDescent="0.2">
      <c r="A3882" s="538"/>
      <c r="B3882" s="539"/>
      <c r="C3882" s="492"/>
      <c r="D3882" s="554"/>
      <c r="E3882" s="482"/>
      <c r="F3882" s="488"/>
      <c r="G3882" s="482"/>
      <c r="H3882" s="482"/>
      <c r="I3882" s="489"/>
      <c r="J3882" s="455"/>
      <c r="K3882" s="518"/>
      <c r="L3882" s="493"/>
      <c r="M3882" s="493"/>
      <c r="N3882" s="587"/>
      <c r="O3882" s="545"/>
      <c r="P3882" s="545"/>
    </row>
    <row r="3883" spans="1:16" hidden="1" x14ac:dyDescent="0.2">
      <c r="A3883" s="538"/>
      <c r="B3883" s="539"/>
      <c r="C3883" s="492"/>
      <c r="D3883" s="554"/>
      <c r="E3883" s="482"/>
      <c r="F3883" s="488"/>
      <c r="G3883" s="482"/>
      <c r="H3883" s="482"/>
      <c r="I3883" s="489"/>
      <c r="J3883" s="455"/>
      <c r="K3883" s="518"/>
      <c r="L3883" s="493"/>
      <c r="M3883" s="493"/>
      <c r="N3883" s="587"/>
      <c r="O3883" s="545"/>
      <c r="P3883" s="545"/>
    </row>
    <row r="3884" spans="1:16" hidden="1" x14ac:dyDescent="0.2">
      <c r="A3884" s="538"/>
      <c r="B3884" s="539"/>
      <c r="C3884" s="492"/>
      <c r="D3884" s="554"/>
      <c r="E3884" s="482"/>
      <c r="F3884" s="488"/>
      <c r="G3884" s="482"/>
      <c r="H3884" s="482"/>
      <c r="I3884" s="489"/>
      <c r="J3884" s="455"/>
      <c r="K3884" s="518"/>
      <c r="L3884" s="493"/>
      <c r="M3884" s="493"/>
      <c r="N3884" s="587"/>
      <c r="O3884" s="545"/>
      <c r="P3884" s="545"/>
    </row>
    <row r="3885" spans="1:16" hidden="1" x14ac:dyDescent="0.2">
      <c r="A3885" s="538"/>
      <c r="B3885" s="539"/>
      <c r="C3885" s="492"/>
      <c r="D3885" s="554"/>
      <c r="E3885" s="482"/>
      <c r="F3885" s="488"/>
      <c r="G3885" s="482"/>
      <c r="H3885" s="482"/>
      <c r="I3885" s="489"/>
      <c r="J3885" s="455"/>
      <c r="K3885" s="518"/>
      <c r="L3885" s="493"/>
      <c r="M3885" s="493"/>
      <c r="N3885" s="587"/>
      <c r="O3885" s="545"/>
      <c r="P3885" s="545"/>
    </row>
    <row r="3886" spans="1:16" hidden="1" x14ac:dyDescent="0.2">
      <c r="A3886" s="538"/>
      <c r="B3886" s="539"/>
      <c r="C3886" s="492"/>
      <c r="D3886" s="554"/>
      <c r="E3886" s="482"/>
      <c r="F3886" s="488"/>
      <c r="G3886" s="482"/>
      <c r="H3886" s="482"/>
      <c r="I3886" s="489"/>
      <c r="J3886" s="455"/>
      <c r="K3886" s="518"/>
      <c r="L3886" s="493"/>
      <c r="M3886" s="493"/>
      <c r="N3886" s="587"/>
      <c r="O3886" s="545"/>
      <c r="P3886" s="545"/>
    </row>
    <row r="3887" spans="1:16" hidden="1" x14ac:dyDescent="0.2">
      <c r="A3887" s="538"/>
      <c r="B3887" s="539"/>
      <c r="C3887" s="492"/>
      <c r="D3887" s="554"/>
      <c r="E3887" s="482"/>
      <c r="F3887" s="488"/>
      <c r="G3887" s="482"/>
      <c r="H3887" s="482"/>
      <c r="I3887" s="489"/>
      <c r="J3887" s="455"/>
      <c r="K3887" s="518"/>
      <c r="L3887" s="493"/>
      <c r="M3887" s="493"/>
      <c r="N3887" s="587"/>
      <c r="O3887" s="545"/>
      <c r="P3887" s="545"/>
    </row>
    <row r="3888" spans="1:16" hidden="1" x14ac:dyDescent="0.2">
      <c r="A3888" s="538"/>
      <c r="B3888" s="539"/>
      <c r="C3888" s="492"/>
      <c r="D3888" s="554"/>
      <c r="E3888" s="482"/>
      <c r="F3888" s="488"/>
      <c r="G3888" s="482"/>
      <c r="H3888" s="482"/>
      <c r="I3888" s="489"/>
      <c r="J3888" s="455"/>
      <c r="K3888" s="518"/>
      <c r="L3888" s="493"/>
      <c r="M3888" s="493"/>
      <c r="N3888" s="587"/>
      <c r="O3888" s="545"/>
      <c r="P3888" s="545"/>
    </row>
    <row r="3889" spans="1:16" hidden="1" x14ac:dyDescent="0.2">
      <c r="A3889" s="538"/>
      <c r="B3889" s="539"/>
      <c r="C3889" s="492"/>
      <c r="D3889" s="554"/>
      <c r="E3889" s="482"/>
      <c r="F3889" s="488"/>
      <c r="G3889" s="482"/>
      <c r="H3889" s="482"/>
      <c r="I3889" s="489"/>
      <c r="J3889" s="455"/>
      <c r="K3889" s="518"/>
      <c r="L3889" s="493"/>
      <c r="M3889" s="493"/>
      <c r="N3889" s="587"/>
      <c r="O3889" s="545"/>
      <c r="P3889" s="545"/>
    </row>
    <row r="3890" spans="1:16" hidden="1" x14ac:dyDescent="0.2">
      <c r="A3890" s="538"/>
      <c r="B3890" s="539"/>
      <c r="C3890" s="492"/>
      <c r="D3890" s="554"/>
      <c r="E3890" s="482"/>
      <c r="F3890" s="488"/>
      <c r="G3890" s="482"/>
      <c r="H3890" s="482"/>
      <c r="I3890" s="489"/>
      <c r="J3890" s="455"/>
      <c r="K3890" s="518"/>
      <c r="L3890" s="493"/>
      <c r="M3890" s="493"/>
      <c r="N3890" s="587"/>
      <c r="O3890" s="545"/>
      <c r="P3890" s="545"/>
    </row>
    <row r="3891" spans="1:16" hidden="1" x14ac:dyDescent="0.2">
      <c r="A3891" s="538"/>
      <c r="B3891" s="539"/>
      <c r="C3891" s="492"/>
      <c r="D3891" s="554"/>
      <c r="E3891" s="482"/>
      <c r="F3891" s="488"/>
      <c r="G3891" s="482"/>
      <c r="H3891" s="482"/>
      <c r="I3891" s="489"/>
      <c r="J3891" s="455"/>
      <c r="K3891" s="518"/>
      <c r="L3891" s="493"/>
      <c r="M3891" s="493"/>
      <c r="N3891" s="587"/>
      <c r="O3891" s="545"/>
      <c r="P3891" s="545"/>
    </row>
    <row r="3892" spans="1:16" hidden="1" x14ac:dyDescent="0.2">
      <c r="A3892" s="538"/>
      <c r="B3892" s="539"/>
      <c r="C3892" s="492"/>
      <c r="D3892" s="554"/>
      <c r="E3892" s="482"/>
      <c r="F3892" s="488"/>
      <c r="G3892" s="482"/>
      <c r="H3892" s="482"/>
      <c r="I3892" s="489"/>
      <c r="J3892" s="455"/>
      <c r="K3892" s="518"/>
      <c r="L3892" s="493"/>
      <c r="M3892" s="493"/>
      <c r="N3892" s="587"/>
      <c r="O3892" s="545"/>
      <c r="P3892" s="545"/>
    </row>
    <row r="3893" spans="1:16" hidden="1" x14ac:dyDescent="0.2">
      <c r="A3893" s="538"/>
      <c r="B3893" s="539"/>
      <c r="C3893" s="492"/>
      <c r="D3893" s="554"/>
      <c r="E3893" s="482"/>
      <c r="F3893" s="488"/>
      <c r="G3893" s="482"/>
      <c r="H3893" s="482"/>
      <c r="I3893" s="489"/>
      <c r="J3893" s="455"/>
      <c r="K3893" s="518"/>
      <c r="L3893" s="493"/>
      <c r="M3893" s="493"/>
      <c r="N3893" s="587"/>
      <c r="O3893" s="545"/>
      <c r="P3893" s="545"/>
    </row>
    <row r="3894" spans="1:16" hidden="1" x14ac:dyDescent="0.2">
      <c r="A3894" s="538"/>
      <c r="B3894" s="539"/>
      <c r="C3894" s="492"/>
      <c r="D3894" s="554"/>
      <c r="E3894" s="482"/>
      <c r="F3894" s="488"/>
      <c r="G3894" s="482"/>
      <c r="H3894" s="482"/>
      <c r="I3894" s="489"/>
      <c r="J3894" s="455"/>
      <c r="K3894" s="518"/>
      <c r="L3894" s="493"/>
      <c r="M3894" s="493"/>
      <c r="N3894" s="587"/>
      <c r="O3894" s="545"/>
      <c r="P3894" s="545"/>
    </row>
    <row r="3895" spans="1:16" hidden="1" x14ac:dyDescent="0.2">
      <c r="A3895" s="538"/>
      <c r="B3895" s="539"/>
      <c r="C3895" s="492"/>
      <c r="D3895" s="554"/>
      <c r="E3895" s="482"/>
      <c r="F3895" s="488"/>
      <c r="G3895" s="482"/>
      <c r="H3895" s="482"/>
      <c r="I3895" s="489"/>
      <c r="J3895" s="455"/>
      <c r="K3895" s="518"/>
      <c r="L3895" s="493"/>
      <c r="M3895" s="493"/>
      <c r="N3895" s="587"/>
      <c r="O3895" s="545"/>
      <c r="P3895" s="545"/>
    </row>
    <row r="3896" spans="1:16" hidden="1" x14ac:dyDescent="0.2">
      <c r="A3896" s="538"/>
      <c r="B3896" s="539"/>
      <c r="C3896" s="492"/>
      <c r="D3896" s="554"/>
      <c r="E3896" s="482"/>
      <c r="F3896" s="488"/>
      <c r="G3896" s="482"/>
      <c r="H3896" s="482"/>
      <c r="I3896" s="489"/>
      <c r="J3896" s="455"/>
      <c r="K3896" s="518"/>
      <c r="L3896" s="493"/>
      <c r="M3896" s="493"/>
      <c r="N3896" s="587"/>
      <c r="O3896" s="545"/>
      <c r="P3896" s="545"/>
    </row>
    <row r="3897" spans="1:16" hidden="1" x14ac:dyDescent="0.2">
      <c r="A3897" s="538"/>
      <c r="B3897" s="539"/>
      <c r="C3897" s="492"/>
      <c r="D3897" s="554"/>
      <c r="E3897" s="482"/>
      <c r="F3897" s="488"/>
      <c r="G3897" s="482"/>
      <c r="H3897" s="482"/>
      <c r="I3897" s="489"/>
      <c r="J3897" s="455"/>
      <c r="K3897" s="518"/>
      <c r="L3897" s="493"/>
      <c r="M3897" s="493"/>
      <c r="N3897" s="587"/>
      <c r="O3897" s="545"/>
      <c r="P3897" s="545"/>
    </row>
    <row r="3898" spans="1:16" hidden="1" x14ac:dyDescent="0.2">
      <c r="A3898" s="538"/>
      <c r="B3898" s="539"/>
      <c r="C3898" s="492"/>
      <c r="D3898" s="554"/>
      <c r="E3898" s="482"/>
      <c r="F3898" s="488"/>
      <c r="G3898" s="482"/>
      <c r="H3898" s="482"/>
      <c r="I3898" s="489"/>
      <c r="J3898" s="455"/>
      <c r="K3898" s="518"/>
      <c r="L3898" s="493"/>
      <c r="M3898" s="493"/>
      <c r="N3898" s="587"/>
      <c r="O3898" s="545"/>
      <c r="P3898" s="545"/>
    </row>
    <row r="3899" spans="1:16" hidden="1" x14ac:dyDescent="0.2">
      <c r="A3899" s="538"/>
      <c r="B3899" s="539"/>
      <c r="C3899" s="492"/>
      <c r="D3899" s="554"/>
      <c r="E3899" s="482"/>
      <c r="F3899" s="488"/>
      <c r="G3899" s="482"/>
      <c r="H3899" s="482"/>
      <c r="I3899" s="489"/>
      <c r="J3899" s="455"/>
      <c r="K3899" s="518"/>
      <c r="L3899" s="493"/>
      <c r="M3899" s="493"/>
      <c r="N3899" s="587"/>
      <c r="O3899" s="545"/>
      <c r="P3899" s="545"/>
    </row>
    <row r="3900" spans="1:16" hidden="1" x14ac:dyDescent="0.2">
      <c r="A3900" s="538"/>
      <c r="B3900" s="539"/>
      <c r="C3900" s="492"/>
      <c r="D3900" s="554"/>
      <c r="E3900" s="482"/>
      <c r="F3900" s="488"/>
      <c r="G3900" s="482"/>
      <c r="H3900" s="482"/>
      <c r="I3900" s="489"/>
      <c r="J3900" s="455"/>
      <c r="K3900" s="518"/>
      <c r="L3900" s="493"/>
      <c r="M3900" s="493"/>
      <c r="N3900" s="587"/>
      <c r="O3900" s="545"/>
      <c r="P3900" s="545"/>
    </row>
    <row r="3901" spans="1:16" hidden="1" x14ac:dyDescent="0.2">
      <c r="A3901" s="538"/>
      <c r="B3901" s="539"/>
      <c r="C3901" s="492"/>
      <c r="D3901" s="554"/>
      <c r="E3901" s="482"/>
      <c r="F3901" s="488"/>
      <c r="G3901" s="482"/>
      <c r="H3901" s="482"/>
      <c r="I3901" s="489"/>
      <c r="J3901" s="455"/>
      <c r="K3901" s="518"/>
      <c r="L3901" s="493"/>
      <c r="M3901" s="493"/>
      <c r="N3901" s="587"/>
      <c r="O3901" s="545"/>
      <c r="P3901" s="545"/>
    </row>
    <row r="3902" spans="1:16" hidden="1" x14ac:dyDescent="0.2">
      <c r="A3902" s="538"/>
      <c r="B3902" s="539"/>
      <c r="C3902" s="492"/>
      <c r="D3902" s="554"/>
      <c r="E3902" s="482"/>
      <c r="F3902" s="488"/>
      <c r="G3902" s="482"/>
      <c r="H3902" s="482"/>
      <c r="I3902" s="489"/>
      <c r="J3902" s="455"/>
      <c r="K3902" s="518"/>
      <c r="L3902" s="493"/>
      <c r="M3902" s="493"/>
      <c r="N3902" s="587"/>
      <c r="O3902" s="545"/>
      <c r="P3902" s="545"/>
    </row>
    <row r="3903" spans="1:16" hidden="1" x14ac:dyDescent="0.2">
      <c r="A3903" s="538"/>
      <c r="B3903" s="539"/>
      <c r="C3903" s="492"/>
      <c r="D3903" s="554"/>
      <c r="E3903" s="482"/>
      <c r="F3903" s="488"/>
      <c r="G3903" s="482"/>
      <c r="H3903" s="482"/>
      <c r="I3903" s="489"/>
      <c r="J3903" s="455"/>
      <c r="K3903" s="518"/>
      <c r="L3903" s="493"/>
      <c r="M3903" s="493"/>
      <c r="N3903" s="587"/>
      <c r="O3903" s="545"/>
      <c r="P3903" s="545"/>
    </row>
    <row r="3904" spans="1:16" hidden="1" x14ac:dyDescent="0.2">
      <c r="A3904" s="538"/>
      <c r="B3904" s="539"/>
      <c r="C3904" s="492"/>
      <c r="D3904" s="554"/>
      <c r="E3904" s="482"/>
      <c r="F3904" s="488"/>
      <c r="G3904" s="482"/>
      <c r="H3904" s="482"/>
      <c r="I3904" s="489"/>
      <c r="J3904" s="455"/>
      <c r="K3904" s="518"/>
      <c r="L3904" s="493"/>
      <c r="M3904" s="493"/>
      <c r="N3904" s="587"/>
      <c r="O3904" s="545"/>
      <c r="P3904" s="545"/>
    </row>
    <row r="3905" spans="1:16" hidden="1" x14ac:dyDescent="0.2">
      <c r="A3905" s="538"/>
      <c r="B3905" s="539"/>
      <c r="C3905" s="492"/>
      <c r="D3905" s="554"/>
      <c r="E3905" s="482"/>
      <c r="F3905" s="488"/>
      <c r="G3905" s="482"/>
      <c r="H3905" s="482"/>
      <c r="I3905" s="489"/>
      <c r="J3905" s="455"/>
      <c r="K3905" s="518"/>
      <c r="L3905" s="493"/>
      <c r="M3905" s="493"/>
      <c r="N3905" s="587"/>
      <c r="O3905" s="545"/>
      <c r="P3905" s="545"/>
    </row>
    <row r="3906" spans="1:16" hidden="1" x14ac:dyDescent="0.2">
      <c r="A3906" s="538"/>
      <c r="B3906" s="539"/>
      <c r="C3906" s="492"/>
      <c r="D3906" s="554"/>
      <c r="E3906" s="482"/>
      <c r="F3906" s="488"/>
      <c r="G3906" s="482"/>
      <c r="H3906" s="482"/>
      <c r="I3906" s="489"/>
      <c r="J3906" s="455"/>
      <c r="K3906" s="518"/>
      <c r="L3906" s="493"/>
      <c r="M3906" s="493"/>
      <c r="N3906" s="587"/>
      <c r="O3906" s="545"/>
      <c r="P3906" s="545"/>
    </row>
    <row r="3907" spans="1:16" hidden="1" x14ac:dyDescent="0.2">
      <c r="A3907" s="538"/>
      <c r="B3907" s="539"/>
      <c r="C3907" s="492"/>
      <c r="D3907" s="554"/>
      <c r="E3907" s="482"/>
      <c r="F3907" s="488"/>
      <c r="G3907" s="482"/>
      <c r="H3907" s="482"/>
      <c r="I3907" s="489"/>
      <c r="J3907" s="455"/>
      <c r="K3907" s="518"/>
      <c r="L3907" s="493"/>
      <c r="M3907" s="493"/>
      <c r="N3907" s="587"/>
      <c r="O3907" s="545"/>
      <c r="P3907" s="545"/>
    </row>
    <row r="3908" spans="1:16" hidden="1" x14ac:dyDescent="0.2">
      <c r="A3908" s="538"/>
      <c r="B3908" s="539"/>
      <c r="C3908" s="492"/>
      <c r="D3908" s="554"/>
      <c r="E3908" s="482"/>
      <c r="F3908" s="488"/>
      <c r="G3908" s="482"/>
      <c r="H3908" s="482"/>
      <c r="I3908" s="489"/>
      <c r="J3908" s="455"/>
      <c r="K3908" s="518"/>
      <c r="L3908" s="493"/>
      <c r="M3908" s="493"/>
      <c r="N3908" s="587"/>
      <c r="O3908" s="545"/>
      <c r="P3908" s="545"/>
    </row>
    <row r="3909" spans="1:16" hidden="1" x14ac:dyDescent="0.2">
      <c r="A3909" s="538"/>
      <c r="B3909" s="539"/>
      <c r="C3909" s="492"/>
      <c r="D3909" s="554"/>
      <c r="E3909" s="482"/>
      <c r="F3909" s="488"/>
      <c r="G3909" s="482"/>
      <c r="H3909" s="482"/>
      <c r="I3909" s="489"/>
      <c r="J3909" s="455"/>
      <c r="K3909" s="518"/>
      <c r="L3909" s="493"/>
      <c r="M3909" s="493"/>
      <c r="N3909" s="587"/>
      <c r="O3909" s="545"/>
      <c r="P3909" s="545"/>
    </row>
    <row r="3910" spans="1:16" hidden="1" x14ac:dyDescent="0.2">
      <c r="A3910" s="538"/>
      <c r="B3910" s="539"/>
      <c r="C3910" s="492"/>
      <c r="D3910" s="554"/>
      <c r="E3910" s="482"/>
      <c r="F3910" s="488"/>
      <c r="G3910" s="482"/>
      <c r="H3910" s="482"/>
      <c r="I3910" s="489"/>
      <c r="J3910" s="455"/>
      <c r="K3910" s="518"/>
      <c r="L3910" s="493"/>
      <c r="M3910" s="493"/>
      <c r="N3910" s="587"/>
      <c r="O3910" s="545"/>
      <c r="P3910" s="545"/>
    </row>
    <row r="3911" spans="1:16" hidden="1" x14ac:dyDescent="0.2">
      <c r="A3911" s="538"/>
      <c r="B3911" s="539"/>
      <c r="C3911" s="492"/>
      <c r="D3911" s="554"/>
      <c r="E3911" s="482"/>
      <c r="F3911" s="488"/>
      <c r="G3911" s="482"/>
      <c r="H3911" s="482"/>
      <c r="I3911" s="489"/>
      <c r="J3911" s="455"/>
      <c r="K3911" s="518"/>
      <c r="L3911" s="493"/>
      <c r="M3911" s="493"/>
      <c r="N3911" s="587"/>
      <c r="O3911" s="545"/>
      <c r="P3911" s="545"/>
    </row>
    <row r="3912" spans="1:16" hidden="1" x14ac:dyDescent="0.2">
      <c r="A3912" s="538"/>
      <c r="B3912" s="539"/>
      <c r="C3912" s="492"/>
      <c r="D3912" s="554"/>
      <c r="E3912" s="482"/>
      <c r="F3912" s="488"/>
      <c r="G3912" s="482"/>
      <c r="H3912" s="482"/>
      <c r="I3912" s="489"/>
      <c r="J3912" s="455"/>
      <c r="K3912" s="518"/>
      <c r="L3912" s="493"/>
      <c r="M3912" s="493"/>
      <c r="N3912" s="587"/>
      <c r="O3912" s="545"/>
      <c r="P3912" s="545"/>
    </row>
    <row r="3913" spans="1:16" hidden="1" x14ac:dyDescent="0.2">
      <c r="A3913" s="538"/>
      <c r="B3913" s="539"/>
      <c r="C3913" s="492"/>
      <c r="D3913" s="554"/>
      <c r="E3913" s="482"/>
      <c r="F3913" s="488"/>
      <c r="G3913" s="482"/>
      <c r="H3913" s="482"/>
      <c r="I3913" s="489"/>
      <c r="J3913" s="455"/>
      <c r="K3913" s="518"/>
      <c r="L3913" s="493"/>
      <c r="M3913" s="493"/>
      <c r="N3913" s="587"/>
      <c r="O3913" s="545"/>
      <c r="P3913" s="545"/>
    </row>
    <row r="3914" spans="1:16" hidden="1" x14ac:dyDescent="0.2">
      <c r="A3914" s="538"/>
      <c r="B3914" s="539"/>
      <c r="C3914" s="492"/>
      <c r="D3914" s="554"/>
      <c r="E3914" s="482"/>
      <c r="F3914" s="488"/>
      <c r="G3914" s="482"/>
      <c r="H3914" s="482"/>
      <c r="I3914" s="489"/>
      <c r="J3914" s="455"/>
      <c r="K3914" s="518"/>
      <c r="L3914" s="493"/>
      <c r="M3914" s="493"/>
      <c r="N3914" s="587"/>
      <c r="O3914" s="545"/>
      <c r="P3914" s="545"/>
    </row>
    <row r="3915" spans="1:16" hidden="1" x14ac:dyDescent="0.2">
      <c r="A3915" s="538"/>
      <c r="B3915" s="539"/>
      <c r="C3915" s="492"/>
      <c r="D3915" s="554"/>
      <c r="E3915" s="482"/>
      <c r="F3915" s="488"/>
      <c r="G3915" s="482"/>
      <c r="H3915" s="482"/>
      <c r="I3915" s="489"/>
      <c r="J3915" s="455"/>
      <c r="K3915" s="518"/>
      <c r="L3915" s="493"/>
      <c r="M3915" s="493"/>
      <c r="N3915" s="587"/>
      <c r="O3915" s="545"/>
      <c r="P3915" s="545"/>
    </row>
    <row r="3916" spans="1:16" hidden="1" x14ac:dyDescent="0.2">
      <c r="A3916" s="538"/>
      <c r="B3916" s="539"/>
      <c r="C3916" s="492"/>
      <c r="D3916" s="554"/>
      <c r="E3916" s="482"/>
      <c r="F3916" s="488"/>
      <c r="G3916" s="482"/>
      <c r="H3916" s="482"/>
      <c r="I3916" s="489"/>
      <c r="J3916" s="455"/>
      <c r="K3916" s="518"/>
      <c r="L3916" s="493"/>
      <c r="M3916" s="493"/>
      <c r="N3916" s="587"/>
      <c r="O3916" s="545"/>
      <c r="P3916" s="545"/>
    </row>
    <row r="3917" spans="1:16" hidden="1" x14ac:dyDescent="0.2">
      <c r="A3917" s="538"/>
      <c r="B3917" s="539"/>
      <c r="C3917" s="492"/>
      <c r="D3917" s="554"/>
      <c r="E3917" s="482"/>
      <c r="F3917" s="488"/>
      <c r="G3917" s="482"/>
      <c r="H3917" s="482"/>
      <c r="I3917" s="489"/>
      <c r="J3917" s="455"/>
      <c r="K3917" s="518"/>
      <c r="L3917" s="493"/>
      <c r="M3917" s="493"/>
      <c r="N3917" s="587"/>
      <c r="O3917" s="545"/>
      <c r="P3917" s="545"/>
    </row>
    <row r="3918" spans="1:16" hidden="1" x14ac:dyDescent="0.2">
      <c r="A3918" s="538"/>
      <c r="B3918" s="539"/>
      <c r="C3918" s="492"/>
      <c r="D3918" s="554"/>
      <c r="E3918" s="482"/>
      <c r="F3918" s="488"/>
      <c r="G3918" s="482"/>
      <c r="H3918" s="482"/>
      <c r="I3918" s="489"/>
      <c r="J3918" s="455"/>
      <c r="K3918" s="518"/>
      <c r="L3918" s="493"/>
      <c r="M3918" s="493"/>
      <c r="N3918" s="587"/>
      <c r="O3918" s="545"/>
      <c r="P3918" s="545"/>
    </row>
    <row r="3919" spans="1:16" hidden="1" x14ac:dyDescent="0.2">
      <c r="A3919" s="538"/>
      <c r="B3919" s="539"/>
      <c r="C3919" s="492"/>
      <c r="D3919" s="554"/>
      <c r="E3919" s="482"/>
      <c r="F3919" s="488"/>
      <c r="G3919" s="482"/>
      <c r="H3919" s="482"/>
      <c r="I3919" s="489"/>
      <c r="J3919" s="455"/>
      <c r="K3919" s="518"/>
      <c r="L3919" s="493"/>
      <c r="M3919" s="493"/>
      <c r="N3919" s="587"/>
      <c r="O3919" s="545"/>
      <c r="P3919" s="545"/>
    </row>
    <row r="3920" spans="1:16" hidden="1" x14ac:dyDescent="0.2">
      <c r="A3920" s="538"/>
      <c r="B3920" s="539"/>
      <c r="C3920" s="492"/>
      <c r="D3920" s="554"/>
      <c r="E3920" s="482"/>
      <c r="F3920" s="488"/>
      <c r="G3920" s="482"/>
      <c r="H3920" s="482"/>
      <c r="I3920" s="489"/>
      <c r="J3920" s="455"/>
      <c r="K3920" s="518"/>
      <c r="L3920" s="493"/>
      <c r="M3920" s="493"/>
      <c r="N3920" s="587"/>
      <c r="O3920" s="545"/>
      <c r="P3920" s="545"/>
    </row>
    <row r="3921" spans="1:16" hidden="1" x14ac:dyDescent="0.2">
      <c r="A3921" s="538"/>
      <c r="B3921" s="539"/>
      <c r="C3921" s="492"/>
      <c r="D3921" s="554"/>
      <c r="E3921" s="482"/>
      <c r="F3921" s="488"/>
      <c r="G3921" s="482"/>
      <c r="H3921" s="482"/>
      <c r="I3921" s="489"/>
      <c r="J3921" s="455"/>
      <c r="K3921" s="518"/>
      <c r="L3921" s="493"/>
      <c r="M3921" s="493"/>
      <c r="N3921" s="587"/>
      <c r="O3921" s="545"/>
      <c r="P3921" s="545"/>
    </row>
    <row r="3922" spans="1:16" hidden="1" x14ac:dyDescent="0.2">
      <c r="A3922" s="538"/>
      <c r="B3922" s="539"/>
      <c r="C3922" s="492"/>
      <c r="D3922" s="554"/>
      <c r="E3922" s="482"/>
      <c r="F3922" s="488"/>
      <c r="G3922" s="482"/>
      <c r="H3922" s="482"/>
      <c r="I3922" s="489"/>
      <c r="J3922" s="455"/>
      <c r="K3922" s="518"/>
      <c r="L3922" s="493"/>
      <c r="M3922" s="493"/>
      <c r="N3922" s="587"/>
      <c r="O3922" s="545"/>
      <c r="P3922" s="545"/>
    </row>
    <row r="3923" spans="1:16" hidden="1" x14ac:dyDescent="0.2">
      <c r="A3923" s="538"/>
      <c r="B3923" s="539"/>
      <c r="C3923" s="492"/>
      <c r="D3923" s="554"/>
      <c r="E3923" s="482"/>
      <c r="F3923" s="488"/>
      <c r="G3923" s="482"/>
      <c r="H3923" s="482"/>
      <c r="I3923" s="489"/>
      <c r="J3923" s="455"/>
      <c r="K3923" s="518"/>
      <c r="L3923" s="493"/>
      <c r="M3923" s="493"/>
      <c r="N3923" s="587"/>
      <c r="O3923" s="545"/>
      <c r="P3923" s="545"/>
    </row>
    <row r="3924" spans="1:16" hidden="1" x14ac:dyDescent="0.2">
      <c r="A3924" s="538"/>
      <c r="B3924" s="539"/>
      <c r="C3924" s="492"/>
      <c r="D3924" s="554"/>
      <c r="E3924" s="482"/>
      <c r="F3924" s="488"/>
      <c r="G3924" s="482"/>
      <c r="H3924" s="482"/>
      <c r="I3924" s="489"/>
      <c r="J3924" s="455"/>
      <c r="K3924" s="518"/>
      <c r="L3924" s="493"/>
      <c r="M3924" s="493"/>
      <c r="N3924" s="587"/>
      <c r="O3924" s="545"/>
      <c r="P3924" s="545"/>
    </row>
    <row r="3925" spans="1:16" hidden="1" x14ac:dyDescent="0.2">
      <c r="A3925" s="538"/>
      <c r="B3925" s="539"/>
      <c r="C3925" s="492"/>
      <c r="D3925" s="554"/>
      <c r="E3925" s="482"/>
      <c r="F3925" s="488"/>
      <c r="G3925" s="482"/>
      <c r="H3925" s="482"/>
      <c r="I3925" s="489"/>
      <c r="J3925" s="455"/>
      <c r="K3925" s="518"/>
      <c r="L3925" s="493"/>
      <c r="M3925" s="493"/>
      <c r="N3925" s="587"/>
      <c r="O3925" s="545"/>
      <c r="P3925" s="545"/>
    </row>
    <row r="3926" spans="1:16" hidden="1" x14ac:dyDescent="0.2">
      <c r="A3926" s="538"/>
      <c r="B3926" s="539"/>
      <c r="C3926" s="492"/>
      <c r="D3926" s="554"/>
      <c r="E3926" s="482"/>
      <c r="F3926" s="488"/>
      <c r="G3926" s="482"/>
      <c r="H3926" s="482"/>
      <c r="I3926" s="489"/>
      <c r="J3926" s="455"/>
      <c r="K3926" s="518"/>
      <c r="L3926" s="493"/>
      <c r="M3926" s="493"/>
      <c r="N3926" s="587"/>
      <c r="O3926" s="545"/>
      <c r="P3926" s="545"/>
    </row>
    <row r="3927" spans="1:16" hidden="1" x14ac:dyDescent="0.2">
      <c r="A3927" s="538"/>
      <c r="B3927" s="539"/>
      <c r="C3927" s="492"/>
      <c r="D3927" s="554"/>
      <c r="E3927" s="482"/>
      <c r="F3927" s="488"/>
      <c r="G3927" s="482"/>
      <c r="H3927" s="482"/>
      <c r="I3927" s="489"/>
      <c r="J3927" s="455"/>
      <c r="K3927" s="518"/>
      <c r="L3927" s="493"/>
      <c r="M3927" s="493"/>
      <c r="N3927" s="587"/>
      <c r="O3927" s="545"/>
      <c r="P3927" s="545"/>
    </row>
    <row r="3928" spans="1:16" hidden="1" x14ac:dyDescent="0.2">
      <c r="A3928" s="538"/>
      <c r="B3928" s="539"/>
      <c r="C3928" s="492"/>
      <c r="D3928" s="554"/>
      <c r="E3928" s="482"/>
      <c r="F3928" s="488"/>
      <c r="G3928" s="482"/>
      <c r="H3928" s="482"/>
      <c r="I3928" s="489"/>
      <c r="J3928" s="455"/>
      <c r="K3928" s="518"/>
      <c r="L3928" s="493"/>
      <c r="M3928" s="493"/>
      <c r="N3928" s="587"/>
      <c r="O3928" s="545"/>
      <c r="P3928" s="545"/>
    </row>
    <row r="3929" spans="1:16" hidden="1" x14ac:dyDescent="0.2">
      <c r="A3929" s="538"/>
      <c r="B3929" s="539"/>
      <c r="C3929" s="492"/>
      <c r="D3929" s="554"/>
      <c r="E3929" s="482"/>
      <c r="F3929" s="488"/>
      <c r="G3929" s="482"/>
      <c r="H3929" s="482"/>
      <c r="I3929" s="489"/>
      <c r="J3929" s="455"/>
      <c r="K3929" s="518"/>
      <c r="L3929" s="493"/>
      <c r="M3929" s="493"/>
      <c r="N3929" s="587"/>
      <c r="O3929" s="545"/>
      <c r="P3929" s="545"/>
    </row>
    <row r="3930" spans="1:16" hidden="1" x14ac:dyDescent="0.2">
      <c r="A3930" s="538"/>
      <c r="B3930" s="539"/>
      <c r="C3930" s="492"/>
      <c r="D3930" s="554"/>
      <c r="E3930" s="482"/>
      <c r="F3930" s="488"/>
      <c r="G3930" s="482"/>
      <c r="H3930" s="482"/>
      <c r="I3930" s="489"/>
      <c r="J3930" s="455"/>
      <c r="K3930" s="518"/>
      <c r="L3930" s="493"/>
      <c r="M3930" s="493"/>
      <c r="N3930" s="587"/>
      <c r="O3930" s="545"/>
      <c r="P3930" s="545"/>
    </row>
    <row r="3931" spans="1:16" hidden="1" x14ac:dyDescent="0.2">
      <c r="A3931" s="538"/>
      <c r="B3931" s="539"/>
      <c r="C3931" s="492"/>
      <c r="D3931" s="554"/>
      <c r="E3931" s="482"/>
      <c r="F3931" s="488"/>
      <c r="G3931" s="482"/>
      <c r="H3931" s="482"/>
      <c r="I3931" s="489"/>
      <c r="J3931" s="455"/>
      <c r="K3931" s="518"/>
      <c r="L3931" s="493"/>
      <c r="M3931" s="493"/>
      <c r="N3931" s="587"/>
      <c r="O3931" s="545"/>
      <c r="P3931" s="545"/>
    </row>
    <row r="3932" spans="1:16" hidden="1" x14ac:dyDescent="0.2">
      <c r="A3932" s="538"/>
      <c r="B3932" s="539"/>
      <c r="C3932" s="492"/>
      <c r="D3932" s="554"/>
      <c r="E3932" s="482"/>
      <c r="F3932" s="488"/>
      <c r="G3932" s="482"/>
      <c r="H3932" s="482"/>
      <c r="I3932" s="489"/>
      <c r="J3932" s="455"/>
      <c r="K3932" s="518"/>
      <c r="L3932" s="493"/>
      <c r="M3932" s="493"/>
      <c r="N3932" s="587"/>
      <c r="O3932" s="545"/>
      <c r="P3932" s="545"/>
    </row>
    <row r="3933" spans="1:16" hidden="1" x14ac:dyDescent="0.2">
      <c r="A3933" s="538"/>
      <c r="B3933" s="539"/>
      <c r="C3933" s="492"/>
      <c r="D3933" s="554"/>
      <c r="E3933" s="482"/>
      <c r="F3933" s="488"/>
      <c r="G3933" s="482"/>
      <c r="H3933" s="482"/>
      <c r="I3933" s="489"/>
      <c r="J3933" s="455"/>
      <c r="K3933" s="518"/>
      <c r="L3933" s="493"/>
      <c r="M3933" s="493"/>
      <c r="N3933" s="587"/>
      <c r="O3933" s="545"/>
      <c r="P3933" s="545"/>
    </row>
    <row r="3934" spans="1:16" hidden="1" x14ac:dyDescent="0.2">
      <c r="A3934" s="538"/>
      <c r="B3934" s="539"/>
      <c r="C3934" s="492"/>
      <c r="D3934" s="554"/>
      <c r="E3934" s="482"/>
      <c r="F3934" s="488"/>
      <c r="G3934" s="482"/>
      <c r="H3934" s="482"/>
      <c r="I3934" s="489"/>
      <c r="J3934" s="455"/>
      <c r="K3934" s="518"/>
      <c r="L3934" s="493"/>
      <c r="M3934" s="493"/>
      <c r="N3934" s="587"/>
      <c r="O3934" s="545"/>
      <c r="P3934" s="545"/>
    </row>
    <row r="3935" spans="1:16" hidden="1" x14ac:dyDescent="0.2">
      <c r="A3935" s="538"/>
      <c r="B3935" s="539"/>
      <c r="C3935" s="492"/>
      <c r="D3935" s="554"/>
      <c r="E3935" s="482"/>
      <c r="F3935" s="488"/>
      <c r="G3935" s="482"/>
      <c r="H3935" s="482"/>
      <c r="I3935" s="489"/>
      <c r="J3935" s="455"/>
      <c r="K3935" s="518"/>
      <c r="L3935" s="493"/>
      <c r="M3935" s="493"/>
      <c r="N3935" s="587"/>
      <c r="O3935" s="545"/>
      <c r="P3935" s="545"/>
    </row>
    <row r="3936" spans="1:16" hidden="1" x14ac:dyDescent="0.2">
      <c r="A3936" s="538"/>
      <c r="B3936" s="539"/>
      <c r="C3936" s="492"/>
      <c r="D3936" s="554"/>
      <c r="E3936" s="482"/>
      <c r="F3936" s="488"/>
      <c r="G3936" s="482"/>
      <c r="H3936" s="482"/>
      <c r="I3936" s="489"/>
      <c r="J3936" s="455"/>
      <c r="K3936" s="518"/>
      <c r="L3936" s="493"/>
      <c r="M3936" s="493"/>
      <c r="N3936" s="587"/>
      <c r="O3936" s="545"/>
      <c r="P3936" s="545"/>
    </row>
    <row r="3937" spans="1:16" hidden="1" x14ac:dyDescent="0.2">
      <c r="A3937" s="538"/>
      <c r="B3937" s="539"/>
      <c r="C3937" s="492"/>
      <c r="D3937" s="554"/>
      <c r="E3937" s="482"/>
      <c r="F3937" s="488"/>
      <c r="G3937" s="482"/>
      <c r="H3937" s="482"/>
      <c r="I3937" s="489"/>
      <c r="J3937" s="455"/>
      <c r="K3937" s="518"/>
      <c r="L3937" s="493"/>
      <c r="M3937" s="493"/>
      <c r="N3937" s="587"/>
      <c r="O3937" s="545"/>
      <c r="P3937" s="545"/>
    </row>
    <row r="3938" spans="1:16" hidden="1" x14ac:dyDescent="0.2">
      <c r="A3938" s="538"/>
      <c r="B3938" s="539"/>
      <c r="C3938" s="492"/>
      <c r="D3938" s="554"/>
      <c r="E3938" s="482"/>
      <c r="F3938" s="488"/>
      <c r="G3938" s="482"/>
      <c r="H3938" s="482"/>
      <c r="I3938" s="489"/>
      <c r="J3938" s="455"/>
      <c r="K3938" s="518"/>
      <c r="L3938" s="493"/>
      <c r="M3938" s="493"/>
      <c r="N3938" s="587"/>
      <c r="O3938" s="545"/>
      <c r="P3938" s="545"/>
    </row>
    <row r="3939" spans="1:16" hidden="1" x14ac:dyDescent="0.2">
      <c r="A3939" s="538"/>
      <c r="B3939" s="539"/>
      <c r="C3939" s="492"/>
      <c r="D3939" s="554"/>
      <c r="E3939" s="482"/>
      <c r="F3939" s="488"/>
      <c r="G3939" s="482"/>
      <c r="H3939" s="482"/>
      <c r="I3939" s="489"/>
      <c r="J3939" s="455"/>
      <c r="K3939" s="518"/>
      <c r="L3939" s="493"/>
      <c r="M3939" s="493"/>
      <c r="N3939" s="587"/>
      <c r="O3939" s="545"/>
      <c r="P3939" s="545"/>
    </row>
    <row r="3940" spans="1:16" hidden="1" x14ac:dyDescent="0.2">
      <c r="A3940" s="538"/>
      <c r="B3940" s="539"/>
      <c r="C3940" s="492"/>
      <c r="D3940" s="554"/>
      <c r="E3940" s="482"/>
      <c r="F3940" s="488"/>
      <c r="G3940" s="482"/>
      <c r="H3940" s="482"/>
      <c r="I3940" s="489"/>
      <c r="J3940" s="455"/>
      <c r="K3940" s="518"/>
      <c r="L3940" s="493"/>
      <c r="M3940" s="493"/>
      <c r="N3940" s="587"/>
      <c r="O3940" s="545"/>
      <c r="P3940" s="545"/>
    </row>
    <row r="3941" spans="1:16" hidden="1" x14ac:dyDescent="0.2">
      <c r="A3941" s="538"/>
      <c r="B3941" s="539"/>
      <c r="C3941" s="492"/>
      <c r="D3941" s="554"/>
      <c r="E3941" s="482"/>
      <c r="F3941" s="488"/>
      <c r="G3941" s="482"/>
      <c r="H3941" s="482"/>
      <c r="I3941" s="489"/>
      <c r="J3941" s="455"/>
      <c r="K3941" s="518"/>
      <c r="L3941" s="493"/>
      <c r="M3941" s="493"/>
      <c r="N3941" s="587"/>
      <c r="O3941" s="545"/>
      <c r="P3941" s="545"/>
    </row>
    <row r="3942" spans="1:16" hidden="1" x14ac:dyDescent="0.2">
      <c r="A3942" s="538"/>
      <c r="B3942" s="539"/>
      <c r="C3942" s="492"/>
      <c r="D3942" s="554"/>
      <c r="E3942" s="482"/>
      <c r="F3942" s="488"/>
      <c r="G3942" s="482"/>
      <c r="H3942" s="482"/>
      <c r="I3942" s="489"/>
      <c r="J3942" s="455"/>
      <c r="K3942" s="518"/>
      <c r="L3942" s="493"/>
      <c r="M3942" s="493"/>
      <c r="N3942" s="587"/>
      <c r="O3942" s="545"/>
      <c r="P3942" s="545"/>
    </row>
    <row r="3943" spans="1:16" hidden="1" x14ac:dyDescent="0.2">
      <c r="A3943" s="538"/>
      <c r="B3943" s="539"/>
      <c r="C3943" s="492"/>
      <c r="D3943" s="554"/>
      <c r="E3943" s="482"/>
      <c r="F3943" s="488"/>
      <c r="G3943" s="482"/>
      <c r="H3943" s="482"/>
      <c r="I3943" s="489"/>
      <c r="J3943" s="455"/>
      <c r="K3943" s="518"/>
      <c r="L3943" s="493"/>
      <c r="M3943" s="493"/>
      <c r="N3943" s="587"/>
      <c r="O3943" s="545"/>
      <c r="P3943" s="545"/>
    </row>
    <row r="3944" spans="1:16" hidden="1" x14ac:dyDescent="0.2">
      <c r="A3944" s="538"/>
      <c r="B3944" s="539"/>
      <c r="C3944" s="492"/>
      <c r="D3944" s="554"/>
      <c r="E3944" s="482"/>
      <c r="F3944" s="488"/>
      <c r="G3944" s="482"/>
      <c r="H3944" s="482"/>
      <c r="I3944" s="489"/>
      <c r="J3944" s="455"/>
      <c r="K3944" s="518"/>
      <c r="L3944" s="493"/>
      <c r="M3944" s="493"/>
      <c r="N3944" s="587"/>
      <c r="O3944" s="545"/>
      <c r="P3944" s="545"/>
    </row>
    <row r="3945" spans="1:16" hidden="1" x14ac:dyDescent="0.2">
      <c r="A3945" s="538"/>
      <c r="B3945" s="539"/>
      <c r="C3945" s="492"/>
      <c r="D3945" s="554"/>
      <c r="E3945" s="482"/>
      <c r="F3945" s="488"/>
      <c r="G3945" s="482"/>
      <c r="H3945" s="482"/>
      <c r="I3945" s="489"/>
      <c r="J3945" s="455"/>
      <c r="K3945" s="518"/>
      <c r="L3945" s="493"/>
      <c r="M3945" s="493"/>
      <c r="N3945" s="587"/>
      <c r="O3945" s="545"/>
      <c r="P3945" s="545"/>
    </row>
    <row r="3946" spans="1:16" hidden="1" x14ac:dyDescent="0.2">
      <c r="A3946" s="538"/>
      <c r="B3946" s="539"/>
      <c r="C3946" s="492"/>
      <c r="D3946" s="554"/>
      <c r="E3946" s="482"/>
      <c r="F3946" s="488"/>
      <c r="G3946" s="482"/>
      <c r="H3946" s="482"/>
      <c r="I3946" s="489"/>
      <c r="J3946" s="455"/>
      <c r="K3946" s="518"/>
      <c r="L3946" s="493"/>
      <c r="M3946" s="493"/>
      <c r="N3946" s="587"/>
      <c r="O3946" s="545"/>
      <c r="P3946" s="545"/>
    </row>
    <row r="3947" spans="1:16" hidden="1" x14ac:dyDescent="0.2">
      <c r="A3947" s="538"/>
      <c r="B3947" s="539"/>
      <c r="C3947" s="492"/>
      <c r="D3947" s="554"/>
      <c r="E3947" s="482"/>
      <c r="F3947" s="488"/>
      <c r="G3947" s="482"/>
      <c r="H3947" s="482"/>
      <c r="I3947" s="489"/>
      <c r="J3947" s="455"/>
      <c r="K3947" s="518"/>
      <c r="L3947" s="493"/>
      <c r="M3947" s="493"/>
      <c r="N3947" s="587"/>
      <c r="O3947" s="545"/>
      <c r="P3947" s="545"/>
    </row>
    <row r="3948" spans="1:16" hidden="1" x14ac:dyDescent="0.2">
      <c r="A3948" s="538"/>
      <c r="B3948" s="539"/>
      <c r="C3948" s="492"/>
      <c r="D3948" s="554"/>
      <c r="E3948" s="482"/>
      <c r="F3948" s="488"/>
      <c r="G3948" s="482"/>
      <c r="H3948" s="482"/>
      <c r="I3948" s="489"/>
      <c r="J3948" s="455"/>
      <c r="K3948" s="518"/>
      <c r="L3948" s="493"/>
      <c r="M3948" s="493"/>
      <c r="N3948" s="587"/>
      <c r="O3948" s="545"/>
      <c r="P3948" s="545"/>
    </row>
    <row r="3949" spans="1:16" hidden="1" x14ac:dyDescent="0.2">
      <c r="A3949" s="538"/>
      <c r="B3949" s="539"/>
      <c r="C3949" s="492"/>
      <c r="D3949" s="554"/>
      <c r="E3949" s="482"/>
      <c r="F3949" s="488"/>
      <c r="G3949" s="482"/>
      <c r="H3949" s="482"/>
      <c r="I3949" s="489"/>
      <c r="J3949" s="455"/>
      <c r="K3949" s="518"/>
      <c r="L3949" s="493"/>
      <c r="M3949" s="493"/>
      <c r="N3949" s="587"/>
      <c r="O3949" s="545"/>
      <c r="P3949" s="545"/>
    </row>
    <row r="3950" spans="1:16" hidden="1" x14ac:dyDescent="0.2">
      <c r="A3950" s="538"/>
      <c r="B3950" s="539"/>
      <c r="C3950" s="492"/>
      <c r="D3950" s="554"/>
      <c r="E3950" s="482"/>
      <c r="F3950" s="488"/>
      <c r="G3950" s="482"/>
      <c r="H3950" s="482"/>
      <c r="I3950" s="489"/>
      <c r="J3950" s="455"/>
      <c r="K3950" s="518"/>
      <c r="L3950" s="493"/>
      <c r="M3950" s="493"/>
      <c r="N3950" s="587"/>
      <c r="O3950" s="545"/>
      <c r="P3950" s="545"/>
    </row>
    <row r="3951" spans="1:16" hidden="1" x14ac:dyDescent="0.2">
      <c r="A3951" s="538"/>
      <c r="B3951" s="539"/>
      <c r="C3951" s="492"/>
      <c r="D3951" s="554"/>
      <c r="E3951" s="482"/>
      <c r="F3951" s="488"/>
      <c r="G3951" s="482"/>
      <c r="H3951" s="482"/>
      <c r="I3951" s="489"/>
      <c r="J3951" s="455"/>
      <c r="K3951" s="518"/>
      <c r="L3951" s="493"/>
      <c r="M3951" s="493"/>
      <c r="N3951" s="587"/>
      <c r="O3951" s="545"/>
      <c r="P3951" s="545"/>
    </row>
    <row r="3952" spans="1:16" hidden="1" x14ac:dyDescent="0.2">
      <c r="A3952" s="538"/>
      <c r="B3952" s="539"/>
      <c r="C3952" s="492"/>
      <c r="D3952" s="554"/>
      <c r="E3952" s="482"/>
      <c r="F3952" s="488"/>
      <c r="G3952" s="482"/>
      <c r="H3952" s="482"/>
      <c r="I3952" s="489"/>
      <c r="J3952" s="455"/>
      <c r="K3952" s="518"/>
      <c r="L3952" s="493"/>
      <c r="M3952" s="493"/>
      <c r="N3952" s="587"/>
      <c r="O3952" s="545"/>
      <c r="P3952" s="545"/>
    </row>
    <row r="3953" spans="1:16" hidden="1" x14ac:dyDescent="0.2">
      <c r="A3953" s="538"/>
      <c r="B3953" s="539"/>
      <c r="C3953" s="492"/>
      <c r="D3953" s="554"/>
      <c r="E3953" s="482"/>
      <c r="F3953" s="488"/>
      <c r="G3953" s="482"/>
      <c r="H3953" s="482"/>
      <c r="I3953" s="489"/>
      <c r="J3953" s="455"/>
      <c r="K3953" s="518"/>
      <c r="L3953" s="493"/>
      <c r="M3953" s="493"/>
      <c r="N3953" s="587"/>
      <c r="O3953" s="545"/>
      <c r="P3953" s="545"/>
    </row>
    <row r="3954" spans="1:16" hidden="1" x14ac:dyDescent="0.2">
      <c r="A3954" s="538"/>
      <c r="B3954" s="539"/>
      <c r="C3954" s="492"/>
      <c r="D3954" s="554"/>
      <c r="E3954" s="482"/>
      <c r="F3954" s="488"/>
      <c r="G3954" s="482"/>
      <c r="H3954" s="482"/>
      <c r="I3954" s="489"/>
      <c r="J3954" s="455"/>
      <c r="K3954" s="518"/>
      <c r="L3954" s="493"/>
      <c r="M3954" s="493"/>
      <c r="N3954" s="587"/>
      <c r="O3954" s="545"/>
      <c r="P3954" s="545"/>
    </row>
    <row r="3955" spans="1:16" hidden="1" x14ac:dyDescent="0.2">
      <c r="A3955" s="538"/>
      <c r="B3955" s="539"/>
      <c r="C3955" s="492"/>
      <c r="D3955" s="554"/>
      <c r="E3955" s="482"/>
      <c r="F3955" s="488"/>
      <c r="G3955" s="482"/>
      <c r="H3955" s="482"/>
      <c r="I3955" s="489"/>
      <c r="J3955" s="455"/>
      <c r="K3955" s="518"/>
      <c r="L3955" s="493"/>
      <c r="M3955" s="493"/>
      <c r="N3955" s="587"/>
      <c r="O3955" s="545"/>
      <c r="P3955" s="545"/>
    </row>
    <row r="3956" spans="1:16" hidden="1" x14ac:dyDescent="0.2">
      <c r="A3956" s="538"/>
      <c r="B3956" s="539"/>
      <c r="C3956" s="492"/>
      <c r="D3956" s="554"/>
      <c r="E3956" s="482"/>
      <c r="F3956" s="488"/>
      <c r="G3956" s="482"/>
      <c r="H3956" s="482"/>
      <c r="I3956" s="489"/>
      <c r="J3956" s="455"/>
      <c r="K3956" s="518"/>
      <c r="L3956" s="493"/>
      <c r="M3956" s="493"/>
      <c r="N3956" s="587"/>
      <c r="O3956" s="545"/>
      <c r="P3956" s="545"/>
    </row>
    <row r="3957" spans="1:16" hidden="1" x14ac:dyDescent="0.2">
      <c r="A3957" s="538"/>
      <c r="B3957" s="539"/>
      <c r="C3957" s="492"/>
      <c r="D3957" s="554"/>
      <c r="E3957" s="482"/>
      <c r="F3957" s="488"/>
      <c r="G3957" s="482"/>
      <c r="H3957" s="482"/>
      <c r="I3957" s="489"/>
      <c r="J3957" s="455"/>
      <c r="K3957" s="518"/>
      <c r="L3957" s="493"/>
      <c r="M3957" s="493"/>
      <c r="N3957" s="587"/>
      <c r="O3957" s="545"/>
      <c r="P3957" s="545"/>
    </row>
    <row r="3958" spans="1:16" hidden="1" x14ac:dyDescent="0.2">
      <c r="A3958" s="538"/>
      <c r="B3958" s="539"/>
      <c r="C3958" s="492"/>
      <c r="D3958" s="554"/>
      <c r="E3958" s="482"/>
      <c r="F3958" s="488"/>
      <c r="G3958" s="482"/>
      <c r="H3958" s="482"/>
      <c r="I3958" s="489"/>
      <c r="J3958" s="455"/>
      <c r="K3958" s="518"/>
      <c r="L3958" s="493"/>
      <c r="M3958" s="493"/>
      <c r="N3958" s="587"/>
      <c r="O3958" s="545"/>
      <c r="P3958" s="545"/>
    </row>
    <row r="3959" spans="1:16" hidden="1" x14ac:dyDescent="0.2">
      <c r="A3959" s="538"/>
      <c r="B3959" s="539"/>
      <c r="C3959" s="492"/>
      <c r="D3959" s="554"/>
      <c r="E3959" s="482"/>
      <c r="F3959" s="488"/>
      <c r="G3959" s="482"/>
      <c r="H3959" s="482"/>
      <c r="I3959" s="489"/>
      <c r="J3959" s="455"/>
      <c r="K3959" s="518"/>
      <c r="L3959" s="493"/>
      <c r="M3959" s="493"/>
      <c r="N3959" s="587"/>
      <c r="O3959" s="545"/>
      <c r="P3959" s="545"/>
    </row>
    <row r="3960" spans="1:16" hidden="1" x14ac:dyDescent="0.2">
      <c r="A3960" s="538"/>
      <c r="B3960" s="539"/>
      <c r="C3960" s="492"/>
      <c r="D3960" s="554"/>
      <c r="E3960" s="482"/>
      <c r="F3960" s="488"/>
      <c r="G3960" s="482"/>
      <c r="H3960" s="482"/>
      <c r="I3960" s="489"/>
      <c r="J3960" s="455"/>
      <c r="K3960" s="518"/>
      <c r="L3960" s="493"/>
      <c r="M3960" s="493"/>
      <c r="N3960" s="587"/>
      <c r="O3960" s="545"/>
      <c r="P3960" s="545"/>
    </row>
    <row r="3961" spans="1:16" hidden="1" x14ac:dyDescent="0.2">
      <c r="A3961" s="538"/>
      <c r="B3961" s="539"/>
      <c r="C3961" s="492"/>
      <c r="D3961" s="554"/>
      <c r="E3961" s="482"/>
      <c r="F3961" s="488"/>
      <c r="G3961" s="482"/>
      <c r="H3961" s="482"/>
      <c r="I3961" s="489"/>
      <c r="J3961" s="455"/>
      <c r="K3961" s="518"/>
      <c r="L3961" s="493"/>
      <c r="M3961" s="493"/>
      <c r="N3961" s="587"/>
      <c r="O3961" s="545"/>
      <c r="P3961" s="545"/>
    </row>
    <row r="3962" spans="1:16" hidden="1" x14ac:dyDescent="0.2">
      <c r="A3962" s="538"/>
      <c r="B3962" s="539"/>
      <c r="C3962" s="492"/>
      <c r="D3962" s="554"/>
      <c r="E3962" s="482"/>
      <c r="F3962" s="488"/>
      <c r="G3962" s="482"/>
      <c r="H3962" s="482"/>
      <c r="I3962" s="489"/>
      <c r="J3962" s="455"/>
      <c r="K3962" s="518"/>
      <c r="L3962" s="493"/>
      <c r="M3962" s="493"/>
      <c r="N3962" s="587"/>
      <c r="O3962" s="545"/>
      <c r="P3962" s="545"/>
    </row>
    <row r="3963" spans="1:16" hidden="1" x14ac:dyDescent="0.2">
      <c r="A3963" s="538"/>
      <c r="B3963" s="539"/>
      <c r="C3963" s="492"/>
      <c r="D3963" s="554"/>
      <c r="E3963" s="482"/>
      <c r="F3963" s="488"/>
      <c r="G3963" s="482"/>
      <c r="H3963" s="482"/>
      <c r="I3963" s="489"/>
      <c r="J3963" s="455"/>
      <c r="K3963" s="518"/>
      <c r="L3963" s="493"/>
      <c r="M3963" s="493"/>
      <c r="N3963" s="587"/>
      <c r="O3963" s="545"/>
      <c r="P3963" s="545"/>
    </row>
    <row r="3964" spans="1:16" hidden="1" x14ac:dyDescent="0.2">
      <c r="A3964" s="538"/>
      <c r="B3964" s="539"/>
      <c r="C3964" s="492"/>
      <c r="D3964" s="554"/>
      <c r="E3964" s="482"/>
      <c r="F3964" s="488"/>
      <c r="G3964" s="482"/>
      <c r="H3964" s="482"/>
      <c r="I3964" s="489"/>
      <c r="J3964" s="455"/>
      <c r="K3964" s="518"/>
      <c r="L3964" s="493"/>
      <c r="M3964" s="493"/>
      <c r="N3964" s="587"/>
      <c r="O3964" s="545"/>
      <c r="P3964" s="545"/>
    </row>
    <row r="3965" spans="1:16" hidden="1" x14ac:dyDescent="0.2">
      <c r="A3965" s="538"/>
      <c r="B3965" s="539"/>
      <c r="C3965" s="492"/>
      <c r="D3965" s="554"/>
      <c r="E3965" s="482"/>
      <c r="F3965" s="488"/>
      <c r="G3965" s="482"/>
      <c r="H3965" s="482"/>
      <c r="I3965" s="489"/>
      <c r="J3965" s="455"/>
      <c r="K3965" s="518"/>
      <c r="L3965" s="493"/>
      <c r="M3965" s="493"/>
      <c r="N3965" s="587"/>
      <c r="O3965" s="545"/>
      <c r="P3965" s="545"/>
    </row>
    <row r="3966" spans="1:16" hidden="1" x14ac:dyDescent="0.2">
      <c r="A3966" s="538"/>
      <c r="B3966" s="539"/>
      <c r="C3966" s="492"/>
      <c r="D3966" s="554"/>
      <c r="E3966" s="482"/>
      <c r="F3966" s="488"/>
      <c r="G3966" s="482"/>
      <c r="H3966" s="482"/>
      <c r="I3966" s="489"/>
      <c r="J3966" s="455"/>
      <c r="K3966" s="518"/>
      <c r="L3966" s="493"/>
      <c r="M3966" s="493"/>
      <c r="N3966" s="587"/>
      <c r="O3966" s="545"/>
      <c r="P3966" s="545"/>
    </row>
    <row r="3967" spans="1:16" hidden="1" x14ac:dyDescent="0.2">
      <c r="A3967" s="538"/>
      <c r="B3967" s="539"/>
      <c r="C3967" s="492"/>
      <c r="D3967" s="554"/>
      <c r="E3967" s="482"/>
      <c r="F3967" s="488"/>
      <c r="G3967" s="482"/>
      <c r="H3967" s="482"/>
      <c r="I3967" s="489"/>
      <c r="J3967" s="455"/>
      <c r="K3967" s="518"/>
      <c r="L3967" s="493"/>
      <c r="M3967" s="493"/>
      <c r="N3967" s="587"/>
      <c r="O3967" s="545"/>
      <c r="P3967" s="545"/>
    </row>
    <row r="3968" spans="1:16" hidden="1" x14ac:dyDescent="0.2">
      <c r="A3968" s="538"/>
      <c r="B3968" s="539"/>
      <c r="C3968" s="492"/>
      <c r="D3968" s="554"/>
      <c r="E3968" s="482"/>
      <c r="F3968" s="488"/>
      <c r="G3968" s="482"/>
      <c r="H3968" s="482"/>
      <c r="I3968" s="489"/>
      <c r="J3968" s="455"/>
      <c r="K3968" s="518"/>
      <c r="L3968" s="493"/>
      <c r="M3968" s="493"/>
      <c r="N3968" s="587"/>
      <c r="O3968" s="545"/>
      <c r="P3968" s="545"/>
    </row>
    <row r="3969" spans="1:16" hidden="1" x14ac:dyDescent="0.2">
      <c r="A3969" s="538"/>
      <c r="B3969" s="539"/>
      <c r="C3969" s="492"/>
      <c r="D3969" s="554"/>
      <c r="E3969" s="482"/>
      <c r="F3969" s="488"/>
      <c r="G3969" s="482"/>
      <c r="H3969" s="482"/>
      <c r="I3969" s="489"/>
      <c r="J3969" s="455"/>
      <c r="K3969" s="518"/>
      <c r="L3969" s="493"/>
      <c r="M3969" s="493"/>
      <c r="N3969" s="587"/>
      <c r="O3969" s="545"/>
      <c r="P3969" s="545"/>
    </row>
    <row r="3970" spans="1:16" hidden="1" x14ac:dyDescent="0.2">
      <c r="A3970" s="538"/>
      <c r="B3970" s="539"/>
      <c r="C3970" s="492"/>
      <c r="D3970" s="554"/>
      <c r="E3970" s="482"/>
      <c r="F3970" s="488"/>
      <c r="G3970" s="482"/>
      <c r="H3970" s="482"/>
      <c r="I3970" s="489"/>
      <c r="J3970" s="455"/>
      <c r="K3970" s="518"/>
      <c r="L3970" s="493"/>
      <c r="M3970" s="493"/>
      <c r="N3970" s="587"/>
      <c r="O3970" s="545"/>
      <c r="P3970" s="545"/>
    </row>
    <row r="3971" spans="1:16" hidden="1" x14ac:dyDescent="0.2">
      <c r="A3971" s="538"/>
      <c r="B3971" s="539"/>
      <c r="C3971" s="492"/>
      <c r="D3971" s="554"/>
      <c r="E3971" s="482"/>
      <c r="F3971" s="488"/>
      <c r="G3971" s="482"/>
      <c r="H3971" s="482"/>
      <c r="I3971" s="489"/>
      <c r="J3971" s="455"/>
      <c r="K3971" s="518"/>
      <c r="L3971" s="493"/>
      <c r="M3971" s="493"/>
      <c r="N3971" s="587"/>
      <c r="O3971" s="545"/>
      <c r="P3971" s="545"/>
    </row>
    <row r="3972" spans="1:16" hidden="1" x14ac:dyDescent="0.2">
      <c r="A3972" s="538"/>
      <c r="B3972" s="539"/>
      <c r="C3972" s="492"/>
      <c r="D3972" s="554"/>
      <c r="E3972" s="482"/>
      <c r="F3972" s="488"/>
      <c r="G3972" s="482"/>
      <c r="H3972" s="482"/>
      <c r="I3972" s="489"/>
      <c r="J3972" s="455"/>
      <c r="K3972" s="518"/>
      <c r="L3972" s="493"/>
      <c r="M3972" s="493"/>
      <c r="N3972" s="587"/>
      <c r="O3972" s="545"/>
      <c r="P3972" s="545"/>
    </row>
    <row r="3973" spans="1:16" hidden="1" x14ac:dyDescent="0.2">
      <c r="A3973" s="538"/>
      <c r="B3973" s="539"/>
      <c r="C3973" s="492"/>
      <c r="D3973" s="554"/>
      <c r="E3973" s="482"/>
      <c r="F3973" s="488"/>
      <c r="G3973" s="482"/>
      <c r="H3973" s="482"/>
      <c r="I3973" s="489"/>
      <c r="J3973" s="455"/>
      <c r="K3973" s="518"/>
      <c r="L3973" s="493"/>
      <c r="M3973" s="493"/>
      <c r="N3973" s="587"/>
      <c r="O3973" s="545"/>
      <c r="P3973" s="545"/>
    </row>
    <row r="3974" spans="1:16" hidden="1" x14ac:dyDescent="0.2">
      <c r="A3974" s="538"/>
      <c r="B3974" s="539"/>
      <c r="C3974" s="492"/>
      <c r="D3974" s="554"/>
      <c r="E3974" s="482"/>
      <c r="F3974" s="488"/>
      <c r="G3974" s="482"/>
      <c r="H3974" s="482"/>
      <c r="I3974" s="489"/>
      <c r="J3974" s="455"/>
      <c r="K3974" s="518"/>
      <c r="L3974" s="493"/>
      <c r="M3974" s="493"/>
      <c r="N3974" s="587"/>
      <c r="O3974" s="545"/>
      <c r="P3974" s="545"/>
    </row>
    <row r="3975" spans="1:16" hidden="1" x14ac:dyDescent="0.2">
      <c r="A3975" s="538"/>
      <c r="B3975" s="539"/>
      <c r="C3975" s="492"/>
      <c r="D3975" s="554"/>
      <c r="E3975" s="482"/>
      <c r="F3975" s="488"/>
      <c r="G3975" s="482"/>
      <c r="H3975" s="482"/>
      <c r="I3975" s="489"/>
      <c r="J3975" s="455"/>
      <c r="K3975" s="518"/>
      <c r="L3975" s="493"/>
      <c r="M3975" s="493"/>
      <c r="N3975" s="587"/>
      <c r="O3975" s="545"/>
      <c r="P3975" s="545"/>
    </row>
    <row r="3976" spans="1:16" hidden="1" x14ac:dyDescent="0.2">
      <c r="A3976" s="538"/>
      <c r="B3976" s="539"/>
      <c r="C3976" s="492"/>
      <c r="D3976" s="554"/>
      <c r="E3976" s="482"/>
      <c r="F3976" s="488"/>
      <c r="G3976" s="482"/>
      <c r="H3976" s="482"/>
      <c r="I3976" s="489"/>
      <c r="J3976" s="455"/>
      <c r="K3976" s="518"/>
      <c r="L3976" s="493"/>
      <c r="M3976" s="493"/>
      <c r="N3976" s="587"/>
      <c r="O3976" s="545"/>
      <c r="P3976" s="545"/>
    </row>
    <row r="3977" spans="1:16" hidden="1" x14ac:dyDescent="0.2">
      <c r="A3977" s="538"/>
      <c r="B3977" s="539"/>
      <c r="C3977" s="492"/>
      <c r="D3977" s="554"/>
      <c r="E3977" s="482"/>
      <c r="F3977" s="488"/>
      <c r="G3977" s="482"/>
      <c r="H3977" s="482"/>
      <c r="I3977" s="489"/>
      <c r="J3977" s="455"/>
      <c r="K3977" s="518"/>
      <c r="L3977" s="493"/>
      <c r="M3977" s="493"/>
      <c r="N3977" s="587"/>
      <c r="O3977" s="545"/>
      <c r="P3977" s="545"/>
    </row>
    <row r="3978" spans="1:16" hidden="1" x14ac:dyDescent="0.2">
      <c r="A3978" s="538"/>
      <c r="B3978" s="539"/>
      <c r="C3978" s="492"/>
      <c r="D3978" s="554"/>
      <c r="E3978" s="482"/>
      <c r="F3978" s="488"/>
      <c r="G3978" s="482"/>
      <c r="H3978" s="482"/>
      <c r="I3978" s="489"/>
      <c r="J3978" s="455"/>
      <c r="K3978" s="518"/>
      <c r="L3978" s="493"/>
      <c r="M3978" s="493"/>
      <c r="N3978" s="587"/>
      <c r="O3978" s="545"/>
      <c r="P3978" s="545"/>
    </row>
    <row r="3979" spans="1:16" hidden="1" x14ac:dyDescent="0.2">
      <c r="A3979" s="538"/>
      <c r="B3979" s="539"/>
      <c r="C3979" s="492"/>
      <c r="D3979" s="554"/>
      <c r="E3979" s="482"/>
      <c r="F3979" s="488"/>
      <c r="G3979" s="482"/>
      <c r="H3979" s="482"/>
      <c r="I3979" s="489"/>
      <c r="J3979" s="455"/>
      <c r="K3979" s="518"/>
      <c r="L3979" s="493"/>
      <c r="M3979" s="493"/>
      <c r="N3979" s="587"/>
      <c r="O3979" s="545"/>
      <c r="P3979" s="545"/>
    </row>
    <row r="3980" spans="1:16" hidden="1" x14ac:dyDescent="0.2">
      <c r="A3980" s="538"/>
      <c r="B3980" s="539"/>
      <c r="C3980" s="492"/>
      <c r="D3980" s="554"/>
      <c r="E3980" s="482"/>
      <c r="F3980" s="488"/>
      <c r="G3980" s="482"/>
      <c r="H3980" s="482"/>
      <c r="I3980" s="489"/>
      <c r="J3980" s="455"/>
      <c r="K3980" s="518"/>
      <c r="L3980" s="493"/>
      <c r="M3980" s="493"/>
      <c r="N3980" s="587"/>
      <c r="O3980" s="545"/>
      <c r="P3980" s="545"/>
    </row>
    <row r="3981" spans="1:16" hidden="1" x14ac:dyDescent="0.2">
      <c r="A3981" s="538"/>
      <c r="B3981" s="539"/>
      <c r="C3981" s="492"/>
      <c r="D3981" s="554"/>
      <c r="E3981" s="482"/>
      <c r="F3981" s="488"/>
      <c r="G3981" s="482"/>
      <c r="H3981" s="482"/>
      <c r="I3981" s="489"/>
      <c r="J3981" s="455"/>
      <c r="K3981" s="518"/>
      <c r="L3981" s="493"/>
      <c r="M3981" s="493"/>
      <c r="N3981" s="587"/>
      <c r="O3981" s="545"/>
      <c r="P3981" s="545"/>
    </row>
    <row r="3982" spans="1:16" hidden="1" x14ac:dyDescent="0.2">
      <c r="A3982" s="538"/>
      <c r="B3982" s="539"/>
      <c r="C3982" s="492"/>
      <c r="D3982" s="554"/>
      <c r="E3982" s="482"/>
      <c r="F3982" s="488"/>
      <c r="G3982" s="482"/>
      <c r="H3982" s="482"/>
      <c r="I3982" s="489"/>
      <c r="J3982" s="455"/>
      <c r="K3982" s="518"/>
      <c r="L3982" s="493"/>
      <c r="M3982" s="493"/>
      <c r="N3982" s="587"/>
      <c r="O3982" s="545"/>
      <c r="P3982" s="545"/>
    </row>
    <row r="3983" spans="1:16" hidden="1" x14ac:dyDescent="0.2">
      <c r="A3983" s="538"/>
      <c r="B3983" s="539"/>
      <c r="C3983" s="492"/>
      <c r="D3983" s="554"/>
      <c r="E3983" s="482"/>
      <c r="F3983" s="488"/>
      <c r="G3983" s="482"/>
      <c r="H3983" s="482"/>
      <c r="I3983" s="489"/>
      <c r="J3983" s="455"/>
      <c r="K3983" s="518"/>
      <c r="L3983" s="493"/>
      <c r="M3983" s="493"/>
      <c r="N3983" s="587"/>
      <c r="O3983" s="545"/>
      <c r="P3983" s="545"/>
    </row>
    <row r="3984" spans="1:16" hidden="1" x14ac:dyDescent="0.2">
      <c r="A3984" s="538"/>
      <c r="B3984" s="539"/>
      <c r="C3984" s="492"/>
      <c r="D3984" s="554"/>
      <c r="E3984" s="482"/>
      <c r="F3984" s="488"/>
      <c r="G3984" s="482"/>
      <c r="H3984" s="482"/>
      <c r="I3984" s="489"/>
      <c r="J3984" s="455"/>
      <c r="K3984" s="518"/>
      <c r="L3984" s="493"/>
      <c r="M3984" s="493"/>
      <c r="N3984" s="587"/>
      <c r="O3984" s="545"/>
      <c r="P3984" s="545"/>
    </row>
    <row r="3985" spans="1:16" hidden="1" x14ac:dyDescent="0.2">
      <c r="A3985" s="538"/>
      <c r="B3985" s="539"/>
      <c r="C3985" s="492"/>
      <c r="D3985" s="554"/>
      <c r="E3985" s="482"/>
      <c r="F3985" s="488"/>
      <c r="G3985" s="482"/>
      <c r="H3985" s="482"/>
      <c r="I3985" s="489"/>
      <c r="J3985" s="455"/>
      <c r="K3985" s="518"/>
      <c r="L3985" s="493"/>
      <c r="M3985" s="493"/>
      <c r="N3985" s="587"/>
      <c r="O3985" s="545"/>
      <c r="P3985" s="545"/>
    </row>
    <row r="3986" spans="1:16" hidden="1" x14ac:dyDescent="0.2">
      <c r="A3986" s="538"/>
      <c r="B3986" s="539"/>
      <c r="C3986" s="492"/>
      <c r="D3986" s="554"/>
      <c r="E3986" s="482"/>
      <c r="F3986" s="488"/>
      <c r="G3986" s="482"/>
      <c r="H3986" s="482"/>
      <c r="I3986" s="489"/>
      <c r="J3986" s="455"/>
      <c r="K3986" s="518"/>
      <c r="L3986" s="493"/>
      <c r="M3986" s="493"/>
      <c r="N3986" s="587"/>
      <c r="O3986" s="545"/>
      <c r="P3986" s="545"/>
    </row>
    <row r="3987" spans="1:16" hidden="1" x14ac:dyDescent="0.2">
      <c r="A3987" s="538"/>
      <c r="B3987" s="539"/>
      <c r="C3987" s="492"/>
      <c r="D3987" s="554"/>
      <c r="E3987" s="482"/>
      <c r="F3987" s="488"/>
      <c r="G3987" s="482"/>
      <c r="H3987" s="482"/>
      <c r="I3987" s="489"/>
      <c r="J3987" s="455"/>
      <c r="K3987" s="518"/>
      <c r="L3987" s="493"/>
      <c r="M3987" s="493"/>
      <c r="N3987" s="587"/>
      <c r="O3987" s="545"/>
      <c r="P3987" s="545"/>
    </row>
    <row r="3988" spans="1:16" hidden="1" x14ac:dyDescent="0.2">
      <c r="A3988" s="538"/>
      <c r="B3988" s="539"/>
      <c r="C3988" s="492"/>
      <c r="D3988" s="554"/>
      <c r="E3988" s="482"/>
      <c r="F3988" s="488"/>
      <c r="G3988" s="482"/>
      <c r="H3988" s="482"/>
      <c r="I3988" s="489"/>
      <c r="J3988" s="455"/>
      <c r="K3988" s="518"/>
      <c r="L3988" s="493"/>
      <c r="M3988" s="493"/>
      <c r="N3988" s="587"/>
      <c r="O3988" s="545"/>
      <c r="P3988" s="545"/>
    </row>
    <row r="3989" spans="1:16" hidden="1" x14ac:dyDescent="0.2">
      <c r="A3989" s="538"/>
      <c r="B3989" s="539"/>
      <c r="C3989" s="492"/>
      <c r="D3989" s="554"/>
      <c r="E3989" s="482"/>
      <c r="F3989" s="488"/>
      <c r="G3989" s="482"/>
      <c r="H3989" s="482"/>
      <c r="I3989" s="489"/>
      <c r="J3989" s="455"/>
      <c r="K3989" s="518"/>
      <c r="L3989" s="493"/>
      <c r="M3989" s="493"/>
      <c r="N3989" s="587"/>
      <c r="O3989" s="545"/>
      <c r="P3989" s="545"/>
    </row>
    <row r="3990" spans="1:16" hidden="1" x14ac:dyDescent="0.2">
      <c r="A3990" s="538"/>
      <c r="B3990" s="539"/>
      <c r="C3990" s="492"/>
      <c r="D3990" s="554"/>
      <c r="E3990" s="482"/>
      <c r="F3990" s="488"/>
      <c r="G3990" s="482"/>
      <c r="H3990" s="482"/>
      <c r="I3990" s="489"/>
      <c r="J3990" s="455"/>
      <c r="K3990" s="518"/>
      <c r="L3990" s="493"/>
      <c r="M3990" s="493"/>
      <c r="N3990" s="587"/>
      <c r="O3990" s="545"/>
      <c r="P3990" s="545"/>
    </row>
    <row r="3991" spans="1:16" hidden="1" x14ac:dyDescent="0.2">
      <c r="A3991" s="538"/>
      <c r="B3991" s="539"/>
      <c r="C3991" s="492"/>
      <c r="D3991" s="554"/>
      <c r="E3991" s="482"/>
      <c r="F3991" s="488"/>
      <c r="G3991" s="482"/>
      <c r="H3991" s="482"/>
      <c r="I3991" s="489"/>
      <c r="J3991" s="455"/>
      <c r="K3991" s="518"/>
      <c r="L3991" s="493"/>
      <c r="M3991" s="493"/>
      <c r="N3991" s="587"/>
      <c r="O3991" s="545"/>
      <c r="P3991" s="545"/>
    </row>
    <row r="3992" spans="1:16" hidden="1" x14ac:dyDescent="0.2">
      <c r="A3992" s="538"/>
      <c r="B3992" s="539"/>
      <c r="C3992" s="492"/>
      <c r="D3992" s="554"/>
      <c r="E3992" s="482"/>
      <c r="F3992" s="488"/>
      <c r="G3992" s="482"/>
      <c r="H3992" s="482"/>
      <c r="I3992" s="489"/>
      <c r="J3992" s="455"/>
      <c r="K3992" s="518"/>
      <c r="L3992" s="493"/>
      <c r="M3992" s="493"/>
      <c r="N3992" s="587"/>
      <c r="O3992" s="545"/>
      <c r="P3992" s="545"/>
    </row>
    <row r="3993" spans="1:16" hidden="1" x14ac:dyDescent="0.2">
      <c r="A3993" s="538"/>
      <c r="B3993" s="539"/>
      <c r="C3993" s="492"/>
      <c r="D3993" s="554"/>
      <c r="E3993" s="482"/>
      <c r="F3993" s="488"/>
      <c r="G3993" s="482"/>
      <c r="H3993" s="482"/>
      <c r="I3993" s="489"/>
      <c r="J3993" s="455"/>
      <c r="K3993" s="518"/>
      <c r="L3993" s="493"/>
      <c r="M3993" s="493"/>
      <c r="N3993" s="587"/>
      <c r="O3993" s="545"/>
      <c r="P3993" s="545"/>
    </row>
    <row r="3994" spans="1:16" hidden="1" x14ac:dyDescent="0.2">
      <c r="A3994" s="538"/>
      <c r="B3994" s="539"/>
      <c r="C3994" s="492"/>
      <c r="D3994" s="554"/>
      <c r="E3994" s="482"/>
      <c r="F3994" s="488"/>
      <c r="G3994" s="482"/>
      <c r="H3994" s="482"/>
      <c r="I3994" s="489"/>
      <c r="J3994" s="455"/>
      <c r="K3994" s="518"/>
      <c r="L3994" s="493"/>
      <c r="M3994" s="493"/>
      <c r="N3994" s="587"/>
      <c r="O3994" s="545"/>
      <c r="P3994" s="545"/>
    </row>
    <row r="3995" spans="1:16" hidden="1" x14ac:dyDescent="0.2">
      <c r="A3995" s="538"/>
      <c r="B3995" s="539"/>
      <c r="C3995" s="492"/>
      <c r="D3995" s="554"/>
      <c r="E3995" s="482"/>
      <c r="F3995" s="488"/>
      <c r="G3995" s="482"/>
      <c r="H3995" s="482"/>
      <c r="I3995" s="489"/>
      <c r="J3995" s="455"/>
      <c r="K3995" s="518"/>
      <c r="L3995" s="493"/>
      <c r="M3995" s="493"/>
      <c r="N3995" s="587"/>
      <c r="O3995" s="545"/>
      <c r="P3995" s="545"/>
    </row>
    <row r="3996" spans="1:16" hidden="1" x14ac:dyDescent="0.2">
      <c r="A3996" s="538"/>
      <c r="B3996" s="539"/>
      <c r="C3996" s="492"/>
      <c r="D3996" s="554"/>
      <c r="E3996" s="482"/>
      <c r="F3996" s="488"/>
      <c r="G3996" s="482"/>
      <c r="H3996" s="482"/>
      <c r="I3996" s="489"/>
      <c r="J3996" s="455"/>
      <c r="K3996" s="518"/>
      <c r="L3996" s="493"/>
      <c r="M3996" s="493"/>
      <c r="N3996" s="587"/>
      <c r="O3996" s="545"/>
      <c r="P3996" s="545"/>
    </row>
    <row r="3997" spans="1:16" hidden="1" x14ac:dyDescent="0.2">
      <c r="A3997" s="538"/>
      <c r="B3997" s="539"/>
      <c r="C3997" s="492"/>
      <c r="D3997" s="554"/>
      <c r="E3997" s="482"/>
      <c r="F3997" s="488"/>
      <c r="G3997" s="482"/>
      <c r="H3997" s="482"/>
      <c r="I3997" s="489"/>
      <c r="J3997" s="455"/>
      <c r="K3997" s="518"/>
      <c r="L3997" s="493"/>
      <c r="M3997" s="493"/>
      <c r="N3997" s="587"/>
      <c r="O3997" s="545"/>
      <c r="P3997" s="545"/>
    </row>
    <row r="3998" spans="1:16" hidden="1" x14ac:dyDescent="0.2">
      <c r="A3998" s="538"/>
      <c r="B3998" s="539"/>
      <c r="C3998" s="492"/>
      <c r="D3998" s="554"/>
      <c r="E3998" s="482"/>
      <c r="F3998" s="488"/>
      <c r="G3998" s="482"/>
      <c r="H3998" s="482"/>
      <c r="I3998" s="489"/>
      <c r="J3998" s="455"/>
      <c r="K3998" s="518"/>
      <c r="L3998" s="493"/>
      <c r="M3998" s="493"/>
      <c r="N3998" s="587"/>
      <c r="O3998" s="545"/>
      <c r="P3998" s="545"/>
    </row>
    <row r="3999" spans="1:16" hidden="1" x14ac:dyDescent="0.2">
      <c r="A3999" s="538"/>
      <c r="B3999" s="539"/>
      <c r="C3999" s="492"/>
      <c r="D3999" s="554"/>
      <c r="E3999" s="482"/>
      <c r="F3999" s="488"/>
      <c r="G3999" s="482"/>
      <c r="H3999" s="482"/>
      <c r="I3999" s="489"/>
      <c r="J3999" s="455"/>
      <c r="K3999" s="518"/>
      <c r="L3999" s="493"/>
      <c r="M3999" s="493"/>
      <c r="N3999" s="587"/>
      <c r="O3999" s="545"/>
      <c r="P3999" s="545"/>
    </row>
    <row r="4000" spans="1:16" hidden="1" x14ac:dyDescent="0.2">
      <c r="A4000" s="538"/>
      <c r="B4000" s="539"/>
      <c r="C4000" s="492"/>
      <c r="D4000" s="554"/>
      <c r="E4000" s="482"/>
      <c r="F4000" s="488"/>
      <c r="G4000" s="482"/>
      <c r="H4000" s="482"/>
      <c r="I4000" s="489"/>
      <c r="J4000" s="455"/>
      <c r="K4000" s="518"/>
      <c r="L4000" s="493"/>
      <c r="M4000" s="493"/>
      <c r="N4000" s="587"/>
      <c r="O4000" s="545"/>
      <c r="P4000" s="545"/>
    </row>
    <row r="4001" spans="1:16" hidden="1" x14ac:dyDescent="0.2">
      <c r="A4001" s="538"/>
      <c r="B4001" s="539"/>
      <c r="C4001" s="492"/>
      <c r="D4001" s="554"/>
      <c r="E4001" s="482"/>
      <c r="F4001" s="488"/>
      <c r="G4001" s="482"/>
      <c r="H4001" s="482"/>
      <c r="I4001" s="489"/>
      <c r="J4001" s="455"/>
      <c r="K4001" s="518"/>
      <c r="L4001" s="493"/>
      <c r="M4001" s="493"/>
      <c r="N4001" s="587"/>
      <c r="O4001" s="545"/>
      <c r="P4001" s="545"/>
    </row>
    <row r="4002" spans="1:16" hidden="1" x14ac:dyDescent="0.2">
      <c r="A4002" s="538"/>
      <c r="B4002" s="539"/>
      <c r="C4002" s="492"/>
      <c r="D4002" s="554"/>
      <c r="E4002" s="482"/>
      <c r="F4002" s="488"/>
      <c r="G4002" s="482"/>
      <c r="H4002" s="482"/>
      <c r="I4002" s="489"/>
      <c r="J4002" s="455"/>
      <c r="K4002" s="518"/>
      <c r="L4002" s="493"/>
      <c r="M4002" s="493"/>
      <c r="N4002" s="587"/>
      <c r="O4002" s="545"/>
      <c r="P4002" s="545"/>
    </row>
    <row r="4003" spans="1:16" hidden="1" x14ac:dyDescent="0.2">
      <c r="A4003" s="538"/>
      <c r="B4003" s="539"/>
      <c r="C4003" s="492"/>
      <c r="D4003" s="554"/>
      <c r="E4003" s="482"/>
      <c r="F4003" s="488"/>
      <c r="G4003" s="482"/>
      <c r="H4003" s="482"/>
      <c r="I4003" s="489"/>
      <c r="J4003" s="455"/>
      <c r="K4003" s="518"/>
      <c r="L4003" s="493"/>
      <c r="M4003" s="493"/>
      <c r="N4003" s="587"/>
      <c r="O4003" s="545"/>
      <c r="P4003" s="545"/>
    </row>
    <row r="4004" spans="1:16" hidden="1" x14ac:dyDescent="0.2">
      <c r="A4004" s="538"/>
      <c r="B4004" s="539"/>
      <c r="C4004" s="492"/>
      <c r="D4004" s="554"/>
      <c r="E4004" s="482"/>
      <c r="F4004" s="488"/>
      <c r="G4004" s="482"/>
      <c r="H4004" s="482"/>
      <c r="I4004" s="489"/>
      <c r="J4004" s="455"/>
      <c r="K4004" s="518"/>
      <c r="L4004" s="493"/>
      <c r="M4004" s="493"/>
      <c r="N4004" s="587"/>
      <c r="O4004" s="545"/>
      <c r="P4004" s="545"/>
    </row>
    <row r="4005" spans="1:16" hidden="1" x14ac:dyDescent="0.2">
      <c r="A4005" s="538"/>
      <c r="B4005" s="539"/>
      <c r="C4005" s="492"/>
      <c r="D4005" s="554"/>
      <c r="E4005" s="482"/>
      <c r="F4005" s="488"/>
      <c r="G4005" s="482"/>
      <c r="H4005" s="482"/>
      <c r="I4005" s="489"/>
      <c r="J4005" s="455"/>
      <c r="K4005" s="518"/>
      <c r="L4005" s="493"/>
      <c r="M4005" s="493"/>
      <c r="N4005" s="587"/>
      <c r="O4005" s="545"/>
      <c r="P4005" s="545"/>
    </row>
    <row r="4006" spans="1:16" hidden="1" x14ac:dyDescent="0.2">
      <c r="A4006" s="538"/>
      <c r="B4006" s="539"/>
      <c r="C4006" s="492"/>
      <c r="D4006" s="554"/>
      <c r="E4006" s="482"/>
      <c r="F4006" s="488"/>
      <c r="G4006" s="482"/>
      <c r="H4006" s="482"/>
      <c r="I4006" s="489"/>
      <c r="J4006" s="455"/>
      <c r="K4006" s="518"/>
      <c r="L4006" s="493"/>
      <c r="M4006" s="493"/>
      <c r="N4006" s="587"/>
      <c r="O4006" s="545"/>
      <c r="P4006" s="545"/>
    </row>
    <row r="4007" spans="1:16" hidden="1" x14ac:dyDescent="0.2">
      <c r="A4007" s="538"/>
      <c r="B4007" s="539"/>
      <c r="C4007" s="492"/>
      <c r="D4007" s="554"/>
      <c r="E4007" s="482"/>
      <c r="F4007" s="488"/>
      <c r="G4007" s="482"/>
      <c r="H4007" s="482"/>
      <c r="I4007" s="489"/>
      <c r="J4007" s="455"/>
      <c r="K4007" s="518"/>
      <c r="L4007" s="493"/>
      <c r="M4007" s="493"/>
      <c r="N4007" s="587"/>
      <c r="O4007" s="545"/>
      <c r="P4007" s="545"/>
    </row>
    <row r="4008" spans="1:16" hidden="1" x14ac:dyDescent="0.2">
      <c r="A4008" s="538"/>
      <c r="B4008" s="539"/>
      <c r="C4008" s="492"/>
      <c r="D4008" s="554"/>
      <c r="E4008" s="482"/>
      <c r="F4008" s="488"/>
      <c r="G4008" s="482"/>
      <c r="H4008" s="482"/>
      <c r="I4008" s="489"/>
      <c r="J4008" s="455"/>
      <c r="K4008" s="518"/>
      <c r="L4008" s="493"/>
      <c r="M4008" s="493"/>
      <c r="N4008" s="587"/>
      <c r="O4008" s="545"/>
      <c r="P4008" s="545"/>
    </row>
    <row r="4009" spans="1:16" hidden="1" x14ac:dyDescent="0.2">
      <c r="A4009" s="538"/>
      <c r="B4009" s="539"/>
      <c r="C4009" s="492"/>
      <c r="D4009" s="554"/>
      <c r="E4009" s="482"/>
      <c r="F4009" s="488"/>
      <c r="G4009" s="482"/>
      <c r="H4009" s="482"/>
      <c r="I4009" s="489"/>
      <c r="J4009" s="455"/>
      <c r="K4009" s="518"/>
      <c r="L4009" s="493"/>
      <c r="M4009" s="493"/>
      <c r="N4009" s="587"/>
      <c r="O4009" s="545"/>
      <c r="P4009" s="545"/>
    </row>
    <row r="4010" spans="1:16" hidden="1" x14ac:dyDescent="0.2">
      <c r="A4010" s="538"/>
      <c r="B4010" s="539"/>
      <c r="C4010" s="492"/>
      <c r="D4010" s="554"/>
      <c r="E4010" s="482"/>
      <c r="F4010" s="488"/>
      <c r="G4010" s="482"/>
      <c r="H4010" s="482"/>
      <c r="I4010" s="489"/>
      <c r="J4010" s="455"/>
      <c r="K4010" s="518"/>
      <c r="L4010" s="493"/>
      <c r="M4010" s="493"/>
      <c r="N4010" s="587"/>
      <c r="O4010" s="545"/>
      <c r="P4010" s="545"/>
    </row>
    <row r="4011" spans="1:16" hidden="1" x14ac:dyDescent="0.2">
      <c r="A4011" s="538"/>
      <c r="B4011" s="539"/>
      <c r="C4011" s="492"/>
      <c r="D4011" s="554"/>
      <c r="E4011" s="482"/>
      <c r="F4011" s="488"/>
      <c r="G4011" s="482"/>
      <c r="H4011" s="482"/>
      <c r="I4011" s="489"/>
      <c r="J4011" s="455"/>
      <c r="K4011" s="518"/>
      <c r="L4011" s="493"/>
      <c r="M4011" s="493"/>
      <c r="N4011" s="587"/>
      <c r="O4011" s="545"/>
      <c r="P4011" s="545"/>
    </row>
    <row r="4012" spans="1:16" hidden="1" x14ac:dyDescent="0.2">
      <c r="A4012" s="538"/>
      <c r="B4012" s="539"/>
      <c r="C4012" s="492"/>
      <c r="D4012" s="554"/>
      <c r="E4012" s="482"/>
      <c r="F4012" s="488"/>
      <c r="G4012" s="482"/>
      <c r="H4012" s="482"/>
      <c r="I4012" s="489"/>
      <c r="J4012" s="455"/>
      <c r="K4012" s="518"/>
      <c r="L4012" s="493"/>
      <c r="M4012" s="493"/>
      <c r="N4012" s="587"/>
      <c r="O4012" s="545"/>
      <c r="P4012" s="545"/>
    </row>
    <row r="4013" spans="1:16" hidden="1" x14ac:dyDescent="0.2">
      <c r="A4013" s="538"/>
      <c r="B4013" s="539"/>
      <c r="C4013" s="492"/>
      <c r="D4013" s="554"/>
      <c r="E4013" s="482"/>
      <c r="F4013" s="488"/>
      <c r="G4013" s="482"/>
      <c r="H4013" s="482"/>
      <c r="I4013" s="489"/>
      <c r="J4013" s="455"/>
      <c r="K4013" s="518"/>
      <c r="L4013" s="493"/>
      <c r="M4013" s="493"/>
      <c r="N4013" s="587"/>
      <c r="O4013" s="545"/>
      <c r="P4013" s="545"/>
    </row>
    <row r="4014" spans="1:16" hidden="1" x14ac:dyDescent="0.2">
      <c r="A4014" s="538"/>
      <c r="B4014" s="539"/>
      <c r="C4014" s="492"/>
      <c r="D4014" s="554"/>
      <c r="E4014" s="482"/>
      <c r="F4014" s="488"/>
      <c r="G4014" s="482"/>
      <c r="H4014" s="482"/>
      <c r="I4014" s="489"/>
      <c r="J4014" s="455"/>
      <c r="K4014" s="518"/>
      <c r="L4014" s="493"/>
      <c r="M4014" s="493"/>
      <c r="N4014" s="587"/>
      <c r="O4014" s="545"/>
      <c r="P4014" s="545"/>
    </row>
    <row r="4015" spans="1:16" hidden="1" x14ac:dyDescent="0.2">
      <c r="A4015" s="538"/>
      <c r="B4015" s="539"/>
      <c r="C4015" s="492"/>
      <c r="D4015" s="554"/>
      <c r="E4015" s="482"/>
      <c r="F4015" s="488"/>
      <c r="G4015" s="482"/>
      <c r="H4015" s="482"/>
      <c r="I4015" s="489"/>
      <c r="J4015" s="455"/>
      <c r="K4015" s="518"/>
      <c r="L4015" s="493"/>
      <c r="M4015" s="493"/>
      <c r="N4015" s="587"/>
      <c r="O4015" s="545"/>
      <c r="P4015" s="545"/>
    </row>
    <row r="4016" spans="1:16" hidden="1" x14ac:dyDescent="0.2">
      <c r="A4016" s="538"/>
      <c r="B4016" s="539"/>
      <c r="C4016" s="492"/>
      <c r="D4016" s="554"/>
      <c r="E4016" s="482"/>
      <c r="F4016" s="488"/>
      <c r="G4016" s="482"/>
      <c r="H4016" s="482"/>
      <c r="I4016" s="489"/>
      <c r="J4016" s="455"/>
      <c r="K4016" s="518"/>
      <c r="L4016" s="493"/>
      <c r="M4016" s="493"/>
      <c r="N4016" s="587"/>
      <c r="O4016" s="545"/>
      <c r="P4016" s="545"/>
    </row>
    <row r="4017" spans="1:16" hidden="1" x14ac:dyDescent="0.2">
      <c r="A4017" s="538"/>
      <c r="B4017" s="539"/>
      <c r="C4017" s="492"/>
      <c r="D4017" s="554"/>
      <c r="E4017" s="482"/>
      <c r="F4017" s="488"/>
      <c r="G4017" s="482"/>
      <c r="H4017" s="482"/>
      <c r="I4017" s="489"/>
      <c r="J4017" s="455"/>
      <c r="K4017" s="518"/>
      <c r="L4017" s="493"/>
      <c r="M4017" s="493"/>
      <c r="N4017" s="587"/>
      <c r="O4017" s="545"/>
      <c r="P4017" s="545"/>
    </row>
    <row r="4018" spans="1:16" hidden="1" x14ac:dyDescent="0.2">
      <c r="A4018" s="538"/>
      <c r="B4018" s="539"/>
      <c r="C4018" s="492"/>
      <c r="D4018" s="554"/>
      <c r="E4018" s="482"/>
      <c r="F4018" s="488"/>
      <c r="G4018" s="482"/>
      <c r="H4018" s="482"/>
      <c r="I4018" s="489"/>
      <c r="J4018" s="455"/>
      <c r="K4018" s="518"/>
      <c r="L4018" s="493"/>
      <c r="M4018" s="493"/>
      <c r="N4018" s="587"/>
      <c r="O4018" s="545"/>
      <c r="P4018" s="545"/>
    </row>
    <row r="4019" spans="1:16" hidden="1" x14ac:dyDescent="0.2">
      <c r="A4019" s="538"/>
      <c r="B4019" s="539"/>
      <c r="C4019" s="492"/>
      <c r="D4019" s="554"/>
      <c r="E4019" s="482"/>
      <c r="F4019" s="488"/>
      <c r="G4019" s="482"/>
      <c r="H4019" s="482"/>
      <c r="I4019" s="489"/>
      <c r="J4019" s="455"/>
      <c r="K4019" s="518"/>
      <c r="L4019" s="493"/>
      <c r="M4019" s="493"/>
      <c r="N4019" s="587"/>
      <c r="O4019" s="545"/>
      <c r="P4019" s="545"/>
    </row>
    <row r="4020" spans="1:16" hidden="1" x14ac:dyDescent="0.2">
      <c r="A4020" s="538"/>
      <c r="B4020" s="539"/>
      <c r="C4020" s="492"/>
      <c r="D4020" s="554"/>
      <c r="E4020" s="482"/>
      <c r="F4020" s="488"/>
      <c r="G4020" s="482"/>
      <c r="H4020" s="482"/>
      <c r="I4020" s="489"/>
      <c r="J4020" s="455"/>
      <c r="K4020" s="518"/>
      <c r="L4020" s="493"/>
      <c r="M4020" s="493"/>
      <c r="N4020" s="587"/>
      <c r="O4020" s="545"/>
      <c r="P4020" s="545"/>
    </row>
    <row r="4021" spans="1:16" hidden="1" x14ac:dyDescent="0.2">
      <c r="A4021" s="538"/>
      <c r="B4021" s="539"/>
      <c r="C4021" s="492"/>
      <c r="D4021" s="554"/>
      <c r="E4021" s="482"/>
      <c r="F4021" s="488"/>
      <c r="G4021" s="482"/>
      <c r="H4021" s="482"/>
      <c r="I4021" s="489"/>
      <c r="J4021" s="455"/>
      <c r="K4021" s="518"/>
      <c r="L4021" s="493"/>
      <c r="M4021" s="493"/>
      <c r="N4021" s="587"/>
      <c r="O4021" s="545"/>
      <c r="P4021" s="545"/>
    </row>
    <row r="4022" spans="1:16" hidden="1" x14ac:dyDescent="0.2">
      <c r="A4022" s="538"/>
      <c r="B4022" s="539"/>
      <c r="C4022" s="492"/>
      <c r="D4022" s="554"/>
      <c r="E4022" s="482"/>
      <c r="F4022" s="488"/>
      <c r="G4022" s="482"/>
      <c r="H4022" s="482"/>
      <c r="I4022" s="489"/>
      <c r="J4022" s="455"/>
      <c r="K4022" s="518"/>
      <c r="L4022" s="493"/>
      <c r="M4022" s="493"/>
      <c r="N4022" s="587"/>
      <c r="O4022" s="545"/>
      <c r="P4022" s="545"/>
    </row>
    <row r="4023" spans="1:16" hidden="1" x14ac:dyDescent="0.2">
      <c r="A4023" s="538"/>
      <c r="B4023" s="539"/>
      <c r="C4023" s="492"/>
      <c r="D4023" s="554"/>
      <c r="E4023" s="482"/>
      <c r="F4023" s="488"/>
      <c r="G4023" s="482"/>
      <c r="H4023" s="482"/>
      <c r="I4023" s="489"/>
      <c r="J4023" s="455"/>
      <c r="K4023" s="518"/>
      <c r="L4023" s="493"/>
      <c r="M4023" s="493"/>
      <c r="N4023" s="587"/>
      <c r="O4023" s="545"/>
      <c r="P4023" s="545"/>
    </row>
    <row r="4024" spans="1:16" hidden="1" x14ac:dyDescent="0.2">
      <c r="A4024" s="538"/>
      <c r="B4024" s="539"/>
      <c r="C4024" s="492"/>
      <c r="D4024" s="554"/>
      <c r="E4024" s="482"/>
      <c r="F4024" s="488"/>
      <c r="G4024" s="482"/>
      <c r="H4024" s="482"/>
      <c r="I4024" s="489"/>
      <c r="J4024" s="455"/>
      <c r="K4024" s="518"/>
      <c r="L4024" s="493"/>
      <c r="M4024" s="493"/>
      <c r="N4024" s="587"/>
      <c r="O4024" s="545"/>
      <c r="P4024" s="545"/>
    </row>
    <row r="4025" spans="1:16" hidden="1" x14ac:dyDescent="0.2">
      <c r="A4025" s="538"/>
      <c r="B4025" s="539"/>
      <c r="C4025" s="492"/>
      <c r="D4025" s="554"/>
      <c r="E4025" s="482"/>
      <c r="F4025" s="488"/>
      <c r="G4025" s="482"/>
      <c r="H4025" s="482"/>
      <c r="I4025" s="489"/>
      <c r="J4025" s="455"/>
      <c r="K4025" s="518"/>
      <c r="L4025" s="493"/>
      <c r="M4025" s="493"/>
      <c r="N4025" s="587"/>
      <c r="O4025" s="545"/>
      <c r="P4025" s="545"/>
    </row>
    <row r="4026" spans="1:16" hidden="1" x14ac:dyDescent="0.2">
      <c r="A4026" s="538"/>
      <c r="B4026" s="539"/>
      <c r="C4026" s="492"/>
      <c r="D4026" s="554"/>
      <c r="E4026" s="482"/>
      <c r="F4026" s="488"/>
      <c r="G4026" s="482"/>
      <c r="H4026" s="482"/>
      <c r="I4026" s="489"/>
      <c r="J4026" s="455"/>
      <c r="K4026" s="518"/>
      <c r="L4026" s="493"/>
      <c r="M4026" s="493"/>
      <c r="N4026" s="587"/>
      <c r="O4026" s="545"/>
      <c r="P4026" s="545"/>
    </row>
    <row r="4027" spans="1:16" hidden="1" x14ac:dyDescent="0.2">
      <c r="A4027" s="538"/>
      <c r="B4027" s="539"/>
      <c r="C4027" s="492"/>
      <c r="D4027" s="554"/>
      <c r="E4027" s="482"/>
      <c r="F4027" s="488"/>
      <c r="G4027" s="482"/>
      <c r="H4027" s="482"/>
      <c r="I4027" s="489"/>
      <c r="J4027" s="455"/>
      <c r="K4027" s="518"/>
      <c r="L4027" s="493"/>
      <c r="M4027" s="493"/>
      <c r="N4027" s="587"/>
      <c r="O4027" s="545"/>
      <c r="P4027" s="545"/>
    </row>
    <row r="4028" spans="1:16" hidden="1" x14ac:dyDescent="0.2">
      <c r="A4028" s="538"/>
      <c r="B4028" s="539"/>
      <c r="C4028" s="492"/>
      <c r="D4028" s="554"/>
      <c r="E4028" s="482"/>
      <c r="F4028" s="488"/>
      <c r="G4028" s="482"/>
      <c r="H4028" s="482"/>
      <c r="I4028" s="489"/>
      <c r="J4028" s="455"/>
      <c r="K4028" s="518"/>
      <c r="L4028" s="493"/>
      <c r="M4028" s="493"/>
      <c r="N4028" s="587"/>
      <c r="O4028" s="545"/>
      <c r="P4028" s="545"/>
    </row>
    <row r="4029" spans="1:16" hidden="1" x14ac:dyDescent="0.2">
      <c r="A4029" s="538"/>
      <c r="B4029" s="539"/>
      <c r="C4029" s="492"/>
      <c r="D4029" s="554"/>
      <c r="E4029" s="482"/>
      <c r="F4029" s="488"/>
      <c r="G4029" s="482"/>
      <c r="H4029" s="482"/>
      <c r="I4029" s="489"/>
      <c r="J4029" s="455"/>
      <c r="K4029" s="518"/>
      <c r="L4029" s="493"/>
      <c r="M4029" s="493"/>
      <c r="N4029" s="587"/>
      <c r="O4029" s="545"/>
      <c r="P4029" s="545"/>
    </row>
    <row r="4030" spans="1:16" hidden="1" x14ac:dyDescent="0.2">
      <c r="A4030" s="538"/>
      <c r="B4030" s="539"/>
      <c r="C4030" s="492"/>
      <c r="D4030" s="554"/>
      <c r="E4030" s="482"/>
      <c r="F4030" s="488"/>
      <c r="G4030" s="482"/>
      <c r="H4030" s="482"/>
      <c r="I4030" s="489"/>
      <c r="J4030" s="455"/>
      <c r="K4030" s="518"/>
      <c r="L4030" s="493"/>
      <c r="M4030" s="493"/>
      <c r="N4030" s="587"/>
      <c r="O4030" s="545"/>
      <c r="P4030" s="545"/>
    </row>
    <row r="4031" spans="1:16" hidden="1" x14ac:dyDescent="0.2">
      <c r="A4031" s="538"/>
      <c r="B4031" s="539"/>
      <c r="C4031" s="492"/>
      <c r="D4031" s="554"/>
      <c r="E4031" s="482"/>
      <c r="F4031" s="488"/>
      <c r="G4031" s="482"/>
      <c r="H4031" s="482"/>
      <c r="I4031" s="489"/>
      <c r="J4031" s="455"/>
      <c r="K4031" s="518"/>
      <c r="L4031" s="493"/>
      <c r="M4031" s="493"/>
      <c r="N4031" s="587"/>
      <c r="O4031" s="545"/>
      <c r="P4031" s="545"/>
    </row>
    <row r="4032" spans="1:16" hidden="1" x14ac:dyDescent="0.2">
      <c r="A4032" s="538"/>
      <c r="B4032" s="539"/>
      <c r="C4032" s="492"/>
      <c r="D4032" s="554"/>
      <c r="E4032" s="482"/>
      <c r="F4032" s="488"/>
      <c r="G4032" s="482"/>
      <c r="H4032" s="482"/>
      <c r="I4032" s="489"/>
      <c r="J4032" s="455"/>
      <c r="K4032" s="518"/>
      <c r="L4032" s="493"/>
      <c r="M4032" s="493"/>
      <c r="N4032" s="587"/>
      <c r="O4032" s="545"/>
      <c r="P4032" s="545"/>
    </row>
    <row r="4033" spans="1:16" hidden="1" x14ac:dyDescent="0.2">
      <c r="A4033" s="538"/>
      <c r="B4033" s="539"/>
      <c r="C4033" s="492"/>
      <c r="D4033" s="554"/>
      <c r="E4033" s="482"/>
      <c r="F4033" s="488"/>
      <c r="G4033" s="482"/>
      <c r="H4033" s="482"/>
      <c r="I4033" s="489"/>
      <c r="J4033" s="455"/>
      <c r="K4033" s="518"/>
      <c r="L4033" s="493"/>
      <c r="M4033" s="493"/>
      <c r="N4033" s="587"/>
      <c r="O4033" s="545"/>
      <c r="P4033" s="545"/>
    </row>
    <row r="4034" spans="1:16" hidden="1" x14ac:dyDescent="0.2">
      <c r="A4034" s="538"/>
      <c r="B4034" s="539"/>
      <c r="C4034" s="492"/>
      <c r="D4034" s="554"/>
      <c r="E4034" s="482"/>
      <c r="F4034" s="488"/>
      <c r="G4034" s="482"/>
      <c r="H4034" s="482"/>
      <c r="I4034" s="489"/>
      <c r="J4034" s="455"/>
      <c r="K4034" s="518"/>
      <c r="L4034" s="493"/>
      <c r="M4034" s="493"/>
      <c r="N4034" s="587"/>
      <c r="O4034" s="545"/>
      <c r="P4034" s="545"/>
    </row>
    <row r="4035" spans="1:16" hidden="1" x14ac:dyDescent="0.2">
      <c r="A4035" s="538"/>
      <c r="B4035" s="539"/>
      <c r="C4035" s="492"/>
      <c r="D4035" s="554"/>
      <c r="E4035" s="482"/>
      <c r="F4035" s="488"/>
      <c r="G4035" s="482"/>
      <c r="H4035" s="482"/>
      <c r="I4035" s="489"/>
      <c r="J4035" s="455"/>
      <c r="K4035" s="518"/>
      <c r="L4035" s="493"/>
      <c r="M4035" s="493"/>
      <c r="N4035" s="587"/>
      <c r="O4035" s="545"/>
      <c r="P4035" s="545"/>
    </row>
    <row r="4036" spans="1:16" hidden="1" x14ac:dyDescent="0.2">
      <c r="A4036" s="538"/>
      <c r="B4036" s="539"/>
      <c r="C4036" s="492"/>
      <c r="D4036" s="554"/>
      <c r="E4036" s="482"/>
      <c r="F4036" s="488"/>
      <c r="G4036" s="482"/>
      <c r="H4036" s="482"/>
      <c r="I4036" s="489"/>
      <c r="J4036" s="455"/>
      <c r="K4036" s="518"/>
      <c r="L4036" s="493"/>
      <c r="M4036" s="493"/>
      <c r="N4036" s="587"/>
      <c r="O4036" s="545"/>
      <c r="P4036" s="545"/>
    </row>
    <row r="4037" spans="1:16" hidden="1" x14ac:dyDescent="0.2">
      <c r="A4037" s="538"/>
      <c r="B4037" s="539"/>
      <c r="C4037" s="492"/>
      <c r="D4037" s="554"/>
      <c r="E4037" s="482"/>
      <c r="F4037" s="488"/>
      <c r="G4037" s="482"/>
      <c r="H4037" s="482"/>
      <c r="I4037" s="489"/>
      <c r="J4037" s="455"/>
      <c r="K4037" s="518"/>
      <c r="L4037" s="493"/>
      <c r="M4037" s="493"/>
      <c r="N4037" s="587"/>
      <c r="O4037" s="545"/>
      <c r="P4037" s="545"/>
    </row>
    <row r="4038" spans="1:16" hidden="1" x14ac:dyDescent="0.2">
      <c r="A4038" s="538"/>
      <c r="B4038" s="539"/>
      <c r="C4038" s="492"/>
      <c r="D4038" s="554"/>
      <c r="E4038" s="482"/>
      <c r="F4038" s="488"/>
      <c r="G4038" s="482"/>
      <c r="H4038" s="482"/>
      <c r="I4038" s="489"/>
      <c r="J4038" s="455"/>
      <c r="K4038" s="518"/>
      <c r="L4038" s="493"/>
      <c r="M4038" s="493"/>
      <c r="N4038" s="587"/>
      <c r="O4038" s="545"/>
      <c r="P4038" s="545"/>
    </row>
    <row r="4039" spans="1:16" hidden="1" x14ac:dyDescent="0.2">
      <c r="A4039" s="538"/>
      <c r="B4039" s="539"/>
      <c r="C4039" s="492"/>
      <c r="D4039" s="554"/>
      <c r="E4039" s="482"/>
      <c r="F4039" s="488"/>
      <c r="G4039" s="482"/>
      <c r="H4039" s="482"/>
      <c r="I4039" s="489"/>
      <c r="J4039" s="455"/>
      <c r="K4039" s="518"/>
      <c r="L4039" s="493"/>
      <c r="M4039" s="493"/>
      <c r="N4039" s="587"/>
      <c r="O4039" s="545"/>
      <c r="P4039" s="545"/>
    </row>
    <row r="4040" spans="1:16" hidden="1" x14ac:dyDescent="0.2">
      <c r="A4040" s="538"/>
      <c r="B4040" s="539"/>
      <c r="C4040" s="492"/>
      <c r="D4040" s="554"/>
      <c r="E4040" s="482"/>
      <c r="F4040" s="488"/>
      <c r="G4040" s="482"/>
      <c r="H4040" s="482"/>
      <c r="I4040" s="489"/>
      <c r="J4040" s="455"/>
      <c r="K4040" s="518"/>
      <c r="L4040" s="493"/>
      <c r="M4040" s="493"/>
      <c r="N4040" s="587"/>
      <c r="O4040" s="545"/>
      <c r="P4040" s="545"/>
    </row>
    <row r="4041" spans="1:16" hidden="1" x14ac:dyDescent="0.2">
      <c r="A4041" s="538"/>
      <c r="B4041" s="539"/>
      <c r="C4041" s="492"/>
      <c r="D4041" s="554"/>
      <c r="E4041" s="482"/>
      <c r="F4041" s="488"/>
      <c r="G4041" s="482"/>
      <c r="H4041" s="482"/>
      <c r="I4041" s="489"/>
      <c r="J4041" s="455"/>
      <c r="K4041" s="518"/>
      <c r="L4041" s="493"/>
      <c r="M4041" s="493"/>
      <c r="N4041" s="587"/>
      <c r="O4041" s="545"/>
      <c r="P4041" s="545"/>
    </row>
    <row r="4042" spans="1:16" hidden="1" x14ac:dyDescent="0.2">
      <c r="A4042" s="538"/>
      <c r="B4042" s="539"/>
      <c r="C4042" s="492"/>
      <c r="D4042" s="554"/>
      <c r="E4042" s="482"/>
      <c r="F4042" s="488"/>
      <c r="G4042" s="482"/>
      <c r="H4042" s="482"/>
      <c r="I4042" s="489"/>
      <c r="J4042" s="455"/>
      <c r="K4042" s="518"/>
      <c r="L4042" s="493"/>
      <c r="M4042" s="493"/>
      <c r="N4042" s="587"/>
      <c r="O4042" s="545"/>
      <c r="P4042" s="545"/>
    </row>
    <row r="4043" spans="1:16" hidden="1" x14ac:dyDescent="0.2">
      <c r="A4043" s="538"/>
      <c r="B4043" s="539"/>
      <c r="C4043" s="492"/>
      <c r="D4043" s="554"/>
      <c r="E4043" s="482"/>
      <c r="F4043" s="488"/>
      <c r="G4043" s="482"/>
      <c r="H4043" s="482"/>
      <c r="I4043" s="489"/>
      <c r="J4043" s="455"/>
      <c r="K4043" s="518"/>
      <c r="L4043" s="493"/>
      <c r="M4043" s="493"/>
      <c r="N4043" s="587"/>
      <c r="O4043" s="545"/>
      <c r="P4043" s="545"/>
    </row>
    <row r="4044" spans="1:16" hidden="1" x14ac:dyDescent="0.2">
      <c r="A4044" s="538"/>
      <c r="B4044" s="539"/>
      <c r="C4044" s="492"/>
      <c r="D4044" s="554"/>
      <c r="E4044" s="482"/>
      <c r="F4044" s="488"/>
      <c r="G4044" s="482"/>
      <c r="H4044" s="482"/>
      <c r="I4044" s="489"/>
      <c r="J4044" s="455"/>
      <c r="K4044" s="518"/>
      <c r="L4044" s="493"/>
      <c r="M4044" s="493"/>
      <c r="N4044" s="587"/>
      <c r="O4044" s="545"/>
      <c r="P4044" s="545"/>
    </row>
    <row r="4045" spans="1:16" hidden="1" x14ac:dyDescent="0.2">
      <c r="A4045" s="538"/>
      <c r="B4045" s="539"/>
      <c r="C4045" s="492"/>
      <c r="D4045" s="554"/>
      <c r="E4045" s="482"/>
      <c r="F4045" s="488"/>
      <c r="G4045" s="482"/>
      <c r="H4045" s="482"/>
      <c r="I4045" s="489"/>
      <c r="J4045" s="455"/>
      <c r="K4045" s="518"/>
      <c r="L4045" s="493"/>
      <c r="M4045" s="493"/>
      <c r="N4045" s="587"/>
      <c r="O4045" s="545"/>
      <c r="P4045" s="545"/>
    </row>
    <row r="4046" spans="1:16" hidden="1" x14ac:dyDescent="0.2">
      <c r="A4046" s="538"/>
      <c r="B4046" s="539"/>
      <c r="C4046" s="492"/>
      <c r="D4046" s="554"/>
      <c r="E4046" s="482"/>
      <c r="F4046" s="488"/>
      <c r="G4046" s="482"/>
      <c r="H4046" s="482"/>
      <c r="I4046" s="489"/>
      <c r="J4046" s="455"/>
      <c r="K4046" s="518"/>
      <c r="L4046" s="493"/>
      <c r="M4046" s="493"/>
      <c r="N4046" s="587"/>
      <c r="O4046" s="545"/>
      <c r="P4046" s="545"/>
    </row>
    <row r="4047" spans="1:16" hidden="1" x14ac:dyDescent="0.2">
      <c r="A4047" s="538"/>
      <c r="B4047" s="539"/>
      <c r="C4047" s="492"/>
      <c r="D4047" s="554"/>
      <c r="E4047" s="482"/>
      <c r="F4047" s="488"/>
      <c r="G4047" s="482"/>
      <c r="H4047" s="482"/>
      <c r="I4047" s="489"/>
      <c r="J4047" s="455"/>
      <c r="K4047" s="518"/>
      <c r="L4047" s="493"/>
      <c r="M4047" s="493"/>
      <c r="N4047" s="587"/>
      <c r="O4047" s="545"/>
      <c r="P4047" s="545"/>
    </row>
    <row r="4048" spans="1:16" hidden="1" x14ac:dyDescent="0.2">
      <c r="A4048" s="538"/>
      <c r="B4048" s="539"/>
      <c r="C4048" s="492"/>
      <c r="D4048" s="554"/>
      <c r="E4048" s="482"/>
      <c r="F4048" s="488"/>
      <c r="G4048" s="482"/>
      <c r="H4048" s="482"/>
      <c r="I4048" s="489"/>
      <c r="J4048" s="455"/>
      <c r="K4048" s="518"/>
      <c r="L4048" s="493"/>
      <c r="M4048" s="493"/>
      <c r="N4048" s="587"/>
      <c r="O4048" s="545"/>
      <c r="P4048" s="545"/>
    </row>
    <row r="4049" spans="1:16" hidden="1" x14ac:dyDescent="0.2">
      <c r="A4049" s="538"/>
      <c r="B4049" s="539"/>
      <c r="C4049" s="492"/>
      <c r="D4049" s="554"/>
      <c r="E4049" s="482"/>
      <c r="F4049" s="488"/>
      <c r="G4049" s="482"/>
      <c r="H4049" s="482"/>
      <c r="I4049" s="489"/>
      <c r="J4049" s="455"/>
      <c r="K4049" s="518"/>
      <c r="L4049" s="493"/>
      <c r="M4049" s="493"/>
      <c r="N4049" s="587"/>
      <c r="O4049" s="545"/>
      <c r="P4049" s="545"/>
    </row>
    <row r="4050" spans="1:16" hidden="1" x14ac:dyDescent="0.2">
      <c r="A4050" s="538"/>
      <c r="B4050" s="539"/>
      <c r="C4050" s="492"/>
      <c r="D4050" s="554"/>
      <c r="E4050" s="482"/>
      <c r="F4050" s="488"/>
      <c r="G4050" s="482"/>
      <c r="H4050" s="482"/>
      <c r="I4050" s="489"/>
      <c r="J4050" s="455"/>
      <c r="K4050" s="518"/>
      <c r="L4050" s="493"/>
      <c r="M4050" s="493"/>
      <c r="N4050" s="587"/>
      <c r="O4050" s="545"/>
      <c r="P4050" s="545"/>
    </row>
    <row r="4051" spans="1:16" hidden="1" x14ac:dyDescent="0.2">
      <c r="A4051" s="538"/>
      <c r="B4051" s="539"/>
      <c r="C4051" s="492"/>
      <c r="D4051" s="554"/>
      <c r="E4051" s="482"/>
      <c r="F4051" s="488"/>
      <c r="G4051" s="482"/>
      <c r="H4051" s="482"/>
      <c r="I4051" s="489"/>
      <c r="J4051" s="455"/>
      <c r="K4051" s="518"/>
      <c r="L4051" s="493"/>
      <c r="M4051" s="493"/>
      <c r="N4051" s="587"/>
      <c r="O4051" s="545"/>
      <c r="P4051" s="545"/>
    </row>
    <row r="4052" spans="1:16" hidden="1" x14ac:dyDescent="0.2">
      <c r="A4052" s="538"/>
      <c r="B4052" s="539"/>
      <c r="C4052" s="492"/>
      <c r="D4052" s="554"/>
      <c r="E4052" s="482"/>
      <c r="F4052" s="488"/>
      <c r="G4052" s="482"/>
      <c r="H4052" s="482"/>
      <c r="I4052" s="489"/>
      <c r="J4052" s="455"/>
      <c r="K4052" s="518"/>
      <c r="L4052" s="493"/>
      <c r="M4052" s="493"/>
      <c r="N4052" s="587"/>
      <c r="O4052" s="545"/>
      <c r="P4052" s="545"/>
    </row>
    <row r="4053" spans="1:16" hidden="1" x14ac:dyDescent="0.2">
      <c r="A4053" s="538"/>
      <c r="B4053" s="539"/>
      <c r="C4053" s="492"/>
      <c r="D4053" s="554"/>
      <c r="E4053" s="482"/>
      <c r="F4053" s="488"/>
      <c r="G4053" s="482"/>
      <c r="H4053" s="482"/>
      <c r="I4053" s="489"/>
      <c r="J4053" s="455"/>
      <c r="K4053" s="518"/>
      <c r="L4053" s="493"/>
      <c r="M4053" s="493"/>
      <c r="N4053" s="587"/>
      <c r="O4053" s="545"/>
      <c r="P4053" s="545"/>
    </row>
    <row r="4054" spans="1:16" hidden="1" x14ac:dyDescent="0.2">
      <c r="A4054" s="538"/>
      <c r="B4054" s="539"/>
      <c r="C4054" s="492"/>
      <c r="D4054" s="554"/>
      <c r="E4054" s="482"/>
      <c r="F4054" s="488"/>
      <c r="G4054" s="482"/>
      <c r="H4054" s="482"/>
      <c r="I4054" s="489"/>
      <c r="J4054" s="455"/>
      <c r="K4054" s="518"/>
      <c r="L4054" s="493"/>
      <c r="M4054" s="493"/>
      <c r="N4054" s="587"/>
      <c r="O4054" s="545"/>
      <c r="P4054" s="545"/>
    </row>
    <row r="4055" spans="1:16" hidden="1" x14ac:dyDescent="0.2">
      <c r="A4055" s="538"/>
      <c r="B4055" s="539"/>
      <c r="C4055" s="492"/>
      <c r="D4055" s="554"/>
      <c r="E4055" s="482"/>
      <c r="F4055" s="488"/>
      <c r="G4055" s="482"/>
      <c r="H4055" s="482"/>
      <c r="I4055" s="489"/>
      <c r="J4055" s="455"/>
      <c r="K4055" s="518"/>
      <c r="L4055" s="493"/>
      <c r="M4055" s="493"/>
      <c r="N4055" s="587"/>
      <c r="O4055" s="545"/>
      <c r="P4055" s="545"/>
    </row>
    <row r="4056" spans="1:16" hidden="1" x14ac:dyDescent="0.2">
      <c r="A4056" s="538"/>
      <c r="B4056" s="539"/>
      <c r="C4056" s="492"/>
      <c r="D4056" s="554"/>
      <c r="E4056" s="482"/>
      <c r="F4056" s="488"/>
      <c r="G4056" s="482"/>
      <c r="H4056" s="482"/>
      <c r="I4056" s="489"/>
      <c r="J4056" s="455"/>
      <c r="K4056" s="518"/>
      <c r="L4056" s="493"/>
      <c r="M4056" s="493"/>
      <c r="N4056" s="587"/>
      <c r="O4056" s="545"/>
      <c r="P4056" s="545"/>
    </row>
    <row r="4057" spans="1:16" hidden="1" x14ac:dyDescent="0.2">
      <c r="A4057" s="538"/>
      <c r="B4057" s="539"/>
      <c r="C4057" s="492"/>
      <c r="D4057" s="554"/>
      <c r="E4057" s="482"/>
      <c r="F4057" s="488"/>
      <c r="G4057" s="482"/>
      <c r="H4057" s="482"/>
      <c r="I4057" s="489"/>
      <c r="J4057" s="455"/>
      <c r="K4057" s="518"/>
      <c r="L4057" s="493"/>
      <c r="M4057" s="493"/>
      <c r="N4057" s="587"/>
      <c r="O4057" s="545"/>
      <c r="P4057" s="545"/>
    </row>
    <row r="4058" spans="1:16" hidden="1" x14ac:dyDescent="0.2">
      <c r="A4058" s="538"/>
      <c r="B4058" s="539"/>
      <c r="C4058" s="492"/>
      <c r="D4058" s="554"/>
      <c r="E4058" s="482"/>
      <c r="F4058" s="488"/>
      <c r="G4058" s="482"/>
      <c r="H4058" s="482"/>
      <c r="I4058" s="489"/>
      <c r="J4058" s="455"/>
      <c r="K4058" s="518"/>
      <c r="L4058" s="493"/>
      <c r="M4058" s="493"/>
      <c r="N4058" s="587"/>
      <c r="O4058" s="545"/>
      <c r="P4058" s="545"/>
    </row>
    <row r="4059" spans="1:16" hidden="1" x14ac:dyDescent="0.2">
      <c r="A4059" s="538"/>
      <c r="B4059" s="539"/>
      <c r="C4059" s="492"/>
      <c r="D4059" s="554"/>
      <c r="E4059" s="482"/>
      <c r="F4059" s="488"/>
      <c r="G4059" s="482"/>
      <c r="H4059" s="482"/>
      <c r="I4059" s="489"/>
      <c r="J4059" s="455"/>
      <c r="K4059" s="518"/>
      <c r="L4059" s="493"/>
      <c r="M4059" s="493"/>
      <c r="N4059" s="587"/>
      <c r="O4059" s="545"/>
      <c r="P4059" s="545"/>
    </row>
    <row r="4060" spans="1:16" hidden="1" x14ac:dyDescent="0.2">
      <c r="A4060" s="538"/>
      <c r="B4060" s="539"/>
      <c r="C4060" s="492"/>
      <c r="D4060" s="554"/>
      <c r="E4060" s="482"/>
      <c r="F4060" s="488"/>
      <c r="G4060" s="482"/>
      <c r="H4060" s="482"/>
      <c r="I4060" s="489"/>
      <c r="J4060" s="455"/>
      <c r="K4060" s="518"/>
      <c r="L4060" s="493"/>
      <c r="M4060" s="493"/>
      <c r="N4060" s="587"/>
      <c r="O4060" s="545"/>
      <c r="P4060" s="545"/>
    </row>
    <row r="4061" spans="1:16" hidden="1" x14ac:dyDescent="0.2">
      <c r="A4061" s="538"/>
      <c r="B4061" s="539"/>
      <c r="C4061" s="492"/>
      <c r="D4061" s="554"/>
      <c r="E4061" s="482"/>
      <c r="F4061" s="488"/>
      <c r="G4061" s="482"/>
      <c r="H4061" s="482"/>
      <c r="I4061" s="489"/>
      <c r="J4061" s="455"/>
      <c r="K4061" s="518"/>
      <c r="L4061" s="493"/>
      <c r="M4061" s="493"/>
      <c r="N4061" s="587"/>
      <c r="O4061" s="545"/>
      <c r="P4061" s="545"/>
    </row>
    <row r="4062" spans="1:16" hidden="1" x14ac:dyDescent="0.2">
      <c r="A4062" s="538"/>
      <c r="B4062" s="539"/>
      <c r="C4062" s="492"/>
      <c r="D4062" s="554"/>
      <c r="E4062" s="482"/>
      <c r="F4062" s="488"/>
      <c r="G4062" s="482"/>
      <c r="H4062" s="482"/>
      <c r="I4062" s="489"/>
      <c r="J4062" s="455"/>
      <c r="K4062" s="518"/>
      <c r="L4062" s="493"/>
      <c r="M4062" s="493"/>
      <c r="N4062" s="587"/>
      <c r="O4062" s="545"/>
      <c r="P4062" s="545"/>
    </row>
    <row r="4063" spans="1:16" hidden="1" x14ac:dyDescent="0.2">
      <c r="A4063" s="538"/>
      <c r="B4063" s="539"/>
      <c r="C4063" s="492"/>
      <c r="D4063" s="554"/>
      <c r="E4063" s="482"/>
      <c r="F4063" s="488"/>
      <c r="G4063" s="482"/>
      <c r="H4063" s="482"/>
      <c r="I4063" s="489"/>
      <c r="J4063" s="455"/>
      <c r="K4063" s="518"/>
      <c r="L4063" s="493"/>
      <c r="M4063" s="493"/>
      <c r="N4063" s="587"/>
      <c r="O4063" s="545"/>
      <c r="P4063" s="545"/>
    </row>
    <row r="4064" spans="1:16" hidden="1" x14ac:dyDescent="0.2">
      <c r="A4064" s="538"/>
      <c r="B4064" s="539"/>
      <c r="C4064" s="492"/>
      <c r="D4064" s="554"/>
      <c r="E4064" s="482"/>
      <c r="F4064" s="488"/>
      <c r="G4064" s="482"/>
      <c r="H4064" s="482"/>
      <c r="I4064" s="489"/>
      <c r="J4064" s="455"/>
      <c r="K4064" s="518"/>
      <c r="L4064" s="493"/>
      <c r="M4064" s="493"/>
      <c r="N4064" s="587"/>
      <c r="O4064" s="545"/>
      <c r="P4064" s="545"/>
    </row>
    <row r="4065" spans="1:16" hidden="1" x14ac:dyDescent="0.2">
      <c r="A4065" s="538"/>
      <c r="B4065" s="539"/>
      <c r="C4065" s="492"/>
      <c r="D4065" s="554"/>
      <c r="E4065" s="482"/>
      <c r="F4065" s="488"/>
      <c r="G4065" s="482"/>
      <c r="H4065" s="482"/>
      <c r="I4065" s="489"/>
      <c r="J4065" s="455"/>
      <c r="K4065" s="518"/>
      <c r="L4065" s="493"/>
      <c r="M4065" s="493"/>
      <c r="N4065" s="587"/>
      <c r="O4065" s="545"/>
      <c r="P4065" s="545"/>
    </row>
    <row r="4066" spans="1:16" hidden="1" x14ac:dyDescent="0.2">
      <c r="A4066" s="538"/>
      <c r="B4066" s="539"/>
      <c r="C4066" s="492"/>
      <c r="D4066" s="554"/>
      <c r="E4066" s="482"/>
      <c r="F4066" s="488"/>
      <c r="G4066" s="482"/>
      <c r="H4066" s="482"/>
      <c r="I4066" s="489"/>
      <c r="J4066" s="455"/>
      <c r="K4066" s="518"/>
      <c r="L4066" s="493"/>
      <c r="M4066" s="493"/>
      <c r="N4066" s="587"/>
      <c r="O4066" s="545"/>
      <c r="P4066" s="545"/>
    </row>
    <row r="4067" spans="1:16" hidden="1" x14ac:dyDescent="0.2">
      <c r="A4067" s="538"/>
      <c r="B4067" s="539"/>
      <c r="C4067" s="492"/>
      <c r="D4067" s="554"/>
      <c r="E4067" s="482"/>
      <c r="F4067" s="488"/>
      <c r="G4067" s="482"/>
      <c r="H4067" s="482"/>
      <c r="I4067" s="489"/>
      <c r="J4067" s="455"/>
      <c r="K4067" s="518"/>
      <c r="L4067" s="493"/>
      <c r="M4067" s="493"/>
      <c r="N4067" s="587"/>
      <c r="O4067" s="545"/>
      <c r="P4067" s="545"/>
    </row>
    <row r="4068" spans="1:16" hidden="1" x14ac:dyDescent="0.2">
      <c r="A4068" s="538"/>
      <c r="B4068" s="539"/>
      <c r="C4068" s="492"/>
      <c r="D4068" s="554"/>
      <c r="E4068" s="482"/>
      <c r="F4068" s="488"/>
      <c r="G4068" s="482"/>
      <c r="H4068" s="482"/>
      <c r="I4068" s="489"/>
      <c r="J4068" s="455"/>
      <c r="K4068" s="518"/>
      <c r="L4068" s="493"/>
      <c r="M4068" s="493"/>
      <c r="N4068" s="587"/>
      <c r="O4068" s="545"/>
      <c r="P4068" s="545"/>
    </row>
    <row r="4069" spans="1:16" hidden="1" x14ac:dyDescent="0.2">
      <c r="A4069" s="538"/>
      <c r="B4069" s="539"/>
      <c r="C4069" s="492"/>
      <c r="D4069" s="554"/>
      <c r="E4069" s="482"/>
      <c r="F4069" s="488"/>
      <c r="G4069" s="482"/>
      <c r="H4069" s="482"/>
      <c r="I4069" s="489"/>
      <c r="J4069" s="455"/>
      <c r="K4069" s="518"/>
      <c r="L4069" s="493"/>
      <c r="M4069" s="493"/>
      <c r="N4069" s="587"/>
      <c r="O4069" s="545"/>
      <c r="P4069" s="545"/>
    </row>
    <row r="4070" spans="1:16" hidden="1" x14ac:dyDescent="0.2">
      <c r="A4070" s="538"/>
      <c r="B4070" s="539"/>
      <c r="C4070" s="492"/>
      <c r="D4070" s="554"/>
      <c r="E4070" s="482"/>
      <c r="F4070" s="488"/>
      <c r="G4070" s="482"/>
      <c r="H4070" s="482"/>
      <c r="I4070" s="489"/>
      <c r="J4070" s="455"/>
      <c r="K4070" s="518"/>
      <c r="L4070" s="493"/>
      <c r="M4070" s="493"/>
      <c r="N4070" s="587"/>
      <c r="O4070" s="545"/>
      <c r="P4070" s="545"/>
    </row>
    <row r="4071" spans="1:16" hidden="1" x14ac:dyDescent="0.2">
      <c r="A4071" s="538"/>
      <c r="B4071" s="539"/>
      <c r="C4071" s="492"/>
      <c r="D4071" s="554"/>
      <c r="E4071" s="482"/>
      <c r="F4071" s="488"/>
      <c r="G4071" s="482"/>
      <c r="H4071" s="482"/>
      <c r="I4071" s="489"/>
      <c r="J4071" s="455"/>
      <c r="K4071" s="518"/>
      <c r="L4071" s="493"/>
      <c r="M4071" s="493"/>
      <c r="N4071" s="587"/>
      <c r="O4071" s="545"/>
      <c r="P4071" s="545"/>
    </row>
    <row r="4072" spans="1:16" hidden="1" x14ac:dyDescent="0.2">
      <c r="A4072" s="538"/>
      <c r="B4072" s="539"/>
      <c r="C4072" s="492"/>
      <c r="D4072" s="554"/>
      <c r="E4072" s="482"/>
      <c r="F4072" s="488"/>
      <c r="G4072" s="482"/>
      <c r="H4072" s="482"/>
      <c r="I4072" s="489"/>
      <c r="J4072" s="455"/>
      <c r="K4072" s="518"/>
      <c r="L4072" s="493"/>
      <c r="M4072" s="493"/>
      <c r="N4072" s="587"/>
      <c r="O4072" s="545"/>
      <c r="P4072" s="545"/>
    </row>
    <row r="4073" spans="1:16" hidden="1" x14ac:dyDescent="0.2">
      <c r="A4073" s="538"/>
      <c r="B4073" s="539"/>
      <c r="C4073" s="492"/>
      <c r="D4073" s="554"/>
      <c r="E4073" s="482"/>
      <c r="F4073" s="488"/>
      <c r="G4073" s="482"/>
      <c r="H4073" s="482"/>
      <c r="I4073" s="489"/>
      <c r="J4073" s="455"/>
      <c r="K4073" s="518"/>
      <c r="L4073" s="493"/>
      <c r="M4073" s="493"/>
      <c r="N4073" s="587"/>
      <c r="O4073" s="545"/>
      <c r="P4073" s="545"/>
    </row>
    <row r="4074" spans="1:16" hidden="1" x14ac:dyDescent="0.2">
      <c r="A4074" s="538"/>
      <c r="B4074" s="539"/>
      <c r="C4074" s="492"/>
      <c r="D4074" s="554"/>
      <c r="E4074" s="482"/>
      <c r="F4074" s="488"/>
      <c r="G4074" s="482"/>
      <c r="H4074" s="482"/>
      <c r="I4074" s="489"/>
      <c r="J4074" s="455"/>
      <c r="K4074" s="518"/>
      <c r="L4074" s="493"/>
      <c r="M4074" s="493"/>
      <c r="N4074" s="587"/>
      <c r="O4074" s="545"/>
      <c r="P4074" s="545"/>
    </row>
    <row r="4075" spans="1:16" hidden="1" x14ac:dyDescent="0.2">
      <c r="A4075" s="538"/>
      <c r="B4075" s="539"/>
      <c r="C4075" s="492"/>
      <c r="D4075" s="554"/>
      <c r="E4075" s="482"/>
      <c r="F4075" s="488"/>
      <c r="G4075" s="482"/>
      <c r="H4075" s="482"/>
      <c r="I4075" s="489"/>
      <c r="J4075" s="455"/>
      <c r="K4075" s="518"/>
      <c r="L4075" s="493"/>
      <c r="M4075" s="493"/>
      <c r="N4075" s="587"/>
      <c r="O4075" s="545"/>
      <c r="P4075" s="545"/>
    </row>
    <row r="4076" spans="1:16" hidden="1" x14ac:dyDescent="0.2">
      <c r="A4076" s="538"/>
      <c r="B4076" s="539"/>
      <c r="C4076" s="492"/>
      <c r="D4076" s="554"/>
      <c r="E4076" s="482"/>
      <c r="F4076" s="488"/>
      <c r="G4076" s="482"/>
      <c r="H4076" s="482"/>
      <c r="I4076" s="489"/>
      <c r="J4076" s="455"/>
      <c r="K4076" s="518"/>
      <c r="L4076" s="493"/>
      <c r="M4076" s="493"/>
      <c r="N4076" s="587"/>
      <c r="O4076" s="545"/>
      <c r="P4076" s="545"/>
    </row>
    <row r="4077" spans="1:16" hidden="1" x14ac:dyDescent="0.2">
      <c r="A4077" s="538"/>
      <c r="B4077" s="539"/>
      <c r="C4077" s="492"/>
      <c r="D4077" s="554"/>
      <c r="E4077" s="482"/>
      <c r="F4077" s="488"/>
      <c r="G4077" s="482"/>
      <c r="H4077" s="482"/>
      <c r="I4077" s="489"/>
      <c r="J4077" s="455"/>
      <c r="K4077" s="518"/>
      <c r="L4077" s="493"/>
      <c r="M4077" s="493"/>
      <c r="N4077" s="587"/>
      <c r="O4077" s="545"/>
      <c r="P4077" s="545"/>
    </row>
    <row r="4078" spans="1:16" hidden="1" x14ac:dyDescent="0.2">
      <c r="A4078" s="538"/>
      <c r="B4078" s="539"/>
      <c r="C4078" s="492"/>
      <c r="D4078" s="554"/>
      <c r="E4078" s="482"/>
      <c r="F4078" s="488"/>
      <c r="G4078" s="482"/>
      <c r="H4078" s="482"/>
      <c r="I4078" s="489"/>
      <c r="J4078" s="455"/>
      <c r="K4078" s="518"/>
      <c r="L4078" s="493"/>
      <c r="M4078" s="493"/>
      <c r="N4078" s="587"/>
      <c r="O4078" s="545"/>
      <c r="P4078" s="545"/>
    </row>
    <row r="4079" spans="1:16" hidden="1" x14ac:dyDescent="0.2">
      <c r="A4079" s="538"/>
      <c r="B4079" s="539"/>
      <c r="C4079" s="492"/>
      <c r="D4079" s="554"/>
      <c r="E4079" s="482"/>
      <c r="F4079" s="488"/>
      <c r="G4079" s="482"/>
      <c r="H4079" s="482"/>
      <c r="I4079" s="489"/>
      <c r="J4079" s="455"/>
      <c r="K4079" s="518"/>
      <c r="L4079" s="493"/>
      <c r="M4079" s="493"/>
      <c r="N4079" s="587"/>
      <c r="O4079" s="545"/>
      <c r="P4079" s="545"/>
    </row>
    <row r="4080" spans="1:16" hidden="1" x14ac:dyDescent="0.2">
      <c r="A4080" s="538"/>
      <c r="B4080" s="539"/>
      <c r="C4080" s="492"/>
      <c r="D4080" s="554"/>
      <c r="E4080" s="482"/>
      <c r="F4080" s="488"/>
      <c r="G4080" s="482"/>
      <c r="H4080" s="482"/>
      <c r="I4080" s="489"/>
      <c r="J4080" s="455"/>
      <c r="K4080" s="518"/>
      <c r="L4080" s="493"/>
      <c r="M4080" s="493"/>
      <c r="N4080" s="587"/>
      <c r="O4080" s="545"/>
      <c r="P4080" s="545"/>
    </row>
    <row r="4081" spans="1:16" hidden="1" x14ac:dyDescent="0.2">
      <c r="A4081" s="538"/>
      <c r="B4081" s="539"/>
      <c r="C4081" s="492"/>
      <c r="D4081" s="554"/>
      <c r="E4081" s="482"/>
      <c r="F4081" s="488"/>
      <c r="G4081" s="482"/>
      <c r="H4081" s="482"/>
      <c r="I4081" s="489"/>
      <c r="J4081" s="455"/>
      <c r="K4081" s="518"/>
      <c r="L4081" s="493"/>
      <c r="M4081" s="493"/>
      <c r="N4081" s="587"/>
      <c r="O4081" s="545"/>
      <c r="P4081" s="545"/>
    </row>
    <row r="4082" spans="1:16" hidden="1" x14ac:dyDescent="0.2">
      <c r="A4082" s="538"/>
      <c r="B4082" s="539"/>
      <c r="C4082" s="492"/>
      <c r="D4082" s="554"/>
      <c r="E4082" s="482"/>
      <c r="F4082" s="488"/>
      <c r="G4082" s="482"/>
      <c r="H4082" s="482"/>
      <c r="I4082" s="489"/>
      <c r="J4082" s="455"/>
      <c r="K4082" s="518"/>
      <c r="L4082" s="493"/>
      <c r="M4082" s="493"/>
      <c r="N4082" s="587"/>
      <c r="O4082" s="545"/>
      <c r="P4082" s="545"/>
    </row>
    <row r="4083" spans="1:16" hidden="1" x14ac:dyDescent="0.2">
      <c r="A4083" s="538"/>
      <c r="B4083" s="539"/>
      <c r="C4083" s="492"/>
      <c r="D4083" s="554"/>
      <c r="E4083" s="482"/>
      <c r="F4083" s="488"/>
      <c r="G4083" s="482"/>
      <c r="H4083" s="482"/>
      <c r="I4083" s="489"/>
      <c r="J4083" s="455"/>
      <c r="K4083" s="518"/>
      <c r="L4083" s="493"/>
      <c r="M4083" s="493"/>
      <c r="N4083" s="587"/>
      <c r="O4083" s="545"/>
      <c r="P4083" s="545"/>
    </row>
    <row r="4084" spans="1:16" hidden="1" x14ac:dyDescent="0.2">
      <c r="A4084" s="538"/>
      <c r="B4084" s="539"/>
      <c r="C4084" s="492"/>
      <c r="D4084" s="554"/>
      <c r="E4084" s="482"/>
      <c r="F4084" s="488"/>
      <c r="G4084" s="482"/>
      <c r="H4084" s="482"/>
      <c r="I4084" s="489"/>
      <c r="J4084" s="455"/>
      <c r="K4084" s="518"/>
      <c r="L4084" s="493"/>
      <c r="M4084" s="493"/>
      <c r="N4084" s="587"/>
      <c r="O4084" s="545"/>
      <c r="P4084" s="545"/>
    </row>
    <row r="4085" spans="1:16" hidden="1" x14ac:dyDescent="0.2">
      <c r="A4085" s="538"/>
      <c r="B4085" s="539"/>
      <c r="C4085" s="492"/>
      <c r="D4085" s="554"/>
      <c r="E4085" s="482"/>
      <c r="F4085" s="488"/>
      <c r="G4085" s="482"/>
      <c r="H4085" s="482"/>
      <c r="I4085" s="489"/>
      <c r="J4085" s="455"/>
      <c r="K4085" s="518"/>
      <c r="L4085" s="493"/>
      <c r="M4085" s="493"/>
      <c r="N4085" s="587"/>
      <c r="O4085" s="545"/>
      <c r="P4085" s="545"/>
    </row>
    <row r="4086" spans="1:16" hidden="1" x14ac:dyDescent="0.2">
      <c r="A4086" s="538"/>
      <c r="B4086" s="539"/>
      <c r="C4086" s="492"/>
      <c r="D4086" s="554"/>
      <c r="E4086" s="482"/>
      <c r="F4086" s="488"/>
      <c r="G4086" s="482"/>
      <c r="H4086" s="482"/>
      <c r="I4086" s="489"/>
      <c r="J4086" s="455"/>
      <c r="K4086" s="518"/>
      <c r="L4086" s="493"/>
      <c r="M4086" s="493"/>
      <c r="N4086" s="587"/>
      <c r="O4086" s="545"/>
      <c r="P4086" s="545"/>
    </row>
    <row r="4087" spans="1:16" hidden="1" x14ac:dyDescent="0.2">
      <c r="A4087" s="538"/>
      <c r="B4087" s="539"/>
      <c r="C4087" s="492"/>
      <c r="D4087" s="554"/>
      <c r="E4087" s="482"/>
      <c r="F4087" s="488"/>
      <c r="G4087" s="482"/>
      <c r="H4087" s="482"/>
      <c r="I4087" s="489"/>
      <c r="J4087" s="455"/>
      <c r="K4087" s="518"/>
      <c r="L4087" s="493"/>
      <c r="M4087" s="493"/>
      <c r="N4087" s="587"/>
      <c r="O4087" s="545"/>
      <c r="P4087" s="545"/>
    </row>
    <row r="4088" spans="1:16" hidden="1" x14ac:dyDescent="0.2">
      <c r="A4088" s="538"/>
      <c r="B4088" s="539"/>
      <c r="C4088" s="492"/>
      <c r="D4088" s="554"/>
      <c r="E4088" s="482"/>
      <c r="F4088" s="488"/>
      <c r="G4088" s="482"/>
      <c r="H4088" s="482"/>
      <c r="I4088" s="489"/>
      <c r="J4088" s="455"/>
      <c r="K4088" s="518"/>
      <c r="L4088" s="493"/>
      <c r="M4088" s="493"/>
      <c r="N4088" s="587"/>
      <c r="O4088" s="545"/>
      <c r="P4088" s="545"/>
    </row>
    <row r="4089" spans="1:16" hidden="1" x14ac:dyDescent="0.2">
      <c r="A4089" s="538"/>
      <c r="B4089" s="539"/>
      <c r="C4089" s="492"/>
      <c r="D4089" s="554"/>
      <c r="E4089" s="482"/>
      <c r="F4089" s="488"/>
      <c r="G4089" s="482"/>
      <c r="H4089" s="482"/>
      <c r="I4089" s="489"/>
      <c r="J4089" s="455"/>
      <c r="K4089" s="518"/>
      <c r="L4089" s="493"/>
      <c r="M4089" s="493"/>
      <c r="N4089" s="587"/>
      <c r="O4089" s="545"/>
      <c r="P4089" s="545"/>
    </row>
    <row r="4090" spans="1:16" hidden="1" x14ac:dyDescent="0.2">
      <c r="A4090" s="538"/>
      <c r="B4090" s="539"/>
      <c r="C4090" s="492"/>
      <c r="D4090" s="554"/>
      <c r="E4090" s="482"/>
      <c r="F4090" s="488"/>
      <c r="G4090" s="482"/>
      <c r="H4090" s="482"/>
      <c r="I4090" s="489"/>
      <c r="J4090" s="455"/>
      <c r="K4090" s="518"/>
      <c r="L4090" s="493"/>
      <c r="M4090" s="493"/>
      <c r="N4090" s="587"/>
      <c r="O4090" s="545"/>
      <c r="P4090" s="545"/>
    </row>
    <row r="4091" spans="1:16" hidden="1" x14ac:dyDescent="0.2">
      <c r="A4091" s="538"/>
      <c r="B4091" s="539"/>
      <c r="C4091" s="492"/>
      <c r="D4091" s="554"/>
      <c r="E4091" s="482"/>
      <c r="F4091" s="488"/>
      <c r="G4091" s="482"/>
      <c r="H4091" s="482"/>
      <c r="I4091" s="489"/>
      <c r="J4091" s="455"/>
      <c r="K4091" s="518"/>
      <c r="L4091" s="493"/>
      <c r="M4091" s="493"/>
      <c r="N4091" s="587"/>
      <c r="O4091" s="545"/>
      <c r="P4091" s="545"/>
    </row>
    <row r="4092" spans="1:16" hidden="1" x14ac:dyDescent="0.2">
      <c r="A4092" s="538"/>
      <c r="B4092" s="539"/>
      <c r="C4092" s="492"/>
      <c r="D4092" s="554"/>
      <c r="E4092" s="482"/>
      <c r="F4092" s="488"/>
      <c r="G4092" s="482"/>
      <c r="H4092" s="482"/>
      <c r="I4092" s="489"/>
      <c r="J4092" s="455"/>
      <c r="K4092" s="518"/>
      <c r="L4092" s="493"/>
      <c r="M4092" s="493"/>
      <c r="N4092" s="587"/>
      <c r="O4092" s="545"/>
      <c r="P4092" s="545"/>
    </row>
    <row r="4093" spans="1:16" hidden="1" x14ac:dyDescent="0.2">
      <c r="A4093" s="538"/>
      <c r="B4093" s="539"/>
      <c r="C4093" s="492"/>
      <c r="D4093" s="554"/>
      <c r="E4093" s="482"/>
      <c r="F4093" s="488"/>
      <c r="G4093" s="482"/>
      <c r="H4093" s="482"/>
      <c r="I4093" s="489"/>
      <c r="J4093" s="455"/>
      <c r="K4093" s="518"/>
      <c r="L4093" s="493"/>
      <c r="M4093" s="493"/>
      <c r="N4093" s="587"/>
      <c r="O4093" s="545"/>
      <c r="P4093" s="545"/>
    </row>
    <row r="4094" spans="1:16" hidden="1" x14ac:dyDescent="0.2">
      <c r="A4094" s="538"/>
      <c r="B4094" s="539"/>
      <c r="C4094" s="492"/>
      <c r="D4094" s="554"/>
      <c r="E4094" s="482"/>
      <c r="F4094" s="488"/>
      <c r="G4094" s="482"/>
      <c r="H4094" s="482"/>
      <c r="I4094" s="489"/>
      <c r="J4094" s="455"/>
      <c r="K4094" s="518"/>
      <c r="L4094" s="493"/>
      <c r="M4094" s="493"/>
      <c r="N4094" s="587"/>
      <c r="O4094" s="545"/>
      <c r="P4094" s="545"/>
    </row>
    <row r="4095" spans="1:16" hidden="1" x14ac:dyDescent="0.2">
      <c r="A4095" s="538"/>
      <c r="B4095" s="539"/>
      <c r="C4095" s="492"/>
      <c r="D4095" s="554"/>
      <c r="E4095" s="482"/>
      <c r="F4095" s="488"/>
      <c r="G4095" s="482"/>
      <c r="H4095" s="482"/>
      <c r="I4095" s="489"/>
      <c r="J4095" s="455"/>
      <c r="K4095" s="518"/>
      <c r="L4095" s="493"/>
      <c r="M4095" s="493"/>
      <c r="N4095" s="587"/>
      <c r="O4095" s="545"/>
      <c r="P4095" s="545"/>
    </row>
    <row r="4096" spans="1:16" hidden="1" x14ac:dyDescent="0.2">
      <c r="A4096" s="538"/>
      <c r="B4096" s="539"/>
      <c r="C4096" s="492"/>
      <c r="D4096" s="554"/>
      <c r="E4096" s="482"/>
      <c r="F4096" s="488"/>
      <c r="G4096" s="482"/>
      <c r="H4096" s="482"/>
      <c r="I4096" s="489"/>
      <c r="J4096" s="455"/>
      <c r="K4096" s="518"/>
      <c r="L4096" s="493"/>
      <c r="M4096" s="493"/>
      <c r="N4096" s="587"/>
      <c r="O4096" s="545"/>
      <c r="P4096" s="545"/>
    </row>
    <row r="4097" spans="1:16" hidden="1" x14ac:dyDescent="0.2">
      <c r="A4097" s="538"/>
      <c r="B4097" s="539"/>
      <c r="C4097" s="492"/>
      <c r="D4097" s="554"/>
      <c r="E4097" s="482"/>
      <c r="F4097" s="488"/>
      <c r="G4097" s="482"/>
      <c r="H4097" s="482"/>
      <c r="I4097" s="489"/>
      <c r="J4097" s="455"/>
      <c r="K4097" s="518"/>
      <c r="L4097" s="493"/>
      <c r="M4097" s="493"/>
      <c r="N4097" s="587"/>
      <c r="O4097" s="545"/>
      <c r="P4097" s="545"/>
    </row>
    <row r="4098" spans="1:16" hidden="1" x14ac:dyDescent="0.2">
      <c r="A4098" s="538"/>
      <c r="B4098" s="539"/>
      <c r="C4098" s="492"/>
      <c r="D4098" s="554"/>
      <c r="E4098" s="482"/>
      <c r="F4098" s="488"/>
      <c r="G4098" s="482"/>
      <c r="H4098" s="482"/>
      <c r="I4098" s="489"/>
      <c r="J4098" s="455"/>
      <c r="K4098" s="518"/>
      <c r="L4098" s="493"/>
      <c r="M4098" s="493"/>
      <c r="N4098" s="587"/>
      <c r="O4098" s="545"/>
      <c r="P4098" s="545"/>
    </row>
    <row r="4099" spans="1:16" hidden="1" x14ac:dyDescent="0.2">
      <c r="A4099" s="538"/>
      <c r="B4099" s="539"/>
      <c r="C4099" s="492"/>
      <c r="D4099" s="554"/>
      <c r="E4099" s="482"/>
      <c r="F4099" s="488"/>
      <c r="G4099" s="482"/>
      <c r="H4099" s="482"/>
      <c r="I4099" s="489"/>
      <c r="J4099" s="455"/>
      <c r="K4099" s="518"/>
      <c r="L4099" s="493"/>
      <c r="M4099" s="493"/>
      <c r="N4099" s="587"/>
      <c r="O4099" s="545"/>
      <c r="P4099" s="545"/>
    </row>
    <row r="4100" spans="1:16" hidden="1" x14ac:dyDescent="0.2">
      <c r="A4100" s="538"/>
      <c r="B4100" s="539"/>
      <c r="C4100" s="492"/>
      <c r="D4100" s="554"/>
      <c r="E4100" s="482"/>
      <c r="F4100" s="488"/>
      <c r="G4100" s="482"/>
      <c r="H4100" s="482"/>
      <c r="I4100" s="489"/>
      <c r="J4100" s="455"/>
      <c r="K4100" s="518"/>
      <c r="L4100" s="493"/>
      <c r="M4100" s="493"/>
      <c r="N4100" s="587"/>
      <c r="O4100" s="545"/>
      <c r="P4100" s="545"/>
    </row>
    <row r="4101" spans="1:16" hidden="1" x14ac:dyDescent="0.2">
      <c r="A4101" s="538"/>
      <c r="B4101" s="539"/>
      <c r="C4101" s="492"/>
      <c r="D4101" s="554"/>
      <c r="E4101" s="482"/>
      <c r="F4101" s="488"/>
      <c r="G4101" s="482"/>
      <c r="H4101" s="482"/>
      <c r="I4101" s="489"/>
      <c r="J4101" s="455"/>
      <c r="K4101" s="518"/>
      <c r="L4101" s="493"/>
      <c r="M4101" s="493"/>
      <c r="N4101" s="587"/>
      <c r="O4101" s="545"/>
      <c r="P4101" s="545"/>
    </row>
    <row r="4102" spans="1:16" hidden="1" x14ac:dyDescent="0.2">
      <c r="A4102" s="538"/>
      <c r="B4102" s="539"/>
      <c r="C4102" s="492"/>
      <c r="D4102" s="554"/>
      <c r="E4102" s="482"/>
      <c r="F4102" s="488"/>
      <c r="G4102" s="482"/>
      <c r="H4102" s="482"/>
      <c r="I4102" s="489"/>
      <c r="J4102" s="455"/>
      <c r="K4102" s="518"/>
      <c r="L4102" s="493"/>
      <c r="M4102" s="493"/>
      <c r="N4102" s="587"/>
      <c r="O4102" s="545"/>
      <c r="P4102" s="545"/>
    </row>
    <row r="4103" spans="1:16" hidden="1" x14ac:dyDescent="0.2">
      <c r="A4103" s="538"/>
      <c r="B4103" s="539"/>
      <c r="C4103" s="492"/>
      <c r="D4103" s="554"/>
      <c r="E4103" s="482"/>
      <c r="F4103" s="488"/>
      <c r="G4103" s="482"/>
      <c r="H4103" s="482"/>
      <c r="I4103" s="489"/>
      <c r="J4103" s="455"/>
      <c r="K4103" s="518"/>
      <c r="L4103" s="493"/>
      <c r="M4103" s="493"/>
      <c r="N4103" s="587"/>
      <c r="O4103" s="545"/>
      <c r="P4103" s="545"/>
    </row>
    <row r="4104" spans="1:16" hidden="1" x14ac:dyDescent="0.2">
      <c r="A4104" s="538"/>
      <c r="B4104" s="539"/>
      <c r="C4104" s="492"/>
      <c r="D4104" s="554"/>
      <c r="E4104" s="482"/>
      <c r="F4104" s="488"/>
      <c r="G4104" s="482"/>
      <c r="H4104" s="482"/>
      <c r="I4104" s="489"/>
      <c r="J4104" s="455"/>
      <c r="K4104" s="518"/>
      <c r="L4104" s="493"/>
      <c r="M4104" s="493"/>
      <c r="N4104" s="587"/>
      <c r="O4104" s="545"/>
      <c r="P4104" s="545"/>
    </row>
    <row r="4105" spans="1:16" hidden="1" x14ac:dyDescent="0.2">
      <c r="A4105" s="538"/>
      <c r="B4105" s="539"/>
      <c r="C4105" s="492"/>
      <c r="D4105" s="554"/>
      <c r="E4105" s="482"/>
      <c r="F4105" s="488"/>
      <c r="G4105" s="482"/>
      <c r="H4105" s="482"/>
      <c r="I4105" s="489"/>
      <c r="J4105" s="455"/>
      <c r="K4105" s="518"/>
      <c r="L4105" s="493"/>
      <c r="M4105" s="493"/>
      <c r="N4105" s="587"/>
      <c r="O4105" s="545"/>
      <c r="P4105" s="545"/>
    </row>
    <row r="4106" spans="1:16" hidden="1" x14ac:dyDescent="0.2">
      <c r="A4106" s="538"/>
      <c r="B4106" s="539"/>
      <c r="C4106" s="492"/>
      <c r="D4106" s="554"/>
      <c r="E4106" s="482"/>
      <c r="F4106" s="488"/>
      <c r="G4106" s="482"/>
      <c r="H4106" s="482"/>
      <c r="I4106" s="489"/>
      <c r="J4106" s="455"/>
      <c r="K4106" s="518"/>
      <c r="L4106" s="493"/>
      <c r="M4106" s="493"/>
      <c r="N4106" s="587"/>
      <c r="O4106" s="545"/>
      <c r="P4106" s="545"/>
    </row>
    <row r="4107" spans="1:16" hidden="1" x14ac:dyDescent="0.2">
      <c r="A4107" s="538"/>
      <c r="B4107" s="539"/>
      <c r="C4107" s="492"/>
      <c r="D4107" s="554"/>
      <c r="E4107" s="482"/>
      <c r="F4107" s="488"/>
      <c r="G4107" s="482"/>
      <c r="H4107" s="482"/>
      <c r="I4107" s="489"/>
      <c r="J4107" s="455"/>
      <c r="K4107" s="518"/>
      <c r="L4107" s="493"/>
      <c r="M4107" s="493"/>
      <c r="N4107" s="587"/>
      <c r="O4107" s="545"/>
      <c r="P4107" s="545"/>
    </row>
    <row r="4108" spans="1:16" hidden="1" x14ac:dyDescent="0.2">
      <c r="A4108" s="538"/>
      <c r="B4108" s="539"/>
      <c r="C4108" s="492"/>
      <c r="D4108" s="554"/>
      <c r="E4108" s="482"/>
      <c r="F4108" s="488"/>
      <c r="G4108" s="482"/>
      <c r="H4108" s="482"/>
      <c r="I4108" s="489"/>
      <c r="J4108" s="455"/>
      <c r="K4108" s="518"/>
      <c r="L4108" s="493"/>
      <c r="M4108" s="493"/>
      <c r="N4108" s="587"/>
      <c r="O4108" s="545"/>
      <c r="P4108" s="545"/>
    </row>
    <row r="4109" spans="1:16" hidden="1" x14ac:dyDescent="0.2">
      <c r="A4109" s="538"/>
      <c r="B4109" s="539"/>
      <c r="C4109" s="492"/>
      <c r="D4109" s="554"/>
      <c r="E4109" s="482"/>
      <c r="F4109" s="488"/>
      <c r="G4109" s="482"/>
      <c r="H4109" s="482"/>
      <c r="I4109" s="489"/>
      <c r="J4109" s="455"/>
      <c r="K4109" s="518"/>
      <c r="L4109" s="493"/>
      <c r="M4109" s="493"/>
      <c r="N4109" s="587"/>
      <c r="O4109" s="545"/>
      <c r="P4109" s="545"/>
    </row>
    <row r="4110" spans="1:16" hidden="1" x14ac:dyDescent="0.2">
      <c r="A4110" s="538"/>
      <c r="B4110" s="539"/>
      <c r="C4110" s="492"/>
      <c r="D4110" s="554"/>
      <c r="E4110" s="482"/>
      <c r="F4110" s="488"/>
      <c r="G4110" s="482"/>
      <c r="H4110" s="482"/>
      <c r="I4110" s="489"/>
      <c r="J4110" s="455"/>
      <c r="K4110" s="518"/>
      <c r="L4110" s="493"/>
      <c r="M4110" s="493"/>
      <c r="N4110" s="587"/>
      <c r="O4110" s="545"/>
      <c r="P4110" s="545"/>
    </row>
    <row r="4111" spans="1:16" hidden="1" x14ac:dyDescent="0.2">
      <c r="A4111" s="538"/>
      <c r="B4111" s="539"/>
      <c r="C4111" s="492"/>
      <c r="D4111" s="554"/>
      <c r="E4111" s="482"/>
      <c r="F4111" s="488"/>
      <c r="G4111" s="482"/>
      <c r="H4111" s="482"/>
      <c r="I4111" s="489"/>
      <c r="J4111" s="455"/>
      <c r="K4111" s="518"/>
      <c r="L4111" s="493"/>
      <c r="M4111" s="493"/>
      <c r="N4111" s="587"/>
      <c r="O4111" s="545"/>
      <c r="P4111" s="545"/>
    </row>
    <row r="4112" spans="1:16" hidden="1" x14ac:dyDescent="0.2">
      <c r="A4112" s="538"/>
      <c r="B4112" s="539"/>
      <c r="C4112" s="492"/>
      <c r="D4112" s="554"/>
      <c r="E4112" s="482"/>
      <c r="F4112" s="488"/>
      <c r="G4112" s="482"/>
      <c r="H4112" s="482"/>
      <c r="I4112" s="489"/>
      <c r="J4112" s="455"/>
      <c r="K4112" s="518"/>
      <c r="L4112" s="493"/>
      <c r="M4112" s="493"/>
      <c r="N4112" s="587"/>
      <c r="O4112" s="545"/>
      <c r="P4112" s="545"/>
    </row>
    <row r="4113" spans="1:16" hidden="1" x14ac:dyDescent="0.2">
      <c r="A4113" s="538"/>
      <c r="B4113" s="539"/>
      <c r="C4113" s="492"/>
      <c r="D4113" s="554"/>
      <c r="E4113" s="482"/>
      <c r="F4113" s="488"/>
      <c r="G4113" s="482"/>
      <c r="H4113" s="482"/>
      <c r="I4113" s="489"/>
      <c r="J4113" s="455"/>
      <c r="K4113" s="518"/>
      <c r="L4113" s="493"/>
      <c r="M4113" s="493"/>
      <c r="N4113" s="587"/>
      <c r="O4113" s="545"/>
      <c r="P4113" s="545"/>
    </row>
    <row r="4114" spans="1:16" hidden="1" x14ac:dyDescent="0.2">
      <c r="A4114" s="538"/>
      <c r="B4114" s="539"/>
      <c r="C4114" s="492"/>
      <c r="D4114" s="554"/>
      <c r="E4114" s="482"/>
      <c r="F4114" s="488"/>
      <c r="G4114" s="482"/>
      <c r="H4114" s="482"/>
      <c r="I4114" s="489"/>
      <c r="J4114" s="455"/>
      <c r="K4114" s="518"/>
      <c r="L4114" s="493"/>
      <c r="M4114" s="493"/>
      <c r="N4114" s="587"/>
      <c r="O4114" s="545"/>
      <c r="P4114" s="545"/>
    </row>
    <row r="4115" spans="1:16" hidden="1" x14ac:dyDescent="0.2">
      <c r="A4115" s="538"/>
      <c r="B4115" s="539"/>
      <c r="C4115" s="492"/>
      <c r="D4115" s="554"/>
      <c r="E4115" s="482"/>
      <c r="F4115" s="488"/>
      <c r="G4115" s="482"/>
      <c r="H4115" s="482"/>
      <c r="I4115" s="489"/>
      <c r="J4115" s="455"/>
      <c r="K4115" s="518"/>
      <c r="L4115" s="493"/>
      <c r="M4115" s="493"/>
      <c r="N4115" s="587"/>
      <c r="O4115" s="545"/>
      <c r="P4115" s="545"/>
    </row>
    <row r="4116" spans="1:16" hidden="1" x14ac:dyDescent="0.2">
      <c r="A4116" s="538"/>
      <c r="B4116" s="539"/>
      <c r="C4116" s="492"/>
      <c r="D4116" s="554"/>
      <c r="E4116" s="482"/>
      <c r="F4116" s="488"/>
      <c r="G4116" s="482"/>
      <c r="H4116" s="482"/>
      <c r="I4116" s="489"/>
      <c r="J4116" s="455"/>
      <c r="K4116" s="518"/>
      <c r="L4116" s="493"/>
      <c r="M4116" s="493"/>
      <c r="N4116" s="587"/>
      <c r="O4116" s="545"/>
      <c r="P4116" s="545"/>
    </row>
    <row r="4117" spans="1:16" hidden="1" x14ac:dyDescent="0.2">
      <c r="A4117" s="538"/>
      <c r="B4117" s="539"/>
      <c r="C4117" s="492"/>
      <c r="D4117" s="554"/>
      <c r="E4117" s="482"/>
      <c r="F4117" s="488"/>
      <c r="G4117" s="482"/>
      <c r="H4117" s="482"/>
      <c r="I4117" s="489"/>
      <c r="J4117" s="455"/>
      <c r="K4117" s="518"/>
      <c r="L4117" s="493"/>
      <c r="M4117" s="493"/>
      <c r="N4117" s="587"/>
      <c r="O4117" s="545"/>
      <c r="P4117" s="545"/>
    </row>
    <row r="4118" spans="1:16" hidden="1" x14ac:dyDescent="0.2">
      <c r="A4118" s="538"/>
      <c r="B4118" s="539"/>
      <c r="C4118" s="492"/>
      <c r="D4118" s="554"/>
      <c r="E4118" s="482"/>
      <c r="F4118" s="488"/>
      <c r="G4118" s="482"/>
      <c r="H4118" s="482"/>
      <c r="I4118" s="489"/>
      <c r="J4118" s="455"/>
      <c r="K4118" s="518"/>
      <c r="L4118" s="493"/>
      <c r="M4118" s="493"/>
      <c r="N4118" s="587"/>
      <c r="O4118" s="545"/>
      <c r="P4118" s="545"/>
    </row>
    <row r="4119" spans="1:16" hidden="1" x14ac:dyDescent="0.2">
      <c r="A4119" s="538"/>
      <c r="B4119" s="539"/>
      <c r="C4119" s="492"/>
      <c r="D4119" s="554"/>
      <c r="E4119" s="482"/>
      <c r="F4119" s="488"/>
      <c r="G4119" s="482"/>
      <c r="H4119" s="482"/>
      <c r="I4119" s="489"/>
      <c r="J4119" s="455"/>
      <c r="K4119" s="518"/>
      <c r="L4119" s="493"/>
      <c r="M4119" s="493"/>
      <c r="N4119" s="587"/>
      <c r="O4119" s="545"/>
      <c r="P4119" s="545"/>
    </row>
    <row r="4120" spans="1:16" hidden="1" x14ac:dyDescent="0.2">
      <c r="A4120" s="538"/>
      <c r="B4120" s="539"/>
      <c r="C4120" s="492"/>
      <c r="D4120" s="554"/>
      <c r="E4120" s="482"/>
      <c r="F4120" s="488"/>
      <c r="G4120" s="482"/>
      <c r="H4120" s="482"/>
      <c r="I4120" s="489"/>
      <c r="J4120" s="455"/>
      <c r="K4120" s="518"/>
      <c r="L4120" s="493"/>
      <c r="M4120" s="493"/>
      <c r="N4120" s="587"/>
      <c r="O4120" s="545"/>
      <c r="P4120" s="545"/>
    </row>
    <row r="4121" spans="1:16" hidden="1" x14ac:dyDescent="0.2">
      <c r="A4121" s="538"/>
      <c r="B4121" s="539"/>
      <c r="C4121" s="492"/>
      <c r="D4121" s="554"/>
      <c r="E4121" s="482"/>
      <c r="F4121" s="488"/>
      <c r="G4121" s="482"/>
      <c r="H4121" s="482"/>
      <c r="I4121" s="489"/>
      <c r="J4121" s="455"/>
      <c r="K4121" s="518"/>
      <c r="L4121" s="493"/>
      <c r="M4121" s="493"/>
      <c r="N4121" s="587"/>
      <c r="O4121" s="545"/>
      <c r="P4121" s="545"/>
    </row>
    <row r="4122" spans="1:16" hidden="1" x14ac:dyDescent="0.2">
      <c r="A4122" s="538"/>
      <c r="B4122" s="539"/>
      <c r="C4122" s="492"/>
      <c r="D4122" s="554"/>
      <c r="E4122" s="482"/>
      <c r="F4122" s="488"/>
      <c r="G4122" s="482"/>
      <c r="H4122" s="482"/>
      <c r="I4122" s="489"/>
      <c r="J4122" s="455"/>
      <c r="K4122" s="518"/>
      <c r="L4122" s="493"/>
      <c r="M4122" s="493"/>
      <c r="N4122" s="587"/>
      <c r="O4122" s="545"/>
      <c r="P4122" s="545"/>
    </row>
    <row r="4123" spans="1:16" hidden="1" x14ac:dyDescent="0.2">
      <c r="A4123" s="538"/>
      <c r="B4123" s="539"/>
      <c r="C4123" s="492"/>
      <c r="D4123" s="554"/>
      <c r="E4123" s="482"/>
      <c r="F4123" s="488"/>
      <c r="G4123" s="482"/>
      <c r="H4123" s="482"/>
      <c r="I4123" s="489"/>
      <c r="J4123" s="455"/>
      <c r="K4123" s="518"/>
      <c r="L4123" s="493"/>
      <c r="M4123" s="493"/>
      <c r="N4123" s="587"/>
      <c r="O4123" s="545"/>
      <c r="P4123" s="545"/>
    </row>
    <row r="4124" spans="1:16" hidden="1" x14ac:dyDescent="0.2">
      <c r="A4124" s="538"/>
      <c r="B4124" s="539"/>
      <c r="C4124" s="492"/>
      <c r="D4124" s="554"/>
      <c r="E4124" s="482"/>
      <c r="F4124" s="488"/>
      <c r="G4124" s="482"/>
      <c r="H4124" s="482"/>
      <c r="I4124" s="489"/>
      <c r="J4124" s="455"/>
      <c r="K4124" s="518"/>
      <c r="L4124" s="493"/>
      <c r="M4124" s="493"/>
      <c r="N4124" s="587"/>
      <c r="O4124" s="545"/>
      <c r="P4124" s="545"/>
    </row>
    <row r="4125" spans="1:16" hidden="1" x14ac:dyDescent="0.2">
      <c r="A4125" s="538"/>
      <c r="B4125" s="539"/>
      <c r="C4125" s="492"/>
      <c r="D4125" s="554"/>
      <c r="E4125" s="482"/>
      <c r="F4125" s="488"/>
      <c r="G4125" s="482"/>
      <c r="H4125" s="482"/>
      <c r="I4125" s="489"/>
      <c r="J4125" s="455"/>
      <c r="K4125" s="518"/>
      <c r="L4125" s="493"/>
      <c r="M4125" s="493"/>
      <c r="N4125" s="587"/>
      <c r="O4125" s="545"/>
      <c r="P4125" s="545"/>
    </row>
    <row r="4126" spans="1:16" hidden="1" x14ac:dyDescent="0.2">
      <c r="A4126" s="538"/>
      <c r="B4126" s="539"/>
      <c r="C4126" s="492"/>
      <c r="D4126" s="554"/>
      <c r="E4126" s="482"/>
      <c r="F4126" s="488"/>
      <c r="G4126" s="482"/>
      <c r="H4126" s="482"/>
      <c r="I4126" s="489"/>
      <c r="J4126" s="455"/>
      <c r="K4126" s="518"/>
      <c r="L4126" s="493"/>
      <c r="M4126" s="493"/>
      <c r="N4126" s="587"/>
      <c r="O4126" s="545"/>
      <c r="P4126" s="545"/>
    </row>
    <row r="4127" spans="1:16" hidden="1" x14ac:dyDescent="0.2">
      <c r="A4127" s="538"/>
      <c r="B4127" s="539"/>
      <c r="C4127" s="492"/>
      <c r="D4127" s="554"/>
      <c r="E4127" s="482"/>
      <c r="F4127" s="488"/>
      <c r="G4127" s="482"/>
      <c r="H4127" s="482"/>
      <c r="I4127" s="489"/>
      <c r="J4127" s="455"/>
      <c r="K4127" s="518"/>
      <c r="L4127" s="493"/>
      <c r="M4127" s="493"/>
      <c r="N4127" s="587"/>
      <c r="O4127" s="545"/>
      <c r="P4127" s="545"/>
    </row>
    <row r="4128" spans="1:16" hidden="1" x14ac:dyDescent="0.2">
      <c r="A4128" s="538"/>
      <c r="B4128" s="539"/>
      <c r="C4128" s="492"/>
      <c r="D4128" s="554"/>
      <c r="E4128" s="482"/>
      <c r="F4128" s="488"/>
      <c r="G4128" s="482"/>
      <c r="H4128" s="482"/>
      <c r="I4128" s="489"/>
      <c r="J4128" s="455"/>
      <c r="K4128" s="518"/>
      <c r="L4128" s="493"/>
      <c r="M4128" s="493"/>
      <c r="N4128" s="587"/>
      <c r="O4128" s="545"/>
      <c r="P4128" s="545"/>
    </row>
    <row r="4129" spans="1:16" hidden="1" x14ac:dyDescent="0.2">
      <c r="A4129" s="538"/>
      <c r="B4129" s="539"/>
      <c r="C4129" s="492"/>
      <c r="D4129" s="554"/>
      <c r="E4129" s="482"/>
      <c r="F4129" s="488"/>
      <c r="G4129" s="482"/>
      <c r="H4129" s="482"/>
      <c r="I4129" s="489"/>
      <c r="J4129" s="455"/>
      <c r="K4129" s="518"/>
      <c r="L4129" s="493"/>
      <c r="M4129" s="493"/>
      <c r="N4129" s="587"/>
      <c r="O4129" s="545"/>
      <c r="P4129" s="545"/>
    </row>
    <row r="4130" spans="1:16" hidden="1" x14ac:dyDescent="0.2">
      <c r="A4130" s="538"/>
      <c r="B4130" s="539"/>
      <c r="C4130" s="492"/>
      <c r="D4130" s="554"/>
      <c r="E4130" s="482"/>
      <c r="F4130" s="488"/>
      <c r="G4130" s="482"/>
      <c r="H4130" s="482"/>
      <c r="I4130" s="489"/>
      <c r="J4130" s="455"/>
      <c r="K4130" s="518"/>
      <c r="L4130" s="493"/>
      <c r="M4130" s="493"/>
      <c r="N4130" s="587"/>
      <c r="O4130" s="545"/>
      <c r="P4130" s="545"/>
    </row>
    <row r="4131" spans="1:16" hidden="1" x14ac:dyDescent="0.2">
      <c r="A4131" s="538"/>
      <c r="B4131" s="539"/>
      <c r="C4131" s="492"/>
      <c r="D4131" s="554"/>
      <c r="E4131" s="482"/>
      <c r="F4131" s="488"/>
      <c r="G4131" s="482"/>
      <c r="H4131" s="482"/>
      <c r="I4131" s="489"/>
      <c r="J4131" s="455"/>
      <c r="K4131" s="518"/>
      <c r="L4131" s="493"/>
      <c r="M4131" s="493"/>
      <c r="N4131" s="587"/>
      <c r="O4131" s="545"/>
      <c r="P4131" s="545"/>
    </row>
    <row r="4132" spans="1:16" hidden="1" x14ac:dyDescent="0.2">
      <c r="A4132" s="538"/>
      <c r="B4132" s="539"/>
      <c r="C4132" s="492"/>
      <c r="D4132" s="554"/>
      <c r="E4132" s="482"/>
      <c r="F4132" s="488"/>
      <c r="G4132" s="482"/>
      <c r="H4132" s="482"/>
      <c r="I4132" s="489"/>
      <c r="J4132" s="455"/>
      <c r="K4132" s="518"/>
      <c r="L4132" s="493"/>
      <c r="M4132" s="493"/>
      <c r="N4132" s="587"/>
      <c r="O4132" s="545"/>
      <c r="P4132" s="545"/>
    </row>
    <row r="4133" spans="1:16" hidden="1" x14ac:dyDescent="0.2">
      <c r="A4133" s="538"/>
      <c r="B4133" s="539"/>
      <c r="C4133" s="492"/>
      <c r="D4133" s="554"/>
      <c r="E4133" s="482"/>
      <c r="F4133" s="488"/>
      <c r="G4133" s="482"/>
      <c r="H4133" s="482"/>
      <c r="I4133" s="489"/>
      <c r="J4133" s="455"/>
      <c r="K4133" s="518"/>
      <c r="L4133" s="493"/>
      <c r="M4133" s="493"/>
      <c r="N4133" s="587"/>
      <c r="O4133" s="545"/>
      <c r="P4133" s="545"/>
    </row>
    <row r="4134" spans="1:16" hidden="1" x14ac:dyDescent="0.2">
      <c r="A4134" s="538"/>
      <c r="B4134" s="539"/>
      <c r="C4134" s="492"/>
      <c r="D4134" s="554"/>
      <c r="E4134" s="482"/>
      <c r="F4134" s="488"/>
      <c r="G4134" s="482"/>
      <c r="H4134" s="482"/>
      <c r="I4134" s="489"/>
      <c r="J4134" s="455"/>
      <c r="K4134" s="518"/>
      <c r="L4134" s="493"/>
      <c r="M4134" s="493"/>
      <c r="N4134" s="587"/>
      <c r="O4134" s="545"/>
      <c r="P4134" s="545"/>
    </row>
    <row r="4135" spans="1:16" hidden="1" x14ac:dyDescent="0.2">
      <c r="A4135" s="538"/>
      <c r="B4135" s="539"/>
      <c r="C4135" s="492"/>
      <c r="D4135" s="554"/>
      <c r="E4135" s="482"/>
      <c r="F4135" s="488"/>
      <c r="G4135" s="482"/>
      <c r="H4135" s="482"/>
      <c r="I4135" s="489"/>
      <c r="J4135" s="455"/>
      <c r="K4135" s="518"/>
      <c r="L4135" s="493"/>
      <c r="M4135" s="493"/>
      <c r="N4135" s="587"/>
      <c r="O4135" s="545"/>
      <c r="P4135" s="545"/>
    </row>
    <row r="4136" spans="1:16" hidden="1" x14ac:dyDescent="0.2">
      <c r="A4136" s="538"/>
      <c r="B4136" s="539"/>
      <c r="C4136" s="492"/>
      <c r="D4136" s="554"/>
      <c r="E4136" s="482"/>
      <c r="F4136" s="488"/>
      <c r="G4136" s="482"/>
      <c r="H4136" s="482"/>
      <c r="I4136" s="489"/>
      <c r="J4136" s="455"/>
      <c r="K4136" s="518"/>
      <c r="L4136" s="493"/>
      <c r="M4136" s="493"/>
      <c r="N4136" s="587"/>
      <c r="O4136" s="545"/>
      <c r="P4136" s="545"/>
    </row>
    <row r="4137" spans="1:16" hidden="1" x14ac:dyDescent="0.2">
      <c r="A4137" s="538"/>
      <c r="B4137" s="539"/>
      <c r="C4137" s="492"/>
      <c r="D4137" s="554"/>
      <c r="E4137" s="482"/>
      <c r="F4137" s="488"/>
      <c r="G4137" s="482"/>
      <c r="H4137" s="482"/>
      <c r="I4137" s="489"/>
      <c r="J4137" s="455"/>
      <c r="K4137" s="518"/>
      <c r="L4137" s="493"/>
      <c r="M4137" s="493"/>
      <c r="N4137" s="587"/>
      <c r="O4137" s="545"/>
      <c r="P4137" s="545"/>
    </row>
    <row r="4138" spans="1:16" hidden="1" x14ac:dyDescent="0.2">
      <c r="A4138" s="538"/>
      <c r="B4138" s="539"/>
      <c r="C4138" s="492"/>
      <c r="D4138" s="554"/>
      <c r="E4138" s="482"/>
      <c r="F4138" s="488"/>
      <c r="G4138" s="482"/>
      <c r="H4138" s="482"/>
      <c r="I4138" s="489"/>
      <c r="J4138" s="455"/>
      <c r="K4138" s="518"/>
      <c r="L4138" s="493"/>
      <c r="M4138" s="493"/>
      <c r="N4138" s="587"/>
      <c r="O4138" s="545"/>
      <c r="P4138" s="545"/>
    </row>
    <row r="4139" spans="1:16" hidden="1" x14ac:dyDescent="0.2">
      <c r="A4139" s="538"/>
      <c r="B4139" s="539"/>
      <c r="C4139" s="492"/>
      <c r="D4139" s="554"/>
      <c r="E4139" s="482"/>
      <c r="F4139" s="488"/>
      <c r="G4139" s="482"/>
      <c r="H4139" s="482"/>
      <c r="I4139" s="489"/>
      <c r="J4139" s="455"/>
      <c r="K4139" s="518"/>
      <c r="L4139" s="493"/>
      <c r="M4139" s="493"/>
      <c r="N4139" s="587"/>
      <c r="O4139" s="545"/>
      <c r="P4139" s="545"/>
    </row>
    <row r="4140" spans="1:16" hidden="1" x14ac:dyDescent="0.2">
      <c r="A4140" s="538"/>
      <c r="B4140" s="539"/>
      <c r="C4140" s="492"/>
      <c r="D4140" s="554"/>
      <c r="E4140" s="482"/>
      <c r="F4140" s="488"/>
      <c r="G4140" s="482"/>
      <c r="H4140" s="482"/>
      <c r="I4140" s="489"/>
      <c r="J4140" s="455"/>
      <c r="K4140" s="518"/>
      <c r="L4140" s="493"/>
      <c r="M4140" s="493"/>
      <c r="N4140" s="587"/>
      <c r="O4140" s="545"/>
      <c r="P4140" s="545"/>
    </row>
    <row r="4141" spans="1:16" hidden="1" x14ac:dyDescent="0.2">
      <c r="A4141" s="538"/>
      <c r="B4141" s="539"/>
      <c r="C4141" s="492"/>
      <c r="D4141" s="554"/>
      <c r="E4141" s="482"/>
      <c r="F4141" s="488"/>
      <c r="G4141" s="482"/>
      <c r="H4141" s="482"/>
      <c r="I4141" s="489"/>
      <c r="J4141" s="455"/>
      <c r="K4141" s="518"/>
      <c r="L4141" s="493"/>
      <c r="M4141" s="493"/>
      <c r="N4141" s="587"/>
      <c r="O4141" s="545"/>
      <c r="P4141" s="545"/>
    </row>
    <row r="4142" spans="1:16" hidden="1" x14ac:dyDescent="0.2">
      <c r="A4142" s="538"/>
      <c r="B4142" s="539"/>
      <c r="C4142" s="492"/>
      <c r="D4142" s="554"/>
      <c r="E4142" s="482"/>
      <c r="F4142" s="488"/>
      <c r="G4142" s="482"/>
      <c r="H4142" s="482"/>
      <c r="I4142" s="489"/>
      <c r="J4142" s="455"/>
      <c r="K4142" s="518"/>
      <c r="L4142" s="493"/>
      <c r="M4142" s="493"/>
      <c r="N4142" s="587"/>
      <c r="O4142" s="545"/>
      <c r="P4142" s="545"/>
    </row>
    <row r="4143" spans="1:16" hidden="1" x14ac:dyDescent="0.2">
      <c r="A4143" s="538"/>
      <c r="B4143" s="539"/>
      <c r="C4143" s="492"/>
      <c r="D4143" s="554"/>
      <c r="E4143" s="482"/>
      <c r="F4143" s="488"/>
      <c r="G4143" s="482"/>
      <c r="H4143" s="482"/>
      <c r="I4143" s="489"/>
      <c r="J4143" s="455"/>
      <c r="K4143" s="518"/>
      <c r="L4143" s="493"/>
      <c r="M4143" s="493"/>
      <c r="N4143" s="587"/>
      <c r="O4143" s="545"/>
      <c r="P4143" s="545"/>
    </row>
    <row r="4144" spans="1:16" hidden="1" x14ac:dyDescent="0.2">
      <c r="A4144" s="538"/>
      <c r="B4144" s="539"/>
      <c r="C4144" s="492"/>
      <c r="D4144" s="554"/>
      <c r="E4144" s="482"/>
      <c r="F4144" s="488"/>
      <c r="G4144" s="482"/>
      <c r="H4144" s="482"/>
      <c r="I4144" s="489"/>
      <c r="J4144" s="455"/>
      <c r="K4144" s="518"/>
      <c r="L4144" s="493"/>
      <c r="M4144" s="493"/>
      <c r="N4144" s="587"/>
      <c r="O4144" s="545"/>
      <c r="P4144" s="545"/>
    </row>
    <row r="4145" spans="1:16" hidden="1" x14ac:dyDescent="0.2">
      <c r="A4145" s="538"/>
      <c r="B4145" s="539"/>
      <c r="C4145" s="492"/>
      <c r="D4145" s="554"/>
      <c r="E4145" s="482"/>
      <c r="F4145" s="488"/>
      <c r="G4145" s="482"/>
      <c r="H4145" s="482"/>
      <c r="I4145" s="489"/>
      <c r="J4145" s="455"/>
      <c r="K4145" s="518"/>
      <c r="L4145" s="493"/>
      <c r="M4145" s="493"/>
      <c r="N4145" s="587"/>
      <c r="O4145" s="545"/>
      <c r="P4145" s="545"/>
    </row>
    <row r="4146" spans="1:16" hidden="1" x14ac:dyDescent="0.2">
      <c r="A4146" s="538"/>
      <c r="B4146" s="539"/>
      <c r="C4146" s="492"/>
      <c r="D4146" s="554"/>
      <c r="E4146" s="482"/>
      <c r="F4146" s="488"/>
      <c r="G4146" s="482"/>
      <c r="H4146" s="482"/>
      <c r="I4146" s="489"/>
      <c r="J4146" s="455"/>
      <c r="K4146" s="518"/>
      <c r="L4146" s="493"/>
      <c r="M4146" s="493"/>
      <c r="N4146" s="587"/>
      <c r="O4146" s="545"/>
      <c r="P4146" s="545"/>
    </row>
    <row r="4147" spans="1:16" hidden="1" x14ac:dyDescent="0.2">
      <c r="A4147" s="538"/>
      <c r="B4147" s="539"/>
      <c r="C4147" s="492"/>
      <c r="D4147" s="554"/>
      <c r="E4147" s="482"/>
      <c r="F4147" s="488"/>
      <c r="G4147" s="482"/>
      <c r="H4147" s="482"/>
      <c r="I4147" s="489"/>
      <c r="J4147" s="455"/>
      <c r="K4147" s="518"/>
      <c r="L4147" s="493"/>
      <c r="M4147" s="493"/>
      <c r="N4147" s="587"/>
      <c r="O4147" s="545"/>
      <c r="P4147" s="545"/>
    </row>
    <row r="4148" spans="1:16" hidden="1" x14ac:dyDescent="0.2">
      <c r="A4148" s="538"/>
      <c r="B4148" s="539"/>
      <c r="C4148" s="492"/>
      <c r="D4148" s="554"/>
      <c r="E4148" s="482"/>
      <c r="F4148" s="488"/>
      <c r="G4148" s="482"/>
      <c r="H4148" s="482"/>
      <c r="I4148" s="489"/>
      <c r="J4148" s="455"/>
      <c r="K4148" s="518"/>
      <c r="L4148" s="493"/>
      <c r="M4148" s="493"/>
      <c r="N4148" s="587"/>
      <c r="O4148" s="545"/>
      <c r="P4148" s="545"/>
    </row>
    <row r="4149" spans="1:16" hidden="1" x14ac:dyDescent="0.2">
      <c r="A4149" s="538"/>
      <c r="B4149" s="539"/>
      <c r="C4149" s="492"/>
      <c r="D4149" s="554"/>
      <c r="E4149" s="482"/>
      <c r="F4149" s="488"/>
      <c r="G4149" s="482"/>
      <c r="H4149" s="482"/>
      <c r="I4149" s="489"/>
      <c r="J4149" s="455"/>
      <c r="K4149" s="518"/>
      <c r="L4149" s="493"/>
      <c r="M4149" s="493"/>
      <c r="N4149" s="587"/>
      <c r="O4149" s="545"/>
      <c r="P4149" s="545"/>
    </row>
    <row r="4150" spans="1:16" hidden="1" x14ac:dyDescent="0.2">
      <c r="A4150" s="538"/>
      <c r="B4150" s="539"/>
      <c r="C4150" s="492"/>
      <c r="D4150" s="554"/>
      <c r="E4150" s="482"/>
      <c r="F4150" s="488"/>
      <c r="G4150" s="482"/>
      <c r="H4150" s="482"/>
      <c r="I4150" s="489"/>
      <c r="J4150" s="455"/>
      <c r="K4150" s="518"/>
      <c r="L4150" s="493"/>
      <c r="M4150" s="493"/>
      <c r="N4150" s="587"/>
      <c r="O4150" s="545"/>
      <c r="P4150" s="545"/>
    </row>
    <row r="4151" spans="1:16" hidden="1" x14ac:dyDescent="0.2">
      <c r="A4151" s="538"/>
      <c r="B4151" s="539"/>
      <c r="C4151" s="492"/>
      <c r="D4151" s="554"/>
      <c r="E4151" s="482"/>
      <c r="F4151" s="488"/>
      <c r="G4151" s="482"/>
      <c r="H4151" s="482"/>
      <c r="I4151" s="489"/>
      <c r="J4151" s="455"/>
      <c r="K4151" s="518"/>
      <c r="L4151" s="493"/>
      <c r="M4151" s="493"/>
      <c r="N4151" s="587"/>
      <c r="O4151" s="545"/>
      <c r="P4151" s="545"/>
    </row>
    <row r="4152" spans="1:16" hidden="1" x14ac:dyDescent="0.2">
      <c r="A4152" s="538"/>
      <c r="B4152" s="539"/>
      <c r="C4152" s="492"/>
      <c r="D4152" s="554"/>
      <c r="E4152" s="482"/>
      <c r="F4152" s="488"/>
      <c r="G4152" s="482"/>
      <c r="H4152" s="482"/>
      <c r="I4152" s="489"/>
      <c r="J4152" s="455"/>
      <c r="K4152" s="518"/>
      <c r="L4152" s="493"/>
      <c r="M4152" s="493"/>
      <c r="N4152" s="587"/>
      <c r="O4152" s="545"/>
      <c r="P4152" s="545"/>
    </row>
    <row r="4153" spans="1:16" hidden="1" x14ac:dyDescent="0.2">
      <c r="A4153" s="538"/>
      <c r="B4153" s="539"/>
      <c r="C4153" s="492"/>
      <c r="D4153" s="554"/>
      <c r="E4153" s="482"/>
      <c r="F4153" s="488"/>
      <c r="G4153" s="482"/>
      <c r="H4153" s="482"/>
      <c r="I4153" s="489"/>
      <c r="J4153" s="455"/>
      <c r="K4153" s="518"/>
      <c r="L4153" s="493"/>
      <c r="M4153" s="493"/>
      <c r="N4153" s="587"/>
      <c r="O4153" s="545"/>
      <c r="P4153" s="545"/>
    </row>
    <row r="4154" spans="1:16" hidden="1" x14ac:dyDescent="0.2">
      <c r="A4154" s="538"/>
      <c r="B4154" s="539"/>
      <c r="C4154" s="492"/>
      <c r="D4154" s="554"/>
      <c r="E4154" s="482"/>
      <c r="F4154" s="488"/>
      <c r="G4154" s="482"/>
      <c r="H4154" s="482"/>
      <c r="I4154" s="489"/>
      <c r="J4154" s="455"/>
      <c r="K4154" s="518"/>
      <c r="L4154" s="493"/>
      <c r="M4154" s="493"/>
      <c r="N4154" s="587"/>
      <c r="O4154" s="545"/>
      <c r="P4154" s="545"/>
    </row>
    <row r="4155" spans="1:16" hidden="1" x14ac:dyDescent="0.2">
      <c r="A4155" s="538"/>
      <c r="B4155" s="539"/>
      <c r="C4155" s="492"/>
      <c r="D4155" s="554"/>
      <c r="E4155" s="482"/>
      <c r="F4155" s="488"/>
      <c r="G4155" s="482"/>
      <c r="H4155" s="482"/>
      <c r="I4155" s="489"/>
      <c r="J4155" s="455"/>
      <c r="K4155" s="518"/>
      <c r="L4155" s="493"/>
      <c r="M4155" s="493"/>
      <c r="N4155" s="587"/>
      <c r="O4155" s="545"/>
      <c r="P4155" s="545"/>
    </row>
    <row r="4156" spans="1:16" hidden="1" x14ac:dyDescent="0.2">
      <c r="A4156" s="538"/>
      <c r="B4156" s="539"/>
      <c r="C4156" s="492"/>
      <c r="D4156" s="554"/>
      <c r="E4156" s="482"/>
      <c r="F4156" s="488"/>
      <c r="G4156" s="482"/>
      <c r="H4156" s="482"/>
      <c r="I4156" s="489"/>
      <c r="J4156" s="455"/>
      <c r="K4156" s="518"/>
      <c r="L4156" s="493"/>
      <c r="M4156" s="493"/>
      <c r="N4156" s="587"/>
      <c r="O4156" s="545"/>
      <c r="P4156" s="545"/>
    </row>
    <row r="4157" spans="1:16" hidden="1" x14ac:dyDescent="0.2">
      <c r="A4157" s="538"/>
      <c r="B4157" s="539"/>
      <c r="C4157" s="492"/>
      <c r="D4157" s="554"/>
      <c r="E4157" s="482"/>
      <c r="F4157" s="488"/>
      <c r="G4157" s="482"/>
      <c r="H4157" s="482"/>
      <c r="I4157" s="489"/>
      <c r="J4157" s="455"/>
      <c r="K4157" s="518"/>
      <c r="L4157" s="493"/>
      <c r="M4157" s="493"/>
      <c r="N4157" s="587"/>
      <c r="O4157" s="545"/>
      <c r="P4157" s="545"/>
    </row>
    <row r="4158" spans="1:16" hidden="1" x14ac:dyDescent="0.2">
      <c r="A4158" s="538"/>
      <c r="B4158" s="539"/>
      <c r="C4158" s="492"/>
      <c r="D4158" s="554"/>
      <c r="E4158" s="482"/>
      <c r="F4158" s="488"/>
      <c r="G4158" s="482"/>
      <c r="H4158" s="482"/>
      <c r="I4158" s="489"/>
      <c r="J4158" s="455"/>
      <c r="K4158" s="518"/>
      <c r="L4158" s="493"/>
      <c r="M4158" s="493"/>
      <c r="N4158" s="587"/>
      <c r="O4158" s="545"/>
      <c r="P4158" s="545"/>
    </row>
    <row r="4159" spans="1:16" hidden="1" x14ac:dyDescent="0.2">
      <c r="A4159" s="538"/>
      <c r="B4159" s="539"/>
      <c r="C4159" s="492"/>
      <c r="D4159" s="554"/>
      <c r="E4159" s="482"/>
      <c r="F4159" s="488"/>
      <c r="G4159" s="482"/>
      <c r="H4159" s="482"/>
      <c r="I4159" s="489"/>
      <c r="J4159" s="455"/>
      <c r="K4159" s="518"/>
      <c r="L4159" s="493"/>
      <c r="M4159" s="493"/>
      <c r="N4159" s="587"/>
      <c r="O4159" s="545"/>
      <c r="P4159" s="545"/>
    </row>
    <row r="4160" spans="1:16" hidden="1" x14ac:dyDescent="0.2">
      <c r="A4160" s="538"/>
      <c r="B4160" s="539"/>
      <c r="C4160" s="492"/>
      <c r="D4160" s="554"/>
      <c r="E4160" s="482"/>
      <c r="F4160" s="488"/>
      <c r="G4160" s="482"/>
      <c r="H4160" s="482"/>
      <c r="I4160" s="489"/>
      <c r="J4160" s="455"/>
      <c r="K4160" s="518"/>
      <c r="L4160" s="493"/>
      <c r="M4160" s="493"/>
      <c r="N4160" s="587"/>
      <c r="O4160" s="545"/>
      <c r="P4160" s="545"/>
    </row>
    <row r="4161" spans="1:16" hidden="1" x14ac:dyDescent="0.2">
      <c r="A4161" s="538"/>
      <c r="B4161" s="539"/>
      <c r="C4161" s="492"/>
      <c r="D4161" s="554"/>
      <c r="E4161" s="482"/>
      <c r="F4161" s="488"/>
      <c r="G4161" s="482"/>
      <c r="H4161" s="482"/>
      <c r="I4161" s="489"/>
      <c r="J4161" s="455"/>
      <c r="K4161" s="518"/>
      <c r="L4161" s="493"/>
      <c r="M4161" s="493"/>
      <c r="N4161" s="587"/>
      <c r="O4161" s="545"/>
      <c r="P4161" s="545"/>
    </row>
    <row r="4162" spans="1:16" hidden="1" x14ac:dyDescent="0.2">
      <c r="A4162" s="538"/>
      <c r="B4162" s="539"/>
      <c r="C4162" s="492"/>
      <c r="D4162" s="554"/>
      <c r="E4162" s="482"/>
      <c r="F4162" s="488"/>
      <c r="G4162" s="482"/>
      <c r="H4162" s="482"/>
      <c r="I4162" s="489"/>
      <c r="J4162" s="455"/>
      <c r="K4162" s="518"/>
      <c r="L4162" s="493"/>
      <c r="M4162" s="493"/>
      <c r="N4162" s="587"/>
      <c r="O4162" s="545"/>
      <c r="P4162" s="545"/>
    </row>
    <row r="4163" spans="1:16" hidden="1" x14ac:dyDescent="0.2">
      <c r="A4163" s="538"/>
      <c r="B4163" s="539"/>
      <c r="C4163" s="492"/>
      <c r="D4163" s="554"/>
      <c r="E4163" s="482"/>
      <c r="F4163" s="488"/>
      <c r="G4163" s="482"/>
      <c r="H4163" s="482"/>
      <c r="I4163" s="489"/>
      <c r="J4163" s="455"/>
      <c r="K4163" s="518"/>
      <c r="L4163" s="493"/>
      <c r="M4163" s="493"/>
      <c r="N4163" s="587"/>
      <c r="O4163" s="545"/>
      <c r="P4163" s="545"/>
    </row>
    <row r="4164" spans="1:16" hidden="1" x14ac:dyDescent="0.2">
      <c r="A4164" s="538"/>
      <c r="B4164" s="539"/>
      <c r="C4164" s="492"/>
      <c r="D4164" s="554"/>
      <c r="E4164" s="482"/>
      <c r="F4164" s="488"/>
      <c r="G4164" s="482"/>
      <c r="H4164" s="482"/>
      <c r="I4164" s="489"/>
      <c r="J4164" s="455"/>
      <c r="K4164" s="518"/>
      <c r="L4164" s="493"/>
      <c r="M4164" s="493"/>
      <c r="N4164" s="587"/>
      <c r="O4164" s="545"/>
      <c r="P4164" s="545"/>
    </row>
    <row r="4165" spans="1:16" hidden="1" x14ac:dyDescent="0.2">
      <c r="A4165" s="538"/>
      <c r="B4165" s="539"/>
      <c r="C4165" s="492"/>
      <c r="D4165" s="554"/>
      <c r="E4165" s="482"/>
      <c r="F4165" s="488"/>
      <c r="G4165" s="482"/>
      <c r="H4165" s="482"/>
      <c r="I4165" s="489"/>
      <c r="J4165" s="455"/>
      <c r="K4165" s="518"/>
      <c r="L4165" s="493"/>
      <c r="M4165" s="493"/>
      <c r="N4165" s="587"/>
      <c r="O4165" s="545"/>
      <c r="P4165" s="545"/>
    </row>
    <row r="4166" spans="1:16" hidden="1" x14ac:dyDescent="0.2">
      <c r="A4166" s="538"/>
      <c r="B4166" s="539"/>
      <c r="C4166" s="492"/>
      <c r="D4166" s="554"/>
      <c r="E4166" s="482"/>
      <c r="F4166" s="488"/>
      <c r="G4166" s="482"/>
      <c r="H4166" s="482"/>
      <c r="I4166" s="489"/>
      <c r="J4166" s="455"/>
      <c r="K4166" s="518"/>
      <c r="L4166" s="493"/>
      <c r="M4166" s="493"/>
      <c r="N4166" s="587"/>
      <c r="O4166" s="545"/>
      <c r="P4166" s="545"/>
    </row>
    <row r="4167" spans="1:16" hidden="1" x14ac:dyDescent="0.2">
      <c r="A4167" s="538"/>
      <c r="B4167" s="539"/>
      <c r="C4167" s="492"/>
      <c r="D4167" s="554"/>
      <c r="E4167" s="482"/>
      <c r="F4167" s="488"/>
      <c r="G4167" s="482"/>
      <c r="H4167" s="482"/>
      <c r="I4167" s="489"/>
      <c r="J4167" s="455"/>
      <c r="K4167" s="518"/>
      <c r="L4167" s="493"/>
      <c r="M4167" s="493"/>
      <c r="N4167" s="587"/>
      <c r="O4167" s="545"/>
      <c r="P4167" s="545"/>
    </row>
    <row r="4168" spans="1:16" hidden="1" x14ac:dyDescent="0.2">
      <c r="A4168" s="538"/>
      <c r="B4168" s="539"/>
      <c r="C4168" s="492"/>
      <c r="D4168" s="554"/>
      <c r="E4168" s="482"/>
      <c r="F4168" s="488"/>
      <c r="G4168" s="482"/>
      <c r="H4168" s="482"/>
      <c r="I4168" s="489"/>
      <c r="J4168" s="455"/>
      <c r="K4168" s="518"/>
      <c r="L4168" s="493"/>
      <c r="M4168" s="493"/>
      <c r="N4168" s="587"/>
      <c r="O4168" s="545"/>
      <c r="P4168" s="545"/>
    </row>
    <row r="4169" spans="1:16" hidden="1" x14ac:dyDescent="0.2">
      <c r="A4169" s="538"/>
      <c r="B4169" s="539"/>
      <c r="C4169" s="492"/>
      <c r="D4169" s="554"/>
      <c r="E4169" s="482"/>
      <c r="F4169" s="488"/>
      <c r="G4169" s="482"/>
      <c r="H4169" s="482"/>
      <c r="I4169" s="489"/>
      <c r="J4169" s="455"/>
      <c r="K4169" s="518"/>
      <c r="L4169" s="493"/>
      <c r="M4169" s="493"/>
      <c r="N4169" s="587"/>
      <c r="O4169" s="545"/>
      <c r="P4169" s="545"/>
    </row>
    <row r="4170" spans="1:16" hidden="1" x14ac:dyDescent="0.2">
      <c r="A4170" s="538"/>
      <c r="B4170" s="539"/>
      <c r="C4170" s="492"/>
      <c r="D4170" s="554"/>
      <c r="E4170" s="482"/>
      <c r="F4170" s="488"/>
      <c r="G4170" s="482"/>
      <c r="H4170" s="482"/>
      <c r="I4170" s="489"/>
      <c r="J4170" s="455"/>
      <c r="K4170" s="518"/>
      <c r="L4170" s="493"/>
      <c r="M4170" s="493"/>
      <c r="N4170" s="587"/>
      <c r="O4170" s="545"/>
      <c r="P4170" s="545"/>
    </row>
    <row r="4171" spans="1:16" hidden="1" x14ac:dyDescent="0.2">
      <c r="A4171" s="538"/>
      <c r="B4171" s="539"/>
      <c r="C4171" s="492"/>
      <c r="D4171" s="554"/>
      <c r="E4171" s="482"/>
      <c r="F4171" s="488"/>
      <c r="G4171" s="482"/>
      <c r="H4171" s="482"/>
      <c r="I4171" s="489"/>
      <c r="J4171" s="455"/>
      <c r="K4171" s="518"/>
      <c r="L4171" s="493"/>
      <c r="M4171" s="493"/>
      <c r="N4171" s="587"/>
      <c r="O4171" s="545"/>
      <c r="P4171" s="545"/>
    </row>
    <row r="4172" spans="1:16" hidden="1" x14ac:dyDescent="0.2">
      <c r="A4172" s="538"/>
      <c r="B4172" s="539"/>
      <c r="C4172" s="492"/>
      <c r="D4172" s="554"/>
      <c r="E4172" s="482"/>
      <c r="F4172" s="488"/>
      <c r="G4172" s="482"/>
      <c r="H4172" s="482"/>
      <c r="I4172" s="489"/>
      <c r="J4172" s="455"/>
      <c r="K4172" s="518"/>
      <c r="L4172" s="493"/>
      <c r="M4172" s="493"/>
      <c r="N4172" s="587"/>
      <c r="O4172" s="545"/>
      <c r="P4172" s="545"/>
    </row>
    <row r="4173" spans="1:16" hidden="1" x14ac:dyDescent="0.2">
      <c r="A4173" s="538"/>
      <c r="B4173" s="539"/>
      <c r="C4173" s="492"/>
      <c r="D4173" s="554"/>
      <c r="E4173" s="482"/>
      <c r="F4173" s="488"/>
      <c r="G4173" s="482"/>
      <c r="H4173" s="482"/>
      <c r="I4173" s="489"/>
      <c r="J4173" s="455"/>
      <c r="K4173" s="518"/>
      <c r="L4173" s="493"/>
      <c r="M4173" s="493"/>
      <c r="N4173" s="587"/>
      <c r="O4173" s="545"/>
      <c r="P4173" s="545"/>
    </row>
    <row r="4174" spans="1:16" hidden="1" x14ac:dyDescent="0.2">
      <c r="A4174" s="538"/>
      <c r="B4174" s="539"/>
      <c r="C4174" s="492"/>
      <c r="D4174" s="554"/>
      <c r="E4174" s="482"/>
      <c r="F4174" s="488"/>
      <c r="G4174" s="482"/>
      <c r="H4174" s="482"/>
      <c r="I4174" s="489"/>
      <c r="J4174" s="455"/>
      <c r="K4174" s="518"/>
      <c r="L4174" s="493"/>
      <c r="M4174" s="493"/>
      <c r="N4174" s="587"/>
      <c r="O4174" s="545"/>
      <c r="P4174" s="545"/>
    </row>
    <row r="4175" spans="1:16" hidden="1" x14ac:dyDescent="0.2">
      <c r="A4175" s="538"/>
      <c r="B4175" s="539"/>
      <c r="C4175" s="492"/>
      <c r="D4175" s="554"/>
      <c r="E4175" s="482"/>
      <c r="F4175" s="488"/>
      <c r="G4175" s="482"/>
      <c r="H4175" s="482"/>
      <c r="I4175" s="489"/>
      <c r="J4175" s="455"/>
      <c r="K4175" s="518"/>
      <c r="L4175" s="493"/>
      <c r="M4175" s="493"/>
      <c r="N4175" s="587"/>
      <c r="O4175" s="545"/>
      <c r="P4175" s="545"/>
    </row>
    <row r="4176" spans="1:16" hidden="1" x14ac:dyDescent="0.2">
      <c r="A4176" s="538"/>
      <c r="B4176" s="539"/>
      <c r="C4176" s="492"/>
      <c r="D4176" s="554"/>
      <c r="E4176" s="482"/>
      <c r="F4176" s="488"/>
      <c r="G4176" s="482"/>
      <c r="H4176" s="482"/>
      <c r="I4176" s="489"/>
      <c r="J4176" s="455"/>
      <c r="K4176" s="518"/>
      <c r="L4176" s="493"/>
      <c r="M4176" s="493"/>
      <c r="N4176" s="587"/>
      <c r="O4176" s="545"/>
      <c r="P4176" s="545"/>
    </row>
    <row r="4177" spans="1:16" hidden="1" x14ac:dyDescent="0.2">
      <c r="A4177" s="538"/>
      <c r="B4177" s="539"/>
      <c r="C4177" s="492"/>
      <c r="D4177" s="554"/>
      <c r="E4177" s="482"/>
      <c r="F4177" s="488"/>
      <c r="G4177" s="482"/>
      <c r="H4177" s="482"/>
      <c r="I4177" s="489"/>
      <c r="J4177" s="455"/>
      <c r="K4177" s="518"/>
      <c r="L4177" s="493"/>
      <c r="M4177" s="493"/>
      <c r="N4177" s="587"/>
      <c r="O4177" s="545"/>
      <c r="P4177" s="545"/>
    </row>
    <row r="4178" spans="1:16" hidden="1" x14ac:dyDescent="0.2">
      <c r="A4178" s="538"/>
      <c r="B4178" s="539"/>
      <c r="C4178" s="492"/>
      <c r="D4178" s="554"/>
      <c r="E4178" s="482"/>
      <c r="F4178" s="488"/>
      <c r="G4178" s="482"/>
      <c r="H4178" s="482"/>
      <c r="I4178" s="489"/>
      <c r="J4178" s="455"/>
      <c r="K4178" s="518"/>
      <c r="L4178" s="493"/>
      <c r="M4178" s="493"/>
      <c r="N4178" s="587"/>
      <c r="O4178" s="545"/>
      <c r="P4178" s="545"/>
    </row>
    <row r="4179" spans="1:16" hidden="1" x14ac:dyDescent="0.2">
      <c r="A4179" s="538"/>
      <c r="B4179" s="539"/>
      <c r="C4179" s="492"/>
      <c r="D4179" s="554"/>
      <c r="E4179" s="482"/>
      <c r="F4179" s="488"/>
      <c r="G4179" s="482"/>
      <c r="H4179" s="482"/>
      <c r="I4179" s="489"/>
      <c r="J4179" s="455"/>
      <c r="K4179" s="518"/>
      <c r="L4179" s="493"/>
      <c r="M4179" s="493"/>
      <c r="N4179" s="587"/>
      <c r="O4179" s="545"/>
      <c r="P4179" s="545"/>
    </row>
    <row r="4180" spans="1:16" hidden="1" x14ac:dyDescent="0.2">
      <c r="A4180" s="538"/>
      <c r="B4180" s="539"/>
      <c r="C4180" s="492"/>
      <c r="D4180" s="554"/>
      <c r="E4180" s="482"/>
      <c r="F4180" s="488"/>
      <c r="G4180" s="482"/>
      <c r="H4180" s="482"/>
      <c r="I4180" s="489"/>
      <c r="J4180" s="455"/>
      <c r="K4180" s="518"/>
      <c r="L4180" s="493"/>
      <c r="M4180" s="493"/>
      <c r="N4180" s="587"/>
      <c r="O4180" s="545"/>
      <c r="P4180" s="545"/>
    </row>
    <row r="4181" spans="1:16" hidden="1" x14ac:dyDescent="0.2">
      <c r="A4181" s="538"/>
      <c r="B4181" s="539"/>
      <c r="C4181" s="492"/>
      <c r="D4181" s="554"/>
      <c r="E4181" s="482"/>
      <c r="F4181" s="488"/>
      <c r="G4181" s="482"/>
      <c r="H4181" s="482"/>
      <c r="I4181" s="489"/>
      <c r="J4181" s="455"/>
      <c r="K4181" s="518"/>
      <c r="L4181" s="493"/>
      <c r="M4181" s="493"/>
      <c r="N4181" s="587"/>
      <c r="O4181" s="545"/>
      <c r="P4181" s="545"/>
    </row>
    <row r="4182" spans="1:16" hidden="1" x14ac:dyDescent="0.2">
      <c r="A4182" s="538"/>
      <c r="B4182" s="539"/>
      <c r="C4182" s="492"/>
      <c r="D4182" s="554"/>
      <c r="E4182" s="482"/>
      <c r="F4182" s="488"/>
      <c r="G4182" s="482"/>
      <c r="H4182" s="482"/>
      <c r="I4182" s="489"/>
      <c r="J4182" s="455"/>
      <c r="K4182" s="518"/>
      <c r="L4182" s="493"/>
      <c r="M4182" s="493"/>
      <c r="N4182" s="587"/>
      <c r="O4182" s="545"/>
      <c r="P4182" s="545"/>
    </row>
    <row r="4183" spans="1:16" hidden="1" x14ac:dyDescent="0.2">
      <c r="A4183" s="538"/>
      <c r="B4183" s="539"/>
      <c r="C4183" s="492"/>
      <c r="D4183" s="554"/>
      <c r="E4183" s="482"/>
      <c r="F4183" s="488"/>
      <c r="G4183" s="482"/>
      <c r="H4183" s="482"/>
      <c r="I4183" s="489"/>
      <c r="J4183" s="455"/>
      <c r="K4183" s="518"/>
      <c r="L4183" s="493"/>
      <c r="M4183" s="493"/>
      <c r="N4183" s="587"/>
      <c r="O4183" s="545"/>
      <c r="P4183" s="545"/>
    </row>
    <row r="4184" spans="1:16" hidden="1" x14ac:dyDescent="0.2">
      <c r="A4184" s="538"/>
      <c r="B4184" s="539"/>
      <c r="C4184" s="492"/>
      <c r="D4184" s="554"/>
      <c r="E4184" s="482"/>
      <c r="F4184" s="488"/>
      <c r="G4184" s="482"/>
      <c r="H4184" s="482"/>
      <c r="I4184" s="489"/>
      <c r="J4184" s="455"/>
      <c r="K4184" s="518"/>
      <c r="L4184" s="493"/>
      <c r="M4184" s="493"/>
      <c r="N4184" s="587"/>
      <c r="O4184" s="545"/>
      <c r="P4184" s="545"/>
    </row>
    <row r="4185" spans="1:16" hidden="1" x14ac:dyDescent="0.2">
      <c r="A4185" s="538"/>
      <c r="B4185" s="539"/>
      <c r="C4185" s="492"/>
      <c r="D4185" s="554"/>
      <c r="E4185" s="482"/>
      <c r="F4185" s="488"/>
      <c r="G4185" s="482"/>
      <c r="H4185" s="482"/>
      <c r="I4185" s="489"/>
      <c r="J4185" s="455"/>
      <c r="K4185" s="518"/>
      <c r="L4185" s="493"/>
      <c r="M4185" s="493"/>
      <c r="N4185" s="587"/>
      <c r="O4185" s="545"/>
      <c r="P4185" s="545"/>
    </row>
    <row r="4186" spans="1:16" hidden="1" x14ac:dyDescent="0.2">
      <c r="A4186" s="538"/>
      <c r="B4186" s="539"/>
      <c r="C4186" s="492"/>
      <c r="D4186" s="554"/>
      <c r="E4186" s="482"/>
      <c r="F4186" s="488"/>
      <c r="G4186" s="482"/>
      <c r="H4186" s="482"/>
      <c r="I4186" s="489"/>
      <c r="J4186" s="455"/>
      <c r="K4186" s="518"/>
      <c r="L4186" s="493"/>
      <c r="M4186" s="493"/>
      <c r="N4186" s="587"/>
      <c r="O4186" s="545"/>
      <c r="P4186" s="545"/>
    </row>
    <row r="4187" spans="1:16" hidden="1" x14ac:dyDescent="0.2">
      <c r="A4187" s="538"/>
      <c r="B4187" s="539"/>
      <c r="C4187" s="492"/>
      <c r="D4187" s="554"/>
      <c r="E4187" s="482"/>
      <c r="F4187" s="488"/>
      <c r="G4187" s="482"/>
      <c r="H4187" s="482"/>
      <c r="I4187" s="489"/>
      <c r="J4187" s="455"/>
      <c r="K4187" s="518"/>
      <c r="L4187" s="493"/>
      <c r="M4187" s="493"/>
      <c r="N4187" s="587"/>
      <c r="O4187" s="545"/>
      <c r="P4187" s="545"/>
    </row>
    <row r="4188" spans="1:16" hidden="1" x14ac:dyDescent="0.2">
      <c r="A4188" s="538"/>
      <c r="B4188" s="539"/>
      <c r="C4188" s="492"/>
      <c r="D4188" s="554"/>
      <c r="E4188" s="482"/>
      <c r="F4188" s="488"/>
      <c r="G4188" s="482"/>
      <c r="H4188" s="482"/>
      <c r="I4188" s="489"/>
      <c r="J4188" s="455"/>
      <c r="K4188" s="518"/>
      <c r="L4188" s="493"/>
      <c r="M4188" s="493"/>
      <c r="N4188" s="587"/>
      <c r="O4188" s="545"/>
      <c r="P4188" s="545"/>
    </row>
    <row r="4189" spans="1:16" hidden="1" x14ac:dyDescent="0.2">
      <c r="A4189" s="538"/>
      <c r="B4189" s="539"/>
      <c r="C4189" s="492"/>
      <c r="D4189" s="554"/>
      <c r="E4189" s="482"/>
      <c r="F4189" s="488"/>
      <c r="G4189" s="482"/>
      <c r="H4189" s="482"/>
      <c r="I4189" s="489"/>
      <c r="J4189" s="455"/>
      <c r="K4189" s="518"/>
      <c r="L4189" s="493"/>
      <c r="M4189" s="493"/>
      <c r="N4189" s="587"/>
      <c r="O4189" s="545"/>
      <c r="P4189" s="545"/>
    </row>
    <row r="4190" spans="1:16" hidden="1" x14ac:dyDescent="0.2">
      <c r="A4190" s="538"/>
      <c r="B4190" s="539"/>
      <c r="C4190" s="492"/>
      <c r="D4190" s="554"/>
      <c r="E4190" s="482"/>
      <c r="F4190" s="488"/>
      <c r="G4190" s="482"/>
      <c r="H4190" s="482"/>
      <c r="I4190" s="489"/>
      <c r="J4190" s="455"/>
      <c r="K4190" s="518"/>
      <c r="L4190" s="493"/>
      <c r="M4190" s="493"/>
      <c r="N4190" s="587"/>
      <c r="O4190" s="545"/>
      <c r="P4190" s="545"/>
    </row>
    <row r="4191" spans="1:16" hidden="1" x14ac:dyDescent="0.2">
      <c r="A4191" s="538"/>
      <c r="B4191" s="539"/>
      <c r="C4191" s="492"/>
      <c r="D4191" s="554"/>
      <c r="E4191" s="482"/>
      <c r="F4191" s="488"/>
      <c r="G4191" s="482"/>
      <c r="H4191" s="482"/>
      <c r="I4191" s="489"/>
      <c r="J4191" s="455"/>
      <c r="K4191" s="518"/>
      <c r="L4191" s="493"/>
      <c r="M4191" s="493"/>
      <c r="N4191" s="587"/>
      <c r="O4191" s="545"/>
      <c r="P4191" s="545"/>
    </row>
    <row r="4192" spans="1:16" hidden="1" x14ac:dyDescent="0.2">
      <c r="A4192" s="538"/>
      <c r="B4192" s="539"/>
      <c r="C4192" s="492"/>
      <c r="D4192" s="554"/>
      <c r="E4192" s="482"/>
      <c r="F4192" s="488"/>
      <c r="G4192" s="482"/>
      <c r="H4192" s="482"/>
      <c r="I4192" s="489"/>
      <c r="J4192" s="455"/>
      <c r="K4192" s="518"/>
      <c r="L4192" s="493"/>
      <c r="M4192" s="493"/>
      <c r="N4192" s="587"/>
      <c r="O4192" s="545"/>
      <c r="P4192" s="545"/>
    </row>
    <row r="4193" spans="1:16" hidden="1" x14ac:dyDescent="0.2">
      <c r="A4193" s="538"/>
      <c r="B4193" s="539"/>
      <c r="C4193" s="492"/>
      <c r="D4193" s="554"/>
      <c r="E4193" s="482"/>
      <c r="F4193" s="488"/>
      <c r="G4193" s="482"/>
      <c r="H4193" s="482"/>
      <c r="I4193" s="489"/>
      <c r="J4193" s="455"/>
      <c r="K4193" s="518"/>
      <c r="L4193" s="493"/>
      <c r="M4193" s="493"/>
      <c r="N4193" s="587"/>
      <c r="O4193" s="545"/>
      <c r="P4193" s="545"/>
    </row>
    <row r="4194" spans="1:16" hidden="1" x14ac:dyDescent="0.2">
      <c r="A4194" s="538"/>
      <c r="B4194" s="539"/>
      <c r="C4194" s="492"/>
      <c r="D4194" s="554"/>
      <c r="E4194" s="482"/>
      <c r="F4194" s="488"/>
      <c r="G4194" s="482"/>
      <c r="H4194" s="482"/>
      <c r="I4194" s="489"/>
      <c r="J4194" s="455"/>
      <c r="K4194" s="518"/>
      <c r="L4194" s="493"/>
      <c r="M4194" s="493"/>
      <c r="N4194" s="587"/>
      <c r="O4194" s="545"/>
      <c r="P4194" s="545"/>
    </row>
    <row r="4195" spans="1:16" hidden="1" x14ac:dyDescent="0.2">
      <c r="A4195" s="538"/>
      <c r="B4195" s="539"/>
      <c r="C4195" s="492"/>
      <c r="D4195" s="554"/>
      <c r="E4195" s="482"/>
      <c r="F4195" s="488"/>
      <c r="G4195" s="482"/>
      <c r="H4195" s="482"/>
      <c r="I4195" s="489"/>
      <c r="J4195" s="455"/>
      <c r="K4195" s="518"/>
      <c r="L4195" s="493"/>
      <c r="M4195" s="493"/>
      <c r="N4195" s="587"/>
      <c r="O4195" s="545"/>
      <c r="P4195" s="545"/>
    </row>
    <row r="4196" spans="1:16" hidden="1" x14ac:dyDescent="0.2">
      <c r="A4196" s="538"/>
      <c r="B4196" s="539"/>
      <c r="C4196" s="492"/>
      <c r="D4196" s="554"/>
      <c r="E4196" s="482"/>
      <c r="F4196" s="488"/>
      <c r="G4196" s="482"/>
      <c r="H4196" s="482"/>
      <c r="I4196" s="489"/>
      <c r="J4196" s="455"/>
      <c r="K4196" s="518"/>
      <c r="L4196" s="493"/>
      <c r="M4196" s="493"/>
      <c r="N4196" s="587"/>
      <c r="O4196" s="545"/>
      <c r="P4196" s="545"/>
    </row>
    <row r="4197" spans="1:16" hidden="1" x14ac:dyDescent="0.2">
      <c r="A4197" s="538"/>
      <c r="B4197" s="539"/>
      <c r="C4197" s="492"/>
      <c r="D4197" s="554"/>
      <c r="E4197" s="482"/>
      <c r="F4197" s="488"/>
      <c r="G4197" s="482"/>
      <c r="H4197" s="482"/>
      <c r="I4197" s="489"/>
      <c r="J4197" s="455"/>
      <c r="K4197" s="518"/>
      <c r="L4197" s="493"/>
      <c r="M4197" s="493"/>
      <c r="N4197" s="587"/>
      <c r="O4197" s="545"/>
      <c r="P4197" s="545"/>
    </row>
    <row r="4198" spans="1:16" hidden="1" x14ac:dyDescent="0.2">
      <c r="A4198" s="538"/>
      <c r="B4198" s="539"/>
      <c r="C4198" s="492"/>
      <c r="D4198" s="554"/>
      <c r="E4198" s="482"/>
      <c r="F4198" s="488"/>
      <c r="G4198" s="482"/>
      <c r="H4198" s="482"/>
      <c r="I4198" s="489"/>
      <c r="J4198" s="455"/>
      <c r="K4198" s="518"/>
      <c r="L4198" s="493"/>
      <c r="M4198" s="493"/>
      <c r="N4198" s="587"/>
      <c r="O4198" s="545"/>
      <c r="P4198" s="545"/>
    </row>
    <row r="4199" spans="1:16" hidden="1" x14ac:dyDescent="0.2">
      <c r="A4199" s="538"/>
      <c r="B4199" s="539"/>
      <c r="C4199" s="492"/>
      <c r="D4199" s="554"/>
      <c r="E4199" s="482"/>
      <c r="F4199" s="488"/>
      <c r="G4199" s="482"/>
      <c r="H4199" s="482"/>
      <c r="I4199" s="489"/>
      <c r="J4199" s="455"/>
      <c r="K4199" s="518"/>
      <c r="L4199" s="493"/>
      <c r="M4199" s="493"/>
      <c r="N4199" s="587"/>
      <c r="O4199" s="545"/>
      <c r="P4199" s="545"/>
    </row>
    <row r="4200" spans="1:16" hidden="1" x14ac:dyDescent="0.2">
      <c r="A4200" s="538"/>
      <c r="B4200" s="539"/>
      <c r="C4200" s="492"/>
      <c r="D4200" s="554"/>
      <c r="E4200" s="482"/>
      <c r="F4200" s="488"/>
      <c r="G4200" s="482"/>
      <c r="H4200" s="482"/>
      <c r="I4200" s="489"/>
      <c r="J4200" s="455"/>
      <c r="K4200" s="518"/>
      <c r="L4200" s="493"/>
      <c r="M4200" s="493"/>
      <c r="N4200" s="587"/>
      <c r="O4200" s="545"/>
      <c r="P4200" s="545"/>
    </row>
    <row r="4201" spans="1:16" hidden="1" x14ac:dyDescent="0.2">
      <c r="A4201" s="538"/>
      <c r="B4201" s="539"/>
      <c r="C4201" s="492"/>
      <c r="D4201" s="554"/>
      <c r="E4201" s="482"/>
      <c r="F4201" s="488"/>
      <c r="G4201" s="482"/>
      <c r="H4201" s="482"/>
      <c r="I4201" s="489"/>
      <c r="J4201" s="455"/>
      <c r="K4201" s="518"/>
      <c r="L4201" s="493"/>
      <c r="M4201" s="493"/>
      <c r="N4201" s="587"/>
      <c r="O4201" s="545"/>
      <c r="P4201" s="545"/>
    </row>
    <row r="4202" spans="1:16" hidden="1" x14ac:dyDescent="0.2">
      <c r="A4202" s="538"/>
      <c r="B4202" s="539"/>
      <c r="C4202" s="492"/>
      <c r="D4202" s="554"/>
      <c r="E4202" s="482"/>
      <c r="F4202" s="488"/>
      <c r="G4202" s="482"/>
      <c r="H4202" s="482"/>
      <c r="I4202" s="489"/>
      <c r="J4202" s="455"/>
      <c r="K4202" s="518"/>
      <c r="L4202" s="493"/>
      <c r="M4202" s="493"/>
      <c r="N4202" s="587"/>
      <c r="O4202" s="545"/>
      <c r="P4202" s="545"/>
    </row>
    <row r="4203" spans="1:16" hidden="1" x14ac:dyDescent="0.2">
      <c r="A4203" s="538"/>
      <c r="B4203" s="539"/>
      <c r="C4203" s="492"/>
      <c r="D4203" s="554"/>
      <c r="E4203" s="482"/>
      <c r="F4203" s="488"/>
      <c r="G4203" s="482"/>
      <c r="H4203" s="482"/>
      <c r="I4203" s="489"/>
      <c r="J4203" s="455"/>
      <c r="K4203" s="518"/>
      <c r="L4203" s="493"/>
      <c r="M4203" s="493"/>
      <c r="N4203" s="587"/>
      <c r="O4203" s="545"/>
      <c r="P4203" s="545"/>
    </row>
    <row r="4204" spans="1:16" hidden="1" x14ac:dyDescent="0.2">
      <c r="A4204" s="538"/>
      <c r="B4204" s="539"/>
      <c r="C4204" s="492"/>
      <c r="D4204" s="554"/>
      <c r="E4204" s="482"/>
      <c r="F4204" s="488"/>
      <c r="G4204" s="482"/>
      <c r="H4204" s="482"/>
      <c r="I4204" s="489"/>
      <c r="J4204" s="455"/>
      <c r="K4204" s="518"/>
      <c r="L4204" s="493"/>
      <c r="M4204" s="493"/>
      <c r="N4204" s="587"/>
      <c r="O4204" s="545"/>
      <c r="P4204" s="545"/>
    </row>
    <row r="4205" spans="1:16" hidden="1" x14ac:dyDescent="0.2">
      <c r="A4205" s="538"/>
      <c r="B4205" s="539"/>
      <c r="C4205" s="492"/>
      <c r="D4205" s="554"/>
      <c r="E4205" s="482"/>
      <c r="F4205" s="488"/>
      <c r="G4205" s="482"/>
      <c r="H4205" s="482"/>
      <c r="I4205" s="489"/>
      <c r="J4205" s="455"/>
      <c r="K4205" s="518"/>
      <c r="L4205" s="493"/>
      <c r="M4205" s="493"/>
      <c r="N4205" s="587"/>
      <c r="O4205" s="545"/>
      <c r="P4205" s="545"/>
    </row>
    <row r="4206" spans="1:16" hidden="1" x14ac:dyDescent="0.2">
      <c r="A4206" s="538"/>
      <c r="B4206" s="539"/>
      <c r="C4206" s="492"/>
      <c r="D4206" s="554"/>
      <c r="E4206" s="482"/>
      <c r="F4206" s="488"/>
      <c r="G4206" s="482"/>
      <c r="H4206" s="482"/>
      <c r="I4206" s="489"/>
      <c r="J4206" s="455"/>
      <c r="K4206" s="518"/>
      <c r="L4206" s="493"/>
      <c r="M4206" s="493"/>
      <c r="N4206" s="587"/>
      <c r="O4206" s="545"/>
      <c r="P4206" s="545"/>
    </row>
    <row r="4207" spans="1:16" hidden="1" x14ac:dyDescent="0.2">
      <c r="A4207" s="538"/>
      <c r="B4207" s="539"/>
      <c r="C4207" s="492"/>
      <c r="D4207" s="554"/>
      <c r="E4207" s="482"/>
      <c r="F4207" s="488"/>
      <c r="G4207" s="482"/>
      <c r="H4207" s="482"/>
      <c r="I4207" s="489"/>
      <c r="J4207" s="455"/>
      <c r="K4207" s="518"/>
      <c r="L4207" s="493"/>
      <c r="M4207" s="493"/>
      <c r="N4207" s="587"/>
      <c r="O4207" s="545"/>
      <c r="P4207" s="545"/>
    </row>
    <row r="4208" spans="1:16" hidden="1" x14ac:dyDescent="0.2">
      <c r="A4208" s="538"/>
      <c r="B4208" s="539"/>
      <c r="C4208" s="492"/>
      <c r="D4208" s="554"/>
      <c r="E4208" s="482"/>
      <c r="F4208" s="488"/>
      <c r="G4208" s="482"/>
      <c r="H4208" s="482"/>
      <c r="I4208" s="489"/>
      <c r="J4208" s="455"/>
      <c r="K4208" s="518"/>
      <c r="L4208" s="493"/>
      <c r="M4208" s="493"/>
      <c r="N4208" s="587"/>
      <c r="O4208" s="545"/>
      <c r="P4208" s="545"/>
    </row>
    <row r="4209" spans="1:16" hidden="1" x14ac:dyDescent="0.2">
      <c r="A4209" s="538"/>
      <c r="B4209" s="539"/>
      <c r="C4209" s="492"/>
      <c r="D4209" s="554"/>
      <c r="E4209" s="482"/>
      <c r="F4209" s="488"/>
      <c r="G4209" s="482"/>
      <c r="H4209" s="482"/>
      <c r="I4209" s="489"/>
      <c r="J4209" s="455"/>
      <c r="K4209" s="518"/>
      <c r="L4209" s="493"/>
      <c r="M4209" s="493"/>
      <c r="N4209" s="587"/>
      <c r="O4209" s="545"/>
      <c r="P4209" s="545"/>
    </row>
    <row r="4210" spans="1:16" hidden="1" x14ac:dyDescent="0.2">
      <c r="A4210" s="538"/>
      <c r="B4210" s="539"/>
      <c r="C4210" s="492"/>
      <c r="D4210" s="554"/>
      <c r="E4210" s="482"/>
      <c r="F4210" s="488"/>
      <c r="G4210" s="482"/>
      <c r="H4210" s="482"/>
      <c r="I4210" s="489"/>
      <c r="J4210" s="455"/>
      <c r="K4210" s="518"/>
      <c r="L4210" s="493"/>
      <c r="M4210" s="493"/>
      <c r="N4210" s="587"/>
      <c r="O4210" s="545"/>
      <c r="P4210" s="545"/>
    </row>
    <row r="4211" spans="1:16" hidden="1" x14ac:dyDescent="0.2">
      <c r="A4211" s="538"/>
      <c r="B4211" s="539"/>
      <c r="C4211" s="492"/>
      <c r="D4211" s="554"/>
      <c r="E4211" s="482"/>
      <c r="F4211" s="488"/>
      <c r="G4211" s="482"/>
      <c r="H4211" s="482"/>
      <c r="I4211" s="489"/>
      <c r="J4211" s="455"/>
      <c r="K4211" s="518"/>
      <c r="L4211" s="493"/>
      <c r="M4211" s="493"/>
      <c r="N4211" s="587"/>
      <c r="O4211" s="545"/>
      <c r="P4211" s="545"/>
    </row>
    <row r="4212" spans="1:16" hidden="1" x14ac:dyDescent="0.2">
      <c r="A4212" s="538"/>
      <c r="B4212" s="539"/>
      <c r="C4212" s="492"/>
      <c r="D4212" s="554"/>
      <c r="E4212" s="482"/>
      <c r="F4212" s="488"/>
      <c r="G4212" s="482"/>
      <c r="H4212" s="482"/>
      <c r="I4212" s="489"/>
      <c r="J4212" s="455"/>
      <c r="K4212" s="518"/>
      <c r="L4212" s="493"/>
      <c r="M4212" s="493"/>
      <c r="N4212" s="587"/>
      <c r="O4212" s="545"/>
      <c r="P4212" s="545"/>
    </row>
    <row r="4213" spans="1:16" hidden="1" x14ac:dyDescent="0.2">
      <c r="A4213" s="538"/>
      <c r="B4213" s="539"/>
      <c r="C4213" s="492"/>
      <c r="D4213" s="554"/>
      <c r="E4213" s="482"/>
      <c r="F4213" s="488"/>
      <c r="G4213" s="482"/>
      <c r="H4213" s="482"/>
      <c r="I4213" s="489"/>
      <c r="J4213" s="455"/>
      <c r="K4213" s="518"/>
      <c r="L4213" s="493"/>
      <c r="M4213" s="493"/>
      <c r="N4213" s="587"/>
      <c r="O4213" s="545"/>
      <c r="P4213" s="545"/>
    </row>
    <row r="4214" spans="1:16" hidden="1" x14ac:dyDescent="0.2">
      <c r="A4214" s="538"/>
      <c r="B4214" s="539"/>
      <c r="C4214" s="492"/>
      <c r="D4214" s="554"/>
      <c r="E4214" s="482"/>
      <c r="F4214" s="488"/>
      <c r="G4214" s="482"/>
      <c r="H4214" s="482"/>
      <c r="I4214" s="489"/>
      <c r="J4214" s="455"/>
      <c r="K4214" s="518"/>
      <c r="L4214" s="493"/>
      <c r="M4214" s="493"/>
      <c r="N4214" s="587"/>
      <c r="O4214" s="545"/>
      <c r="P4214" s="545"/>
    </row>
    <row r="4215" spans="1:16" hidden="1" x14ac:dyDescent="0.2">
      <c r="A4215" s="538"/>
      <c r="B4215" s="539"/>
      <c r="C4215" s="492"/>
      <c r="D4215" s="554"/>
      <c r="E4215" s="482"/>
      <c r="F4215" s="488"/>
      <c r="G4215" s="482"/>
      <c r="H4215" s="482"/>
      <c r="I4215" s="489"/>
      <c r="J4215" s="455"/>
      <c r="K4215" s="518"/>
      <c r="L4215" s="493"/>
      <c r="M4215" s="493"/>
      <c r="N4215" s="587"/>
      <c r="O4215" s="545"/>
      <c r="P4215" s="545"/>
    </row>
    <row r="4216" spans="1:16" hidden="1" x14ac:dyDescent="0.2">
      <c r="A4216" s="538"/>
      <c r="B4216" s="539"/>
      <c r="C4216" s="492"/>
      <c r="D4216" s="554"/>
      <c r="E4216" s="482"/>
      <c r="F4216" s="488"/>
      <c r="G4216" s="482"/>
      <c r="H4216" s="482"/>
      <c r="I4216" s="489"/>
      <c r="J4216" s="455"/>
      <c r="K4216" s="518"/>
      <c r="L4216" s="493"/>
      <c r="M4216" s="493"/>
      <c r="N4216" s="587"/>
      <c r="O4216" s="545"/>
      <c r="P4216" s="545"/>
    </row>
    <row r="4217" spans="1:16" hidden="1" x14ac:dyDescent="0.2">
      <c r="A4217" s="538"/>
      <c r="B4217" s="539"/>
      <c r="C4217" s="492"/>
      <c r="D4217" s="554"/>
      <c r="E4217" s="482"/>
      <c r="F4217" s="488"/>
      <c r="G4217" s="482"/>
      <c r="H4217" s="482"/>
      <c r="I4217" s="489"/>
      <c r="J4217" s="455"/>
      <c r="K4217" s="518"/>
      <c r="L4217" s="493"/>
      <c r="M4217" s="493"/>
      <c r="N4217" s="587"/>
      <c r="O4217" s="545"/>
      <c r="P4217" s="545"/>
    </row>
    <row r="4218" spans="1:16" hidden="1" x14ac:dyDescent="0.2">
      <c r="A4218" s="538"/>
      <c r="B4218" s="539"/>
      <c r="C4218" s="492"/>
      <c r="D4218" s="554"/>
      <c r="E4218" s="482"/>
      <c r="F4218" s="488"/>
      <c r="G4218" s="482"/>
      <c r="H4218" s="482"/>
      <c r="I4218" s="489"/>
      <c r="J4218" s="455"/>
      <c r="K4218" s="518"/>
      <c r="L4218" s="493"/>
      <c r="M4218" s="493"/>
      <c r="N4218" s="587"/>
      <c r="O4218" s="545"/>
      <c r="P4218" s="545"/>
    </row>
    <row r="4219" spans="1:16" hidden="1" x14ac:dyDescent="0.2">
      <c r="A4219" s="538"/>
      <c r="B4219" s="539"/>
      <c r="C4219" s="492"/>
      <c r="D4219" s="554"/>
      <c r="E4219" s="482"/>
      <c r="F4219" s="488"/>
      <c r="G4219" s="482"/>
      <c r="H4219" s="482"/>
      <c r="I4219" s="489"/>
      <c r="J4219" s="455"/>
      <c r="K4219" s="518"/>
      <c r="L4219" s="493"/>
      <c r="M4219" s="493"/>
      <c r="N4219" s="587"/>
      <c r="O4219" s="545"/>
      <c r="P4219" s="545"/>
    </row>
    <row r="4220" spans="1:16" hidden="1" x14ac:dyDescent="0.2">
      <c r="A4220" s="538"/>
      <c r="B4220" s="539"/>
      <c r="C4220" s="492"/>
      <c r="D4220" s="554"/>
      <c r="E4220" s="482"/>
      <c r="F4220" s="488"/>
      <c r="G4220" s="482"/>
      <c r="H4220" s="482"/>
      <c r="I4220" s="489"/>
      <c r="J4220" s="455"/>
      <c r="K4220" s="518"/>
      <c r="L4220" s="493"/>
      <c r="M4220" s="493"/>
      <c r="N4220" s="587"/>
      <c r="O4220" s="545"/>
      <c r="P4220" s="545"/>
    </row>
    <row r="4221" spans="1:16" hidden="1" x14ac:dyDescent="0.2">
      <c r="A4221" s="538"/>
      <c r="B4221" s="539"/>
      <c r="C4221" s="492"/>
      <c r="D4221" s="554"/>
      <c r="E4221" s="482"/>
      <c r="F4221" s="488"/>
      <c r="G4221" s="482"/>
      <c r="H4221" s="482"/>
      <c r="I4221" s="489"/>
      <c r="J4221" s="455"/>
      <c r="K4221" s="518"/>
      <c r="L4221" s="493"/>
      <c r="M4221" s="493"/>
      <c r="N4221" s="587"/>
      <c r="O4221" s="545"/>
      <c r="P4221" s="545"/>
    </row>
    <row r="4222" spans="1:16" hidden="1" x14ac:dyDescent="0.2">
      <c r="A4222" s="538"/>
      <c r="B4222" s="539"/>
      <c r="C4222" s="492"/>
      <c r="D4222" s="554"/>
      <c r="E4222" s="482"/>
      <c r="F4222" s="488"/>
      <c r="G4222" s="482"/>
      <c r="H4222" s="482"/>
      <c r="I4222" s="489"/>
      <c r="J4222" s="455"/>
      <c r="K4222" s="518"/>
      <c r="L4222" s="493"/>
      <c r="M4222" s="493"/>
      <c r="N4222" s="587"/>
      <c r="O4222" s="545"/>
      <c r="P4222" s="545"/>
    </row>
    <row r="4223" spans="1:16" hidden="1" x14ac:dyDescent="0.2">
      <c r="A4223" s="538"/>
      <c r="B4223" s="539"/>
      <c r="C4223" s="492"/>
      <c r="D4223" s="554"/>
      <c r="E4223" s="482"/>
      <c r="F4223" s="488"/>
      <c r="G4223" s="482"/>
      <c r="H4223" s="482"/>
      <c r="I4223" s="489"/>
      <c r="J4223" s="455"/>
      <c r="K4223" s="518"/>
      <c r="L4223" s="493"/>
      <c r="M4223" s="493"/>
      <c r="N4223" s="587"/>
      <c r="O4223" s="545"/>
      <c r="P4223" s="545"/>
    </row>
    <row r="4224" spans="1:16" hidden="1" x14ac:dyDescent="0.2">
      <c r="A4224" s="538"/>
      <c r="B4224" s="539"/>
      <c r="C4224" s="492"/>
      <c r="D4224" s="554"/>
      <c r="E4224" s="482"/>
      <c r="F4224" s="488"/>
      <c r="G4224" s="482"/>
      <c r="H4224" s="482"/>
      <c r="I4224" s="489"/>
      <c r="J4224" s="455"/>
      <c r="K4224" s="518"/>
      <c r="L4224" s="493"/>
      <c r="M4224" s="493"/>
      <c r="N4224" s="587"/>
      <c r="O4224" s="545"/>
      <c r="P4224" s="545"/>
    </row>
    <row r="4225" spans="1:16" hidden="1" x14ac:dyDescent="0.2">
      <c r="A4225" s="538"/>
      <c r="B4225" s="539"/>
      <c r="C4225" s="492"/>
      <c r="D4225" s="554"/>
      <c r="E4225" s="482"/>
      <c r="F4225" s="488"/>
      <c r="G4225" s="482"/>
      <c r="H4225" s="482"/>
      <c r="I4225" s="489"/>
      <c r="J4225" s="455"/>
      <c r="K4225" s="518"/>
      <c r="L4225" s="493"/>
      <c r="M4225" s="493"/>
      <c r="N4225" s="587"/>
      <c r="O4225" s="545"/>
      <c r="P4225" s="545"/>
    </row>
    <row r="4226" spans="1:16" hidden="1" x14ac:dyDescent="0.2">
      <c r="A4226" s="538"/>
      <c r="B4226" s="539"/>
      <c r="C4226" s="492"/>
      <c r="D4226" s="554"/>
      <c r="E4226" s="482"/>
      <c r="F4226" s="488"/>
      <c r="G4226" s="482"/>
      <c r="H4226" s="482"/>
      <c r="I4226" s="489"/>
      <c r="J4226" s="455"/>
      <c r="K4226" s="518"/>
      <c r="L4226" s="493"/>
      <c r="M4226" s="493"/>
      <c r="N4226" s="587"/>
      <c r="O4226" s="545"/>
      <c r="P4226" s="545"/>
    </row>
    <row r="4227" spans="1:16" hidden="1" x14ac:dyDescent="0.2">
      <c r="A4227" s="538"/>
      <c r="B4227" s="539"/>
      <c r="C4227" s="492"/>
      <c r="D4227" s="554"/>
      <c r="E4227" s="482"/>
      <c r="F4227" s="488"/>
      <c r="G4227" s="482"/>
      <c r="H4227" s="482"/>
      <c r="I4227" s="489"/>
      <c r="J4227" s="455"/>
      <c r="K4227" s="518"/>
      <c r="L4227" s="493"/>
      <c r="M4227" s="493"/>
      <c r="N4227" s="587"/>
      <c r="O4227" s="545"/>
      <c r="P4227" s="545"/>
    </row>
    <row r="4228" spans="1:16" hidden="1" x14ac:dyDescent="0.2">
      <c r="A4228" s="538"/>
      <c r="B4228" s="539"/>
      <c r="C4228" s="492"/>
      <c r="D4228" s="554"/>
      <c r="E4228" s="482"/>
      <c r="F4228" s="488"/>
      <c r="G4228" s="482"/>
      <c r="H4228" s="482"/>
      <c r="I4228" s="489"/>
      <c r="J4228" s="455"/>
      <c r="K4228" s="518"/>
      <c r="L4228" s="493"/>
      <c r="M4228" s="493"/>
      <c r="N4228" s="587"/>
      <c r="O4228" s="545"/>
      <c r="P4228" s="545"/>
    </row>
    <row r="4229" spans="1:16" hidden="1" x14ac:dyDescent="0.2">
      <c r="A4229" s="538"/>
      <c r="B4229" s="539"/>
      <c r="C4229" s="492"/>
      <c r="D4229" s="554"/>
      <c r="E4229" s="482"/>
      <c r="F4229" s="488"/>
      <c r="G4229" s="482"/>
      <c r="H4229" s="482"/>
      <c r="I4229" s="489"/>
      <c r="J4229" s="455"/>
      <c r="K4229" s="518"/>
      <c r="L4229" s="493"/>
      <c r="M4229" s="493"/>
      <c r="N4229" s="587"/>
      <c r="O4229" s="545"/>
      <c r="P4229" s="545"/>
    </row>
    <row r="4230" spans="1:16" hidden="1" x14ac:dyDescent="0.2">
      <c r="A4230" s="538"/>
      <c r="B4230" s="539"/>
      <c r="C4230" s="492"/>
      <c r="D4230" s="554"/>
      <c r="E4230" s="482"/>
      <c r="F4230" s="488"/>
      <c r="G4230" s="482"/>
      <c r="H4230" s="482"/>
      <c r="I4230" s="489"/>
      <c r="J4230" s="455"/>
      <c r="K4230" s="518"/>
      <c r="L4230" s="493"/>
      <c r="M4230" s="493"/>
      <c r="N4230" s="587"/>
      <c r="O4230" s="545"/>
      <c r="P4230" s="545"/>
    </row>
    <row r="4231" spans="1:16" hidden="1" x14ac:dyDescent="0.2">
      <c r="A4231" s="538"/>
      <c r="B4231" s="539"/>
      <c r="C4231" s="492"/>
      <c r="D4231" s="554"/>
      <c r="E4231" s="482"/>
      <c r="F4231" s="488"/>
      <c r="G4231" s="482"/>
      <c r="H4231" s="482"/>
      <c r="I4231" s="489"/>
      <c r="J4231" s="455"/>
      <c r="K4231" s="518"/>
      <c r="L4231" s="493"/>
      <c r="M4231" s="493"/>
      <c r="N4231" s="587"/>
      <c r="O4231" s="545"/>
      <c r="P4231" s="545"/>
    </row>
    <row r="4232" spans="1:16" hidden="1" x14ac:dyDescent="0.2">
      <c r="A4232" s="538"/>
      <c r="B4232" s="539"/>
      <c r="C4232" s="492"/>
      <c r="D4232" s="554"/>
      <c r="E4232" s="482"/>
      <c r="F4232" s="488"/>
      <c r="G4232" s="482"/>
      <c r="H4232" s="482"/>
      <c r="I4232" s="489"/>
      <c r="J4232" s="455"/>
      <c r="K4232" s="518"/>
      <c r="L4232" s="493"/>
      <c r="M4232" s="493"/>
      <c r="N4232" s="587"/>
      <c r="O4232" s="545"/>
      <c r="P4232" s="545"/>
    </row>
    <row r="4233" spans="1:16" hidden="1" x14ac:dyDescent="0.2">
      <c r="A4233" s="538"/>
      <c r="B4233" s="539"/>
      <c r="C4233" s="492"/>
      <c r="D4233" s="554"/>
      <c r="E4233" s="482"/>
      <c r="F4233" s="488"/>
      <c r="G4233" s="482"/>
      <c r="H4233" s="482"/>
      <c r="I4233" s="489"/>
      <c r="J4233" s="455"/>
      <c r="K4233" s="518"/>
      <c r="L4233" s="493"/>
      <c r="M4233" s="493"/>
      <c r="N4233" s="587"/>
      <c r="O4233" s="545"/>
      <c r="P4233" s="545"/>
    </row>
    <row r="4234" spans="1:16" hidden="1" x14ac:dyDescent="0.2">
      <c r="A4234" s="538"/>
      <c r="B4234" s="539"/>
      <c r="C4234" s="492"/>
      <c r="D4234" s="554"/>
      <c r="E4234" s="482"/>
      <c r="F4234" s="488"/>
      <c r="G4234" s="482"/>
      <c r="H4234" s="482"/>
      <c r="I4234" s="489"/>
      <c r="J4234" s="455"/>
      <c r="K4234" s="518"/>
      <c r="L4234" s="493"/>
      <c r="M4234" s="493"/>
      <c r="N4234" s="587"/>
      <c r="O4234" s="545"/>
      <c r="P4234" s="545"/>
    </row>
    <row r="4235" spans="1:16" hidden="1" x14ac:dyDescent="0.2">
      <c r="A4235" s="538"/>
      <c r="B4235" s="539"/>
      <c r="C4235" s="492"/>
      <c r="D4235" s="554"/>
      <c r="E4235" s="482"/>
      <c r="F4235" s="488"/>
      <c r="G4235" s="482"/>
      <c r="H4235" s="482"/>
      <c r="I4235" s="489"/>
      <c r="J4235" s="455"/>
      <c r="K4235" s="518"/>
      <c r="L4235" s="493"/>
      <c r="M4235" s="493"/>
      <c r="N4235" s="587"/>
      <c r="O4235" s="545"/>
      <c r="P4235" s="545"/>
    </row>
    <row r="4236" spans="1:16" hidden="1" x14ac:dyDescent="0.2">
      <c r="A4236" s="538"/>
      <c r="B4236" s="539"/>
      <c r="C4236" s="492"/>
      <c r="D4236" s="554"/>
      <c r="E4236" s="482"/>
      <c r="F4236" s="488"/>
      <c r="G4236" s="482"/>
      <c r="H4236" s="482"/>
      <c r="I4236" s="489"/>
      <c r="J4236" s="455"/>
      <c r="K4236" s="518"/>
      <c r="L4236" s="493"/>
      <c r="M4236" s="493"/>
      <c r="N4236" s="587"/>
      <c r="O4236" s="545"/>
      <c r="P4236" s="545"/>
    </row>
    <row r="4237" spans="1:16" hidden="1" x14ac:dyDescent="0.2">
      <c r="A4237" s="538"/>
      <c r="B4237" s="539"/>
      <c r="C4237" s="492"/>
      <c r="D4237" s="554"/>
      <c r="E4237" s="482"/>
      <c r="F4237" s="488"/>
      <c r="G4237" s="482"/>
      <c r="H4237" s="482"/>
      <c r="I4237" s="489"/>
      <c r="J4237" s="455"/>
      <c r="K4237" s="518"/>
      <c r="L4237" s="493"/>
      <c r="M4237" s="493"/>
      <c r="N4237" s="587"/>
      <c r="O4237" s="545"/>
      <c r="P4237" s="545"/>
    </row>
    <row r="4238" spans="1:16" hidden="1" x14ac:dyDescent="0.2">
      <c r="A4238" s="538"/>
      <c r="B4238" s="539"/>
      <c r="C4238" s="492"/>
      <c r="D4238" s="554"/>
      <c r="E4238" s="482"/>
      <c r="F4238" s="488"/>
      <c r="G4238" s="482"/>
      <c r="H4238" s="482"/>
      <c r="I4238" s="489"/>
      <c r="J4238" s="455"/>
      <c r="K4238" s="518"/>
      <c r="L4238" s="493"/>
      <c r="M4238" s="493"/>
      <c r="N4238" s="587"/>
      <c r="O4238" s="545"/>
      <c r="P4238" s="545"/>
    </row>
    <row r="4239" spans="1:16" hidden="1" x14ac:dyDescent="0.2">
      <c r="A4239" s="538"/>
      <c r="B4239" s="539"/>
      <c r="C4239" s="492"/>
      <c r="D4239" s="554"/>
      <c r="E4239" s="482"/>
      <c r="F4239" s="488"/>
      <c r="G4239" s="482"/>
      <c r="H4239" s="482"/>
      <c r="I4239" s="489"/>
      <c r="J4239" s="455"/>
      <c r="K4239" s="518"/>
      <c r="L4239" s="493"/>
      <c r="M4239" s="493"/>
      <c r="N4239" s="587"/>
      <c r="O4239" s="545"/>
      <c r="P4239" s="545"/>
    </row>
    <row r="4240" spans="1:16" hidden="1" x14ac:dyDescent="0.2">
      <c r="A4240" s="538"/>
      <c r="B4240" s="539"/>
      <c r="C4240" s="492"/>
      <c r="D4240" s="554"/>
      <c r="E4240" s="482"/>
      <c r="F4240" s="488"/>
      <c r="G4240" s="482"/>
      <c r="H4240" s="482"/>
      <c r="I4240" s="489"/>
      <c r="J4240" s="455"/>
      <c r="K4240" s="518"/>
      <c r="L4240" s="493"/>
      <c r="M4240" s="493"/>
      <c r="N4240" s="587"/>
      <c r="O4240" s="545"/>
      <c r="P4240" s="545"/>
    </row>
    <row r="4241" spans="1:16" hidden="1" x14ac:dyDescent="0.2">
      <c r="A4241" s="538"/>
      <c r="B4241" s="539"/>
      <c r="C4241" s="492"/>
      <c r="D4241" s="554"/>
      <c r="E4241" s="482"/>
      <c r="F4241" s="488"/>
      <c r="G4241" s="482"/>
      <c r="H4241" s="482"/>
      <c r="I4241" s="489"/>
      <c r="J4241" s="455"/>
      <c r="K4241" s="518"/>
      <c r="L4241" s="493"/>
      <c r="M4241" s="493"/>
      <c r="N4241" s="587"/>
      <c r="O4241" s="545"/>
      <c r="P4241" s="545"/>
    </row>
    <row r="4242" spans="1:16" hidden="1" x14ac:dyDescent="0.2">
      <c r="A4242" s="538"/>
      <c r="B4242" s="539"/>
      <c r="C4242" s="492"/>
      <c r="D4242" s="554"/>
      <c r="E4242" s="482"/>
      <c r="F4242" s="488"/>
      <c r="G4242" s="482"/>
      <c r="H4242" s="482"/>
      <c r="I4242" s="489"/>
      <c r="J4242" s="455"/>
      <c r="K4242" s="518"/>
      <c r="L4242" s="493"/>
      <c r="M4242" s="493"/>
      <c r="N4242" s="587"/>
      <c r="O4242" s="545"/>
      <c r="P4242" s="545"/>
    </row>
    <row r="4243" spans="1:16" hidden="1" x14ac:dyDescent="0.2">
      <c r="A4243" s="538"/>
      <c r="B4243" s="539"/>
      <c r="C4243" s="492"/>
      <c r="D4243" s="554"/>
      <c r="E4243" s="482"/>
      <c r="F4243" s="488"/>
      <c r="G4243" s="482"/>
      <c r="H4243" s="482"/>
      <c r="I4243" s="489"/>
      <c r="J4243" s="455"/>
      <c r="K4243" s="518"/>
      <c r="L4243" s="493"/>
      <c r="M4243" s="493"/>
      <c r="N4243" s="587"/>
      <c r="O4243" s="545"/>
      <c r="P4243" s="545"/>
    </row>
    <row r="4244" spans="1:16" hidden="1" x14ac:dyDescent="0.2">
      <c r="A4244" s="538"/>
      <c r="B4244" s="539"/>
      <c r="C4244" s="492"/>
      <c r="D4244" s="554"/>
      <c r="E4244" s="482"/>
      <c r="F4244" s="488"/>
      <c r="G4244" s="482"/>
      <c r="H4244" s="482"/>
      <c r="I4244" s="489"/>
      <c r="J4244" s="455"/>
      <c r="K4244" s="518"/>
      <c r="L4244" s="493"/>
      <c r="M4244" s="493"/>
      <c r="N4244" s="587"/>
      <c r="O4244" s="545"/>
      <c r="P4244" s="545"/>
    </row>
    <row r="4245" spans="1:16" hidden="1" x14ac:dyDescent="0.2">
      <c r="A4245" s="538"/>
      <c r="B4245" s="539"/>
      <c r="C4245" s="492"/>
      <c r="D4245" s="554"/>
      <c r="E4245" s="482"/>
      <c r="F4245" s="488"/>
      <c r="G4245" s="482"/>
      <c r="H4245" s="482"/>
      <c r="I4245" s="489"/>
      <c r="J4245" s="455"/>
      <c r="K4245" s="518"/>
      <c r="L4245" s="493"/>
      <c r="M4245" s="493"/>
      <c r="N4245" s="587"/>
      <c r="O4245" s="545"/>
      <c r="P4245" s="545"/>
    </row>
    <row r="4246" spans="1:16" hidden="1" x14ac:dyDescent="0.2">
      <c r="A4246" s="538"/>
      <c r="B4246" s="539"/>
      <c r="C4246" s="492"/>
      <c r="D4246" s="554"/>
      <c r="E4246" s="482"/>
      <c r="F4246" s="488"/>
      <c r="G4246" s="482"/>
      <c r="H4246" s="482"/>
      <c r="I4246" s="489"/>
      <c r="J4246" s="455"/>
      <c r="K4246" s="518"/>
      <c r="L4246" s="493"/>
      <c r="M4246" s="493"/>
      <c r="N4246" s="587"/>
      <c r="O4246" s="545"/>
      <c r="P4246" s="545"/>
    </row>
    <row r="4247" spans="1:16" hidden="1" x14ac:dyDescent="0.2">
      <c r="A4247" s="538"/>
      <c r="B4247" s="539"/>
      <c r="C4247" s="492"/>
      <c r="D4247" s="554"/>
      <c r="E4247" s="482"/>
      <c r="F4247" s="488"/>
      <c r="G4247" s="482"/>
      <c r="H4247" s="482"/>
      <c r="I4247" s="489"/>
      <c r="J4247" s="455"/>
      <c r="K4247" s="518"/>
      <c r="L4247" s="493"/>
      <c r="M4247" s="493"/>
      <c r="N4247" s="587"/>
      <c r="O4247" s="545"/>
      <c r="P4247" s="545"/>
    </row>
    <row r="4248" spans="1:16" hidden="1" x14ac:dyDescent="0.2">
      <c r="A4248" s="538"/>
      <c r="B4248" s="539"/>
      <c r="C4248" s="492"/>
      <c r="D4248" s="554"/>
      <c r="E4248" s="482"/>
      <c r="F4248" s="488"/>
      <c r="G4248" s="482"/>
      <c r="H4248" s="482"/>
      <c r="I4248" s="489"/>
      <c r="J4248" s="455"/>
      <c r="K4248" s="518"/>
      <c r="L4248" s="493"/>
      <c r="M4248" s="493"/>
      <c r="N4248" s="587"/>
      <c r="O4248" s="545"/>
      <c r="P4248" s="545"/>
    </row>
    <row r="4249" spans="1:16" hidden="1" x14ac:dyDescent="0.2">
      <c r="A4249" s="538"/>
      <c r="B4249" s="539"/>
      <c r="C4249" s="492"/>
      <c r="D4249" s="554"/>
      <c r="E4249" s="482"/>
      <c r="F4249" s="488"/>
      <c r="G4249" s="482"/>
      <c r="H4249" s="482"/>
      <c r="I4249" s="489"/>
      <c r="J4249" s="455"/>
      <c r="K4249" s="518"/>
      <c r="L4249" s="493"/>
      <c r="M4249" s="493"/>
      <c r="N4249" s="587"/>
      <c r="O4249" s="545"/>
      <c r="P4249" s="545"/>
    </row>
    <row r="4250" spans="1:16" hidden="1" x14ac:dyDescent="0.2">
      <c r="A4250" s="538"/>
      <c r="B4250" s="539"/>
      <c r="C4250" s="492"/>
      <c r="D4250" s="554"/>
      <c r="E4250" s="482"/>
      <c r="F4250" s="488"/>
      <c r="G4250" s="482"/>
      <c r="H4250" s="482"/>
      <c r="I4250" s="489"/>
      <c r="J4250" s="455"/>
      <c r="K4250" s="518"/>
      <c r="L4250" s="493"/>
      <c r="M4250" s="493"/>
      <c r="N4250" s="587"/>
      <c r="O4250" s="545"/>
      <c r="P4250" s="545"/>
    </row>
    <row r="4251" spans="1:16" hidden="1" x14ac:dyDescent="0.2">
      <c r="A4251" s="538"/>
      <c r="B4251" s="539"/>
      <c r="C4251" s="492"/>
      <c r="D4251" s="554"/>
      <c r="E4251" s="482"/>
      <c r="F4251" s="488"/>
      <c r="G4251" s="482"/>
      <c r="H4251" s="482"/>
      <c r="I4251" s="489"/>
      <c r="J4251" s="455"/>
      <c r="K4251" s="518"/>
      <c r="L4251" s="493"/>
      <c r="M4251" s="493"/>
      <c r="N4251" s="587"/>
      <c r="O4251" s="545"/>
      <c r="P4251" s="545"/>
    </row>
    <row r="4252" spans="1:16" hidden="1" x14ac:dyDescent="0.2">
      <c r="A4252" s="538"/>
      <c r="B4252" s="539"/>
      <c r="C4252" s="492"/>
      <c r="D4252" s="554"/>
      <c r="E4252" s="482"/>
      <c r="F4252" s="488"/>
      <c r="G4252" s="482"/>
      <c r="H4252" s="482"/>
      <c r="I4252" s="489"/>
      <c r="J4252" s="455"/>
      <c r="K4252" s="518"/>
      <c r="L4252" s="493"/>
      <c r="M4252" s="493"/>
      <c r="N4252" s="587"/>
      <c r="O4252" s="545"/>
      <c r="P4252" s="545"/>
    </row>
    <row r="4253" spans="1:16" hidden="1" x14ac:dyDescent="0.2">
      <c r="A4253" s="538"/>
      <c r="B4253" s="539"/>
      <c r="C4253" s="492"/>
      <c r="D4253" s="554"/>
      <c r="E4253" s="482"/>
      <c r="F4253" s="488"/>
      <c r="G4253" s="482"/>
      <c r="H4253" s="482"/>
      <c r="I4253" s="489"/>
      <c r="J4253" s="455"/>
      <c r="K4253" s="518"/>
      <c r="L4253" s="493"/>
      <c r="M4253" s="493"/>
      <c r="N4253" s="587"/>
      <c r="O4253" s="545"/>
      <c r="P4253" s="545"/>
    </row>
    <row r="4254" spans="1:16" hidden="1" x14ac:dyDescent="0.2">
      <c r="A4254" s="538"/>
      <c r="B4254" s="539"/>
      <c r="C4254" s="492"/>
      <c r="D4254" s="554"/>
      <c r="E4254" s="482"/>
      <c r="F4254" s="488"/>
      <c r="G4254" s="482"/>
      <c r="H4254" s="482"/>
      <c r="I4254" s="489"/>
      <c r="J4254" s="455"/>
      <c r="K4254" s="518"/>
      <c r="L4254" s="493"/>
      <c r="M4254" s="493"/>
      <c r="N4254" s="587"/>
      <c r="O4254" s="545"/>
      <c r="P4254" s="545"/>
    </row>
    <row r="4255" spans="1:16" hidden="1" x14ac:dyDescent="0.2">
      <c r="A4255" s="538"/>
      <c r="B4255" s="539"/>
      <c r="C4255" s="492"/>
      <c r="D4255" s="554"/>
      <c r="E4255" s="482"/>
      <c r="F4255" s="488"/>
      <c r="G4255" s="482"/>
      <c r="H4255" s="482"/>
      <c r="I4255" s="489"/>
      <c r="J4255" s="455"/>
      <c r="K4255" s="518"/>
      <c r="L4255" s="493"/>
      <c r="M4255" s="493"/>
      <c r="N4255" s="587"/>
      <c r="O4255" s="545"/>
      <c r="P4255" s="545"/>
    </row>
    <row r="4256" spans="1:16" hidden="1" x14ac:dyDescent="0.2">
      <c r="A4256" s="538"/>
      <c r="B4256" s="539"/>
      <c r="C4256" s="492"/>
      <c r="D4256" s="554"/>
      <c r="E4256" s="482"/>
      <c r="F4256" s="488"/>
      <c r="G4256" s="482"/>
      <c r="H4256" s="482"/>
      <c r="I4256" s="489"/>
      <c r="J4256" s="455"/>
      <c r="K4256" s="518"/>
      <c r="L4256" s="493"/>
      <c r="M4256" s="493"/>
      <c r="N4256" s="587"/>
      <c r="O4256" s="545"/>
      <c r="P4256" s="545"/>
    </row>
    <row r="4257" spans="1:16" hidden="1" x14ac:dyDescent="0.2">
      <c r="A4257" s="538"/>
      <c r="B4257" s="539"/>
      <c r="C4257" s="492"/>
      <c r="D4257" s="554"/>
      <c r="E4257" s="482"/>
      <c r="F4257" s="488"/>
      <c r="G4257" s="482"/>
      <c r="H4257" s="482"/>
      <c r="I4257" s="489"/>
      <c r="J4257" s="455"/>
      <c r="K4257" s="518"/>
      <c r="L4257" s="493"/>
      <c r="M4257" s="493"/>
      <c r="N4257" s="587"/>
      <c r="O4257" s="545"/>
      <c r="P4257" s="545"/>
    </row>
    <row r="4258" spans="1:16" hidden="1" x14ac:dyDescent="0.2">
      <c r="A4258" s="538"/>
      <c r="B4258" s="539"/>
      <c r="C4258" s="492"/>
      <c r="D4258" s="554"/>
      <c r="E4258" s="482"/>
      <c r="F4258" s="488"/>
      <c r="G4258" s="482"/>
      <c r="H4258" s="482"/>
      <c r="I4258" s="489"/>
      <c r="J4258" s="455"/>
      <c r="K4258" s="518"/>
      <c r="L4258" s="493"/>
      <c r="M4258" s="493"/>
      <c r="N4258" s="587"/>
      <c r="O4258" s="545"/>
      <c r="P4258" s="545"/>
    </row>
    <row r="4259" spans="1:16" hidden="1" x14ac:dyDescent="0.2">
      <c r="A4259" s="538"/>
      <c r="B4259" s="539"/>
      <c r="C4259" s="492"/>
      <c r="D4259" s="554"/>
      <c r="E4259" s="482"/>
      <c r="F4259" s="488"/>
      <c r="G4259" s="482"/>
      <c r="H4259" s="482"/>
      <c r="I4259" s="489"/>
      <c r="J4259" s="455"/>
      <c r="K4259" s="518"/>
      <c r="L4259" s="493"/>
      <c r="M4259" s="493"/>
      <c r="N4259" s="587"/>
      <c r="O4259" s="545"/>
      <c r="P4259" s="545"/>
    </row>
    <row r="4260" spans="1:16" hidden="1" x14ac:dyDescent="0.2">
      <c r="A4260" s="538"/>
      <c r="B4260" s="539"/>
      <c r="C4260" s="492"/>
      <c r="D4260" s="554"/>
      <c r="E4260" s="482"/>
      <c r="F4260" s="488"/>
      <c r="G4260" s="482"/>
      <c r="H4260" s="482"/>
      <c r="I4260" s="489"/>
      <c r="J4260" s="455"/>
      <c r="K4260" s="518"/>
      <c r="L4260" s="493"/>
      <c r="M4260" s="493"/>
      <c r="N4260" s="587"/>
      <c r="O4260" s="545"/>
      <c r="P4260" s="545"/>
    </row>
    <row r="4261" spans="1:16" hidden="1" x14ac:dyDescent="0.2">
      <c r="A4261" s="538"/>
      <c r="B4261" s="539"/>
      <c r="C4261" s="492"/>
      <c r="D4261" s="554"/>
      <c r="E4261" s="482"/>
      <c r="F4261" s="488"/>
      <c r="G4261" s="482"/>
      <c r="H4261" s="482"/>
      <c r="I4261" s="489"/>
      <c r="J4261" s="455"/>
      <c r="K4261" s="518"/>
      <c r="L4261" s="493"/>
      <c r="M4261" s="493"/>
      <c r="N4261" s="587"/>
      <c r="O4261" s="545"/>
      <c r="P4261" s="545"/>
    </row>
    <row r="4262" spans="1:16" hidden="1" x14ac:dyDescent="0.2">
      <c r="A4262" s="538"/>
      <c r="B4262" s="539"/>
      <c r="C4262" s="492"/>
      <c r="D4262" s="554"/>
      <c r="E4262" s="482"/>
      <c r="F4262" s="488"/>
      <c r="G4262" s="482"/>
      <c r="H4262" s="482"/>
      <c r="I4262" s="489"/>
      <c r="J4262" s="455"/>
      <c r="K4262" s="518"/>
      <c r="L4262" s="493"/>
      <c r="M4262" s="493"/>
      <c r="N4262" s="587"/>
      <c r="O4262" s="545"/>
      <c r="P4262" s="545"/>
    </row>
    <row r="4263" spans="1:16" hidden="1" x14ac:dyDescent="0.2">
      <c r="A4263" s="538"/>
      <c r="B4263" s="539"/>
      <c r="C4263" s="492"/>
      <c r="D4263" s="554"/>
      <c r="E4263" s="482"/>
      <c r="F4263" s="488"/>
      <c r="G4263" s="482"/>
      <c r="H4263" s="482"/>
      <c r="I4263" s="489"/>
      <c r="J4263" s="455"/>
      <c r="K4263" s="518"/>
      <c r="L4263" s="493"/>
      <c r="M4263" s="493"/>
      <c r="N4263" s="587"/>
      <c r="O4263" s="545"/>
      <c r="P4263" s="545"/>
    </row>
    <row r="4264" spans="1:16" hidden="1" x14ac:dyDescent="0.2">
      <c r="A4264" s="538"/>
      <c r="B4264" s="539"/>
      <c r="C4264" s="492"/>
      <c r="D4264" s="554"/>
      <c r="E4264" s="482"/>
      <c r="F4264" s="488"/>
      <c r="G4264" s="482"/>
      <c r="H4264" s="482"/>
      <c r="I4264" s="489"/>
      <c r="J4264" s="455"/>
      <c r="K4264" s="518"/>
      <c r="L4264" s="493"/>
      <c r="M4264" s="493"/>
      <c r="N4264" s="587"/>
      <c r="O4264" s="545"/>
      <c r="P4264" s="545"/>
    </row>
    <row r="4265" spans="1:16" hidden="1" x14ac:dyDescent="0.2">
      <c r="A4265" s="538"/>
      <c r="B4265" s="539"/>
      <c r="C4265" s="492"/>
      <c r="D4265" s="554"/>
      <c r="E4265" s="482"/>
      <c r="F4265" s="488"/>
      <c r="G4265" s="482"/>
      <c r="H4265" s="482"/>
      <c r="I4265" s="489"/>
      <c r="J4265" s="455"/>
      <c r="K4265" s="518"/>
      <c r="L4265" s="493"/>
      <c r="M4265" s="493"/>
      <c r="N4265" s="587"/>
      <c r="O4265" s="545"/>
      <c r="P4265" s="545"/>
    </row>
    <row r="4266" spans="1:16" hidden="1" x14ac:dyDescent="0.2">
      <c r="A4266" s="538"/>
      <c r="B4266" s="539"/>
      <c r="C4266" s="492"/>
      <c r="D4266" s="554"/>
      <c r="E4266" s="482"/>
      <c r="F4266" s="488"/>
      <c r="G4266" s="482"/>
      <c r="H4266" s="482"/>
      <c r="I4266" s="489"/>
      <c r="J4266" s="455"/>
      <c r="K4266" s="518"/>
      <c r="L4266" s="493"/>
      <c r="M4266" s="493"/>
      <c r="N4266" s="587"/>
      <c r="O4266" s="545"/>
      <c r="P4266" s="545"/>
    </row>
    <row r="4267" spans="1:16" hidden="1" x14ac:dyDescent="0.2">
      <c r="A4267" s="538"/>
      <c r="B4267" s="539"/>
      <c r="C4267" s="492"/>
      <c r="D4267" s="554"/>
      <c r="E4267" s="482"/>
      <c r="F4267" s="488"/>
      <c r="G4267" s="482"/>
      <c r="H4267" s="482"/>
      <c r="I4267" s="489"/>
      <c r="J4267" s="455"/>
      <c r="K4267" s="518"/>
      <c r="L4267" s="493"/>
      <c r="M4267" s="493"/>
      <c r="N4267" s="587"/>
      <c r="O4267" s="545"/>
      <c r="P4267" s="545"/>
    </row>
    <row r="4268" spans="1:16" hidden="1" x14ac:dyDescent="0.2">
      <c r="A4268" s="538"/>
      <c r="B4268" s="539"/>
      <c r="C4268" s="492"/>
      <c r="D4268" s="554"/>
      <c r="E4268" s="482"/>
      <c r="F4268" s="488"/>
      <c r="G4268" s="482"/>
      <c r="H4268" s="482"/>
      <c r="I4268" s="489"/>
      <c r="J4268" s="455"/>
      <c r="K4268" s="518"/>
      <c r="L4268" s="493"/>
      <c r="M4268" s="493"/>
      <c r="N4268" s="587"/>
      <c r="O4268" s="545"/>
      <c r="P4268" s="545"/>
    </row>
    <row r="4269" spans="1:16" hidden="1" x14ac:dyDescent="0.2">
      <c r="A4269" s="538"/>
      <c r="B4269" s="539"/>
      <c r="C4269" s="492"/>
      <c r="D4269" s="554"/>
      <c r="E4269" s="482"/>
      <c r="F4269" s="488"/>
      <c r="G4269" s="482"/>
      <c r="H4269" s="482"/>
      <c r="I4269" s="489"/>
      <c r="J4269" s="455"/>
      <c r="K4269" s="518"/>
      <c r="L4269" s="493"/>
      <c r="M4269" s="493"/>
      <c r="N4269" s="587"/>
      <c r="O4269" s="545"/>
      <c r="P4269" s="545"/>
    </row>
    <row r="4270" spans="1:16" hidden="1" x14ac:dyDescent="0.2">
      <c r="A4270" s="538"/>
      <c r="B4270" s="539"/>
      <c r="C4270" s="492"/>
      <c r="D4270" s="554"/>
      <c r="E4270" s="482"/>
      <c r="F4270" s="488"/>
      <c r="G4270" s="482"/>
      <c r="H4270" s="482"/>
      <c r="I4270" s="489"/>
      <c r="J4270" s="455"/>
      <c r="K4270" s="518"/>
      <c r="L4270" s="493"/>
      <c r="M4270" s="493"/>
      <c r="N4270" s="587"/>
      <c r="O4270" s="545"/>
      <c r="P4270" s="545"/>
    </row>
    <row r="4271" spans="1:16" hidden="1" x14ac:dyDescent="0.2">
      <c r="A4271" s="538"/>
      <c r="B4271" s="539"/>
      <c r="C4271" s="492"/>
      <c r="D4271" s="554"/>
      <c r="E4271" s="482"/>
      <c r="F4271" s="488"/>
      <c r="G4271" s="482"/>
      <c r="H4271" s="482"/>
      <c r="I4271" s="489"/>
      <c r="J4271" s="455"/>
      <c r="K4271" s="518"/>
      <c r="L4271" s="493"/>
      <c r="M4271" s="493"/>
      <c r="N4271" s="587"/>
      <c r="O4271" s="545"/>
      <c r="P4271" s="545"/>
    </row>
    <row r="4272" spans="1:16" hidden="1" x14ac:dyDescent="0.2">
      <c r="A4272" s="538"/>
      <c r="B4272" s="539"/>
      <c r="C4272" s="492"/>
      <c r="D4272" s="554"/>
      <c r="E4272" s="482"/>
      <c r="F4272" s="488"/>
      <c r="G4272" s="482"/>
      <c r="H4272" s="482"/>
      <c r="I4272" s="489"/>
      <c r="J4272" s="455"/>
      <c r="K4272" s="518"/>
      <c r="L4272" s="493"/>
      <c r="M4272" s="493"/>
      <c r="N4272" s="587"/>
      <c r="O4272" s="545"/>
      <c r="P4272" s="545"/>
    </row>
    <row r="4273" spans="1:16" hidden="1" x14ac:dyDescent="0.2">
      <c r="A4273" s="538"/>
      <c r="B4273" s="539"/>
      <c r="C4273" s="492"/>
      <c r="D4273" s="554"/>
      <c r="E4273" s="482"/>
      <c r="F4273" s="488"/>
      <c r="G4273" s="482"/>
      <c r="H4273" s="482"/>
      <c r="I4273" s="489"/>
      <c r="J4273" s="455"/>
      <c r="K4273" s="518"/>
      <c r="L4273" s="493"/>
      <c r="M4273" s="493"/>
      <c r="N4273" s="587"/>
      <c r="O4273" s="545"/>
      <c r="P4273" s="545"/>
    </row>
    <row r="4274" spans="1:16" hidden="1" x14ac:dyDescent="0.2">
      <c r="A4274" s="538"/>
      <c r="B4274" s="539"/>
      <c r="C4274" s="492"/>
      <c r="D4274" s="554"/>
      <c r="E4274" s="482"/>
      <c r="F4274" s="488"/>
      <c r="G4274" s="482"/>
      <c r="H4274" s="482"/>
      <c r="I4274" s="489"/>
      <c r="J4274" s="455"/>
      <c r="K4274" s="518"/>
      <c r="L4274" s="493"/>
      <c r="M4274" s="493"/>
      <c r="N4274" s="587"/>
      <c r="O4274" s="545"/>
      <c r="P4274" s="545"/>
    </row>
    <row r="4275" spans="1:16" hidden="1" x14ac:dyDescent="0.2">
      <c r="A4275" s="538"/>
      <c r="B4275" s="539"/>
      <c r="C4275" s="492"/>
      <c r="D4275" s="554"/>
      <c r="E4275" s="482"/>
      <c r="F4275" s="488"/>
      <c r="G4275" s="482"/>
      <c r="H4275" s="482"/>
      <c r="I4275" s="489"/>
      <c r="J4275" s="455"/>
      <c r="K4275" s="518"/>
      <c r="L4275" s="493"/>
      <c r="M4275" s="493"/>
      <c r="N4275" s="587"/>
      <c r="O4275" s="545"/>
      <c r="P4275" s="545"/>
    </row>
    <row r="4276" spans="1:16" hidden="1" x14ac:dyDescent="0.2">
      <c r="A4276" s="538"/>
      <c r="B4276" s="539"/>
      <c r="C4276" s="492"/>
      <c r="D4276" s="554"/>
      <c r="E4276" s="482"/>
      <c r="F4276" s="488"/>
      <c r="G4276" s="482"/>
      <c r="H4276" s="482"/>
      <c r="I4276" s="489"/>
      <c r="J4276" s="455"/>
      <c r="K4276" s="518"/>
      <c r="L4276" s="493"/>
      <c r="M4276" s="493"/>
      <c r="N4276" s="587"/>
      <c r="O4276" s="545"/>
      <c r="P4276" s="545"/>
    </row>
    <row r="4277" spans="1:16" hidden="1" x14ac:dyDescent="0.2">
      <c r="A4277" s="538"/>
      <c r="B4277" s="539"/>
      <c r="C4277" s="492"/>
      <c r="D4277" s="554"/>
      <c r="E4277" s="482"/>
      <c r="F4277" s="488"/>
      <c r="G4277" s="482"/>
      <c r="H4277" s="482"/>
      <c r="I4277" s="489"/>
      <c r="J4277" s="455"/>
      <c r="K4277" s="518"/>
      <c r="L4277" s="493"/>
      <c r="M4277" s="493"/>
      <c r="N4277" s="587"/>
      <c r="O4277" s="545"/>
      <c r="P4277" s="545"/>
    </row>
    <row r="4278" spans="1:16" hidden="1" x14ac:dyDescent="0.2">
      <c r="A4278" s="538"/>
      <c r="B4278" s="539"/>
      <c r="C4278" s="492"/>
      <c r="D4278" s="554"/>
      <c r="E4278" s="482"/>
      <c r="F4278" s="488"/>
      <c r="G4278" s="482"/>
      <c r="H4278" s="482"/>
      <c r="I4278" s="489"/>
      <c r="J4278" s="455"/>
      <c r="K4278" s="518"/>
      <c r="L4278" s="493"/>
      <c r="M4278" s="493"/>
      <c r="N4278" s="587"/>
      <c r="O4278" s="545"/>
      <c r="P4278" s="545"/>
    </row>
    <row r="4279" spans="1:16" hidden="1" x14ac:dyDescent="0.2">
      <c r="A4279" s="538"/>
      <c r="B4279" s="539"/>
      <c r="C4279" s="492"/>
      <c r="D4279" s="554"/>
      <c r="E4279" s="482"/>
      <c r="F4279" s="488"/>
      <c r="G4279" s="482"/>
      <c r="H4279" s="482"/>
      <c r="I4279" s="489"/>
      <c r="J4279" s="455"/>
      <c r="K4279" s="518"/>
      <c r="L4279" s="493"/>
      <c r="M4279" s="493"/>
      <c r="N4279" s="587"/>
      <c r="O4279" s="545"/>
      <c r="P4279" s="545"/>
    </row>
    <row r="4280" spans="1:16" hidden="1" x14ac:dyDescent="0.2">
      <c r="A4280" s="538"/>
      <c r="B4280" s="539"/>
      <c r="C4280" s="492"/>
      <c r="D4280" s="554"/>
      <c r="E4280" s="482"/>
      <c r="F4280" s="488"/>
      <c r="G4280" s="482"/>
      <c r="H4280" s="482"/>
      <c r="I4280" s="489"/>
      <c r="J4280" s="455"/>
      <c r="K4280" s="518"/>
      <c r="L4280" s="493"/>
      <c r="M4280" s="493"/>
      <c r="N4280" s="587"/>
      <c r="O4280" s="545"/>
      <c r="P4280" s="545"/>
    </row>
    <row r="4281" spans="1:16" hidden="1" x14ac:dyDescent="0.2">
      <c r="A4281" s="538"/>
      <c r="B4281" s="539"/>
      <c r="C4281" s="492"/>
      <c r="D4281" s="554"/>
      <c r="E4281" s="482"/>
      <c r="F4281" s="488"/>
      <c r="G4281" s="482"/>
      <c r="H4281" s="482"/>
      <c r="I4281" s="489"/>
      <c r="J4281" s="455"/>
      <c r="K4281" s="518"/>
      <c r="L4281" s="493"/>
      <c r="M4281" s="493"/>
      <c r="N4281" s="587"/>
      <c r="O4281" s="545"/>
      <c r="P4281" s="545"/>
    </row>
    <row r="4282" spans="1:16" hidden="1" x14ac:dyDescent="0.2">
      <c r="A4282" s="538"/>
      <c r="B4282" s="539"/>
      <c r="C4282" s="492"/>
      <c r="D4282" s="554"/>
      <c r="E4282" s="482"/>
      <c r="F4282" s="488"/>
      <c r="G4282" s="482"/>
      <c r="H4282" s="482"/>
      <c r="I4282" s="489"/>
      <c r="J4282" s="455"/>
      <c r="K4282" s="518"/>
      <c r="L4282" s="493"/>
      <c r="M4282" s="493"/>
      <c r="N4282" s="587"/>
      <c r="O4282" s="545"/>
      <c r="P4282" s="545"/>
    </row>
    <row r="4283" spans="1:16" hidden="1" x14ac:dyDescent="0.2">
      <c r="A4283" s="538"/>
      <c r="B4283" s="539"/>
      <c r="C4283" s="492"/>
      <c r="D4283" s="554"/>
      <c r="E4283" s="482"/>
      <c r="F4283" s="488"/>
      <c r="G4283" s="482"/>
      <c r="H4283" s="482"/>
      <c r="I4283" s="489"/>
      <c r="J4283" s="455"/>
      <c r="K4283" s="518"/>
      <c r="L4283" s="493"/>
      <c r="M4283" s="493"/>
      <c r="N4283" s="587"/>
      <c r="O4283" s="545"/>
      <c r="P4283" s="545"/>
    </row>
    <row r="4284" spans="1:16" hidden="1" x14ac:dyDescent="0.2">
      <c r="A4284" s="538"/>
      <c r="B4284" s="539"/>
      <c r="C4284" s="492"/>
      <c r="D4284" s="554"/>
      <c r="E4284" s="482"/>
      <c r="F4284" s="488"/>
      <c r="G4284" s="482"/>
      <c r="H4284" s="482"/>
      <c r="I4284" s="489"/>
      <c r="J4284" s="455"/>
      <c r="K4284" s="518"/>
      <c r="L4284" s="493"/>
      <c r="M4284" s="493"/>
      <c r="N4284" s="587"/>
      <c r="O4284" s="545"/>
      <c r="P4284" s="545"/>
    </row>
    <row r="4285" spans="1:16" hidden="1" x14ac:dyDescent="0.2">
      <c r="A4285" s="538"/>
      <c r="B4285" s="539"/>
      <c r="C4285" s="492"/>
      <c r="D4285" s="554"/>
      <c r="E4285" s="482"/>
      <c r="F4285" s="488"/>
      <c r="G4285" s="482"/>
      <c r="H4285" s="482"/>
      <c r="I4285" s="489"/>
      <c r="J4285" s="455"/>
      <c r="K4285" s="518"/>
      <c r="L4285" s="493"/>
      <c r="M4285" s="493"/>
      <c r="N4285" s="587"/>
      <c r="O4285" s="545"/>
      <c r="P4285" s="545"/>
    </row>
    <row r="4286" spans="1:16" hidden="1" x14ac:dyDescent="0.2">
      <c r="A4286" s="538"/>
      <c r="B4286" s="539"/>
      <c r="C4286" s="492"/>
      <c r="D4286" s="554"/>
      <c r="E4286" s="482"/>
      <c r="F4286" s="488"/>
      <c r="G4286" s="482"/>
      <c r="H4286" s="482"/>
      <c r="I4286" s="489"/>
      <c r="J4286" s="455"/>
      <c r="K4286" s="518"/>
      <c r="L4286" s="493"/>
      <c r="M4286" s="493"/>
      <c r="N4286" s="587"/>
      <c r="O4286" s="545"/>
      <c r="P4286" s="545"/>
    </row>
    <row r="4287" spans="1:16" hidden="1" x14ac:dyDescent="0.2">
      <c r="A4287" s="538"/>
      <c r="B4287" s="539"/>
      <c r="C4287" s="492"/>
      <c r="D4287" s="554"/>
      <c r="E4287" s="482"/>
      <c r="F4287" s="488"/>
      <c r="G4287" s="482"/>
      <c r="H4287" s="482"/>
      <c r="I4287" s="489"/>
      <c r="J4287" s="455"/>
      <c r="K4287" s="518"/>
      <c r="L4287" s="493"/>
      <c r="M4287" s="493"/>
      <c r="N4287" s="587"/>
      <c r="O4287" s="545"/>
      <c r="P4287" s="545"/>
    </row>
    <row r="4288" spans="1:16" hidden="1" x14ac:dyDescent="0.2">
      <c r="A4288" s="538"/>
      <c r="B4288" s="539"/>
      <c r="C4288" s="492"/>
      <c r="D4288" s="554"/>
      <c r="E4288" s="482"/>
      <c r="F4288" s="488"/>
      <c r="G4288" s="482"/>
      <c r="H4288" s="482"/>
      <c r="I4288" s="489"/>
      <c r="J4288" s="455"/>
      <c r="K4288" s="518"/>
      <c r="L4288" s="493"/>
      <c r="M4288" s="493"/>
      <c r="N4288" s="587"/>
      <c r="O4288" s="545"/>
      <c r="P4288" s="545"/>
    </row>
    <row r="4289" spans="1:16" hidden="1" x14ac:dyDescent="0.2">
      <c r="A4289" s="538"/>
      <c r="B4289" s="539"/>
      <c r="C4289" s="492"/>
      <c r="D4289" s="554"/>
      <c r="E4289" s="482"/>
      <c r="F4289" s="488"/>
      <c r="G4289" s="482"/>
      <c r="H4289" s="482"/>
      <c r="I4289" s="489"/>
      <c r="J4289" s="455"/>
      <c r="K4289" s="518"/>
      <c r="L4289" s="493"/>
      <c r="M4289" s="493"/>
      <c r="N4289" s="587"/>
      <c r="O4289" s="545"/>
      <c r="P4289" s="545"/>
    </row>
    <row r="4290" spans="1:16" hidden="1" x14ac:dyDescent="0.2">
      <c r="A4290" s="538"/>
      <c r="B4290" s="539"/>
      <c r="C4290" s="492"/>
      <c r="D4290" s="554"/>
      <c r="E4290" s="482"/>
      <c r="F4290" s="488"/>
      <c r="G4290" s="482"/>
      <c r="H4290" s="482"/>
      <c r="I4290" s="489"/>
      <c r="J4290" s="455"/>
      <c r="K4290" s="518"/>
      <c r="L4290" s="493"/>
      <c r="M4290" s="493"/>
      <c r="N4290" s="587"/>
      <c r="O4290" s="545"/>
      <c r="P4290" s="545"/>
    </row>
    <row r="4291" spans="1:16" hidden="1" x14ac:dyDescent="0.2">
      <c r="A4291" s="538"/>
      <c r="B4291" s="539"/>
      <c r="C4291" s="492"/>
      <c r="D4291" s="554"/>
      <c r="E4291" s="482"/>
      <c r="F4291" s="488"/>
      <c r="G4291" s="482"/>
      <c r="H4291" s="482"/>
      <c r="I4291" s="489"/>
      <c r="J4291" s="455"/>
      <c r="K4291" s="518"/>
      <c r="L4291" s="493"/>
      <c r="M4291" s="493"/>
      <c r="N4291" s="587"/>
      <c r="O4291" s="545"/>
      <c r="P4291" s="545"/>
    </row>
    <row r="4292" spans="1:16" hidden="1" x14ac:dyDescent="0.2">
      <c r="A4292" s="538"/>
      <c r="B4292" s="539"/>
      <c r="C4292" s="492"/>
      <c r="D4292" s="554"/>
      <c r="E4292" s="482"/>
      <c r="F4292" s="488"/>
      <c r="G4292" s="482"/>
      <c r="H4292" s="482"/>
      <c r="I4292" s="489"/>
      <c r="J4292" s="455"/>
      <c r="K4292" s="518"/>
      <c r="L4292" s="493"/>
      <c r="M4292" s="493"/>
      <c r="N4292" s="587"/>
      <c r="O4292" s="545"/>
      <c r="P4292" s="545"/>
    </row>
    <row r="4293" spans="1:16" hidden="1" x14ac:dyDescent="0.2">
      <c r="A4293" s="538"/>
      <c r="B4293" s="539"/>
      <c r="C4293" s="492"/>
      <c r="D4293" s="554"/>
      <c r="E4293" s="482"/>
      <c r="F4293" s="488"/>
      <c r="G4293" s="482"/>
      <c r="H4293" s="482"/>
      <c r="I4293" s="489"/>
      <c r="J4293" s="455"/>
      <c r="K4293" s="518"/>
      <c r="L4293" s="493"/>
      <c r="M4293" s="493"/>
      <c r="N4293" s="587"/>
      <c r="O4293" s="545"/>
      <c r="P4293" s="545"/>
    </row>
    <row r="4294" spans="1:16" hidden="1" x14ac:dyDescent="0.2">
      <c r="A4294" s="538"/>
      <c r="B4294" s="539"/>
      <c r="C4294" s="492"/>
      <c r="D4294" s="554"/>
      <c r="E4294" s="482"/>
      <c r="F4294" s="488"/>
      <c r="G4294" s="482"/>
      <c r="H4294" s="482"/>
      <c r="I4294" s="489"/>
      <c r="J4294" s="455"/>
      <c r="K4294" s="518"/>
      <c r="L4294" s="493"/>
      <c r="M4294" s="493"/>
      <c r="N4294" s="587"/>
      <c r="O4294" s="545"/>
      <c r="P4294" s="545"/>
    </row>
    <row r="4295" spans="1:16" hidden="1" x14ac:dyDescent="0.2">
      <c r="A4295" s="538"/>
      <c r="B4295" s="539"/>
      <c r="C4295" s="492"/>
      <c r="D4295" s="554"/>
      <c r="E4295" s="482"/>
      <c r="F4295" s="488"/>
      <c r="G4295" s="482"/>
      <c r="H4295" s="482"/>
      <c r="I4295" s="489"/>
      <c r="J4295" s="455"/>
      <c r="K4295" s="518"/>
      <c r="L4295" s="493"/>
      <c r="M4295" s="493"/>
      <c r="N4295" s="587"/>
      <c r="O4295" s="545"/>
      <c r="P4295" s="545"/>
    </row>
    <row r="4296" spans="1:16" hidden="1" x14ac:dyDescent="0.2">
      <c r="A4296" s="538"/>
      <c r="B4296" s="539"/>
      <c r="C4296" s="492"/>
      <c r="D4296" s="554"/>
      <c r="E4296" s="482"/>
      <c r="F4296" s="488"/>
      <c r="G4296" s="482"/>
      <c r="H4296" s="482"/>
      <c r="I4296" s="489"/>
      <c r="J4296" s="455"/>
      <c r="K4296" s="518"/>
      <c r="L4296" s="493"/>
      <c r="M4296" s="493"/>
      <c r="N4296" s="587"/>
      <c r="O4296" s="545"/>
      <c r="P4296" s="545"/>
    </row>
    <row r="4297" spans="1:16" hidden="1" x14ac:dyDescent="0.2">
      <c r="A4297" s="538"/>
      <c r="B4297" s="539"/>
      <c r="C4297" s="492"/>
      <c r="D4297" s="554"/>
      <c r="E4297" s="482"/>
      <c r="F4297" s="488"/>
      <c r="G4297" s="482"/>
      <c r="H4297" s="482"/>
      <c r="I4297" s="489"/>
      <c r="J4297" s="455"/>
      <c r="K4297" s="518"/>
      <c r="L4297" s="493"/>
      <c r="M4297" s="493"/>
      <c r="N4297" s="587"/>
      <c r="O4297" s="545"/>
      <c r="P4297" s="545"/>
    </row>
    <row r="4298" spans="1:16" hidden="1" x14ac:dyDescent="0.2">
      <c r="A4298" s="538"/>
      <c r="B4298" s="539"/>
      <c r="C4298" s="492"/>
      <c r="D4298" s="554"/>
      <c r="E4298" s="482"/>
      <c r="F4298" s="488"/>
      <c r="G4298" s="482"/>
      <c r="H4298" s="482"/>
      <c r="I4298" s="489"/>
      <c r="J4298" s="455"/>
      <c r="K4298" s="518"/>
      <c r="L4298" s="493"/>
      <c r="M4298" s="493"/>
      <c r="N4298" s="587"/>
      <c r="O4298" s="545"/>
      <c r="P4298" s="545"/>
    </row>
    <row r="4299" spans="1:16" hidden="1" x14ac:dyDescent="0.2">
      <c r="A4299" s="538"/>
      <c r="B4299" s="539"/>
      <c r="C4299" s="492"/>
      <c r="D4299" s="554"/>
      <c r="E4299" s="482"/>
      <c r="F4299" s="488"/>
      <c r="G4299" s="482"/>
      <c r="H4299" s="482"/>
      <c r="I4299" s="489"/>
      <c r="J4299" s="455"/>
      <c r="K4299" s="518"/>
      <c r="L4299" s="493"/>
      <c r="M4299" s="493"/>
      <c r="N4299" s="587"/>
      <c r="O4299" s="545"/>
      <c r="P4299" s="545"/>
    </row>
    <row r="4300" spans="1:16" hidden="1" x14ac:dyDescent="0.2">
      <c r="A4300" s="538"/>
      <c r="B4300" s="539"/>
      <c r="C4300" s="492"/>
      <c r="D4300" s="554"/>
      <c r="E4300" s="482"/>
      <c r="F4300" s="488"/>
      <c r="G4300" s="482"/>
      <c r="H4300" s="482"/>
      <c r="I4300" s="489"/>
      <c r="J4300" s="455"/>
      <c r="K4300" s="518"/>
      <c r="L4300" s="493"/>
      <c r="M4300" s="493"/>
      <c r="N4300" s="587"/>
      <c r="O4300" s="545"/>
      <c r="P4300" s="545"/>
    </row>
    <row r="4301" spans="1:16" hidden="1" x14ac:dyDescent="0.2">
      <c r="A4301" s="538"/>
      <c r="B4301" s="539"/>
      <c r="C4301" s="492"/>
      <c r="D4301" s="554"/>
      <c r="E4301" s="482"/>
      <c r="F4301" s="488"/>
      <c r="G4301" s="482"/>
      <c r="H4301" s="482"/>
      <c r="I4301" s="489"/>
      <c r="J4301" s="455"/>
      <c r="K4301" s="518"/>
      <c r="L4301" s="493"/>
      <c r="M4301" s="493"/>
      <c r="N4301" s="587"/>
      <c r="O4301" s="545"/>
      <c r="P4301" s="545"/>
    </row>
    <row r="4302" spans="1:16" hidden="1" x14ac:dyDescent="0.2">
      <c r="A4302" s="538"/>
      <c r="B4302" s="539"/>
      <c r="C4302" s="492"/>
      <c r="D4302" s="554"/>
      <c r="E4302" s="482"/>
      <c r="F4302" s="488"/>
      <c r="G4302" s="482"/>
      <c r="H4302" s="482"/>
      <c r="I4302" s="489"/>
      <c r="J4302" s="455"/>
      <c r="K4302" s="518"/>
      <c r="L4302" s="493"/>
      <c r="M4302" s="493"/>
      <c r="N4302" s="587"/>
      <c r="O4302" s="545"/>
      <c r="P4302" s="545"/>
    </row>
    <row r="4303" spans="1:16" hidden="1" x14ac:dyDescent="0.2">
      <c r="A4303" s="538"/>
      <c r="B4303" s="539"/>
      <c r="C4303" s="492"/>
      <c r="D4303" s="554"/>
      <c r="E4303" s="482"/>
      <c r="F4303" s="488"/>
      <c r="G4303" s="482"/>
      <c r="H4303" s="482"/>
      <c r="I4303" s="489"/>
      <c r="J4303" s="455"/>
      <c r="K4303" s="518"/>
      <c r="L4303" s="493"/>
      <c r="M4303" s="493"/>
      <c r="N4303" s="587"/>
      <c r="O4303" s="545"/>
      <c r="P4303" s="545"/>
    </row>
    <row r="4304" spans="1:16" hidden="1" x14ac:dyDescent="0.2">
      <c r="A4304" s="538"/>
      <c r="B4304" s="539"/>
      <c r="C4304" s="492"/>
      <c r="D4304" s="554"/>
      <c r="E4304" s="482"/>
      <c r="F4304" s="488"/>
      <c r="G4304" s="482"/>
      <c r="H4304" s="482"/>
      <c r="I4304" s="489"/>
      <c r="J4304" s="455"/>
      <c r="K4304" s="518"/>
      <c r="L4304" s="493"/>
      <c r="M4304" s="493"/>
      <c r="N4304" s="587"/>
      <c r="O4304" s="545"/>
      <c r="P4304" s="545"/>
    </row>
    <row r="4305" spans="1:16" hidden="1" x14ac:dyDescent="0.2">
      <c r="A4305" s="538"/>
      <c r="B4305" s="539"/>
      <c r="C4305" s="492"/>
      <c r="D4305" s="554"/>
      <c r="E4305" s="482"/>
      <c r="F4305" s="488"/>
      <c r="G4305" s="482"/>
      <c r="H4305" s="482"/>
      <c r="I4305" s="489"/>
      <c r="J4305" s="455"/>
      <c r="K4305" s="518"/>
      <c r="L4305" s="493"/>
      <c r="M4305" s="493"/>
      <c r="N4305" s="587"/>
      <c r="O4305" s="545"/>
      <c r="P4305" s="545"/>
    </row>
    <row r="4306" spans="1:16" hidden="1" x14ac:dyDescent="0.2">
      <c r="A4306" s="538"/>
      <c r="B4306" s="539"/>
      <c r="C4306" s="492"/>
      <c r="D4306" s="554"/>
      <c r="E4306" s="482"/>
      <c r="F4306" s="488"/>
      <c r="G4306" s="482"/>
      <c r="H4306" s="482"/>
      <c r="I4306" s="489"/>
      <c r="J4306" s="455"/>
      <c r="K4306" s="518"/>
      <c r="L4306" s="493"/>
      <c r="M4306" s="493"/>
      <c r="N4306" s="587"/>
      <c r="O4306" s="545"/>
      <c r="P4306" s="545"/>
    </row>
    <row r="4307" spans="1:16" hidden="1" x14ac:dyDescent="0.2">
      <c r="A4307" s="538"/>
      <c r="B4307" s="539"/>
      <c r="C4307" s="492"/>
      <c r="D4307" s="554"/>
      <c r="E4307" s="482"/>
      <c r="F4307" s="488"/>
      <c r="G4307" s="482"/>
      <c r="H4307" s="482"/>
      <c r="I4307" s="489"/>
      <c r="J4307" s="455"/>
      <c r="K4307" s="518"/>
      <c r="L4307" s="493"/>
      <c r="M4307" s="493"/>
      <c r="N4307" s="587"/>
      <c r="O4307" s="545"/>
      <c r="P4307" s="545"/>
    </row>
    <row r="4308" spans="1:16" hidden="1" x14ac:dyDescent="0.2">
      <c r="A4308" s="538"/>
      <c r="B4308" s="539"/>
      <c r="C4308" s="492"/>
      <c r="D4308" s="554"/>
      <c r="E4308" s="482"/>
      <c r="F4308" s="488"/>
      <c r="G4308" s="482"/>
      <c r="H4308" s="482"/>
      <c r="I4308" s="489"/>
      <c r="J4308" s="455"/>
      <c r="K4308" s="518"/>
      <c r="L4308" s="493"/>
      <c r="M4308" s="493"/>
      <c r="N4308" s="587"/>
      <c r="O4308" s="545"/>
      <c r="P4308" s="545"/>
    </row>
    <row r="4309" spans="1:16" hidden="1" x14ac:dyDescent="0.2">
      <c r="A4309" s="538"/>
      <c r="B4309" s="539"/>
      <c r="C4309" s="492"/>
      <c r="D4309" s="554"/>
      <c r="E4309" s="482"/>
      <c r="F4309" s="488"/>
      <c r="G4309" s="482"/>
      <c r="H4309" s="482"/>
      <c r="I4309" s="489"/>
      <c r="J4309" s="455"/>
      <c r="K4309" s="518"/>
      <c r="L4309" s="493"/>
      <c r="M4309" s="493"/>
      <c r="N4309" s="587"/>
      <c r="O4309" s="545"/>
      <c r="P4309" s="545"/>
    </row>
    <row r="4310" spans="1:16" hidden="1" x14ac:dyDescent="0.2">
      <c r="A4310" s="538"/>
      <c r="B4310" s="539"/>
      <c r="C4310" s="492"/>
      <c r="D4310" s="554"/>
      <c r="E4310" s="482"/>
      <c r="F4310" s="488"/>
      <c r="G4310" s="482"/>
      <c r="H4310" s="482"/>
      <c r="I4310" s="489"/>
      <c r="J4310" s="455"/>
      <c r="K4310" s="518"/>
      <c r="L4310" s="493"/>
      <c r="M4310" s="493"/>
      <c r="N4310" s="587"/>
      <c r="O4310" s="545"/>
      <c r="P4310" s="545"/>
    </row>
    <row r="4311" spans="1:16" hidden="1" x14ac:dyDescent="0.2">
      <c r="A4311" s="538"/>
      <c r="B4311" s="539"/>
      <c r="C4311" s="492"/>
      <c r="D4311" s="554"/>
      <c r="E4311" s="482"/>
      <c r="F4311" s="488"/>
      <c r="G4311" s="482"/>
      <c r="H4311" s="482"/>
      <c r="I4311" s="489"/>
      <c r="J4311" s="455"/>
      <c r="K4311" s="518"/>
      <c r="L4311" s="493"/>
      <c r="M4311" s="493"/>
      <c r="N4311" s="587"/>
      <c r="O4311" s="545"/>
      <c r="P4311" s="545"/>
    </row>
    <row r="4312" spans="1:16" hidden="1" x14ac:dyDescent="0.2">
      <c r="A4312" s="538"/>
      <c r="B4312" s="539"/>
      <c r="C4312" s="492"/>
      <c r="D4312" s="554"/>
      <c r="E4312" s="482"/>
      <c r="F4312" s="488"/>
      <c r="G4312" s="482"/>
      <c r="H4312" s="482"/>
      <c r="I4312" s="489"/>
      <c r="J4312" s="455"/>
      <c r="K4312" s="518"/>
      <c r="L4312" s="493"/>
      <c r="M4312" s="493"/>
      <c r="N4312" s="587"/>
      <c r="O4312" s="545"/>
      <c r="P4312" s="545"/>
    </row>
    <row r="4313" spans="1:16" hidden="1" x14ac:dyDescent="0.2">
      <c r="A4313" s="538"/>
      <c r="B4313" s="539"/>
      <c r="C4313" s="492"/>
      <c r="D4313" s="554"/>
      <c r="E4313" s="482"/>
      <c r="F4313" s="488"/>
      <c r="G4313" s="482"/>
      <c r="H4313" s="482"/>
      <c r="I4313" s="489"/>
      <c r="J4313" s="455"/>
      <c r="K4313" s="518"/>
      <c r="L4313" s="493"/>
      <c r="M4313" s="493"/>
      <c r="N4313" s="587"/>
      <c r="O4313" s="545"/>
      <c r="P4313" s="545"/>
    </row>
    <row r="4314" spans="1:16" hidden="1" x14ac:dyDescent="0.2">
      <c r="A4314" s="538"/>
      <c r="B4314" s="539"/>
      <c r="C4314" s="492"/>
      <c r="D4314" s="554"/>
      <c r="E4314" s="482"/>
      <c r="F4314" s="488"/>
      <c r="G4314" s="482"/>
      <c r="H4314" s="482"/>
      <c r="I4314" s="489"/>
      <c r="J4314" s="455"/>
      <c r="K4314" s="518"/>
      <c r="L4314" s="493"/>
      <c r="M4314" s="493"/>
      <c r="N4314" s="587"/>
      <c r="O4314" s="545"/>
      <c r="P4314" s="545"/>
    </row>
    <row r="4315" spans="1:16" hidden="1" x14ac:dyDescent="0.2">
      <c r="A4315" s="538"/>
      <c r="B4315" s="539"/>
      <c r="C4315" s="492"/>
      <c r="D4315" s="554"/>
      <c r="E4315" s="482"/>
      <c r="F4315" s="488"/>
      <c r="G4315" s="482"/>
      <c r="H4315" s="482"/>
      <c r="I4315" s="489"/>
      <c r="J4315" s="455"/>
      <c r="K4315" s="518"/>
      <c r="L4315" s="493"/>
      <c r="M4315" s="493"/>
      <c r="N4315" s="587"/>
      <c r="O4315" s="545"/>
      <c r="P4315" s="545"/>
    </row>
    <row r="4316" spans="1:16" hidden="1" x14ac:dyDescent="0.2">
      <c r="A4316" s="538"/>
      <c r="B4316" s="539"/>
      <c r="C4316" s="492"/>
      <c r="D4316" s="554"/>
      <c r="E4316" s="482"/>
      <c r="F4316" s="488"/>
      <c r="G4316" s="482"/>
      <c r="H4316" s="482"/>
      <c r="I4316" s="489"/>
      <c r="J4316" s="455"/>
      <c r="K4316" s="518"/>
      <c r="L4316" s="493"/>
      <c r="M4316" s="493"/>
      <c r="N4316" s="587"/>
      <c r="O4316" s="545"/>
      <c r="P4316" s="545"/>
    </row>
    <row r="4317" spans="1:16" hidden="1" x14ac:dyDescent="0.2">
      <c r="A4317" s="538"/>
      <c r="B4317" s="539"/>
      <c r="C4317" s="492"/>
      <c r="D4317" s="554"/>
      <c r="E4317" s="482"/>
      <c r="F4317" s="488"/>
      <c r="G4317" s="482"/>
      <c r="H4317" s="482"/>
      <c r="I4317" s="489"/>
      <c r="J4317" s="455"/>
      <c r="K4317" s="518"/>
      <c r="L4317" s="493"/>
      <c r="M4317" s="493"/>
      <c r="N4317" s="587"/>
      <c r="O4317" s="545"/>
      <c r="P4317" s="545"/>
    </row>
    <row r="4318" spans="1:16" hidden="1" x14ac:dyDescent="0.2">
      <c r="A4318" s="538"/>
      <c r="B4318" s="539"/>
      <c r="C4318" s="492"/>
      <c r="D4318" s="554"/>
      <c r="E4318" s="482"/>
      <c r="F4318" s="488"/>
      <c r="G4318" s="482"/>
      <c r="H4318" s="482"/>
      <c r="I4318" s="489"/>
      <c r="J4318" s="455"/>
      <c r="K4318" s="518"/>
      <c r="L4318" s="493"/>
      <c r="M4318" s="493"/>
      <c r="N4318" s="587"/>
      <c r="O4318" s="545"/>
      <c r="P4318" s="545"/>
    </row>
    <row r="4319" spans="1:16" hidden="1" x14ac:dyDescent="0.2">
      <c r="A4319" s="538"/>
      <c r="B4319" s="539"/>
      <c r="C4319" s="492"/>
      <c r="D4319" s="554"/>
      <c r="E4319" s="482"/>
      <c r="F4319" s="488"/>
      <c r="G4319" s="482"/>
      <c r="H4319" s="482"/>
      <c r="I4319" s="489"/>
      <c r="J4319" s="455"/>
      <c r="K4319" s="518"/>
      <c r="L4319" s="493"/>
      <c r="M4319" s="493"/>
      <c r="N4319" s="587"/>
      <c r="O4319" s="545"/>
      <c r="P4319" s="545"/>
    </row>
    <row r="4320" spans="1:16" hidden="1" x14ac:dyDescent="0.2">
      <c r="A4320" s="538"/>
      <c r="B4320" s="539"/>
      <c r="C4320" s="492"/>
      <c r="D4320" s="554"/>
      <c r="E4320" s="482"/>
      <c r="F4320" s="488"/>
      <c r="G4320" s="482"/>
      <c r="H4320" s="482"/>
      <c r="I4320" s="489"/>
      <c r="J4320" s="455"/>
      <c r="K4320" s="518"/>
      <c r="L4320" s="493"/>
      <c r="M4320" s="493"/>
      <c r="N4320" s="587"/>
      <c r="O4320" s="545"/>
      <c r="P4320" s="545"/>
    </row>
    <row r="4321" spans="1:16" hidden="1" x14ac:dyDescent="0.2">
      <c r="A4321" s="538"/>
      <c r="B4321" s="539"/>
      <c r="C4321" s="492"/>
      <c r="D4321" s="554"/>
      <c r="E4321" s="482"/>
      <c r="F4321" s="488"/>
      <c r="G4321" s="482"/>
      <c r="H4321" s="482"/>
      <c r="I4321" s="489"/>
      <c r="J4321" s="455"/>
      <c r="K4321" s="518"/>
      <c r="L4321" s="493"/>
      <c r="M4321" s="493"/>
      <c r="N4321" s="587"/>
      <c r="O4321" s="545"/>
      <c r="P4321" s="545"/>
    </row>
    <row r="4322" spans="1:16" hidden="1" x14ac:dyDescent="0.2">
      <c r="A4322" s="538"/>
      <c r="B4322" s="539"/>
      <c r="C4322" s="492"/>
      <c r="D4322" s="554"/>
      <c r="E4322" s="482"/>
      <c r="F4322" s="488"/>
      <c r="G4322" s="482"/>
      <c r="H4322" s="482"/>
      <c r="I4322" s="489"/>
      <c r="J4322" s="455"/>
      <c r="K4322" s="518"/>
      <c r="L4322" s="493"/>
      <c r="M4322" s="493"/>
      <c r="N4322" s="587"/>
      <c r="O4322" s="545"/>
      <c r="P4322" s="545"/>
    </row>
    <row r="4323" spans="1:16" hidden="1" x14ac:dyDescent="0.2">
      <c r="A4323" s="538"/>
      <c r="B4323" s="539"/>
      <c r="C4323" s="492"/>
      <c r="D4323" s="554"/>
      <c r="E4323" s="482"/>
      <c r="F4323" s="488"/>
      <c r="G4323" s="482"/>
      <c r="H4323" s="482"/>
      <c r="I4323" s="489"/>
      <c r="J4323" s="455"/>
      <c r="K4323" s="518"/>
      <c r="L4323" s="493"/>
      <c r="M4323" s="493"/>
      <c r="N4323" s="587"/>
      <c r="O4323" s="545"/>
      <c r="P4323" s="545"/>
    </row>
    <row r="4324" spans="1:16" hidden="1" x14ac:dyDescent="0.2">
      <c r="A4324" s="538"/>
      <c r="B4324" s="539"/>
      <c r="C4324" s="492"/>
      <c r="D4324" s="554"/>
      <c r="E4324" s="482"/>
      <c r="F4324" s="488"/>
      <c r="G4324" s="482"/>
      <c r="H4324" s="482"/>
      <c r="I4324" s="489"/>
      <c r="J4324" s="455"/>
      <c r="K4324" s="518"/>
      <c r="L4324" s="493"/>
      <c r="M4324" s="493"/>
      <c r="N4324" s="587"/>
      <c r="O4324" s="545"/>
      <c r="P4324" s="545"/>
    </row>
    <row r="4325" spans="1:16" hidden="1" x14ac:dyDescent="0.2">
      <c r="A4325" s="538"/>
      <c r="B4325" s="539"/>
      <c r="C4325" s="492"/>
      <c r="D4325" s="554"/>
      <c r="E4325" s="482"/>
      <c r="F4325" s="488"/>
      <c r="G4325" s="482"/>
      <c r="H4325" s="482"/>
      <c r="I4325" s="489"/>
      <c r="J4325" s="455"/>
      <c r="K4325" s="518"/>
      <c r="L4325" s="493"/>
      <c r="M4325" s="493"/>
      <c r="N4325" s="587"/>
      <c r="O4325" s="545"/>
      <c r="P4325" s="545"/>
    </row>
    <row r="4326" spans="1:16" hidden="1" x14ac:dyDescent="0.2">
      <c r="A4326" s="538"/>
      <c r="B4326" s="539"/>
      <c r="C4326" s="492"/>
      <c r="D4326" s="554"/>
      <c r="E4326" s="482"/>
      <c r="F4326" s="488"/>
      <c r="G4326" s="482"/>
      <c r="H4326" s="482"/>
      <c r="I4326" s="489"/>
      <c r="J4326" s="455"/>
      <c r="K4326" s="518"/>
      <c r="L4326" s="493"/>
      <c r="M4326" s="493"/>
      <c r="N4326" s="587"/>
      <c r="O4326" s="545"/>
      <c r="P4326" s="545"/>
    </row>
    <row r="4327" spans="1:16" hidden="1" x14ac:dyDescent="0.2">
      <c r="A4327" s="538"/>
      <c r="B4327" s="539"/>
      <c r="C4327" s="492"/>
      <c r="D4327" s="554"/>
      <c r="E4327" s="482"/>
      <c r="F4327" s="488"/>
      <c r="G4327" s="482"/>
      <c r="H4327" s="482"/>
      <c r="I4327" s="489"/>
      <c r="J4327" s="455"/>
      <c r="K4327" s="518"/>
      <c r="L4327" s="493"/>
      <c r="M4327" s="493"/>
      <c r="N4327" s="587"/>
      <c r="O4327" s="545"/>
      <c r="P4327" s="545"/>
    </row>
    <row r="4328" spans="1:16" hidden="1" x14ac:dyDescent="0.2">
      <c r="A4328" s="538"/>
      <c r="B4328" s="539"/>
      <c r="C4328" s="492"/>
      <c r="D4328" s="554"/>
      <c r="E4328" s="482"/>
      <c r="F4328" s="488"/>
      <c r="G4328" s="482"/>
      <c r="H4328" s="482"/>
      <c r="I4328" s="489"/>
      <c r="J4328" s="455"/>
      <c r="K4328" s="518"/>
      <c r="L4328" s="493"/>
      <c r="M4328" s="493"/>
      <c r="N4328" s="587"/>
      <c r="O4328" s="545"/>
      <c r="P4328" s="545"/>
    </row>
    <row r="4329" spans="1:16" hidden="1" x14ac:dyDescent="0.2">
      <c r="A4329" s="538"/>
      <c r="B4329" s="539"/>
      <c r="C4329" s="492"/>
      <c r="D4329" s="554"/>
      <c r="E4329" s="482"/>
      <c r="F4329" s="488"/>
      <c r="G4329" s="482"/>
      <c r="H4329" s="482"/>
      <c r="I4329" s="489"/>
      <c r="J4329" s="455"/>
      <c r="K4329" s="518"/>
      <c r="L4329" s="493"/>
      <c r="M4329" s="493"/>
      <c r="N4329" s="587"/>
      <c r="O4329" s="545"/>
      <c r="P4329" s="545"/>
    </row>
    <row r="4330" spans="1:16" hidden="1" x14ac:dyDescent="0.2">
      <c r="A4330" s="538"/>
      <c r="B4330" s="539"/>
      <c r="C4330" s="492"/>
      <c r="D4330" s="554"/>
      <c r="E4330" s="482"/>
      <c r="F4330" s="488"/>
      <c r="G4330" s="482"/>
      <c r="H4330" s="482"/>
      <c r="I4330" s="489"/>
      <c r="J4330" s="455"/>
      <c r="K4330" s="518"/>
      <c r="L4330" s="493"/>
      <c r="M4330" s="493"/>
      <c r="N4330" s="587"/>
      <c r="O4330" s="545"/>
      <c r="P4330" s="545"/>
    </row>
    <row r="4331" spans="1:16" hidden="1" x14ac:dyDescent="0.2">
      <c r="A4331" s="538"/>
      <c r="B4331" s="539"/>
      <c r="C4331" s="492"/>
      <c r="D4331" s="554"/>
      <c r="E4331" s="482"/>
      <c r="F4331" s="488"/>
      <c r="G4331" s="482"/>
      <c r="H4331" s="482"/>
      <c r="I4331" s="489"/>
      <c r="J4331" s="455"/>
      <c r="K4331" s="518"/>
      <c r="L4331" s="493"/>
      <c r="M4331" s="493"/>
      <c r="N4331" s="587"/>
      <c r="O4331" s="545"/>
      <c r="P4331" s="545"/>
    </row>
    <row r="4332" spans="1:16" hidden="1" x14ac:dyDescent="0.2">
      <c r="A4332" s="538"/>
      <c r="B4332" s="539"/>
      <c r="C4332" s="492"/>
      <c r="D4332" s="554"/>
      <c r="E4332" s="482"/>
      <c r="F4332" s="488"/>
      <c r="G4332" s="482"/>
      <c r="H4332" s="482"/>
      <c r="I4332" s="489"/>
      <c r="J4332" s="455"/>
      <c r="K4332" s="518"/>
      <c r="L4332" s="493"/>
      <c r="M4332" s="493"/>
      <c r="N4332" s="587"/>
      <c r="O4332" s="545"/>
      <c r="P4332" s="545"/>
    </row>
    <row r="4333" spans="1:16" hidden="1" x14ac:dyDescent="0.2">
      <c r="A4333" s="538"/>
      <c r="B4333" s="539"/>
      <c r="C4333" s="492"/>
      <c r="D4333" s="554"/>
      <c r="E4333" s="482"/>
      <c r="F4333" s="488"/>
      <c r="G4333" s="482"/>
      <c r="H4333" s="482"/>
      <c r="I4333" s="489"/>
      <c r="J4333" s="455"/>
      <c r="K4333" s="518"/>
      <c r="L4333" s="493"/>
      <c r="M4333" s="493"/>
      <c r="N4333" s="587"/>
      <c r="O4333" s="545"/>
      <c r="P4333" s="545"/>
    </row>
    <row r="4334" spans="1:16" hidden="1" x14ac:dyDescent="0.2">
      <c r="A4334" s="538"/>
      <c r="B4334" s="539"/>
      <c r="C4334" s="492"/>
      <c r="D4334" s="554"/>
      <c r="E4334" s="482"/>
      <c r="F4334" s="488"/>
      <c r="G4334" s="482"/>
      <c r="H4334" s="482"/>
      <c r="I4334" s="489"/>
      <c r="J4334" s="455"/>
      <c r="K4334" s="518"/>
      <c r="L4334" s="493"/>
      <c r="M4334" s="493"/>
      <c r="N4334" s="587"/>
      <c r="O4334" s="545"/>
      <c r="P4334" s="545"/>
    </row>
    <row r="4335" spans="1:16" hidden="1" x14ac:dyDescent="0.2">
      <c r="A4335" s="538"/>
      <c r="B4335" s="539"/>
      <c r="C4335" s="492"/>
      <c r="D4335" s="554"/>
      <c r="E4335" s="482"/>
      <c r="F4335" s="488"/>
      <c r="G4335" s="482"/>
      <c r="H4335" s="482"/>
      <c r="I4335" s="489"/>
      <c r="J4335" s="455"/>
      <c r="K4335" s="518"/>
      <c r="L4335" s="493"/>
      <c r="M4335" s="493"/>
      <c r="N4335" s="587"/>
      <c r="O4335" s="545"/>
      <c r="P4335" s="545"/>
    </row>
    <row r="4336" spans="1:16" hidden="1" x14ac:dyDescent="0.2">
      <c r="A4336" s="538"/>
      <c r="B4336" s="539"/>
      <c r="C4336" s="492"/>
      <c r="D4336" s="554"/>
      <c r="E4336" s="482"/>
      <c r="F4336" s="488"/>
      <c r="G4336" s="482"/>
      <c r="H4336" s="482"/>
      <c r="I4336" s="489"/>
      <c r="J4336" s="455"/>
      <c r="K4336" s="518"/>
      <c r="L4336" s="493"/>
      <c r="M4336" s="493"/>
      <c r="N4336" s="587"/>
      <c r="O4336" s="545"/>
      <c r="P4336" s="545"/>
    </row>
    <row r="4337" spans="1:16" hidden="1" x14ac:dyDescent="0.2">
      <c r="A4337" s="538"/>
      <c r="B4337" s="539"/>
      <c r="C4337" s="492"/>
      <c r="D4337" s="554"/>
      <c r="E4337" s="482"/>
      <c r="F4337" s="488"/>
      <c r="G4337" s="482"/>
      <c r="H4337" s="482"/>
      <c r="I4337" s="489"/>
      <c r="J4337" s="455"/>
      <c r="K4337" s="518"/>
      <c r="L4337" s="493"/>
      <c r="M4337" s="493"/>
      <c r="N4337" s="587"/>
      <c r="O4337" s="545"/>
      <c r="P4337" s="545"/>
    </row>
    <row r="4338" spans="1:16" hidden="1" x14ac:dyDescent="0.2">
      <c r="A4338" s="538"/>
      <c r="B4338" s="539"/>
      <c r="C4338" s="492"/>
      <c r="D4338" s="554"/>
      <c r="E4338" s="482"/>
      <c r="F4338" s="488"/>
      <c r="G4338" s="482"/>
      <c r="H4338" s="482"/>
      <c r="I4338" s="489"/>
      <c r="J4338" s="455"/>
      <c r="K4338" s="518"/>
      <c r="L4338" s="493"/>
      <c r="M4338" s="493"/>
      <c r="N4338" s="587"/>
      <c r="O4338" s="545"/>
      <c r="P4338" s="545"/>
    </row>
    <row r="4339" spans="1:16" hidden="1" x14ac:dyDescent="0.2">
      <c r="A4339" s="538"/>
      <c r="B4339" s="539"/>
      <c r="C4339" s="492"/>
      <c r="D4339" s="554"/>
      <c r="E4339" s="482"/>
      <c r="F4339" s="488"/>
      <c r="G4339" s="482"/>
      <c r="H4339" s="482"/>
      <c r="I4339" s="489"/>
      <c r="J4339" s="455"/>
      <c r="K4339" s="518"/>
      <c r="L4339" s="493"/>
      <c r="M4339" s="493"/>
      <c r="N4339" s="587"/>
      <c r="O4339" s="545"/>
      <c r="P4339" s="545"/>
    </row>
    <row r="4340" spans="1:16" hidden="1" x14ac:dyDescent="0.2">
      <c r="A4340" s="538"/>
      <c r="B4340" s="539"/>
      <c r="C4340" s="492"/>
      <c r="D4340" s="554"/>
      <c r="E4340" s="482"/>
      <c r="F4340" s="488"/>
      <c r="G4340" s="482"/>
      <c r="H4340" s="482"/>
      <c r="I4340" s="489"/>
      <c r="J4340" s="455"/>
      <c r="K4340" s="518"/>
      <c r="L4340" s="493"/>
      <c r="M4340" s="493"/>
      <c r="N4340" s="587"/>
      <c r="O4340" s="545"/>
      <c r="P4340" s="545"/>
    </row>
    <row r="4341" spans="1:16" hidden="1" x14ac:dyDescent="0.2">
      <c r="A4341" s="538"/>
      <c r="B4341" s="539"/>
      <c r="C4341" s="492"/>
      <c r="D4341" s="554"/>
      <c r="E4341" s="482"/>
      <c r="F4341" s="488"/>
      <c r="G4341" s="482"/>
      <c r="H4341" s="482"/>
      <c r="I4341" s="489"/>
      <c r="J4341" s="455"/>
      <c r="K4341" s="518"/>
      <c r="L4341" s="493"/>
      <c r="M4341" s="493"/>
      <c r="N4341" s="587"/>
      <c r="O4341" s="545"/>
      <c r="P4341" s="545"/>
    </row>
    <row r="4342" spans="1:16" hidden="1" x14ac:dyDescent="0.2">
      <c r="A4342" s="538"/>
      <c r="B4342" s="539"/>
      <c r="C4342" s="492"/>
      <c r="D4342" s="554"/>
      <c r="E4342" s="482"/>
      <c r="F4342" s="488"/>
      <c r="G4342" s="482"/>
      <c r="H4342" s="482"/>
      <c r="I4342" s="489"/>
      <c r="J4342" s="455"/>
      <c r="K4342" s="518"/>
      <c r="L4342" s="493"/>
      <c r="M4342" s="493"/>
      <c r="N4342" s="587"/>
      <c r="O4342" s="545"/>
      <c r="P4342" s="545"/>
    </row>
    <row r="4343" spans="1:16" hidden="1" x14ac:dyDescent="0.2">
      <c r="A4343" s="538"/>
      <c r="B4343" s="539"/>
      <c r="C4343" s="492"/>
      <c r="D4343" s="554"/>
      <c r="E4343" s="482"/>
      <c r="F4343" s="488"/>
      <c r="G4343" s="482"/>
      <c r="H4343" s="482"/>
      <c r="I4343" s="489"/>
      <c r="J4343" s="455"/>
      <c r="K4343" s="518"/>
      <c r="L4343" s="493"/>
      <c r="M4343" s="493"/>
      <c r="N4343" s="587"/>
      <c r="O4343" s="545"/>
      <c r="P4343" s="545"/>
    </row>
    <row r="4344" spans="1:16" hidden="1" x14ac:dyDescent="0.2">
      <c r="A4344" s="538"/>
      <c r="B4344" s="539"/>
      <c r="C4344" s="492"/>
      <c r="D4344" s="554"/>
      <c r="E4344" s="482"/>
      <c r="F4344" s="488"/>
      <c r="G4344" s="482"/>
      <c r="H4344" s="482"/>
      <c r="I4344" s="489"/>
      <c r="J4344" s="455"/>
      <c r="K4344" s="518"/>
      <c r="L4344" s="493"/>
      <c r="M4344" s="493"/>
      <c r="N4344" s="587"/>
      <c r="O4344" s="545"/>
      <c r="P4344" s="545"/>
    </row>
    <row r="4345" spans="1:16" hidden="1" x14ac:dyDescent="0.2">
      <c r="A4345" s="538"/>
      <c r="B4345" s="539"/>
      <c r="C4345" s="492"/>
      <c r="D4345" s="554"/>
      <c r="E4345" s="482"/>
      <c r="F4345" s="488"/>
      <c r="G4345" s="482"/>
      <c r="H4345" s="482"/>
      <c r="I4345" s="489"/>
      <c r="J4345" s="455"/>
      <c r="K4345" s="518"/>
      <c r="L4345" s="493"/>
      <c r="M4345" s="493"/>
      <c r="N4345" s="587"/>
      <c r="O4345" s="545"/>
      <c r="P4345" s="545"/>
    </row>
    <row r="4346" spans="1:16" hidden="1" x14ac:dyDescent="0.2">
      <c r="A4346" s="538"/>
      <c r="B4346" s="539"/>
      <c r="C4346" s="492"/>
      <c r="D4346" s="554"/>
      <c r="E4346" s="482"/>
      <c r="F4346" s="488"/>
      <c r="G4346" s="482"/>
      <c r="H4346" s="482"/>
      <c r="I4346" s="489"/>
      <c r="J4346" s="455"/>
      <c r="K4346" s="518"/>
      <c r="L4346" s="493"/>
      <c r="M4346" s="493"/>
      <c r="N4346" s="587"/>
      <c r="O4346" s="545"/>
      <c r="P4346" s="545"/>
    </row>
    <row r="4347" spans="1:16" hidden="1" x14ac:dyDescent="0.2">
      <c r="A4347" s="538"/>
      <c r="B4347" s="539"/>
      <c r="C4347" s="492"/>
      <c r="D4347" s="554"/>
      <c r="E4347" s="482"/>
      <c r="F4347" s="488"/>
      <c r="G4347" s="482"/>
      <c r="H4347" s="482"/>
      <c r="I4347" s="489"/>
      <c r="J4347" s="455"/>
      <c r="K4347" s="518"/>
      <c r="L4347" s="493"/>
      <c r="M4347" s="493"/>
      <c r="N4347" s="587"/>
      <c r="O4347" s="545"/>
      <c r="P4347" s="545"/>
    </row>
    <row r="4348" spans="1:16" hidden="1" x14ac:dyDescent="0.2">
      <c r="A4348" s="538"/>
      <c r="B4348" s="539"/>
      <c r="C4348" s="492"/>
      <c r="D4348" s="554"/>
      <c r="E4348" s="482"/>
      <c r="F4348" s="488"/>
      <c r="G4348" s="482"/>
      <c r="H4348" s="482"/>
      <c r="I4348" s="489"/>
      <c r="J4348" s="455"/>
      <c r="K4348" s="518"/>
      <c r="L4348" s="493"/>
      <c r="M4348" s="493"/>
      <c r="N4348" s="587"/>
      <c r="O4348" s="545"/>
      <c r="P4348" s="545"/>
    </row>
    <row r="4349" spans="1:16" hidden="1" x14ac:dyDescent="0.2">
      <c r="A4349" s="538"/>
      <c r="B4349" s="539"/>
      <c r="C4349" s="492"/>
      <c r="D4349" s="554"/>
      <c r="E4349" s="482"/>
      <c r="F4349" s="488"/>
      <c r="G4349" s="482"/>
      <c r="H4349" s="482"/>
      <c r="I4349" s="489"/>
      <c r="J4349" s="455"/>
      <c r="K4349" s="518"/>
      <c r="L4349" s="493"/>
      <c r="M4349" s="493"/>
      <c r="N4349" s="587"/>
      <c r="O4349" s="545"/>
      <c r="P4349" s="545"/>
    </row>
    <row r="4350" spans="1:16" hidden="1" x14ac:dyDescent="0.2">
      <c r="A4350" s="538"/>
      <c r="B4350" s="539"/>
      <c r="C4350" s="492"/>
      <c r="D4350" s="554"/>
      <c r="E4350" s="482"/>
      <c r="F4350" s="488"/>
      <c r="G4350" s="482"/>
      <c r="H4350" s="482"/>
      <c r="I4350" s="489"/>
      <c r="J4350" s="455"/>
      <c r="K4350" s="518"/>
      <c r="L4350" s="493"/>
      <c r="M4350" s="493"/>
      <c r="N4350" s="587"/>
      <c r="O4350" s="545"/>
      <c r="P4350" s="545"/>
    </row>
    <row r="4351" spans="1:16" hidden="1" x14ac:dyDescent="0.2">
      <c r="A4351" s="538"/>
      <c r="B4351" s="539"/>
      <c r="C4351" s="492"/>
      <c r="D4351" s="554"/>
      <c r="E4351" s="482"/>
      <c r="F4351" s="488"/>
      <c r="G4351" s="482"/>
      <c r="H4351" s="482"/>
      <c r="I4351" s="489"/>
      <c r="J4351" s="455"/>
      <c r="K4351" s="518"/>
      <c r="L4351" s="493"/>
      <c r="M4351" s="493"/>
      <c r="N4351" s="587"/>
      <c r="O4351" s="545"/>
      <c r="P4351" s="545"/>
    </row>
    <row r="4352" spans="1:16" hidden="1" x14ac:dyDescent="0.2">
      <c r="A4352" s="538"/>
      <c r="B4352" s="539"/>
      <c r="C4352" s="492"/>
      <c r="D4352" s="554"/>
      <c r="E4352" s="482"/>
      <c r="F4352" s="488"/>
      <c r="G4352" s="482"/>
      <c r="H4352" s="482"/>
      <c r="I4352" s="489"/>
      <c r="J4352" s="455"/>
      <c r="K4352" s="518"/>
      <c r="L4352" s="493"/>
      <c r="M4352" s="493"/>
      <c r="N4352" s="587"/>
      <c r="O4352" s="545"/>
      <c r="P4352" s="545"/>
    </row>
    <row r="4353" spans="1:16" hidden="1" x14ac:dyDescent="0.2">
      <c r="A4353" s="538"/>
      <c r="B4353" s="539"/>
      <c r="C4353" s="492"/>
      <c r="D4353" s="554"/>
      <c r="E4353" s="482"/>
      <c r="F4353" s="488"/>
      <c r="G4353" s="482"/>
      <c r="H4353" s="482"/>
      <c r="I4353" s="489"/>
      <c r="J4353" s="455"/>
      <c r="K4353" s="518"/>
      <c r="L4353" s="493"/>
      <c r="M4353" s="493"/>
      <c r="N4353" s="587"/>
      <c r="O4353" s="545"/>
      <c r="P4353" s="545"/>
    </row>
    <row r="4354" spans="1:16" hidden="1" x14ac:dyDescent="0.2">
      <c r="A4354" s="538"/>
      <c r="B4354" s="539"/>
      <c r="C4354" s="492"/>
      <c r="D4354" s="554"/>
      <c r="E4354" s="482"/>
      <c r="F4354" s="488"/>
      <c r="G4354" s="482"/>
      <c r="H4354" s="482"/>
      <c r="I4354" s="489"/>
      <c r="J4354" s="455"/>
      <c r="K4354" s="518"/>
      <c r="L4354" s="493"/>
      <c r="M4354" s="493"/>
      <c r="N4354" s="587"/>
      <c r="O4354" s="545"/>
      <c r="P4354" s="545"/>
    </row>
    <row r="4355" spans="1:16" hidden="1" x14ac:dyDescent="0.2">
      <c r="A4355" s="538"/>
      <c r="B4355" s="539"/>
      <c r="C4355" s="492"/>
      <c r="D4355" s="554"/>
      <c r="E4355" s="482"/>
      <c r="F4355" s="488"/>
      <c r="G4355" s="482"/>
      <c r="H4355" s="482"/>
      <c r="I4355" s="489"/>
      <c r="J4355" s="455"/>
      <c r="K4355" s="518"/>
      <c r="L4355" s="493"/>
      <c r="M4355" s="493"/>
      <c r="N4355" s="587"/>
      <c r="O4355" s="545"/>
      <c r="P4355" s="545"/>
    </row>
    <row r="4356" spans="1:16" hidden="1" x14ac:dyDescent="0.2">
      <c r="A4356" s="538"/>
      <c r="B4356" s="539"/>
      <c r="C4356" s="492"/>
      <c r="D4356" s="554"/>
      <c r="E4356" s="482"/>
      <c r="F4356" s="488"/>
      <c r="G4356" s="482"/>
      <c r="H4356" s="482"/>
      <c r="I4356" s="489"/>
      <c r="J4356" s="455"/>
      <c r="K4356" s="518"/>
      <c r="L4356" s="493"/>
      <c r="M4356" s="493"/>
      <c r="N4356" s="587"/>
      <c r="O4356" s="545"/>
      <c r="P4356" s="545"/>
    </row>
    <row r="4357" spans="1:16" hidden="1" x14ac:dyDescent="0.2">
      <c r="A4357" s="538"/>
      <c r="B4357" s="539"/>
      <c r="C4357" s="492"/>
      <c r="D4357" s="554"/>
      <c r="E4357" s="482"/>
      <c r="F4357" s="488"/>
      <c r="G4357" s="482"/>
      <c r="H4357" s="482"/>
      <c r="I4357" s="489"/>
      <c r="J4357" s="455"/>
      <c r="K4357" s="518"/>
      <c r="L4357" s="493"/>
      <c r="M4357" s="493"/>
      <c r="N4357" s="587"/>
      <c r="O4357" s="545"/>
      <c r="P4357" s="545"/>
    </row>
    <row r="4358" spans="1:16" hidden="1" x14ac:dyDescent="0.2">
      <c r="A4358" s="538"/>
      <c r="B4358" s="539"/>
      <c r="C4358" s="492"/>
      <c r="D4358" s="554"/>
      <c r="E4358" s="482"/>
      <c r="F4358" s="488"/>
      <c r="G4358" s="482"/>
      <c r="H4358" s="482"/>
      <c r="I4358" s="489"/>
      <c r="J4358" s="455"/>
      <c r="K4358" s="518"/>
      <c r="L4358" s="493"/>
      <c r="M4358" s="493"/>
      <c r="N4358" s="587"/>
      <c r="O4358" s="545"/>
      <c r="P4358" s="545"/>
    </row>
    <row r="4359" spans="1:16" hidden="1" x14ac:dyDescent="0.2">
      <c r="A4359" s="538"/>
      <c r="B4359" s="539"/>
      <c r="C4359" s="492"/>
      <c r="D4359" s="554"/>
      <c r="E4359" s="482"/>
      <c r="F4359" s="488"/>
      <c r="G4359" s="482"/>
      <c r="H4359" s="482"/>
      <c r="I4359" s="489"/>
      <c r="J4359" s="455"/>
      <c r="K4359" s="518"/>
      <c r="L4359" s="493"/>
      <c r="M4359" s="493"/>
      <c r="N4359" s="587"/>
      <c r="O4359" s="545"/>
      <c r="P4359" s="545"/>
    </row>
    <row r="4360" spans="1:16" hidden="1" x14ac:dyDescent="0.2">
      <c r="A4360" s="538"/>
      <c r="B4360" s="539"/>
      <c r="C4360" s="492"/>
      <c r="D4360" s="554"/>
      <c r="E4360" s="482"/>
      <c r="F4360" s="488"/>
      <c r="G4360" s="482"/>
      <c r="H4360" s="482"/>
      <c r="I4360" s="489"/>
      <c r="J4360" s="455"/>
      <c r="K4360" s="518"/>
      <c r="L4360" s="493"/>
      <c r="M4360" s="493"/>
      <c r="N4360" s="587"/>
      <c r="O4360" s="545"/>
      <c r="P4360" s="545"/>
    </row>
    <row r="4361" spans="1:16" hidden="1" x14ac:dyDescent="0.2">
      <c r="A4361" s="538"/>
      <c r="B4361" s="539"/>
      <c r="C4361" s="492"/>
      <c r="D4361" s="554"/>
      <c r="E4361" s="482"/>
      <c r="F4361" s="488"/>
      <c r="G4361" s="482"/>
      <c r="H4361" s="482"/>
      <c r="I4361" s="489"/>
      <c r="J4361" s="455"/>
      <c r="K4361" s="518"/>
      <c r="L4361" s="493"/>
      <c r="M4361" s="493"/>
      <c r="N4361" s="587"/>
      <c r="O4361" s="545"/>
      <c r="P4361" s="545"/>
    </row>
    <row r="4362" spans="1:16" hidden="1" x14ac:dyDescent="0.2">
      <c r="A4362" s="538"/>
      <c r="B4362" s="539"/>
      <c r="C4362" s="492"/>
      <c r="D4362" s="554"/>
      <c r="E4362" s="482"/>
      <c r="F4362" s="488"/>
      <c r="G4362" s="482"/>
      <c r="H4362" s="482"/>
      <c r="I4362" s="489"/>
      <c r="J4362" s="455"/>
      <c r="K4362" s="518"/>
      <c r="L4362" s="493"/>
      <c r="M4362" s="493"/>
      <c r="N4362" s="587"/>
      <c r="O4362" s="545"/>
      <c r="P4362" s="545"/>
    </row>
    <row r="4363" spans="1:16" hidden="1" x14ac:dyDescent="0.2">
      <c r="A4363" s="538"/>
      <c r="B4363" s="539"/>
      <c r="C4363" s="492"/>
      <c r="D4363" s="554"/>
      <c r="E4363" s="482"/>
      <c r="F4363" s="488"/>
      <c r="G4363" s="482"/>
      <c r="H4363" s="482"/>
      <c r="I4363" s="489"/>
      <c r="J4363" s="455"/>
      <c r="K4363" s="518"/>
      <c r="L4363" s="493"/>
      <c r="M4363" s="493"/>
      <c r="N4363" s="587"/>
      <c r="O4363" s="545"/>
      <c r="P4363" s="545"/>
    </row>
    <row r="4364" spans="1:16" hidden="1" x14ac:dyDescent="0.2">
      <c r="A4364" s="538"/>
      <c r="B4364" s="539"/>
      <c r="C4364" s="492"/>
      <c r="D4364" s="554"/>
      <c r="E4364" s="482"/>
      <c r="F4364" s="488"/>
      <c r="G4364" s="482"/>
      <c r="H4364" s="482"/>
      <c r="I4364" s="489"/>
      <c r="J4364" s="455"/>
      <c r="K4364" s="518"/>
      <c r="L4364" s="493"/>
      <c r="M4364" s="493"/>
      <c r="N4364" s="587"/>
      <c r="O4364" s="545"/>
      <c r="P4364" s="545"/>
    </row>
    <row r="4365" spans="1:16" hidden="1" x14ac:dyDescent="0.2">
      <c r="A4365" s="538"/>
      <c r="B4365" s="539"/>
      <c r="C4365" s="492"/>
      <c r="D4365" s="554"/>
      <c r="E4365" s="482"/>
      <c r="F4365" s="488"/>
      <c r="G4365" s="482"/>
      <c r="H4365" s="482"/>
      <c r="I4365" s="489"/>
      <c r="J4365" s="455"/>
      <c r="K4365" s="518"/>
      <c r="L4365" s="493"/>
      <c r="M4365" s="493"/>
      <c r="N4365" s="587"/>
      <c r="O4365" s="545"/>
      <c r="P4365" s="545"/>
    </row>
    <row r="4366" spans="1:16" hidden="1" x14ac:dyDescent="0.2">
      <c r="A4366" s="538"/>
      <c r="B4366" s="539"/>
      <c r="C4366" s="492"/>
      <c r="D4366" s="554"/>
      <c r="E4366" s="482"/>
      <c r="F4366" s="488"/>
      <c r="G4366" s="482"/>
      <c r="H4366" s="482"/>
      <c r="I4366" s="489"/>
      <c r="J4366" s="455"/>
      <c r="K4366" s="518"/>
      <c r="L4366" s="493"/>
      <c r="M4366" s="493"/>
      <c r="N4366" s="587"/>
      <c r="O4366" s="545"/>
      <c r="P4366" s="545"/>
    </row>
    <row r="4367" spans="1:16" hidden="1" x14ac:dyDescent="0.2">
      <c r="A4367" s="538"/>
      <c r="B4367" s="539"/>
      <c r="C4367" s="492"/>
      <c r="D4367" s="554"/>
      <c r="E4367" s="482"/>
      <c r="F4367" s="488"/>
      <c r="G4367" s="482"/>
      <c r="H4367" s="482"/>
      <c r="I4367" s="489"/>
      <c r="J4367" s="455"/>
      <c r="K4367" s="518"/>
      <c r="L4367" s="493"/>
      <c r="M4367" s="493"/>
      <c r="N4367" s="587"/>
      <c r="O4367" s="545"/>
      <c r="P4367" s="545"/>
    </row>
    <row r="4368" spans="1:16" hidden="1" x14ac:dyDescent="0.2">
      <c r="A4368" s="538"/>
      <c r="B4368" s="539"/>
      <c r="C4368" s="492"/>
      <c r="D4368" s="554"/>
      <c r="E4368" s="482"/>
      <c r="F4368" s="488"/>
      <c r="G4368" s="482"/>
      <c r="H4368" s="482"/>
      <c r="I4368" s="489"/>
      <c r="J4368" s="455"/>
      <c r="K4368" s="518"/>
      <c r="L4368" s="493"/>
      <c r="M4368" s="493"/>
      <c r="N4368" s="587"/>
      <c r="O4368" s="545"/>
      <c r="P4368" s="545"/>
    </row>
    <row r="4369" spans="1:16" hidden="1" x14ac:dyDescent="0.2">
      <c r="A4369" s="538"/>
      <c r="B4369" s="539"/>
      <c r="C4369" s="492"/>
      <c r="D4369" s="554"/>
      <c r="E4369" s="482"/>
      <c r="F4369" s="488"/>
      <c r="G4369" s="482"/>
      <c r="H4369" s="482"/>
      <c r="I4369" s="489"/>
      <c r="J4369" s="455"/>
      <c r="K4369" s="518"/>
      <c r="L4369" s="493"/>
      <c r="M4369" s="493"/>
      <c r="N4369" s="587"/>
      <c r="O4369" s="545"/>
      <c r="P4369" s="545"/>
    </row>
    <row r="4370" spans="1:16" hidden="1" x14ac:dyDescent="0.2">
      <c r="A4370" s="538"/>
      <c r="B4370" s="539"/>
      <c r="C4370" s="492"/>
      <c r="D4370" s="554"/>
      <c r="E4370" s="482"/>
      <c r="F4370" s="488"/>
      <c r="G4370" s="482"/>
      <c r="H4370" s="482"/>
      <c r="I4370" s="489"/>
      <c r="J4370" s="455"/>
      <c r="K4370" s="518"/>
      <c r="L4370" s="493"/>
      <c r="M4370" s="493"/>
      <c r="N4370" s="587"/>
      <c r="O4370" s="545"/>
      <c r="P4370" s="545"/>
    </row>
    <row r="4371" spans="1:16" hidden="1" x14ac:dyDescent="0.2">
      <c r="A4371" s="538"/>
      <c r="B4371" s="539"/>
      <c r="C4371" s="492"/>
      <c r="D4371" s="554"/>
      <c r="E4371" s="482"/>
      <c r="F4371" s="488"/>
      <c r="G4371" s="482"/>
      <c r="H4371" s="482"/>
      <c r="I4371" s="489"/>
      <c r="J4371" s="455"/>
      <c r="K4371" s="518"/>
      <c r="L4371" s="493"/>
      <c r="M4371" s="493"/>
      <c r="N4371" s="587"/>
      <c r="O4371" s="545"/>
      <c r="P4371" s="545"/>
    </row>
    <row r="4372" spans="1:16" hidden="1" x14ac:dyDescent="0.2">
      <c r="A4372" s="538"/>
      <c r="B4372" s="539"/>
      <c r="C4372" s="492"/>
      <c r="D4372" s="554"/>
      <c r="E4372" s="482"/>
      <c r="F4372" s="488"/>
      <c r="G4372" s="482"/>
      <c r="H4372" s="482"/>
      <c r="I4372" s="489"/>
      <c r="J4372" s="455"/>
      <c r="K4372" s="518"/>
      <c r="L4372" s="493"/>
      <c r="M4372" s="493"/>
      <c r="N4372" s="587"/>
      <c r="O4372" s="545"/>
      <c r="P4372" s="545"/>
    </row>
    <row r="4373" spans="1:16" hidden="1" x14ac:dyDescent="0.2">
      <c r="A4373" s="538"/>
      <c r="B4373" s="539"/>
      <c r="C4373" s="492"/>
      <c r="D4373" s="554"/>
      <c r="E4373" s="482"/>
      <c r="F4373" s="488"/>
      <c r="G4373" s="482"/>
      <c r="H4373" s="482"/>
      <c r="I4373" s="489"/>
      <c r="J4373" s="455"/>
      <c r="K4373" s="518"/>
      <c r="L4373" s="493"/>
      <c r="M4373" s="493"/>
      <c r="N4373" s="587"/>
      <c r="O4373" s="545"/>
      <c r="P4373" s="545"/>
    </row>
    <row r="4374" spans="1:16" hidden="1" x14ac:dyDescent="0.2">
      <c r="A4374" s="538"/>
      <c r="B4374" s="539"/>
      <c r="C4374" s="492"/>
      <c r="D4374" s="554"/>
      <c r="E4374" s="482"/>
      <c r="F4374" s="488"/>
      <c r="G4374" s="482"/>
      <c r="H4374" s="482"/>
      <c r="I4374" s="489"/>
      <c r="J4374" s="455"/>
      <c r="K4374" s="518"/>
      <c r="L4374" s="493"/>
      <c r="M4374" s="493"/>
      <c r="N4374" s="587"/>
      <c r="O4374" s="545"/>
      <c r="P4374" s="545"/>
    </row>
    <row r="4375" spans="1:16" hidden="1" x14ac:dyDescent="0.2">
      <c r="A4375" s="538"/>
      <c r="B4375" s="539"/>
      <c r="C4375" s="492"/>
      <c r="D4375" s="554"/>
      <c r="E4375" s="482"/>
      <c r="F4375" s="488"/>
      <c r="G4375" s="482"/>
      <c r="H4375" s="482"/>
      <c r="I4375" s="489"/>
      <c r="J4375" s="455"/>
      <c r="K4375" s="518"/>
      <c r="L4375" s="493"/>
      <c r="M4375" s="493"/>
      <c r="N4375" s="587"/>
      <c r="O4375" s="545"/>
      <c r="P4375" s="545"/>
    </row>
    <row r="4376" spans="1:16" hidden="1" x14ac:dyDescent="0.2">
      <c r="A4376" s="538"/>
      <c r="B4376" s="539"/>
      <c r="C4376" s="492"/>
      <c r="D4376" s="554"/>
      <c r="E4376" s="482"/>
      <c r="F4376" s="488"/>
      <c r="G4376" s="482"/>
      <c r="H4376" s="482"/>
      <c r="I4376" s="489"/>
      <c r="J4376" s="455"/>
      <c r="K4376" s="518"/>
      <c r="L4376" s="493"/>
      <c r="M4376" s="493"/>
      <c r="N4376" s="587"/>
      <c r="O4376" s="545"/>
      <c r="P4376" s="545"/>
    </row>
    <row r="4377" spans="1:16" hidden="1" x14ac:dyDescent="0.2">
      <c r="A4377" s="538"/>
      <c r="B4377" s="539"/>
      <c r="C4377" s="492"/>
      <c r="D4377" s="554"/>
      <c r="E4377" s="482"/>
      <c r="F4377" s="488"/>
      <c r="G4377" s="482"/>
      <c r="H4377" s="482"/>
      <c r="I4377" s="489"/>
      <c r="J4377" s="455"/>
      <c r="K4377" s="518"/>
      <c r="L4377" s="493"/>
      <c r="M4377" s="493"/>
      <c r="N4377" s="587"/>
      <c r="O4377" s="545"/>
      <c r="P4377" s="545"/>
    </row>
    <row r="4378" spans="1:16" hidden="1" x14ac:dyDescent="0.2">
      <c r="A4378" s="538"/>
      <c r="B4378" s="539"/>
      <c r="C4378" s="492"/>
      <c r="D4378" s="554"/>
      <c r="E4378" s="482"/>
      <c r="F4378" s="488"/>
      <c r="G4378" s="482"/>
      <c r="H4378" s="482"/>
      <c r="I4378" s="489"/>
      <c r="J4378" s="455"/>
      <c r="K4378" s="518"/>
      <c r="L4378" s="493"/>
      <c r="M4378" s="493"/>
      <c r="N4378" s="587"/>
      <c r="O4378" s="545"/>
      <c r="P4378" s="545"/>
    </row>
    <row r="4379" spans="1:16" hidden="1" x14ac:dyDescent="0.2">
      <c r="A4379" s="538"/>
      <c r="B4379" s="539"/>
      <c r="C4379" s="492"/>
      <c r="D4379" s="554"/>
      <c r="E4379" s="482"/>
      <c r="F4379" s="488"/>
      <c r="G4379" s="482"/>
      <c r="H4379" s="482"/>
      <c r="I4379" s="489"/>
      <c r="J4379" s="455"/>
      <c r="K4379" s="518"/>
      <c r="L4379" s="493"/>
      <c r="M4379" s="493"/>
      <c r="N4379" s="587"/>
      <c r="O4379" s="545"/>
      <c r="P4379" s="545"/>
    </row>
    <row r="4380" spans="1:16" hidden="1" x14ac:dyDescent="0.2">
      <c r="A4380" s="538"/>
      <c r="B4380" s="539"/>
      <c r="C4380" s="492"/>
      <c r="D4380" s="554"/>
      <c r="E4380" s="482"/>
      <c r="F4380" s="488"/>
      <c r="G4380" s="482"/>
      <c r="H4380" s="482"/>
      <c r="I4380" s="489"/>
      <c r="J4380" s="455"/>
      <c r="K4380" s="518"/>
      <c r="L4380" s="493"/>
      <c r="M4380" s="493"/>
      <c r="N4380" s="587"/>
      <c r="O4380" s="545"/>
      <c r="P4380" s="545"/>
    </row>
    <row r="4381" spans="1:16" hidden="1" x14ac:dyDescent="0.2">
      <c r="A4381" s="538"/>
      <c r="B4381" s="539"/>
      <c r="C4381" s="492"/>
      <c r="D4381" s="554"/>
      <c r="E4381" s="482"/>
      <c r="F4381" s="488"/>
      <c r="G4381" s="482"/>
      <c r="H4381" s="482"/>
      <c r="I4381" s="489"/>
      <c r="J4381" s="455"/>
      <c r="K4381" s="518"/>
      <c r="L4381" s="493"/>
      <c r="M4381" s="493"/>
      <c r="N4381" s="587"/>
      <c r="O4381" s="545"/>
      <c r="P4381" s="545"/>
    </row>
    <row r="4382" spans="1:16" hidden="1" x14ac:dyDescent="0.2">
      <c r="A4382" s="538"/>
      <c r="B4382" s="539"/>
      <c r="C4382" s="492"/>
      <c r="D4382" s="554"/>
      <c r="E4382" s="482"/>
      <c r="F4382" s="488"/>
      <c r="G4382" s="482"/>
      <c r="H4382" s="482"/>
      <c r="I4382" s="489"/>
      <c r="J4382" s="455"/>
      <c r="K4382" s="518"/>
      <c r="L4382" s="493"/>
      <c r="M4382" s="493"/>
      <c r="N4382" s="587"/>
      <c r="O4382" s="545"/>
      <c r="P4382" s="545"/>
    </row>
    <row r="4383" spans="1:16" hidden="1" x14ac:dyDescent="0.2">
      <c r="A4383" s="538"/>
      <c r="B4383" s="539"/>
      <c r="C4383" s="492"/>
      <c r="D4383" s="554"/>
      <c r="E4383" s="482"/>
      <c r="F4383" s="488"/>
      <c r="G4383" s="482"/>
      <c r="H4383" s="482"/>
      <c r="I4383" s="489"/>
      <c r="J4383" s="455"/>
      <c r="K4383" s="518"/>
      <c r="L4383" s="493"/>
      <c r="M4383" s="493"/>
      <c r="N4383" s="587"/>
      <c r="O4383" s="545"/>
      <c r="P4383" s="545"/>
    </row>
    <row r="4384" spans="1:16" hidden="1" x14ac:dyDescent="0.2">
      <c r="A4384" s="538"/>
      <c r="B4384" s="539"/>
      <c r="C4384" s="492"/>
      <c r="D4384" s="554"/>
      <c r="E4384" s="482"/>
      <c r="F4384" s="488"/>
      <c r="G4384" s="482"/>
      <c r="H4384" s="482"/>
      <c r="I4384" s="489"/>
      <c r="J4384" s="455"/>
      <c r="K4384" s="518"/>
      <c r="L4384" s="493"/>
      <c r="M4384" s="493"/>
      <c r="N4384" s="587"/>
      <c r="O4384" s="545"/>
      <c r="P4384" s="545"/>
    </row>
    <row r="4385" spans="1:16" hidden="1" x14ac:dyDescent="0.2">
      <c r="A4385" s="538"/>
      <c r="B4385" s="539"/>
      <c r="C4385" s="492"/>
      <c r="D4385" s="554"/>
      <c r="E4385" s="482"/>
      <c r="F4385" s="488"/>
      <c r="G4385" s="482"/>
      <c r="H4385" s="482"/>
      <c r="I4385" s="489"/>
      <c r="J4385" s="455"/>
      <c r="K4385" s="518"/>
      <c r="L4385" s="493"/>
      <c r="M4385" s="493"/>
      <c r="N4385" s="587"/>
      <c r="O4385" s="545"/>
      <c r="P4385" s="545"/>
    </row>
    <row r="4386" spans="1:16" hidden="1" x14ac:dyDescent="0.2">
      <c r="A4386" s="538"/>
      <c r="B4386" s="539"/>
      <c r="C4386" s="492"/>
      <c r="D4386" s="554"/>
      <c r="E4386" s="482"/>
      <c r="F4386" s="488"/>
      <c r="G4386" s="482"/>
      <c r="H4386" s="482"/>
      <c r="I4386" s="489"/>
      <c r="J4386" s="455"/>
      <c r="K4386" s="518"/>
      <c r="L4386" s="493"/>
      <c r="M4386" s="493"/>
      <c r="N4386" s="587"/>
      <c r="O4386" s="545"/>
      <c r="P4386" s="545"/>
    </row>
    <row r="4387" spans="1:16" hidden="1" x14ac:dyDescent="0.2">
      <c r="A4387" s="538"/>
      <c r="B4387" s="539"/>
      <c r="C4387" s="492"/>
      <c r="D4387" s="554"/>
      <c r="E4387" s="482"/>
      <c r="F4387" s="488"/>
      <c r="G4387" s="482"/>
      <c r="H4387" s="482"/>
      <c r="I4387" s="489"/>
      <c r="J4387" s="455"/>
      <c r="K4387" s="518"/>
      <c r="L4387" s="493"/>
      <c r="M4387" s="493"/>
      <c r="N4387" s="587"/>
      <c r="O4387" s="545"/>
      <c r="P4387" s="545"/>
    </row>
    <row r="4388" spans="1:16" hidden="1" x14ac:dyDescent="0.2">
      <c r="A4388" s="538"/>
      <c r="B4388" s="539"/>
      <c r="C4388" s="492"/>
      <c r="D4388" s="554"/>
      <c r="E4388" s="482"/>
      <c r="F4388" s="488"/>
      <c r="G4388" s="482"/>
      <c r="H4388" s="482"/>
      <c r="I4388" s="489"/>
      <c r="J4388" s="455"/>
      <c r="K4388" s="518"/>
      <c r="L4388" s="493"/>
      <c r="M4388" s="493"/>
      <c r="N4388" s="587"/>
      <c r="O4388" s="545"/>
      <c r="P4388" s="545"/>
    </row>
    <row r="4389" spans="1:16" hidden="1" x14ac:dyDescent="0.2">
      <c r="A4389" s="538"/>
      <c r="B4389" s="539"/>
      <c r="C4389" s="492"/>
      <c r="D4389" s="554"/>
      <c r="E4389" s="482"/>
      <c r="F4389" s="488"/>
      <c r="G4389" s="482"/>
      <c r="H4389" s="482"/>
      <c r="I4389" s="489"/>
      <c r="J4389" s="455"/>
      <c r="K4389" s="518"/>
      <c r="L4389" s="493"/>
      <c r="M4389" s="493"/>
      <c r="N4389" s="587"/>
      <c r="O4389" s="545"/>
      <c r="P4389" s="545"/>
    </row>
    <row r="4390" spans="1:16" hidden="1" x14ac:dyDescent="0.2">
      <c r="A4390" s="538"/>
      <c r="B4390" s="539"/>
      <c r="C4390" s="492"/>
      <c r="D4390" s="554"/>
      <c r="E4390" s="482"/>
      <c r="F4390" s="488"/>
      <c r="G4390" s="482"/>
      <c r="H4390" s="482"/>
      <c r="I4390" s="489"/>
      <c r="J4390" s="455"/>
      <c r="K4390" s="518"/>
      <c r="L4390" s="493"/>
      <c r="M4390" s="493"/>
      <c r="N4390" s="587"/>
      <c r="O4390" s="545"/>
      <c r="P4390" s="545"/>
    </row>
    <row r="4391" spans="1:16" hidden="1" x14ac:dyDescent="0.2">
      <c r="A4391" s="538"/>
      <c r="B4391" s="539"/>
      <c r="C4391" s="492"/>
      <c r="D4391" s="554"/>
      <c r="E4391" s="482"/>
      <c r="F4391" s="488"/>
      <c r="G4391" s="482"/>
      <c r="H4391" s="482"/>
      <c r="I4391" s="489"/>
      <c r="J4391" s="455"/>
      <c r="K4391" s="518"/>
      <c r="L4391" s="493"/>
      <c r="M4391" s="493"/>
      <c r="N4391" s="587"/>
      <c r="O4391" s="545"/>
      <c r="P4391" s="545"/>
    </row>
    <row r="4392" spans="1:16" hidden="1" x14ac:dyDescent="0.2">
      <c r="A4392" s="538"/>
      <c r="B4392" s="539"/>
      <c r="C4392" s="492"/>
      <c r="D4392" s="554"/>
      <c r="E4392" s="482"/>
      <c r="F4392" s="488"/>
      <c r="G4392" s="482"/>
      <c r="H4392" s="482"/>
      <c r="I4392" s="489"/>
      <c r="J4392" s="455"/>
      <c r="K4392" s="518"/>
      <c r="L4392" s="493"/>
      <c r="M4392" s="493"/>
      <c r="N4392" s="587"/>
      <c r="O4392" s="545"/>
      <c r="P4392" s="545"/>
    </row>
    <row r="4393" spans="1:16" hidden="1" x14ac:dyDescent="0.2">
      <c r="A4393" s="538"/>
      <c r="B4393" s="539"/>
      <c r="C4393" s="492"/>
      <c r="D4393" s="554"/>
      <c r="E4393" s="482"/>
      <c r="F4393" s="488"/>
      <c r="G4393" s="482"/>
      <c r="H4393" s="482"/>
      <c r="I4393" s="489"/>
      <c r="J4393" s="455"/>
      <c r="K4393" s="518"/>
      <c r="L4393" s="493"/>
      <c r="M4393" s="493"/>
      <c r="N4393" s="587"/>
      <c r="O4393" s="545"/>
      <c r="P4393" s="545"/>
    </row>
    <row r="4394" spans="1:16" hidden="1" x14ac:dyDescent="0.2">
      <c r="A4394" s="538"/>
      <c r="B4394" s="539"/>
      <c r="C4394" s="492"/>
      <c r="D4394" s="554"/>
      <c r="E4394" s="482"/>
      <c r="F4394" s="488"/>
      <c r="G4394" s="482"/>
      <c r="H4394" s="482"/>
      <c r="I4394" s="489"/>
      <c r="J4394" s="455"/>
      <c r="K4394" s="518"/>
      <c r="L4394" s="493"/>
      <c r="M4394" s="493"/>
      <c r="N4394" s="587"/>
      <c r="O4394" s="545"/>
      <c r="P4394" s="545"/>
    </row>
    <row r="4395" spans="1:16" hidden="1" x14ac:dyDescent="0.2">
      <c r="A4395" s="538"/>
      <c r="B4395" s="539"/>
      <c r="C4395" s="492"/>
      <c r="D4395" s="554"/>
      <c r="E4395" s="482"/>
      <c r="F4395" s="488"/>
      <c r="G4395" s="482"/>
      <c r="H4395" s="482"/>
      <c r="I4395" s="489"/>
      <c r="J4395" s="455"/>
      <c r="K4395" s="518"/>
      <c r="L4395" s="493"/>
      <c r="M4395" s="493"/>
      <c r="N4395" s="587"/>
      <c r="O4395" s="545"/>
      <c r="P4395" s="545"/>
    </row>
    <row r="4396" spans="1:16" hidden="1" x14ac:dyDescent="0.2">
      <c r="A4396" s="538"/>
      <c r="B4396" s="539"/>
      <c r="C4396" s="492"/>
      <c r="D4396" s="554"/>
      <c r="E4396" s="482"/>
      <c r="F4396" s="488"/>
      <c r="G4396" s="482"/>
      <c r="H4396" s="482"/>
      <c r="I4396" s="489"/>
      <c r="J4396" s="455"/>
      <c r="K4396" s="518"/>
      <c r="L4396" s="493"/>
      <c r="M4396" s="493"/>
      <c r="N4396" s="587"/>
      <c r="O4396" s="545"/>
      <c r="P4396" s="545"/>
    </row>
    <row r="4397" spans="1:16" hidden="1" x14ac:dyDescent="0.2">
      <c r="A4397" s="538"/>
      <c r="B4397" s="539"/>
      <c r="C4397" s="492"/>
      <c r="D4397" s="554"/>
      <c r="E4397" s="482"/>
      <c r="F4397" s="488"/>
      <c r="G4397" s="482"/>
      <c r="H4397" s="482"/>
      <c r="I4397" s="489"/>
      <c r="J4397" s="455"/>
      <c r="K4397" s="518"/>
      <c r="L4397" s="493"/>
      <c r="M4397" s="493"/>
      <c r="N4397" s="587"/>
      <c r="O4397" s="545"/>
      <c r="P4397" s="545"/>
    </row>
    <row r="4398" spans="1:16" hidden="1" x14ac:dyDescent="0.2">
      <c r="A4398" s="538"/>
      <c r="B4398" s="539"/>
      <c r="C4398" s="492"/>
      <c r="D4398" s="554"/>
      <c r="E4398" s="482"/>
      <c r="F4398" s="488"/>
      <c r="G4398" s="482"/>
      <c r="H4398" s="482"/>
      <c r="I4398" s="489"/>
      <c r="J4398" s="455"/>
      <c r="K4398" s="518"/>
      <c r="L4398" s="493"/>
      <c r="M4398" s="493"/>
      <c r="N4398" s="587"/>
      <c r="O4398" s="545"/>
      <c r="P4398" s="545"/>
    </row>
    <row r="4399" spans="1:16" hidden="1" x14ac:dyDescent="0.2">
      <c r="A4399" s="538"/>
      <c r="B4399" s="539"/>
      <c r="C4399" s="492"/>
      <c r="D4399" s="554"/>
      <c r="E4399" s="482"/>
      <c r="F4399" s="488"/>
      <c r="G4399" s="482"/>
      <c r="H4399" s="482"/>
      <c r="I4399" s="489"/>
      <c r="J4399" s="455"/>
      <c r="K4399" s="518"/>
      <c r="L4399" s="493"/>
      <c r="M4399" s="493"/>
      <c r="N4399" s="587"/>
      <c r="O4399" s="545"/>
      <c r="P4399" s="545"/>
    </row>
    <row r="4400" spans="1:16" hidden="1" x14ac:dyDescent="0.2">
      <c r="A4400" s="538"/>
      <c r="B4400" s="539"/>
      <c r="C4400" s="492"/>
      <c r="D4400" s="554"/>
      <c r="E4400" s="482"/>
      <c r="F4400" s="488"/>
      <c r="G4400" s="482"/>
      <c r="H4400" s="482"/>
      <c r="I4400" s="489"/>
      <c r="J4400" s="455"/>
      <c r="K4400" s="518"/>
      <c r="L4400" s="493"/>
      <c r="M4400" s="493"/>
      <c r="N4400" s="587"/>
      <c r="O4400" s="545"/>
      <c r="P4400" s="545"/>
    </row>
    <row r="4401" spans="1:16" hidden="1" x14ac:dyDescent="0.2">
      <c r="A4401" s="538"/>
      <c r="B4401" s="539"/>
      <c r="C4401" s="492"/>
      <c r="D4401" s="554"/>
      <c r="E4401" s="482"/>
      <c r="F4401" s="488"/>
      <c r="G4401" s="482"/>
      <c r="H4401" s="482"/>
      <c r="I4401" s="489"/>
      <c r="J4401" s="455"/>
      <c r="K4401" s="518"/>
      <c r="L4401" s="493"/>
      <c r="M4401" s="493"/>
      <c r="N4401" s="587"/>
      <c r="O4401" s="545"/>
      <c r="P4401" s="545"/>
    </row>
    <row r="4402" spans="1:16" hidden="1" x14ac:dyDescent="0.2">
      <c r="A4402" s="538"/>
      <c r="B4402" s="539"/>
      <c r="C4402" s="492"/>
      <c r="D4402" s="554"/>
      <c r="E4402" s="482"/>
      <c r="F4402" s="488"/>
      <c r="G4402" s="482"/>
      <c r="H4402" s="482"/>
      <c r="I4402" s="489"/>
      <c r="J4402" s="455"/>
      <c r="K4402" s="518"/>
      <c r="L4402" s="493"/>
      <c r="M4402" s="493"/>
      <c r="N4402" s="587"/>
      <c r="O4402" s="545"/>
      <c r="P4402" s="545"/>
    </row>
    <row r="4403" spans="1:16" hidden="1" x14ac:dyDescent="0.2">
      <c r="A4403" s="538"/>
      <c r="B4403" s="539"/>
      <c r="C4403" s="492"/>
      <c r="D4403" s="554"/>
      <c r="E4403" s="482"/>
      <c r="F4403" s="488"/>
      <c r="G4403" s="482"/>
      <c r="H4403" s="482"/>
      <c r="I4403" s="489"/>
      <c r="J4403" s="455"/>
      <c r="K4403" s="518"/>
      <c r="L4403" s="493"/>
      <c r="M4403" s="493"/>
      <c r="N4403" s="587"/>
      <c r="O4403" s="545"/>
      <c r="P4403" s="545"/>
    </row>
    <row r="4404" spans="1:16" hidden="1" x14ac:dyDescent="0.2">
      <c r="A4404" s="538"/>
      <c r="B4404" s="539"/>
      <c r="C4404" s="492"/>
      <c r="D4404" s="554"/>
      <c r="E4404" s="482"/>
      <c r="F4404" s="488"/>
      <c r="G4404" s="482"/>
      <c r="H4404" s="482"/>
      <c r="I4404" s="489"/>
      <c r="J4404" s="455"/>
      <c r="K4404" s="518"/>
      <c r="L4404" s="493"/>
      <c r="M4404" s="493"/>
      <c r="N4404" s="587"/>
      <c r="O4404" s="545"/>
      <c r="P4404" s="545"/>
    </row>
    <row r="4405" spans="1:16" hidden="1" x14ac:dyDescent="0.2">
      <c r="A4405" s="538"/>
      <c r="B4405" s="539"/>
      <c r="C4405" s="492"/>
      <c r="D4405" s="554"/>
      <c r="E4405" s="482"/>
      <c r="F4405" s="488"/>
      <c r="G4405" s="482"/>
      <c r="H4405" s="482"/>
      <c r="I4405" s="489"/>
      <c r="J4405" s="455"/>
      <c r="K4405" s="518"/>
      <c r="L4405" s="493"/>
      <c r="M4405" s="493"/>
      <c r="N4405" s="587"/>
      <c r="O4405" s="545"/>
      <c r="P4405" s="545"/>
    </row>
    <row r="4406" spans="1:16" hidden="1" x14ac:dyDescent="0.2">
      <c r="A4406" s="538"/>
      <c r="B4406" s="539"/>
      <c r="C4406" s="492"/>
      <c r="D4406" s="554"/>
      <c r="E4406" s="482"/>
      <c r="F4406" s="488"/>
      <c r="G4406" s="482"/>
      <c r="H4406" s="482"/>
      <c r="I4406" s="489"/>
      <c r="J4406" s="455"/>
      <c r="K4406" s="518"/>
      <c r="L4406" s="493"/>
      <c r="M4406" s="493"/>
      <c r="N4406" s="587"/>
      <c r="O4406" s="545"/>
      <c r="P4406" s="545"/>
    </row>
    <row r="4407" spans="1:16" hidden="1" x14ac:dyDescent="0.2">
      <c r="A4407" s="538"/>
      <c r="B4407" s="539"/>
      <c r="C4407" s="492"/>
      <c r="D4407" s="554"/>
      <c r="E4407" s="482"/>
      <c r="F4407" s="488"/>
      <c r="G4407" s="482"/>
      <c r="H4407" s="482"/>
      <c r="I4407" s="489"/>
      <c r="J4407" s="455"/>
      <c r="K4407" s="518"/>
      <c r="L4407" s="493"/>
      <c r="M4407" s="493"/>
      <c r="N4407" s="587"/>
      <c r="O4407" s="545"/>
      <c r="P4407" s="545"/>
    </row>
    <row r="4408" spans="1:16" hidden="1" x14ac:dyDescent="0.2">
      <c r="A4408" s="538"/>
      <c r="B4408" s="539"/>
      <c r="C4408" s="492"/>
      <c r="D4408" s="554"/>
      <c r="E4408" s="482"/>
      <c r="F4408" s="488"/>
      <c r="G4408" s="482"/>
      <c r="H4408" s="482"/>
      <c r="I4408" s="489"/>
      <c r="J4408" s="455"/>
      <c r="K4408" s="518"/>
      <c r="L4408" s="493"/>
      <c r="M4408" s="493"/>
      <c r="N4408" s="587"/>
      <c r="O4408" s="545"/>
      <c r="P4408" s="545"/>
    </row>
    <row r="4409" spans="1:16" hidden="1" x14ac:dyDescent="0.2">
      <c r="A4409" s="538"/>
      <c r="B4409" s="539"/>
      <c r="C4409" s="492"/>
      <c r="D4409" s="554"/>
      <c r="E4409" s="482"/>
      <c r="F4409" s="488"/>
      <c r="G4409" s="482"/>
      <c r="H4409" s="482"/>
      <c r="I4409" s="489"/>
      <c r="J4409" s="455"/>
      <c r="K4409" s="518"/>
      <c r="L4409" s="493"/>
      <c r="M4409" s="493"/>
      <c r="N4409" s="587"/>
      <c r="O4409" s="545"/>
      <c r="P4409" s="545"/>
    </row>
    <row r="4410" spans="1:16" hidden="1" x14ac:dyDescent="0.2">
      <c r="A4410" s="538"/>
      <c r="B4410" s="539"/>
      <c r="C4410" s="492"/>
      <c r="D4410" s="554"/>
      <c r="E4410" s="482"/>
      <c r="F4410" s="488"/>
      <c r="G4410" s="482"/>
      <c r="H4410" s="482"/>
      <c r="I4410" s="489"/>
      <c r="J4410" s="455"/>
      <c r="K4410" s="518"/>
      <c r="L4410" s="493"/>
      <c r="M4410" s="493"/>
      <c r="N4410" s="587"/>
      <c r="O4410" s="545"/>
      <c r="P4410" s="545"/>
    </row>
    <row r="4411" spans="1:16" hidden="1" x14ac:dyDescent="0.2">
      <c r="A4411" s="538"/>
      <c r="B4411" s="531"/>
      <c r="C4411" s="531"/>
      <c r="D4411" s="531"/>
      <c r="E4411" s="531"/>
      <c r="F4411" s="531"/>
      <c r="G4411" s="531"/>
      <c r="H4411" s="531"/>
      <c r="I4411" s="531"/>
      <c r="J4411" s="531"/>
      <c r="K4411" s="531"/>
      <c r="L4411" s="531"/>
      <c r="M4411" s="531"/>
      <c r="N4411" s="531"/>
      <c r="O4411" s="545"/>
      <c r="P4411" s="545"/>
    </row>
    <row r="4412" spans="1:16" hidden="1" x14ac:dyDescent="0.2">
      <c r="A4412" s="538"/>
      <c r="B4412" s="531"/>
      <c r="C4412" s="531"/>
      <c r="D4412" s="531"/>
      <c r="E4412" s="531"/>
      <c r="F4412" s="531"/>
      <c r="G4412" s="531"/>
      <c r="H4412" s="531"/>
      <c r="I4412" s="531"/>
      <c r="J4412" s="531"/>
      <c r="K4412" s="531"/>
      <c r="L4412" s="531"/>
      <c r="M4412" s="531"/>
      <c r="N4412" s="531"/>
      <c r="O4412" s="545"/>
      <c r="P4412" s="545"/>
    </row>
    <row r="4413" spans="1:16" hidden="1" x14ac:dyDescent="0.2">
      <c r="A4413" s="538"/>
      <c r="B4413" s="531"/>
      <c r="C4413" s="531"/>
      <c r="D4413" s="531"/>
      <c r="E4413" s="531"/>
      <c r="F4413" s="531"/>
      <c r="G4413" s="531"/>
      <c r="H4413" s="531"/>
      <c r="I4413" s="531"/>
      <c r="J4413" s="531"/>
      <c r="K4413" s="531"/>
      <c r="L4413" s="531"/>
      <c r="M4413" s="531"/>
      <c r="N4413" s="531"/>
      <c r="O4413" s="545"/>
      <c r="P4413" s="545"/>
    </row>
    <row r="4414" spans="1:16" hidden="1" x14ac:dyDescent="0.2">
      <c r="A4414" s="538"/>
      <c r="B4414" s="531"/>
      <c r="C4414" s="531"/>
      <c r="D4414" s="531"/>
      <c r="E4414" s="531"/>
      <c r="F4414" s="531"/>
      <c r="G4414" s="531"/>
      <c r="H4414" s="531"/>
      <c r="I4414" s="531"/>
      <c r="J4414" s="531"/>
      <c r="K4414" s="531"/>
      <c r="L4414" s="531"/>
      <c r="M4414" s="531"/>
      <c r="N4414" s="531"/>
      <c r="O4414" s="545"/>
      <c r="P4414" s="545"/>
    </row>
    <row r="4415" spans="1:16" hidden="1" x14ac:dyDescent="0.2">
      <c r="A4415" s="538"/>
      <c r="B4415" s="531"/>
      <c r="C4415" s="531"/>
      <c r="D4415" s="531"/>
      <c r="E4415" s="531"/>
      <c r="F4415" s="531"/>
      <c r="G4415" s="531"/>
      <c r="H4415" s="531"/>
      <c r="I4415" s="531"/>
      <c r="J4415" s="531"/>
      <c r="K4415" s="531"/>
      <c r="L4415" s="531"/>
      <c r="M4415" s="531"/>
      <c r="N4415" s="531"/>
      <c r="O4415" s="545"/>
      <c r="P4415" s="545"/>
    </row>
    <row r="4416" spans="1:16" hidden="1" x14ac:dyDescent="0.2">
      <c r="A4416" s="538"/>
      <c r="B4416" s="531"/>
      <c r="C4416" s="531"/>
      <c r="D4416" s="531"/>
      <c r="E4416" s="531"/>
      <c r="F4416" s="531"/>
      <c r="G4416" s="531"/>
      <c r="H4416" s="531"/>
      <c r="I4416" s="531"/>
      <c r="J4416" s="531"/>
      <c r="K4416" s="531"/>
      <c r="L4416" s="531"/>
      <c r="M4416" s="531"/>
      <c r="N4416" s="531"/>
      <c r="O4416" s="545"/>
      <c r="P4416" s="545"/>
    </row>
    <row r="4417" spans="1:16" hidden="1" x14ac:dyDescent="0.2">
      <c r="A4417" s="538"/>
      <c r="B4417" s="531"/>
      <c r="C4417" s="531"/>
      <c r="D4417" s="531"/>
      <c r="E4417" s="531"/>
      <c r="F4417" s="531"/>
      <c r="G4417" s="531"/>
      <c r="H4417" s="531"/>
      <c r="I4417" s="531"/>
      <c r="J4417" s="531"/>
      <c r="K4417" s="531"/>
      <c r="L4417" s="531"/>
      <c r="M4417" s="531"/>
      <c r="N4417" s="531"/>
      <c r="O4417" s="545"/>
      <c r="P4417" s="545"/>
    </row>
    <row r="4418" spans="1:16" hidden="1" x14ac:dyDescent="0.2">
      <c r="A4418" s="538"/>
      <c r="B4418" s="531"/>
      <c r="C4418" s="531"/>
      <c r="D4418" s="531"/>
      <c r="E4418" s="531"/>
      <c r="F4418" s="531"/>
      <c r="G4418" s="531"/>
      <c r="H4418" s="531"/>
      <c r="I4418" s="531"/>
      <c r="J4418" s="531"/>
      <c r="K4418" s="531"/>
      <c r="L4418" s="531"/>
      <c r="M4418" s="531"/>
      <c r="N4418" s="531"/>
      <c r="O4418" s="545"/>
      <c r="P4418" s="545"/>
    </row>
    <row r="4419" spans="1:16" hidden="1" x14ac:dyDescent="0.2">
      <c r="A4419" s="538"/>
      <c r="B4419" s="531"/>
      <c r="C4419" s="531"/>
      <c r="D4419" s="531"/>
      <c r="E4419" s="531"/>
      <c r="F4419" s="531"/>
      <c r="G4419" s="531"/>
      <c r="H4419" s="531"/>
      <c r="I4419" s="531"/>
      <c r="J4419" s="531"/>
      <c r="K4419" s="531"/>
      <c r="L4419" s="531"/>
      <c r="M4419" s="531"/>
      <c r="N4419" s="531"/>
      <c r="O4419" s="545"/>
      <c r="P4419" s="545"/>
    </row>
    <row r="4420" spans="1:16" hidden="1" x14ac:dyDescent="0.2">
      <c r="A4420" s="538"/>
      <c r="B4420" s="531"/>
      <c r="C4420" s="531"/>
      <c r="D4420" s="531"/>
      <c r="E4420" s="531"/>
      <c r="F4420" s="531"/>
      <c r="G4420" s="531"/>
      <c r="H4420" s="531"/>
      <c r="I4420" s="531"/>
      <c r="J4420" s="531"/>
      <c r="K4420" s="531"/>
      <c r="L4420" s="531"/>
      <c r="M4420" s="531"/>
      <c r="N4420" s="531"/>
      <c r="O4420" s="545"/>
      <c r="P4420" s="545"/>
    </row>
    <row r="4421" spans="1:16" hidden="1" x14ac:dyDescent="0.2">
      <c r="A4421" s="538"/>
      <c r="B4421" s="531"/>
      <c r="C4421" s="531"/>
      <c r="D4421" s="531"/>
      <c r="E4421" s="531"/>
      <c r="F4421" s="531"/>
      <c r="G4421" s="531"/>
      <c r="H4421" s="531"/>
      <c r="I4421" s="531"/>
      <c r="J4421" s="531"/>
      <c r="K4421" s="531"/>
      <c r="L4421" s="531"/>
      <c r="M4421" s="531"/>
      <c r="N4421" s="531"/>
      <c r="O4421" s="545"/>
      <c r="P4421" s="545"/>
    </row>
    <row r="4422" spans="1:16" hidden="1" x14ac:dyDescent="0.2">
      <c r="A4422" s="538"/>
      <c r="B4422" s="531"/>
      <c r="C4422" s="531"/>
      <c r="D4422" s="531"/>
      <c r="E4422" s="531"/>
      <c r="F4422" s="531"/>
      <c r="G4422" s="531"/>
      <c r="H4422" s="531"/>
      <c r="I4422" s="531"/>
      <c r="J4422" s="531"/>
      <c r="K4422" s="531"/>
      <c r="L4422" s="531"/>
      <c r="M4422" s="531"/>
      <c r="N4422" s="531"/>
      <c r="O4422" s="545"/>
      <c r="P4422" s="545"/>
    </row>
    <row r="4423" spans="1:16" hidden="1" x14ac:dyDescent="0.2">
      <c r="A4423" s="538"/>
      <c r="B4423" s="531"/>
      <c r="C4423" s="531"/>
      <c r="D4423" s="531"/>
      <c r="E4423" s="531"/>
      <c r="F4423" s="531"/>
      <c r="G4423" s="531"/>
      <c r="H4423" s="531"/>
      <c r="I4423" s="531"/>
      <c r="J4423" s="531"/>
      <c r="K4423" s="531"/>
      <c r="L4423" s="531"/>
      <c r="M4423" s="531"/>
      <c r="N4423" s="531"/>
      <c r="O4423" s="545"/>
      <c r="P4423" s="545"/>
    </row>
    <row r="4424" spans="1:16" hidden="1" x14ac:dyDescent="0.2">
      <c r="A4424" s="538"/>
      <c r="B4424" s="531"/>
      <c r="C4424" s="531"/>
      <c r="D4424" s="531"/>
      <c r="E4424" s="531"/>
      <c r="F4424" s="531"/>
      <c r="G4424" s="531"/>
      <c r="H4424" s="531"/>
      <c r="I4424" s="531"/>
      <c r="J4424" s="531"/>
      <c r="K4424" s="531"/>
      <c r="L4424" s="531"/>
      <c r="M4424" s="531"/>
      <c r="N4424" s="531"/>
      <c r="O4424" s="545"/>
      <c r="P4424" s="545"/>
    </row>
    <row r="4425" spans="1:16" hidden="1" x14ac:dyDescent="0.2">
      <c r="A4425" s="538"/>
      <c r="B4425" s="531"/>
      <c r="C4425" s="531"/>
      <c r="D4425" s="531"/>
      <c r="E4425" s="531"/>
      <c r="F4425" s="531"/>
      <c r="G4425" s="531"/>
      <c r="H4425" s="531"/>
      <c r="I4425" s="531"/>
      <c r="J4425" s="531"/>
      <c r="K4425" s="531"/>
      <c r="L4425" s="531"/>
      <c r="M4425" s="531"/>
      <c r="N4425" s="531"/>
      <c r="O4425" s="545"/>
      <c r="P4425" s="545"/>
    </row>
    <row r="4426" spans="1:16" hidden="1" x14ac:dyDescent="0.2">
      <c r="A4426" s="538"/>
      <c r="B4426" s="531"/>
      <c r="C4426" s="531"/>
      <c r="D4426" s="531"/>
      <c r="E4426" s="531"/>
      <c r="F4426" s="531"/>
      <c r="G4426" s="531"/>
      <c r="H4426" s="531"/>
      <c r="I4426" s="531"/>
      <c r="J4426" s="531"/>
      <c r="K4426" s="531"/>
      <c r="L4426" s="531"/>
      <c r="M4426" s="531"/>
      <c r="N4426" s="531"/>
      <c r="O4426" s="545"/>
      <c r="P4426" s="545"/>
    </row>
    <row r="4427" spans="1:16" hidden="1" x14ac:dyDescent="0.2">
      <c r="A4427" s="538"/>
      <c r="B4427" s="531"/>
      <c r="C4427" s="531"/>
      <c r="D4427" s="531"/>
      <c r="E4427" s="531"/>
      <c r="F4427" s="531"/>
      <c r="G4427" s="531"/>
      <c r="H4427" s="531"/>
      <c r="I4427" s="531"/>
      <c r="J4427" s="531"/>
      <c r="K4427" s="531"/>
      <c r="L4427" s="531"/>
      <c r="M4427" s="531"/>
      <c r="N4427" s="531"/>
      <c r="O4427" s="545"/>
      <c r="P4427" s="545"/>
    </row>
    <row r="4428" spans="1:16" hidden="1" x14ac:dyDescent="0.2">
      <c r="A4428" s="538"/>
      <c r="B4428" s="531"/>
      <c r="C4428" s="531"/>
      <c r="D4428" s="531"/>
      <c r="E4428" s="531"/>
      <c r="F4428" s="531"/>
      <c r="G4428" s="531"/>
      <c r="H4428" s="531"/>
      <c r="I4428" s="531"/>
      <c r="J4428" s="531"/>
      <c r="K4428" s="531"/>
      <c r="L4428" s="531"/>
      <c r="M4428" s="531"/>
      <c r="N4428" s="531"/>
      <c r="O4428" s="545"/>
      <c r="P4428" s="545"/>
    </row>
    <row r="4429" spans="1:16" hidden="1" x14ac:dyDescent="0.2">
      <c r="A4429" s="538"/>
      <c r="B4429" s="531"/>
      <c r="C4429" s="531"/>
      <c r="D4429" s="531"/>
      <c r="E4429" s="531"/>
      <c r="F4429" s="531"/>
      <c r="G4429" s="531"/>
      <c r="H4429" s="531"/>
      <c r="I4429" s="531"/>
      <c r="J4429" s="531"/>
      <c r="K4429" s="531"/>
      <c r="L4429" s="531"/>
      <c r="M4429" s="531"/>
      <c r="N4429" s="531"/>
      <c r="O4429" s="545"/>
      <c r="P4429" s="545"/>
    </row>
    <row r="4430" spans="1:16" hidden="1" x14ac:dyDescent="0.2">
      <c r="A4430" s="538"/>
      <c r="B4430" s="531"/>
      <c r="C4430" s="531"/>
      <c r="D4430" s="531"/>
      <c r="E4430" s="531"/>
      <c r="F4430" s="531"/>
      <c r="G4430" s="531"/>
      <c r="H4430" s="531"/>
      <c r="I4430" s="531"/>
      <c r="J4430" s="531"/>
      <c r="K4430" s="531"/>
      <c r="L4430" s="531"/>
      <c r="M4430" s="531"/>
      <c r="N4430" s="531"/>
      <c r="O4430" s="545"/>
      <c r="P4430" s="545"/>
    </row>
    <row r="4431" spans="1:16" hidden="1" x14ac:dyDescent="0.2">
      <c r="A4431" s="538"/>
      <c r="B4431" s="531"/>
      <c r="C4431" s="531"/>
      <c r="D4431" s="531"/>
      <c r="E4431" s="531"/>
      <c r="F4431" s="531"/>
      <c r="G4431" s="531"/>
      <c r="H4431" s="531"/>
      <c r="I4431" s="531"/>
      <c r="J4431" s="531"/>
      <c r="K4431" s="531"/>
      <c r="L4431" s="531"/>
      <c r="M4431" s="531"/>
      <c r="N4431" s="531"/>
      <c r="O4431" s="545"/>
      <c r="P4431" s="545"/>
    </row>
    <row r="4432" spans="1:16" hidden="1" x14ac:dyDescent="0.2">
      <c r="A4432" s="538"/>
      <c r="B4432" s="531"/>
      <c r="C4432" s="531"/>
      <c r="D4432" s="531"/>
      <c r="E4432" s="531"/>
      <c r="F4432" s="531"/>
      <c r="G4432" s="531"/>
      <c r="H4432" s="531"/>
      <c r="I4432" s="531"/>
      <c r="J4432" s="531"/>
      <c r="K4432" s="531"/>
      <c r="L4432" s="531"/>
      <c r="M4432" s="531"/>
      <c r="N4432" s="531"/>
      <c r="O4432" s="545"/>
      <c r="P4432" s="545"/>
    </row>
    <row r="4433" spans="1:16" hidden="1" x14ac:dyDescent="0.2">
      <c r="A4433" s="538"/>
      <c r="B4433" s="531"/>
      <c r="C4433" s="531"/>
      <c r="D4433" s="531"/>
      <c r="E4433" s="531"/>
      <c r="F4433" s="531"/>
      <c r="G4433" s="531"/>
      <c r="H4433" s="531"/>
      <c r="I4433" s="531"/>
      <c r="J4433" s="531"/>
      <c r="K4433" s="531"/>
      <c r="L4433" s="531"/>
      <c r="M4433" s="531"/>
      <c r="N4433" s="531"/>
      <c r="O4433" s="545"/>
      <c r="P4433" s="545"/>
    </row>
    <row r="4434" spans="1:16" hidden="1" x14ac:dyDescent="0.2">
      <c r="A4434" s="538"/>
      <c r="B4434" s="531"/>
      <c r="C4434" s="531"/>
      <c r="D4434" s="531"/>
      <c r="E4434" s="531"/>
      <c r="F4434" s="531"/>
      <c r="G4434" s="531"/>
      <c r="H4434" s="531"/>
      <c r="I4434" s="531"/>
      <c r="J4434" s="531"/>
      <c r="K4434" s="531"/>
      <c r="L4434" s="531"/>
      <c r="M4434" s="531"/>
      <c r="N4434" s="531"/>
      <c r="O4434" s="545"/>
      <c r="P4434" s="545"/>
    </row>
    <row r="4435" spans="1:16" hidden="1" x14ac:dyDescent="0.2">
      <c r="A4435" s="538"/>
      <c r="B4435" s="531"/>
      <c r="C4435" s="531"/>
      <c r="D4435" s="531"/>
      <c r="E4435" s="531"/>
      <c r="F4435" s="531"/>
      <c r="G4435" s="531"/>
      <c r="H4435" s="531"/>
      <c r="I4435" s="531"/>
      <c r="J4435" s="531"/>
      <c r="K4435" s="531"/>
      <c r="L4435" s="531"/>
      <c r="M4435" s="531"/>
      <c r="N4435" s="531"/>
      <c r="O4435" s="545"/>
      <c r="P4435" s="545"/>
    </row>
    <row r="4436" spans="1:16" hidden="1" x14ac:dyDescent="0.2">
      <c r="A4436" s="538"/>
      <c r="B4436" s="531"/>
      <c r="C4436" s="531"/>
      <c r="D4436" s="531"/>
      <c r="E4436" s="531"/>
      <c r="F4436" s="531"/>
      <c r="G4436" s="531"/>
      <c r="H4436" s="531"/>
      <c r="I4436" s="531"/>
      <c r="J4436" s="531"/>
      <c r="K4436" s="531"/>
      <c r="L4436" s="531"/>
      <c r="M4436" s="531"/>
      <c r="N4436" s="531"/>
      <c r="O4436" s="545"/>
      <c r="P4436" s="545"/>
    </row>
    <row r="4437" spans="1:16" hidden="1" x14ac:dyDescent="0.2">
      <c r="A4437" s="538"/>
      <c r="B4437" s="531"/>
      <c r="C4437" s="531"/>
      <c r="D4437" s="531"/>
      <c r="E4437" s="531"/>
      <c r="F4437" s="531"/>
      <c r="G4437" s="531"/>
      <c r="H4437" s="531"/>
      <c r="I4437" s="531"/>
      <c r="J4437" s="531"/>
      <c r="K4437" s="531"/>
      <c r="L4437" s="531"/>
      <c r="M4437" s="531"/>
      <c r="N4437" s="531"/>
      <c r="O4437" s="545"/>
      <c r="P4437" s="545"/>
    </row>
    <row r="4438" spans="1:16" hidden="1" x14ac:dyDescent="0.2">
      <c r="A4438" s="538"/>
      <c r="B4438" s="531"/>
      <c r="C4438" s="531"/>
      <c r="D4438" s="531"/>
      <c r="E4438" s="531"/>
      <c r="F4438" s="531"/>
      <c r="G4438" s="531"/>
      <c r="H4438" s="531"/>
      <c r="I4438" s="531"/>
      <c r="J4438" s="531"/>
      <c r="K4438" s="531"/>
      <c r="L4438" s="531"/>
      <c r="M4438" s="531"/>
      <c r="N4438" s="531"/>
      <c r="O4438" s="545"/>
      <c r="P4438" s="545"/>
    </row>
    <row r="4439" spans="1:16" hidden="1" x14ac:dyDescent="0.2">
      <c r="A4439" s="538"/>
      <c r="B4439" s="531"/>
      <c r="C4439" s="531"/>
      <c r="D4439" s="531"/>
      <c r="E4439" s="531"/>
      <c r="F4439" s="531"/>
      <c r="G4439" s="531"/>
      <c r="H4439" s="531"/>
      <c r="I4439" s="531"/>
      <c r="J4439" s="531"/>
      <c r="K4439" s="531"/>
      <c r="L4439" s="531"/>
      <c r="M4439" s="531"/>
      <c r="N4439" s="531"/>
      <c r="O4439" s="545"/>
      <c r="P4439" s="545"/>
    </row>
    <row r="4440" spans="1:16" hidden="1" x14ac:dyDescent="0.2">
      <c r="A4440" s="538"/>
      <c r="B4440" s="531"/>
      <c r="C4440" s="531"/>
      <c r="D4440" s="531"/>
      <c r="E4440" s="531"/>
      <c r="F4440" s="531"/>
      <c r="G4440" s="531"/>
      <c r="H4440" s="531"/>
      <c r="I4440" s="531"/>
      <c r="J4440" s="531"/>
      <c r="K4440" s="531"/>
      <c r="L4440" s="531"/>
      <c r="M4440" s="531"/>
      <c r="N4440" s="531"/>
      <c r="O4440" s="545"/>
      <c r="P4440" s="545"/>
    </row>
    <row r="4441" spans="1:16" hidden="1" x14ac:dyDescent="0.2">
      <c r="A4441" s="538"/>
      <c r="B4441" s="531"/>
      <c r="C4441" s="531"/>
      <c r="D4441" s="531"/>
      <c r="E4441" s="531"/>
      <c r="F4441" s="531"/>
      <c r="G4441" s="531"/>
      <c r="H4441" s="531"/>
      <c r="I4441" s="531"/>
      <c r="J4441" s="531"/>
      <c r="K4441" s="531"/>
      <c r="L4441" s="531"/>
      <c r="M4441" s="531"/>
      <c r="N4441" s="531"/>
      <c r="O4441" s="545"/>
      <c r="P4441" s="545"/>
    </row>
    <row r="4442" spans="1:16" hidden="1" x14ac:dyDescent="0.2">
      <c r="A4442" s="538"/>
      <c r="B4442" s="531"/>
      <c r="C4442" s="531"/>
      <c r="D4442" s="531"/>
      <c r="E4442" s="531"/>
      <c r="F4442" s="531"/>
      <c r="G4442" s="531"/>
      <c r="H4442" s="531"/>
      <c r="I4442" s="531"/>
      <c r="J4442" s="531"/>
      <c r="K4442" s="531"/>
      <c r="L4442" s="531"/>
      <c r="M4442" s="531"/>
      <c r="N4442" s="531"/>
      <c r="O4442" s="545"/>
      <c r="P4442" s="545"/>
    </row>
    <row r="4443" spans="1:16" hidden="1" x14ac:dyDescent="0.2">
      <c r="A4443" s="538"/>
      <c r="B4443" s="531"/>
      <c r="C4443" s="531"/>
      <c r="D4443" s="531"/>
      <c r="E4443" s="531"/>
      <c r="F4443" s="531"/>
      <c r="G4443" s="531"/>
      <c r="H4443" s="531"/>
      <c r="I4443" s="531"/>
      <c r="J4443" s="531"/>
      <c r="K4443" s="531"/>
      <c r="L4443" s="531"/>
      <c r="M4443" s="531"/>
      <c r="N4443" s="531"/>
      <c r="O4443" s="545"/>
      <c r="P4443" s="545"/>
    </row>
    <row r="4444" spans="1:16" hidden="1" x14ac:dyDescent="0.2">
      <c r="A4444" s="538"/>
      <c r="B4444" s="531"/>
      <c r="C4444" s="531"/>
      <c r="D4444" s="531"/>
      <c r="E4444" s="531"/>
      <c r="F4444" s="531"/>
      <c r="G4444" s="531"/>
      <c r="H4444" s="531"/>
      <c r="I4444" s="531"/>
      <c r="J4444" s="531"/>
      <c r="K4444" s="531"/>
      <c r="L4444" s="531"/>
      <c r="M4444" s="531"/>
      <c r="N4444" s="531"/>
      <c r="O4444" s="545"/>
      <c r="P4444" s="545"/>
    </row>
    <row r="4445" spans="1:16" hidden="1" x14ac:dyDescent="0.2">
      <c r="A4445" s="538"/>
      <c r="B4445" s="531"/>
      <c r="C4445" s="531"/>
      <c r="D4445" s="531"/>
      <c r="E4445" s="531"/>
      <c r="F4445" s="531"/>
      <c r="G4445" s="531"/>
      <c r="H4445" s="531"/>
      <c r="I4445" s="531"/>
      <c r="J4445" s="531"/>
      <c r="K4445" s="531"/>
      <c r="L4445" s="531"/>
      <c r="M4445" s="531"/>
      <c r="N4445" s="531"/>
      <c r="O4445" s="545"/>
      <c r="P4445" s="545"/>
    </row>
    <row r="4446" spans="1:16" hidden="1" x14ac:dyDescent="0.2">
      <c r="A4446" s="538"/>
      <c r="B4446" s="531"/>
      <c r="C4446" s="531"/>
      <c r="D4446" s="531"/>
      <c r="E4446" s="531"/>
      <c r="F4446" s="531"/>
      <c r="G4446" s="531"/>
      <c r="H4446" s="531"/>
      <c r="I4446" s="531"/>
      <c r="J4446" s="531"/>
      <c r="K4446" s="531"/>
      <c r="L4446" s="531"/>
      <c r="M4446" s="531"/>
      <c r="N4446" s="531"/>
      <c r="O4446" s="545"/>
      <c r="P4446" s="545"/>
    </row>
    <row r="4447" spans="1:16" hidden="1" x14ac:dyDescent="0.2">
      <c r="A4447" s="538"/>
      <c r="B4447" s="531"/>
      <c r="C4447" s="531"/>
      <c r="D4447" s="531"/>
      <c r="E4447" s="531"/>
      <c r="F4447" s="531"/>
      <c r="G4447" s="531"/>
      <c r="H4447" s="531"/>
      <c r="I4447" s="531"/>
      <c r="J4447" s="531"/>
      <c r="K4447" s="531"/>
      <c r="L4447" s="531"/>
      <c r="M4447" s="531"/>
      <c r="N4447" s="531"/>
      <c r="O4447" s="545"/>
      <c r="P4447" s="545"/>
    </row>
    <row r="4448" spans="1:16" hidden="1" x14ac:dyDescent="0.2">
      <c r="A4448" s="538"/>
      <c r="B4448" s="531"/>
      <c r="C4448" s="531"/>
      <c r="D4448" s="531"/>
      <c r="E4448" s="531"/>
      <c r="F4448" s="531"/>
      <c r="G4448" s="531"/>
      <c r="H4448" s="531"/>
      <c r="I4448" s="531"/>
      <c r="J4448" s="531"/>
      <c r="K4448" s="531"/>
      <c r="L4448" s="531"/>
      <c r="M4448" s="531"/>
      <c r="N4448" s="531"/>
      <c r="O4448" s="545"/>
      <c r="P4448" s="545"/>
    </row>
    <row r="4449" spans="1:16" hidden="1" x14ac:dyDescent="0.2">
      <c r="A4449" s="538"/>
      <c r="B4449" s="531"/>
      <c r="C4449" s="531"/>
      <c r="D4449" s="531"/>
      <c r="E4449" s="531"/>
      <c r="F4449" s="531"/>
      <c r="G4449" s="531"/>
      <c r="H4449" s="531"/>
      <c r="I4449" s="531"/>
      <c r="J4449" s="531"/>
      <c r="K4449" s="531"/>
      <c r="L4449" s="531"/>
      <c r="M4449" s="531"/>
      <c r="N4449" s="531"/>
      <c r="O4449" s="545"/>
      <c r="P4449" s="545"/>
    </row>
    <row r="4450" spans="1:16" hidden="1" x14ac:dyDescent="0.2">
      <c r="A4450" s="538"/>
      <c r="B4450" s="531"/>
      <c r="C4450" s="531"/>
      <c r="D4450" s="531"/>
      <c r="E4450" s="531"/>
      <c r="F4450" s="531"/>
      <c r="G4450" s="531"/>
      <c r="H4450" s="531"/>
      <c r="I4450" s="531"/>
      <c r="J4450" s="531"/>
      <c r="K4450" s="531"/>
      <c r="L4450" s="531"/>
      <c r="M4450" s="531"/>
      <c r="N4450" s="531"/>
      <c r="O4450" s="545"/>
      <c r="P4450" s="545"/>
    </row>
    <row r="4451" spans="1:16" hidden="1" x14ac:dyDescent="0.2">
      <c r="A4451" s="538"/>
      <c r="B4451" s="531"/>
      <c r="C4451" s="531"/>
      <c r="D4451" s="531"/>
      <c r="E4451" s="531"/>
      <c r="F4451" s="531"/>
      <c r="G4451" s="531"/>
      <c r="H4451" s="531"/>
      <c r="I4451" s="531"/>
      <c r="J4451" s="531"/>
      <c r="K4451" s="531"/>
      <c r="L4451" s="531"/>
      <c r="M4451" s="531"/>
      <c r="N4451" s="531"/>
      <c r="O4451" s="545"/>
      <c r="P4451" s="545"/>
    </row>
    <row r="4452" spans="1:16" hidden="1" x14ac:dyDescent="0.2">
      <c r="A4452" s="538"/>
      <c r="B4452" s="531"/>
      <c r="C4452" s="531"/>
      <c r="D4452" s="531"/>
      <c r="E4452" s="531"/>
      <c r="F4452" s="531"/>
      <c r="G4452" s="531"/>
      <c r="H4452" s="531"/>
      <c r="I4452" s="531"/>
      <c r="J4452" s="531"/>
      <c r="K4452" s="531"/>
      <c r="L4452" s="531"/>
      <c r="M4452" s="531"/>
      <c r="N4452" s="531"/>
      <c r="O4452" s="545"/>
      <c r="P4452" s="545"/>
    </row>
    <row r="4453" spans="1:16" hidden="1" x14ac:dyDescent="0.2">
      <c r="A4453" s="538"/>
      <c r="B4453" s="531"/>
      <c r="C4453" s="531"/>
      <c r="D4453" s="531"/>
      <c r="E4453" s="531"/>
      <c r="F4453" s="531"/>
      <c r="G4453" s="531"/>
      <c r="H4453" s="531"/>
      <c r="I4453" s="531"/>
      <c r="J4453" s="531"/>
      <c r="K4453" s="531"/>
      <c r="L4453" s="531"/>
      <c r="M4453" s="531"/>
      <c r="N4453" s="531"/>
      <c r="O4453" s="545"/>
      <c r="P4453" s="545"/>
    </row>
    <row r="4454" spans="1:16" hidden="1" x14ac:dyDescent="0.2">
      <c r="A4454" s="538"/>
      <c r="B4454" s="531"/>
      <c r="C4454" s="531"/>
      <c r="D4454" s="531"/>
      <c r="E4454" s="531"/>
      <c r="F4454" s="531"/>
      <c r="G4454" s="531"/>
      <c r="H4454" s="531"/>
      <c r="I4454" s="531"/>
      <c r="J4454" s="531"/>
      <c r="K4454" s="531"/>
      <c r="L4454" s="531"/>
      <c r="M4454" s="531"/>
      <c r="N4454" s="531"/>
      <c r="O4454" s="545"/>
      <c r="P4454" s="545"/>
    </row>
    <row r="4455" spans="1:16" hidden="1" x14ac:dyDescent="0.2">
      <c r="A4455" s="538"/>
      <c r="B4455" s="531"/>
      <c r="C4455" s="531"/>
      <c r="D4455" s="531"/>
      <c r="E4455" s="531"/>
      <c r="F4455" s="531"/>
      <c r="G4455" s="531"/>
      <c r="H4455" s="531"/>
      <c r="I4455" s="531"/>
      <c r="J4455" s="531"/>
      <c r="K4455" s="531"/>
      <c r="L4455" s="531"/>
      <c r="M4455" s="531"/>
      <c r="N4455" s="531"/>
      <c r="O4455" s="545"/>
      <c r="P4455" s="545"/>
    </row>
    <row r="4456" spans="1:16" hidden="1" x14ac:dyDescent="0.2">
      <c r="A4456" s="538"/>
      <c r="B4456" s="531"/>
      <c r="C4456" s="531"/>
      <c r="D4456" s="531"/>
      <c r="E4456" s="531"/>
      <c r="F4456" s="531"/>
      <c r="G4456" s="531"/>
      <c r="H4456" s="531"/>
      <c r="I4456" s="531"/>
      <c r="J4456" s="531"/>
      <c r="K4456" s="531"/>
      <c r="L4456" s="531"/>
      <c r="M4456" s="531"/>
      <c r="N4456" s="531"/>
      <c r="O4456" s="545"/>
      <c r="P4456" s="545"/>
    </row>
    <row r="4457" spans="1:16" hidden="1" x14ac:dyDescent="0.2">
      <c r="A4457" s="538"/>
      <c r="B4457" s="531"/>
      <c r="C4457" s="531"/>
      <c r="D4457" s="531"/>
      <c r="E4457" s="531"/>
      <c r="F4457" s="531"/>
      <c r="G4457" s="531"/>
      <c r="H4457" s="531"/>
      <c r="I4457" s="531"/>
      <c r="J4457" s="531"/>
      <c r="K4457" s="531"/>
      <c r="L4457" s="531"/>
      <c r="M4457" s="531"/>
      <c r="N4457" s="531"/>
      <c r="O4457" s="545"/>
      <c r="P4457" s="545"/>
    </row>
    <row r="4458" spans="1:16" hidden="1" x14ac:dyDescent="0.2">
      <c r="A4458" s="538"/>
      <c r="B4458" s="531"/>
      <c r="C4458" s="531"/>
      <c r="D4458" s="531"/>
      <c r="E4458" s="531"/>
      <c r="F4458" s="531"/>
      <c r="G4458" s="531"/>
      <c r="H4458" s="531"/>
      <c r="I4458" s="531"/>
      <c r="J4458" s="531"/>
      <c r="K4458" s="531"/>
      <c r="L4458" s="531"/>
      <c r="M4458" s="531"/>
      <c r="N4458" s="531"/>
      <c r="O4458" s="545"/>
      <c r="P4458" s="545"/>
    </row>
    <row r="4459" spans="1:16" hidden="1" x14ac:dyDescent="0.2">
      <c r="A4459" s="538"/>
      <c r="B4459" s="531"/>
      <c r="C4459" s="531"/>
      <c r="D4459" s="531"/>
      <c r="E4459" s="531"/>
      <c r="F4459" s="531"/>
      <c r="G4459" s="531"/>
      <c r="H4459" s="531"/>
      <c r="I4459" s="531"/>
      <c r="J4459" s="531"/>
      <c r="K4459" s="531"/>
      <c r="L4459" s="531"/>
      <c r="M4459" s="531"/>
      <c r="N4459" s="531"/>
      <c r="O4459" s="545"/>
      <c r="P4459" s="545"/>
    </row>
    <row r="4460" spans="1:16" hidden="1" x14ac:dyDescent="0.2">
      <c r="A4460" s="538"/>
      <c r="B4460" s="531"/>
      <c r="C4460" s="531"/>
      <c r="D4460" s="531"/>
      <c r="E4460" s="531"/>
      <c r="F4460" s="531"/>
      <c r="G4460" s="531"/>
      <c r="H4460" s="531"/>
      <c r="I4460" s="531"/>
      <c r="J4460" s="531"/>
      <c r="K4460" s="531"/>
      <c r="L4460" s="531"/>
      <c r="M4460" s="531"/>
      <c r="N4460" s="531"/>
      <c r="O4460" s="545"/>
      <c r="P4460" s="545"/>
    </row>
    <row r="4461" spans="1:16" hidden="1" x14ac:dyDescent="0.2">
      <c r="A4461" s="538"/>
      <c r="B4461" s="531"/>
      <c r="C4461" s="531"/>
      <c r="D4461" s="531"/>
      <c r="E4461" s="531"/>
      <c r="F4461" s="531"/>
      <c r="G4461" s="531"/>
      <c r="H4461" s="531"/>
      <c r="I4461" s="531"/>
      <c r="J4461" s="531"/>
      <c r="K4461" s="531"/>
      <c r="L4461" s="531"/>
      <c r="M4461" s="531"/>
      <c r="N4461" s="531"/>
      <c r="O4461" s="545"/>
      <c r="P4461" s="545"/>
    </row>
    <row r="4462" spans="1:16" hidden="1" x14ac:dyDescent="0.2">
      <c r="A4462" s="538"/>
      <c r="B4462" s="531"/>
      <c r="C4462" s="531"/>
      <c r="D4462" s="531"/>
      <c r="E4462" s="531"/>
      <c r="F4462" s="531"/>
      <c r="G4462" s="531"/>
      <c r="H4462" s="531"/>
      <c r="I4462" s="531"/>
      <c r="J4462" s="531"/>
      <c r="K4462" s="531"/>
      <c r="L4462" s="531"/>
      <c r="M4462" s="531"/>
      <c r="N4462" s="531"/>
      <c r="O4462" s="545"/>
      <c r="P4462" s="545"/>
    </row>
    <row r="4463" spans="1:16" hidden="1" x14ac:dyDescent="0.2">
      <c r="A4463" s="538"/>
      <c r="B4463" s="531"/>
      <c r="C4463" s="531"/>
      <c r="D4463" s="531"/>
      <c r="E4463" s="531"/>
      <c r="F4463" s="531"/>
      <c r="G4463" s="531"/>
      <c r="H4463" s="531"/>
      <c r="I4463" s="531"/>
      <c r="J4463" s="531"/>
      <c r="K4463" s="531"/>
      <c r="L4463" s="531"/>
      <c r="M4463" s="531"/>
      <c r="N4463" s="531"/>
      <c r="O4463" s="545"/>
      <c r="P4463" s="545"/>
    </row>
    <row r="4464" spans="1:16" hidden="1" x14ac:dyDescent="0.2">
      <c r="A4464" s="538"/>
      <c r="B4464" s="531"/>
      <c r="C4464" s="531"/>
      <c r="D4464" s="531"/>
      <c r="E4464" s="531"/>
      <c r="F4464" s="531"/>
      <c r="G4464" s="531"/>
      <c r="H4464" s="531"/>
      <c r="I4464" s="531"/>
      <c r="J4464" s="531"/>
      <c r="K4464" s="531"/>
      <c r="L4464" s="531"/>
      <c r="M4464" s="531"/>
      <c r="N4464" s="531"/>
      <c r="O4464" s="545"/>
      <c r="P4464" s="545"/>
    </row>
    <row r="4465" spans="1:16" hidden="1" x14ac:dyDescent="0.2">
      <c r="A4465" s="538"/>
      <c r="B4465" s="531"/>
      <c r="C4465" s="531"/>
      <c r="D4465" s="531"/>
      <c r="E4465" s="531"/>
      <c r="F4465" s="531"/>
      <c r="G4465" s="531"/>
      <c r="H4465" s="531"/>
      <c r="I4465" s="531"/>
      <c r="J4465" s="531"/>
      <c r="K4465" s="531"/>
      <c r="L4465" s="531"/>
      <c r="M4465" s="531"/>
      <c r="N4465" s="531"/>
      <c r="O4465" s="545"/>
      <c r="P4465" s="545"/>
    </row>
    <row r="4466" spans="1:16" hidden="1" x14ac:dyDescent="0.2">
      <c r="A4466" s="538"/>
      <c r="B4466" s="531"/>
      <c r="C4466" s="531"/>
      <c r="D4466" s="531"/>
      <c r="E4466" s="531"/>
      <c r="F4466" s="531"/>
      <c r="G4466" s="531"/>
      <c r="H4466" s="531"/>
      <c r="I4466" s="531"/>
      <c r="J4466" s="531"/>
      <c r="K4466" s="531"/>
      <c r="L4466" s="531"/>
      <c r="M4466" s="531"/>
      <c r="N4466" s="531"/>
      <c r="O4466" s="545"/>
      <c r="P4466" s="545"/>
    </row>
    <row r="4467" spans="1:16" hidden="1" x14ac:dyDescent="0.2">
      <c r="A4467" s="538"/>
      <c r="B4467" s="531"/>
      <c r="C4467" s="531"/>
      <c r="D4467" s="531"/>
      <c r="E4467" s="531"/>
      <c r="F4467" s="531"/>
      <c r="G4467" s="531"/>
      <c r="H4467" s="531"/>
      <c r="I4467" s="531"/>
      <c r="J4467" s="531"/>
      <c r="K4467" s="531"/>
      <c r="L4467" s="531"/>
      <c r="M4467" s="531"/>
      <c r="N4467" s="531"/>
      <c r="O4467" s="545"/>
      <c r="P4467" s="545"/>
    </row>
    <row r="4468" spans="1:16" hidden="1" x14ac:dyDescent="0.2">
      <c r="A4468" s="538"/>
      <c r="B4468" s="531"/>
      <c r="C4468" s="531"/>
      <c r="D4468" s="531"/>
      <c r="E4468" s="531"/>
      <c r="F4468" s="531"/>
      <c r="G4468" s="531"/>
      <c r="H4468" s="531"/>
      <c r="I4468" s="531"/>
      <c r="J4468" s="531"/>
      <c r="K4468" s="531"/>
      <c r="L4468" s="531"/>
      <c r="M4468" s="531"/>
      <c r="N4468" s="531"/>
      <c r="O4468" s="545"/>
      <c r="P4468" s="545"/>
    </row>
    <row r="4469" spans="1:16" hidden="1" x14ac:dyDescent="0.2">
      <c r="A4469" s="538"/>
      <c r="B4469" s="531"/>
      <c r="C4469" s="531"/>
      <c r="D4469" s="531"/>
      <c r="E4469" s="531"/>
      <c r="F4469" s="531"/>
      <c r="G4469" s="531"/>
      <c r="H4469" s="531"/>
      <c r="I4469" s="531"/>
      <c r="J4469" s="531"/>
      <c r="K4469" s="531"/>
      <c r="L4469" s="531"/>
      <c r="M4469" s="531"/>
      <c r="N4469" s="531"/>
      <c r="O4469" s="545"/>
      <c r="P4469" s="545"/>
    </row>
    <row r="4470" spans="1:16" hidden="1" x14ac:dyDescent="0.2">
      <c r="A4470" s="538"/>
      <c r="B4470" s="531"/>
      <c r="C4470" s="531"/>
      <c r="D4470" s="531"/>
      <c r="E4470" s="531"/>
      <c r="F4470" s="531"/>
      <c r="G4470" s="531"/>
      <c r="H4470" s="531"/>
      <c r="I4470" s="531"/>
      <c r="J4470" s="531"/>
      <c r="K4470" s="531"/>
      <c r="L4470" s="531"/>
      <c r="M4470" s="531"/>
      <c r="N4470" s="531"/>
      <c r="O4470" s="545"/>
      <c r="P4470" s="545"/>
    </row>
    <row r="4471" spans="1:16" hidden="1" x14ac:dyDescent="0.2">
      <c r="A4471" s="538"/>
      <c r="B4471" s="531"/>
      <c r="C4471" s="531"/>
      <c r="D4471" s="531"/>
      <c r="E4471" s="531"/>
      <c r="F4471" s="531"/>
      <c r="G4471" s="531"/>
      <c r="H4471" s="531"/>
      <c r="I4471" s="531"/>
      <c r="J4471" s="531"/>
      <c r="K4471" s="531"/>
      <c r="L4471" s="531"/>
      <c r="M4471" s="531"/>
      <c r="N4471" s="531"/>
      <c r="O4471" s="545"/>
      <c r="P4471" s="545"/>
    </row>
    <row r="4472" spans="1:16" hidden="1" x14ac:dyDescent="0.2">
      <c r="A4472" s="538"/>
      <c r="B4472" s="531"/>
      <c r="C4472" s="531"/>
      <c r="D4472" s="531"/>
      <c r="E4472" s="531"/>
      <c r="F4472" s="531"/>
      <c r="G4472" s="531"/>
      <c r="H4472" s="531"/>
      <c r="I4472" s="531"/>
      <c r="J4472" s="531"/>
      <c r="K4472" s="531"/>
      <c r="L4472" s="531"/>
      <c r="M4472" s="531"/>
      <c r="N4472" s="531"/>
      <c r="O4472" s="545"/>
      <c r="P4472" s="545"/>
    </row>
    <row r="4473" spans="1:16" hidden="1" x14ac:dyDescent="0.2">
      <c r="A4473" s="538"/>
      <c r="B4473" s="531"/>
      <c r="C4473" s="531"/>
      <c r="D4473" s="531"/>
      <c r="E4473" s="531"/>
      <c r="F4473" s="531"/>
      <c r="G4473" s="531"/>
      <c r="H4473" s="531"/>
      <c r="I4473" s="531"/>
      <c r="J4473" s="531"/>
      <c r="K4473" s="531"/>
      <c r="L4473" s="531"/>
      <c r="M4473" s="531"/>
      <c r="N4473" s="531"/>
      <c r="O4473" s="545"/>
      <c r="P4473" s="545"/>
    </row>
    <row r="4474" spans="1:16" hidden="1" x14ac:dyDescent="0.2">
      <c r="A4474" s="538"/>
      <c r="B4474" s="531"/>
      <c r="C4474" s="531"/>
      <c r="D4474" s="531"/>
      <c r="E4474" s="531"/>
      <c r="F4474" s="531"/>
      <c r="G4474" s="531"/>
      <c r="H4474" s="531"/>
      <c r="I4474" s="531"/>
      <c r="J4474" s="531"/>
      <c r="K4474" s="531"/>
      <c r="L4474" s="531"/>
      <c r="M4474" s="531"/>
      <c r="N4474" s="531"/>
      <c r="O4474" s="545"/>
      <c r="P4474" s="545"/>
    </row>
    <row r="4475" spans="1:16" hidden="1" x14ac:dyDescent="0.2">
      <c r="A4475" s="538"/>
      <c r="B4475" s="531"/>
      <c r="C4475" s="531"/>
      <c r="D4475" s="531"/>
      <c r="E4475" s="531"/>
      <c r="F4475" s="531"/>
      <c r="G4475" s="531"/>
      <c r="H4475" s="531"/>
      <c r="I4475" s="531"/>
      <c r="J4475" s="531"/>
      <c r="K4475" s="531"/>
      <c r="L4475" s="531"/>
      <c r="M4475" s="531"/>
      <c r="N4475" s="531"/>
      <c r="O4475" s="545"/>
      <c r="P4475" s="545"/>
    </row>
    <row r="4476" spans="1:16" hidden="1" x14ac:dyDescent="0.2">
      <c r="A4476" s="538"/>
      <c r="B4476" s="531"/>
      <c r="C4476" s="531"/>
      <c r="D4476" s="531"/>
      <c r="E4476" s="531"/>
      <c r="F4476" s="531"/>
      <c r="G4476" s="531"/>
      <c r="H4476" s="531"/>
      <c r="I4476" s="531"/>
      <c r="J4476" s="531"/>
      <c r="K4476" s="531"/>
      <c r="L4476" s="531"/>
      <c r="M4476" s="531"/>
      <c r="N4476" s="531"/>
      <c r="O4476" s="545"/>
      <c r="P4476" s="545"/>
    </row>
    <row r="4477" spans="1:16" hidden="1" x14ac:dyDescent="0.2">
      <c r="A4477" s="538"/>
      <c r="B4477" s="531"/>
      <c r="C4477" s="531"/>
      <c r="D4477" s="531"/>
      <c r="E4477" s="531"/>
      <c r="F4477" s="531"/>
      <c r="G4477" s="531"/>
      <c r="H4477" s="531"/>
      <c r="I4477" s="531"/>
      <c r="J4477" s="531"/>
      <c r="K4477" s="531"/>
      <c r="L4477" s="531"/>
      <c r="M4477" s="531"/>
      <c r="N4477" s="531"/>
      <c r="O4477" s="545"/>
      <c r="P4477" s="545"/>
    </row>
    <row r="4478" spans="1:16" hidden="1" x14ac:dyDescent="0.2">
      <c r="A4478" s="538"/>
      <c r="B4478" s="531"/>
      <c r="C4478" s="531"/>
      <c r="D4478" s="531"/>
      <c r="E4478" s="531"/>
      <c r="F4478" s="531"/>
      <c r="G4478" s="531"/>
      <c r="H4478" s="531"/>
      <c r="I4478" s="531"/>
      <c r="J4478" s="531"/>
      <c r="K4478" s="531"/>
      <c r="L4478" s="531"/>
      <c r="M4478" s="531"/>
      <c r="N4478" s="531"/>
      <c r="O4478" s="545"/>
      <c r="P4478" s="545"/>
    </row>
    <row r="4479" spans="1:16" hidden="1" x14ac:dyDescent="0.2">
      <c r="A4479" s="538"/>
      <c r="B4479" s="531"/>
      <c r="C4479" s="531"/>
      <c r="D4479" s="531"/>
      <c r="E4479" s="531"/>
      <c r="F4479" s="531"/>
      <c r="G4479" s="531"/>
      <c r="H4479" s="531"/>
      <c r="I4479" s="531"/>
      <c r="J4479" s="531"/>
      <c r="K4479" s="531"/>
      <c r="L4479" s="531"/>
      <c r="M4479" s="531"/>
      <c r="N4479" s="531"/>
      <c r="O4479" s="545"/>
      <c r="P4479" s="545"/>
    </row>
    <row r="4480" spans="1:16" hidden="1" x14ac:dyDescent="0.2">
      <c r="A4480" s="538"/>
      <c r="B4480" s="531"/>
      <c r="C4480" s="531"/>
      <c r="D4480" s="531"/>
      <c r="E4480" s="531"/>
      <c r="F4480" s="531"/>
      <c r="G4480" s="531"/>
      <c r="H4480" s="531"/>
      <c r="I4480" s="531"/>
      <c r="J4480" s="531"/>
      <c r="K4480" s="531"/>
      <c r="L4480" s="531"/>
      <c r="M4480" s="531"/>
      <c r="N4480" s="531"/>
      <c r="O4480" s="545"/>
      <c r="P4480" s="545"/>
    </row>
    <row r="4481" spans="1:16" hidden="1" x14ac:dyDescent="0.2">
      <c r="A4481" s="538"/>
      <c r="B4481" s="531"/>
      <c r="C4481" s="531"/>
      <c r="D4481" s="531"/>
      <c r="E4481" s="531"/>
      <c r="F4481" s="531"/>
      <c r="G4481" s="531"/>
      <c r="H4481" s="531"/>
      <c r="I4481" s="531"/>
      <c r="J4481" s="531"/>
      <c r="K4481" s="531"/>
      <c r="L4481" s="531"/>
      <c r="M4481" s="531"/>
      <c r="N4481" s="531"/>
      <c r="O4481" s="545"/>
      <c r="P4481" s="545"/>
    </row>
    <row r="4482" spans="1:16" hidden="1" x14ac:dyDescent="0.2">
      <c r="A4482" s="538"/>
      <c r="B4482" s="531"/>
      <c r="C4482" s="531"/>
      <c r="D4482" s="531"/>
      <c r="E4482" s="531"/>
      <c r="F4482" s="531"/>
      <c r="G4482" s="531"/>
      <c r="H4482" s="531"/>
      <c r="I4482" s="531"/>
      <c r="J4482" s="531"/>
      <c r="K4482" s="531"/>
      <c r="L4482" s="531"/>
      <c r="M4482" s="531"/>
      <c r="N4482" s="531"/>
      <c r="O4482" s="545"/>
      <c r="P4482" s="545"/>
    </row>
    <row r="4483" spans="1:16" hidden="1" x14ac:dyDescent="0.2">
      <c r="A4483" s="538"/>
      <c r="B4483" s="531"/>
      <c r="C4483" s="531"/>
      <c r="D4483" s="531"/>
      <c r="E4483" s="531"/>
      <c r="F4483" s="531"/>
      <c r="G4483" s="531"/>
      <c r="H4483" s="531"/>
      <c r="I4483" s="531"/>
      <c r="J4483" s="531"/>
      <c r="K4483" s="531"/>
      <c r="L4483" s="531"/>
      <c r="M4483" s="531"/>
      <c r="N4483" s="531"/>
      <c r="O4483" s="545"/>
      <c r="P4483" s="545"/>
    </row>
    <row r="4484" spans="1:16" hidden="1" x14ac:dyDescent="0.2">
      <c r="A4484" s="538"/>
      <c r="B4484" s="531"/>
      <c r="C4484" s="531"/>
      <c r="D4484" s="531"/>
      <c r="E4484" s="531"/>
      <c r="F4484" s="531"/>
      <c r="G4484" s="531"/>
      <c r="H4484" s="531"/>
      <c r="I4484" s="531"/>
      <c r="J4484" s="531"/>
      <c r="K4484" s="531"/>
      <c r="L4484" s="531"/>
      <c r="M4484" s="531"/>
      <c r="N4484" s="531"/>
      <c r="O4484" s="545"/>
      <c r="P4484" s="545"/>
    </row>
    <row r="4485" spans="1:16" hidden="1" x14ac:dyDescent="0.2">
      <c r="A4485" s="538"/>
      <c r="B4485" s="531"/>
      <c r="C4485" s="531"/>
      <c r="D4485" s="531"/>
      <c r="E4485" s="531"/>
      <c r="F4485" s="531"/>
      <c r="G4485" s="531"/>
      <c r="H4485" s="531"/>
      <c r="I4485" s="531"/>
      <c r="J4485" s="531"/>
      <c r="K4485" s="531"/>
      <c r="L4485" s="531"/>
      <c r="M4485" s="531"/>
      <c r="N4485" s="531"/>
      <c r="O4485" s="545"/>
      <c r="P4485" s="545"/>
    </row>
    <row r="4486" spans="1:16" hidden="1" x14ac:dyDescent="0.2">
      <c r="A4486" s="538"/>
      <c r="B4486" s="531"/>
      <c r="C4486" s="531"/>
      <c r="D4486" s="531"/>
      <c r="E4486" s="531"/>
      <c r="F4486" s="531"/>
      <c r="G4486" s="531"/>
      <c r="H4486" s="531"/>
      <c r="I4486" s="531"/>
      <c r="J4486" s="531"/>
      <c r="K4486" s="531"/>
      <c r="L4486" s="531"/>
      <c r="M4486" s="531"/>
      <c r="N4486" s="531"/>
      <c r="O4486" s="545"/>
      <c r="P4486" s="545"/>
    </row>
    <row r="4487" spans="1:16" hidden="1" x14ac:dyDescent="0.2">
      <c r="A4487" s="538"/>
      <c r="B4487" s="531"/>
      <c r="C4487" s="531"/>
      <c r="D4487" s="531"/>
      <c r="E4487" s="531"/>
      <c r="F4487" s="531"/>
      <c r="G4487" s="531"/>
      <c r="H4487" s="531"/>
      <c r="I4487" s="531"/>
      <c r="J4487" s="531"/>
      <c r="K4487" s="531"/>
      <c r="L4487" s="531"/>
      <c r="M4487" s="531"/>
      <c r="N4487" s="531"/>
      <c r="O4487" s="545"/>
      <c r="P4487" s="545"/>
    </row>
    <row r="4488" spans="1:16" hidden="1" x14ac:dyDescent="0.2">
      <c r="A4488" s="538"/>
      <c r="B4488" s="531"/>
      <c r="C4488" s="531"/>
      <c r="D4488" s="531"/>
      <c r="E4488" s="531"/>
      <c r="F4488" s="531"/>
      <c r="G4488" s="531"/>
      <c r="H4488" s="531"/>
      <c r="I4488" s="531"/>
      <c r="J4488" s="531"/>
      <c r="K4488" s="531"/>
      <c r="L4488" s="531"/>
      <c r="M4488" s="531"/>
      <c r="N4488" s="531"/>
      <c r="O4488" s="545"/>
      <c r="P4488" s="545"/>
    </row>
    <row r="4489" spans="1:16" hidden="1" x14ac:dyDescent="0.2">
      <c r="A4489" s="538"/>
      <c r="B4489" s="531"/>
      <c r="C4489" s="531"/>
      <c r="D4489" s="531"/>
      <c r="E4489" s="531"/>
      <c r="F4489" s="531"/>
      <c r="G4489" s="531"/>
      <c r="H4489" s="531"/>
      <c r="I4489" s="531"/>
      <c r="J4489" s="531"/>
      <c r="K4489" s="531"/>
      <c r="L4489" s="531"/>
      <c r="M4489" s="531"/>
      <c r="N4489" s="531"/>
      <c r="O4489" s="545"/>
      <c r="P4489" s="545"/>
    </row>
    <row r="4490" spans="1:16" hidden="1" x14ac:dyDescent="0.2">
      <c r="A4490" s="538"/>
      <c r="B4490" s="531"/>
      <c r="C4490" s="531"/>
      <c r="D4490" s="531"/>
      <c r="E4490" s="531"/>
      <c r="F4490" s="531"/>
      <c r="G4490" s="531"/>
      <c r="H4490" s="531"/>
      <c r="I4490" s="531"/>
      <c r="J4490" s="531"/>
      <c r="K4490" s="531"/>
      <c r="L4490" s="531"/>
      <c r="M4490" s="531"/>
      <c r="N4490" s="531"/>
      <c r="O4490" s="545"/>
      <c r="P4490" s="545"/>
    </row>
    <row r="4491" spans="1:16" hidden="1" x14ac:dyDescent="0.2">
      <c r="A4491" s="538"/>
      <c r="B4491" s="531"/>
      <c r="C4491" s="531"/>
      <c r="D4491" s="531"/>
      <c r="E4491" s="531"/>
      <c r="F4491" s="531"/>
      <c r="G4491" s="531"/>
      <c r="H4491" s="531"/>
      <c r="I4491" s="531"/>
      <c r="J4491" s="531"/>
      <c r="K4491" s="531"/>
      <c r="L4491" s="531"/>
      <c r="M4491" s="531"/>
      <c r="N4491" s="531"/>
      <c r="O4491" s="545"/>
      <c r="P4491" s="545"/>
    </row>
    <row r="4492" spans="1:16" hidden="1" x14ac:dyDescent="0.2">
      <c r="A4492" s="538"/>
      <c r="B4492" s="531"/>
      <c r="C4492" s="531"/>
      <c r="D4492" s="531"/>
      <c r="E4492" s="531"/>
      <c r="F4492" s="531"/>
      <c r="G4492" s="531"/>
      <c r="H4492" s="531"/>
      <c r="I4492" s="531"/>
      <c r="J4492" s="531"/>
      <c r="K4492" s="531"/>
      <c r="L4492" s="531"/>
      <c r="M4492" s="531"/>
      <c r="N4492" s="531"/>
      <c r="O4492" s="545"/>
      <c r="P4492" s="545"/>
    </row>
    <row r="4493" spans="1:16" hidden="1" x14ac:dyDescent="0.2">
      <c r="A4493" s="538"/>
      <c r="B4493" s="531"/>
      <c r="C4493" s="531"/>
      <c r="D4493" s="531"/>
      <c r="E4493" s="531"/>
      <c r="F4493" s="531"/>
      <c r="G4493" s="531"/>
      <c r="H4493" s="531"/>
      <c r="I4493" s="531"/>
      <c r="J4493" s="531"/>
      <c r="K4493" s="531"/>
      <c r="L4493" s="531"/>
      <c r="M4493" s="531"/>
      <c r="N4493" s="531"/>
      <c r="O4493" s="545"/>
      <c r="P4493" s="545"/>
    </row>
    <row r="4494" spans="1:16" hidden="1" x14ac:dyDescent="0.2">
      <c r="A4494" s="538"/>
      <c r="B4494" s="531"/>
      <c r="C4494" s="531"/>
      <c r="D4494" s="531"/>
      <c r="E4494" s="531"/>
      <c r="F4494" s="531"/>
      <c r="G4494" s="531"/>
      <c r="H4494" s="531"/>
      <c r="I4494" s="531"/>
      <c r="J4494" s="531"/>
      <c r="K4494" s="531"/>
      <c r="L4494" s="531"/>
      <c r="M4494" s="531"/>
      <c r="N4494" s="531"/>
      <c r="O4494" s="545"/>
      <c r="P4494" s="545"/>
    </row>
    <row r="4495" spans="1:16" hidden="1" x14ac:dyDescent="0.2">
      <c r="A4495" s="538"/>
      <c r="B4495" s="531"/>
      <c r="C4495" s="531"/>
      <c r="D4495" s="531"/>
      <c r="E4495" s="531"/>
      <c r="F4495" s="531"/>
      <c r="G4495" s="531"/>
      <c r="H4495" s="531"/>
      <c r="I4495" s="531"/>
      <c r="J4495" s="531"/>
      <c r="K4495" s="531"/>
      <c r="L4495" s="531"/>
      <c r="M4495" s="531"/>
      <c r="N4495" s="531"/>
      <c r="O4495" s="545"/>
      <c r="P4495" s="545"/>
    </row>
    <row r="4496" spans="1:16" hidden="1" x14ac:dyDescent="0.2">
      <c r="A4496" s="538"/>
      <c r="B4496" s="531"/>
      <c r="C4496" s="531"/>
      <c r="D4496" s="531"/>
      <c r="E4496" s="531"/>
      <c r="F4496" s="531"/>
      <c r="G4496" s="531"/>
      <c r="H4496" s="531"/>
      <c r="I4496" s="531"/>
      <c r="J4496" s="531"/>
      <c r="K4496" s="531"/>
      <c r="L4496" s="531"/>
      <c r="M4496" s="531"/>
      <c r="N4496" s="531"/>
      <c r="O4496" s="545"/>
      <c r="P4496" s="545"/>
    </row>
    <row r="4497" spans="1:16" hidden="1" x14ac:dyDescent="0.2">
      <c r="A4497" s="538"/>
      <c r="B4497" s="531"/>
      <c r="C4497" s="531"/>
      <c r="D4497" s="531"/>
      <c r="E4497" s="531"/>
      <c r="F4497" s="531"/>
      <c r="G4497" s="531"/>
      <c r="H4497" s="531"/>
      <c r="I4497" s="531"/>
      <c r="J4497" s="531"/>
      <c r="K4497" s="531"/>
      <c r="L4497" s="531"/>
      <c r="M4497" s="531"/>
      <c r="N4497" s="531"/>
      <c r="O4497" s="545"/>
      <c r="P4497" s="545"/>
    </row>
    <row r="4498" spans="1:16" hidden="1" x14ac:dyDescent="0.2">
      <c r="A4498" s="538"/>
      <c r="B4498" s="531"/>
      <c r="C4498" s="531"/>
      <c r="D4498" s="531"/>
      <c r="E4498" s="531"/>
      <c r="F4498" s="531"/>
      <c r="G4498" s="531"/>
      <c r="H4498" s="531"/>
      <c r="I4498" s="531"/>
      <c r="J4498" s="531"/>
      <c r="K4498" s="531"/>
      <c r="L4498" s="531"/>
      <c r="M4498" s="531"/>
      <c r="N4498" s="531"/>
      <c r="O4498" s="545"/>
      <c r="P4498" s="545"/>
    </row>
    <row r="4499" spans="1:16" hidden="1" x14ac:dyDescent="0.2">
      <c r="A4499" s="538"/>
      <c r="B4499" s="531"/>
      <c r="C4499" s="531"/>
      <c r="D4499" s="531"/>
      <c r="E4499" s="531"/>
      <c r="F4499" s="531"/>
      <c r="G4499" s="531"/>
      <c r="H4499" s="531"/>
      <c r="I4499" s="531"/>
      <c r="J4499" s="531"/>
      <c r="K4499" s="531"/>
      <c r="L4499" s="531"/>
      <c r="M4499" s="531"/>
      <c r="N4499" s="531"/>
      <c r="O4499" s="545"/>
      <c r="P4499" s="545"/>
    </row>
    <row r="4500" spans="1:16" hidden="1" x14ac:dyDescent="0.2">
      <c r="A4500" s="538"/>
      <c r="B4500" s="531"/>
      <c r="C4500" s="531"/>
      <c r="D4500" s="531"/>
      <c r="E4500" s="531"/>
      <c r="F4500" s="531"/>
      <c r="G4500" s="531"/>
      <c r="H4500" s="531"/>
      <c r="I4500" s="531"/>
      <c r="J4500" s="531"/>
      <c r="K4500" s="531"/>
      <c r="L4500" s="531"/>
      <c r="M4500" s="531"/>
      <c r="N4500" s="531"/>
      <c r="O4500" s="545"/>
      <c r="P4500" s="545"/>
    </row>
    <row r="4501" spans="1:16" hidden="1" x14ac:dyDescent="0.2">
      <c r="A4501" s="538"/>
      <c r="B4501" s="531"/>
      <c r="C4501" s="531"/>
      <c r="D4501" s="531"/>
      <c r="E4501" s="531"/>
      <c r="F4501" s="531"/>
      <c r="G4501" s="531"/>
      <c r="H4501" s="531"/>
      <c r="I4501" s="531"/>
      <c r="J4501" s="531"/>
      <c r="K4501" s="531"/>
      <c r="L4501" s="531"/>
      <c r="M4501" s="531"/>
      <c r="N4501" s="531"/>
      <c r="O4501" s="545"/>
      <c r="P4501" s="545"/>
    </row>
    <row r="4502" spans="1:16" hidden="1" x14ac:dyDescent="0.2">
      <c r="A4502" s="538"/>
      <c r="B4502" s="531"/>
      <c r="C4502" s="531"/>
      <c r="D4502" s="531"/>
      <c r="E4502" s="531"/>
      <c r="F4502" s="531"/>
      <c r="G4502" s="531"/>
      <c r="H4502" s="531"/>
      <c r="I4502" s="531"/>
      <c r="J4502" s="531"/>
      <c r="K4502" s="531"/>
      <c r="L4502" s="531"/>
      <c r="M4502" s="531"/>
      <c r="N4502" s="531"/>
      <c r="O4502" s="545"/>
      <c r="P4502" s="545"/>
    </row>
    <row r="4503" spans="1:16" hidden="1" x14ac:dyDescent="0.2">
      <c r="A4503" s="538"/>
      <c r="B4503" s="531"/>
      <c r="C4503" s="531"/>
      <c r="D4503" s="531"/>
      <c r="E4503" s="531"/>
      <c r="F4503" s="531"/>
      <c r="G4503" s="531"/>
      <c r="H4503" s="531"/>
      <c r="I4503" s="531"/>
      <c r="J4503" s="531"/>
      <c r="K4503" s="531"/>
      <c r="L4503" s="531"/>
      <c r="M4503" s="531"/>
      <c r="N4503" s="531"/>
      <c r="O4503" s="545"/>
      <c r="P4503" s="545"/>
    </row>
    <row r="4504" spans="1:16" hidden="1" x14ac:dyDescent="0.2">
      <c r="A4504" s="538"/>
      <c r="B4504" s="531"/>
      <c r="C4504" s="531"/>
      <c r="D4504" s="531"/>
      <c r="E4504" s="531"/>
      <c r="F4504" s="531"/>
      <c r="G4504" s="531"/>
      <c r="H4504" s="531"/>
      <c r="I4504" s="531"/>
      <c r="J4504" s="531"/>
      <c r="K4504" s="531"/>
      <c r="L4504" s="531"/>
      <c r="M4504" s="531"/>
      <c r="N4504" s="531"/>
      <c r="O4504" s="545"/>
      <c r="P4504" s="545"/>
    </row>
    <row r="4505" spans="1:16" hidden="1" x14ac:dyDescent="0.2">
      <c r="A4505" s="538"/>
      <c r="B4505" s="531"/>
      <c r="C4505" s="531"/>
      <c r="D4505" s="531"/>
      <c r="E4505" s="531"/>
      <c r="F4505" s="531"/>
      <c r="G4505" s="531"/>
      <c r="H4505" s="531"/>
      <c r="I4505" s="531"/>
      <c r="J4505" s="531"/>
      <c r="K4505" s="531"/>
      <c r="L4505" s="531"/>
      <c r="M4505" s="531"/>
      <c r="N4505" s="531"/>
      <c r="O4505" s="545"/>
      <c r="P4505" s="545"/>
    </row>
    <row r="4506" spans="1:16" hidden="1" x14ac:dyDescent="0.2">
      <c r="A4506" s="538"/>
      <c r="B4506" s="531"/>
      <c r="C4506" s="531"/>
      <c r="D4506" s="531"/>
      <c r="E4506" s="531"/>
      <c r="F4506" s="531"/>
      <c r="G4506" s="531"/>
      <c r="H4506" s="531"/>
      <c r="I4506" s="531"/>
      <c r="J4506" s="531"/>
      <c r="K4506" s="531"/>
      <c r="L4506" s="531"/>
      <c r="M4506" s="531"/>
      <c r="N4506" s="531"/>
      <c r="O4506" s="545"/>
      <c r="P4506" s="545"/>
    </row>
    <row r="4507" spans="1:16" hidden="1" x14ac:dyDescent="0.2">
      <c r="A4507" s="538"/>
      <c r="B4507" s="531"/>
      <c r="C4507" s="531"/>
      <c r="D4507" s="531"/>
      <c r="E4507" s="531"/>
      <c r="F4507" s="531"/>
      <c r="G4507" s="531"/>
      <c r="H4507" s="531"/>
      <c r="I4507" s="531"/>
      <c r="J4507" s="531"/>
      <c r="K4507" s="531"/>
      <c r="L4507" s="531"/>
      <c r="M4507" s="531"/>
      <c r="N4507" s="531"/>
      <c r="O4507" s="545"/>
      <c r="P4507" s="545"/>
    </row>
    <row r="4508" spans="1:16" hidden="1" x14ac:dyDescent="0.2">
      <c r="A4508" s="538"/>
      <c r="B4508" s="531"/>
      <c r="C4508" s="531"/>
      <c r="D4508" s="531"/>
      <c r="E4508" s="531"/>
      <c r="F4508" s="531"/>
      <c r="G4508" s="531"/>
      <c r="H4508" s="531"/>
      <c r="I4508" s="531"/>
      <c r="J4508" s="531"/>
      <c r="K4508" s="531"/>
      <c r="L4508" s="531"/>
      <c r="M4508" s="531"/>
      <c r="N4508" s="531"/>
      <c r="O4508" s="545"/>
      <c r="P4508" s="545"/>
    </row>
    <row r="4509" spans="1:16" hidden="1" x14ac:dyDescent="0.2">
      <c r="A4509" s="538"/>
      <c r="B4509" s="531"/>
      <c r="C4509" s="531"/>
      <c r="D4509" s="531"/>
      <c r="E4509" s="531"/>
      <c r="F4509" s="531"/>
      <c r="G4509" s="531"/>
      <c r="H4509" s="531"/>
      <c r="I4509" s="531"/>
      <c r="J4509" s="531"/>
      <c r="K4509" s="531"/>
      <c r="L4509" s="531"/>
      <c r="M4509" s="531"/>
      <c r="N4509" s="531"/>
      <c r="O4509" s="545"/>
      <c r="P4509" s="545"/>
    </row>
    <row r="4510" spans="1:16" hidden="1" x14ac:dyDescent="0.2">
      <c r="A4510" s="538"/>
      <c r="B4510" s="531"/>
      <c r="C4510" s="531"/>
      <c r="D4510" s="531"/>
      <c r="E4510" s="531"/>
      <c r="F4510" s="531"/>
      <c r="G4510" s="531"/>
      <c r="H4510" s="531"/>
      <c r="I4510" s="531"/>
      <c r="J4510" s="531"/>
      <c r="K4510" s="531"/>
      <c r="L4510" s="531"/>
      <c r="M4510" s="531"/>
      <c r="N4510" s="531"/>
      <c r="O4510" s="545"/>
      <c r="P4510" s="545"/>
    </row>
    <row r="4511" spans="1:16" hidden="1" x14ac:dyDescent="0.2">
      <c r="A4511" s="538"/>
      <c r="B4511" s="531"/>
      <c r="C4511" s="531"/>
      <c r="D4511" s="531"/>
      <c r="E4511" s="531"/>
      <c r="F4511" s="531"/>
      <c r="G4511" s="531"/>
      <c r="H4511" s="531"/>
      <c r="I4511" s="531"/>
      <c r="J4511" s="531"/>
      <c r="K4511" s="531"/>
      <c r="L4511" s="531"/>
      <c r="M4511" s="531"/>
      <c r="N4511" s="531"/>
      <c r="O4511" s="545"/>
      <c r="P4511" s="545"/>
    </row>
    <row r="4512" spans="1:16" hidden="1" x14ac:dyDescent="0.2">
      <c r="A4512" s="538"/>
      <c r="B4512" s="531"/>
      <c r="C4512" s="531"/>
      <c r="D4512" s="531"/>
      <c r="E4512" s="531"/>
      <c r="F4512" s="531"/>
      <c r="G4512" s="531"/>
      <c r="H4512" s="531"/>
      <c r="I4512" s="531"/>
      <c r="J4512" s="531"/>
      <c r="K4512" s="531"/>
      <c r="L4512" s="531"/>
      <c r="M4512" s="531"/>
      <c r="N4512" s="531"/>
      <c r="O4512" s="545"/>
      <c r="P4512" s="545"/>
    </row>
    <row r="4513" spans="1:16" hidden="1" x14ac:dyDescent="0.2">
      <c r="A4513" s="538"/>
      <c r="B4513" s="531"/>
      <c r="C4513" s="531"/>
      <c r="D4513" s="531"/>
      <c r="E4513" s="531"/>
      <c r="F4513" s="531"/>
      <c r="G4513" s="531"/>
      <c r="H4513" s="531"/>
      <c r="I4513" s="531"/>
      <c r="J4513" s="531"/>
      <c r="K4513" s="531"/>
      <c r="L4513" s="531"/>
      <c r="M4513" s="531"/>
      <c r="N4513" s="531"/>
      <c r="O4513" s="545"/>
      <c r="P4513" s="545"/>
    </row>
    <row r="4514" spans="1:16" hidden="1" x14ac:dyDescent="0.2">
      <c r="A4514" s="538"/>
      <c r="B4514" s="531"/>
      <c r="C4514" s="531"/>
      <c r="D4514" s="531"/>
      <c r="E4514" s="531"/>
      <c r="F4514" s="531"/>
      <c r="G4514" s="531"/>
      <c r="H4514" s="531"/>
      <c r="I4514" s="531"/>
      <c r="J4514" s="531"/>
      <c r="K4514" s="531"/>
      <c r="L4514" s="531"/>
      <c r="M4514" s="531"/>
      <c r="N4514" s="531"/>
      <c r="O4514" s="545"/>
      <c r="P4514" s="545"/>
    </row>
    <row r="4515" spans="1:16" hidden="1" x14ac:dyDescent="0.2">
      <c r="A4515" s="538"/>
      <c r="B4515" s="531"/>
      <c r="C4515" s="531"/>
      <c r="D4515" s="531"/>
      <c r="E4515" s="531"/>
      <c r="F4515" s="531"/>
      <c r="G4515" s="531"/>
      <c r="H4515" s="531"/>
      <c r="I4515" s="531"/>
      <c r="J4515" s="531"/>
      <c r="K4515" s="531"/>
      <c r="L4515" s="531"/>
      <c r="M4515" s="531"/>
      <c r="N4515" s="531"/>
      <c r="O4515" s="545"/>
      <c r="P4515" s="545"/>
    </row>
    <row r="4516" spans="1:16" hidden="1" x14ac:dyDescent="0.2">
      <c r="A4516" s="538"/>
      <c r="B4516" s="531"/>
      <c r="C4516" s="531"/>
      <c r="D4516" s="531"/>
      <c r="E4516" s="531"/>
      <c r="F4516" s="531"/>
      <c r="G4516" s="531"/>
      <c r="H4516" s="531"/>
      <c r="I4516" s="531"/>
      <c r="J4516" s="531"/>
      <c r="K4516" s="531"/>
      <c r="L4516" s="531"/>
      <c r="M4516" s="531"/>
      <c r="N4516" s="531"/>
      <c r="O4516" s="545"/>
      <c r="P4516" s="545"/>
    </row>
    <row r="4517" spans="1:16" hidden="1" x14ac:dyDescent="0.2">
      <c r="A4517" s="538"/>
      <c r="B4517" s="531"/>
      <c r="C4517" s="531"/>
      <c r="D4517" s="531"/>
      <c r="E4517" s="531"/>
      <c r="F4517" s="531"/>
      <c r="G4517" s="531"/>
      <c r="H4517" s="531"/>
      <c r="I4517" s="531"/>
      <c r="J4517" s="531"/>
      <c r="K4517" s="531"/>
      <c r="L4517" s="531"/>
      <c r="M4517" s="531"/>
      <c r="N4517" s="531"/>
      <c r="O4517" s="545"/>
      <c r="P4517" s="545"/>
    </row>
    <row r="4518" spans="1:16" hidden="1" x14ac:dyDescent="0.2">
      <c r="A4518" s="538"/>
      <c r="B4518" s="531"/>
      <c r="C4518" s="531"/>
      <c r="D4518" s="531"/>
      <c r="E4518" s="531"/>
      <c r="F4518" s="531"/>
      <c r="G4518" s="531"/>
      <c r="H4518" s="531"/>
      <c r="I4518" s="531"/>
      <c r="J4518" s="531"/>
      <c r="K4518" s="531"/>
      <c r="L4518" s="531"/>
      <c r="M4518" s="531"/>
      <c r="N4518" s="531"/>
      <c r="O4518" s="545"/>
      <c r="P4518" s="545"/>
    </row>
    <row r="4519" spans="1:16" hidden="1" x14ac:dyDescent="0.2">
      <c r="A4519" s="538"/>
      <c r="B4519" s="531"/>
      <c r="C4519" s="531"/>
      <c r="D4519" s="531"/>
      <c r="E4519" s="531"/>
      <c r="F4519" s="531"/>
      <c r="G4519" s="531"/>
      <c r="H4519" s="531"/>
      <c r="I4519" s="531"/>
      <c r="J4519" s="531"/>
      <c r="K4519" s="531"/>
      <c r="L4519" s="531"/>
      <c r="M4519" s="531"/>
      <c r="N4519" s="531"/>
      <c r="O4519" s="545"/>
      <c r="P4519" s="545"/>
    </row>
    <row r="4520" spans="1:16" hidden="1" x14ac:dyDescent="0.2">
      <c r="A4520" s="538"/>
      <c r="B4520" s="531"/>
      <c r="C4520" s="531"/>
      <c r="D4520" s="531"/>
      <c r="E4520" s="531"/>
      <c r="F4520" s="531"/>
      <c r="G4520" s="531"/>
      <c r="H4520" s="531"/>
      <c r="I4520" s="531"/>
      <c r="J4520" s="531"/>
      <c r="K4520" s="531"/>
      <c r="L4520" s="531"/>
      <c r="M4520" s="531"/>
      <c r="N4520" s="531"/>
      <c r="O4520" s="545"/>
      <c r="P4520" s="545"/>
    </row>
    <row r="4521" spans="1:16" hidden="1" x14ac:dyDescent="0.2">
      <c r="A4521" s="538"/>
      <c r="B4521" s="531"/>
      <c r="C4521" s="531"/>
      <c r="D4521" s="531"/>
      <c r="E4521" s="531"/>
      <c r="F4521" s="531"/>
      <c r="G4521" s="531"/>
      <c r="H4521" s="531"/>
      <c r="I4521" s="531"/>
      <c r="J4521" s="531"/>
      <c r="K4521" s="531"/>
      <c r="L4521" s="531"/>
      <c r="M4521" s="531"/>
      <c r="N4521" s="531"/>
      <c r="O4521" s="545"/>
      <c r="P4521" s="545"/>
    </row>
    <row r="4522" spans="1:16" hidden="1" x14ac:dyDescent="0.2">
      <c r="A4522" s="538"/>
      <c r="B4522" s="531"/>
      <c r="C4522" s="531"/>
      <c r="D4522" s="531"/>
      <c r="E4522" s="531"/>
      <c r="F4522" s="531"/>
      <c r="G4522" s="531"/>
      <c r="H4522" s="531"/>
      <c r="I4522" s="531"/>
      <c r="J4522" s="531"/>
      <c r="K4522" s="531"/>
      <c r="L4522" s="531"/>
      <c r="M4522" s="531"/>
      <c r="N4522" s="531"/>
      <c r="O4522" s="545"/>
      <c r="P4522" s="545"/>
    </row>
    <row r="4523" spans="1:16" hidden="1" x14ac:dyDescent="0.2">
      <c r="A4523" s="538"/>
      <c r="B4523" s="531"/>
      <c r="C4523" s="531"/>
      <c r="D4523" s="531"/>
      <c r="E4523" s="531"/>
      <c r="F4523" s="531"/>
      <c r="G4523" s="531"/>
      <c r="H4523" s="531"/>
      <c r="I4523" s="531"/>
      <c r="J4523" s="531"/>
      <c r="K4523" s="531"/>
      <c r="L4523" s="531"/>
      <c r="M4523" s="531"/>
      <c r="N4523" s="531"/>
      <c r="O4523" s="545"/>
      <c r="P4523" s="545"/>
    </row>
    <row r="4524" spans="1:16" hidden="1" x14ac:dyDescent="0.2">
      <c r="A4524" s="538"/>
      <c r="B4524" s="531"/>
      <c r="C4524" s="531"/>
      <c r="D4524" s="531"/>
      <c r="E4524" s="531"/>
      <c r="F4524" s="531"/>
      <c r="G4524" s="531"/>
      <c r="H4524" s="531"/>
      <c r="I4524" s="531"/>
      <c r="J4524" s="531"/>
      <c r="K4524" s="531"/>
      <c r="L4524" s="531"/>
      <c r="M4524" s="531"/>
      <c r="N4524" s="531"/>
      <c r="O4524" s="545"/>
      <c r="P4524" s="545"/>
    </row>
    <row r="4525" spans="1:16" hidden="1" x14ac:dyDescent="0.2">
      <c r="A4525" s="538"/>
      <c r="B4525" s="531"/>
      <c r="C4525" s="531"/>
      <c r="D4525" s="531"/>
      <c r="E4525" s="531"/>
      <c r="F4525" s="531"/>
      <c r="G4525" s="531"/>
      <c r="H4525" s="531"/>
      <c r="I4525" s="531"/>
      <c r="J4525" s="531"/>
      <c r="K4525" s="531"/>
      <c r="L4525" s="531"/>
      <c r="M4525" s="531"/>
      <c r="N4525" s="531"/>
      <c r="O4525" s="545"/>
      <c r="P4525" s="545"/>
    </row>
    <row r="4526" spans="1:16" hidden="1" x14ac:dyDescent="0.2">
      <c r="A4526" s="538"/>
      <c r="B4526" s="531"/>
      <c r="C4526" s="531"/>
      <c r="D4526" s="531"/>
      <c r="E4526" s="531"/>
      <c r="F4526" s="531"/>
      <c r="G4526" s="531"/>
      <c r="H4526" s="531"/>
      <c r="I4526" s="531"/>
      <c r="J4526" s="531"/>
      <c r="K4526" s="531"/>
      <c r="L4526" s="531"/>
      <c r="M4526" s="531"/>
      <c r="N4526" s="531"/>
      <c r="O4526" s="545"/>
      <c r="P4526" s="545"/>
    </row>
    <row r="4527" spans="1:16" hidden="1" x14ac:dyDescent="0.2">
      <c r="A4527" s="538"/>
      <c r="B4527" s="531"/>
      <c r="C4527" s="531"/>
      <c r="D4527" s="531"/>
      <c r="E4527" s="531"/>
      <c r="F4527" s="531"/>
      <c r="G4527" s="531"/>
      <c r="H4527" s="531"/>
      <c r="I4527" s="531"/>
      <c r="J4527" s="531"/>
      <c r="K4527" s="531"/>
      <c r="L4527" s="531"/>
      <c r="M4527" s="531"/>
      <c r="N4527" s="531"/>
      <c r="O4527" s="545"/>
      <c r="P4527" s="545"/>
    </row>
    <row r="4528" spans="1:16" hidden="1" x14ac:dyDescent="0.2">
      <c r="A4528" s="538"/>
      <c r="B4528" s="531"/>
      <c r="C4528" s="531"/>
      <c r="D4528" s="531"/>
      <c r="E4528" s="531"/>
      <c r="F4528" s="531"/>
      <c r="G4528" s="531"/>
      <c r="H4528" s="531"/>
      <c r="I4528" s="531"/>
      <c r="J4528" s="531"/>
      <c r="K4528" s="531"/>
      <c r="L4528" s="531"/>
      <c r="M4528" s="531"/>
      <c r="N4528" s="531"/>
      <c r="O4528" s="545"/>
      <c r="P4528" s="545"/>
    </row>
    <row r="4529" spans="1:16" hidden="1" x14ac:dyDescent="0.2">
      <c r="A4529" s="538"/>
      <c r="B4529" s="531"/>
      <c r="C4529" s="531"/>
      <c r="D4529" s="531"/>
      <c r="E4529" s="531"/>
      <c r="F4529" s="531"/>
      <c r="G4529" s="531"/>
      <c r="H4529" s="531"/>
      <c r="I4529" s="531"/>
      <c r="J4529" s="531"/>
      <c r="K4529" s="531"/>
      <c r="L4529" s="531"/>
      <c r="M4529" s="531"/>
      <c r="N4529" s="531"/>
      <c r="O4529" s="545"/>
      <c r="P4529" s="545"/>
    </row>
    <row r="4530" spans="1:16" hidden="1" x14ac:dyDescent="0.2">
      <c r="A4530" s="538"/>
      <c r="B4530" s="539"/>
      <c r="C4530" s="492"/>
      <c r="D4530" s="554"/>
      <c r="E4530" s="482"/>
      <c r="F4530" s="488"/>
      <c r="G4530" s="482"/>
      <c r="H4530" s="482"/>
      <c r="I4530" s="482"/>
      <c r="J4530" s="493"/>
      <c r="K4530" s="518"/>
      <c r="L4530" s="493"/>
      <c r="M4530" s="493"/>
      <c r="N4530" s="587"/>
      <c r="O4530" s="545"/>
      <c r="P4530" s="545"/>
    </row>
    <row r="4531" spans="1:16" hidden="1" x14ac:dyDescent="0.2">
      <c r="A4531" s="538"/>
      <c r="B4531" s="539"/>
      <c r="C4531" s="492"/>
      <c r="D4531" s="554"/>
      <c r="E4531" s="482"/>
      <c r="F4531" s="488"/>
      <c r="G4531" s="482"/>
      <c r="H4531" s="482"/>
      <c r="I4531" s="482"/>
      <c r="J4531" s="493"/>
      <c r="K4531" s="518"/>
      <c r="L4531" s="493"/>
      <c r="M4531" s="493"/>
      <c r="N4531" s="587"/>
      <c r="O4531" s="545"/>
      <c r="P4531" s="545"/>
    </row>
    <row r="4532" spans="1:16" hidden="1" x14ac:dyDescent="0.2">
      <c r="A4532" s="538"/>
      <c r="B4532" s="539"/>
      <c r="C4532" s="492"/>
      <c r="D4532" s="554"/>
      <c r="E4532" s="482"/>
      <c r="F4532" s="488"/>
      <c r="G4532" s="482"/>
      <c r="H4532" s="482"/>
      <c r="I4532" s="482"/>
      <c r="J4532" s="493"/>
      <c r="K4532" s="518"/>
      <c r="L4532" s="493"/>
      <c r="M4532" s="493"/>
      <c r="N4532" s="587"/>
      <c r="O4532" s="545"/>
      <c r="P4532" s="545"/>
    </row>
    <row r="4533" spans="1:16" hidden="1" x14ac:dyDescent="0.2">
      <c r="A4533" s="538"/>
      <c r="B4533" s="539"/>
      <c r="C4533" s="492"/>
      <c r="D4533" s="554"/>
      <c r="E4533" s="482"/>
      <c r="F4533" s="488"/>
      <c r="G4533" s="482"/>
      <c r="H4533" s="482"/>
      <c r="I4533" s="482"/>
      <c r="J4533" s="493"/>
      <c r="K4533" s="518"/>
      <c r="L4533" s="493"/>
      <c r="M4533" s="493"/>
      <c r="N4533" s="587"/>
      <c r="O4533" s="545"/>
      <c r="P4533" s="545"/>
    </row>
    <row r="4534" spans="1:16" hidden="1" x14ac:dyDescent="0.2">
      <c r="A4534" s="538"/>
      <c r="B4534" s="539"/>
      <c r="C4534" s="492"/>
      <c r="D4534" s="554"/>
      <c r="E4534" s="482"/>
      <c r="F4534" s="488"/>
      <c r="G4534" s="482"/>
      <c r="H4534" s="482"/>
      <c r="I4534" s="482"/>
      <c r="J4534" s="493"/>
      <c r="K4534" s="518"/>
      <c r="L4534" s="493"/>
      <c r="M4534" s="493"/>
      <c r="N4534" s="587"/>
      <c r="O4534" s="545"/>
      <c r="P4534" s="545"/>
    </row>
    <row r="4535" spans="1:16" hidden="1" x14ac:dyDescent="0.2">
      <c r="A4535" s="538"/>
      <c r="B4535" s="539"/>
      <c r="C4535" s="492"/>
      <c r="D4535" s="554"/>
      <c r="E4535" s="482"/>
      <c r="F4535" s="488"/>
      <c r="G4535" s="482"/>
      <c r="H4535" s="482"/>
      <c r="I4535" s="482"/>
      <c r="J4535" s="493"/>
      <c r="K4535" s="518"/>
      <c r="L4535" s="493"/>
      <c r="M4535" s="493"/>
      <c r="N4535" s="587"/>
      <c r="O4535" s="545"/>
      <c r="P4535" s="545"/>
    </row>
    <row r="4536" spans="1:16" hidden="1" x14ac:dyDescent="0.2">
      <c r="A4536" s="538"/>
      <c r="B4536" s="539"/>
      <c r="C4536" s="492"/>
      <c r="D4536" s="554"/>
      <c r="E4536" s="482"/>
      <c r="F4536" s="488"/>
      <c r="G4536" s="482"/>
      <c r="H4536" s="482"/>
      <c r="I4536" s="482"/>
      <c r="J4536" s="493"/>
      <c r="K4536" s="518"/>
      <c r="L4536" s="493"/>
      <c r="M4536" s="493"/>
      <c r="N4536" s="587"/>
      <c r="O4536" s="545"/>
      <c r="P4536" s="545"/>
    </row>
    <row r="4537" spans="1:16" hidden="1" x14ac:dyDescent="0.2">
      <c r="A4537" s="538"/>
      <c r="B4537" s="539"/>
      <c r="C4537" s="492"/>
      <c r="D4537" s="554"/>
      <c r="E4537" s="482"/>
      <c r="F4537" s="488"/>
      <c r="G4537" s="482"/>
      <c r="H4537" s="482"/>
      <c r="I4537" s="482"/>
      <c r="J4537" s="493"/>
      <c r="K4537" s="518"/>
      <c r="L4537" s="493"/>
      <c r="M4537" s="493"/>
      <c r="N4537" s="587"/>
      <c r="O4537" s="545"/>
      <c r="P4537" s="545"/>
    </row>
    <row r="4538" spans="1:16" hidden="1" x14ac:dyDescent="0.2">
      <c r="A4538" s="538"/>
      <c r="B4538" s="539"/>
      <c r="C4538" s="492"/>
      <c r="D4538" s="554"/>
      <c r="E4538" s="482"/>
      <c r="F4538" s="488"/>
      <c r="G4538" s="482"/>
      <c r="H4538" s="482"/>
      <c r="I4538" s="482"/>
      <c r="J4538" s="493"/>
      <c r="K4538" s="518"/>
      <c r="L4538" s="493"/>
      <c r="M4538" s="493"/>
      <c r="N4538" s="587"/>
      <c r="O4538" s="545"/>
      <c r="P4538" s="545"/>
    </row>
    <row r="4539" spans="1:16" hidden="1" x14ac:dyDescent="0.2">
      <c r="A4539" s="538"/>
      <c r="B4539" s="539"/>
      <c r="C4539" s="492"/>
      <c r="D4539" s="554"/>
      <c r="E4539" s="482"/>
      <c r="F4539" s="488"/>
      <c r="G4539" s="482"/>
      <c r="H4539" s="482"/>
      <c r="I4539" s="482"/>
      <c r="J4539" s="493"/>
      <c r="K4539" s="518"/>
      <c r="L4539" s="493"/>
      <c r="M4539" s="493"/>
      <c r="N4539" s="587"/>
      <c r="O4539" s="545"/>
      <c r="P4539" s="545"/>
    </row>
    <row r="4540" spans="1:16" hidden="1" x14ac:dyDescent="0.2">
      <c r="A4540" s="538"/>
      <c r="B4540" s="539"/>
      <c r="C4540" s="492"/>
      <c r="D4540" s="554"/>
      <c r="E4540" s="482"/>
      <c r="F4540" s="488"/>
      <c r="G4540" s="482"/>
      <c r="H4540" s="482"/>
      <c r="I4540" s="482"/>
      <c r="J4540" s="493"/>
      <c r="K4540" s="518"/>
      <c r="L4540" s="493"/>
      <c r="M4540" s="493"/>
      <c r="N4540" s="587"/>
      <c r="O4540" s="545"/>
      <c r="P4540" s="545"/>
    </row>
    <row r="4541" spans="1:16" hidden="1" x14ac:dyDescent="0.2">
      <c r="A4541" s="538"/>
      <c r="B4541" s="539"/>
      <c r="C4541" s="492"/>
      <c r="D4541" s="554"/>
      <c r="E4541" s="482"/>
      <c r="F4541" s="488"/>
      <c r="G4541" s="482"/>
      <c r="H4541" s="482"/>
      <c r="I4541" s="482"/>
      <c r="J4541" s="493"/>
      <c r="K4541" s="518"/>
      <c r="L4541" s="493"/>
      <c r="M4541" s="493"/>
      <c r="N4541" s="587"/>
      <c r="O4541" s="545"/>
      <c r="P4541" s="545"/>
    </row>
    <row r="4542" spans="1:16" hidden="1" x14ac:dyDescent="0.2">
      <c r="A4542" s="538"/>
      <c r="B4542" s="539"/>
      <c r="C4542" s="492"/>
      <c r="D4542" s="554"/>
      <c r="E4542" s="482"/>
      <c r="F4542" s="488"/>
      <c r="G4542" s="482"/>
      <c r="H4542" s="482"/>
      <c r="I4542" s="482"/>
      <c r="J4542" s="493"/>
      <c r="K4542" s="518"/>
      <c r="L4542" s="493"/>
      <c r="M4542" s="493"/>
      <c r="N4542" s="587"/>
      <c r="O4542" s="545"/>
      <c r="P4542" s="545"/>
    </row>
    <row r="4543" spans="1:16" hidden="1" x14ac:dyDescent="0.2">
      <c r="A4543" s="538"/>
      <c r="B4543" s="539"/>
      <c r="C4543" s="492"/>
      <c r="D4543" s="554"/>
      <c r="E4543" s="482"/>
      <c r="F4543" s="488"/>
      <c r="G4543" s="482"/>
      <c r="H4543" s="482"/>
      <c r="I4543" s="482"/>
      <c r="J4543" s="493"/>
      <c r="K4543" s="518"/>
      <c r="L4543" s="493"/>
      <c r="M4543" s="493"/>
      <c r="N4543" s="587"/>
      <c r="O4543" s="545"/>
      <c r="P4543" s="545"/>
    </row>
    <row r="4544" spans="1:16" hidden="1" x14ac:dyDescent="0.2">
      <c r="A4544" s="538"/>
      <c r="B4544" s="539"/>
      <c r="C4544" s="492"/>
      <c r="D4544" s="554"/>
      <c r="E4544" s="482"/>
      <c r="F4544" s="488"/>
      <c r="G4544" s="482"/>
      <c r="H4544" s="482"/>
      <c r="I4544" s="482"/>
      <c r="J4544" s="493"/>
      <c r="K4544" s="518"/>
      <c r="L4544" s="493"/>
      <c r="M4544" s="493"/>
      <c r="N4544" s="587"/>
      <c r="O4544" s="545"/>
      <c r="P4544" s="545"/>
    </row>
    <row r="4545" spans="1:16" hidden="1" x14ac:dyDescent="0.2">
      <c r="A4545" s="538"/>
      <c r="B4545" s="539"/>
      <c r="C4545" s="492"/>
      <c r="D4545" s="554"/>
      <c r="E4545" s="482"/>
      <c r="F4545" s="488"/>
      <c r="G4545" s="482"/>
      <c r="H4545" s="482"/>
      <c r="I4545" s="482"/>
      <c r="J4545" s="493"/>
      <c r="K4545" s="518"/>
      <c r="L4545" s="493"/>
      <c r="M4545" s="493"/>
      <c r="N4545" s="587"/>
      <c r="O4545" s="545"/>
      <c r="P4545" s="545"/>
    </row>
    <row r="4546" spans="1:16" hidden="1" x14ac:dyDescent="0.2">
      <c r="A4546" s="538"/>
      <c r="B4546" s="539"/>
      <c r="C4546" s="492"/>
      <c r="D4546" s="554"/>
      <c r="E4546" s="482"/>
      <c r="F4546" s="488"/>
      <c r="G4546" s="482"/>
      <c r="H4546" s="482"/>
      <c r="I4546" s="482"/>
      <c r="J4546" s="493"/>
      <c r="K4546" s="518"/>
      <c r="L4546" s="493"/>
      <c r="M4546" s="493"/>
      <c r="N4546" s="587"/>
      <c r="O4546" s="545"/>
      <c r="P4546" s="545"/>
    </row>
    <row r="4547" spans="1:16" hidden="1" x14ac:dyDescent="0.2">
      <c r="A4547" s="538"/>
      <c r="B4547" s="539"/>
      <c r="C4547" s="492"/>
      <c r="D4547" s="554"/>
      <c r="E4547" s="482"/>
      <c r="F4547" s="488"/>
      <c r="G4547" s="482"/>
      <c r="H4547" s="482"/>
      <c r="I4547" s="482"/>
      <c r="J4547" s="493"/>
      <c r="K4547" s="518"/>
      <c r="L4547" s="493"/>
      <c r="M4547" s="493"/>
      <c r="N4547" s="587"/>
      <c r="O4547" s="545"/>
      <c r="P4547" s="545"/>
    </row>
    <row r="4548" spans="1:16" hidden="1" x14ac:dyDescent="0.2">
      <c r="A4548" s="538"/>
      <c r="B4548" s="539"/>
      <c r="C4548" s="492"/>
      <c r="D4548" s="554"/>
      <c r="E4548" s="482"/>
      <c r="F4548" s="488"/>
      <c r="G4548" s="482"/>
      <c r="H4548" s="482"/>
      <c r="I4548" s="482"/>
      <c r="J4548" s="493"/>
      <c r="K4548" s="518"/>
      <c r="L4548" s="493"/>
      <c r="M4548" s="493"/>
      <c r="N4548" s="587"/>
      <c r="O4548" s="545"/>
      <c r="P4548" s="545"/>
    </row>
    <row r="4549" spans="1:16" hidden="1" x14ac:dyDescent="0.2">
      <c r="A4549" s="538"/>
      <c r="B4549" s="539"/>
      <c r="C4549" s="492"/>
      <c r="D4549" s="554"/>
      <c r="E4549" s="482"/>
      <c r="F4549" s="488"/>
      <c r="G4549" s="482"/>
      <c r="H4549" s="482"/>
      <c r="I4549" s="482"/>
      <c r="J4549" s="493"/>
      <c r="K4549" s="518"/>
      <c r="L4549" s="493"/>
      <c r="M4549" s="493"/>
      <c r="N4549" s="587"/>
      <c r="O4549" s="545"/>
      <c r="P4549" s="545"/>
    </row>
    <row r="4550" spans="1:16" hidden="1" x14ac:dyDescent="0.2">
      <c r="A4550" s="538"/>
      <c r="B4550" s="539"/>
      <c r="C4550" s="492"/>
      <c r="D4550" s="554"/>
      <c r="E4550" s="482"/>
      <c r="F4550" s="488"/>
      <c r="G4550" s="482"/>
      <c r="H4550" s="482"/>
      <c r="I4550" s="482"/>
      <c r="J4550" s="493"/>
      <c r="K4550" s="518"/>
      <c r="L4550" s="493"/>
      <c r="M4550" s="493"/>
      <c r="N4550" s="587"/>
      <c r="O4550" s="545"/>
      <c r="P4550" s="545"/>
    </row>
    <row r="4551" spans="1:16" hidden="1" x14ac:dyDescent="0.2">
      <c r="A4551" s="538"/>
      <c r="B4551" s="539"/>
      <c r="C4551" s="492"/>
      <c r="D4551" s="554"/>
      <c r="E4551" s="482"/>
      <c r="F4551" s="488"/>
      <c r="G4551" s="482"/>
      <c r="H4551" s="482"/>
      <c r="I4551" s="482"/>
      <c r="J4551" s="493"/>
      <c r="K4551" s="518"/>
      <c r="L4551" s="493"/>
      <c r="M4551" s="493"/>
      <c r="N4551" s="587"/>
      <c r="O4551" s="545"/>
      <c r="P4551" s="545"/>
    </row>
    <row r="4552" spans="1:16" hidden="1" x14ac:dyDescent="0.2">
      <c r="A4552" s="538"/>
      <c r="B4552" s="539"/>
      <c r="C4552" s="492"/>
      <c r="D4552" s="554"/>
      <c r="E4552" s="482"/>
      <c r="F4552" s="488"/>
      <c r="G4552" s="482"/>
      <c r="H4552" s="482"/>
      <c r="I4552" s="482"/>
      <c r="J4552" s="493"/>
      <c r="K4552" s="518"/>
      <c r="L4552" s="493"/>
      <c r="M4552" s="493"/>
      <c r="N4552" s="587"/>
      <c r="O4552" s="545"/>
      <c r="P4552" s="545"/>
    </row>
    <row r="4553" spans="1:16" hidden="1" x14ac:dyDescent="0.2">
      <c r="A4553" s="538"/>
      <c r="B4553" s="539"/>
      <c r="C4553" s="492"/>
      <c r="D4553" s="554"/>
      <c r="E4553" s="482"/>
      <c r="F4553" s="488"/>
      <c r="G4553" s="482"/>
      <c r="H4553" s="482"/>
      <c r="I4553" s="482"/>
      <c r="J4553" s="493"/>
      <c r="K4553" s="518"/>
      <c r="L4553" s="493"/>
      <c r="M4553" s="493"/>
      <c r="N4553" s="587"/>
      <c r="O4553" s="545"/>
      <c r="P4553" s="545"/>
    </row>
    <row r="4554" spans="1:16" hidden="1" x14ac:dyDescent="0.2">
      <c r="A4554" s="538"/>
      <c r="B4554" s="539"/>
      <c r="C4554" s="492"/>
      <c r="D4554" s="554"/>
      <c r="E4554" s="482"/>
      <c r="F4554" s="488"/>
      <c r="G4554" s="482"/>
      <c r="H4554" s="482"/>
      <c r="I4554" s="482"/>
      <c r="J4554" s="493"/>
      <c r="K4554" s="518"/>
      <c r="L4554" s="493"/>
      <c r="M4554" s="493"/>
      <c r="N4554" s="587"/>
      <c r="O4554" s="545"/>
      <c r="P4554" s="545"/>
    </row>
    <row r="4555" spans="1:16" hidden="1" x14ac:dyDescent="0.2">
      <c r="A4555" s="538"/>
      <c r="B4555" s="539"/>
      <c r="C4555" s="492"/>
      <c r="D4555" s="554"/>
      <c r="E4555" s="482"/>
      <c r="F4555" s="488"/>
      <c r="G4555" s="482"/>
      <c r="H4555" s="482"/>
      <c r="I4555" s="482"/>
      <c r="J4555" s="493"/>
      <c r="K4555" s="518"/>
      <c r="L4555" s="493"/>
      <c r="M4555" s="493"/>
      <c r="N4555" s="587"/>
      <c r="O4555" s="545"/>
      <c r="P4555" s="545"/>
    </row>
    <row r="4556" spans="1:16" hidden="1" x14ac:dyDescent="0.2">
      <c r="A4556" s="538"/>
      <c r="B4556" s="539"/>
      <c r="C4556" s="492"/>
      <c r="D4556" s="554"/>
      <c r="E4556" s="482"/>
      <c r="F4556" s="488"/>
      <c r="G4556" s="482"/>
      <c r="H4556" s="482"/>
      <c r="I4556" s="482"/>
      <c r="J4556" s="493"/>
      <c r="K4556" s="518"/>
      <c r="L4556" s="493"/>
      <c r="M4556" s="493"/>
      <c r="N4556" s="587"/>
      <c r="O4556" s="545"/>
      <c r="P4556" s="545"/>
    </row>
    <row r="4557" spans="1:16" hidden="1" x14ac:dyDescent="0.2">
      <c r="A4557" s="538"/>
      <c r="B4557" s="539"/>
      <c r="C4557" s="492"/>
      <c r="D4557" s="554"/>
      <c r="E4557" s="482"/>
      <c r="F4557" s="488"/>
      <c r="G4557" s="482"/>
      <c r="H4557" s="482"/>
      <c r="I4557" s="482"/>
      <c r="J4557" s="493"/>
      <c r="K4557" s="518"/>
      <c r="L4557" s="493"/>
      <c r="M4557" s="493"/>
      <c r="N4557" s="587"/>
      <c r="O4557" s="545"/>
      <c r="P4557" s="545"/>
    </row>
    <row r="4558" spans="1:16" hidden="1" x14ac:dyDescent="0.2">
      <c r="A4558" s="538"/>
      <c r="B4558" s="539"/>
      <c r="C4558" s="492"/>
      <c r="D4558" s="554"/>
      <c r="E4558" s="482"/>
      <c r="F4558" s="488"/>
      <c r="G4558" s="482"/>
      <c r="H4558" s="482"/>
      <c r="I4558" s="482"/>
      <c r="J4558" s="493"/>
      <c r="K4558" s="518"/>
      <c r="L4558" s="493"/>
      <c r="M4558" s="493"/>
      <c r="N4558" s="587"/>
      <c r="O4558" s="545"/>
      <c r="P4558" s="545"/>
    </row>
    <row r="4559" spans="1:16" hidden="1" x14ac:dyDescent="0.2">
      <c r="A4559" s="538"/>
      <c r="B4559" s="539"/>
      <c r="C4559" s="492"/>
      <c r="D4559" s="554"/>
      <c r="E4559" s="482"/>
      <c r="F4559" s="488"/>
      <c r="G4559" s="482"/>
      <c r="H4559" s="482"/>
      <c r="I4559" s="482"/>
      <c r="J4559" s="493"/>
      <c r="K4559" s="518"/>
      <c r="L4559" s="493"/>
      <c r="M4559" s="493"/>
      <c r="N4559" s="587"/>
      <c r="O4559" s="545"/>
      <c r="P4559" s="545"/>
    </row>
    <row r="4560" spans="1:16" hidden="1" x14ac:dyDescent="0.2">
      <c r="A4560" s="538"/>
      <c r="B4560" s="539"/>
      <c r="C4560" s="492"/>
      <c r="D4560" s="554"/>
      <c r="E4560" s="482"/>
      <c r="F4560" s="488"/>
      <c r="G4560" s="482"/>
      <c r="H4560" s="482"/>
      <c r="I4560" s="482"/>
      <c r="J4560" s="493"/>
      <c r="K4560" s="518"/>
      <c r="L4560" s="493"/>
      <c r="M4560" s="493"/>
      <c r="N4560" s="587"/>
      <c r="O4560" s="545"/>
      <c r="P4560" s="545"/>
    </row>
    <row r="4561" spans="1:16" hidden="1" x14ac:dyDescent="0.2">
      <c r="A4561" s="538"/>
      <c r="B4561" s="539"/>
      <c r="C4561" s="492"/>
      <c r="D4561" s="554"/>
      <c r="E4561" s="482"/>
      <c r="F4561" s="488"/>
      <c r="G4561" s="482"/>
      <c r="H4561" s="482"/>
      <c r="I4561" s="482"/>
      <c r="J4561" s="493"/>
      <c r="K4561" s="518"/>
      <c r="L4561" s="493"/>
      <c r="M4561" s="493"/>
      <c r="N4561" s="587"/>
      <c r="O4561" s="545"/>
      <c r="P4561" s="545"/>
    </row>
    <row r="4562" spans="1:16" hidden="1" x14ac:dyDescent="0.2">
      <c r="A4562" s="538"/>
      <c r="B4562" s="539"/>
      <c r="C4562" s="492"/>
      <c r="D4562" s="554"/>
      <c r="E4562" s="482"/>
      <c r="F4562" s="488"/>
      <c r="G4562" s="482"/>
      <c r="H4562" s="482"/>
      <c r="I4562" s="482"/>
      <c r="J4562" s="493"/>
      <c r="K4562" s="518"/>
      <c r="L4562" s="493"/>
      <c r="M4562" s="493"/>
      <c r="N4562" s="587"/>
      <c r="O4562" s="545"/>
      <c r="P4562" s="545"/>
    </row>
    <row r="4563" spans="1:16" hidden="1" x14ac:dyDescent="0.2">
      <c r="A4563" s="538"/>
      <c r="B4563" s="539"/>
      <c r="C4563" s="492"/>
      <c r="D4563" s="554"/>
      <c r="E4563" s="482"/>
      <c r="F4563" s="488"/>
      <c r="G4563" s="482"/>
      <c r="H4563" s="482"/>
      <c r="I4563" s="482"/>
      <c r="J4563" s="493"/>
      <c r="K4563" s="518"/>
      <c r="L4563" s="493"/>
      <c r="M4563" s="493"/>
      <c r="N4563" s="587"/>
      <c r="O4563" s="545"/>
      <c r="P4563" s="545"/>
    </row>
    <row r="4564" spans="1:16" hidden="1" x14ac:dyDescent="0.2">
      <c r="A4564" s="538"/>
      <c r="B4564" s="539"/>
      <c r="C4564" s="492"/>
      <c r="D4564" s="554"/>
      <c r="E4564" s="482"/>
      <c r="F4564" s="488"/>
      <c r="G4564" s="482"/>
      <c r="H4564" s="482"/>
      <c r="I4564" s="482"/>
      <c r="J4564" s="493"/>
      <c r="K4564" s="518"/>
      <c r="L4564" s="493"/>
      <c r="M4564" s="493"/>
      <c r="N4564" s="587"/>
      <c r="O4564" s="545"/>
      <c r="P4564" s="545"/>
    </row>
    <row r="4565" spans="1:16" hidden="1" x14ac:dyDescent="0.2">
      <c r="A4565" s="538"/>
      <c r="B4565" s="539"/>
      <c r="C4565" s="492"/>
      <c r="D4565" s="554"/>
      <c r="E4565" s="482"/>
      <c r="F4565" s="488"/>
      <c r="G4565" s="482"/>
      <c r="H4565" s="482"/>
      <c r="I4565" s="482"/>
      <c r="J4565" s="493"/>
      <c r="K4565" s="518"/>
      <c r="L4565" s="493"/>
      <c r="M4565" s="493"/>
      <c r="N4565" s="587"/>
      <c r="O4565" s="545"/>
      <c r="P4565" s="545"/>
    </row>
    <row r="4566" spans="1:16" hidden="1" x14ac:dyDescent="0.2">
      <c r="A4566" s="538"/>
      <c r="B4566" s="539"/>
      <c r="C4566" s="492"/>
      <c r="D4566" s="554"/>
      <c r="E4566" s="482"/>
      <c r="F4566" s="488"/>
      <c r="G4566" s="482"/>
      <c r="H4566" s="482"/>
      <c r="I4566" s="482"/>
      <c r="J4566" s="493"/>
      <c r="K4566" s="518"/>
      <c r="L4566" s="493"/>
      <c r="M4566" s="493"/>
      <c r="N4566" s="587"/>
      <c r="O4566" s="545"/>
      <c r="P4566" s="545"/>
    </row>
    <row r="4567" spans="1:16" hidden="1" x14ac:dyDescent="0.2">
      <c r="A4567" s="538"/>
      <c r="B4567" s="539"/>
      <c r="C4567" s="492"/>
      <c r="D4567" s="554"/>
      <c r="E4567" s="482"/>
      <c r="F4567" s="488"/>
      <c r="G4567" s="482"/>
      <c r="H4567" s="482"/>
      <c r="I4567" s="482"/>
      <c r="J4567" s="493"/>
      <c r="K4567" s="518"/>
      <c r="L4567" s="493"/>
      <c r="M4567" s="493"/>
      <c r="N4567" s="587"/>
      <c r="O4567" s="545"/>
      <c r="P4567" s="545"/>
    </row>
    <row r="4568" spans="1:16" hidden="1" x14ac:dyDescent="0.2">
      <c r="A4568" s="538"/>
      <c r="B4568" s="539"/>
      <c r="C4568" s="492"/>
      <c r="D4568" s="554"/>
      <c r="E4568" s="482"/>
      <c r="F4568" s="488"/>
      <c r="G4568" s="482"/>
      <c r="H4568" s="482"/>
      <c r="I4568" s="482"/>
      <c r="J4568" s="493"/>
      <c r="K4568" s="518"/>
      <c r="L4568" s="493"/>
      <c r="M4568" s="493"/>
      <c r="N4568" s="587"/>
      <c r="O4568" s="545"/>
      <c r="P4568" s="545"/>
    </row>
    <row r="4569" spans="1:16" hidden="1" x14ac:dyDescent="0.2">
      <c r="A4569" s="538"/>
      <c r="B4569" s="539"/>
      <c r="C4569" s="492"/>
      <c r="D4569" s="554"/>
      <c r="E4569" s="482"/>
      <c r="F4569" s="488"/>
      <c r="G4569" s="482"/>
      <c r="H4569" s="482"/>
      <c r="I4569" s="482"/>
      <c r="J4569" s="493"/>
      <c r="K4569" s="518"/>
      <c r="L4569" s="493"/>
      <c r="M4569" s="493"/>
      <c r="N4569" s="587"/>
      <c r="O4569" s="545"/>
      <c r="P4569" s="545"/>
    </row>
    <row r="4570" spans="1:16" hidden="1" x14ac:dyDescent="0.2">
      <c r="A4570" s="538"/>
      <c r="B4570" s="539"/>
      <c r="C4570" s="492"/>
      <c r="D4570" s="554"/>
      <c r="E4570" s="482"/>
      <c r="F4570" s="488"/>
      <c r="G4570" s="482"/>
      <c r="H4570" s="482"/>
      <c r="I4570" s="482"/>
      <c r="J4570" s="493"/>
      <c r="K4570" s="518"/>
      <c r="L4570" s="493"/>
      <c r="M4570" s="493"/>
      <c r="N4570" s="587"/>
      <c r="O4570" s="545"/>
      <c r="P4570" s="545"/>
    </row>
    <row r="4571" spans="1:16" hidden="1" x14ac:dyDescent="0.2">
      <c r="A4571" s="538"/>
      <c r="B4571" s="539"/>
      <c r="C4571" s="492"/>
      <c r="D4571" s="554"/>
      <c r="E4571" s="482"/>
      <c r="F4571" s="488"/>
      <c r="G4571" s="482"/>
      <c r="H4571" s="482"/>
      <c r="I4571" s="482"/>
      <c r="J4571" s="493"/>
      <c r="K4571" s="518"/>
      <c r="L4571" s="493"/>
      <c r="M4571" s="493"/>
      <c r="N4571" s="587"/>
      <c r="O4571" s="545"/>
      <c r="P4571" s="545"/>
    </row>
    <row r="4572" spans="1:16" hidden="1" x14ac:dyDescent="0.2">
      <c r="A4572" s="538"/>
      <c r="B4572" s="539"/>
      <c r="C4572" s="492"/>
      <c r="D4572" s="554"/>
      <c r="E4572" s="482"/>
      <c r="F4572" s="488"/>
      <c r="G4572" s="482"/>
      <c r="H4572" s="482"/>
      <c r="I4572" s="482"/>
      <c r="J4572" s="493"/>
      <c r="K4572" s="518"/>
      <c r="L4572" s="493"/>
      <c r="M4572" s="493"/>
      <c r="N4572" s="587"/>
      <c r="O4572" s="545"/>
      <c r="P4572" s="545"/>
    </row>
    <row r="4573" spans="1:16" hidden="1" x14ac:dyDescent="0.2">
      <c r="A4573" s="538"/>
      <c r="B4573" s="539"/>
      <c r="C4573" s="492"/>
      <c r="D4573" s="554"/>
      <c r="E4573" s="482"/>
      <c r="F4573" s="488"/>
      <c r="G4573" s="482"/>
      <c r="H4573" s="482"/>
      <c r="I4573" s="482"/>
      <c r="J4573" s="493"/>
      <c r="K4573" s="518"/>
      <c r="L4573" s="493"/>
      <c r="M4573" s="493"/>
      <c r="N4573" s="587"/>
      <c r="O4573" s="545"/>
      <c r="P4573" s="545"/>
    </row>
    <row r="4574" spans="1:16" hidden="1" x14ac:dyDescent="0.2">
      <c r="A4574" s="538"/>
      <c r="B4574" s="539"/>
      <c r="C4574" s="492"/>
      <c r="D4574" s="554"/>
      <c r="E4574" s="482"/>
      <c r="F4574" s="488"/>
      <c r="G4574" s="482"/>
      <c r="H4574" s="482"/>
      <c r="I4574" s="482"/>
      <c r="J4574" s="493"/>
      <c r="K4574" s="518"/>
      <c r="L4574" s="493"/>
      <c r="M4574" s="493"/>
      <c r="N4574" s="587"/>
      <c r="O4574" s="545"/>
      <c r="P4574" s="545"/>
    </row>
    <row r="4575" spans="1:16" hidden="1" x14ac:dyDescent="0.2">
      <c r="A4575" s="538"/>
      <c r="B4575" s="539"/>
      <c r="C4575" s="492"/>
      <c r="D4575" s="554"/>
      <c r="E4575" s="482"/>
      <c r="F4575" s="488"/>
      <c r="G4575" s="482"/>
      <c r="H4575" s="482"/>
      <c r="I4575" s="482"/>
      <c r="J4575" s="493"/>
      <c r="K4575" s="518"/>
      <c r="L4575" s="493"/>
      <c r="M4575" s="493"/>
      <c r="N4575" s="587"/>
      <c r="O4575" s="545"/>
      <c r="P4575" s="545"/>
    </row>
    <row r="4576" spans="1:16" hidden="1" x14ac:dyDescent="0.2">
      <c r="A4576" s="538"/>
      <c r="B4576" s="539"/>
      <c r="C4576" s="492"/>
      <c r="D4576" s="554"/>
      <c r="E4576" s="482"/>
      <c r="F4576" s="488"/>
      <c r="G4576" s="482"/>
      <c r="H4576" s="482"/>
      <c r="I4576" s="482"/>
      <c r="J4576" s="493"/>
      <c r="K4576" s="518"/>
      <c r="L4576" s="493"/>
      <c r="M4576" s="493"/>
      <c r="N4576" s="587"/>
      <c r="O4576" s="545"/>
      <c r="P4576" s="545"/>
    </row>
    <row r="4577" spans="1:16" hidden="1" x14ac:dyDescent="0.2">
      <c r="A4577" s="538"/>
      <c r="B4577" s="539"/>
      <c r="C4577" s="492"/>
      <c r="D4577" s="554"/>
      <c r="E4577" s="482"/>
      <c r="F4577" s="488"/>
      <c r="G4577" s="482"/>
      <c r="H4577" s="482"/>
      <c r="I4577" s="482"/>
      <c r="J4577" s="493"/>
      <c r="K4577" s="518"/>
      <c r="L4577" s="493"/>
      <c r="M4577" s="493"/>
      <c r="N4577" s="587"/>
      <c r="O4577" s="545"/>
      <c r="P4577" s="545"/>
    </row>
    <row r="4578" spans="1:16" hidden="1" x14ac:dyDescent="0.2">
      <c r="A4578" s="538"/>
      <c r="B4578" s="539"/>
      <c r="C4578" s="492"/>
      <c r="D4578" s="554"/>
      <c r="E4578" s="482"/>
      <c r="F4578" s="488"/>
      <c r="G4578" s="482"/>
      <c r="H4578" s="482"/>
      <c r="I4578" s="482"/>
      <c r="J4578" s="493"/>
      <c r="K4578" s="518"/>
      <c r="L4578" s="493"/>
      <c r="M4578" s="493"/>
      <c r="N4578" s="587"/>
      <c r="O4578" s="545"/>
      <c r="P4578" s="545"/>
    </row>
    <row r="4579" spans="1:16" hidden="1" x14ac:dyDescent="0.2">
      <c r="A4579" s="538"/>
      <c r="B4579" s="539"/>
      <c r="C4579" s="492"/>
      <c r="D4579" s="554"/>
      <c r="E4579" s="482"/>
      <c r="F4579" s="488"/>
      <c r="G4579" s="482"/>
      <c r="H4579" s="482"/>
      <c r="I4579" s="482"/>
      <c r="J4579" s="493"/>
      <c r="K4579" s="518"/>
      <c r="L4579" s="493"/>
      <c r="M4579" s="493"/>
      <c r="N4579" s="587"/>
      <c r="O4579" s="545"/>
      <c r="P4579" s="545"/>
    </row>
    <row r="4580" spans="1:16" hidden="1" x14ac:dyDescent="0.2">
      <c r="A4580" s="538"/>
      <c r="B4580" s="539"/>
      <c r="C4580" s="492"/>
      <c r="D4580" s="554"/>
      <c r="E4580" s="482"/>
      <c r="F4580" s="488"/>
      <c r="G4580" s="482"/>
      <c r="H4580" s="482"/>
      <c r="I4580" s="482"/>
      <c r="J4580" s="493"/>
      <c r="K4580" s="518"/>
      <c r="L4580" s="493"/>
      <c r="M4580" s="493"/>
      <c r="N4580" s="587"/>
      <c r="O4580" s="545"/>
      <c r="P4580" s="545"/>
    </row>
    <row r="4581" spans="1:16" hidden="1" x14ac:dyDescent="0.2">
      <c r="A4581" s="538"/>
      <c r="B4581" s="539"/>
      <c r="C4581" s="492"/>
      <c r="D4581" s="554"/>
      <c r="E4581" s="482"/>
      <c r="F4581" s="488"/>
      <c r="G4581" s="482"/>
      <c r="H4581" s="482"/>
      <c r="I4581" s="482"/>
      <c r="J4581" s="493"/>
      <c r="K4581" s="518"/>
      <c r="L4581" s="493"/>
      <c r="M4581" s="493"/>
      <c r="N4581" s="587"/>
      <c r="O4581" s="545"/>
      <c r="P4581" s="545"/>
    </row>
    <row r="4582" spans="1:16" hidden="1" x14ac:dyDescent="0.2">
      <c r="A4582" s="538"/>
      <c r="B4582" s="539"/>
      <c r="C4582" s="492"/>
      <c r="D4582" s="554"/>
      <c r="E4582" s="482"/>
      <c r="F4582" s="488"/>
      <c r="G4582" s="482"/>
      <c r="H4582" s="482"/>
      <c r="I4582" s="482"/>
      <c r="J4582" s="493"/>
      <c r="K4582" s="518"/>
      <c r="L4582" s="493"/>
      <c r="M4582" s="493"/>
      <c r="N4582" s="587"/>
      <c r="O4582" s="545"/>
      <c r="P4582" s="545"/>
    </row>
    <row r="4583" spans="1:16" hidden="1" x14ac:dyDescent="0.2">
      <c r="A4583" s="538"/>
      <c r="B4583" s="539"/>
      <c r="C4583" s="492"/>
      <c r="D4583" s="554"/>
      <c r="E4583" s="482"/>
      <c r="F4583" s="488"/>
      <c r="G4583" s="482"/>
      <c r="H4583" s="482"/>
      <c r="I4583" s="482"/>
      <c r="J4583" s="493"/>
      <c r="K4583" s="518"/>
      <c r="L4583" s="493"/>
      <c r="M4583" s="493"/>
      <c r="N4583" s="587"/>
      <c r="O4583" s="545"/>
      <c r="P4583" s="545"/>
    </row>
    <row r="4584" spans="1:16" hidden="1" x14ac:dyDescent="0.2">
      <c r="A4584" s="538"/>
      <c r="B4584" s="539"/>
      <c r="C4584" s="492"/>
      <c r="D4584" s="554"/>
      <c r="E4584" s="482"/>
      <c r="F4584" s="488"/>
      <c r="G4584" s="482"/>
      <c r="H4584" s="482"/>
      <c r="I4584" s="482"/>
      <c r="J4584" s="493"/>
      <c r="K4584" s="518"/>
      <c r="L4584" s="493"/>
      <c r="M4584" s="493"/>
      <c r="N4584" s="587"/>
      <c r="O4584" s="545"/>
      <c r="P4584" s="545"/>
    </row>
    <row r="4585" spans="1:16" hidden="1" x14ac:dyDescent="0.2">
      <c r="A4585" s="538"/>
      <c r="B4585" s="539"/>
      <c r="C4585" s="492"/>
      <c r="D4585" s="554"/>
      <c r="E4585" s="482"/>
      <c r="F4585" s="488"/>
      <c r="G4585" s="482"/>
      <c r="H4585" s="482"/>
      <c r="I4585" s="482"/>
      <c r="J4585" s="493"/>
      <c r="K4585" s="518"/>
      <c r="L4585" s="493"/>
      <c r="M4585" s="493"/>
      <c r="N4585" s="587"/>
      <c r="O4585" s="545"/>
      <c r="P4585" s="545"/>
    </row>
    <row r="4586" spans="1:16" hidden="1" x14ac:dyDescent="0.2">
      <c r="A4586" s="538"/>
      <c r="B4586" s="539"/>
      <c r="C4586" s="492"/>
      <c r="D4586" s="554"/>
      <c r="E4586" s="482"/>
      <c r="F4586" s="488"/>
      <c r="G4586" s="482"/>
      <c r="H4586" s="482"/>
      <c r="I4586" s="482"/>
      <c r="J4586" s="493"/>
      <c r="K4586" s="518"/>
      <c r="L4586" s="493"/>
      <c r="M4586" s="493"/>
      <c r="N4586" s="587"/>
      <c r="O4586" s="545"/>
      <c r="P4586" s="545"/>
    </row>
    <row r="4587" spans="1:16" hidden="1" x14ac:dyDescent="0.2">
      <c r="A4587" s="538"/>
      <c r="B4587" s="539"/>
      <c r="C4587" s="492"/>
      <c r="D4587" s="554"/>
      <c r="E4587" s="482"/>
      <c r="F4587" s="488"/>
      <c r="G4587" s="482"/>
      <c r="H4587" s="482"/>
      <c r="I4587" s="482"/>
      <c r="J4587" s="493"/>
      <c r="K4587" s="518"/>
      <c r="L4587" s="493"/>
      <c r="M4587" s="493"/>
      <c r="N4587" s="587"/>
      <c r="O4587" s="545"/>
      <c r="P4587" s="545"/>
    </row>
    <row r="4588" spans="1:16" hidden="1" x14ac:dyDescent="0.2">
      <c r="A4588" s="538"/>
      <c r="B4588" s="539"/>
      <c r="C4588" s="492"/>
      <c r="D4588" s="554"/>
      <c r="E4588" s="482"/>
      <c r="F4588" s="488"/>
      <c r="G4588" s="482"/>
      <c r="H4588" s="482"/>
      <c r="I4588" s="482"/>
      <c r="J4588" s="493"/>
      <c r="K4588" s="518"/>
      <c r="L4588" s="493"/>
      <c r="M4588" s="493"/>
      <c r="N4588" s="587"/>
      <c r="O4588" s="545"/>
      <c r="P4588" s="545"/>
    </row>
    <row r="4589" spans="1:16" hidden="1" x14ac:dyDescent="0.2">
      <c r="A4589" s="538"/>
      <c r="B4589" s="539"/>
      <c r="C4589" s="492"/>
      <c r="D4589" s="554"/>
      <c r="E4589" s="482"/>
      <c r="F4589" s="488"/>
      <c r="G4589" s="482"/>
      <c r="H4589" s="482"/>
      <c r="I4589" s="482"/>
      <c r="J4589" s="493"/>
      <c r="K4589" s="518"/>
      <c r="L4589" s="493"/>
      <c r="M4589" s="493"/>
      <c r="N4589" s="587"/>
      <c r="O4589" s="545"/>
      <c r="P4589" s="545"/>
    </row>
    <row r="4590" spans="1:16" hidden="1" x14ac:dyDescent="0.2">
      <c r="A4590" s="538"/>
      <c r="B4590" s="539"/>
      <c r="C4590" s="492"/>
      <c r="D4590" s="554"/>
      <c r="E4590" s="482"/>
      <c r="F4590" s="488"/>
      <c r="G4590" s="482"/>
      <c r="H4590" s="482"/>
      <c r="I4590" s="482"/>
      <c r="J4590" s="493"/>
      <c r="K4590" s="518"/>
      <c r="L4590" s="493"/>
      <c r="M4590" s="493"/>
      <c r="N4590" s="587"/>
      <c r="O4590" s="545"/>
      <c r="P4590" s="545"/>
    </row>
    <row r="4591" spans="1:16" hidden="1" x14ac:dyDescent="0.2">
      <c r="A4591" s="538"/>
      <c r="B4591" s="539"/>
      <c r="C4591" s="492"/>
      <c r="D4591" s="554"/>
      <c r="E4591" s="482"/>
      <c r="F4591" s="488"/>
      <c r="G4591" s="482"/>
      <c r="H4591" s="482"/>
      <c r="I4591" s="482"/>
      <c r="J4591" s="493"/>
      <c r="K4591" s="518"/>
      <c r="L4591" s="493"/>
      <c r="M4591" s="493"/>
      <c r="N4591" s="587"/>
      <c r="O4591" s="545"/>
      <c r="P4591" s="545"/>
    </row>
    <row r="4592" spans="1:16" hidden="1" x14ac:dyDescent="0.2">
      <c r="A4592" s="538"/>
      <c r="B4592" s="539"/>
      <c r="C4592" s="492"/>
      <c r="D4592" s="554"/>
      <c r="E4592" s="482"/>
      <c r="F4592" s="488"/>
      <c r="G4592" s="482"/>
      <c r="H4592" s="482"/>
      <c r="I4592" s="482"/>
      <c r="J4592" s="493"/>
      <c r="K4592" s="518"/>
      <c r="L4592" s="493"/>
      <c r="M4592" s="493"/>
      <c r="N4592" s="587"/>
      <c r="O4592" s="545"/>
      <c r="P4592" s="545"/>
    </row>
    <row r="4593" spans="1:16" hidden="1" x14ac:dyDescent="0.2">
      <c r="A4593" s="538"/>
      <c r="B4593" s="539"/>
      <c r="C4593" s="492"/>
      <c r="D4593" s="554"/>
      <c r="E4593" s="482"/>
      <c r="F4593" s="488"/>
      <c r="G4593" s="482"/>
      <c r="H4593" s="482"/>
      <c r="I4593" s="482"/>
      <c r="J4593" s="493"/>
      <c r="K4593" s="518"/>
      <c r="L4593" s="493"/>
      <c r="M4593" s="493"/>
      <c r="N4593" s="587"/>
      <c r="O4593" s="545"/>
      <c r="P4593" s="545"/>
    </row>
    <row r="4594" spans="1:16" hidden="1" x14ac:dyDescent="0.2">
      <c r="A4594" s="538"/>
      <c r="B4594" s="539"/>
      <c r="C4594" s="492"/>
      <c r="D4594" s="554"/>
      <c r="E4594" s="482"/>
      <c r="F4594" s="488"/>
      <c r="G4594" s="482"/>
      <c r="H4594" s="482"/>
      <c r="I4594" s="482"/>
      <c r="J4594" s="493"/>
      <c r="K4594" s="518"/>
      <c r="L4594" s="493"/>
      <c r="M4594" s="493"/>
      <c r="N4594" s="587"/>
      <c r="O4594" s="545"/>
      <c r="P4594" s="545"/>
    </row>
    <row r="4595" spans="1:16" hidden="1" x14ac:dyDescent="0.2">
      <c r="A4595" s="538"/>
      <c r="B4595" s="539"/>
      <c r="C4595" s="492"/>
      <c r="D4595" s="554"/>
      <c r="E4595" s="482"/>
      <c r="F4595" s="488"/>
      <c r="G4595" s="482"/>
      <c r="H4595" s="482"/>
      <c r="I4595" s="482"/>
      <c r="J4595" s="493"/>
      <c r="K4595" s="518"/>
      <c r="L4595" s="493"/>
      <c r="M4595" s="493"/>
      <c r="N4595" s="587"/>
      <c r="O4595" s="545"/>
      <c r="P4595" s="545"/>
    </row>
    <row r="4596" spans="1:16" hidden="1" x14ac:dyDescent="0.2">
      <c r="A4596" s="538"/>
      <c r="B4596" s="539"/>
      <c r="C4596" s="492"/>
      <c r="D4596" s="554"/>
      <c r="E4596" s="482"/>
      <c r="F4596" s="488"/>
      <c r="G4596" s="482"/>
      <c r="H4596" s="482"/>
      <c r="I4596" s="482"/>
      <c r="J4596" s="493"/>
      <c r="K4596" s="518"/>
      <c r="L4596" s="493"/>
      <c r="M4596" s="493"/>
      <c r="N4596" s="587"/>
      <c r="O4596" s="545"/>
      <c r="P4596" s="545"/>
    </row>
    <row r="4597" spans="1:16" hidden="1" x14ac:dyDescent="0.2">
      <c r="A4597" s="538"/>
      <c r="B4597" s="539"/>
      <c r="C4597" s="492"/>
      <c r="D4597" s="554"/>
      <c r="E4597" s="482"/>
      <c r="F4597" s="488"/>
      <c r="G4597" s="482"/>
      <c r="H4597" s="482"/>
      <c r="I4597" s="482"/>
      <c r="J4597" s="493"/>
      <c r="K4597" s="518"/>
      <c r="L4597" s="493"/>
      <c r="M4597" s="493"/>
      <c r="N4597" s="587"/>
      <c r="O4597" s="545"/>
      <c r="P4597" s="545"/>
    </row>
    <row r="4598" spans="1:16" hidden="1" x14ac:dyDescent="0.2">
      <c r="A4598" s="538"/>
      <c r="B4598" s="539"/>
      <c r="C4598" s="492"/>
      <c r="D4598" s="554"/>
      <c r="E4598" s="482"/>
      <c r="F4598" s="488"/>
      <c r="G4598" s="482"/>
      <c r="H4598" s="482"/>
      <c r="I4598" s="482"/>
      <c r="J4598" s="493"/>
      <c r="K4598" s="518"/>
      <c r="L4598" s="493"/>
      <c r="M4598" s="493"/>
      <c r="N4598" s="587"/>
      <c r="O4598" s="545"/>
      <c r="P4598" s="545"/>
    </row>
    <row r="4599" spans="1:16" hidden="1" x14ac:dyDescent="0.2">
      <c r="A4599" s="538"/>
      <c r="B4599" s="539"/>
      <c r="C4599" s="492"/>
      <c r="D4599" s="554"/>
      <c r="E4599" s="482"/>
      <c r="F4599" s="488"/>
      <c r="G4599" s="482"/>
      <c r="H4599" s="482"/>
      <c r="I4599" s="482"/>
      <c r="J4599" s="493"/>
      <c r="K4599" s="518"/>
      <c r="L4599" s="493"/>
      <c r="M4599" s="493"/>
      <c r="N4599" s="587"/>
      <c r="O4599" s="545"/>
      <c r="P4599" s="545"/>
    </row>
    <row r="4600" spans="1:16" hidden="1" x14ac:dyDescent="0.2">
      <c r="A4600" s="538"/>
      <c r="B4600" s="539"/>
      <c r="C4600" s="492"/>
      <c r="D4600" s="554"/>
      <c r="E4600" s="482"/>
      <c r="F4600" s="488"/>
      <c r="G4600" s="482"/>
      <c r="H4600" s="482"/>
      <c r="I4600" s="482"/>
      <c r="J4600" s="493"/>
      <c r="K4600" s="518"/>
      <c r="L4600" s="493"/>
      <c r="M4600" s="493"/>
      <c r="N4600" s="587"/>
      <c r="O4600" s="545"/>
      <c r="P4600" s="545"/>
    </row>
    <row r="4601" spans="1:16" hidden="1" x14ac:dyDescent="0.2">
      <c r="A4601" s="538"/>
      <c r="B4601" s="539"/>
      <c r="C4601" s="492"/>
      <c r="D4601" s="554"/>
      <c r="E4601" s="482"/>
      <c r="F4601" s="488"/>
      <c r="G4601" s="482"/>
      <c r="H4601" s="482"/>
      <c r="I4601" s="482"/>
      <c r="J4601" s="493"/>
      <c r="K4601" s="518"/>
      <c r="L4601" s="493"/>
      <c r="M4601" s="493"/>
      <c r="N4601" s="587"/>
      <c r="O4601" s="545"/>
      <c r="P4601" s="545"/>
    </row>
    <row r="4602" spans="1:16" hidden="1" x14ac:dyDescent="0.2">
      <c r="A4602" s="538"/>
      <c r="B4602" s="539"/>
      <c r="C4602" s="492"/>
      <c r="D4602" s="554"/>
      <c r="E4602" s="482"/>
      <c r="F4602" s="488"/>
      <c r="G4602" s="482"/>
      <c r="H4602" s="482"/>
      <c r="I4602" s="482"/>
      <c r="J4602" s="493"/>
      <c r="K4602" s="518"/>
      <c r="L4602" s="493"/>
      <c r="M4602" s="493"/>
      <c r="N4602" s="587"/>
      <c r="O4602" s="545"/>
      <c r="P4602" s="545"/>
    </row>
    <row r="4603" spans="1:16" hidden="1" x14ac:dyDescent="0.2">
      <c r="A4603" s="538"/>
      <c r="B4603" s="539"/>
      <c r="C4603" s="492"/>
      <c r="D4603" s="554"/>
      <c r="E4603" s="482"/>
      <c r="F4603" s="488"/>
      <c r="G4603" s="482"/>
      <c r="H4603" s="482"/>
      <c r="I4603" s="482"/>
      <c r="J4603" s="493"/>
      <c r="K4603" s="518"/>
      <c r="L4603" s="493"/>
      <c r="M4603" s="493"/>
      <c r="N4603" s="587"/>
      <c r="O4603" s="545"/>
      <c r="P4603" s="545"/>
    </row>
    <row r="4604" spans="1:16" hidden="1" x14ac:dyDescent="0.2">
      <c r="A4604" s="538"/>
      <c r="B4604" s="539"/>
      <c r="C4604" s="492"/>
      <c r="D4604" s="554"/>
      <c r="E4604" s="482"/>
      <c r="F4604" s="488"/>
      <c r="G4604" s="482"/>
      <c r="H4604" s="482"/>
      <c r="I4604" s="482"/>
      <c r="J4604" s="493"/>
      <c r="K4604" s="518"/>
      <c r="L4604" s="493"/>
      <c r="M4604" s="493"/>
      <c r="N4604" s="587"/>
      <c r="O4604" s="545"/>
      <c r="P4604" s="545"/>
    </row>
    <row r="4605" spans="1:16" hidden="1" x14ac:dyDescent="0.2">
      <c r="A4605" s="538"/>
      <c r="B4605" s="539"/>
      <c r="C4605" s="492"/>
      <c r="D4605" s="554"/>
      <c r="E4605" s="482"/>
      <c r="F4605" s="488"/>
      <c r="G4605" s="482"/>
      <c r="H4605" s="482"/>
      <c r="I4605" s="482"/>
      <c r="J4605" s="493"/>
      <c r="K4605" s="518"/>
      <c r="L4605" s="493"/>
      <c r="M4605" s="493"/>
      <c r="N4605" s="587"/>
      <c r="O4605" s="545"/>
      <c r="P4605" s="545"/>
    </row>
    <row r="4606" spans="1:16" hidden="1" x14ac:dyDescent="0.2">
      <c r="A4606" s="538"/>
      <c r="B4606" s="539"/>
      <c r="C4606" s="492"/>
      <c r="D4606" s="554"/>
      <c r="E4606" s="482"/>
      <c r="F4606" s="488"/>
      <c r="G4606" s="482"/>
      <c r="H4606" s="482"/>
      <c r="I4606" s="482"/>
      <c r="J4606" s="493"/>
      <c r="K4606" s="518"/>
      <c r="L4606" s="493"/>
      <c r="M4606" s="493"/>
      <c r="N4606" s="587"/>
      <c r="O4606" s="545"/>
      <c r="P4606" s="545"/>
    </row>
    <row r="4607" spans="1:16" hidden="1" x14ac:dyDescent="0.2">
      <c r="A4607" s="538"/>
      <c r="B4607" s="539"/>
      <c r="C4607" s="492"/>
      <c r="D4607" s="554"/>
      <c r="E4607" s="482"/>
      <c r="F4607" s="488"/>
      <c r="G4607" s="482"/>
      <c r="H4607" s="482"/>
      <c r="I4607" s="482"/>
      <c r="J4607" s="493"/>
      <c r="K4607" s="518"/>
      <c r="L4607" s="493"/>
      <c r="M4607" s="493"/>
      <c r="N4607" s="587"/>
      <c r="O4607" s="545"/>
      <c r="P4607" s="545"/>
    </row>
    <row r="4608" spans="1:16" hidden="1" x14ac:dyDescent="0.2">
      <c r="A4608" s="538"/>
      <c r="B4608" s="539"/>
      <c r="C4608" s="492"/>
      <c r="D4608" s="554"/>
      <c r="E4608" s="482"/>
      <c r="F4608" s="488"/>
      <c r="G4608" s="482"/>
      <c r="H4608" s="482"/>
      <c r="I4608" s="482"/>
      <c r="J4608" s="493"/>
      <c r="K4608" s="518"/>
      <c r="L4608" s="493"/>
      <c r="M4608" s="493"/>
      <c r="N4608" s="587"/>
      <c r="O4608" s="545"/>
      <c r="P4608" s="545"/>
    </row>
    <row r="4609" spans="1:16" hidden="1" x14ac:dyDescent="0.2">
      <c r="A4609" s="538"/>
      <c r="B4609" s="539"/>
      <c r="C4609" s="492"/>
      <c r="D4609" s="554"/>
      <c r="E4609" s="482"/>
      <c r="F4609" s="488"/>
      <c r="G4609" s="482"/>
      <c r="H4609" s="482"/>
      <c r="I4609" s="482"/>
      <c r="J4609" s="493"/>
      <c r="K4609" s="518"/>
      <c r="L4609" s="493"/>
      <c r="M4609" s="493"/>
      <c r="N4609" s="587"/>
      <c r="O4609" s="545"/>
      <c r="P4609" s="545"/>
    </row>
    <row r="4610" spans="1:16" hidden="1" x14ac:dyDescent="0.2">
      <c r="A4610" s="538"/>
      <c r="B4610" s="539"/>
      <c r="C4610" s="492"/>
      <c r="D4610" s="554"/>
      <c r="E4610" s="482"/>
      <c r="F4610" s="488"/>
      <c r="G4610" s="482"/>
      <c r="H4610" s="482"/>
      <c r="I4610" s="482"/>
      <c r="J4610" s="493"/>
      <c r="K4610" s="518"/>
      <c r="L4610" s="493"/>
      <c r="M4610" s="493"/>
      <c r="N4610" s="587"/>
      <c r="O4610" s="545"/>
      <c r="P4610" s="545"/>
    </row>
    <row r="4611" spans="1:16" hidden="1" x14ac:dyDescent="0.2">
      <c r="A4611" s="538"/>
      <c r="B4611" s="539"/>
      <c r="C4611" s="492"/>
      <c r="D4611" s="554"/>
      <c r="E4611" s="482"/>
      <c r="F4611" s="488"/>
      <c r="G4611" s="482"/>
      <c r="H4611" s="482"/>
      <c r="I4611" s="482"/>
      <c r="J4611" s="493"/>
      <c r="K4611" s="518"/>
      <c r="L4611" s="493"/>
      <c r="M4611" s="493"/>
      <c r="N4611" s="587"/>
      <c r="O4611" s="545"/>
      <c r="P4611" s="545"/>
    </row>
    <row r="4612" spans="1:16" hidden="1" x14ac:dyDescent="0.2">
      <c r="A4612" s="538"/>
      <c r="B4612" s="539"/>
      <c r="C4612" s="492"/>
      <c r="D4612" s="554"/>
      <c r="E4612" s="482"/>
      <c r="F4612" s="488"/>
      <c r="G4612" s="482"/>
      <c r="H4612" s="482"/>
      <c r="I4612" s="482"/>
      <c r="J4612" s="493"/>
      <c r="K4612" s="518"/>
      <c r="L4612" s="493"/>
      <c r="M4612" s="493"/>
      <c r="N4612" s="587"/>
      <c r="O4612" s="545"/>
      <c r="P4612" s="545"/>
    </row>
    <row r="4613" spans="1:16" hidden="1" x14ac:dyDescent="0.2">
      <c r="A4613" s="538"/>
      <c r="B4613" s="539"/>
      <c r="C4613" s="492"/>
      <c r="D4613" s="554"/>
      <c r="E4613" s="482"/>
      <c r="F4613" s="488"/>
      <c r="G4613" s="482"/>
      <c r="H4613" s="482"/>
      <c r="I4613" s="482"/>
      <c r="J4613" s="493"/>
      <c r="K4613" s="518"/>
      <c r="L4613" s="493"/>
      <c r="M4613" s="493"/>
      <c r="N4613" s="587"/>
      <c r="O4613" s="545"/>
      <c r="P4613" s="545"/>
    </row>
    <row r="4614" spans="1:16" hidden="1" x14ac:dyDescent="0.2">
      <c r="A4614" s="538"/>
      <c r="B4614" s="539"/>
      <c r="C4614" s="492"/>
      <c r="D4614" s="554"/>
      <c r="E4614" s="482"/>
      <c r="F4614" s="488"/>
      <c r="G4614" s="482"/>
      <c r="H4614" s="482"/>
      <c r="I4614" s="482"/>
      <c r="J4614" s="493"/>
      <c r="K4614" s="518"/>
      <c r="L4614" s="493"/>
      <c r="M4614" s="493"/>
      <c r="N4614" s="587"/>
      <c r="O4614" s="545"/>
      <c r="P4614" s="545"/>
    </row>
    <row r="4615" spans="1:16" hidden="1" x14ac:dyDescent="0.2">
      <c r="A4615" s="538"/>
      <c r="B4615" s="539"/>
      <c r="C4615" s="492"/>
      <c r="D4615" s="554"/>
      <c r="E4615" s="482"/>
      <c r="F4615" s="488"/>
      <c r="G4615" s="482"/>
      <c r="H4615" s="482"/>
      <c r="I4615" s="482"/>
      <c r="J4615" s="493"/>
      <c r="K4615" s="518"/>
      <c r="L4615" s="493"/>
      <c r="M4615" s="493"/>
      <c r="N4615" s="587"/>
      <c r="O4615" s="545"/>
      <c r="P4615" s="545"/>
    </row>
    <row r="4616" spans="1:16" hidden="1" x14ac:dyDescent="0.2">
      <c r="A4616" s="538"/>
      <c r="B4616" s="539"/>
      <c r="C4616" s="492"/>
      <c r="D4616" s="554"/>
      <c r="E4616" s="482"/>
      <c r="F4616" s="488"/>
      <c r="G4616" s="482"/>
      <c r="H4616" s="482"/>
      <c r="I4616" s="482"/>
      <c r="J4616" s="493"/>
      <c r="K4616" s="518"/>
      <c r="L4616" s="493"/>
      <c r="M4616" s="493"/>
      <c r="N4616" s="587"/>
      <c r="O4616" s="545"/>
      <c r="P4616" s="545"/>
    </row>
    <row r="4617" spans="1:16" hidden="1" x14ac:dyDescent="0.2">
      <c r="A4617" s="538"/>
      <c r="B4617" s="539"/>
      <c r="C4617" s="492"/>
      <c r="D4617" s="554"/>
      <c r="E4617" s="482"/>
      <c r="F4617" s="488"/>
      <c r="G4617" s="482"/>
      <c r="H4617" s="482"/>
      <c r="I4617" s="482"/>
      <c r="J4617" s="493"/>
      <c r="K4617" s="518"/>
      <c r="L4617" s="493"/>
      <c r="M4617" s="493"/>
      <c r="N4617" s="587"/>
      <c r="O4617" s="545"/>
      <c r="P4617" s="545"/>
    </row>
    <row r="4618" spans="1:16" hidden="1" x14ac:dyDescent="0.2">
      <c r="A4618" s="538"/>
      <c r="B4618" s="539"/>
      <c r="C4618" s="492"/>
      <c r="D4618" s="554"/>
      <c r="E4618" s="482"/>
      <c r="F4618" s="488"/>
      <c r="G4618" s="482"/>
      <c r="H4618" s="482"/>
      <c r="I4618" s="482"/>
      <c r="J4618" s="493"/>
      <c r="K4618" s="518"/>
      <c r="L4618" s="493"/>
      <c r="M4618" s="493"/>
      <c r="N4618" s="587"/>
      <c r="O4618" s="545"/>
      <c r="P4618" s="545"/>
    </row>
    <row r="4619" spans="1:16" hidden="1" x14ac:dyDescent="0.2">
      <c r="A4619" s="538"/>
      <c r="B4619" s="539"/>
      <c r="C4619" s="492"/>
      <c r="D4619" s="554"/>
      <c r="E4619" s="482"/>
      <c r="F4619" s="488"/>
      <c r="G4619" s="482"/>
      <c r="H4619" s="482"/>
      <c r="I4619" s="482"/>
      <c r="J4619" s="493"/>
      <c r="K4619" s="518"/>
      <c r="L4619" s="493"/>
      <c r="M4619" s="493"/>
      <c r="N4619" s="587"/>
      <c r="O4619" s="545"/>
      <c r="P4619" s="545"/>
    </row>
    <row r="4620" spans="1:16" hidden="1" x14ac:dyDescent="0.2">
      <c r="A4620" s="538"/>
      <c r="B4620" s="539"/>
      <c r="C4620" s="492"/>
      <c r="D4620" s="554"/>
      <c r="E4620" s="482"/>
      <c r="F4620" s="488"/>
      <c r="G4620" s="482"/>
      <c r="H4620" s="482"/>
      <c r="I4620" s="482"/>
      <c r="J4620" s="493"/>
      <c r="K4620" s="518"/>
      <c r="L4620" s="493"/>
      <c r="M4620" s="493"/>
      <c r="N4620" s="587"/>
      <c r="O4620" s="545"/>
      <c r="P4620" s="545"/>
    </row>
    <row r="4621" spans="1:16" hidden="1" x14ac:dyDescent="0.2">
      <c r="A4621" s="538"/>
      <c r="B4621" s="539"/>
      <c r="C4621" s="492"/>
      <c r="D4621" s="554"/>
      <c r="E4621" s="482"/>
      <c r="F4621" s="488"/>
      <c r="G4621" s="482"/>
      <c r="H4621" s="482"/>
      <c r="I4621" s="482"/>
      <c r="J4621" s="493"/>
      <c r="K4621" s="518"/>
      <c r="L4621" s="493"/>
      <c r="M4621" s="493"/>
      <c r="N4621" s="587"/>
      <c r="O4621" s="545"/>
      <c r="P4621" s="545"/>
    </row>
    <row r="4622" spans="1:16" hidden="1" x14ac:dyDescent="0.2">
      <c r="A4622" s="538"/>
      <c r="B4622" s="539"/>
      <c r="C4622" s="492"/>
      <c r="D4622" s="554"/>
      <c r="E4622" s="482"/>
      <c r="F4622" s="488"/>
      <c r="G4622" s="482"/>
      <c r="H4622" s="482"/>
      <c r="I4622" s="482"/>
      <c r="J4622" s="493"/>
      <c r="K4622" s="518"/>
      <c r="L4622" s="493"/>
      <c r="M4622" s="493"/>
      <c r="N4622" s="587"/>
      <c r="O4622" s="545"/>
      <c r="P4622" s="545"/>
    </row>
    <row r="4623" spans="1:16" hidden="1" x14ac:dyDescent="0.2">
      <c r="A4623" s="538"/>
      <c r="B4623" s="539"/>
      <c r="C4623" s="492"/>
      <c r="D4623" s="554"/>
      <c r="E4623" s="482"/>
      <c r="F4623" s="488"/>
      <c r="G4623" s="482"/>
      <c r="H4623" s="482"/>
      <c r="I4623" s="482"/>
      <c r="J4623" s="493"/>
      <c r="K4623" s="518"/>
      <c r="L4623" s="493"/>
      <c r="M4623" s="493"/>
      <c r="N4623" s="587"/>
      <c r="O4623" s="545"/>
      <c r="P4623" s="545"/>
    </row>
    <row r="4624" spans="1:16" hidden="1" x14ac:dyDescent="0.2">
      <c r="A4624" s="538"/>
      <c r="B4624" s="539"/>
      <c r="C4624" s="492"/>
      <c r="D4624" s="554"/>
      <c r="E4624" s="482"/>
      <c r="F4624" s="488"/>
      <c r="G4624" s="482"/>
      <c r="H4624" s="482"/>
      <c r="I4624" s="482"/>
      <c r="J4624" s="493"/>
      <c r="K4624" s="518"/>
      <c r="L4624" s="493"/>
      <c r="M4624" s="493"/>
      <c r="N4624" s="587"/>
      <c r="O4624" s="545"/>
      <c r="P4624" s="545"/>
    </row>
    <row r="4625" spans="1:16" hidden="1" x14ac:dyDescent="0.2">
      <c r="A4625" s="538"/>
      <c r="B4625" s="539"/>
      <c r="C4625" s="492"/>
      <c r="D4625" s="554"/>
      <c r="E4625" s="482"/>
      <c r="F4625" s="488"/>
      <c r="G4625" s="482"/>
      <c r="H4625" s="482"/>
      <c r="I4625" s="482"/>
      <c r="J4625" s="493"/>
      <c r="K4625" s="518"/>
      <c r="L4625" s="493"/>
      <c r="M4625" s="493"/>
      <c r="N4625" s="587"/>
      <c r="O4625" s="545"/>
      <c r="P4625" s="545"/>
    </row>
    <row r="4626" spans="1:16" hidden="1" x14ac:dyDescent="0.2">
      <c r="A4626" s="538"/>
      <c r="B4626" s="539"/>
      <c r="C4626" s="492"/>
      <c r="D4626" s="554"/>
      <c r="E4626" s="482"/>
      <c r="F4626" s="488"/>
      <c r="G4626" s="482"/>
      <c r="H4626" s="482"/>
      <c r="I4626" s="482"/>
      <c r="J4626" s="493"/>
      <c r="K4626" s="518"/>
      <c r="L4626" s="493"/>
      <c r="M4626" s="493"/>
      <c r="N4626" s="587"/>
      <c r="O4626" s="545"/>
      <c r="P4626" s="545"/>
    </row>
    <row r="4627" spans="1:16" hidden="1" x14ac:dyDescent="0.2">
      <c r="A4627" s="538"/>
      <c r="B4627" s="539"/>
      <c r="C4627" s="492"/>
      <c r="D4627" s="554"/>
      <c r="E4627" s="482"/>
      <c r="F4627" s="488"/>
      <c r="G4627" s="482"/>
      <c r="H4627" s="482"/>
      <c r="I4627" s="482"/>
      <c r="J4627" s="493"/>
      <c r="K4627" s="518"/>
      <c r="L4627" s="493"/>
      <c r="M4627" s="493"/>
      <c r="N4627" s="587"/>
      <c r="O4627" s="545"/>
      <c r="P4627" s="545"/>
    </row>
    <row r="4628" spans="1:16" hidden="1" x14ac:dyDescent="0.2">
      <c r="A4628" s="538"/>
      <c r="B4628" s="539"/>
      <c r="C4628" s="492"/>
      <c r="D4628" s="554"/>
      <c r="E4628" s="482"/>
      <c r="F4628" s="488"/>
      <c r="G4628" s="482"/>
      <c r="H4628" s="482"/>
      <c r="I4628" s="482"/>
      <c r="J4628" s="493"/>
      <c r="K4628" s="518"/>
      <c r="L4628" s="493"/>
      <c r="M4628" s="493"/>
      <c r="N4628" s="587"/>
      <c r="O4628" s="545"/>
      <c r="P4628" s="545"/>
    </row>
    <row r="4629" spans="1:16" hidden="1" x14ac:dyDescent="0.2">
      <c r="A4629" s="538"/>
      <c r="B4629" s="539"/>
      <c r="C4629" s="492"/>
      <c r="D4629" s="554"/>
      <c r="E4629" s="482"/>
      <c r="F4629" s="488"/>
      <c r="G4629" s="482"/>
      <c r="H4629" s="482"/>
      <c r="I4629" s="482"/>
      <c r="J4629" s="493"/>
      <c r="K4629" s="518"/>
      <c r="L4629" s="493"/>
      <c r="M4629" s="493"/>
      <c r="N4629" s="587"/>
      <c r="O4629" s="545"/>
      <c r="P4629" s="545"/>
    </row>
    <row r="4630" spans="1:16" hidden="1" x14ac:dyDescent="0.2">
      <c r="A4630" s="538"/>
      <c r="B4630" s="539"/>
      <c r="C4630" s="492"/>
      <c r="D4630" s="554"/>
      <c r="E4630" s="482"/>
      <c r="F4630" s="488"/>
      <c r="G4630" s="482"/>
      <c r="H4630" s="482"/>
      <c r="I4630" s="482"/>
      <c r="J4630" s="493"/>
      <c r="K4630" s="518"/>
      <c r="L4630" s="493"/>
      <c r="M4630" s="493"/>
      <c r="N4630" s="587"/>
      <c r="O4630" s="545"/>
      <c r="P4630" s="545"/>
    </row>
    <row r="4631" spans="1:16" hidden="1" x14ac:dyDescent="0.2">
      <c r="A4631" s="538"/>
      <c r="B4631" s="539"/>
      <c r="C4631" s="492"/>
      <c r="D4631" s="554"/>
      <c r="E4631" s="482"/>
      <c r="F4631" s="488"/>
      <c r="G4631" s="482"/>
      <c r="H4631" s="482"/>
      <c r="I4631" s="482"/>
      <c r="J4631" s="493"/>
      <c r="K4631" s="518"/>
      <c r="L4631" s="493"/>
      <c r="M4631" s="493"/>
      <c r="N4631" s="587"/>
      <c r="O4631" s="545"/>
      <c r="P4631" s="545"/>
    </row>
    <row r="4632" spans="1:16" hidden="1" x14ac:dyDescent="0.2">
      <c r="A4632" s="538"/>
      <c r="B4632" s="539"/>
      <c r="C4632" s="492"/>
      <c r="D4632" s="554"/>
      <c r="E4632" s="482"/>
      <c r="F4632" s="488"/>
      <c r="G4632" s="482"/>
      <c r="H4632" s="482"/>
      <c r="I4632" s="482"/>
      <c r="J4632" s="493"/>
      <c r="K4632" s="518"/>
      <c r="L4632" s="493"/>
      <c r="M4632" s="493"/>
      <c r="N4632" s="587"/>
      <c r="O4632" s="545"/>
      <c r="P4632" s="545"/>
    </row>
    <row r="4633" spans="1:16" hidden="1" x14ac:dyDescent="0.2">
      <c r="A4633" s="538"/>
      <c r="B4633" s="539"/>
      <c r="C4633" s="492"/>
      <c r="D4633" s="554"/>
      <c r="E4633" s="482"/>
      <c r="F4633" s="488"/>
      <c r="G4633" s="482"/>
      <c r="H4633" s="482"/>
      <c r="I4633" s="482"/>
      <c r="J4633" s="493"/>
      <c r="K4633" s="518"/>
      <c r="L4633" s="493"/>
      <c r="M4633" s="493"/>
      <c r="N4633" s="587"/>
      <c r="O4633" s="545"/>
      <c r="P4633" s="545"/>
    </row>
    <row r="4634" spans="1:16" hidden="1" x14ac:dyDescent="0.2">
      <c r="A4634" s="538"/>
      <c r="B4634" s="539"/>
      <c r="C4634" s="492"/>
      <c r="D4634" s="554"/>
      <c r="E4634" s="482"/>
      <c r="F4634" s="488"/>
      <c r="G4634" s="482"/>
      <c r="H4634" s="482"/>
      <c r="I4634" s="482"/>
      <c r="J4634" s="493"/>
      <c r="K4634" s="518"/>
      <c r="L4634" s="493"/>
      <c r="M4634" s="493"/>
      <c r="N4634" s="587"/>
      <c r="O4634" s="545"/>
      <c r="P4634" s="545"/>
    </row>
    <row r="4635" spans="1:16" hidden="1" x14ac:dyDescent="0.2">
      <c r="A4635" s="538"/>
      <c r="B4635" s="539"/>
      <c r="C4635" s="492"/>
      <c r="D4635" s="554"/>
      <c r="E4635" s="482"/>
      <c r="F4635" s="488"/>
      <c r="G4635" s="482"/>
      <c r="H4635" s="482"/>
      <c r="I4635" s="482"/>
      <c r="J4635" s="493"/>
      <c r="K4635" s="518"/>
      <c r="L4635" s="493"/>
      <c r="M4635" s="493"/>
      <c r="N4635" s="587"/>
      <c r="O4635" s="545"/>
      <c r="P4635" s="545"/>
    </row>
    <row r="4636" spans="1:16" hidden="1" x14ac:dyDescent="0.2">
      <c r="A4636" s="538"/>
      <c r="B4636" s="539"/>
      <c r="C4636" s="492"/>
      <c r="D4636" s="554"/>
      <c r="E4636" s="482"/>
      <c r="F4636" s="488"/>
      <c r="G4636" s="482"/>
      <c r="H4636" s="482"/>
      <c r="I4636" s="482"/>
      <c r="J4636" s="493"/>
      <c r="K4636" s="518"/>
      <c r="L4636" s="493"/>
      <c r="M4636" s="493"/>
      <c r="N4636" s="587"/>
      <c r="O4636" s="545"/>
      <c r="P4636" s="545"/>
    </row>
    <row r="4637" spans="1:16" hidden="1" x14ac:dyDescent="0.2">
      <c r="A4637" s="538"/>
      <c r="B4637" s="539"/>
      <c r="C4637" s="492"/>
      <c r="D4637" s="554"/>
      <c r="E4637" s="482"/>
      <c r="F4637" s="488"/>
      <c r="G4637" s="482"/>
      <c r="H4637" s="482"/>
      <c r="I4637" s="482"/>
      <c r="J4637" s="493"/>
      <c r="K4637" s="518"/>
      <c r="L4637" s="493"/>
      <c r="M4637" s="493"/>
      <c r="N4637" s="587"/>
      <c r="O4637" s="545"/>
      <c r="P4637" s="545"/>
    </row>
    <row r="4638" spans="1:16" hidden="1" x14ac:dyDescent="0.2">
      <c r="A4638" s="538"/>
      <c r="B4638" s="539"/>
      <c r="C4638" s="492"/>
      <c r="D4638" s="554"/>
      <c r="E4638" s="482"/>
      <c r="F4638" s="488"/>
      <c r="G4638" s="482"/>
      <c r="H4638" s="482"/>
      <c r="I4638" s="482"/>
      <c r="J4638" s="493"/>
      <c r="K4638" s="518"/>
      <c r="L4638" s="493"/>
      <c r="M4638" s="493"/>
      <c r="N4638" s="587"/>
      <c r="O4638" s="545"/>
      <c r="P4638" s="545"/>
    </row>
    <row r="4639" spans="1:16" hidden="1" x14ac:dyDescent="0.2">
      <c r="A4639" s="538"/>
      <c r="B4639" s="539"/>
      <c r="C4639" s="492"/>
      <c r="D4639" s="554"/>
      <c r="E4639" s="482"/>
      <c r="F4639" s="488"/>
      <c r="G4639" s="482"/>
      <c r="H4639" s="482"/>
      <c r="I4639" s="482"/>
      <c r="J4639" s="493"/>
      <c r="K4639" s="518"/>
      <c r="L4639" s="493"/>
      <c r="M4639" s="493"/>
      <c r="N4639" s="587"/>
      <c r="O4639" s="545"/>
      <c r="P4639" s="545"/>
    </row>
    <row r="4640" spans="1:16" hidden="1" x14ac:dyDescent="0.2">
      <c r="A4640" s="538"/>
      <c r="B4640" s="539"/>
      <c r="C4640" s="492"/>
      <c r="D4640" s="554"/>
      <c r="E4640" s="482"/>
      <c r="F4640" s="488"/>
      <c r="G4640" s="482"/>
      <c r="H4640" s="482"/>
      <c r="I4640" s="482"/>
      <c r="J4640" s="493"/>
      <c r="K4640" s="518"/>
      <c r="L4640" s="493"/>
      <c r="M4640" s="493"/>
      <c r="N4640" s="587"/>
      <c r="O4640" s="545"/>
      <c r="P4640" s="545"/>
    </row>
    <row r="4641" spans="1:16" hidden="1" x14ac:dyDescent="0.2">
      <c r="A4641" s="538"/>
      <c r="B4641" s="539"/>
      <c r="C4641" s="492"/>
      <c r="D4641" s="554"/>
      <c r="E4641" s="482"/>
      <c r="F4641" s="488"/>
      <c r="G4641" s="482"/>
      <c r="H4641" s="482"/>
      <c r="I4641" s="482"/>
      <c r="J4641" s="493"/>
      <c r="K4641" s="518"/>
      <c r="L4641" s="493"/>
      <c r="M4641" s="493"/>
      <c r="N4641" s="587"/>
      <c r="O4641" s="545"/>
      <c r="P4641" s="545"/>
    </row>
    <row r="4642" spans="1:16" hidden="1" x14ac:dyDescent="0.2">
      <c r="A4642" s="538"/>
      <c r="B4642" s="539"/>
      <c r="C4642" s="492"/>
      <c r="D4642" s="554"/>
      <c r="E4642" s="482"/>
      <c r="F4642" s="488"/>
      <c r="G4642" s="482"/>
      <c r="H4642" s="482"/>
      <c r="I4642" s="482"/>
      <c r="J4642" s="493"/>
      <c r="K4642" s="518"/>
      <c r="L4642" s="493"/>
      <c r="M4642" s="493"/>
      <c r="N4642" s="587"/>
      <c r="O4642" s="545"/>
      <c r="P4642" s="545"/>
    </row>
    <row r="4643" spans="1:16" hidden="1" x14ac:dyDescent="0.2">
      <c r="A4643" s="538"/>
      <c r="B4643" s="539"/>
      <c r="C4643" s="492"/>
      <c r="D4643" s="554"/>
      <c r="E4643" s="482"/>
      <c r="F4643" s="488"/>
      <c r="G4643" s="482"/>
      <c r="H4643" s="482"/>
      <c r="I4643" s="482"/>
      <c r="J4643" s="493"/>
      <c r="K4643" s="518"/>
      <c r="L4643" s="493"/>
      <c r="M4643" s="493"/>
      <c r="N4643" s="587"/>
      <c r="O4643" s="545"/>
      <c r="P4643" s="545"/>
    </row>
    <row r="4644" spans="1:16" hidden="1" x14ac:dyDescent="0.2">
      <c r="A4644" s="538"/>
      <c r="B4644" s="539"/>
      <c r="C4644" s="492"/>
      <c r="D4644" s="554"/>
      <c r="E4644" s="482"/>
      <c r="F4644" s="488"/>
      <c r="G4644" s="482"/>
      <c r="H4644" s="482"/>
      <c r="I4644" s="482"/>
      <c r="J4644" s="493"/>
      <c r="K4644" s="518"/>
      <c r="L4644" s="493"/>
      <c r="M4644" s="493"/>
      <c r="N4644" s="587"/>
      <c r="O4644" s="545"/>
      <c r="P4644" s="545"/>
    </row>
    <row r="4645" spans="1:16" hidden="1" x14ac:dyDescent="0.2">
      <c r="A4645" s="538"/>
      <c r="B4645" s="539"/>
      <c r="C4645" s="492"/>
      <c r="D4645" s="554"/>
      <c r="E4645" s="482"/>
      <c r="F4645" s="488"/>
      <c r="G4645" s="482"/>
      <c r="H4645" s="482"/>
      <c r="I4645" s="482"/>
      <c r="J4645" s="493"/>
      <c r="K4645" s="518"/>
      <c r="L4645" s="493"/>
      <c r="M4645" s="493"/>
      <c r="N4645" s="587"/>
      <c r="O4645" s="545"/>
      <c r="P4645" s="545"/>
    </row>
    <row r="4646" spans="1:16" hidden="1" x14ac:dyDescent="0.2">
      <c r="A4646" s="538"/>
      <c r="B4646" s="539"/>
      <c r="C4646" s="492"/>
      <c r="D4646" s="554"/>
      <c r="E4646" s="482"/>
      <c r="F4646" s="488"/>
      <c r="G4646" s="482"/>
      <c r="H4646" s="482"/>
      <c r="I4646" s="482"/>
      <c r="J4646" s="493"/>
      <c r="K4646" s="518"/>
      <c r="L4646" s="493"/>
      <c r="M4646" s="493"/>
      <c r="N4646" s="587"/>
      <c r="O4646" s="545"/>
      <c r="P4646" s="545"/>
    </row>
    <row r="4647" spans="1:16" hidden="1" x14ac:dyDescent="0.2">
      <c r="A4647" s="538"/>
      <c r="B4647" s="539"/>
      <c r="C4647" s="492"/>
      <c r="D4647" s="554"/>
      <c r="E4647" s="482"/>
      <c r="F4647" s="488"/>
      <c r="G4647" s="482"/>
      <c r="H4647" s="482"/>
      <c r="I4647" s="482"/>
      <c r="J4647" s="493"/>
      <c r="K4647" s="518"/>
      <c r="L4647" s="493"/>
      <c r="M4647" s="493"/>
      <c r="N4647" s="587"/>
      <c r="O4647" s="545"/>
      <c r="P4647" s="545"/>
    </row>
    <row r="4648" spans="1:16" hidden="1" x14ac:dyDescent="0.2">
      <c r="A4648" s="538"/>
      <c r="B4648" s="539"/>
      <c r="C4648" s="492"/>
      <c r="D4648" s="554"/>
      <c r="E4648" s="482"/>
      <c r="F4648" s="488"/>
      <c r="G4648" s="482"/>
      <c r="H4648" s="482"/>
      <c r="I4648" s="482"/>
      <c r="J4648" s="493"/>
      <c r="K4648" s="518"/>
      <c r="L4648" s="493"/>
      <c r="M4648" s="493"/>
      <c r="N4648" s="587"/>
      <c r="O4648" s="545"/>
      <c r="P4648" s="545"/>
    </row>
    <row r="4649" spans="1:16" hidden="1" x14ac:dyDescent="0.2">
      <c r="A4649" s="538"/>
      <c r="B4649" s="539"/>
      <c r="C4649" s="492"/>
      <c r="D4649" s="554"/>
      <c r="E4649" s="482"/>
      <c r="F4649" s="488"/>
      <c r="G4649" s="482"/>
      <c r="H4649" s="482"/>
      <c r="I4649" s="482"/>
      <c r="J4649" s="493"/>
      <c r="K4649" s="518"/>
      <c r="L4649" s="493"/>
      <c r="M4649" s="493"/>
      <c r="N4649" s="587"/>
      <c r="O4649" s="545"/>
      <c r="P4649" s="545"/>
    </row>
    <row r="4650" spans="1:16" hidden="1" x14ac:dyDescent="0.2">
      <c r="A4650" s="538"/>
      <c r="B4650" s="539"/>
      <c r="C4650" s="492"/>
      <c r="D4650" s="554"/>
      <c r="E4650" s="482"/>
      <c r="F4650" s="488"/>
      <c r="G4650" s="482"/>
      <c r="H4650" s="482"/>
      <c r="I4650" s="482"/>
      <c r="J4650" s="493"/>
      <c r="K4650" s="518"/>
      <c r="L4650" s="493"/>
      <c r="M4650" s="493"/>
      <c r="N4650" s="587"/>
      <c r="O4650" s="545"/>
      <c r="P4650" s="545"/>
    </row>
    <row r="4651" spans="1:16" hidden="1" x14ac:dyDescent="0.2">
      <c r="A4651" s="538"/>
      <c r="B4651" s="539"/>
      <c r="C4651" s="492"/>
      <c r="D4651" s="554"/>
      <c r="E4651" s="482"/>
      <c r="F4651" s="488"/>
      <c r="G4651" s="482"/>
      <c r="H4651" s="482"/>
      <c r="I4651" s="482"/>
      <c r="J4651" s="493"/>
      <c r="K4651" s="518"/>
      <c r="L4651" s="493"/>
      <c r="M4651" s="493"/>
      <c r="N4651" s="587"/>
      <c r="O4651" s="545"/>
      <c r="P4651" s="545"/>
    </row>
    <row r="4652" spans="1:16" hidden="1" x14ac:dyDescent="0.2">
      <c r="A4652" s="538"/>
      <c r="B4652" s="539"/>
      <c r="C4652" s="492"/>
      <c r="D4652" s="554"/>
      <c r="E4652" s="482"/>
      <c r="F4652" s="488"/>
      <c r="G4652" s="482"/>
      <c r="H4652" s="482"/>
      <c r="I4652" s="482"/>
      <c r="J4652" s="493"/>
      <c r="K4652" s="518"/>
      <c r="L4652" s="493"/>
      <c r="M4652" s="493"/>
      <c r="N4652" s="587"/>
      <c r="O4652" s="545"/>
      <c r="P4652" s="545"/>
    </row>
    <row r="4653" spans="1:16" hidden="1" x14ac:dyDescent="0.2">
      <c r="A4653" s="538"/>
      <c r="B4653" s="539"/>
      <c r="C4653" s="492"/>
      <c r="D4653" s="554"/>
      <c r="E4653" s="482"/>
      <c r="F4653" s="488"/>
      <c r="G4653" s="482"/>
      <c r="H4653" s="482"/>
      <c r="I4653" s="482"/>
      <c r="J4653" s="493"/>
      <c r="K4653" s="518"/>
      <c r="L4653" s="493"/>
      <c r="M4653" s="493"/>
      <c r="N4653" s="587"/>
      <c r="O4653" s="545"/>
      <c r="P4653" s="545"/>
    </row>
    <row r="4654" spans="1:16" hidden="1" x14ac:dyDescent="0.2">
      <c r="A4654" s="538"/>
      <c r="B4654" s="539"/>
      <c r="C4654" s="492"/>
      <c r="D4654" s="554"/>
      <c r="E4654" s="482"/>
      <c r="F4654" s="488"/>
      <c r="G4654" s="482"/>
      <c r="H4654" s="482"/>
      <c r="I4654" s="482"/>
      <c r="J4654" s="493"/>
      <c r="K4654" s="518"/>
      <c r="L4654" s="493"/>
      <c r="M4654" s="493"/>
      <c r="N4654" s="587"/>
      <c r="O4654" s="545"/>
      <c r="P4654" s="545"/>
    </row>
    <row r="4655" spans="1:16" hidden="1" x14ac:dyDescent="0.2">
      <c r="A4655" s="538"/>
      <c r="B4655" s="539"/>
      <c r="C4655" s="492"/>
      <c r="D4655" s="554"/>
      <c r="E4655" s="482"/>
      <c r="F4655" s="488"/>
      <c r="G4655" s="482"/>
      <c r="H4655" s="482"/>
      <c r="I4655" s="482"/>
      <c r="J4655" s="493"/>
      <c r="K4655" s="518"/>
      <c r="L4655" s="493"/>
      <c r="M4655" s="493"/>
      <c r="N4655" s="587"/>
      <c r="O4655" s="545"/>
      <c r="P4655" s="545"/>
    </row>
    <row r="4656" spans="1:16" hidden="1" x14ac:dyDescent="0.2">
      <c r="A4656" s="538"/>
      <c r="B4656" s="539"/>
      <c r="C4656" s="492"/>
      <c r="D4656" s="554"/>
      <c r="E4656" s="482"/>
      <c r="F4656" s="488"/>
      <c r="G4656" s="482"/>
      <c r="H4656" s="482"/>
      <c r="I4656" s="482"/>
      <c r="J4656" s="493"/>
      <c r="K4656" s="518"/>
      <c r="L4656" s="493"/>
      <c r="M4656" s="493"/>
      <c r="N4656" s="587"/>
      <c r="O4656" s="545"/>
      <c r="P4656" s="545"/>
    </row>
    <row r="4657" spans="1:16" hidden="1" x14ac:dyDescent="0.2">
      <c r="A4657" s="538"/>
      <c r="B4657" s="539"/>
      <c r="C4657" s="492"/>
      <c r="D4657" s="554"/>
      <c r="E4657" s="482"/>
      <c r="F4657" s="488"/>
      <c r="G4657" s="482"/>
      <c r="H4657" s="482"/>
      <c r="I4657" s="482"/>
      <c r="J4657" s="493"/>
      <c r="K4657" s="518"/>
      <c r="L4657" s="493"/>
      <c r="M4657" s="493"/>
      <c r="N4657" s="587"/>
      <c r="O4657" s="545"/>
      <c r="P4657" s="545"/>
    </row>
    <row r="4658" spans="1:16" hidden="1" x14ac:dyDescent="0.2">
      <c r="A4658" s="538"/>
      <c r="B4658" s="539"/>
      <c r="C4658" s="492"/>
      <c r="D4658" s="554"/>
      <c r="E4658" s="482"/>
      <c r="F4658" s="488"/>
      <c r="G4658" s="482"/>
      <c r="H4658" s="482"/>
      <c r="I4658" s="482"/>
      <c r="J4658" s="493"/>
      <c r="K4658" s="518"/>
      <c r="L4658" s="493"/>
      <c r="M4658" s="493"/>
      <c r="N4658" s="587"/>
      <c r="O4658" s="545"/>
      <c r="P4658" s="545"/>
    </row>
    <row r="4659" spans="1:16" hidden="1" x14ac:dyDescent="0.2">
      <c r="A4659" s="538"/>
      <c r="B4659" s="539"/>
      <c r="C4659" s="492"/>
      <c r="D4659" s="554"/>
      <c r="E4659" s="482"/>
      <c r="F4659" s="488"/>
      <c r="G4659" s="482"/>
      <c r="H4659" s="482"/>
      <c r="I4659" s="482"/>
      <c r="J4659" s="493"/>
      <c r="K4659" s="518"/>
      <c r="L4659" s="493"/>
      <c r="M4659" s="493"/>
      <c r="N4659" s="587"/>
      <c r="O4659" s="545"/>
      <c r="P4659" s="545"/>
    </row>
    <row r="4660" spans="1:16" hidden="1" x14ac:dyDescent="0.2">
      <c r="A4660" s="538"/>
      <c r="B4660" s="539"/>
      <c r="C4660" s="492"/>
      <c r="D4660" s="554"/>
      <c r="E4660" s="482"/>
      <c r="F4660" s="488"/>
      <c r="G4660" s="482"/>
      <c r="H4660" s="482"/>
      <c r="I4660" s="482"/>
      <c r="J4660" s="493"/>
      <c r="K4660" s="518"/>
      <c r="L4660" s="493"/>
      <c r="M4660" s="493"/>
      <c r="N4660" s="587"/>
      <c r="O4660" s="545"/>
      <c r="P4660" s="545"/>
    </row>
    <row r="4661" spans="1:16" hidden="1" x14ac:dyDescent="0.2">
      <c r="A4661" s="538"/>
      <c r="B4661" s="539"/>
      <c r="C4661" s="492"/>
      <c r="D4661" s="554"/>
      <c r="E4661" s="482"/>
      <c r="F4661" s="488"/>
      <c r="G4661" s="482"/>
      <c r="H4661" s="482"/>
      <c r="I4661" s="482"/>
      <c r="J4661" s="493"/>
      <c r="K4661" s="518"/>
      <c r="L4661" s="493"/>
      <c r="M4661" s="493"/>
      <c r="N4661" s="587"/>
      <c r="O4661" s="545"/>
      <c r="P4661" s="545"/>
    </row>
    <row r="4662" spans="1:16" hidden="1" x14ac:dyDescent="0.2">
      <c r="A4662" s="538"/>
      <c r="B4662" s="539"/>
      <c r="C4662" s="492"/>
      <c r="D4662" s="554"/>
      <c r="E4662" s="482"/>
      <c r="F4662" s="488"/>
      <c r="G4662" s="482"/>
      <c r="H4662" s="482"/>
      <c r="I4662" s="482"/>
      <c r="J4662" s="493"/>
      <c r="K4662" s="518"/>
      <c r="L4662" s="493"/>
      <c r="M4662" s="493"/>
      <c r="N4662" s="587"/>
      <c r="O4662" s="545"/>
      <c r="P4662" s="545"/>
    </row>
    <row r="4663" spans="1:16" hidden="1" x14ac:dyDescent="0.2">
      <c r="A4663" s="538"/>
      <c r="B4663" s="539"/>
      <c r="C4663" s="492"/>
      <c r="D4663" s="554"/>
      <c r="E4663" s="482"/>
      <c r="F4663" s="488"/>
      <c r="G4663" s="482"/>
      <c r="H4663" s="482"/>
      <c r="I4663" s="482"/>
      <c r="J4663" s="493"/>
      <c r="K4663" s="518"/>
      <c r="L4663" s="493"/>
      <c r="M4663" s="493"/>
      <c r="N4663" s="587"/>
      <c r="O4663" s="545"/>
      <c r="P4663" s="545"/>
    </row>
    <row r="4664" spans="1:16" hidden="1" x14ac:dyDescent="0.2">
      <c r="A4664" s="538"/>
      <c r="B4664" s="539"/>
      <c r="C4664" s="492"/>
      <c r="D4664" s="554"/>
      <c r="E4664" s="482"/>
      <c r="F4664" s="488"/>
      <c r="G4664" s="482"/>
      <c r="H4664" s="482"/>
      <c r="I4664" s="482"/>
      <c r="J4664" s="493"/>
      <c r="K4664" s="518"/>
      <c r="L4664" s="493"/>
      <c r="M4664" s="493"/>
      <c r="N4664" s="587"/>
      <c r="O4664" s="545"/>
      <c r="P4664" s="545"/>
    </row>
    <row r="4665" spans="1:16" hidden="1" x14ac:dyDescent="0.2">
      <c r="A4665" s="538"/>
      <c r="B4665" s="539"/>
      <c r="C4665" s="492"/>
      <c r="D4665" s="554"/>
      <c r="E4665" s="482"/>
      <c r="F4665" s="488"/>
      <c r="G4665" s="482"/>
      <c r="H4665" s="482"/>
      <c r="I4665" s="482"/>
      <c r="J4665" s="493"/>
      <c r="K4665" s="518"/>
      <c r="L4665" s="493"/>
      <c r="M4665" s="493"/>
      <c r="N4665" s="587"/>
      <c r="O4665" s="545"/>
      <c r="P4665" s="545"/>
    </row>
    <row r="4666" spans="1:16" hidden="1" x14ac:dyDescent="0.2">
      <c r="A4666" s="538"/>
      <c r="B4666" s="539"/>
      <c r="C4666" s="492"/>
      <c r="D4666" s="554"/>
      <c r="E4666" s="482"/>
      <c r="F4666" s="488"/>
      <c r="G4666" s="482"/>
      <c r="H4666" s="482"/>
      <c r="I4666" s="482"/>
      <c r="J4666" s="493"/>
      <c r="K4666" s="518"/>
      <c r="L4666" s="493"/>
      <c r="M4666" s="493"/>
      <c r="N4666" s="587"/>
      <c r="O4666" s="545"/>
      <c r="P4666" s="545"/>
    </row>
    <row r="4667" spans="1:16" hidden="1" x14ac:dyDescent="0.2">
      <c r="A4667" s="538"/>
      <c r="B4667" s="539"/>
      <c r="C4667" s="492"/>
      <c r="D4667" s="554"/>
      <c r="E4667" s="482"/>
      <c r="F4667" s="488"/>
      <c r="G4667" s="482"/>
      <c r="H4667" s="482"/>
      <c r="I4667" s="482"/>
      <c r="J4667" s="493"/>
      <c r="K4667" s="518"/>
      <c r="L4667" s="493"/>
      <c r="M4667" s="493"/>
      <c r="N4667" s="587"/>
      <c r="O4667" s="545"/>
      <c r="P4667" s="545"/>
    </row>
    <row r="4668" spans="1:16" hidden="1" x14ac:dyDescent="0.2">
      <c r="A4668" s="538"/>
      <c r="B4668" s="539"/>
      <c r="C4668" s="492"/>
      <c r="D4668" s="554"/>
      <c r="E4668" s="482"/>
      <c r="F4668" s="488"/>
      <c r="G4668" s="482"/>
      <c r="H4668" s="482"/>
      <c r="I4668" s="482"/>
      <c r="J4668" s="493"/>
      <c r="K4668" s="518"/>
      <c r="L4668" s="493"/>
      <c r="M4668" s="493"/>
      <c r="N4668" s="587"/>
      <c r="O4668" s="545"/>
      <c r="P4668" s="545"/>
    </row>
    <row r="4669" spans="1:16" hidden="1" x14ac:dyDescent="0.2">
      <c r="A4669" s="538"/>
      <c r="B4669" s="539"/>
      <c r="C4669" s="492"/>
      <c r="D4669" s="554"/>
      <c r="E4669" s="482"/>
      <c r="F4669" s="488"/>
      <c r="G4669" s="482"/>
      <c r="H4669" s="482"/>
      <c r="I4669" s="482"/>
      <c r="J4669" s="493"/>
      <c r="K4669" s="518"/>
      <c r="L4669" s="493"/>
      <c r="M4669" s="493"/>
      <c r="N4669" s="587"/>
      <c r="O4669" s="545"/>
      <c r="P4669" s="545"/>
    </row>
    <row r="4670" spans="1:16" hidden="1" x14ac:dyDescent="0.2">
      <c r="A4670" s="538"/>
      <c r="B4670" s="539"/>
      <c r="C4670" s="492"/>
      <c r="D4670" s="554"/>
      <c r="E4670" s="482"/>
      <c r="F4670" s="488"/>
      <c r="G4670" s="482"/>
      <c r="H4670" s="482"/>
      <c r="I4670" s="482"/>
      <c r="J4670" s="493"/>
      <c r="K4670" s="518"/>
      <c r="L4670" s="493"/>
      <c r="M4670" s="493"/>
      <c r="N4670" s="587"/>
      <c r="O4670" s="545"/>
      <c r="P4670" s="545"/>
    </row>
    <row r="4671" spans="1:16" hidden="1" x14ac:dyDescent="0.2">
      <c r="A4671" s="538"/>
      <c r="B4671" s="539"/>
      <c r="C4671" s="492"/>
      <c r="D4671" s="554"/>
      <c r="E4671" s="482"/>
      <c r="F4671" s="488"/>
      <c r="G4671" s="482"/>
      <c r="H4671" s="482"/>
      <c r="I4671" s="482"/>
      <c r="J4671" s="493"/>
      <c r="K4671" s="518"/>
      <c r="L4671" s="493"/>
      <c r="M4671" s="493"/>
      <c r="N4671" s="587"/>
      <c r="O4671" s="545"/>
      <c r="P4671" s="545"/>
    </row>
    <row r="4672" spans="1:16" hidden="1" x14ac:dyDescent="0.2">
      <c r="A4672" s="538"/>
      <c r="B4672" s="539"/>
      <c r="C4672" s="492"/>
      <c r="D4672" s="554"/>
      <c r="E4672" s="482"/>
      <c r="F4672" s="488"/>
      <c r="G4672" s="482"/>
      <c r="H4672" s="482"/>
      <c r="I4672" s="482"/>
      <c r="J4672" s="493"/>
      <c r="K4672" s="518"/>
      <c r="L4672" s="493"/>
      <c r="M4672" s="493"/>
      <c r="N4672" s="587"/>
      <c r="O4672" s="545"/>
      <c r="P4672" s="545"/>
    </row>
    <row r="4673" spans="1:16" hidden="1" x14ac:dyDescent="0.2">
      <c r="A4673" s="538"/>
      <c r="B4673" s="539"/>
      <c r="C4673" s="492"/>
      <c r="D4673" s="554"/>
      <c r="E4673" s="482"/>
      <c r="F4673" s="488"/>
      <c r="G4673" s="482"/>
      <c r="H4673" s="482"/>
      <c r="I4673" s="482"/>
      <c r="J4673" s="493"/>
      <c r="K4673" s="518"/>
      <c r="L4673" s="493"/>
      <c r="M4673" s="493"/>
      <c r="N4673" s="587"/>
      <c r="O4673" s="545"/>
      <c r="P4673" s="545"/>
    </row>
    <row r="4674" spans="1:16" hidden="1" x14ac:dyDescent="0.2">
      <c r="A4674" s="538"/>
      <c r="B4674" s="539"/>
      <c r="C4674" s="492"/>
      <c r="D4674" s="554"/>
      <c r="E4674" s="482"/>
      <c r="F4674" s="488"/>
      <c r="G4674" s="482"/>
      <c r="H4674" s="482"/>
      <c r="I4674" s="482"/>
      <c r="J4674" s="493"/>
      <c r="K4674" s="518"/>
      <c r="L4674" s="493"/>
      <c r="M4674" s="493"/>
      <c r="N4674" s="587"/>
      <c r="O4674" s="545"/>
      <c r="P4674" s="545"/>
    </row>
    <row r="4675" spans="1:16" hidden="1" x14ac:dyDescent="0.2">
      <c r="A4675" s="538"/>
      <c r="B4675" s="539"/>
      <c r="C4675" s="492"/>
      <c r="D4675" s="554"/>
      <c r="E4675" s="482"/>
      <c r="F4675" s="488"/>
      <c r="G4675" s="482"/>
      <c r="H4675" s="482"/>
      <c r="I4675" s="482"/>
      <c r="J4675" s="493"/>
      <c r="K4675" s="518"/>
      <c r="L4675" s="493"/>
      <c r="M4675" s="493"/>
      <c r="N4675" s="587"/>
      <c r="O4675" s="545"/>
      <c r="P4675" s="545"/>
    </row>
    <row r="4676" spans="1:16" hidden="1" x14ac:dyDescent="0.2">
      <c r="A4676" s="538"/>
      <c r="B4676" s="539"/>
      <c r="C4676" s="492"/>
      <c r="D4676" s="554"/>
      <c r="E4676" s="482"/>
      <c r="F4676" s="488"/>
      <c r="G4676" s="482"/>
      <c r="H4676" s="482"/>
      <c r="I4676" s="482"/>
      <c r="J4676" s="493"/>
      <c r="K4676" s="518"/>
      <c r="L4676" s="493"/>
      <c r="M4676" s="493"/>
      <c r="N4676" s="587"/>
      <c r="O4676" s="545"/>
      <c r="P4676" s="545"/>
    </row>
    <row r="4677" spans="1:16" hidden="1" x14ac:dyDescent="0.2">
      <c r="A4677" s="538"/>
      <c r="B4677" s="539"/>
      <c r="C4677" s="492"/>
      <c r="D4677" s="554"/>
      <c r="E4677" s="482"/>
      <c r="F4677" s="488"/>
      <c r="G4677" s="482"/>
      <c r="H4677" s="482"/>
      <c r="I4677" s="482"/>
      <c r="J4677" s="493"/>
      <c r="K4677" s="518"/>
      <c r="L4677" s="493"/>
      <c r="M4677" s="493"/>
      <c r="N4677" s="587"/>
      <c r="O4677" s="545"/>
      <c r="P4677" s="545"/>
    </row>
    <row r="4678" spans="1:16" hidden="1" x14ac:dyDescent="0.2">
      <c r="A4678" s="538"/>
      <c r="B4678" s="539"/>
      <c r="C4678" s="492"/>
      <c r="D4678" s="554"/>
      <c r="E4678" s="482"/>
      <c r="F4678" s="488"/>
      <c r="G4678" s="482"/>
      <c r="H4678" s="482"/>
      <c r="I4678" s="482"/>
      <c r="J4678" s="493"/>
      <c r="K4678" s="518"/>
      <c r="L4678" s="493"/>
      <c r="M4678" s="493"/>
      <c r="N4678" s="587"/>
      <c r="O4678" s="545"/>
      <c r="P4678" s="545"/>
    </row>
    <row r="4679" spans="1:16" hidden="1" x14ac:dyDescent="0.2">
      <c r="A4679" s="538"/>
      <c r="B4679" s="539"/>
      <c r="C4679" s="492"/>
      <c r="D4679" s="554"/>
      <c r="E4679" s="482"/>
      <c r="F4679" s="488"/>
      <c r="G4679" s="482"/>
      <c r="H4679" s="482"/>
      <c r="I4679" s="482"/>
      <c r="J4679" s="493"/>
      <c r="K4679" s="518"/>
      <c r="L4679" s="493"/>
      <c r="M4679" s="493"/>
      <c r="N4679" s="587"/>
      <c r="O4679" s="545"/>
      <c r="P4679" s="545"/>
    </row>
    <row r="4680" spans="1:16" hidden="1" x14ac:dyDescent="0.2">
      <c r="A4680" s="538"/>
      <c r="B4680" s="539"/>
      <c r="C4680" s="492"/>
      <c r="D4680" s="554"/>
      <c r="E4680" s="482"/>
      <c r="F4680" s="488"/>
      <c r="G4680" s="482"/>
      <c r="H4680" s="482"/>
      <c r="I4680" s="482"/>
      <c r="J4680" s="493"/>
      <c r="K4680" s="518"/>
      <c r="L4680" s="493"/>
      <c r="M4680" s="493"/>
      <c r="N4680" s="587"/>
      <c r="O4680" s="545"/>
      <c r="P4680" s="545"/>
    </row>
    <row r="4681" spans="1:16" hidden="1" x14ac:dyDescent="0.2">
      <c r="A4681" s="538"/>
      <c r="B4681" s="539"/>
      <c r="C4681" s="492"/>
      <c r="D4681" s="554"/>
      <c r="E4681" s="482"/>
      <c r="F4681" s="488"/>
      <c r="G4681" s="482"/>
      <c r="H4681" s="482"/>
      <c r="I4681" s="482"/>
      <c r="J4681" s="493"/>
      <c r="K4681" s="518"/>
      <c r="L4681" s="493"/>
      <c r="M4681" s="493"/>
      <c r="N4681" s="587"/>
      <c r="O4681" s="545"/>
      <c r="P4681" s="545"/>
    </row>
    <row r="4682" spans="1:16" hidden="1" x14ac:dyDescent="0.2">
      <c r="A4682" s="538"/>
      <c r="B4682" s="539"/>
      <c r="C4682" s="492"/>
      <c r="D4682" s="554"/>
      <c r="E4682" s="482"/>
      <c r="F4682" s="488"/>
      <c r="G4682" s="482"/>
      <c r="H4682" s="482"/>
      <c r="I4682" s="482"/>
      <c r="J4682" s="493"/>
      <c r="K4682" s="518"/>
      <c r="L4682" s="493"/>
      <c r="M4682" s="493"/>
      <c r="N4682" s="587"/>
      <c r="O4682" s="545"/>
      <c r="P4682" s="545"/>
    </row>
    <row r="4683" spans="1:16" hidden="1" x14ac:dyDescent="0.2">
      <c r="A4683" s="538"/>
      <c r="B4683" s="539"/>
      <c r="C4683" s="492"/>
      <c r="D4683" s="554"/>
      <c r="E4683" s="482"/>
      <c r="F4683" s="488"/>
      <c r="G4683" s="482"/>
      <c r="H4683" s="482"/>
      <c r="I4683" s="482"/>
      <c r="J4683" s="493"/>
      <c r="K4683" s="518"/>
      <c r="L4683" s="493"/>
      <c r="M4683" s="493"/>
      <c r="N4683" s="587"/>
      <c r="O4683" s="545"/>
      <c r="P4683" s="545"/>
    </row>
    <row r="4684" spans="1:16" hidden="1" x14ac:dyDescent="0.2">
      <c r="A4684" s="538"/>
      <c r="B4684" s="539"/>
      <c r="C4684" s="492"/>
      <c r="D4684" s="554"/>
      <c r="E4684" s="482"/>
      <c r="F4684" s="488"/>
      <c r="G4684" s="482"/>
      <c r="H4684" s="482"/>
      <c r="I4684" s="482"/>
      <c r="J4684" s="493"/>
      <c r="K4684" s="518"/>
      <c r="L4684" s="493"/>
      <c r="M4684" s="493"/>
      <c r="N4684" s="587"/>
      <c r="O4684" s="545"/>
      <c r="P4684" s="545"/>
    </row>
    <row r="4685" spans="1:16" hidden="1" x14ac:dyDescent="0.2">
      <c r="A4685" s="538"/>
      <c r="B4685" s="539"/>
      <c r="C4685" s="492"/>
      <c r="D4685" s="554"/>
      <c r="E4685" s="482"/>
      <c r="F4685" s="488"/>
      <c r="G4685" s="482"/>
      <c r="H4685" s="482"/>
      <c r="I4685" s="482"/>
      <c r="J4685" s="493"/>
      <c r="K4685" s="518"/>
      <c r="L4685" s="493"/>
      <c r="M4685" s="493"/>
      <c r="N4685" s="587"/>
      <c r="O4685" s="545"/>
      <c r="P4685" s="545"/>
    </row>
    <row r="4686" spans="1:16" hidden="1" x14ac:dyDescent="0.2">
      <c r="A4686" s="538"/>
      <c r="B4686" s="539"/>
      <c r="C4686" s="492"/>
      <c r="D4686" s="554"/>
      <c r="E4686" s="482"/>
      <c r="F4686" s="488"/>
      <c r="G4686" s="482"/>
      <c r="H4686" s="482"/>
      <c r="I4686" s="482"/>
      <c r="J4686" s="493"/>
      <c r="K4686" s="518"/>
      <c r="L4686" s="493"/>
      <c r="M4686" s="493"/>
      <c r="N4686" s="587"/>
      <c r="O4686" s="545"/>
      <c r="P4686" s="545"/>
    </row>
    <row r="4687" spans="1:16" hidden="1" x14ac:dyDescent="0.2">
      <c r="A4687" s="538"/>
      <c r="B4687" s="539"/>
      <c r="C4687" s="492"/>
      <c r="D4687" s="554"/>
      <c r="E4687" s="482"/>
      <c r="F4687" s="488"/>
      <c r="G4687" s="482"/>
      <c r="H4687" s="482"/>
      <c r="I4687" s="482"/>
      <c r="J4687" s="493"/>
      <c r="K4687" s="518"/>
      <c r="L4687" s="493"/>
      <c r="M4687" s="493"/>
      <c r="N4687" s="587"/>
      <c r="O4687" s="545"/>
      <c r="P4687" s="545"/>
    </row>
    <row r="4688" spans="1:16" hidden="1" x14ac:dyDescent="0.2">
      <c r="A4688" s="538"/>
      <c r="B4688" s="539"/>
      <c r="C4688" s="492"/>
      <c r="D4688" s="554"/>
      <c r="E4688" s="482"/>
      <c r="F4688" s="488"/>
      <c r="G4688" s="482"/>
      <c r="H4688" s="482"/>
      <c r="I4688" s="482"/>
      <c r="J4688" s="493"/>
      <c r="K4688" s="518"/>
      <c r="L4688" s="493"/>
      <c r="M4688" s="493"/>
      <c r="N4688" s="587"/>
      <c r="O4688" s="545"/>
      <c r="P4688" s="545"/>
    </row>
    <row r="4689" spans="1:16" hidden="1" x14ac:dyDescent="0.2">
      <c r="A4689" s="538"/>
      <c r="B4689" s="539"/>
      <c r="C4689" s="492"/>
      <c r="D4689" s="554"/>
      <c r="E4689" s="482"/>
      <c r="F4689" s="488"/>
      <c r="G4689" s="482"/>
      <c r="H4689" s="482"/>
      <c r="I4689" s="482"/>
      <c r="J4689" s="493"/>
      <c r="K4689" s="518"/>
      <c r="L4689" s="493"/>
      <c r="M4689" s="493"/>
      <c r="N4689" s="587"/>
      <c r="O4689" s="545"/>
      <c r="P4689" s="545"/>
    </row>
    <row r="4690" spans="1:16" hidden="1" x14ac:dyDescent="0.2">
      <c r="A4690" s="538"/>
      <c r="B4690" s="539"/>
      <c r="C4690" s="492"/>
      <c r="D4690" s="554"/>
      <c r="E4690" s="482"/>
      <c r="F4690" s="488"/>
      <c r="G4690" s="482"/>
      <c r="H4690" s="482"/>
      <c r="I4690" s="482"/>
      <c r="J4690" s="493"/>
      <c r="K4690" s="518"/>
      <c r="L4690" s="493"/>
      <c r="M4690" s="493"/>
      <c r="N4690" s="587"/>
      <c r="O4690" s="545"/>
      <c r="P4690" s="545"/>
    </row>
    <row r="4691" spans="1:16" hidden="1" x14ac:dyDescent="0.2">
      <c r="A4691" s="538"/>
      <c r="B4691" s="539"/>
      <c r="C4691" s="492"/>
      <c r="D4691" s="554"/>
      <c r="E4691" s="482"/>
      <c r="F4691" s="488"/>
      <c r="G4691" s="482"/>
      <c r="H4691" s="482"/>
      <c r="I4691" s="482"/>
      <c r="J4691" s="493"/>
      <c r="K4691" s="518"/>
      <c r="L4691" s="493"/>
      <c r="M4691" s="493"/>
      <c r="N4691" s="587"/>
      <c r="O4691" s="545"/>
      <c r="P4691" s="545"/>
    </row>
    <row r="4692" spans="1:16" hidden="1" x14ac:dyDescent="0.2">
      <c r="A4692" s="538"/>
      <c r="B4692" s="539"/>
      <c r="C4692" s="492"/>
      <c r="D4692" s="554"/>
      <c r="E4692" s="482"/>
      <c r="F4692" s="488"/>
      <c r="G4692" s="482"/>
      <c r="H4692" s="482"/>
      <c r="I4692" s="482"/>
      <c r="J4692" s="493"/>
      <c r="K4692" s="518"/>
      <c r="L4692" s="493"/>
      <c r="M4692" s="493"/>
      <c r="N4692" s="587"/>
      <c r="O4692" s="545"/>
      <c r="P4692" s="545"/>
    </row>
    <row r="4693" spans="1:16" hidden="1" x14ac:dyDescent="0.2">
      <c r="A4693" s="538"/>
      <c r="B4693" s="539"/>
      <c r="C4693" s="492"/>
      <c r="D4693" s="554"/>
      <c r="E4693" s="482"/>
      <c r="F4693" s="488"/>
      <c r="G4693" s="482"/>
      <c r="H4693" s="482"/>
      <c r="I4693" s="482"/>
      <c r="J4693" s="493"/>
      <c r="K4693" s="518"/>
      <c r="L4693" s="493"/>
      <c r="M4693" s="493"/>
      <c r="N4693" s="587"/>
      <c r="O4693" s="545"/>
      <c r="P4693" s="545"/>
    </row>
    <row r="4694" spans="1:16" hidden="1" x14ac:dyDescent="0.2">
      <c r="A4694" s="538"/>
      <c r="B4694" s="539"/>
      <c r="C4694" s="492"/>
      <c r="D4694" s="554"/>
      <c r="E4694" s="482"/>
      <c r="F4694" s="488"/>
      <c r="G4694" s="482"/>
      <c r="H4694" s="482"/>
      <c r="I4694" s="482"/>
      <c r="J4694" s="493"/>
      <c r="K4694" s="518"/>
      <c r="L4694" s="493"/>
      <c r="M4694" s="493"/>
      <c r="N4694" s="587"/>
      <c r="O4694" s="545"/>
      <c r="P4694" s="545"/>
    </row>
    <row r="4695" spans="1:16" hidden="1" x14ac:dyDescent="0.2">
      <c r="A4695" s="538"/>
      <c r="B4695" s="539"/>
      <c r="C4695" s="492"/>
      <c r="D4695" s="554"/>
      <c r="E4695" s="482"/>
      <c r="F4695" s="488"/>
      <c r="G4695" s="482"/>
      <c r="H4695" s="482"/>
      <c r="I4695" s="482"/>
      <c r="J4695" s="493"/>
      <c r="K4695" s="518"/>
      <c r="L4695" s="493"/>
      <c r="M4695" s="493"/>
      <c r="N4695" s="587"/>
      <c r="O4695" s="545"/>
      <c r="P4695" s="545"/>
    </row>
    <row r="4696" spans="1:16" hidden="1" x14ac:dyDescent="0.2">
      <c r="A4696" s="538"/>
      <c r="B4696" s="539"/>
      <c r="C4696" s="492"/>
      <c r="D4696" s="554"/>
      <c r="E4696" s="482"/>
      <c r="F4696" s="488"/>
      <c r="G4696" s="482"/>
      <c r="H4696" s="482"/>
      <c r="I4696" s="482"/>
      <c r="J4696" s="493"/>
      <c r="K4696" s="518"/>
      <c r="L4696" s="493"/>
      <c r="M4696" s="493"/>
      <c r="N4696" s="587"/>
      <c r="O4696" s="545"/>
      <c r="P4696" s="545"/>
    </row>
    <row r="4697" spans="1:16" hidden="1" x14ac:dyDescent="0.2">
      <c r="A4697" s="538"/>
      <c r="B4697" s="539"/>
      <c r="C4697" s="492"/>
      <c r="D4697" s="554"/>
      <c r="E4697" s="482"/>
      <c r="F4697" s="488"/>
      <c r="G4697" s="482"/>
      <c r="H4697" s="482"/>
      <c r="I4697" s="482"/>
      <c r="J4697" s="493"/>
      <c r="K4697" s="518"/>
      <c r="L4697" s="493"/>
      <c r="M4697" s="493"/>
      <c r="N4697" s="587"/>
      <c r="O4697" s="545"/>
      <c r="P4697" s="545"/>
    </row>
    <row r="4698" spans="1:16" hidden="1" x14ac:dyDescent="0.2">
      <c r="A4698" s="538"/>
      <c r="B4698" s="539"/>
      <c r="C4698" s="492"/>
      <c r="D4698" s="554"/>
      <c r="E4698" s="482"/>
      <c r="F4698" s="488"/>
      <c r="G4698" s="482"/>
      <c r="H4698" s="482"/>
      <c r="I4698" s="482"/>
      <c r="J4698" s="493"/>
      <c r="K4698" s="518"/>
      <c r="L4698" s="493"/>
      <c r="M4698" s="493"/>
      <c r="N4698" s="587"/>
      <c r="O4698" s="545"/>
      <c r="P4698" s="545"/>
    </row>
    <row r="4699" spans="1:16" hidden="1" x14ac:dyDescent="0.2">
      <c r="A4699" s="538"/>
      <c r="B4699" s="539"/>
      <c r="C4699" s="492"/>
      <c r="D4699" s="554"/>
      <c r="E4699" s="482"/>
      <c r="F4699" s="488"/>
      <c r="G4699" s="482"/>
      <c r="H4699" s="482"/>
      <c r="I4699" s="482"/>
      <c r="J4699" s="493"/>
      <c r="K4699" s="518"/>
      <c r="L4699" s="493"/>
      <c r="M4699" s="493"/>
      <c r="N4699" s="587"/>
      <c r="O4699" s="545"/>
      <c r="P4699" s="545"/>
    </row>
    <row r="4700" spans="1:16" hidden="1" x14ac:dyDescent="0.2">
      <c r="A4700" s="538"/>
      <c r="B4700" s="539"/>
      <c r="C4700" s="492"/>
      <c r="D4700" s="554"/>
      <c r="E4700" s="482"/>
      <c r="F4700" s="488"/>
      <c r="G4700" s="482"/>
      <c r="H4700" s="482"/>
      <c r="I4700" s="482"/>
      <c r="J4700" s="493"/>
      <c r="K4700" s="518"/>
      <c r="L4700" s="493"/>
      <c r="M4700" s="493"/>
      <c r="N4700" s="587"/>
      <c r="O4700" s="545"/>
      <c r="P4700" s="545"/>
    </row>
    <row r="4701" spans="1:16" hidden="1" x14ac:dyDescent="0.2">
      <c r="A4701" s="538"/>
      <c r="B4701" s="539"/>
      <c r="C4701" s="492"/>
      <c r="D4701" s="554"/>
      <c r="E4701" s="482"/>
      <c r="F4701" s="488"/>
      <c r="G4701" s="482"/>
      <c r="H4701" s="482"/>
      <c r="I4701" s="482"/>
      <c r="J4701" s="493"/>
      <c r="K4701" s="518"/>
      <c r="L4701" s="493"/>
      <c r="M4701" s="493"/>
      <c r="N4701" s="587"/>
      <c r="O4701" s="545"/>
      <c r="P4701" s="545"/>
    </row>
    <row r="4702" spans="1:16" hidden="1" x14ac:dyDescent="0.2">
      <c r="A4702" s="538"/>
      <c r="B4702" s="539"/>
      <c r="C4702" s="492"/>
      <c r="D4702" s="554"/>
      <c r="E4702" s="482"/>
      <c r="F4702" s="488"/>
      <c r="G4702" s="482"/>
      <c r="H4702" s="482"/>
      <c r="I4702" s="482"/>
      <c r="J4702" s="493"/>
      <c r="K4702" s="518"/>
      <c r="L4702" s="493"/>
      <c r="M4702" s="493"/>
      <c r="N4702" s="587"/>
      <c r="O4702" s="545"/>
      <c r="P4702" s="545"/>
    </row>
    <row r="4703" spans="1:16" hidden="1" x14ac:dyDescent="0.2">
      <c r="A4703" s="538"/>
      <c r="B4703" s="539"/>
      <c r="C4703" s="492"/>
      <c r="D4703" s="554"/>
      <c r="E4703" s="482"/>
      <c r="F4703" s="488"/>
      <c r="G4703" s="482"/>
      <c r="H4703" s="482"/>
      <c r="I4703" s="482"/>
      <c r="J4703" s="493"/>
      <c r="K4703" s="518"/>
      <c r="L4703" s="493"/>
      <c r="M4703" s="493"/>
      <c r="N4703" s="587"/>
      <c r="O4703" s="545"/>
      <c r="P4703" s="545"/>
    </row>
    <row r="4704" spans="1:16" hidden="1" x14ac:dyDescent="0.2">
      <c r="A4704" s="538"/>
      <c r="B4704" s="539"/>
      <c r="C4704" s="492"/>
      <c r="D4704" s="554"/>
      <c r="E4704" s="482"/>
      <c r="F4704" s="488"/>
      <c r="G4704" s="482"/>
      <c r="H4704" s="482"/>
      <c r="I4704" s="482"/>
      <c r="J4704" s="493"/>
      <c r="K4704" s="518"/>
      <c r="L4704" s="493"/>
      <c r="M4704" s="493"/>
      <c r="N4704" s="587"/>
      <c r="O4704" s="545"/>
      <c r="P4704" s="545"/>
    </row>
    <row r="4705" spans="1:16" hidden="1" x14ac:dyDescent="0.2">
      <c r="A4705" s="538"/>
      <c r="B4705" s="539"/>
      <c r="C4705" s="492"/>
      <c r="D4705" s="554"/>
      <c r="E4705" s="482"/>
      <c r="F4705" s="488"/>
      <c r="G4705" s="482"/>
      <c r="H4705" s="482"/>
      <c r="I4705" s="482"/>
      <c r="J4705" s="493"/>
      <c r="K4705" s="518"/>
      <c r="L4705" s="493"/>
      <c r="M4705" s="493"/>
      <c r="N4705" s="587"/>
      <c r="O4705" s="545"/>
      <c r="P4705" s="545"/>
    </row>
    <row r="4706" spans="1:16" hidden="1" x14ac:dyDescent="0.2">
      <c r="A4706" s="538"/>
      <c r="B4706" s="539"/>
      <c r="C4706" s="492"/>
      <c r="D4706" s="554"/>
      <c r="E4706" s="482"/>
      <c r="F4706" s="488"/>
      <c r="G4706" s="482"/>
      <c r="H4706" s="482"/>
      <c r="I4706" s="482"/>
      <c r="J4706" s="493"/>
      <c r="K4706" s="518"/>
      <c r="L4706" s="493"/>
      <c r="M4706" s="493"/>
      <c r="N4706" s="587"/>
      <c r="O4706" s="545"/>
      <c r="P4706" s="545"/>
    </row>
    <row r="4707" spans="1:16" hidden="1" x14ac:dyDescent="0.2">
      <c r="A4707" s="538"/>
      <c r="B4707" s="539"/>
      <c r="C4707" s="492"/>
      <c r="D4707" s="554"/>
      <c r="E4707" s="482"/>
      <c r="F4707" s="488"/>
      <c r="G4707" s="482"/>
      <c r="H4707" s="482"/>
      <c r="I4707" s="482"/>
      <c r="J4707" s="493"/>
      <c r="K4707" s="518"/>
      <c r="L4707" s="493"/>
      <c r="M4707" s="493"/>
      <c r="N4707" s="587"/>
      <c r="O4707" s="545"/>
      <c r="P4707" s="545"/>
    </row>
    <row r="4708" spans="1:16" hidden="1" x14ac:dyDescent="0.2">
      <c r="A4708" s="538"/>
      <c r="B4708" s="539"/>
      <c r="C4708" s="492"/>
      <c r="D4708" s="554"/>
      <c r="E4708" s="482"/>
      <c r="F4708" s="488"/>
      <c r="G4708" s="482"/>
      <c r="H4708" s="482"/>
      <c r="I4708" s="482"/>
      <c r="J4708" s="493"/>
      <c r="K4708" s="518"/>
      <c r="L4708" s="493"/>
      <c r="M4708" s="493"/>
      <c r="N4708" s="587"/>
      <c r="O4708" s="545"/>
      <c r="P4708" s="545"/>
    </row>
    <row r="4709" spans="1:16" hidden="1" x14ac:dyDescent="0.2">
      <c r="A4709" s="538"/>
      <c r="B4709" s="539"/>
      <c r="C4709" s="492"/>
      <c r="D4709" s="554"/>
      <c r="E4709" s="482"/>
      <c r="F4709" s="488"/>
      <c r="G4709" s="482"/>
      <c r="H4709" s="482"/>
      <c r="I4709" s="482"/>
      <c r="J4709" s="493"/>
      <c r="K4709" s="518"/>
      <c r="L4709" s="493"/>
      <c r="M4709" s="493"/>
      <c r="N4709" s="587"/>
      <c r="O4709" s="545"/>
      <c r="P4709" s="545"/>
    </row>
    <row r="4710" spans="1:16" hidden="1" x14ac:dyDescent="0.2">
      <c r="A4710" s="538"/>
      <c r="B4710" s="539"/>
      <c r="C4710" s="492"/>
      <c r="D4710" s="554"/>
      <c r="E4710" s="482"/>
      <c r="F4710" s="488"/>
      <c r="G4710" s="482"/>
      <c r="H4710" s="482"/>
      <c r="I4710" s="482"/>
      <c r="J4710" s="493"/>
      <c r="K4710" s="518"/>
      <c r="L4710" s="493"/>
      <c r="M4710" s="493"/>
      <c r="N4710" s="587"/>
      <c r="O4710" s="545"/>
      <c r="P4710" s="545"/>
    </row>
    <row r="4711" spans="1:16" hidden="1" x14ac:dyDescent="0.2">
      <c r="A4711" s="538"/>
      <c r="B4711" s="539"/>
      <c r="C4711" s="492"/>
      <c r="D4711" s="554"/>
      <c r="E4711" s="482"/>
      <c r="F4711" s="488"/>
      <c r="G4711" s="482"/>
      <c r="H4711" s="482"/>
      <c r="I4711" s="482"/>
      <c r="J4711" s="493"/>
      <c r="K4711" s="518"/>
      <c r="L4711" s="493"/>
      <c r="M4711" s="493"/>
      <c r="N4711" s="587"/>
      <c r="O4711" s="545"/>
      <c r="P4711" s="545"/>
    </row>
    <row r="4712" spans="1:16" hidden="1" x14ac:dyDescent="0.2">
      <c r="A4712" s="538"/>
      <c r="B4712" s="539"/>
      <c r="C4712" s="492"/>
      <c r="D4712" s="554"/>
      <c r="E4712" s="482"/>
      <c r="F4712" s="488"/>
      <c r="G4712" s="482"/>
      <c r="H4712" s="482"/>
      <c r="I4712" s="482"/>
      <c r="J4712" s="493"/>
      <c r="K4712" s="518"/>
      <c r="L4712" s="493"/>
      <c r="M4712" s="493"/>
      <c r="N4712" s="587"/>
      <c r="O4712" s="545"/>
      <c r="P4712" s="545"/>
    </row>
    <row r="4713" spans="1:16" hidden="1" x14ac:dyDescent="0.2">
      <c r="A4713" s="538"/>
      <c r="B4713" s="539"/>
      <c r="C4713" s="492"/>
      <c r="D4713" s="554"/>
      <c r="E4713" s="482"/>
      <c r="F4713" s="488"/>
      <c r="G4713" s="482"/>
      <c r="H4713" s="482"/>
      <c r="I4713" s="482"/>
      <c r="J4713" s="493"/>
      <c r="K4713" s="518"/>
      <c r="L4713" s="493"/>
      <c r="M4713" s="493"/>
      <c r="N4713" s="587"/>
      <c r="O4713" s="545"/>
      <c r="P4713" s="545"/>
    </row>
    <row r="4714" spans="1:16" hidden="1" x14ac:dyDescent="0.2">
      <c r="A4714" s="538"/>
      <c r="B4714" s="539"/>
      <c r="C4714" s="492"/>
      <c r="D4714" s="554"/>
      <c r="E4714" s="482"/>
      <c r="F4714" s="488"/>
      <c r="G4714" s="482"/>
      <c r="H4714" s="482"/>
      <c r="I4714" s="482"/>
      <c r="J4714" s="493"/>
      <c r="K4714" s="518"/>
      <c r="L4714" s="493"/>
      <c r="M4714" s="493"/>
      <c r="N4714" s="587"/>
      <c r="O4714" s="545"/>
      <c r="P4714" s="545"/>
    </row>
    <row r="4715" spans="1:16" hidden="1" x14ac:dyDescent="0.2">
      <c r="A4715" s="538"/>
      <c r="B4715" s="539"/>
      <c r="C4715" s="492"/>
      <c r="D4715" s="554"/>
      <c r="E4715" s="482"/>
      <c r="F4715" s="488"/>
      <c r="G4715" s="482"/>
      <c r="H4715" s="482"/>
      <c r="I4715" s="482"/>
      <c r="J4715" s="493"/>
      <c r="K4715" s="518"/>
      <c r="L4715" s="493"/>
      <c r="M4715" s="493"/>
      <c r="N4715" s="587"/>
      <c r="O4715" s="545"/>
      <c r="P4715" s="545"/>
    </row>
    <row r="4716" spans="1:16" hidden="1" x14ac:dyDescent="0.2">
      <c r="A4716" s="538"/>
      <c r="B4716" s="539"/>
      <c r="C4716" s="492"/>
      <c r="D4716" s="554"/>
      <c r="E4716" s="482"/>
      <c r="F4716" s="488"/>
      <c r="G4716" s="482"/>
      <c r="H4716" s="482"/>
      <c r="I4716" s="482"/>
      <c r="J4716" s="493"/>
      <c r="K4716" s="518"/>
      <c r="L4716" s="493"/>
      <c r="M4716" s="493"/>
      <c r="N4716" s="587"/>
      <c r="O4716" s="545"/>
      <c r="P4716" s="545"/>
    </row>
    <row r="4717" spans="1:16" hidden="1" x14ac:dyDescent="0.2">
      <c r="A4717" s="538"/>
      <c r="B4717" s="539"/>
      <c r="C4717" s="492"/>
      <c r="D4717" s="554"/>
      <c r="E4717" s="482"/>
      <c r="F4717" s="488"/>
      <c r="G4717" s="482"/>
      <c r="H4717" s="482"/>
      <c r="I4717" s="482"/>
      <c r="J4717" s="493"/>
      <c r="K4717" s="518"/>
      <c r="L4717" s="493"/>
      <c r="M4717" s="493"/>
      <c r="N4717" s="587"/>
      <c r="O4717" s="545"/>
      <c r="P4717" s="545"/>
    </row>
    <row r="4718" spans="1:16" hidden="1" x14ac:dyDescent="0.2">
      <c r="A4718" s="538"/>
      <c r="B4718" s="539"/>
      <c r="C4718" s="492"/>
      <c r="D4718" s="554"/>
      <c r="E4718" s="482"/>
      <c r="F4718" s="488"/>
      <c r="G4718" s="482"/>
      <c r="H4718" s="482"/>
      <c r="I4718" s="482"/>
      <c r="J4718" s="493"/>
      <c r="K4718" s="518"/>
      <c r="L4718" s="493"/>
      <c r="M4718" s="493"/>
      <c r="N4718" s="587"/>
      <c r="O4718" s="545"/>
      <c r="P4718" s="545"/>
    </row>
    <row r="4719" spans="1:16" hidden="1" x14ac:dyDescent="0.2">
      <c r="A4719" s="538"/>
      <c r="B4719" s="539"/>
      <c r="C4719" s="492"/>
      <c r="D4719" s="554"/>
      <c r="E4719" s="482"/>
      <c r="F4719" s="488"/>
      <c r="G4719" s="482"/>
      <c r="H4719" s="482"/>
      <c r="I4719" s="482"/>
      <c r="J4719" s="493"/>
      <c r="K4719" s="518"/>
      <c r="L4719" s="493"/>
      <c r="M4719" s="493"/>
      <c r="N4719" s="587"/>
      <c r="O4719" s="545"/>
      <c r="P4719" s="545"/>
    </row>
    <row r="4720" spans="1:16" hidden="1" x14ac:dyDescent="0.2">
      <c r="A4720" s="538"/>
      <c r="B4720" s="539"/>
      <c r="C4720" s="492"/>
      <c r="D4720" s="554"/>
      <c r="E4720" s="482"/>
      <c r="F4720" s="488"/>
      <c r="G4720" s="482"/>
      <c r="H4720" s="482"/>
      <c r="I4720" s="482"/>
      <c r="J4720" s="493"/>
      <c r="K4720" s="518"/>
      <c r="L4720" s="493"/>
      <c r="M4720" s="493"/>
      <c r="N4720" s="587"/>
      <c r="O4720" s="545"/>
      <c r="P4720" s="545"/>
    </row>
    <row r="4721" spans="1:16" hidden="1" x14ac:dyDescent="0.2">
      <c r="A4721" s="538"/>
      <c r="B4721" s="539"/>
      <c r="C4721" s="492"/>
      <c r="D4721" s="554"/>
      <c r="E4721" s="482"/>
      <c r="F4721" s="488"/>
      <c r="G4721" s="482"/>
      <c r="H4721" s="482"/>
      <c r="I4721" s="482"/>
      <c r="J4721" s="493"/>
      <c r="K4721" s="518"/>
      <c r="L4721" s="493"/>
      <c r="M4721" s="493"/>
      <c r="N4721" s="587"/>
      <c r="O4721" s="545"/>
      <c r="P4721" s="545"/>
    </row>
    <row r="4722" spans="1:16" hidden="1" x14ac:dyDescent="0.2">
      <c r="A4722" s="538"/>
      <c r="B4722" s="539"/>
      <c r="C4722" s="492"/>
      <c r="D4722" s="554"/>
      <c r="E4722" s="482"/>
      <c r="F4722" s="488"/>
      <c r="G4722" s="482"/>
      <c r="H4722" s="482"/>
      <c r="I4722" s="482"/>
      <c r="J4722" s="493"/>
      <c r="K4722" s="518"/>
      <c r="L4722" s="493"/>
      <c r="M4722" s="493"/>
      <c r="N4722" s="587"/>
      <c r="O4722" s="545"/>
      <c r="P4722" s="545"/>
    </row>
    <row r="4723" spans="1:16" hidden="1" x14ac:dyDescent="0.2">
      <c r="A4723" s="538"/>
      <c r="B4723" s="539"/>
      <c r="C4723" s="492"/>
      <c r="D4723" s="554"/>
      <c r="E4723" s="482"/>
      <c r="F4723" s="488"/>
      <c r="G4723" s="482"/>
      <c r="H4723" s="482"/>
      <c r="I4723" s="482"/>
      <c r="J4723" s="493"/>
      <c r="K4723" s="518"/>
      <c r="L4723" s="493"/>
      <c r="M4723" s="493"/>
      <c r="N4723" s="587"/>
      <c r="O4723" s="545"/>
      <c r="P4723" s="545"/>
    </row>
    <row r="4724" spans="1:16" hidden="1" x14ac:dyDescent="0.2">
      <c r="A4724" s="538"/>
      <c r="B4724" s="539"/>
      <c r="C4724" s="492"/>
      <c r="D4724" s="554"/>
      <c r="E4724" s="482"/>
      <c r="F4724" s="488"/>
      <c r="G4724" s="482"/>
      <c r="H4724" s="482"/>
      <c r="I4724" s="482"/>
      <c r="J4724" s="493"/>
      <c r="K4724" s="518"/>
      <c r="L4724" s="493"/>
      <c r="M4724" s="493"/>
      <c r="N4724" s="587"/>
      <c r="O4724" s="545"/>
      <c r="P4724" s="545"/>
    </row>
    <row r="4725" spans="1:16" hidden="1" x14ac:dyDescent="0.2">
      <c r="A4725" s="538"/>
      <c r="B4725" s="539"/>
      <c r="C4725" s="492"/>
      <c r="D4725" s="554"/>
      <c r="E4725" s="482"/>
      <c r="F4725" s="488"/>
      <c r="G4725" s="482"/>
      <c r="H4725" s="482"/>
      <c r="I4725" s="482"/>
      <c r="J4725" s="493"/>
      <c r="K4725" s="518"/>
      <c r="L4725" s="493"/>
      <c r="M4725" s="493"/>
      <c r="N4725" s="587"/>
      <c r="O4725" s="545"/>
      <c r="P4725" s="545"/>
    </row>
    <row r="4726" spans="1:16" hidden="1" x14ac:dyDescent="0.2">
      <c r="A4726" s="538"/>
      <c r="B4726" s="539"/>
      <c r="C4726" s="492"/>
      <c r="D4726" s="554"/>
      <c r="E4726" s="482"/>
      <c r="F4726" s="488"/>
      <c r="G4726" s="482"/>
      <c r="H4726" s="482"/>
      <c r="I4726" s="482"/>
      <c r="J4726" s="493"/>
      <c r="K4726" s="518"/>
      <c r="L4726" s="493"/>
      <c r="M4726" s="493"/>
      <c r="N4726" s="587"/>
      <c r="O4726" s="545"/>
      <c r="P4726" s="545"/>
    </row>
    <row r="4727" spans="1:16" hidden="1" x14ac:dyDescent="0.2">
      <c r="A4727" s="538"/>
      <c r="B4727" s="539"/>
      <c r="C4727" s="492"/>
      <c r="D4727" s="554"/>
      <c r="E4727" s="482"/>
      <c r="F4727" s="488"/>
      <c r="G4727" s="482"/>
      <c r="H4727" s="482"/>
      <c r="I4727" s="482"/>
      <c r="J4727" s="493"/>
      <c r="K4727" s="518"/>
      <c r="L4727" s="493"/>
      <c r="M4727" s="493"/>
      <c r="N4727" s="587"/>
      <c r="O4727" s="545"/>
      <c r="P4727" s="545"/>
    </row>
    <row r="4728" spans="1:16" hidden="1" x14ac:dyDescent="0.2">
      <c r="A4728" s="538"/>
      <c r="B4728" s="539"/>
      <c r="C4728" s="492"/>
      <c r="D4728" s="554"/>
      <c r="E4728" s="482"/>
      <c r="F4728" s="488"/>
      <c r="G4728" s="482"/>
      <c r="H4728" s="482"/>
      <c r="I4728" s="482"/>
      <c r="J4728" s="493"/>
      <c r="K4728" s="518"/>
      <c r="L4728" s="493"/>
      <c r="M4728" s="493"/>
      <c r="N4728" s="587"/>
      <c r="O4728" s="545"/>
      <c r="P4728" s="545"/>
    </row>
    <row r="4729" spans="1:16" hidden="1" x14ac:dyDescent="0.2">
      <c r="A4729" s="538"/>
      <c r="B4729" s="539"/>
      <c r="C4729" s="492"/>
      <c r="D4729" s="554"/>
      <c r="E4729" s="482"/>
      <c r="F4729" s="488"/>
      <c r="G4729" s="482"/>
      <c r="H4729" s="482"/>
      <c r="I4729" s="482"/>
      <c r="J4729" s="493"/>
      <c r="K4729" s="518"/>
      <c r="L4729" s="493"/>
      <c r="M4729" s="493"/>
      <c r="N4729" s="587"/>
      <c r="O4729" s="545"/>
      <c r="P4729" s="545"/>
    </row>
    <row r="4730" spans="1:16" hidden="1" x14ac:dyDescent="0.2">
      <c r="A4730" s="538"/>
      <c r="B4730" s="539"/>
      <c r="C4730" s="492"/>
      <c r="D4730" s="554"/>
      <c r="E4730" s="482"/>
      <c r="F4730" s="488"/>
      <c r="G4730" s="482"/>
      <c r="H4730" s="482"/>
      <c r="I4730" s="482"/>
      <c r="J4730" s="493"/>
      <c r="K4730" s="518"/>
      <c r="L4730" s="493"/>
      <c r="M4730" s="493"/>
      <c r="N4730" s="587"/>
      <c r="O4730" s="545"/>
      <c r="P4730" s="545"/>
    </row>
    <row r="4731" spans="1:16" hidden="1" x14ac:dyDescent="0.2">
      <c r="A4731" s="538"/>
      <c r="B4731" s="539"/>
      <c r="C4731" s="492"/>
      <c r="D4731" s="554"/>
      <c r="E4731" s="482"/>
      <c r="F4731" s="488"/>
      <c r="G4731" s="482"/>
      <c r="H4731" s="482"/>
      <c r="I4731" s="482"/>
      <c r="J4731" s="493"/>
      <c r="K4731" s="518"/>
      <c r="L4731" s="493"/>
      <c r="M4731" s="493"/>
      <c r="N4731" s="587"/>
      <c r="O4731" s="545"/>
      <c r="P4731" s="545"/>
    </row>
    <row r="4732" spans="1:16" hidden="1" x14ac:dyDescent="0.2">
      <c r="A4732" s="538"/>
      <c r="B4732" s="539"/>
      <c r="C4732" s="492"/>
      <c r="D4732" s="554"/>
      <c r="E4732" s="482"/>
      <c r="F4732" s="488"/>
      <c r="G4732" s="482"/>
      <c r="H4732" s="482"/>
      <c r="I4732" s="482"/>
      <c r="J4732" s="493"/>
      <c r="K4732" s="518"/>
      <c r="L4732" s="493"/>
      <c r="M4732" s="493"/>
      <c r="N4732" s="587"/>
      <c r="O4732" s="545"/>
      <c r="P4732" s="545"/>
    </row>
    <row r="4733" spans="1:16" hidden="1" x14ac:dyDescent="0.2">
      <c r="A4733" s="538"/>
      <c r="B4733" s="539"/>
      <c r="C4733" s="492"/>
      <c r="D4733" s="554"/>
      <c r="E4733" s="482"/>
      <c r="F4733" s="488"/>
      <c r="G4733" s="482"/>
      <c r="H4733" s="482"/>
      <c r="I4733" s="482"/>
      <c r="J4733" s="493"/>
      <c r="K4733" s="518"/>
      <c r="L4733" s="493"/>
      <c r="M4733" s="493"/>
      <c r="N4733" s="587"/>
      <c r="O4733" s="545"/>
      <c r="P4733" s="545"/>
    </row>
    <row r="4734" spans="1:16" hidden="1" x14ac:dyDescent="0.2">
      <c r="A4734" s="538"/>
      <c r="B4734" s="539"/>
      <c r="C4734" s="492"/>
      <c r="D4734" s="554"/>
      <c r="E4734" s="482"/>
      <c r="F4734" s="488"/>
      <c r="G4734" s="482"/>
      <c r="H4734" s="482"/>
      <c r="I4734" s="482"/>
      <c r="J4734" s="493"/>
      <c r="K4734" s="518"/>
      <c r="L4734" s="493"/>
      <c r="M4734" s="493"/>
      <c r="N4734" s="587"/>
      <c r="O4734" s="545"/>
      <c r="P4734" s="545"/>
    </row>
    <row r="4735" spans="1:16" hidden="1" x14ac:dyDescent="0.2">
      <c r="A4735" s="538"/>
      <c r="B4735" s="539"/>
      <c r="C4735" s="492"/>
      <c r="D4735" s="554"/>
      <c r="E4735" s="482"/>
      <c r="F4735" s="488"/>
      <c r="G4735" s="482"/>
      <c r="H4735" s="482"/>
      <c r="I4735" s="482"/>
      <c r="J4735" s="493"/>
      <c r="K4735" s="518"/>
      <c r="L4735" s="493"/>
      <c r="M4735" s="493"/>
      <c r="N4735" s="587"/>
      <c r="O4735" s="545"/>
      <c r="P4735" s="545"/>
    </row>
    <row r="4736" spans="1:16" hidden="1" x14ac:dyDescent="0.2">
      <c r="A4736" s="538"/>
      <c r="B4736" s="539"/>
      <c r="C4736" s="492"/>
      <c r="D4736" s="554"/>
      <c r="E4736" s="482"/>
      <c r="F4736" s="488"/>
      <c r="G4736" s="482"/>
      <c r="H4736" s="482"/>
      <c r="I4736" s="482"/>
      <c r="J4736" s="493"/>
      <c r="K4736" s="518"/>
      <c r="L4736" s="493"/>
      <c r="M4736" s="493"/>
      <c r="N4736" s="587"/>
      <c r="O4736" s="545"/>
      <c r="P4736" s="545"/>
    </row>
    <row r="4737" spans="1:16" hidden="1" x14ac:dyDescent="0.2">
      <c r="A4737" s="538"/>
      <c r="B4737" s="539"/>
      <c r="C4737" s="492"/>
      <c r="D4737" s="554"/>
      <c r="E4737" s="482"/>
      <c r="F4737" s="488"/>
      <c r="G4737" s="482"/>
      <c r="H4737" s="482"/>
      <c r="I4737" s="482"/>
      <c r="J4737" s="493"/>
      <c r="K4737" s="518"/>
      <c r="L4737" s="493"/>
      <c r="M4737" s="493"/>
      <c r="N4737" s="587"/>
      <c r="O4737" s="545"/>
      <c r="P4737" s="545"/>
    </row>
    <row r="4738" spans="1:16" hidden="1" x14ac:dyDescent="0.2">
      <c r="A4738" s="538"/>
      <c r="B4738" s="539"/>
      <c r="C4738" s="492"/>
      <c r="D4738" s="554"/>
      <c r="E4738" s="482"/>
      <c r="F4738" s="488"/>
      <c r="G4738" s="482"/>
      <c r="H4738" s="482"/>
      <c r="I4738" s="482"/>
      <c r="J4738" s="493"/>
      <c r="K4738" s="518"/>
      <c r="L4738" s="493"/>
      <c r="M4738" s="493"/>
      <c r="N4738" s="587"/>
      <c r="O4738" s="545"/>
      <c r="P4738" s="545"/>
    </row>
    <row r="4739" spans="1:16" hidden="1" x14ac:dyDescent="0.2">
      <c r="A4739" s="538"/>
      <c r="B4739" s="539"/>
      <c r="C4739" s="492"/>
      <c r="D4739" s="554"/>
      <c r="E4739" s="482"/>
      <c r="F4739" s="488"/>
      <c r="G4739" s="482"/>
      <c r="H4739" s="482"/>
      <c r="I4739" s="482"/>
      <c r="J4739" s="493"/>
      <c r="K4739" s="518"/>
      <c r="L4739" s="493"/>
      <c r="M4739" s="493"/>
      <c r="N4739" s="587"/>
      <c r="O4739" s="545"/>
      <c r="P4739" s="545"/>
    </row>
    <row r="4740" spans="1:16" hidden="1" x14ac:dyDescent="0.2">
      <c r="A4740" s="538"/>
      <c r="B4740" s="539"/>
      <c r="C4740" s="492"/>
      <c r="D4740" s="554"/>
      <c r="E4740" s="482"/>
      <c r="F4740" s="488"/>
      <c r="G4740" s="482"/>
      <c r="H4740" s="482"/>
      <c r="I4740" s="482"/>
      <c r="J4740" s="493"/>
      <c r="K4740" s="518"/>
      <c r="L4740" s="493"/>
      <c r="M4740" s="493"/>
      <c r="N4740" s="587"/>
      <c r="O4740" s="545"/>
      <c r="P4740" s="545"/>
    </row>
    <row r="4741" spans="1:16" hidden="1" x14ac:dyDescent="0.2">
      <c r="A4741" s="538"/>
      <c r="B4741" s="539"/>
      <c r="C4741" s="492"/>
      <c r="D4741" s="554"/>
      <c r="E4741" s="482"/>
      <c r="F4741" s="488"/>
      <c r="G4741" s="482"/>
      <c r="H4741" s="482"/>
      <c r="I4741" s="482"/>
      <c r="J4741" s="493"/>
      <c r="K4741" s="518"/>
      <c r="L4741" s="493"/>
      <c r="M4741" s="493"/>
      <c r="N4741" s="587"/>
      <c r="O4741" s="545"/>
      <c r="P4741" s="545"/>
    </row>
    <row r="4742" spans="1:16" hidden="1" x14ac:dyDescent="0.2">
      <c r="A4742" s="538"/>
      <c r="B4742" s="539"/>
      <c r="C4742" s="492"/>
      <c r="D4742" s="554"/>
      <c r="E4742" s="482"/>
      <c r="F4742" s="488"/>
      <c r="G4742" s="482"/>
      <c r="H4742" s="482"/>
      <c r="I4742" s="482"/>
      <c r="J4742" s="493"/>
      <c r="K4742" s="518"/>
      <c r="L4742" s="493"/>
      <c r="M4742" s="493"/>
      <c r="N4742" s="587"/>
      <c r="O4742" s="545"/>
      <c r="P4742" s="545"/>
    </row>
    <row r="4743" spans="1:16" hidden="1" x14ac:dyDescent="0.2">
      <c r="A4743" s="538"/>
      <c r="B4743" s="539"/>
      <c r="C4743" s="492"/>
      <c r="D4743" s="554"/>
      <c r="E4743" s="482"/>
      <c r="F4743" s="488"/>
      <c r="G4743" s="482"/>
      <c r="H4743" s="482"/>
      <c r="I4743" s="482"/>
      <c r="J4743" s="493"/>
      <c r="K4743" s="518"/>
      <c r="L4743" s="493"/>
      <c r="M4743" s="493"/>
      <c r="N4743" s="587"/>
      <c r="O4743" s="545"/>
      <c r="P4743" s="545"/>
    </row>
    <row r="4744" spans="1:16" hidden="1" x14ac:dyDescent="0.2">
      <c r="A4744" s="538"/>
      <c r="B4744" s="539"/>
      <c r="C4744" s="492"/>
      <c r="D4744" s="554"/>
      <c r="E4744" s="482"/>
      <c r="F4744" s="488"/>
      <c r="G4744" s="482"/>
      <c r="H4744" s="482"/>
      <c r="I4744" s="482"/>
      <c r="J4744" s="493"/>
      <c r="K4744" s="518"/>
      <c r="L4744" s="493"/>
      <c r="M4744" s="493"/>
      <c r="N4744" s="587"/>
      <c r="O4744" s="545"/>
      <c r="P4744" s="545"/>
    </row>
    <row r="4745" spans="1:16" hidden="1" x14ac:dyDescent="0.2">
      <c r="A4745" s="538"/>
      <c r="B4745" s="539"/>
      <c r="C4745" s="492"/>
      <c r="D4745" s="554"/>
      <c r="E4745" s="482"/>
      <c r="F4745" s="488"/>
      <c r="G4745" s="482"/>
      <c r="H4745" s="482"/>
      <c r="I4745" s="482"/>
      <c r="J4745" s="493"/>
      <c r="K4745" s="518"/>
      <c r="L4745" s="493"/>
      <c r="M4745" s="493"/>
      <c r="N4745" s="587"/>
      <c r="O4745" s="545"/>
      <c r="P4745" s="545"/>
    </row>
    <row r="4746" spans="1:16" hidden="1" x14ac:dyDescent="0.2">
      <c r="A4746" s="538"/>
      <c r="B4746" s="539"/>
      <c r="C4746" s="492"/>
      <c r="D4746" s="554"/>
      <c r="E4746" s="482"/>
      <c r="F4746" s="488"/>
      <c r="G4746" s="482"/>
      <c r="H4746" s="482"/>
      <c r="I4746" s="482"/>
      <c r="J4746" s="493"/>
      <c r="K4746" s="518"/>
      <c r="L4746" s="493"/>
      <c r="M4746" s="493"/>
      <c r="N4746" s="587"/>
      <c r="O4746" s="545"/>
      <c r="P4746" s="545"/>
    </row>
    <row r="4747" spans="1:16" hidden="1" x14ac:dyDescent="0.2">
      <c r="A4747" s="538"/>
      <c r="B4747" s="539"/>
      <c r="C4747" s="492"/>
      <c r="D4747" s="554"/>
      <c r="E4747" s="482"/>
      <c r="F4747" s="488"/>
      <c r="G4747" s="482"/>
      <c r="H4747" s="482"/>
      <c r="I4747" s="482"/>
      <c r="J4747" s="493"/>
      <c r="K4747" s="518"/>
      <c r="L4747" s="493"/>
      <c r="M4747" s="493"/>
      <c r="N4747" s="587"/>
      <c r="O4747" s="545"/>
      <c r="P4747" s="545"/>
    </row>
    <row r="4748" spans="1:16" hidden="1" x14ac:dyDescent="0.2">
      <c r="A4748" s="538"/>
      <c r="B4748" s="539"/>
      <c r="C4748" s="492"/>
      <c r="D4748" s="554"/>
      <c r="E4748" s="482"/>
      <c r="F4748" s="488"/>
      <c r="G4748" s="482"/>
      <c r="H4748" s="482"/>
      <c r="I4748" s="482"/>
      <c r="J4748" s="493"/>
      <c r="K4748" s="518"/>
      <c r="L4748" s="493"/>
      <c r="M4748" s="493"/>
      <c r="N4748" s="587"/>
      <c r="O4748" s="545"/>
      <c r="P4748" s="545"/>
    </row>
    <row r="4749" spans="1:16" hidden="1" x14ac:dyDescent="0.2">
      <c r="A4749" s="538"/>
      <c r="B4749" s="539"/>
      <c r="C4749" s="492"/>
      <c r="D4749" s="554"/>
      <c r="E4749" s="482"/>
      <c r="F4749" s="488"/>
      <c r="G4749" s="482"/>
      <c r="H4749" s="482"/>
      <c r="I4749" s="482"/>
      <c r="J4749" s="493"/>
      <c r="K4749" s="518"/>
      <c r="L4749" s="493"/>
      <c r="M4749" s="493"/>
      <c r="N4749" s="587"/>
      <c r="O4749" s="545"/>
      <c r="P4749" s="545"/>
    </row>
    <row r="4750" spans="1:16" hidden="1" x14ac:dyDescent="0.2">
      <c r="A4750" s="538"/>
      <c r="B4750" s="539"/>
      <c r="C4750" s="492"/>
      <c r="D4750" s="554"/>
      <c r="E4750" s="482"/>
      <c r="F4750" s="488"/>
      <c r="G4750" s="482"/>
      <c r="H4750" s="482"/>
      <c r="I4750" s="482"/>
      <c r="J4750" s="493"/>
      <c r="K4750" s="518"/>
      <c r="L4750" s="493"/>
      <c r="M4750" s="493"/>
      <c r="N4750" s="587"/>
      <c r="O4750" s="545"/>
      <c r="P4750" s="545"/>
    </row>
    <row r="4751" spans="1:16" hidden="1" x14ac:dyDescent="0.2">
      <c r="A4751" s="538"/>
      <c r="B4751" s="539"/>
      <c r="C4751" s="492"/>
      <c r="D4751" s="554"/>
      <c r="E4751" s="482"/>
      <c r="F4751" s="488"/>
      <c r="G4751" s="482"/>
      <c r="H4751" s="482"/>
      <c r="I4751" s="482"/>
      <c r="J4751" s="493"/>
      <c r="K4751" s="518"/>
      <c r="L4751" s="493"/>
      <c r="M4751" s="493"/>
      <c r="N4751" s="587"/>
      <c r="O4751" s="545"/>
      <c r="P4751" s="545"/>
    </row>
    <row r="4752" spans="1:16" hidden="1" x14ac:dyDescent="0.2">
      <c r="A4752" s="538"/>
      <c r="B4752" s="539"/>
      <c r="C4752" s="492"/>
      <c r="D4752" s="554"/>
      <c r="E4752" s="482"/>
      <c r="F4752" s="488"/>
      <c r="G4752" s="482"/>
      <c r="H4752" s="482"/>
      <c r="I4752" s="482"/>
      <c r="J4752" s="493"/>
      <c r="K4752" s="518"/>
      <c r="L4752" s="493"/>
      <c r="M4752" s="493"/>
      <c r="N4752" s="587"/>
      <c r="O4752" s="545"/>
      <c r="P4752" s="545"/>
    </row>
    <row r="4753" spans="1:16" hidden="1" x14ac:dyDescent="0.2">
      <c r="A4753" s="538"/>
      <c r="B4753" s="539"/>
      <c r="C4753" s="492"/>
      <c r="D4753" s="554"/>
      <c r="E4753" s="482"/>
      <c r="F4753" s="488"/>
      <c r="G4753" s="482"/>
      <c r="H4753" s="482"/>
      <c r="I4753" s="482"/>
      <c r="J4753" s="493"/>
      <c r="K4753" s="518"/>
      <c r="L4753" s="493"/>
      <c r="M4753" s="493"/>
      <c r="N4753" s="587"/>
      <c r="O4753" s="545"/>
      <c r="P4753" s="545"/>
    </row>
    <row r="4754" spans="1:16" hidden="1" x14ac:dyDescent="0.2">
      <c r="A4754" s="538"/>
      <c r="B4754" s="539"/>
      <c r="C4754" s="492"/>
      <c r="D4754" s="554"/>
      <c r="E4754" s="482"/>
      <c r="F4754" s="488"/>
      <c r="G4754" s="482"/>
      <c r="H4754" s="482"/>
      <c r="I4754" s="482"/>
      <c r="J4754" s="493"/>
      <c r="K4754" s="518"/>
      <c r="L4754" s="493"/>
      <c r="M4754" s="493"/>
      <c r="N4754" s="587"/>
      <c r="O4754" s="545"/>
      <c r="P4754" s="545"/>
    </row>
    <row r="4755" spans="1:16" hidden="1" x14ac:dyDescent="0.2">
      <c r="A4755" s="538"/>
      <c r="B4755" s="539"/>
      <c r="C4755" s="492"/>
      <c r="D4755" s="554"/>
      <c r="E4755" s="482"/>
      <c r="F4755" s="488"/>
      <c r="G4755" s="482"/>
      <c r="H4755" s="482"/>
      <c r="I4755" s="482"/>
      <c r="J4755" s="493"/>
      <c r="K4755" s="518"/>
      <c r="L4755" s="493"/>
      <c r="M4755" s="493"/>
      <c r="N4755" s="587"/>
      <c r="O4755" s="545"/>
      <c r="P4755" s="545"/>
    </row>
    <row r="4756" spans="1:16" hidden="1" x14ac:dyDescent="0.2">
      <c r="A4756" s="538"/>
      <c r="B4756" s="539"/>
      <c r="C4756" s="492"/>
      <c r="D4756" s="554"/>
      <c r="E4756" s="482"/>
      <c r="F4756" s="488"/>
      <c r="G4756" s="482"/>
      <c r="H4756" s="482"/>
      <c r="I4756" s="482"/>
      <c r="J4756" s="493"/>
      <c r="K4756" s="518"/>
      <c r="L4756" s="493"/>
      <c r="M4756" s="493"/>
      <c r="N4756" s="587"/>
      <c r="O4756" s="545"/>
      <c r="P4756" s="545"/>
    </row>
    <row r="4757" spans="1:16" hidden="1" x14ac:dyDescent="0.2">
      <c r="A4757" s="538"/>
      <c r="B4757" s="539"/>
      <c r="C4757" s="492"/>
      <c r="D4757" s="554"/>
      <c r="E4757" s="482"/>
      <c r="F4757" s="488"/>
      <c r="G4757" s="482"/>
      <c r="H4757" s="482"/>
      <c r="I4757" s="482"/>
      <c r="J4757" s="493"/>
      <c r="K4757" s="518"/>
      <c r="L4757" s="493"/>
      <c r="M4757" s="493"/>
      <c r="N4757" s="587"/>
      <c r="O4757" s="545"/>
      <c r="P4757" s="545"/>
    </row>
    <row r="4758" spans="1:16" hidden="1" x14ac:dyDescent="0.2">
      <c r="A4758" s="538"/>
      <c r="B4758" s="539"/>
      <c r="C4758" s="492"/>
      <c r="D4758" s="554"/>
      <c r="E4758" s="482"/>
      <c r="F4758" s="488"/>
      <c r="G4758" s="482"/>
      <c r="H4758" s="482"/>
      <c r="I4758" s="482"/>
      <c r="J4758" s="493"/>
      <c r="K4758" s="518"/>
      <c r="L4758" s="493"/>
      <c r="M4758" s="493"/>
      <c r="N4758" s="587"/>
      <c r="O4758" s="545"/>
      <c r="P4758" s="545"/>
    </row>
    <row r="4759" spans="1:16" hidden="1" x14ac:dyDescent="0.2">
      <c r="A4759" s="538"/>
      <c r="B4759" s="539"/>
      <c r="C4759" s="492"/>
      <c r="D4759" s="554"/>
      <c r="E4759" s="482"/>
      <c r="F4759" s="488"/>
      <c r="G4759" s="482"/>
      <c r="H4759" s="482"/>
      <c r="I4759" s="482"/>
      <c r="J4759" s="493"/>
      <c r="K4759" s="518"/>
      <c r="L4759" s="493"/>
      <c r="M4759" s="493"/>
      <c r="N4759" s="587"/>
      <c r="O4759" s="545"/>
      <c r="P4759" s="545"/>
    </row>
    <row r="4760" spans="1:16" hidden="1" x14ac:dyDescent="0.2">
      <c r="A4760" s="538"/>
      <c r="D4760" s="554"/>
      <c r="O4760" s="545"/>
      <c r="P4760" s="545"/>
    </row>
    <row r="4761" spans="1:16" hidden="1" x14ac:dyDescent="0.2">
      <c r="A4761" s="538"/>
      <c r="D4761" s="554"/>
      <c r="O4761" s="545"/>
      <c r="P4761" s="545"/>
    </row>
    <row r="4762" spans="1:16" hidden="1" x14ac:dyDescent="0.2">
      <c r="A4762" s="538"/>
      <c r="D4762" s="554"/>
      <c r="O4762" s="545"/>
      <c r="P4762" s="545"/>
    </row>
    <row r="4763" spans="1:16" hidden="1" x14ac:dyDescent="0.2">
      <c r="A4763" s="538"/>
      <c r="D4763" s="554"/>
      <c r="O4763" s="545"/>
      <c r="P4763" s="545"/>
    </row>
    <row r="4764" spans="1:16" hidden="1" x14ac:dyDescent="0.2">
      <c r="A4764" s="538"/>
      <c r="D4764" s="554"/>
      <c r="O4764" s="545"/>
      <c r="P4764" s="545"/>
    </row>
    <row r="4765" spans="1:16" hidden="1" x14ac:dyDescent="0.2">
      <c r="A4765" s="538"/>
      <c r="D4765" s="554"/>
      <c r="O4765" s="545"/>
      <c r="P4765" s="545"/>
    </row>
    <row r="4766" spans="1:16" ht="50.1" hidden="1" customHeight="1" x14ac:dyDescent="0.2">
      <c r="A4766" s="538"/>
      <c r="D4766" s="554"/>
      <c r="O4766" s="545"/>
      <c r="P4766" s="545"/>
    </row>
    <row r="4767" spans="1:16" hidden="1" x14ac:dyDescent="0.2">
      <c r="A4767" s="538"/>
      <c r="D4767" s="554"/>
      <c r="O4767" s="545"/>
      <c r="P4767" s="545"/>
    </row>
    <row r="4768" spans="1:16" hidden="1" x14ac:dyDescent="0.2">
      <c r="A4768" s="538"/>
      <c r="O4768" s="545"/>
      <c r="P4768" s="545"/>
    </row>
    <row r="4769" spans="1:16" hidden="1" x14ac:dyDescent="0.2">
      <c r="A4769" s="538"/>
      <c r="O4769" s="545"/>
      <c r="P4769" s="545"/>
    </row>
    <row r="4770" spans="1:16" hidden="1" x14ac:dyDescent="0.2">
      <c r="A4770" s="538"/>
      <c r="O4770" s="545"/>
      <c r="P4770" s="545"/>
    </row>
    <row r="4771" spans="1:16" hidden="1" x14ac:dyDescent="0.2">
      <c r="A4771" s="538"/>
      <c r="O4771" s="545"/>
      <c r="P4771" s="545"/>
    </row>
    <row r="4772" spans="1:16" hidden="1" x14ac:dyDescent="0.2">
      <c r="A4772" s="538"/>
      <c r="O4772" s="545"/>
      <c r="P4772" s="545"/>
    </row>
    <row r="4773" spans="1:16" hidden="1" x14ac:dyDescent="0.2">
      <c r="A4773" s="538"/>
      <c r="O4773" s="545"/>
      <c r="P4773" s="545"/>
    </row>
    <row r="4774" spans="1:16" hidden="1" x14ac:dyDescent="0.2">
      <c r="A4774" s="538"/>
      <c r="O4774" s="545"/>
      <c r="P4774" s="545"/>
    </row>
    <row r="4775" spans="1:16" hidden="1" x14ac:dyDescent="0.2">
      <c r="A4775" s="538"/>
      <c r="O4775" s="545"/>
      <c r="P4775" s="545"/>
    </row>
    <row r="4776" spans="1:16" hidden="1" x14ac:dyDescent="0.2">
      <c r="A4776" s="538"/>
      <c r="O4776" s="545"/>
      <c r="P4776" s="545"/>
    </row>
    <row r="4777" spans="1:16" hidden="1" x14ac:dyDescent="0.2">
      <c r="A4777" s="538"/>
      <c r="O4777" s="545"/>
      <c r="P4777" s="545"/>
    </row>
    <row r="4778" spans="1:16" hidden="1" x14ac:dyDescent="0.2">
      <c r="A4778" s="538"/>
      <c r="O4778" s="545"/>
      <c r="P4778" s="545"/>
    </row>
    <row r="4779" spans="1:16" hidden="1" x14ac:dyDescent="0.2">
      <c r="A4779" s="538"/>
      <c r="O4779" s="545"/>
      <c r="P4779" s="545"/>
    </row>
    <row r="4780" spans="1:16" hidden="1" x14ac:dyDescent="0.2">
      <c r="A4780" s="538"/>
      <c r="O4780" s="545"/>
      <c r="P4780" s="545"/>
    </row>
    <row r="4781" spans="1:16" hidden="1" x14ac:dyDescent="0.2">
      <c r="A4781" s="538"/>
      <c r="O4781" s="545"/>
      <c r="P4781" s="545"/>
    </row>
    <row r="4782" spans="1:16" hidden="1" x14ac:dyDescent="0.2">
      <c r="A4782" s="538"/>
      <c r="O4782" s="545"/>
      <c r="P4782" s="545"/>
    </row>
    <row r="4783" spans="1:16" hidden="1" x14ac:dyDescent="0.2">
      <c r="A4783" s="538"/>
      <c r="O4783" s="545"/>
      <c r="P4783" s="545"/>
    </row>
    <row r="4784" spans="1:16" hidden="1" x14ac:dyDescent="0.2">
      <c r="A4784" s="538"/>
      <c r="O4784" s="545"/>
      <c r="P4784" s="545"/>
    </row>
    <row r="4785" spans="1:16" hidden="1" x14ac:dyDescent="0.2">
      <c r="A4785" s="538"/>
      <c r="O4785" s="545"/>
      <c r="P4785" s="545"/>
    </row>
    <row r="4786" spans="1:16" hidden="1" x14ac:dyDescent="0.2">
      <c r="A4786" s="538"/>
      <c r="O4786" s="545"/>
      <c r="P4786" s="545"/>
    </row>
    <row r="4787" spans="1:16" hidden="1" x14ac:dyDescent="0.2">
      <c r="A4787" s="538"/>
      <c r="O4787" s="545"/>
      <c r="P4787" s="545"/>
    </row>
    <row r="4788" spans="1:16" hidden="1" x14ac:dyDescent="0.2">
      <c r="A4788" s="538"/>
      <c r="O4788" s="545"/>
      <c r="P4788" s="545"/>
    </row>
    <row r="4789" spans="1:16" hidden="1" x14ac:dyDescent="0.2">
      <c r="A4789" s="538"/>
      <c r="O4789" s="545"/>
      <c r="P4789" s="545"/>
    </row>
    <row r="4790" spans="1:16" hidden="1" x14ac:dyDescent="0.2">
      <c r="A4790" s="538"/>
      <c r="O4790" s="545"/>
      <c r="P4790" s="545"/>
    </row>
    <row r="4791" spans="1:16" hidden="1" x14ac:dyDescent="0.2">
      <c r="A4791" s="538"/>
      <c r="O4791" s="545"/>
      <c r="P4791" s="545"/>
    </row>
    <row r="4792" spans="1:16" hidden="1" x14ac:dyDescent="0.2">
      <c r="A4792" s="538"/>
      <c r="O4792" s="545"/>
      <c r="P4792" s="545"/>
    </row>
    <row r="4793" spans="1:16" hidden="1" x14ac:dyDescent="0.2">
      <c r="A4793" s="538"/>
      <c r="O4793" s="545"/>
      <c r="P4793" s="545"/>
    </row>
    <row r="4794" spans="1:16" hidden="1" x14ac:dyDescent="0.2">
      <c r="A4794" s="538"/>
      <c r="O4794" s="545"/>
      <c r="P4794" s="545"/>
    </row>
    <row r="4795" spans="1:16" hidden="1" x14ac:dyDescent="0.2">
      <c r="A4795" s="538"/>
      <c r="O4795" s="545"/>
      <c r="P4795" s="545"/>
    </row>
    <row r="4796" spans="1:16" hidden="1" x14ac:dyDescent="0.2">
      <c r="A4796" s="538"/>
      <c r="O4796" s="545"/>
      <c r="P4796" s="545"/>
    </row>
    <row r="4797" spans="1:16" hidden="1" x14ac:dyDescent="0.2">
      <c r="A4797" s="538"/>
      <c r="O4797" s="545"/>
      <c r="P4797" s="545"/>
    </row>
    <row r="4798" spans="1:16" hidden="1" x14ac:dyDescent="0.2">
      <c r="A4798" s="538"/>
      <c r="O4798" s="545"/>
      <c r="P4798" s="545"/>
    </row>
    <row r="4799" spans="1:16" hidden="1" x14ac:dyDescent="0.2">
      <c r="A4799" s="538"/>
      <c r="O4799" s="545"/>
      <c r="P4799" s="545"/>
    </row>
    <row r="4800" spans="1:16" hidden="1" x14ac:dyDescent="0.2">
      <c r="A4800" s="538"/>
      <c r="O4800" s="545"/>
      <c r="P4800" s="545"/>
    </row>
    <row r="4801" spans="1:16" hidden="1" x14ac:dyDescent="0.2">
      <c r="A4801" s="538"/>
      <c r="O4801" s="545"/>
      <c r="P4801" s="545"/>
    </row>
    <row r="4802" spans="1:16" hidden="1" x14ac:dyDescent="0.2">
      <c r="A4802" s="538"/>
      <c r="O4802" s="545"/>
      <c r="P4802" s="545"/>
    </row>
    <row r="4803" spans="1:16" hidden="1" x14ac:dyDescent="0.2">
      <c r="A4803" s="538"/>
      <c r="O4803" s="545"/>
      <c r="P4803" s="545"/>
    </row>
    <row r="4804" spans="1:16" hidden="1" x14ac:dyDescent="0.2">
      <c r="A4804" s="538"/>
      <c r="O4804" s="545"/>
      <c r="P4804" s="545"/>
    </row>
    <row r="4805" spans="1:16" hidden="1" x14ac:dyDescent="0.2">
      <c r="A4805" s="538"/>
      <c r="O4805" s="545"/>
      <c r="P4805" s="545"/>
    </row>
    <row r="4806" spans="1:16" hidden="1" x14ac:dyDescent="0.2">
      <c r="A4806" s="538"/>
      <c r="O4806" s="545"/>
      <c r="P4806" s="545"/>
    </row>
    <row r="4807" spans="1:16" hidden="1" x14ac:dyDescent="0.2">
      <c r="A4807" s="538"/>
      <c r="O4807" s="545"/>
      <c r="P4807" s="545"/>
    </row>
    <row r="4808" spans="1:16" hidden="1" x14ac:dyDescent="0.2">
      <c r="A4808" s="538"/>
      <c r="O4808" s="545"/>
      <c r="P4808" s="545"/>
    </row>
    <row r="4809" spans="1:16" hidden="1" x14ac:dyDescent="0.2">
      <c r="A4809" s="538"/>
      <c r="O4809" s="545"/>
      <c r="P4809" s="545"/>
    </row>
    <row r="4810" spans="1:16" hidden="1" x14ac:dyDescent="0.2">
      <c r="A4810" s="538"/>
      <c r="O4810" s="545"/>
      <c r="P4810" s="545"/>
    </row>
    <row r="4811" spans="1:16" hidden="1" x14ac:dyDescent="0.2">
      <c r="A4811" s="538"/>
      <c r="O4811" s="545"/>
      <c r="P4811" s="545"/>
    </row>
    <row r="4812" spans="1:16" hidden="1" x14ac:dyDescent="0.2">
      <c r="A4812" s="538"/>
      <c r="O4812" s="545"/>
      <c r="P4812" s="545"/>
    </row>
    <row r="4813" spans="1:16" hidden="1" x14ac:dyDescent="0.2">
      <c r="A4813" s="538"/>
      <c r="O4813" s="545"/>
      <c r="P4813" s="545"/>
    </row>
    <row r="4814" spans="1:16" hidden="1" x14ac:dyDescent="0.2">
      <c r="A4814" s="538"/>
      <c r="O4814" s="545"/>
      <c r="P4814" s="545"/>
    </row>
    <row r="4815" spans="1:16" hidden="1" x14ac:dyDescent="0.2">
      <c r="A4815" s="538"/>
      <c r="O4815" s="545"/>
      <c r="P4815" s="545"/>
    </row>
    <row r="4816" spans="1:16" hidden="1" x14ac:dyDescent="0.2">
      <c r="A4816" s="538"/>
      <c r="O4816" s="545"/>
      <c r="P4816" s="545"/>
    </row>
    <row r="4817" spans="1:16" hidden="1" x14ac:dyDescent="0.2">
      <c r="A4817" s="538"/>
      <c r="O4817" s="545"/>
      <c r="P4817" s="545"/>
    </row>
    <row r="4818" spans="1:16" hidden="1" x14ac:dyDescent="0.2">
      <c r="A4818" s="538"/>
      <c r="O4818" s="545"/>
      <c r="P4818" s="545"/>
    </row>
    <row r="4819" spans="1:16" hidden="1" x14ac:dyDescent="0.2">
      <c r="A4819" s="538"/>
      <c r="B4819" s="539"/>
      <c r="C4819" s="584"/>
      <c r="D4819" s="554"/>
      <c r="E4819" s="554"/>
      <c r="F4819" s="555"/>
      <c r="G4819" s="554"/>
      <c r="H4819" s="554"/>
      <c r="I4819" s="543"/>
      <c r="J4819" s="556"/>
      <c r="K4819" s="556"/>
      <c r="L4819" s="544"/>
      <c r="M4819" s="556"/>
      <c r="N4819" s="589"/>
      <c r="O4819" s="545"/>
      <c r="P4819" s="545"/>
    </row>
    <row r="4820" spans="1:16" hidden="1" x14ac:dyDescent="0.2">
      <c r="A4820" s="538"/>
      <c r="B4820" s="539"/>
      <c r="C4820" s="584"/>
      <c r="D4820" s="554"/>
      <c r="E4820" s="554"/>
      <c r="F4820" s="555"/>
      <c r="G4820" s="554"/>
      <c r="H4820" s="554"/>
      <c r="I4820" s="543"/>
      <c r="J4820" s="556"/>
      <c r="K4820" s="556"/>
      <c r="L4820" s="544"/>
      <c r="M4820" s="556"/>
      <c r="N4820" s="589"/>
      <c r="O4820" s="545"/>
      <c r="P4820" s="545"/>
    </row>
    <row r="4821" spans="1:16" hidden="1" x14ac:dyDescent="0.2">
      <c r="A4821" s="538"/>
      <c r="B4821" s="539"/>
      <c r="C4821" s="584"/>
      <c r="D4821" s="554"/>
      <c r="E4821" s="554"/>
      <c r="F4821" s="555"/>
      <c r="G4821" s="554"/>
      <c r="H4821" s="554"/>
      <c r="I4821" s="543"/>
      <c r="J4821" s="556"/>
      <c r="K4821" s="556"/>
      <c r="L4821" s="544"/>
      <c r="M4821" s="556"/>
      <c r="N4821" s="589"/>
      <c r="O4821" s="545"/>
      <c r="P4821" s="545"/>
    </row>
    <row r="4822" spans="1:16" hidden="1" x14ac:dyDescent="0.2">
      <c r="A4822" s="538"/>
      <c r="B4822" s="539"/>
      <c r="C4822" s="584"/>
      <c r="D4822" s="554"/>
      <c r="E4822" s="554"/>
      <c r="F4822" s="555"/>
      <c r="G4822" s="554"/>
      <c r="H4822" s="554"/>
      <c r="I4822" s="543"/>
      <c r="J4822" s="556"/>
      <c r="K4822" s="556"/>
      <c r="L4822" s="544"/>
      <c r="M4822" s="556"/>
      <c r="N4822" s="589"/>
      <c r="O4822" s="545"/>
      <c r="P4822" s="545"/>
    </row>
    <row r="4823" spans="1:16" hidden="1" x14ac:dyDescent="0.2">
      <c r="A4823" s="538"/>
      <c r="B4823" s="539"/>
      <c r="C4823" s="584"/>
      <c r="D4823" s="554"/>
      <c r="E4823" s="554"/>
      <c r="F4823" s="555"/>
      <c r="G4823" s="554"/>
      <c r="H4823" s="554"/>
      <c r="I4823" s="543"/>
      <c r="J4823" s="556"/>
      <c r="K4823" s="556"/>
      <c r="L4823" s="544"/>
      <c r="M4823" s="556"/>
      <c r="N4823" s="589"/>
      <c r="O4823" s="545"/>
      <c r="P4823" s="545"/>
    </row>
    <row r="4824" spans="1:16" hidden="1" x14ac:dyDescent="0.2">
      <c r="A4824" s="538"/>
      <c r="B4824" s="539"/>
      <c r="C4824" s="584"/>
      <c r="D4824" s="554"/>
      <c r="E4824" s="554"/>
      <c r="F4824" s="555"/>
      <c r="G4824" s="554"/>
      <c r="H4824" s="554"/>
      <c r="I4824" s="543"/>
      <c r="J4824" s="556"/>
      <c r="K4824" s="556"/>
      <c r="L4824" s="544"/>
      <c r="M4824" s="556"/>
      <c r="N4824" s="589"/>
      <c r="O4824" s="545"/>
      <c r="P4824" s="545"/>
    </row>
    <row r="4825" spans="1:16" hidden="1" x14ac:dyDescent="0.2">
      <c r="A4825" s="538"/>
      <c r="B4825" s="539"/>
      <c r="C4825" s="584"/>
      <c r="D4825" s="554"/>
      <c r="E4825" s="554"/>
      <c r="F4825" s="555"/>
      <c r="G4825" s="554"/>
      <c r="H4825" s="554"/>
      <c r="I4825" s="543"/>
      <c r="J4825" s="556"/>
      <c r="K4825" s="556"/>
      <c r="L4825" s="544"/>
      <c r="M4825" s="556"/>
      <c r="N4825" s="589"/>
      <c r="O4825" s="545"/>
      <c r="P4825" s="545"/>
    </row>
    <row r="4826" spans="1:16" hidden="1" x14ac:dyDescent="0.2">
      <c r="A4826" s="538"/>
      <c r="B4826" s="539"/>
      <c r="C4826" s="584"/>
      <c r="D4826" s="554"/>
      <c r="E4826" s="554"/>
      <c r="F4826" s="555"/>
      <c r="G4826" s="554"/>
      <c r="H4826" s="554"/>
      <c r="I4826" s="543"/>
      <c r="J4826" s="556"/>
      <c r="K4826" s="556"/>
      <c r="L4826" s="544"/>
      <c r="M4826" s="556"/>
      <c r="N4826" s="589"/>
      <c r="O4826" s="545"/>
      <c r="P4826" s="545"/>
    </row>
    <row r="4827" spans="1:16" hidden="1" x14ac:dyDescent="0.2">
      <c r="A4827" s="538"/>
      <c r="B4827" s="539"/>
      <c r="C4827" s="584"/>
      <c r="D4827" s="554"/>
      <c r="E4827" s="554"/>
      <c r="F4827" s="555"/>
      <c r="G4827" s="554"/>
      <c r="H4827" s="554"/>
      <c r="I4827" s="543"/>
      <c r="J4827" s="556"/>
      <c r="K4827" s="556"/>
      <c r="L4827" s="544"/>
      <c r="M4827" s="556"/>
      <c r="N4827" s="589"/>
      <c r="O4827" s="545"/>
      <c r="P4827" s="545"/>
    </row>
    <row r="4828" spans="1:16" hidden="1" x14ac:dyDescent="0.2">
      <c r="A4828" s="538"/>
      <c r="B4828" s="539"/>
      <c r="C4828" s="584"/>
      <c r="D4828" s="554"/>
      <c r="E4828" s="554"/>
      <c r="F4828" s="555"/>
      <c r="G4828" s="554"/>
      <c r="H4828" s="554"/>
      <c r="I4828" s="543"/>
      <c r="J4828" s="556"/>
      <c r="K4828" s="556"/>
      <c r="L4828" s="544"/>
      <c r="M4828" s="556"/>
      <c r="N4828" s="589"/>
      <c r="O4828" s="545"/>
      <c r="P4828" s="545"/>
    </row>
    <row r="4829" spans="1:16" hidden="1" x14ac:dyDescent="0.2">
      <c r="A4829" s="538"/>
      <c r="B4829" s="539"/>
      <c r="C4829" s="584"/>
      <c r="D4829" s="554"/>
      <c r="E4829" s="554"/>
      <c r="F4829" s="555"/>
      <c r="G4829" s="554"/>
      <c r="H4829" s="554"/>
      <c r="I4829" s="543"/>
      <c r="J4829" s="556"/>
      <c r="K4829" s="556"/>
      <c r="L4829" s="544"/>
      <c r="M4829" s="556"/>
      <c r="N4829" s="589"/>
      <c r="O4829" s="545"/>
      <c r="P4829" s="545"/>
    </row>
    <row r="4830" spans="1:16" hidden="1" x14ac:dyDescent="0.2">
      <c r="A4830" s="538"/>
      <c r="B4830" s="539"/>
      <c r="C4830" s="584"/>
      <c r="D4830" s="554"/>
      <c r="E4830" s="554"/>
      <c r="F4830" s="555"/>
      <c r="G4830" s="554"/>
      <c r="H4830" s="554"/>
      <c r="I4830" s="543"/>
      <c r="J4830" s="556"/>
      <c r="K4830" s="556"/>
      <c r="L4830" s="544"/>
      <c r="M4830" s="556"/>
      <c r="N4830" s="589"/>
      <c r="O4830" s="545"/>
      <c r="P4830" s="545"/>
    </row>
    <row r="4831" spans="1:16" hidden="1" x14ac:dyDescent="0.2">
      <c r="A4831" s="538"/>
      <c r="B4831" s="539"/>
      <c r="C4831" s="584"/>
      <c r="D4831" s="554"/>
      <c r="E4831" s="554"/>
      <c r="F4831" s="555"/>
      <c r="G4831" s="554"/>
      <c r="H4831" s="554"/>
      <c r="I4831" s="543"/>
      <c r="J4831" s="556"/>
      <c r="K4831" s="556"/>
      <c r="L4831" s="544"/>
      <c r="M4831" s="556"/>
      <c r="N4831" s="589"/>
      <c r="O4831" s="545"/>
      <c r="P4831" s="545"/>
    </row>
    <row r="4832" spans="1:16" hidden="1" x14ac:dyDescent="0.2">
      <c r="A4832" s="538"/>
      <c r="B4832" s="539"/>
      <c r="C4832" s="584"/>
      <c r="D4832" s="554"/>
      <c r="E4832" s="554"/>
      <c r="F4832" s="555"/>
      <c r="G4832" s="554"/>
      <c r="H4832" s="554"/>
      <c r="I4832" s="543"/>
      <c r="J4832" s="556"/>
      <c r="K4832" s="556"/>
      <c r="L4832" s="544"/>
      <c r="M4832" s="556"/>
      <c r="N4832" s="589"/>
      <c r="O4832" s="545"/>
      <c r="P4832" s="545"/>
    </row>
    <row r="4833" spans="1:16" hidden="1" x14ac:dyDescent="0.2">
      <c r="A4833" s="538"/>
      <c r="B4833" s="539"/>
      <c r="C4833" s="584"/>
      <c r="D4833" s="554"/>
      <c r="E4833" s="554"/>
      <c r="F4833" s="555"/>
      <c r="G4833" s="554"/>
      <c r="H4833" s="554"/>
      <c r="I4833" s="543"/>
      <c r="J4833" s="556"/>
      <c r="K4833" s="556"/>
      <c r="L4833" s="544"/>
      <c r="M4833" s="556"/>
      <c r="N4833" s="589"/>
      <c r="O4833" s="545"/>
      <c r="P4833" s="545"/>
    </row>
    <row r="4834" spans="1:16" hidden="1" x14ac:dyDescent="0.2">
      <c r="A4834" s="538"/>
      <c r="B4834" s="539"/>
      <c r="C4834" s="584"/>
      <c r="D4834" s="554"/>
      <c r="E4834" s="554"/>
      <c r="F4834" s="555"/>
      <c r="G4834" s="554"/>
      <c r="H4834" s="554"/>
      <c r="I4834" s="543"/>
      <c r="J4834" s="556"/>
      <c r="K4834" s="556"/>
      <c r="L4834" s="544"/>
      <c r="M4834" s="556"/>
      <c r="N4834" s="589"/>
      <c r="O4834" s="545"/>
      <c r="P4834" s="545"/>
    </row>
    <row r="4835" spans="1:16" hidden="1" x14ac:dyDescent="0.2">
      <c r="A4835" s="538"/>
      <c r="B4835" s="539"/>
      <c r="C4835" s="584"/>
      <c r="D4835" s="554"/>
      <c r="E4835" s="554"/>
      <c r="F4835" s="555"/>
      <c r="G4835" s="554"/>
      <c r="H4835" s="554"/>
      <c r="I4835" s="543"/>
      <c r="J4835" s="556"/>
      <c r="K4835" s="556"/>
      <c r="L4835" s="544"/>
      <c r="M4835" s="556"/>
      <c r="N4835" s="589"/>
      <c r="O4835" s="545"/>
      <c r="P4835" s="545"/>
    </row>
    <row r="4836" spans="1:16" hidden="1" x14ac:dyDescent="0.2">
      <c r="A4836" s="538"/>
      <c r="B4836" s="539"/>
      <c r="C4836" s="584"/>
      <c r="D4836" s="554"/>
      <c r="E4836" s="554"/>
      <c r="F4836" s="555"/>
      <c r="G4836" s="554"/>
      <c r="H4836" s="554"/>
      <c r="I4836" s="543"/>
      <c r="J4836" s="556"/>
      <c r="K4836" s="556"/>
      <c r="L4836" s="544"/>
      <c r="M4836" s="556"/>
      <c r="N4836" s="589"/>
      <c r="O4836" s="545"/>
      <c r="P4836" s="545"/>
    </row>
    <row r="4837" spans="1:16" hidden="1" x14ac:dyDescent="0.2">
      <c r="A4837" s="538"/>
      <c r="B4837" s="539"/>
      <c r="C4837" s="584"/>
      <c r="D4837" s="554"/>
      <c r="E4837" s="554"/>
      <c r="F4837" s="555"/>
      <c r="G4837" s="554"/>
      <c r="H4837" s="554"/>
      <c r="I4837" s="543"/>
      <c r="J4837" s="556"/>
      <c r="K4837" s="556"/>
      <c r="L4837" s="544"/>
      <c r="M4837" s="556"/>
      <c r="N4837" s="589"/>
      <c r="O4837" s="545"/>
      <c r="P4837" s="545"/>
    </row>
    <row r="4838" spans="1:16" hidden="1" x14ac:dyDescent="0.2">
      <c r="A4838" s="538"/>
      <c r="B4838" s="539"/>
      <c r="C4838" s="584"/>
      <c r="D4838" s="554"/>
      <c r="E4838" s="554"/>
      <c r="F4838" s="555"/>
      <c r="G4838" s="554"/>
      <c r="H4838" s="554"/>
      <c r="I4838" s="543"/>
      <c r="J4838" s="556"/>
      <c r="K4838" s="556"/>
      <c r="L4838" s="544"/>
      <c r="M4838" s="556"/>
      <c r="N4838" s="589"/>
      <c r="O4838" s="545"/>
      <c r="P4838" s="545"/>
    </row>
    <row r="4839" spans="1:16" hidden="1" x14ac:dyDescent="0.2">
      <c r="A4839" s="538"/>
      <c r="B4839" s="539"/>
      <c r="C4839" s="584"/>
      <c r="D4839" s="554"/>
      <c r="E4839" s="554"/>
      <c r="F4839" s="555"/>
      <c r="G4839" s="554"/>
      <c r="H4839" s="554"/>
      <c r="I4839" s="543"/>
      <c r="J4839" s="556"/>
      <c r="K4839" s="556"/>
      <c r="L4839" s="544"/>
      <c r="M4839" s="556"/>
      <c r="N4839" s="589"/>
      <c r="O4839" s="545"/>
      <c r="P4839" s="545"/>
    </row>
    <row r="4840" spans="1:16" hidden="1" x14ac:dyDescent="0.2">
      <c r="A4840" s="538"/>
      <c r="B4840" s="539"/>
      <c r="C4840" s="584"/>
      <c r="D4840" s="554"/>
      <c r="E4840" s="554"/>
      <c r="F4840" s="555"/>
      <c r="G4840" s="554"/>
      <c r="H4840" s="554"/>
      <c r="I4840" s="543"/>
      <c r="J4840" s="556"/>
      <c r="K4840" s="556"/>
      <c r="L4840" s="544"/>
      <c r="M4840" s="556"/>
      <c r="N4840" s="589"/>
      <c r="O4840" s="545"/>
      <c r="P4840" s="545"/>
    </row>
    <row r="4841" spans="1:16" hidden="1" x14ac:dyDescent="0.2">
      <c r="A4841" s="538"/>
      <c r="B4841" s="539"/>
      <c r="C4841" s="584"/>
      <c r="D4841" s="554"/>
      <c r="E4841" s="554"/>
      <c r="F4841" s="555"/>
      <c r="G4841" s="554"/>
      <c r="H4841" s="554"/>
      <c r="I4841" s="543"/>
      <c r="J4841" s="556"/>
      <c r="K4841" s="556"/>
      <c r="L4841" s="544"/>
      <c r="M4841" s="556"/>
      <c r="N4841" s="589"/>
      <c r="O4841" s="545"/>
      <c r="P4841" s="545"/>
    </row>
    <row r="4842" spans="1:16" hidden="1" x14ac:dyDescent="0.2">
      <c r="A4842" s="538"/>
      <c r="B4842" s="539"/>
      <c r="C4842" s="584"/>
      <c r="D4842" s="554"/>
      <c r="E4842" s="554"/>
      <c r="F4842" s="555"/>
      <c r="G4842" s="554"/>
      <c r="H4842" s="554"/>
      <c r="I4842" s="543"/>
      <c r="J4842" s="556"/>
      <c r="K4842" s="556"/>
      <c r="L4842" s="544"/>
      <c r="M4842" s="556"/>
      <c r="N4842" s="589"/>
      <c r="O4842" s="545"/>
      <c r="P4842" s="545"/>
    </row>
    <row r="4843" spans="1:16" hidden="1" x14ac:dyDescent="0.2">
      <c r="A4843" s="538"/>
      <c r="B4843" s="539"/>
      <c r="C4843" s="584"/>
      <c r="D4843" s="554"/>
      <c r="E4843" s="554"/>
      <c r="F4843" s="555"/>
      <c r="G4843" s="554"/>
      <c r="H4843" s="554"/>
      <c r="I4843" s="543"/>
      <c r="J4843" s="556"/>
      <c r="K4843" s="556"/>
      <c r="L4843" s="544"/>
      <c r="M4843" s="556"/>
      <c r="N4843" s="589"/>
      <c r="O4843" s="545"/>
      <c r="P4843" s="545"/>
    </row>
    <row r="4844" spans="1:16" hidden="1" x14ac:dyDescent="0.2">
      <c r="A4844" s="538"/>
      <c r="B4844" s="539"/>
      <c r="C4844" s="584"/>
      <c r="D4844" s="554"/>
      <c r="E4844" s="554"/>
      <c r="F4844" s="555"/>
      <c r="G4844" s="554"/>
      <c r="H4844" s="554"/>
      <c r="I4844" s="543"/>
      <c r="J4844" s="556"/>
      <c r="K4844" s="556"/>
      <c r="L4844" s="544"/>
      <c r="M4844" s="556"/>
      <c r="N4844" s="589"/>
      <c r="O4844" s="545"/>
      <c r="P4844" s="545"/>
    </row>
    <row r="4845" spans="1:16" hidden="1" x14ac:dyDescent="0.2">
      <c r="A4845" s="538"/>
      <c r="B4845" s="539"/>
      <c r="C4845" s="584"/>
      <c r="D4845" s="554"/>
      <c r="E4845" s="554"/>
      <c r="F4845" s="555"/>
      <c r="G4845" s="554"/>
      <c r="H4845" s="554"/>
      <c r="I4845" s="543"/>
      <c r="J4845" s="556"/>
      <c r="K4845" s="556"/>
      <c r="L4845" s="544"/>
      <c r="M4845" s="556"/>
      <c r="N4845" s="589"/>
      <c r="O4845" s="545"/>
      <c r="P4845" s="545"/>
    </row>
    <row r="4846" spans="1:16" hidden="1" x14ac:dyDescent="0.2">
      <c r="A4846" s="538"/>
      <c r="B4846" s="539"/>
      <c r="C4846" s="584"/>
      <c r="D4846" s="554"/>
      <c r="E4846" s="554"/>
      <c r="F4846" s="555"/>
      <c r="G4846" s="554"/>
      <c r="H4846" s="554"/>
      <c r="I4846" s="543"/>
      <c r="J4846" s="556"/>
      <c r="K4846" s="556"/>
      <c r="L4846" s="544"/>
      <c r="M4846" s="556"/>
      <c r="N4846" s="589"/>
      <c r="O4846" s="545"/>
      <c r="P4846" s="545"/>
    </row>
    <row r="4847" spans="1:16" hidden="1" x14ac:dyDescent="0.2">
      <c r="A4847" s="538"/>
      <c r="B4847" s="539"/>
      <c r="C4847" s="584"/>
      <c r="D4847" s="554"/>
      <c r="E4847" s="554"/>
      <c r="F4847" s="555"/>
      <c r="G4847" s="554"/>
      <c r="H4847" s="554"/>
      <c r="I4847" s="543"/>
      <c r="J4847" s="556"/>
      <c r="K4847" s="556"/>
      <c r="L4847" s="544"/>
      <c r="M4847" s="556"/>
      <c r="N4847" s="589"/>
      <c r="O4847" s="545"/>
      <c r="P4847" s="545"/>
    </row>
    <row r="4848" spans="1:16" hidden="1" x14ac:dyDescent="0.2">
      <c r="A4848" s="538"/>
      <c r="B4848" s="539"/>
      <c r="C4848" s="584"/>
      <c r="D4848" s="554"/>
      <c r="E4848" s="554"/>
      <c r="F4848" s="555"/>
      <c r="G4848" s="554"/>
      <c r="H4848" s="554"/>
      <c r="I4848" s="543"/>
      <c r="J4848" s="556"/>
      <c r="K4848" s="556"/>
      <c r="L4848" s="544"/>
      <c r="M4848" s="556"/>
      <c r="N4848" s="589"/>
      <c r="O4848" s="545"/>
      <c r="P4848" s="545"/>
    </row>
    <row r="4849" spans="1:16" hidden="1" x14ac:dyDescent="0.2">
      <c r="A4849" s="538"/>
      <c r="B4849" s="539"/>
      <c r="C4849" s="584"/>
      <c r="D4849" s="554"/>
      <c r="E4849" s="554"/>
      <c r="F4849" s="555"/>
      <c r="G4849" s="554"/>
      <c r="H4849" s="554"/>
      <c r="I4849" s="543"/>
      <c r="J4849" s="556"/>
      <c r="K4849" s="556"/>
      <c r="L4849" s="544"/>
      <c r="M4849" s="556"/>
      <c r="N4849" s="589"/>
      <c r="O4849" s="545"/>
      <c r="P4849" s="545"/>
    </row>
    <row r="4850" spans="1:16" hidden="1" x14ac:dyDescent="0.2">
      <c r="A4850" s="538"/>
      <c r="B4850" s="539"/>
      <c r="C4850" s="584"/>
      <c r="D4850" s="554"/>
      <c r="E4850" s="554"/>
      <c r="F4850" s="555"/>
      <c r="G4850" s="554"/>
      <c r="H4850" s="554"/>
      <c r="I4850" s="543"/>
      <c r="J4850" s="556"/>
      <c r="K4850" s="556"/>
      <c r="L4850" s="544"/>
      <c r="M4850" s="556"/>
      <c r="N4850" s="589"/>
      <c r="O4850" s="545"/>
      <c r="P4850" s="545"/>
    </row>
    <row r="4851" spans="1:16" hidden="1" x14ac:dyDescent="0.2">
      <c r="A4851" s="538"/>
      <c r="B4851" s="539"/>
      <c r="C4851" s="584"/>
      <c r="D4851" s="554"/>
      <c r="E4851" s="554"/>
      <c r="F4851" s="555"/>
      <c r="G4851" s="554"/>
      <c r="H4851" s="554"/>
      <c r="I4851" s="543"/>
      <c r="J4851" s="556"/>
      <c r="K4851" s="556"/>
      <c r="L4851" s="544"/>
      <c r="M4851" s="556"/>
      <c r="N4851" s="589"/>
      <c r="O4851" s="545"/>
      <c r="P4851" s="545"/>
    </row>
    <row r="4852" spans="1:16" hidden="1" x14ac:dyDescent="0.2">
      <c r="A4852" s="538"/>
      <c r="B4852" s="539"/>
      <c r="C4852" s="584"/>
      <c r="D4852" s="554"/>
      <c r="E4852" s="554"/>
      <c r="F4852" s="555"/>
      <c r="G4852" s="554"/>
      <c r="H4852" s="554"/>
      <c r="I4852" s="543"/>
      <c r="J4852" s="556"/>
      <c r="K4852" s="556"/>
      <c r="L4852" s="544"/>
      <c r="M4852" s="556"/>
      <c r="N4852" s="589"/>
      <c r="O4852" s="545"/>
      <c r="P4852" s="545"/>
    </row>
    <row r="4853" spans="1:16" hidden="1" x14ac:dyDescent="0.2">
      <c r="A4853" s="538"/>
      <c r="B4853" s="539"/>
      <c r="C4853" s="584"/>
      <c r="D4853" s="554"/>
      <c r="E4853" s="554"/>
      <c r="F4853" s="555"/>
      <c r="G4853" s="554"/>
      <c r="H4853" s="554"/>
      <c r="I4853" s="543"/>
      <c r="J4853" s="556"/>
      <c r="K4853" s="556"/>
      <c r="L4853" s="544"/>
      <c r="M4853" s="556"/>
      <c r="N4853" s="589"/>
      <c r="O4853" s="545"/>
      <c r="P4853" s="545"/>
    </row>
    <row r="4854" spans="1:16" hidden="1" x14ac:dyDescent="0.2">
      <c r="A4854" s="538"/>
      <c r="B4854" s="539"/>
      <c r="C4854" s="584"/>
      <c r="D4854" s="554"/>
      <c r="E4854" s="554"/>
      <c r="F4854" s="555"/>
      <c r="G4854" s="554"/>
      <c r="H4854" s="554"/>
      <c r="I4854" s="543"/>
      <c r="J4854" s="556"/>
      <c r="K4854" s="556"/>
      <c r="L4854" s="544"/>
      <c r="M4854" s="556"/>
      <c r="N4854" s="589"/>
      <c r="O4854" s="545"/>
      <c r="P4854" s="545"/>
    </row>
    <row r="4855" spans="1:16" hidden="1" x14ac:dyDescent="0.2">
      <c r="A4855" s="538"/>
      <c r="B4855" s="539"/>
      <c r="C4855" s="584"/>
      <c r="D4855" s="554"/>
      <c r="E4855" s="554"/>
      <c r="F4855" s="555"/>
      <c r="G4855" s="554"/>
      <c r="H4855" s="554"/>
      <c r="I4855" s="543"/>
      <c r="J4855" s="556"/>
      <c r="K4855" s="556"/>
      <c r="L4855" s="544"/>
      <c r="M4855" s="556"/>
      <c r="N4855" s="589"/>
      <c r="O4855" s="545"/>
      <c r="P4855" s="545"/>
    </row>
    <row r="4856" spans="1:16" hidden="1" x14ac:dyDescent="0.2">
      <c r="A4856" s="538"/>
      <c r="B4856" s="539"/>
      <c r="C4856" s="584"/>
      <c r="D4856" s="554"/>
      <c r="E4856" s="554"/>
      <c r="F4856" s="555"/>
      <c r="G4856" s="554"/>
      <c r="H4856" s="554"/>
      <c r="I4856" s="543"/>
      <c r="J4856" s="556"/>
      <c r="K4856" s="556"/>
      <c r="L4856" s="544"/>
      <c r="M4856" s="556"/>
      <c r="N4856" s="589"/>
      <c r="O4856" s="545"/>
      <c r="P4856" s="545"/>
    </row>
    <row r="4857" spans="1:16" hidden="1" x14ac:dyDescent="0.2">
      <c r="A4857" s="538"/>
      <c r="B4857" s="539"/>
      <c r="C4857" s="584"/>
      <c r="D4857" s="554"/>
      <c r="E4857" s="554"/>
      <c r="F4857" s="555"/>
      <c r="G4857" s="554"/>
      <c r="H4857" s="554"/>
      <c r="I4857" s="543"/>
      <c r="J4857" s="556"/>
      <c r="K4857" s="556"/>
      <c r="L4857" s="544"/>
      <c r="M4857" s="556"/>
      <c r="N4857" s="589"/>
      <c r="O4857" s="545"/>
      <c r="P4857" s="545"/>
    </row>
    <row r="4858" spans="1:16" hidden="1" x14ac:dyDescent="0.2">
      <c r="A4858" s="538"/>
      <c r="B4858" s="539"/>
      <c r="C4858" s="584"/>
      <c r="D4858" s="554"/>
      <c r="E4858" s="554"/>
      <c r="F4858" s="555"/>
      <c r="G4858" s="554"/>
      <c r="H4858" s="554"/>
      <c r="I4858" s="543"/>
      <c r="J4858" s="556"/>
      <c r="K4858" s="556"/>
      <c r="L4858" s="544"/>
      <c r="M4858" s="556"/>
      <c r="N4858" s="589"/>
      <c r="O4858" s="545"/>
      <c r="P4858" s="545"/>
    </row>
    <row r="4859" spans="1:16" hidden="1" x14ac:dyDescent="0.2">
      <c r="A4859" s="538"/>
      <c r="B4859" s="539"/>
      <c r="C4859" s="584"/>
      <c r="D4859" s="554"/>
      <c r="E4859" s="554"/>
      <c r="F4859" s="555"/>
      <c r="G4859" s="554"/>
      <c r="H4859" s="554"/>
      <c r="I4859" s="543"/>
      <c r="J4859" s="556"/>
      <c r="K4859" s="556"/>
      <c r="L4859" s="544"/>
      <c r="M4859" s="556"/>
      <c r="N4859" s="589"/>
      <c r="O4859" s="545"/>
      <c r="P4859" s="545"/>
    </row>
    <row r="4860" spans="1:16" hidden="1" x14ac:dyDescent="0.2">
      <c r="A4860" s="538"/>
      <c r="B4860" s="539"/>
      <c r="C4860" s="584"/>
      <c r="D4860" s="554"/>
      <c r="E4860" s="554"/>
      <c r="F4860" s="555"/>
      <c r="G4860" s="554"/>
      <c r="H4860" s="554"/>
      <c r="I4860" s="543"/>
      <c r="J4860" s="556"/>
      <c r="K4860" s="556"/>
      <c r="L4860" s="544"/>
      <c r="M4860" s="556"/>
      <c r="N4860" s="589"/>
      <c r="O4860" s="545"/>
      <c r="P4860" s="545"/>
    </row>
    <row r="4861" spans="1:16" hidden="1" x14ac:dyDescent="0.2">
      <c r="A4861" s="538"/>
      <c r="B4861" s="539"/>
      <c r="C4861" s="584"/>
      <c r="D4861" s="554"/>
      <c r="E4861" s="554"/>
      <c r="F4861" s="555"/>
      <c r="G4861" s="554"/>
      <c r="H4861" s="554"/>
      <c r="I4861" s="543"/>
      <c r="J4861" s="556"/>
      <c r="K4861" s="556"/>
      <c r="L4861" s="544"/>
      <c r="M4861" s="556"/>
      <c r="N4861" s="589"/>
      <c r="O4861" s="545"/>
      <c r="P4861" s="545"/>
    </row>
    <row r="4862" spans="1:16" hidden="1" x14ac:dyDescent="0.2">
      <c r="A4862" s="538"/>
      <c r="B4862" s="539"/>
      <c r="C4862" s="584"/>
      <c r="D4862" s="554"/>
      <c r="E4862" s="554"/>
      <c r="F4862" s="555"/>
      <c r="G4862" s="554"/>
      <c r="H4862" s="554"/>
      <c r="I4862" s="543"/>
      <c r="J4862" s="556"/>
      <c r="K4862" s="556"/>
      <c r="L4862" s="544"/>
      <c r="M4862" s="556"/>
      <c r="N4862" s="589"/>
      <c r="O4862" s="545"/>
      <c r="P4862" s="545"/>
    </row>
    <row r="4863" spans="1:16" hidden="1" x14ac:dyDescent="0.2">
      <c r="A4863" s="538"/>
      <c r="B4863" s="539"/>
      <c r="C4863" s="584"/>
      <c r="D4863" s="554"/>
      <c r="E4863" s="554"/>
      <c r="F4863" s="555"/>
      <c r="G4863" s="554"/>
      <c r="H4863" s="554"/>
      <c r="I4863" s="543"/>
      <c r="J4863" s="556"/>
      <c r="K4863" s="556"/>
      <c r="L4863" s="544"/>
      <c r="M4863" s="556"/>
      <c r="N4863" s="589"/>
      <c r="O4863" s="545"/>
      <c r="P4863" s="545"/>
    </row>
    <row r="4864" spans="1:16" hidden="1" x14ac:dyDescent="0.2">
      <c r="A4864" s="538"/>
      <c r="B4864" s="539"/>
      <c r="C4864" s="584"/>
      <c r="D4864" s="554"/>
      <c r="E4864" s="554"/>
      <c r="F4864" s="555"/>
      <c r="G4864" s="554"/>
      <c r="H4864" s="554"/>
      <c r="I4864" s="543"/>
      <c r="J4864" s="556"/>
      <c r="K4864" s="556"/>
      <c r="L4864" s="544"/>
      <c r="M4864" s="556"/>
      <c r="N4864" s="589"/>
      <c r="O4864" s="545"/>
      <c r="P4864" s="545"/>
    </row>
    <row r="4865" spans="1:16" hidden="1" x14ac:dyDescent="0.2">
      <c r="A4865" s="538"/>
      <c r="B4865" s="539"/>
      <c r="C4865" s="584"/>
      <c r="D4865" s="554"/>
      <c r="E4865" s="554"/>
      <c r="F4865" s="555"/>
      <c r="G4865" s="554"/>
      <c r="H4865" s="554"/>
      <c r="I4865" s="543"/>
      <c r="J4865" s="556"/>
      <c r="K4865" s="556"/>
      <c r="L4865" s="544"/>
      <c r="M4865" s="556"/>
      <c r="N4865" s="589"/>
      <c r="O4865" s="545"/>
      <c r="P4865" s="545"/>
    </row>
    <row r="4866" spans="1:16" hidden="1" x14ac:dyDescent="0.2">
      <c r="A4866" s="538"/>
      <c r="B4866" s="539"/>
      <c r="C4866" s="584"/>
      <c r="D4866" s="554"/>
      <c r="E4866" s="554"/>
      <c r="F4866" s="555"/>
      <c r="G4866" s="554"/>
      <c r="H4866" s="554"/>
      <c r="I4866" s="543"/>
      <c r="J4866" s="556"/>
      <c r="K4866" s="556"/>
      <c r="L4866" s="544"/>
      <c r="M4866" s="556"/>
      <c r="N4866" s="589"/>
      <c r="O4866" s="545"/>
      <c r="P4866" s="545"/>
    </row>
    <row r="4867" spans="1:16" hidden="1" x14ac:dyDescent="0.2">
      <c r="A4867" s="538"/>
      <c r="B4867" s="539"/>
      <c r="C4867" s="584"/>
      <c r="D4867" s="554"/>
      <c r="E4867" s="554"/>
      <c r="F4867" s="555"/>
      <c r="G4867" s="554"/>
      <c r="H4867" s="554"/>
      <c r="I4867" s="543"/>
      <c r="J4867" s="556"/>
      <c r="K4867" s="556"/>
      <c r="L4867" s="544"/>
      <c r="M4867" s="556"/>
      <c r="N4867" s="589"/>
      <c r="O4867" s="545"/>
      <c r="P4867" s="545"/>
    </row>
    <row r="4868" spans="1:16" hidden="1" x14ac:dyDescent="0.2">
      <c r="A4868" s="538"/>
      <c r="B4868" s="539"/>
      <c r="C4868" s="584"/>
      <c r="D4868" s="554"/>
      <c r="E4868" s="554"/>
      <c r="F4868" s="555"/>
      <c r="G4868" s="554"/>
      <c r="H4868" s="554"/>
      <c r="I4868" s="543"/>
      <c r="J4868" s="556"/>
      <c r="K4868" s="556"/>
      <c r="L4868" s="544"/>
      <c r="M4868" s="556"/>
      <c r="N4868" s="589"/>
      <c r="O4868" s="545"/>
      <c r="P4868" s="545"/>
    </row>
    <row r="4869" spans="1:16" hidden="1" x14ac:dyDescent="0.2">
      <c r="A4869" s="538"/>
      <c r="B4869" s="539"/>
      <c r="C4869" s="584"/>
      <c r="D4869" s="554"/>
      <c r="E4869" s="554"/>
      <c r="F4869" s="555"/>
      <c r="G4869" s="554"/>
      <c r="H4869" s="554"/>
      <c r="I4869" s="543"/>
      <c r="J4869" s="556"/>
      <c r="K4869" s="556"/>
      <c r="L4869" s="544"/>
      <c r="M4869" s="556"/>
      <c r="N4869" s="589"/>
      <c r="O4869" s="545"/>
      <c r="P4869" s="545"/>
    </row>
    <row r="4870" spans="1:16" hidden="1" x14ac:dyDescent="0.2">
      <c r="A4870" s="538"/>
      <c r="B4870" s="539"/>
      <c r="C4870" s="584"/>
      <c r="D4870" s="554"/>
      <c r="E4870" s="554"/>
      <c r="F4870" s="555"/>
      <c r="G4870" s="554"/>
      <c r="H4870" s="554"/>
      <c r="I4870" s="543"/>
      <c r="J4870" s="556"/>
      <c r="K4870" s="556"/>
      <c r="L4870" s="544"/>
      <c r="M4870" s="556"/>
      <c r="N4870" s="589"/>
      <c r="O4870" s="545"/>
      <c r="P4870" s="545"/>
    </row>
    <row r="4871" spans="1:16" hidden="1" x14ac:dyDescent="0.2">
      <c r="A4871" s="538"/>
      <c r="B4871" s="539"/>
      <c r="C4871" s="584"/>
      <c r="D4871" s="554"/>
      <c r="E4871" s="554"/>
      <c r="F4871" s="555"/>
      <c r="G4871" s="554"/>
      <c r="H4871" s="554"/>
      <c r="I4871" s="543"/>
      <c r="J4871" s="556"/>
      <c r="K4871" s="556"/>
      <c r="L4871" s="544"/>
      <c r="M4871" s="556"/>
      <c r="N4871" s="589"/>
      <c r="O4871" s="545"/>
      <c r="P4871" s="545"/>
    </row>
    <row r="4872" spans="1:16" hidden="1" x14ac:dyDescent="0.2">
      <c r="A4872" s="538"/>
      <c r="B4872" s="539"/>
      <c r="C4872" s="584"/>
      <c r="D4872" s="554"/>
      <c r="E4872" s="554"/>
      <c r="F4872" s="555"/>
      <c r="G4872" s="554"/>
      <c r="H4872" s="554"/>
      <c r="I4872" s="543"/>
      <c r="J4872" s="556"/>
      <c r="K4872" s="556"/>
      <c r="L4872" s="544"/>
      <c r="M4872" s="556"/>
      <c r="N4872" s="589"/>
      <c r="O4872" s="545"/>
      <c r="P4872" s="545"/>
    </row>
    <row r="4873" spans="1:16" hidden="1" x14ac:dyDescent="0.2">
      <c r="A4873" s="538"/>
      <c r="B4873" s="539"/>
      <c r="C4873" s="584"/>
      <c r="D4873" s="554"/>
      <c r="E4873" s="554"/>
      <c r="F4873" s="555"/>
      <c r="G4873" s="554"/>
      <c r="H4873" s="554"/>
      <c r="I4873" s="543"/>
      <c r="J4873" s="556"/>
      <c r="K4873" s="556"/>
      <c r="L4873" s="544"/>
      <c r="M4873" s="556"/>
      <c r="N4873" s="589"/>
      <c r="O4873" s="545"/>
      <c r="P4873" s="545"/>
    </row>
    <row r="4874" spans="1:16" hidden="1" x14ac:dyDescent="0.2">
      <c r="A4874" s="538"/>
      <c r="B4874" s="539"/>
      <c r="C4874" s="584"/>
      <c r="D4874" s="554"/>
      <c r="E4874" s="554"/>
      <c r="F4874" s="555"/>
      <c r="G4874" s="554"/>
      <c r="H4874" s="554"/>
      <c r="I4874" s="543"/>
      <c r="J4874" s="556"/>
      <c r="K4874" s="556"/>
      <c r="L4874" s="544"/>
      <c r="M4874" s="556"/>
      <c r="N4874" s="589"/>
      <c r="O4874" s="545"/>
      <c r="P4874" s="545"/>
    </row>
    <row r="4875" spans="1:16" hidden="1" x14ac:dyDescent="0.2">
      <c r="A4875" s="538"/>
      <c r="B4875" s="539"/>
      <c r="C4875" s="584"/>
      <c r="D4875" s="554"/>
      <c r="E4875" s="554"/>
      <c r="F4875" s="555"/>
      <c r="G4875" s="554"/>
      <c r="H4875" s="554"/>
      <c r="I4875" s="543"/>
      <c r="J4875" s="556"/>
      <c r="K4875" s="556"/>
      <c r="L4875" s="544"/>
      <c r="M4875" s="556"/>
      <c r="N4875" s="589"/>
      <c r="O4875" s="545"/>
      <c r="P4875" s="545"/>
    </row>
    <row r="4876" spans="1:16" hidden="1" x14ac:dyDescent="0.2">
      <c r="A4876" s="538"/>
      <c r="B4876" s="539"/>
      <c r="C4876" s="584"/>
      <c r="D4876" s="554"/>
      <c r="E4876" s="554"/>
      <c r="F4876" s="555"/>
      <c r="G4876" s="554"/>
      <c r="H4876" s="554"/>
      <c r="I4876" s="543"/>
      <c r="J4876" s="556"/>
      <c r="K4876" s="556"/>
      <c r="L4876" s="544"/>
      <c r="M4876" s="556"/>
      <c r="N4876" s="589"/>
      <c r="O4876" s="545"/>
      <c r="P4876" s="545"/>
    </row>
    <row r="4877" spans="1:16" hidden="1" x14ac:dyDescent="0.2">
      <c r="A4877" s="538"/>
      <c r="B4877" s="539"/>
      <c r="C4877" s="584"/>
      <c r="D4877" s="554"/>
      <c r="E4877" s="554"/>
      <c r="F4877" s="555"/>
      <c r="G4877" s="554"/>
      <c r="H4877" s="554"/>
      <c r="I4877" s="543"/>
      <c r="J4877" s="556"/>
      <c r="K4877" s="556"/>
      <c r="L4877" s="544"/>
      <c r="M4877" s="556"/>
      <c r="N4877" s="589"/>
      <c r="O4877" s="545"/>
      <c r="P4877" s="545"/>
    </row>
    <row r="4878" spans="1:16" hidden="1" x14ac:dyDescent="0.2">
      <c r="A4878" s="538"/>
      <c r="B4878" s="539"/>
      <c r="C4878" s="584"/>
      <c r="D4878" s="554"/>
      <c r="E4878" s="554"/>
      <c r="F4878" s="555"/>
      <c r="G4878" s="554"/>
      <c r="H4878" s="554"/>
      <c r="I4878" s="543"/>
      <c r="J4878" s="556"/>
      <c r="K4878" s="556"/>
      <c r="L4878" s="544"/>
      <c r="M4878" s="556"/>
      <c r="N4878" s="589"/>
      <c r="O4878" s="545"/>
      <c r="P4878" s="545"/>
    </row>
    <row r="4879" spans="1:16" hidden="1" x14ac:dyDescent="0.2">
      <c r="A4879" s="538"/>
      <c r="B4879" s="539"/>
      <c r="C4879" s="584"/>
      <c r="D4879" s="554"/>
      <c r="E4879" s="554"/>
      <c r="F4879" s="555"/>
      <c r="G4879" s="554"/>
      <c r="H4879" s="554"/>
      <c r="I4879" s="543"/>
      <c r="J4879" s="556"/>
      <c r="K4879" s="556"/>
      <c r="L4879" s="544"/>
      <c r="M4879" s="556"/>
      <c r="N4879" s="589"/>
      <c r="O4879" s="545"/>
      <c r="P4879" s="545"/>
    </row>
    <row r="4880" spans="1:16" hidden="1" x14ac:dyDescent="0.2">
      <c r="A4880" s="538"/>
      <c r="B4880" s="539"/>
      <c r="C4880" s="584"/>
      <c r="D4880" s="554"/>
      <c r="E4880" s="554"/>
      <c r="F4880" s="555"/>
      <c r="G4880" s="554"/>
      <c r="H4880" s="554"/>
      <c r="I4880" s="543"/>
      <c r="J4880" s="556"/>
      <c r="K4880" s="556"/>
      <c r="L4880" s="544"/>
      <c r="M4880" s="556"/>
      <c r="N4880" s="589"/>
      <c r="O4880" s="545"/>
      <c r="P4880" s="545"/>
    </row>
    <row r="4881" spans="1:16" hidden="1" x14ac:dyDescent="0.2">
      <c r="A4881" s="538"/>
      <c r="B4881" s="539"/>
      <c r="C4881" s="584"/>
      <c r="D4881" s="554"/>
      <c r="E4881" s="554"/>
      <c r="F4881" s="555"/>
      <c r="G4881" s="554"/>
      <c r="H4881" s="554"/>
      <c r="I4881" s="543"/>
      <c r="J4881" s="556"/>
      <c r="K4881" s="556"/>
      <c r="L4881" s="544"/>
      <c r="M4881" s="556"/>
      <c r="N4881" s="589"/>
      <c r="O4881" s="545"/>
      <c r="P4881" s="545"/>
    </row>
    <row r="4882" spans="1:16" hidden="1" x14ac:dyDescent="0.2">
      <c r="A4882" s="538"/>
      <c r="B4882" s="539"/>
      <c r="C4882" s="584"/>
      <c r="D4882" s="554"/>
      <c r="E4882" s="554"/>
      <c r="F4882" s="555"/>
      <c r="G4882" s="554"/>
      <c r="H4882" s="554"/>
      <c r="I4882" s="543"/>
      <c r="J4882" s="556"/>
      <c r="K4882" s="556"/>
      <c r="L4882" s="544"/>
      <c r="M4882" s="556"/>
      <c r="N4882" s="589"/>
      <c r="O4882" s="545"/>
      <c r="P4882" s="545"/>
    </row>
    <row r="4883" spans="1:16" hidden="1" x14ac:dyDescent="0.2">
      <c r="A4883" s="538"/>
      <c r="B4883" s="539"/>
      <c r="C4883" s="584"/>
      <c r="D4883" s="554"/>
      <c r="E4883" s="554"/>
      <c r="F4883" s="555"/>
      <c r="G4883" s="554"/>
      <c r="H4883" s="554"/>
      <c r="I4883" s="543"/>
      <c r="J4883" s="556"/>
      <c r="K4883" s="556"/>
      <c r="L4883" s="544"/>
      <c r="M4883" s="556"/>
      <c r="N4883" s="589"/>
      <c r="O4883" s="545"/>
      <c r="P4883" s="545"/>
    </row>
    <row r="4884" spans="1:16" hidden="1" x14ac:dyDescent="0.2">
      <c r="A4884" s="538"/>
      <c r="B4884" s="539"/>
      <c r="C4884" s="584"/>
      <c r="D4884" s="554"/>
      <c r="E4884" s="554"/>
      <c r="F4884" s="555"/>
      <c r="G4884" s="554"/>
      <c r="H4884" s="554"/>
      <c r="I4884" s="543"/>
      <c r="J4884" s="556"/>
      <c r="K4884" s="556"/>
      <c r="L4884" s="544"/>
      <c r="M4884" s="556"/>
      <c r="N4884" s="589"/>
      <c r="O4884" s="545"/>
      <c r="P4884" s="545"/>
    </row>
    <row r="4885" spans="1:16" hidden="1" x14ac:dyDescent="0.2">
      <c r="A4885" s="538"/>
      <c r="B4885" s="539"/>
      <c r="C4885" s="584"/>
      <c r="D4885" s="554"/>
      <c r="E4885" s="554"/>
      <c r="F4885" s="555"/>
      <c r="G4885" s="554"/>
      <c r="H4885" s="554"/>
      <c r="I4885" s="543"/>
      <c r="J4885" s="556"/>
      <c r="K4885" s="556"/>
      <c r="L4885" s="544"/>
      <c r="M4885" s="556"/>
      <c r="N4885" s="589"/>
      <c r="O4885" s="545"/>
      <c r="P4885" s="545"/>
    </row>
    <row r="4886" spans="1:16" hidden="1" x14ac:dyDescent="0.2">
      <c r="A4886" s="538"/>
      <c r="B4886" s="539"/>
      <c r="C4886" s="584"/>
      <c r="D4886" s="554"/>
      <c r="E4886" s="554"/>
      <c r="F4886" s="555"/>
      <c r="G4886" s="554"/>
      <c r="H4886" s="554"/>
      <c r="I4886" s="543"/>
      <c r="J4886" s="556"/>
      <c r="K4886" s="556"/>
      <c r="L4886" s="544"/>
      <c r="M4886" s="556"/>
      <c r="N4886" s="589"/>
      <c r="O4886" s="545"/>
      <c r="P4886" s="545"/>
    </row>
    <row r="4887" spans="1:16" hidden="1" x14ac:dyDescent="0.2">
      <c r="A4887" s="538"/>
      <c r="B4887" s="539"/>
      <c r="C4887" s="584"/>
      <c r="D4887" s="554"/>
      <c r="E4887" s="554"/>
      <c r="F4887" s="555"/>
      <c r="G4887" s="554"/>
      <c r="H4887" s="554"/>
      <c r="I4887" s="543"/>
      <c r="J4887" s="556"/>
      <c r="K4887" s="556"/>
      <c r="L4887" s="544"/>
      <c r="M4887" s="556"/>
      <c r="N4887" s="589"/>
      <c r="O4887" s="545"/>
      <c r="P4887" s="545"/>
    </row>
    <row r="4888" spans="1:16" hidden="1" x14ac:dyDescent="0.2">
      <c r="A4888" s="538"/>
      <c r="B4888" s="539"/>
      <c r="C4888" s="584"/>
      <c r="D4888" s="554"/>
      <c r="E4888" s="554"/>
      <c r="F4888" s="555"/>
      <c r="G4888" s="554"/>
      <c r="H4888" s="554"/>
      <c r="I4888" s="543"/>
      <c r="J4888" s="556"/>
      <c r="K4888" s="556"/>
      <c r="L4888" s="544"/>
      <c r="M4888" s="556"/>
      <c r="N4888" s="589"/>
      <c r="O4888" s="545"/>
      <c r="P4888" s="545"/>
    </row>
    <row r="4889" spans="1:16" hidden="1" x14ac:dyDescent="0.2">
      <c r="A4889" s="538"/>
      <c r="B4889" s="539"/>
      <c r="C4889" s="584"/>
      <c r="D4889" s="554"/>
      <c r="E4889" s="554"/>
      <c r="F4889" s="555"/>
      <c r="G4889" s="554"/>
      <c r="H4889" s="554"/>
      <c r="I4889" s="543"/>
      <c r="J4889" s="556"/>
      <c r="K4889" s="556"/>
      <c r="L4889" s="544"/>
      <c r="M4889" s="556"/>
      <c r="N4889" s="589"/>
      <c r="O4889" s="545"/>
      <c r="P4889" s="545"/>
    </row>
    <row r="4890" spans="1:16" hidden="1" x14ac:dyDescent="0.2">
      <c r="A4890" s="538"/>
      <c r="B4890" s="539"/>
      <c r="C4890" s="584"/>
      <c r="D4890" s="554"/>
      <c r="E4890" s="554"/>
      <c r="F4890" s="555"/>
      <c r="G4890" s="554"/>
      <c r="H4890" s="554"/>
      <c r="I4890" s="543"/>
      <c r="J4890" s="556"/>
      <c r="K4890" s="556"/>
      <c r="L4890" s="544"/>
      <c r="M4890" s="556"/>
      <c r="N4890" s="589"/>
      <c r="O4890" s="545"/>
      <c r="P4890" s="545"/>
    </row>
    <row r="4891" spans="1:16" hidden="1" x14ac:dyDescent="0.2">
      <c r="A4891" s="538"/>
      <c r="B4891" s="539"/>
      <c r="C4891" s="584"/>
      <c r="D4891" s="554"/>
      <c r="E4891" s="554"/>
      <c r="F4891" s="555"/>
      <c r="G4891" s="554"/>
      <c r="H4891" s="554"/>
      <c r="I4891" s="543"/>
      <c r="J4891" s="556"/>
      <c r="K4891" s="556"/>
      <c r="L4891" s="544"/>
      <c r="M4891" s="556"/>
      <c r="N4891" s="589"/>
      <c r="O4891" s="545"/>
      <c r="P4891" s="545"/>
    </row>
    <row r="4892" spans="1:16" hidden="1" x14ac:dyDescent="0.2">
      <c r="A4892" s="538"/>
      <c r="B4892" s="539"/>
      <c r="C4892" s="584"/>
      <c r="D4892" s="554"/>
      <c r="E4892" s="554"/>
      <c r="F4892" s="555"/>
      <c r="G4892" s="554"/>
      <c r="H4892" s="554"/>
      <c r="I4892" s="543"/>
      <c r="J4892" s="556"/>
      <c r="K4892" s="556"/>
      <c r="L4892" s="544"/>
      <c r="M4892" s="556"/>
      <c r="N4892" s="589"/>
      <c r="O4892" s="545"/>
      <c r="P4892" s="545"/>
    </row>
    <row r="4893" spans="1:16" hidden="1" x14ac:dyDescent="0.2">
      <c r="A4893" s="538"/>
      <c r="B4893" s="539"/>
      <c r="C4893" s="584"/>
      <c r="D4893" s="554"/>
      <c r="E4893" s="554"/>
      <c r="F4893" s="555"/>
      <c r="G4893" s="554"/>
      <c r="H4893" s="554"/>
      <c r="I4893" s="543"/>
      <c r="J4893" s="556"/>
      <c r="K4893" s="556"/>
      <c r="L4893" s="544"/>
      <c r="M4893" s="556"/>
      <c r="N4893" s="589"/>
      <c r="O4893" s="545"/>
      <c r="P4893" s="545"/>
    </row>
    <row r="4894" spans="1:16" hidden="1" x14ac:dyDescent="0.2">
      <c r="A4894" s="538"/>
      <c r="B4894" s="539"/>
      <c r="C4894" s="584"/>
      <c r="D4894" s="554"/>
      <c r="E4894" s="554"/>
      <c r="F4894" s="555"/>
      <c r="G4894" s="554"/>
      <c r="H4894" s="554"/>
      <c r="I4894" s="543"/>
      <c r="J4894" s="556"/>
      <c r="K4894" s="556"/>
      <c r="L4894" s="544"/>
      <c r="M4894" s="556"/>
      <c r="N4894" s="589"/>
      <c r="O4894" s="545"/>
      <c r="P4894" s="545"/>
    </row>
    <row r="4895" spans="1:16" hidden="1" x14ac:dyDescent="0.2">
      <c r="A4895" s="538"/>
      <c r="B4895" s="539"/>
      <c r="C4895" s="584"/>
      <c r="D4895" s="554"/>
      <c r="E4895" s="554"/>
      <c r="F4895" s="555"/>
      <c r="G4895" s="554"/>
      <c r="H4895" s="554"/>
      <c r="I4895" s="543"/>
      <c r="J4895" s="556"/>
      <c r="K4895" s="556"/>
      <c r="L4895" s="544"/>
      <c r="M4895" s="556"/>
      <c r="N4895" s="589"/>
      <c r="O4895" s="545"/>
      <c r="P4895" s="545"/>
    </row>
    <row r="4896" spans="1:16" hidden="1" x14ac:dyDescent="0.2">
      <c r="A4896" s="538"/>
      <c r="B4896" s="539"/>
      <c r="C4896" s="584"/>
      <c r="D4896" s="554"/>
      <c r="E4896" s="554"/>
      <c r="F4896" s="555"/>
      <c r="G4896" s="554"/>
      <c r="H4896" s="554"/>
      <c r="I4896" s="543"/>
      <c r="J4896" s="556"/>
      <c r="K4896" s="556"/>
      <c r="L4896" s="544"/>
      <c r="M4896" s="556"/>
      <c r="N4896" s="589"/>
      <c r="O4896" s="545"/>
      <c r="P4896" s="545"/>
    </row>
    <row r="4897" spans="1:16" hidden="1" x14ac:dyDescent="0.2">
      <c r="A4897" s="538"/>
      <c r="B4897" s="539"/>
      <c r="C4897" s="584"/>
      <c r="D4897" s="554"/>
      <c r="E4897" s="554"/>
      <c r="F4897" s="555"/>
      <c r="G4897" s="554"/>
      <c r="H4897" s="554"/>
      <c r="I4897" s="543"/>
      <c r="J4897" s="556"/>
      <c r="K4897" s="556"/>
      <c r="L4897" s="544"/>
      <c r="M4897" s="556"/>
      <c r="N4897" s="589"/>
      <c r="O4897" s="545"/>
      <c r="P4897" s="545"/>
    </row>
    <row r="4898" spans="1:16" hidden="1" x14ac:dyDescent="0.2">
      <c r="A4898" s="538"/>
      <c r="B4898" s="539"/>
      <c r="C4898" s="584"/>
      <c r="D4898" s="554"/>
      <c r="E4898" s="554"/>
      <c r="F4898" s="555"/>
      <c r="G4898" s="554"/>
      <c r="H4898" s="554"/>
      <c r="I4898" s="543"/>
      <c r="J4898" s="556"/>
      <c r="K4898" s="556"/>
      <c r="L4898" s="544"/>
      <c r="M4898" s="556"/>
      <c r="N4898" s="589"/>
      <c r="O4898" s="545"/>
      <c r="P4898" s="545"/>
    </row>
    <row r="4899" spans="1:16" hidden="1" x14ac:dyDescent="0.2">
      <c r="A4899" s="538"/>
      <c r="B4899" s="539"/>
      <c r="C4899" s="584"/>
      <c r="D4899" s="554"/>
      <c r="E4899" s="554"/>
      <c r="F4899" s="555"/>
      <c r="G4899" s="554"/>
      <c r="H4899" s="554"/>
      <c r="I4899" s="543"/>
      <c r="J4899" s="556"/>
      <c r="K4899" s="556"/>
      <c r="L4899" s="544"/>
      <c r="M4899" s="556"/>
      <c r="N4899" s="589"/>
      <c r="O4899" s="545"/>
      <c r="P4899" s="545"/>
    </row>
    <row r="4900" spans="1:16" hidden="1" x14ac:dyDescent="0.2">
      <c r="A4900" s="538"/>
      <c r="B4900" s="539"/>
      <c r="C4900" s="584"/>
      <c r="D4900" s="554"/>
      <c r="E4900" s="554"/>
      <c r="F4900" s="555"/>
      <c r="G4900" s="554"/>
      <c r="H4900" s="554"/>
      <c r="I4900" s="543"/>
      <c r="J4900" s="556"/>
      <c r="K4900" s="556"/>
      <c r="L4900" s="544"/>
      <c r="M4900" s="556"/>
      <c r="N4900" s="589"/>
      <c r="O4900" s="545"/>
      <c r="P4900" s="545"/>
    </row>
    <row r="4901" spans="1:16" hidden="1" x14ac:dyDescent="0.2">
      <c r="A4901" s="538"/>
      <c r="B4901" s="539"/>
      <c r="C4901" s="584"/>
      <c r="D4901" s="554"/>
      <c r="E4901" s="554"/>
      <c r="F4901" s="555"/>
      <c r="G4901" s="554"/>
      <c r="H4901" s="554"/>
      <c r="I4901" s="543"/>
      <c r="J4901" s="556"/>
      <c r="K4901" s="556"/>
      <c r="L4901" s="544"/>
      <c r="M4901" s="556"/>
      <c r="N4901" s="589"/>
      <c r="O4901" s="545"/>
      <c r="P4901" s="545"/>
    </row>
    <row r="4902" spans="1:16" hidden="1" x14ac:dyDescent="0.2">
      <c r="A4902" s="538"/>
      <c r="B4902" s="539"/>
      <c r="C4902" s="584"/>
      <c r="D4902" s="554"/>
      <c r="E4902" s="554"/>
      <c r="F4902" s="555"/>
      <c r="G4902" s="554"/>
      <c r="H4902" s="554"/>
      <c r="I4902" s="543"/>
      <c r="J4902" s="556"/>
      <c r="K4902" s="556"/>
      <c r="L4902" s="544"/>
      <c r="M4902" s="556"/>
      <c r="N4902" s="589"/>
      <c r="O4902" s="545"/>
      <c r="P4902" s="545"/>
    </row>
    <row r="4903" spans="1:16" hidden="1" x14ac:dyDescent="0.2">
      <c r="A4903" s="538"/>
      <c r="B4903" s="539"/>
      <c r="C4903" s="584"/>
      <c r="D4903" s="554"/>
      <c r="E4903" s="554"/>
      <c r="F4903" s="555"/>
      <c r="G4903" s="554"/>
      <c r="H4903" s="554"/>
      <c r="I4903" s="543"/>
      <c r="J4903" s="556"/>
      <c r="K4903" s="556"/>
      <c r="L4903" s="544"/>
      <c r="M4903" s="556"/>
      <c r="N4903" s="589"/>
      <c r="O4903" s="545"/>
      <c r="P4903" s="545"/>
    </row>
    <row r="4904" spans="1:16" hidden="1" x14ac:dyDescent="0.2">
      <c r="A4904" s="538"/>
      <c r="B4904" s="539"/>
      <c r="C4904" s="584"/>
      <c r="D4904" s="554"/>
      <c r="E4904" s="554"/>
      <c r="F4904" s="555"/>
      <c r="G4904" s="554"/>
      <c r="H4904" s="554"/>
      <c r="I4904" s="543"/>
      <c r="J4904" s="556"/>
      <c r="K4904" s="556"/>
      <c r="L4904" s="544"/>
      <c r="M4904" s="556"/>
      <c r="N4904" s="589"/>
      <c r="O4904" s="545"/>
      <c r="P4904" s="545"/>
    </row>
    <row r="4905" spans="1:16" hidden="1" x14ac:dyDescent="0.2">
      <c r="A4905" s="538"/>
      <c r="B4905" s="539"/>
      <c r="C4905" s="584"/>
      <c r="D4905" s="554"/>
      <c r="E4905" s="554"/>
      <c r="F4905" s="555"/>
      <c r="G4905" s="554"/>
      <c r="H4905" s="554"/>
      <c r="I4905" s="543"/>
      <c r="J4905" s="556"/>
      <c r="K4905" s="556"/>
      <c r="L4905" s="544"/>
      <c r="M4905" s="556"/>
      <c r="N4905" s="589"/>
      <c r="O4905" s="545"/>
      <c r="P4905" s="545"/>
    </row>
    <row r="4906" spans="1:16" hidden="1" x14ac:dyDescent="0.2">
      <c r="A4906" s="538"/>
      <c r="B4906" s="539"/>
      <c r="C4906" s="584"/>
      <c r="D4906" s="554"/>
      <c r="E4906" s="554"/>
      <c r="F4906" s="555"/>
      <c r="G4906" s="554"/>
      <c r="H4906" s="554"/>
      <c r="I4906" s="543"/>
      <c r="J4906" s="556"/>
      <c r="K4906" s="556"/>
      <c r="L4906" s="544"/>
      <c r="M4906" s="556"/>
      <c r="N4906" s="589"/>
      <c r="O4906" s="545"/>
      <c r="P4906" s="545"/>
    </row>
    <row r="4907" spans="1:16" hidden="1" x14ac:dyDescent="0.2">
      <c r="A4907" s="538"/>
      <c r="B4907" s="539"/>
      <c r="C4907" s="584"/>
      <c r="D4907" s="554"/>
      <c r="E4907" s="554"/>
      <c r="F4907" s="555"/>
      <c r="G4907" s="554"/>
      <c r="H4907" s="554"/>
      <c r="I4907" s="543"/>
      <c r="J4907" s="556"/>
      <c r="K4907" s="556"/>
      <c r="L4907" s="544"/>
      <c r="M4907" s="556"/>
      <c r="N4907" s="589"/>
      <c r="O4907" s="545"/>
      <c r="P4907" s="545"/>
    </row>
    <row r="4908" spans="1:16" hidden="1" x14ac:dyDescent="0.2">
      <c r="A4908" s="538"/>
      <c r="B4908" s="539"/>
      <c r="C4908" s="584"/>
      <c r="D4908" s="554"/>
      <c r="E4908" s="554"/>
      <c r="F4908" s="555"/>
      <c r="G4908" s="554"/>
      <c r="H4908" s="554"/>
      <c r="I4908" s="543"/>
      <c r="J4908" s="556"/>
      <c r="K4908" s="556"/>
      <c r="L4908" s="544"/>
      <c r="M4908" s="556"/>
      <c r="N4908" s="589"/>
      <c r="O4908" s="545"/>
      <c r="P4908" s="545"/>
    </row>
    <row r="4909" spans="1:16" hidden="1" x14ac:dyDescent="0.2">
      <c r="A4909" s="538"/>
      <c r="B4909" s="539"/>
      <c r="C4909" s="584"/>
      <c r="D4909" s="554"/>
      <c r="E4909" s="554"/>
      <c r="F4909" s="555"/>
      <c r="G4909" s="554"/>
      <c r="H4909" s="554"/>
      <c r="I4909" s="543"/>
      <c r="J4909" s="556"/>
      <c r="K4909" s="556"/>
      <c r="L4909" s="544"/>
      <c r="M4909" s="556"/>
      <c r="N4909" s="589"/>
      <c r="O4909" s="545"/>
      <c r="P4909" s="545"/>
    </row>
    <row r="4910" spans="1:16" hidden="1" x14ac:dyDescent="0.2">
      <c r="A4910" s="538"/>
      <c r="B4910" s="539"/>
      <c r="C4910" s="584"/>
      <c r="D4910" s="554"/>
      <c r="E4910" s="554"/>
      <c r="F4910" s="555"/>
      <c r="G4910" s="554"/>
      <c r="H4910" s="554"/>
      <c r="I4910" s="543"/>
      <c r="J4910" s="556"/>
      <c r="K4910" s="556"/>
      <c r="L4910" s="544"/>
      <c r="M4910" s="556"/>
      <c r="N4910" s="589"/>
      <c r="O4910" s="545"/>
      <c r="P4910" s="545"/>
    </row>
    <row r="4911" spans="1:16" hidden="1" x14ac:dyDescent="0.2">
      <c r="A4911" s="538"/>
      <c r="B4911" s="539"/>
      <c r="C4911" s="584"/>
      <c r="D4911" s="554"/>
      <c r="E4911" s="554"/>
      <c r="F4911" s="555"/>
      <c r="G4911" s="554"/>
      <c r="H4911" s="554"/>
      <c r="I4911" s="543"/>
      <c r="J4911" s="556"/>
      <c r="K4911" s="556"/>
      <c r="L4911" s="544"/>
      <c r="M4911" s="556"/>
      <c r="N4911" s="589"/>
      <c r="O4911" s="545"/>
      <c r="P4911" s="545"/>
    </row>
    <row r="4912" spans="1:16" hidden="1" x14ac:dyDescent="0.2">
      <c r="A4912" s="538"/>
      <c r="B4912" s="539"/>
      <c r="C4912" s="584"/>
      <c r="D4912" s="554"/>
      <c r="E4912" s="554"/>
      <c r="F4912" s="555"/>
      <c r="G4912" s="554"/>
      <c r="H4912" s="554"/>
      <c r="I4912" s="543"/>
      <c r="J4912" s="556"/>
      <c r="K4912" s="556"/>
      <c r="L4912" s="544"/>
      <c r="M4912" s="556"/>
      <c r="N4912" s="589"/>
      <c r="O4912" s="545"/>
      <c r="P4912" s="545"/>
    </row>
    <row r="4913" spans="1:16" hidden="1" x14ac:dyDescent="0.2">
      <c r="A4913" s="538"/>
      <c r="B4913" s="539"/>
      <c r="C4913" s="584"/>
      <c r="D4913" s="554"/>
      <c r="E4913" s="554"/>
      <c r="F4913" s="555"/>
      <c r="G4913" s="554"/>
      <c r="H4913" s="554"/>
      <c r="I4913" s="543"/>
      <c r="J4913" s="556"/>
      <c r="K4913" s="556"/>
      <c r="L4913" s="544"/>
      <c r="M4913" s="556"/>
      <c r="N4913" s="589"/>
      <c r="O4913" s="545"/>
      <c r="P4913" s="545"/>
    </row>
    <row r="4914" spans="1:16" hidden="1" x14ac:dyDescent="0.2">
      <c r="A4914" s="538"/>
      <c r="B4914" s="539"/>
      <c r="C4914" s="584"/>
      <c r="D4914" s="554"/>
      <c r="E4914" s="554"/>
      <c r="F4914" s="555"/>
      <c r="G4914" s="554"/>
      <c r="H4914" s="554"/>
      <c r="I4914" s="543"/>
      <c r="J4914" s="556"/>
      <c r="K4914" s="556"/>
      <c r="L4914" s="544"/>
      <c r="M4914" s="556"/>
      <c r="N4914" s="589"/>
      <c r="O4914" s="545"/>
      <c r="P4914" s="545"/>
    </row>
    <row r="4915" spans="1:16" hidden="1" x14ac:dyDescent="0.2">
      <c r="A4915" s="538"/>
      <c r="B4915" s="539"/>
      <c r="C4915" s="584"/>
      <c r="D4915" s="554"/>
      <c r="E4915" s="554"/>
      <c r="F4915" s="555"/>
      <c r="G4915" s="554"/>
      <c r="H4915" s="554"/>
      <c r="I4915" s="543"/>
      <c r="J4915" s="556"/>
      <c r="K4915" s="556"/>
      <c r="L4915" s="544"/>
      <c r="M4915" s="556"/>
      <c r="N4915" s="589"/>
      <c r="O4915" s="545"/>
      <c r="P4915" s="545"/>
    </row>
    <row r="4916" spans="1:16" hidden="1" x14ac:dyDescent="0.2">
      <c r="A4916" s="538"/>
      <c r="B4916" s="539"/>
      <c r="C4916" s="584"/>
      <c r="D4916" s="554"/>
      <c r="E4916" s="554"/>
      <c r="F4916" s="555"/>
      <c r="G4916" s="554"/>
      <c r="H4916" s="554"/>
      <c r="I4916" s="543"/>
      <c r="J4916" s="556"/>
      <c r="K4916" s="556"/>
      <c r="L4916" s="544"/>
      <c r="M4916" s="556"/>
      <c r="N4916" s="589"/>
      <c r="O4916" s="545"/>
      <c r="P4916" s="545"/>
    </row>
    <row r="4917" spans="1:16" hidden="1" x14ac:dyDescent="0.2">
      <c r="A4917" s="538"/>
      <c r="B4917" s="539"/>
      <c r="C4917" s="584"/>
      <c r="D4917" s="554"/>
      <c r="E4917" s="554"/>
      <c r="F4917" s="555"/>
      <c r="G4917" s="554"/>
      <c r="H4917" s="554"/>
      <c r="I4917" s="543"/>
      <c r="J4917" s="556"/>
      <c r="K4917" s="556"/>
      <c r="L4917" s="544"/>
      <c r="M4917" s="556"/>
      <c r="N4917" s="589"/>
      <c r="O4917" s="545"/>
      <c r="P4917" s="545"/>
    </row>
    <row r="4918" spans="1:16" hidden="1" x14ac:dyDescent="0.2">
      <c r="A4918" s="538"/>
      <c r="B4918" s="539"/>
      <c r="C4918" s="584"/>
      <c r="D4918" s="554"/>
      <c r="E4918" s="554"/>
      <c r="F4918" s="555"/>
      <c r="G4918" s="554"/>
      <c r="H4918" s="554"/>
      <c r="I4918" s="543"/>
      <c r="J4918" s="556"/>
      <c r="K4918" s="556"/>
      <c r="L4918" s="544"/>
      <c r="M4918" s="556"/>
      <c r="N4918" s="589"/>
      <c r="O4918" s="545"/>
      <c r="P4918" s="545"/>
    </row>
    <row r="4919" spans="1:16" hidden="1" x14ac:dyDescent="0.2">
      <c r="A4919" s="538"/>
      <c r="B4919" s="539"/>
      <c r="C4919" s="584"/>
      <c r="D4919" s="554"/>
      <c r="E4919" s="554"/>
      <c r="F4919" s="555"/>
      <c r="G4919" s="554"/>
      <c r="H4919" s="554"/>
      <c r="I4919" s="543"/>
      <c r="J4919" s="556"/>
      <c r="K4919" s="556"/>
      <c r="L4919" s="544"/>
      <c r="M4919" s="556"/>
      <c r="N4919" s="589"/>
      <c r="O4919" s="545"/>
      <c r="P4919" s="545"/>
    </row>
    <row r="4920" spans="1:16" hidden="1" x14ac:dyDescent="0.2">
      <c r="A4920" s="538"/>
      <c r="B4920" s="539"/>
      <c r="C4920" s="584"/>
      <c r="D4920" s="554"/>
      <c r="E4920" s="554"/>
      <c r="F4920" s="555"/>
      <c r="G4920" s="554"/>
      <c r="H4920" s="554"/>
      <c r="I4920" s="543"/>
      <c r="J4920" s="556"/>
      <c r="K4920" s="556"/>
      <c r="L4920" s="544"/>
      <c r="M4920" s="556"/>
      <c r="N4920" s="589"/>
      <c r="O4920" s="545"/>
      <c r="P4920" s="545"/>
    </row>
    <row r="4921" spans="1:16" hidden="1" x14ac:dyDescent="0.2">
      <c r="A4921" s="538"/>
      <c r="B4921" s="539"/>
      <c r="C4921" s="584"/>
      <c r="D4921" s="554"/>
      <c r="E4921" s="554"/>
      <c r="F4921" s="555"/>
      <c r="G4921" s="554"/>
      <c r="H4921" s="554"/>
      <c r="I4921" s="543"/>
      <c r="J4921" s="556"/>
      <c r="K4921" s="556"/>
      <c r="L4921" s="544"/>
      <c r="M4921" s="556"/>
      <c r="N4921" s="589"/>
      <c r="O4921" s="545"/>
      <c r="P4921" s="545"/>
    </row>
    <row r="4922" spans="1:16" hidden="1" x14ac:dyDescent="0.2">
      <c r="A4922" s="538"/>
      <c r="B4922" s="539"/>
      <c r="C4922" s="584"/>
      <c r="D4922" s="554"/>
      <c r="E4922" s="554"/>
      <c r="F4922" s="555"/>
      <c r="G4922" s="554"/>
      <c r="H4922" s="554"/>
      <c r="I4922" s="543"/>
      <c r="J4922" s="556"/>
      <c r="K4922" s="556"/>
      <c r="L4922" s="544"/>
      <c r="M4922" s="556"/>
      <c r="N4922" s="589"/>
      <c r="O4922" s="545"/>
      <c r="P4922" s="545"/>
    </row>
    <row r="4923" spans="1:16" hidden="1" x14ac:dyDescent="0.2">
      <c r="A4923" s="538"/>
      <c r="B4923" s="539"/>
      <c r="C4923" s="584"/>
      <c r="D4923" s="554"/>
      <c r="E4923" s="554"/>
      <c r="F4923" s="555"/>
      <c r="G4923" s="554"/>
      <c r="H4923" s="554"/>
      <c r="I4923" s="543"/>
      <c r="J4923" s="556"/>
      <c r="K4923" s="556"/>
      <c r="L4923" s="544"/>
      <c r="M4923" s="556"/>
      <c r="N4923" s="589"/>
      <c r="O4923" s="545"/>
      <c r="P4923" s="545"/>
    </row>
    <row r="4924" spans="1:16" hidden="1" x14ac:dyDescent="0.2">
      <c r="A4924" s="538"/>
      <c r="B4924" s="539"/>
      <c r="C4924" s="584"/>
      <c r="D4924" s="554"/>
      <c r="E4924" s="554"/>
      <c r="F4924" s="555"/>
      <c r="G4924" s="554"/>
      <c r="H4924" s="554"/>
      <c r="I4924" s="543"/>
      <c r="J4924" s="556"/>
      <c r="K4924" s="556"/>
      <c r="L4924" s="544"/>
      <c r="M4924" s="556"/>
      <c r="N4924" s="589"/>
      <c r="O4924" s="545"/>
      <c r="P4924" s="545"/>
    </row>
    <row r="4925" spans="1:16" hidden="1" x14ac:dyDescent="0.2">
      <c r="A4925" s="538"/>
      <c r="B4925" s="539"/>
      <c r="C4925" s="584"/>
      <c r="D4925" s="554"/>
      <c r="E4925" s="554"/>
      <c r="F4925" s="555"/>
      <c r="G4925" s="554"/>
      <c r="H4925" s="554"/>
      <c r="I4925" s="543"/>
      <c r="J4925" s="556"/>
      <c r="K4925" s="556"/>
      <c r="L4925" s="544"/>
      <c r="M4925" s="556"/>
      <c r="N4925" s="589"/>
      <c r="O4925" s="545"/>
      <c r="P4925" s="545"/>
    </row>
    <row r="4926" spans="1:16" hidden="1" x14ac:dyDescent="0.2">
      <c r="A4926" s="538"/>
      <c r="B4926" s="539"/>
      <c r="C4926" s="584"/>
      <c r="D4926" s="554"/>
      <c r="E4926" s="554"/>
      <c r="F4926" s="555"/>
      <c r="G4926" s="554"/>
      <c r="H4926" s="554"/>
      <c r="I4926" s="543"/>
      <c r="J4926" s="556"/>
      <c r="K4926" s="556"/>
      <c r="L4926" s="544"/>
      <c r="M4926" s="556"/>
      <c r="N4926" s="589"/>
      <c r="O4926" s="545"/>
      <c r="P4926" s="545"/>
    </row>
    <row r="4927" spans="1:16" hidden="1" x14ac:dyDescent="0.2">
      <c r="A4927" s="538"/>
      <c r="B4927" s="539"/>
      <c r="C4927" s="584"/>
      <c r="D4927" s="554"/>
      <c r="E4927" s="554"/>
      <c r="F4927" s="555"/>
      <c r="G4927" s="554"/>
      <c r="H4927" s="554"/>
      <c r="I4927" s="543"/>
      <c r="J4927" s="556"/>
      <c r="K4927" s="556"/>
      <c r="L4927" s="544"/>
      <c r="M4927" s="556"/>
      <c r="N4927" s="589"/>
      <c r="O4927" s="545"/>
      <c r="P4927" s="545"/>
    </row>
    <row r="4928" spans="1:16" hidden="1" x14ac:dyDescent="0.2">
      <c r="A4928" s="538"/>
      <c r="B4928" s="539"/>
      <c r="C4928" s="584"/>
      <c r="D4928" s="554"/>
      <c r="E4928" s="554"/>
      <c r="F4928" s="555"/>
      <c r="G4928" s="554"/>
      <c r="H4928" s="554"/>
      <c r="I4928" s="543"/>
      <c r="J4928" s="556"/>
      <c r="K4928" s="556"/>
      <c r="L4928" s="544"/>
      <c r="M4928" s="556"/>
      <c r="N4928" s="589"/>
      <c r="O4928" s="545"/>
      <c r="P4928" s="545"/>
    </row>
    <row r="4929" spans="1:16" hidden="1" x14ac:dyDescent="0.2">
      <c r="A4929" s="538"/>
      <c r="B4929" s="539"/>
      <c r="C4929" s="584"/>
      <c r="D4929" s="554"/>
      <c r="E4929" s="554"/>
      <c r="F4929" s="555"/>
      <c r="G4929" s="554"/>
      <c r="H4929" s="554"/>
      <c r="I4929" s="543"/>
      <c r="J4929" s="556"/>
      <c r="K4929" s="556"/>
      <c r="L4929" s="544"/>
      <c r="M4929" s="556"/>
      <c r="N4929" s="589"/>
      <c r="O4929" s="545"/>
      <c r="P4929" s="545"/>
    </row>
    <row r="4930" spans="1:16" hidden="1" x14ac:dyDescent="0.2">
      <c r="A4930" s="538"/>
      <c r="B4930" s="539"/>
      <c r="C4930" s="584"/>
      <c r="D4930" s="554"/>
      <c r="E4930" s="554"/>
      <c r="F4930" s="555"/>
      <c r="G4930" s="554"/>
      <c r="H4930" s="554"/>
      <c r="I4930" s="543"/>
      <c r="J4930" s="556"/>
      <c r="K4930" s="556"/>
      <c r="L4930" s="544"/>
      <c r="M4930" s="556"/>
      <c r="N4930" s="589"/>
      <c r="O4930" s="545"/>
      <c r="P4930" s="545"/>
    </row>
    <row r="4931" spans="1:16" hidden="1" x14ac:dyDescent="0.2">
      <c r="A4931" s="538"/>
      <c r="B4931" s="539"/>
      <c r="C4931" s="584"/>
      <c r="D4931" s="554"/>
      <c r="E4931" s="554"/>
      <c r="F4931" s="555"/>
      <c r="G4931" s="554"/>
      <c r="H4931" s="554"/>
      <c r="I4931" s="543"/>
      <c r="J4931" s="556"/>
      <c r="K4931" s="556"/>
      <c r="L4931" s="544"/>
      <c r="M4931" s="556"/>
      <c r="N4931" s="589"/>
      <c r="O4931" s="545"/>
      <c r="P4931" s="545"/>
    </row>
    <row r="4932" spans="1:16" hidden="1" x14ac:dyDescent="0.2">
      <c r="A4932" s="538"/>
      <c r="B4932" s="539"/>
      <c r="C4932" s="584"/>
      <c r="D4932" s="554"/>
      <c r="E4932" s="554"/>
      <c r="F4932" s="555"/>
      <c r="G4932" s="554"/>
      <c r="H4932" s="554"/>
      <c r="I4932" s="543"/>
      <c r="J4932" s="556"/>
      <c r="K4932" s="556"/>
      <c r="L4932" s="544"/>
      <c r="M4932" s="556"/>
      <c r="N4932" s="589"/>
      <c r="O4932" s="545"/>
      <c r="P4932" s="545"/>
    </row>
    <row r="4933" spans="1:16" hidden="1" x14ac:dyDescent="0.2">
      <c r="A4933" s="538"/>
      <c r="B4933" s="539"/>
      <c r="C4933" s="584"/>
      <c r="D4933" s="554"/>
      <c r="E4933" s="554"/>
      <c r="F4933" s="555"/>
      <c r="G4933" s="554"/>
      <c r="H4933" s="554"/>
      <c r="I4933" s="543"/>
      <c r="J4933" s="556"/>
      <c r="K4933" s="556"/>
      <c r="L4933" s="544"/>
      <c r="M4933" s="556"/>
      <c r="N4933" s="589"/>
      <c r="O4933" s="545"/>
      <c r="P4933" s="545"/>
    </row>
    <row r="4934" spans="1:16" hidden="1" x14ac:dyDescent="0.2">
      <c r="A4934" s="538"/>
      <c r="B4934" s="539"/>
      <c r="C4934" s="584"/>
      <c r="D4934" s="554"/>
      <c r="E4934" s="554"/>
      <c r="F4934" s="555"/>
      <c r="G4934" s="554"/>
      <c r="H4934" s="554"/>
      <c r="I4934" s="543"/>
      <c r="J4934" s="556"/>
      <c r="K4934" s="556"/>
      <c r="L4934" s="544"/>
      <c r="M4934" s="556"/>
      <c r="N4934" s="589"/>
      <c r="O4934" s="545"/>
      <c r="P4934" s="545"/>
    </row>
    <row r="4935" spans="1:16" hidden="1" x14ac:dyDescent="0.2">
      <c r="A4935" s="538"/>
      <c r="B4935" s="539"/>
      <c r="C4935" s="584"/>
      <c r="D4935" s="554"/>
      <c r="E4935" s="554"/>
      <c r="F4935" s="555"/>
      <c r="G4935" s="554"/>
      <c r="H4935" s="554"/>
      <c r="I4935" s="543"/>
      <c r="J4935" s="556"/>
      <c r="K4935" s="556"/>
      <c r="L4935" s="544"/>
      <c r="M4935" s="556"/>
      <c r="N4935" s="589"/>
      <c r="O4935" s="545"/>
      <c r="P4935" s="545"/>
    </row>
    <row r="4936" spans="1:16" hidden="1" x14ac:dyDescent="0.2">
      <c r="A4936" s="538"/>
      <c r="B4936" s="539"/>
      <c r="C4936" s="584"/>
      <c r="D4936" s="554"/>
      <c r="E4936" s="554"/>
      <c r="F4936" s="555"/>
      <c r="G4936" s="554"/>
      <c r="H4936" s="554"/>
      <c r="I4936" s="543"/>
      <c r="J4936" s="556"/>
      <c r="K4936" s="556"/>
      <c r="L4936" s="544"/>
      <c r="M4936" s="556"/>
      <c r="N4936" s="589"/>
      <c r="O4936" s="545"/>
      <c r="P4936" s="545"/>
    </row>
    <row r="4937" spans="1:16" hidden="1" x14ac:dyDescent="0.2">
      <c r="A4937" s="538"/>
      <c r="B4937" s="539"/>
      <c r="C4937" s="584"/>
      <c r="D4937" s="554"/>
      <c r="E4937" s="554"/>
      <c r="F4937" s="555"/>
      <c r="G4937" s="554"/>
      <c r="H4937" s="554"/>
      <c r="I4937" s="543"/>
      <c r="J4937" s="556"/>
      <c r="K4937" s="556"/>
      <c r="L4937" s="544"/>
      <c r="M4937" s="556"/>
      <c r="N4937" s="589"/>
      <c r="O4937" s="545"/>
      <c r="P4937" s="545"/>
    </row>
    <row r="4938" spans="1:16" hidden="1" x14ac:dyDescent="0.2">
      <c r="A4938" s="538"/>
      <c r="B4938" s="539"/>
      <c r="C4938" s="584"/>
      <c r="D4938" s="554"/>
      <c r="E4938" s="554"/>
      <c r="F4938" s="555"/>
      <c r="G4938" s="554"/>
      <c r="H4938" s="554"/>
      <c r="I4938" s="543"/>
      <c r="J4938" s="556"/>
      <c r="K4938" s="556"/>
      <c r="L4938" s="544"/>
      <c r="M4938" s="556"/>
      <c r="N4938" s="589"/>
      <c r="O4938" s="545"/>
      <c r="P4938" s="545"/>
    </row>
    <row r="4939" spans="1:16" hidden="1" x14ac:dyDescent="0.2">
      <c r="A4939" s="538"/>
      <c r="B4939" s="539"/>
      <c r="C4939" s="584"/>
      <c r="D4939" s="554"/>
      <c r="E4939" s="554"/>
      <c r="F4939" s="555"/>
      <c r="G4939" s="554"/>
      <c r="H4939" s="554"/>
      <c r="I4939" s="543"/>
      <c r="J4939" s="556"/>
      <c r="K4939" s="556"/>
      <c r="L4939" s="544"/>
      <c r="M4939" s="556"/>
      <c r="N4939" s="589"/>
      <c r="O4939" s="545"/>
      <c r="P4939" s="545"/>
    </row>
    <row r="4940" spans="1:16" hidden="1" x14ac:dyDescent="0.2">
      <c r="A4940" s="538"/>
      <c r="B4940" s="539"/>
      <c r="C4940" s="584"/>
      <c r="D4940" s="554"/>
      <c r="E4940" s="554"/>
      <c r="F4940" s="555"/>
      <c r="G4940" s="554"/>
      <c r="H4940" s="554"/>
      <c r="I4940" s="543"/>
      <c r="J4940" s="556"/>
      <c r="K4940" s="556"/>
      <c r="L4940" s="544"/>
      <c r="M4940" s="556"/>
      <c r="N4940" s="589"/>
      <c r="O4940" s="545"/>
      <c r="P4940" s="545"/>
    </row>
    <row r="4941" spans="1:16" hidden="1" x14ac:dyDescent="0.2">
      <c r="A4941" s="538"/>
      <c r="B4941" s="539"/>
      <c r="C4941" s="584"/>
      <c r="D4941" s="554"/>
      <c r="E4941" s="554"/>
      <c r="F4941" s="555"/>
      <c r="G4941" s="554"/>
      <c r="H4941" s="554"/>
      <c r="I4941" s="543"/>
      <c r="J4941" s="556"/>
      <c r="K4941" s="556"/>
      <c r="L4941" s="544"/>
      <c r="M4941" s="556"/>
      <c r="N4941" s="589"/>
      <c r="O4941" s="545"/>
      <c r="P4941" s="545"/>
    </row>
    <row r="4942" spans="1:16" hidden="1" x14ac:dyDescent="0.2">
      <c r="A4942" s="538"/>
      <c r="B4942" s="539"/>
      <c r="C4942" s="584"/>
      <c r="D4942" s="554"/>
      <c r="E4942" s="554"/>
      <c r="F4942" s="555"/>
      <c r="G4942" s="554"/>
      <c r="H4942" s="554"/>
      <c r="I4942" s="543"/>
      <c r="J4942" s="556"/>
      <c r="K4942" s="556"/>
      <c r="L4942" s="544"/>
      <c r="M4942" s="556"/>
      <c r="N4942" s="589"/>
      <c r="O4942" s="545"/>
      <c r="P4942" s="545"/>
    </row>
    <row r="4943" spans="1:16" hidden="1" x14ac:dyDescent="0.2">
      <c r="A4943" s="538"/>
      <c r="B4943" s="539"/>
      <c r="C4943" s="584"/>
      <c r="D4943" s="554"/>
      <c r="E4943" s="554"/>
      <c r="F4943" s="555"/>
      <c r="G4943" s="554"/>
      <c r="H4943" s="554"/>
      <c r="I4943" s="543"/>
      <c r="J4943" s="556"/>
      <c r="K4943" s="556"/>
      <c r="L4943" s="544"/>
      <c r="M4943" s="556"/>
      <c r="N4943" s="589"/>
      <c r="O4943" s="545"/>
      <c r="P4943" s="545"/>
    </row>
    <row r="4944" spans="1:16" hidden="1" x14ac:dyDescent="0.2">
      <c r="A4944" s="538"/>
      <c r="B4944" s="539"/>
      <c r="C4944" s="584"/>
      <c r="D4944" s="554"/>
      <c r="E4944" s="554"/>
      <c r="F4944" s="555"/>
      <c r="G4944" s="554"/>
      <c r="H4944" s="554"/>
      <c r="I4944" s="543"/>
      <c r="J4944" s="556"/>
      <c r="K4944" s="556"/>
      <c r="L4944" s="544"/>
      <c r="M4944" s="556"/>
      <c r="N4944" s="589"/>
      <c r="O4944" s="545"/>
      <c r="P4944" s="545"/>
    </row>
    <row r="4945" spans="1:16" hidden="1" x14ac:dyDescent="0.2">
      <c r="A4945" s="538"/>
      <c r="B4945" s="539"/>
      <c r="C4945" s="584"/>
      <c r="D4945" s="554"/>
      <c r="E4945" s="554"/>
      <c r="F4945" s="555"/>
      <c r="G4945" s="554"/>
      <c r="H4945" s="554"/>
      <c r="I4945" s="543"/>
      <c r="J4945" s="556"/>
      <c r="K4945" s="556"/>
      <c r="L4945" s="544"/>
      <c r="M4945" s="556"/>
      <c r="N4945" s="589"/>
      <c r="O4945" s="545"/>
      <c r="P4945" s="545"/>
    </row>
    <row r="4946" spans="1:16" hidden="1" x14ac:dyDescent="0.2">
      <c r="A4946" s="538"/>
      <c r="B4946" s="539"/>
      <c r="C4946" s="584"/>
      <c r="D4946" s="554"/>
      <c r="E4946" s="554"/>
      <c r="F4946" s="555"/>
      <c r="G4946" s="554"/>
      <c r="H4946" s="554"/>
      <c r="I4946" s="543"/>
      <c r="J4946" s="556"/>
      <c r="K4946" s="556"/>
      <c r="L4946" s="544"/>
      <c r="M4946" s="556"/>
      <c r="N4946" s="589"/>
      <c r="O4946" s="545"/>
      <c r="P4946" s="545"/>
    </row>
    <row r="4947" spans="1:16" hidden="1" x14ac:dyDescent="0.2">
      <c r="A4947" s="538"/>
      <c r="B4947" s="539"/>
      <c r="C4947" s="584"/>
      <c r="D4947" s="554"/>
      <c r="E4947" s="554"/>
      <c r="F4947" s="555"/>
      <c r="G4947" s="554"/>
      <c r="H4947" s="554"/>
      <c r="I4947" s="543"/>
      <c r="J4947" s="556"/>
      <c r="K4947" s="556"/>
      <c r="L4947" s="544"/>
      <c r="M4947" s="556"/>
      <c r="N4947" s="589"/>
      <c r="O4947" s="545"/>
      <c r="P4947" s="545"/>
    </row>
    <row r="4948" spans="1:16" hidden="1" x14ac:dyDescent="0.2">
      <c r="A4948" s="538"/>
      <c r="B4948" s="539"/>
      <c r="C4948" s="584"/>
      <c r="D4948" s="554"/>
      <c r="E4948" s="554"/>
      <c r="F4948" s="555"/>
      <c r="G4948" s="554"/>
      <c r="H4948" s="554"/>
      <c r="I4948" s="543"/>
      <c r="J4948" s="556"/>
      <c r="K4948" s="556"/>
      <c r="L4948" s="544"/>
      <c r="M4948" s="556"/>
      <c r="N4948" s="589"/>
      <c r="O4948" s="545"/>
      <c r="P4948" s="545"/>
    </row>
    <row r="4949" spans="1:16" hidden="1" x14ac:dyDescent="0.2">
      <c r="A4949" s="538"/>
      <c r="B4949" s="539"/>
      <c r="C4949" s="584"/>
      <c r="D4949" s="554"/>
      <c r="E4949" s="554"/>
      <c r="F4949" s="555"/>
      <c r="G4949" s="554"/>
      <c r="H4949" s="554"/>
      <c r="I4949" s="543"/>
      <c r="J4949" s="556"/>
      <c r="K4949" s="556"/>
      <c r="L4949" s="544"/>
      <c r="M4949" s="556"/>
      <c r="N4949" s="589"/>
      <c r="O4949" s="545"/>
      <c r="P4949" s="545"/>
    </row>
    <row r="4950" spans="1:16" hidden="1" x14ac:dyDescent="0.2">
      <c r="A4950" s="538"/>
      <c r="B4950" s="539"/>
      <c r="C4950" s="584"/>
      <c r="D4950" s="554"/>
      <c r="E4950" s="554"/>
      <c r="F4950" s="555"/>
      <c r="G4950" s="554"/>
      <c r="H4950" s="554"/>
      <c r="I4950" s="543"/>
      <c r="J4950" s="556"/>
      <c r="K4950" s="556"/>
      <c r="L4950" s="544"/>
      <c r="M4950" s="556"/>
      <c r="N4950" s="589"/>
      <c r="O4950" s="545"/>
      <c r="P4950" s="545"/>
    </row>
    <row r="4951" spans="1:16" hidden="1" x14ac:dyDescent="0.2">
      <c r="A4951" s="538"/>
      <c r="B4951" s="539"/>
      <c r="C4951" s="584"/>
      <c r="D4951" s="554"/>
      <c r="E4951" s="554"/>
      <c r="F4951" s="555"/>
      <c r="G4951" s="554"/>
      <c r="H4951" s="554"/>
      <c r="I4951" s="543"/>
      <c r="J4951" s="556"/>
      <c r="K4951" s="556"/>
      <c r="L4951" s="544"/>
      <c r="M4951" s="556"/>
      <c r="N4951" s="589"/>
      <c r="O4951" s="545"/>
      <c r="P4951" s="545"/>
    </row>
    <row r="4952" spans="1:16" hidden="1" x14ac:dyDescent="0.2">
      <c r="A4952" s="538"/>
      <c r="B4952" s="539"/>
      <c r="C4952" s="584"/>
      <c r="D4952" s="554"/>
      <c r="E4952" s="554"/>
      <c r="F4952" s="555"/>
      <c r="G4952" s="554"/>
      <c r="H4952" s="554"/>
      <c r="I4952" s="543"/>
      <c r="J4952" s="556"/>
      <c r="K4952" s="556"/>
      <c r="L4952" s="544"/>
      <c r="M4952" s="556"/>
      <c r="N4952" s="589"/>
      <c r="O4952" s="545"/>
      <c r="P4952" s="545"/>
    </row>
    <row r="4953" spans="1:16" hidden="1" x14ac:dyDescent="0.2">
      <c r="A4953" s="538"/>
      <c r="B4953" s="539"/>
      <c r="C4953" s="584"/>
      <c r="D4953" s="554"/>
      <c r="E4953" s="554"/>
      <c r="F4953" s="555"/>
      <c r="G4953" s="554"/>
      <c r="H4953" s="554"/>
      <c r="I4953" s="543"/>
      <c r="J4953" s="556"/>
      <c r="K4953" s="556"/>
      <c r="L4953" s="544"/>
      <c r="M4953" s="556"/>
      <c r="N4953" s="589"/>
      <c r="O4953" s="545"/>
      <c r="P4953" s="545"/>
    </row>
    <row r="4954" spans="1:16" hidden="1" x14ac:dyDescent="0.2">
      <c r="A4954" s="538"/>
      <c r="B4954" s="539"/>
      <c r="C4954" s="584"/>
      <c r="D4954" s="554"/>
      <c r="E4954" s="554"/>
      <c r="F4954" s="555"/>
      <c r="G4954" s="554"/>
      <c r="H4954" s="554"/>
      <c r="I4954" s="543"/>
      <c r="J4954" s="556"/>
      <c r="K4954" s="556"/>
      <c r="L4954" s="544"/>
      <c r="M4954" s="556"/>
      <c r="N4954" s="589"/>
      <c r="O4954" s="545"/>
      <c r="P4954" s="545"/>
    </row>
    <row r="4955" spans="1:16" hidden="1" x14ac:dyDescent="0.2">
      <c r="A4955" s="538"/>
      <c r="B4955" s="539"/>
      <c r="C4955" s="584"/>
      <c r="D4955" s="554"/>
      <c r="E4955" s="554"/>
      <c r="F4955" s="555"/>
      <c r="G4955" s="554"/>
      <c r="H4955" s="554"/>
      <c r="I4955" s="543"/>
      <c r="J4955" s="556"/>
      <c r="K4955" s="556"/>
      <c r="L4955" s="544"/>
      <c r="M4955" s="556"/>
      <c r="N4955" s="589"/>
      <c r="O4955" s="545"/>
      <c r="P4955" s="545"/>
    </row>
    <row r="4956" spans="1:16" hidden="1" x14ac:dyDescent="0.2">
      <c r="A4956" s="538"/>
      <c r="B4956" s="539"/>
      <c r="C4956" s="584"/>
      <c r="D4956" s="554"/>
      <c r="E4956" s="554"/>
      <c r="F4956" s="555"/>
      <c r="G4956" s="554"/>
      <c r="H4956" s="554"/>
      <c r="I4956" s="543"/>
      <c r="J4956" s="556"/>
      <c r="K4956" s="556"/>
      <c r="L4956" s="544"/>
      <c r="M4956" s="556"/>
      <c r="N4956" s="589"/>
      <c r="O4956" s="545"/>
      <c r="P4956" s="545"/>
    </row>
    <row r="4957" spans="1:16" hidden="1" x14ac:dyDescent="0.2">
      <c r="A4957" s="538"/>
      <c r="B4957" s="539"/>
      <c r="C4957" s="584"/>
      <c r="D4957" s="554"/>
      <c r="E4957" s="554"/>
      <c r="F4957" s="555"/>
      <c r="G4957" s="554"/>
      <c r="H4957" s="554"/>
      <c r="I4957" s="543"/>
      <c r="J4957" s="556"/>
      <c r="K4957" s="556"/>
      <c r="L4957" s="544"/>
      <c r="M4957" s="556"/>
      <c r="N4957" s="589"/>
      <c r="O4957" s="545"/>
      <c r="P4957" s="545"/>
    </row>
    <row r="4958" spans="1:16" hidden="1" x14ac:dyDescent="0.2">
      <c r="A4958" s="538"/>
      <c r="B4958" s="539"/>
      <c r="C4958" s="584"/>
      <c r="D4958" s="554"/>
      <c r="E4958" s="554"/>
      <c r="F4958" s="555"/>
      <c r="G4958" s="554"/>
      <c r="H4958" s="554"/>
      <c r="I4958" s="543"/>
      <c r="J4958" s="556"/>
      <c r="K4958" s="556"/>
      <c r="L4958" s="544"/>
      <c r="M4958" s="556"/>
      <c r="N4958" s="589"/>
      <c r="O4958" s="545"/>
      <c r="P4958" s="545"/>
    </row>
    <row r="4959" spans="1:16" hidden="1" x14ac:dyDescent="0.2">
      <c r="A4959" s="538"/>
      <c r="B4959" s="539"/>
      <c r="C4959" s="584"/>
      <c r="D4959" s="554"/>
      <c r="E4959" s="554"/>
      <c r="F4959" s="555"/>
      <c r="G4959" s="554"/>
      <c r="H4959" s="554"/>
      <c r="I4959" s="543"/>
      <c r="J4959" s="556"/>
      <c r="K4959" s="556"/>
      <c r="L4959" s="544"/>
      <c r="M4959" s="556"/>
      <c r="N4959" s="589"/>
      <c r="O4959" s="545"/>
      <c r="P4959" s="545"/>
    </row>
    <row r="4960" spans="1:16" hidden="1" x14ac:dyDescent="0.2">
      <c r="A4960" s="538"/>
      <c r="B4960" s="539"/>
      <c r="C4960" s="584"/>
      <c r="D4960" s="554"/>
      <c r="E4960" s="554"/>
      <c r="F4960" s="555"/>
      <c r="G4960" s="554"/>
      <c r="H4960" s="554"/>
      <c r="I4960" s="543"/>
      <c r="J4960" s="556"/>
      <c r="K4960" s="556"/>
      <c r="L4960" s="544"/>
      <c r="M4960" s="556"/>
      <c r="N4960" s="589"/>
      <c r="O4960" s="545"/>
      <c r="P4960" s="545"/>
    </row>
    <row r="4961" spans="1:16" hidden="1" x14ac:dyDescent="0.2">
      <c r="A4961" s="538"/>
      <c r="B4961" s="539"/>
      <c r="C4961" s="584"/>
      <c r="D4961" s="554"/>
      <c r="E4961" s="554"/>
      <c r="F4961" s="555"/>
      <c r="G4961" s="554"/>
      <c r="H4961" s="554"/>
      <c r="I4961" s="543"/>
      <c r="J4961" s="556"/>
      <c r="K4961" s="556"/>
      <c r="L4961" s="544"/>
      <c r="M4961" s="556"/>
      <c r="N4961" s="589"/>
      <c r="O4961" s="545"/>
      <c r="P4961" s="545"/>
    </row>
    <row r="4962" spans="1:16" hidden="1" x14ac:dyDescent="0.2">
      <c r="A4962" s="538"/>
      <c r="B4962" s="539"/>
      <c r="C4962" s="584"/>
      <c r="D4962" s="554"/>
      <c r="E4962" s="554"/>
      <c r="F4962" s="555"/>
      <c r="G4962" s="554"/>
      <c r="H4962" s="554"/>
      <c r="I4962" s="543"/>
      <c r="J4962" s="556"/>
      <c r="K4962" s="556"/>
      <c r="L4962" s="544"/>
      <c r="M4962" s="556"/>
      <c r="N4962" s="589"/>
      <c r="O4962" s="545"/>
      <c r="P4962" s="545"/>
    </row>
    <row r="4963" spans="1:16" hidden="1" x14ac:dyDescent="0.2">
      <c r="A4963" s="538"/>
      <c r="B4963" s="539"/>
      <c r="C4963" s="584"/>
      <c r="D4963" s="554"/>
      <c r="E4963" s="554"/>
      <c r="F4963" s="555"/>
      <c r="G4963" s="554"/>
      <c r="H4963" s="554"/>
      <c r="I4963" s="543"/>
      <c r="J4963" s="556"/>
      <c r="K4963" s="556"/>
      <c r="L4963" s="544"/>
      <c r="M4963" s="556"/>
      <c r="N4963" s="589"/>
      <c r="O4963" s="545"/>
      <c r="P4963" s="545"/>
    </row>
    <row r="4964" spans="1:16" hidden="1" x14ac:dyDescent="0.2">
      <c r="A4964" s="538"/>
      <c r="B4964" s="539"/>
      <c r="C4964" s="584"/>
      <c r="D4964" s="554"/>
      <c r="E4964" s="554"/>
      <c r="F4964" s="555"/>
      <c r="G4964" s="554"/>
      <c r="H4964" s="554"/>
      <c r="I4964" s="543"/>
      <c r="J4964" s="556"/>
      <c r="K4964" s="556"/>
      <c r="L4964" s="544"/>
      <c r="M4964" s="556"/>
      <c r="N4964" s="589"/>
      <c r="O4964" s="545"/>
      <c r="P4964" s="545"/>
    </row>
    <row r="4965" spans="1:16" hidden="1" x14ac:dyDescent="0.2">
      <c r="A4965" s="538"/>
      <c r="B4965" s="539"/>
      <c r="C4965" s="584"/>
      <c r="D4965" s="554"/>
      <c r="E4965" s="554"/>
      <c r="F4965" s="555"/>
      <c r="G4965" s="554"/>
      <c r="H4965" s="554"/>
      <c r="I4965" s="543"/>
      <c r="J4965" s="556"/>
      <c r="K4965" s="556"/>
      <c r="L4965" s="544"/>
      <c r="M4965" s="556"/>
      <c r="N4965" s="589"/>
      <c r="O4965" s="545"/>
      <c r="P4965" s="545"/>
    </row>
    <row r="4966" spans="1:16" hidden="1" x14ac:dyDescent="0.2">
      <c r="A4966" s="538"/>
      <c r="B4966" s="539"/>
      <c r="C4966" s="584"/>
      <c r="D4966" s="554"/>
      <c r="E4966" s="554"/>
      <c r="F4966" s="555"/>
      <c r="G4966" s="554"/>
      <c r="H4966" s="554"/>
      <c r="I4966" s="543"/>
      <c r="J4966" s="556"/>
      <c r="K4966" s="556"/>
      <c r="L4966" s="544"/>
      <c r="M4966" s="556"/>
      <c r="N4966" s="589"/>
      <c r="O4966" s="545"/>
      <c r="P4966" s="545"/>
    </row>
    <row r="4967" spans="1:16" hidden="1" x14ac:dyDescent="0.2">
      <c r="A4967" s="538"/>
      <c r="B4967" s="539"/>
      <c r="C4967" s="584"/>
      <c r="D4967" s="554"/>
      <c r="E4967" s="554"/>
      <c r="F4967" s="555"/>
      <c r="G4967" s="554"/>
      <c r="H4967" s="554"/>
      <c r="I4967" s="543"/>
      <c r="J4967" s="556"/>
      <c r="K4967" s="556"/>
      <c r="L4967" s="544"/>
      <c r="M4967" s="556"/>
      <c r="N4967" s="589"/>
      <c r="O4967" s="545"/>
      <c r="P4967" s="545"/>
    </row>
    <row r="4968" spans="1:16" hidden="1" x14ac:dyDescent="0.2">
      <c r="A4968" s="538"/>
      <c r="B4968" s="539"/>
      <c r="C4968" s="584"/>
      <c r="D4968" s="554"/>
      <c r="E4968" s="554"/>
      <c r="F4968" s="555"/>
      <c r="G4968" s="554"/>
      <c r="H4968" s="554"/>
      <c r="I4968" s="543"/>
      <c r="J4968" s="556"/>
      <c r="K4968" s="556"/>
      <c r="L4968" s="544"/>
      <c r="M4968" s="556"/>
      <c r="N4968" s="589"/>
      <c r="O4968" s="545"/>
      <c r="P4968" s="545"/>
    </row>
    <row r="4969" spans="1:16" hidden="1" x14ac:dyDescent="0.2">
      <c r="A4969" s="538"/>
      <c r="B4969" s="539"/>
      <c r="C4969" s="584"/>
      <c r="D4969" s="554"/>
      <c r="E4969" s="554"/>
      <c r="F4969" s="555"/>
      <c r="G4969" s="554"/>
      <c r="H4969" s="554"/>
      <c r="I4969" s="543"/>
      <c r="J4969" s="556"/>
      <c r="K4969" s="556"/>
      <c r="L4969" s="544"/>
      <c r="M4969" s="556"/>
      <c r="N4969" s="589"/>
      <c r="O4969" s="545"/>
      <c r="P4969" s="545"/>
    </row>
    <row r="4970" spans="1:16" hidden="1" x14ac:dyDescent="0.2">
      <c r="A4970" s="538"/>
      <c r="B4970" s="539"/>
      <c r="C4970" s="584"/>
      <c r="D4970" s="554"/>
      <c r="E4970" s="554"/>
      <c r="F4970" s="555"/>
      <c r="G4970" s="554"/>
      <c r="H4970" s="554"/>
      <c r="I4970" s="543"/>
      <c r="J4970" s="556"/>
      <c r="K4970" s="556"/>
      <c r="L4970" s="544"/>
      <c r="M4970" s="556"/>
      <c r="N4970" s="589"/>
      <c r="O4970" s="545"/>
      <c r="P4970" s="545"/>
    </row>
    <row r="4971" spans="1:16" hidden="1" x14ac:dyDescent="0.2">
      <c r="A4971" s="538"/>
      <c r="B4971" s="539"/>
      <c r="C4971" s="584"/>
      <c r="D4971" s="554"/>
      <c r="E4971" s="554"/>
      <c r="F4971" s="555"/>
      <c r="G4971" s="554"/>
      <c r="H4971" s="554"/>
      <c r="I4971" s="543"/>
      <c r="J4971" s="556"/>
      <c r="K4971" s="556"/>
      <c r="L4971" s="544"/>
      <c r="M4971" s="556"/>
      <c r="N4971" s="589"/>
      <c r="O4971" s="545"/>
      <c r="P4971" s="545"/>
    </row>
    <row r="4972" spans="1:16" hidden="1" x14ac:dyDescent="0.2">
      <c r="A4972" s="538"/>
      <c r="B4972" s="539"/>
      <c r="C4972" s="584"/>
      <c r="D4972" s="554"/>
      <c r="E4972" s="554"/>
      <c r="F4972" s="555"/>
      <c r="G4972" s="554"/>
      <c r="H4972" s="554"/>
      <c r="I4972" s="543"/>
      <c r="J4972" s="556"/>
      <c r="K4972" s="556"/>
      <c r="L4972" s="544"/>
      <c r="M4972" s="556"/>
      <c r="N4972" s="589"/>
      <c r="O4972" s="545"/>
      <c r="P4972" s="545"/>
    </row>
    <row r="4973" spans="1:16" hidden="1" x14ac:dyDescent="0.2">
      <c r="A4973" s="538"/>
      <c r="B4973" s="539"/>
      <c r="C4973" s="584"/>
      <c r="D4973" s="554"/>
      <c r="E4973" s="554"/>
      <c r="F4973" s="555"/>
      <c r="G4973" s="554"/>
      <c r="H4973" s="554"/>
      <c r="I4973" s="543"/>
      <c r="J4973" s="556"/>
      <c r="K4973" s="556"/>
      <c r="L4973" s="544"/>
      <c r="M4973" s="556"/>
      <c r="N4973" s="589"/>
      <c r="O4973" s="545"/>
      <c r="P4973" s="545"/>
    </row>
    <row r="4974" spans="1:16" hidden="1" x14ac:dyDescent="0.2">
      <c r="A4974" s="538"/>
      <c r="B4974" s="539"/>
      <c r="C4974" s="584"/>
      <c r="D4974" s="554"/>
      <c r="E4974" s="554"/>
      <c r="F4974" s="555"/>
      <c r="G4974" s="554"/>
      <c r="H4974" s="554"/>
      <c r="I4974" s="543"/>
      <c r="J4974" s="556"/>
      <c r="K4974" s="556"/>
      <c r="L4974" s="544"/>
      <c r="M4974" s="556"/>
      <c r="N4974" s="589"/>
      <c r="O4974" s="545"/>
      <c r="P4974" s="545"/>
    </row>
    <row r="4975" spans="1:16" hidden="1" x14ac:dyDescent="0.2">
      <c r="A4975" s="538"/>
      <c r="B4975" s="539"/>
      <c r="C4975" s="584"/>
      <c r="D4975" s="554"/>
      <c r="E4975" s="554"/>
      <c r="F4975" s="555"/>
      <c r="G4975" s="554"/>
      <c r="H4975" s="554"/>
      <c r="I4975" s="543"/>
      <c r="J4975" s="556"/>
      <c r="K4975" s="556"/>
      <c r="L4975" s="544"/>
      <c r="M4975" s="556"/>
      <c r="N4975" s="589"/>
      <c r="O4975" s="545"/>
      <c r="P4975" s="545"/>
    </row>
    <row r="4976" spans="1:16" hidden="1" x14ac:dyDescent="0.2">
      <c r="A4976" s="538"/>
      <c r="B4976" s="539"/>
      <c r="C4976" s="584"/>
      <c r="D4976" s="554"/>
      <c r="E4976" s="554"/>
      <c r="F4976" s="555"/>
      <c r="G4976" s="554"/>
      <c r="H4976" s="554"/>
      <c r="I4976" s="543"/>
      <c r="J4976" s="556"/>
      <c r="K4976" s="556"/>
      <c r="L4976" s="544"/>
      <c r="M4976" s="556"/>
      <c r="N4976" s="589"/>
      <c r="O4976" s="545"/>
      <c r="P4976" s="545"/>
    </row>
    <row r="4977" spans="1:16" hidden="1" x14ac:dyDescent="0.2">
      <c r="A4977" s="538"/>
      <c r="B4977" s="539"/>
      <c r="C4977" s="584"/>
      <c r="D4977" s="554"/>
      <c r="E4977" s="554"/>
      <c r="F4977" s="555"/>
      <c r="G4977" s="554"/>
      <c r="H4977" s="554"/>
      <c r="I4977" s="543"/>
      <c r="J4977" s="556"/>
      <c r="K4977" s="556"/>
      <c r="L4977" s="544"/>
      <c r="M4977" s="556"/>
      <c r="N4977" s="589"/>
      <c r="O4977" s="545"/>
      <c r="P4977" s="545"/>
    </row>
    <row r="4978" spans="1:16" hidden="1" x14ac:dyDescent="0.2">
      <c r="A4978" s="538"/>
      <c r="B4978" s="539"/>
      <c r="C4978" s="584"/>
      <c r="D4978" s="554"/>
      <c r="E4978" s="554"/>
      <c r="F4978" s="555"/>
      <c r="G4978" s="554"/>
      <c r="H4978" s="554"/>
      <c r="I4978" s="543"/>
      <c r="J4978" s="556"/>
      <c r="K4978" s="556"/>
      <c r="L4978" s="544"/>
      <c r="M4978" s="556"/>
      <c r="N4978" s="589"/>
      <c r="O4978" s="545"/>
      <c r="P4978" s="545"/>
    </row>
    <row r="4979" spans="1:16" hidden="1" x14ac:dyDescent="0.2">
      <c r="A4979" s="538"/>
      <c r="B4979" s="539"/>
      <c r="C4979" s="584"/>
      <c r="D4979" s="554"/>
      <c r="E4979" s="554"/>
      <c r="F4979" s="555"/>
      <c r="G4979" s="554"/>
      <c r="H4979" s="554"/>
      <c r="I4979" s="543"/>
      <c r="J4979" s="556"/>
      <c r="K4979" s="556"/>
      <c r="L4979" s="544"/>
      <c r="M4979" s="556"/>
      <c r="N4979" s="589"/>
      <c r="O4979" s="545"/>
      <c r="P4979" s="545"/>
    </row>
    <row r="4980" spans="1:16" hidden="1" x14ac:dyDescent="0.2">
      <c r="A4980" s="538"/>
      <c r="B4980" s="539"/>
      <c r="C4980" s="584"/>
      <c r="D4980" s="554"/>
      <c r="E4980" s="554"/>
      <c r="F4980" s="555"/>
      <c r="G4980" s="554"/>
      <c r="H4980" s="554"/>
      <c r="I4980" s="543"/>
      <c r="J4980" s="556"/>
      <c r="K4980" s="556"/>
      <c r="L4980" s="544"/>
      <c r="M4980" s="556"/>
      <c r="N4980" s="589"/>
      <c r="O4980" s="545"/>
      <c r="P4980" s="545"/>
    </row>
    <row r="4981" spans="1:16" hidden="1" x14ac:dyDescent="0.2">
      <c r="A4981" s="538"/>
      <c r="B4981" s="539"/>
      <c r="C4981" s="584"/>
      <c r="D4981" s="554"/>
      <c r="E4981" s="554"/>
      <c r="F4981" s="555"/>
      <c r="G4981" s="554"/>
      <c r="H4981" s="554"/>
      <c r="I4981" s="543"/>
      <c r="J4981" s="556"/>
      <c r="K4981" s="556"/>
      <c r="L4981" s="544"/>
      <c r="M4981" s="556"/>
      <c r="N4981" s="589"/>
      <c r="O4981" s="545"/>
      <c r="P4981" s="545"/>
    </row>
    <row r="4982" spans="1:16" hidden="1" x14ac:dyDescent="0.2">
      <c r="A4982" s="538"/>
      <c r="B4982" s="539"/>
      <c r="C4982" s="584"/>
      <c r="D4982" s="554"/>
      <c r="E4982" s="554"/>
      <c r="F4982" s="555"/>
      <c r="G4982" s="554"/>
      <c r="H4982" s="554"/>
      <c r="I4982" s="543"/>
      <c r="J4982" s="556"/>
      <c r="K4982" s="556"/>
      <c r="L4982" s="544"/>
      <c r="M4982" s="556"/>
      <c r="N4982" s="589"/>
      <c r="O4982" s="545"/>
      <c r="P4982" s="545"/>
    </row>
    <row r="4983" spans="1:16" hidden="1" x14ac:dyDescent="0.2">
      <c r="A4983" s="538"/>
      <c r="B4983" s="539"/>
      <c r="C4983" s="584"/>
      <c r="D4983" s="554"/>
      <c r="E4983" s="554"/>
      <c r="F4983" s="555"/>
      <c r="G4983" s="554"/>
      <c r="H4983" s="554"/>
      <c r="I4983" s="543"/>
      <c r="J4983" s="556"/>
      <c r="K4983" s="556"/>
      <c r="L4983" s="544"/>
      <c r="M4983" s="556"/>
      <c r="N4983" s="589"/>
      <c r="O4983" s="545"/>
      <c r="P4983" s="545"/>
    </row>
    <row r="4984" spans="1:16" hidden="1" x14ac:dyDescent="0.2">
      <c r="A4984" s="538"/>
      <c r="B4984" s="539"/>
      <c r="C4984" s="584"/>
      <c r="D4984" s="554"/>
      <c r="E4984" s="554"/>
      <c r="F4984" s="555"/>
      <c r="G4984" s="554"/>
      <c r="H4984" s="554"/>
      <c r="I4984" s="543"/>
      <c r="J4984" s="556"/>
      <c r="K4984" s="556"/>
      <c r="L4984" s="544"/>
      <c r="M4984" s="556"/>
      <c r="N4984" s="589"/>
      <c r="O4984" s="545"/>
      <c r="P4984" s="545"/>
    </row>
    <row r="4985" spans="1:16" hidden="1" x14ac:dyDescent="0.2">
      <c r="A4985" s="538"/>
      <c r="B4985" s="539"/>
      <c r="C4985" s="584"/>
      <c r="D4985" s="554"/>
      <c r="E4985" s="554"/>
      <c r="F4985" s="555"/>
      <c r="G4985" s="554"/>
      <c r="H4985" s="554"/>
      <c r="I4985" s="543"/>
      <c r="J4985" s="556"/>
      <c r="K4985" s="556"/>
      <c r="L4985" s="544"/>
      <c r="M4985" s="556"/>
      <c r="N4985" s="589"/>
      <c r="O4985" s="545"/>
      <c r="P4985" s="545"/>
    </row>
    <row r="4986" spans="1:16" hidden="1" x14ac:dyDescent="0.2">
      <c r="A4986" s="538"/>
      <c r="B4986" s="539"/>
      <c r="C4986" s="584"/>
      <c r="D4986" s="554"/>
      <c r="E4986" s="554"/>
      <c r="F4986" s="555"/>
      <c r="G4986" s="554"/>
      <c r="H4986" s="554"/>
      <c r="I4986" s="543"/>
      <c r="J4986" s="556"/>
      <c r="K4986" s="556"/>
      <c r="L4986" s="544"/>
      <c r="M4986" s="556"/>
      <c r="N4986" s="589"/>
      <c r="O4986" s="545"/>
      <c r="P4986" s="545"/>
    </row>
    <row r="4987" spans="1:16" hidden="1" x14ac:dyDescent="0.2">
      <c r="A4987" s="538"/>
      <c r="B4987" s="539"/>
      <c r="C4987" s="584"/>
      <c r="D4987" s="554"/>
      <c r="E4987" s="554"/>
      <c r="F4987" s="555"/>
      <c r="G4987" s="554"/>
      <c r="H4987" s="554"/>
      <c r="I4987" s="543"/>
      <c r="J4987" s="556"/>
      <c r="K4987" s="556"/>
      <c r="L4987" s="544"/>
      <c r="M4987" s="556"/>
      <c r="N4987" s="589"/>
      <c r="O4987" s="545"/>
      <c r="P4987" s="545"/>
    </row>
    <row r="4988" spans="1:16" hidden="1" x14ac:dyDescent="0.2">
      <c r="A4988" s="538"/>
      <c r="B4988" s="539"/>
      <c r="C4988" s="584"/>
      <c r="D4988" s="554"/>
      <c r="E4988" s="554"/>
      <c r="F4988" s="555"/>
      <c r="G4988" s="554"/>
      <c r="H4988" s="554"/>
      <c r="I4988" s="543"/>
      <c r="J4988" s="556"/>
      <c r="K4988" s="556"/>
      <c r="L4988" s="544"/>
      <c r="M4988" s="556"/>
      <c r="N4988" s="589"/>
      <c r="O4988" s="545"/>
      <c r="P4988" s="545"/>
    </row>
    <row r="4989" spans="1:16" hidden="1" x14ac:dyDescent="0.2">
      <c r="A4989" s="538"/>
      <c r="B4989" s="539"/>
      <c r="C4989" s="584"/>
      <c r="D4989" s="554"/>
      <c r="E4989" s="554"/>
      <c r="F4989" s="555"/>
      <c r="G4989" s="554"/>
      <c r="H4989" s="554"/>
      <c r="I4989" s="543"/>
      <c r="J4989" s="556"/>
      <c r="K4989" s="556"/>
      <c r="L4989" s="544"/>
      <c r="M4989" s="556"/>
      <c r="N4989" s="589"/>
      <c r="O4989" s="545"/>
      <c r="P4989" s="545"/>
    </row>
    <row r="4990" spans="1:16" hidden="1" x14ac:dyDescent="0.2">
      <c r="A4990" s="538"/>
      <c r="B4990" s="539"/>
      <c r="C4990" s="584"/>
      <c r="D4990" s="554"/>
      <c r="E4990" s="554"/>
      <c r="F4990" s="555"/>
      <c r="G4990" s="554"/>
      <c r="H4990" s="554"/>
      <c r="I4990" s="543"/>
      <c r="J4990" s="556"/>
      <c r="K4990" s="556"/>
      <c r="L4990" s="544"/>
      <c r="M4990" s="556"/>
      <c r="N4990" s="589"/>
      <c r="O4990" s="545"/>
      <c r="P4990" s="545"/>
    </row>
    <row r="4991" spans="1:16" hidden="1" x14ac:dyDescent="0.2">
      <c r="A4991" s="538"/>
      <c r="B4991" s="539"/>
      <c r="C4991" s="584"/>
      <c r="D4991" s="554"/>
      <c r="E4991" s="554"/>
      <c r="F4991" s="555"/>
      <c r="G4991" s="554"/>
      <c r="H4991" s="554"/>
      <c r="I4991" s="543"/>
      <c r="J4991" s="556"/>
      <c r="K4991" s="556"/>
      <c r="L4991" s="544"/>
      <c r="M4991" s="556"/>
      <c r="N4991" s="589"/>
      <c r="O4991" s="545"/>
      <c r="P4991" s="545"/>
    </row>
    <row r="4992" spans="1:16" hidden="1" x14ac:dyDescent="0.2">
      <c r="A4992" s="538"/>
      <c r="B4992" s="539"/>
      <c r="C4992" s="584"/>
      <c r="D4992" s="554"/>
      <c r="E4992" s="554"/>
      <c r="F4992" s="555"/>
      <c r="G4992" s="554"/>
      <c r="H4992" s="554"/>
      <c r="I4992" s="543"/>
      <c r="J4992" s="556"/>
      <c r="K4992" s="556"/>
      <c r="L4992" s="544"/>
      <c r="M4992" s="556"/>
      <c r="N4992" s="589"/>
      <c r="O4992" s="545"/>
      <c r="P4992" s="545"/>
    </row>
    <row r="4993" spans="1:16" hidden="1" x14ac:dyDescent="0.2">
      <c r="A4993" s="538"/>
      <c r="B4993" s="539"/>
      <c r="C4993" s="584"/>
      <c r="D4993" s="554"/>
      <c r="E4993" s="554"/>
      <c r="F4993" s="555"/>
      <c r="G4993" s="554"/>
      <c r="H4993" s="554"/>
      <c r="I4993" s="543"/>
      <c r="J4993" s="556"/>
      <c r="K4993" s="556"/>
      <c r="L4993" s="544"/>
      <c r="M4993" s="556"/>
      <c r="N4993" s="589"/>
      <c r="O4993" s="545"/>
      <c r="P4993" s="545"/>
    </row>
    <row r="4994" spans="1:16" hidden="1" x14ac:dyDescent="0.2">
      <c r="A4994" s="538"/>
      <c r="B4994" s="539"/>
      <c r="C4994" s="584"/>
      <c r="D4994" s="554"/>
      <c r="E4994" s="554"/>
      <c r="F4994" s="555"/>
      <c r="G4994" s="554"/>
      <c r="H4994" s="554"/>
      <c r="I4994" s="543"/>
      <c r="J4994" s="556"/>
      <c r="K4994" s="556"/>
      <c r="L4994" s="544"/>
      <c r="M4994" s="556"/>
      <c r="N4994" s="589"/>
      <c r="O4994" s="545"/>
      <c r="P4994" s="545"/>
    </row>
    <row r="4995" spans="1:16" hidden="1" x14ac:dyDescent="0.2">
      <c r="A4995" s="538"/>
      <c r="B4995" s="539"/>
      <c r="C4995" s="584"/>
      <c r="D4995" s="554"/>
      <c r="E4995" s="554"/>
      <c r="F4995" s="555"/>
      <c r="G4995" s="554"/>
      <c r="H4995" s="554"/>
      <c r="I4995" s="543"/>
      <c r="J4995" s="556"/>
      <c r="K4995" s="556"/>
      <c r="L4995" s="544"/>
      <c r="M4995" s="556"/>
      <c r="N4995" s="589"/>
      <c r="O4995" s="545"/>
      <c r="P4995" s="545"/>
    </row>
    <row r="4996" spans="1:16" hidden="1" x14ac:dyDescent="0.2">
      <c r="A4996" s="538"/>
      <c r="B4996" s="539"/>
      <c r="C4996" s="584"/>
      <c r="D4996" s="554"/>
      <c r="E4996" s="554"/>
      <c r="F4996" s="555"/>
      <c r="G4996" s="554"/>
      <c r="H4996" s="554"/>
      <c r="I4996" s="543"/>
      <c r="J4996" s="556"/>
      <c r="K4996" s="556"/>
      <c r="L4996" s="544"/>
      <c r="M4996" s="556"/>
      <c r="N4996" s="589"/>
      <c r="O4996" s="545"/>
      <c r="P4996" s="545"/>
    </row>
    <row r="4997" spans="1:16" hidden="1" x14ac:dyDescent="0.2">
      <c r="A4997" s="538"/>
      <c r="B4997" s="539"/>
      <c r="C4997" s="584"/>
      <c r="D4997" s="554"/>
      <c r="E4997" s="554"/>
      <c r="F4997" s="555"/>
      <c r="G4997" s="554"/>
      <c r="H4997" s="554"/>
      <c r="I4997" s="543"/>
      <c r="J4997" s="556"/>
      <c r="K4997" s="556"/>
      <c r="L4997" s="544"/>
      <c r="M4997" s="556"/>
      <c r="N4997" s="589"/>
      <c r="O4997" s="545"/>
      <c r="P4997" s="545"/>
    </row>
    <row r="4998" spans="1:16" hidden="1" x14ac:dyDescent="0.2">
      <c r="A4998" s="538"/>
      <c r="B4998" s="539"/>
      <c r="C4998" s="584"/>
      <c r="D4998" s="554"/>
      <c r="E4998" s="554"/>
      <c r="F4998" s="555"/>
      <c r="G4998" s="554"/>
      <c r="H4998" s="554"/>
      <c r="I4998" s="543"/>
      <c r="J4998" s="556"/>
      <c r="K4998" s="556"/>
      <c r="L4998" s="544"/>
      <c r="M4998" s="556"/>
      <c r="N4998" s="589"/>
      <c r="O4998" s="545"/>
      <c r="P4998" s="545"/>
    </row>
    <row r="4999" spans="1:16" hidden="1" x14ac:dyDescent="0.2">
      <c r="A4999" s="538"/>
      <c r="B4999" s="539"/>
      <c r="C4999" s="584"/>
      <c r="D4999" s="554"/>
      <c r="E4999" s="554"/>
      <c r="F4999" s="555"/>
      <c r="G4999" s="554"/>
      <c r="H4999" s="554"/>
      <c r="I4999" s="543"/>
      <c r="J4999" s="556"/>
      <c r="K4999" s="556"/>
      <c r="L4999" s="544"/>
      <c r="M4999" s="556"/>
      <c r="N4999" s="589"/>
      <c r="O4999" s="545"/>
      <c r="P4999" s="545"/>
    </row>
    <row r="5000" spans="1:16" hidden="1" x14ac:dyDescent="0.2">
      <c r="A5000" s="538"/>
      <c r="B5000" s="539"/>
      <c r="C5000" s="584"/>
      <c r="D5000" s="554"/>
      <c r="E5000" s="554"/>
      <c r="F5000" s="555"/>
      <c r="G5000" s="554"/>
      <c r="H5000" s="554"/>
      <c r="I5000" s="543"/>
      <c r="J5000" s="556"/>
      <c r="K5000" s="556"/>
      <c r="L5000" s="544"/>
      <c r="M5000" s="556"/>
      <c r="N5000" s="589"/>
      <c r="O5000" s="545"/>
      <c r="P5000" s="545"/>
    </row>
    <row r="5001" spans="1:16" hidden="1" x14ac:dyDescent="0.2">
      <c r="A5001" s="538"/>
      <c r="B5001" s="539"/>
      <c r="C5001" s="584"/>
      <c r="D5001" s="554"/>
      <c r="E5001" s="554"/>
      <c r="F5001" s="555"/>
      <c r="G5001" s="554"/>
      <c r="H5001" s="554"/>
      <c r="I5001" s="543"/>
      <c r="J5001" s="556"/>
      <c r="K5001" s="556"/>
      <c r="L5001" s="544"/>
      <c r="M5001" s="556"/>
      <c r="N5001" s="589"/>
      <c r="O5001" s="545"/>
      <c r="P5001" s="545"/>
    </row>
    <row r="5002" spans="1:16" hidden="1" x14ac:dyDescent="0.2">
      <c r="A5002" s="538"/>
      <c r="B5002" s="539"/>
      <c r="C5002" s="584"/>
      <c r="D5002" s="554"/>
      <c r="E5002" s="554"/>
      <c r="F5002" s="555"/>
      <c r="G5002" s="554"/>
      <c r="H5002" s="554"/>
      <c r="I5002" s="543"/>
      <c r="J5002" s="556"/>
      <c r="K5002" s="556"/>
      <c r="L5002" s="544"/>
      <c r="M5002" s="556"/>
      <c r="N5002" s="589"/>
      <c r="O5002" s="545"/>
      <c r="P5002" s="545"/>
    </row>
    <row r="5003" spans="1:16" hidden="1" x14ac:dyDescent="0.2">
      <c r="A5003" s="538"/>
      <c r="B5003" s="539"/>
      <c r="C5003" s="584"/>
      <c r="D5003" s="554"/>
      <c r="E5003" s="554"/>
      <c r="F5003" s="555"/>
      <c r="G5003" s="554"/>
      <c r="H5003" s="554"/>
      <c r="I5003" s="543"/>
      <c r="J5003" s="556"/>
      <c r="K5003" s="556"/>
      <c r="L5003" s="544"/>
      <c r="M5003" s="556"/>
      <c r="N5003" s="589"/>
      <c r="O5003" s="545"/>
      <c r="P5003" s="545"/>
    </row>
    <row r="5004" spans="1:16" hidden="1" x14ac:dyDescent="0.2">
      <c r="A5004" s="538"/>
      <c r="B5004" s="539"/>
      <c r="C5004" s="584"/>
      <c r="D5004" s="554"/>
      <c r="E5004" s="554"/>
      <c r="F5004" s="555"/>
      <c r="G5004" s="554"/>
      <c r="H5004" s="554"/>
      <c r="I5004" s="543"/>
      <c r="J5004" s="556"/>
      <c r="K5004" s="556"/>
      <c r="L5004" s="544"/>
      <c r="M5004" s="556"/>
      <c r="N5004" s="589"/>
      <c r="O5004" s="545"/>
      <c r="P5004" s="545"/>
    </row>
    <row r="5005" spans="1:16" hidden="1" x14ac:dyDescent="0.2">
      <c r="A5005" s="538"/>
      <c r="B5005" s="539"/>
      <c r="C5005" s="584"/>
      <c r="D5005" s="554"/>
      <c r="E5005" s="554"/>
      <c r="F5005" s="555"/>
      <c r="G5005" s="554"/>
      <c r="H5005" s="554"/>
      <c r="I5005" s="543"/>
      <c r="J5005" s="556"/>
      <c r="K5005" s="556"/>
      <c r="L5005" s="544"/>
      <c r="M5005" s="556"/>
      <c r="N5005" s="589"/>
      <c r="O5005" s="545"/>
      <c r="P5005" s="545"/>
    </row>
    <row r="5006" spans="1:16" hidden="1" x14ac:dyDescent="0.2">
      <c r="A5006" s="538"/>
      <c r="B5006" s="539"/>
      <c r="C5006" s="584"/>
      <c r="D5006" s="554"/>
      <c r="E5006" s="554"/>
      <c r="F5006" s="555"/>
      <c r="G5006" s="554"/>
      <c r="H5006" s="554"/>
      <c r="I5006" s="543"/>
      <c r="J5006" s="556"/>
      <c r="K5006" s="556"/>
      <c r="L5006" s="544"/>
      <c r="M5006" s="556"/>
      <c r="N5006" s="589"/>
      <c r="O5006" s="545"/>
      <c r="P5006" s="545"/>
    </row>
    <row r="5007" spans="1:16" hidden="1" x14ac:dyDescent="0.2">
      <c r="A5007" s="538"/>
      <c r="B5007" s="539"/>
      <c r="C5007" s="584"/>
      <c r="D5007" s="554"/>
      <c r="E5007" s="554"/>
      <c r="F5007" s="555"/>
      <c r="G5007" s="554"/>
      <c r="H5007" s="554"/>
      <c r="I5007" s="543"/>
      <c r="J5007" s="556"/>
      <c r="K5007" s="556"/>
      <c r="L5007" s="544"/>
      <c r="M5007" s="556"/>
      <c r="N5007" s="589"/>
      <c r="O5007" s="545"/>
      <c r="P5007" s="545"/>
    </row>
    <row r="5008" spans="1:16" hidden="1" x14ac:dyDescent="0.2">
      <c r="A5008" s="538"/>
      <c r="B5008" s="539"/>
      <c r="C5008" s="584"/>
      <c r="D5008" s="554"/>
      <c r="E5008" s="554"/>
      <c r="F5008" s="555"/>
      <c r="G5008" s="554"/>
      <c r="H5008" s="554"/>
      <c r="I5008" s="543"/>
      <c r="J5008" s="556"/>
      <c r="K5008" s="556"/>
      <c r="L5008" s="544"/>
      <c r="M5008" s="556"/>
      <c r="N5008" s="589"/>
      <c r="O5008" s="545"/>
      <c r="P5008" s="545"/>
    </row>
    <row r="5009" spans="1:16" hidden="1" x14ac:dyDescent="0.2">
      <c r="A5009" s="538"/>
      <c r="B5009" s="539"/>
      <c r="C5009" s="584"/>
      <c r="D5009" s="554"/>
      <c r="E5009" s="554"/>
      <c r="F5009" s="555"/>
      <c r="G5009" s="554"/>
      <c r="H5009" s="554"/>
      <c r="I5009" s="543"/>
      <c r="J5009" s="556"/>
      <c r="K5009" s="556"/>
      <c r="L5009" s="544"/>
      <c r="M5009" s="556"/>
      <c r="N5009" s="589"/>
      <c r="O5009" s="545"/>
      <c r="P5009" s="545"/>
    </row>
    <row r="5010" spans="1:16" hidden="1" x14ac:dyDescent="0.2">
      <c r="A5010" s="538"/>
      <c r="B5010" s="539"/>
      <c r="C5010" s="584"/>
      <c r="D5010" s="554"/>
      <c r="E5010" s="554"/>
      <c r="F5010" s="555"/>
      <c r="G5010" s="554"/>
      <c r="H5010" s="554"/>
      <c r="I5010" s="543"/>
      <c r="J5010" s="556"/>
      <c r="K5010" s="556"/>
      <c r="L5010" s="544"/>
      <c r="M5010" s="556"/>
      <c r="N5010" s="589"/>
      <c r="O5010" s="545"/>
      <c r="P5010" s="545"/>
    </row>
    <row r="5011" spans="1:16" hidden="1" x14ac:dyDescent="0.2">
      <c r="A5011" s="538"/>
      <c r="B5011" s="539"/>
      <c r="C5011" s="584"/>
      <c r="D5011" s="554"/>
      <c r="E5011" s="554"/>
      <c r="F5011" s="555"/>
      <c r="G5011" s="554"/>
      <c r="H5011" s="554"/>
      <c r="I5011" s="543"/>
      <c r="J5011" s="556"/>
      <c r="K5011" s="556"/>
      <c r="L5011" s="544"/>
      <c r="M5011" s="556"/>
      <c r="N5011" s="589"/>
      <c r="O5011" s="545"/>
      <c r="P5011" s="545"/>
    </row>
    <row r="5012" spans="1:16" hidden="1" x14ac:dyDescent="0.2">
      <c r="A5012" s="538"/>
      <c r="B5012" s="539"/>
      <c r="C5012" s="584"/>
      <c r="D5012" s="554"/>
      <c r="E5012" s="554"/>
      <c r="F5012" s="555"/>
      <c r="G5012" s="554"/>
      <c r="H5012" s="554"/>
      <c r="I5012" s="543"/>
      <c r="J5012" s="556"/>
      <c r="K5012" s="556"/>
      <c r="L5012" s="544"/>
      <c r="M5012" s="556"/>
      <c r="N5012" s="589"/>
      <c r="O5012" s="545"/>
      <c r="P5012" s="545"/>
    </row>
    <row r="5013" spans="1:16" hidden="1" x14ac:dyDescent="0.2">
      <c r="A5013" s="538"/>
      <c r="B5013" s="539"/>
      <c r="C5013" s="584"/>
      <c r="D5013" s="554"/>
      <c r="E5013" s="554"/>
      <c r="F5013" s="555"/>
      <c r="G5013" s="554"/>
      <c r="H5013" s="554"/>
      <c r="I5013" s="543"/>
      <c r="J5013" s="556"/>
      <c r="K5013" s="556"/>
      <c r="L5013" s="544"/>
      <c r="M5013" s="556"/>
      <c r="N5013" s="589"/>
      <c r="O5013" s="545"/>
      <c r="P5013" s="545"/>
    </row>
    <row r="5014" spans="1:16" hidden="1" x14ac:dyDescent="0.2">
      <c r="A5014" s="538"/>
      <c r="B5014" s="539"/>
      <c r="C5014" s="584"/>
      <c r="D5014" s="554"/>
      <c r="E5014" s="554"/>
      <c r="F5014" s="555"/>
      <c r="G5014" s="554"/>
      <c r="H5014" s="554"/>
      <c r="I5014" s="543"/>
      <c r="J5014" s="556"/>
      <c r="K5014" s="556"/>
      <c r="L5014" s="544"/>
      <c r="M5014" s="556"/>
      <c r="N5014" s="589"/>
      <c r="O5014" s="545"/>
      <c r="P5014" s="545"/>
    </row>
    <row r="5015" spans="1:16" hidden="1" x14ac:dyDescent="0.2">
      <c r="A5015" s="538"/>
      <c r="B5015" s="539"/>
      <c r="C5015" s="584"/>
      <c r="D5015" s="554"/>
      <c r="E5015" s="554"/>
      <c r="F5015" s="555"/>
      <c r="G5015" s="554"/>
      <c r="H5015" s="554"/>
      <c r="I5015" s="543"/>
      <c r="J5015" s="556"/>
      <c r="K5015" s="556"/>
      <c r="L5015" s="544"/>
      <c r="M5015" s="556"/>
      <c r="N5015" s="589"/>
      <c r="O5015" s="545"/>
      <c r="P5015" s="545"/>
    </row>
    <row r="5016" spans="1:16" hidden="1" x14ac:dyDescent="0.2">
      <c r="A5016" s="538"/>
      <c r="B5016" s="539"/>
      <c r="C5016" s="584"/>
      <c r="D5016" s="554"/>
      <c r="E5016" s="554"/>
      <c r="F5016" s="555"/>
      <c r="G5016" s="554"/>
      <c r="H5016" s="554"/>
      <c r="I5016" s="543"/>
      <c r="J5016" s="556"/>
      <c r="K5016" s="556"/>
      <c r="L5016" s="544"/>
      <c r="M5016" s="556"/>
      <c r="N5016" s="589"/>
      <c r="O5016" s="545"/>
      <c r="P5016" s="545"/>
    </row>
    <row r="5017" spans="1:16" hidden="1" x14ac:dyDescent="0.2">
      <c r="A5017" s="538"/>
      <c r="B5017" s="539"/>
      <c r="C5017" s="584"/>
      <c r="D5017" s="554"/>
      <c r="E5017" s="554"/>
      <c r="F5017" s="555"/>
      <c r="G5017" s="554"/>
      <c r="H5017" s="554"/>
      <c r="I5017" s="543"/>
      <c r="J5017" s="556"/>
      <c r="K5017" s="556"/>
      <c r="L5017" s="544"/>
      <c r="M5017" s="556"/>
      <c r="N5017" s="589"/>
      <c r="O5017" s="545"/>
      <c r="P5017" s="545"/>
    </row>
    <row r="5018" spans="1:16" hidden="1" x14ac:dyDescent="0.2">
      <c r="A5018" s="538"/>
      <c r="B5018" s="539"/>
      <c r="C5018" s="584"/>
      <c r="D5018" s="554"/>
      <c r="E5018" s="554"/>
      <c r="F5018" s="555"/>
      <c r="G5018" s="554"/>
      <c r="H5018" s="554"/>
      <c r="I5018" s="543"/>
      <c r="J5018" s="556"/>
      <c r="K5018" s="556"/>
      <c r="L5018" s="544"/>
      <c r="M5018" s="556"/>
      <c r="N5018" s="589"/>
      <c r="O5018" s="545"/>
      <c r="P5018" s="545"/>
    </row>
    <row r="5019" spans="1:16" hidden="1" x14ac:dyDescent="0.2">
      <c r="A5019" s="538"/>
      <c r="B5019" s="539"/>
      <c r="C5019" s="584"/>
      <c r="D5019" s="554"/>
      <c r="E5019" s="554"/>
      <c r="F5019" s="555"/>
      <c r="G5019" s="554"/>
      <c r="H5019" s="554"/>
      <c r="I5019" s="543"/>
      <c r="J5019" s="556"/>
      <c r="K5019" s="556"/>
      <c r="L5019" s="544"/>
      <c r="M5019" s="556"/>
      <c r="N5019" s="589"/>
      <c r="O5019" s="545"/>
      <c r="P5019" s="545"/>
    </row>
    <row r="5020" spans="1:16" hidden="1" x14ac:dyDescent="0.2">
      <c r="A5020" s="538"/>
      <c r="B5020" s="539"/>
      <c r="C5020" s="584"/>
      <c r="D5020" s="554"/>
      <c r="E5020" s="554"/>
      <c r="F5020" s="555"/>
      <c r="G5020" s="554"/>
      <c r="H5020" s="554"/>
      <c r="I5020" s="543"/>
      <c r="J5020" s="556"/>
      <c r="K5020" s="556"/>
      <c r="L5020" s="544"/>
      <c r="M5020" s="556"/>
      <c r="N5020" s="589"/>
      <c r="O5020" s="545"/>
      <c r="P5020" s="545"/>
    </row>
    <row r="5021" spans="1:16" hidden="1" x14ac:dyDescent="0.2">
      <c r="A5021" s="538"/>
      <c r="B5021" s="539"/>
      <c r="C5021" s="584"/>
      <c r="D5021" s="554"/>
      <c r="E5021" s="554"/>
      <c r="F5021" s="555"/>
      <c r="G5021" s="554"/>
      <c r="H5021" s="554"/>
      <c r="I5021" s="543"/>
      <c r="J5021" s="556"/>
      <c r="K5021" s="556"/>
      <c r="L5021" s="544"/>
      <c r="M5021" s="556"/>
      <c r="N5021" s="589"/>
      <c r="O5021" s="545"/>
      <c r="P5021" s="545"/>
    </row>
    <row r="5022" spans="1:16" hidden="1" x14ac:dyDescent="0.2">
      <c r="A5022" s="538"/>
      <c r="B5022" s="539"/>
      <c r="C5022" s="584"/>
      <c r="D5022" s="554"/>
      <c r="E5022" s="554"/>
      <c r="F5022" s="555"/>
      <c r="G5022" s="554"/>
      <c r="H5022" s="554"/>
      <c r="I5022" s="543"/>
      <c r="J5022" s="556"/>
      <c r="K5022" s="556"/>
      <c r="L5022" s="544"/>
      <c r="M5022" s="556"/>
      <c r="N5022" s="589"/>
      <c r="O5022" s="545"/>
      <c r="P5022" s="545"/>
    </row>
    <row r="5023" spans="1:16" hidden="1" x14ac:dyDescent="0.2">
      <c r="A5023" s="538"/>
      <c r="B5023" s="539"/>
      <c r="C5023" s="584"/>
      <c r="D5023" s="554"/>
      <c r="E5023" s="554"/>
      <c r="F5023" s="555"/>
      <c r="G5023" s="554"/>
      <c r="H5023" s="554"/>
      <c r="I5023" s="543"/>
      <c r="J5023" s="556"/>
      <c r="K5023" s="556"/>
      <c r="L5023" s="544"/>
      <c r="M5023" s="556"/>
      <c r="N5023" s="589"/>
      <c r="O5023" s="545"/>
      <c r="P5023" s="545"/>
    </row>
    <row r="5024" spans="1:16" hidden="1" x14ac:dyDescent="0.2">
      <c r="A5024" s="538"/>
      <c r="B5024" s="539"/>
      <c r="C5024" s="584"/>
      <c r="D5024" s="554"/>
      <c r="E5024" s="554"/>
      <c r="F5024" s="555"/>
      <c r="G5024" s="554"/>
      <c r="H5024" s="554"/>
      <c r="I5024" s="543"/>
      <c r="J5024" s="556"/>
      <c r="K5024" s="556"/>
      <c r="L5024" s="544"/>
      <c r="M5024" s="556"/>
      <c r="N5024" s="589"/>
      <c r="O5024" s="545"/>
      <c r="P5024" s="545"/>
    </row>
    <row r="5025" spans="1:16" hidden="1" x14ac:dyDescent="0.2">
      <c r="A5025" s="538"/>
      <c r="B5025" s="539"/>
      <c r="C5025" s="584"/>
      <c r="D5025" s="554"/>
      <c r="E5025" s="554"/>
      <c r="F5025" s="555"/>
      <c r="G5025" s="554"/>
      <c r="H5025" s="554"/>
      <c r="I5025" s="543"/>
      <c r="J5025" s="556"/>
      <c r="K5025" s="556"/>
      <c r="L5025" s="544"/>
      <c r="M5025" s="556"/>
      <c r="N5025" s="589"/>
      <c r="O5025" s="545"/>
      <c r="P5025" s="545"/>
    </row>
    <row r="5026" spans="1:16" hidden="1" x14ac:dyDescent="0.2">
      <c r="A5026" s="538"/>
      <c r="B5026" s="539"/>
      <c r="C5026" s="584"/>
      <c r="D5026" s="554"/>
      <c r="E5026" s="554"/>
      <c r="F5026" s="555"/>
      <c r="G5026" s="554"/>
      <c r="H5026" s="554"/>
      <c r="I5026" s="543"/>
      <c r="J5026" s="556"/>
      <c r="K5026" s="556"/>
      <c r="L5026" s="544"/>
      <c r="M5026" s="556"/>
      <c r="N5026" s="589"/>
      <c r="O5026" s="545"/>
      <c r="P5026" s="545"/>
    </row>
    <row r="5027" spans="1:16" hidden="1" x14ac:dyDescent="0.2">
      <c r="A5027" s="538"/>
      <c r="B5027" s="539"/>
      <c r="C5027" s="584"/>
      <c r="D5027" s="554"/>
      <c r="E5027" s="554"/>
      <c r="F5027" s="555"/>
      <c r="G5027" s="554"/>
      <c r="H5027" s="554"/>
      <c r="I5027" s="543"/>
      <c r="J5027" s="556"/>
      <c r="K5027" s="556"/>
      <c r="L5027" s="544"/>
      <c r="M5027" s="556"/>
      <c r="N5027" s="589"/>
      <c r="O5027" s="545"/>
      <c r="P5027" s="545"/>
    </row>
    <row r="5028" spans="1:16" hidden="1" x14ac:dyDescent="0.2">
      <c r="A5028" s="538"/>
      <c r="B5028" s="539"/>
      <c r="C5028" s="584"/>
      <c r="D5028" s="554"/>
      <c r="E5028" s="554"/>
      <c r="F5028" s="555"/>
      <c r="G5028" s="554"/>
      <c r="H5028" s="554"/>
      <c r="I5028" s="543"/>
      <c r="J5028" s="556"/>
      <c r="K5028" s="556"/>
      <c r="L5028" s="544"/>
      <c r="M5028" s="556"/>
      <c r="N5028" s="589"/>
      <c r="O5028" s="545"/>
      <c r="P5028" s="545"/>
    </row>
    <row r="5029" spans="1:16" hidden="1" x14ac:dyDescent="0.2">
      <c r="A5029" s="538"/>
      <c r="B5029" s="539"/>
      <c r="C5029" s="584"/>
      <c r="D5029" s="554"/>
      <c r="E5029" s="554"/>
      <c r="F5029" s="555"/>
      <c r="G5029" s="554"/>
      <c r="H5029" s="554"/>
      <c r="I5029" s="543"/>
      <c r="J5029" s="556"/>
      <c r="K5029" s="556"/>
      <c r="L5029" s="544"/>
      <c r="M5029" s="556"/>
      <c r="N5029" s="589"/>
      <c r="O5029" s="545"/>
      <c r="P5029" s="545"/>
    </row>
    <row r="5030" spans="1:16" hidden="1" x14ac:dyDescent="0.2">
      <c r="A5030" s="538"/>
      <c r="B5030" s="539"/>
      <c r="C5030" s="584"/>
      <c r="D5030" s="554"/>
      <c r="E5030" s="554"/>
      <c r="F5030" s="555"/>
      <c r="G5030" s="554"/>
      <c r="H5030" s="554"/>
      <c r="I5030" s="543"/>
      <c r="J5030" s="556"/>
      <c r="K5030" s="556"/>
      <c r="L5030" s="544"/>
      <c r="M5030" s="556"/>
      <c r="N5030" s="589"/>
      <c r="O5030" s="545"/>
      <c r="P5030" s="545"/>
    </row>
    <row r="5031" spans="1:16" hidden="1" x14ac:dyDescent="0.2">
      <c r="A5031" s="538"/>
      <c r="B5031" s="539"/>
      <c r="C5031" s="584"/>
      <c r="D5031" s="554"/>
      <c r="E5031" s="554"/>
      <c r="F5031" s="555"/>
      <c r="G5031" s="554"/>
      <c r="H5031" s="554"/>
      <c r="I5031" s="543"/>
      <c r="J5031" s="556"/>
      <c r="K5031" s="556"/>
      <c r="L5031" s="544"/>
      <c r="M5031" s="556"/>
      <c r="N5031" s="589"/>
      <c r="O5031" s="545"/>
      <c r="P5031" s="545"/>
    </row>
    <row r="5032" spans="1:16" hidden="1" x14ac:dyDescent="0.2">
      <c r="A5032" s="538"/>
      <c r="B5032" s="539"/>
      <c r="C5032" s="584"/>
      <c r="D5032" s="554"/>
      <c r="E5032" s="554"/>
      <c r="F5032" s="555"/>
      <c r="G5032" s="554"/>
      <c r="H5032" s="554"/>
      <c r="I5032" s="543"/>
      <c r="J5032" s="556"/>
      <c r="K5032" s="556"/>
      <c r="L5032" s="544"/>
      <c r="M5032" s="556"/>
      <c r="N5032" s="589"/>
      <c r="O5032" s="545"/>
      <c r="P5032" s="545"/>
    </row>
    <row r="5033" spans="1:16" hidden="1" x14ac:dyDescent="0.2">
      <c r="A5033" s="538"/>
      <c r="B5033" s="539"/>
      <c r="C5033" s="584"/>
      <c r="D5033" s="554"/>
      <c r="E5033" s="554"/>
      <c r="F5033" s="555"/>
      <c r="G5033" s="554"/>
      <c r="H5033" s="554"/>
      <c r="I5033" s="543"/>
      <c r="J5033" s="556"/>
      <c r="K5033" s="556"/>
      <c r="L5033" s="544"/>
      <c r="M5033" s="556"/>
      <c r="N5033" s="589"/>
      <c r="O5033" s="545"/>
      <c r="P5033" s="545"/>
    </row>
    <row r="5034" spans="1:16" hidden="1" x14ac:dyDescent="0.2">
      <c r="A5034" s="538"/>
      <c r="B5034" s="539"/>
      <c r="C5034" s="584"/>
      <c r="D5034" s="554"/>
      <c r="E5034" s="554"/>
      <c r="F5034" s="555"/>
      <c r="G5034" s="554"/>
      <c r="H5034" s="554"/>
      <c r="I5034" s="543"/>
      <c r="J5034" s="556"/>
      <c r="K5034" s="556"/>
      <c r="L5034" s="544"/>
      <c r="M5034" s="556"/>
      <c r="N5034" s="589"/>
      <c r="O5034" s="545"/>
      <c r="P5034" s="545"/>
    </row>
    <row r="5035" spans="1:16" hidden="1" x14ac:dyDescent="0.2">
      <c r="A5035" s="538"/>
      <c r="B5035" s="539"/>
      <c r="C5035" s="584"/>
      <c r="D5035" s="554"/>
      <c r="E5035" s="554"/>
      <c r="F5035" s="555"/>
      <c r="G5035" s="554"/>
      <c r="H5035" s="554"/>
      <c r="I5035" s="543"/>
      <c r="J5035" s="556"/>
      <c r="K5035" s="556"/>
      <c r="L5035" s="544"/>
      <c r="M5035" s="556"/>
      <c r="N5035" s="589"/>
      <c r="O5035" s="545"/>
      <c r="P5035" s="545"/>
    </row>
    <row r="5036" spans="1:16" hidden="1" x14ac:dyDescent="0.2">
      <c r="A5036" s="538"/>
      <c r="B5036" s="539"/>
      <c r="C5036" s="584"/>
      <c r="D5036" s="554"/>
      <c r="E5036" s="554"/>
      <c r="F5036" s="555"/>
      <c r="G5036" s="554"/>
      <c r="H5036" s="554"/>
      <c r="I5036" s="543"/>
      <c r="J5036" s="556"/>
      <c r="K5036" s="556"/>
      <c r="L5036" s="544"/>
      <c r="M5036" s="556"/>
      <c r="N5036" s="589"/>
      <c r="O5036" s="545"/>
      <c r="P5036" s="545"/>
    </row>
    <row r="5037" spans="1:16" hidden="1" x14ac:dyDescent="0.2">
      <c r="A5037" s="538"/>
      <c r="B5037" s="539"/>
      <c r="C5037" s="584"/>
      <c r="D5037" s="554"/>
      <c r="E5037" s="554"/>
      <c r="F5037" s="555"/>
      <c r="G5037" s="554"/>
      <c r="H5037" s="554"/>
      <c r="I5037" s="543"/>
      <c r="J5037" s="556"/>
      <c r="K5037" s="556"/>
      <c r="L5037" s="544"/>
      <c r="M5037" s="556"/>
      <c r="N5037" s="589"/>
      <c r="O5037" s="545"/>
      <c r="P5037" s="545"/>
    </row>
    <row r="5038" spans="1:16" hidden="1" x14ac:dyDescent="0.2">
      <c r="A5038" s="538"/>
      <c r="B5038" s="539"/>
      <c r="C5038" s="584"/>
      <c r="D5038" s="554"/>
      <c r="E5038" s="554"/>
      <c r="F5038" s="555"/>
      <c r="G5038" s="554"/>
      <c r="H5038" s="554"/>
      <c r="I5038" s="543"/>
      <c r="J5038" s="556"/>
      <c r="K5038" s="556"/>
      <c r="L5038" s="544"/>
      <c r="M5038" s="556"/>
      <c r="N5038" s="589"/>
      <c r="O5038" s="545"/>
      <c r="P5038" s="545"/>
    </row>
    <row r="5039" spans="1:16" hidden="1" x14ac:dyDescent="0.2">
      <c r="A5039" s="538"/>
      <c r="B5039" s="539"/>
      <c r="C5039" s="584"/>
      <c r="D5039" s="554"/>
      <c r="E5039" s="554"/>
      <c r="F5039" s="555"/>
      <c r="G5039" s="554"/>
      <c r="H5039" s="554"/>
      <c r="I5039" s="543"/>
      <c r="J5039" s="556"/>
      <c r="K5039" s="556"/>
      <c r="L5039" s="544"/>
      <c r="M5039" s="556"/>
      <c r="N5039" s="589"/>
      <c r="O5039" s="545"/>
      <c r="P5039" s="545"/>
    </row>
    <row r="5040" spans="1:16" hidden="1" x14ac:dyDescent="0.2">
      <c r="A5040" s="538"/>
      <c r="B5040" s="539"/>
      <c r="C5040" s="584"/>
      <c r="D5040" s="554"/>
      <c r="E5040" s="554"/>
      <c r="F5040" s="555"/>
      <c r="G5040" s="554"/>
      <c r="H5040" s="554"/>
      <c r="I5040" s="543"/>
      <c r="J5040" s="556"/>
      <c r="K5040" s="556"/>
      <c r="L5040" s="544"/>
      <c r="M5040" s="556"/>
      <c r="N5040" s="589"/>
      <c r="O5040" s="545"/>
      <c r="P5040" s="545"/>
    </row>
    <row r="5041" spans="1:16" hidden="1" x14ac:dyDescent="0.2">
      <c r="A5041" s="538"/>
      <c r="B5041" s="539"/>
      <c r="C5041" s="584"/>
      <c r="D5041" s="554"/>
      <c r="E5041" s="554"/>
      <c r="F5041" s="555"/>
      <c r="G5041" s="554"/>
      <c r="H5041" s="554"/>
      <c r="I5041" s="543"/>
      <c r="J5041" s="556"/>
      <c r="K5041" s="556"/>
      <c r="L5041" s="544"/>
      <c r="M5041" s="556"/>
      <c r="N5041" s="589"/>
      <c r="O5041" s="545"/>
      <c r="P5041" s="545"/>
    </row>
    <row r="5042" spans="1:16" hidden="1" x14ac:dyDescent="0.2">
      <c r="A5042" s="538"/>
      <c r="B5042" s="539"/>
      <c r="C5042" s="584"/>
      <c r="D5042" s="554"/>
      <c r="E5042" s="554"/>
      <c r="F5042" s="555"/>
      <c r="G5042" s="554"/>
      <c r="H5042" s="554"/>
      <c r="I5042" s="543"/>
      <c r="J5042" s="556"/>
      <c r="K5042" s="556"/>
      <c r="L5042" s="544"/>
      <c r="M5042" s="556"/>
      <c r="N5042" s="589"/>
      <c r="O5042" s="545"/>
      <c r="P5042" s="545"/>
    </row>
    <row r="5043" spans="1:16" hidden="1" x14ac:dyDescent="0.2">
      <c r="A5043" s="538"/>
      <c r="B5043" s="539"/>
      <c r="C5043" s="584"/>
      <c r="D5043" s="554"/>
      <c r="E5043" s="554"/>
      <c r="F5043" s="555"/>
      <c r="G5043" s="554"/>
      <c r="H5043" s="554"/>
      <c r="I5043" s="543"/>
      <c r="J5043" s="556"/>
      <c r="K5043" s="556"/>
      <c r="L5043" s="544"/>
      <c r="M5043" s="556"/>
      <c r="N5043" s="589"/>
      <c r="O5043" s="545"/>
      <c r="P5043" s="545"/>
    </row>
    <row r="5044" spans="1:16" hidden="1" x14ac:dyDescent="0.2">
      <c r="A5044" s="538"/>
      <c r="B5044" s="539"/>
      <c r="C5044" s="584"/>
      <c r="D5044" s="554"/>
      <c r="E5044" s="554"/>
      <c r="F5044" s="555"/>
      <c r="G5044" s="554"/>
      <c r="H5044" s="554"/>
      <c r="I5044" s="543"/>
      <c r="J5044" s="556"/>
      <c r="K5044" s="556"/>
      <c r="L5044" s="544"/>
      <c r="M5044" s="556"/>
      <c r="N5044" s="589"/>
      <c r="O5044" s="545"/>
      <c r="P5044" s="545"/>
    </row>
    <row r="5045" spans="1:16" hidden="1" x14ac:dyDescent="0.2">
      <c r="A5045" s="538"/>
      <c r="B5045" s="539"/>
      <c r="C5045" s="584"/>
      <c r="D5045" s="554"/>
      <c r="E5045" s="554"/>
      <c r="F5045" s="555"/>
      <c r="G5045" s="554"/>
      <c r="H5045" s="554"/>
      <c r="I5045" s="543"/>
      <c r="J5045" s="556"/>
      <c r="K5045" s="556"/>
      <c r="L5045" s="544"/>
      <c r="M5045" s="556"/>
      <c r="N5045" s="589"/>
      <c r="O5045" s="545"/>
      <c r="P5045" s="545"/>
    </row>
    <row r="5046" spans="1:16" hidden="1" x14ac:dyDescent="0.2">
      <c r="A5046" s="538"/>
      <c r="B5046" s="539"/>
      <c r="C5046" s="584"/>
      <c r="D5046" s="554"/>
      <c r="E5046" s="554"/>
      <c r="F5046" s="555"/>
      <c r="G5046" s="554"/>
      <c r="H5046" s="554"/>
      <c r="I5046" s="543"/>
      <c r="J5046" s="556"/>
      <c r="K5046" s="556"/>
      <c r="L5046" s="544"/>
      <c r="M5046" s="556"/>
      <c r="N5046" s="589"/>
      <c r="O5046" s="545"/>
      <c r="P5046" s="545"/>
    </row>
    <row r="5047" spans="1:16" hidden="1" x14ac:dyDescent="0.2">
      <c r="A5047" s="538"/>
      <c r="B5047" s="539"/>
      <c r="C5047" s="584"/>
      <c r="D5047" s="554"/>
      <c r="E5047" s="554"/>
      <c r="F5047" s="555"/>
      <c r="G5047" s="554"/>
      <c r="H5047" s="554"/>
      <c r="I5047" s="543"/>
      <c r="J5047" s="556"/>
      <c r="K5047" s="556"/>
      <c r="L5047" s="544"/>
      <c r="M5047" s="556"/>
      <c r="N5047" s="589"/>
      <c r="O5047" s="545"/>
      <c r="P5047" s="545"/>
    </row>
    <row r="5048" spans="1:16" hidden="1" x14ac:dyDescent="0.2">
      <c r="A5048" s="538"/>
      <c r="B5048" s="539"/>
      <c r="C5048" s="584"/>
      <c r="D5048" s="554"/>
      <c r="E5048" s="554"/>
      <c r="F5048" s="555"/>
      <c r="G5048" s="554"/>
      <c r="H5048" s="554"/>
      <c r="I5048" s="543"/>
      <c r="J5048" s="556"/>
      <c r="K5048" s="556"/>
      <c r="L5048" s="544"/>
      <c r="M5048" s="556"/>
      <c r="N5048" s="589"/>
      <c r="O5048" s="545"/>
      <c r="P5048" s="545"/>
    </row>
    <row r="5049" spans="1:16" hidden="1" x14ac:dyDescent="0.2">
      <c r="A5049" s="538"/>
      <c r="B5049" s="539"/>
      <c r="C5049" s="584"/>
      <c r="D5049" s="554"/>
      <c r="E5049" s="554"/>
      <c r="F5049" s="555"/>
      <c r="G5049" s="554"/>
      <c r="H5049" s="554"/>
      <c r="I5049" s="543"/>
      <c r="J5049" s="556"/>
      <c r="K5049" s="556"/>
      <c r="L5049" s="544"/>
      <c r="M5049" s="556"/>
      <c r="N5049" s="589"/>
      <c r="O5049" s="545"/>
      <c r="P5049" s="545"/>
    </row>
    <row r="5050" spans="1:16" hidden="1" x14ac:dyDescent="0.2">
      <c r="A5050" s="538"/>
      <c r="B5050" s="539"/>
      <c r="C5050" s="584"/>
      <c r="D5050" s="554"/>
      <c r="E5050" s="554"/>
      <c r="F5050" s="555"/>
      <c r="G5050" s="554"/>
      <c r="H5050" s="554"/>
      <c r="I5050" s="543"/>
      <c r="J5050" s="556"/>
      <c r="K5050" s="556"/>
      <c r="L5050" s="544"/>
      <c r="M5050" s="556"/>
      <c r="N5050" s="589"/>
      <c r="O5050" s="545"/>
      <c r="P5050" s="545"/>
    </row>
    <row r="5051" spans="1:16" hidden="1" x14ac:dyDescent="0.2">
      <c r="A5051" s="538"/>
      <c r="B5051" s="539"/>
      <c r="C5051" s="584"/>
      <c r="D5051" s="554"/>
      <c r="E5051" s="554"/>
      <c r="F5051" s="555"/>
      <c r="G5051" s="554"/>
      <c r="H5051" s="554"/>
      <c r="I5051" s="543"/>
      <c r="J5051" s="556"/>
      <c r="K5051" s="556"/>
      <c r="L5051" s="544"/>
      <c r="M5051" s="556"/>
      <c r="N5051" s="589"/>
      <c r="O5051" s="545"/>
      <c r="P5051" s="545"/>
    </row>
    <row r="5052" spans="1:16" hidden="1" x14ac:dyDescent="0.2">
      <c r="A5052" s="538"/>
      <c r="B5052" s="539"/>
      <c r="C5052" s="584"/>
      <c r="D5052" s="554"/>
      <c r="E5052" s="554"/>
      <c r="F5052" s="555"/>
      <c r="G5052" s="554"/>
      <c r="H5052" s="554"/>
      <c r="I5052" s="543"/>
      <c r="J5052" s="556"/>
      <c r="K5052" s="556"/>
      <c r="L5052" s="544"/>
      <c r="M5052" s="556"/>
      <c r="N5052" s="589"/>
      <c r="O5052" s="545"/>
      <c r="P5052" s="545"/>
    </row>
    <row r="5053" spans="1:16" hidden="1" x14ac:dyDescent="0.2">
      <c r="A5053" s="538"/>
      <c r="B5053" s="539"/>
      <c r="C5053" s="584"/>
      <c r="D5053" s="554"/>
      <c r="E5053" s="554"/>
      <c r="F5053" s="555"/>
      <c r="G5053" s="554"/>
      <c r="H5053" s="554"/>
      <c r="I5053" s="543"/>
      <c r="J5053" s="556"/>
      <c r="K5053" s="556"/>
      <c r="L5053" s="544"/>
      <c r="M5053" s="556"/>
      <c r="N5053" s="589"/>
      <c r="O5053" s="545"/>
      <c r="P5053" s="545"/>
    </row>
    <row r="5054" spans="1:16" hidden="1" x14ac:dyDescent="0.2">
      <c r="A5054" s="538"/>
      <c r="B5054" s="539"/>
      <c r="C5054" s="584"/>
      <c r="D5054" s="554"/>
      <c r="E5054" s="554"/>
      <c r="F5054" s="555"/>
      <c r="G5054" s="554"/>
      <c r="H5054" s="554"/>
      <c r="I5054" s="543"/>
      <c r="J5054" s="556"/>
      <c r="K5054" s="556"/>
      <c r="L5054" s="544"/>
      <c r="M5054" s="556"/>
      <c r="N5054" s="589"/>
      <c r="O5054" s="545"/>
      <c r="P5054" s="545"/>
    </row>
    <row r="5055" spans="1:16" hidden="1" x14ac:dyDescent="0.2">
      <c r="A5055" s="538"/>
      <c r="B5055" s="539"/>
      <c r="C5055" s="584"/>
      <c r="D5055" s="554"/>
      <c r="E5055" s="554"/>
      <c r="F5055" s="555"/>
      <c r="G5055" s="554"/>
      <c r="H5055" s="554"/>
      <c r="I5055" s="543"/>
      <c r="J5055" s="556"/>
      <c r="K5055" s="556"/>
      <c r="L5055" s="544"/>
      <c r="M5055" s="556"/>
      <c r="N5055" s="589"/>
      <c r="O5055" s="545"/>
      <c r="P5055" s="545"/>
    </row>
    <row r="5056" spans="1:16" hidden="1" x14ac:dyDescent="0.2">
      <c r="A5056" s="538"/>
      <c r="B5056" s="539"/>
      <c r="C5056" s="584"/>
      <c r="D5056" s="554"/>
      <c r="E5056" s="554"/>
      <c r="F5056" s="555"/>
      <c r="G5056" s="554"/>
      <c r="H5056" s="554"/>
      <c r="I5056" s="543"/>
      <c r="J5056" s="556"/>
      <c r="K5056" s="556"/>
      <c r="L5056" s="544"/>
      <c r="M5056" s="556"/>
      <c r="N5056" s="589"/>
      <c r="O5056" s="545"/>
      <c r="P5056" s="545"/>
    </row>
    <row r="5057" spans="1:16" hidden="1" x14ac:dyDescent="0.2">
      <c r="A5057" s="538"/>
      <c r="B5057" s="539"/>
      <c r="C5057" s="584"/>
      <c r="D5057" s="554"/>
      <c r="E5057" s="554"/>
      <c r="F5057" s="555"/>
      <c r="G5057" s="554"/>
      <c r="H5057" s="554"/>
      <c r="I5057" s="543"/>
      <c r="J5057" s="556"/>
      <c r="K5057" s="556"/>
      <c r="L5057" s="544"/>
      <c r="M5057" s="556"/>
      <c r="N5057" s="589"/>
      <c r="O5057" s="545"/>
      <c r="P5057" s="545"/>
    </row>
    <row r="5058" spans="1:16" hidden="1" x14ac:dyDescent="0.2">
      <c r="A5058" s="538"/>
      <c r="B5058" s="539"/>
      <c r="C5058" s="584"/>
      <c r="D5058" s="554"/>
      <c r="E5058" s="554"/>
      <c r="F5058" s="555"/>
      <c r="G5058" s="554"/>
      <c r="H5058" s="554"/>
      <c r="I5058" s="543"/>
      <c r="J5058" s="556"/>
      <c r="K5058" s="556"/>
      <c r="L5058" s="544"/>
      <c r="M5058" s="556"/>
      <c r="N5058" s="589"/>
      <c r="O5058" s="545"/>
      <c r="P5058" s="545"/>
    </row>
    <row r="5059" spans="1:16" hidden="1" x14ac:dyDescent="0.2">
      <c r="A5059" s="538"/>
      <c r="B5059" s="539"/>
      <c r="C5059" s="584"/>
      <c r="D5059" s="554"/>
      <c r="E5059" s="554"/>
      <c r="F5059" s="555"/>
      <c r="G5059" s="554"/>
      <c r="H5059" s="554"/>
      <c r="I5059" s="543"/>
      <c r="J5059" s="556"/>
      <c r="K5059" s="556"/>
      <c r="L5059" s="544"/>
      <c r="M5059" s="556"/>
      <c r="N5059" s="589"/>
      <c r="O5059" s="545"/>
      <c r="P5059" s="545"/>
    </row>
    <row r="5060" spans="1:16" hidden="1" x14ac:dyDescent="0.2">
      <c r="A5060" s="538"/>
      <c r="B5060" s="539"/>
      <c r="C5060" s="584"/>
      <c r="D5060" s="554"/>
      <c r="E5060" s="554"/>
      <c r="F5060" s="555"/>
      <c r="G5060" s="554"/>
      <c r="H5060" s="554"/>
      <c r="I5060" s="543"/>
      <c r="J5060" s="556"/>
      <c r="K5060" s="556"/>
      <c r="L5060" s="544"/>
      <c r="M5060" s="556"/>
      <c r="N5060" s="589"/>
      <c r="O5060" s="545"/>
      <c r="P5060" s="545"/>
    </row>
    <row r="5061" spans="1:16" hidden="1" x14ac:dyDescent="0.2">
      <c r="A5061" s="538"/>
      <c r="B5061" s="539"/>
      <c r="C5061" s="584"/>
      <c r="D5061" s="554"/>
      <c r="E5061" s="554"/>
      <c r="F5061" s="555"/>
      <c r="G5061" s="554"/>
      <c r="H5061" s="554"/>
      <c r="I5061" s="543"/>
      <c r="J5061" s="556"/>
      <c r="K5061" s="556"/>
      <c r="L5061" s="544"/>
      <c r="M5061" s="556"/>
      <c r="N5061" s="589"/>
      <c r="O5061" s="545"/>
      <c r="P5061" s="545"/>
    </row>
    <row r="5062" spans="1:16" hidden="1" x14ac:dyDescent="0.2">
      <c r="A5062" s="538"/>
      <c r="B5062" s="539"/>
      <c r="C5062" s="584"/>
      <c r="D5062" s="554"/>
      <c r="E5062" s="554"/>
      <c r="F5062" s="555"/>
      <c r="G5062" s="554"/>
      <c r="H5062" s="554"/>
      <c r="I5062" s="543"/>
      <c r="J5062" s="556"/>
      <c r="K5062" s="556"/>
      <c r="L5062" s="544"/>
      <c r="M5062" s="556"/>
      <c r="N5062" s="589"/>
      <c r="O5062" s="545"/>
      <c r="P5062" s="545"/>
    </row>
    <row r="5063" spans="1:16" hidden="1" x14ac:dyDescent="0.2">
      <c r="A5063" s="538"/>
      <c r="B5063" s="539"/>
      <c r="C5063" s="584"/>
      <c r="D5063" s="554"/>
      <c r="E5063" s="554"/>
      <c r="F5063" s="555"/>
      <c r="G5063" s="554"/>
      <c r="H5063" s="554"/>
      <c r="I5063" s="543"/>
      <c r="J5063" s="556"/>
      <c r="K5063" s="556"/>
      <c r="L5063" s="544"/>
      <c r="M5063" s="556"/>
      <c r="N5063" s="589"/>
      <c r="O5063" s="545"/>
      <c r="P5063" s="545"/>
    </row>
    <row r="5064" spans="1:16" hidden="1" x14ac:dyDescent="0.2">
      <c r="A5064" s="538"/>
      <c r="B5064" s="539"/>
      <c r="C5064" s="584"/>
      <c r="D5064" s="554"/>
      <c r="E5064" s="554"/>
      <c r="F5064" s="555"/>
      <c r="G5064" s="554"/>
      <c r="H5064" s="554"/>
      <c r="I5064" s="543"/>
      <c r="J5064" s="556"/>
      <c r="K5064" s="556"/>
      <c r="L5064" s="544"/>
      <c r="M5064" s="556"/>
      <c r="N5064" s="589"/>
      <c r="O5064" s="545"/>
      <c r="P5064" s="545"/>
    </row>
    <row r="5065" spans="1:16" hidden="1" x14ac:dyDescent="0.2">
      <c r="A5065" s="538"/>
      <c r="B5065" s="539"/>
      <c r="C5065" s="584"/>
      <c r="D5065" s="554"/>
      <c r="E5065" s="554"/>
      <c r="F5065" s="555"/>
      <c r="G5065" s="554"/>
      <c r="H5065" s="554"/>
      <c r="I5065" s="543"/>
      <c r="J5065" s="556"/>
      <c r="K5065" s="556"/>
      <c r="L5065" s="544"/>
      <c r="M5065" s="556"/>
      <c r="N5065" s="589"/>
      <c r="O5065" s="545"/>
      <c r="P5065" s="545"/>
    </row>
    <row r="5066" spans="1:16" hidden="1" x14ac:dyDescent="0.2">
      <c r="A5066" s="538"/>
      <c r="B5066" s="539"/>
      <c r="C5066" s="584"/>
      <c r="D5066" s="554"/>
      <c r="E5066" s="554"/>
      <c r="F5066" s="555"/>
      <c r="G5066" s="554"/>
      <c r="H5066" s="554"/>
      <c r="I5066" s="543"/>
      <c r="J5066" s="556"/>
      <c r="K5066" s="556"/>
      <c r="L5066" s="544"/>
      <c r="M5066" s="556"/>
      <c r="N5066" s="589"/>
      <c r="O5066" s="545"/>
      <c r="P5066" s="545"/>
    </row>
    <row r="5067" spans="1:16" hidden="1" x14ac:dyDescent="0.2">
      <c r="A5067" s="538"/>
      <c r="B5067" s="539"/>
      <c r="C5067" s="584"/>
      <c r="D5067" s="554"/>
      <c r="E5067" s="554"/>
      <c r="F5067" s="555"/>
      <c r="G5067" s="554"/>
      <c r="H5067" s="554"/>
      <c r="I5067" s="543"/>
      <c r="J5067" s="556"/>
      <c r="K5067" s="556"/>
      <c r="L5067" s="544"/>
      <c r="M5067" s="556"/>
      <c r="N5067" s="589"/>
      <c r="O5067" s="545"/>
      <c r="P5067" s="545"/>
    </row>
    <row r="5068" spans="1:16" hidden="1" x14ac:dyDescent="0.2">
      <c r="A5068" s="538"/>
      <c r="B5068" s="539"/>
      <c r="C5068" s="584"/>
      <c r="D5068" s="554"/>
      <c r="E5068" s="554"/>
      <c r="F5068" s="555"/>
      <c r="G5068" s="554"/>
      <c r="H5068" s="554"/>
      <c r="I5068" s="543"/>
      <c r="J5068" s="556"/>
      <c r="K5068" s="556"/>
      <c r="L5068" s="544"/>
      <c r="M5068" s="556"/>
      <c r="N5068" s="589"/>
      <c r="O5068" s="545"/>
      <c r="P5068" s="545"/>
    </row>
    <row r="5069" spans="1:16" hidden="1" x14ac:dyDescent="0.2">
      <c r="A5069" s="538"/>
      <c r="B5069" s="539"/>
      <c r="C5069" s="584"/>
      <c r="D5069" s="554"/>
      <c r="E5069" s="554"/>
      <c r="F5069" s="555"/>
      <c r="G5069" s="554"/>
      <c r="H5069" s="554"/>
      <c r="I5069" s="543"/>
      <c r="J5069" s="556"/>
      <c r="K5069" s="556"/>
      <c r="L5069" s="544"/>
      <c r="M5069" s="556"/>
      <c r="N5069" s="589"/>
      <c r="O5069" s="545"/>
      <c r="P5069" s="545"/>
    </row>
    <row r="5070" spans="1:16" hidden="1" x14ac:dyDescent="0.2">
      <c r="A5070" s="538"/>
      <c r="B5070" s="539"/>
      <c r="C5070" s="584"/>
      <c r="D5070" s="554"/>
      <c r="E5070" s="554"/>
      <c r="F5070" s="555"/>
      <c r="G5070" s="554"/>
      <c r="H5070" s="554"/>
      <c r="I5070" s="543"/>
      <c r="J5070" s="556"/>
      <c r="K5070" s="556"/>
      <c r="L5070" s="544"/>
      <c r="M5070" s="556"/>
      <c r="N5070" s="589"/>
      <c r="O5070" s="545"/>
      <c r="P5070" s="545"/>
    </row>
    <row r="5071" spans="1:16" hidden="1" x14ac:dyDescent="0.2">
      <c r="A5071" s="538"/>
      <c r="B5071" s="539"/>
      <c r="C5071" s="584"/>
      <c r="D5071" s="554"/>
      <c r="E5071" s="554"/>
      <c r="F5071" s="555"/>
      <c r="G5071" s="554"/>
      <c r="H5071" s="554"/>
      <c r="I5071" s="543"/>
      <c r="J5071" s="556"/>
      <c r="K5071" s="556"/>
      <c r="L5071" s="544"/>
      <c r="M5071" s="556"/>
      <c r="N5071" s="589"/>
      <c r="O5071" s="545"/>
      <c r="P5071" s="545"/>
    </row>
    <row r="5072" spans="1:16" hidden="1" x14ac:dyDescent="0.2">
      <c r="A5072" s="538"/>
      <c r="B5072" s="539"/>
      <c r="C5072" s="584"/>
      <c r="D5072" s="554"/>
      <c r="E5072" s="554"/>
      <c r="F5072" s="555"/>
      <c r="G5072" s="554"/>
      <c r="H5072" s="554"/>
      <c r="I5072" s="543"/>
      <c r="J5072" s="556"/>
      <c r="K5072" s="556"/>
      <c r="L5072" s="544"/>
      <c r="M5072" s="556"/>
      <c r="N5072" s="589"/>
      <c r="O5072" s="545"/>
      <c r="P5072" s="545"/>
    </row>
    <row r="5073" spans="1:16" hidden="1" x14ac:dyDescent="0.2">
      <c r="A5073" s="538"/>
      <c r="B5073" s="539"/>
      <c r="C5073" s="584"/>
      <c r="D5073" s="554"/>
      <c r="E5073" s="554"/>
      <c r="F5073" s="555"/>
      <c r="G5073" s="554"/>
      <c r="H5073" s="554"/>
      <c r="I5073" s="543"/>
      <c r="J5073" s="556"/>
      <c r="K5073" s="556"/>
      <c r="L5073" s="544"/>
      <c r="M5073" s="556"/>
      <c r="N5073" s="589"/>
      <c r="O5073" s="545"/>
      <c r="P5073" s="545"/>
    </row>
    <row r="5074" spans="1:16" hidden="1" x14ac:dyDescent="0.2">
      <c r="A5074" s="538"/>
      <c r="B5074" s="539"/>
      <c r="C5074" s="584"/>
      <c r="D5074" s="554"/>
      <c r="E5074" s="554"/>
      <c r="F5074" s="555"/>
      <c r="G5074" s="554"/>
      <c r="H5074" s="554"/>
      <c r="I5074" s="543"/>
      <c r="J5074" s="556"/>
      <c r="K5074" s="556"/>
      <c r="L5074" s="544"/>
      <c r="M5074" s="556"/>
      <c r="N5074" s="589"/>
      <c r="O5074" s="545"/>
      <c r="P5074" s="545"/>
    </row>
    <row r="5075" spans="1:16" hidden="1" x14ac:dyDescent="0.2">
      <c r="A5075" s="538"/>
      <c r="B5075" s="539"/>
      <c r="C5075" s="584"/>
      <c r="D5075" s="554"/>
      <c r="E5075" s="554"/>
      <c r="F5075" s="555"/>
      <c r="G5075" s="554"/>
      <c r="H5075" s="554"/>
      <c r="I5075" s="543"/>
      <c r="J5075" s="556"/>
      <c r="K5075" s="556"/>
      <c r="L5075" s="544"/>
      <c r="M5075" s="556"/>
      <c r="N5075" s="589"/>
      <c r="O5075" s="545"/>
      <c r="P5075" s="545"/>
    </row>
    <row r="5076" spans="1:16" hidden="1" x14ac:dyDescent="0.2">
      <c r="A5076" s="538"/>
      <c r="B5076" s="539"/>
      <c r="C5076" s="584"/>
      <c r="D5076" s="554"/>
      <c r="E5076" s="554"/>
      <c r="F5076" s="555"/>
      <c r="G5076" s="554"/>
      <c r="H5076" s="554"/>
      <c r="I5076" s="543"/>
      <c r="J5076" s="556"/>
      <c r="K5076" s="556"/>
      <c r="L5076" s="544"/>
      <c r="M5076" s="556"/>
      <c r="N5076" s="589"/>
      <c r="O5076" s="545"/>
      <c r="P5076" s="545"/>
    </row>
    <row r="5077" spans="1:16" hidden="1" x14ac:dyDescent="0.2">
      <c r="A5077" s="538"/>
      <c r="B5077" s="539"/>
      <c r="C5077" s="584"/>
      <c r="D5077" s="554"/>
      <c r="E5077" s="554"/>
      <c r="F5077" s="555"/>
      <c r="G5077" s="554"/>
      <c r="H5077" s="554"/>
      <c r="I5077" s="543"/>
      <c r="J5077" s="556"/>
      <c r="K5077" s="556"/>
      <c r="L5077" s="544"/>
      <c r="M5077" s="556"/>
      <c r="N5077" s="589"/>
      <c r="O5077" s="545"/>
      <c r="P5077" s="545"/>
    </row>
    <row r="5078" spans="1:16" hidden="1" x14ac:dyDescent="0.2">
      <c r="A5078" s="538"/>
      <c r="B5078" s="539"/>
      <c r="C5078" s="584"/>
      <c r="D5078" s="554"/>
      <c r="E5078" s="554"/>
      <c r="F5078" s="555"/>
      <c r="G5078" s="554"/>
      <c r="H5078" s="554"/>
      <c r="I5078" s="543"/>
      <c r="J5078" s="556"/>
      <c r="K5078" s="556"/>
      <c r="L5078" s="544"/>
      <c r="M5078" s="556"/>
      <c r="N5078" s="589"/>
      <c r="O5078" s="545"/>
      <c r="P5078" s="545"/>
    </row>
    <row r="5079" spans="1:16" hidden="1" x14ac:dyDescent="0.2">
      <c r="A5079" s="538"/>
      <c r="B5079" s="539"/>
      <c r="C5079" s="584"/>
      <c r="D5079" s="554"/>
      <c r="E5079" s="554"/>
      <c r="F5079" s="555"/>
      <c r="G5079" s="554"/>
      <c r="H5079" s="554"/>
      <c r="I5079" s="543"/>
      <c r="J5079" s="556"/>
      <c r="K5079" s="556"/>
      <c r="L5079" s="544"/>
      <c r="M5079" s="556"/>
      <c r="N5079" s="589"/>
      <c r="O5079" s="545"/>
      <c r="P5079" s="545"/>
    </row>
    <row r="5080" spans="1:16" hidden="1" x14ac:dyDescent="0.2">
      <c r="A5080" s="538"/>
      <c r="B5080" s="539"/>
      <c r="C5080" s="584"/>
      <c r="D5080" s="554"/>
      <c r="E5080" s="554"/>
      <c r="F5080" s="555"/>
      <c r="G5080" s="554"/>
      <c r="H5080" s="554"/>
      <c r="I5080" s="543"/>
      <c r="J5080" s="556"/>
      <c r="K5080" s="556"/>
      <c r="L5080" s="544"/>
      <c r="M5080" s="556"/>
      <c r="N5080" s="589"/>
      <c r="O5080" s="545"/>
      <c r="P5080" s="545"/>
    </row>
    <row r="5081" spans="1:16" hidden="1" x14ac:dyDescent="0.2">
      <c r="A5081" s="538"/>
      <c r="B5081" s="539"/>
      <c r="C5081" s="584"/>
      <c r="D5081" s="554"/>
      <c r="E5081" s="554"/>
      <c r="F5081" s="555"/>
      <c r="G5081" s="554"/>
      <c r="H5081" s="554"/>
      <c r="I5081" s="543"/>
      <c r="J5081" s="556"/>
      <c r="K5081" s="556"/>
      <c r="L5081" s="544"/>
      <c r="M5081" s="556"/>
      <c r="N5081" s="589"/>
      <c r="O5081" s="545"/>
      <c r="P5081" s="545"/>
    </row>
    <row r="5082" spans="1:16" hidden="1" x14ac:dyDescent="0.2">
      <c r="A5082" s="538"/>
      <c r="B5082" s="539"/>
      <c r="C5082" s="584"/>
      <c r="D5082" s="554"/>
      <c r="E5082" s="554"/>
      <c r="F5082" s="555"/>
      <c r="G5082" s="554"/>
      <c r="H5082" s="554"/>
      <c r="I5082" s="543"/>
      <c r="J5082" s="556"/>
      <c r="K5082" s="556"/>
      <c r="L5082" s="544"/>
      <c r="M5082" s="556"/>
      <c r="N5082" s="589"/>
      <c r="O5082" s="545"/>
      <c r="P5082" s="545"/>
    </row>
    <row r="5083" spans="1:16" hidden="1" x14ac:dyDescent="0.2">
      <c r="A5083" s="538"/>
      <c r="B5083" s="539"/>
      <c r="C5083" s="584"/>
      <c r="D5083" s="554"/>
      <c r="E5083" s="554"/>
      <c r="F5083" s="555"/>
      <c r="G5083" s="554"/>
      <c r="H5083" s="554"/>
      <c r="I5083" s="543"/>
      <c r="J5083" s="556"/>
      <c r="K5083" s="556"/>
      <c r="L5083" s="544"/>
      <c r="M5083" s="556"/>
      <c r="N5083" s="589"/>
      <c r="O5083" s="545"/>
      <c r="P5083" s="545"/>
    </row>
    <row r="5084" spans="1:16" hidden="1" x14ac:dyDescent="0.2">
      <c r="A5084" s="538"/>
      <c r="B5084" s="539"/>
      <c r="C5084" s="584"/>
      <c r="D5084" s="554"/>
      <c r="E5084" s="554"/>
      <c r="F5084" s="555"/>
      <c r="G5084" s="554"/>
      <c r="H5084" s="554"/>
      <c r="I5084" s="543"/>
      <c r="J5084" s="556"/>
      <c r="K5084" s="556"/>
      <c r="L5084" s="544"/>
      <c r="M5084" s="556"/>
      <c r="N5084" s="589"/>
      <c r="O5084" s="545"/>
      <c r="P5084" s="545"/>
    </row>
    <row r="5085" spans="1:16" hidden="1" x14ac:dyDescent="0.2">
      <c r="A5085" s="538"/>
      <c r="B5085" s="539"/>
      <c r="C5085" s="584"/>
      <c r="D5085" s="554"/>
      <c r="E5085" s="554"/>
      <c r="F5085" s="555"/>
      <c r="G5085" s="554"/>
      <c r="H5085" s="554"/>
      <c r="I5085" s="543"/>
      <c r="J5085" s="556"/>
      <c r="K5085" s="556"/>
      <c r="L5085" s="544"/>
      <c r="M5085" s="556"/>
      <c r="N5085" s="589"/>
      <c r="O5085" s="545"/>
      <c r="P5085" s="545"/>
    </row>
    <row r="5086" spans="1:16" hidden="1" x14ac:dyDescent="0.2">
      <c r="A5086" s="538"/>
      <c r="B5086" s="539"/>
      <c r="C5086" s="584"/>
      <c r="D5086" s="554"/>
      <c r="E5086" s="554"/>
      <c r="F5086" s="555"/>
      <c r="G5086" s="554"/>
      <c r="H5086" s="554"/>
      <c r="I5086" s="543"/>
      <c r="J5086" s="556"/>
      <c r="K5086" s="556"/>
      <c r="L5086" s="544"/>
      <c r="M5086" s="556"/>
      <c r="N5086" s="589"/>
      <c r="O5086" s="545"/>
      <c r="P5086" s="545"/>
    </row>
    <row r="5087" spans="1:16" hidden="1" x14ac:dyDescent="0.2">
      <c r="A5087" s="538"/>
      <c r="B5087" s="539"/>
      <c r="C5087" s="584"/>
      <c r="D5087" s="554"/>
      <c r="E5087" s="554"/>
      <c r="F5087" s="555"/>
      <c r="G5087" s="554"/>
      <c r="H5087" s="554"/>
      <c r="I5087" s="543"/>
      <c r="J5087" s="556"/>
      <c r="K5087" s="556"/>
      <c r="L5087" s="544"/>
      <c r="M5087" s="556"/>
      <c r="N5087" s="589"/>
      <c r="O5087" s="545"/>
      <c r="P5087" s="545"/>
    </row>
    <row r="5088" spans="1:16" hidden="1" x14ac:dyDescent="0.2">
      <c r="A5088" s="538"/>
      <c r="B5088" s="539"/>
      <c r="C5088" s="584"/>
      <c r="D5088" s="554"/>
      <c r="E5088" s="554"/>
      <c r="F5088" s="555"/>
      <c r="G5088" s="554"/>
      <c r="H5088" s="554"/>
      <c r="I5088" s="543"/>
      <c r="J5088" s="556"/>
      <c r="K5088" s="556"/>
      <c r="L5088" s="544"/>
      <c r="M5088" s="556"/>
      <c r="N5088" s="589"/>
      <c r="O5088" s="545"/>
      <c r="P5088" s="545"/>
    </row>
    <row r="5089" spans="1:16" hidden="1" x14ac:dyDescent="0.2">
      <c r="A5089" s="538"/>
      <c r="B5089" s="539"/>
      <c r="C5089" s="584"/>
      <c r="D5089" s="554"/>
      <c r="E5089" s="554"/>
      <c r="F5089" s="555"/>
      <c r="G5089" s="554"/>
      <c r="H5089" s="554"/>
      <c r="I5089" s="543"/>
      <c r="J5089" s="556"/>
      <c r="K5089" s="556"/>
      <c r="L5089" s="544"/>
      <c r="M5089" s="556"/>
      <c r="N5089" s="589"/>
      <c r="O5089" s="545"/>
      <c r="P5089" s="545"/>
    </row>
    <row r="5090" spans="1:16" hidden="1" x14ac:dyDescent="0.2">
      <c r="A5090" s="538"/>
      <c r="B5090" s="539"/>
      <c r="C5090" s="584"/>
      <c r="D5090" s="554"/>
      <c r="E5090" s="554"/>
      <c r="F5090" s="555"/>
      <c r="G5090" s="554"/>
      <c r="H5090" s="554"/>
      <c r="I5090" s="543"/>
      <c r="J5090" s="556"/>
      <c r="K5090" s="556"/>
      <c r="L5090" s="544"/>
      <c r="M5090" s="556"/>
      <c r="N5090" s="589"/>
      <c r="O5090" s="545"/>
      <c r="P5090" s="545"/>
    </row>
    <row r="5091" spans="1:16" hidden="1" x14ac:dyDescent="0.2">
      <c r="A5091" s="538"/>
      <c r="B5091" s="539"/>
      <c r="C5091" s="584"/>
      <c r="D5091" s="554"/>
      <c r="E5091" s="554"/>
      <c r="F5091" s="555"/>
      <c r="G5091" s="554"/>
      <c r="H5091" s="554"/>
      <c r="I5091" s="543"/>
      <c r="J5091" s="556"/>
      <c r="K5091" s="556"/>
      <c r="L5091" s="544"/>
      <c r="M5091" s="556"/>
      <c r="N5091" s="589"/>
      <c r="O5091" s="545"/>
      <c r="P5091" s="545"/>
    </row>
    <row r="5092" spans="1:16" hidden="1" x14ac:dyDescent="0.2">
      <c r="A5092" s="538"/>
      <c r="B5092" s="539"/>
      <c r="C5092" s="584"/>
      <c r="D5092" s="554"/>
      <c r="E5092" s="554"/>
      <c r="F5092" s="555"/>
      <c r="G5092" s="554"/>
      <c r="H5092" s="554"/>
      <c r="I5092" s="543"/>
      <c r="J5092" s="556"/>
      <c r="K5092" s="556"/>
      <c r="L5092" s="544"/>
      <c r="M5092" s="556"/>
      <c r="N5092" s="589"/>
      <c r="O5092" s="545"/>
      <c r="P5092" s="545"/>
    </row>
    <row r="5093" spans="1:16" hidden="1" x14ac:dyDescent="0.2">
      <c r="A5093" s="538"/>
      <c r="B5093" s="539"/>
      <c r="C5093" s="584"/>
      <c r="D5093" s="554"/>
      <c r="E5093" s="554"/>
      <c r="F5093" s="555"/>
      <c r="G5093" s="554"/>
      <c r="H5093" s="554"/>
      <c r="I5093" s="543"/>
      <c r="J5093" s="556"/>
      <c r="K5093" s="556"/>
      <c r="L5093" s="544"/>
      <c r="M5093" s="556"/>
      <c r="N5093" s="589"/>
      <c r="O5093" s="545"/>
      <c r="P5093" s="545"/>
    </row>
    <row r="5094" spans="1:16" hidden="1" x14ac:dyDescent="0.2">
      <c r="A5094" s="538"/>
      <c r="B5094" s="539"/>
      <c r="C5094" s="584"/>
      <c r="D5094" s="554"/>
      <c r="E5094" s="554"/>
      <c r="F5094" s="555"/>
      <c r="G5094" s="554"/>
      <c r="H5094" s="554"/>
      <c r="I5094" s="543"/>
      <c r="J5094" s="556"/>
      <c r="K5094" s="556"/>
      <c r="L5094" s="544"/>
      <c r="M5094" s="556"/>
      <c r="N5094" s="589"/>
      <c r="O5094" s="545"/>
      <c r="P5094" s="545"/>
    </row>
    <row r="5095" spans="1:16" hidden="1" x14ac:dyDescent="0.2">
      <c r="A5095" s="538"/>
      <c r="B5095" s="539"/>
      <c r="C5095" s="584"/>
      <c r="D5095" s="554"/>
      <c r="E5095" s="554"/>
      <c r="F5095" s="555"/>
      <c r="G5095" s="554"/>
      <c r="H5095" s="554"/>
      <c r="I5095" s="543"/>
      <c r="J5095" s="556"/>
      <c r="K5095" s="556"/>
      <c r="L5095" s="544"/>
      <c r="M5095" s="556"/>
      <c r="N5095" s="589"/>
      <c r="O5095" s="545"/>
      <c r="P5095" s="545"/>
    </row>
    <row r="5096" spans="1:16" hidden="1" x14ac:dyDescent="0.2">
      <c r="A5096" s="538"/>
      <c r="B5096" s="539"/>
      <c r="C5096" s="584"/>
      <c r="D5096" s="554"/>
      <c r="E5096" s="554"/>
      <c r="F5096" s="555"/>
      <c r="G5096" s="554"/>
      <c r="H5096" s="554"/>
      <c r="I5096" s="543"/>
      <c r="J5096" s="556"/>
      <c r="K5096" s="556"/>
      <c r="L5096" s="544"/>
      <c r="M5096" s="556"/>
      <c r="N5096" s="589"/>
      <c r="O5096" s="545"/>
      <c r="P5096" s="545"/>
    </row>
    <row r="5097" spans="1:16" hidden="1" x14ac:dyDescent="0.2">
      <c r="A5097" s="538"/>
      <c r="B5097" s="539"/>
      <c r="C5097" s="584"/>
      <c r="D5097" s="554"/>
      <c r="E5097" s="554"/>
      <c r="F5097" s="555"/>
      <c r="G5097" s="554"/>
      <c r="H5097" s="554"/>
      <c r="I5097" s="543"/>
      <c r="J5097" s="556"/>
      <c r="K5097" s="556"/>
      <c r="L5097" s="544"/>
      <c r="M5097" s="556"/>
      <c r="N5097" s="589"/>
      <c r="O5097" s="545"/>
      <c r="P5097" s="545"/>
    </row>
    <row r="5098" spans="1:16" hidden="1" x14ac:dyDescent="0.2">
      <c r="A5098" s="538"/>
      <c r="B5098" s="539"/>
      <c r="C5098" s="584"/>
      <c r="D5098" s="554"/>
      <c r="E5098" s="554"/>
      <c r="F5098" s="555"/>
      <c r="G5098" s="554"/>
      <c r="H5098" s="554"/>
      <c r="I5098" s="543"/>
      <c r="J5098" s="556"/>
      <c r="K5098" s="556"/>
      <c r="L5098" s="544"/>
      <c r="M5098" s="556"/>
      <c r="N5098" s="589"/>
      <c r="O5098" s="545"/>
      <c r="P5098" s="545"/>
    </row>
    <row r="5099" spans="1:16" hidden="1" x14ac:dyDescent="0.2">
      <c r="A5099" s="538"/>
      <c r="B5099" s="539"/>
      <c r="C5099" s="584"/>
      <c r="D5099" s="554"/>
      <c r="E5099" s="554"/>
      <c r="F5099" s="555"/>
      <c r="G5099" s="554"/>
      <c r="H5099" s="554"/>
      <c r="I5099" s="543"/>
      <c r="J5099" s="556"/>
      <c r="K5099" s="556"/>
      <c r="L5099" s="544"/>
      <c r="M5099" s="556"/>
      <c r="N5099" s="589"/>
      <c r="O5099" s="545"/>
      <c r="P5099" s="545"/>
    </row>
    <row r="5100" spans="1:16" hidden="1" x14ac:dyDescent="0.2">
      <c r="A5100" s="538"/>
      <c r="B5100" s="539"/>
      <c r="C5100" s="584"/>
      <c r="D5100" s="554"/>
      <c r="E5100" s="554"/>
      <c r="F5100" s="555"/>
      <c r="G5100" s="554"/>
      <c r="H5100" s="554"/>
      <c r="I5100" s="543"/>
      <c r="J5100" s="556"/>
      <c r="K5100" s="556"/>
      <c r="L5100" s="544"/>
      <c r="M5100" s="556"/>
      <c r="N5100" s="589"/>
      <c r="O5100" s="545"/>
      <c r="P5100" s="545"/>
    </row>
    <row r="5101" spans="1:16" hidden="1" x14ac:dyDescent="0.2">
      <c r="A5101" s="538"/>
      <c r="B5101" s="539"/>
      <c r="C5101" s="584"/>
      <c r="D5101" s="554"/>
      <c r="E5101" s="554"/>
      <c r="F5101" s="555"/>
      <c r="G5101" s="554"/>
      <c r="H5101" s="554"/>
      <c r="I5101" s="543"/>
      <c r="J5101" s="556"/>
      <c r="K5101" s="556"/>
      <c r="L5101" s="544"/>
      <c r="M5101" s="556"/>
      <c r="N5101" s="589"/>
      <c r="O5101" s="545"/>
      <c r="P5101" s="545"/>
    </row>
    <row r="5102" spans="1:16" hidden="1" x14ac:dyDescent="0.2">
      <c r="A5102" s="538"/>
      <c r="B5102" s="539"/>
      <c r="C5102" s="584"/>
      <c r="D5102" s="554"/>
      <c r="E5102" s="554"/>
      <c r="F5102" s="555"/>
      <c r="G5102" s="554"/>
      <c r="H5102" s="554"/>
      <c r="I5102" s="543"/>
      <c r="J5102" s="556"/>
      <c r="K5102" s="556"/>
      <c r="L5102" s="544"/>
      <c r="M5102" s="556"/>
      <c r="N5102" s="589"/>
      <c r="O5102" s="545"/>
      <c r="P5102" s="545"/>
    </row>
    <row r="5103" spans="1:16" hidden="1" x14ac:dyDescent="0.2">
      <c r="A5103" s="538"/>
      <c r="B5103" s="539"/>
      <c r="C5103" s="584"/>
      <c r="D5103" s="554"/>
      <c r="E5103" s="554"/>
      <c r="F5103" s="555"/>
      <c r="G5103" s="554"/>
      <c r="H5103" s="554"/>
      <c r="I5103" s="543"/>
      <c r="J5103" s="556"/>
      <c r="K5103" s="556"/>
      <c r="L5103" s="544"/>
      <c r="M5103" s="556"/>
      <c r="N5103" s="589"/>
      <c r="O5103" s="545"/>
      <c r="P5103" s="545"/>
    </row>
    <row r="5104" spans="1:16" hidden="1" x14ac:dyDescent="0.2">
      <c r="A5104" s="538"/>
      <c r="B5104" s="539"/>
      <c r="C5104" s="584"/>
      <c r="D5104" s="554"/>
      <c r="E5104" s="554"/>
      <c r="F5104" s="555"/>
      <c r="G5104" s="554"/>
      <c r="H5104" s="554"/>
      <c r="I5104" s="543"/>
      <c r="J5104" s="556"/>
      <c r="K5104" s="556"/>
      <c r="L5104" s="544"/>
      <c r="M5104" s="556"/>
      <c r="N5104" s="589"/>
      <c r="O5104" s="545"/>
      <c r="P5104" s="545"/>
    </row>
    <row r="5105" spans="1:16" hidden="1" x14ac:dyDescent="0.2">
      <c r="A5105" s="538"/>
      <c r="B5105" s="539"/>
      <c r="C5105" s="584"/>
      <c r="D5105" s="554"/>
      <c r="E5105" s="554"/>
      <c r="F5105" s="555"/>
      <c r="G5105" s="554"/>
      <c r="H5105" s="554"/>
      <c r="I5105" s="543"/>
      <c r="J5105" s="556"/>
      <c r="K5105" s="556"/>
      <c r="L5105" s="544"/>
      <c r="M5105" s="556"/>
      <c r="N5105" s="589"/>
      <c r="O5105" s="545"/>
      <c r="P5105" s="545"/>
    </row>
    <row r="5106" spans="1:16" hidden="1" x14ac:dyDescent="0.2">
      <c r="A5106" s="538"/>
      <c r="B5106" s="539"/>
      <c r="C5106" s="584"/>
      <c r="D5106" s="554"/>
      <c r="E5106" s="554"/>
      <c r="F5106" s="555"/>
      <c r="G5106" s="554"/>
      <c r="H5106" s="554"/>
      <c r="I5106" s="543"/>
      <c r="J5106" s="556"/>
      <c r="K5106" s="556"/>
      <c r="L5106" s="544"/>
      <c r="M5106" s="556"/>
      <c r="N5106" s="589"/>
      <c r="O5106" s="545"/>
      <c r="P5106" s="545"/>
    </row>
    <row r="5107" spans="1:16" hidden="1" x14ac:dyDescent="0.2">
      <c r="A5107" s="538"/>
      <c r="B5107" s="539"/>
      <c r="C5107" s="584"/>
      <c r="D5107" s="554"/>
      <c r="E5107" s="554"/>
      <c r="F5107" s="555"/>
      <c r="G5107" s="554"/>
      <c r="H5107" s="554"/>
      <c r="I5107" s="543"/>
      <c r="J5107" s="556"/>
      <c r="K5107" s="556"/>
      <c r="L5107" s="544"/>
      <c r="M5107" s="556"/>
      <c r="N5107" s="589"/>
      <c r="O5107" s="545"/>
      <c r="P5107" s="545"/>
    </row>
    <row r="5108" spans="1:16" hidden="1" x14ac:dyDescent="0.2">
      <c r="A5108" s="538"/>
      <c r="B5108" s="539"/>
      <c r="C5108" s="584"/>
      <c r="D5108" s="554"/>
      <c r="E5108" s="554"/>
      <c r="F5108" s="555"/>
      <c r="G5108" s="554"/>
      <c r="H5108" s="554"/>
      <c r="I5108" s="543"/>
      <c r="J5108" s="556"/>
      <c r="K5108" s="556"/>
      <c r="L5108" s="544"/>
      <c r="M5108" s="556"/>
      <c r="N5108" s="589"/>
      <c r="O5108" s="545"/>
      <c r="P5108" s="545"/>
    </row>
    <row r="5109" spans="1:16" hidden="1" x14ac:dyDescent="0.2">
      <c r="A5109" s="538"/>
      <c r="B5109" s="539"/>
      <c r="C5109" s="584"/>
      <c r="D5109" s="554"/>
      <c r="E5109" s="554"/>
      <c r="F5109" s="555"/>
      <c r="G5109" s="554"/>
      <c r="H5109" s="554"/>
      <c r="I5109" s="543"/>
      <c r="J5109" s="556"/>
      <c r="K5109" s="556"/>
      <c r="L5109" s="544"/>
      <c r="M5109" s="556"/>
      <c r="N5109" s="589"/>
      <c r="O5109" s="545"/>
      <c r="P5109" s="545"/>
    </row>
    <row r="5110" spans="1:16" hidden="1" x14ac:dyDescent="0.2">
      <c r="A5110" s="538"/>
      <c r="B5110" s="539"/>
      <c r="C5110" s="584"/>
      <c r="D5110" s="554"/>
      <c r="E5110" s="554"/>
      <c r="F5110" s="555"/>
      <c r="G5110" s="554"/>
      <c r="H5110" s="554"/>
      <c r="I5110" s="543"/>
      <c r="J5110" s="556"/>
      <c r="K5110" s="556"/>
      <c r="L5110" s="544"/>
      <c r="M5110" s="556"/>
      <c r="N5110" s="589"/>
      <c r="O5110" s="545"/>
      <c r="P5110" s="545"/>
    </row>
    <row r="5111" spans="1:16" hidden="1" x14ac:dyDescent="0.2">
      <c r="A5111" s="538"/>
      <c r="B5111" s="539"/>
      <c r="C5111" s="584"/>
      <c r="D5111" s="554"/>
      <c r="E5111" s="554"/>
      <c r="F5111" s="555"/>
      <c r="G5111" s="554"/>
      <c r="H5111" s="554"/>
      <c r="I5111" s="543"/>
      <c r="J5111" s="556"/>
      <c r="K5111" s="556"/>
      <c r="L5111" s="544"/>
      <c r="M5111" s="556"/>
      <c r="N5111" s="589"/>
      <c r="O5111" s="545"/>
      <c r="P5111" s="545"/>
    </row>
    <row r="5112" spans="1:16" hidden="1" x14ac:dyDescent="0.2">
      <c r="A5112" s="538"/>
      <c r="B5112" s="539"/>
      <c r="C5112" s="584"/>
      <c r="D5112" s="554"/>
      <c r="E5112" s="554"/>
      <c r="F5112" s="555"/>
      <c r="G5112" s="554"/>
      <c r="H5112" s="554"/>
      <c r="I5112" s="543"/>
      <c r="J5112" s="556"/>
      <c r="K5112" s="556"/>
      <c r="L5112" s="544"/>
      <c r="M5112" s="556"/>
      <c r="N5112" s="589"/>
      <c r="O5112" s="545"/>
      <c r="P5112" s="545"/>
    </row>
    <row r="5113" spans="1:16" hidden="1" x14ac:dyDescent="0.2">
      <c r="A5113" s="538"/>
      <c r="B5113" s="539"/>
      <c r="C5113" s="584"/>
      <c r="D5113" s="554"/>
      <c r="E5113" s="554"/>
      <c r="F5113" s="555"/>
      <c r="G5113" s="554"/>
      <c r="H5113" s="554"/>
      <c r="I5113" s="543"/>
      <c r="J5113" s="556"/>
      <c r="K5113" s="556"/>
      <c r="L5113" s="544"/>
      <c r="M5113" s="556"/>
      <c r="N5113" s="589"/>
      <c r="O5113" s="545"/>
      <c r="P5113" s="545"/>
    </row>
    <row r="5114" spans="1:16" hidden="1" x14ac:dyDescent="0.2">
      <c r="A5114" s="538"/>
      <c r="B5114" s="539"/>
      <c r="C5114" s="584"/>
      <c r="D5114" s="554"/>
      <c r="E5114" s="554"/>
      <c r="F5114" s="555"/>
      <c r="G5114" s="554"/>
      <c r="H5114" s="554"/>
      <c r="I5114" s="543"/>
      <c r="J5114" s="556"/>
      <c r="K5114" s="556"/>
      <c r="L5114" s="544"/>
      <c r="M5114" s="556"/>
      <c r="N5114" s="589"/>
      <c r="O5114" s="545"/>
      <c r="P5114" s="545"/>
    </row>
    <row r="5115" spans="1:16" hidden="1" x14ac:dyDescent="0.2">
      <c r="A5115" s="538"/>
      <c r="B5115" s="539"/>
      <c r="C5115" s="584"/>
      <c r="D5115" s="554"/>
      <c r="E5115" s="554"/>
      <c r="F5115" s="555"/>
      <c r="G5115" s="554"/>
      <c r="H5115" s="554"/>
      <c r="I5115" s="543"/>
      <c r="J5115" s="556"/>
      <c r="K5115" s="556"/>
      <c r="L5115" s="544"/>
      <c r="M5115" s="556"/>
      <c r="N5115" s="589"/>
      <c r="O5115" s="545"/>
      <c r="P5115" s="545"/>
    </row>
    <row r="5116" spans="1:16" hidden="1" x14ac:dyDescent="0.2">
      <c r="A5116" s="538"/>
      <c r="B5116" s="539"/>
      <c r="C5116" s="584"/>
      <c r="D5116" s="554"/>
      <c r="E5116" s="554"/>
      <c r="F5116" s="555"/>
      <c r="G5116" s="554"/>
      <c r="H5116" s="554"/>
      <c r="I5116" s="543"/>
      <c r="J5116" s="556"/>
      <c r="K5116" s="556"/>
      <c r="L5116" s="544"/>
      <c r="M5116" s="556"/>
      <c r="N5116" s="589"/>
      <c r="O5116" s="545"/>
      <c r="P5116" s="545"/>
    </row>
    <row r="5117" spans="1:16" hidden="1" x14ac:dyDescent="0.2">
      <c r="A5117" s="538"/>
      <c r="B5117" s="539"/>
      <c r="C5117" s="584"/>
      <c r="D5117" s="554"/>
      <c r="E5117" s="554"/>
      <c r="F5117" s="555"/>
      <c r="G5117" s="554"/>
      <c r="H5117" s="554"/>
      <c r="I5117" s="543"/>
      <c r="J5117" s="556"/>
      <c r="K5117" s="556"/>
      <c r="L5117" s="544"/>
      <c r="M5117" s="556"/>
      <c r="N5117" s="589"/>
      <c r="O5117" s="545"/>
      <c r="P5117" s="545"/>
    </row>
    <row r="5118" spans="1:16" hidden="1" x14ac:dyDescent="0.2">
      <c r="A5118" s="538"/>
      <c r="B5118" s="539"/>
      <c r="C5118" s="584"/>
      <c r="D5118" s="554"/>
      <c r="E5118" s="554"/>
      <c r="F5118" s="555"/>
      <c r="G5118" s="554"/>
      <c r="H5118" s="554"/>
      <c r="I5118" s="543"/>
      <c r="J5118" s="556"/>
      <c r="K5118" s="556"/>
      <c r="L5118" s="544"/>
      <c r="M5118" s="556"/>
      <c r="N5118" s="589"/>
      <c r="O5118" s="545"/>
      <c r="P5118" s="545"/>
    </row>
    <row r="5119" spans="1:16" hidden="1" x14ac:dyDescent="0.2">
      <c r="A5119" s="538" t="str">
        <f>IF(B5119="","",COUNT('Diário 3º PA'!$A$4:$A$4242)+COUNT('Diário 4º PA'!$A$4:$A$2224)+ROW()-3)</f>
        <v/>
      </c>
      <c r="B5119" s="539"/>
      <c r="C5119" s="584"/>
      <c r="D5119" s="554"/>
      <c r="E5119" s="554"/>
      <c r="F5119" s="555"/>
      <c r="G5119" s="554"/>
      <c r="H5119" s="554"/>
      <c r="I5119" s="543"/>
      <c r="J5119" s="556"/>
      <c r="K5119" s="556"/>
      <c r="L5119" s="544"/>
      <c r="M5119" s="556"/>
      <c r="N5119" s="589"/>
      <c r="O5119" s="545"/>
      <c r="P5119" s="545"/>
    </row>
    <row r="5120" spans="1:16" hidden="1" x14ac:dyDescent="0.2">
      <c r="A5120" s="538" t="str">
        <f>IF(B5120="","",COUNT('Diário 3º PA'!$A$4:$A$4242)+COUNT('Diário 4º PA'!$A$4:$A$2224)+ROW()-3)</f>
        <v/>
      </c>
      <c r="B5120" s="539"/>
      <c r="C5120" s="584"/>
      <c r="D5120" s="554"/>
      <c r="E5120" s="554"/>
      <c r="F5120" s="555"/>
      <c r="G5120" s="554"/>
      <c r="H5120" s="554"/>
      <c r="I5120" s="543"/>
      <c r="J5120" s="556"/>
      <c r="K5120" s="556"/>
      <c r="L5120" s="544"/>
      <c r="M5120" s="556"/>
      <c r="N5120" s="589"/>
      <c r="O5120" s="545"/>
      <c r="P5120" s="545"/>
    </row>
    <row r="5121" spans="1:16" hidden="1" x14ac:dyDescent="0.2">
      <c r="A5121" s="538" t="str">
        <f>IF(B5121="","",COUNT('Diário 3º PA'!$A$4:$A$4242)+COUNT('Diário 4º PA'!$A$4:$A$2224)+ROW()-3)</f>
        <v/>
      </c>
      <c r="B5121" s="539"/>
      <c r="C5121" s="584"/>
      <c r="D5121" s="554"/>
      <c r="E5121" s="554"/>
      <c r="F5121" s="555"/>
      <c r="G5121" s="554"/>
      <c r="H5121" s="554"/>
      <c r="I5121" s="543"/>
      <c r="J5121" s="556"/>
      <c r="K5121" s="556"/>
      <c r="L5121" s="544"/>
      <c r="M5121" s="556"/>
      <c r="N5121" s="589"/>
      <c r="O5121" s="545"/>
      <c r="P5121" s="545"/>
    </row>
    <row r="5122" spans="1:16" hidden="1" x14ac:dyDescent="0.2">
      <c r="A5122" s="538" t="str">
        <f>IF(B5122="","",COUNT('Diário 3º PA'!$A$4:$A$4242)+COUNT('Diário 4º PA'!$A$4:$A$2224)+ROW()-3)</f>
        <v/>
      </c>
      <c r="B5122" s="539"/>
      <c r="C5122" s="584"/>
      <c r="D5122" s="554"/>
      <c r="E5122" s="554"/>
      <c r="F5122" s="555"/>
      <c r="G5122" s="554"/>
      <c r="H5122" s="554"/>
      <c r="I5122" s="543"/>
      <c r="J5122" s="556"/>
      <c r="K5122" s="556"/>
      <c r="L5122" s="544"/>
      <c r="M5122" s="556"/>
      <c r="N5122" s="589"/>
      <c r="O5122" s="545"/>
      <c r="P5122" s="545"/>
    </row>
    <row r="5123" spans="1:16" hidden="1" x14ac:dyDescent="0.2">
      <c r="A5123" s="538" t="str">
        <f>IF(B5123="","",COUNT('Diário 3º PA'!$A$4:$A$4242)+COUNT('Diário 4º PA'!$A$4:$A$2224)+ROW()-3)</f>
        <v/>
      </c>
      <c r="B5123" s="539"/>
      <c r="C5123" s="584"/>
      <c r="D5123" s="554"/>
      <c r="E5123" s="554"/>
      <c r="F5123" s="555"/>
      <c r="G5123" s="554"/>
      <c r="H5123" s="554"/>
      <c r="I5123" s="543"/>
      <c r="J5123" s="556"/>
      <c r="K5123" s="556"/>
      <c r="L5123" s="544"/>
      <c r="M5123" s="556"/>
      <c r="N5123" s="589"/>
      <c r="O5123" s="545"/>
      <c r="P5123" s="545"/>
    </row>
    <row r="5124" spans="1:16" hidden="1" x14ac:dyDescent="0.2">
      <c r="A5124" s="538" t="str">
        <f>IF(B5124="","",COUNT('Diário 3º PA'!$A$4:$A$4242)+COUNT('Diário 4º PA'!$A$4:$A$2224)+ROW()-3)</f>
        <v/>
      </c>
      <c r="B5124" s="539"/>
      <c r="C5124" s="584"/>
      <c r="D5124" s="554"/>
      <c r="E5124" s="554"/>
      <c r="F5124" s="555"/>
      <c r="G5124" s="554"/>
      <c r="H5124" s="554"/>
      <c r="I5124" s="543"/>
      <c r="J5124" s="556"/>
      <c r="K5124" s="556"/>
      <c r="L5124" s="544"/>
      <c r="M5124" s="556"/>
      <c r="N5124" s="589"/>
      <c r="O5124" s="545"/>
      <c r="P5124" s="545"/>
    </row>
    <row r="5125" spans="1:16" hidden="1" x14ac:dyDescent="0.2">
      <c r="A5125" s="538" t="str">
        <f>IF(B5125="","",COUNT('Diário 3º PA'!$A$4:$A$4242)+COUNT('Diário 4º PA'!$A$4:$A$2224)+ROW()-3)</f>
        <v/>
      </c>
      <c r="B5125" s="539"/>
      <c r="C5125" s="584"/>
      <c r="D5125" s="554"/>
      <c r="E5125" s="554"/>
      <c r="F5125" s="555"/>
      <c r="G5125" s="554"/>
      <c r="H5125" s="554"/>
      <c r="I5125" s="543"/>
      <c r="J5125" s="556"/>
      <c r="K5125" s="556"/>
      <c r="L5125" s="544"/>
      <c r="M5125" s="556"/>
      <c r="N5125" s="589"/>
      <c r="O5125" s="545"/>
      <c r="P5125" s="545"/>
    </row>
    <row r="5126" spans="1:16" hidden="1" x14ac:dyDescent="0.2">
      <c r="A5126" s="538" t="str">
        <f>IF(B5126="","",COUNT('Diário 3º PA'!$A$4:$A$4242)+COUNT('Diário 4º PA'!$A$4:$A$2224)+ROW()-3)</f>
        <v/>
      </c>
      <c r="B5126" s="539"/>
      <c r="C5126" s="584"/>
      <c r="D5126" s="554"/>
      <c r="E5126" s="554"/>
      <c r="F5126" s="555"/>
      <c r="G5126" s="554"/>
      <c r="H5126" s="554"/>
      <c r="I5126" s="543"/>
      <c r="J5126" s="556"/>
      <c r="K5126" s="556"/>
      <c r="L5126" s="544"/>
      <c r="M5126" s="556"/>
      <c r="N5126" s="589"/>
      <c r="O5126" s="545"/>
      <c r="P5126" s="545"/>
    </row>
    <row r="5127" spans="1:16" hidden="1" x14ac:dyDescent="0.2">
      <c r="A5127" s="538" t="str">
        <f>IF(B5127="","",COUNT('Diário 3º PA'!$A$4:$A$4242)+COUNT('Diário 4º PA'!$A$4:$A$2224)+ROW()-3)</f>
        <v/>
      </c>
      <c r="B5127" s="539"/>
      <c r="C5127" s="584"/>
      <c r="D5127" s="554"/>
      <c r="E5127" s="554"/>
      <c r="F5127" s="555"/>
      <c r="G5127" s="554"/>
      <c r="H5127" s="554"/>
      <c r="I5127" s="543"/>
      <c r="J5127" s="556"/>
      <c r="K5127" s="556"/>
      <c r="L5127" s="544"/>
      <c r="M5127" s="556"/>
      <c r="N5127" s="589"/>
      <c r="O5127" s="545"/>
      <c r="P5127" s="545"/>
    </row>
    <row r="5128" spans="1:16" hidden="1" x14ac:dyDescent="0.2">
      <c r="A5128" s="538" t="str">
        <f>IF(B5128="","",COUNT('Diário 3º PA'!$A$4:$A$4242)+COUNT('Diário 4º PA'!$A$4:$A$2224)+ROW()-3)</f>
        <v/>
      </c>
      <c r="B5128" s="539"/>
      <c r="C5128" s="584"/>
      <c r="D5128" s="554"/>
      <c r="E5128" s="554"/>
      <c r="F5128" s="555"/>
      <c r="G5128" s="554"/>
      <c r="H5128" s="554"/>
      <c r="I5128" s="543"/>
      <c r="J5128" s="556"/>
      <c r="K5128" s="556"/>
      <c r="L5128" s="544"/>
      <c r="M5128" s="556"/>
      <c r="N5128" s="589"/>
      <c r="O5128" s="545"/>
      <c r="P5128" s="545"/>
    </row>
    <row r="5129" spans="1:16" hidden="1" x14ac:dyDescent="0.2">
      <c r="A5129" s="538" t="str">
        <f>IF(B5129="","",COUNT('Diário 3º PA'!$A$4:$A$4242)+COUNT('Diário 4º PA'!$A$4:$A$2224)+ROW()-3)</f>
        <v/>
      </c>
      <c r="B5129" s="539"/>
      <c r="C5129" s="584"/>
      <c r="D5129" s="554"/>
      <c r="E5129" s="554"/>
      <c r="F5129" s="555"/>
      <c r="G5129" s="554"/>
      <c r="H5129" s="554"/>
      <c r="I5129" s="543"/>
      <c r="J5129" s="556"/>
      <c r="K5129" s="556"/>
      <c r="L5129" s="544"/>
      <c r="M5129" s="556"/>
      <c r="N5129" s="589"/>
      <c r="O5129" s="545"/>
      <c r="P5129" s="545"/>
    </row>
    <row r="5130" spans="1:16" hidden="1" x14ac:dyDescent="0.2">
      <c r="A5130" s="538" t="str">
        <f>IF(B5130="","",COUNT('Diário 3º PA'!$A$4:$A$4242)+COUNT('Diário 4º PA'!$A$4:$A$2224)+ROW()-3)</f>
        <v/>
      </c>
      <c r="B5130" s="539"/>
      <c r="C5130" s="584"/>
      <c r="D5130" s="554"/>
      <c r="E5130" s="554"/>
      <c r="F5130" s="555"/>
      <c r="G5130" s="554"/>
      <c r="H5130" s="554"/>
      <c r="I5130" s="543"/>
      <c r="J5130" s="556"/>
      <c r="K5130" s="556"/>
      <c r="L5130" s="544"/>
      <c r="M5130" s="556"/>
      <c r="N5130" s="589"/>
      <c r="O5130" s="545"/>
      <c r="P5130" s="545"/>
    </row>
    <row r="5131" spans="1:16" hidden="1" x14ac:dyDescent="0.2">
      <c r="A5131" s="538" t="str">
        <f>IF(B5131="","",COUNT('Diário 3º PA'!$A$4:$A$4242)+COUNT('Diário 4º PA'!$A$4:$A$2224)+ROW()-3)</f>
        <v/>
      </c>
      <c r="B5131" s="539"/>
      <c r="C5131" s="584"/>
      <c r="D5131" s="554"/>
      <c r="E5131" s="554"/>
      <c r="F5131" s="555"/>
      <c r="G5131" s="554"/>
      <c r="H5131" s="554"/>
      <c r="I5131" s="543"/>
      <c r="J5131" s="556"/>
      <c r="K5131" s="556"/>
      <c r="L5131" s="544"/>
      <c r="M5131" s="556"/>
      <c r="N5131" s="589"/>
      <c r="O5131" s="545"/>
      <c r="P5131" s="545"/>
    </row>
    <row r="5132" spans="1:16" hidden="1" x14ac:dyDescent="0.2">
      <c r="A5132" s="538" t="str">
        <f>IF(B5132="","",COUNT('Diário 3º PA'!$A$4:$A$4242)+COUNT('Diário 4º PA'!$A$4:$A$2224)+ROW()-3)</f>
        <v/>
      </c>
      <c r="B5132" s="539"/>
      <c r="C5132" s="584"/>
      <c r="D5132" s="554"/>
      <c r="E5132" s="554"/>
      <c r="F5132" s="555"/>
      <c r="G5132" s="554"/>
      <c r="H5132" s="554"/>
      <c r="I5132" s="543"/>
      <c r="J5132" s="556"/>
      <c r="K5132" s="556"/>
      <c r="L5132" s="544"/>
      <c r="M5132" s="556"/>
      <c r="N5132" s="589"/>
      <c r="O5132" s="545"/>
      <c r="P5132" s="545"/>
    </row>
    <row r="5133" spans="1:16" hidden="1" x14ac:dyDescent="0.2">
      <c r="A5133" s="538" t="str">
        <f>IF(B5133="","",COUNT('Diário 3º PA'!$A$4:$A$4242)+COUNT('Diário 4º PA'!$A$4:$A$2224)+ROW()-3)</f>
        <v/>
      </c>
      <c r="B5133" s="539"/>
      <c r="C5133" s="584"/>
      <c r="D5133" s="554"/>
      <c r="E5133" s="554"/>
      <c r="F5133" s="555"/>
      <c r="G5133" s="554"/>
      <c r="H5133" s="554"/>
      <c r="I5133" s="543"/>
      <c r="J5133" s="556"/>
      <c r="K5133" s="556"/>
      <c r="L5133" s="544"/>
      <c r="M5133" s="556"/>
      <c r="N5133" s="589"/>
      <c r="O5133" s="545"/>
      <c r="P5133" s="545"/>
    </row>
    <row r="5134" spans="1:16" hidden="1" x14ac:dyDescent="0.2">
      <c r="A5134" s="538" t="str">
        <f>IF(B5134="","",COUNT('Diário 3º PA'!$A$4:$A$4242)+COUNT('Diário 4º PA'!$A$4:$A$2224)+ROW()-3)</f>
        <v/>
      </c>
      <c r="B5134" s="539"/>
      <c r="C5134" s="584"/>
      <c r="D5134" s="554"/>
      <c r="E5134" s="554"/>
      <c r="F5134" s="555"/>
      <c r="G5134" s="554"/>
      <c r="H5134" s="554"/>
      <c r="I5134" s="543"/>
      <c r="J5134" s="556"/>
      <c r="K5134" s="556"/>
      <c r="L5134" s="544"/>
      <c r="M5134" s="556"/>
      <c r="N5134" s="589"/>
      <c r="O5134" s="545"/>
      <c r="P5134" s="545"/>
    </row>
    <row r="5135" spans="1:16" hidden="1" x14ac:dyDescent="0.2">
      <c r="A5135" s="538" t="str">
        <f>IF(B5135="","",COUNT('Diário 3º PA'!$A$4:$A$4242)+COUNT('Diário 4º PA'!$A$4:$A$2224)+ROW()-3)</f>
        <v/>
      </c>
      <c r="B5135" s="539"/>
      <c r="C5135" s="584"/>
      <c r="D5135" s="554"/>
      <c r="E5135" s="554"/>
      <c r="F5135" s="555"/>
      <c r="G5135" s="554"/>
      <c r="H5135" s="554"/>
      <c r="I5135" s="543"/>
      <c r="J5135" s="556"/>
      <c r="K5135" s="556"/>
      <c r="L5135" s="544"/>
      <c r="M5135" s="556"/>
      <c r="N5135" s="589"/>
      <c r="O5135" s="545"/>
      <c r="P5135" s="545"/>
    </row>
    <row r="5136" spans="1:16" hidden="1" x14ac:dyDescent="0.2">
      <c r="A5136" s="538" t="str">
        <f>IF(B5136="","",COUNT('Diário 3º PA'!$A$4:$A$4242)+COUNT('Diário 4º PA'!$A$4:$A$2224)+ROW()-3)</f>
        <v/>
      </c>
      <c r="B5136" s="539"/>
      <c r="C5136" s="584"/>
      <c r="D5136" s="554"/>
      <c r="E5136" s="554"/>
      <c r="F5136" s="555"/>
      <c r="G5136" s="554"/>
      <c r="H5136" s="554"/>
      <c r="I5136" s="543"/>
      <c r="J5136" s="556"/>
      <c r="K5136" s="556"/>
      <c r="L5136" s="544"/>
      <c r="M5136" s="556"/>
      <c r="N5136" s="589"/>
      <c r="O5136" s="545"/>
      <c r="P5136" s="545"/>
    </row>
    <row r="5137" spans="1:16" hidden="1" x14ac:dyDescent="0.2">
      <c r="A5137" s="538" t="str">
        <f>IF(B5137="","",COUNT('Diário 3º PA'!$A$4:$A$4242)+COUNT('Diário 4º PA'!$A$4:$A$2224)+ROW()-3)</f>
        <v/>
      </c>
      <c r="B5137" s="539"/>
      <c r="C5137" s="584"/>
      <c r="D5137" s="554"/>
      <c r="E5137" s="554"/>
      <c r="F5137" s="555"/>
      <c r="G5137" s="554"/>
      <c r="H5137" s="554"/>
      <c r="I5137" s="543"/>
      <c r="J5137" s="556"/>
      <c r="K5137" s="556"/>
      <c r="L5137" s="544"/>
      <c r="M5137" s="556"/>
      <c r="N5137" s="589"/>
      <c r="O5137" s="545"/>
      <c r="P5137" s="545"/>
    </row>
    <row r="5138" spans="1:16" hidden="1" x14ac:dyDescent="0.2">
      <c r="A5138" s="538" t="str">
        <f>IF(B5138="","",COUNT('Diário 3º PA'!$A$4:$A$4242)+COUNT('Diário 4º PA'!$A$4:$A$2224)+ROW()-3)</f>
        <v/>
      </c>
      <c r="B5138" s="539"/>
      <c r="C5138" s="584"/>
      <c r="D5138" s="554"/>
      <c r="E5138" s="554"/>
      <c r="F5138" s="555"/>
      <c r="G5138" s="554"/>
      <c r="H5138" s="554"/>
      <c r="I5138" s="543"/>
      <c r="J5138" s="556"/>
      <c r="K5138" s="556"/>
      <c r="L5138" s="544"/>
      <c r="M5138" s="556"/>
      <c r="N5138" s="589"/>
      <c r="O5138" s="545"/>
      <c r="P5138" s="545"/>
    </row>
    <row r="5139" spans="1:16" hidden="1" x14ac:dyDescent="0.2">
      <c r="A5139" s="538" t="str">
        <f>IF(B5139="","",COUNT('Diário 3º PA'!$A$4:$A$4242)+COUNT('Diário 4º PA'!$A$4:$A$2224)+ROW()-3)</f>
        <v/>
      </c>
      <c r="B5139" s="539"/>
      <c r="C5139" s="584"/>
      <c r="D5139" s="554"/>
      <c r="E5139" s="554"/>
      <c r="F5139" s="555"/>
      <c r="G5139" s="554"/>
      <c r="H5139" s="554"/>
      <c r="I5139" s="543"/>
      <c r="J5139" s="556"/>
      <c r="K5139" s="556"/>
      <c r="L5139" s="544"/>
      <c r="M5139" s="556"/>
      <c r="N5139" s="589"/>
      <c r="O5139" s="545"/>
      <c r="P5139" s="545"/>
    </row>
    <row r="5140" spans="1:16" hidden="1" x14ac:dyDescent="0.2">
      <c r="A5140" s="538" t="str">
        <f>IF(B5140="","",COUNT('Diário 3º PA'!$A$4:$A$4242)+COUNT('Diário 4º PA'!$A$4:$A$2224)+ROW()-3)</f>
        <v/>
      </c>
      <c r="B5140" s="539"/>
      <c r="C5140" s="584"/>
      <c r="D5140" s="554"/>
      <c r="E5140" s="554"/>
      <c r="F5140" s="555"/>
      <c r="G5140" s="554"/>
      <c r="H5140" s="554"/>
      <c r="I5140" s="543"/>
      <c r="J5140" s="556"/>
      <c r="K5140" s="556"/>
      <c r="L5140" s="544"/>
      <c r="M5140" s="556"/>
      <c r="N5140" s="589"/>
      <c r="O5140" s="545"/>
      <c r="P5140" s="545"/>
    </row>
    <row r="5141" spans="1:16" hidden="1" x14ac:dyDescent="0.2">
      <c r="A5141" s="538" t="str">
        <f>IF(B5141="","",COUNT('Diário 3º PA'!$A$4:$A$4242)+COUNT('Diário 4º PA'!$A$4:$A$2224)+ROW()-3)</f>
        <v/>
      </c>
      <c r="B5141" s="539"/>
      <c r="C5141" s="584"/>
      <c r="D5141" s="554"/>
      <c r="E5141" s="554"/>
      <c r="F5141" s="555"/>
      <c r="G5141" s="554"/>
      <c r="H5141" s="554"/>
      <c r="I5141" s="543"/>
      <c r="J5141" s="556"/>
      <c r="K5141" s="556"/>
      <c r="L5141" s="544"/>
      <c r="M5141" s="556"/>
      <c r="N5141" s="589"/>
      <c r="O5141" s="545"/>
      <c r="P5141" s="545"/>
    </row>
    <row r="5142" spans="1:16" hidden="1" x14ac:dyDescent="0.2">
      <c r="A5142" s="538" t="str">
        <f>IF(B5142="","",COUNT('Diário 3º PA'!$A$4:$A$4242)+COUNT('Diário 4º PA'!$A$4:$A$2224)+ROW()-3)</f>
        <v/>
      </c>
      <c r="B5142" s="539"/>
      <c r="C5142" s="584"/>
      <c r="D5142" s="554"/>
      <c r="E5142" s="554"/>
      <c r="F5142" s="555"/>
      <c r="G5142" s="554"/>
      <c r="H5142" s="554"/>
      <c r="I5142" s="543"/>
      <c r="J5142" s="556"/>
      <c r="K5142" s="556"/>
      <c r="L5142" s="544"/>
      <c r="M5142" s="556"/>
      <c r="N5142" s="589"/>
      <c r="O5142" s="545"/>
      <c r="P5142" s="545"/>
    </row>
    <row r="5143" spans="1:16" hidden="1" x14ac:dyDescent="0.2">
      <c r="A5143" s="538" t="str">
        <f>IF(B5143="","",COUNT('Diário 3º PA'!$A$4:$A$4242)+COUNT('Diário 4º PA'!$A$4:$A$2224)+ROW()-3)</f>
        <v/>
      </c>
      <c r="B5143" s="539"/>
      <c r="C5143" s="584"/>
      <c r="D5143" s="554"/>
      <c r="E5143" s="554"/>
      <c r="F5143" s="555"/>
      <c r="G5143" s="554"/>
      <c r="H5143" s="554"/>
      <c r="I5143" s="543"/>
      <c r="J5143" s="556"/>
      <c r="K5143" s="556"/>
      <c r="L5143" s="544"/>
      <c r="M5143" s="556"/>
      <c r="N5143" s="589"/>
      <c r="O5143" s="545"/>
      <c r="P5143" s="545"/>
    </row>
    <row r="5144" spans="1:16" hidden="1" x14ac:dyDescent="0.2">
      <c r="A5144" s="538" t="str">
        <f>IF(B5144="","",COUNT('Diário 3º PA'!$A$4:$A$4242)+COUNT('Diário 4º PA'!$A$4:$A$2224)+ROW()-3)</f>
        <v/>
      </c>
      <c r="B5144" s="539"/>
      <c r="C5144" s="584"/>
      <c r="D5144" s="554"/>
      <c r="E5144" s="554"/>
      <c r="F5144" s="555"/>
      <c r="G5144" s="554"/>
      <c r="H5144" s="554"/>
      <c r="I5144" s="543"/>
      <c r="J5144" s="556"/>
      <c r="K5144" s="556"/>
      <c r="L5144" s="544"/>
      <c r="M5144" s="556"/>
      <c r="N5144" s="589"/>
      <c r="O5144" s="545"/>
      <c r="P5144" s="545"/>
    </row>
    <row r="5145" spans="1:16" hidden="1" x14ac:dyDescent="0.2">
      <c r="A5145" s="538" t="str">
        <f>IF(B5145="","",COUNT('Diário 3º PA'!$A$4:$A$4242)+COUNT('Diário 4º PA'!$A$4:$A$2224)+ROW()-3)</f>
        <v/>
      </c>
      <c r="B5145" s="539"/>
      <c r="C5145" s="584"/>
      <c r="D5145" s="554"/>
      <c r="E5145" s="554"/>
      <c r="F5145" s="555"/>
      <c r="G5145" s="554"/>
      <c r="H5145" s="554"/>
      <c r="I5145" s="543"/>
      <c r="J5145" s="556"/>
      <c r="K5145" s="556"/>
      <c r="L5145" s="544"/>
      <c r="M5145" s="556"/>
      <c r="N5145" s="589"/>
      <c r="O5145" s="545"/>
      <c r="P5145" s="545"/>
    </row>
    <row r="5146" spans="1:16" hidden="1" x14ac:dyDescent="0.2">
      <c r="A5146" s="538" t="str">
        <f>IF(B5146="","",COUNT('Diário 3º PA'!$A$4:$A$4242)+COUNT('Diário 4º PA'!$A$4:$A$2224)+ROW()-3)</f>
        <v/>
      </c>
      <c r="B5146" s="539"/>
      <c r="C5146" s="584"/>
      <c r="D5146" s="554"/>
      <c r="E5146" s="554"/>
      <c r="F5146" s="555"/>
      <c r="G5146" s="554"/>
      <c r="H5146" s="554"/>
      <c r="I5146" s="543"/>
      <c r="J5146" s="556"/>
      <c r="K5146" s="556"/>
      <c r="L5146" s="544"/>
      <c r="M5146" s="556"/>
      <c r="N5146" s="589"/>
      <c r="O5146" s="545"/>
      <c r="P5146" s="545"/>
    </row>
    <row r="5147" spans="1:16" hidden="1" x14ac:dyDescent="0.2">
      <c r="A5147" s="538" t="str">
        <f>IF(B5147="","",COUNT('Diário 3º PA'!$A$4:$A$4242)+COUNT('Diário 4º PA'!$A$4:$A$2224)+ROW()-3)</f>
        <v/>
      </c>
      <c r="B5147" s="539"/>
      <c r="C5147" s="584"/>
      <c r="D5147" s="554"/>
      <c r="E5147" s="554"/>
      <c r="F5147" s="555"/>
      <c r="G5147" s="554"/>
      <c r="H5147" s="554"/>
      <c r="I5147" s="543"/>
      <c r="J5147" s="556"/>
      <c r="K5147" s="556"/>
      <c r="L5147" s="544"/>
      <c r="M5147" s="556"/>
      <c r="N5147" s="589"/>
      <c r="O5147" s="545"/>
      <c r="P5147" s="545"/>
    </row>
    <row r="5148" spans="1:16" hidden="1" x14ac:dyDescent="0.2">
      <c r="A5148" s="538" t="str">
        <f>IF(B5148="","",COUNT('Diário 3º PA'!$A$4:$A$4242)+COUNT('Diário 4º PA'!$A$4:$A$2224)+ROW()-3)</f>
        <v/>
      </c>
      <c r="B5148" s="539"/>
      <c r="C5148" s="584"/>
      <c r="D5148" s="554"/>
      <c r="E5148" s="554"/>
      <c r="F5148" s="555"/>
      <c r="G5148" s="554"/>
      <c r="H5148" s="554"/>
      <c r="I5148" s="543"/>
      <c r="J5148" s="556"/>
      <c r="K5148" s="556"/>
      <c r="L5148" s="544"/>
      <c r="M5148" s="556"/>
      <c r="N5148" s="589"/>
      <c r="O5148" s="545"/>
      <c r="P5148" s="545"/>
    </row>
    <row r="5149" spans="1:16" hidden="1" x14ac:dyDescent="0.2">
      <c r="A5149" s="538" t="str">
        <f>IF(B5149="","",COUNT('Diário 3º PA'!$A$4:$A$4242)+COUNT('Diário 4º PA'!$A$4:$A$2224)+ROW()-3)</f>
        <v/>
      </c>
      <c r="B5149" s="539"/>
      <c r="C5149" s="584"/>
      <c r="D5149" s="554"/>
      <c r="E5149" s="554"/>
      <c r="F5149" s="555"/>
      <c r="G5149" s="554"/>
      <c r="H5149" s="554"/>
      <c r="I5149" s="543"/>
      <c r="J5149" s="556"/>
      <c r="K5149" s="556"/>
      <c r="L5149" s="544"/>
      <c r="M5149" s="556"/>
      <c r="N5149" s="589"/>
      <c r="O5149" s="545"/>
      <c r="P5149" s="545"/>
    </row>
    <row r="5150" spans="1:16" hidden="1" x14ac:dyDescent="0.2">
      <c r="A5150" s="538" t="str">
        <f>IF(B5150="","",COUNT('Diário 3º PA'!$A$4:$A$4242)+COUNT('Diário 4º PA'!$A$4:$A$2224)+ROW()-3)</f>
        <v/>
      </c>
      <c r="B5150" s="539"/>
      <c r="C5150" s="584"/>
      <c r="D5150" s="554"/>
      <c r="E5150" s="554"/>
      <c r="F5150" s="555"/>
      <c r="G5150" s="554"/>
      <c r="H5150" s="554"/>
      <c r="I5150" s="543"/>
      <c r="J5150" s="556"/>
      <c r="K5150" s="556"/>
      <c r="L5150" s="544"/>
      <c r="M5150" s="556"/>
      <c r="N5150" s="589"/>
      <c r="O5150" s="545"/>
      <c r="P5150" s="545"/>
    </row>
    <row r="5151" spans="1:16" hidden="1" x14ac:dyDescent="0.2">
      <c r="A5151" s="538" t="str">
        <f>IF(B5151="","",COUNT('Diário 3º PA'!$A$4:$A$4242)+COUNT('Diário 4º PA'!$A$4:$A$2224)+ROW()-3)</f>
        <v/>
      </c>
      <c r="B5151" s="539"/>
      <c r="C5151" s="584"/>
      <c r="D5151" s="554"/>
      <c r="E5151" s="554"/>
      <c r="F5151" s="555"/>
      <c r="G5151" s="554"/>
      <c r="H5151" s="554"/>
      <c r="I5151" s="543"/>
      <c r="J5151" s="556"/>
      <c r="K5151" s="556"/>
      <c r="L5151" s="544"/>
      <c r="M5151" s="556"/>
      <c r="N5151" s="589"/>
      <c r="O5151" s="545"/>
      <c r="P5151" s="545"/>
    </row>
    <row r="5152" spans="1:16" hidden="1" x14ac:dyDescent="0.2">
      <c r="A5152" s="538" t="str">
        <f>IF(B5152="","",COUNT('Diário 3º PA'!$A$4:$A$4242)+COUNT('Diário 4º PA'!$A$4:$A$2224)+ROW()-3)</f>
        <v/>
      </c>
      <c r="B5152" s="539"/>
      <c r="C5152" s="584"/>
      <c r="D5152" s="554"/>
      <c r="E5152" s="554"/>
      <c r="F5152" s="555"/>
      <c r="G5152" s="554"/>
      <c r="H5152" s="554"/>
      <c r="I5152" s="543"/>
      <c r="J5152" s="556"/>
      <c r="K5152" s="556"/>
      <c r="L5152" s="544"/>
      <c r="M5152" s="556"/>
      <c r="N5152" s="589"/>
      <c r="O5152" s="545"/>
      <c r="P5152" s="545"/>
    </row>
    <row r="5153" spans="1:16" hidden="1" x14ac:dyDescent="0.2">
      <c r="A5153" s="538" t="str">
        <f>IF(B5153="","",COUNT('Diário 3º PA'!$A$4:$A$4242)+COUNT('Diário 4º PA'!$A$4:$A$2224)+ROW()-3)</f>
        <v/>
      </c>
      <c r="B5153" s="539"/>
      <c r="C5153" s="584"/>
      <c r="D5153" s="554"/>
      <c r="E5153" s="554"/>
      <c r="F5153" s="555"/>
      <c r="G5153" s="554"/>
      <c r="H5153" s="554"/>
      <c r="I5153" s="543"/>
      <c r="J5153" s="556"/>
      <c r="K5153" s="556"/>
      <c r="L5153" s="544"/>
      <c r="M5153" s="556"/>
      <c r="N5153" s="589"/>
      <c r="O5153" s="545"/>
      <c r="P5153" s="545"/>
    </row>
    <row r="5154" spans="1:16" hidden="1" x14ac:dyDescent="0.2">
      <c r="A5154" s="538" t="str">
        <f>IF(B5154="","",COUNT('Diário 3º PA'!$A$4:$A$4242)+COUNT('Diário 4º PA'!$A$4:$A$2224)+ROW()-3)</f>
        <v/>
      </c>
      <c r="B5154" s="539"/>
      <c r="C5154" s="584"/>
      <c r="D5154" s="554"/>
      <c r="E5154" s="554"/>
      <c r="F5154" s="555"/>
      <c r="G5154" s="554"/>
      <c r="H5154" s="554"/>
      <c r="I5154" s="543"/>
      <c r="J5154" s="556"/>
      <c r="K5154" s="556"/>
      <c r="L5154" s="544"/>
      <c r="M5154" s="556"/>
      <c r="N5154" s="589"/>
      <c r="O5154" s="545"/>
      <c r="P5154" s="545"/>
    </row>
    <row r="5155" spans="1:16" hidden="1" x14ac:dyDescent="0.2">
      <c r="A5155" s="538" t="str">
        <f>IF(B5155="","",COUNT('Diário 3º PA'!$A$4:$A$4242)+COUNT('Diário 4º PA'!$A$4:$A$2224)+ROW()-3)</f>
        <v/>
      </c>
      <c r="B5155" s="539"/>
      <c r="C5155" s="584"/>
      <c r="D5155" s="554"/>
      <c r="E5155" s="554"/>
      <c r="F5155" s="555"/>
      <c r="G5155" s="554"/>
      <c r="H5155" s="554"/>
      <c r="I5155" s="543"/>
      <c r="J5155" s="556"/>
      <c r="K5155" s="556"/>
      <c r="L5155" s="544"/>
      <c r="M5155" s="556"/>
      <c r="N5155" s="589"/>
      <c r="O5155" s="545"/>
      <c r="P5155" s="545"/>
    </row>
    <row r="5156" spans="1:16" hidden="1" x14ac:dyDescent="0.2">
      <c r="A5156" s="538" t="str">
        <f>IF(B5156="","",COUNT('Diário 3º PA'!$A$4:$A$4242)+COUNT('Diário 4º PA'!$A$4:$A$2224)+ROW()-3)</f>
        <v/>
      </c>
      <c r="B5156" s="539"/>
      <c r="C5156" s="584"/>
      <c r="D5156" s="554"/>
      <c r="E5156" s="554"/>
      <c r="F5156" s="555"/>
      <c r="G5156" s="554"/>
      <c r="H5156" s="554"/>
      <c r="I5156" s="543"/>
      <c r="J5156" s="556"/>
      <c r="K5156" s="556"/>
      <c r="L5156" s="544"/>
      <c r="M5156" s="556"/>
      <c r="N5156" s="589"/>
      <c r="O5156" s="545"/>
      <c r="P5156" s="545"/>
    </row>
    <row r="5157" spans="1:16" hidden="1" x14ac:dyDescent="0.2">
      <c r="A5157" s="538" t="str">
        <f>IF(B5157="","",COUNT('Diário 3º PA'!$A$4:$A$4242)+COUNT('Diário 4º PA'!$A$4:$A$2224)+ROW()-3)</f>
        <v/>
      </c>
      <c r="B5157" s="539"/>
      <c r="C5157" s="584"/>
      <c r="D5157" s="554"/>
      <c r="E5157" s="554"/>
      <c r="F5157" s="555"/>
      <c r="G5157" s="554"/>
      <c r="H5157" s="554"/>
      <c r="I5157" s="543"/>
      <c r="J5157" s="556"/>
      <c r="K5157" s="556"/>
      <c r="L5157" s="544"/>
      <c r="M5157" s="556"/>
      <c r="N5157" s="589"/>
      <c r="O5157" s="545"/>
      <c r="P5157" s="545"/>
    </row>
    <row r="5158" spans="1:16" hidden="1" x14ac:dyDescent="0.2">
      <c r="A5158" s="538" t="str">
        <f>IF(B5158="","",COUNT('Diário 3º PA'!$A$4:$A$4242)+COUNT('Diário 4º PA'!$A$4:$A$2224)+ROW()-3)</f>
        <v/>
      </c>
      <c r="B5158" s="539"/>
      <c r="C5158" s="584"/>
      <c r="D5158" s="554"/>
      <c r="E5158" s="554"/>
      <c r="F5158" s="555"/>
      <c r="G5158" s="554"/>
      <c r="H5158" s="554"/>
      <c r="I5158" s="543"/>
      <c r="J5158" s="556"/>
      <c r="K5158" s="556"/>
      <c r="L5158" s="544"/>
      <c r="M5158" s="556"/>
      <c r="N5158" s="589"/>
      <c r="O5158" s="545"/>
      <c r="P5158" s="545"/>
    </row>
    <row r="5159" spans="1:16" ht="50.1" hidden="1" customHeight="1" x14ac:dyDescent="0.2">
      <c r="A5159" s="538" t="str">
        <f>IF(B5159="","",COUNT('Diário 3º PA'!$A$4:$A$4242)+COUNT('Diário 4º PA'!$A$4:$A$2224)+ROW()-3)</f>
        <v/>
      </c>
      <c r="B5159" s="539"/>
      <c r="C5159" s="584"/>
      <c r="D5159" s="554"/>
      <c r="E5159" s="554"/>
      <c r="F5159" s="555"/>
      <c r="G5159" s="554"/>
      <c r="H5159" s="554"/>
      <c r="I5159" s="543"/>
      <c r="J5159" s="556"/>
      <c r="K5159" s="556"/>
      <c r="L5159" s="544"/>
      <c r="M5159" s="556"/>
      <c r="N5159" s="589"/>
      <c r="O5159" s="545"/>
      <c r="P5159" s="545"/>
    </row>
    <row r="5160" spans="1:16" hidden="1" x14ac:dyDescent="0.2">
      <c r="A5160" s="538" t="str">
        <f>IF(B5160="","",COUNT('Diário 3º PA'!$A$4:$A$4242)+COUNT('Diário 4º PA'!$A$4:$A$2224)+ROW()-3)</f>
        <v/>
      </c>
      <c r="B5160" s="539"/>
      <c r="C5160" s="584"/>
      <c r="D5160" s="554"/>
      <c r="E5160" s="554"/>
      <c r="F5160" s="555"/>
      <c r="G5160" s="554"/>
      <c r="H5160" s="554"/>
      <c r="I5160" s="543"/>
      <c r="J5160" s="556"/>
      <c r="K5160" s="556"/>
      <c r="L5160" s="544"/>
      <c r="M5160" s="556"/>
      <c r="N5160" s="589"/>
      <c r="O5160" s="545"/>
      <c r="P5160" s="545"/>
    </row>
    <row r="5161" spans="1:16" ht="50.1" hidden="1" customHeight="1" x14ac:dyDescent="0.2">
      <c r="A5161" s="538" t="str">
        <f>IF(B5161="","",COUNT('Diário 3º PA'!$A$4:$A$4242)+COUNT('Diário 4º PA'!$A$4:$A$2224)+ROW()-3)</f>
        <v/>
      </c>
      <c r="B5161" s="539"/>
      <c r="C5161" s="584"/>
      <c r="D5161" s="554"/>
      <c r="E5161" s="554"/>
      <c r="F5161" s="555"/>
      <c r="G5161" s="554"/>
      <c r="H5161" s="554"/>
      <c r="I5161" s="543"/>
      <c r="J5161" s="556"/>
      <c r="K5161" s="556"/>
      <c r="L5161" s="544"/>
      <c r="M5161" s="556"/>
      <c r="N5161" s="589"/>
      <c r="O5161" s="545"/>
      <c r="P5161" s="545"/>
    </row>
    <row r="5162" spans="1:16" ht="50.1" hidden="1" customHeight="1" x14ac:dyDescent="0.2">
      <c r="A5162" s="538" t="str">
        <f>IF(B5162="","",COUNT('Diário 3º PA'!$A$4:$A$4242)+COUNT('Diário 4º PA'!$A$4:$A$2224)+ROW()-3)</f>
        <v/>
      </c>
      <c r="B5162" s="539"/>
      <c r="C5162" s="584"/>
      <c r="D5162" s="554"/>
      <c r="E5162" s="554"/>
      <c r="F5162" s="555"/>
      <c r="G5162" s="554"/>
      <c r="H5162" s="554"/>
      <c r="I5162" s="543"/>
      <c r="J5162" s="556"/>
      <c r="K5162" s="556"/>
      <c r="L5162" s="544"/>
      <c r="M5162" s="556"/>
      <c r="N5162" s="589"/>
      <c r="O5162" s="545"/>
      <c r="P5162" s="545"/>
    </row>
    <row r="5163" spans="1:16" hidden="1" x14ac:dyDescent="0.2">
      <c r="A5163" s="538" t="str">
        <f>IF(B5163="","",COUNT('Diário 3º PA'!$A$4:$A$4242)+COUNT('Diário 4º PA'!$A$4:$A$2224)+ROW()-3)</f>
        <v/>
      </c>
      <c r="B5163" s="539"/>
      <c r="C5163" s="584"/>
      <c r="D5163" s="554"/>
      <c r="E5163" s="554"/>
      <c r="F5163" s="555"/>
      <c r="G5163" s="554"/>
      <c r="H5163" s="554"/>
      <c r="I5163" s="543"/>
      <c r="J5163" s="556"/>
      <c r="K5163" s="556"/>
      <c r="L5163" s="544"/>
      <c r="M5163" s="556"/>
      <c r="N5163" s="589"/>
      <c r="O5163" s="545"/>
      <c r="P5163" s="545"/>
    </row>
    <row r="5164" spans="1:16" hidden="1" x14ac:dyDescent="0.2">
      <c r="A5164" s="538" t="str">
        <f>IF(B5164="","",COUNT('Diário 3º PA'!$A$4:$A$4242)+COUNT('Diário 4º PA'!$A$4:$A$2224)+ROW()-3)</f>
        <v/>
      </c>
      <c r="B5164" s="539"/>
      <c r="C5164" s="584"/>
      <c r="D5164" s="554"/>
      <c r="E5164" s="554"/>
      <c r="F5164" s="555"/>
      <c r="G5164" s="554"/>
      <c r="H5164" s="554"/>
      <c r="I5164" s="543"/>
      <c r="J5164" s="556"/>
      <c r="K5164" s="556"/>
      <c r="L5164" s="544"/>
      <c r="M5164" s="556"/>
      <c r="N5164" s="589"/>
      <c r="O5164" s="545"/>
      <c r="P5164" s="545"/>
    </row>
    <row r="5165" spans="1:16" hidden="1" x14ac:dyDescent="0.2">
      <c r="A5165" s="538" t="str">
        <f>IF(B5165="","",COUNT('Diário 3º PA'!$A$4:$A$4242)+COUNT('Diário 4º PA'!$A$4:$A$2224)+ROW()-3)</f>
        <v/>
      </c>
      <c r="B5165" s="539"/>
      <c r="C5165" s="584"/>
      <c r="D5165" s="554"/>
      <c r="E5165" s="554"/>
      <c r="F5165" s="555"/>
      <c r="G5165" s="554"/>
      <c r="H5165" s="554"/>
      <c r="I5165" s="543"/>
      <c r="J5165" s="556"/>
      <c r="K5165" s="556"/>
      <c r="L5165" s="544"/>
      <c r="M5165" s="556"/>
      <c r="N5165" s="589"/>
      <c r="O5165" s="545"/>
      <c r="P5165" s="545"/>
    </row>
    <row r="5166" spans="1:16" hidden="1" x14ac:dyDescent="0.2">
      <c r="A5166" s="538" t="str">
        <f>IF(B5166="","",COUNT('Diário 3º PA'!$A$4:$A$4242)+COUNT('Diário 4º PA'!$A$4:$A$2224)+ROW()-3)</f>
        <v/>
      </c>
      <c r="B5166" s="539"/>
      <c r="C5166" s="584"/>
      <c r="D5166" s="554"/>
      <c r="E5166" s="554"/>
      <c r="F5166" s="555"/>
      <c r="G5166" s="554"/>
      <c r="H5166" s="554"/>
      <c r="I5166" s="543"/>
      <c r="J5166" s="556"/>
      <c r="K5166" s="556"/>
      <c r="L5166" s="544"/>
      <c r="M5166" s="556"/>
      <c r="N5166" s="589"/>
      <c r="O5166" s="545"/>
      <c r="P5166" s="545"/>
    </row>
    <row r="5167" spans="1:16" hidden="1" x14ac:dyDescent="0.2">
      <c r="A5167" s="538" t="str">
        <f>IF(B5167="","",COUNT('Diário 3º PA'!$A$4:$A$4242)+COUNT('Diário 4º PA'!$A$4:$A$2224)+ROW()-3)</f>
        <v/>
      </c>
      <c r="B5167" s="539"/>
      <c r="C5167" s="584"/>
      <c r="D5167" s="554"/>
      <c r="E5167" s="554"/>
      <c r="F5167" s="555"/>
      <c r="G5167" s="554"/>
      <c r="H5167" s="554"/>
      <c r="I5167" s="543"/>
      <c r="J5167" s="556"/>
      <c r="K5167" s="556"/>
      <c r="L5167" s="544"/>
      <c r="M5167" s="556"/>
      <c r="N5167" s="589"/>
      <c r="O5167" s="545"/>
      <c r="P5167" s="545"/>
    </row>
    <row r="5168" spans="1:16" hidden="1" x14ac:dyDescent="0.2">
      <c r="A5168" s="538" t="str">
        <f>IF(B5168="","",COUNT('Diário 3º PA'!$A$4:$A$4242)+COUNT('Diário 4º PA'!$A$4:$A$2224)+ROW()-3)</f>
        <v/>
      </c>
      <c r="B5168" s="539"/>
      <c r="C5168" s="584"/>
      <c r="D5168" s="554"/>
      <c r="E5168" s="554"/>
      <c r="F5168" s="555"/>
      <c r="G5168" s="554"/>
      <c r="H5168" s="554"/>
      <c r="I5168" s="543"/>
      <c r="J5168" s="556"/>
      <c r="K5168" s="556"/>
      <c r="L5168" s="544"/>
      <c r="M5168" s="556"/>
      <c r="N5168" s="589"/>
      <c r="O5168" s="545"/>
      <c r="P5168" s="545"/>
    </row>
    <row r="5169" spans="1:16" hidden="1" x14ac:dyDescent="0.2">
      <c r="A5169" s="538" t="str">
        <f>IF(B5169="","",COUNT('Diário 3º PA'!$A$4:$A$4242)+COUNT('Diário 4º PA'!$A$4:$A$2224)+ROW()-3)</f>
        <v/>
      </c>
      <c r="B5169" s="539"/>
      <c r="C5169" s="584"/>
      <c r="D5169" s="554"/>
      <c r="E5169" s="554"/>
      <c r="F5169" s="555"/>
      <c r="G5169" s="554"/>
      <c r="H5169" s="554"/>
      <c r="I5169" s="543"/>
      <c r="J5169" s="556"/>
      <c r="K5169" s="556"/>
      <c r="L5169" s="544"/>
      <c r="M5169" s="556"/>
      <c r="N5169" s="589"/>
      <c r="O5169" s="545"/>
      <c r="P5169" s="545"/>
    </row>
    <row r="5170" spans="1:16" hidden="1" x14ac:dyDescent="0.2">
      <c r="A5170" s="538" t="str">
        <f>IF(B5170="","",COUNT('Diário 3º PA'!$A$4:$A$4242)+COUNT('Diário 4º PA'!$A$4:$A$2224)+ROW()-3)</f>
        <v/>
      </c>
      <c r="B5170" s="539"/>
      <c r="C5170" s="584"/>
      <c r="D5170" s="554"/>
      <c r="E5170" s="554"/>
      <c r="F5170" s="555"/>
      <c r="G5170" s="554"/>
      <c r="H5170" s="554"/>
      <c r="I5170" s="543"/>
      <c r="J5170" s="556"/>
      <c r="K5170" s="556"/>
      <c r="L5170" s="544"/>
      <c r="M5170" s="556"/>
      <c r="N5170" s="589"/>
      <c r="O5170" s="545"/>
      <c r="P5170" s="545"/>
    </row>
    <row r="5171" spans="1:16" hidden="1" x14ac:dyDescent="0.2">
      <c r="A5171" s="538" t="str">
        <f>IF(B5171="","",COUNT('Diário 3º PA'!$A$4:$A$4242)+COUNT('Diário 4º PA'!$A$4:$A$2224)+ROW()-3)</f>
        <v/>
      </c>
      <c r="B5171" s="539"/>
      <c r="C5171" s="584"/>
      <c r="D5171" s="554"/>
      <c r="E5171" s="554"/>
      <c r="F5171" s="555"/>
      <c r="G5171" s="554"/>
      <c r="H5171" s="554"/>
      <c r="I5171" s="543"/>
      <c r="J5171" s="556"/>
      <c r="K5171" s="556"/>
      <c r="L5171" s="544"/>
      <c r="M5171" s="556"/>
      <c r="N5171" s="589"/>
      <c r="O5171" s="545"/>
      <c r="P5171" s="545"/>
    </row>
    <row r="5172" spans="1:16" hidden="1" x14ac:dyDescent="0.2">
      <c r="A5172" s="538" t="str">
        <f>IF(B5172="","",COUNT('Diário 3º PA'!$A$4:$A$4242)+COUNT('Diário 4º PA'!$A$4:$A$2224)+ROW()-3)</f>
        <v/>
      </c>
      <c r="B5172" s="539"/>
      <c r="C5172" s="584"/>
      <c r="D5172" s="554"/>
      <c r="E5172" s="554"/>
      <c r="F5172" s="555"/>
      <c r="G5172" s="554"/>
      <c r="H5172" s="554"/>
      <c r="I5172" s="543"/>
      <c r="J5172" s="556"/>
      <c r="K5172" s="556"/>
      <c r="L5172" s="544"/>
      <c r="M5172" s="556"/>
      <c r="N5172" s="589"/>
      <c r="O5172" s="545"/>
      <c r="P5172" s="545"/>
    </row>
    <row r="5173" spans="1:16" hidden="1" x14ac:dyDescent="0.2">
      <c r="A5173" s="538" t="str">
        <f>IF(B5173="","",COUNT('Diário 3º PA'!$A$4:$A$4242)+COUNT('Diário 4º PA'!$A$4:$A$2224)+ROW()-3)</f>
        <v/>
      </c>
      <c r="B5173" s="539"/>
      <c r="C5173" s="584"/>
      <c r="D5173" s="554"/>
      <c r="E5173" s="554"/>
      <c r="F5173" s="555"/>
      <c r="G5173" s="554"/>
      <c r="H5173" s="554"/>
      <c r="I5173" s="543"/>
      <c r="J5173" s="556"/>
      <c r="K5173" s="556"/>
      <c r="L5173" s="544"/>
      <c r="M5173" s="556"/>
      <c r="N5173" s="589"/>
      <c r="O5173" s="545"/>
      <c r="P5173" s="545"/>
    </row>
    <row r="5174" spans="1:16" hidden="1" x14ac:dyDescent="0.2">
      <c r="A5174" s="538" t="str">
        <f>IF(B5174="","",COUNT('Diário 3º PA'!$A$4:$A$4242)+COUNT('Diário 4º PA'!$A$4:$A$2224)+ROW()-3)</f>
        <v/>
      </c>
      <c r="B5174" s="539"/>
      <c r="C5174" s="584"/>
      <c r="D5174" s="554"/>
      <c r="E5174" s="554"/>
      <c r="F5174" s="555"/>
      <c r="G5174" s="554"/>
      <c r="H5174" s="554"/>
      <c r="I5174" s="543"/>
      <c r="J5174" s="556"/>
      <c r="K5174" s="556"/>
      <c r="L5174" s="544"/>
      <c r="M5174" s="556"/>
      <c r="N5174" s="589"/>
      <c r="O5174" s="545"/>
      <c r="P5174" s="545"/>
    </row>
    <row r="5175" spans="1:16" hidden="1" x14ac:dyDescent="0.2">
      <c r="A5175" s="538" t="str">
        <f>IF(B5175="","",COUNT('Diário 3º PA'!$A$4:$A$4242)+COUNT('Diário 4º PA'!$A$4:$A$2224)+ROW()-3)</f>
        <v/>
      </c>
      <c r="B5175" s="539"/>
      <c r="C5175" s="584"/>
      <c r="D5175" s="554"/>
      <c r="E5175" s="554"/>
      <c r="F5175" s="555"/>
      <c r="G5175" s="554"/>
      <c r="H5175" s="554"/>
      <c r="I5175" s="543"/>
      <c r="J5175" s="556"/>
      <c r="K5175" s="556"/>
      <c r="L5175" s="544"/>
      <c r="M5175" s="556"/>
      <c r="N5175" s="589"/>
      <c r="O5175" s="545"/>
      <c r="P5175" s="545"/>
    </row>
    <row r="5176" spans="1:16" hidden="1" x14ac:dyDescent="0.2">
      <c r="A5176" s="538" t="str">
        <f>IF(B5176="","",COUNT('Diário 3º PA'!$A$4:$A$4242)+COUNT('Diário 4º PA'!$A$4:$A$2224)+ROW()-3)</f>
        <v/>
      </c>
      <c r="B5176" s="539"/>
      <c r="C5176" s="584"/>
      <c r="D5176" s="554"/>
      <c r="E5176" s="554"/>
      <c r="F5176" s="555"/>
      <c r="G5176" s="554"/>
      <c r="H5176" s="554"/>
      <c r="I5176" s="543"/>
      <c r="J5176" s="556"/>
      <c r="K5176" s="556"/>
      <c r="L5176" s="544"/>
      <c r="M5176" s="556"/>
      <c r="N5176" s="589"/>
      <c r="O5176" s="545"/>
      <c r="P5176" s="545"/>
    </row>
    <row r="5177" spans="1:16" hidden="1" x14ac:dyDescent="0.2">
      <c r="A5177" s="538" t="str">
        <f>IF(B5177="","",COUNT('Diário 3º PA'!$A$4:$A$4242)+COUNT('Diário 4º PA'!$A$4:$A$2224)+ROW()-3)</f>
        <v/>
      </c>
      <c r="B5177" s="539"/>
      <c r="C5177" s="584"/>
      <c r="D5177" s="554"/>
      <c r="E5177" s="554"/>
      <c r="F5177" s="555"/>
      <c r="G5177" s="554"/>
      <c r="H5177" s="554"/>
      <c r="I5177" s="543"/>
      <c r="J5177" s="556"/>
      <c r="K5177" s="556"/>
      <c r="L5177" s="544"/>
      <c r="M5177" s="556"/>
      <c r="N5177" s="589"/>
      <c r="O5177" s="545"/>
      <c r="P5177" s="545"/>
    </row>
    <row r="5178" spans="1:16" hidden="1" x14ac:dyDescent="0.2">
      <c r="A5178" s="538" t="str">
        <f>IF(B5178="","",COUNT('Diário 3º PA'!$A$4:$A$4242)+COUNT('Diário 4º PA'!$A$4:$A$2224)+ROW()-3)</f>
        <v/>
      </c>
      <c r="B5178" s="539"/>
      <c r="C5178" s="584"/>
      <c r="D5178" s="554"/>
      <c r="E5178" s="554"/>
      <c r="F5178" s="555"/>
      <c r="G5178" s="554"/>
      <c r="H5178" s="554"/>
      <c r="I5178" s="543"/>
      <c r="J5178" s="556"/>
      <c r="K5178" s="556"/>
      <c r="L5178" s="544"/>
      <c r="M5178" s="556"/>
      <c r="N5178" s="589"/>
      <c r="O5178" s="545"/>
      <c r="P5178" s="545"/>
    </row>
    <row r="5179" spans="1:16" hidden="1" x14ac:dyDescent="0.2">
      <c r="A5179" s="538" t="str">
        <f>IF(B5179="","",COUNT('Diário 3º PA'!$A$4:$A$4242)+COUNT('Diário 4º PA'!$A$4:$A$2224)+ROW()-3)</f>
        <v/>
      </c>
      <c r="B5179" s="539"/>
      <c r="C5179" s="584"/>
      <c r="D5179" s="554"/>
      <c r="E5179" s="554"/>
      <c r="F5179" s="555"/>
      <c r="G5179" s="554"/>
      <c r="H5179" s="554"/>
      <c r="I5179" s="543"/>
      <c r="J5179" s="556"/>
      <c r="K5179" s="556"/>
      <c r="L5179" s="544"/>
      <c r="M5179" s="556"/>
      <c r="N5179" s="589"/>
      <c r="O5179" s="545"/>
      <c r="P5179" s="545"/>
    </row>
    <row r="5180" spans="1:16" hidden="1" x14ac:dyDescent="0.2">
      <c r="A5180" s="538" t="str">
        <f>IF(B5180="","",COUNT('Diário 3º PA'!$A$4:$A$4242)+COUNT('Diário 4º PA'!$A$4:$A$2224)+ROW()-3)</f>
        <v/>
      </c>
      <c r="B5180" s="539"/>
      <c r="C5180" s="584"/>
      <c r="D5180" s="554"/>
      <c r="E5180" s="554"/>
      <c r="F5180" s="555"/>
      <c r="G5180" s="554"/>
      <c r="H5180" s="554"/>
      <c r="I5180" s="543"/>
      <c r="J5180" s="556"/>
      <c r="K5180" s="556"/>
      <c r="L5180" s="544"/>
      <c r="M5180" s="556"/>
      <c r="N5180" s="589"/>
      <c r="O5180" s="545"/>
      <c r="P5180" s="545"/>
    </row>
    <row r="5181" spans="1:16" hidden="1" x14ac:dyDescent="0.2">
      <c r="A5181" s="538" t="str">
        <f>IF(B5181="","",COUNT('Diário 3º PA'!$A$4:$A$4242)+COUNT('Diário 4º PA'!$A$4:$A$2224)+ROW()-3)</f>
        <v/>
      </c>
      <c r="B5181" s="539"/>
      <c r="C5181" s="584"/>
      <c r="D5181" s="554"/>
      <c r="E5181" s="554"/>
      <c r="F5181" s="555"/>
      <c r="G5181" s="554"/>
      <c r="H5181" s="554"/>
      <c r="I5181" s="543"/>
      <c r="J5181" s="556"/>
      <c r="K5181" s="556"/>
      <c r="L5181" s="544"/>
      <c r="M5181" s="556"/>
      <c r="N5181" s="589"/>
      <c r="O5181" s="545"/>
      <c r="P5181" s="545"/>
    </row>
    <row r="5182" spans="1:16" hidden="1" x14ac:dyDescent="0.2">
      <c r="A5182" s="538" t="str">
        <f>IF(B5182="","",COUNT('Diário 3º PA'!$A$4:$A$4242)+COUNT('Diário 4º PA'!$A$4:$A$2224)+ROW()-3)</f>
        <v/>
      </c>
      <c r="B5182" s="539"/>
      <c r="C5182" s="584"/>
      <c r="D5182" s="554"/>
      <c r="E5182" s="554"/>
      <c r="F5182" s="555"/>
      <c r="G5182" s="554"/>
      <c r="H5182" s="554"/>
      <c r="I5182" s="543"/>
      <c r="J5182" s="556"/>
      <c r="K5182" s="556"/>
      <c r="L5182" s="544"/>
      <c r="M5182" s="556"/>
      <c r="N5182" s="589"/>
      <c r="O5182" s="545"/>
      <c r="P5182" s="545"/>
    </row>
    <row r="5183" spans="1:16" hidden="1" x14ac:dyDescent="0.2">
      <c r="A5183" s="538" t="str">
        <f>IF(B5183="","",COUNT('Diário 3º PA'!$A$4:$A$4242)+COUNT('Diário 4º PA'!$A$4:$A$2224)+ROW()-3)</f>
        <v/>
      </c>
      <c r="B5183" s="539"/>
      <c r="C5183" s="584"/>
      <c r="D5183" s="554"/>
      <c r="E5183" s="554"/>
      <c r="F5183" s="555"/>
      <c r="G5183" s="554"/>
      <c r="H5183" s="554"/>
      <c r="I5183" s="543"/>
      <c r="J5183" s="556"/>
      <c r="K5183" s="556"/>
      <c r="L5183" s="544"/>
      <c r="M5183" s="556"/>
      <c r="N5183" s="589"/>
      <c r="O5183" s="545"/>
      <c r="P5183" s="545"/>
    </row>
    <row r="5184" spans="1:16" hidden="1" x14ac:dyDescent="0.2">
      <c r="A5184" s="538" t="str">
        <f>IF(B5184="","",COUNT('Diário 3º PA'!$A$4:$A$4242)+COUNT('Diário 4º PA'!$A$4:$A$2224)+ROW()-3)</f>
        <v/>
      </c>
      <c r="B5184" s="539"/>
      <c r="C5184" s="584"/>
      <c r="D5184" s="554"/>
      <c r="E5184" s="554"/>
      <c r="F5184" s="555"/>
      <c r="G5184" s="554"/>
      <c r="H5184" s="554"/>
      <c r="I5184" s="543"/>
      <c r="J5184" s="556"/>
      <c r="K5184" s="556"/>
      <c r="L5184" s="544"/>
      <c r="M5184" s="556"/>
      <c r="N5184" s="589"/>
      <c r="O5184" s="545"/>
      <c r="P5184" s="545"/>
    </row>
    <row r="5185" spans="1:16" hidden="1" x14ac:dyDescent="0.2">
      <c r="A5185" s="538" t="str">
        <f>IF(B5185="","",COUNT('Diário 3º PA'!$A$4:$A$4242)+COUNT('Diário 4º PA'!$A$4:$A$2224)+ROW()-3)</f>
        <v/>
      </c>
      <c r="B5185" s="539"/>
      <c r="C5185" s="584"/>
      <c r="D5185" s="554"/>
      <c r="E5185" s="554"/>
      <c r="F5185" s="555"/>
      <c r="G5185" s="554"/>
      <c r="H5185" s="554"/>
      <c r="I5185" s="543"/>
      <c r="J5185" s="556"/>
      <c r="K5185" s="556"/>
      <c r="L5185" s="544"/>
      <c r="M5185" s="556"/>
      <c r="N5185" s="589"/>
      <c r="O5185" s="545"/>
      <c r="P5185" s="545"/>
    </row>
    <row r="5186" spans="1:16" hidden="1" x14ac:dyDescent="0.2">
      <c r="A5186" s="538" t="str">
        <f>IF(B5186="","",COUNT('Diário 3º PA'!$A$4:$A$4242)+COUNT('Diário 4º PA'!$A$4:$A$2224)+ROW()-3)</f>
        <v/>
      </c>
      <c r="B5186" s="539"/>
      <c r="C5186" s="584"/>
      <c r="D5186" s="554"/>
      <c r="E5186" s="554"/>
      <c r="F5186" s="555"/>
      <c r="G5186" s="554"/>
      <c r="H5186" s="554"/>
      <c r="I5186" s="543"/>
      <c r="J5186" s="556"/>
      <c r="K5186" s="556"/>
      <c r="L5186" s="544"/>
      <c r="M5186" s="556"/>
      <c r="N5186" s="589"/>
      <c r="O5186" s="545"/>
      <c r="P5186" s="545"/>
    </row>
    <row r="5187" spans="1:16" hidden="1" x14ac:dyDescent="0.2">
      <c r="A5187" s="538" t="str">
        <f>IF(B5187="","",COUNT('Diário 3º PA'!$A$4:$A$4242)+COUNT('Diário 4º PA'!$A$4:$A$2224)+ROW()-3)</f>
        <v/>
      </c>
      <c r="B5187" s="539"/>
      <c r="C5187" s="584"/>
      <c r="D5187" s="554"/>
      <c r="E5187" s="554"/>
      <c r="F5187" s="555"/>
      <c r="G5187" s="554"/>
      <c r="H5187" s="554"/>
      <c r="I5187" s="543"/>
      <c r="J5187" s="556"/>
      <c r="K5187" s="556"/>
      <c r="L5187" s="544"/>
      <c r="M5187" s="556"/>
      <c r="N5187" s="589"/>
      <c r="O5187" s="545"/>
      <c r="P5187" s="545"/>
    </row>
    <row r="5188" spans="1:16" hidden="1" x14ac:dyDescent="0.2">
      <c r="A5188" s="538" t="str">
        <f>IF(B5188="","",COUNT('Diário 3º PA'!$A$4:$A$4242)+COUNT('Diário 4º PA'!$A$4:$A$2224)+ROW()-3)</f>
        <v/>
      </c>
      <c r="B5188" s="539"/>
      <c r="C5188" s="584"/>
      <c r="D5188" s="554"/>
      <c r="E5188" s="554"/>
      <c r="F5188" s="555"/>
      <c r="G5188" s="554"/>
      <c r="H5188" s="554"/>
      <c r="I5188" s="543"/>
      <c r="J5188" s="556"/>
      <c r="K5188" s="556"/>
      <c r="L5188" s="544"/>
      <c r="M5188" s="556"/>
      <c r="N5188" s="589"/>
      <c r="O5188" s="545"/>
      <c r="P5188" s="545"/>
    </row>
    <row r="5189" spans="1:16" hidden="1" x14ac:dyDescent="0.2">
      <c r="A5189" s="538" t="str">
        <f>IF(B5189="","",COUNT('Diário 3º PA'!$A$4:$A$4242)+COUNT('Diário 4º PA'!$A$4:$A$2224)+ROW()-3)</f>
        <v/>
      </c>
      <c r="B5189" s="539"/>
      <c r="C5189" s="584"/>
      <c r="D5189" s="554"/>
      <c r="E5189" s="554"/>
      <c r="F5189" s="555"/>
      <c r="G5189" s="554"/>
      <c r="H5189" s="554"/>
      <c r="I5189" s="543"/>
      <c r="J5189" s="556"/>
      <c r="K5189" s="556"/>
      <c r="L5189" s="544"/>
      <c r="M5189" s="556"/>
      <c r="N5189" s="589"/>
      <c r="O5189" s="545"/>
      <c r="P5189" s="545"/>
    </row>
    <row r="5190" spans="1:16" hidden="1" x14ac:dyDescent="0.2">
      <c r="A5190" s="538" t="str">
        <f>IF(B5190="","",COUNT('Diário 3º PA'!$A$4:$A$4242)+COUNT('Diário 4º PA'!$A$4:$A$2224)+ROW()-3)</f>
        <v/>
      </c>
      <c r="B5190" s="539"/>
      <c r="C5190" s="584"/>
      <c r="D5190" s="554"/>
      <c r="E5190" s="554"/>
      <c r="F5190" s="555"/>
      <c r="G5190" s="554"/>
      <c r="H5190" s="554"/>
      <c r="I5190" s="543"/>
      <c r="J5190" s="556"/>
      <c r="K5190" s="556"/>
      <c r="L5190" s="544"/>
      <c r="M5190" s="556"/>
      <c r="N5190" s="589"/>
      <c r="O5190" s="545"/>
      <c r="P5190" s="545"/>
    </row>
    <row r="5191" spans="1:16" hidden="1" x14ac:dyDescent="0.2">
      <c r="A5191" s="538" t="str">
        <f>IF(B5191="","",COUNT('Diário 3º PA'!$A$4:$A$4242)+COUNT('Diário 4º PA'!$A$4:$A$2224)+ROW()-3)</f>
        <v/>
      </c>
      <c r="B5191" s="539"/>
      <c r="C5191" s="584"/>
      <c r="D5191" s="554"/>
      <c r="E5191" s="554"/>
      <c r="F5191" s="555"/>
      <c r="G5191" s="554"/>
      <c r="H5191" s="554"/>
      <c r="I5191" s="543"/>
      <c r="J5191" s="556"/>
      <c r="K5191" s="556"/>
      <c r="L5191" s="544"/>
      <c r="M5191" s="556"/>
      <c r="N5191" s="589"/>
      <c r="O5191" s="545"/>
      <c r="P5191" s="545"/>
    </row>
    <row r="5192" spans="1:16" hidden="1" x14ac:dyDescent="0.2">
      <c r="A5192" s="538" t="str">
        <f>IF(B5192="","",COUNT('Diário 3º PA'!$A$4:$A$4242)+COUNT('Diário 4º PA'!$A$4:$A$2224)+ROW()-3)</f>
        <v/>
      </c>
      <c r="B5192" s="539"/>
      <c r="C5192" s="584"/>
      <c r="D5192" s="554"/>
      <c r="E5192" s="554"/>
      <c r="F5192" s="555"/>
      <c r="G5192" s="554"/>
      <c r="H5192" s="554"/>
      <c r="I5192" s="543"/>
      <c r="J5192" s="556"/>
      <c r="K5192" s="556"/>
      <c r="L5192" s="544"/>
      <c r="M5192" s="556"/>
      <c r="N5192" s="589"/>
      <c r="O5192" s="545"/>
      <c r="P5192" s="545"/>
    </row>
    <row r="5193" spans="1:16" hidden="1" x14ac:dyDescent="0.2">
      <c r="A5193" s="538" t="str">
        <f>IF(B5193="","",COUNT('Diário 3º PA'!$A$4:$A$4242)+COUNT('Diário 4º PA'!$A$4:$A$2224)+ROW()-3)</f>
        <v/>
      </c>
      <c r="B5193" s="539"/>
      <c r="C5193" s="584"/>
      <c r="D5193" s="554"/>
      <c r="E5193" s="554"/>
      <c r="F5193" s="555"/>
      <c r="G5193" s="554"/>
      <c r="H5193" s="554"/>
      <c r="I5193" s="543"/>
      <c r="J5193" s="556"/>
      <c r="K5193" s="556"/>
      <c r="L5193" s="544"/>
      <c r="M5193" s="556"/>
      <c r="N5193" s="589"/>
      <c r="O5193" s="545"/>
      <c r="P5193" s="545"/>
    </row>
    <row r="5194" spans="1:16" hidden="1" x14ac:dyDescent="0.2">
      <c r="A5194" s="538" t="str">
        <f>IF(B5194="","",COUNT('Diário 3º PA'!$A$4:$A$4242)+COUNT('Diário 4º PA'!$A$4:$A$2224)+ROW()-3)</f>
        <v/>
      </c>
      <c r="B5194" s="539"/>
      <c r="C5194" s="584"/>
      <c r="D5194" s="554"/>
      <c r="E5194" s="554"/>
      <c r="F5194" s="555"/>
      <c r="G5194" s="554"/>
      <c r="H5194" s="554"/>
      <c r="I5194" s="543"/>
      <c r="J5194" s="556"/>
      <c r="K5194" s="556"/>
      <c r="L5194" s="544"/>
      <c r="M5194" s="556"/>
      <c r="N5194" s="589"/>
      <c r="O5194" s="545"/>
      <c r="P5194" s="545"/>
    </row>
    <row r="5195" spans="1:16" hidden="1" x14ac:dyDescent="0.2">
      <c r="A5195" s="538" t="str">
        <f>IF(B5195="","",COUNT('Diário 3º PA'!$A$4:$A$4242)+COUNT('Diário 4º PA'!$A$4:$A$2224)+ROW()-3)</f>
        <v/>
      </c>
      <c r="B5195" s="539"/>
      <c r="C5195" s="584"/>
      <c r="D5195" s="554"/>
      <c r="E5195" s="554"/>
      <c r="F5195" s="555"/>
      <c r="G5195" s="554"/>
      <c r="H5195" s="554"/>
      <c r="I5195" s="543"/>
      <c r="J5195" s="556"/>
      <c r="K5195" s="556"/>
      <c r="L5195" s="544"/>
      <c r="M5195" s="556"/>
      <c r="N5195" s="589"/>
      <c r="O5195" s="545"/>
      <c r="P5195" s="545"/>
    </row>
    <row r="5196" spans="1:16" hidden="1" x14ac:dyDescent="0.2">
      <c r="A5196" s="538" t="str">
        <f>IF(B5196="","",COUNT('Diário 3º PA'!$A$4:$A$4242)+COUNT('Diário 4º PA'!$A$4:$A$2224)+ROW()-3)</f>
        <v/>
      </c>
      <c r="B5196" s="539"/>
      <c r="C5196" s="584"/>
      <c r="D5196" s="554"/>
      <c r="E5196" s="554"/>
      <c r="F5196" s="555"/>
      <c r="G5196" s="554"/>
      <c r="H5196" s="554"/>
      <c r="I5196" s="543"/>
      <c r="J5196" s="556"/>
      <c r="K5196" s="556"/>
      <c r="L5196" s="544"/>
      <c r="M5196" s="556"/>
      <c r="N5196" s="589"/>
      <c r="O5196" s="545"/>
      <c r="P5196" s="545"/>
    </row>
    <row r="5197" spans="1:16" hidden="1" x14ac:dyDescent="0.2">
      <c r="A5197" s="538" t="str">
        <f>IF(B5197="","",COUNT('Diário 3º PA'!$A$4:$A$4242)+COUNT('Diário 4º PA'!$A$4:$A$2224)+ROW()-3)</f>
        <v/>
      </c>
      <c r="B5197" s="539"/>
      <c r="C5197" s="584"/>
      <c r="D5197" s="554"/>
      <c r="E5197" s="554"/>
      <c r="F5197" s="555"/>
      <c r="G5197" s="554"/>
      <c r="H5197" s="554"/>
      <c r="I5197" s="543"/>
      <c r="J5197" s="556"/>
      <c r="K5197" s="556"/>
      <c r="L5197" s="544"/>
      <c r="M5197" s="556"/>
      <c r="N5197" s="589"/>
      <c r="O5197" s="545"/>
      <c r="P5197" s="545"/>
    </row>
    <row r="5198" spans="1:16" hidden="1" x14ac:dyDescent="0.2">
      <c r="A5198" s="538" t="str">
        <f>IF(B5198="","",COUNT('Diário 3º PA'!$A$4:$A$4242)+COUNT('Diário 4º PA'!$A$4:$A$2224)+ROW()-3)</f>
        <v/>
      </c>
      <c r="B5198" s="539"/>
      <c r="C5198" s="584"/>
      <c r="D5198" s="554"/>
      <c r="E5198" s="554"/>
      <c r="F5198" s="555"/>
      <c r="G5198" s="554"/>
      <c r="H5198" s="554"/>
      <c r="I5198" s="543"/>
      <c r="J5198" s="556"/>
      <c r="K5198" s="556"/>
      <c r="L5198" s="544"/>
      <c r="M5198" s="556"/>
      <c r="N5198" s="589"/>
      <c r="O5198" s="545"/>
      <c r="P5198" s="545"/>
    </row>
    <row r="5199" spans="1:16" hidden="1" x14ac:dyDescent="0.2">
      <c r="A5199" s="538" t="str">
        <f>IF(B5199="","",COUNT('Diário 3º PA'!$A$4:$A$4242)+COUNT('Diário 4º PA'!$A$4:$A$2224)+ROW()-3)</f>
        <v/>
      </c>
      <c r="B5199" s="539"/>
      <c r="C5199" s="584"/>
      <c r="D5199" s="554"/>
      <c r="E5199" s="554"/>
      <c r="F5199" s="555"/>
      <c r="G5199" s="554"/>
      <c r="H5199" s="554"/>
      <c r="I5199" s="543"/>
      <c r="J5199" s="556"/>
      <c r="K5199" s="556"/>
      <c r="L5199" s="544"/>
      <c r="M5199" s="556"/>
      <c r="N5199" s="589"/>
      <c r="O5199" s="545"/>
      <c r="P5199" s="545"/>
    </row>
    <row r="5200" spans="1:16" hidden="1" x14ac:dyDescent="0.2">
      <c r="A5200" s="538" t="str">
        <f>IF(B5200="","",COUNT('Diário 3º PA'!$A$4:$A$4242)+COUNT('Diário 4º PA'!$A$4:$A$2224)+ROW()-3)</f>
        <v/>
      </c>
      <c r="B5200" s="539"/>
      <c r="C5200" s="584"/>
      <c r="D5200" s="554"/>
      <c r="E5200" s="554"/>
      <c r="F5200" s="555"/>
      <c r="G5200" s="554"/>
      <c r="H5200" s="554"/>
      <c r="I5200" s="543"/>
      <c r="J5200" s="556"/>
      <c r="K5200" s="556"/>
      <c r="L5200" s="544"/>
      <c r="M5200" s="556"/>
      <c r="N5200" s="589"/>
      <c r="O5200" s="545"/>
      <c r="P5200" s="545"/>
    </row>
    <row r="5201" spans="1:16" hidden="1" x14ac:dyDescent="0.2">
      <c r="A5201" s="538" t="str">
        <f>IF(B5201="","",COUNT('Diário 3º PA'!$A$4:$A$4242)+COUNT('Diário 4º PA'!$A$4:$A$2224)+ROW()-3)</f>
        <v/>
      </c>
      <c r="B5201" s="539"/>
      <c r="C5201" s="584"/>
      <c r="D5201" s="554"/>
      <c r="E5201" s="554"/>
      <c r="F5201" s="555"/>
      <c r="G5201" s="554"/>
      <c r="H5201" s="554"/>
      <c r="I5201" s="543"/>
      <c r="J5201" s="556"/>
      <c r="K5201" s="556"/>
      <c r="L5201" s="544"/>
      <c r="M5201" s="556"/>
      <c r="N5201" s="589"/>
      <c r="O5201" s="545"/>
      <c r="P5201" s="545"/>
    </row>
    <row r="5202" spans="1:16" hidden="1" x14ac:dyDescent="0.2">
      <c r="A5202" s="538" t="str">
        <f>IF(B5202="","",COUNT('Diário 3º PA'!$A$4:$A$4242)+COUNT('Diário 4º PA'!$A$4:$A$2224)+ROW()-3)</f>
        <v/>
      </c>
      <c r="B5202" s="539"/>
      <c r="C5202" s="584"/>
      <c r="D5202" s="554"/>
      <c r="E5202" s="554"/>
      <c r="F5202" s="555"/>
      <c r="G5202" s="554"/>
      <c r="H5202" s="554"/>
      <c r="I5202" s="543"/>
      <c r="J5202" s="556"/>
      <c r="K5202" s="556"/>
      <c r="L5202" s="544"/>
      <c r="M5202" s="556"/>
      <c r="N5202" s="589"/>
      <c r="O5202" s="545"/>
      <c r="P5202" s="545"/>
    </row>
    <row r="5203" spans="1:16" hidden="1" x14ac:dyDescent="0.2">
      <c r="A5203" s="538" t="str">
        <f>IF(B5203="","",COUNT('Diário 3º PA'!$A$4:$A$4242)+COUNT('Diário 4º PA'!$A$4:$A$2224)+ROW()-3)</f>
        <v/>
      </c>
      <c r="B5203" s="539"/>
      <c r="C5203" s="584"/>
      <c r="D5203" s="554"/>
      <c r="E5203" s="554"/>
      <c r="F5203" s="555"/>
      <c r="G5203" s="554"/>
      <c r="H5203" s="554"/>
      <c r="I5203" s="543"/>
      <c r="J5203" s="556"/>
      <c r="K5203" s="556"/>
      <c r="L5203" s="544"/>
      <c r="M5203" s="556"/>
      <c r="N5203" s="589"/>
      <c r="O5203" s="545"/>
      <c r="P5203" s="545"/>
    </row>
    <row r="5204" spans="1:16" hidden="1" x14ac:dyDescent="0.2">
      <c r="A5204" s="538" t="str">
        <f>IF(B5204="","",COUNT('Diário 3º PA'!$A$4:$A$4242)+COUNT('Diário 4º PA'!$A$4:$A$2224)+ROW()-3)</f>
        <v/>
      </c>
      <c r="B5204" s="539"/>
      <c r="C5204" s="584"/>
      <c r="D5204" s="554"/>
      <c r="E5204" s="554"/>
      <c r="F5204" s="555"/>
      <c r="G5204" s="554"/>
      <c r="H5204" s="554"/>
      <c r="I5204" s="543"/>
      <c r="J5204" s="556"/>
      <c r="K5204" s="556"/>
      <c r="L5204" s="544"/>
      <c r="M5204" s="556"/>
      <c r="N5204" s="589"/>
      <c r="O5204" s="545"/>
      <c r="P5204" s="545"/>
    </row>
    <row r="5205" spans="1:16" ht="35.1" hidden="1" customHeight="1" x14ac:dyDescent="0.2">
      <c r="A5205" s="538" t="str">
        <f>IF(B5205="","",COUNT('Diário 3º PA'!$A$4:$A$4242)+COUNT('Diário 4º PA'!$A$4:$A$2224)+ROW()-3)</f>
        <v/>
      </c>
      <c r="B5205" s="539"/>
      <c r="C5205" s="584"/>
      <c r="D5205" s="554"/>
      <c r="E5205" s="554"/>
      <c r="F5205" s="555"/>
      <c r="G5205" s="554"/>
      <c r="H5205" s="554"/>
      <c r="I5205" s="543"/>
      <c r="J5205" s="556"/>
      <c r="K5205" s="556"/>
      <c r="L5205" s="544"/>
      <c r="M5205" s="556"/>
      <c r="N5205" s="589"/>
      <c r="O5205" s="545"/>
      <c r="P5205" s="545"/>
    </row>
    <row r="5206" spans="1:16" ht="35.1" hidden="1" customHeight="1" x14ac:dyDescent="0.2">
      <c r="A5206" s="538" t="str">
        <f>IF(B5206="","",COUNT('Diário 3º PA'!$A$4:$A$4242)+COUNT('Diário 4º PA'!$A$4:$A$2224)+ROW()-3)</f>
        <v/>
      </c>
      <c r="B5206" s="539"/>
      <c r="C5206" s="584"/>
      <c r="D5206" s="554"/>
      <c r="E5206" s="554"/>
      <c r="F5206" s="555"/>
      <c r="G5206" s="554"/>
      <c r="H5206" s="554"/>
      <c r="I5206" s="543"/>
      <c r="J5206" s="556"/>
      <c r="K5206" s="556"/>
      <c r="L5206" s="544"/>
      <c r="M5206" s="556"/>
      <c r="N5206" s="589"/>
      <c r="O5206" s="545"/>
      <c r="P5206" s="545"/>
    </row>
    <row r="5207" spans="1:16" ht="39.75" hidden="1" customHeight="1" x14ac:dyDescent="0.2">
      <c r="A5207" s="538" t="str">
        <f>IF(B5207="","",COUNT('Diário 3º PA'!$A$4:$A$4242)+COUNT('Diário 4º PA'!$A$4:$A$2224)+ROW()-3)</f>
        <v/>
      </c>
      <c r="B5207" s="539"/>
      <c r="C5207" s="584"/>
      <c r="D5207" s="554"/>
      <c r="E5207" s="554"/>
      <c r="F5207" s="555"/>
      <c r="G5207" s="554"/>
      <c r="H5207" s="554"/>
      <c r="I5207" s="543"/>
      <c r="J5207" s="556"/>
      <c r="K5207" s="556"/>
      <c r="L5207" s="544"/>
      <c r="M5207" s="556"/>
      <c r="N5207" s="589"/>
      <c r="O5207" s="545"/>
      <c r="P5207" s="545"/>
    </row>
    <row r="5208" spans="1:16" ht="36" hidden="1" customHeight="1" x14ac:dyDescent="0.2">
      <c r="A5208" s="538" t="str">
        <f>IF(B5208="","",COUNT('Diário 3º PA'!$A$4:$A$4242)+COUNT('Diário 4º PA'!$A$4:$A$2224)+ROW()-3)</f>
        <v/>
      </c>
      <c r="B5208" s="539"/>
      <c r="C5208" s="584"/>
      <c r="D5208" s="554"/>
      <c r="E5208" s="554"/>
      <c r="F5208" s="555"/>
      <c r="G5208" s="554"/>
      <c r="H5208" s="554"/>
      <c r="I5208" s="543"/>
      <c r="J5208" s="556"/>
      <c r="K5208" s="556"/>
      <c r="L5208" s="544"/>
      <c r="M5208" s="556"/>
      <c r="N5208" s="589"/>
      <c r="O5208" s="545"/>
      <c r="P5208" s="545"/>
    </row>
    <row r="5209" spans="1:16" ht="29.25" hidden="1" customHeight="1" x14ac:dyDescent="0.2">
      <c r="A5209" s="538" t="str">
        <f>IF(B5209="","",COUNT('Diário 3º PA'!$A$4:$A$4242)+COUNT('Diário 4º PA'!$A$4:$A$2224)+ROW()-3)</f>
        <v/>
      </c>
      <c r="B5209" s="539"/>
      <c r="C5209" s="584"/>
      <c r="D5209" s="554"/>
      <c r="E5209" s="554"/>
      <c r="F5209" s="555"/>
      <c r="G5209" s="554"/>
      <c r="H5209" s="554"/>
      <c r="I5209" s="543"/>
      <c r="J5209" s="556"/>
      <c r="K5209" s="556"/>
      <c r="L5209" s="544"/>
      <c r="M5209" s="556"/>
      <c r="N5209" s="589"/>
      <c r="O5209" s="545"/>
      <c r="P5209" s="545"/>
    </row>
    <row r="5210" spans="1:16" ht="32.25" hidden="1" customHeight="1" x14ac:dyDescent="0.2">
      <c r="A5210" s="538" t="str">
        <f>IF(B5210="","",COUNT('Diário 3º PA'!$A$4:$A$4242)+COUNT('Diário 4º PA'!$A$4:$A$2224)+ROW()-3)</f>
        <v/>
      </c>
      <c r="B5210" s="539"/>
      <c r="C5210" s="584"/>
      <c r="D5210" s="554"/>
      <c r="E5210" s="554"/>
      <c r="F5210" s="555"/>
      <c r="G5210" s="554"/>
      <c r="H5210" s="554"/>
      <c r="I5210" s="543"/>
      <c r="J5210" s="556"/>
      <c r="K5210" s="556"/>
      <c r="L5210" s="544"/>
      <c r="M5210" s="556"/>
      <c r="N5210" s="589"/>
      <c r="O5210" s="545"/>
      <c r="P5210" s="545"/>
    </row>
    <row r="5211" spans="1:16" ht="27.75" hidden="1" customHeight="1" x14ac:dyDescent="0.2">
      <c r="A5211" s="538" t="str">
        <f>IF(B5211="","",COUNT('Diário 3º PA'!$A$4:$A$4242)+COUNT('Diário 4º PA'!$A$4:$A$2224)+ROW()-3)</f>
        <v/>
      </c>
      <c r="B5211" s="539"/>
      <c r="C5211" s="584"/>
      <c r="D5211" s="554"/>
      <c r="E5211" s="554"/>
      <c r="F5211" s="555"/>
      <c r="G5211" s="554"/>
      <c r="H5211" s="554"/>
      <c r="I5211" s="543"/>
      <c r="J5211" s="556"/>
      <c r="K5211" s="556"/>
      <c r="L5211" s="544"/>
      <c r="M5211" s="556"/>
      <c r="N5211" s="589"/>
      <c r="O5211" s="545"/>
      <c r="P5211" s="545"/>
    </row>
    <row r="5212" spans="1:16" ht="27" hidden="1" customHeight="1" x14ac:dyDescent="0.2">
      <c r="A5212" s="538" t="str">
        <f>IF(B5212="","",COUNT('Diário 3º PA'!$A$4:$A$4242)+COUNT('Diário 4º PA'!$A$4:$A$2224)+ROW()-3)</f>
        <v/>
      </c>
      <c r="B5212" s="539"/>
      <c r="C5212" s="584"/>
      <c r="D5212" s="554"/>
      <c r="E5212" s="554"/>
      <c r="F5212" s="555"/>
      <c r="G5212" s="554"/>
      <c r="H5212" s="554"/>
      <c r="I5212" s="543"/>
      <c r="J5212" s="556"/>
      <c r="K5212" s="556"/>
      <c r="L5212" s="544"/>
      <c r="M5212" s="556"/>
      <c r="N5212" s="589"/>
      <c r="O5212" s="545"/>
      <c r="P5212" s="545"/>
    </row>
    <row r="5213" spans="1:16" ht="26.25" hidden="1" customHeight="1" x14ac:dyDescent="0.2">
      <c r="A5213" s="538" t="str">
        <f>IF(B5213="","",COUNT('Diário 3º PA'!$A$4:$A$4242)+COUNT('Diário 4º PA'!$A$4:$A$2224)+ROW()-3)</f>
        <v/>
      </c>
      <c r="B5213" s="539"/>
      <c r="C5213" s="584"/>
      <c r="D5213" s="554"/>
      <c r="E5213" s="554"/>
      <c r="F5213" s="555"/>
      <c r="G5213" s="554"/>
      <c r="H5213" s="554"/>
      <c r="I5213" s="543"/>
      <c r="J5213" s="556"/>
      <c r="K5213" s="556"/>
      <c r="L5213" s="544"/>
      <c r="M5213" s="556"/>
      <c r="N5213" s="589"/>
      <c r="O5213" s="545"/>
      <c r="P5213" s="545"/>
    </row>
    <row r="5214" spans="1:16" ht="22.5" hidden="1" customHeight="1" x14ac:dyDescent="0.2">
      <c r="A5214" s="538" t="str">
        <f>IF(B5214="","",COUNT('Diário 3º PA'!$A$4:$A$4242)+COUNT('Diário 4º PA'!$A$4:$A$2224)+ROW()-3)</f>
        <v/>
      </c>
      <c r="B5214" s="539"/>
      <c r="C5214" s="584"/>
      <c r="D5214" s="554"/>
      <c r="E5214" s="554"/>
      <c r="F5214" s="555"/>
      <c r="G5214" s="554"/>
      <c r="H5214" s="554"/>
      <c r="I5214" s="543"/>
      <c r="J5214" s="556"/>
      <c r="K5214" s="556"/>
      <c r="L5214" s="544"/>
      <c r="M5214" s="556"/>
      <c r="N5214" s="589"/>
      <c r="O5214" s="545"/>
      <c r="P5214" s="545"/>
    </row>
    <row r="5215" spans="1:16" ht="33.75" hidden="1" customHeight="1" x14ac:dyDescent="0.2">
      <c r="A5215" s="538" t="str">
        <f>IF(B5215="","",COUNT('Diário 3º PA'!$A$4:$A$4242)+COUNT('Diário 4º PA'!$A$4:$A$2224)+ROW()-3)</f>
        <v/>
      </c>
      <c r="B5215" s="539"/>
      <c r="C5215" s="584"/>
      <c r="D5215" s="554"/>
      <c r="E5215" s="554"/>
      <c r="F5215" s="555"/>
      <c r="G5215" s="554"/>
      <c r="H5215" s="554"/>
      <c r="I5215" s="543"/>
      <c r="J5215" s="556"/>
      <c r="K5215" s="556"/>
      <c r="L5215" s="544"/>
      <c r="M5215" s="556"/>
      <c r="N5215" s="589"/>
      <c r="O5215" s="545"/>
      <c r="P5215" s="545"/>
    </row>
    <row r="5216" spans="1:16" ht="30" hidden="1" customHeight="1" x14ac:dyDescent="0.2">
      <c r="A5216" s="538" t="str">
        <f>IF(B5216="","",COUNT('Diário 3º PA'!$A$4:$A$4242)+COUNT('Diário 4º PA'!$A$4:$A$2224)+ROW()-3)</f>
        <v/>
      </c>
      <c r="B5216" s="539"/>
      <c r="C5216" s="584"/>
      <c r="D5216" s="554"/>
      <c r="E5216" s="554"/>
      <c r="F5216" s="555"/>
      <c r="G5216" s="554"/>
      <c r="H5216" s="554"/>
      <c r="I5216" s="543"/>
      <c r="J5216" s="556"/>
      <c r="K5216" s="556"/>
      <c r="L5216" s="544"/>
      <c r="M5216" s="556"/>
      <c r="N5216" s="589"/>
      <c r="O5216" s="545"/>
      <c r="P5216" s="545"/>
    </row>
    <row r="5217" spans="1:16" ht="33" hidden="1" customHeight="1" x14ac:dyDescent="0.2">
      <c r="A5217" s="538" t="str">
        <f>IF(B5217="","",COUNT('Diário 3º PA'!$A$4:$A$4242)+COUNT('Diário 4º PA'!$A$4:$A$2224)+ROW()-3)</f>
        <v/>
      </c>
      <c r="B5217" s="539"/>
      <c r="C5217" s="584"/>
      <c r="D5217" s="554"/>
      <c r="E5217" s="554"/>
      <c r="F5217" s="555"/>
      <c r="G5217" s="554"/>
      <c r="H5217" s="554"/>
      <c r="I5217" s="543"/>
      <c r="J5217" s="556"/>
      <c r="K5217" s="556"/>
      <c r="L5217" s="544"/>
      <c r="M5217" s="556"/>
      <c r="N5217" s="589"/>
      <c r="O5217" s="545"/>
      <c r="P5217" s="545"/>
    </row>
    <row r="5218" spans="1:16" ht="36" hidden="1" customHeight="1" x14ac:dyDescent="0.2">
      <c r="A5218" s="538" t="str">
        <f>IF(B5218="","",COUNT('Diário 3º PA'!$A$4:$A$4242)+COUNT('Diário 4º PA'!$A$4:$A$2224)+ROW()-3)</f>
        <v/>
      </c>
      <c r="B5218" s="539"/>
      <c r="C5218" s="584"/>
      <c r="D5218" s="554"/>
      <c r="E5218" s="554"/>
      <c r="F5218" s="555"/>
      <c r="G5218" s="554"/>
      <c r="H5218" s="554"/>
      <c r="I5218" s="543"/>
      <c r="J5218" s="556"/>
      <c r="K5218" s="556"/>
      <c r="L5218" s="544"/>
      <c r="M5218" s="556"/>
      <c r="N5218" s="589"/>
      <c r="O5218" s="545"/>
      <c r="P5218" s="545"/>
    </row>
    <row r="5219" spans="1:16" ht="57" hidden="1" customHeight="1" x14ac:dyDescent="0.2">
      <c r="A5219" s="538" t="str">
        <f>IF(B5219="","",COUNT('Diário 3º PA'!$A$4:$A$4242)+COUNT('Diário 4º PA'!$A$4:$A$2224)+ROW()-3)</f>
        <v/>
      </c>
      <c r="B5219" s="539"/>
      <c r="C5219" s="584"/>
      <c r="D5219" s="554"/>
      <c r="E5219" s="554"/>
      <c r="F5219" s="555"/>
      <c r="G5219" s="554"/>
      <c r="H5219" s="554"/>
      <c r="I5219" s="543"/>
      <c r="J5219" s="556"/>
      <c r="K5219" s="556"/>
      <c r="L5219" s="544"/>
      <c r="M5219" s="556"/>
      <c r="N5219" s="589"/>
      <c r="O5219" s="545"/>
      <c r="P5219" s="545"/>
    </row>
    <row r="5220" spans="1:16" ht="36.75" hidden="1" customHeight="1" x14ac:dyDescent="0.2">
      <c r="A5220" s="538" t="str">
        <f>IF(B5220="","",COUNT('Diário 3º PA'!$A$4:$A$4242)+COUNT('Diário 4º PA'!$A$4:$A$2224)+ROW()-3)</f>
        <v/>
      </c>
      <c r="B5220" s="539"/>
      <c r="C5220" s="584"/>
      <c r="D5220" s="554"/>
      <c r="E5220" s="554"/>
      <c r="F5220" s="555"/>
      <c r="G5220" s="554"/>
      <c r="H5220" s="554"/>
      <c r="I5220" s="543"/>
      <c r="J5220" s="556"/>
      <c r="K5220" s="556"/>
      <c r="L5220" s="544"/>
      <c r="M5220" s="556"/>
      <c r="N5220" s="589"/>
      <c r="O5220" s="545"/>
      <c r="P5220" s="545"/>
    </row>
    <row r="5221" spans="1:16" ht="26.25" hidden="1" customHeight="1" x14ac:dyDescent="0.2">
      <c r="A5221" s="538" t="str">
        <f>IF(B5221="","",COUNT('Diário 3º PA'!$A$4:$A$4242)+COUNT('Diário 4º PA'!$A$4:$A$2224)+ROW()-3)</f>
        <v/>
      </c>
      <c r="B5221" s="539"/>
      <c r="C5221" s="584"/>
      <c r="D5221" s="554"/>
      <c r="E5221" s="554"/>
      <c r="F5221" s="555"/>
      <c r="G5221" s="554"/>
      <c r="H5221" s="554"/>
      <c r="I5221" s="543"/>
      <c r="J5221" s="556"/>
      <c r="K5221" s="556"/>
      <c r="L5221" s="544"/>
      <c r="M5221" s="556"/>
      <c r="N5221" s="589"/>
      <c r="O5221" s="545"/>
      <c r="P5221" s="545"/>
    </row>
  </sheetData>
  <sheetProtection formatColumns="0" formatRows="0" insertColumns="0" insertRows="0" deleteRows="0" autoFilter="0"/>
  <autoFilter ref="A3:N5221">
    <filterColumn colId="3">
      <filters>
        <filter val="Aquisição de Bens Permanentes"/>
      </filters>
    </filterColumn>
  </autoFilter>
  <mergeCells count="2">
    <mergeCell ref="A1:N1"/>
    <mergeCell ref="A2:N2"/>
  </mergeCells>
  <dataValidations count="19">
    <dataValidation type="list" allowBlank="1" showInputMessage="1" showErrorMessage="1" sqref="H508:I508 I509 H4:H507 H1182:I1182 H4819:H5221 H509:H1181 J2091 H3558:H4410 H1183:H2720">
      <formula1>VinculoPT</formula1>
    </dataValidation>
    <dataValidation type="list" allowBlank="1" showInputMessage="1" showErrorMessage="1" sqref="D4819:D5221 D4530:D4767 D3558:D4410 D3527 D4:D2720">
      <formula1>Categorias</formula1>
    </dataValidation>
    <dataValidation type="list" allowBlank="1" showInputMessage="1" showErrorMessage="1" sqref="E717:E724 E1866:E1921 E731:E744 E920:E925 E782:E783 E927:E947 E2245:E2720 E1702 E4819:E5221 E4530:E4759 E887:E918 E885 E790:E877 E3558:E4410 E773 E4:E708 E778 E727:E729 E748:E769 E771 E775:E776 E712:E715 E1153:E1452 E2217 E2212:E2214 E2123:E2124 E2031 E1970:E1971 E1947:E1949 E2015 E1462 E2223 E2126 E2109 E1974:E1975 E1930:E1936 E1923 E1578 E1558:E1559 E1468:E1473 E2107 E1927 E1603:E1604 E1597 E1456:E1458 E2004 E1704 E1569 E2084:E2092 E2074:E2078 E2035:E2036 E1680:E1682 E1572:E1575 E1566 E1476:E1556 E1669:E1670 E2100:E2102 E2234 E2232 E2204:E2205 E2200:E2201 E2196:E2197 E2192:E2193 E2188 E2186 E2184 E2182 E2180 E2178 E2176 E2174 E2172 E2170 E2168 E2166 E2164 E2162 E2160 E2158 E2156 E2154 E2152 E2150 E2148 E2146 E2144 E2142 E2116:E2118 E1997:E1998 E1993:E1994 E1989:E1990 E1985 E1983 E1981 E1943:E1944 E1706:E1719 E1649:E1650 E1645:E1646 E1641:E1642 E1637:E1638 E1633:E1634 E1629:E1630 E1623 E1621 E1619 E1617 E1615 E1613 E1611 E1609 E1607 E1591:E1592 E1587:E1588 E1653:E1654 E1454 E1685:E1689 E1465 E1672 E2225 E1952:E1953 E2220:E2221 E2236 E1721:E1861 E1925 E1961:E1963 E1978 E2007:E2012 E953:E1149">
      <formula1>INDIRECT($Q4)</formula1>
    </dataValidation>
    <dataValidation type="list" allowBlank="1" showInputMessage="1" showErrorMessage="1" sqref="E1455 E1705 E779:E781 E716 E919 E709:E711 E774 E745:E747 E784:E789 E1703 E1673:E1675 E1647:E1648 E886 E948:E952 E1562:E1565 E1596 E1683:E1684 E1862:E1865 E1924 E1690:E1691 E1679 E1150:E1152 E777 E1651:E1652 E2230 E1720 E1453 E726 E1671 E1474:E1475 E1463:E1464 E1460:E1461 E1657:E1668 E878:E884 E1466:E1467 E770 E772 E1694:E1701 E730">
      <formula1>INDIRECT(#REF!)</formula1>
    </dataValidation>
    <dataValidation type="list" allowBlank="1" showInputMessage="1" showErrorMessage="1" sqref="E926 E1655:E1656">
      <formula1>INDIRECT($Q932)</formula1>
    </dataValidation>
    <dataValidation type="list" allowBlank="1" showInputMessage="1" showErrorMessage="1" sqref="E725">
      <formula1>INDIRECT($Q730)</formula1>
    </dataValidation>
    <dataValidation type="list" allowBlank="1" showInputMessage="1" showErrorMessage="1" sqref="E3527">
      <formula1>INDIRECT($Q4737)</formula1>
    </dataValidation>
    <dataValidation type="list" allowBlank="1" showInputMessage="1" showErrorMessage="1" sqref="E2237:E2243 E2231 E2233 E2235 E2222 E2226:E2229 E2224 E2215:E2216 E2218:E2219">
      <formula1>INDIRECT($Q3528)</formula1>
    </dataValidation>
    <dataValidation type="list" allowBlank="1" showInputMessage="1" showErrorMessage="1" sqref="E2244">
      <formula1>INDIRECT($Q4735)</formula1>
    </dataValidation>
    <dataValidation type="list" allowBlank="1" showInputMessage="1" showErrorMessage="1" sqref="E1459">
      <formula1>INDIRECT($Q1475)</formula1>
    </dataValidation>
    <dataValidation type="list" allowBlank="1" showInputMessage="1" showErrorMessage="1" sqref="E1589:E1590 E1643:E1644 E1635:E1636 E1631:E1632 E1593:E1595 E1624:E1628 E1622 E1620 E1618 E1616 E1614 E1612 E1610 E1608 E1606 E1639:E1640 E1579:E1586">
      <formula1>INDIRECT($Q1634)</formula1>
    </dataValidation>
    <dataValidation type="list" allowBlank="1" showInputMessage="1" showErrorMessage="1" sqref="E1570:E1571 E1557 E1567:E1568 E1560:E1561">
      <formula1>INDIRECT($Q1617)</formula1>
    </dataValidation>
    <dataValidation type="list" allowBlank="1" showInputMessage="1" showErrorMessage="1" sqref="E1598:E1602 E1605">
      <formula1>INDIRECT($Q1652)</formula1>
    </dataValidation>
    <dataValidation type="list" allowBlank="1" showInputMessage="1" showErrorMessage="1" sqref="E1576:E1577">
      <formula1>INDIRECT($Q1614)</formula1>
    </dataValidation>
    <dataValidation type="list" allowBlank="1" showInputMessage="1" showErrorMessage="1" sqref="E1676:E1678">
      <formula1>INDIRECT($Q1701)</formula1>
    </dataValidation>
    <dataValidation type="list" allowBlank="1" showInputMessage="1" showErrorMessage="1" sqref="E1692:E1693">
      <formula1>INDIRECT($Q1704)</formula1>
    </dataValidation>
    <dataValidation type="list" allowBlank="1" showInputMessage="1" showErrorMessage="1" sqref="E2120:E2121 E2125 E2108 E2103:E2106 E2127:E2141 E2079:E2081 E2040:E2073 E2179 E2177 E2175 E2173 E2171 E2169 E2167 E2165 E2163 E2161 E2159 E2157 E2155 E2153 E2151 E2149 E2147 E2145 E2143 E2110:E2113 E2093:E2099">
      <formula1>INDIRECT($Q2072)</formula1>
    </dataValidation>
    <dataValidation type="list" allowBlank="1" showInputMessage="1" showErrorMessage="1" sqref="E2032:E2034 E2005:E2006 E2013:E2014 E1976:E1977 E1954:E1960 E2016:E2030 E1945:E1946 E1972:E1973 E1926 E1928:E1929 E1922 E1999:E2003 E2037:E2039 E2198:E2199 E2190:E2191 E2194:E2195 E2114:E2115 E1991:E1992 E1937:E1942 E1986:E1988 E1984 E1982 E1950:E1951 E1964:E1969 E2202:E2203 E1979:E1980 E1995:E1996 E2122 E2119 E2082:E2083">
      <formula1>INDIRECT($Q4412)</formula1>
    </dataValidation>
    <dataValidation type="list" allowBlank="1" showInputMessage="1" showErrorMessage="1" sqref="E2185 E2187 E2189 E2206:E2211 E2181 E2183">
      <formula1>INDIRECT($Q2212)</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2796" max="16383" man="1"/>
    <brk id="2824" max="16383" man="1"/>
    <brk id="2917" max="16383" man="1"/>
  </rowBreaks>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filterMode="1">
    <tabColor theme="1" tint="4.9989318521683403E-2"/>
    <pageSetUpPr fitToPage="1"/>
  </sheetPr>
  <dimension ref="A1:P1048440"/>
  <sheetViews>
    <sheetView tabSelected="1" zoomScaleNormal="100" zoomScaleSheetLayoutView="100" workbookViewId="0">
      <pane xSplit="6" ySplit="3" topLeftCell="G514" activePane="bottomRight" state="frozen"/>
      <selection pane="topRight" activeCell="G5" sqref="G5"/>
      <selection pane="bottomLeft" activeCell="G5" sqref="G5"/>
      <selection pane="bottomRight" activeCell="J3" sqref="J1:J1048576"/>
    </sheetView>
  </sheetViews>
  <sheetFormatPr defaultColWidth="9.140625" defaultRowHeight="12.75" x14ac:dyDescent="0.2"/>
  <cols>
    <col min="1" max="1" width="5.7109375" style="106" customWidth="1"/>
    <col min="2" max="2" width="10.5703125" style="330" bestFit="1" customWidth="1"/>
    <col min="3" max="3" width="10.42578125" style="330" customWidth="1"/>
    <col min="4" max="4" width="15.42578125" style="53" customWidth="1"/>
    <col min="5" max="5" width="23.5703125" style="53" customWidth="1"/>
    <col min="6" max="6" width="14" style="466" customWidth="1"/>
    <col min="7" max="7" width="43" style="51" customWidth="1"/>
    <col min="8" max="8" width="25.28515625" style="51" customWidth="1"/>
    <col min="9" max="9" width="23.85546875" style="97" customWidth="1"/>
    <col min="10" max="10" width="17.28515625" style="317" customWidth="1"/>
    <col min="11" max="11" width="20.42578125" style="318" customWidth="1"/>
    <col min="12" max="12" width="19" style="317" customWidth="1"/>
    <col min="13" max="13" width="15.28515625" style="317" customWidth="1"/>
    <col min="14" max="14" width="6.5703125" style="91" hidden="1" customWidth="1"/>
    <col min="15" max="15" width="7.140625" style="91" hidden="1" customWidth="1"/>
    <col min="16" max="16" width="13.42578125" style="87" hidden="1" customWidth="1"/>
    <col min="17" max="17" width="2" style="87" customWidth="1"/>
    <col min="18" max="18" width="1.28515625" style="87" customWidth="1"/>
    <col min="19" max="16384" width="9.140625" style="87"/>
  </cols>
  <sheetData>
    <row r="1" spans="1:16" ht="18" customHeight="1" x14ac:dyDescent="0.2">
      <c r="A1" s="725" t="str">
        <f>Capa!A1</f>
        <v>Contrato de Gestão nº. 008/2021 celebrado entre a Secretaria de Justiça e Segurança Pública do Estado de Minas Gerais - SEJUSP e o Instituto Elo</v>
      </c>
      <c r="B1" s="725"/>
      <c r="C1" s="725"/>
      <c r="D1" s="725"/>
      <c r="E1" s="725"/>
      <c r="F1" s="725"/>
      <c r="G1" s="725"/>
      <c r="H1" s="725"/>
      <c r="I1" s="725"/>
      <c r="J1" s="725"/>
      <c r="K1" s="725"/>
      <c r="L1" s="725"/>
      <c r="M1" s="725"/>
      <c r="N1" s="88">
        <f>MONTH(Resumo!$C$5)</f>
        <v>1</v>
      </c>
      <c r="O1" s="88">
        <f>YEAR(Resumo!$C$5)</f>
        <v>2022</v>
      </c>
    </row>
    <row r="2" spans="1:16" ht="18" customHeight="1" thickBot="1" x14ac:dyDescent="0.25">
      <c r="A2" s="755" t="str">
        <f>"Tabela 9 - Diário de Entradas e Saídas do Contrato de Gestão - "&amp;LEFT(Capa!A14,1)+3&amp;"º Período Avaliatório"</f>
        <v>Tabela 9 - Diário de Entradas e Saídas do Contrato de Gestão - 6º Período Avaliatório</v>
      </c>
      <c r="B2" s="755"/>
      <c r="C2" s="755"/>
      <c r="D2" s="755"/>
      <c r="E2" s="755"/>
      <c r="F2" s="755"/>
      <c r="G2" s="755"/>
      <c r="H2" s="755"/>
      <c r="I2" s="755"/>
      <c r="J2" s="755"/>
      <c r="K2" s="755"/>
      <c r="L2" s="755"/>
      <c r="M2" s="755"/>
      <c r="N2" s="89"/>
      <c r="O2" s="89"/>
    </row>
    <row r="3" spans="1:16" s="90" customFormat="1" ht="50.25" customHeight="1" x14ac:dyDescent="0.2">
      <c r="A3" s="616" t="s">
        <v>691</v>
      </c>
      <c r="B3" s="617" t="s">
        <v>692</v>
      </c>
      <c r="C3" s="618" t="s">
        <v>632</v>
      </c>
      <c r="D3" s="617" t="s">
        <v>628</v>
      </c>
      <c r="E3" s="618" t="s">
        <v>424</v>
      </c>
      <c r="F3" s="702" t="s">
        <v>693</v>
      </c>
      <c r="G3" s="618" t="s">
        <v>631</v>
      </c>
      <c r="H3" s="618" t="s">
        <v>629</v>
      </c>
      <c r="I3" s="619" t="s">
        <v>630</v>
      </c>
      <c r="J3" s="618" t="s">
        <v>695</v>
      </c>
      <c r="K3" s="619" t="s">
        <v>696</v>
      </c>
      <c r="L3" s="618" t="s">
        <v>697</v>
      </c>
      <c r="M3" s="618" t="s">
        <v>698</v>
      </c>
      <c r="N3" s="620" t="s">
        <v>699</v>
      </c>
      <c r="O3" s="620" t="s">
        <v>700</v>
      </c>
      <c r="P3" s="621" t="s">
        <v>628</v>
      </c>
    </row>
    <row r="4" spans="1:16" s="44" customFormat="1" ht="46.5" hidden="1" customHeight="1" x14ac:dyDescent="0.2">
      <c r="A4" s="622">
        <f>IF(B4="","",COUNT('Diário 3º PA'!$A$4:$A$4242)+COUNT('Diário 4º PA'!$A$4:$A$2224)+COUNT('Diário 5º PA'!$A$4:$A$5221)+ROW()-3)</f>
        <v>6255</v>
      </c>
      <c r="B4" s="623">
        <v>44837</v>
      </c>
      <c r="C4" s="624">
        <v>44805</v>
      </c>
      <c r="D4" s="625" t="s">
        <v>115</v>
      </c>
      <c r="E4" s="626" t="s">
        <v>262</v>
      </c>
      <c r="F4" s="645">
        <v>400</v>
      </c>
      <c r="G4" s="626" t="s">
        <v>8146</v>
      </c>
      <c r="H4" s="625" t="s">
        <v>133</v>
      </c>
      <c r="I4" s="627" t="s">
        <v>5718</v>
      </c>
      <c r="J4" s="629" t="s">
        <v>704</v>
      </c>
      <c r="K4" s="629" t="s">
        <v>428</v>
      </c>
      <c r="L4" s="628">
        <v>239</v>
      </c>
      <c r="M4" s="623">
        <v>44832</v>
      </c>
      <c r="N4" s="630">
        <f t="shared" ref="N4" si="0">IF(B4=0,0,IF(YEAR(B4)=$O$1,MONTH(B4)-$N$1+1,(YEAR(B4)-$O$1)*12-$N$1+1+MONTH(B4)))</f>
        <v>10</v>
      </c>
      <c r="O4" s="630">
        <f t="shared" ref="O4" si="1">IF(C4=0,0,IF(YEAR(C4)=$O$1,MONTH(C4)-$N$1+1,(YEAR(C4)-$O$1)*12-$N$1+1+MONTH(C4)))</f>
        <v>9</v>
      </c>
      <c r="P4" s="631" t="str">
        <f t="shared" ref="P4" si="2">SUBSTITUTE(D4," ","_")</f>
        <v>Gastos_Gerais</v>
      </c>
    </row>
    <row r="5" spans="1:16" s="44" customFormat="1" ht="46.5" hidden="1" customHeight="1" x14ac:dyDescent="0.2">
      <c r="A5" s="622">
        <f>IF(B5="","",COUNT('Diário 3º PA'!$A$4:$A$4242)+COUNT('Diário 4º PA'!$A$4:$A$2224)+COUNT('Diário 5º PA'!$A$4:$A$5221)+ROW()-3)</f>
        <v>6256</v>
      </c>
      <c r="B5" s="623">
        <v>44837</v>
      </c>
      <c r="C5" s="624">
        <v>44805</v>
      </c>
      <c r="D5" s="625" t="s">
        <v>115</v>
      </c>
      <c r="E5" s="626" t="s">
        <v>378</v>
      </c>
      <c r="F5" s="645">
        <v>599.97</v>
      </c>
      <c r="G5" s="626" t="s">
        <v>8147</v>
      </c>
      <c r="H5" s="625" t="s">
        <v>138</v>
      </c>
      <c r="I5" s="627" t="s">
        <v>8148</v>
      </c>
      <c r="J5" s="629" t="s">
        <v>704</v>
      </c>
      <c r="K5" s="632" t="s">
        <v>428</v>
      </c>
      <c r="L5" s="628">
        <v>1992</v>
      </c>
      <c r="M5" s="623">
        <v>44831</v>
      </c>
      <c r="N5" s="630">
        <f t="shared" ref="N5:N68" si="3">IF(B5=0,0,IF(YEAR(B5)=$O$1,MONTH(B5)-$N$1+1,(YEAR(B5)-$O$1)*12-$N$1+1+MONTH(B5)))</f>
        <v>10</v>
      </c>
      <c r="O5" s="630">
        <f t="shared" ref="O5:O68" si="4">IF(C5=0,0,IF(YEAR(C5)=$O$1,MONTH(C5)-$N$1+1,(YEAR(C5)-$O$1)*12-$N$1+1+MONTH(C5)))</f>
        <v>9</v>
      </c>
      <c r="P5" s="631" t="str">
        <f t="shared" ref="P5:P68" si="5">SUBSTITUTE(D5," ","_")</f>
        <v>Gastos_Gerais</v>
      </c>
    </row>
    <row r="6" spans="1:16" s="44" customFormat="1" ht="46.5" hidden="1" customHeight="1" x14ac:dyDescent="0.2">
      <c r="A6" s="622">
        <f>IF(B6="","",COUNT('Diário 3º PA'!$A$4:$A$4242)+COUNT('Diário 4º PA'!$A$4:$A$2224)+COUNT('Diário 5º PA'!$A$4:$A$5221)+ROW()-3)</f>
        <v>6257</v>
      </c>
      <c r="B6" s="623">
        <v>44837</v>
      </c>
      <c r="C6" s="624">
        <v>44805</v>
      </c>
      <c r="D6" s="625" t="s">
        <v>115</v>
      </c>
      <c r="E6" s="626" t="s">
        <v>368</v>
      </c>
      <c r="F6" s="645">
        <v>108</v>
      </c>
      <c r="G6" s="627" t="s">
        <v>8149</v>
      </c>
      <c r="H6" s="625" t="s">
        <v>130</v>
      </c>
      <c r="I6" s="627" t="s">
        <v>7121</v>
      </c>
      <c r="J6" s="629" t="s">
        <v>704</v>
      </c>
      <c r="K6" s="629" t="s">
        <v>428</v>
      </c>
      <c r="L6" s="628">
        <v>7324</v>
      </c>
      <c r="M6" s="623">
        <v>44831</v>
      </c>
      <c r="N6" s="630">
        <f t="shared" si="3"/>
        <v>10</v>
      </c>
      <c r="O6" s="630">
        <f t="shared" si="4"/>
        <v>9</v>
      </c>
      <c r="P6" s="631" t="str">
        <f t="shared" si="5"/>
        <v>Gastos_Gerais</v>
      </c>
    </row>
    <row r="7" spans="1:16" s="44" customFormat="1" ht="46.5" hidden="1" customHeight="1" x14ac:dyDescent="0.2">
      <c r="A7" s="622">
        <f>IF(B7="","",COUNT('Diário 3º PA'!$A$4:$A$4242)+COUNT('Diário 4º PA'!$A$4:$A$2224)+COUNT('Diário 5º PA'!$A$4:$A$5221)+ROW()-3)</f>
        <v>6258</v>
      </c>
      <c r="B7" s="623">
        <v>44837</v>
      </c>
      <c r="C7" s="624">
        <v>44805</v>
      </c>
      <c r="D7" s="625" t="s">
        <v>115</v>
      </c>
      <c r="E7" s="626" t="s">
        <v>318</v>
      </c>
      <c r="F7" s="645">
        <v>553.9</v>
      </c>
      <c r="G7" s="627" t="s">
        <v>8150</v>
      </c>
      <c r="H7" s="625" t="s">
        <v>132</v>
      </c>
      <c r="I7" s="627" t="s">
        <v>8151</v>
      </c>
      <c r="J7" s="629" t="s">
        <v>704</v>
      </c>
      <c r="K7" s="629" t="s">
        <v>428</v>
      </c>
      <c r="L7" s="628">
        <v>1719</v>
      </c>
      <c r="M7" s="623">
        <v>44833</v>
      </c>
      <c r="N7" s="630">
        <f t="shared" si="3"/>
        <v>10</v>
      </c>
      <c r="O7" s="630">
        <f t="shared" si="4"/>
        <v>9</v>
      </c>
      <c r="P7" s="631" t="str">
        <f t="shared" si="5"/>
        <v>Gastos_Gerais</v>
      </c>
    </row>
    <row r="8" spans="1:16" s="44" customFormat="1" ht="46.5" hidden="1" customHeight="1" x14ac:dyDescent="0.2">
      <c r="A8" s="622">
        <f>IF(B8="","",COUNT('Diário 3º PA'!$A$4:$A$4242)+COUNT('Diário 4º PA'!$A$4:$A$2224)+COUNT('Diário 5º PA'!$A$4:$A$5221)+ROW()-3)</f>
        <v>6259</v>
      </c>
      <c r="B8" s="623">
        <v>44837</v>
      </c>
      <c r="C8" s="624">
        <v>44805</v>
      </c>
      <c r="D8" s="625" t="s">
        <v>115</v>
      </c>
      <c r="E8" s="626" t="s">
        <v>342</v>
      </c>
      <c r="F8" s="645">
        <v>139</v>
      </c>
      <c r="G8" s="626" t="s">
        <v>8152</v>
      </c>
      <c r="H8" s="625" t="s">
        <v>128</v>
      </c>
      <c r="I8" s="633" t="s">
        <v>5546</v>
      </c>
      <c r="J8" s="629" t="s">
        <v>704</v>
      </c>
      <c r="K8" s="629" t="s">
        <v>428</v>
      </c>
      <c r="L8" s="628">
        <v>20223920</v>
      </c>
      <c r="M8" s="623">
        <v>44823</v>
      </c>
      <c r="N8" s="630">
        <f t="shared" si="3"/>
        <v>10</v>
      </c>
      <c r="O8" s="630">
        <f t="shared" si="4"/>
        <v>9</v>
      </c>
      <c r="P8" s="631" t="str">
        <f t="shared" si="5"/>
        <v>Gastos_Gerais</v>
      </c>
    </row>
    <row r="9" spans="1:16" s="44" customFormat="1" ht="46.5" hidden="1" customHeight="1" x14ac:dyDescent="0.2">
      <c r="A9" s="622">
        <f>IF(B9="","",COUNT('Diário 3º PA'!$A$4:$A$4242)+COUNT('Diário 4º PA'!$A$4:$A$2224)+COUNT('Diário 5º PA'!$A$4:$A$5221)+ROW()-3)</f>
        <v>6260</v>
      </c>
      <c r="B9" s="623">
        <v>44837</v>
      </c>
      <c r="C9" s="624">
        <v>44835</v>
      </c>
      <c r="D9" s="625" t="s">
        <v>115</v>
      </c>
      <c r="E9" s="626" t="s">
        <v>328</v>
      </c>
      <c r="F9" s="645">
        <v>1500</v>
      </c>
      <c r="G9" s="626" t="s">
        <v>1010</v>
      </c>
      <c r="H9" s="626" t="s">
        <v>131</v>
      </c>
      <c r="I9" s="627" t="s">
        <v>727</v>
      </c>
      <c r="J9" s="629" t="s">
        <v>704</v>
      </c>
      <c r="K9" s="634" t="s">
        <v>428</v>
      </c>
      <c r="L9" s="628">
        <v>1978835</v>
      </c>
      <c r="M9" s="623">
        <v>44837</v>
      </c>
      <c r="N9" s="630">
        <f t="shared" si="3"/>
        <v>10</v>
      </c>
      <c r="O9" s="630">
        <f t="shared" si="4"/>
        <v>10</v>
      </c>
      <c r="P9" s="631" t="str">
        <f t="shared" si="5"/>
        <v>Gastos_Gerais</v>
      </c>
    </row>
    <row r="10" spans="1:16" s="44" customFormat="1" ht="46.5" hidden="1" customHeight="1" x14ac:dyDescent="0.2">
      <c r="A10" s="622">
        <f>IF(B10="","",COUNT('Diário 3º PA'!$A$4:$A$4242)+COUNT('Diário 4º PA'!$A$4:$A$2224)+COUNT('Diário 5º PA'!$A$4:$A$5221)+ROW()-3)</f>
        <v>6261</v>
      </c>
      <c r="B10" s="623">
        <v>44837</v>
      </c>
      <c r="C10" s="624">
        <v>44805</v>
      </c>
      <c r="D10" s="625" t="s">
        <v>115</v>
      </c>
      <c r="E10" s="626" t="s">
        <v>336</v>
      </c>
      <c r="F10" s="645">
        <v>218.5</v>
      </c>
      <c r="G10" s="626" t="s">
        <v>8153</v>
      </c>
      <c r="H10" s="625" t="s">
        <v>135</v>
      </c>
      <c r="I10" s="627" t="s">
        <v>8154</v>
      </c>
      <c r="J10" s="629" t="s">
        <v>704</v>
      </c>
      <c r="K10" s="635" t="s">
        <v>428</v>
      </c>
      <c r="L10" s="628">
        <v>20223990</v>
      </c>
      <c r="M10" s="623">
        <v>44834</v>
      </c>
      <c r="N10" s="630">
        <f t="shared" si="3"/>
        <v>10</v>
      </c>
      <c r="O10" s="630">
        <f t="shared" si="4"/>
        <v>9</v>
      </c>
      <c r="P10" s="631" t="str">
        <f t="shared" si="5"/>
        <v>Gastos_Gerais</v>
      </c>
    </row>
    <row r="11" spans="1:16" s="44" customFormat="1" ht="46.5" hidden="1" customHeight="1" x14ac:dyDescent="0.2">
      <c r="A11" s="622">
        <f>IF(B11="","",COUNT('Diário 3º PA'!$A$4:$A$4242)+COUNT('Diário 4º PA'!$A$4:$A$2224)+COUNT('Diário 5º PA'!$A$4:$A$5221)+ROW()-3)</f>
        <v>6262</v>
      </c>
      <c r="B11" s="623">
        <v>44837</v>
      </c>
      <c r="C11" s="624">
        <v>44805</v>
      </c>
      <c r="D11" s="625" t="s">
        <v>115</v>
      </c>
      <c r="E11" s="626" t="s">
        <v>336</v>
      </c>
      <c r="F11" s="645">
        <v>317.94</v>
      </c>
      <c r="G11" s="626" t="s">
        <v>8155</v>
      </c>
      <c r="H11" s="625" t="s">
        <v>135</v>
      </c>
      <c r="I11" s="627" t="s">
        <v>8154</v>
      </c>
      <c r="J11" s="629" t="s">
        <v>704</v>
      </c>
      <c r="K11" s="635" t="s">
        <v>428</v>
      </c>
      <c r="L11" s="628">
        <v>22844</v>
      </c>
      <c r="M11" s="623">
        <v>44834</v>
      </c>
      <c r="N11" s="630">
        <f t="shared" si="3"/>
        <v>10</v>
      </c>
      <c r="O11" s="630">
        <f t="shared" si="4"/>
        <v>9</v>
      </c>
      <c r="P11" s="631" t="str">
        <f t="shared" si="5"/>
        <v>Gastos_Gerais</v>
      </c>
    </row>
    <row r="12" spans="1:16" s="44" customFormat="1" ht="46.5" hidden="1" customHeight="1" x14ac:dyDescent="0.2">
      <c r="A12" s="622">
        <f>IF(B12="","",COUNT('Diário 3º PA'!$A$4:$A$4242)+COUNT('Diário 4º PA'!$A$4:$A$2224)+COUNT('Diário 5º PA'!$A$4:$A$5221)+ROW()-3)</f>
        <v>6263</v>
      </c>
      <c r="B12" s="623">
        <v>44837</v>
      </c>
      <c r="C12" s="624">
        <v>44805</v>
      </c>
      <c r="D12" s="625" t="s">
        <v>115</v>
      </c>
      <c r="E12" s="626" t="s">
        <v>378</v>
      </c>
      <c r="F12" s="645">
        <v>28.5</v>
      </c>
      <c r="G12" s="626" t="s">
        <v>8156</v>
      </c>
      <c r="H12" s="625" t="s">
        <v>130</v>
      </c>
      <c r="I12" s="627" t="s">
        <v>8157</v>
      </c>
      <c r="J12" s="629" t="s">
        <v>704</v>
      </c>
      <c r="K12" s="635" t="s">
        <v>428</v>
      </c>
      <c r="L12" s="628">
        <v>25497</v>
      </c>
      <c r="M12" s="623">
        <v>44834</v>
      </c>
      <c r="N12" s="630">
        <f t="shared" si="3"/>
        <v>10</v>
      </c>
      <c r="O12" s="630">
        <f t="shared" si="4"/>
        <v>9</v>
      </c>
      <c r="P12" s="631" t="str">
        <f t="shared" si="5"/>
        <v>Gastos_Gerais</v>
      </c>
    </row>
    <row r="13" spans="1:16" s="44" customFormat="1" ht="46.5" hidden="1" customHeight="1" x14ac:dyDescent="0.2">
      <c r="A13" s="622">
        <f>IF(B13="","",COUNT('Diário 3º PA'!$A$4:$A$4242)+COUNT('Diário 4º PA'!$A$4:$A$2224)+COUNT('Diário 5º PA'!$A$4:$A$5221)+ROW()-3)</f>
        <v>6264</v>
      </c>
      <c r="B13" s="623">
        <v>44837</v>
      </c>
      <c r="C13" s="624">
        <v>44805</v>
      </c>
      <c r="D13" s="626" t="s">
        <v>117</v>
      </c>
      <c r="E13" s="626" t="s">
        <v>389</v>
      </c>
      <c r="F13" s="645">
        <v>690</v>
      </c>
      <c r="G13" s="627" t="s">
        <v>8158</v>
      </c>
      <c r="H13" s="625" t="s">
        <v>130</v>
      </c>
      <c r="I13" s="627" t="s">
        <v>8159</v>
      </c>
      <c r="J13" s="629" t="s">
        <v>704</v>
      </c>
      <c r="K13" s="635" t="s">
        <v>428</v>
      </c>
      <c r="L13" s="628">
        <v>3102</v>
      </c>
      <c r="M13" s="623">
        <v>44833</v>
      </c>
      <c r="N13" s="630">
        <f t="shared" si="3"/>
        <v>10</v>
      </c>
      <c r="O13" s="630">
        <f t="shared" si="4"/>
        <v>9</v>
      </c>
      <c r="P13" s="631" t="str">
        <f t="shared" si="5"/>
        <v>Aquisição_de_Bens_Permanentes</v>
      </c>
    </row>
    <row r="14" spans="1:16" s="44" customFormat="1" ht="46.5" hidden="1" customHeight="1" x14ac:dyDescent="0.2">
      <c r="A14" s="622">
        <f>IF(B14="","",COUNT('Diário 3º PA'!$A$4:$A$4242)+COUNT('Diário 4º PA'!$A$4:$A$2224)+COUNT('Diário 5º PA'!$A$4:$A$5221)+ROW()-3)</f>
        <v>6265</v>
      </c>
      <c r="B14" s="623">
        <v>44837</v>
      </c>
      <c r="C14" s="624">
        <v>44805</v>
      </c>
      <c r="D14" s="626" t="s">
        <v>117</v>
      </c>
      <c r="E14" s="626" t="s">
        <v>389</v>
      </c>
      <c r="F14" s="645">
        <v>690</v>
      </c>
      <c r="G14" s="627" t="s">
        <v>8160</v>
      </c>
      <c r="H14" s="625" t="s">
        <v>130</v>
      </c>
      <c r="I14" s="627" t="s">
        <v>8159</v>
      </c>
      <c r="J14" s="629" t="s">
        <v>704</v>
      </c>
      <c r="K14" s="635" t="s">
        <v>428</v>
      </c>
      <c r="L14" s="628">
        <v>3102</v>
      </c>
      <c r="M14" s="623">
        <v>44833</v>
      </c>
      <c r="N14" s="630">
        <f t="shared" si="3"/>
        <v>10</v>
      </c>
      <c r="O14" s="630">
        <f t="shared" si="4"/>
        <v>9</v>
      </c>
      <c r="P14" s="631" t="str">
        <f t="shared" si="5"/>
        <v>Aquisição_de_Bens_Permanentes</v>
      </c>
    </row>
    <row r="15" spans="1:16" s="44" customFormat="1" ht="46.5" hidden="1" customHeight="1" x14ac:dyDescent="0.2">
      <c r="A15" s="622">
        <f>IF(B15="","",COUNT('Diário 3º PA'!$A$4:$A$4242)+COUNT('Diário 4º PA'!$A$4:$A$2224)+COUNT('Diário 5º PA'!$A$4:$A$5221)+ROW()-3)</f>
        <v>6266</v>
      </c>
      <c r="B15" s="623">
        <v>44837</v>
      </c>
      <c r="C15" s="624">
        <v>44805</v>
      </c>
      <c r="D15" s="636" t="s">
        <v>115</v>
      </c>
      <c r="E15" s="626" t="s">
        <v>300</v>
      </c>
      <c r="F15" s="645">
        <v>341</v>
      </c>
      <c r="G15" s="633" t="s">
        <v>3668</v>
      </c>
      <c r="H15" s="636" t="s">
        <v>128</v>
      </c>
      <c r="I15" s="633" t="s">
        <v>2752</v>
      </c>
      <c r="J15" s="629" t="s">
        <v>704</v>
      </c>
      <c r="K15" s="629" t="s">
        <v>428</v>
      </c>
      <c r="L15" s="628">
        <v>23485</v>
      </c>
      <c r="M15" s="623">
        <v>44833</v>
      </c>
      <c r="N15" s="630">
        <f t="shared" si="3"/>
        <v>10</v>
      </c>
      <c r="O15" s="630">
        <f t="shared" si="4"/>
        <v>9</v>
      </c>
      <c r="P15" s="631" t="str">
        <f t="shared" si="5"/>
        <v>Gastos_Gerais</v>
      </c>
    </row>
    <row r="16" spans="1:16" s="44" customFormat="1" ht="40.5" hidden="1" customHeight="1" x14ac:dyDescent="0.2">
      <c r="A16" s="622">
        <f>IF(B16="","",COUNT('Diário 3º PA'!$A$4:$A$4242)+COUNT('Diário 4º PA'!$A$4:$A$2224)+COUNT('Diário 5º PA'!$A$4:$A$5221)+ROW()-3)</f>
        <v>6267</v>
      </c>
      <c r="B16" s="623">
        <v>44837</v>
      </c>
      <c r="C16" s="624">
        <v>44805</v>
      </c>
      <c r="D16" s="625" t="s">
        <v>115</v>
      </c>
      <c r="E16" s="626" t="s">
        <v>300</v>
      </c>
      <c r="F16" s="645">
        <v>301.56</v>
      </c>
      <c r="G16" s="626" t="s">
        <v>6026</v>
      </c>
      <c r="H16" s="625" t="s">
        <v>128</v>
      </c>
      <c r="I16" s="627" t="s">
        <v>5278</v>
      </c>
      <c r="J16" s="629" t="s">
        <v>704</v>
      </c>
      <c r="K16" s="632" t="s">
        <v>428</v>
      </c>
      <c r="L16" s="628">
        <v>2359</v>
      </c>
      <c r="M16" s="623">
        <v>44834</v>
      </c>
      <c r="N16" s="630">
        <f t="shared" si="3"/>
        <v>10</v>
      </c>
      <c r="O16" s="630">
        <f t="shared" si="4"/>
        <v>9</v>
      </c>
      <c r="P16" s="631" t="str">
        <f t="shared" si="5"/>
        <v>Gastos_Gerais</v>
      </c>
    </row>
    <row r="17" spans="1:16" s="44" customFormat="1" ht="24" hidden="1" x14ac:dyDescent="0.2">
      <c r="A17" s="622">
        <f>IF(B17="","",COUNT('Diário 3º PA'!$A$4:$A$4242)+COUNT('Diário 4º PA'!$A$4:$A$2224)+COUNT('Diário 5º PA'!$A$4:$A$5221)+ROW()-3)</f>
        <v>6268</v>
      </c>
      <c r="B17" s="623">
        <v>44837</v>
      </c>
      <c r="C17" s="624">
        <v>44805</v>
      </c>
      <c r="D17" s="633" t="s">
        <v>115</v>
      </c>
      <c r="E17" s="627" t="s">
        <v>354</v>
      </c>
      <c r="F17" s="639">
        <v>28686.33</v>
      </c>
      <c r="G17" s="626" t="s">
        <v>8161</v>
      </c>
      <c r="H17" s="627" t="s">
        <v>130</v>
      </c>
      <c r="I17" s="627" t="s">
        <v>4594</v>
      </c>
      <c r="J17" s="629" t="s">
        <v>704</v>
      </c>
      <c r="K17" s="635" t="s">
        <v>428</v>
      </c>
      <c r="L17" s="635">
        <v>202246</v>
      </c>
      <c r="M17" s="637">
        <v>44831</v>
      </c>
      <c r="N17" s="630">
        <f t="shared" si="3"/>
        <v>10</v>
      </c>
      <c r="O17" s="630">
        <f t="shared" si="4"/>
        <v>9</v>
      </c>
      <c r="P17" s="631" t="str">
        <f t="shared" si="5"/>
        <v>Gastos_Gerais</v>
      </c>
    </row>
    <row r="18" spans="1:16" s="44" customFormat="1" ht="24" x14ac:dyDescent="0.2">
      <c r="A18" s="622">
        <f>IF(B18="","",COUNT('Diário 3º PA'!$A$4:$A$4242)+COUNT('Diário 4º PA'!$A$4:$A$2224)+COUNT('Diário 5º PA'!$A$4:$A$5221)+ROW()-3)</f>
        <v>6269</v>
      </c>
      <c r="B18" s="623">
        <v>44837</v>
      </c>
      <c r="C18" s="624">
        <v>44835</v>
      </c>
      <c r="D18" s="625" t="s">
        <v>115</v>
      </c>
      <c r="E18" s="626" t="s">
        <v>328</v>
      </c>
      <c r="F18" s="645">
        <v>1500</v>
      </c>
      <c r="G18" s="626" t="s">
        <v>1294</v>
      </c>
      <c r="H18" s="626" t="s">
        <v>140</v>
      </c>
      <c r="I18" s="627" t="s">
        <v>727</v>
      </c>
      <c r="J18" s="629" t="s">
        <v>704</v>
      </c>
      <c r="K18" s="634" t="s">
        <v>428</v>
      </c>
      <c r="L18" s="628">
        <v>1978843</v>
      </c>
      <c r="M18" s="623">
        <v>44837</v>
      </c>
      <c r="N18" s="630">
        <f t="shared" si="3"/>
        <v>10</v>
      </c>
      <c r="O18" s="630">
        <f t="shared" si="4"/>
        <v>10</v>
      </c>
      <c r="P18" s="631" t="str">
        <f t="shared" si="5"/>
        <v>Gastos_Gerais</v>
      </c>
    </row>
    <row r="19" spans="1:16" s="44" customFormat="1" ht="24" hidden="1" x14ac:dyDescent="0.2">
      <c r="A19" s="622">
        <f>IF(B19="","",COUNT('Diário 3º PA'!$A$4:$A$4242)+COUNT('Diário 4º PA'!$A$4:$A$2224)+COUNT('Diário 5º PA'!$A$4:$A$5221)+ROW()-3)</f>
        <v>6270</v>
      </c>
      <c r="B19" s="623">
        <v>44837</v>
      </c>
      <c r="C19" s="624">
        <v>44835</v>
      </c>
      <c r="D19" s="625" t="s">
        <v>115</v>
      </c>
      <c r="E19" s="626" t="s">
        <v>342</v>
      </c>
      <c r="F19" s="645">
        <v>108</v>
      </c>
      <c r="G19" s="626" t="s">
        <v>8162</v>
      </c>
      <c r="H19" s="625" t="s">
        <v>136</v>
      </c>
      <c r="I19" s="627" t="s">
        <v>8163</v>
      </c>
      <c r="J19" s="634" t="s">
        <v>5990</v>
      </c>
      <c r="K19" s="632" t="s">
        <v>1531</v>
      </c>
      <c r="L19" s="628">
        <v>391345423</v>
      </c>
      <c r="M19" s="623">
        <v>44837</v>
      </c>
      <c r="N19" s="630">
        <f t="shared" si="3"/>
        <v>10</v>
      </c>
      <c r="O19" s="630">
        <f t="shared" si="4"/>
        <v>10</v>
      </c>
      <c r="P19" s="631" t="str">
        <f t="shared" si="5"/>
        <v>Gastos_Gerais</v>
      </c>
    </row>
    <row r="20" spans="1:16" s="44" customFormat="1" ht="24" hidden="1" x14ac:dyDescent="0.2">
      <c r="A20" s="622">
        <f>IF(B20="","",COUNT('Diário 3º PA'!$A$4:$A$4242)+COUNT('Diário 4º PA'!$A$4:$A$2224)+COUNT('Diário 5º PA'!$A$4:$A$5221)+ROW()-3)</f>
        <v>6271</v>
      </c>
      <c r="B20" s="623">
        <v>44837</v>
      </c>
      <c r="C20" s="624">
        <v>44835</v>
      </c>
      <c r="D20" s="625" t="s">
        <v>115</v>
      </c>
      <c r="E20" s="626" t="s">
        <v>342</v>
      </c>
      <c r="F20" s="645">
        <v>108</v>
      </c>
      <c r="G20" s="626" t="s">
        <v>8164</v>
      </c>
      <c r="H20" s="625" t="s">
        <v>136</v>
      </c>
      <c r="I20" s="627" t="s">
        <v>8165</v>
      </c>
      <c r="J20" s="634" t="s">
        <v>5990</v>
      </c>
      <c r="K20" s="632" t="s">
        <v>1531</v>
      </c>
      <c r="L20" s="628">
        <v>391345423</v>
      </c>
      <c r="M20" s="623">
        <v>44837</v>
      </c>
      <c r="N20" s="630">
        <f t="shared" si="3"/>
        <v>10</v>
      </c>
      <c r="O20" s="630">
        <f t="shared" si="4"/>
        <v>10</v>
      </c>
      <c r="P20" s="631" t="str">
        <f t="shared" si="5"/>
        <v>Gastos_Gerais</v>
      </c>
    </row>
    <row r="21" spans="1:16" s="44" customFormat="1" ht="24" hidden="1" x14ac:dyDescent="0.2">
      <c r="A21" s="622">
        <f>IF(B21="","",COUNT('Diário 3º PA'!$A$4:$A$4242)+COUNT('Diário 4º PA'!$A$4:$A$2224)+COUNT('Diário 5º PA'!$A$4:$A$5221)+ROW()-3)</f>
        <v>6272</v>
      </c>
      <c r="B21" s="623">
        <v>44837</v>
      </c>
      <c r="C21" s="624">
        <v>44835</v>
      </c>
      <c r="D21" s="625" t="s">
        <v>115</v>
      </c>
      <c r="E21" s="626" t="s">
        <v>342</v>
      </c>
      <c r="F21" s="645">
        <v>108</v>
      </c>
      <c r="G21" s="626" t="s">
        <v>8166</v>
      </c>
      <c r="H21" s="625" t="s">
        <v>136</v>
      </c>
      <c r="I21" s="627" t="s">
        <v>8167</v>
      </c>
      <c r="J21" s="634" t="s">
        <v>5990</v>
      </c>
      <c r="K21" s="632" t="s">
        <v>1531</v>
      </c>
      <c r="L21" s="628">
        <v>391345423</v>
      </c>
      <c r="M21" s="623">
        <v>44837</v>
      </c>
      <c r="N21" s="630">
        <f t="shared" si="3"/>
        <v>10</v>
      </c>
      <c r="O21" s="630">
        <f t="shared" si="4"/>
        <v>10</v>
      </c>
      <c r="P21" s="631" t="str">
        <f t="shared" si="5"/>
        <v>Gastos_Gerais</v>
      </c>
    </row>
    <row r="22" spans="1:16" s="44" customFormat="1" ht="24" hidden="1" x14ac:dyDescent="0.2">
      <c r="A22" s="622">
        <f>IF(B22="","",COUNT('Diário 3º PA'!$A$4:$A$4242)+COUNT('Diário 4º PA'!$A$4:$A$2224)+COUNT('Diário 5º PA'!$A$4:$A$5221)+ROW()-3)</f>
        <v>6273</v>
      </c>
      <c r="B22" s="623">
        <v>44837</v>
      </c>
      <c r="C22" s="624">
        <v>44835</v>
      </c>
      <c r="D22" s="625" t="s">
        <v>93</v>
      </c>
      <c r="E22" s="626" t="s">
        <v>95</v>
      </c>
      <c r="F22" s="645">
        <v>15925793.68</v>
      </c>
      <c r="G22" s="626" t="s">
        <v>2862</v>
      </c>
      <c r="H22" s="626" t="s">
        <v>127</v>
      </c>
      <c r="I22" s="627" t="s">
        <v>2863</v>
      </c>
      <c r="J22" s="634" t="s">
        <v>1554</v>
      </c>
      <c r="K22" s="635" t="s">
        <v>1066</v>
      </c>
      <c r="L22" s="634" t="s">
        <v>666</v>
      </c>
      <c r="M22" s="623">
        <v>44837</v>
      </c>
      <c r="N22" s="630">
        <f t="shared" si="3"/>
        <v>10</v>
      </c>
      <c r="O22" s="630">
        <f t="shared" si="4"/>
        <v>10</v>
      </c>
      <c r="P22" s="631" t="str">
        <f t="shared" si="5"/>
        <v>Receitas</v>
      </c>
    </row>
    <row r="23" spans="1:16" s="44" customFormat="1" ht="24" hidden="1" x14ac:dyDescent="0.2">
      <c r="A23" s="622">
        <f>IF(B23="","",COUNT('Diário 3º PA'!$A$4:$A$4242)+COUNT('Diário 4º PA'!$A$4:$A$2224)+COUNT('Diário 5º PA'!$A$4:$A$5221)+ROW()-3)</f>
        <v>6274</v>
      </c>
      <c r="B23" s="623">
        <v>44838</v>
      </c>
      <c r="C23" s="638">
        <v>44805</v>
      </c>
      <c r="D23" s="633" t="s">
        <v>115</v>
      </c>
      <c r="E23" s="626" t="s">
        <v>232</v>
      </c>
      <c r="F23" s="639">
        <v>1391.43</v>
      </c>
      <c r="G23" s="626" t="s">
        <v>2495</v>
      </c>
      <c r="H23" s="626" t="s">
        <v>132</v>
      </c>
      <c r="I23" s="627" t="s">
        <v>3470</v>
      </c>
      <c r="J23" s="629" t="s">
        <v>704</v>
      </c>
      <c r="K23" s="635" t="s">
        <v>705</v>
      </c>
      <c r="L23" s="634" t="s">
        <v>8168</v>
      </c>
      <c r="M23" s="623">
        <v>44837</v>
      </c>
      <c r="N23" s="630">
        <f t="shared" si="3"/>
        <v>10</v>
      </c>
      <c r="O23" s="630">
        <f t="shared" si="4"/>
        <v>9</v>
      </c>
      <c r="P23" s="631" t="str">
        <f t="shared" si="5"/>
        <v>Gastos_Gerais</v>
      </c>
    </row>
    <row r="24" spans="1:16" s="44" customFormat="1" hidden="1" x14ac:dyDescent="0.2">
      <c r="A24" s="622">
        <f>IF(B24="","",COUNT('Diário 3º PA'!$A$4:$A$4242)+COUNT('Diário 4º PA'!$A$4:$A$2224)+COUNT('Diário 5º PA'!$A$4:$A$5221)+ROW()-3)</f>
        <v>6275</v>
      </c>
      <c r="B24" s="623">
        <v>44838</v>
      </c>
      <c r="C24" s="638">
        <v>44805</v>
      </c>
      <c r="D24" s="633" t="s">
        <v>115</v>
      </c>
      <c r="E24" s="626" t="s">
        <v>230</v>
      </c>
      <c r="F24" s="639">
        <v>3391.93</v>
      </c>
      <c r="G24" s="633" t="s">
        <v>230</v>
      </c>
      <c r="H24" s="626" t="s">
        <v>130</v>
      </c>
      <c r="I24" s="627" t="s">
        <v>5988</v>
      </c>
      <c r="J24" s="629" t="s">
        <v>704</v>
      </c>
      <c r="K24" s="635" t="s">
        <v>428</v>
      </c>
      <c r="L24" s="634">
        <v>88002637</v>
      </c>
      <c r="M24" s="623">
        <v>44837</v>
      </c>
      <c r="N24" s="630">
        <f t="shared" si="3"/>
        <v>10</v>
      </c>
      <c r="O24" s="630">
        <f t="shared" si="4"/>
        <v>9</v>
      </c>
      <c r="P24" s="631" t="str">
        <f t="shared" si="5"/>
        <v>Gastos_Gerais</v>
      </c>
    </row>
    <row r="25" spans="1:16" s="44" customFormat="1" hidden="1" x14ac:dyDescent="0.2">
      <c r="A25" s="622">
        <f>IF(B25="","",COUNT('Diário 3º PA'!$A$4:$A$4242)+COUNT('Diário 4º PA'!$A$4:$A$2224)+COUNT('Diário 5º PA'!$A$4:$A$5221)+ROW()-3)</f>
        <v>6276</v>
      </c>
      <c r="B25" s="623">
        <v>44838</v>
      </c>
      <c r="C25" s="638">
        <v>44805</v>
      </c>
      <c r="D25" s="633" t="s">
        <v>115</v>
      </c>
      <c r="E25" s="626" t="s">
        <v>376</v>
      </c>
      <c r="F25" s="639">
        <v>1057.29</v>
      </c>
      <c r="G25" s="633" t="s">
        <v>3437</v>
      </c>
      <c r="H25" s="626" t="s">
        <v>132</v>
      </c>
      <c r="I25" s="627" t="s">
        <v>674</v>
      </c>
      <c r="J25" s="629" t="s">
        <v>704</v>
      </c>
      <c r="K25" s="635" t="s">
        <v>428</v>
      </c>
      <c r="L25" s="634">
        <v>27549</v>
      </c>
      <c r="M25" s="641">
        <v>44825</v>
      </c>
      <c r="N25" s="630">
        <f t="shared" si="3"/>
        <v>10</v>
      </c>
      <c r="O25" s="630">
        <f t="shared" si="4"/>
        <v>9</v>
      </c>
      <c r="P25" s="631" t="str">
        <f t="shared" si="5"/>
        <v>Gastos_Gerais</v>
      </c>
    </row>
    <row r="26" spans="1:16" s="44" customFormat="1" ht="24" hidden="1" x14ac:dyDescent="0.2">
      <c r="A26" s="622">
        <f>IF(B26="","",COUNT('Diário 3º PA'!$A$4:$A$4242)+COUNT('Diário 4º PA'!$A$4:$A$2224)+COUNT('Diário 5º PA'!$A$4:$A$5221)+ROW()-3)</f>
        <v>6277</v>
      </c>
      <c r="B26" s="623">
        <v>44838</v>
      </c>
      <c r="C26" s="624">
        <v>44835</v>
      </c>
      <c r="D26" s="626" t="s">
        <v>104</v>
      </c>
      <c r="E26" s="626" t="s">
        <v>206</v>
      </c>
      <c r="F26" s="703">
        <v>1153.47</v>
      </c>
      <c r="G26" s="626" t="s">
        <v>8169</v>
      </c>
      <c r="H26" s="626" t="s">
        <v>128</v>
      </c>
      <c r="I26" s="627" t="s">
        <v>8170</v>
      </c>
      <c r="J26" s="629" t="s">
        <v>704</v>
      </c>
      <c r="K26" s="634" t="s">
        <v>704</v>
      </c>
      <c r="L26" s="628">
        <v>13574690</v>
      </c>
      <c r="M26" s="623">
        <v>44837</v>
      </c>
      <c r="N26" s="630">
        <f t="shared" si="3"/>
        <v>10</v>
      </c>
      <c r="O26" s="630">
        <f t="shared" si="4"/>
        <v>10</v>
      </c>
      <c r="P26" s="631" t="str">
        <f t="shared" si="5"/>
        <v>Gastos_com_Pessoal</v>
      </c>
    </row>
    <row r="27" spans="1:16" s="44" customFormat="1" ht="48" hidden="1" x14ac:dyDescent="0.2">
      <c r="A27" s="622">
        <f>IF(B27="","",COUNT('Diário 3º PA'!$A$4:$A$4242)+COUNT('Diário 4º PA'!$A$4:$A$2224)+COUNT('Diário 5º PA'!$A$4:$A$5221)+ROW()-3)</f>
        <v>6278</v>
      </c>
      <c r="B27" s="623">
        <v>44838</v>
      </c>
      <c r="C27" s="642">
        <v>44774</v>
      </c>
      <c r="D27" s="626" t="s">
        <v>104</v>
      </c>
      <c r="E27" s="626" t="s">
        <v>195</v>
      </c>
      <c r="F27" s="639">
        <v>639.45000000000005</v>
      </c>
      <c r="G27" s="626" t="s">
        <v>5999</v>
      </c>
      <c r="H27" s="626" t="s">
        <v>127</v>
      </c>
      <c r="I27" s="627" t="s">
        <v>638</v>
      </c>
      <c r="J27" s="629" t="s">
        <v>704</v>
      </c>
      <c r="K27" s="635" t="s">
        <v>428</v>
      </c>
      <c r="L27" s="635">
        <v>20221677</v>
      </c>
      <c r="M27" s="637">
        <v>44809</v>
      </c>
      <c r="N27" s="630">
        <f t="shared" si="3"/>
        <v>10</v>
      </c>
      <c r="O27" s="630">
        <f t="shared" si="4"/>
        <v>8</v>
      </c>
      <c r="P27" s="631" t="str">
        <f t="shared" si="5"/>
        <v>Gastos_com_Pessoal</v>
      </c>
    </row>
    <row r="28" spans="1:16" s="44" customFormat="1" ht="24" hidden="1" x14ac:dyDescent="0.2">
      <c r="A28" s="622">
        <f>IF(B28="","",COUNT('Diário 3º PA'!$A$4:$A$4242)+COUNT('Diário 4º PA'!$A$4:$A$2224)+COUNT('Diário 5º PA'!$A$4:$A$5221)+ROW()-3)</f>
        <v>6279</v>
      </c>
      <c r="B28" s="623">
        <v>44838</v>
      </c>
      <c r="C28" s="624">
        <v>44835</v>
      </c>
      <c r="D28" s="625" t="s">
        <v>115</v>
      </c>
      <c r="E28" s="626" t="s">
        <v>368</v>
      </c>
      <c r="F28" s="645">
        <v>3410</v>
      </c>
      <c r="G28" s="626" t="s">
        <v>8171</v>
      </c>
      <c r="H28" s="625" t="s">
        <v>133</v>
      </c>
      <c r="I28" s="627" t="s">
        <v>603</v>
      </c>
      <c r="J28" s="629" t="s">
        <v>704</v>
      </c>
      <c r="K28" s="635" t="s">
        <v>428</v>
      </c>
      <c r="L28" s="628">
        <v>114</v>
      </c>
      <c r="M28" s="623">
        <v>44838</v>
      </c>
      <c r="N28" s="630">
        <f t="shared" si="3"/>
        <v>10</v>
      </c>
      <c r="O28" s="630">
        <f t="shared" si="4"/>
        <v>10</v>
      </c>
      <c r="P28" s="631" t="str">
        <f t="shared" si="5"/>
        <v>Gastos_Gerais</v>
      </c>
    </row>
    <row r="29" spans="1:16" s="44" customFormat="1" ht="36" hidden="1" x14ac:dyDescent="0.2">
      <c r="A29" s="622">
        <f>IF(B29="","",COUNT('Diário 3º PA'!$A$4:$A$4242)+COUNT('Diário 4º PA'!$A$4:$A$2224)+COUNT('Diário 5º PA'!$A$4:$A$5221)+ROW()-3)</f>
        <v>6280</v>
      </c>
      <c r="B29" s="643">
        <v>44838</v>
      </c>
      <c r="C29" s="644">
        <v>44835</v>
      </c>
      <c r="D29" s="626" t="s">
        <v>117</v>
      </c>
      <c r="E29" s="633" t="s">
        <v>383</v>
      </c>
      <c r="F29" s="645">
        <v>2670</v>
      </c>
      <c r="G29" s="633" t="s">
        <v>8172</v>
      </c>
      <c r="H29" s="625" t="s">
        <v>133</v>
      </c>
      <c r="I29" s="627" t="s">
        <v>603</v>
      </c>
      <c r="J29" s="629" t="s">
        <v>704</v>
      </c>
      <c r="K29" s="635" t="s">
        <v>428</v>
      </c>
      <c r="L29" s="628">
        <v>114</v>
      </c>
      <c r="M29" s="623">
        <v>44838</v>
      </c>
      <c r="N29" s="630">
        <f t="shared" si="3"/>
        <v>10</v>
      </c>
      <c r="O29" s="630">
        <f t="shared" si="4"/>
        <v>10</v>
      </c>
      <c r="P29" s="631" t="str">
        <f t="shared" si="5"/>
        <v>Aquisição_de_Bens_Permanentes</v>
      </c>
    </row>
    <row r="30" spans="1:16" s="44" customFormat="1" ht="36" hidden="1" x14ac:dyDescent="0.2">
      <c r="A30" s="622">
        <f>IF(B30="","",COUNT('Diário 3º PA'!$A$4:$A$4242)+COUNT('Diário 4º PA'!$A$4:$A$2224)+COUNT('Diário 5º PA'!$A$4:$A$5221)+ROW()-3)</f>
        <v>6281</v>
      </c>
      <c r="B30" s="623">
        <v>44838</v>
      </c>
      <c r="C30" s="624">
        <v>44835</v>
      </c>
      <c r="D30" s="625" t="s">
        <v>115</v>
      </c>
      <c r="E30" s="626" t="s">
        <v>318</v>
      </c>
      <c r="F30" s="645">
        <v>9.98</v>
      </c>
      <c r="G30" s="626" t="s">
        <v>8173</v>
      </c>
      <c r="H30" s="625" t="s">
        <v>128</v>
      </c>
      <c r="I30" s="627" t="s">
        <v>8174</v>
      </c>
      <c r="J30" s="629" t="s">
        <v>704</v>
      </c>
      <c r="K30" s="635" t="s">
        <v>428</v>
      </c>
      <c r="L30" s="628">
        <v>34078</v>
      </c>
      <c r="M30" s="623">
        <v>44837</v>
      </c>
      <c r="N30" s="630">
        <f t="shared" si="3"/>
        <v>10</v>
      </c>
      <c r="O30" s="630">
        <f t="shared" si="4"/>
        <v>10</v>
      </c>
      <c r="P30" s="631" t="str">
        <f t="shared" si="5"/>
        <v>Gastos_Gerais</v>
      </c>
    </row>
    <row r="31" spans="1:16" s="44" customFormat="1" ht="36" hidden="1" x14ac:dyDescent="0.2">
      <c r="A31" s="622">
        <f>IF(B31="","",COUNT('Diário 3º PA'!$A$4:$A$4242)+COUNT('Diário 4º PA'!$A$4:$A$2224)+COUNT('Diário 5º PA'!$A$4:$A$5221)+ROW()-3)</f>
        <v>6282</v>
      </c>
      <c r="B31" s="623">
        <v>44838</v>
      </c>
      <c r="C31" s="624">
        <v>44835</v>
      </c>
      <c r="D31" s="625" t="s">
        <v>115</v>
      </c>
      <c r="E31" s="626" t="s">
        <v>368</v>
      </c>
      <c r="F31" s="704">
        <v>115</v>
      </c>
      <c r="G31" s="646" t="s">
        <v>8175</v>
      </c>
      <c r="H31" s="647" t="s">
        <v>131</v>
      </c>
      <c r="I31" s="648" t="s">
        <v>4231</v>
      </c>
      <c r="J31" s="629" t="s">
        <v>704</v>
      </c>
      <c r="K31" s="635" t="s">
        <v>428</v>
      </c>
      <c r="L31" s="649">
        <v>115</v>
      </c>
      <c r="M31" s="650">
        <v>44838</v>
      </c>
      <c r="N31" s="630">
        <f t="shared" si="3"/>
        <v>10</v>
      </c>
      <c r="O31" s="630">
        <f t="shared" si="4"/>
        <v>10</v>
      </c>
      <c r="P31" s="631" t="str">
        <f t="shared" si="5"/>
        <v>Gastos_Gerais</v>
      </c>
    </row>
    <row r="32" spans="1:16" s="44" customFormat="1" ht="24" hidden="1" x14ac:dyDescent="0.2">
      <c r="A32" s="622">
        <f>IF(B32="","",COUNT('Diário 3º PA'!$A$4:$A$4242)+COUNT('Diário 4º PA'!$A$4:$A$2224)+COUNT('Diário 5º PA'!$A$4:$A$5221)+ROW()-3)</f>
        <v>6283</v>
      </c>
      <c r="B32" s="623">
        <v>44838</v>
      </c>
      <c r="C32" s="624">
        <v>44835</v>
      </c>
      <c r="D32" s="625" t="s">
        <v>115</v>
      </c>
      <c r="E32" s="626" t="s">
        <v>318</v>
      </c>
      <c r="F32" s="645">
        <v>178.9</v>
      </c>
      <c r="G32" s="626" t="s">
        <v>8176</v>
      </c>
      <c r="H32" s="625" t="s">
        <v>139</v>
      </c>
      <c r="I32" s="627" t="s">
        <v>3716</v>
      </c>
      <c r="J32" s="629" t="s">
        <v>704</v>
      </c>
      <c r="K32" s="635" t="s">
        <v>428</v>
      </c>
      <c r="L32" s="628">
        <v>717</v>
      </c>
      <c r="M32" s="623">
        <v>44838</v>
      </c>
      <c r="N32" s="630">
        <f t="shared" si="3"/>
        <v>10</v>
      </c>
      <c r="O32" s="630">
        <f t="shared" si="4"/>
        <v>10</v>
      </c>
      <c r="P32" s="631" t="str">
        <f t="shared" si="5"/>
        <v>Gastos_Gerais</v>
      </c>
    </row>
    <row r="33" spans="1:16" s="44" customFormat="1" ht="25.5" hidden="1" x14ac:dyDescent="0.2">
      <c r="A33" s="622">
        <f>IF(B33="","",COUNT('Diário 3º PA'!$A$4:$A$4242)+COUNT('Diário 4º PA'!$A$4:$A$2224)+COUNT('Diário 5º PA'!$A$4:$A$5221)+ROW()-3)</f>
        <v>6284</v>
      </c>
      <c r="B33" s="651">
        <v>44838</v>
      </c>
      <c r="C33" s="652">
        <v>44805</v>
      </c>
      <c r="D33" s="625" t="s">
        <v>115</v>
      </c>
      <c r="E33" s="626" t="s">
        <v>368</v>
      </c>
      <c r="F33" s="705">
        <v>123.22</v>
      </c>
      <c r="G33" s="653" t="s">
        <v>8177</v>
      </c>
      <c r="H33" s="625" t="s">
        <v>129</v>
      </c>
      <c r="I33" s="654" t="s">
        <v>1040</v>
      </c>
      <c r="J33" s="629" t="s">
        <v>704</v>
      </c>
      <c r="K33" s="635" t="s">
        <v>428</v>
      </c>
      <c r="L33" s="655">
        <v>347002</v>
      </c>
      <c r="M33" s="651">
        <v>44825</v>
      </c>
      <c r="N33" s="630">
        <f t="shared" si="3"/>
        <v>10</v>
      </c>
      <c r="O33" s="630">
        <f t="shared" si="4"/>
        <v>9</v>
      </c>
      <c r="P33" s="631" t="str">
        <f t="shared" si="5"/>
        <v>Gastos_Gerais</v>
      </c>
    </row>
    <row r="34" spans="1:16" s="44" customFormat="1" ht="36" hidden="1" x14ac:dyDescent="0.2">
      <c r="A34" s="622">
        <f>IF(B34="","",COUNT('Diário 3º PA'!$A$4:$A$4242)+COUNT('Diário 4º PA'!$A$4:$A$2224)+COUNT('Diário 5º PA'!$A$4:$A$5221)+ROW()-3)</f>
        <v>6285</v>
      </c>
      <c r="B34" s="623">
        <v>44838</v>
      </c>
      <c r="C34" s="624">
        <v>44835</v>
      </c>
      <c r="D34" s="625" t="s">
        <v>115</v>
      </c>
      <c r="E34" s="626" t="s">
        <v>342</v>
      </c>
      <c r="F34" s="645">
        <v>120</v>
      </c>
      <c r="G34" s="626" t="s">
        <v>8178</v>
      </c>
      <c r="H34" s="625" t="s">
        <v>135</v>
      </c>
      <c r="I34" s="627" t="s">
        <v>6226</v>
      </c>
      <c r="J34" s="634" t="s">
        <v>5990</v>
      </c>
      <c r="K34" s="632" t="s">
        <v>1531</v>
      </c>
      <c r="L34" s="628">
        <v>791563549</v>
      </c>
      <c r="M34" s="623">
        <v>44838</v>
      </c>
      <c r="N34" s="630">
        <f t="shared" si="3"/>
        <v>10</v>
      </c>
      <c r="O34" s="630">
        <f t="shared" si="4"/>
        <v>10</v>
      </c>
      <c r="P34" s="631" t="str">
        <f t="shared" si="5"/>
        <v>Gastos_Gerais</v>
      </c>
    </row>
    <row r="35" spans="1:16" s="44" customFormat="1" ht="48" hidden="1" x14ac:dyDescent="0.2">
      <c r="A35" s="622">
        <f>IF(B35="","",COUNT('Diário 3º PA'!$A$4:$A$4242)+COUNT('Diário 4º PA'!$A$4:$A$2224)+COUNT('Diário 5º PA'!$A$4:$A$5221)+ROW()-3)</f>
        <v>6286</v>
      </c>
      <c r="B35" s="623">
        <v>44838</v>
      </c>
      <c r="C35" s="624">
        <v>44835</v>
      </c>
      <c r="D35" s="625" t="s">
        <v>115</v>
      </c>
      <c r="E35" s="626" t="s">
        <v>342</v>
      </c>
      <c r="F35" s="645">
        <v>120</v>
      </c>
      <c r="G35" s="627" t="s">
        <v>8179</v>
      </c>
      <c r="H35" s="625" t="s">
        <v>130</v>
      </c>
      <c r="I35" s="627" t="s">
        <v>8180</v>
      </c>
      <c r="J35" s="634" t="s">
        <v>5990</v>
      </c>
      <c r="K35" s="632" t="s">
        <v>1531</v>
      </c>
      <c r="L35" s="628">
        <v>791563549</v>
      </c>
      <c r="M35" s="623">
        <v>44838</v>
      </c>
      <c r="N35" s="630">
        <f t="shared" si="3"/>
        <v>10</v>
      </c>
      <c r="O35" s="630">
        <f t="shared" si="4"/>
        <v>10</v>
      </c>
      <c r="P35" s="631" t="str">
        <f t="shared" si="5"/>
        <v>Gastos_Gerais</v>
      </c>
    </row>
    <row r="36" spans="1:16" s="44" customFormat="1" ht="48" hidden="1" x14ac:dyDescent="0.2">
      <c r="A36" s="622">
        <f>IF(B36="","",COUNT('Diário 3º PA'!$A$4:$A$4242)+COUNT('Diário 4º PA'!$A$4:$A$2224)+COUNT('Diário 5º PA'!$A$4:$A$5221)+ROW()-3)</f>
        <v>6287</v>
      </c>
      <c r="B36" s="623">
        <v>44838</v>
      </c>
      <c r="C36" s="624">
        <v>44835</v>
      </c>
      <c r="D36" s="625" t="s">
        <v>115</v>
      </c>
      <c r="E36" s="626" t="s">
        <v>342</v>
      </c>
      <c r="F36" s="645">
        <v>120</v>
      </c>
      <c r="G36" s="627" t="s">
        <v>8181</v>
      </c>
      <c r="H36" s="625" t="s">
        <v>130</v>
      </c>
      <c r="I36" s="627" t="s">
        <v>7233</v>
      </c>
      <c r="J36" s="634" t="s">
        <v>5990</v>
      </c>
      <c r="K36" s="632" t="s">
        <v>1531</v>
      </c>
      <c r="L36" s="628">
        <v>791563549</v>
      </c>
      <c r="M36" s="623">
        <v>44838</v>
      </c>
      <c r="N36" s="630">
        <f t="shared" si="3"/>
        <v>10</v>
      </c>
      <c r="O36" s="630">
        <f t="shared" si="4"/>
        <v>10</v>
      </c>
      <c r="P36" s="631" t="str">
        <f t="shared" si="5"/>
        <v>Gastos_Gerais</v>
      </c>
    </row>
    <row r="37" spans="1:16" s="44" customFormat="1" ht="36" hidden="1" x14ac:dyDescent="0.2">
      <c r="A37" s="622">
        <f>IF(B37="","",COUNT('Diário 3º PA'!$A$4:$A$4242)+COUNT('Diário 4º PA'!$A$4:$A$2224)+COUNT('Diário 5º PA'!$A$4:$A$5221)+ROW()-3)</f>
        <v>6288</v>
      </c>
      <c r="B37" s="623">
        <v>44838</v>
      </c>
      <c r="C37" s="624">
        <v>44835</v>
      </c>
      <c r="D37" s="625" t="s">
        <v>115</v>
      </c>
      <c r="E37" s="626" t="s">
        <v>342</v>
      </c>
      <c r="F37" s="645">
        <v>120</v>
      </c>
      <c r="G37" s="626" t="s">
        <v>8182</v>
      </c>
      <c r="H37" s="625" t="s">
        <v>135</v>
      </c>
      <c r="I37" s="627" t="s">
        <v>8183</v>
      </c>
      <c r="J37" s="634" t="s">
        <v>5990</v>
      </c>
      <c r="K37" s="632" t="s">
        <v>1531</v>
      </c>
      <c r="L37" s="628">
        <v>791563549</v>
      </c>
      <c r="M37" s="623">
        <v>44838</v>
      </c>
      <c r="N37" s="630">
        <f t="shared" si="3"/>
        <v>10</v>
      </c>
      <c r="O37" s="630">
        <f t="shared" si="4"/>
        <v>10</v>
      </c>
      <c r="P37" s="631" t="str">
        <f t="shared" si="5"/>
        <v>Gastos_Gerais</v>
      </c>
    </row>
    <row r="38" spans="1:16" s="44" customFormat="1" ht="24" hidden="1" x14ac:dyDescent="0.2">
      <c r="A38" s="622">
        <f>IF(B38="","",COUNT('Diário 3º PA'!$A$4:$A$4242)+COUNT('Diário 4º PA'!$A$4:$A$2224)+COUNT('Diário 5º PA'!$A$4:$A$5221)+ROW()-3)</f>
        <v>6289</v>
      </c>
      <c r="B38" s="623">
        <v>44838</v>
      </c>
      <c r="C38" s="624">
        <v>44835</v>
      </c>
      <c r="D38" s="626" t="s">
        <v>104</v>
      </c>
      <c r="E38" s="626" t="s">
        <v>187</v>
      </c>
      <c r="F38" s="639">
        <v>2386.3000000000002</v>
      </c>
      <c r="G38" s="626" t="s">
        <v>1019</v>
      </c>
      <c r="H38" s="625" t="s">
        <v>140</v>
      </c>
      <c r="I38" s="627" t="s">
        <v>8184</v>
      </c>
      <c r="J38" s="634" t="s">
        <v>5990</v>
      </c>
      <c r="K38" s="632" t="s">
        <v>1531</v>
      </c>
      <c r="L38" s="628">
        <v>791563549</v>
      </c>
      <c r="M38" s="623">
        <v>44838</v>
      </c>
      <c r="N38" s="630">
        <f t="shared" si="3"/>
        <v>10</v>
      </c>
      <c r="O38" s="630">
        <f t="shared" si="4"/>
        <v>10</v>
      </c>
      <c r="P38" s="631" t="str">
        <f t="shared" si="5"/>
        <v>Gastos_com_Pessoal</v>
      </c>
    </row>
    <row r="39" spans="1:16" s="44" customFormat="1" ht="24" hidden="1" x14ac:dyDescent="0.2">
      <c r="A39" s="622">
        <f>IF(B39="","",COUNT('Diário 3º PA'!$A$4:$A$4242)+COUNT('Diário 4º PA'!$A$4:$A$2224)+COUNT('Diário 5º PA'!$A$4:$A$5221)+ROW()-3)</f>
        <v>6290</v>
      </c>
      <c r="B39" s="623">
        <v>44838</v>
      </c>
      <c r="C39" s="624">
        <v>44835</v>
      </c>
      <c r="D39" s="626" t="s">
        <v>104</v>
      </c>
      <c r="E39" s="626" t="s">
        <v>189</v>
      </c>
      <c r="F39" s="639">
        <v>3102.19</v>
      </c>
      <c r="G39" s="626" t="s">
        <v>915</v>
      </c>
      <c r="H39" s="625" t="s">
        <v>140</v>
      </c>
      <c r="I39" s="627" t="s">
        <v>8184</v>
      </c>
      <c r="J39" s="634" t="s">
        <v>5990</v>
      </c>
      <c r="K39" s="632" t="s">
        <v>1531</v>
      </c>
      <c r="L39" s="628">
        <v>791563549</v>
      </c>
      <c r="M39" s="623">
        <v>44838</v>
      </c>
      <c r="N39" s="630">
        <f t="shared" si="3"/>
        <v>10</v>
      </c>
      <c r="O39" s="630">
        <f t="shared" si="4"/>
        <v>10</v>
      </c>
      <c r="P39" s="631" t="str">
        <f t="shared" si="5"/>
        <v>Gastos_com_Pessoal</v>
      </c>
    </row>
    <row r="40" spans="1:16" s="44" customFormat="1" ht="24" hidden="1" x14ac:dyDescent="0.2">
      <c r="A40" s="622">
        <f>IF(B40="","",COUNT('Diário 3º PA'!$A$4:$A$4242)+COUNT('Diário 4º PA'!$A$4:$A$2224)+COUNT('Diário 5º PA'!$A$4:$A$5221)+ROW()-3)</f>
        <v>6291</v>
      </c>
      <c r="B40" s="623">
        <v>44838</v>
      </c>
      <c r="C40" s="624">
        <v>44835</v>
      </c>
      <c r="D40" s="626" t="s">
        <v>104</v>
      </c>
      <c r="E40" s="626" t="s">
        <v>191</v>
      </c>
      <c r="F40" s="639">
        <v>1034.06</v>
      </c>
      <c r="G40" s="626" t="s">
        <v>918</v>
      </c>
      <c r="H40" s="625" t="s">
        <v>140</v>
      </c>
      <c r="I40" s="627" t="s">
        <v>8184</v>
      </c>
      <c r="J40" s="634" t="s">
        <v>5990</v>
      </c>
      <c r="K40" s="632" t="s">
        <v>1531</v>
      </c>
      <c r="L40" s="628">
        <v>791563549</v>
      </c>
      <c r="M40" s="623">
        <v>44838</v>
      </c>
      <c r="N40" s="630">
        <f t="shared" si="3"/>
        <v>10</v>
      </c>
      <c r="O40" s="630">
        <f t="shared" si="4"/>
        <v>10</v>
      </c>
      <c r="P40" s="631" t="str">
        <f t="shared" si="5"/>
        <v>Gastos_com_Pessoal</v>
      </c>
    </row>
    <row r="41" spans="1:16" s="44" customFormat="1" ht="36" hidden="1" x14ac:dyDescent="0.2">
      <c r="A41" s="622">
        <f>IF(B41="","",COUNT('Diário 3º PA'!$A$4:$A$4242)+COUNT('Diário 4º PA'!$A$4:$A$2224)+COUNT('Diário 5º PA'!$A$4:$A$5221)+ROW()-3)</f>
        <v>6292</v>
      </c>
      <c r="B41" s="623">
        <v>44838</v>
      </c>
      <c r="C41" s="624">
        <v>44835</v>
      </c>
      <c r="D41" s="626" t="s">
        <v>104</v>
      </c>
      <c r="E41" s="626" t="s">
        <v>193</v>
      </c>
      <c r="F41" s="639">
        <v>5110.4399999999996</v>
      </c>
      <c r="G41" s="626" t="s">
        <v>919</v>
      </c>
      <c r="H41" s="625" t="s">
        <v>140</v>
      </c>
      <c r="I41" s="627" t="s">
        <v>8184</v>
      </c>
      <c r="J41" s="634" t="s">
        <v>5990</v>
      </c>
      <c r="K41" s="632" t="s">
        <v>1531</v>
      </c>
      <c r="L41" s="628">
        <v>791563549</v>
      </c>
      <c r="M41" s="623">
        <v>44838</v>
      </c>
      <c r="N41" s="630">
        <f t="shared" si="3"/>
        <v>10</v>
      </c>
      <c r="O41" s="630">
        <f t="shared" si="4"/>
        <v>10</v>
      </c>
      <c r="P41" s="631" t="str">
        <f t="shared" si="5"/>
        <v>Gastos_com_Pessoal</v>
      </c>
    </row>
    <row r="42" spans="1:16" s="44" customFormat="1" ht="24" hidden="1" x14ac:dyDescent="0.2">
      <c r="A42" s="622">
        <f>IF(B42="","",COUNT('Diário 3º PA'!$A$4:$A$4242)+COUNT('Diário 4º PA'!$A$4:$A$2224)+COUNT('Diário 5º PA'!$A$4:$A$5221)+ROW()-3)</f>
        <v>6293</v>
      </c>
      <c r="B42" s="623">
        <v>44838</v>
      </c>
      <c r="C42" s="624">
        <v>44835</v>
      </c>
      <c r="D42" s="626" t="s">
        <v>104</v>
      </c>
      <c r="E42" s="626" t="s">
        <v>187</v>
      </c>
      <c r="F42" s="639">
        <v>752.89</v>
      </c>
      <c r="G42" s="626" t="s">
        <v>1019</v>
      </c>
      <c r="H42" s="625" t="s">
        <v>129</v>
      </c>
      <c r="I42" s="627" t="s">
        <v>8185</v>
      </c>
      <c r="J42" s="634" t="s">
        <v>5990</v>
      </c>
      <c r="K42" s="632" t="s">
        <v>1531</v>
      </c>
      <c r="L42" s="628">
        <v>791563549</v>
      </c>
      <c r="M42" s="623">
        <v>44838</v>
      </c>
      <c r="N42" s="630">
        <f t="shared" si="3"/>
        <v>10</v>
      </c>
      <c r="O42" s="630">
        <f t="shared" si="4"/>
        <v>10</v>
      </c>
      <c r="P42" s="631" t="str">
        <f t="shared" si="5"/>
        <v>Gastos_com_Pessoal</v>
      </c>
    </row>
    <row r="43" spans="1:16" s="44" customFormat="1" ht="24" hidden="1" x14ac:dyDescent="0.2">
      <c r="A43" s="622">
        <f>IF(B43="","",COUNT('Diário 3º PA'!$A$4:$A$4242)+COUNT('Diário 4º PA'!$A$4:$A$2224)+COUNT('Diário 5º PA'!$A$4:$A$5221)+ROW()-3)</f>
        <v>6294</v>
      </c>
      <c r="B43" s="623">
        <v>44838</v>
      </c>
      <c r="C43" s="624">
        <v>44835</v>
      </c>
      <c r="D43" s="626" t="s">
        <v>104</v>
      </c>
      <c r="E43" s="626" t="s">
        <v>189</v>
      </c>
      <c r="F43" s="639">
        <v>752.89</v>
      </c>
      <c r="G43" s="626" t="s">
        <v>915</v>
      </c>
      <c r="H43" s="625" t="s">
        <v>129</v>
      </c>
      <c r="I43" s="627" t="s">
        <v>8185</v>
      </c>
      <c r="J43" s="634" t="s">
        <v>5990</v>
      </c>
      <c r="K43" s="632" t="s">
        <v>1531</v>
      </c>
      <c r="L43" s="628">
        <v>791563549</v>
      </c>
      <c r="M43" s="623">
        <v>44838</v>
      </c>
      <c r="N43" s="630">
        <f t="shared" si="3"/>
        <v>10</v>
      </c>
      <c r="O43" s="630">
        <f t="shared" si="4"/>
        <v>10</v>
      </c>
      <c r="P43" s="631" t="str">
        <f t="shared" si="5"/>
        <v>Gastos_com_Pessoal</v>
      </c>
    </row>
    <row r="44" spans="1:16" s="44" customFormat="1" ht="24" hidden="1" x14ac:dyDescent="0.2">
      <c r="A44" s="622">
        <f>IF(B44="","",COUNT('Diário 3º PA'!$A$4:$A$4242)+COUNT('Diário 4º PA'!$A$4:$A$2224)+COUNT('Diário 5º PA'!$A$4:$A$5221)+ROW()-3)</f>
        <v>6295</v>
      </c>
      <c r="B44" s="623">
        <v>44838</v>
      </c>
      <c r="C44" s="624">
        <v>44835</v>
      </c>
      <c r="D44" s="626" t="s">
        <v>104</v>
      </c>
      <c r="E44" s="626" t="s">
        <v>191</v>
      </c>
      <c r="F44" s="639">
        <v>250.96</v>
      </c>
      <c r="G44" s="626" t="s">
        <v>918</v>
      </c>
      <c r="H44" s="625" t="s">
        <v>129</v>
      </c>
      <c r="I44" s="627" t="s">
        <v>8185</v>
      </c>
      <c r="J44" s="634" t="s">
        <v>5990</v>
      </c>
      <c r="K44" s="632" t="s">
        <v>1531</v>
      </c>
      <c r="L44" s="628">
        <v>791563549</v>
      </c>
      <c r="M44" s="623">
        <v>44838</v>
      </c>
      <c r="N44" s="630">
        <f t="shared" si="3"/>
        <v>10</v>
      </c>
      <c r="O44" s="630">
        <f t="shared" si="4"/>
        <v>10</v>
      </c>
      <c r="P44" s="631" t="str">
        <f t="shared" si="5"/>
        <v>Gastos_com_Pessoal</v>
      </c>
    </row>
    <row r="45" spans="1:16" s="44" customFormat="1" ht="36" hidden="1" x14ac:dyDescent="0.2">
      <c r="A45" s="622">
        <f>IF(B45="","",COUNT('Diário 3º PA'!$A$4:$A$4242)+COUNT('Diário 4º PA'!$A$4:$A$2224)+COUNT('Diário 5º PA'!$A$4:$A$5221)+ROW()-3)</f>
        <v>6296</v>
      </c>
      <c r="B45" s="623">
        <v>44838</v>
      </c>
      <c r="C45" s="624">
        <v>44835</v>
      </c>
      <c r="D45" s="626" t="s">
        <v>104</v>
      </c>
      <c r="E45" s="626" t="s">
        <v>193</v>
      </c>
      <c r="F45" s="639">
        <v>1110.73</v>
      </c>
      <c r="G45" s="626" t="s">
        <v>919</v>
      </c>
      <c r="H45" s="625" t="s">
        <v>129</v>
      </c>
      <c r="I45" s="627" t="s">
        <v>8185</v>
      </c>
      <c r="J45" s="634" t="s">
        <v>5990</v>
      </c>
      <c r="K45" s="632" t="s">
        <v>1531</v>
      </c>
      <c r="L45" s="628">
        <v>791563549</v>
      </c>
      <c r="M45" s="623">
        <v>44838</v>
      </c>
      <c r="N45" s="630">
        <f t="shared" si="3"/>
        <v>10</v>
      </c>
      <c r="O45" s="630">
        <f t="shared" si="4"/>
        <v>10</v>
      </c>
      <c r="P45" s="631" t="str">
        <f t="shared" si="5"/>
        <v>Gastos_com_Pessoal</v>
      </c>
    </row>
    <row r="46" spans="1:16" s="44" customFormat="1" ht="24" hidden="1" x14ac:dyDescent="0.2">
      <c r="A46" s="622">
        <f>IF(B46="","",COUNT('Diário 3º PA'!$A$4:$A$4242)+COUNT('Diário 4º PA'!$A$4:$A$2224)+COUNT('Diário 5º PA'!$A$4:$A$5221)+ROW()-3)</f>
        <v>6297</v>
      </c>
      <c r="B46" s="623">
        <v>44838</v>
      </c>
      <c r="C46" s="624">
        <v>44835</v>
      </c>
      <c r="D46" s="626" t="s">
        <v>104</v>
      </c>
      <c r="E46" s="626" t="s">
        <v>8186</v>
      </c>
      <c r="F46" s="645">
        <v>1935.39</v>
      </c>
      <c r="G46" s="626" t="s">
        <v>8187</v>
      </c>
      <c r="H46" s="625" t="s">
        <v>140</v>
      </c>
      <c r="I46" s="627" t="s">
        <v>8184</v>
      </c>
      <c r="J46" s="628" t="s">
        <v>1016</v>
      </c>
      <c r="K46" s="632" t="s">
        <v>1017</v>
      </c>
      <c r="L46" s="628" t="s">
        <v>8188</v>
      </c>
      <c r="M46" s="623">
        <v>44838</v>
      </c>
      <c r="N46" s="630">
        <f t="shared" si="3"/>
        <v>10</v>
      </c>
      <c r="O46" s="630">
        <f t="shared" si="4"/>
        <v>10</v>
      </c>
      <c r="P46" s="631" t="str">
        <f t="shared" si="5"/>
        <v>Gastos_com_Pessoal</v>
      </c>
    </row>
    <row r="47" spans="1:16" s="44" customFormat="1" hidden="1" x14ac:dyDescent="0.2">
      <c r="A47" s="622">
        <f>IF(B47="","",COUNT('Diário 3º PA'!$A$4:$A$4242)+COUNT('Diário 4º PA'!$A$4:$A$2224)+COUNT('Diário 5º PA'!$A$4:$A$5221)+ROW()-3)</f>
        <v>6298</v>
      </c>
      <c r="B47" s="623">
        <v>44838</v>
      </c>
      <c r="C47" s="638">
        <v>44835</v>
      </c>
      <c r="D47" s="633" t="s">
        <v>115</v>
      </c>
      <c r="E47" s="633" t="s">
        <v>286</v>
      </c>
      <c r="F47" s="639">
        <v>42.4</v>
      </c>
      <c r="G47" s="633" t="s">
        <v>8189</v>
      </c>
      <c r="H47" s="627" t="s">
        <v>127</v>
      </c>
      <c r="I47" s="627" t="s">
        <v>1533</v>
      </c>
      <c r="J47" s="634" t="s">
        <v>1065</v>
      </c>
      <c r="K47" s="635" t="s">
        <v>1066</v>
      </c>
      <c r="L47" s="635" t="s">
        <v>666</v>
      </c>
      <c r="M47" s="623">
        <v>44838</v>
      </c>
      <c r="N47" s="630">
        <f t="shared" si="3"/>
        <v>10</v>
      </c>
      <c r="O47" s="630">
        <f t="shared" si="4"/>
        <v>10</v>
      </c>
      <c r="P47" s="631" t="str">
        <f t="shared" si="5"/>
        <v>Gastos_Gerais</v>
      </c>
    </row>
    <row r="48" spans="1:16" s="44" customFormat="1" ht="25.5" hidden="1" customHeight="1" x14ac:dyDescent="0.2">
      <c r="A48" s="622">
        <f>IF(B48="","",COUNT('Diário 3º PA'!$A$4:$A$4242)+COUNT('Diário 4º PA'!$A$4:$A$2224)+COUNT('Diário 5º PA'!$A$4:$A$5221)+ROW()-3)</f>
        <v>6299</v>
      </c>
      <c r="B48" s="656">
        <v>44839</v>
      </c>
      <c r="C48" s="642">
        <v>44774</v>
      </c>
      <c r="D48" s="633" t="s">
        <v>115</v>
      </c>
      <c r="E48" s="633" t="s">
        <v>234</v>
      </c>
      <c r="F48" s="639">
        <v>106.03</v>
      </c>
      <c r="G48" s="633" t="s">
        <v>3767</v>
      </c>
      <c r="H48" s="633" t="s">
        <v>131</v>
      </c>
      <c r="I48" s="627" t="s">
        <v>5380</v>
      </c>
      <c r="J48" s="629" t="s">
        <v>704</v>
      </c>
      <c r="K48" s="657" t="s">
        <v>705</v>
      </c>
      <c r="L48" s="657" t="s">
        <v>8190</v>
      </c>
      <c r="M48" s="637">
        <v>44839</v>
      </c>
      <c r="N48" s="630">
        <f t="shared" si="3"/>
        <v>10</v>
      </c>
      <c r="O48" s="630">
        <f t="shared" si="4"/>
        <v>8</v>
      </c>
      <c r="P48" s="631" t="str">
        <f t="shared" si="5"/>
        <v>Gastos_Gerais</v>
      </c>
    </row>
    <row r="49" spans="1:16" s="44" customFormat="1" ht="25.5" hidden="1" customHeight="1" x14ac:dyDescent="0.2">
      <c r="A49" s="622">
        <f>IF(B49="","",COUNT('Diário 3º PA'!$A$4:$A$4242)+COUNT('Diário 4º PA'!$A$4:$A$2224)+COUNT('Diário 5º PA'!$A$4:$A$5221)+ROW()-3)</f>
        <v>6300</v>
      </c>
      <c r="B49" s="656">
        <v>44839</v>
      </c>
      <c r="C49" s="642">
        <v>44835</v>
      </c>
      <c r="D49" s="626" t="s">
        <v>104</v>
      </c>
      <c r="E49" s="626" t="s">
        <v>204</v>
      </c>
      <c r="F49" s="639">
        <v>126</v>
      </c>
      <c r="G49" s="633" t="s">
        <v>8191</v>
      </c>
      <c r="H49" s="633" t="s">
        <v>129</v>
      </c>
      <c r="I49" s="627" t="s">
        <v>3129</v>
      </c>
      <c r="J49" s="629" t="s">
        <v>704</v>
      </c>
      <c r="K49" s="635" t="s">
        <v>428</v>
      </c>
      <c r="L49" s="657">
        <v>202219245</v>
      </c>
      <c r="M49" s="641">
        <v>44840</v>
      </c>
      <c r="N49" s="630">
        <f t="shared" si="3"/>
        <v>10</v>
      </c>
      <c r="O49" s="630">
        <f t="shared" si="4"/>
        <v>10</v>
      </c>
      <c r="P49" s="631" t="str">
        <f t="shared" si="5"/>
        <v>Gastos_com_Pessoal</v>
      </c>
    </row>
    <row r="50" spans="1:16" s="44" customFormat="1" ht="25.5" hidden="1" customHeight="1" x14ac:dyDescent="0.2">
      <c r="A50" s="622">
        <f>IF(B50="","",COUNT('Diário 3º PA'!$A$4:$A$4242)+COUNT('Diário 4º PA'!$A$4:$A$2224)+COUNT('Diário 5º PA'!$A$4:$A$5221)+ROW()-3)</f>
        <v>6301</v>
      </c>
      <c r="B50" s="656">
        <v>44839</v>
      </c>
      <c r="C50" s="624">
        <v>44805</v>
      </c>
      <c r="D50" s="625" t="s">
        <v>115</v>
      </c>
      <c r="E50" s="626" t="s">
        <v>302</v>
      </c>
      <c r="F50" s="645">
        <v>21684.5</v>
      </c>
      <c r="G50" s="626" t="s">
        <v>8192</v>
      </c>
      <c r="H50" s="625" t="s">
        <v>136</v>
      </c>
      <c r="I50" s="627" t="s">
        <v>810</v>
      </c>
      <c r="J50" s="629" t="s">
        <v>704</v>
      </c>
      <c r="K50" s="635" t="s">
        <v>428</v>
      </c>
      <c r="L50" s="628">
        <v>180</v>
      </c>
      <c r="M50" s="623">
        <v>44838</v>
      </c>
      <c r="N50" s="630">
        <f t="shared" si="3"/>
        <v>10</v>
      </c>
      <c r="O50" s="630">
        <f t="shared" si="4"/>
        <v>9</v>
      </c>
      <c r="P50" s="631" t="str">
        <f t="shared" si="5"/>
        <v>Gastos_Gerais</v>
      </c>
    </row>
    <row r="51" spans="1:16" s="44" customFormat="1" ht="25.5" hidden="1" customHeight="1" x14ac:dyDescent="0.2">
      <c r="A51" s="622">
        <f>IF(B51="","",COUNT('Diário 3º PA'!$A$4:$A$4242)+COUNT('Diário 4º PA'!$A$4:$A$2224)+COUNT('Diário 5º PA'!$A$4:$A$5221)+ROW()-3)</f>
        <v>6302</v>
      </c>
      <c r="B51" s="656">
        <v>44839</v>
      </c>
      <c r="C51" s="624">
        <v>44805</v>
      </c>
      <c r="D51" s="626" t="s">
        <v>117</v>
      </c>
      <c r="E51" s="626" t="s">
        <v>393</v>
      </c>
      <c r="F51" s="645">
        <v>27566</v>
      </c>
      <c r="G51" s="626" t="s">
        <v>8193</v>
      </c>
      <c r="H51" s="625" t="s">
        <v>132</v>
      </c>
      <c r="I51" s="627" t="s">
        <v>8194</v>
      </c>
      <c r="J51" s="629" t="s">
        <v>704</v>
      </c>
      <c r="K51" s="635" t="s">
        <v>428</v>
      </c>
      <c r="L51" s="628">
        <v>34191</v>
      </c>
      <c r="M51" s="623">
        <v>44832</v>
      </c>
      <c r="N51" s="630">
        <f t="shared" si="3"/>
        <v>10</v>
      </c>
      <c r="O51" s="630">
        <f t="shared" si="4"/>
        <v>9</v>
      </c>
      <c r="P51" s="631" t="str">
        <f t="shared" si="5"/>
        <v>Aquisição_de_Bens_Permanentes</v>
      </c>
    </row>
    <row r="52" spans="1:16" s="44" customFormat="1" ht="24" hidden="1" x14ac:dyDescent="0.2">
      <c r="A52" s="622">
        <f>IF(B52="","",COUNT('Diário 3º PA'!$A$4:$A$4242)+COUNT('Diário 4º PA'!$A$4:$A$2224)+COUNT('Diário 5º PA'!$A$4:$A$5221)+ROW()-3)</f>
        <v>6303</v>
      </c>
      <c r="B52" s="656">
        <v>44839</v>
      </c>
      <c r="C52" s="642">
        <v>44835</v>
      </c>
      <c r="D52" s="626" t="s">
        <v>104</v>
      </c>
      <c r="E52" s="626" t="s">
        <v>206</v>
      </c>
      <c r="F52" s="703">
        <v>254.07</v>
      </c>
      <c r="G52" s="626" t="s">
        <v>8195</v>
      </c>
      <c r="H52" s="626" t="s">
        <v>128</v>
      </c>
      <c r="I52" s="627" t="s">
        <v>8170</v>
      </c>
      <c r="J52" s="629" t="s">
        <v>704</v>
      </c>
      <c r="K52" s="634" t="s">
        <v>704</v>
      </c>
      <c r="L52" s="628" t="s">
        <v>8196</v>
      </c>
      <c r="M52" s="623">
        <v>44839</v>
      </c>
      <c r="N52" s="630">
        <f t="shared" si="3"/>
        <v>10</v>
      </c>
      <c r="O52" s="630">
        <f t="shared" si="4"/>
        <v>10</v>
      </c>
      <c r="P52" s="631" t="str">
        <f t="shared" si="5"/>
        <v>Gastos_com_Pessoal</v>
      </c>
    </row>
    <row r="53" spans="1:16" s="44" customFormat="1" ht="24" hidden="1" x14ac:dyDescent="0.2">
      <c r="A53" s="622">
        <f>IF(B53="","",COUNT('Diário 3º PA'!$A$4:$A$4242)+COUNT('Diário 4º PA'!$A$4:$A$2224)+COUNT('Diário 5º PA'!$A$4:$A$5221)+ROW()-3)</f>
        <v>6304</v>
      </c>
      <c r="B53" s="623">
        <v>44839</v>
      </c>
      <c r="C53" s="624">
        <v>44835</v>
      </c>
      <c r="D53" s="625" t="s">
        <v>115</v>
      </c>
      <c r="E53" s="626" t="s">
        <v>366</v>
      </c>
      <c r="F53" s="645">
        <v>99.8</v>
      </c>
      <c r="G53" s="627" t="s">
        <v>4644</v>
      </c>
      <c r="H53" s="625" t="s">
        <v>136</v>
      </c>
      <c r="I53" s="627" t="s">
        <v>8197</v>
      </c>
      <c r="J53" s="629" t="s">
        <v>704</v>
      </c>
      <c r="K53" s="635" t="s">
        <v>428</v>
      </c>
      <c r="L53" s="628">
        <v>260</v>
      </c>
      <c r="M53" s="623">
        <v>44838</v>
      </c>
      <c r="N53" s="630">
        <f t="shared" si="3"/>
        <v>10</v>
      </c>
      <c r="O53" s="630">
        <f t="shared" si="4"/>
        <v>10</v>
      </c>
      <c r="P53" s="631" t="str">
        <f t="shared" si="5"/>
        <v>Gastos_Gerais</v>
      </c>
    </row>
    <row r="54" spans="1:16" s="44" customFormat="1" ht="24" hidden="1" x14ac:dyDescent="0.2">
      <c r="A54" s="622">
        <f>IF(B54="","",COUNT('Diário 3º PA'!$A$4:$A$4242)+COUNT('Diário 4º PA'!$A$4:$A$2224)+COUNT('Diário 5º PA'!$A$4:$A$5221)+ROW()-3)</f>
        <v>6305</v>
      </c>
      <c r="B54" s="623">
        <v>44839</v>
      </c>
      <c r="C54" s="624">
        <v>44835</v>
      </c>
      <c r="D54" s="625" t="s">
        <v>115</v>
      </c>
      <c r="E54" s="626" t="s">
        <v>366</v>
      </c>
      <c r="F54" s="645">
        <v>12</v>
      </c>
      <c r="G54" s="627" t="s">
        <v>4644</v>
      </c>
      <c r="H54" s="625" t="s">
        <v>133</v>
      </c>
      <c r="I54" s="627" t="s">
        <v>8198</v>
      </c>
      <c r="J54" s="629" t="s">
        <v>704</v>
      </c>
      <c r="K54" s="635" t="s">
        <v>428</v>
      </c>
      <c r="L54" s="628">
        <v>3132</v>
      </c>
      <c r="M54" s="623">
        <v>44839</v>
      </c>
      <c r="N54" s="630">
        <f t="shared" si="3"/>
        <v>10</v>
      </c>
      <c r="O54" s="630">
        <f t="shared" si="4"/>
        <v>10</v>
      </c>
      <c r="P54" s="631" t="str">
        <f t="shared" si="5"/>
        <v>Gastos_Gerais</v>
      </c>
    </row>
    <row r="55" spans="1:16" s="44" customFormat="1" hidden="1" x14ac:dyDescent="0.2">
      <c r="A55" s="622">
        <f>IF(B55="","",COUNT('Diário 3º PA'!$A$4:$A$4242)+COUNT('Diário 4º PA'!$A$4:$A$2224)+COUNT('Diário 5º PA'!$A$4:$A$5221)+ROW()-3)</f>
        <v>6306</v>
      </c>
      <c r="B55" s="623">
        <v>44839</v>
      </c>
      <c r="C55" s="624">
        <v>44835</v>
      </c>
      <c r="D55" s="625" t="s">
        <v>115</v>
      </c>
      <c r="E55" s="626" t="s">
        <v>318</v>
      </c>
      <c r="F55" s="645">
        <v>54.1</v>
      </c>
      <c r="G55" s="627" t="s">
        <v>8199</v>
      </c>
      <c r="H55" s="625" t="s">
        <v>128</v>
      </c>
      <c r="I55" s="627" t="s">
        <v>5278</v>
      </c>
      <c r="J55" s="629" t="s">
        <v>704</v>
      </c>
      <c r="K55" s="635" t="s">
        <v>428</v>
      </c>
      <c r="L55" s="628">
        <v>2390</v>
      </c>
      <c r="M55" s="623">
        <v>44839</v>
      </c>
      <c r="N55" s="630">
        <f t="shared" si="3"/>
        <v>10</v>
      </c>
      <c r="O55" s="630">
        <f t="shared" si="4"/>
        <v>10</v>
      </c>
      <c r="P55" s="631" t="str">
        <f t="shared" si="5"/>
        <v>Gastos_Gerais</v>
      </c>
    </row>
    <row r="56" spans="1:16" s="44" customFormat="1" ht="24" hidden="1" x14ac:dyDescent="0.2">
      <c r="A56" s="622">
        <f>IF(B56="","",COUNT('Diário 3º PA'!$A$4:$A$4242)+COUNT('Diário 4º PA'!$A$4:$A$2224)+COUNT('Diário 5º PA'!$A$4:$A$5221)+ROW()-3)</f>
        <v>6307</v>
      </c>
      <c r="B56" s="656">
        <v>44839</v>
      </c>
      <c r="C56" s="658">
        <v>44805</v>
      </c>
      <c r="D56" s="633" t="s">
        <v>115</v>
      </c>
      <c r="E56" s="626" t="s">
        <v>364</v>
      </c>
      <c r="F56" s="639">
        <v>1238.4000000000001</v>
      </c>
      <c r="G56" s="626" t="s">
        <v>1079</v>
      </c>
      <c r="H56" s="626" t="s">
        <v>130</v>
      </c>
      <c r="I56" s="627" t="s">
        <v>3548</v>
      </c>
      <c r="J56" s="629" t="s">
        <v>704</v>
      </c>
      <c r="K56" s="635" t="s">
        <v>428</v>
      </c>
      <c r="L56" s="634">
        <v>213</v>
      </c>
      <c r="M56" s="623">
        <v>44833</v>
      </c>
      <c r="N56" s="630">
        <f t="shared" si="3"/>
        <v>10</v>
      </c>
      <c r="O56" s="630">
        <f t="shared" si="4"/>
        <v>9</v>
      </c>
      <c r="P56" s="631" t="str">
        <f t="shared" si="5"/>
        <v>Gastos_Gerais</v>
      </c>
    </row>
    <row r="57" spans="1:16" s="44" customFormat="1" ht="36" hidden="1" x14ac:dyDescent="0.2">
      <c r="A57" s="622">
        <f>IF(B57="","",COUNT('Diário 3º PA'!$A$4:$A$4242)+COUNT('Diário 4º PA'!$A$4:$A$2224)+COUNT('Diário 5º PA'!$A$4:$A$5221)+ROW()-3)</f>
        <v>6308</v>
      </c>
      <c r="B57" s="623">
        <v>44839</v>
      </c>
      <c r="C57" s="624">
        <v>44805</v>
      </c>
      <c r="D57" s="626" t="s">
        <v>104</v>
      </c>
      <c r="E57" s="626" t="s">
        <v>106</v>
      </c>
      <c r="F57" s="645">
        <v>468426</v>
      </c>
      <c r="G57" s="626" t="s">
        <v>8200</v>
      </c>
      <c r="H57" s="625" t="s">
        <v>127</v>
      </c>
      <c r="I57" s="627" t="s">
        <v>666</v>
      </c>
      <c r="J57" s="634" t="s">
        <v>5990</v>
      </c>
      <c r="K57" s="632" t="s">
        <v>1531</v>
      </c>
      <c r="L57" s="634">
        <v>791607311</v>
      </c>
      <c r="M57" s="623">
        <v>44839</v>
      </c>
      <c r="N57" s="630">
        <f t="shared" si="3"/>
        <v>10</v>
      </c>
      <c r="O57" s="630">
        <f t="shared" si="4"/>
        <v>9</v>
      </c>
      <c r="P57" s="631" t="str">
        <f t="shared" si="5"/>
        <v>Gastos_com_Pessoal</v>
      </c>
    </row>
    <row r="58" spans="1:16" s="44" customFormat="1" ht="72" hidden="1" x14ac:dyDescent="0.2">
      <c r="A58" s="622">
        <f>IF(B58="","",COUNT('Diário 3º PA'!$A$4:$A$4242)+COUNT('Diário 4º PA'!$A$4:$A$2224)+COUNT('Diário 5º PA'!$A$4:$A$5221)+ROW()-3)</f>
        <v>6309</v>
      </c>
      <c r="B58" s="623">
        <v>44839</v>
      </c>
      <c r="C58" s="624">
        <v>44805</v>
      </c>
      <c r="D58" s="626" t="s">
        <v>104</v>
      </c>
      <c r="E58" s="626" t="s">
        <v>106</v>
      </c>
      <c r="F58" s="645">
        <v>1774099</v>
      </c>
      <c r="G58" s="626" t="s">
        <v>8201</v>
      </c>
      <c r="H58" s="625" t="s">
        <v>127</v>
      </c>
      <c r="I58" s="627" t="s">
        <v>666</v>
      </c>
      <c r="J58" s="634" t="s">
        <v>5990</v>
      </c>
      <c r="K58" s="632" t="s">
        <v>1531</v>
      </c>
      <c r="L58" s="634">
        <v>791654837</v>
      </c>
      <c r="M58" s="623">
        <v>44839</v>
      </c>
      <c r="N58" s="630">
        <f t="shared" si="3"/>
        <v>10</v>
      </c>
      <c r="O58" s="630">
        <f t="shared" si="4"/>
        <v>9</v>
      </c>
      <c r="P58" s="631" t="str">
        <f t="shared" si="5"/>
        <v>Gastos_com_Pessoal</v>
      </c>
    </row>
    <row r="59" spans="1:16" s="44" customFormat="1" ht="36" hidden="1" x14ac:dyDescent="0.2">
      <c r="A59" s="622">
        <f>IF(B59="","",COUNT('Diário 3º PA'!$A$4:$A$4242)+COUNT('Diário 4º PA'!$A$4:$A$2224)+COUNT('Diário 5º PA'!$A$4:$A$5221)+ROW()-3)</f>
        <v>6310</v>
      </c>
      <c r="B59" s="623">
        <v>44839</v>
      </c>
      <c r="C59" s="624">
        <v>44805</v>
      </c>
      <c r="D59" s="626" t="s">
        <v>84</v>
      </c>
      <c r="E59" s="626" t="s">
        <v>84</v>
      </c>
      <c r="F59" s="645">
        <v>149120.10999999999</v>
      </c>
      <c r="G59" s="633" t="s">
        <v>8202</v>
      </c>
      <c r="H59" s="633" t="s">
        <v>127</v>
      </c>
      <c r="I59" s="633" t="s">
        <v>664</v>
      </c>
      <c r="J59" s="634" t="s">
        <v>5990</v>
      </c>
      <c r="K59" s="657" t="s">
        <v>3958</v>
      </c>
      <c r="L59" s="657" t="s">
        <v>8203</v>
      </c>
      <c r="M59" s="623">
        <v>44839</v>
      </c>
      <c r="N59" s="630">
        <f t="shared" si="3"/>
        <v>10</v>
      </c>
      <c r="O59" s="630">
        <f t="shared" si="4"/>
        <v>9</v>
      </c>
      <c r="P59" s="631" t="str">
        <f t="shared" si="5"/>
        <v>Transferência_para_Reserva_de_Recursos</v>
      </c>
    </row>
    <row r="60" spans="1:16" s="44" customFormat="1" ht="36" hidden="1" x14ac:dyDescent="0.2">
      <c r="A60" s="622">
        <f>IF(B60="","",COUNT('Diário 3º PA'!$A$4:$A$4242)+COUNT('Diário 4º PA'!$A$4:$A$2224)+COUNT('Diário 5º PA'!$A$4:$A$5221)+ROW()-3)</f>
        <v>6311</v>
      </c>
      <c r="B60" s="623">
        <v>44839</v>
      </c>
      <c r="C60" s="624">
        <v>44805</v>
      </c>
      <c r="D60" s="633" t="s">
        <v>115</v>
      </c>
      <c r="E60" s="626" t="s">
        <v>290</v>
      </c>
      <c r="F60" s="639">
        <v>546.72</v>
      </c>
      <c r="G60" s="626" t="s">
        <v>8204</v>
      </c>
      <c r="H60" s="626" t="s">
        <v>127</v>
      </c>
      <c r="I60" s="627" t="s">
        <v>6058</v>
      </c>
      <c r="J60" s="629" t="s">
        <v>704</v>
      </c>
      <c r="K60" s="635" t="s">
        <v>942</v>
      </c>
      <c r="L60" s="634" t="s">
        <v>8205</v>
      </c>
      <c r="M60" s="623">
        <v>44839</v>
      </c>
      <c r="N60" s="630">
        <f t="shared" si="3"/>
        <v>10</v>
      </c>
      <c r="O60" s="630">
        <f t="shared" si="4"/>
        <v>9</v>
      </c>
      <c r="P60" s="631" t="str">
        <f t="shared" si="5"/>
        <v>Gastos_Gerais</v>
      </c>
    </row>
    <row r="61" spans="1:16" s="44" customFormat="1" hidden="1" x14ac:dyDescent="0.2">
      <c r="A61" s="622">
        <f>IF(B61="","",COUNT('Diário 3º PA'!$A$4:$A$4242)+COUNT('Diário 4º PA'!$A$4:$A$2224)+COUNT('Diário 5º PA'!$A$4:$A$5221)+ROW()-3)</f>
        <v>6312</v>
      </c>
      <c r="B61" s="623">
        <v>44840</v>
      </c>
      <c r="C61" s="624">
        <v>44805</v>
      </c>
      <c r="D61" s="625" t="s">
        <v>115</v>
      </c>
      <c r="E61" s="626" t="s">
        <v>302</v>
      </c>
      <c r="F61" s="645">
        <v>41488.35</v>
      </c>
      <c r="G61" s="626" t="s">
        <v>809</v>
      </c>
      <c r="H61" s="625" t="s">
        <v>131</v>
      </c>
      <c r="I61" s="627" t="s">
        <v>810</v>
      </c>
      <c r="J61" s="629" t="s">
        <v>704</v>
      </c>
      <c r="K61" s="632" t="s">
        <v>428</v>
      </c>
      <c r="L61" s="628">
        <v>179</v>
      </c>
      <c r="M61" s="623">
        <v>44838</v>
      </c>
      <c r="N61" s="630">
        <f t="shared" si="3"/>
        <v>10</v>
      </c>
      <c r="O61" s="630">
        <f t="shared" si="4"/>
        <v>9</v>
      </c>
      <c r="P61" s="631" t="str">
        <f t="shared" si="5"/>
        <v>Gastos_Gerais</v>
      </c>
    </row>
    <row r="62" spans="1:16" s="44" customFormat="1" ht="48" hidden="1" x14ac:dyDescent="0.2">
      <c r="A62" s="622">
        <f>IF(B62="","",COUNT('Diário 3º PA'!$A$4:$A$4242)+COUNT('Diário 4º PA'!$A$4:$A$2224)+COUNT('Diário 5º PA'!$A$4:$A$5221)+ROW()-3)</f>
        <v>6313</v>
      </c>
      <c r="B62" s="623">
        <v>44840</v>
      </c>
      <c r="C62" s="624">
        <v>44835</v>
      </c>
      <c r="D62" s="625" t="s">
        <v>115</v>
      </c>
      <c r="E62" s="626" t="s">
        <v>368</v>
      </c>
      <c r="F62" s="645">
        <v>2537.9</v>
      </c>
      <c r="G62" s="626" t="s">
        <v>8206</v>
      </c>
      <c r="H62" s="625" t="s">
        <v>133</v>
      </c>
      <c r="I62" s="627" t="s">
        <v>8207</v>
      </c>
      <c r="J62" s="629" t="s">
        <v>704</v>
      </c>
      <c r="K62" s="632" t="s">
        <v>428</v>
      </c>
      <c r="L62" s="628">
        <v>4807</v>
      </c>
      <c r="M62" s="623">
        <v>44839</v>
      </c>
      <c r="N62" s="630">
        <f t="shared" si="3"/>
        <v>10</v>
      </c>
      <c r="O62" s="630">
        <f t="shared" si="4"/>
        <v>10</v>
      </c>
      <c r="P62" s="631" t="str">
        <f t="shared" si="5"/>
        <v>Gastos_Gerais</v>
      </c>
    </row>
    <row r="63" spans="1:16" s="44" customFormat="1" ht="24" hidden="1" x14ac:dyDescent="0.2">
      <c r="A63" s="622">
        <f>IF(B63="","",COUNT('Diário 3º PA'!$A$4:$A$4242)+COUNT('Diário 4º PA'!$A$4:$A$2224)+COUNT('Diário 5º PA'!$A$4:$A$5221)+ROW()-3)</f>
        <v>6314</v>
      </c>
      <c r="B63" s="623">
        <v>44840</v>
      </c>
      <c r="C63" s="638">
        <v>44805</v>
      </c>
      <c r="D63" s="633" t="s">
        <v>115</v>
      </c>
      <c r="E63" s="626" t="s">
        <v>222</v>
      </c>
      <c r="F63" s="639">
        <v>6300</v>
      </c>
      <c r="G63" s="633" t="s">
        <v>796</v>
      </c>
      <c r="H63" s="626" t="s">
        <v>128</v>
      </c>
      <c r="I63" s="627" t="s">
        <v>797</v>
      </c>
      <c r="J63" s="629" t="s">
        <v>704</v>
      </c>
      <c r="K63" s="634" t="s">
        <v>704</v>
      </c>
      <c r="L63" s="634">
        <v>22100</v>
      </c>
      <c r="M63" s="641">
        <v>44840</v>
      </c>
      <c r="N63" s="630">
        <f t="shared" si="3"/>
        <v>10</v>
      </c>
      <c r="O63" s="630">
        <f t="shared" si="4"/>
        <v>9</v>
      </c>
      <c r="P63" s="631" t="str">
        <f t="shared" si="5"/>
        <v>Gastos_Gerais</v>
      </c>
    </row>
    <row r="64" spans="1:16" s="44" customFormat="1" ht="24" hidden="1" x14ac:dyDescent="0.2">
      <c r="A64" s="622">
        <f>IF(B64="","",COUNT('Diário 3º PA'!$A$4:$A$4242)+COUNT('Diário 4º PA'!$A$4:$A$2224)+COUNT('Diário 5º PA'!$A$4:$A$5221)+ROW()-3)</f>
        <v>6315</v>
      </c>
      <c r="B64" s="623">
        <v>44840</v>
      </c>
      <c r="C64" s="638">
        <v>44805</v>
      </c>
      <c r="D64" s="633" t="s">
        <v>115</v>
      </c>
      <c r="E64" s="626" t="s">
        <v>224</v>
      </c>
      <c r="F64" s="639">
        <v>1135.23</v>
      </c>
      <c r="G64" s="633" t="s">
        <v>799</v>
      </c>
      <c r="H64" s="626" t="s">
        <v>128</v>
      </c>
      <c r="I64" s="627" t="s">
        <v>797</v>
      </c>
      <c r="J64" s="629" t="s">
        <v>704</v>
      </c>
      <c r="K64" s="634" t="s">
        <v>704</v>
      </c>
      <c r="L64" s="634">
        <v>22100</v>
      </c>
      <c r="M64" s="641">
        <v>44840</v>
      </c>
      <c r="N64" s="630">
        <f t="shared" si="3"/>
        <v>10</v>
      </c>
      <c r="O64" s="630">
        <f t="shared" si="4"/>
        <v>9</v>
      </c>
      <c r="P64" s="631" t="str">
        <f t="shared" si="5"/>
        <v>Gastos_Gerais</v>
      </c>
    </row>
    <row r="65" spans="1:16" s="44" customFormat="1" ht="24" hidden="1" x14ac:dyDescent="0.2">
      <c r="A65" s="622">
        <f>IF(B65="","",COUNT('Diário 3º PA'!$A$4:$A$4242)+COUNT('Diário 4º PA'!$A$4:$A$2224)+COUNT('Diário 5º PA'!$A$4:$A$5221)+ROW()-3)</f>
        <v>6316</v>
      </c>
      <c r="B65" s="623">
        <v>44840</v>
      </c>
      <c r="C65" s="638">
        <v>44805</v>
      </c>
      <c r="D65" s="633" t="s">
        <v>115</v>
      </c>
      <c r="E65" s="626" t="s">
        <v>226</v>
      </c>
      <c r="F65" s="639">
        <v>832.79</v>
      </c>
      <c r="G65" s="633" t="s">
        <v>8208</v>
      </c>
      <c r="H65" s="626" t="s">
        <v>128</v>
      </c>
      <c r="I65" s="627" t="s">
        <v>797</v>
      </c>
      <c r="J65" s="629" t="s">
        <v>704</v>
      </c>
      <c r="K65" s="634" t="s">
        <v>704</v>
      </c>
      <c r="L65" s="634">
        <v>22100</v>
      </c>
      <c r="M65" s="641">
        <v>44840</v>
      </c>
      <c r="N65" s="630">
        <f t="shared" si="3"/>
        <v>10</v>
      </c>
      <c r="O65" s="630">
        <f t="shared" si="4"/>
        <v>9</v>
      </c>
      <c r="P65" s="631" t="str">
        <f t="shared" si="5"/>
        <v>Gastos_Gerais</v>
      </c>
    </row>
    <row r="66" spans="1:16" s="44" customFormat="1" ht="24" hidden="1" x14ac:dyDescent="0.2">
      <c r="A66" s="622">
        <f>IF(B66="","",COUNT('Diário 3º PA'!$A$4:$A$4242)+COUNT('Diário 4º PA'!$A$4:$A$2224)+COUNT('Diário 5º PA'!$A$4:$A$5221)+ROW()-3)</f>
        <v>6317</v>
      </c>
      <c r="B66" s="623">
        <v>44840</v>
      </c>
      <c r="C66" s="638">
        <v>44805</v>
      </c>
      <c r="D66" s="633" t="s">
        <v>115</v>
      </c>
      <c r="E66" s="626" t="s">
        <v>228</v>
      </c>
      <c r="F66" s="639">
        <v>556.16999999999996</v>
      </c>
      <c r="G66" s="633" t="s">
        <v>8209</v>
      </c>
      <c r="H66" s="626" t="s">
        <v>128</v>
      </c>
      <c r="I66" s="627" t="s">
        <v>797</v>
      </c>
      <c r="J66" s="629" t="s">
        <v>704</v>
      </c>
      <c r="K66" s="634" t="s">
        <v>704</v>
      </c>
      <c r="L66" s="634">
        <v>22100</v>
      </c>
      <c r="M66" s="641">
        <v>44840</v>
      </c>
      <c r="N66" s="630">
        <f t="shared" si="3"/>
        <v>10</v>
      </c>
      <c r="O66" s="630">
        <f t="shared" si="4"/>
        <v>9</v>
      </c>
      <c r="P66" s="631" t="str">
        <f t="shared" si="5"/>
        <v>Gastos_Gerais</v>
      </c>
    </row>
    <row r="67" spans="1:16" s="44" customFormat="1" ht="24" hidden="1" x14ac:dyDescent="0.2">
      <c r="A67" s="622">
        <f>IF(B67="","",COUNT('Diário 3º PA'!$A$4:$A$4242)+COUNT('Diário 4º PA'!$A$4:$A$2224)+COUNT('Diário 5º PA'!$A$4:$A$5221)+ROW()-3)</f>
        <v>6318</v>
      </c>
      <c r="B67" s="623">
        <v>44840</v>
      </c>
      <c r="C67" s="624">
        <v>44835</v>
      </c>
      <c r="D67" s="625" t="s">
        <v>115</v>
      </c>
      <c r="E67" s="626" t="s">
        <v>364</v>
      </c>
      <c r="F67" s="645">
        <v>120</v>
      </c>
      <c r="G67" s="626" t="s">
        <v>8210</v>
      </c>
      <c r="H67" s="625" t="s">
        <v>139</v>
      </c>
      <c r="I67" s="627" t="s">
        <v>8211</v>
      </c>
      <c r="J67" s="629" t="s">
        <v>704</v>
      </c>
      <c r="K67" s="632" t="s">
        <v>428</v>
      </c>
      <c r="L67" s="628">
        <v>4474</v>
      </c>
      <c r="M67" s="623">
        <v>44837</v>
      </c>
      <c r="N67" s="630">
        <f t="shared" si="3"/>
        <v>10</v>
      </c>
      <c r="O67" s="630">
        <f t="shared" si="4"/>
        <v>10</v>
      </c>
      <c r="P67" s="631" t="str">
        <f t="shared" si="5"/>
        <v>Gastos_Gerais</v>
      </c>
    </row>
    <row r="68" spans="1:16" s="44" customFormat="1" ht="36" hidden="1" x14ac:dyDescent="0.2">
      <c r="A68" s="622">
        <f>IF(B68="","",COUNT('Diário 3º PA'!$A$4:$A$4242)+COUNT('Diário 4º PA'!$A$4:$A$2224)+COUNT('Diário 5º PA'!$A$4:$A$5221)+ROW()-3)</f>
        <v>6319</v>
      </c>
      <c r="B68" s="623">
        <v>44840</v>
      </c>
      <c r="C68" s="624">
        <v>44835</v>
      </c>
      <c r="D68" s="633" t="s">
        <v>115</v>
      </c>
      <c r="E68" s="633" t="s">
        <v>354</v>
      </c>
      <c r="F68" s="639">
        <v>56280.47</v>
      </c>
      <c r="G68" s="633" t="s">
        <v>8212</v>
      </c>
      <c r="H68" s="627" t="s">
        <v>135</v>
      </c>
      <c r="I68" s="627" t="s">
        <v>4639</v>
      </c>
      <c r="J68" s="629" t="s">
        <v>704</v>
      </c>
      <c r="K68" s="635" t="s">
        <v>428</v>
      </c>
      <c r="L68" s="635">
        <v>202245</v>
      </c>
      <c r="M68" s="637">
        <v>44837</v>
      </c>
      <c r="N68" s="630">
        <f t="shared" si="3"/>
        <v>10</v>
      </c>
      <c r="O68" s="630">
        <f t="shared" si="4"/>
        <v>10</v>
      </c>
      <c r="P68" s="631" t="str">
        <f t="shared" si="5"/>
        <v>Gastos_Gerais</v>
      </c>
    </row>
    <row r="69" spans="1:16" s="44" customFormat="1" ht="72" hidden="1" x14ac:dyDescent="0.2">
      <c r="A69" s="622">
        <f>IF(B69="","",COUNT('Diário 3º PA'!$A$4:$A$4242)+COUNT('Diário 4º PA'!$A$4:$A$2224)+COUNT('Diário 5º PA'!$A$4:$A$5221)+ROW()-3)</f>
        <v>6320</v>
      </c>
      <c r="B69" s="623">
        <v>44840</v>
      </c>
      <c r="C69" s="624">
        <v>44805</v>
      </c>
      <c r="D69" s="625" t="s">
        <v>115</v>
      </c>
      <c r="E69" s="626" t="s">
        <v>368</v>
      </c>
      <c r="F69" s="645">
        <v>423.14</v>
      </c>
      <c r="G69" s="627" t="s">
        <v>8213</v>
      </c>
      <c r="H69" s="625" t="s">
        <v>131</v>
      </c>
      <c r="I69" s="627" t="s">
        <v>1040</v>
      </c>
      <c r="J69" s="629" t="s">
        <v>704</v>
      </c>
      <c r="K69" s="635" t="s">
        <v>428</v>
      </c>
      <c r="L69" s="628">
        <v>803537</v>
      </c>
      <c r="M69" s="623">
        <v>44813</v>
      </c>
      <c r="N69" s="630">
        <f t="shared" ref="N69:N132" si="6">IF(B69=0,0,IF(YEAR(B69)=$O$1,MONTH(B69)-$N$1+1,(YEAR(B69)-$O$1)*12-$N$1+1+MONTH(B69)))</f>
        <v>10</v>
      </c>
      <c r="O69" s="630">
        <f t="shared" ref="O69:O132" si="7">IF(C69=0,0,IF(YEAR(C69)=$O$1,MONTH(C69)-$N$1+1,(YEAR(C69)-$O$1)*12-$N$1+1+MONTH(C69)))</f>
        <v>9</v>
      </c>
      <c r="P69" s="631" t="str">
        <f t="shared" ref="P69:P132" si="8">SUBSTITUTE(D69," ","_")</f>
        <v>Gastos_Gerais</v>
      </c>
    </row>
    <row r="70" spans="1:16" s="44" customFormat="1" ht="24" hidden="1" x14ac:dyDescent="0.2">
      <c r="A70" s="622">
        <f>IF(B70="","",COUNT('Diário 3º PA'!$A$4:$A$4242)+COUNT('Diário 4º PA'!$A$4:$A$2224)+COUNT('Diário 5º PA'!$A$4:$A$5221)+ROW()-3)</f>
        <v>6321</v>
      </c>
      <c r="B70" s="623">
        <v>44840</v>
      </c>
      <c r="C70" s="624">
        <v>44805</v>
      </c>
      <c r="D70" s="625" t="s">
        <v>115</v>
      </c>
      <c r="E70" s="626" t="s">
        <v>318</v>
      </c>
      <c r="F70" s="645">
        <v>1003.4</v>
      </c>
      <c r="G70" s="626" t="s">
        <v>8214</v>
      </c>
      <c r="H70" s="625" t="s">
        <v>135</v>
      </c>
      <c r="I70" s="627" t="s">
        <v>8215</v>
      </c>
      <c r="J70" s="629" t="s">
        <v>704</v>
      </c>
      <c r="K70" s="635" t="s">
        <v>428</v>
      </c>
      <c r="L70" s="628">
        <v>81378</v>
      </c>
      <c r="M70" s="623">
        <v>44831</v>
      </c>
      <c r="N70" s="630">
        <f t="shared" si="6"/>
        <v>10</v>
      </c>
      <c r="O70" s="630">
        <f t="shared" si="7"/>
        <v>9</v>
      </c>
      <c r="P70" s="631" t="str">
        <f t="shared" si="8"/>
        <v>Gastos_Gerais</v>
      </c>
    </row>
    <row r="71" spans="1:16" s="44" customFormat="1" ht="24" hidden="1" x14ac:dyDescent="0.2">
      <c r="A71" s="622">
        <f>IF(B71="","",COUNT('Diário 3º PA'!$A$4:$A$4242)+COUNT('Diário 4º PA'!$A$4:$A$2224)+COUNT('Diário 5º PA'!$A$4:$A$5221)+ROW()-3)</f>
        <v>6322</v>
      </c>
      <c r="B71" s="623">
        <v>44840</v>
      </c>
      <c r="C71" s="624">
        <v>44805</v>
      </c>
      <c r="D71" s="625" t="s">
        <v>115</v>
      </c>
      <c r="E71" s="626" t="s">
        <v>318</v>
      </c>
      <c r="F71" s="645">
        <v>986.44</v>
      </c>
      <c r="G71" s="626" t="s">
        <v>8214</v>
      </c>
      <c r="H71" s="625" t="s">
        <v>131</v>
      </c>
      <c r="I71" s="627" t="s">
        <v>8215</v>
      </c>
      <c r="J71" s="629" t="s">
        <v>704</v>
      </c>
      <c r="K71" s="635" t="s">
        <v>428</v>
      </c>
      <c r="L71" s="628">
        <v>81376</v>
      </c>
      <c r="M71" s="623">
        <v>44831</v>
      </c>
      <c r="N71" s="630">
        <f t="shared" si="6"/>
        <v>10</v>
      </c>
      <c r="O71" s="630">
        <f t="shared" si="7"/>
        <v>9</v>
      </c>
      <c r="P71" s="631" t="str">
        <f t="shared" si="8"/>
        <v>Gastos_Gerais</v>
      </c>
    </row>
    <row r="72" spans="1:16" s="44" customFormat="1" ht="36" hidden="1" x14ac:dyDescent="0.2">
      <c r="A72" s="622">
        <f>IF(B72="","",COUNT('Diário 3º PA'!$A$4:$A$4242)+COUNT('Diário 4º PA'!$A$4:$A$2224)+COUNT('Diário 5º PA'!$A$4:$A$5221)+ROW()-3)</f>
        <v>6323</v>
      </c>
      <c r="B72" s="623">
        <v>44840</v>
      </c>
      <c r="C72" s="624">
        <v>44805</v>
      </c>
      <c r="D72" s="625" t="s">
        <v>115</v>
      </c>
      <c r="E72" s="626" t="s">
        <v>316</v>
      </c>
      <c r="F72" s="645">
        <v>1900</v>
      </c>
      <c r="G72" s="626" t="s">
        <v>8216</v>
      </c>
      <c r="H72" s="625" t="s">
        <v>127</v>
      </c>
      <c r="I72" s="627" t="s">
        <v>8217</v>
      </c>
      <c r="J72" s="629" t="s">
        <v>704</v>
      </c>
      <c r="K72" s="635" t="s">
        <v>428</v>
      </c>
      <c r="L72" s="628">
        <v>2022309</v>
      </c>
      <c r="M72" s="623">
        <v>44839</v>
      </c>
      <c r="N72" s="630">
        <f t="shared" si="6"/>
        <v>10</v>
      </c>
      <c r="O72" s="630">
        <f t="shared" si="7"/>
        <v>9</v>
      </c>
      <c r="P72" s="631" t="str">
        <f t="shared" si="8"/>
        <v>Gastos_Gerais</v>
      </c>
    </row>
    <row r="73" spans="1:16" s="44" customFormat="1" ht="36" hidden="1" x14ac:dyDescent="0.2">
      <c r="A73" s="622">
        <f>IF(B73="","",COUNT('Diário 3º PA'!$A$4:$A$4242)+COUNT('Diário 4º PA'!$A$4:$A$2224)+COUNT('Diário 5º PA'!$A$4:$A$5221)+ROW()-3)</f>
        <v>6324</v>
      </c>
      <c r="B73" s="623">
        <v>44840</v>
      </c>
      <c r="C73" s="624">
        <v>44805</v>
      </c>
      <c r="D73" s="633" t="s">
        <v>104</v>
      </c>
      <c r="E73" s="626" t="s">
        <v>106</v>
      </c>
      <c r="F73" s="639">
        <v>814.19</v>
      </c>
      <c r="G73" s="633" t="s">
        <v>8218</v>
      </c>
      <c r="H73" s="627" t="s">
        <v>133</v>
      </c>
      <c r="I73" s="627" t="s">
        <v>5272</v>
      </c>
      <c r="J73" s="634" t="s">
        <v>5990</v>
      </c>
      <c r="K73" s="635" t="s">
        <v>1464</v>
      </c>
      <c r="L73" s="634" t="s">
        <v>666</v>
      </c>
      <c r="M73" s="641">
        <v>44840</v>
      </c>
      <c r="N73" s="630">
        <f t="shared" si="6"/>
        <v>10</v>
      </c>
      <c r="O73" s="630">
        <f t="shared" si="7"/>
        <v>9</v>
      </c>
      <c r="P73" s="631" t="str">
        <f t="shared" si="8"/>
        <v>Gastos_com_Pessoal</v>
      </c>
    </row>
    <row r="74" spans="1:16" s="44" customFormat="1" ht="36" hidden="1" x14ac:dyDescent="0.2">
      <c r="A74" s="622">
        <f>IF(B74="","",COUNT('Diário 3º PA'!$A$4:$A$4242)+COUNT('Diário 4º PA'!$A$4:$A$2224)+COUNT('Diário 5º PA'!$A$4:$A$5221)+ROW()-3)</f>
        <v>6325</v>
      </c>
      <c r="B74" s="623">
        <v>44840</v>
      </c>
      <c r="C74" s="624">
        <v>44805</v>
      </c>
      <c r="D74" s="633" t="s">
        <v>104</v>
      </c>
      <c r="E74" s="626" t="s">
        <v>106</v>
      </c>
      <c r="F74" s="639">
        <v>1291.28</v>
      </c>
      <c r="G74" s="633" t="s">
        <v>8219</v>
      </c>
      <c r="H74" s="627" t="s">
        <v>132</v>
      </c>
      <c r="I74" s="627" t="s">
        <v>891</v>
      </c>
      <c r="J74" s="634" t="s">
        <v>5990</v>
      </c>
      <c r="K74" s="635" t="s">
        <v>1464</v>
      </c>
      <c r="L74" s="634" t="s">
        <v>666</v>
      </c>
      <c r="M74" s="641">
        <v>44840</v>
      </c>
      <c r="N74" s="630">
        <f t="shared" si="6"/>
        <v>10</v>
      </c>
      <c r="O74" s="630">
        <f t="shared" si="7"/>
        <v>9</v>
      </c>
      <c r="P74" s="631" t="str">
        <f t="shared" si="8"/>
        <v>Gastos_com_Pessoal</v>
      </c>
    </row>
    <row r="75" spans="1:16" s="44" customFormat="1" ht="36" hidden="1" x14ac:dyDescent="0.2">
      <c r="A75" s="622">
        <f>IF(B75="","",COUNT('Diário 3º PA'!$A$4:$A$4242)+COUNT('Diário 4º PA'!$A$4:$A$2224)+COUNT('Diário 5º PA'!$A$4:$A$5221)+ROW()-3)</f>
        <v>6326</v>
      </c>
      <c r="B75" s="623">
        <v>44840</v>
      </c>
      <c r="C75" s="624">
        <v>44805</v>
      </c>
      <c r="D75" s="633" t="s">
        <v>104</v>
      </c>
      <c r="E75" s="626" t="s">
        <v>106</v>
      </c>
      <c r="F75" s="639">
        <v>1454.4</v>
      </c>
      <c r="G75" s="633" t="s">
        <v>8220</v>
      </c>
      <c r="H75" s="627" t="s">
        <v>127</v>
      </c>
      <c r="I75" s="627" t="s">
        <v>902</v>
      </c>
      <c r="J75" s="634" t="s">
        <v>5990</v>
      </c>
      <c r="K75" s="635" t="s">
        <v>1464</v>
      </c>
      <c r="L75" s="634" t="s">
        <v>666</v>
      </c>
      <c r="M75" s="641">
        <v>44840</v>
      </c>
      <c r="N75" s="630">
        <f t="shared" si="6"/>
        <v>10</v>
      </c>
      <c r="O75" s="630">
        <f t="shared" si="7"/>
        <v>9</v>
      </c>
      <c r="P75" s="631" t="str">
        <f t="shared" si="8"/>
        <v>Gastos_com_Pessoal</v>
      </c>
    </row>
    <row r="76" spans="1:16" s="44" customFormat="1" ht="36" hidden="1" x14ac:dyDescent="0.2">
      <c r="A76" s="622">
        <f>IF(B76="","",COUNT('Diário 3º PA'!$A$4:$A$4242)+COUNT('Diário 4º PA'!$A$4:$A$2224)+COUNT('Diário 5º PA'!$A$4:$A$5221)+ROW()-3)</f>
        <v>6327</v>
      </c>
      <c r="B76" s="623">
        <v>44840</v>
      </c>
      <c r="C76" s="624">
        <v>44805</v>
      </c>
      <c r="D76" s="633" t="s">
        <v>104</v>
      </c>
      <c r="E76" s="626" t="s">
        <v>106</v>
      </c>
      <c r="F76" s="639">
        <v>705.73</v>
      </c>
      <c r="G76" s="633" t="s">
        <v>8221</v>
      </c>
      <c r="H76" s="627" t="s">
        <v>132</v>
      </c>
      <c r="I76" s="627" t="s">
        <v>3579</v>
      </c>
      <c r="J76" s="634" t="s">
        <v>5990</v>
      </c>
      <c r="K76" s="635" t="s">
        <v>1464</v>
      </c>
      <c r="L76" s="634" t="s">
        <v>666</v>
      </c>
      <c r="M76" s="641">
        <v>44840</v>
      </c>
      <c r="N76" s="630">
        <f t="shared" si="6"/>
        <v>10</v>
      </c>
      <c r="O76" s="630">
        <f t="shared" si="7"/>
        <v>9</v>
      </c>
      <c r="P76" s="631" t="str">
        <f t="shared" si="8"/>
        <v>Gastos_com_Pessoal</v>
      </c>
    </row>
    <row r="77" spans="1:16" s="44" customFormat="1" ht="36" hidden="1" x14ac:dyDescent="0.2">
      <c r="A77" s="622">
        <f>IF(B77="","",COUNT('Diário 3º PA'!$A$4:$A$4242)+COUNT('Diário 4º PA'!$A$4:$A$2224)+COUNT('Diário 5º PA'!$A$4:$A$5221)+ROW()-3)</f>
        <v>6328</v>
      </c>
      <c r="B77" s="623">
        <v>44840</v>
      </c>
      <c r="C77" s="624">
        <v>44805</v>
      </c>
      <c r="D77" s="633" t="s">
        <v>104</v>
      </c>
      <c r="E77" s="626" t="s">
        <v>106</v>
      </c>
      <c r="F77" s="639">
        <v>468.48</v>
      </c>
      <c r="G77" s="633" t="s">
        <v>8222</v>
      </c>
      <c r="H77" s="627" t="s">
        <v>133</v>
      </c>
      <c r="I77" s="627" t="s">
        <v>8223</v>
      </c>
      <c r="J77" s="634" t="s">
        <v>5990</v>
      </c>
      <c r="K77" s="635" t="s">
        <v>1464</v>
      </c>
      <c r="L77" s="634" t="s">
        <v>666</v>
      </c>
      <c r="M77" s="641">
        <v>44840</v>
      </c>
      <c r="N77" s="630">
        <f t="shared" si="6"/>
        <v>10</v>
      </c>
      <c r="O77" s="630">
        <f t="shared" si="7"/>
        <v>9</v>
      </c>
      <c r="P77" s="631" t="str">
        <f t="shared" si="8"/>
        <v>Gastos_com_Pessoal</v>
      </c>
    </row>
    <row r="78" spans="1:16" s="44" customFormat="1" ht="36" hidden="1" x14ac:dyDescent="0.2">
      <c r="A78" s="622">
        <f>IF(B78="","",COUNT('Diário 3º PA'!$A$4:$A$4242)+COUNT('Diário 4º PA'!$A$4:$A$2224)+COUNT('Diário 5º PA'!$A$4:$A$5221)+ROW()-3)</f>
        <v>6329</v>
      </c>
      <c r="B78" s="623">
        <v>44840</v>
      </c>
      <c r="C78" s="624">
        <v>44805</v>
      </c>
      <c r="D78" s="633" t="s">
        <v>104</v>
      </c>
      <c r="E78" s="626" t="s">
        <v>106</v>
      </c>
      <c r="F78" s="639">
        <v>491.04</v>
      </c>
      <c r="G78" s="633" t="s">
        <v>8224</v>
      </c>
      <c r="H78" s="627" t="s">
        <v>138</v>
      </c>
      <c r="I78" s="627" t="s">
        <v>5312</v>
      </c>
      <c r="J78" s="634" t="s">
        <v>5990</v>
      </c>
      <c r="K78" s="635" t="s">
        <v>1464</v>
      </c>
      <c r="L78" s="634" t="s">
        <v>666</v>
      </c>
      <c r="M78" s="641">
        <v>44840</v>
      </c>
      <c r="N78" s="630">
        <f t="shared" si="6"/>
        <v>10</v>
      </c>
      <c r="O78" s="630">
        <f t="shared" si="7"/>
        <v>9</v>
      </c>
      <c r="P78" s="631" t="str">
        <f t="shared" si="8"/>
        <v>Gastos_com_Pessoal</v>
      </c>
    </row>
    <row r="79" spans="1:16" s="44" customFormat="1" ht="36" hidden="1" x14ac:dyDescent="0.2">
      <c r="A79" s="622">
        <f>IF(B79="","",COUNT('Diário 3º PA'!$A$4:$A$4242)+COUNT('Diário 4º PA'!$A$4:$A$2224)+COUNT('Diário 5º PA'!$A$4:$A$5221)+ROW()-3)</f>
        <v>6330</v>
      </c>
      <c r="B79" s="623">
        <v>44840</v>
      </c>
      <c r="C79" s="624">
        <v>44805</v>
      </c>
      <c r="D79" s="633" t="s">
        <v>104</v>
      </c>
      <c r="E79" s="626" t="s">
        <v>106</v>
      </c>
      <c r="F79" s="639">
        <v>799.92</v>
      </c>
      <c r="G79" s="633" t="s">
        <v>8225</v>
      </c>
      <c r="H79" s="627" t="s">
        <v>138</v>
      </c>
      <c r="I79" s="627" t="s">
        <v>8226</v>
      </c>
      <c r="J79" s="634" t="s">
        <v>5990</v>
      </c>
      <c r="K79" s="635" t="s">
        <v>1464</v>
      </c>
      <c r="L79" s="634" t="s">
        <v>666</v>
      </c>
      <c r="M79" s="641">
        <v>44840</v>
      </c>
      <c r="N79" s="630">
        <f t="shared" si="6"/>
        <v>10</v>
      </c>
      <c r="O79" s="630">
        <f t="shared" si="7"/>
        <v>9</v>
      </c>
      <c r="P79" s="631" t="str">
        <f t="shared" si="8"/>
        <v>Gastos_com_Pessoal</v>
      </c>
    </row>
    <row r="80" spans="1:16" s="44" customFormat="1" ht="36" hidden="1" x14ac:dyDescent="0.2">
      <c r="A80" s="622">
        <f>IF(B80="","",COUNT('Diário 3º PA'!$A$4:$A$4242)+COUNT('Diário 4º PA'!$A$4:$A$2224)+COUNT('Diário 5º PA'!$A$4:$A$5221)+ROW()-3)</f>
        <v>6331</v>
      </c>
      <c r="B80" s="623">
        <v>44840</v>
      </c>
      <c r="C80" s="624">
        <v>44805</v>
      </c>
      <c r="D80" s="633" t="s">
        <v>104</v>
      </c>
      <c r="E80" s="626" t="s">
        <v>106</v>
      </c>
      <c r="F80" s="639">
        <v>1180.25</v>
      </c>
      <c r="G80" s="633" t="s">
        <v>8227</v>
      </c>
      <c r="H80" s="627" t="s">
        <v>134</v>
      </c>
      <c r="I80" s="627" t="s">
        <v>5267</v>
      </c>
      <c r="J80" s="634" t="s">
        <v>5990</v>
      </c>
      <c r="K80" s="635" t="s">
        <v>1464</v>
      </c>
      <c r="L80" s="634" t="s">
        <v>666</v>
      </c>
      <c r="M80" s="641">
        <v>44840</v>
      </c>
      <c r="N80" s="630">
        <f t="shared" si="6"/>
        <v>10</v>
      </c>
      <c r="O80" s="630">
        <f t="shared" si="7"/>
        <v>9</v>
      </c>
      <c r="P80" s="631" t="str">
        <f t="shared" si="8"/>
        <v>Gastos_com_Pessoal</v>
      </c>
    </row>
    <row r="81" spans="1:16" s="44" customFormat="1" ht="24" hidden="1" x14ac:dyDescent="0.2">
      <c r="A81" s="622">
        <f>IF(B81="","",COUNT('Diário 3º PA'!$A$4:$A$4242)+COUNT('Diário 4º PA'!$A$4:$A$2224)+COUNT('Diário 5º PA'!$A$4:$A$5221)+ROW()-3)</f>
        <v>6332</v>
      </c>
      <c r="B81" s="623">
        <v>44840</v>
      </c>
      <c r="C81" s="638">
        <v>44835</v>
      </c>
      <c r="D81" s="626" t="s">
        <v>104</v>
      </c>
      <c r="E81" s="626" t="s">
        <v>189</v>
      </c>
      <c r="F81" s="639">
        <v>3766.55</v>
      </c>
      <c r="G81" s="627" t="s">
        <v>8228</v>
      </c>
      <c r="H81" s="625" t="s">
        <v>128</v>
      </c>
      <c r="I81" s="627" t="s">
        <v>1280</v>
      </c>
      <c r="J81" s="634" t="s">
        <v>5990</v>
      </c>
      <c r="K81" s="635" t="s">
        <v>1464</v>
      </c>
      <c r="L81" s="634" t="s">
        <v>666</v>
      </c>
      <c r="M81" s="641">
        <v>44840</v>
      </c>
      <c r="N81" s="630">
        <f t="shared" si="6"/>
        <v>10</v>
      </c>
      <c r="O81" s="630">
        <f t="shared" si="7"/>
        <v>10</v>
      </c>
      <c r="P81" s="631" t="str">
        <f t="shared" si="8"/>
        <v>Gastos_com_Pessoal</v>
      </c>
    </row>
    <row r="82" spans="1:16" s="44" customFormat="1" ht="24" hidden="1" x14ac:dyDescent="0.2">
      <c r="A82" s="622">
        <f>IF(B82="","",COUNT('Diário 3º PA'!$A$4:$A$4242)+COUNT('Diário 4º PA'!$A$4:$A$2224)+COUNT('Diário 5º PA'!$A$4:$A$5221)+ROW()-3)</f>
        <v>6333</v>
      </c>
      <c r="B82" s="623">
        <v>44840</v>
      </c>
      <c r="C82" s="638">
        <v>44835</v>
      </c>
      <c r="D82" s="626" t="s">
        <v>104</v>
      </c>
      <c r="E82" s="626" t="s">
        <v>191</v>
      </c>
      <c r="F82" s="639">
        <v>1497.44</v>
      </c>
      <c r="G82" s="627" t="s">
        <v>8229</v>
      </c>
      <c r="H82" s="625" t="s">
        <v>128</v>
      </c>
      <c r="I82" s="627" t="s">
        <v>1280</v>
      </c>
      <c r="J82" s="634" t="s">
        <v>5990</v>
      </c>
      <c r="K82" s="635" t="s">
        <v>1464</v>
      </c>
      <c r="L82" s="634" t="s">
        <v>666</v>
      </c>
      <c r="M82" s="641">
        <v>44840</v>
      </c>
      <c r="N82" s="630">
        <f t="shared" si="6"/>
        <v>10</v>
      </c>
      <c r="O82" s="630">
        <f t="shared" si="7"/>
        <v>10</v>
      </c>
      <c r="P82" s="631" t="str">
        <f t="shared" si="8"/>
        <v>Gastos_com_Pessoal</v>
      </c>
    </row>
    <row r="83" spans="1:16" s="44" customFormat="1" ht="36" hidden="1" x14ac:dyDescent="0.2">
      <c r="A83" s="622">
        <f>IF(B83="","",COUNT('Diário 3º PA'!$A$4:$A$4242)+COUNT('Diário 4º PA'!$A$4:$A$2224)+COUNT('Diário 5º PA'!$A$4:$A$5221)+ROW()-3)</f>
        <v>6334</v>
      </c>
      <c r="B83" s="623">
        <v>44840</v>
      </c>
      <c r="C83" s="638">
        <v>44835</v>
      </c>
      <c r="D83" s="625" t="s">
        <v>115</v>
      </c>
      <c r="E83" s="626" t="s">
        <v>342</v>
      </c>
      <c r="F83" s="645">
        <v>21</v>
      </c>
      <c r="G83" s="626" t="s">
        <v>8230</v>
      </c>
      <c r="H83" s="625" t="s">
        <v>128</v>
      </c>
      <c r="I83" s="627" t="s">
        <v>4651</v>
      </c>
      <c r="J83" s="634" t="s">
        <v>5990</v>
      </c>
      <c r="K83" s="632" t="s">
        <v>1531</v>
      </c>
      <c r="L83" s="628">
        <v>992014024</v>
      </c>
      <c r="M83" s="641">
        <v>44840</v>
      </c>
      <c r="N83" s="630">
        <f t="shared" si="6"/>
        <v>10</v>
      </c>
      <c r="O83" s="630">
        <f t="shared" si="7"/>
        <v>10</v>
      </c>
      <c r="P83" s="631" t="str">
        <f t="shared" si="8"/>
        <v>Gastos_Gerais</v>
      </c>
    </row>
    <row r="84" spans="1:16" s="44" customFormat="1" ht="48" hidden="1" x14ac:dyDescent="0.2">
      <c r="A84" s="622">
        <f>IF(B84="","",COUNT('Diário 3º PA'!$A$4:$A$4242)+COUNT('Diário 4º PA'!$A$4:$A$2224)+COUNT('Diário 5º PA'!$A$4:$A$5221)+ROW()-3)</f>
        <v>6335</v>
      </c>
      <c r="B84" s="623">
        <v>44840</v>
      </c>
      <c r="C84" s="638">
        <v>44835</v>
      </c>
      <c r="D84" s="625" t="s">
        <v>115</v>
      </c>
      <c r="E84" s="626" t="s">
        <v>342</v>
      </c>
      <c r="F84" s="645">
        <v>70</v>
      </c>
      <c r="G84" s="626" t="s">
        <v>8231</v>
      </c>
      <c r="H84" s="625" t="s">
        <v>132</v>
      </c>
      <c r="I84" s="627" t="s">
        <v>7955</v>
      </c>
      <c r="J84" s="634" t="s">
        <v>5990</v>
      </c>
      <c r="K84" s="632" t="s">
        <v>1531</v>
      </c>
      <c r="L84" s="628">
        <v>992014024</v>
      </c>
      <c r="M84" s="641">
        <v>44840</v>
      </c>
      <c r="N84" s="630">
        <f t="shared" si="6"/>
        <v>10</v>
      </c>
      <c r="O84" s="630">
        <f t="shared" si="7"/>
        <v>10</v>
      </c>
      <c r="P84" s="631" t="str">
        <f t="shared" si="8"/>
        <v>Gastos_Gerais</v>
      </c>
    </row>
    <row r="85" spans="1:16" s="44" customFormat="1" ht="60" hidden="1" x14ac:dyDescent="0.2">
      <c r="A85" s="622">
        <f>IF(B85="","",COUNT('Diário 3º PA'!$A$4:$A$4242)+COUNT('Diário 4º PA'!$A$4:$A$2224)+COUNT('Diário 5º PA'!$A$4:$A$5221)+ROW()-3)</f>
        <v>6336</v>
      </c>
      <c r="B85" s="623">
        <v>44840</v>
      </c>
      <c r="C85" s="638">
        <v>44835</v>
      </c>
      <c r="D85" s="625" t="s">
        <v>115</v>
      </c>
      <c r="E85" s="626" t="s">
        <v>342</v>
      </c>
      <c r="F85" s="645">
        <v>360</v>
      </c>
      <c r="G85" s="626" t="s">
        <v>8232</v>
      </c>
      <c r="H85" s="625" t="s">
        <v>128</v>
      </c>
      <c r="I85" s="627" t="s">
        <v>2758</v>
      </c>
      <c r="J85" s="634" t="s">
        <v>5990</v>
      </c>
      <c r="K85" s="632" t="s">
        <v>1531</v>
      </c>
      <c r="L85" s="628">
        <v>992014024</v>
      </c>
      <c r="M85" s="641">
        <v>44840</v>
      </c>
      <c r="N85" s="630">
        <f t="shared" si="6"/>
        <v>10</v>
      </c>
      <c r="O85" s="630">
        <f t="shared" si="7"/>
        <v>10</v>
      </c>
      <c r="P85" s="631" t="str">
        <f t="shared" si="8"/>
        <v>Gastos_Gerais</v>
      </c>
    </row>
    <row r="86" spans="1:16" s="44" customFormat="1" ht="60" hidden="1" x14ac:dyDescent="0.2">
      <c r="A86" s="622">
        <f>IF(B86="","",COUNT('Diário 3º PA'!$A$4:$A$4242)+COUNT('Diário 4º PA'!$A$4:$A$2224)+COUNT('Diário 5º PA'!$A$4:$A$5221)+ROW()-3)</f>
        <v>6337</v>
      </c>
      <c r="B86" s="623">
        <v>44840</v>
      </c>
      <c r="C86" s="638">
        <v>44835</v>
      </c>
      <c r="D86" s="625" t="s">
        <v>115</v>
      </c>
      <c r="E86" s="626" t="s">
        <v>342</v>
      </c>
      <c r="F86" s="645">
        <v>360</v>
      </c>
      <c r="G86" s="626" t="s">
        <v>8233</v>
      </c>
      <c r="H86" s="625" t="s">
        <v>128</v>
      </c>
      <c r="I86" s="627" t="s">
        <v>1630</v>
      </c>
      <c r="J86" s="634" t="s">
        <v>5990</v>
      </c>
      <c r="K86" s="632" t="s">
        <v>1531</v>
      </c>
      <c r="L86" s="628">
        <v>992014024</v>
      </c>
      <c r="M86" s="641">
        <v>44840</v>
      </c>
      <c r="N86" s="630">
        <f t="shared" si="6"/>
        <v>10</v>
      </c>
      <c r="O86" s="630">
        <f t="shared" si="7"/>
        <v>10</v>
      </c>
      <c r="P86" s="631" t="str">
        <f t="shared" si="8"/>
        <v>Gastos_Gerais</v>
      </c>
    </row>
    <row r="87" spans="1:16" s="44" customFormat="1" ht="60" hidden="1" x14ac:dyDescent="0.2">
      <c r="A87" s="622">
        <f>IF(B87="","",COUNT('Diário 3º PA'!$A$4:$A$4242)+COUNT('Diário 4º PA'!$A$4:$A$2224)+COUNT('Diário 5º PA'!$A$4:$A$5221)+ROW()-3)</f>
        <v>6338</v>
      </c>
      <c r="B87" s="623">
        <v>44840</v>
      </c>
      <c r="C87" s="638">
        <v>44835</v>
      </c>
      <c r="D87" s="625" t="s">
        <v>115</v>
      </c>
      <c r="E87" s="626" t="s">
        <v>342</v>
      </c>
      <c r="F87" s="645">
        <v>360</v>
      </c>
      <c r="G87" s="626" t="s">
        <v>8234</v>
      </c>
      <c r="H87" s="625" t="s">
        <v>128</v>
      </c>
      <c r="I87" s="627" t="s">
        <v>7547</v>
      </c>
      <c r="J87" s="634" t="s">
        <v>5990</v>
      </c>
      <c r="K87" s="632" t="s">
        <v>1531</v>
      </c>
      <c r="L87" s="628">
        <v>992014024</v>
      </c>
      <c r="M87" s="641">
        <v>44840</v>
      </c>
      <c r="N87" s="630">
        <f t="shared" si="6"/>
        <v>10</v>
      </c>
      <c r="O87" s="630">
        <f t="shared" si="7"/>
        <v>10</v>
      </c>
      <c r="P87" s="631" t="str">
        <f t="shared" si="8"/>
        <v>Gastos_Gerais</v>
      </c>
    </row>
    <row r="88" spans="1:16" s="44" customFormat="1" ht="48" hidden="1" x14ac:dyDescent="0.2">
      <c r="A88" s="622">
        <f>IF(B88="","",COUNT('Diário 3º PA'!$A$4:$A$4242)+COUNT('Diário 4º PA'!$A$4:$A$2224)+COUNT('Diário 5º PA'!$A$4:$A$5221)+ROW()-3)</f>
        <v>6339</v>
      </c>
      <c r="B88" s="623">
        <v>44840</v>
      </c>
      <c r="C88" s="638">
        <v>44835</v>
      </c>
      <c r="D88" s="625" t="s">
        <v>115</v>
      </c>
      <c r="E88" s="626" t="s">
        <v>342</v>
      </c>
      <c r="F88" s="645">
        <v>360</v>
      </c>
      <c r="G88" s="626" t="s">
        <v>8235</v>
      </c>
      <c r="H88" s="625" t="s">
        <v>128</v>
      </c>
      <c r="I88" s="627" t="s">
        <v>1627</v>
      </c>
      <c r="J88" s="634" t="s">
        <v>5990</v>
      </c>
      <c r="K88" s="632" t="s">
        <v>1531</v>
      </c>
      <c r="L88" s="628">
        <v>992014024</v>
      </c>
      <c r="M88" s="641">
        <v>44840</v>
      </c>
      <c r="N88" s="630">
        <f t="shared" si="6"/>
        <v>10</v>
      </c>
      <c r="O88" s="630">
        <f t="shared" si="7"/>
        <v>10</v>
      </c>
      <c r="P88" s="631" t="str">
        <f t="shared" si="8"/>
        <v>Gastos_Gerais</v>
      </c>
    </row>
    <row r="89" spans="1:16" ht="24" hidden="1" x14ac:dyDescent="0.2">
      <c r="A89" s="622">
        <f>IF(B89="","",COUNT('Diário 3º PA'!$A$4:$A$4242)+COUNT('Diário 4º PA'!$A$4:$A$2224)+COUNT('Diário 5º PA'!$A$4:$A$5221)+ROW()-3)</f>
        <v>6340</v>
      </c>
      <c r="B89" s="623">
        <v>44840</v>
      </c>
      <c r="C89" s="638">
        <v>44835</v>
      </c>
      <c r="D89" s="625" t="s">
        <v>115</v>
      </c>
      <c r="E89" s="626" t="s">
        <v>342</v>
      </c>
      <c r="F89" s="639">
        <v>60</v>
      </c>
      <c r="G89" s="627" t="s">
        <v>8236</v>
      </c>
      <c r="H89" s="626" t="s">
        <v>135</v>
      </c>
      <c r="I89" s="627" t="s">
        <v>8237</v>
      </c>
      <c r="J89" s="634" t="s">
        <v>5990</v>
      </c>
      <c r="K89" s="632" t="s">
        <v>1531</v>
      </c>
      <c r="L89" s="628">
        <v>992014024</v>
      </c>
      <c r="M89" s="641">
        <v>44840</v>
      </c>
      <c r="N89" s="630">
        <f t="shared" si="6"/>
        <v>10</v>
      </c>
      <c r="O89" s="630">
        <f t="shared" si="7"/>
        <v>10</v>
      </c>
      <c r="P89" s="631" t="str">
        <f t="shared" si="8"/>
        <v>Gastos_Gerais</v>
      </c>
    </row>
    <row r="90" spans="1:16" ht="24" hidden="1" x14ac:dyDescent="0.2">
      <c r="A90" s="622">
        <f>IF(B90="","",COUNT('Diário 3º PA'!$A$4:$A$4242)+COUNT('Diário 4º PA'!$A$4:$A$2224)+COUNT('Diário 5º PA'!$A$4:$A$5221)+ROW()-3)</f>
        <v>6341</v>
      </c>
      <c r="B90" s="623">
        <v>44840</v>
      </c>
      <c r="C90" s="658">
        <v>44805</v>
      </c>
      <c r="D90" s="633" t="s">
        <v>104</v>
      </c>
      <c r="E90" s="633" t="s">
        <v>183</v>
      </c>
      <c r="F90" s="639">
        <v>218703.52</v>
      </c>
      <c r="G90" s="633" t="s">
        <v>8238</v>
      </c>
      <c r="H90" s="627" t="s">
        <v>127</v>
      </c>
      <c r="I90" s="627" t="s">
        <v>897</v>
      </c>
      <c r="J90" s="634" t="s">
        <v>5990</v>
      </c>
      <c r="K90" s="635" t="s">
        <v>778</v>
      </c>
      <c r="L90" s="635" t="s">
        <v>666</v>
      </c>
      <c r="M90" s="641">
        <v>44840</v>
      </c>
      <c r="N90" s="630">
        <f t="shared" si="6"/>
        <v>10</v>
      </c>
      <c r="O90" s="630">
        <f t="shared" si="7"/>
        <v>9</v>
      </c>
      <c r="P90" s="631" t="str">
        <f t="shared" si="8"/>
        <v>Gastos_com_Pessoal</v>
      </c>
    </row>
    <row r="91" spans="1:16" ht="24" x14ac:dyDescent="0.2">
      <c r="A91" s="622">
        <f>IF(B91="","",COUNT('Diário 3º PA'!$A$4:$A$4242)+COUNT('Diário 4º PA'!$A$4:$A$2224)+COUNT('Diário 5º PA'!$A$4:$A$5221)+ROW()-3)</f>
        <v>6342</v>
      </c>
      <c r="B91" s="641">
        <v>44841</v>
      </c>
      <c r="C91" s="658">
        <v>44805</v>
      </c>
      <c r="D91" s="633" t="s">
        <v>115</v>
      </c>
      <c r="E91" s="633" t="s">
        <v>232</v>
      </c>
      <c r="F91" s="639">
        <v>115.91</v>
      </c>
      <c r="G91" s="633" t="s">
        <v>3432</v>
      </c>
      <c r="H91" s="627" t="s">
        <v>140</v>
      </c>
      <c r="I91" s="627" t="s">
        <v>6098</v>
      </c>
      <c r="J91" s="629" t="s">
        <v>704</v>
      </c>
      <c r="K91" s="635" t="s">
        <v>6119</v>
      </c>
      <c r="L91" s="634">
        <v>2698972001</v>
      </c>
      <c r="M91" s="659">
        <v>44841</v>
      </c>
      <c r="N91" s="630">
        <f t="shared" si="6"/>
        <v>10</v>
      </c>
      <c r="O91" s="630">
        <f t="shared" si="7"/>
        <v>9</v>
      </c>
      <c r="P91" s="631" t="str">
        <f t="shared" si="8"/>
        <v>Gastos_Gerais</v>
      </c>
    </row>
    <row r="92" spans="1:16" ht="24" hidden="1" x14ac:dyDescent="0.2">
      <c r="A92" s="622">
        <f>IF(B92="","",COUNT('Diário 3º PA'!$A$4:$A$4242)+COUNT('Diário 4º PA'!$A$4:$A$2224)+COUNT('Diário 5º PA'!$A$4:$A$5221)+ROW()-3)</f>
        <v>6343</v>
      </c>
      <c r="B92" s="641">
        <v>44841</v>
      </c>
      <c r="C92" s="638">
        <v>44805</v>
      </c>
      <c r="D92" s="633" t="s">
        <v>115</v>
      </c>
      <c r="E92" s="633" t="s">
        <v>238</v>
      </c>
      <c r="F92" s="639">
        <v>998.94</v>
      </c>
      <c r="G92" s="633" t="s">
        <v>925</v>
      </c>
      <c r="H92" s="633" t="s">
        <v>127</v>
      </c>
      <c r="I92" s="633" t="s">
        <v>656</v>
      </c>
      <c r="J92" s="629" t="s">
        <v>704</v>
      </c>
      <c r="K92" s="657" t="s">
        <v>705</v>
      </c>
      <c r="L92" s="657">
        <v>4804223004</v>
      </c>
      <c r="M92" s="659">
        <v>44841</v>
      </c>
      <c r="N92" s="630">
        <f t="shared" si="6"/>
        <v>10</v>
      </c>
      <c r="O92" s="630">
        <f t="shared" si="7"/>
        <v>9</v>
      </c>
      <c r="P92" s="631" t="str">
        <f t="shared" si="8"/>
        <v>Gastos_Gerais</v>
      </c>
    </row>
    <row r="93" spans="1:16" hidden="1" x14ac:dyDescent="0.2">
      <c r="A93" s="622">
        <f>IF(B93="","",COUNT('Diário 3º PA'!$A$4:$A$4242)+COUNT('Diário 4º PA'!$A$4:$A$2224)+COUNT('Diário 5º PA'!$A$4:$A$5221)+ROW()-3)</f>
        <v>6344</v>
      </c>
      <c r="B93" s="641">
        <v>44841</v>
      </c>
      <c r="C93" s="642">
        <v>44805</v>
      </c>
      <c r="D93" s="633" t="s">
        <v>115</v>
      </c>
      <c r="E93" s="633" t="s">
        <v>238</v>
      </c>
      <c r="F93" s="639">
        <v>299</v>
      </c>
      <c r="G93" s="633" t="s">
        <v>1663</v>
      </c>
      <c r="H93" s="627" t="s">
        <v>658</v>
      </c>
      <c r="I93" s="627" t="s">
        <v>659</v>
      </c>
      <c r="J93" s="629" t="s">
        <v>704</v>
      </c>
      <c r="K93" s="634" t="s">
        <v>704</v>
      </c>
      <c r="L93" s="657" t="s">
        <v>8239</v>
      </c>
      <c r="M93" s="659">
        <v>44841</v>
      </c>
      <c r="N93" s="630">
        <f t="shared" si="6"/>
        <v>10</v>
      </c>
      <c r="O93" s="630">
        <f t="shared" si="7"/>
        <v>9</v>
      </c>
      <c r="P93" s="631" t="str">
        <f t="shared" si="8"/>
        <v>Gastos_Gerais</v>
      </c>
    </row>
    <row r="94" spans="1:16" ht="48" hidden="1" x14ac:dyDescent="0.2">
      <c r="A94" s="622">
        <f>IF(B94="","",COUNT('Diário 3º PA'!$A$4:$A$4242)+COUNT('Diário 4º PA'!$A$4:$A$2224)+COUNT('Diário 5º PA'!$A$4:$A$5221)+ROW()-3)</f>
        <v>6345</v>
      </c>
      <c r="B94" s="641">
        <v>44841</v>
      </c>
      <c r="C94" s="642">
        <v>44805</v>
      </c>
      <c r="D94" s="626" t="s">
        <v>104</v>
      </c>
      <c r="E94" s="626" t="s">
        <v>199</v>
      </c>
      <c r="F94" s="639">
        <v>35</v>
      </c>
      <c r="G94" s="633" t="s">
        <v>3663</v>
      </c>
      <c r="H94" s="633" t="s">
        <v>127</v>
      </c>
      <c r="I94" s="633" t="s">
        <v>634</v>
      </c>
      <c r="J94" s="629" t="s">
        <v>704</v>
      </c>
      <c r="K94" s="634" t="s">
        <v>704</v>
      </c>
      <c r="L94" s="657">
        <v>46215</v>
      </c>
      <c r="M94" s="659">
        <v>44841</v>
      </c>
      <c r="N94" s="630">
        <f t="shared" si="6"/>
        <v>10</v>
      </c>
      <c r="O94" s="630">
        <f t="shared" si="7"/>
        <v>9</v>
      </c>
      <c r="P94" s="631" t="str">
        <f t="shared" si="8"/>
        <v>Gastos_com_Pessoal</v>
      </c>
    </row>
    <row r="95" spans="1:16" ht="48" hidden="1" x14ac:dyDescent="0.2">
      <c r="A95" s="622">
        <f>IF(B95="","",COUNT('Diário 3º PA'!$A$4:$A$4242)+COUNT('Diário 4º PA'!$A$4:$A$2224)+COUNT('Diário 5º PA'!$A$4:$A$5221)+ROW()-3)</f>
        <v>6346</v>
      </c>
      <c r="B95" s="641">
        <v>44841</v>
      </c>
      <c r="C95" s="642">
        <v>44805</v>
      </c>
      <c r="D95" s="626" t="s">
        <v>104</v>
      </c>
      <c r="E95" s="626" t="s">
        <v>199</v>
      </c>
      <c r="F95" s="639">
        <v>23914.799999999999</v>
      </c>
      <c r="G95" s="627" t="s">
        <v>6138</v>
      </c>
      <c r="H95" s="626" t="s">
        <v>127</v>
      </c>
      <c r="I95" s="627" t="s">
        <v>634</v>
      </c>
      <c r="J95" s="629" t="s">
        <v>704</v>
      </c>
      <c r="K95" s="634" t="s">
        <v>704</v>
      </c>
      <c r="L95" s="634">
        <v>46844</v>
      </c>
      <c r="M95" s="659">
        <v>44841</v>
      </c>
      <c r="N95" s="630">
        <f t="shared" si="6"/>
        <v>10</v>
      </c>
      <c r="O95" s="630">
        <f t="shared" si="7"/>
        <v>9</v>
      </c>
      <c r="P95" s="631" t="str">
        <f t="shared" si="8"/>
        <v>Gastos_com_Pessoal</v>
      </c>
    </row>
    <row r="96" spans="1:16" ht="36" hidden="1" x14ac:dyDescent="0.2">
      <c r="A96" s="622">
        <f>IF(B96="","",COUNT('Diário 3º PA'!$A$4:$A$4242)+COUNT('Diário 4º PA'!$A$4:$A$2224)+COUNT('Diário 5º PA'!$A$4:$A$5221)+ROW()-3)</f>
        <v>6347</v>
      </c>
      <c r="B96" s="641">
        <v>44841</v>
      </c>
      <c r="C96" s="642">
        <v>44805</v>
      </c>
      <c r="D96" s="633" t="s">
        <v>115</v>
      </c>
      <c r="E96" s="633" t="s">
        <v>268</v>
      </c>
      <c r="F96" s="639">
        <v>330</v>
      </c>
      <c r="G96" s="626" t="s">
        <v>6059</v>
      </c>
      <c r="H96" s="633" t="s">
        <v>130</v>
      </c>
      <c r="I96" s="633" t="s">
        <v>3586</v>
      </c>
      <c r="J96" s="629" t="s">
        <v>704</v>
      </c>
      <c r="K96" s="657" t="s">
        <v>428</v>
      </c>
      <c r="L96" s="657">
        <v>202298</v>
      </c>
      <c r="M96" s="659">
        <v>44841</v>
      </c>
      <c r="N96" s="630">
        <f t="shared" si="6"/>
        <v>10</v>
      </c>
      <c r="O96" s="630">
        <f t="shared" si="7"/>
        <v>9</v>
      </c>
      <c r="P96" s="631" t="str">
        <f t="shared" si="8"/>
        <v>Gastos_Gerais</v>
      </c>
    </row>
    <row r="97" spans="1:16" ht="36" hidden="1" x14ac:dyDescent="0.2">
      <c r="A97" s="622">
        <f>IF(B97="","",COUNT('Diário 3º PA'!$A$4:$A$4242)+COUNT('Diário 4º PA'!$A$4:$A$2224)+COUNT('Diário 5º PA'!$A$4:$A$5221)+ROW()-3)</f>
        <v>6348</v>
      </c>
      <c r="B97" s="641">
        <v>44841</v>
      </c>
      <c r="C97" s="642">
        <v>44835</v>
      </c>
      <c r="D97" s="633" t="s">
        <v>115</v>
      </c>
      <c r="E97" s="626" t="s">
        <v>300</v>
      </c>
      <c r="F97" s="639">
        <v>59.8</v>
      </c>
      <c r="G97" s="627" t="s">
        <v>8240</v>
      </c>
      <c r="H97" s="626" t="s">
        <v>131</v>
      </c>
      <c r="I97" s="627" t="s">
        <v>8241</v>
      </c>
      <c r="J97" s="629" t="s">
        <v>704</v>
      </c>
      <c r="K97" s="657" t="s">
        <v>428</v>
      </c>
      <c r="L97" s="634">
        <v>139</v>
      </c>
      <c r="M97" s="641">
        <v>44838</v>
      </c>
      <c r="N97" s="630">
        <f t="shared" si="6"/>
        <v>10</v>
      </c>
      <c r="O97" s="630">
        <f t="shared" si="7"/>
        <v>10</v>
      </c>
      <c r="P97" s="631" t="str">
        <f t="shared" si="8"/>
        <v>Gastos_Gerais</v>
      </c>
    </row>
    <row r="98" spans="1:16" ht="24" hidden="1" x14ac:dyDescent="0.2">
      <c r="A98" s="622">
        <f>IF(B98="","",COUNT('Diário 3º PA'!$A$4:$A$4242)+COUNT('Diário 4º PA'!$A$4:$A$2224)+COUNT('Diário 5º PA'!$A$4:$A$5221)+ROW()-3)</f>
        <v>6349</v>
      </c>
      <c r="B98" s="641">
        <v>44841</v>
      </c>
      <c r="C98" s="642">
        <v>44805</v>
      </c>
      <c r="D98" s="633" t="s">
        <v>104</v>
      </c>
      <c r="E98" s="626" t="s">
        <v>216</v>
      </c>
      <c r="F98" s="639">
        <v>21147.9</v>
      </c>
      <c r="G98" s="633" t="s">
        <v>8242</v>
      </c>
      <c r="H98" s="633" t="s">
        <v>127</v>
      </c>
      <c r="I98" s="633" t="s">
        <v>633</v>
      </c>
      <c r="J98" s="629" t="s">
        <v>704</v>
      </c>
      <c r="K98" s="634" t="s">
        <v>704</v>
      </c>
      <c r="L98" s="657">
        <v>527126</v>
      </c>
      <c r="M98" s="656">
        <v>44841</v>
      </c>
      <c r="N98" s="630">
        <f t="shared" si="6"/>
        <v>10</v>
      </c>
      <c r="O98" s="630">
        <f t="shared" si="7"/>
        <v>9</v>
      </c>
      <c r="P98" s="631" t="str">
        <f t="shared" si="8"/>
        <v>Gastos_com_Pessoal</v>
      </c>
    </row>
    <row r="99" spans="1:16" ht="24" hidden="1" x14ac:dyDescent="0.2">
      <c r="A99" s="622">
        <f>IF(B99="","",COUNT('Diário 3º PA'!$A$4:$A$4242)+COUNT('Diário 4º PA'!$A$4:$A$2224)+COUNT('Diário 5º PA'!$A$4:$A$5221)+ROW()-3)</f>
        <v>6350</v>
      </c>
      <c r="B99" s="641">
        <v>44841</v>
      </c>
      <c r="C99" s="642">
        <v>44835</v>
      </c>
      <c r="D99" s="633" t="s">
        <v>115</v>
      </c>
      <c r="E99" s="633" t="s">
        <v>260</v>
      </c>
      <c r="F99" s="639">
        <v>600</v>
      </c>
      <c r="G99" s="626" t="s">
        <v>6807</v>
      </c>
      <c r="H99" s="633" t="s">
        <v>129</v>
      </c>
      <c r="I99" s="633" t="s">
        <v>1210</v>
      </c>
      <c r="J99" s="629" t="s">
        <v>704</v>
      </c>
      <c r="K99" s="657" t="s">
        <v>428</v>
      </c>
      <c r="L99" s="657">
        <v>2022409</v>
      </c>
      <c r="M99" s="656">
        <v>44838</v>
      </c>
      <c r="N99" s="630">
        <f t="shared" si="6"/>
        <v>10</v>
      </c>
      <c r="O99" s="630">
        <f t="shared" si="7"/>
        <v>10</v>
      </c>
      <c r="P99" s="631" t="str">
        <f t="shared" si="8"/>
        <v>Gastos_Gerais</v>
      </c>
    </row>
    <row r="100" spans="1:16" hidden="1" x14ac:dyDescent="0.2">
      <c r="A100" s="622">
        <f>IF(B100="","",COUNT('Diário 3º PA'!$A$4:$A$4242)+COUNT('Diário 4º PA'!$A$4:$A$2224)+COUNT('Diário 5º PA'!$A$4:$A$5221)+ROW()-3)</f>
        <v>6351</v>
      </c>
      <c r="B100" s="641">
        <v>44841</v>
      </c>
      <c r="C100" s="642">
        <v>44805</v>
      </c>
      <c r="D100" s="633" t="s">
        <v>115</v>
      </c>
      <c r="E100" s="626" t="s">
        <v>302</v>
      </c>
      <c r="F100" s="639">
        <v>46699.33</v>
      </c>
      <c r="G100" s="626" t="s">
        <v>6195</v>
      </c>
      <c r="H100" s="633" t="s">
        <v>135</v>
      </c>
      <c r="I100" s="633" t="s">
        <v>810</v>
      </c>
      <c r="J100" s="629" t="s">
        <v>704</v>
      </c>
      <c r="K100" s="657" t="s">
        <v>428</v>
      </c>
      <c r="L100" s="657">
        <v>181</v>
      </c>
      <c r="M100" s="659">
        <v>44840</v>
      </c>
      <c r="N100" s="630">
        <f t="shared" si="6"/>
        <v>10</v>
      </c>
      <c r="O100" s="630">
        <f t="shared" si="7"/>
        <v>9</v>
      </c>
      <c r="P100" s="631" t="str">
        <f t="shared" si="8"/>
        <v>Gastos_Gerais</v>
      </c>
    </row>
    <row r="101" spans="1:16" ht="48" hidden="1" x14ac:dyDescent="0.2">
      <c r="A101" s="622">
        <f>IF(B101="","",COUNT('Diário 3º PA'!$A$4:$A$4242)+COUNT('Diário 4º PA'!$A$4:$A$2224)+COUNT('Diário 5º PA'!$A$4:$A$5221)+ROW()-3)</f>
        <v>6352</v>
      </c>
      <c r="B101" s="641">
        <v>44841</v>
      </c>
      <c r="C101" s="642">
        <v>44805</v>
      </c>
      <c r="D101" s="626" t="s">
        <v>104</v>
      </c>
      <c r="E101" s="626" t="s">
        <v>199</v>
      </c>
      <c r="F101" s="639">
        <v>11272.75</v>
      </c>
      <c r="G101" s="633" t="s">
        <v>3661</v>
      </c>
      <c r="H101" s="626" t="s">
        <v>127</v>
      </c>
      <c r="I101" s="627" t="s">
        <v>634</v>
      </c>
      <c r="J101" s="629" t="s">
        <v>704</v>
      </c>
      <c r="K101" s="634" t="s">
        <v>704</v>
      </c>
      <c r="L101" s="635">
        <v>48022</v>
      </c>
      <c r="M101" s="659">
        <v>44841</v>
      </c>
      <c r="N101" s="630">
        <f t="shared" si="6"/>
        <v>10</v>
      </c>
      <c r="O101" s="630">
        <f t="shared" si="7"/>
        <v>9</v>
      </c>
      <c r="P101" s="631" t="str">
        <f t="shared" si="8"/>
        <v>Gastos_com_Pessoal</v>
      </c>
    </row>
    <row r="102" spans="1:16" ht="24" hidden="1" x14ac:dyDescent="0.2">
      <c r="A102" s="622">
        <f>IF(B102="","",COUNT('Diário 3º PA'!$A$4:$A$4242)+COUNT('Diário 4º PA'!$A$4:$A$2224)+COUNT('Diário 5º PA'!$A$4:$A$5221)+ROW()-3)</f>
        <v>6353</v>
      </c>
      <c r="B102" s="641">
        <v>44841</v>
      </c>
      <c r="C102" s="642">
        <v>44805</v>
      </c>
      <c r="D102" s="633" t="s">
        <v>104</v>
      </c>
      <c r="E102" s="626" t="s">
        <v>210</v>
      </c>
      <c r="F102" s="639">
        <v>9231.6</v>
      </c>
      <c r="G102" s="633" t="s">
        <v>8243</v>
      </c>
      <c r="H102" s="633" t="s">
        <v>127</v>
      </c>
      <c r="I102" s="627" t="s">
        <v>878</v>
      </c>
      <c r="J102" s="629" t="s">
        <v>704</v>
      </c>
      <c r="K102" s="634" t="s">
        <v>704</v>
      </c>
      <c r="L102" s="657">
        <v>535927</v>
      </c>
      <c r="M102" s="659">
        <v>44841</v>
      </c>
      <c r="N102" s="630">
        <f t="shared" si="6"/>
        <v>10</v>
      </c>
      <c r="O102" s="630">
        <f t="shared" si="7"/>
        <v>9</v>
      </c>
      <c r="P102" s="631" t="str">
        <f t="shared" si="8"/>
        <v>Gastos_com_Pessoal</v>
      </c>
    </row>
    <row r="103" spans="1:16" ht="48" hidden="1" x14ac:dyDescent="0.2">
      <c r="A103" s="622">
        <f>IF(B103="","",COUNT('Diário 3º PA'!$A$4:$A$4242)+COUNT('Diário 4º PA'!$A$4:$A$2224)+COUNT('Diário 5º PA'!$A$4:$A$5221)+ROW()-3)</f>
        <v>6354</v>
      </c>
      <c r="B103" s="641">
        <v>44841</v>
      </c>
      <c r="C103" s="642">
        <v>44805</v>
      </c>
      <c r="D103" s="626" t="s">
        <v>115</v>
      </c>
      <c r="E103" s="626" t="s">
        <v>378</v>
      </c>
      <c r="F103" s="639">
        <v>59.8</v>
      </c>
      <c r="G103" s="626" t="s">
        <v>8244</v>
      </c>
      <c r="H103" s="626" t="s">
        <v>135</v>
      </c>
      <c r="I103" s="627" t="s">
        <v>8245</v>
      </c>
      <c r="J103" s="629" t="s">
        <v>704</v>
      </c>
      <c r="K103" s="657" t="s">
        <v>428</v>
      </c>
      <c r="L103" s="634">
        <v>1998</v>
      </c>
      <c r="M103" s="641">
        <v>44834</v>
      </c>
      <c r="N103" s="630">
        <f t="shared" si="6"/>
        <v>10</v>
      </c>
      <c r="O103" s="630">
        <f t="shared" si="7"/>
        <v>9</v>
      </c>
      <c r="P103" s="631" t="str">
        <f t="shared" si="8"/>
        <v>Gastos_Gerais</v>
      </c>
    </row>
    <row r="104" spans="1:16" ht="48" hidden="1" x14ac:dyDescent="0.2">
      <c r="A104" s="622">
        <f>IF(B104="","",COUNT('Diário 3º PA'!$A$4:$A$4242)+COUNT('Diário 4º PA'!$A$4:$A$2224)+COUNT('Diário 5º PA'!$A$4:$A$5221)+ROW()-3)</f>
        <v>6355</v>
      </c>
      <c r="B104" s="641">
        <v>44841</v>
      </c>
      <c r="C104" s="642">
        <v>44805</v>
      </c>
      <c r="D104" s="626" t="s">
        <v>104</v>
      </c>
      <c r="E104" s="626" t="s">
        <v>199</v>
      </c>
      <c r="F104" s="639">
        <v>5459.25</v>
      </c>
      <c r="G104" s="626" t="s">
        <v>6145</v>
      </c>
      <c r="H104" s="626" t="s">
        <v>127</v>
      </c>
      <c r="I104" s="627" t="s">
        <v>634</v>
      </c>
      <c r="J104" s="629" t="s">
        <v>704</v>
      </c>
      <c r="K104" s="634" t="s">
        <v>704</v>
      </c>
      <c r="L104" s="635">
        <v>45201</v>
      </c>
      <c r="M104" s="659">
        <v>44841</v>
      </c>
      <c r="N104" s="630">
        <f t="shared" si="6"/>
        <v>10</v>
      </c>
      <c r="O104" s="630">
        <f t="shared" si="7"/>
        <v>9</v>
      </c>
      <c r="P104" s="631" t="str">
        <f t="shared" si="8"/>
        <v>Gastos_com_Pessoal</v>
      </c>
    </row>
    <row r="105" spans="1:16" ht="25.5" hidden="1" x14ac:dyDescent="0.2">
      <c r="A105" s="622">
        <f>IF(B105="","",COUNT('Diário 3º PA'!$A$4:$A$4242)+COUNT('Diário 4º PA'!$A$4:$A$2224)+COUNT('Diário 5º PA'!$A$4:$A$5221)+ROW()-3)</f>
        <v>6356</v>
      </c>
      <c r="B105" s="641">
        <v>44841</v>
      </c>
      <c r="C105" s="642">
        <v>44805</v>
      </c>
      <c r="D105" s="633" t="s">
        <v>115</v>
      </c>
      <c r="E105" s="626" t="s">
        <v>302</v>
      </c>
      <c r="F105" s="639">
        <v>84646.19</v>
      </c>
      <c r="G105" s="626" t="s">
        <v>6817</v>
      </c>
      <c r="H105" s="626" t="s">
        <v>133</v>
      </c>
      <c r="I105" s="660" t="s">
        <v>1037</v>
      </c>
      <c r="J105" s="629" t="s">
        <v>704</v>
      </c>
      <c r="K105" s="657" t="s">
        <v>428</v>
      </c>
      <c r="L105" s="640">
        <v>169</v>
      </c>
      <c r="M105" s="659">
        <v>44837</v>
      </c>
      <c r="N105" s="630">
        <f t="shared" si="6"/>
        <v>10</v>
      </c>
      <c r="O105" s="630">
        <f t="shared" si="7"/>
        <v>9</v>
      </c>
      <c r="P105" s="631" t="str">
        <f t="shared" si="8"/>
        <v>Gastos_Gerais</v>
      </c>
    </row>
    <row r="106" spans="1:16" ht="48" hidden="1" x14ac:dyDescent="0.2">
      <c r="A106" s="622">
        <f>IF(B106="","",COUNT('Diário 3º PA'!$A$4:$A$4242)+COUNT('Diário 4º PA'!$A$4:$A$2224)+COUNT('Diário 5º PA'!$A$4:$A$5221)+ROW()-3)</f>
        <v>6357</v>
      </c>
      <c r="B106" s="641">
        <v>44841</v>
      </c>
      <c r="C106" s="642">
        <v>44805</v>
      </c>
      <c r="D106" s="626" t="s">
        <v>104</v>
      </c>
      <c r="E106" s="626" t="s">
        <v>199</v>
      </c>
      <c r="F106" s="639">
        <v>26.75</v>
      </c>
      <c r="G106" s="626" t="s">
        <v>7769</v>
      </c>
      <c r="H106" s="626" t="s">
        <v>127</v>
      </c>
      <c r="I106" s="627" t="s">
        <v>634</v>
      </c>
      <c r="J106" s="629" t="s">
        <v>704</v>
      </c>
      <c r="K106" s="634" t="s">
        <v>704</v>
      </c>
      <c r="L106" s="657">
        <v>45133</v>
      </c>
      <c r="M106" s="659">
        <v>44841</v>
      </c>
      <c r="N106" s="630">
        <f t="shared" si="6"/>
        <v>10</v>
      </c>
      <c r="O106" s="630">
        <f t="shared" si="7"/>
        <v>9</v>
      </c>
      <c r="P106" s="631" t="str">
        <f t="shared" si="8"/>
        <v>Gastos_com_Pessoal</v>
      </c>
    </row>
    <row r="107" spans="1:16" ht="24" hidden="1" x14ac:dyDescent="0.2">
      <c r="A107" s="622">
        <f>IF(B107="","",COUNT('Diário 3º PA'!$A$4:$A$4242)+COUNT('Diário 4º PA'!$A$4:$A$2224)+COUNT('Diário 5º PA'!$A$4:$A$5221)+ROW()-3)</f>
        <v>6358</v>
      </c>
      <c r="B107" s="641">
        <v>44841</v>
      </c>
      <c r="C107" s="642">
        <v>44835</v>
      </c>
      <c r="D107" s="633" t="s">
        <v>115</v>
      </c>
      <c r="E107" s="627" t="s">
        <v>354</v>
      </c>
      <c r="F107" s="639">
        <v>10396.5</v>
      </c>
      <c r="G107" s="626" t="s">
        <v>8246</v>
      </c>
      <c r="H107" s="627" t="s">
        <v>130</v>
      </c>
      <c r="I107" s="627" t="s">
        <v>4594</v>
      </c>
      <c r="J107" s="629" t="s">
        <v>704</v>
      </c>
      <c r="K107" s="635" t="s">
        <v>428</v>
      </c>
      <c r="L107" s="635">
        <v>202247</v>
      </c>
      <c r="M107" s="637">
        <v>44837</v>
      </c>
      <c r="N107" s="630">
        <f t="shared" si="6"/>
        <v>10</v>
      </c>
      <c r="O107" s="630">
        <f t="shared" si="7"/>
        <v>10</v>
      </c>
      <c r="P107" s="631" t="str">
        <f t="shared" si="8"/>
        <v>Gastos_Gerais</v>
      </c>
    </row>
    <row r="108" spans="1:16" ht="48" hidden="1" x14ac:dyDescent="0.2">
      <c r="A108" s="622">
        <f>IF(B108="","",COUNT('Diário 3º PA'!$A$4:$A$4242)+COUNT('Diário 4º PA'!$A$4:$A$2224)+COUNT('Diário 5º PA'!$A$4:$A$5221)+ROW()-3)</f>
        <v>6359</v>
      </c>
      <c r="B108" s="641">
        <v>44841</v>
      </c>
      <c r="C108" s="642">
        <v>44805</v>
      </c>
      <c r="D108" s="626" t="s">
        <v>104</v>
      </c>
      <c r="E108" s="626" t="s">
        <v>199</v>
      </c>
      <c r="F108" s="639">
        <v>5227</v>
      </c>
      <c r="G108" s="626" t="s">
        <v>6145</v>
      </c>
      <c r="H108" s="626" t="s">
        <v>127</v>
      </c>
      <c r="I108" s="627" t="s">
        <v>634</v>
      </c>
      <c r="J108" s="629" t="s">
        <v>704</v>
      </c>
      <c r="K108" s="634" t="s">
        <v>704</v>
      </c>
      <c r="L108" s="635">
        <v>49531</v>
      </c>
      <c r="M108" s="656">
        <v>44841</v>
      </c>
      <c r="N108" s="630">
        <f t="shared" si="6"/>
        <v>10</v>
      </c>
      <c r="O108" s="630">
        <f t="shared" si="7"/>
        <v>9</v>
      </c>
      <c r="P108" s="631" t="str">
        <f t="shared" si="8"/>
        <v>Gastos_com_Pessoal</v>
      </c>
    </row>
    <row r="109" spans="1:16" ht="24" hidden="1" x14ac:dyDescent="0.2">
      <c r="A109" s="622">
        <f>IF(B109="","",COUNT('Diário 3º PA'!$A$4:$A$4242)+COUNT('Diário 4º PA'!$A$4:$A$2224)+COUNT('Diário 5º PA'!$A$4:$A$5221)+ROW()-3)</f>
        <v>6360</v>
      </c>
      <c r="B109" s="641">
        <v>44841</v>
      </c>
      <c r="C109" s="638">
        <v>44805</v>
      </c>
      <c r="D109" s="633" t="s">
        <v>115</v>
      </c>
      <c r="E109" s="626" t="s">
        <v>308</v>
      </c>
      <c r="F109" s="639">
        <v>1477.66</v>
      </c>
      <c r="G109" s="626" t="s">
        <v>5981</v>
      </c>
      <c r="H109" s="626" t="s">
        <v>133</v>
      </c>
      <c r="I109" s="627" t="s">
        <v>1821</v>
      </c>
      <c r="J109" s="629" t="s">
        <v>704</v>
      </c>
      <c r="K109" s="657" t="s">
        <v>428</v>
      </c>
      <c r="L109" s="634">
        <v>17575</v>
      </c>
      <c r="M109" s="641">
        <v>44813</v>
      </c>
      <c r="N109" s="630">
        <f t="shared" si="6"/>
        <v>10</v>
      </c>
      <c r="O109" s="630">
        <f t="shared" si="7"/>
        <v>9</v>
      </c>
      <c r="P109" s="631" t="str">
        <f t="shared" si="8"/>
        <v>Gastos_Gerais</v>
      </c>
    </row>
    <row r="110" spans="1:16" ht="36" hidden="1" x14ac:dyDescent="0.2">
      <c r="A110" s="622">
        <f>IF(B110="","",COUNT('Diário 3º PA'!$A$4:$A$4242)+COUNT('Diário 4º PA'!$A$4:$A$2224)+COUNT('Diário 5º PA'!$A$4:$A$5221)+ROW()-3)</f>
        <v>6361</v>
      </c>
      <c r="B110" s="641">
        <v>44841</v>
      </c>
      <c r="C110" s="658">
        <v>44805</v>
      </c>
      <c r="D110" s="626" t="s">
        <v>117</v>
      </c>
      <c r="E110" s="626" t="s">
        <v>393</v>
      </c>
      <c r="F110" s="639">
        <v>950</v>
      </c>
      <c r="G110" s="627" t="s">
        <v>8247</v>
      </c>
      <c r="H110" s="626" t="s">
        <v>128</v>
      </c>
      <c r="I110" s="627" t="s">
        <v>8194</v>
      </c>
      <c r="J110" s="629" t="s">
        <v>704</v>
      </c>
      <c r="K110" s="657" t="s">
        <v>428</v>
      </c>
      <c r="L110" s="634">
        <v>34287</v>
      </c>
      <c r="M110" s="641">
        <v>44834</v>
      </c>
      <c r="N110" s="630">
        <f t="shared" si="6"/>
        <v>10</v>
      </c>
      <c r="O110" s="630">
        <f t="shared" si="7"/>
        <v>9</v>
      </c>
      <c r="P110" s="631" t="str">
        <f t="shared" si="8"/>
        <v>Aquisição_de_Bens_Permanentes</v>
      </c>
    </row>
    <row r="111" spans="1:16" ht="36" hidden="1" x14ac:dyDescent="0.2">
      <c r="A111" s="622">
        <f>IF(B111="","",COUNT('Diário 3º PA'!$A$4:$A$4242)+COUNT('Diário 4º PA'!$A$4:$A$2224)+COUNT('Diário 5º PA'!$A$4:$A$5221)+ROW()-3)</f>
        <v>6362</v>
      </c>
      <c r="B111" s="641">
        <v>44841</v>
      </c>
      <c r="C111" s="658">
        <v>44805</v>
      </c>
      <c r="D111" s="633" t="s">
        <v>104</v>
      </c>
      <c r="E111" s="626" t="s">
        <v>106</v>
      </c>
      <c r="F111" s="639">
        <v>736.11</v>
      </c>
      <c r="G111" s="633" t="s">
        <v>8248</v>
      </c>
      <c r="H111" s="627" t="s">
        <v>131</v>
      </c>
      <c r="I111" s="627" t="s">
        <v>899</v>
      </c>
      <c r="J111" s="634" t="s">
        <v>5990</v>
      </c>
      <c r="K111" s="635" t="s">
        <v>1464</v>
      </c>
      <c r="L111" s="634" t="s">
        <v>666</v>
      </c>
      <c r="M111" s="641">
        <v>44841</v>
      </c>
      <c r="N111" s="630">
        <f t="shared" si="6"/>
        <v>10</v>
      </c>
      <c r="O111" s="630">
        <f t="shared" si="7"/>
        <v>9</v>
      </c>
      <c r="P111" s="631" t="str">
        <f t="shared" si="8"/>
        <v>Gastos_com_Pessoal</v>
      </c>
    </row>
    <row r="112" spans="1:16" ht="36" hidden="1" x14ac:dyDescent="0.2">
      <c r="A112" s="622">
        <f>IF(B112="","",COUNT('Diário 3º PA'!$A$4:$A$4242)+COUNT('Diário 4º PA'!$A$4:$A$2224)+COUNT('Diário 5º PA'!$A$4:$A$5221)+ROW()-3)</f>
        <v>6363</v>
      </c>
      <c r="B112" s="641">
        <v>44841</v>
      </c>
      <c r="C112" s="642">
        <v>44835</v>
      </c>
      <c r="D112" s="633" t="s">
        <v>115</v>
      </c>
      <c r="E112" s="626" t="s">
        <v>262</v>
      </c>
      <c r="F112" s="639">
        <v>120</v>
      </c>
      <c r="G112" s="626" t="s">
        <v>8249</v>
      </c>
      <c r="H112" s="626" t="s">
        <v>139</v>
      </c>
      <c r="I112" s="627" t="s">
        <v>8250</v>
      </c>
      <c r="J112" s="634" t="s">
        <v>5990</v>
      </c>
      <c r="K112" s="657" t="s">
        <v>428</v>
      </c>
      <c r="L112" s="634">
        <v>21</v>
      </c>
      <c r="M112" s="641">
        <v>44841</v>
      </c>
      <c r="N112" s="630">
        <f t="shared" si="6"/>
        <v>10</v>
      </c>
      <c r="O112" s="630">
        <f t="shared" si="7"/>
        <v>10</v>
      </c>
      <c r="P112" s="631" t="str">
        <f t="shared" si="8"/>
        <v>Gastos_Gerais</v>
      </c>
    </row>
    <row r="113" spans="1:16" ht="25.5" hidden="1" x14ac:dyDescent="0.2">
      <c r="A113" s="622">
        <f>IF(B113="","",COUNT('Diário 3º PA'!$A$4:$A$4242)+COUNT('Diário 4º PA'!$A$4:$A$2224)+COUNT('Diário 5º PA'!$A$4:$A$5221)+ROW()-3)</f>
        <v>6364</v>
      </c>
      <c r="B113" s="641">
        <v>44841</v>
      </c>
      <c r="C113" s="642">
        <v>44835</v>
      </c>
      <c r="D113" s="633" t="s">
        <v>115</v>
      </c>
      <c r="E113" s="626" t="s">
        <v>342</v>
      </c>
      <c r="F113" s="639">
        <v>120</v>
      </c>
      <c r="G113" s="626" t="s">
        <v>8251</v>
      </c>
      <c r="H113" s="626" t="s">
        <v>131</v>
      </c>
      <c r="I113" s="660" t="s">
        <v>8252</v>
      </c>
      <c r="J113" s="634" t="s">
        <v>5990</v>
      </c>
      <c r="K113" s="632" t="s">
        <v>1531</v>
      </c>
      <c r="L113" s="634">
        <v>192215302</v>
      </c>
      <c r="M113" s="641">
        <v>44841</v>
      </c>
      <c r="N113" s="630">
        <f t="shared" si="6"/>
        <v>10</v>
      </c>
      <c r="O113" s="630">
        <f t="shared" si="7"/>
        <v>10</v>
      </c>
      <c r="P113" s="631" t="str">
        <f t="shared" si="8"/>
        <v>Gastos_Gerais</v>
      </c>
    </row>
    <row r="114" spans="1:16" ht="24" hidden="1" x14ac:dyDescent="0.2">
      <c r="A114" s="622">
        <f>IF(B114="","",COUNT('Diário 3º PA'!$A$4:$A$4242)+COUNT('Diário 4º PA'!$A$4:$A$2224)+COUNT('Diário 5º PA'!$A$4:$A$5221)+ROW()-3)</f>
        <v>6365</v>
      </c>
      <c r="B114" s="641">
        <v>44841</v>
      </c>
      <c r="C114" s="642">
        <v>44835</v>
      </c>
      <c r="D114" s="633" t="s">
        <v>115</v>
      </c>
      <c r="E114" s="626" t="s">
        <v>342</v>
      </c>
      <c r="F114" s="639">
        <v>120</v>
      </c>
      <c r="G114" s="626" t="s">
        <v>7732</v>
      </c>
      <c r="H114" s="626" t="s">
        <v>131</v>
      </c>
      <c r="I114" s="627" t="s">
        <v>8253</v>
      </c>
      <c r="J114" s="634" t="s">
        <v>5990</v>
      </c>
      <c r="K114" s="632" t="s">
        <v>1531</v>
      </c>
      <c r="L114" s="634">
        <v>192215302</v>
      </c>
      <c r="M114" s="641">
        <v>44841</v>
      </c>
      <c r="N114" s="630">
        <f t="shared" si="6"/>
        <v>10</v>
      </c>
      <c r="O114" s="630">
        <f t="shared" si="7"/>
        <v>10</v>
      </c>
      <c r="P114" s="631" t="str">
        <f t="shared" si="8"/>
        <v>Gastos_Gerais</v>
      </c>
    </row>
    <row r="115" spans="1:16" ht="24" hidden="1" x14ac:dyDescent="0.2">
      <c r="A115" s="622">
        <f>IF(B115="","",COUNT('Diário 3º PA'!$A$4:$A$4242)+COUNT('Diário 4º PA'!$A$4:$A$2224)+COUNT('Diário 5º PA'!$A$4:$A$5221)+ROW()-3)</f>
        <v>6366</v>
      </c>
      <c r="B115" s="641">
        <v>44841</v>
      </c>
      <c r="C115" s="642">
        <v>44835</v>
      </c>
      <c r="D115" s="626" t="s">
        <v>104</v>
      </c>
      <c r="E115" s="626" t="s">
        <v>8186</v>
      </c>
      <c r="F115" s="639">
        <v>535.53</v>
      </c>
      <c r="G115" s="626" t="s">
        <v>8187</v>
      </c>
      <c r="H115" s="626" t="s">
        <v>135</v>
      </c>
      <c r="I115" s="627" t="s">
        <v>8254</v>
      </c>
      <c r="J115" s="628" t="s">
        <v>1016</v>
      </c>
      <c r="K115" s="632" t="s">
        <v>1017</v>
      </c>
      <c r="L115" s="634" t="s">
        <v>8255</v>
      </c>
      <c r="M115" s="641">
        <v>44841</v>
      </c>
      <c r="N115" s="630">
        <f t="shared" si="6"/>
        <v>10</v>
      </c>
      <c r="O115" s="630">
        <f t="shared" si="7"/>
        <v>10</v>
      </c>
      <c r="P115" s="631" t="str">
        <f t="shared" si="8"/>
        <v>Gastos_com_Pessoal</v>
      </c>
    </row>
    <row r="116" spans="1:16" ht="24" hidden="1" x14ac:dyDescent="0.2">
      <c r="A116" s="622">
        <f>IF(B116="","",COUNT('Diário 3º PA'!$A$4:$A$4242)+COUNT('Diário 4º PA'!$A$4:$A$2224)+COUNT('Diário 5º PA'!$A$4:$A$5221)+ROW()-3)</f>
        <v>6367</v>
      </c>
      <c r="B116" s="641">
        <v>44841</v>
      </c>
      <c r="C116" s="642">
        <v>44835</v>
      </c>
      <c r="D116" s="626" t="s">
        <v>104</v>
      </c>
      <c r="E116" s="626" t="s">
        <v>8186</v>
      </c>
      <c r="F116" s="639">
        <v>1065.7</v>
      </c>
      <c r="G116" s="626" t="s">
        <v>8187</v>
      </c>
      <c r="H116" s="626" t="s">
        <v>134</v>
      </c>
      <c r="I116" s="627" t="s">
        <v>8256</v>
      </c>
      <c r="J116" s="628" t="s">
        <v>1016</v>
      </c>
      <c r="K116" s="632" t="s">
        <v>1017</v>
      </c>
      <c r="L116" s="634" t="s">
        <v>8257</v>
      </c>
      <c r="M116" s="641">
        <v>44841</v>
      </c>
      <c r="N116" s="630">
        <f t="shared" si="6"/>
        <v>10</v>
      </c>
      <c r="O116" s="630">
        <f t="shared" si="7"/>
        <v>10</v>
      </c>
      <c r="P116" s="631" t="str">
        <f t="shared" si="8"/>
        <v>Gastos_com_Pessoal</v>
      </c>
    </row>
    <row r="117" spans="1:16" ht="24" hidden="1" x14ac:dyDescent="0.2">
      <c r="A117" s="622">
        <f>IF(B117="","",COUNT('Diário 3º PA'!$A$4:$A$4242)+COUNT('Diário 4º PA'!$A$4:$A$2224)+COUNT('Diário 5º PA'!$A$4:$A$5221)+ROW()-3)</f>
        <v>6368</v>
      </c>
      <c r="B117" s="641">
        <v>44841</v>
      </c>
      <c r="C117" s="642">
        <v>44835</v>
      </c>
      <c r="D117" s="626" t="s">
        <v>104</v>
      </c>
      <c r="E117" s="626" t="s">
        <v>8186</v>
      </c>
      <c r="F117" s="639">
        <v>2321.04</v>
      </c>
      <c r="G117" s="626" t="s">
        <v>8187</v>
      </c>
      <c r="H117" s="626" t="s">
        <v>135</v>
      </c>
      <c r="I117" s="627" t="s">
        <v>1883</v>
      </c>
      <c r="J117" s="628" t="s">
        <v>1016</v>
      </c>
      <c r="K117" s="632" t="s">
        <v>1017</v>
      </c>
      <c r="L117" s="634" t="s">
        <v>8258</v>
      </c>
      <c r="M117" s="641">
        <v>44841</v>
      </c>
      <c r="N117" s="630">
        <f t="shared" si="6"/>
        <v>10</v>
      </c>
      <c r="O117" s="630">
        <f t="shared" si="7"/>
        <v>10</v>
      </c>
      <c r="P117" s="631" t="str">
        <f t="shared" si="8"/>
        <v>Gastos_com_Pessoal</v>
      </c>
    </row>
    <row r="118" spans="1:16" ht="24" hidden="1" x14ac:dyDescent="0.2">
      <c r="A118" s="622">
        <f>IF(B118="","",COUNT('Diário 3º PA'!$A$4:$A$4242)+COUNT('Diário 4º PA'!$A$4:$A$2224)+COUNT('Diário 5º PA'!$A$4:$A$5221)+ROW()-3)</f>
        <v>6369</v>
      </c>
      <c r="B118" s="641">
        <v>44841</v>
      </c>
      <c r="C118" s="642">
        <v>44835</v>
      </c>
      <c r="D118" s="626" t="s">
        <v>104</v>
      </c>
      <c r="E118" s="626" t="s">
        <v>8186</v>
      </c>
      <c r="F118" s="639">
        <v>649.37</v>
      </c>
      <c r="G118" s="626" t="s">
        <v>8187</v>
      </c>
      <c r="H118" s="626" t="s">
        <v>134</v>
      </c>
      <c r="I118" s="627" t="s">
        <v>8259</v>
      </c>
      <c r="J118" s="628" t="s">
        <v>1016</v>
      </c>
      <c r="K118" s="632" t="s">
        <v>1017</v>
      </c>
      <c r="L118" s="634" t="s">
        <v>8260</v>
      </c>
      <c r="M118" s="641">
        <v>44841</v>
      </c>
      <c r="N118" s="630">
        <f t="shared" si="6"/>
        <v>10</v>
      </c>
      <c r="O118" s="630">
        <f t="shared" si="7"/>
        <v>10</v>
      </c>
      <c r="P118" s="631" t="str">
        <f t="shared" si="8"/>
        <v>Gastos_com_Pessoal</v>
      </c>
    </row>
    <row r="119" spans="1:16" ht="24" hidden="1" x14ac:dyDescent="0.2">
      <c r="A119" s="622">
        <f>IF(B119="","",COUNT('Diário 3º PA'!$A$4:$A$4242)+COUNT('Diário 4º PA'!$A$4:$A$2224)+COUNT('Diário 5º PA'!$A$4:$A$5221)+ROW()-3)</f>
        <v>6370</v>
      </c>
      <c r="B119" s="641">
        <v>44841</v>
      </c>
      <c r="C119" s="642">
        <v>44835</v>
      </c>
      <c r="D119" s="626" t="s">
        <v>104</v>
      </c>
      <c r="E119" s="626" t="s">
        <v>8186</v>
      </c>
      <c r="F119" s="639">
        <v>869.29</v>
      </c>
      <c r="G119" s="626" t="s">
        <v>8187</v>
      </c>
      <c r="H119" s="626" t="s">
        <v>135</v>
      </c>
      <c r="I119" s="627" t="s">
        <v>8261</v>
      </c>
      <c r="J119" s="628" t="s">
        <v>1016</v>
      </c>
      <c r="K119" s="632" t="s">
        <v>1017</v>
      </c>
      <c r="L119" s="634" t="s">
        <v>8262</v>
      </c>
      <c r="M119" s="641">
        <v>44841</v>
      </c>
      <c r="N119" s="630">
        <f t="shared" si="6"/>
        <v>10</v>
      </c>
      <c r="O119" s="630">
        <f t="shared" si="7"/>
        <v>10</v>
      </c>
      <c r="P119" s="631" t="str">
        <f t="shared" si="8"/>
        <v>Gastos_com_Pessoal</v>
      </c>
    </row>
    <row r="120" spans="1:16" ht="24" hidden="1" x14ac:dyDescent="0.2">
      <c r="A120" s="622">
        <f>IF(B120="","",COUNT('Diário 3º PA'!$A$4:$A$4242)+COUNT('Diário 4º PA'!$A$4:$A$2224)+COUNT('Diário 5º PA'!$A$4:$A$5221)+ROW()-3)</f>
        <v>6371</v>
      </c>
      <c r="B120" s="641">
        <v>44841</v>
      </c>
      <c r="C120" s="642">
        <v>44835</v>
      </c>
      <c r="D120" s="626" t="s">
        <v>104</v>
      </c>
      <c r="E120" s="626" t="s">
        <v>8186</v>
      </c>
      <c r="F120" s="639">
        <v>2402.29</v>
      </c>
      <c r="G120" s="626" t="s">
        <v>8187</v>
      </c>
      <c r="H120" s="626" t="s">
        <v>134</v>
      </c>
      <c r="I120" s="627" t="s">
        <v>5956</v>
      </c>
      <c r="J120" s="628" t="s">
        <v>1016</v>
      </c>
      <c r="K120" s="632" t="s">
        <v>1017</v>
      </c>
      <c r="L120" s="634" t="s">
        <v>8263</v>
      </c>
      <c r="M120" s="641">
        <v>44841</v>
      </c>
      <c r="N120" s="630">
        <f t="shared" si="6"/>
        <v>10</v>
      </c>
      <c r="O120" s="630">
        <f t="shared" si="7"/>
        <v>10</v>
      </c>
      <c r="P120" s="631" t="str">
        <f t="shared" si="8"/>
        <v>Gastos_com_Pessoal</v>
      </c>
    </row>
    <row r="121" spans="1:16" ht="24" hidden="1" x14ac:dyDescent="0.2">
      <c r="A121" s="622">
        <f>IF(B121="","",COUNT('Diário 3º PA'!$A$4:$A$4242)+COUNT('Diário 4º PA'!$A$4:$A$2224)+COUNT('Diário 5º PA'!$A$4:$A$5221)+ROW()-3)</f>
        <v>6372</v>
      </c>
      <c r="B121" s="641">
        <v>44841</v>
      </c>
      <c r="C121" s="642">
        <v>44835</v>
      </c>
      <c r="D121" s="626" t="s">
        <v>104</v>
      </c>
      <c r="E121" s="626" t="s">
        <v>8186</v>
      </c>
      <c r="F121" s="639">
        <v>2675.86</v>
      </c>
      <c r="G121" s="626" t="s">
        <v>8187</v>
      </c>
      <c r="H121" s="626" t="s">
        <v>134</v>
      </c>
      <c r="I121" s="627" t="s">
        <v>8264</v>
      </c>
      <c r="J121" s="628" t="s">
        <v>1016</v>
      </c>
      <c r="K121" s="632" t="s">
        <v>1017</v>
      </c>
      <c r="L121" s="634" t="s">
        <v>8265</v>
      </c>
      <c r="M121" s="641">
        <v>44841</v>
      </c>
      <c r="N121" s="630">
        <f t="shared" si="6"/>
        <v>10</v>
      </c>
      <c r="O121" s="630">
        <f t="shared" si="7"/>
        <v>10</v>
      </c>
      <c r="P121" s="631" t="str">
        <f t="shared" si="8"/>
        <v>Gastos_com_Pessoal</v>
      </c>
    </row>
    <row r="122" spans="1:16" ht="24" hidden="1" x14ac:dyDescent="0.2">
      <c r="A122" s="622">
        <f>IF(B122="","",COUNT('Diário 3º PA'!$A$4:$A$4242)+COUNT('Diário 4º PA'!$A$4:$A$2224)+COUNT('Diário 5º PA'!$A$4:$A$5221)+ROW()-3)</f>
        <v>6373</v>
      </c>
      <c r="B122" s="641">
        <v>44841</v>
      </c>
      <c r="C122" s="642">
        <v>44835</v>
      </c>
      <c r="D122" s="626" t="s">
        <v>104</v>
      </c>
      <c r="E122" s="626" t="s">
        <v>8186</v>
      </c>
      <c r="F122" s="639">
        <v>6406.08</v>
      </c>
      <c r="G122" s="626" t="s">
        <v>8187</v>
      </c>
      <c r="H122" s="626" t="s">
        <v>130</v>
      </c>
      <c r="I122" s="627" t="s">
        <v>4691</v>
      </c>
      <c r="J122" s="628" t="s">
        <v>1016</v>
      </c>
      <c r="K122" s="632" t="s">
        <v>1017</v>
      </c>
      <c r="L122" s="634" t="s">
        <v>8266</v>
      </c>
      <c r="M122" s="641">
        <v>44841</v>
      </c>
      <c r="N122" s="630">
        <f t="shared" si="6"/>
        <v>10</v>
      </c>
      <c r="O122" s="630">
        <f t="shared" si="7"/>
        <v>10</v>
      </c>
      <c r="P122" s="631" t="str">
        <f t="shared" si="8"/>
        <v>Gastos_com_Pessoal</v>
      </c>
    </row>
    <row r="123" spans="1:16" ht="24" hidden="1" x14ac:dyDescent="0.2">
      <c r="A123" s="622">
        <f>IF(B123="","",COUNT('Diário 3º PA'!$A$4:$A$4242)+COUNT('Diário 4º PA'!$A$4:$A$2224)+COUNT('Diário 5º PA'!$A$4:$A$5221)+ROW()-3)</f>
        <v>6374</v>
      </c>
      <c r="B123" s="641">
        <v>44841</v>
      </c>
      <c r="C123" s="642">
        <v>44835</v>
      </c>
      <c r="D123" s="626" t="s">
        <v>104</v>
      </c>
      <c r="E123" s="626" t="s">
        <v>8186</v>
      </c>
      <c r="F123" s="639">
        <v>597.87</v>
      </c>
      <c r="G123" s="626" t="s">
        <v>8187</v>
      </c>
      <c r="H123" s="626" t="s">
        <v>135</v>
      </c>
      <c r="I123" s="627" t="s">
        <v>8267</v>
      </c>
      <c r="J123" s="628" t="s">
        <v>1016</v>
      </c>
      <c r="K123" s="632" t="s">
        <v>1017</v>
      </c>
      <c r="L123" s="634" t="s">
        <v>8268</v>
      </c>
      <c r="M123" s="641">
        <v>44841</v>
      </c>
      <c r="N123" s="630">
        <f t="shared" si="6"/>
        <v>10</v>
      </c>
      <c r="O123" s="630">
        <f t="shared" si="7"/>
        <v>10</v>
      </c>
      <c r="P123" s="631" t="str">
        <f t="shared" si="8"/>
        <v>Gastos_com_Pessoal</v>
      </c>
    </row>
    <row r="124" spans="1:16" ht="24" hidden="1" x14ac:dyDescent="0.2">
      <c r="A124" s="622">
        <f>IF(B124="","",COUNT('Diário 3º PA'!$A$4:$A$4242)+COUNT('Diário 4º PA'!$A$4:$A$2224)+COUNT('Diário 5º PA'!$A$4:$A$5221)+ROW()-3)</f>
        <v>6375</v>
      </c>
      <c r="B124" s="641">
        <v>44841</v>
      </c>
      <c r="C124" s="642">
        <v>44835</v>
      </c>
      <c r="D124" s="626" t="s">
        <v>104</v>
      </c>
      <c r="E124" s="626" t="s">
        <v>8186</v>
      </c>
      <c r="F124" s="639">
        <v>2488.6999999999998</v>
      </c>
      <c r="G124" s="626" t="s">
        <v>8187</v>
      </c>
      <c r="H124" s="626" t="s">
        <v>134</v>
      </c>
      <c r="I124" s="627" t="s">
        <v>8269</v>
      </c>
      <c r="J124" s="628" t="s">
        <v>1016</v>
      </c>
      <c r="K124" s="632" t="s">
        <v>1017</v>
      </c>
      <c r="L124" s="634" t="s">
        <v>8270</v>
      </c>
      <c r="M124" s="641">
        <v>44841</v>
      </c>
      <c r="N124" s="630">
        <f t="shared" si="6"/>
        <v>10</v>
      </c>
      <c r="O124" s="630">
        <f t="shared" si="7"/>
        <v>10</v>
      </c>
      <c r="P124" s="631" t="str">
        <f t="shared" si="8"/>
        <v>Gastos_com_Pessoal</v>
      </c>
    </row>
    <row r="125" spans="1:16" ht="24" hidden="1" x14ac:dyDescent="0.2">
      <c r="A125" s="622">
        <f>IF(B125="","",COUNT('Diário 3º PA'!$A$4:$A$4242)+COUNT('Diário 4º PA'!$A$4:$A$2224)+COUNT('Diário 5º PA'!$A$4:$A$5221)+ROW()-3)</f>
        <v>6376</v>
      </c>
      <c r="B125" s="641">
        <v>44841</v>
      </c>
      <c r="C125" s="642">
        <v>44835</v>
      </c>
      <c r="D125" s="626" t="s">
        <v>104</v>
      </c>
      <c r="E125" s="626" t="s">
        <v>8186</v>
      </c>
      <c r="F125" s="639">
        <v>1475.47</v>
      </c>
      <c r="G125" s="626" t="s">
        <v>8187</v>
      </c>
      <c r="H125" s="626" t="s">
        <v>134</v>
      </c>
      <c r="I125" s="627" t="s">
        <v>1929</v>
      </c>
      <c r="J125" s="628" t="s">
        <v>1016</v>
      </c>
      <c r="K125" s="632" t="s">
        <v>1017</v>
      </c>
      <c r="L125" s="634" t="s">
        <v>8271</v>
      </c>
      <c r="M125" s="641">
        <v>44841</v>
      </c>
      <c r="N125" s="630">
        <f t="shared" si="6"/>
        <v>10</v>
      </c>
      <c r="O125" s="630">
        <f t="shared" si="7"/>
        <v>10</v>
      </c>
      <c r="P125" s="631" t="str">
        <f t="shared" si="8"/>
        <v>Gastos_com_Pessoal</v>
      </c>
    </row>
    <row r="126" spans="1:16" ht="24" hidden="1" x14ac:dyDescent="0.2">
      <c r="A126" s="622">
        <f>IF(B126="","",COUNT('Diário 3º PA'!$A$4:$A$4242)+COUNT('Diário 4º PA'!$A$4:$A$2224)+COUNT('Diário 5º PA'!$A$4:$A$5221)+ROW()-3)</f>
        <v>6377</v>
      </c>
      <c r="B126" s="641">
        <v>44841</v>
      </c>
      <c r="C126" s="642">
        <v>44835</v>
      </c>
      <c r="D126" s="626" t="s">
        <v>104</v>
      </c>
      <c r="E126" s="626" t="s">
        <v>8186</v>
      </c>
      <c r="F126" s="639">
        <v>1809.97</v>
      </c>
      <c r="G126" s="626" t="s">
        <v>8187</v>
      </c>
      <c r="H126" s="626" t="s">
        <v>134</v>
      </c>
      <c r="I126" s="627" t="s">
        <v>8272</v>
      </c>
      <c r="J126" s="628" t="s">
        <v>1016</v>
      </c>
      <c r="K126" s="632" t="s">
        <v>1017</v>
      </c>
      <c r="L126" s="634" t="s">
        <v>8273</v>
      </c>
      <c r="M126" s="641">
        <v>44841</v>
      </c>
      <c r="N126" s="630">
        <f t="shared" si="6"/>
        <v>10</v>
      </c>
      <c r="O126" s="630">
        <f t="shared" si="7"/>
        <v>10</v>
      </c>
      <c r="P126" s="631" t="str">
        <f t="shared" si="8"/>
        <v>Gastos_com_Pessoal</v>
      </c>
    </row>
    <row r="127" spans="1:16" ht="24" hidden="1" x14ac:dyDescent="0.2">
      <c r="A127" s="622">
        <f>IF(B127="","",COUNT('Diário 3º PA'!$A$4:$A$4242)+COUNT('Diário 4º PA'!$A$4:$A$2224)+COUNT('Diário 5º PA'!$A$4:$A$5221)+ROW()-3)</f>
        <v>6378</v>
      </c>
      <c r="B127" s="641">
        <v>44841</v>
      </c>
      <c r="C127" s="642">
        <v>44835</v>
      </c>
      <c r="D127" s="626" t="s">
        <v>104</v>
      </c>
      <c r="E127" s="626" t="s">
        <v>8186</v>
      </c>
      <c r="F127" s="639">
        <v>3891.5</v>
      </c>
      <c r="G127" s="626" t="s">
        <v>8187</v>
      </c>
      <c r="H127" s="626" t="s">
        <v>134</v>
      </c>
      <c r="I127" s="627" t="s">
        <v>8274</v>
      </c>
      <c r="J127" s="628" t="s">
        <v>1016</v>
      </c>
      <c r="K127" s="632" t="s">
        <v>1017</v>
      </c>
      <c r="L127" s="634" t="s">
        <v>8275</v>
      </c>
      <c r="M127" s="641">
        <v>44841</v>
      </c>
      <c r="N127" s="630">
        <f t="shared" si="6"/>
        <v>10</v>
      </c>
      <c r="O127" s="630">
        <f t="shared" si="7"/>
        <v>10</v>
      </c>
      <c r="P127" s="631" t="str">
        <f t="shared" si="8"/>
        <v>Gastos_com_Pessoal</v>
      </c>
    </row>
    <row r="128" spans="1:16" ht="40.5" hidden="1" customHeight="1" x14ac:dyDescent="0.2">
      <c r="A128" s="622">
        <f>IF(B128="","",COUNT('Diário 3º PA'!$A$4:$A$4242)+COUNT('Diário 4º PA'!$A$4:$A$2224)+COUNT('Diário 5º PA'!$A$4:$A$5221)+ROW()-3)</f>
        <v>6379</v>
      </c>
      <c r="B128" s="641">
        <v>44841</v>
      </c>
      <c r="C128" s="658">
        <v>44805</v>
      </c>
      <c r="D128" s="633" t="s">
        <v>115</v>
      </c>
      <c r="E128" s="633" t="s">
        <v>290</v>
      </c>
      <c r="F128" s="639">
        <v>3131.18</v>
      </c>
      <c r="G128" s="633" t="s">
        <v>8276</v>
      </c>
      <c r="H128" s="627" t="s">
        <v>127</v>
      </c>
      <c r="I128" s="627" t="s">
        <v>682</v>
      </c>
      <c r="J128" s="629" t="s">
        <v>704</v>
      </c>
      <c r="K128" s="635" t="s">
        <v>942</v>
      </c>
      <c r="L128" s="635" t="s">
        <v>8277</v>
      </c>
      <c r="M128" s="641">
        <v>44841</v>
      </c>
      <c r="N128" s="630">
        <f t="shared" si="6"/>
        <v>10</v>
      </c>
      <c r="O128" s="630">
        <f t="shared" si="7"/>
        <v>9</v>
      </c>
      <c r="P128" s="631" t="str">
        <f t="shared" si="8"/>
        <v>Gastos_Gerais</v>
      </c>
    </row>
    <row r="129" spans="1:16" ht="24" hidden="1" x14ac:dyDescent="0.2">
      <c r="A129" s="622">
        <f>IF(B129="","",COUNT('Diário 3º PA'!$A$4:$A$4242)+COUNT('Diário 4º PA'!$A$4:$A$2224)+COUNT('Diário 5º PA'!$A$4:$A$5221)+ROW()-3)</f>
        <v>6380</v>
      </c>
      <c r="B129" s="641">
        <v>44844</v>
      </c>
      <c r="C129" s="638">
        <v>44805</v>
      </c>
      <c r="D129" s="633" t="s">
        <v>115</v>
      </c>
      <c r="E129" s="633" t="s">
        <v>238</v>
      </c>
      <c r="F129" s="639">
        <v>683.32</v>
      </c>
      <c r="G129" s="633" t="s">
        <v>921</v>
      </c>
      <c r="H129" s="633" t="s">
        <v>132</v>
      </c>
      <c r="I129" s="627" t="s">
        <v>768</v>
      </c>
      <c r="J129" s="629" t="s">
        <v>704</v>
      </c>
      <c r="K129" s="635" t="s">
        <v>705</v>
      </c>
      <c r="L129" s="634" t="s">
        <v>8278</v>
      </c>
      <c r="M129" s="641">
        <v>44841</v>
      </c>
      <c r="N129" s="630">
        <f t="shared" si="6"/>
        <v>10</v>
      </c>
      <c r="O129" s="630">
        <f t="shared" si="7"/>
        <v>9</v>
      </c>
      <c r="P129" s="631" t="str">
        <f t="shared" si="8"/>
        <v>Gastos_Gerais</v>
      </c>
    </row>
    <row r="130" spans="1:16" ht="24" hidden="1" x14ac:dyDescent="0.2">
      <c r="A130" s="622">
        <f>IF(B130="","",COUNT('Diário 3º PA'!$A$4:$A$4242)+COUNT('Diário 4º PA'!$A$4:$A$2224)+COUNT('Diário 5º PA'!$A$4:$A$5221)+ROW()-3)</f>
        <v>6381</v>
      </c>
      <c r="B130" s="641">
        <v>44844</v>
      </c>
      <c r="C130" s="638">
        <v>44805</v>
      </c>
      <c r="D130" s="633" t="s">
        <v>115</v>
      </c>
      <c r="E130" s="633" t="s">
        <v>238</v>
      </c>
      <c r="F130" s="639">
        <v>683.32</v>
      </c>
      <c r="G130" s="633" t="s">
        <v>921</v>
      </c>
      <c r="H130" s="633" t="s">
        <v>136</v>
      </c>
      <c r="I130" s="627" t="s">
        <v>768</v>
      </c>
      <c r="J130" s="629" t="s">
        <v>704</v>
      </c>
      <c r="K130" s="635" t="s">
        <v>705</v>
      </c>
      <c r="L130" s="634" t="s">
        <v>8279</v>
      </c>
      <c r="M130" s="641">
        <v>44841</v>
      </c>
      <c r="N130" s="630">
        <f t="shared" si="6"/>
        <v>10</v>
      </c>
      <c r="O130" s="630">
        <f t="shared" si="7"/>
        <v>9</v>
      </c>
      <c r="P130" s="631" t="str">
        <f t="shared" si="8"/>
        <v>Gastos_Gerais</v>
      </c>
    </row>
    <row r="131" spans="1:16" ht="24" hidden="1" x14ac:dyDescent="0.2">
      <c r="A131" s="622">
        <f>IF(B131="","",COUNT('Diário 3º PA'!$A$4:$A$4242)+COUNT('Diário 4º PA'!$A$4:$A$2224)+COUNT('Diário 5º PA'!$A$4:$A$5221)+ROW()-3)</f>
        <v>6382</v>
      </c>
      <c r="B131" s="641">
        <v>44844</v>
      </c>
      <c r="C131" s="638">
        <v>44805</v>
      </c>
      <c r="D131" s="633" t="s">
        <v>115</v>
      </c>
      <c r="E131" s="633" t="s">
        <v>238</v>
      </c>
      <c r="F131" s="639">
        <v>683.32</v>
      </c>
      <c r="G131" s="633" t="s">
        <v>921</v>
      </c>
      <c r="H131" s="633" t="s">
        <v>134</v>
      </c>
      <c r="I131" s="627" t="s">
        <v>768</v>
      </c>
      <c r="J131" s="629" t="s">
        <v>704</v>
      </c>
      <c r="K131" s="635" t="s">
        <v>705</v>
      </c>
      <c r="L131" s="634" t="s">
        <v>8280</v>
      </c>
      <c r="M131" s="641">
        <v>44841</v>
      </c>
      <c r="N131" s="630">
        <f t="shared" si="6"/>
        <v>10</v>
      </c>
      <c r="O131" s="630">
        <f t="shared" si="7"/>
        <v>9</v>
      </c>
      <c r="P131" s="631" t="str">
        <f t="shared" si="8"/>
        <v>Gastos_Gerais</v>
      </c>
    </row>
    <row r="132" spans="1:16" ht="24" hidden="1" x14ac:dyDescent="0.2">
      <c r="A132" s="622">
        <f>IF(B132="","",COUNT('Diário 3º PA'!$A$4:$A$4242)+COUNT('Diário 4º PA'!$A$4:$A$2224)+COUNT('Diário 5º PA'!$A$4:$A$5221)+ROW()-3)</f>
        <v>6383</v>
      </c>
      <c r="B132" s="641">
        <v>44844</v>
      </c>
      <c r="C132" s="638">
        <v>44805</v>
      </c>
      <c r="D132" s="633" t="s">
        <v>115</v>
      </c>
      <c r="E132" s="633" t="s">
        <v>238</v>
      </c>
      <c r="F132" s="639">
        <v>683.32</v>
      </c>
      <c r="G132" s="633" t="s">
        <v>921</v>
      </c>
      <c r="H132" s="633" t="s">
        <v>129</v>
      </c>
      <c r="I132" s="627" t="s">
        <v>768</v>
      </c>
      <c r="J132" s="629" t="s">
        <v>704</v>
      </c>
      <c r="K132" s="635" t="s">
        <v>705</v>
      </c>
      <c r="L132" s="634" t="s">
        <v>8281</v>
      </c>
      <c r="M132" s="641">
        <v>44841</v>
      </c>
      <c r="N132" s="630">
        <f t="shared" si="6"/>
        <v>10</v>
      </c>
      <c r="O132" s="630">
        <f t="shared" si="7"/>
        <v>9</v>
      </c>
      <c r="P132" s="631" t="str">
        <f t="shared" si="8"/>
        <v>Gastos_Gerais</v>
      </c>
    </row>
    <row r="133" spans="1:16" ht="24" hidden="1" x14ac:dyDescent="0.2">
      <c r="A133" s="622">
        <f>IF(B133="","",COUNT('Diário 3º PA'!$A$4:$A$4242)+COUNT('Diário 4º PA'!$A$4:$A$2224)+COUNT('Diário 5º PA'!$A$4:$A$5221)+ROW()-3)</f>
        <v>6384</v>
      </c>
      <c r="B133" s="641">
        <v>44844</v>
      </c>
      <c r="C133" s="638">
        <v>44805</v>
      </c>
      <c r="D133" s="633" t="s">
        <v>115</v>
      </c>
      <c r="E133" s="633" t="s">
        <v>238</v>
      </c>
      <c r="F133" s="639">
        <v>683.32</v>
      </c>
      <c r="G133" s="633" t="s">
        <v>921</v>
      </c>
      <c r="H133" s="633" t="s">
        <v>138</v>
      </c>
      <c r="I133" s="627" t="s">
        <v>768</v>
      </c>
      <c r="J133" s="629" t="s">
        <v>704</v>
      </c>
      <c r="K133" s="635" t="s">
        <v>705</v>
      </c>
      <c r="L133" s="634" t="s">
        <v>8282</v>
      </c>
      <c r="M133" s="641">
        <v>44841</v>
      </c>
      <c r="N133" s="630">
        <f t="shared" ref="N133:N196" si="9">IF(B133=0,0,IF(YEAR(B133)=$O$1,MONTH(B133)-$N$1+1,(YEAR(B133)-$O$1)*12-$N$1+1+MONTH(B133)))</f>
        <v>10</v>
      </c>
      <c r="O133" s="630">
        <f t="shared" ref="O133:O196" si="10">IF(C133=0,0,IF(YEAR(C133)=$O$1,MONTH(C133)-$N$1+1,(YEAR(C133)-$O$1)*12-$N$1+1+MONTH(C133)))</f>
        <v>9</v>
      </c>
      <c r="P133" s="631" t="str">
        <f t="shared" ref="P133:P196" si="11">SUBSTITUTE(D133," ","_")</f>
        <v>Gastos_Gerais</v>
      </c>
    </row>
    <row r="134" spans="1:16" ht="24" hidden="1" x14ac:dyDescent="0.2">
      <c r="A134" s="622">
        <f>IF(B134="","",COUNT('Diário 3º PA'!$A$4:$A$4242)+COUNT('Diário 4º PA'!$A$4:$A$2224)+COUNT('Diário 5º PA'!$A$4:$A$5221)+ROW()-3)</f>
        <v>6385</v>
      </c>
      <c r="B134" s="641">
        <v>44844</v>
      </c>
      <c r="C134" s="638">
        <v>44805</v>
      </c>
      <c r="D134" s="633" t="s">
        <v>115</v>
      </c>
      <c r="E134" s="633" t="s">
        <v>238</v>
      </c>
      <c r="F134" s="639">
        <v>683.32</v>
      </c>
      <c r="G134" s="633" t="s">
        <v>921</v>
      </c>
      <c r="H134" s="633" t="s">
        <v>135</v>
      </c>
      <c r="I134" s="627" t="s">
        <v>768</v>
      </c>
      <c r="J134" s="629" t="s">
        <v>704</v>
      </c>
      <c r="K134" s="635" t="s">
        <v>705</v>
      </c>
      <c r="L134" s="634" t="s">
        <v>8283</v>
      </c>
      <c r="M134" s="641">
        <v>44841</v>
      </c>
      <c r="N134" s="630">
        <f t="shared" si="9"/>
        <v>10</v>
      </c>
      <c r="O134" s="630">
        <f t="shared" si="10"/>
        <v>9</v>
      </c>
      <c r="P134" s="631" t="str">
        <f t="shared" si="11"/>
        <v>Gastos_Gerais</v>
      </c>
    </row>
    <row r="135" spans="1:16" ht="24" hidden="1" x14ac:dyDescent="0.2">
      <c r="A135" s="622">
        <f>IF(B135="","",COUNT('Diário 3º PA'!$A$4:$A$4242)+COUNT('Diário 4º PA'!$A$4:$A$2224)+COUNT('Diário 5º PA'!$A$4:$A$5221)+ROW()-3)</f>
        <v>6386</v>
      </c>
      <c r="B135" s="641">
        <v>44844</v>
      </c>
      <c r="C135" s="638">
        <v>44805</v>
      </c>
      <c r="D135" s="633" t="s">
        <v>115</v>
      </c>
      <c r="E135" s="633" t="s">
        <v>230</v>
      </c>
      <c r="F135" s="639">
        <v>1226.79</v>
      </c>
      <c r="G135" s="633" t="s">
        <v>230</v>
      </c>
      <c r="H135" s="633" t="s">
        <v>128</v>
      </c>
      <c r="I135" s="627" t="s">
        <v>5988</v>
      </c>
      <c r="J135" s="629" t="s">
        <v>704</v>
      </c>
      <c r="K135" s="657" t="s">
        <v>428</v>
      </c>
      <c r="L135" s="657">
        <v>88340780</v>
      </c>
      <c r="M135" s="641">
        <v>44841</v>
      </c>
      <c r="N135" s="630">
        <f t="shared" si="9"/>
        <v>10</v>
      </c>
      <c r="O135" s="630">
        <f t="shared" si="10"/>
        <v>9</v>
      </c>
      <c r="P135" s="631" t="str">
        <f t="shared" si="11"/>
        <v>Gastos_Gerais</v>
      </c>
    </row>
    <row r="136" spans="1:16" hidden="1" x14ac:dyDescent="0.2">
      <c r="A136" s="622">
        <f>IF(B136="","",COUNT('Diário 3º PA'!$A$4:$A$4242)+COUNT('Diário 4º PA'!$A$4:$A$2224)+COUNT('Diário 5º PA'!$A$4:$A$5221)+ROW()-3)</f>
        <v>6387</v>
      </c>
      <c r="B136" s="641">
        <v>44844</v>
      </c>
      <c r="C136" s="638">
        <v>44805</v>
      </c>
      <c r="D136" s="633" t="s">
        <v>115</v>
      </c>
      <c r="E136" s="633" t="s">
        <v>230</v>
      </c>
      <c r="F136" s="639">
        <v>705.02</v>
      </c>
      <c r="G136" s="633" t="s">
        <v>230</v>
      </c>
      <c r="H136" s="626" t="s">
        <v>132</v>
      </c>
      <c r="I136" s="627" t="s">
        <v>5988</v>
      </c>
      <c r="J136" s="629" t="s">
        <v>704</v>
      </c>
      <c r="K136" s="657" t="s">
        <v>428</v>
      </c>
      <c r="L136" s="640">
        <v>85995412</v>
      </c>
      <c r="M136" s="641">
        <v>44841</v>
      </c>
      <c r="N136" s="630">
        <f t="shared" si="9"/>
        <v>10</v>
      </c>
      <c r="O136" s="630">
        <f t="shared" si="10"/>
        <v>9</v>
      </c>
      <c r="P136" s="631" t="str">
        <f t="shared" si="11"/>
        <v>Gastos_Gerais</v>
      </c>
    </row>
    <row r="137" spans="1:16" hidden="1" x14ac:dyDescent="0.2">
      <c r="A137" s="622">
        <f>IF(B137="","",COUNT('Diário 3º PA'!$A$4:$A$4242)+COUNT('Diário 4º PA'!$A$4:$A$2224)+COUNT('Diário 5º PA'!$A$4:$A$5221)+ROW()-3)</f>
        <v>6388</v>
      </c>
      <c r="B137" s="641">
        <v>44844</v>
      </c>
      <c r="C137" s="638">
        <v>44805</v>
      </c>
      <c r="D137" s="633" t="s">
        <v>115</v>
      </c>
      <c r="E137" s="626" t="s">
        <v>230</v>
      </c>
      <c r="F137" s="639">
        <v>4645.4399999999996</v>
      </c>
      <c r="G137" s="633" t="s">
        <v>230</v>
      </c>
      <c r="H137" s="626" t="s">
        <v>129</v>
      </c>
      <c r="I137" s="627" t="s">
        <v>5988</v>
      </c>
      <c r="J137" s="629" t="s">
        <v>704</v>
      </c>
      <c r="K137" s="657" t="s">
        <v>428</v>
      </c>
      <c r="L137" s="640">
        <v>87212437</v>
      </c>
      <c r="M137" s="641">
        <v>44841</v>
      </c>
      <c r="N137" s="630">
        <f t="shared" si="9"/>
        <v>10</v>
      </c>
      <c r="O137" s="630">
        <f t="shared" si="10"/>
        <v>9</v>
      </c>
      <c r="P137" s="631" t="str">
        <f t="shared" si="11"/>
        <v>Gastos_Gerais</v>
      </c>
    </row>
    <row r="138" spans="1:16" hidden="1" x14ac:dyDescent="0.2">
      <c r="A138" s="622">
        <f>IF(B138="","",COUNT('Diário 3º PA'!$A$4:$A$4242)+COUNT('Diário 4º PA'!$A$4:$A$2224)+COUNT('Diário 5º PA'!$A$4:$A$5221)+ROW()-3)</f>
        <v>6389</v>
      </c>
      <c r="B138" s="641">
        <v>44844</v>
      </c>
      <c r="C138" s="638">
        <v>44805</v>
      </c>
      <c r="D138" s="633" t="s">
        <v>115</v>
      </c>
      <c r="E138" s="626" t="s">
        <v>230</v>
      </c>
      <c r="F138" s="639">
        <v>3858.62</v>
      </c>
      <c r="G138" s="633" t="s">
        <v>230</v>
      </c>
      <c r="H138" s="626" t="s">
        <v>135</v>
      </c>
      <c r="I138" s="627" t="s">
        <v>5988</v>
      </c>
      <c r="J138" s="629" t="s">
        <v>704</v>
      </c>
      <c r="K138" s="657" t="s">
        <v>428</v>
      </c>
      <c r="L138" s="640">
        <v>86768085</v>
      </c>
      <c r="M138" s="641">
        <v>44841</v>
      </c>
      <c r="N138" s="630">
        <f t="shared" si="9"/>
        <v>10</v>
      </c>
      <c r="O138" s="630">
        <f t="shared" si="10"/>
        <v>9</v>
      </c>
      <c r="P138" s="631" t="str">
        <f t="shared" si="11"/>
        <v>Gastos_Gerais</v>
      </c>
    </row>
    <row r="139" spans="1:16" hidden="1" x14ac:dyDescent="0.2">
      <c r="A139" s="622">
        <f>IF(B139="","",COUNT('Diário 3º PA'!$A$4:$A$4242)+COUNT('Diário 4º PA'!$A$4:$A$2224)+COUNT('Diário 5º PA'!$A$4:$A$5221)+ROW()-3)</f>
        <v>6390</v>
      </c>
      <c r="B139" s="641">
        <v>44844</v>
      </c>
      <c r="C139" s="638">
        <v>44805</v>
      </c>
      <c r="D139" s="633" t="s">
        <v>115</v>
      </c>
      <c r="E139" s="626" t="s">
        <v>302</v>
      </c>
      <c r="F139" s="639">
        <v>39678.75</v>
      </c>
      <c r="G139" s="627" t="s">
        <v>6091</v>
      </c>
      <c r="H139" s="633" t="s">
        <v>129</v>
      </c>
      <c r="I139" s="633" t="s">
        <v>818</v>
      </c>
      <c r="J139" s="629" t="s">
        <v>704</v>
      </c>
      <c r="K139" s="657" t="s">
        <v>428</v>
      </c>
      <c r="L139" s="657">
        <v>44</v>
      </c>
      <c r="M139" s="641">
        <v>44840</v>
      </c>
      <c r="N139" s="630">
        <f t="shared" si="9"/>
        <v>10</v>
      </c>
      <c r="O139" s="630">
        <f t="shared" si="10"/>
        <v>9</v>
      </c>
      <c r="P139" s="631" t="str">
        <f t="shared" si="11"/>
        <v>Gastos_Gerais</v>
      </c>
    </row>
    <row r="140" spans="1:16" hidden="1" x14ac:dyDescent="0.2">
      <c r="A140" s="622">
        <f>IF(B140="","",COUNT('Diário 3º PA'!$A$4:$A$4242)+COUNT('Diário 4º PA'!$A$4:$A$2224)+COUNT('Diário 5º PA'!$A$4:$A$5221)+ROW()-3)</f>
        <v>6391</v>
      </c>
      <c r="B140" s="641">
        <v>44844</v>
      </c>
      <c r="C140" s="638">
        <v>44805</v>
      </c>
      <c r="D140" s="633" t="s">
        <v>115</v>
      </c>
      <c r="E140" s="626" t="s">
        <v>302</v>
      </c>
      <c r="F140" s="639">
        <v>26111.279999999999</v>
      </c>
      <c r="G140" s="627" t="s">
        <v>6132</v>
      </c>
      <c r="H140" s="633" t="s">
        <v>130</v>
      </c>
      <c r="I140" s="633" t="s">
        <v>818</v>
      </c>
      <c r="J140" s="629" t="s">
        <v>704</v>
      </c>
      <c r="K140" s="657" t="s">
        <v>428</v>
      </c>
      <c r="L140" s="657">
        <v>45</v>
      </c>
      <c r="M140" s="641">
        <v>44840</v>
      </c>
      <c r="N140" s="630">
        <f t="shared" si="9"/>
        <v>10</v>
      </c>
      <c r="O140" s="630">
        <f t="shared" si="10"/>
        <v>9</v>
      </c>
      <c r="P140" s="631" t="str">
        <f t="shared" si="11"/>
        <v>Gastos_Gerais</v>
      </c>
    </row>
    <row r="141" spans="1:16" hidden="1" x14ac:dyDescent="0.2">
      <c r="A141" s="622">
        <f>IF(B141="","",COUNT('Diário 3º PA'!$A$4:$A$4242)+COUNT('Diário 4º PA'!$A$4:$A$2224)+COUNT('Diário 5º PA'!$A$4:$A$5221)+ROW()-3)</f>
        <v>6392</v>
      </c>
      <c r="B141" s="641">
        <v>44844</v>
      </c>
      <c r="C141" s="638">
        <v>44805</v>
      </c>
      <c r="D141" s="633" t="s">
        <v>115</v>
      </c>
      <c r="E141" s="626" t="s">
        <v>302</v>
      </c>
      <c r="F141" s="639">
        <v>12854.98</v>
      </c>
      <c r="G141" s="627" t="s">
        <v>6063</v>
      </c>
      <c r="H141" s="633" t="s">
        <v>139</v>
      </c>
      <c r="I141" s="633" t="s">
        <v>818</v>
      </c>
      <c r="J141" s="629" t="s">
        <v>704</v>
      </c>
      <c r="K141" s="657" t="s">
        <v>428</v>
      </c>
      <c r="L141" s="657">
        <v>43</v>
      </c>
      <c r="M141" s="641">
        <v>44839</v>
      </c>
      <c r="N141" s="630">
        <f t="shared" si="9"/>
        <v>10</v>
      </c>
      <c r="O141" s="630">
        <f t="shared" si="10"/>
        <v>9</v>
      </c>
      <c r="P141" s="631" t="str">
        <f t="shared" si="11"/>
        <v>Gastos_Gerais</v>
      </c>
    </row>
    <row r="142" spans="1:16" x14ac:dyDescent="0.2">
      <c r="A142" s="622">
        <f>IF(B142="","",COUNT('Diário 3º PA'!$A$4:$A$4242)+COUNT('Diário 4º PA'!$A$4:$A$2224)+COUNT('Diário 5º PA'!$A$4:$A$5221)+ROW()-3)</f>
        <v>6393</v>
      </c>
      <c r="B142" s="641">
        <v>44844</v>
      </c>
      <c r="C142" s="638">
        <v>44805</v>
      </c>
      <c r="D142" s="633" t="s">
        <v>115</v>
      </c>
      <c r="E142" s="626" t="s">
        <v>302</v>
      </c>
      <c r="F142" s="639">
        <v>15172.28</v>
      </c>
      <c r="G142" s="626" t="s">
        <v>6061</v>
      </c>
      <c r="H142" s="626" t="s">
        <v>140</v>
      </c>
      <c r="I142" s="627" t="s">
        <v>810</v>
      </c>
      <c r="J142" s="629" t="s">
        <v>704</v>
      </c>
      <c r="K142" s="635" t="s">
        <v>428</v>
      </c>
      <c r="L142" s="634">
        <v>182</v>
      </c>
      <c r="M142" s="641">
        <v>44840</v>
      </c>
      <c r="N142" s="630">
        <f t="shared" si="9"/>
        <v>10</v>
      </c>
      <c r="O142" s="630">
        <f t="shared" si="10"/>
        <v>9</v>
      </c>
      <c r="P142" s="631" t="str">
        <f t="shared" si="11"/>
        <v>Gastos_Gerais</v>
      </c>
    </row>
    <row r="143" spans="1:16" hidden="1" x14ac:dyDescent="0.2">
      <c r="A143" s="622">
        <f>IF(B143="","",COUNT('Diário 3º PA'!$A$4:$A$4242)+COUNT('Diário 4º PA'!$A$4:$A$2224)+COUNT('Diário 5º PA'!$A$4:$A$5221)+ROW()-3)</f>
        <v>6394</v>
      </c>
      <c r="B143" s="641">
        <v>44844</v>
      </c>
      <c r="C143" s="638">
        <v>44805</v>
      </c>
      <c r="D143" s="633" t="s">
        <v>115</v>
      </c>
      <c r="E143" s="626" t="s">
        <v>302</v>
      </c>
      <c r="F143" s="639">
        <v>17592.560000000001</v>
      </c>
      <c r="G143" s="626" t="s">
        <v>6081</v>
      </c>
      <c r="H143" s="626" t="s">
        <v>134</v>
      </c>
      <c r="I143" s="627" t="s">
        <v>810</v>
      </c>
      <c r="J143" s="629" t="s">
        <v>704</v>
      </c>
      <c r="K143" s="635" t="s">
        <v>428</v>
      </c>
      <c r="L143" s="634">
        <v>184</v>
      </c>
      <c r="M143" s="641">
        <v>44840</v>
      </c>
      <c r="N143" s="630">
        <f t="shared" si="9"/>
        <v>10</v>
      </c>
      <c r="O143" s="630">
        <f t="shared" si="10"/>
        <v>9</v>
      </c>
      <c r="P143" s="631" t="str">
        <f t="shared" si="11"/>
        <v>Gastos_Gerais</v>
      </c>
    </row>
    <row r="144" spans="1:16" ht="24" hidden="1" x14ac:dyDescent="0.2">
      <c r="A144" s="622">
        <f>IF(B144="","",COUNT('Diário 3º PA'!$A$4:$A$4242)+COUNT('Diário 4º PA'!$A$4:$A$2224)+COUNT('Diário 5º PA'!$A$4:$A$5221)+ROW()-3)</f>
        <v>6395</v>
      </c>
      <c r="B144" s="641">
        <v>44844</v>
      </c>
      <c r="C144" s="658">
        <v>44835</v>
      </c>
      <c r="D144" s="626" t="s">
        <v>115</v>
      </c>
      <c r="E144" s="626" t="s">
        <v>318</v>
      </c>
      <c r="F144" s="639">
        <v>891.5</v>
      </c>
      <c r="G144" s="627" t="s">
        <v>8284</v>
      </c>
      <c r="H144" s="626" t="s">
        <v>134</v>
      </c>
      <c r="I144" s="627" t="s">
        <v>6001</v>
      </c>
      <c r="J144" s="629" t="s">
        <v>704</v>
      </c>
      <c r="K144" s="635" t="s">
        <v>428</v>
      </c>
      <c r="L144" s="634">
        <v>612</v>
      </c>
      <c r="M144" s="641">
        <v>44841</v>
      </c>
      <c r="N144" s="630">
        <f t="shared" si="9"/>
        <v>10</v>
      </c>
      <c r="O144" s="630">
        <f t="shared" si="10"/>
        <v>10</v>
      </c>
      <c r="P144" s="631" t="str">
        <f t="shared" si="11"/>
        <v>Gastos_Gerais</v>
      </c>
    </row>
    <row r="145" spans="1:16" ht="36" hidden="1" x14ac:dyDescent="0.2">
      <c r="A145" s="622">
        <f>IF(B145="","",COUNT('Diário 3º PA'!$A$4:$A$4242)+COUNT('Diário 4º PA'!$A$4:$A$2224)+COUNT('Diário 5º PA'!$A$4:$A$5221)+ROW()-3)</f>
        <v>6396</v>
      </c>
      <c r="B145" s="641">
        <v>44844</v>
      </c>
      <c r="C145" s="658">
        <v>44835</v>
      </c>
      <c r="D145" s="626" t="s">
        <v>115</v>
      </c>
      <c r="E145" s="626" t="s">
        <v>318</v>
      </c>
      <c r="F145" s="639">
        <v>160</v>
      </c>
      <c r="G145" s="627" t="s">
        <v>8285</v>
      </c>
      <c r="H145" s="626" t="s">
        <v>133</v>
      </c>
      <c r="I145" s="627" t="s">
        <v>6937</v>
      </c>
      <c r="J145" s="634" t="s">
        <v>5990</v>
      </c>
      <c r="K145" s="635" t="s">
        <v>428</v>
      </c>
      <c r="L145" s="634">
        <v>1742</v>
      </c>
      <c r="M145" s="641">
        <v>44840</v>
      </c>
      <c r="N145" s="630">
        <f t="shared" si="9"/>
        <v>10</v>
      </c>
      <c r="O145" s="630">
        <f t="shared" si="10"/>
        <v>10</v>
      </c>
      <c r="P145" s="631" t="str">
        <f t="shared" si="11"/>
        <v>Gastos_Gerais</v>
      </c>
    </row>
    <row r="146" spans="1:16" ht="24" hidden="1" x14ac:dyDescent="0.2">
      <c r="A146" s="622">
        <f>IF(B146="","",COUNT('Diário 3º PA'!$A$4:$A$4242)+COUNT('Diário 4º PA'!$A$4:$A$2224)+COUNT('Diário 5º PA'!$A$4:$A$5221)+ROW()-3)</f>
        <v>6397</v>
      </c>
      <c r="B146" s="641">
        <v>44844</v>
      </c>
      <c r="C146" s="658">
        <v>44835</v>
      </c>
      <c r="D146" s="626" t="s">
        <v>115</v>
      </c>
      <c r="E146" s="626" t="s">
        <v>318</v>
      </c>
      <c r="F146" s="639">
        <v>140</v>
      </c>
      <c r="G146" s="626" t="s">
        <v>8286</v>
      </c>
      <c r="H146" s="626" t="s">
        <v>136</v>
      </c>
      <c r="I146" s="627" t="s">
        <v>6001</v>
      </c>
      <c r="J146" s="629" t="s">
        <v>704</v>
      </c>
      <c r="K146" s="635" t="s">
        <v>428</v>
      </c>
      <c r="L146" s="634">
        <v>609</v>
      </c>
      <c r="M146" s="641">
        <v>44840</v>
      </c>
      <c r="N146" s="630">
        <f t="shared" si="9"/>
        <v>10</v>
      </c>
      <c r="O146" s="630">
        <f t="shared" si="10"/>
        <v>10</v>
      </c>
      <c r="P146" s="631" t="str">
        <f t="shared" si="11"/>
        <v>Gastos_Gerais</v>
      </c>
    </row>
    <row r="147" spans="1:16" ht="36" hidden="1" x14ac:dyDescent="0.2">
      <c r="A147" s="622">
        <f>IF(B147="","",COUNT('Diário 3º PA'!$A$4:$A$4242)+COUNT('Diário 4º PA'!$A$4:$A$2224)+COUNT('Diário 5º PA'!$A$4:$A$5221)+ROW()-3)</f>
        <v>6398</v>
      </c>
      <c r="B147" s="641">
        <v>44844</v>
      </c>
      <c r="C147" s="658">
        <v>44835</v>
      </c>
      <c r="D147" s="626" t="s">
        <v>115</v>
      </c>
      <c r="E147" s="626" t="s">
        <v>378</v>
      </c>
      <c r="F147" s="639">
        <v>249.9</v>
      </c>
      <c r="G147" s="626" t="s">
        <v>8287</v>
      </c>
      <c r="H147" s="626" t="s">
        <v>137</v>
      </c>
      <c r="I147" s="627" t="s">
        <v>8288</v>
      </c>
      <c r="J147" s="634" t="s">
        <v>5990</v>
      </c>
      <c r="K147" s="635" t="s">
        <v>428</v>
      </c>
      <c r="L147" s="634">
        <v>1384</v>
      </c>
      <c r="M147" s="641">
        <v>44844</v>
      </c>
      <c r="N147" s="630">
        <f t="shared" si="9"/>
        <v>10</v>
      </c>
      <c r="O147" s="630">
        <f t="shared" si="10"/>
        <v>10</v>
      </c>
      <c r="P147" s="631" t="str">
        <f t="shared" si="11"/>
        <v>Gastos_Gerais</v>
      </c>
    </row>
    <row r="148" spans="1:16" ht="24" hidden="1" x14ac:dyDescent="0.2">
      <c r="A148" s="622">
        <f>IF(B148="","",COUNT('Diário 3º PA'!$A$4:$A$4242)+COUNT('Diário 4º PA'!$A$4:$A$2224)+COUNT('Diário 5º PA'!$A$4:$A$5221)+ROW()-3)</f>
        <v>6399</v>
      </c>
      <c r="B148" s="641">
        <v>44844</v>
      </c>
      <c r="C148" s="658">
        <v>44835</v>
      </c>
      <c r="D148" s="626" t="s">
        <v>115</v>
      </c>
      <c r="E148" s="626" t="s">
        <v>318</v>
      </c>
      <c r="F148" s="639">
        <v>759.5</v>
      </c>
      <c r="G148" s="626" t="s">
        <v>8289</v>
      </c>
      <c r="H148" s="626" t="s">
        <v>127</v>
      </c>
      <c r="I148" s="627" t="s">
        <v>6001</v>
      </c>
      <c r="J148" s="634" t="s">
        <v>1464</v>
      </c>
      <c r="K148" s="635" t="s">
        <v>428</v>
      </c>
      <c r="L148" s="634">
        <v>611</v>
      </c>
      <c r="M148" s="641">
        <v>44840</v>
      </c>
      <c r="N148" s="630">
        <f t="shared" si="9"/>
        <v>10</v>
      </c>
      <c r="O148" s="630">
        <f t="shared" si="10"/>
        <v>10</v>
      </c>
      <c r="P148" s="631" t="str">
        <f t="shared" si="11"/>
        <v>Gastos_Gerais</v>
      </c>
    </row>
    <row r="149" spans="1:16" ht="36" hidden="1" x14ac:dyDescent="0.2">
      <c r="A149" s="622">
        <f>IF(B149="","",COUNT('Diário 3º PA'!$A$4:$A$4242)+COUNT('Diário 4º PA'!$A$4:$A$2224)+COUNT('Diário 5º PA'!$A$4:$A$5221)+ROW()-3)</f>
        <v>6400</v>
      </c>
      <c r="B149" s="641">
        <v>44844</v>
      </c>
      <c r="C149" s="658">
        <v>44835</v>
      </c>
      <c r="D149" s="626" t="s">
        <v>115</v>
      </c>
      <c r="E149" s="626" t="s">
        <v>318</v>
      </c>
      <c r="F149" s="639">
        <v>753.5</v>
      </c>
      <c r="G149" s="626" t="s">
        <v>8290</v>
      </c>
      <c r="H149" s="626" t="s">
        <v>127</v>
      </c>
      <c r="I149" s="627" t="s">
        <v>6001</v>
      </c>
      <c r="J149" s="634" t="s">
        <v>1464</v>
      </c>
      <c r="K149" s="635" t="s">
        <v>428</v>
      </c>
      <c r="L149" s="634">
        <v>610</v>
      </c>
      <c r="M149" s="641">
        <v>44840</v>
      </c>
      <c r="N149" s="630">
        <f t="shared" si="9"/>
        <v>10</v>
      </c>
      <c r="O149" s="630">
        <f t="shared" si="10"/>
        <v>10</v>
      </c>
      <c r="P149" s="631" t="str">
        <f t="shared" si="11"/>
        <v>Gastos_Gerais</v>
      </c>
    </row>
    <row r="150" spans="1:16" ht="60" hidden="1" x14ac:dyDescent="0.2">
      <c r="A150" s="622">
        <f>IF(B150="","",COUNT('Diário 3º PA'!$A$4:$A$4242)+COUNT('Diário 4º PA'!$A$4:$A$2224)+COUNT('Diário 5º PA'!$A$4:$A$5221)+ROW()-3)</f>
        <v>6401</v>
      </c>
      <c r="B150" s="641">
        <v>44844</v>
      </c>
      <c r="C150" s="658">
        <v>44835</v>
      </c>
      <c r="D150" s="626" t="s">
        <v>117</v>
      </c>
      <c r="E150" s="626" t="s">
        <v>389</v>
      </c>
      <c r="F150" s="639">
        <v>315</v>
      </c>
      <c r="G150" s="627" t="s">
        <v>8291</v>
      </c>
      <c r="H150" s="626" t="s">
        <v>140</v>
      </c>
      <c r="I150" s="627" t="s">
        <v>8292</v>
      </c>
      <c r="J150" s="634" t="s">
        <v>1464</v>
      </c>
      <c r="K150" s="635" t="s">
        <v>428</v>
      </c>
      <c r="L150" s="634">
        <v>34</v>
      </c>
      <c r="M150" s="641">
        <v>44841</v>
      </c>
      <c r="N150" s="630">
        <f t="shared" si="9"/>
        <v>10</v>
      </c>
      <c r="O150" s="630">
        <f t="shared" si="10"/>
        <v>10</v>
      </c>
      <c r="P150" s="631" t="str">
        <f t="shared" si="11"/>
        <v>Aquisição_de_Bens_Permanentes</v>
      </c>
    </row>
    <row r="151" spans="1:16" ht="24" hidden="1" x14ac:dyDescent="0.2">
      <c r="A151" s="622">
        <f>IF(B151="","",COUNT('Diário 3º PA'!$A$4:$A$4242)+COUNT('Diário 4º PA'!$A$4:$A$2224)+COUNT('Diário 5º PA'!$A$4:$A$5221)+ROW()-3)</f>
        <v>6402</v>
      </c>
      <c r="B151" s="641">
        <v>44844</v>
      </c>
      <c r="C151" s="658">
        <v>44835</v>
      </c>
      <c r="D151" s="626" t="s">
        <v>115</v>
      </c>
      <c r="E151" s="626" t="s">
        <v>318</v>
      </c>
      <c r="F151" s="639">
        <v>265.5</v>
      </c>
      <c r="G151" s="627" t="s">
        <v>8293</v>
      </c>
      <c r="H151" s="626" t="s">
        <v>129</v>
      </c>
      <c r="I151" s="627" t="s">
        <v>8294</v>
      </c>
      <c r="J151" s="634" t="s">
        <v>1464</v>
      </c>
      <c r="K151" s="635" t="s">
        <v>428</v>
      </c>
      <c r="L151" s="634">
        <v>2394</v>
      </c>
      <c r="M151" s="641">
        <v>44844</v>
      </c>
      <c r="N151" s="630">
        <f t="shared" si="9"/>
        <v>10</v>
      </c>
      <c r="O151" s="630">
        <f t="shared" si="10"/>
        <v>10</v>
      </c>
      <c r="P151" s="631" t="str">
        <f t="shared" si="11"/>
        <v>Gastos_Gerais</v>
      </c>
    </row>
    <row r="152" spans="1:16" ht="24" hidden="1" x14ac:dyDescent="0.2">
      <c r="A152" s="622">
        <f>IF(B152="","",COUNT('Diário 3º PA'!$A$4:$A$4242)+COUNT('Diário 4º PA'!$A$4:$A$2224)+COUNT('Diário 5º PA'!$A$4:$A$5221)+ROW()-3)</f>
        <v>6403</v>
      </c>
      <c r="B152" s="641">
        <v>44844</v>
      </c>
      <c r="C152" s="638">
        <v>44835</v>
      </c>
      <c r="D152" s="626" t="s">
        <v>104</v>
      </c>
      <c r="E152" s="626" t="s">
        <v>189</v>
      </c>
      <c r="F152" s="639">
        <v>2288.11</v>
      </c>
      <c r="G152" s="627" t="s">
        <v>8295</v>
      </c>
      <c r="H152" s="646" t="s">
        <v>136</v>
      </c>
      <c r="I152" s="627" t="s">
        <v>8296</v>
      </c>
      <c r="J152" s="634" t="s">
        <v>5990</v>
      </c>
      <c r="K152" s="632" t="s">
        <v>1531</v>
      </c>
      <c r="L152" s="634">
        <v>992541028</v>
      </c>
      <c r="M152" s="641">
        <v>44844</v>
      </c>
      <c r="N152" s="630">
        <f t="shared" si="9"/>
        <v>10</v>
      </c>
      <c r="O152" s="630">
        <f t="shared" si="10"/>
        <v>10</v>
      </c>
      <c r="P152" s="631" t="str">
        <f t="shared" si="11"/>
        <v>Gastos_com_Pessoal</v>
      </c>
    </row>
    <row r="153" spans="1:16" ht="24" hidden="1" x14ac:dyDescent="0.2">
      <c r="A153" s="622">
        <f>IF(B153="","",COUNT('Diário 3º PA'!$A$4:$A$4242)+COUNT('Diário 4º PA'!$A$4:$A$2224)+COUNT('Diário 5º PA'!$A$4:$A$5221)+ROW()-3)</f>
        <v>6404</v>
      </c>
      <c r="B153" s="641">
        <v>44844</v>
      </c>
      <c r="C153" s="638">
        <v>44835</v>
      </c>
      <c r="D153" s="626" t="s">
        <v>104</v>
      </c>
      <c r="E153" s="626" t="s">
        <v>191</v>
      </c>
      <c r="F153" s="639">
        <v>805.58</v>
      </c>
      <c r="G153" s="627" t="s">
        <v>8297</v>
      </c>
      <c r="H153" s="646" t="s">
        <v>136</v>
      </c>
      <c r="I153" s="648" t="s">
        <v>8296</v>
      </c>
      <c r="J153" s="634" t="s">
        <v>5990</v>
      </c>
      <c r="K153" s="632" t="s">
        <v>1531</v>
      </c>
      <c r="L153" s="634">
        <v>992541028</v>
      </c>
      <c r="M153" s="641">
        <v>44844</v>
      </c>
      <c r="N153" s="630">
        <f t="shared" si="9"/>
        <v>10</v>
      </c>
      <c r="O153" s="630">
        <f t="shared" si="10"/>
        <v>10</v>
      </c>
      <c r="P153" s="631" t="str">
        <f t="shared" si="11"/>
        <v>Gastos_com_Pessoal</v>
      </c>
    </row>
    <row r="154" spans="1:16" ht="24" hidden="1" x14ac:dyDescent="0.2">
      <c r="A154" s="622">
        <f>IF(B154="","",COUNT('Diário 3º PA'!$A$4:$A$4242)+COUNT('Diário 4º PA'!$A$4:$A$2224)+COUNT('Diário 5º PA'!$A$4:$A$5221)+ROW()-3)</f>
        <v>6405</v>
      </c>
      <c r="B154" s="641">
        <v>44844</v>
      </c>
      <c r="C154" s="638">
        <v>44835</v>
      </c>
      <c r="D154" s="626" t="s">
        <v>104</v>
      </c>
      <c r="E154" s="626" t="s">
        <v>189</v>
      </c>
      <c r="F154" s="639">
        <v>2355.58</v>
      </c>
      <c r="G154" s="627" t="s">
        <v>8298</v>
      </c>
      <c r="H154" s="646" t="s">
        <v>136</v>
      </c>
      <c r="I154" s="648" t="s">
        <v>8299</v>
      </c>
      <c r="J154" s="634" t="s">
        <v>5990</v>
      </c>
      <c r="K154" s="632" t="s">
        <v>1531</v>
      </c>
      <c r="L154" s="634">
        <v>992541028</v>
      </c>
      <c r="M154" s="641">
        <v>44844</v>
      </c>
      <c r="N154" s="630">
        <f t="shared" si="9"/>
        <v>10</v>
      </c>
      <c r="O154" s="630">
        <f t="shared" si="10"/>
        <v>10</v>
      </c>
      <c r="P154" s="631" t="str">
        <f t="shared" si="11"/>
        <v>Gastos_com_Pessoal</v>
      </c>
    </row>
    <row r="155" spans="1:16" ht="24" hidden="1" x14ac:dyDescent="0.2">
      <c r="A155" s="622">
        <f>IF(B155="","",COUNT('Diário 3º PA'!$A$4:$A$4242)+COUNT('Diário 4º PA'!$A$4:$A$2224)+COUNT('Diário 5º PA'!$A$4:$A$5221)+ROW()-3)</f>
        <v>6406</v>
      </c>
      <c r="B155" s="641">
        <v>44844</v>
      </c>
      <c r="C155" s="638">
        <v>44835</v>
      </c>
      <c r="D155" s="626" t="s">
        <v>104</v>
      </c>
      <c r="E155" s="626" t="s">
        <v>191</v>
      </c>
      <c r="F155" s="639">
        <v>833.61</v>
      </c>
      <c r="G155" s="627" t="s">
        <v>8300</v>
      </c>
      <c r="H155" s="646" t="s">
        <v>136</v>
      </c>
      <c r="I155" s="648" t="s">
        <v>8299</v>
      </c>
      <c r="J155" s="634" t="s">
        <v>5990</v>
      </c>
      <c r="K155" s="632" t="s">
        <v>1531</v>
      </c>
      <c r="L155" s="634">
        <v>992541028</v>
      </c>
      <c r="M155" s="641">
        <v>44844</v>
      </c>
      <c r="N155" s="630">
        <f t="shared" si="9"/>
        <v>10</v>
      </c>
      <c r="O155" s="630">
        <f t="shared" si="10"/>
        <v>10</v>
      </c>
      <c r="P155" s="631" t="str">
        <f t="shared" si="11"/>
        <v>Gastos_com_Pessoal</v>
      </c>
    </row>
    <row r="156" spans="1:16" ht="24" hidden="1" x14ac:dyDescent="0.2">
      <c r="A156" s="622">
        <f>IF(B156="","",COUNT('Diário 3º PA'!$A$4:$A$4242)+COUNT('Diário 4º PA'!$A$4:$A$2224)+COUNT('Diário 5º PA'!$A$4:$A$5221)+ROW()-3)</f>
        <v>6407</v>
      </c>
      <c r="B156" s="641">
        <v>44844</v>
      </c>
      <c r="C156" s="638">
        <v>44835</v>
      </c>
      <c r="D156" s="626" t="s">
        <v>104</v>
      </c>
      <c r="E156" s="626" t="s">
        <v>189</v>
      </c>
      <c r="F156" s="639">
        <v>2404.0300000000002</v>
      </c>
      <c r="G156" s="627" t="s">
        <v>8301</v>
      </c>
      <c r="H156" s="646" t="s">
        <v>131</v>
      </c>
      <c r="I156" s="648" t="s">
        <v>8302</v>
      </c>
      <c r="J156" s="634" t="s">
        <v>5990</v>
      </c>
      <c r="K156" s="632" t="s">
        <v>1531</v>
      </c>
      <c r="L156" s="634">
        <v>992541028</v>
      </c>
      <c r="M156" s="641">
        <v>44844</v>
      </c>
      <c r="N156" s="630">
        <f t="shared" si="9"/>
        <v>10</v>
      </c>
      <c r="O156" s="630">
        <f t="shared" si="10"/>
        <v>10</v>
      </c>
      <c r="P156" s="631" t="str">
        <f t="shared" si="11"/>
        <v>Gastos_com_Pessoal</v>
      </c>
    </row>
    <row r="157" spans="1:16" ht="24" hidden="1" x14ac:dyDescent="0.2">
      <c r="A157" s="622">
        <f>IF(B157="","",COUNT('Diário 3º PA'!$A$4:$A$4242)+COUNT('Diário 4º PA'!$A$4:$A$2224)+COUNT('Diário 5º PA'!$A$4:$A$5221)+ROW()-3)</f>
        <v>6408</v>
      </c>
      <c r="B157" s="641">
        <v>44844</v>
      </c>
      <c r="C157" s="638">
        <v>44835</v>
      </c>
      <c r="D157" s="626" t="s">
        <v>104</v>
      </c>
      <c r="E157" s="626" t="s">
        <v>191</v>
      </c>
      <c r="F157" s="639">
        <v>830.11</v>
      </c>
      <c r="G157" s="627" t="s">
        <v>8303</v>
      </c>
      <c r="H157" s="646" t="s">
        <v>131</v>
      </c>
      <c r="I157" s="648" t="s">
        <v>8302</v>
      </c>
      <c r="J157" s="634" t="s">
        <v>5990</v>
      </c>
      <c r="K157" s="632" t="s">
        <v>1531</v>
      </c>
      <c r="L157" s="634">
        <v>992541028</v>
      </c>
      <c r="M157" s="641">
        <v>44844</v>
      </c>
      <c r="N157" s="630">
        <f t="shared" si="9"/>
        <v>10</v>
      </c>
      <c r="O157" s="630">
        <f t="shared" si="10"/>
        <v>10</v>
      </c>
      <c r="P157" s="631" t="str">
        <f t="shared" si="11"/>
        <v>Gastos_com_Pessoal</v>
      </c>
    </row>
    <row r="158" spans="1:16" ht="24" hidden="1" x14ac:dyDescent="0.2">
      <c r="A158" s="622">
        <f>IF(B158="","",COUNT('Diário 3º PA'!$A$4:$A$4242)+COUNT('Diário 4º PA'!$A$4:$A$2224)+COUNT('Diário 5º PA'!$A$4:$A$5221)+ROW()-3)</f>
        <v>6409</v>
      </c>
      <c r="B158" s="641">
        <v>44844</v>
      </c>
      <c r="C158" s="638">
        <v>44835</v>
      </c>
      <c r="D158" s="626" t="s">
        <v>104</v>
      </c>
      <c r="E158" s="626" t="s">
        <v>189</v>
      </c>
      <c r="F158" s="639">
        <v>2196.0700000000002</v>
      </c>
      <c r="G158" s="627" t="s">
        <v>8304</v>
      </c>
      <c r="H158" s="646" t="s">
        <v>136</v>
      </c>
      <c r="I158" s="648" t="s">
        <v>8305</v>
      </c>
      <c r="J158" s="634" t="s">
        <v>5990</v>
      </c>
      <c r="K158" s="632" t="s">
        <v>1531</v>
      </c>
      <c r="L158" s="634">
        <v>992541028</v>
      </c>
      <c r="M158" s="641">
        <v>44844</v>
      </c>
      <c r="N158" s="630">
        <f t="shared" si="9"/>
        <v>10</v>
      </c>
      <c r="O158" s="630">
        <f t="shared" si="10"/>
        <v>10</v>
      </c>
      <c r="P158" s="631" t="str">
        <f t="shared" si="11"/>
        <v>Gastos_com_Pessoal</v>
      </c>
    </row>
    <row r="159" spans="1:16" ht="24" hidden="1" x14ac:dyDescent="0.2">
      <c r="A159" s="622">
        <f>IF(B159="","",COUNT('Diário 3º PA'!$A$4:$A$4242)+COUNT('Diário 4º PA'!$A$4:$A$2224)+COUNT('Diário 5º PA'!$A$4:$A$5221)+ROW()-3)</f>
        <v>6410</v>
      </c>
      <c r="B159" s="641">
        <v>44844</v>
      </c>
      <c r="C159" s="638">
        <v>44835</v>
      </c>
      <c r="D159" s="626" t="s">
        <v>104</v>
      </c>
      <c r="E159" s="626" t="s">
        <v>191</v>
      </c>
      <c r="F159" s="639">
        <v>767.2</v>
      </c>
      <c r="G159" s="627" t="s">
        <v>8306</v>
      </c>
      <c r="H159" s="646" t="s">
        <v>136</v>
      </c>
      <c r="I159" s="648" t="s">
        <v>8305</v>
      </c>
      <c r="J159" s="634" t="s">
        <v>5990</v>
      </c>
      <c r="K159" s="632" t="s">
        <v>1531</v>
      </c>
      <c r="L159" s="634">
        <v>992541028</v>
      </c>
      <c r="M159" s="641">
        <v>44844</v>
      </c>
      <c r="N159" s="630">
        <f t="shared" si="9"/>
        <v>10</v>
      </c>
      <c r="O159" s="630">
        <f t="shared" si="10"/>
        <v>10</v>
      </c>
      <c r="P159" s="631" t="str">
        <f t="shared" si="11"/>
        <v>Gastos_com_Pessoal</v>
      </c>
    </row>
    <row r="160" spans="1:16" ht="24" hidden="1" x14ac:dyDescent="0.2">
      <c r="A160" s="622">
        <f>IF(B160="","",COUNT('Diário 3º PA'!$A$4:$A$4242)+COUNT('Diário 4º PA'!$A$4:$A$2224)+COUNT('Diário 5º PA'!$A$4:$A$5221)+ROW()-3)</f>
        <v>6411</v>
      </c>
      <c r="B160" s="641">
        <v>44844</v>
      </c>
      <c r="C160" s="638">
        <v>44835</v>
      </c>
      <c r="D160" s="626" t="s">
        <v>104</v>
      </c>
      <c r="E160" s="626" t="s">
        <v>189</v>
      </c>
      <c r="F160" s="639">
        <v>2619.62</v>
      </c>
      <c r="G160" s="627" t="s">
        <v>8307</v>
      </c>
      <c r="H160" s="646" t="s">
        <v>140</v>
      </c>
      <c r="I160" s="627" t="s">
        <v>8308</v>
      </c>
      <c r="J160" s="634" t="s">
        <v>5990</v>
      </c>
      <c r="K160" s="632" t="s">
        <v>1531</v>
      </c>
      <c r="L160" s="634">
        <v>992541028</v>
      </c>
      <c r="M160" s="641">
        <v>44844</v>
      </c>
      <c r="N160" s="630">
        <f t="shared" si="9"/>
        <v>10</v>
      </c>
      <c r="O160" s="630">
        <f t="shared" si="10"/>
        <v>10</v>
      </c>
      <c r="P160" s="631" t="str">
        <f t="shared" si="11"/>
        <v>Gastos_com_Pessoal</v>
      </c>
    </row>
    <row r="161" spans="1:16" ht="24" hidden="1" x14ac:dyDescent="0.2">
      <c r="A161" s="622">
        <f>IF(B161="","",COUNT('Diário 3º PA'!$A$4:$A$4242)+COUNT('Diário 4º PA'!$A$4:$A$2224)+COUNT('Diário 5º PA'!$A$4:$A$5221)+ROW()-3)</f>
        <v>6412</v>
      </c>
      <c r="B161" s="641">
        <v>44844</v>
      </c>
      <c r="C161" s="638">
        <v>44835</v>
      </c>
      <c r="D161" s="626" t="s">
        <v>104</v>
      </c>
      <c r="E161" s="626" t="s">
        <v>191</v>
      </c>
      <c r="F161" s="639">
        <v>908.1</v>
      </c>
      <c r="G161" s="627" t="s">
        <v>8309</v>
      </c>
      <c r="H161" s="646" t="s">
        <v>140</v>
      </c>
      <c r="I161" s="627" t="s">
        <v>8308</v>
      </c>
      <c r="J161" s="634" t="s">
        <v>5990</v>
      </c>
      <c r="K161" s="632" t="s">
        <v>1531</v>
      </c>
      <c r="L161" s="634">
        <v>992541028</v>
      </c>
      <c r="M161" s="641">
        <v>44844</v>
      </c>
      <c r="N161" s="630">
        <f t="shared" si="9"/>
        <v>10</v>
      </c>
      <c r="O161" s="630">
        <f t="shared" si="10"/>
        <v>10</v>
      </c>
      <c r="P161" s="631" t="str">
        <f t="shared" si="11"/>
        <v>Gastos_com_Pessoal</v>
      </c>
    </row>
    <row r="162" spans="1:16" ht="24" hidden="1" x14ac:dyDescent="0.2">
      <c r="A162" s="622">
        <f>IF(B162="","",COUNT('Diário 3º PA'!$A$4:$A$4242)+COUNT('Diário 4º PA'!$A$4:$A$2224)+COUNT('Diário 5º PA'!$A$4:$A$5221)+ROW()-3)</f>
        <v>6413</v>
      </c>
      <c r="B162" s="641">
        <v>44844</v>
      </c>
      <c r="C162" s="638">
        <v>44835</v>
      </c>
      <c r="D162" s="646" t="s">
        <v>115</v>
      </c>
      <c r="E162" s="646" t="s">
        <v>342</v>
      </c>
      <c r="F162" s="668">
        <v>60</v>
      </c>
      <c r="G162" s="646" t="s">
        <v>8310</v>
      </c>
      <c r="H162" s="646" t="s">
        <v>139</v>
      </c>
      <c r="I162" s="648" t="s">
        <v>8311</v>
      </c>
      <c r="J162" s="634" t="s">
        <v>5990</v>
      </c>
      <c r="K162" s="632" t="s">
        <v>1531</v>
      </c>
      <c r="L162" s="634">
        <v>992541028</v>
      </c>
      <c r="M162" s="641">
        <v>44844</v>
      </c>
      <c r="N162" s="630">
        <f t="shared" si="9"/>
        <v>10</v>
      </c>
      <c r="O162" s="630">
        <f t="shared" si="10"/>
        <v>10</v>
      </c>
      <c r="P162" s="631" t="str">
        <f t="shared" si="11"/>
        <v>Gastos_Gerais</v>
      </c>
    </row>
    <row r="163" spans="1:16" ht="24" hidden="1" x14ac:dyDescent="0.2">
      <c r="A163" s="622">
        <f>IF(B163="","",COUNT('Diário 3º PA'!$A$4:$A$4242)+COUNT('Diário 4º PA'!$A$4:$A$2224)+COUNT('Diário 5º PA'!$A$4:$A$5221)+ROW()-3)</f>
        <v>6414</v>
      </c>
      <c r="B163" s="641">
        <v>44844</v>
      </c>
      <c r="C163" s="638">
        <v>44835</v>
      </c>
      <c r="D163" s="646" t="s">
        <v>115</v>
      </c>
      <c r="E163" s="646" t="s">
        <v>342</v>
      </c>
      <c r="F163" s="668">
        <v>60</v>
      </c>
      <c r="G163" s="646" t="s">
        <v>8312</v>
      </c>
      <c r="H163" s="646" t="s">
        <v>139</v>
      </c>
      <c r="I163" s="648" t="s">
        <v>8313</v>
      </c>
      <c r="J163" s="634" t="s">
        <v>5990</v>
      </c>
      <c r="K163" s="632" t="s">
        <v>1531</v>
      </c>
      <c r="L163" s="634">
        <v>992541028</v>
      </c>
      <c r="M163" s="641">
        <v>44844</v>
      </c>
      <c r="N163" s="630">
        <f t="shared" si="9"/>
        <v>10</v>
      </c>
      <c r="O163" s="630">
        <f t="shared" si="10"/>
        <v>10</v>
      </c>
      <c r="P163" s="631" t="str">
        <f t="shared" si="11"/>
        <v>Gastos_Gerais</v>
      </c>
    </row>
    <row r="164" spans="1:16" ht="24" hidden="1" x14ac:dyDescent="0.2">
      <c r="A164" s="622">
        <f>IF(B164="","",COUNT('Diário 3º PA'!$A$4:$A$4242)+COUNT('Diário 4º PA'!$A$4:$A$2224)+COUNT('Diário 5º PA'!$A$4:$A$5221)+ROW()-3)</f>
        <v>6415</v>
      </c>
      <c r="B164" s="641">
        <v>44844</v>
      </c>
      <c r="C164" s="638">
        <v>44835</v>
      </c>
      <c r="D164" s="646" t="s">
        <v>115</v>
      </c>
      <c r="E164" s="646" t="s">
        <v>342</v>
      </c>
      <c r="F164" s="668">
        <v>60</v>
      </c>
      <c r="G164" s="626" t="s">
        <v>8314</v>
      </c>
      <c r="H164" s="646" t="s">
        <v>139</v>
      </c>
      <c r="I164" s="627" t="s">
        <v>8315</v>
      </c>
      <c r="J164" s="634" t="s">
        <v>5990</v>
      </c>
      <c r="K164" s="632" t="s">
        <v>1531</v>
      </c>
      <c r="L164" s="634">
        <v>992541028</v>
      </c>
      <c r="M164" s="641">
        <v>44844</v>
      </c>
      <c r="N164" s="630">
        <f t="shared" si="9"/>
        <v>10</v>
      </c>
      <c r="O164" s="630">
        <f t="shared" si="10"/>
        <v>10</v>
      </c>
      <c r="P164" s="631" t="str">
        <f t="shared" si="11"/>
        <v>Gastos_Gerais</v>
      </c>
    </row>
    <row r="165" spans="1:16" ht="24" x14ac:dyDescent="0.2">
      <c r="A165" s="622">
        <f>IF(B165="","",COUNT('Diário 3º PA'!$A$4:$A$4242)+COUNT('Diário 4º PA'!$A$4:$A$2224)+COUNT('Diário 5º PA'!$A$4:$A$5221)+ROW()-3)</f>
        <v>6416</v>
      </c>
      <c r="B165" s="641">
        <v>44844</v>
      </c>
      <c r="C165" s="638">
        <v>44835</v>
      </c>
      <c r="D165" s="646" t="s">
        <v>115</v>
      </c>
      <c r="E165" s="646" t="s">
        <v>342</v>
      </c>
      <c r="F165" s="639">
        <v>60.2</v>
      </c>
      <c r="G165" s="626" t="s">
        <v>8316</v>
      </c>
      <c r="H165" s="626" t="s">
        <v>140</v>
      </c>
      <c r="I165" s="627" t="s">
        <v>8317</v>
      </c>
      <c r="J165" s="634" t="s">
        <v>5990</v>
      </c>
      <c r="K165" s="632" t="s">
        <v>1531</v>
      </c>
      <c r="L165" s="634">
        <v>992541028</v>
      </c>
      <c r="M165" s="641">
        <v>44844</v>
      </c>
      <c r="N165" s="630">
        <f t="shared" si="9"/>
        <v>10</v>
      </c>
      <c r="O165" s="630">
        <f t="shared" si="10"/>
        <v>10</v>
      </c>
      <c r="P165" s="631" t="str">
        <f t="shared" si="11"/>
        <v>Gastos_Gerais</v>
      </c>
    </row>
    <row r="166" spans="1:16" ht="24" x14ac:dyDescent="0.2">
      <c r="A166" s="622">
        <f>IF(B166="","",COUNT('Diário 3º PA'!$A$4:$A$4242)+COUNT('Diário 4º PA'!$A$4:$A$2224)+COUNT('Diário 5º PA'!$A$4:$A$5221)+ROW()-3)</f>
        <v>6417</v>
      </c>
      <c r="B166" s="641">
        <v>44844</v>
      </c>
      <c r="C166" s="638">
        <v>44835</v>
      </c>
      <c r="D166" s="646" t="s">
        <v>115</v>
      </c>
      <c r="E166" s="646" t="s">
        <v>342</v>
      </c>
      <c r="F166" s="639">
        <v>60.2</v>
      </c>
      <c r="G166" s="626" t="s">
        <v>8318</v>
      </c>
      <c r="H166" s="626" t="s">
        <v>140</v>
      </c>
      <c r="I166" s="627" t="s">
        <v>8308</v>
      </c>
      <c r="J166" s="634" t="s">
        <v>5990</v>
      </c>
      <c r="K166" s="632" t="s">
        <v>1531</v>
      </c>
      <c r="L166" s="634">
        <v>992541028</v>
      </c>
      <c r="M166" s="641">
        <v>44844</v>
      </c>
      <c r="N166" s="630">
        <f t="shared" si="9"/>
        <v>10</v>
      </c>
      <c r="O166" s="630">
        <f t="shared" si="10"/>
        <v>10</v>
      </c>
      <c r="P166" s="631" t="str">
        <f t="shared" si="11"/>
        <v>Gastos_Gerais</v>
      </c>
    </row>
    <row r="167" spans="1:16" ht="36" hidden="1" x14ac:dyDescent="0.2">
      <c r="A167" s="622">
        <f>IF(B167="","",COUNT('Diário 3º PA'!$A$4:$A$4242)+COUNT('Diário 4º PA'!$A$4:$A$2224)+COUNT('Diário 5º PA'!$A$4:$A$5221)+ROW()-3)</f>
        <v>6418</v>
      </c>
      <c r="B167" s="641">
        <v>44844</v>
      </c>
      <c r="C167" s="638">
        <v>44835</v>
      </c>
      <c r="D167" s="646" t="s">
        <v>115</v>
      </c>
      <c r="E167" s="646" t="s">
        <v>342</v>
      </c>
      <c r="F167" s="639">
        <v>16.8</v>
      </c>
      <c r="G167" s="626" t="s">
        <v>8319</v>
      </c>
      <c r="H167" s="646" t="s">
        <v>139</v>
      </c>
      <c r="I167" s="648" t="s">
        <v>8313</v>
      </c>
      <c r="J167" s="634" t="s">
        <v>5990</v>
      </c>
      <c r="K167" s="632" t="s">
        <v>1531</v>
      </c>
      <c r="L167" s="634">
        <v>992541028</v>
      </c>
      <c r="M167" s="641">
        <v>44844</v>
      </c>
      <c r="N167" s="630">
        <f t="shared" si="9"/>
        <v>10</v>
      </c>
      <c r="O167" s="630">
        <f t="shared" si="10"/>
        <v>10</v>
      </c>
      <c r="P167" s="631" t="str">
        <f t="shared" si="11"/>
        <v>Gastos_Gerais</v>
      </c>
    </row>
    <row r="168" spans="1:16" ht="24" hidden="1" x14ac:dyDescent="0.2">
      <c r="A168" s="622">
        <f>IF(B168="","",COUNT('Diário 3º PA'!$A$4:$A$4242)+COUNT('Diário 4º PA'!$A$4:$A$2224)+COUNT('Diário 5º PA'!$A$4:$A$5221)+ROW()-3)</f>
        <v>6419</v>
      </c>
      <c r="B168" s="641">
        <v>44844</v>
      </c>
      <c r="C168" s="658">
        <v>44835</v>
      </c>
      <c r="D168" s="626" t="s">
        <v>104</v>
      </c>
      <c r="E168" s="626" t="s">
        <v>187</v>
      </c>
      <c r="F168" s="639">
        <v>5996.62</v>
      </c>
      <c r="G168" s="626" t="s">
        <v>1019</v>
      </c>
      <c r="H168" s="626" t="s">
        <v>130</v>
      </c>
      <c r="I168" s="627" t="s">
        <v>4691</v>
      </c>
      <c r="J168" s="634" t="s">
        <v>5990</v>
      </c>
      <c r="K168" s="632" t="s">
        <v>1531</v>
      </c>
      <c r="L168" s="634">
        <v>992541028</v>
      </c>
      <c r="M168" s="641">
        <v>44844</v>
      </c>
      <c r="N168" s="630">
        <f t="shared" si="9"/>
        <v>10</v>
      </c>
      <c r="O168" s="630">
        <f t="shared" si="10"/>
        <v>10</v>
      </c>
      <c r="P168" s="631" t="str">
        <f t="shared" si="11"/>
        <v>Gastos_com_Pessoal</v>
      </c>
    </row>
    <row r="169" spans="1:16" ht="24" hidden="1" x14ac:dyDescent="0.2">
      <c r="A169" s="622">
        <f>IF(B169="","",COUNT('Diário 3º PA'!$A$4:$A$4242)+COUNT('Diário 4º PA'!$A$4:$A$2224)+COUNT('Diário 5º PA'!$A$4:$A$5221)+ROW()-3)</f>
        <v>6420</v>
      </c>
      <c r="B169" s="641">
        <v>44844</v>
      </c>
      <c r="C169" s="658">
        <v>44835</v>
      </c>
      <c r="D169" s="626" t="s">
        <v>104</v>
      </c>
      <c r="E169" s="626" t="s">
        <v>189</v>
      </c>
      <c r="F169" s="639">
        <v>8994.92</v>
      </c>
      <c r="G169" s="626" t="s">
        <v>915</v>
      </c>
      <c r="H169" s="626" t="s">
        <v>130</v>
      </c>
      <c r="I169" s="627" t="s">
        <v>4691</v>
      </c>
      <c r="J169" s="634" t="s">
        <v>5990</v>
      </c>
      <c r="K169" s="632" t="s">
        <v>1531</v>
      </c>
      <c r="L169" s="634">
        <v>992541028</v>
      </c>
      <c r="M169" s="641">
        <v>44844</v>
      </c>
      <c r="N169" s="630">
        <f t="shared" si="9"/>
        <v>10</v>
      </c>
      <c r="O169" s="630">
        <f t="shared" si="10"/>
        <v>10</v>
      </c>
      <c r="P169" s="631" t="str">
        <f t="shared" si="11"/>
        <v>Gastos_com_Pessoal</v>
      </c>
    </row>
    <row r="170" spans="1:16" ht="24" hidden="1" x14ac:dyDescent="0.2">
      <c r="A170" s="622">
        <f>IF(B170="","",COUNT('Diário 3º PA'!$A$4:$A$4242)+COUNT('Diário 4º PA'!$A$4:$A$2224)+COUNT('Diário 5º PA'!$A$4:$A$5221)+ROW()-3)</f>
        <v>6421</v>
      </c>
      <c r="B170" s="641">
        <v>44844</v>
      </c>
      <c r="C170" s="658">
        <v>44835</v>
      </c>
      <c r="D170" s="626" t="s">
        <v>104</v>
      </c>
      <c r="E170" s="626" t="s">
        <v>191</v>
      </c>
      <c r="F170" s="639">
        <v>2998.31</v>
      </c>
      <c r="G170" s="626" t="s">
        <v>918</v>
      </c>
      <c r="H170" s="626" t="s">
        <v>130</v>
      </c>
      <c r="I170" s="627" t="s">
        <v>4691</v>
      </c>
      <c r="J170" s="634" t="s">
        <v>5990</v>
      </c>
      <c r="K170" s="632" t="s">
        <v>1531</v>
      </c>
      <c r="L170" s="634">
        <v>992541028</v>
      </c>
      <c r="M170" s="641">
        <v>44844</v>
      </c>
      <c r="N170" s="630">
        <f t="shared" si="9"/>
        <v>10</v>
      </c>
      <c r="O170" s="630">
        <f t="shared" si="10"/>
        <v>10</v>
      </c>
      <c r="P170" s="631" t="str">
        <f t="shared" si="11"/>
        <v>Gastos_com_Pessoal</v>
      </c>
    </row>
    <row r="171" spans="1:16" ht="36" hidden="1" x14ac:dyDescent="0.2">
      <c r="A171" s="622">
        <f>IF(B171="","",COUNT('Diário 3º PA'!$A$4:$A$4242)+COUNT('Diário 4º PA'!$A$4:$A$2224)+COUNT('Diário 5º PA'!$A$4:$A$5221)+ROW()-3)</f>
        <v>6422</v>
      </c>
      <c r="B171" s="641">
        <v>44844</v>
      </c>
      <c r="C171" s="658">
        <v>44835</v>
      </c>
      <c r="D171" s="626" t="s">
        <v>104</v>
      </c>
      <c r="E171" s="626" t="s">
        <v>193</v>
      </c>
      <c r="F171" s="639">
        <v>7324.49</v>
      </c>
      <c r="G171" s="626" t="s">
        <v>919</v>
      </c>
      <c r="H171" s="626" t="s">
        <v>130</v>
      </c>
      <c r="I171" s="627" t="s">
        <v>4691</v>
      </c>
      <c r="J171" s="634" t="s">
        <v>5990</v>
      </c>
      <c r="K171" s="632" t="s">
        <v>1531</v>
      </c>
      <c r="L171" s="634">
        <v>992541028</v>
      </c>
      <c r="M171" s="641">
        <v>44844</v>
      </c>
      <c r="N171" s="630">
        <f t="shared" si="9"/>
        <v>10</v>
      </c>
      <c r="O171" s="630">
        <f t="shared" si="10"/>
        <v>10</v>
      </c>
      <c r="P171" s="631" t="str">
        <f t="shared" si="11"/>
        <v>Gastos_com_Pessoal</v>
      </c>
    </row>
    <row r="172" spans="1:16" ht="24" hidden="1" x14ac:dyDescent="0.2">
      <c r="A172" s="622">
        <f>IF(B172="","",COUNT('Diário 3º PA'!$A$4:$A$4242)+COUNT('Diário 4º PA'!$A$4:$A$2224)+COUNT('Diário 5º PA'!$A$4:$A$5221)+ROW()-3)</f>
        <v>6423</v>
      </c>
      <c r="B172" s="641">
        <v>44844</v>
      </c>
      <c r="C172" s="658">
        <v>44835</v>
      </c>
      <c r="D172" s="626" t="s">
        <v>104</v>
      </c>
      <c r="E172" s="626" t="s">
        <v>187</v>
      </c>
      <c r="F172" s="639">
        <v>5996.62</v>
      </c>
      <c r="G172" s="626" t="s">
        <v>1019</v>
      </c>
      <c r="H172" s="626" t="s">
        <v>134</v>
      </c>
      <c r="I172" s="627" t="s">
        <v>8274</v>
      </c>
      <c r="J172" s="634" t="s">
        <v>5990</v>
      </c>
      <c r="K172" s="632" t="s">
        <v>1531</v>
      </c>
      <c r="L172" s="634">
        <v>992541028</v>
      </c>
      <c r="M172" s="641">
        <v>44844</v>
      </c>
      <c r="N172" s="630">
        <f t="shared" si="9"/>
        <v>10</v>
      </c>
      <c r="O172" s="630">
        <f t="shared" si="10"/>
        <v>10</v>
      </c>
      <c r="P172" s="631" t="str">
        <f t="shared" si="11"/>
        <v>Gastos_com_Pessoal</v>
      </c>
    </row>
    <row r="173" spans="1:16" ht="24" hidden="1" x14ac:dyDescent="0.2">
      <c r="A173" s="622">
        <f>IF(B173="","",COUNT('Diário 3º PA'!$A$4:$A$4242)+COUNT('Diário 4º PA'!$A$4:$A$2224)+COUNT('Diário 5º PA'!$A$4:$A$5221)+ROW()-3)</f>
        <v>6424</v>
      </c>
      <c r="B173" s="641">
        <v>44844</v>
      </c>
      <c r="C173" s="658">
        <v>44835</v>
      </c>
      <c r="D173" s="626" t="s">
        <v>104</v>
      </c>
      <c r="E173" s="626" t="s">
        <v>189</v>
      </c>
      <c r="F173" s="639">
        <v>6596.28</v>
      </c>
      <c r="G173" s="626" t="s">
        <v>915</v>
      </c>
      <c r="H173" s="626" t="s">
        <v>134</v>
      </c>
      <c r="I173" s="627" t="s">
        <v>8274</v>
      </c>
      <c r="J173" s="634" t="s">
        <v>5990</v>
      </c>
      <c r="K173" s="632" t="s">
        <v>1531</v>
      </c>
      <c r="L173" s="634">
        <v>992541028</v>
      </c>
      <c r="M173" s="641">
        <v>44844</v>
      </c>
      <c r="N173" s="630">
        <f t="shared" si="9"/>
        <v>10</v>
      </c>
      <c r="O173" s="630">
        <f t="shared" si="10"/>
        <v>10</v>
      </c>
      <c r="P173" s="631" t="str">
        <f t="shared" si="11"/>
        <v>Gastos_com_Pessoal</v>
      </c>
    </row>
    <row r="174" spans="1:16" ht="24" hidden="1" x14ac:dyDescent="0.2">
      <c r="A174" s="622">
        <f>IF(B174="","",COUNT('Diário 3º PA'!$A$4:$A$4242)+COUNT('Diário 4º PA'!$A$4:$A$2224)+COUNT('Diário 5º PA'!$A$4:$A$5221)+ROW()-3)</f>
        <v>6425</v>
      </c>
      <c r="B174" s="641">
        <v>44844</v>
      </c>
      <c r="C174" s="658">
        <v>44835</v>
      </c>
      <c r="D174" s="626" t="s">
        <v>104</v>
      </c>
      <c r="E174" s="626" t="s">
        <v>191</v>
      </c>
      <c r="F174" s="639">
        <v>2198.66</v>
      </c>
      <c r="G174" s="626" t="s">
        <v>918</v>
      </c>
      <c r="H174" s="626" t="s">
        <v>134</v>
      </c>
      <c r="I174" s="627" t="s">
        <v>8274</v>
      </c>
      <c r="J174" s="634" t="s">
        <v>5990</v>
      </c>
      <c r="K174" s="632" t="s">
        <v>1531</v>
      </c>
      <c r="L174" s="634">
        <v>992541028</v>
      </c>
      <c r="M174" s="641">
        <v>44844</v>
      </c>
      <c r="N174" s="630">
        <f t="shared" si="9"/>
        <v>10</v>
      </c>
      <c r="O174" s="630">
        <f t="shared" si="10"/>
        <v>10</v>
      </c>
      <c r="P174" s="631" t="str">
        <f t="shared" si="11"/>
        <v>Gastos_com_Pessoal</v>
      </c>
    </row>
    <row r="175" spans="1:16" ht="36" hidden="1" x14ac:dyDescent="0.2">
      <c r="A175" s="622">
        <f>IF(B175="","",COUNT('Diário 3º PA'!$A$4:$A$4242)+COUNT('Diário 4º PA'!$A$4:$A$2224)+COUNT('Diário 5º PA'!$A$4:$A$5221)+ROW()-3)</f>
        <v>6426</v>
      </c>
      <c r="B175" s="641">
        <v>44844</v>
      </c>
      <c r="C175" s="658">
        <v>44835</v>
      </c>
      <c r="D175" s="626" t="s">
        <v>104</v>
      </c>
      <c r="E175" s="626" t="s">
        <v>193</v>
      </c>
      <c r="F175" s="639">
        <v>7123.9</v>
      </c>
      <c r="G175" s="626" t="s">
        <v>919</v>
      </c>
      <c r="H175" s="626" t="s">
        <v>134</v>
      </c>
      <c r="I175" s="627" t="s">
        <v>8274</v>
      </c>
      <c r="J175" s="634" t="s">
        <v>5990</v>
      </c>
      <c r="K175" s="632" t="s">
        <v>1531</v>
      </c>
      <c r="L175" s="634">
        <v>992541028</v>
      </c>
      <c r="M175" s="641">
        <v>44844</v>
      </c>
      <c r="N175" s="630">
        <f t="shared" si="9"/>
        <v>10</v>
      </c>
      <c r="O175" s="630">
        <f t="shared" si="10"/>
        <v>10</v>
      </c>
      <c r="P175" s="631" t="str">
        <f t="shared" si="11"/>
        <v>Gastos_com_Pessoal</v>
      </c>
    </row>
    <row r="176" spans="1:16" ht="24" hidden="1" x14ac:dyDescent="0.2">
      <c r="A176" s="622">
        <f>IF(B176="","",COUNT('Diário 3º PA'!$A$4:$A$4242)+COUNT('Diário 4º PA'!$A$4:$A$2224)+COUNT('Diário 5º PA'!$A$4:$A$5221)+ROW()-3)</f>
        <v>6427</v>
      </c>
      <c r="B176" s="641">
        <v>44844</v>
      </c>
      <c r="C176" s="658">
        <v>44835</v>
      </c>
      <c r="D176" s="626" t="s">
        <v>104</v>
      </c>
      <c r="E176" s="626" t="s">
        <v>187</v>
      </c>
      <c r="F176" s="639">
        <v>2568.25</v>
      </c>
      <c r="G176" s="626" t="s">
        <v>1019</v>
      </c>
      <c r="H176" s="626" t="s">
        <v>134</v>
      </c>
      <c r="I176" s="627" t="s">
        <v>8269</v>
      </c>
      <c r="J176" s="634" t="s">
        <v>5990</v>
      </c>
      <c r="K176" s="632" t="s">
        <v>1531</v>
      </c>
      <c r="L176" s="634">
        <v>992541028</v>
      </c>
      <c r="M176" s="641">
        <v>44844</v>
      </c>
      <c r="N176" s="630">
        <f t="shared" si="9"/>
        <v>10</v>
      </c>
      <c r="O176" s="630">
        <f t="shared" si="10"/>
        <v>10</v>
      </c>
      <c r="P176" s="631" t="str">
        <f t="shared" si="11"/>
        <v>Gastos_com_Pessoal</v>
      </c>
    </row>
    <row r="177" spans="1:16" ht="24" hidden="1" x14ac:dyDescent="0.2">
      <c r="A177" s="622">
        <f>IF(B177="","",COUNT('Diário 3º PA'!$A$4:$A$4242)+COUNT('Diário 4º PA'!$A$4:$A$2224)+COUNT('Diário 5º PA'!$A$4:$A$5221)+ROW()-3)</f>
        <v>6428</v>
      </c>
      <c r="B177" s="641">
        <v>44844</v>
      </c>
      <c r="C177" s="658">
        <v>44835</v>
      </c>
      <c r="D177" s="626" t="s">
        <v>104</v>
      </c>
      <c r="E177" s="626" t="s">
        <v>189</v>
      </c>
      <c r="F177" s="639">
        <v>4933.1400000000003</v>
      </c>
      <c r="G177" s="626" t="s">
        <v>915</v>
      </c>
      <c r="H177" s="626" t="s">
        <v>134</v>
      </c>
      <c r="I177" s="627" t="s">
        <v>8269</v>
      </c>
      <c r="J177" s="634" t="s">
        <v>5990</v>
      </c>
      <c r="K177" s="632" t="s">
        <v>1531</v>
      </c>
      <c r="L177" s="634">
        <v>992541028</v>
      </c>
      <c r="M177" s="641">
        <v>44844</v>
      </c>
      <c r="N177" s="630">
        <f t="shared" si="9"/>
        <v>10</v>
      </c>
      <c r="O177" s="630">
        <f t="shared" si="10"/>
        <v>10</v>
      </c>
      <c r="P177" s="631" t="str">
        <f t="shared" si="11"/>
        <v>Gastos_com_Pessoal</v>
      </c>
    </row>
    <row r="178" spans="1:16" ht="24" hidden="1" x14ac:dyDescent="0.2">
      <c r="A178" s="622">
        <f>IF(B178="","",COUNT('Diário 3º PA'!$A$4:$A$4242)+COUNT('Diário 4º PA'!$A$4:$A$2224)+COUNT('Diário 5º PA'!$A$4:$A$5221)+ROW()-3)</f>
        <v>6429</v>
      </c>
      <c r="B178" s="641">
        <v>44844</v>
      </c>
      <c r="C178" s="658">
        <v>44835</v>
      </c>
      <c r="D178" s="626" t="s">
        <v>104</v>
      </c>
      <c r="E178" s="626" t="s">
        <v>191</v>
      </c>
      <c r="F178" s="639">
        <v>1644.39</v>
      </c>
      <c r="G178" s="626" t="s">
        <v>918</v>
      </c>
      <c r="H178" s="626" t="s">
        <v>134</v>
      </c>
      <c r="I178" s="627" t="s">
        <v>8269</v>
      </c>
      <c r="J178" s="634" t="s">
        <v>5990</v>
      </c>
      <c r="K178" s="632" t="s">
        <v>1531</v>
      </c>
      <c r="L178" s="634">
        <v>992541028</v>
      </c>
      <c r="M178" s="641">
        <v>44844</v>
      </c>
      <c r="N178" s="630">
        <f t="shared" si="9"/>
        <v>10</v>
      </c>
      <c r="O178" s="630">
        <f t="shared" si="10"/>
        <v>10</v>
      </c>
      <c r="P178" s="631" t="str">
        <f t="shared" si="11"/>
        <v>Gastos_com_Pessoal</v>
      </c>
    </row>
    <row r="179" spans="1:16" ht="36" hidden="1" x14ac:dyDescent="0.2">
      <c r="A179" s="622">
        <f>IF(B179="","",COUNT('Diário 3º PA'!$A$4:$A$4242)+COUNT('Diário 4º PA'!$A$4:$A$2224)+COUNT('Diário 5º PA'!$A$4:$A$5221)+ROW()-3)</f>
        <v>6430</v>
      </c>
      <c r="B179" s="641">
        <v>44844</v>
      </c>
      <c r="C179" s="658">
        <v>44835</v>
      </c>
      <c r="D179" s="626" t="s">
        <v>104</v>
      </c>
      <c r="E179" s="626" t="s">
        <v>193</v>
      </c>
      <c r="F179" s="639">
        <v>3345.56</v>
      </c>
      <c r="G179" s="626" t="s">
        <v>919</v>
      </c>
      <c r="H179" s="626" t="s">
        <v>134</v>
      </c>
      <c r="I179" s="627" t="s">
        <v>8269</v>
      </c>
      <c r="J179" s="634" t="s">
        <v>5990</v>
      </c>
      <c r="K179" s="632" t="s">
        <v>1531</v>
      </c>
      <c r="L179" s="634">
        <v>992541028</v>
      </c>
      <c r="M179" s="641">
        <v>44844</v>
      </c>
      <c r="N179" s="630">
        <f t="shared" si="9"/>
        <v>10</v>
      </c>
      <c r="O179" s="630">
        <f t="shared" si="10"/>
        <v>10</v>
      </c>
      <c r="P179" s="631" t="str">
        <f t="shared" si="11"/>
        <v>Gastos_com_Pessoal</v>
      </c>
    </row>
    <row r="180" spans="1:16" ht="24" hidden="1" x14ac:dyDescent="0.2">
      <c r="A180" s="622">
        <f>IF(B180="","",COUNT('Diário 3º PA'!$A$4:$A$4242)+COUNT('Diário 4º PA'!$A$4:$A$2224)+COUNT('Diário 5º PA'!$A$4:$A$5221)+ROW()-3)</f>
        <v>6431</v>
      </c>
      <c r="B180" s="641">
        <v>44844</v>
      </c>
      <c r="C180" s="658">
        <v>44835</v>
      </c>
      <c r="D180" s="626" t="s">
        <v>104</v>
      </c>
      <c r="E180" s="626" t="s">
        <v>187</v>
      </c>
      <c r="F180" s="639">
        <v>2463.0300000000002</v>
      </c>
      <c r="G180" s="626" t="s">
        <v>1019</v>
      </c>
      <c r="H180" s="626" t="s">
        <v>134</v>
      </c>
      <c r="I180" s="627" t="s">
        <v>8272</v>
      </c>
      <c r="J180" s="634" t="s">
        <v>5990</v>
      </c>
      <c r="K180" s="632" t="s">
        <v>1531</v>
      </c>
      <c r="L180" s="634">
        <v>992541028</v>
      </c>
      <c r="M180" s="641">
        <v>44844</v>
      </c>
      <c r="N180" s="630">
        <f t="shared" si="9"/>
        <v>10</v>
      </c>
      <c r="O180" s="630">
        <f t="shared" si="10"/>
        <v>10</v>
      </c>
      <c r="P180" s="631" t="str">
        <f t="shared" si="11"/>
        <v>Gastos_com_Pessoal</v>
      </c>
    </row>
    <row r="181" spans="1:16" ht="24" hidden="1" x14ac:dyDescent="0.2">
      <c r="A181" s="622">
        <f>IF(B181="","",COUNT('Diário 3º PA'!$A$4:$A$4242)+COUNT('Diário 4º PA'!$A$4:$A$2224)+COUNT('Diário 5º PA'!$A$4:$A$5221)+ROW()-3)</f>
        <v>6432</v>
      </c>
      <c r="B181" s="641">
        <v>44844</v>
      </c>
      <c r="C181" s="658">
        <v>44835</v>
      </c>
      <c r="D181" s="626" t="s">
        <v>104</v>
      </c>
      <c r="E181" s="626" t="s">
        <v>189</v>
      </c>
      <c r="F181" s="639">
        <v>4233.18</v>
      </c>
      <c r="G181" s="626" t="s">
        <v>915</v>
      </c>
      <c r="H181" s="626" t="s">
        <v>134</v>
      </c>
      <c r="I181" s="627" t="s">
        <v>8272</v>
      </c>
      <c r="J181" s="634" t="s">
        <v>5990</v>
      </c>
      <c r="K181" s="632" t="s">
        <v>1531</v>
      </c>
      <c r="L181" s="634">
        <v>992541028</v>
      </c>
      <c r="M181" s="641">
        <v>44844</v>
      </c>
      <c r="N181" s="630">
        <f t="shared" si="9"/>
        <v>10</v>
      </c>
      <c r="O181" s="630">
        <f t="shared" si="10"/>
        <v>10</v>
      </c>
      <c r="P181" s="631" t="str">
        <f t="shared" si="11"/>
        <v>Gastos_com_Pessoal</v>
      </c>
    </row>
    <row r="182" spans="1:16" ht="36" hidden="1" x14ac:dyDescent="0.2">
      <c r="A182" s="622">
        <f>IF(B182="","",COUNT('Diário 3º PA'!$A$4:$A$4242)+COUNT('Diário 4º PA'!$A$4:$A$2224)+COUNT('Diário 5º PA'!$A$4:$A$5221)+ROW()-3)</f>
        <v>6433</v>
      </c>
      <c r="B182" s="641">
        <v>44844</v>
      </c>
      <c r="C182" s="658">
        <v>44835</v>
      </c>
      <c r="D182" s="626" t="s">
        <v>104</v>
      </c>
      <c r="E182" s="626" t="s">
        <v>193</v>
      </c>
      <c r="F182" s="639">
        <v>3170.28</v>
      </c>
      <c r="G182" s="626" t="s">
        <v>919</v>
      </c>
      <c r="H182" s="626" t="s">
        <v>134</v>
      </c>
      <c r="I182" s="627" t="s">
        <v>8272</v>
      </c>
      <c r="J182" s="634" t="s">
        <v>5990</v>
      </c>
      <c r="K182" s="632" t="s">
        <v>1531</v>
      </c>
      <c r="L182" s="634">
        <v>992541028</v>
      </c>
      <c r="M182" s="641">
        <v>44844</v>
      </c>
      <c r="N182" s="630">
        <f t="shared" si="9"/>
        <v>10</v>
      </c>
      <c r="O182" s="630">
        <f t="shared" si="10"/>
        <v>10</v>
      </c>
      <c r="P182" s="631" t="str">
        <f t="shared" si="11"/>
        <v>Gastos_com_Pessoal</v>
      </c>
    </row>
    <row r="183" spans="1:16" ht="24" hidden="1" x14ac:dyDescent="0.2">
      <c r="A183" s="622">
        <f>IF(B183="","",COUNT('Diário 3º PA'!$A$4:$A$4242)+COUNT('Diário 4º PA'!$A$4:$A$2224)+COUNT('Diário 5º PA'!$A$4:$A$5221)+ROW()-3)</f>
        <v>6434</v>
      </c>
      <c r="B183" s="641">
        <v>44844</v>
      </c>
      <c r="C183" s="658">
        <v>44835</v>
      </c>
      <c r="D183" s="626" t="s">
        <v>104</v>
      </c>
      <c r="E183" s="626" t="s">
        <v>187</v>
      </c>
      <c r="F183" s="639">
        <v>2578.6</v>
      </c>
      <c r="G183" s="626" t="s">
        <v>1019</v>
      </c>
      <c r="H183" s="626" t="s">
        <v>134</v>
      </c>
      <c r="I183" s="627" t="s">
        <v>8264</v>
      </c>
      <c r="J183" s="634" t="s">
        <v>5990</v>
      </c>
      <c r="K183" s="632" t="s">
        <v>1531</v>
      </c>
      <c r="L183" s="634">
        <v>992541028</v>
      </c>
      <c r="M183" s="641">
        <v>44844</v>
      </c>
      <c r="N183" s="630">
        <f t="shared" si="9"/>
        <v>10</v>
      </c>
      <c r="O183" s="630">
        <f t="shared" si="10"/>
        <v>10</v>
      </c>
      <c r="P183" s="631" t="str">
        <f t="shared" si="11"/>
        <v>Gastos_com_Pessoal</v>
      </c>
    </row>
    <row r="184" spans="1:16" ht="24" hidden="1" x14ac:dyDescent="0.2">
      <c r="A184" s="622">
        <f>IF(B184="","",COUNT('Diário 3º PA'!$A$4:$A$4242)+COUNT('Diário 4º PA'!$A$4:$A$2224)+COUNT('Diário 5º PA'!$A$4:$A$5221)+ROW()-3)</f>
        <v>6435</v>
      </c>
      <c r="B184" s="641">
        <v>44844</v>
      </c>
      <c r="C184" s="658">
        <v>44835</v>
      </c>
      <c r="D184" s="626" t="s">
        <v>104</v>
      </c>
      <c r="E184" s="626" t="s">
        <v>189</v>
      </c>
      <c r="F184" s="639">
        <v>2287.1799999999998</v>
      </c>
      <c r="G184" s="626" t="s">
        <v>915</v>
      </c>
      <c r="H184" s="626" t="s">
        <v>134</v>
      </c>
      <c r="I184" s="627" t="s">
        <v>8264</v>
      </c>
      <c r="J184" s="634" t="s">
        <v>5990</v>
      </c>
      <c r="K184" s="632" t="s">
        <v>1531</v>
      </c>
      <c r="L184" s="634">
        <v>992541028</v>
      </c>
      <c r="M184" s="641">
        <v>44844</v>
      </c>
      <c r="N184" s="630">
        <f t="shared" si="9"/>
        <v>10</v>
      </c>
      <c r="O184" s="630">
        <f t="shared" si="10"/>
        <v>10</v>
      </c>
      <c r="P184" s="631" t="str">
        <f t="shared" si="11"/>
        <v>Gastos_com_Pessoal</v>
      </c>
    </row>
    <row r="185" spans="1:16" ht="24" hidden="1" x14ac:dyDescent="0.2">
      <c r="A185" s="622">
        <f>IF(B185="","",COUNT('Diário 3º PA'!$A$4:$A$4242)+COUNT('Diário 4º PA'!$A$4:$A$2224)+COUNT('Diário 5º PA'!$A$4:$A$5221)+ROW()-3)</f>
        <v>6436</v>
      </c>
      <c r="B185" s="641">
        <v>44844</v>
      </c>
      <c r="C185" s="658">
        <v>44835</v>
      </c>
      <c r="D185" s="626" t="s">
        <v>104</v>
      </c>
      <c r="E185" s="626" t="s">
        <v>191</v>
      </c>
      <c r="F185" s="639">
        <v>762.39</v>
      </c>
      <c r="G185" s="626" t="s">
        <v>918</v>
      </c>
      <c r="H185" s="626" t="s">
        <v>134</v>
      </c>
      <c r="I185" s="627" t="s">
        <v>8264</v>
      </c>
      <c r="J185" s="634" t="s">
        <v>5990</v>
      </c>
      <c r="K185" s="632" t="s">
        <v>1531</v>
      </c>
      <c r="L185" s="634">
        <v>992541028</v>
      </c>
      <c r="M185" s="641">
        <v>44844</v>
      </c>
      <c r="N185" s="630">
        <f t="shared" si="9"/>
        <v>10</v>
      </c>
      <c r="O185" s="630">
        <f t="shared" si="10"/>
        <v>10</v>
      </c>
      <c r="P185" s="631" t="str">
        <f t="shared" si="11"/>
        <v>Gastos_com_Pessoal</v>
      </c>
    </row>
    <row r="186" spans="1:16" ht="36" hidden="1" x14ac:dyDescent="0.2">
      <c r="A186" s="622">
        <f>IF(B186="","",COUNT('Diário 3º PA'!$A$4:$A$4242)+COUNT('Diário 4º PA'!$A$4:$A$2224)+COUNT('Diário 5º PA'!$A$4:$A$5221)+ROW()-3)</f>
        <v>6437</v>
      </c>
      <c r="B186" s="641">
        <v>44844</v>
      </c>
      <c r="C186" s="658">
        <v>44835</v>
      </c>
      <c r="D186" s="626" t="s">
        <v>104</v>
      </c>
      <c r="E186" s="626" t="s">
        <v>193</v>
      </c>
      <c r="F186" s="639">
        <v>3391.9</v>
      </c>
      <c r="G186" s="626" t="s">
        <v>919</v>
      </c>
      <c r="H186" s="626" t="s">
        <v>134</v>
      </c>
      <c r="I186" s="627" t="s">
        <v>8264</v>
      </c>
      <c r="J186" s="634" t="s">
        <v>5990</v>
      </c>
      <c r="K186" s="632" t="s">
        <v>1531</v>
      </c>
      <c r="L186" s="634">
        <v>992541028</v>
      </c>
      <c r="M186" s="641">
        <v>44844</v>
      </c>
      <c r="N186" s="630">
        <f t="shared" si="9"/>
        <v>10</v>
      </c>
      <c r="O186" s="630">
        <f t="shared" si="10"/>
        <v>10</v>
      </c>
      <c r="P186" s="631" t="str">
        <f t="shared" si="11"/>
        <v>Gastos_com_Pessoal</v>
      </c>
    </row>
    <row r="187" spans="1:16" ht="24" hidden="1" x14ac:dyDescent="0.2">
      <c r="A187" s="622">
        <f>IF(B187="","",COUNT('Diário 3º PA'!$A$4:$A$4242)+COUNT('Diário 4º PA'!$A$4:$A$2224)+COUNT('Diário 5º PA'!$A$4:$A$5221)+ROW()-3)</f>
        <v>6438</v>
      </c>
      <c r="B187" s="641">
        <v>44844</v>
      </c>
      <c r="C187" s="658">
        <v>44835</v>
      </c>
      <c r="D187" s="626" t="s">
        <v>104</v>
      </c>
      <c r="E187" s="626" t="s">
        <v>187</v>
      </c>
      <c r="F187" s="639">
        <v>2387.5500000000002</v>
      </c>
      <c r="G187" s="626" t="s">
        <v>1019</v>
      </c>
      <c r="H187" s="626" t="s">
        <v>134</v>
      </c>
      <c r="I187" s="627" t="s">
        <v>5956</v>
      </c>
      <c r="J187" s="634" t="s">
        <v>5990</v>
      </c>
      <c r="K187" s="632" t="s">
        <v>1531</v>
      </c>
      <c r="L187" s="634">
        <v>992541028</v>
      </c>
      <c r="M187" s="641">
        <v>44844</v>
      </c>
      <c r="N187" s="630">
        <f t="shared" si="9"/>
        <v>10</v>
      </c>
      <c r="O187" s="630">
        <f t="shared" si="10"/>
        <v>10</v>
      </c>
      <c r="P187" s="631" t="str">
        <f t="shared" si="11"/>
        <v>Gastos_com_Pessoal</v>
      </c>
    </row>
    <row r="188" spans="1:16" ht="24" hidden="1" x14ac:dyDescent="0.2">
      <c r="A188" s="622">
        <f>IF(B188="","",COUNT('Diário 3º PA'!$A$4:$A$4242)+COUNT('Diário 4º PA'!$A$4:$A$2224)+COUNT('Diário 5º PA'!$A$4:$A$5221)+ROW()-3)</f>
        <v>6439</v>
      </c>
      <c r="B188" s="641">
        <v>44844</v>
      </c>
      <c r="C188" s="658">
        <v>44835</v>
      </c>
      <c r="D188" s="626" t="s">
        <v>104</v>
      </c>
      <c r="E188" s="626" t="s">
        <v>189</v>
      </c>
      <c r="F188" s="639">
        <v>2167.08</v>
      </c>
      <c r="G188" s="626" t="s">
        <v>915</v>
      </c>
      <c r="H188" s="626" t="s">
        <v>134</v>
      </c>
      <c r="I188" s="627" t="s">
        <v>5956</v>
      </c>
      <c r="J188" s="634" t="s">
        <v>5990</v>
      </c>
      <c r="K188" s="632" t="s">
        <v>1531</v>
      </c>
      <c r="L188" s="634">
        <v>992541028</v>
      </c>
      <c r="M188" s="641">
        <v>44844</v>
      </c>
      <c r="N188" s="630">
        <f t="shared" si="9"/>
        <v>10</v>
      </c>
      <c r="O188" s="630">
        <f t="shared" si="10"/>
        <v>10</v>
      </c>
      <c r="P188" s="631" t="str">
        <f t="shared" si="11"/>
        <v>Gastos_com_Pessoal</v>
      </c>
    </row>
    <row r="189" spans="1:16" ht="24" hidden="1" x14ac:dyDescent="0.2">
      <c r="A189" s="622">
        <f>IF(B189="","",COUNT('Diário 3º PA'!$A$4:$A$4242)+COUNT('Diário 4º PA'!$A$4:$A$2224)+COUNT('Diário 5º PA'!$A$4:$A$5221)+ROW()-3)</f>
        <v>6440</v>
      </c>
      <c r="B189" s="641">
        <v>44844</v>
      </c>
      <c r="C189" s="658">
        <v>44835</v>
      </c>
      <c r="D189" s="626" t="s">
        <v>104</v>
      </c>
      <c r="E189" s="626" t="s">
        <v>191</v>
      </c>
      <c r="F189" s="639">
        <v>722.36</v>
      </c>
      <c r="G189" s="626" t="s">
        <v>918</v>
      </c>
      <c r="H189" s="626" t="s">
        <v>134</v>
      </c>
      <c r="I189" s="627" t="s">
        <v>5956</v>
      </c>
      <c r="J189" s="634" t="s">
        <v>5990</v>
      </c>
      <c r="K189" s="632" t="s">
        <v>1531</v>
      </c>
      <c r="L189" s="634">
        <v>992541028</v>
      </c>
      <c r="M189" s="641">
        <v>44844</v>
      </c>
      <c r="N189" s="630">
        <f t="shared" si="9"/>
        <v>10</v>
      </c>
      <c r="O189" s="630">
        <f t="shared" si="10"/>
        <v>10</v>
      </c>
      <c r="P189" s="631" t="str">
        <f t="shared" si="11"/>
        <v>Gastos_com_Pessoal</v>
      </c>
    </row>
    <row r="190" spans="1:16" ht="36" hidden="1" x14ac:dyDescent="0.2">
      <c r="A190" s="622">
        <f>IF(B190="","",COUNT('Diário 3º PA'!$A$4:$A$4242)+COUNT('Diário 4º PA'!$A$4:$A$2224)+COUNT('Diário 5º PA'!$A$4:$A$5221)+ROW()-3)</f>
        <v>6441</v>
      </c>
      <c r="B190" s="641">
        <v>44844</v>
      </c>
      <c r="C190" s="658">
        <v>44835</v>
      </c>
      <c r="D190" s="626" t="s">
        <v>104</v>
      </c>
      <c r="E190" s="626" t="s">
        <v>193</v>
      </c>
      <c r="F190" s="639">
        <v>3119.6</v>
      </c>
      <c r="G190" s="626" t="s">
        <v>919</v>
      </c>
      <c r="H190" s="626" t="s">
        <v>134</v>
      </c>
      <c r="I190" s="627" t="s">
        <v>5956</v>
      </c>
      <c r="J190" s="634" t="s">
        <v>5990</v>
      </c>
      <c r="K190" s="632" t="s">
        <v>1531</v>
      </c>
      <c r="L190" s="634">
        <v>992541028</v>
      </c>
      <c r="M190" s="641">
        <v>44844</v>
      </c>
      <c r="N190" s="630">
        <f t="shared" si="9"/>
        <v>10</v>
      </c>
      <c r="O190" s="630">
        <f t="shared" si="10"/>
        <v>10</v>
      </c>
      <c r="P190" s="631" t="str">
        <f t="shared" si="11"/>
        <v>Gastos_com_Pessoal</v>
      </c>
    </row>
    <row r="191" spans="1:16" ht="24" hidden="1" x14ac:dyDescent="0.2">
      <c r="A191" s="622">
        <f>IF(B191="","",COUNT('Diário 3º PA'!$A$4:$A$4242)+COUNT('Diário 4º PA'!$A$4:$A$2224)+COUNT('Diário 5º PA'!$A$4:$A$5221)+ROW()-3)</f>
        <v>6442</v>
      </c>
      <c r="B191" s="641">
        <v>44844</v>
      </c>
      <c r="C191" s="658">
        <v>44835</v>
      </c>
      <c r="D191" s="626" t="s">
        <v>104</v>
      </c>
      <c r="E191" s="626" t="s">
        <v>187</v>
      </c>
      <c r="F191" s="639">
        <v>1754.7</v>
      </c>
      <c r="G191" s="626" t="s">
        <v>1019</v>
      </c>
      <c r="H191" s="626" t="s">
        <v>134</v>
      </c>
      <c r="I191" s="627" t="s">
        <v>7778</v>
      </c>
      <c r="J191" s="634" t="s">
        <v>5990</v>
      </c>
      <c r="K191" s="632" t="s">
        <v>1531</v>
      </c>
      <c r="L191" s="634">
        <v>992541028</v>
      </c>
      <c r="M191" s="641">
        <v>44844</v>
      </c>
      <c r="N191" s="630">
        <f t="shared" si="9"/>
        <v>10</v>
      </c>
      <c r="O191" s="630">
        <f t="shared" si="10"/>
        <v>10</v>
      </c>
      <c r="P191" s="631" t="str">
        <f t="shared" si="11"/>
        <v>Gastos_com_Pessoal</v>
      </c>
    </row>
    <row r="192" spans="1:16" ht="24" hidden="1" x14ac:dyDescent="0.2">
      <c r="A192" s="622">
        <f>IF(B192="","",COUNT('Diário 3º PA'!$A$4:$A$4242)+COUNT('Diário 4º PA'!$A$4:$A$2224)+COUNT('Diário 5º PA'!$A$4:$A$5221)+ROW()-3)</f>
        <v>6443</v>
      </c>
      <c r="B192" s="641">
        <v>44844</v>
      </c>
      <c r="C192" s="658">
        <v>44835</v>
      </c>
      <c r="D192" s="626" t="s">
        <v>104</v>
      </c>
      <c r="E192" s="626" t="s">
        <v>189</v>
      </c>
      <c r="F192" s="639">
        <v>1754.7</v>
      </c>
      <c r="G192" s="626" t="s">
        <v>915</v>
      </c>
      <c r="H192" s="626" t="s">
        <v>134</v>
      </c>
      <c r="I192" s="627" t="s">
        <v>7778</v>
      </c>
      <c r="J192" s="634" t="s">
        <v>5990</v>
      </c>
      <c r="K192" s="632" t="s">
        <v>1531</v>
      </c>
      <c r="L192" s="634">
        <v>992541028</v>
      </c>
      <c r="M192" s="641">
        <v>44844</v>
      </c>
      <c r="N192" s="630">
        <f t="shared" si="9"/>
        <v>10</v>
      </c>
      <c r="O192" s="630">
        <f t="shared" si="10"/>
        <v>10</v>
      </c>
      <c r="P192" s="631" t="str">
        <f t="shared" si="11"/>
        <v>Gastos_com_Pessoal</v>
      </c>
    </row>
    <row r="193" spans="1:16" ht="24" hidden="1" x14ac:dyDescent="0.2">
      <c r="A193" s="622">
        <f>IF(B193="","",COUNT('Diário 3º PA'!$A$4:$A$4242)+COUNT('Diário 4º PA'!$A$4:$A$2224)+COUNT('Diário 5º PA'!$A$4:$A$5221)+ROW()-3)</f>
        <v>6444</v>
      </c>
      <c r="B193" s="641">
        <v>44844</v>
      </c>
      <c r="C193" s="658">
        <v>44835</v>
      </c>
      <c r="D193" s="626" t="s">
        <v>104</v>
      </c>
      <c r="E193" s="626" t="s">
        <v>191</v>
      </c>
      <c r="F193" s="639">
        <v>584.9</v>
      </c>
      <c r="G193" s="626" t="s">
        <v>918</v>
      </c>
      <c r="H193" s="626" t="s">
        <v>134</v>
      </c>
      <c r="I193" s="627" t="s">
        <v>7778</v>
      </c>
      <c r="J193" s="634" t="s">
        <v>5990</v>
      </c>
      <c r="K193" s="632" t="s">
        <v>1531</v>
      </c>
      <c r="L193" s="634">
        <v>992541028</v>
      </c>
      <c r="M193" s="641">
        <v>44844</v>
      </c>
      <c r="N193" s="630">
        <f t="shared" si="9"/>
        <v>10</v>
      </c>
      <c r="O193" s="630">
        <f t="shared" si="10"/>
        <v>10</v>
      </c>
      <c r="P193" s="631" t="str">
        <f t="shared" si="11"/>
        <v>Gastos_com_Pessoal</v>
      </c>
    </row>
    <row r="194" spans="1:16" ht="36" hidden="1" x14ac:dyDescent="0.2">
      <c r="A194" s="622">
        <f>IF(B194="","",COUNT('Diário 3º PA'!$A$4:$A$4242)+COUNT('Diário 4º PA'!$A$4:$A$2224)+COUNT('Diário 5º PA'!$A$4:$A$5221)+ROW()-3)</f>
        <v>6445</v>
      </c>
      <c r="B194" s="641">
        <v>44844</v>
      </c>
      <c r="C194" s="658">
        <v>44835</v>
      </c>
      <c r="D194" s="626" t="s">
        <v>104</v>
      </c>
      <c r="E194" s="626" t="s">
        <v>193</v>
      </c>
      <c r="F194" s="639">
        <v>3024.11</v>
      </c>
      <c r="G194" s="626" t="s">
        <v>919</v>
      </c>
      <c r="H194" s="626" t="s">
        <v>134</v>
      </c>
      <c r="I194" s="627" t="s">
        <v>7778</v>
      </c>
      <c r="J194" s="634" t="s">
        <v>5990</v>
      </c>
      <c r="K194" s="632" t="s">
        <v>1531</v>
      </c>
      <c r="L194" s="634">
        <v>992541028</v>
      </c>
      <c r="M194" s="641">
        <v>44844</v>
      </c>
      <c r="N194" s="630">
        <f t="shared" si="9"/>
        <v>10</v>
      </c>
      <c r="O194" s="630">
        <f t="shared" si="10"/>
        <v>10</v>
      </c>
      <c r="P194" s="631" t="str">
        <f t="shared" si="11"/>
        <v>Gastos_com_Pessoal</v>
      </c>
    </row>
    <row r="195" spans="1:16" ht="24" hidden="1" x14ac:dyDescent="0.2">
      <c r="A195" s="622">
        <f>IF(B195="","",COUNT('Diário 3º PA'!$A$4:$A$4242)+COUNT('Diário 4º PA'!$A$4:$A$2224)+COUNT('Diário 5º PA'!$A$4:$A$5221)+ROW()-3)</f>
        <v>6446</v>
      </c>
      <c r="B195" s="641">
        <v>44844</v>
      </c>
      <c r="C195" s="658">
        <v>44835</v>
      </c>
      <c r="D195" s="626" t="s">
        <v>104</v>
      </c>
      <c r="E195" s="626" t="s">
        <v>187</v>
      </c>
      <c r="F195" s="639">
        <v>1708.02</v>
      </c>
      <c r="G195" s="626" t="s">
        <v>1019</v>
      </c>
      <c r="H195" s="626" t="s">
        <v>134</v>
      </c>
      <c r="I195" s="627" t="s">
        <v>8320</v>
      </c>
      <c r="J195" s="634" t="s">
        <v>5990</v>
      </c>
      <c r="K195" s="632" t="s">
        <v>1531</v>
      </c>
      <c r="L195" s="634">
        <v>992541028</v>
      </c>
      <c r="M195" s="641">
        <v>44844</v>
      </c>
      <c r="N195" s="630">
        <f t="shared" si="9"/>
        <v>10</v>
      </c>
      <c r="O195" s="630">
        <f t="shared" si="10"/>
        <v>10</v>
      </c>
      <c r="P195" s="631" t="str">
        <f t="shared" si="11"/>
        <v>Gastos_com_Pessoal</v>
      </c>
    </row>
    <row r="196" spans="1:16" ht="24" hidden="1" x14ac:dyDescent="0.2">
      <c r="A196" s="622">
        <f>IF(B196="","",COUNT('Diário 3º PA'!$A$4:$A$4242)+COUNT('Diário 4º PA'!$A$4:$A$2224)+COUNT('Diário 5º PA'!$A$4:$A$5221)+ROW()-3)</f>
        <v>6447</v>
      </c>
      <c r="B196" s="641">
        <v>44844</v>
      </c>
      <c r="C196" s="658">
        <v>44835</v>
      </c>
      <c r="D196" s="626" t="s">
        <v>104</v>
      </c>
      <c r="E196" s="626" t="s">
        <v>189</v>
      </c>
      <c r="F196" s="639">
        <v>1708.01</v>
      </c>
      <c r="G196" s="626" t="s">
        <v>915</v>
      </c>
      <c r="H196" s="626" t="s">
        <v>134</v>
      </c>
      <c r="I196" s="627" t="s">
        <v>8320</v>
      </c>
      <c r="J196" s="634" t="s">
        <v>5990</v>
      </c>
      <c r="K196" s="632" t="s">
        <v>1531</v>
      </c>
      <c r="L196" s="634">
        <v>992541028</v>
      </c>
      <c r="M196" s="641">
        <v>44844</v>
      </c>
      <c r="N196" s="630">
        <f t="shared" si="9"/>
        <v>10</v>
      </c>
      <c r="O196" s="630">
        <f t="shared" si="10"/>
        <v>10</v>
      </c>
      <c r="P196" s="631" t="str">
        <f t="shared" si="11"/>
        <v>Gastos_com_Pessoal</v>
      </c>
    </row>
    <row r="197" spans="1:16" ht="24" hidden="1" x14ac:dyDescent="0.2">
      <c r="A197" s="622">
        <f>IF(B197="","",COUNT('Diário 3º PA'!$A$4:$A$4242)+COUNT('Diário 4º PA'!$A$4:$A$2224)+COUNT('Diário 5º PA'!$A$4:$A$5221)+ROW()-3)</f>
        <v>6448</v>
      </c>
      <c r="B197" s="641">
        <v>44844</v>
      </c>
      <c r="C197" s="658">
        <v>44835</v>
      </c>
      <c r="D197" s="626" t="s">
        <v>104</v>
      </c>
      <c r="E197" s="626" t="s">
        <v>191</v>
      </c>
      <c r="F197" s="639">
        <v>569.33000000000004</v>
      </c>
      <c r="G197" s="626" t="s">
        <v>918</v>
      </c>
      <c r="H197" s="626" t="s">
        <v>134</v>
      </c>
      <c r="I197" s="627" t="s">
        <v>8320</v>
      </c>
      <c r="J197" s="634" t="s">
        <v>5990</v>
      </c>
      <c r="K197" s="632" t="s">
        <v>1531</v>
      </c>
      <c r="L197" s="634">
        <v>992541028</v>
      </c>
      <c r="M197" s="641">
        <v>44844</v>
      </c>
      <c r="N197" s="630">
        <f t="shared" ref="N197:N260" si="12">IF(B197=0,0,IF(YEAR(B197)=$O$1,MONTH(B197)-$N$1+1,(YEAR(B197)-$O$1)*12-$N$1+1+MONTH(B197)))</f>
        <v>10</v>
      </c>
      <c r="O197" s="630">
        <f t="shared" ref="O197:O260" si="13">IF(C197=0,0,IF(YEAR(C197)=$O$1,MONTH(C197)-$N$1+1,(YEAR(C197)-$O$1)*12-$N$1+1+MONTH(C197)))</f>
        <v>10</v>
      </c>
      <c r="P197" s="631" t="str">
        <f t="shared" ref="P197:P260" si="14">SUBSTITUTE(D197," ","_")</f>
        <v>Gastos_com_Pessoal</v>
      </c>
    </row>
    <row r="198" spans="1:16" ht="36" hidden="1" x14ac:dyDescent="0.2">
      <c r="A198" s="622">
        <f>IF(B198="","",COUNT('Diário 3º PA'!$A$4:$A$4242)+COUNT('Diário 4º PA'!$A$4:$A$2224)+COUNT('Diário 5º PA'!$A$4:$A$5221)+ROW()-3)</f>
        <v>6449</v>
      </c>
      <c r="B198" s="641">
        <v>44844</v>
      </c>
      <c r="C198" s="658">
        <v>44835</v>
      </c>
      <c r="D198" s="626" t="s">
        <v>104</v>
      </c>
      <c r="E198" s="626" t="s">
        <v>193</v>
      </c>
      <c r="F198" s="639">
        <v>3018.3</v>
      </c>
      <c r="G198" s="626" t="s">
        <v>919</v>
      </c>
      <c r="H198" s="626" t="s">
        <v>134</v>
      </c>
      <c r="I198" s="627" t="s">
        <v>8320</v>
      </c>
      <c r="J198" s="634" t="s">
        <v>5990</v>
      </c>
      <c r="K198" s="632" t="s">
        <v>1531</v>
      </c>
      <c r="L198" s="634">
        <v>992541028</v>
      </c>
      <c r="M198" s="641">
        <v>44844</v>
      </c>
      <c r="N198" s="630">
        <f t="shared" si="12"/>
        <v>10</v>
      </c>
      <c r="O198" s="630">
        <f t="shared" si="13"/>
        <v>10</v>
      </c>
      <c r="P198" s="631" t="str">
        <f t="shared" si="14"/>
        <v>Gastos_com_Pessoal</v>
      </c>
    </row>
    <row r="199" spans="1:16" ht="24" hidden="1" x14ac:dyDescent="0.2">
      <c r="A199" s="622">
        <f>IF(B199="","",COUNT('Diário 3º PA'!$A$4:$A$4242)+COUNT('Diário 4º PA'!$A$4:$A$2224)+COUNT('Diário 5º PA'!$A$4:$A$5221)+ROW()-3)</f>
        <v>6450</v>
      </c>
      <c r="B199" s="641">
        <v>44844</v>
      </c>
      <c r="C199" s="658">
        <v>44835</v>
      </c>
      <c r="D199" s="626" t="s">
        <v>104</v>
      </c>
      <c r="E199" s="626" t="s">
        <v>187</v>
      </c>
      <c r="F199" s="639">
        <v>1373.13</v>
      </c>
      <c r="G199" s="626" t="s">
        <v>1019</v>
      </c>
      <c r="H199" s="626" t="s">
        <v>134</v>
      </c>
      <c r="I199" s="627" t="s">
        <v>1929</v>
      </c>
      <c r="J199" s="634" t="s">
        <v>5990</v>
      </c>
      <c r="K199" s="632" t="s">
        <v>1531</v>
      </c>
      <c r="L199" s="634">
        <v>992541028</v>
      </c>
      <c r="M199" s="641">
        <v>44844</v>
      </c>
      <c r="N199" s="630">
        <f t="shared" si="12"/>
        <v>10</v>
      </c>
      <c r="O199" s="630">
        <f t="shared" si="13"/>
        <v>10</v>
      </c>
      <c r="P199" s="631" t="str">
        <f t="shared" si="14"/>
        <v>Gastos_com_Pessoal</v>
      </c>
    </row>
    <row r="200" spans="1:16" ht="24" hidden="1" x14ac:dyDescent="0.2">
      <c r="A200" s="622">
        <f>IF(B200="","",COUNT('Diário 3º PA'!$A$4:$A$4242)+COUNT('Diário 4º PA'!$A$4:$A$2224)+COUNT('Diário 5º PA'!$A$4:$A$5221)+ROW()-3)</f>
        <v>6451</v>
      </c>
      <c r="B200" s="641">
        <v>44844</v>
      </c>
      <c r="C200" s="658">
        <v>44835</v>
      </c>
      <c r="D200" s="626" t="s">
        <v>104</v>
      </c>
      <c r="E200" s="626" t="s">
        <v>189</v>
      </c>
      <c r="F200" s="639">
        <v>1214.3399999999999</v>
      </c>
      <c r="G200" s="626" t="s">
        <v>915</v>
      </c>
      <c r="H200" s="626" t="s">
        <v>134</v>
      </c>
      <c r="I200" s="627" t="s">
        <v>1929</v>
      </c>
      <c r="J200" s="634" t="s">
        <v>5990</v>
      </c>
      <c r="K200" s="632" t="s">
        <v>1531</v>
      </c>
      <c r="L200" s="634">
        <v>992541028</v>
      </c>
      <c r="M200" s="641">
        <v>44844</v>
      </c>
      <c r="N200" s="630">
        <f t="shared" si="12"/>
        <v>10</v>
      </c>
      <c r="O200" s="630">
        <f t="shared" si="13"/>
        <v>10</v>
      </c>
      <c r="P200" s="631" t="str">
        <f t="shared" si="14"/>
        <v>Gastos_com_Pessoal</v>
      </c>
    </row>
    <row r="201" spans="1:16" ht="24" hidden="1" x14ac:dyDescent="0.2">
      <c r="A201" s="622">
        <f>IF(B201="","",COUNT('Diário 3º PA'!$A$4:$A$4242)+COUNT('Diário 4º PA'!$A$4:$A$2224)+COUNT('Diário 5º PA'!$A$4:$A$5221)+ROW()-3)</f>
        <v>6452</v>
      </c>
      <c r="B201" s="641">
        <v>44844</v>
      </c>
      <c r="C201" s="658">
        <v>44835</v>
      </c>
      <c r="D201" s="626" t="s">
        <v>104</v>
      </c>
      <c r="E201" s="626" t="s">
        <v>191</v>
      </c>
      <c r="F201" s="639">
        <v>404.78</v>
      </c>
      <c r="G201" s="626" t="s">
        <v>918</v>
      </c>
      <c r="H201" s="626" t="s">
        <v>134</v>
      </c>
      <c r="I201" s="627" t="s">
        <v>1929</v>
      </c>
      <c r="J201" s="634" t="s">
        <v>5990</v>
      </c>
      <c r="K201" s="632" t="s">
        <v>1531</v>
      </c>
      <c r="L201" s="634">
        <v>992541028</v>
      </c>
      <c r="M201" s="641">
        <v>44844</v>
      </c>
      <c r="N201" s="630">
        <f t="shared" si="12"/>
        <v>10</v>
      </c>
      <c r="O201" s="630">
        <f t="shared" si="13"/>
        <v>10</v>
      </c>
      <c r="P201" s="631" t="str">
        <f t="shared" si="14"/>
        <v>Gastos_com_Pessoal</v>
      </c>
    </row>
    <row r="202" spans="1:16" ht="36" hidden="1" x14ac:dyDescent="0.2">
      <c r="A202" s="622">
        <f>IF(B202="","",COUNT('Diário 3º PA'!$A$4:$A$4242)+COUNT('Diário 4º PA'!$A$4:$A$2224)+COUNT('Diário 5º PA'!$A$4:$A$5221)+ROW()-3)</f>
        <v>6453</v>
      </c>
      <c r="B202" s="641">
        <v>44844</v>
      </c>
      <c r="C202" s="658">
        <v>44835</v>
      </c>
      <c r="D202" s="626" t="s">
        <v>104</v>
      </c>
      <c r="E202" s="626" t="s">
        <v>193</v>
      </c>
      <c r="F202" s="639">
        <v>1826.79</v>
      </c>
      <c r="G202" s="626" t="s">
        <v>919</v>
      </c>
      <c r="H202" s="626" t="s">
        <v>134</v>
      </c>
      <c r="I202" s="627" t="s">
        <v>1929</v>
      </c>
      <c r="J202" s="634" t="s">
        <v>5990</v>
      </c>
      <c r="K202" s="632" t="s">
        <v>1531</v>
      </c>
      <c r="L202" s="634">
        <v>992541028</v>
      </c>
      <c r="M202" s="641">
        <v>44844</v>
      </c>
      <c r="N202" s="630">
        <f t="shared" si="12"/>
        <v>10</v>
      </c>
      <c r="O202" s="630">
        <f t="shared" si="13"/>
        <v>10</v>
      </c>
      <c r="P202" s="631" t="str">
        <f t="shared" si="14"/>
        <v>Gastos_com_Pessoal</v>
      </c>
    </row>
    <row r="203" spans="1:16" ht="24" hidden="1" x14ac:dyDescent="0.2">
      <c r="A203" s="622">
        <f>IF(B203="","",COUNT('Diário 3º PA'!$A$4:$A$4242)+COUNT('Diário 4º PA'!$A$4:$A$2224)+COUNT('Diário 5º PA'!$A$4:$A$5221)+ROW()-3)</f>
        <v>6454</v>
      </c>
      <c r="B203" s="641">
        <v>44844</v>
      </c>
      <c r="C203" s="658">
        <v>44835</v>
      </c>
      <c r="D203" s="626" t="s">
        <v>104</v>
      </c>
      <c r="E203" s="626" t="s">
        <v>187</v>
      </c>
      <c r="F203" s="639">
        <v>1089.54</v>
      </c>
      <c r="G203" s="626" t="s">
        <v>1019</v>
      </c>
      <c r="H203" s="626" t="s">
        <v>134</v>
      </c>
      <c r="I203" s="627" t="s">
        <v>8259</v>
      </c>
      <c r="J203" s="634" t="s">
        <v>5990</v>
      </c>
      <c r="K203" s="632" t="s">
        <v>1531</v>
      </c>
      <c r="L203" s="634">
        <v>992541028</v>
      </c>
      <c r="M203" s="641">
        <v>44844</v>
      </c>
      <c r="N203" s="630">
        <f t="shared" si="12"/>
        <v>10</v>
      </c>
      <c r="O203" s="630">
        <f t="shared" si="13"/>
        <v>10</v>
      </c>
      <c r="P203" s="631" t="str">
        <f t="shared" si="14"/>
        <v>Gastos_com_Pessoal</v>
      </c>
    </row>
    <row r="204" spans="1:16" ht="24" hidden="1" x14ac:dyDescent="0.2">
      <c r="A204" s="622">
        <f>IF(B204="","",COUNT('Diário 3º PA'!$A$4:$A$4242)+COUNT('Diário 4º PA'!$A$4:$A$2224)+COUNT('Diário 5º PA'!$A$4:$A$5221)+ROW()-3)</f>
        <v>6455</v>
      </c>
      <c r="B204" s="641">
        <v>44844</v>
      </c>
      <c r="C204" s="658">
        <v>44835</v>
      </c>
      <c r="D204" s="626" t="s">
        <v>104</v>
      </c>
      <c r="E204" s="626" t="s">
        <v>189</v>
      </c>
      <c r="F204" s="639">
        <v>1089.54</v>
      </c>
      <c r="G204" s="626" t="s">
        <v>915</v>
      </c>
      <c r="H204" s="626" t="s">
        <v>134</v>
      </c>
      <c r="I204" s="627" t="s">
        <v>8259</v>
      </c>
      <c r="J204" s="634" t="s">
        <v>5990</v>
      </c>
      <c r="K204" s="632" t="s">
        <v>1531</v>
      </c>
      <c r="L204" s="634">
        <v>992541028</v>
      </c>
      <c r="M204" s="641">
        <v>44844</v>
      </c>
      <c r="N204" s="630">
        <f t="shared" si="12"/>
        <v>10</v>
      </c>
      <c r="O204" s="630">
        <f t="shared" si="13"/>
        <v>10</v>
      </c>
      <c r="P204" s="631" t="str">
        <f t="shared" si="14"/>
        <v>Gastos_com_Pessoal</v>
      </c>
    </row>
    <row r="205" spans="1:16" ht="24" hidden="1" x14ac:dyDescent="0.2">
      <c r="A205" s="622">
        <f>IF(B205="","",COUNT('Diário 3º PA'!$A$4:$A$4242)+COUNT('Diário 4º PA'!$A$4:$A$2224)+COUNT('Diário 5º PA'!$A$4:$A$5221)+ROW()-3)</f>
        <v>6456</v>
      </c>
      <c r="B205" s="641">
        <v>44844</v>
      </c>
      <c r="C205" s="658">
        <v>44835</v>
      </c>
      <c r="D205" s="626" t="s">
        <v>104</v>
      </c>
      <c r="E205" s="626" t="s">
        <v>191</v>
      </c>
      <c r="F205" s="639">
        <v>363.18</v>
      </c>
      <c r="G205" s="626" t="s">
        <v>918</v>
      </c>
      <c r="H205" s="626" t="s">
        <v>134</v>
      </c>
      <c r="I205" s="627" t="s">
        <v>8259</v>
      </c>
      <c r="J205" s="634" t="s">
        <v>5990</v>
      </c>
      <c r="K205" s="632" t="s">
        <v>1531</v>
      </c>
      <c r="L205" s="634">
        <v>992541028</v>
      </c>
      <c r="M205" s="641">
        <v>44844</v>
      </c>
      <c r="N205" s="630">
        <f t="shared" si="12"/>
        <v>10</v>
      </c>
      <c r="O205" s="630">
        <f t="shared" si="13"/>
        <v>10</v>
      </c>
      <c r="P205" s="631" t="str">
        <f t="shared" si="14"/>
        <v>Gastos_com_Pessoal</v>
      </c>
    </row>
    <row r="206" spans="1:16" ht="36" hidden="1" x14ac:dyDescent="0.2">
      <c r="A206" s="622">
        <f>IF(B206="","",COUNT('Diário 3º PA'!$A$4:$A$4242)+COUNT('Diário 4º PA'!$A$4:$A$2224)+COUNT('Diário 5º PA'!$A$4:$A$5221)+ROW()-3)</f>
        <v>6457</v>
      </c>
      <c r="B206" s="641">
        <v>44844</v>
      </c>
      <c r="C206" s="658">
        <v>44835</v>
      </c>
      <c r="D206" s="626" t="s">
        <v>104</v>
      </c>
      <c r="E206" s="626" t="s">
        <v>193</v>
      </c>
      <c r="F206" s="639">
        <v>1333.63</v>
      </c>
      <c r="G206" s="626" t="s">
        <v>919</v>
      </c>
      <c r="H206" s="626" t="s">
        <v>134</v>
      </c>
      <c r="I206" s="627" t="s">
        <v>8259</v>
      </c>
      <c r="J206" s="634" t="s">
        <v>5990</v>
      </c>
      <c r="K206" s="632" t="s">
        <v>1531</v>
      </c>
      <c r="L206" s="634">
        <v>992541028</v>
      </c>
      <c r="M206" s="641">
        <v>44844</v>
      </c>
      <c r="N206" s="630">
        <f t="shared" si="12"/>
        <v>10</v>
      </c>
      <c r="O206" s="630">
        <f t="shared" si="13"/>
        <v>10</v>
      </c>
      <c r="P206" s="631" t="str">
        <f t="shared" si="14"/>
        <v>Gastos_com_Pessoal</v>
      </c>
    </row>
    <row r="207" spans="1:16" ht="24" hidden="1" x14ac:dyDescent="0.2">
      <c r="A207" s="622">
        <f>IF(B207="","",COUNT('Diário 3º PA'!$A$4:$A$4242)+COUNT('Diário 4º PA'!$A$4:$A$2224)+COUNT('Diário 5º PA'!$A$4:$A$5221)+ROW()-3)</f>
        <v>6458</v>
      </c>
      <c r="B207" s="641">
        <v>44844</v>
      </c>
      <c r="C207" s="658">
        <v>44835</v>
      </c>
      <c r="D207" s="626" t="s">
        <v>104</v>
      </c>
      <c r="E207" s="626" t="s">
        <v>187</v>
      </c>
      <c r="F207" s="639">
        <v>1146.8699999999999</v>
      </c>
      <c r="G207" s="626" t="s">
        <v>1019</v>
      </c>
      <c r="H207" s="626" t="s">
        <v>134</v>
      </c>
      <c r="I207" s="627" t="s">
        <v>8321</v>
      </c>
      <c r="J207" s="634" t="s">
        <v>5990</v>
      </c>
      <c r="K207" s="632" t="s">
        <v>1531</v>
      </c>
      <c r="L207" s="634">
        <v>992541028</v>
      </c>
      <c r="M207" s="641">
        <v>44844</v>
      </c>
      <c r="N207" s="630">
        <f t="shared" si="12"/>
        <v>10</v>
      </c>
      <c r="O207" s="630">
        <f t="shared" si="13"/>
        <v>10</v>
      </c>
      <c r="P207" s="631" t="str">
        <f t="shared" si="14"/>
        <v>Gastos_com_Pessoal</v>
      </c>
    </row>
    <row r="208" spans="1:16" ht="24" hidden="1" x14ac:dyDescent="0.2">
      <c r="A208" s="622">
        <f>IF(B208="","",COUNT('Diário 3º PA'!$A$4:$A$4242)+COUNT('Diário 4º PA'!$A$4:$A$2224)+COUNT('Diário 5º PA'!$A$4:$A$5221)+ROW()-3)</f>
        <v>6459</v>
      </c>
      <c r="B208" s="641">
        <v>44844</v>
      </c>
      <c r="C208" s="658">
        <v>44835</v>
      </c>
      <c r="D208" s="626" t="s">
        <v>104</v>
      </c>
      <c r="E208" s="626" t="s">
        <v>189</v>
      </c>
      <c r="F208" s="639">
        <v>1124.26</v>
      </c>
      <c r="G208" s="626" t="s">
        <v>915</v>
      </c>
      <c r="H208" s="626" t="s">
        <v>134</v>
      </c>
      <c r="I208" s="627" t="s">
        <v>8321</v>
      </c>
      <c r="J208" s="634" t="s">
        <v>5990</v>
      </c>
      <c r="K208" s="632" t="s">
        <v>1531</v>
      </c>
      <c r="L208" s="634">
        <v>992541028</v>
      </c>
      <c r="M208" s="641">
        <v>44844</v>
      </c>
      <c r="N208" s="630">
        <f t="shared" si="12"/>
        <v>10</v>
      </c>
      <c r="O208" s="630">
        <f t="shared" si="13"/>
        <v>10</v>
      </c>
      <c r="P208" s="631" t="str">
        <f t="shared" si="14"/>
        <v>Gastos_com_Pessoal</v>
      </c>
    </row>
    <row r="209" spans="1:16" ht="24" hidden="1" x14ac:dyDescent="0.2">
      <c r="A209" s="622">
        <f>IF(B209="","",COUNT('Diário 3º PA'!$A$4:$A$4242)+COUNT('Diário 4º PA'!$A$4:$A$2224)+COUNT('Diário 5º PA'!$A$4:$A$5221)+ROW()-3)</f>
        <v>6460</v>
      </c>
      <c r="B209" s="641">
        <v>44844</v>
      </c>
      <c r="C209" s="658">
        <v>44835</v>
      </c>
      <c r="D209" s="626" t="s">
        <v>104</v>
      </c>
      <c r="E209" s="626" t="s">
        <v>191</v>
      </c>
      <c r="F209" s="639">
        <v>374.76</v>
      </c>
      <c r="G209" s="626" t="s">
        <v>918</v>
      </c>
      <c r="H209" s="626" t="s">
        <v>134</v>
      </c>
      <c r="I209" s="627" t="s">
        <v>8321</v>
      </c>
      <c r="J209" s="634" t="s">
        <v>5990</v>
      </c>
      <c r="K209" s="632" t="s">
        <v>1531</v>
      </c>
      <c r="L209" s="634">
        <v>992541028</v>
      </c>
      <c r="M209" s="641">
        <v>44844</v>
      </c>
      <c r="N209" s="630">
        <f t="shared" si="12"/>
        <v>10</v>
      </c>
      <c r="O209" s="630">
        <f t="shared" si="13"/>
        <v>10</v>
      </c>
      <c r="P209" s="631" t="str">
        <f t="shared" si="14"/>
        <v>Gastos_com_Pessoal</v>
      </c>
    </row>
    <row r="210" spans="1:16" ht="36" hidden="1" x14ac:dyDescent="0.2">
      <c r="A210" s="622">
        <f>IF(B210="","",COUNT('Diário 3º PA'!$A$4:$A$4242)+COUNT('Diário 4º PA'!$A$4:$A$2224)+COUNT('Diário 5º PA'!$A$4:$A$5221)+ROW()-3)</f>
        <v>6461</v>
      </c>
      <c r="B210" s="641">
        <v>44844</v>
      </c>
      <c r="C210" s="658">
        <v>44835</v>
      </c>
      <c r="D210" s="626" t="s">
        <v>104</v>
      </c>
      <c r="E210" s="626" t="s">
        <v>193</v>
      </c>
      <c r="F210" s="639">
        <v>224.82</v>
      </c>
      <c r="G210" s="626" t="s">
        <v>919</v>
      </c>
      <c r="H210" s="626" t="s">
        <v>134</v>
      </c>
      <c r="I210" s="627" t="s">
        <v>8321</v>
      </c>
      <c r="J210" s="634" t="s">
        <v>5990</v>
      </c>
      <c r="K210" s="632" t="s">
        <v>1531</v>
      </c>
      <c r="L210" s="634">
        <v>992541028</v>
      </c>
      <c r="M210" s="641">
        <v>44844</v>
      </c>
      <c r="N210" s="630">
        <f t="shared" si="12"/>
        <v>10</v>
      </c>
      <c r="O210" s="630">
        <f t="shared" si="13"/>
        <v>10</v>
      </c>
      <c r="P210" s="631" t="str">
        <f t="shared" si="14"/>
        <v>Gastos_com_Pessoal</v>
      </c>
    </row>
    <row r="211" spans="1:16" ht="24" hidden="1" x14ac:dyDescent="0.2">
      <c r="A211" s="622">
        <f>IF(B211="","",COUNT('Diário 3º PA'!$A$4:$A$4242)+COUNT('Diário 4º PA'!$A$4:$A$2224)+COUNT('Diário 5º PA'!$A$4:$A$5221)+ROW()-3)</f>
        <v>6462</v>
      </c>
      <c r="B211" s="641">
        <v>44844</v>
      </c>
      <c r="C211" s="658">
        <v>44835</v>
      </c>
      <c r="D211" s="626" t="s">
        <v>104</v>
      </c>
      <c r="E211" s="626" t="s">
        <v>8186</v>
      </c>
      <c r="F211" s="639">
        <v>1134.1500000000001</v>
      </c>
      <c r="G211" s="626" t="s">
        <v>8187</v>
      </c>
      <c r="H211" s="626" t="s">
        <v>134</v>
      </c>
      <c r="I211" s="627" t="s">
        <v>7778</v>
      </c>
      <c r="J211" s="628" t="s">
        <v>1016</v>
      </c>
      <c r="K211" s="632" t="s">
        <v>1017</v>
      </c>
      <c r="L211" s="634" t="s">
        <v>8322</v>
      </c>
      <c r="M211" s="641">
        <v>44844</v>
      </c>
      <c r="N211" s="630">
        <f t="shared" si="12"/>
        <v>10</v>
      </c>
      <c r="O211" s="630">
        <f t="shared" si="13"/>
        <v>10</v>
      </c>
      <c r="P211" s="631" t="str">
        <f t="shared" si="14"/>
        <v>Gastos_com_Pessoal</v>
      </c>
    </row>
    <row r="212" spans="1:16" ht="24" hidden="1" x14ac:dyDescent="0.2">
      <c r="A212" s="622">
        <f>IF(B212="","",COUNT('Diário 3º PA'!$A$4:$A$4242)+COUNT('Diário 4º PA'!$A$4:$A$2224)+COUNT('Diário 5º PA'!$A$4:$A$5221)+ROW()-3)</f>
        <v>6463</v>
      </c>
      <c r="B212" s="641">
        <v>44844</v>
      </c>
      <c r="C212" s="658">
        <v>44835</v>
      </c>
      <c r="D212" s="626" t="s">
        <v>104</v>
      </c>
      <c r="E212" s="626" t="s">
        <v>8186</v>
      </c>
      <c r="F212" s="639">
        <v>1111.01</v>
      </c>
      <c r="G212" s="626" t="s">
        <v>8187</v>
      </c>
      <c r="H212" s="626" t="s">
        <v>134</v>
      </c>
      <c r="I212" s="627" t="s">
        <v>8320</v>
      </c>
      <c r="J212" s="628" t="s">
        <v>1016</v>
      </c>
      <c r="K212" s="632" t="s">
        <v>1017</v>
      </c>
      <c r="L212" s="634" t="s">
        <v>8323</v>
      </c>
      <c r="M212" s="641">
        <v>44844</v>
      </c>
      <c r="N212" s="630">
        <f t="shared" si="12"/>
        <v>10</v>
      </c>
      <c r="O212" s="630">
        <f t="shared" si="13"/>
        <v>10</v>
      </c>
      <c r="P212" s="631" t="str">
        <f t="shared" si="14"/>
        <v>Gastos_com_Pessoal</v>
      </c>
    </row>
    <row r="213" spans="1:16" ht="24" hidden="1" x14ac:dyDescent="0.2">
      <c r="A213" s="622">
        <f>IF(B213="","",COUNT('Diário 3º PA'!$A$4:$A$4242)+COUNT('Diário 4º PA'!$A$4:$A$2224)+COUNT('Diário 5º PA'!$A$4:$A$5221)+ROW()-3)</f>
        <v>6464</v>
      </c>
      <c r="B213" s="641">
        <v>44844</v>
      </c>
      <c r="C213" s="658">
        <v>44835</v>
      </c>
      <c r="D213" s="626" t="s">
        <v>104</v>
      </c>
      <c r="E213" s="626" t="s">
        <v>8186</v>
      </c>
      <c r="F213" s="639">
        <v>2910.8</v>
      </c>
      <c r="G213" s="626" t="s">
        <v>8187</v>
      </c>
      <c r="H213" s="626" t="s">
        <v>134</v>
      </c>
      <c r="I213" s="627" t="s">
        <v>8259</v>
      </c>
      <c r="J213" s="628" t="s">
        <v>1016</v>
      </c>
      <c r="K213" s="632" t="s">
        <v>1017</v>
      </c>
      <c r="L213" s="634" t="s">
        <v>8324</v>
      </c>
      <c r="M213" s="641">
        <v>44844</v>
      </c>
      <c r="N213" s="630">
        <f t="shared" si="12"/>
        <v>10</v>
      </c>
      <c r="O213" s="630">
        <f t="shared" si="13"/>
        <v>10</v>
      </c>
      <c r="P213" s="631" t="str">
        <f t="shared" si="14"/>
        <v>Gastos_com_Pessoal</v>
      </c>
    </row>
    <row r="214" spans="1:16" ht="24" hidden="1" x14ac:dyDescent="0.2">
      <c r="A214" s="622">
        <f>IF(B214="","",COUNT('Diário 3º PA'!$A$4:$A$4242)+COUNT('Diário 4º PA'!$A$4:$A$2224)+COUNT('Diário 5º PA'!$A$4:$A$5221)+ROW()-3)</f>
        <v>6465</v>
      </c>
      <c r="B214" s="641">
        <v>44845</v>
      </c>
      <c r="C214" s="638">
        <v>44805</v>
      </c>
      <c r="D214" s="633" t="s">
        <v>115</v>
      </c>
      <c r="E214" s="626" t="s">
        <v>232</v>
      </c>
      <c r="F214" s="639">
        <v>15911.36</v>
      </c>
      <c r="G214" s="626" t="s">
        <v>2495</v>
      </c>
      <c r="H214" s="626" t="s">
        <v>136</v>
      </c>
      <c r="I214" s="627" t="s">
        <v>1089</v>
      </c>
      <c r="J214" s="629" t="s">
        <v>704</v>
      </c>
      <c r="K214" s="635" t="s">
        <v>705</v>
      </c>
      <c r="L214" s="634" t="s">
        <v>8325</v>
      </c>
      <c r="M214" s="641">
        <v>44845</v>
      </c>
      <c r="N214" s="630">
        <f t="shared" si="12"/>
        <v>10</v>
      </c>
      <c r="O214" s="630">
        <f t="shared" si="13"/>
        <v>9</v>
      </c>
      <c r="P214" s="631" t="str">
        <f t="shared" si="14"/>
        <v>Gastos_Gerais</v>
      </c>
    </row>
    <row r="215" spans="1:16" ht="60" hidden="1" x14ac:dyDescent="0.2">
      <c r="A215" s="622">
        <f>IF(B215="","",COUNT('Diário 3º PA'!$A$4:$A$4242)+COUNT('Diário 4º PA'!$A$4:$A$2224)+COUNT('Diário 5º PA'!$A$4:$A$5221)+ROW()-3)</f>
        <v>6466</v>
      </c>
      <c r="B215" s="641">
        <v>44845</v>
      </c>
      <c r="C215" s="642">
        <v>44805</v>
      </c>
      <c r="D215" s="633" t="s">
        <v>115</v>
      </c>
      <c r="E215" s="633" t="s">
        <v>340</v>
      </c>
      <c r="F215" s="639">
        <v>17609.259999999998</v>
      </c>
      <c r="G215" s="633" t="s">
        <v>8326</v>
      </c>
      <c r="H215" s="633" t="s">
        <v>127</v>
      </c>
      <c r="I215" s="633" t="s">
        <v>1257</v>
      </c>
      <c r="J215" s="629" t="s">
        <v>704</v>
      </c>
      <c r="K215" s="657" t="s">
        <v>705</v>
      </c>
      <c r="L215" s="657">
        <v>10</v>
      </c>
      <c r="M215" s="641">
        <v>44845</v>
      </c>
      <c r="N215" s="630">
        <f t="shared" si="12"/>
        <v>10</v>
      </c>
      <c r="O215" s="630">
        <f t="shared" si="13"/>
        <v>9</v>
      </c>
      <c r="P215" s="631" t="str">
        <f t="shared" si="14"/>
        <v>Gastos_Gerais</v>
      </c>
    </row>
    <row r="216" spans="1:16" ht="48" hidden="1" x14ac:dyDescent="0.2">
      <c r="A216" s="622">
        <f>IF(B216="","",COUNT('Diário 3º PA'!$A$4:$A$4242)+COUNT('Diário 4º PA'!$A$4:$A$2224)+COUNT('Diário 5º PA'!$A$4:$A$5221)+ROW()-3)</f>
        <v>6467</v>
      </c>
      <c r="B216" s="641">
        <v>44845</v>
      </c>
      <c r="C216" s="642">
        <v>44805</v>
      </c>
      <c r="D216" s="633" t="s">
        <v>115</v>
      </c>
      <c r="E216" s="633" t="s">
        <v>282</v>
      </c>
      <c r="F216" s="639">
        <v>3137.05</v>
      </c>
      <c r="G216" s="633" t="s">
        <v>652</v>
      </c>
      <c r="H216" s="633" t="s">
        <v>128</v>
      </c>
      <c r="I216" s="633" t="s">
        <v>651</v>
      </c>
      <c r="J216" s="629" t="s">
        <v>704</v>
      </c>
      <c r="K216" s="634" t="s">
        <v>704</v>
      </c>
      <c r="L216" s="657">
        <v>1658597</v>
      </c>
      <c r="M216" s="641">
        <v>44845</v>
      </c>
      <c r="N216" s="630">
        <f t="shared" si="12"/>
        <v>10</v>
      </c>
      <c r="O216" s="630">
        <f t="shared" si="13"/>
        <v>9</v>
      </c>
      <c r="P216" s="631" t="str">
        <f t="shared" si="14"/>
        <v>Gastos_Gerais</v>
      </c>
    </row>
    <row r="217" spans="1:16" ht="24" hidden="1" x14ac:dyDescent="0.2">
      <c r="A217" s="622">
        <f>IF(B217="","",COUNT('Diário 3º PA'!$A$4:$A$4242)+COUNT('Diário 4º PA'!$A$4:$A$2224)+COUNT('Diário 5º PA'!$A$4:$A$5221)+ROW()-3)</f>
        <v>6468</v>
      </c>
      <c r="B217" s="641">
        <v>44845</v>
      </c>
      <c r="C217" s="642">
        <v>44805</v>
      </c>
      <c r="D217" s="633" t="s">
        <v>115</v>
      </c>
      <c r="E217" s="626" t="s">
        <v>302</v>
      </c>
      <c r="F217" s="639">
        <v>28487.94</v>
      </c>
      <c r="G217" s="626" t="s">
        <v>6275</v>
      </c>
      <c r="H217" s="627" t="s">
        <v>132</v>
      </c>
      <c r="I217" s="633" t="s">
        <v>6276</v>
      </c>
      <c r="J217" s="629" t="s">
        <v>704</v>
      </c>
      <c r="K217" s="657" t="s">
        <v>428</v>
      </c>
      <c r="L217" s="657">
        <v>27</v>
      </c>
      <c r="M217" s="659">
        <v>44841</v>
      </c>
      <c r="N217" s="630">
        <f t="shared" si="12"/>
        <v>10</v>
      </c>
      <c r="O217" s="630">
        <f t="shared" si="13"/>
        <v>9</v>
      </c>
      <c r="P217" s="631" t="str">
        <f t="shared" si="14"/>
        <v>Gastos_Gerais</v>
      </c>
    </row>
    <row r="218" spans="1:16" ht="24" hidden="1" x14ac:dyDescent="0.2">
      <c r="A218" s="622">
        <f>IF(B218="","",COUNT('Diário 3º PA'!$A$4:$A$4242)+COUNT('Diário 4º PA'!$A$4:$A$2224)+COUNT('Diário 5º PA'!$A$4:$A$5221)+ROW()-3)</f>
        <v>6469</v>
      </c>
      <c r="B218" s="641">
        <v>44845</v>
      </c>
      <c r="C218" s="642">
        <v>44835</v>
      </c>
      <c r="D218" s="633" t="s">
        <v>115</v>
      </c>
      <c r="E218" s="626" t="s">
        <v>318</v>
      </c>
      <c r="F218" s="639">
        <v>629.29999999999995</v>
      </c>
      <c r="G218" s="626" t="s">
        <v>8327</v>
      </c>
      <c r="H218" s="626" t="s">
        <v>139</v>
      </c>
      <c r="I218" s="627" t="s">
        <v>8328</v>
      </c>
      <c r="J218" s="634" t="s">
        <v>1464</v>
      </c>
      <c r="K218" s="657" t="s">
        <v>428</v>
      </c>
      <c r="L218" s="634">
        <v>547</v>
      </c>
      <c r="M218" s="641">
        <v>44844</v>
      </c>
      <c r="N218" s="630">
        <f t="shared" si="12"/>
        <v>10</v>
      </c>
      <c r="O218" s="630">
        <f t="shared" si="13"/>
        <v>10</v>
      </c>
      <c r="P218" s="631" t="str">
        <f t="shared" si="14"/>
        <v>Gastos_Gerais</v>
      </c>
    </row>
    <row r="219" spans="1:16" ht="36" hidden="1" x14ac:dyDescent="0.2">
      <c r="A219" s="622">
        <f>IF(B219="","",COUNT('Diário 3º PA'!$A$4:$A$4242)+COUNT('Diário 4º PA'!$A$4:$A$2224)+COUNT('Diário 5º PA'!$A$4:$A$5221)+ROW()-3)</f>
        <v>6470</v>
      </c>
      <c r="B219" s="641">
        <v>44845</v>
      </c>
      <c r="C219" s="642">
        <v>44835</v>
      </c>
      <c r="D219" s="633" t="s">
        <v>115</v>
      </c>
      <c r="E219" s="626" t="s">
        <v>262</v>
      </c>
      <c r="F219" s="639">
        <v>250</v>
      </c>
      <c r="G219" s="626" t="s">
        <v>8329</v>
      </c>
      <c r="H219" s="626" t="s">
        <v>130</v>
      </c>
      <c r="I219" s="627" t="s">
        <v>8330</v>
      </c>
      <c r="J219" s="634" t="s">
        <v>1464</v>
      </c>
      <c r="K219" s="657" t="s">
        <v>428</v>
      </c>
      <c r="L219" s="634">
        <v>2022476</v>
      </c>
      <c r="M219" s="641">
        <v>44845</v>
      </c>
      <c r="N219" s="630">
        <f t="shared" si="12"/>
        <v>10</v>
      </c>
      <c r="O219" s="630">
        <f t="shared" si="13"/>
        <v>10</v>
      </c>
      <c r="P219" s="631" t="str">
        <f t="shared" si="14"/>
        <v>Gastos_Gerais</v>
      </c>
    </row>
    <row r="220" spans="1:16" ht="48" hidden="1" x14ac:dyDescent="0.2">
      <c r="A220" s="622">
        <f>IF(B220="","",COUNT('Diário 3º PA'!$A$4:$A$4242)+COUNT('Diário 4º PA'!$A$4:$A$2224)+COUNT('Diário 5º PA'!$A$4:$A$5221)+ROW()-3)</f>
        <v>6471</v>
      </c>
      <c r="B220" s="641">
        <v>44845</v>
      </c>
      <c r="C220" s="638">
        <v>44835</v>
      </c>
      <c r="D220" s="646" t="s">
        <v>115</v>
      </c>
      <c r="E220" s="646" t="s">
        <v>342</v>
      </c>
      <c r="F220" s="639">
        <v>50</v>
      </c>
      <c r="G220" s="626" t="s">
        <v>8331</v>
      </c>
      <c r="H220" s="626" t="s">
        <v>130</v>
      </c>
      <c r="I220" s="627" t="s">
        <v>7233</v>
      </c>
      <c r="J220" s="634" t="s">
        <v>5990</v>
      </c>
      <c r="K220" s="632" t="s">
        <v>1531</v>
      </c>
      <c r="L220" s="634">
        <v>992808769</v>
      </c>
      <c r="M220" s="641">
        <v>44845</v>
      </c>
      <c r="N220" s="630">
        <f t="shared" si="12"/>
        <v>10</v>
      </c>
      <c r="O220" s="630">
        <f t="shared" si="13"/>
        <v>10</v>
      </c>
      <c r="P220" s="631" t="str">
        <f t="shared" si="14"/>
        <v>Gastos_Gerais</v>
      </c>
    </row>
    <row r="221" spans="1:16" ht="24" hidden="1" x14ac:dyDescent="0.2">
      <c r="A221" s="622">
        <f>IF(B221="","",COUNT('Diário 3º PA'!$A$4:$A$4242)+COUNT('Diário 4º PA'!$A$4:$A$2224)+COUNT('Diário 5º PA'!$A$4:$A$5221)+ROW()-3)</f>
        <v>6472</v>
      </c>
      <c r="B221" s="641">
        <v>44845</v>
      </c>
      <c r="C221" s="658">
        <v>44835</v>
      </c>
      <c r="D221" s="626" t="s">
        <v>104</v>
      </c>
      <c r="E221" s="626" t="s">
        <v>187</v>
      </c>
      <c r="F221" s="639">
        <v>2558.5</v>
      </c>
      <c r="G221" s="626" t="s">
        <v>1019</v>
      </c>
      <c r="H221" s="626" t="s">
        <v>134</v>
      </c>
      <c r="I221" s="627" t="s">
        <v>8332</v>
      </c>
      <c r="J221" s="634" t="s">
        <v>5990</v>
      </c>
      <c r="K221" s="632" t="s">
        <v>1531</v>
      </c>
      <c r="L221" s="634">
        <v>992808769</v>
      </c>
      <c r="M221" s="641">
        <v>44845</v>
      </c>
      <c r="N221" s="630">
        <f t="shared" si="12"/>
        <v>10</v>
      </c>
      <c r="O221" s="630">
        <f t="shared" si="13"/>
        <v>10</v>
      </c>
      <c r="P221" s="631" t="str">
        <f t="shared" si="14"/>
        <v>Gastos_com_Pessoal</v>
      </c>
    </row>
    <row r="222" spans="1:16" ht="24" hidden="1" x14ac:dyDescent="0.2">
      <c r="A222" s="622">
        <f>IF(B222="","",COUNT('Diário 3º PA'!$A$4:$A$4242)+COUNT('Diário 4º PA'!$A$4:$A$2224)+COUNT('Diário 5º PA'!$A$4:$A$5221)+ROW()-3)</f>
        <v>6473</v>
      </c>
      <c r="B222" s="641">
        <v>44845</v>
      </c>
      <c r="C222" s="658">
        <v>44835</v>
      </c>
      <c r="D222" s="626" t="s">
        <v>104</v>
      </c>
      <c r="E222" s="626" t="s">
        <v>189</v>
      </c>
      <c r="F222" s="639">
        <v>2268.92</v>
      </c>
      <c r="G222" s="626" t="s">
        <v>915</v>
      </c>
      <c r="H222" s="626" t="s">
        <v>134</v>
      </c>
      <c r="I222" s="627" t="s">
        <v>8332</v>
      </c>
      <c r="J222" s="634" t="s">
        <v>5990</v>
      </c>
      <c r="K222" s="632" t="s">
        <v>1531</v>
      </c>
      <c r="L222" s="634">
        <v>992808769</v>
      </c>
      <c r="M222" s="641">
        <v>44845</v>
      </c>
      <c r="N222" s="630">
        <f t="shared" si="12"/>
        <v>10</v>
      </c>
      <c r="O222" s="630">
        <f t="shared" si="13"/>
        <v>10</v>
      </c>
      <c r="P222" s="631" t="str">
        <f t="shared" si="14"/>
        <v>Gastos_com_Pessoal</v>
      </c>
    </row>
    <row r="223" spans="1:16" ht="24" hidden="1" x14ac:dyDescent="0.2">
      <c r="A223" s="622">
        <f>IF(B223="","",COUNT('Diário 3º PA'!$A$4:$A$4242)+COUNT('Diário 4º PA'!$A$4:$A$2224)+COUNT('Diário 5º PA'!$A$4:$A$5221)+ROW()-3)</f>
        <v>6474</v>
      </c>
      <c r="B223" s="641">
        <v>44845</v>
      </c>
      <c r="C223" s="658">
        <v>44835</v>
      </c>
      <c r="D223" s="626" t="s">
        <v>104</v>
      </c>
      <c r="E223" s="626" t="s">
        <v>191</v>
      </c>
      <c r="F223" s="639">
        <v>756.3</v>
      </c>
      <c r="G223" s="626" t="s">
        <v>918</v>
      </c>
      <c r="H223" s="626" t="s">
        <v>134</v>
      </c>
      <c r="I223" s="627" t="s">
        <v>8332</v>
      </c>
      <c r="J223" s="634" t="s">
        <v>5990</v>
      </c>
      <c r="K223" s="632" t="s">
        <v>1531</v>
      </c>
      <c r="L223" s="634">
        <v>992808769</v>
      </c>
      <c r="M223" s="641">
        <v>44845</v>
      </c>
      <c r="N223" s="630">
        <f t="shared" si="12"/>
        <v>10</v>
      </c>
      <c r="O223" s="630">
        <f t="shared" si="13"/>
        <v>10</v>
      </c>
      <c r="P223" s="631" t="str">
        <f t="shared" si="14"/>
        <v>Gastos_com_Pessoal</v>
      </c>
    </row>
    <row r="224" spans="1:16" ht="36" hidden="1" x14ac:dyDescent="0.2">
      <c r="A224" s="622">
        <f>IF(B224="","",COUNT('Diário 3º PA'!$A$4:$A$4242)+COUNT('Diário 4º PA'!$A$4:$A$2224)+COUNT('Diário 5º PA'!$A$4:$A$5221)+ROW()-3)</f>
        <v>6475</v>
      </c>
      <c r="B224" s="641">
        <v>44845</v>
      </c>
      <c r="C224" s="658">
        <v>44835</v>
      </c>
      <c r="D224" s="626" t="s">
        <v>104</v>
      </c>
      <c r="E224" s="626" t="s">
        <v>193</v>
      </c>
      <c r="F224" s="639">
        <v>3254.99</v>
      </c>
      <c r="G224" s="626" t="s">
        <v>919</v>
      </c>
      <c r="H224" s="626" t="s">
        <v>134</v>
      </c>
      <c r="I224" s="627" t="s">
        <v>8332</v>
      </c>
      <c r="J224" s="634" t="s">
        <v>5990</v>
      </c>
      <c r="K224" s="632" t="s">
        <v>1531</v>
      </c>
      <c r="L224" s="634">
        <v>992808769</v>
      </c>
      <c r="M224" s="641">
        <v>44845</v>
      </c>
      <c r="N224" s="630">
        <f t="shared" si="12"/>
        <v>10</v>
      </c>
      <c r="O224" s="630">
        <f t="shared" si="13"/>
        <v>10</v>
      </c>
      <c r="P224" s="631" t="str">
        <f t="shared" si="14"/>
        <v>Gastos_com_Pessoal</v>
      </c>
    </row>
    <row r="225" spans="1:16" ht="24" hidden="1" x14ac:dyDescent="0.2">
      <c r="A225" s="622">
        <f>IF(B225="","",COUNT('Diário 3º PA'!$A$4:$A$4242)+COUNT('Diário 4º PA'!$A$4:$A$2224)+COUNT('Diário 5º PA'!$A$4:$A$5221)+ROW()-3)</f>
        <v>6476</v>
      </c>
      <c r="B225" s="641">
        <v>44845</v>
      </c>
      <c r="C225" s="658">
        <v>44835</v>
      </c>
      <c r="D225" s="626" t="s">
        <v>104</v>
      </c>
      <c r="E225" s="626" t="s">
        <v>187</v>
      </c>
      <c r="F225" s="639">
        <v>1297.5</v>
      </c>
      <c r="G225" s="626" t="s">
        <v>1019</v>
      </c>
      <c r="H225" s="626" t="s">
        <v>135</v>
      </c>
      <c r="I225" s="627" t="s">
        <v>8261</v>
      </c>
      <c r="J225" s="634" t="s">
        <v>5990</v>
      </c>
      <c r="K225" s="632" t="s">
        <v>1531</v>
      </c>
      <c r="L225" s="634">
        <v>992808769</v>
      </c>
      <c r="M225" s="641">
        <v>44845</v>
      </c>
      <c r="N225" s="630">
        <f t="shared" si="12"/>
        <v>10</v>
      </c>
      <c r="O225" s="630">
        <f t="shared" si="13"/>
        <v>10</v>
      </c>
      <c r="P225" s="631" t="str">
        <f t="shared" si="14"/>
        <v>Gastos_com_Pessoal</v>
      </c>
    </row>
    <row r="226" spans="1:16" ht="24" hidden="1" x14ac:dyDescent="0.2">
      <c r="A226" s="622">
        <f>IF(B226="","",COUNT('Diário 3º PA'!$A$4:$A$4242)+COUNT('Diário 4º PA'!$A$4:$A$2224)+COUNT('Diário 5º PA'!$A$4:$A$5221)+ROW()-3)</f>
        <v>6477</v>
      </c>
      <c r="B226" s="641">
        <v>44845</v>
      </c>
      <c r="C226" s="658">
        <v>44835</v>
      </c>
      <c r="D226" s="626" t="s">
        <v>104</v>
      </c>
      <c r="E226" s="626" t="s">
        <v>189</v>
      </c>
      <c r="F226" s="639">
        <v>1248.33</v>
      </c>
      <c r="G226" s="626" t="s">
        <v>915</v>
      </c>
      <c r="H226" s="626" t="s">
        <v>135</v>
      </c>
      <c r="I226" s="627" t="s">
        <v>8261</v>
      </c>
      <c r="J226" s="634" t="s">
        <v>5990</v>
      </c>
      <c r="K226" s="632" t="s">
        <v>1531</v>
      </c>
      <c r="L226" s="634">
        <v>992808769</v>
      </c>
      <c r="M226" s="641">
        <v>44845</v>
      </c>
      <c r="N226" s="630">
        <f t="shared" si="12"/>
        <v>10</v>
      </c>
      <c r="O226" s="630">
        <f t="shared" si="13"/>
        <v>10</v>
      </c>
      <c r="P226" s="631" t="str">
        <f t="shared" si="14"/>
        <v>Gastos_com_Pessoal</v>
      </c>
    </row>
    <row r="227" spans="1:16" ht="24" hidden="1" x14ac:dyDescent="0.2">
      <c r="A227" s="622">
        <f>IF(B227="","",COUNT('Diário 3º PA'!$A$4:$A$4242)+COUNT('Diário 4º PA'!$A$4:$A$2224)+COUNT('Diário 5º PA'!$A$4:$A$5221)+ROW()-3)</f>
        <v>6478</v>
      </c>
      <c r="B227" s="641">
        <v>44845</v>
      </c>
      <c r="C227" s="658">
        <v>44835</v>
      </c>
      <c r="D227" s="626" t="s">
        <v>104</v>
      </c>
      <c r="E227" s="626" t="s">
        <v>191</v>
      </c>
      <c r="F227" s="639">
        <v>416.11</v>
      </c>
      <c r="G227" s="626" t="s">
        <v>918</v>
      </c>
      <c r="H227" s="626" t="s">
        <v>135</v>
      </c>
      <c r="I227" s="627" t="s">
        <v>8261</v>
      </c>
      <c r="J227" s="634" t="s">
        <v>5990</v>
      </c>
      <c r="K227" s="632" t="s">
        <v>1531</v>
      </c>
      <c r="L227" s="634">
        <v>992808769</v>
      </c>
      <c r="M227" s="641">
        <v>44845</v>
      </c>
      <c r="N227" s="630">
        <f t="shared" si="12"/>
        <v>10</v>
      </c>
      <c r="O227" s="630">
        <f t="shared" si="13"/>
        <v>10</v>
      </c>
      <c r="P227" s="631" t="str">
        <f t="shared" si="14"/>
        <v>Gastos_com_Pessoal</v>
      </c>
    </row>
    <row r="228" spans="1:16" ht="36" hidden="1" x14ac:dyDescent="0.2">
      <c r="A228" s="622">
        <f>IF(B228="","",COUNT('Diário 3º PA'!$A$4:$A$4242)+COUNT('Diário 4º PA'!$A$4:$A$2224)+COUNT('Diário 5º PA'!$A$4:$A$5221)+ROW()-3)</f>
        <v>6479</v>
      </c>
      <c r="B228" s="641">
        <v>44845</v>
      </c>
      <c r="C228" s="658">
        <v>44835</v>
      </c>
      <c r="D228" s="626" t="s">
        <v>104</v>
      </c>
      <c r="E228" s="626" t="s">
        <v>193</v>
      </c>
      <c r="F228" s="639">
        <v>1505.04</v>
      </c>
      <c r="G228" s="626" t="s">
        <v>919</v>
      </c>
      <c r="H228" s="626" t="s">
        <v>135</v>
      </c>
      <c r="I228" s="627" t="s">
        <v>8261</v>
      </c>
      <c r="J228" s="634" t="s">
        <v>5990</v>
      </c>
      <c r="K228" s="632" t="s">
        <v>1531</v>
      </c>
      <c r="L228" s="634">
        <v>992808769</v>
      </c>
      <c r="M228" s="641">
        <v>44845</v>
      </c>
      <c r="N228" s="630">
        <f t="shared" si="12"/>
        <v>10</v>
      </c>
      <c r="O228" s="630">
        <f t="shared" si="13"/>
        <v>10</v>
      </c>
      <c r="P228" s="631" t="str">
        <f t="shared" si="14"/>
        <v>Gastos_com_Pessoal</v>
      </c>
    </row>
    <row r="229" spans="1:16" ht="24" hidden="1" x14ac:dyDescent="0.2">
      <c r="A229" s="622">
        <f>IF(B229="","",COUNT('Diário 3º PA'!$A$4:$A$4242)+COUNT('Diário 4º PA'!$A$4:$A$2224)+COUNT('Diário 5º PA'!$A$4:$A$5221)+ROW()-3)</f>
        <v>6480</v>
      </c>
      <c r="B229" s="641">
        <v>44845</v>
      </c>
      <c r="C229" s="658">
        <v>44835</v>
      </c>
      <c r="D229" s="626" t="s">
        <v>104</v>
      </c>
      <c r="E229" s="626" t="s">
        <v>187</v>
      </c>
      <c r="F229" s="639">
        <v>849.5</v>
      </c>
      <c r="G229" s="626" t="s">
        <v>1019</v>
      </c>
      <c r="H229" s="626" t="s">
        <v>135</v>
      </c>
      <c r="I229" s="627" t="s">
        <v>8267</v>
      </c>
      <c r="J229" s="634" t="s">
        <v>5990</v>
      </c>
      <c r="K229" s="632" t="s">
        <v>1531</v>
      </c>
      <c r="L229" s="634">
        <v>992808769</v>
      </c>
      <c r="M229" s="641">
        <v>44845</v>
      </c>
      <c r="N229" s="630">
        <f t="shared" si="12"/>
        <v>10</v>
      </c>
      <c r="O229" s="630">
        <f t="shared" si="13"/>
        <v>10</v>
      </c>
      <c r="P229" s="631" t="str">
        <f t="shared" si="14"/>
        <v>Gastos_com_Pessoal</v>
      </c>
    </row>
    <row r="230" spans="1:16" ht="24" hidden="1" x14ac:dyDescent="0.2">
      <c r="A230" s="622">
        <f>IF(B230="","",COUNT('Diário 3º PA'!$A$4:$A$4242)+COUNT('Diário 4º PA'!$A$4:$A$2224)+COUNT('Diário 5º PA'!$A$4:$A$5221)+ROW()-3)</f>
        <v>6481</v>
      </c>
      <c r="B230" s="641">
        <v>44845</v>
      </c>
      <c r="C230" s="658">
        <v>44835</v>
      </c>
      <c r="D230" s="626" t="s">
        <v>104</v>
      </c>
      <c r="E230" s="626" t="s">
        <v>189</v>
      </c>
      <c r="F230" s="639">
        <v>849.51</v>
      </c>
      <c r="G230" s="626" t="s">
        <v>915</v>
      </c>
      <c r="H230" s="626" t="s">
        <v>135</v>
      </c>
      <c r="I230" s="627" t="s">
        <v>8267</v>
      </c>
      <c r="J230" s="634" t="s">
        <v>5990</v>
      </c>
      <c r="K230" s="632" t="s">
        <v>1531</v>
      </c>
      <c r="L230" s="634">
        <v>992808769</v>
      </c>
      <c r="M230" s="641">
        <v>44845</v>
      </c>
      <c r="N230" s="630">
        <f t="shared" si="12"/>
        <v>10</v>
      </c>
      <c r="O230" s="630">
        <f t="shared" si="13"/>
        <v>10</v>
      </c>
      <c r="P230" s="631" t="str">
        <f t="shared" si="14"/>
        <v>Gastos_com_Pessoal</v>
      </c>
    </row>
    <row r="231" spans="1:16" ht="24" hidden="1" x14ac:dyDescent="0.2">
      <c r="A231" s="622">
        <f>IF(B231="","",COUNT('Diário 3º PA'!$A$4:$A$4242)+COUNT('Diário 4º PA'!$A$4:$A$2224)+COUNT('Diário 5º PA'!$A$4:$A$5221)+ROW()-3)</f>
        <v>6482</v>
      </c>
      <c r="B231" s="641">
        <v>44845</v>
      </c>
      <c r="C231" s="658">
        <v>44835</v>
      </c>
      <c r="D231" s="626" t="s">
        <v>104</v>
      </c>
      <c r="E231" s="626" t="s">
        <v>191</v>
      </c>
      <c r="F231" s="639">
        <v>283.17</v>
      </c>
      <c r="G231" s="626" t="s">
        <v>918</v>
      </c>
      <c r="H231" s="626" t="s">
        <v>135</v>
      </c>
      <c r="I231" s="627" t="s">
        <v>8267</v>
      </c>
      <c r="J231" s="634" t="s">
        <v>5990</v>
      </c>
      <c r="K231" s="632" t="s">
        <v>1531</v>
      </c>
      <c r="L231" s="634">
        <v>992808769</v>
      </c>
      <c r="M231" s="641">
        <v>44845</v>
      </c>
      <c r="N231" s="630">
        <f t="shared" si="12"/>
        <v>10</v>
      </c>
      <c r="O231" s="630">
        <f t="shared" si="13"/>
        <v>10</v>
      </c>
      <c r="P231" s="631" t="str">
        <f t="shared" si="14"/>
        <v>Gastos_com_Pessoal</v>
      </c>
    </row>
    <row r="232" spans="1:16" ht="36" hidden="1" x14ac:dyDescent="0.2">
      <c r="A232" s="622">
        <f>IF(B232="","",COUNT('Diário 3º PA'!$A$4:$A$4242)+COUNT('Diário 4º PA'!$A$4:$A$2224)+COUNT('Diário 5º PA'!$A$4:$A$5221)+ROW()-3)</f>
        <v>6483</v>
      </c>
      <c r="B232" s="641">
        <v>44845</v>
      </c>
      <c r="C232" s="658">
        <v>44835</v>
      </c>
      <c r="D232" s="626" t="s">
        <v>104</v>
      </c>
      <c r="E232" s="626" t="s">
        <v>193</v>
      </c>
      <c r="F232" s="639">
        <v>2211.73</v>
      </c>
      <c r="G232" s="626" t="s">
        <v>919</v>
      </c>
      <c r="H232" s="626" t="s">
        <v>135</v>
      </c>
      <c r="I232" s="627" t="s">
        <v>8267</v>
      </c>
      <c r="J232" s="634" t="s">
        <v>5990</v>
      </c>
      <c r="K232" s="632" t="s">
        <v>1531</v>
      </c>
      <c r="L232" s="634">
        <v>992808769</v>
      </c>
      <c r="M232" s="641">
        <v>44845</v>
      </c>
      <c r="N232" s="630">
        <f t="shared" si="12"/>
        <v>10</v>
      </c>
      <c r="O232" s="630">
        <f t="shared" si="13"/>
        <v>10</v>
      </c>
      <c r="P232" s="631" t="str">
        <f t="shared" si="14"/>
        <v>Gastos_com_Pessoal</v>
      </c>
    </row>
    <row r="233" spans="1:16" ht="24" hidden="1" x14ac:dyDescent="0.2">
      <c r="A233" s="622">
        <f>IF(B233="","",COUNT('Diário 3º PA'!$A$4:$A$4242)+COUNT('Diário 4º PA'!$A$4:$A$2224)+COUNT('Diário 5º PA'!$A$4:$A$5221)+ROW()-3)</f>
        <v>6484</v>
      </c>
      <c r="B233" s="641">
        <v>44845</v>
      </c>
      <c r="C233" s="658">
        <v>44835</v>
      </c>
      <c r="D233" s="626" t="s">
        <v>104</v>
      </c>
      <c r="E233" s="626" t="s">
        <v>187</v>
      </c>
      <c r="F233" s="639">
        <v>815.26</v>
      </c>
      <c r="G233" s="626" t="s">
        <v>1019</v>
      </c>
      <c r="H233" s="626" t="s">
        <v>135</v>
      </c>
      <c r="I233" s="627" t="s">
        <v>8254</v>
      </c>
      <c r="J233" s="634" t="s">
        <v>5990</v>
      </c>
      <c r="K233" s="632" t="s">
        <v>1531</v>
      </c>
      <c r="L233" s="634">
        <v>992808769</v>
      </c>
      <c r="M233" s="641">
        <v>44845</v>
      </c>
      <c r="N233" s="630">
        <f t="shared" si="12"/>
        <v>10</v>
      </c>
      <c r="O233" s="630">
        <f t="shared" si="13"/>
        <v>10</v>
      </c>
      <c r="P233" s="631" t="str">
        <f t="shared" si="14"/>
        <v>Gastos_com_Pessoal</v>
      </c>
    </row>
    <row r="234" spans="1:16" ht="24" hidden="1" x14ac:dyDescent="0.2">
      <c r="A234" s="622">
        <f>IF(B234="","",COUNT('Diário 3º PA'!$A$4:$A$4242)+COUNT('Diário 4º PA'!$A$4:$A$2224)+COUNT('Diário 5º PA'!$A$4:$A$5221)+ROW()-3)</f>
        <v>6485</v>
      </c>
      <c r="B234" s="641">
        <v>44845</v>
      </c>
      <c r="C234" s="658">
        <v>44835</v>
      </c>
      <c r="D234" s="626" t="s">
        <v>104</v>
      </c>
      <c r="E234" s="626" t="s">
        <v>189</v>
      </c>
      <c r="F234" s="639">
        <v>815.25</v>
      </c>
      <c r="G234" s="626" t="s">
        <v>915</v>
      </c>
      <c r="H234" s="626" t="s">
        <v>135</v>
      </c>
      <c r="I234" s="627" t="s">
        <v>8254</v>
      </c>
      <c r="J234" s="634" t="s">
        <v>5990</v>
      </c>
      <c r="K234" s="632" t="s">
        <v>1531</v>
      </c>
      <c r="L234" s="634">
        <v>992808769</v>
      </c>
      <c r="M234" s="641">
        <v>44845</v>
      </c>
      <c r="N234" s="630">
        <f t="shared" si="12"/>
        <v>10</v>
      </c>
      <c r="O234" s="630">
        <f t="shared" si="13"/>
        <v>10</v>
      </c>
      <c r="P234" s="631" t="str">
        <f t="shared" si="14"/>
        <v>Gastos_com_Pessoal</v>
      </c>
    </row>
    <row r="235" spans="1:16" ht="24" hidden="1" x14ac:dyDescent="0.2">
      <c r="A235" s="622">
        <f>IF(B235="","",COUNT('Diário 3º PA'!$A$4:$A$4242)+COUNT('Diário 4º PA'!$A$4:$A$2224)+COUNT('Diário 5º PA'!$A$4:$A$5221)+ROW()-3)</f>
        <v>6486</v>
      </c>
      <c r="B235" s="641">
        <v>44845</v>
      </c>
      <c r="C235" s="658">
        <v>44835</v>
      </c>
      <c r="D235" s="626" t="s">
        <v>104</v>
      </c>
      <c r="E235" s="626" t="s">
        <v>191</v>
      </c>
      <c r="F235" s="639">
        <v>271.75</v>
      </c>
      <c r="G235" s="626" t="s">
        <v>918</v>
      </c>
      <c r="H235" s="626" t="s">
        <v>135</v>
      </c>
      <c r="I235" s="627" t="s">
        <v>8254</v>
      </c>
      <c r="J235" s="634" t="s">
        <v>5990</v>
      </c>
      <c r="K235" s="632" t="s">
        <v>1531</v>
      </c>
      <c r="L235" s="634">
        <v>992808769</v>
      </c>
      <c r="M235" s="641">
        <v>44845</v>
      </c>
      <c r="N235" s="630">
        <f t="shared" si="12"/>
        <v>10</v>
      </c>
      <c r="O235" s="630">
        <f t="shared" si="13"/>
        <v>10</v>
      </c>
      <c r="P235" s="631" t="str">
        <f t="shared" si="14"/>
        <v>Gastos_com_Pessoal</v>
      </c>
    </row>
    <row r="236" spans="1:16" ht="36" hidden="1" x14ac:dyDescent="0.2">
      <c r="A236" s="622">
        <f>IF(B236="","",COUNT('Diário 3º PA'!$A$4:$A$4242)+COUNT('Diário 4º PA'!$A$4:$A$2224)+COUNT('Diário 5º PA'!$A$4:$A$5221)+ROW()-3)</f>
        <v>6487</v>
      </c>
      <c r="B236" s="641">
        <v>44845</v>
      </c>
      <c r="C236" s="658">
        <v>44835</v>
      </c>
      <c r="D236" s="626" t="s">
        <v>104</v>
      </c>
      <c r="E236" s="626" t="s">
        <v>193</v>
      </c>
      <c r="F236" s="639">
        <v>1677.45</v>
      </c>
      <c r="G236" s="626" t="s">
        <v>919</v>
      </c>
      <c r="H236" s="626" t="s">
        <v>135</v>
      </c>
      <c r="I236" s="627" t="s">
        <v>8254</v>
      </c>
      <c r="J236" s="634" t="s">
        <v>5990</v>
      </c>
      <c r="K236" s="632" t="s">
        <v>1531</v>
      </c>
      <c r="L236" s="634">
        <v>992808769</v>
      </c>
      <c r="M236" s="641">
        <v>44845</v>
      </c>
      <c r="N236" s="630">
        <f t="shared" si="12"/>
        <v>10</v>
      </c>
      <c r="O236" s="630">
        <f t="shared" si="13"/>
        <v>10</v>
      </c>
      <c r="P236" s="631" t="str">
        <f t="shared" si="14"/>
        <v>Gastos_com_Pessoal</v>
      </c>
    </row>
    <row r="237" spans="1:16" ht="24" hidden="1" x14ac:dyDescent="0.2">
      <c r="A237" s="622">
        <f>IF(B237="","",COUNT('Diário 3º PA'!$A$4:$A$4242)+COUNT('Diário 4º PA'!$A$4:$A$2224)+COUNT('Diário 5º PA'!$A$4:$A$5221)+ROW()-3)</f>
        <v>6488</v>
      </c>
      <c r="B237" s="641">
        <v>44845</v>
      </c>
      <c r="C237" s="658">
        <v>44835</v>
      </c>
      <c r="D237" s="626" t="s">
        <v>104</v>
      </c>
      <c r="E237" s="626" t="s">
        <v>187</v>
      </c>
      <c r="F237" s="639">
        <v>1623.42</v>
      </c>
      <c r="G237" s="626" t="s">
        <v>1019</v>
      </c>
      <c r="H237" s="646" t="s">
        <v>134</v>
      </c>
      <c r="I237" s="648" t="s">
        <v>8256</v>
      </c>
      <c r="J237" s="634" t="s">
        <v>5990</v>
      </c>
      <c r="K237" s="632" t="s">
        <v>1531</v>
      </c>
      <c r="L237" s="634">
        <v>992808769</v>
      </c>
      <c r="M237" s="641">
        <v>44845</v>
      </c>
      <c r="N237" s="630">
        <f t="shared" si="12"/>
        <v>10</v>
      </c>
      <c r="O237" s="630">
        <f t="shared" si="13"/>
        <v>10</v>
      </c>
      <c r="P237" s="631" t="str">
        <f t="shared" si="14"/>
        <v>Gastos_com_Pessoal</v>
      </c>
    </row>
    <row r="238" spans="1:16" ht="24" hidden="1" x14ac:dyDescent="0.2">
      <c r="A238" s="622">
        <f>IF(B238="","",COUNT('Diário 3º PA'!$A$4:$A$4242)+COUNT('Diário 4º PA'!$A$4:$A$2224)+COUNT('Diário 5º PA'!$A$4:$A$5221)+ROW()-3)</f>
        <v>6489</v>
      </c>
      <c r="B238" s="641">
        <v>44845</v>
      </c>
      <c r="C238" s="658">
        <v>44835</v>
      </c>
      <c r="D238" s="626" t="s">
        <v>104</v>
      </c>
      <c r="E238" s="626" t="s">
        <v>189</v>
      </c>
      <c r="F238" s="639">
        <v>1623.41</v>
      </c>
      <c r="G238" s="626" t="s">
        <v>915</v>
      </c>
      <c r="H238" s="646" t="s">
        <v>134</v>
      </c>
      <c r="I238" s="648" t="s">
        <v>8256</v>
      </c>
      <c r="J238" s="634" t="s">
        <v>5990</v>
      </c>
      <c r="K238" s="632" t="s">
        <v>1531</v>
      </c>
      <c r="L238" s="634">
        <v>992808769</v>
      </c>
      <c r="M238" s="641">
        <v>44845</v>
      </c>
      <c r="N238" s="630">
        <f t="shared" si="12"/>
        <v>10</v>
      </c>
      <c r="O238" s="630">
        <f t="shared" si="13"/>
        <v>10</v>
      </c>
      <c r="P238" s="631" t="str">
        <f t="shared" si="14"/>
        <v>Gastos_com_Pessoal</v>
      </c>
    </row>
    <row r="239" spans="1:16" ht="24" hidden="1" x14ac:dyDescent="0.2">
      <c r="A239" s="622">
        <f>IF(B239="","",COUNT('Diário 3º PA'!$A$4:$A$4242)+COUNT('Diário 4º PA'!$A$4:$A$2224)+COUNT('Diário 5º PA'!$A$4:$A$5221)+ROW()-3)</f>
        <v>6490</v>
      </c>
      <c r="B239" s="641">
        <v>44845</v>
      </c>
      <c r="C239" s="658">
        <v>44835</v>
      </c>
      <c r="D239" s="626" t="s">
        <v>104</v>
      </c>
      <c r="E239" s="626" t="s">
        <v>191</v>
      </c>
      <c r="F239" s="639">
        <v>541.14</v>
      </c>
      <c r="G239" s="626" t="s">
        <v>918</v>
      </c>
      <c r="H239" s="646" t="s">
        <v>134</v>
      </c>
      <c r="I239" s="648" t="s">
        <v>8256</v>
      </c>
      <c r="J239" s="634" t="s">
        <v>5990</v>
      </c>
      <c r="K239" s="632" t="s">
        <v>1531</v>
      </c>
      <c r="L239" s="634">
        <v>992808769</v>
      </c>
      <c r="M239" s="641">
        <v>44845</v>
      </c>
      <c r="N239" s="630">
        <f t="shared" si="12"/>
        <v>10</v>
      </c>
      <c r="O239" s="630">
        <f t="shared" si="13"/>
        <v>10</v>
      </c>
      <c r="P239" s="631" t="str">
        <f t="shared" si="14"/>
        <v>Gastos_com_Pessoal</v>
      </c>
    </row>
    <row r="240" spans="1:16" ht="36" hidden="1" x14ac:dyDescent="0.2">
      <c r="A240" s="622">
        <f>IF(B240="","",COUNT('Diário 3º PA'!$A$4:$A$4242)+COUNT('Diário 4º PA'!$A$4:$A$2224)+COUNT('Diário 5º PA'!$A$4:$A$5221)+ROW()-3)</f>
        <v>6491</v>
      </c>
      <c r="B240" s="641">
        <v>44845</v>
      </c>
      <c r="C240" s="658">
        <v>44835</v>
      </c>
      <c r="D240" s="626" t="s">
        <v>104</v>
      </c>
      <c r="E240" s="626" t="s">
        <v>193</v>
      </c>
      <c r="F240" s="639">
        <v>3008.46</v>
      </c>
      <c r="G240" s="626" t="s">
        <v>919</v>
      </c>
      <c r="H240" s="646" t="s">
        <v>134</v>
      </c>
      <c r="I240" s="648" t="s">
        <v>8256</v>
      </c>
      <c r="J240" s="634" t="s">
        <v>5990</v>
      </c>
      <c r="K240" s="632" t="s">
        <v>1531</v>
      </c>
      <c r="L240" s="634">
        <v>992808769</v>
      </c>
      <c r="M240" s="641">
        <v>44845</v>
      </c>
      <c r="N240" s="630">
        <f t="shared" si="12"/>
        <v>10</v>
      </c>
      <c r="O240" s="630">
        <f t="shared" si="13"/>
        <v>10</v>
      </c>
      <c r="P240" s="631" t="str">
        <f t="shared" si="14"/>
        <v>Gastos_com_Pessoal</v>
      </c>
    </row>
    <row r="241" spans="1:16" ht="24" hidden="1" x14ac:dyDescent="0.2">
      <c r="A241" s="622">
        <f>IF(B241="","",COUNT('Diário 3º PA'!$A$4:$A$4242)+COUNT('Diário 4º PA'!$A$4:$A$2224)+COUNT('Diário 5º PA'!$A$4:$A$5221)+ROW()-3)</f>
        <v>6492</v>
      </c>
      <c r="B241" s="641">
        <v>44845</v>
      </c>
      <c r="C241" s="658">
        <v>44835</v>
      </c>
      <c r="D241" s="626" t="s">
        <v>104</v>
      </c>
      <c r="E241" s="626" t="s">
        <v>187</v>
      </c>
      <c r="F241" s="639">
        <v>2386.3000000000002</v>
      </c>
      <c r="G241" s="626" t="s">
        <v>1019</v>
      </c>
      <c r="H241" s="626" t="s">
        <v>135</v>
      </c>
      <c r="I241" s="627" t="s">
        <v>1883</v>
      </c>
      <c r="J241" s="634" t="s">
        <v>5990</v>
      </c>
      <c r="K241" s="632" t="s">
        <v>1531</v>
      </c>
      <c r="L241" s="634">
        <v>992808769</v>
      </c>
      <c r="M241" s="641">
        <v>44845</v>
      </c>
      <c r="N241" s="630">
        <f t="shared" si="12"/>
        <v>10</v>
      </c>
      <c r="O241" s="630">
        <f t="shared" si="13"/>
        <v>10</v>
      </c>
      <c r="P241" s="631" t="str">
        <f t="shared" si="14"/>
        <v>Gastos_com_Pessoal</v>
      </c>
    </row>
    <row r="242" spans="1:16" ht="24" hidden="1" x14ac:dyDescent="0.2">
      <c r="A242" s="622">
        <f>IF(B242="","",COUNT('Diário 3º PA'!$A$4:$A$4242)+COUNT('Diário 4º PA'!$A$4:$A$2224)+COUNT('Diário 5º PA'!$A$4:$A$5221)+ROW()-3)</f>
        <v>6493</v>
      </c>
      <c r="B242" s="641">
        <v>44845</v>
      </c>
      <c r="C242" s="658">
        <v>44835</v>
      </c>
      <c r="D242" s="626" t="s">
        <v>104</v>
      </c>
      <c r="E242" s="626" t="s">
        <v>189</v>
      </c>
      <c r="F242" s="639">
        <v>1670.41</v>
      </c>
      <c r="G242" s="626" t="s">
        <v>915</v>
      </c>
      <c r="H242" s="626" t="s">
        <v>135</v>
      </c>
      <c r="I242" s="627" t="s">
        <v>1883</v>
      </c>
      <c r="J242" s="634" t="s">
        <v>5990</v>
      </c>
      <c r="K242" s="632" t="s">
        <v>1531</v>
      </c>
      <c r="L242" s="634">
        <v>992808769</v>
      </c>
      <c r="M242" s="641">
        <v>44845</v>
      </c>
      <c r="N242" s="630">
        <f t="shared" si="12"/>
        <v>10</v>
      </c>
      <c r="O242" s="630">
        <f t="shared" si="13"/>
        <v>10</v>
      </c>
      <c r="P242" s="631" t="str">
        <f t="shared" si="14"/>
        <v>Gastos_com_Pessoal</v>
      </c>
    </row>
    <row r="243" spans="1:16" ht="24" hidden="1" x14ac:dyDescent="0.2">
      <c r="A243" s="622">
        <f>IF(B243="","",COUNT('Diário 3º PA'!$A$4:$A$4242)+COUNT('Diário 4º PA'!$A$4:$A$2224)+COUNT('Diário 5º PA'!$A$4:$A$5221)+ROW()-3)</f>
        <v>6494</v>
      </c>
      <c r="B243" s="641">
        <v>44845</v>
      </c>
      <c r="C243" s="658">
        <v>44835</v>
      </c>
      <c r="D243" s="626" t="s">
        <v>104</v>
      </c>
      <c r="E243" s="626" t="s">
        <v>191</v>
      </c>
      <c r="F243" s="639">
        <v>556.79999999999995</v>
      </c>
      <c r="G243" s="626" t="s">
        <v>918</v>
      </c>
      <c r="H243" s="626" t="s">
        <v>135</v>
      </c>
      <c r="I243" s="627" t="s">
        <v>1883</v>
      </c>
      <c r="J243" s="634" t="s">
        <v>5990</v>
      </c>
      <c r="K243" s="632" t="s">
        <v>1531</v>
      </c>
      <c r="L243" s="634">
        <v>992808769</v>
      </c>
      <c r="M243" s="641">
        <v>44845</v>
      </c>
      <c r="N243" s="630">
        <f t="shared" si="12"/>
        <v>10</v>
      </c>
      <c r="O243" s="630">
        <f t="shared" si="13"/>
        <v>10</v>
      </c>
      <c r="P243" s="631" t="str">
        <f t="shared" si="14"/>
        <v>Gastos_com_Pessoal</v>
      </c>
    </row>
    <row r="244" spans="1:16" ht="36" hidden="1" x14ac:dyDescent="0.2">
      <c r="A244" s="622">
        <f>IF(B244="","",COUNT('Diário 3º PA'!$A$4:$A$4242)+COUNT('Diário 4º PA'!$A$4:$A$2224)+COUNT('Diário 5º PA'!$A$4:$A$5221)+ROW()-3)</f>
        <v>6495</v>
      </c>
      <c r="B244" s="641">
        <v>44845</v>
      </c>
      <c r="C244" s="658">
        <v>44835</v>
      </c>
      <c r="D244" s="626" t="s">
        <v>104</v>
      </c>
      <c r="E244" s="626" t="s">
        <v>193</v>
      </c>
      <c r="F244" s="639">
        <v>3250.49</v>
      </c>
      <c r="G244" s="626" t="s">
        <v>919</v>
      </c>
      <c r="H244" s="626" t="s">
        <v>135</v>
      </c>
      <c r="I244" s="627" t="s">
        <v>1883</v>
      </c>
      <c r="J244" s="634" t="s">
        <v>5990</v>
      </c>
      <c r="K244" s="632" t="s">
        <v>1531</v>
      </c>
      <c r="L244" s="634">
        <v>992808769</v>
      </c>
      <c r="M244" s="641">
        <v>44845</v>
      </c>
      <c r="N244" s="630">
        <f t="shared" si="12"/>
        <v>10</v>
      </c>
      <c r="O244" s="630">
        <f t="shared" si="13"/>
        <v>10</v>
      </c>
      <c r="P244" s="631" t="str">
        <f t="shared" si="14"/>
        <v>Gastos_com_Pessoal</v>
      </c>
    </row>
    <row r="245" spans="1:16" ht="24" hidden="1" x14ac:dyDescent="0.2">
      <c r="A245" s="622">
        <f>IF(B245="","",COUNT('Diário 3º PA'!$A$4:$A$4242)+COUNT('Diário 4º PA'!$A$4:$A$2224)+COUNT('Diário 5º PA'!$A$4:$A$5221)+ROW()-3)</f>
        <v>6496</v>
      </c>
      <c r="B245" s="641">
        <v>44845</v>
      </c>
      <c r="C245" s="658">
        <v>44835</v>
      </c>
      <c r="D245" s="626" t="s">
        <v>104</v>
      </c>
      <c r="E245" s="626" t="s">
        <v>187</v>
      </c>
      <c r="F245" s="639">
        <v>2829.43</v>
      </c>
      <c r="G245" s="626" t="s">
        <v>1019</v>
      </c>
      <c r="H245" s="646" t="s">
        <v>134</v>
      </c>
      <c r="I245" s="627" t="s">
        <v>2840</v>
      </c>
      <c r="J245" s="634" t="s">
        <v>5990</v>
      </c>
      <c r="K245" s="632" t="s">
        <v>1531</v>
      </c>
      <c r="L245" s="634">
        <v>992808769</v>
      </c>
      <c r="M245" s="641">
        <v>44845</v>
      </c>
      <c r="N245" s="630">
        <f t="shared" si="12"/>
        <v>10</v>
      </c>
      <c r="O245" s="630">
        <f t="shared" si="13"/>
        <v>10</v>
      </c>
      <c r="P245" s="631" t="str">
        <f t="shared" si="14"/>
        <v>Gastos_com_Pessoal</v>
      </c>
    </row>
    <row r="246" spans="1:16" ht="24" hidden="1" x14ac:dyDescent="0.2">
      <c r="A246" s="622">
        <f>IF(B246="","",COUNT('Diário 3º PA'!$A$4:$A$4242)+COUNT('Diário 4º PA'!$A$4:$A$2224)+COUNT('Diário 5º PA'!$A$4:$A$5221)+ROW()-3)</f>
        <v>6497</v>
      </c>
      <c r="B246" s="641">
        <v>44845</v>
      </c>
      <c r="C246" s="658">
        <v>44835</v>
      </c>
      <c r="D246" s="626" t="s">
        <v>104</v>
      </c>
      <c r="E246" s="626" t="s">
        <v>189</v>
      </c>
      <c r="F246" s="639">
        <v>2535.83</v>
      </c>
      <c r="G246" s="626" t="s">
        <v>915</v>
      </c>
      <c r="H246" s="646" t="s">
        <v>134</v>
      </c>
      <c r="I246" s="627" t="s">
        <v>2840</v>
      </c>
      <c r="J246" s="634" t="s">
        <v>5990</v>
      </c>
      <c r="K246" s="632" t="s">
        <v>1531</v>
      </c>
      <c r="L246" s="634">
        <v>992808769</v>
      </c>
      <c r="M246" s="641">
        <v>44845</v>
      </c>
      <c r="N246" s="630">
        <f t="shared" si="12"/>
        <v>10</v>
      </c>
      <c r="O246" s="630">
        <f t="shared" si="13"/>
        <v>10</v>
      </c>
      <c r="P246" s="631" t="str">
        <f t="shared" si="14"/>
        <v>Gastos_com_Pessoal</v>
      </c>
    </row>
    <row r="247" spans="1:16" ht="24" hidden="1" x14ac:dyDescent="0.2">
      <c r="A247" s="622">
        <f>IF(B247="","",COUNT('Diário 3º PA'!$A$4:$A$4242)+COUNT('Diário 4º PA'!$A$4:$A$2224)+COUNT('Diário 5º PA'!$A$4:$A$5221)+ROW()-3)</f>
        <v>6498</v>
      </c>
      <c r="B247" s="641">
        <v>44845</v>
      </c>
      <c r="C247" s="658">
        <v>44835</v>
      </c>
      <c r="D247" s="626" t="s">
        <v>104</v>
      </c>
      <c r="E247" s="626" t="s">
        <v>191</v>
      </c>
      <c r="F247" s="639">
        <v>845.28</v>
      </c>
      <c r="G247" s="626" t="s">
        <v>918</v>
      </c>
      <c r="H247" s="646" t="s">
        <v>134</v>
      </c>
      <c r="I247" s="627" t="s">
        <v>2840</v>
      </c>
      <c r="J247" s="634" t="s">
        <v>5990</v>
      </c>
      <c r="K247" s="632" t="s">
        <v>1531</v>
      </c>
      <c r="L247" s="634">
        <v>992808769</v>
      </c>
      <c r="M247" s="641">
        <v>44845</v>
      </c>
      <c r="N247" s="630">
        <f t="shared" si="12"/>
        <v>10</v>
      </c>
      <c r="O247" s="630">
        <f t="shared" si="13"/>
        <v>10</v>
      </c>
      <c r="P247" s="631" t="str">
        <f t="shared" si="14"/>
        <v>Gastos_com_Pessoal</v>
      </c>
    </row>
    <row r="248" spans="1:16" ht="36" hidden="1" x14ac:dyDescent="0.2">
      <c r="A248" s="622">
        <f>IF(B248="","",COUNT('Diário 3º PA'!$A$4:$A$4242)+COUNT('Diário 4º PA'!$A$4:$A$2224)+COUNT('Diário 5º PA'!$A$4:$A$5221)+ROW()-3)</f>
        <v>6499</v>
      </c>
      <c r="B248" s="641">
        <v>44845</v>
      </c>
      <c r="C248" s="658">
        <v>44835</v>
      </c>
      <c r="D248" s="626" t="s">
        <v>104</v>
      </c>
      <c r="E248" s="626" t="s">
        <v>193</v>
      </c>
      <c r="F248" s="639">
        <v>3912.07</v>
      </c>
      <c r="G248" s="626" t="s">
        <v>919</v>
      </c>
      <c r="H248" s="646" t="s">
        <v>134</v>
      </c>
      <c r="I248" s="627" t="s">
        <v>2840</v>
      </c>
      <c r="J248" s="634" t="s">
        <v>5990</v>
      </c>
      <c r="K248" s="632" t="s">
        <v>1531</v>
      </c>
      <c r="L248" s="634">
        <v>992808769</v>
      </c>
      <c r="M248" s="641">
        <v>44845</v>
      </c>
      <c r="N248" s="630">
        <f t="shared" si="12"/>
        <v>10</v>
      </c>
      <c r="O248" s="630">
        <f t="shared" si="13"/>
        <v>10</v>
      </c>
      <c r="P248" s="631" t="str">
        <f t="shared" si="14"/>
        <v>Gastos_com_Pessoal</v>
      </c>
    </row>
    <row r="249" spans="1:16" hidden="1" x14ac:dyDescent="0.2">
      <c r="A249" s="622">
        <f>IF(B249="","",COUNT('Diário 3º PA'!$A$4:$A$4242)+COUNT('Diário 4º PA'!$A$4:$A$2224)+COUNT('Diário 5º PA'!$A$4:$A$5221)+ROW()-3)</f>
        <v>6500</v>
      </c>
      <c r="B249" s="641">
        <v>44847</v>
      </c>
      <c r="C249" s="642">
        <v>44805</v>
      </c>
      <c r="D249" s="633" t="s">
        <v>115</v>
      </c>
      <c r="E249" s="633" t="s">
        <v>230</v>
      </c>
      <c r="F249" s="639">
        <v>8573.1200000000008</v>
      </c>
      <c r="G249" s="633" t="s">
        <v>230</v>
      </c>
      <c r="H249" s="633" t="s">
        <v>131</v>
      </c>
      <c r="I249" s="627" t="s">
        <v>5988</v>
      </c>
      <c r="J249" s="629" t="s">
        <v>704</v>
      </c>
      <c r="K249" s="657" t="s">
        <v>428</v>
      </c>
      <c r="L249" s="657">
        <v>88038972</v>
      </c>
      <c r="M249" s="641">
        <v>44847</v>
      </c>
      <c r="N249" s="630">
        <f t="shared" si="12"/>
        <v>10</v>
      </c>
      <c r="O249" s="630">
        <f t="shared" si="13"/>
        <v>9</v>
      </c>
      <c r="P249" s="631" t="str">
        <f t="shared" si="14"/>
        <v>Gastos_Gerais</v>
      </c>
    </row>
    <row r="250" spans="1:16" ht="24" hidden="1" x14ac:dyDescent="0.2">
      <c r="A250" s="622">
        <f>IF(B250="","",COUNT('Diário 3º PA'!$A$4:$A$4242)+COUNT('Diário 4º PA'!$A$4:$A$2224)+COUNT('Diário 5º PA'!$A$4:$A$5221)+ROW()-3)</f>
        <v>6501</v>
      </c>
      <c r="B250" s="641">
        <v>44847</v>
      </c>
      <c r="C250" s="658">
        <v>44835</v>
      </c>
      <c r="D250" s="633" t="s">
        <v>115</v>
      </c>
      <c r="E250" s="626" t="s">
        <v>308</v>
      </c>
      <c r="F250" s="639">
        <v>1491.32</v>
      </c>
      <c r="G250" s="626" t="s">
        <v>5981</v>
      </c>
      <c r="H250" s="626" t="s">
        <v>128</v>
      </c>
      <c r="I250" s="627" t="s">
        <v>8174</v>
      </c>
      <c r="J250" s="629" t="s">
        <v>704</v>
      </c>
      <c r="K250" s="657" t="s">
        <v>428</v>
      </c>
      <c r="L250" s="634">
        <v>34203</v>
      </c>
      <c r="M250" s="641">
        <v>44841</v>
      </c>
      <c r="N250" s="630">
        <f t="shared" si="12"/>
        <v>10</v>
      </c>
      <c r="O250" s="630">
        <f t="shared" si="13"/>
        <v>10</v>
      </c>
      <c r="P250" s="631" t="str">
        <f t="shared" si="14"/>
        <v>Gastos_Gerais</v>
      </c>
    </row>
    <row r="251" spans="1:16" ht="36" hidden="1" x14ac:dyDescent="0.2">
      <c r="A251" s="622">
        <f>IF(B251="","",COUNT('Diário 3º PA'!$A$4:$A$4242)+COUNT('Diário 4º PA'!$A$4:$A$2224)+COUNT('Diário 5º PA'!$A$4:$A$5221)+ROW()-3)</f>
        <v>6502</v>
      </c>
      <c r="B251" s="641">
        <v>44847</v>
      </c>
      <c r="C251" s="658">
        <v>44835</v>
      </c>
      <c r="D251" s="626" t="s">
        <v>115</v>
      </c>
      <c r="E251" s="626" t="s">
        <v>342</v>
      </c>
      <c r="F251" s="639">
        <v>1200</v>
      </c>
      <c r="G251" s="626" t="s">
        <v>8333</v>
      </c>
      <c r="H251" s="626" t="s">
        <v>128</v>
      </c>
      <c r="I251" s="627" t="s">
        <v>3695</v>
      </c>
      <c r="J251" s="634" t="s">
        <v>5990</v>
      </c>
      <c r="K251" s="635" t="s">
        <v>428</v>
      </c>
      <c r="L251" s="634">
        <v>6875</v>
      </c>
      <c r="M251" s="641">
        <v>44845</v>
      </c>
      <c r="N251" s="630">
        <f t="shared" si="12"/>
        <v>10</v>
      </c>
      <c r="O251" s="630">
        <f t="shared" si="13"/>
        <v>10</v>
      </c>
      <c r="P251" s="631" t="str">
        <f t="shared" si="14"/>
        <v>Gastos_Gerais</v>
      </c>
    </row>
    <row r="252" spans="1:16" ht="24" hidden="1" x14ac:dyDescent="0.2">
      <c r="A252" s="622">
        <f>IF(B252="","",COUNT('Diário 3º PA'!$A$4:$A$4242)+COUNT('Diário 4º PA'!$A$4:$A$2224)+COUNT('Diário 5º PA'!$A$4:$A$5221)+ROW()-3)</f>
        <v>6503</v>
      </c>
      <c r="B252" s="641">
        <v>44847</v>
      </c>
      <c r="C252" s="658">
        <v>44835</v>
      </c>
      <c r="D252" s="626" t="s">
        <v>115</v>
      </c>
      <c r="E252" s="626" t="s">
        <v>318</v>
      </c>
      <c r="F252" s="639">
        <v>531.5</v>
      </c>
      <c r="G252" s="626" t="s">
        <v>8334</v>
      </c>
      <c r="H252" s="626" t="s">
        <v>136</v>
      </c>
      <c r="I252" s="627" t="s">
        <v>6001</v>
      </c>
      <c r="J252" s="634" t="s">
        <v>5990</v>
      </c>
      <c r="K252" s="635" t="s">
        <v>428</v>
      </c>
      <c r="L252" s="634">
        <v>617</v>
      </c>
      <c r="M252" s="641">
        <v>44847</v>
      </c>
      <c r="N252" s="630">
        <f t="shared" si="12"/>
        <v>10</v>
      </c>
      <c r="O252" s="630">
        <f t="shared" si="13"/>
        <v>10</v>
      </c>
      <c r="P252" s="631" t="str">
        <f t="shared" si="14"/>
        <v>Gastos_Gerais</v>
      </c>
    </row>
    <row r="253" spans="1:16" ht="36" hidden="1" x14ac:dyDescent="0.2">
      <c r="A253" s="622">
        <f>IF(B253="","",COUNT('Diário 3º PA'!$A$4:$A$4242)+COUNT('Diário 4º PA'!$A$4:$A$2224)+COUNT('Diário 5º PA'!$A$4:$A$5221)+ROW()-3)</f>
        <v>6504</v>
      </c>
      <c r="B253" s="641">
        <v>44847</v>
      </c>
      <c r="C253" s="658">
        <v>44835</v>
      </c>
      <c r="D253" s="626" t="s">
        <v>115</v>
      </c>
      <c r="E253" s="626" t="s">
        <v>308</v>
      </c>
      <c r="F253" s="639">
        <v>168</v>
      </c>
      <c r="G253" s="626" t="s">
        <v>8335</v>
      </c>
      <c r="H253" s="626" t="s">
        <v>135</v>
      </c>
      <c r="I253" s="627" t="s">
        <v>8336</v>
      </c>
      <c r="J253" s="634" t="s">
        <v>5990</v>
      </c>
      <c r="K253" s="635" t="s">
        <v>428</v>
      </c>
      <c r="L253" s="634">
        <v>33965</v>
      </c>
      <c r="M253" s="641">
        <v>44847</v>
      </c>
      <c r="N253" s="630">
        <f t="shared" si="12"/>
        <v>10</v>
      </c>
      <c r="O253" s="630">
        <f t="shared" si="13"/>
        <v>10</v>
      </c>
      <c r="P253" s="631" t="str">
        <f t="shared" si="14"/>
        <v>Gastos_Gerais</v>
      </c>
    </row>
    <row r="254" spans="1:16" ht="24" hidden="1" x14ac:dyDescent="0.2">
      <c r="A254" s="622">
        <f>IF(B254="","",COUNT('Diário 3º PA'!$A$4:$A$4242)+COUNT('Diário 4º PA'!$A$4:$A$2224)+COUNT('Diário 5º PA'!$A$4:$A$5221)+ROW()-3)</f>
        <v>6505</v>
      </c>
      <c r="B254" s="641">
        <v>44847</v>
      </c>
      <c r="C254" s="658">
        <v>44835</v>
      </c>
      <c r="D254" s="626" t="s">
        <v>115</v>
      </c>
      <c r="E254" s="626" t="s">
        <v>318</v>
      </c>
      <c r="F254" s="639">
        <v>143.88</v>
      </c>
      <c r="G254" s="626" t="s">
        <v>8337</v>
      </c>
      <c r="H254" s="626" t="s">
        <v>131</v>
      </c>
      <c r="I254" s="627" t="s">
        <v>8338</v>
      </c>
      <c r="J254" s="634" t="s">
        <v>5990</v>
      </c>
      <c r="K254" s="635" t="s">
        <v>428</v>
      </c>
      <c r="L254" s="634">
        <v>128</v>
      </c>
      <c r="M254" s="641">
        <v>44847</v>
      </c>
      <c r="N254" s="630">
        <f t="shared" si="12"/>
        <v>10</v>
      </c>
      <c r="O254" s="630">
        <f t="shared" si="13"/>
        <v>10</v>
      </c>
      <c r="P254" s="631" t="str">
        <f t="shared" si="14"/>
        <v>Gastos_Gerais</v>
      </c>
    </row>
    <row r="255" spans="1:16" ht="24" hidden="1" x14ac:dyDescent="0.2">
      <c r="A255" s="622">
        <f>IF(B255="","",COUNT('Diário 3º PA'!$A$4:$A$4242)+COUNT('Diário 4º PA'!$A$4:$A$2224)+COUNT('Diário 5º PA'!$A$4:$A$5221)+ROW()-3)</f>
        <v>6506</v>
      </c>
      <c r="B255" s="641">
        <v>44847</v>
      </c>
      <c r="C255" s="658">
        <v>44835</v>
      </c>
      <c r="D255" s="633" t="s">
        <v>115</v>
      </c>
      <c r="E255" s="633" t="s">
        <v>264</v>
      </c>
      <c r="F255" s="639">
        <v>280</v>
      </c>
      <c r="G255" s="633" t="s">
        <v>4657</v>
      </c>
      <c r="H255" s="626" t="s">
        <v>136</v>
      </c>
      <c r="I255" s="627" t="s">
        <v>3047</v>
      </c>
      <c r="J255" s="629" t="s">
        <v>704</v>
      </c>
      <c r="K255" s="657" t="s">
        <v>428</v>
      </c>
      <c r="L255" s="657">
        <v>2816</v>
      </c>
      <c r="M255" s="659">
        <v>44841</v>
      </c>
      <c r="N255" s="630">
        <f t="shared" si="12"/>
        <v>10</v>
      </c>
      <c r="O255" s="630">
        <f t="shared" si="13"/>
        <v>10</v>
      </c>
      <c r="P255" s="631" t="str">
        <f t="shared" si="14"/>
        <v>Gastos_Gerais</v>
      </c>
    </row>
    <row r="256" spans="1:16" ht="24" hidden="1" x14ac:dyDescent="0.2">
      <c r="A256" s="622">
        <f>IF(B256="","",COUNT('Diário 3º PA'!$A$4:$A$4242)+COUNT('Diário 4º PA'!$A$4:$A$2224)+COUNT('Diário 5º PA'!$A$4:$A$5221)+ROW()-3)</f>
        <v>6507</v>
      </c>
      <c r="B256" s="641">
        <v>44847</v>
      </c>
      <c r="C256" s="658">
        <v>44835</v>
      </c>
      <c r="D256" s="633" t="s">
        <v>115</v>
      </c>
      <c r="E256" s="633" t="s">
        <v>264</v>
      </c>
      <c r="F256" s="639">
        <v>140</v>
      </c>
      <c r="G256" s="633" t="s">
        <v>4657</v>
      </c>
      <c r="H256" s="626" t="s">
        <v>137</v>
      </c>
      <c r="I256" s="627" t="s">
        <v>3047</v>
      </c>
      <c r="J256" s="629" t="s">
        <v>704</v>
      </c>
      <c r="K256" s="657" t="s">
        <v>428</v>
      </c>
      <c r="L256" s="657">
        <v>2815</v>
      </c>
      <c r="M256" s="659">
        <v>44841</v>
      </c>
      <c r="N256" s="630">
        <f t="shared" si="12"/>
        <v>10</v>
      </c>
      <c r="O256" s="630">
        <f t="shared" si="13"/>
        <v>10</v>
      </c>
      <c r="P256" s="631" t="str">
        <f t="shared" si="14"/>
        <v>Gastos_Gerais</v>
      </c>
    </row>
    <row r="257" spans="1:16" ht="24" hidden="1" x14ac:dyDescent="0.2">
      <c r="A257" s="622">
        <f>IF(B257="","",COUNT('Diário 3º PA'!$A$4:$A$4242)+COUNT('Diário 4º PA'!$A$4:$A$2224)+COUNT('Diário 5º PA'!$A$4:$A$5221)+ROW()-3)</f>
        <v>6508</v>
      </c>
      <c r="B257" s="641">
        <v>44847</v>
      </c>
      <c r="C257" s="658">
        <v>44835</v>
      </c>
      <c r="D257" s="633" t="s">
        <v>115</v>
      </c>
      <c r="E257" s="633" t="s">
        <v>264</v>
      </c>
      <c r="F257" s="639">
        <v>280</v>
      </c>
      <c r="G257" s="633" t="s">
        <v>4657</v>
      </c>
      <c r="H257" s="626" t="s">
        <v>138</v>
      </c>
      <c r="I257" s="627" t="s">
        <v>3047</v>
      </c>
      <c r="J257" s="629" t="s">
        <v>704</v>
      </c>
      <c r="K257" s="657" t="s">
        <v>428</v>
      </c>
      <c r="L257" s="657">
        <v>2818</v>
      </c>
      <c r="M257" s="659">
        <v>44841</v>
      </c>
      <c r="N257" s="630">
        <f t="shared" si="12"/>
        <v>10</v>
      </c>
      <c r="O257" s="630">
        <f t="shared" si="13"/>
        <v>10</v>
      </c>
      <c r="P257" s="631" t="str">
        <f t="shared" si="14"/>
        <v>Gastos_Gerais</v>
      </c>
    </row>
    <row r="258" spans="1:16" ht="24" hidden="1" x14ac:dyDescent="0.2">
      <c r="A258" s="622">
        <f>IF(B258="","",COUNT('Diário 3º PA'!$A$4:$A$4242)+COUNT('Diário 4º PA'!$A$4:$A$2224)+COUNT('Diário 5º PA'!$A$4:$A$5221)+ROW()-3)</f>
        <v>6509</v>
      </c>
      <c r="B258" s="641">
        <v>44847</v>
      </c>
      <c r="C258" s="658">
        <v>44835</v>
      </c>
      <c r="D258" s="633" t="s">
        <v>115</v>
      </c>
      <c r="E258" s="633" t="s">
        <v>264</v>
      </c>
      <c r="F258" s="639">
        <v>980</v>
      </c>
      <c r="G258" s="633" t="s">
        <v>4657</v>
      </c>
      <c r="H258" s="626" t="s">
        <v>128</v>
      </c>
      <c r="I258" s="627" t="s">
        <v>3047</v>
      </c>
      <c r="J258" s="629" t="s">
        <v>704</v>
      </c>
      <c r="K258" s="657" t="s">
        <v>428</v>
      </c>
      <c r="L258" s="657">
        <v>2819</v>
      </c>
      <c r="M258" s="659">
        <v>44841</v>
      </c>
      <c r="N258" s="630">
        <f t="shared" si="12"/>
        <v>10</v>
      </c>
      <c r="O258" s="630">
        <f t="shared" si="13"/>
        <v>10</v>
      </c>
      <c r="P258" s="631" t="str">
        <f t="shared" si="14"/>
        <v>Gastos_Gerais</v>
      </c>
    </row>
    <row r="259" spans="1:16" ht="24" hidden="1" x14ac:dyDescent="0.2">
      <c r="A259" s="622">
        <f>IF(B259="","",COUNT('Diário 3º PA'!$A$4:$A$4242)+COUNT('Diário 4º PA'!$A$4:$A$2224)+COUNT('Diário 5º PA'!$A$4:$A$5221)+ROW()-3)</f>
        <v>6510</v>
      </c>
      <c r="B259" s="641">
        <v>44847</v>
      </c>
      <c r="C259" s="658">
        <v>44835</v>
      </c>
      <c r="D259" s="633" t="s">
        <v>115</v>
      </c>
      <c r="E259" s="633" t="s">
        <v>264</v>
      </c>
      <c r="F259" s="639">
        <v>560</v>
      </c>
      <c r="G259" s="633" t="s">
        <v>4657</v>
      </c>
      <c r="H259" s="626" t="s">
        <v>135</v>
      </c>
      <c r="I259" s="627" t="s">
        <v>3047</v>
      </c>
      <c r="J259" s="629" t="s">
        <v>704</v>
      </c>
      <c r="K259" s="657" t="s">
        <v>428</v>
      </c>
      <c r="L259" s="657">
        <v>2814</v>
      </c>
      <c r="M259" s="659">
        <v>44841</v>
      </c>
      <c r="N259" s="630">
        <f t="shared" si="12"/>
        <v>10</v>
      </c>
      <c r="O259" s="630">
        <f t="shared" si="13"/>
        <v>10</v>
      </c>
      <c r="P259" s="631" t="str">
        <f t="shared" si="14"/>
        <v>Gastos_Gerais</v>
      </c>
    </row>
    <row r="260" spans="1:16" ht="24" hidden="1" x14ac:dyDescent="0.2">
      <c r="A260" s="622">
        <f>IF(B260="","",COUNT('Diário 3º PA'!$A$4:$A$4242)+COUNT('Diário 4º PA'!$A$4:$A$2224)+COUNT('Diário 5º PA'!$A$4:$A$5221)+ROW()-3)</f>
        <v>6511</v>
      </c>
      <c r="B260" s="641">
        <v>44847</v>
      </c>
      <c r="C260" s="658">
        <v>44835</v>
      </c>
      <c r="D260" s="633" t="s">
        <v>115</v>
      </c>
      <c r="E260" s="633" t="s">
        <v>264</v>
      </c>
      <c r="F260" s="639">
        <v>980</v>
      </c>
      <c r="G260" s="633" t="s">
        <v>4657</v>
      </c>
      <c r="H260" s="626" t="s">
        <v>131</v>
      </c>
      <c r="I260" s="627" t="s">
        <v>3047</v>
      </c>
      <c r="J260" s="629" t="s">
        <v>704</v>
      </c>
      <c r="K260" s="657" t="s">
        <v>428</v>
      </c>
      <c r="L260" s="657">
        <v>2817</v>
      </c>
      <c r="M260" s="659">
        <v>44841</v>
      </c>
      <c r="N260" s="630">
        <f t="shared" si="12"/>
        <v>10</v>
      </c>
      <c r="O260" s="630">
        <f t="shared" si="13"/>
        <v>10</v>
      </c>
      <c r="P260" s="631" t="str">
        <f t="shared" si="14"/>
        <v>Gastos_Gerais</v>
      </c>
    </row>
    <row r="261" spans="1:16" ht="24" hidden="1" x14ac:dyDescent="0.2">
      <c r="A261" s="622">
        <f>IF(B261="","",COUNT('Diário 3º PA'!$A$4:$A$4242)+COUNT('Diário 4º PA'!$A$4:$A$2224)+COUNT('Diário 5º PA'!$A$4:$A$5221)+ROW()-3)</f>
        <v>6512</v>
      </c>
      <c r="B261" s="641">
        <v>44847</v>
      </c>
      <c r="C261" s="658">
        <v>44835</v>
      </c>
      <c r="D261" s="633" t="s">
        <v>115</v>
      </c>
      <c r="E261" s="633" t="s">
        <v>328</v>
      </c>
      <c r="F261" s="639">
        <v>2000</v>
      </c>
      <c r="G261" s="633" t="s">
        <v>1296</v>
      </c>
      <c r="H261" s="627" t="s">
        <v>130</v>
      </c>
      <c r="I261" s="627" t="s">
        <v>727</v>
      </c>
      <c r="J261" s="629" t="s">
        <v>704</v>
      </c>
      <c r="K261" s="634" t="s">
        <v>428</v>
      </c>
      <c r="L261" s="657">
        <v>1983641</v>
      </c>
      <c r="M261" s="659">
        <v>44847</v>
      </c>
      <c r="N261" s="630">
        <f t="shared" ref="N261:N324" si="15">IF(B261=0,0,IF(YEAR(B261)=$O$1,MONTH(B261)-$N$1+1,(YEAR(B261)-$O$1)*12-$N$1+1+MONTH(B261)))</f>
        <v>10</v>
      </c>
      <c r="O261" s="630">
        <f t="shared" ref="O261:O324" si="16">IF(C261=0,0,IF(YEAR(C261)=$O$1,MONTH(C261)-$N$1+1,(YEAR(C261)-$O$1)*12-$N$1+1+MONTH(C261)))</f>
        <v>10</v>
      </c>
      <c r="P261" s="631" t="str">
        <f t="shared" ref="P261:P324" si="17">SUBSTITUTE(D261," ","_")</f>
        <v>Gastos_Gerais</v>
      </c>
    </row>
    <row r="262" spans="1:16" ht="24" hidden="1" x14ac:dyDescent="0.2">
      <c r="A262" s="622">
        <f>IF(B262="","",COUNT('Diário 3º PA'!$A$4:$A$4242)+COUNT('Diário 4º PA'!$A$4:$A$2224)+COUNT('Diário 5º PA'!$A$4:$A$5221)+ROW()-3)</f>
        <v>6513</v>
      </c>
      <c r="B262" s="641">
        <v>44847</v>
      </c>
      <c r="C262" s="638">
        <v>44835</v>
      </c>
      <c r="D262" s="626" t="s">
        <v>104</v>
      </c>
      <c r="E262" s="626" t="s">
        <v>189</v>
      </c>
      <c r="F262" s="639">
        <v>3714.41</v>
      </c>
      <c r="G262" s="627" t="s">
        <v>8339</v>
      </c>
      <c r="H262" s="626" t="s">
        <v>128</v>
      </c>
      <c r="I262" s="627" t="s">
        <v>1630</v>
      </c>
      <c r="J262" s="634" t="s">
        <v>5990</v>
      </c>
      <c r="K262" s="632" t="s">
        <v>1531</v>
      </c>
      <c r="L262" s="634">
        <v>993018572</v>
      </c>
      <c r="M262" s="641">
        <v>44847</v>
      </c>
      <c r="N262" s="630">
        <f t="shared" si="15"/>
        <v>10</v>
      </c>
      <c r="O262" s="630">
        <f t="shared" si="16"/>
        <v>10</v>
      </c>
      <c r="P262" s="631" t="str">
        <f t="shared" si="17"/>
        <v>Gastos_com_Pessoal</v>
      </c>
    </row>
    <row r="263" spans="1:16" ht="24" hidden="1" x14ac:dyDescent="0.2">
      <c r="A263" s="622">
        <f>IF(B263="","",COUNT('Diário 3º PA'!$A$4:$A$4242)+COUNT('Diário 4º PA'!$A$4:$A$2224)+COUNT('Diário 5º PA'!$A$4:$A$5221)+ROW()-3)</f>
        <v>6514</v>
      </c>
      <c r="B263" s="641">
        <v>44847</v>
      </c>
      <c r="C263" s="638">
        <v>44835</v>
      </c>
      <c r="D263" s="626" t="s">
        <v>104</v>
      </c>
      <c r="E263" s="626" t="s">
        <v>191</v>
      </c>
      <c r="F263" s="639">
        <v>1497.44</v>
      </c>
      <c r="G263" s="627" t="s">
        <v>8340</v>
      </c>
      <c r="H263" s="626" t="s">
        <v>128</v>
      </c>
      <c r="I263" s="627" t="s">
        <v>1630</v>
      </c>
      <c r="J263" s="634" t="s">
        <v>5990</v>
      </c>
      <c r="K263" s="632" t="s">
        <v>1531</v>
      </c>
      <c r="L263" s="634">
        <v>993018572</v>
      </c>
      <c r="M263" s="641">
        <v>44847</v>
      </c>
      <c r="N263" s="630">
        <f t="shared" si="15"/>
        <v>10</v>
      </c>
      <c r="O263" s="630">
        <f t="shared" si="16"/>
        <v>10</v>
      </c>
      <c r="P263" s="631" t="str">
        <f t="shared" si="17"/>
        <v>Gastos_com_Pessoal</v>
      </c>
    </row>
    <row r="264" spans="1:16" ht="24" hidden="1" x14ac:dyDescent="0.2">
      <c r="A264" s="622">
        <f>IF(B264="","",COUNT('Diário 3º PA'!$A$4:$A$4242)+COUNT('Diário 4º PA'!$A$4:$A$2224)+COUNT('Diário 5º PA'!$A$4:$A$5221)+ROW()-3)</f>
        <v>6515</v>
      </c>
      <c r="B264" s="641">
        <v>44847</v>
      </c>
      <c r="C264" s="638">
        <v>44835</v>
      </c>
      <c r="D264" s="626" t="s">
        <v>104</v>
      </c>
      <c r="E264" s="626" t="s">
        <v>189</v>
      </c>
      <c r="F264" s="639">
        <v>2480.13</v>
      </c>
      <c r="G264" s="627" t="s">
        <v>8341</v>
      </c>
      <c r="H264" s="626" t="s">
        <v>137</v>
      </c>
      <c r="I264" s="627" t="s">
        <v>1277</v>
      </c>
      <c r="J264" s="634" t="s">
        <v>5990</v>
      </c>
      <c r="K264" s="632" t="s">
        <v>1531</v>
      </c>
      <c r="L264" s="634">
        <v>993018572</v>
      </c>
      <c r="M264" s="641">
        <v>44847</v>
      </c>
      <c r="N264" s="630">
        <f t="shared" si="15"/>
        <v>10</v>
      </c>
      <c r="O264" s="630">
        <f t="shared" si="16"/>
        <v>10</v>
      </c>
      <c r="P264" s="631" t="str">
        <f t="shared" si="17"/>
        <v>Gastos_com_Pessoal</v>
      </c>
    </row>
    <row r="265" spans="1:16" ht="24" hidden="1" x14ac:dyDescent="0.2">
      <c r="A265" s="622">
        <f>IF(B265="","",COUNT('Diário 3º PA'!$A$4:$A$4242)+COUNT('Diário 4º PA'!$A$4:$A$2224)+COUNT('Diário 5º PA'!$A$4:$A$5221)+ROW()-3)</f>
        <v>6516</v>
      </c>
      <c r="B265" s="641">
        <v>44847</v>
      </c>
      <c r="C265" s="638">
        <v>44835</v>
      </c>
      <c r="D265" s="626" t="s">
        <v>104</v>
      </c>
      <c r="E265" s="626" t="s">
        <v>191</v>
      </c>
      <c r="F265" s="639">
        <v>861.85</v>
      </c>
      <c r="G265" s="627" t="s">
        <v>8342</v>
      </c>
      <c r="H265" s="626" t="s">
        <v>137</v>
      </c>
      <c r="I265" s="627" t="s">
        <v>1277</v>
      </c>
      <c r="J265" s="634" t="s">
        <v>5990</v>
      </c>
      <c r="K265" s="632" t="s">
        <v>1531</v>
      </c>
      <c r="L265" s="634">
        <v>993018572</v>
      </c>
      <c r="M265" s="641">
        <v>44847</v>
      </c>
      <c r="N265" s="630">
        <f t="shared" si="15"/>
        <v>10</v>
      </c>
      <c r="O265" s="630">
        <f t="shared" si="16"/>
        <v>10</v>
      </c>
      <c r="P265" s="631" t="str">
        <f t="shared" si="17"/>
        <v>Gastos_com_Pessoal</v>
      </c>
    </row>
    <row r="266" spans="1:16" ht="24" hidden="1" x14ac:dyDescent="0.2">
      <c r="A266" s="622">
        <f>IF(B266="","",COUNT('Diário 3º PA'!$A$4:$A$4242)+COUNT('Diário 4º PA'!$A$4:$A$2224)+COUNT('Diário 5º PA'!$A$4:$A$5221)+ROW()-3)</f>
        <v>6517</v>
      </c>
      <c r="B266" s="641">
        <v>44847</v>
      </c>
      <c r="C266" s="638">
        <v>44835</v>
      </c>
      <c r="D266" s="626" t="s">
        <v>104</v>
      </c>
      <c r="E266" s="626" t="s">
        <v>189</v>
      </c>
      <c r="F266" s="639">
        <v>2860.89</v>
      </c>
      <c r="G266" s="627" t="s">
        <v>8343</v>
      </c>
      <c r="H266" s="626" t="s">
        <v>131</v>
      </c>
      <c r="I266" s="627" t="s">
        <v>8344</v>
      </c>
      <c r="J266" s="634" t="s">
        <v>5990</v>
      </c>
      <c r="K266" s="632" t="s">
        <v>1531</v>
      </c>
      <c r="L266" s="634">
        <v>993018572</v>
      </c>
      <c r="M266" s="641">
        <v>44847</v>
      </c>
      <c r="N266" s="630">
        <f t="shared" si="15"/>
        <v>10</v>
      </c>
      <c r="O266" s="630">
        <f t="shared" si="16"/>
        <v>10</v>
      </c>
      <c r="P266" s="631" t="str">
        <f t="shared" si="17"/>
        <v>Gastos_com_Pessoal</v>
      </c>
    </row>
    <row r="267" spans="1:16" ht="24" hidden="1" x14ac:dyDescent="0.2">
      <c r="A267" s="622">
        <f>IF(B267="","",COUNT('Diário 3º PA'!$A$4:$A$4242)+COUNT('Diário 4º PA'!$A$4:$A$2224)+COUNT('Diário 5º PA'!$A$4:$A$5221)+ROW()-3)</f>
        <v>6518</v>
      </c>
      <c r="B267" s="641">
        <v>44847</v>
      </c>
      <c r="C267" s="638">
        <v>44835</v>
      </c>
      <c r="D267" s="626" t="s">
        <v>104</v>
      </c>
      <c r="E267" s="626" t="s">
        <v>191</v>
      </c>
      <c r="F267" s="639">
        <v>1039.1199999999999</v>
      </c>
      <c r="G267" s="627" t="s">
        <v>8345</v>
      </c>
      <c r="H267" s="626" t="s">
        <v>131</v>
      </c>
      <c r="I267" s="627" t="s">
        <v>8344</v>
      </c>
      <c r="J267" s="634" t="s">
        <v>5990</v>
      </c>
      <c r="K267" s="632" t="s">
        <v>1531</v>
      </c>
      <c r="L267" s="634">
        <v>993018572</v>
      </c>
      <c r="M267" s="641">
        <v>44847</v>
      </c>
      <c r="N267" s="630">
        <f t="shared" si="15"/>
        <v>10</v>
      </c>
      <c r="O267" s="630">
        <f t="shared" si="16"/>
        <v>10</v>
      </c>
      <c r="P267" s="631" t="str">
        <f t="shared" si="17"/>
        <v>Gastos_com_Pessoal</v>
      </c>
    </row>
    <row r="268" spans="1:16" ht="24" hidden="1" x14ac:dyDescent="0.2">
      <c r="A268" s="622">
        <f>IF(B268="","",COUNT('Diário 3º PA'!$A$4:$A$4242)+COUNT('Diário 4º PA'!$A$4:$A$2224)+COUNT('Diário 5º PA'!$A$4:$A$5221)+ROW()-3)</f>
        <v>6519</v>
      </c>
      <c r="B268" s="641">
        <v>44847</v>
      </c>
      <c r="C268" s="638">
        <v>44835</v>
      </c>
      <c r="D268" s="626" t="s">
        <v>104</v>
      </c>
      <c r="E268" s="626" t="s">
        <v>189</v>
      </c>
      <c r="F268" s="639">
        <v>1473.46</v>
      </c>
      <c r="G268" s="627" t="s">
        <v>8346</v>
      </c>
      <c r="H268" s="626" t="s">
        <v>131</v>
      </c>
      <c r="I268" s="627" t="s">
        <v>8347</v>
      </c>
      <c r="J268" s="634" t="s">
        <v>5990</v>
      </c>
      <c r="K268" s="632" t="s">
        <v>1531</v>
      </c>
      <c r="L268" s="634">
        <v>993018572</v>
      </c>
      <c r="M268" s="641">
        <v>44847</v>
      </c>
      <c r="N268" s="630">
        <f t="shared" si="15"/>
        <v>10</v>
      </c>
      <c r="O268" s="630">
        <f t="shared" si="16"/>
        <v>10</v>
      </c>
      <c r="P268" s="631" t="str">
        <f t="shared" si="17"/>
        <v>Gastos_com_Pessoal</v>
      </c>
    </row>
    <row r="269" spans="1:16" ht="24" hidden="1" x14ac:dyDescent="0.2">
      <c r="A269" s="622">
        <f>IF(B269="","",COUNT('Diário 3º PA'!$A$4:$A$4242)+COUNT('Diário 4º PA'!$A$4:$A$2224)+COUNT('Diário 5º PA'!$A$4:$A$5221)+ROW()-3)</f>
        <v>6520</v>
      </c>
      <c r="B269" s="641">
        <v>44847</v>
      </c>
      <c r="C269" s="638">
        <v>44835</v>
      </c>
      <c r="D269" s="626" t="s">
        <v>104</v>
      </c>
      <c r="E269" s="626" t="s">
        <v>191</v>
      </c>
      <c r="F269" s="639">
        <v>491.15</v>
      </c>
      <c r="G269" s="627" t="s">
        <v>8348</v>
      </c>
      <c r="H269" s="626" t="s">
        <v>131</v>
      </c>
      <c r="I269" s="627" t="s">
        <v>8347</v>
      </c>
      <c r="J269" s="634" t="s">
        <v>5990</v>
      </c>
      <c r="K269" s="632" t="s">
        <v>1531</v>
      </c>
      <c r="L269" s="634">
        <v>993018572</v>
      </c>
      <c r="M269" s="641">
        <v>44847</v>
      </c>
      <c r="N269" s="630">
        <f t="shared" si="15"/>
        <v>10</v>
      </c>
      <c r="O269" s="630">
        <f t="shared" si="16"/>
        <v>10</v>
      </c>
      <c r="P269" s="631" t="str">
        <f t="shared" si="17"/>
        <v>Gastos_com_Pessoal</v>
      </c>
    </row>
    <row r="270" spans="1:16" ht="24" hidden="1" x14ac:dyDescent="0.2">
      <c r="A270" s="622">
        <f>IF(B270="","",COUNT('Diário 3º PA'!$A$4:$A$4242)+COUNT('Diário 4º PA'!$A$4:$A$2224)+COUNT('Diário 5º PA'!$A$4:$A$5221)+ROW()-3)</f>
        <v>6521</v>
      </c>
      <c r="B270" s="641">
        <v>44847</v>
      </c>
      <c r="C270" s="638">
        <v>44835</v>
      </c>
      <c r="D270" s="626" t="s">
        <v>104</v>
      </c>
      <c r="E270" s="626" t="s">
        <v>189</v>
      </c>
      <c r="F270" s="639">
        <v>1952.04</v>
      </c>
      <c r="G270" s="627" t="s">
        <v>8349</v>
      </c>
      <c r="H270" s="626" t="s">
        <v>136</v>
      </c>
      <c r="I270" s="627" t="s">
        <v>8350</v>
      </c>
      <c r="J270" s="634" t="s">
        <v>5990</v>
      </c>
      <c r="K270" s="632" t="s">
        <v>1531</v>
      </c>
      <c r="L270" s="634">
        <v>993018572</v>
      </c>
      <c r="M270" s="641">
        <v>44847</v>
      </c>
      <c r="N270" s="630">
        <f t="shared" si="15"/>
        <v>10</v>
      </c>
      <c r="O270" s="630">
        <f t="shared" si="16"/>
        <v>10</v>
      </c>
      <c r="P270" s="631" t="str">
        <f t="shared" si="17"/>
        <v>Gastos_com_Pessoal</v>
      </c>
    </row>
    <row r="271" spans="1:16" ht="24" hidden="1" x14ac:dyDescent="0.2">
      <c r="A271" s="622">
        <f>IF(B271="","",COUNT('Diário 3º PA'!$A$4:$A$4242)+COUNT('Diário 4º PA'!$A$4:$A$2224)+COUNT('Diário 5º PA'!$A$4:$A$5221)+ROW()-3)</f>
        <v>6522</v>
      </c>
      <c r="B271" s="641">
        <v>44847</v>
      </c>
      <c r="C271" s="638">
        <v>44835</v>
      </c>
      <c r="D271" s="626" t="s">
        <v>104</v>
      </c>
      <c r="E271" s="626" t="s">
        <v>191</v>
      </c>
      <c r="F271" s="639">
        <v>664.85</v>
      </c>
      <c r="G271" s="627" t="s">
        <v>8351</v>
      </c>
      <c r="H271" s="626" t="s">
        <v>136</v>
      </c>
      <c r="I271" s="627" t="s">
        <v>8350</v>
      </c>
      <c r="J271" s="634" t="s">
        <v>5990</v>
      </c>
      <c r="K271" s="632" t="s">
        <v>1531</v>
      </c>
      <c r="L271" s="634">
        <v>993018572</v>
      </c>
      <c r="M271" s="641">
        <v>44847</v>
      </c>
      <c r="N271" s="630">
        <f t="shared" si="15"/>
        <v>10</v>
      </c>
      <c r="O271" s="630">
        <f t="shared" si="16"/>
        <v>10</v>
      </c>
      <c r="P271" s="631" t="str">
        <f t="shared" si="17"/>
        <v>Gastos_com_Pessoal</v>
      </c>
    </row>
    <row r="272" spans="1:16" ht="24" hidden="1" x14ac:dyDescent="0.2">
      <c r="A272" s="622">
        <f>IF(B272="","",COUNT('Diário 3º PA'!$A$4:$A$4242)+COUNT('Diário 4º PA'!$A$4:$A$2224)+COUNT('Diário 5º PA'!$A$4:$A$5221)+ROW()-3)</f>
        <v>6523</v>
      </c>
      <c r="B272" s="641">
        <v>44847</v>
      </c>
      <c r="C272" s="638">
        <v>44835</v>
      </c>
      <c r="D272" s="626" t="s">
        <v>104</v>
      </c>
      <c r="E272" s="626" t="s">
        <v>189</v>
      </c>
      <c r="F272" s="639">
        <v>2389.0500000000002</v>
      </c>
      <c r="G272" s="627" t="s">
        <v>8352</v>
      </c>
      <c r="H272" s="626" t="s">
        <v>136</v>
      </c>
      <c r="I272" s="627" t="s">
        <v>2094</v>
      </c>
      <c r="J272" s="634" t="s">
        <v>5990</v>
      </c>
      <c r="K272" s="632" t="s">
        <v>1531</v>
      </c>
      <c r="L272" s="634">
        <v>993018572</v>
      </c>
      <c r="M272" s="641">
        <v>44847</v>
      </c>
      <c r="N272" s="630">
        <f t="shared" si="15"/>
        <v>10</v>
      </c>
      <c r="O272" s="630">
        <f t="shared" si="16"/>
        <v>10</v>
      </c>
      <c r="P272" s="631" t="str">
        <f t="shared" si="17"/>
        <v>Gastos_com_Pessoal</v>
      </c>
    </row>
    <row r="273" spans="1:16" ht="24" hidden="1" x14ac:dyDescent="0.2">
      <c r="A273" s="622">
        <f>IF(B273="","",COUNT('Diário 3º PA'!$A$4:$A$4242)+COUNT('Diário 4º PA'!$A$4:$A$2224)+COUNT('Diário 5º PA'!$A$4:$A$5221)+ROW()-3)</f>
        <v>6524</v>
      </c>
      <c r="B273" s="641">
        <v>44847</v>
      </c>
      <c r="C273" s="638">
        <v>44835</v>
      </c>
      <c r="D273" s="626" t="s">
        <v>104</v>
      </c>
      <c r="E273" s="626" t="s">
        <v>191</v>
      </c>
      <c r="F273" s="639">
        <v>847.65</v>
      </c>
      <c r="G273" s="627" t="s">
        <v>8353</v>
      </c>
      <c r="H273" s="626" t="s">
        <v>136</v>
      </c>
      <c r="I273" s="627" t="s">
        <v>2094</v>
      </c>
      <c r="J273" s="634" t="s">
        <v>5990</v>
      </c>
      <c r="K273" s="632" t="s">
        <v>1531</v>
      </c>
      <c r="L273" s="634">
        <v>993018572</v>
      </c>
      <c r="M273" s="641">
        <v>44847</v>
      </c>
      <c r="N273" s="630">
        <f t="shared" si="15"/>
        <v>10</v>
      </c>
      <c r="O273" s="630">
        <f t="shared" si="16"/>
        <v>10</v>
      </c>
      <c r="P273" s="631" t="str">
        <f t="shared" si="17"/>
        <v>Gastos_com_Pessoal</v>
      </c>
    </row>
    <row r="274" spans="1:16" ht="24" hidden="1" x14ac:dyDescent="0.2">
      <c r="A274" s="622">
        <f>IF(B274="","",COUNT('Diário 3º PA'!$A$4:$A$4242)+COUNT('Diário 4º PA'!$A$4:$A$2224)+COUNT('Diário 5º PA'!$A$4:$A$5221)+ROW()-3)</f>
        <v>6525</v>
      </c>
      <c r="B274" s="641">
        <v>44847</v>
      </c>
      <c r="C274" s="638">
        <v>44835</v>
      </c>
      <c r="D274" s="626" t="s">
        <v>104</v>
      </c>
      <c r="E274" s="626" t="s">
        <v>189</v>
      </c>
      <c r="F274" s="639">
        <v>1515.04</v>
      </c>
      <c r="G274" s="627" t="s">
        <v>8354</v>
      </c>
      <c r="H274" s="626" t="s">
        <v>137</v>
      </c>
      <c r="I274" s="627" t="s">
        <v>8355</v>
      </c>
      <c r="J274" s="634" t="s">
        <v>5990</v>
      </c>
      <c r="K274" s="632" t="s">
        <v>1531</v>
      </c>
      <c r="L274" s="634">
        <v>993018572</v>
      </c>
      <c r="M274" s="641">
        <v>44847</v>
      </c>
      <c r="N274" s="630">
        <f t="shared" si="15"/>
        <v>10</v>
      </c>
      <c r="O274" s="630">
        <f t="shared" si="16"/>
        <v>10</v>
      </c>
      <c r="P274" s="631" t="str">
        <f t="shared" si="17"/>
        <v>Gastos_com_Pessoal</v>
      </c>
    </row>
    <row r="275" spans="1:16" ht="24" hidden="1" x14ac:dyDescent="0.2">
      <c r="A275" s="622">
        <f>IF(B275="","",COUNT('Diário 3º PA'!$A$4:$A$4242)+COUNT('Diário 4º PA'!$A$4:$A$2224)+COUNT('Diário 5º PA'!$A$4:$A$5221)+ROW()-3)</f>
        <v>6526</v>
      </c>
      <c r="B275" s="641">
        <v>44847</v>
      </c>
      <c r="C275" s="638">
        <v>44835</v>
      </c>
      <c r="D275" s="626" t="s">
        <v>104</v>
      </c>
      <c r="E275" s="626" t="s">
        <v>191</v>
      </c>
      <c r="F275" s="639">
        <v>505.04</v>
      </c>
      <c r="G275" s="627" t="s">
        <v>8356</v>
      </c>
      <c r="H275" s="626" t="s">
        <v>137</v>
      </c>
      <c r="I275" s="627" t="s">
        <v>8355</v>
      </c>
      <c r="J275" s="634" t="s">
        <v>5990</v>
      </c>
      <c r="K275" s="632" t="s">
        <v>1531</v>
      </c>
      <c r="L275" s="634">
        <v>993018572</v>
      </c>
      <c r="M275" s="641">
        <v>44847</v>
      </c>
      <c r="N275" s="630">
        <f t="shared" si="15"/>
        <v>10</v>
      </c>
      <c r="O275" s="630">
        <f t="shared" si="16"/>
        <v>10</v>
      </c>
      <c r="P275" s="631" t="str">
        <f t="shared" si="17"/>
        <v>Gastos_com_Pessoal</v>
      </c>
    </row>
    <row r="276" spans="1:16" ht="24" hidden="1" x14ac:dyDescent="0.2">
      <c r="A276" s="622">
        <f>IF(B276="","",COUNT('Diário 3º PA'!$A$4:$A$4242)+COUNT('Diário 4º PA'!$A$4:$A$2224)+COUNT('Diário 5º PA'!$A$4:$A$5221)+ROW()-3)</f>
        <v>6527</v>
      </c>
      <c r="B276" s="641">
        <v>44847</v>
      </c>
      <c r="C276" s="638">
        <v>44835</v>
      </c>
      <c r="D276" s="626" t="s">
        <v>104</v>
      </c>
      <c r="E276" s="626" t="s">
        <v>189</v>
      </c>
      <c r="F276" s="639">
        <v>2523.0700000000002</v>
      </c>
      <c r="G276" s="627" t="s">
        <v>8357</v>
      </c>
      <c r="H276" s="626" t="s">
        <v>129</v>
      </c>
      <c r="I276" s="627" t="s">
        <v>8358</v>
      </c>
      <c r="J276" s="634" t="s">
        <v>5990</v>
      </c>
      <c r="K276" s="632" t="s">
        <v>1531</v>
      </c>
      <c r="L276" s="634">
        <v>993018572</v>
      </c>
      <c r="M276" s="641">
        <v>44847</v>
      </c>
      <c r="N276" s="630">
        <f t="shared" si="15"/>
        <v>10</v>
      </c>
      <c r="O276" s="630">
        <f t="shared" si="16"/>
        <v>10</v>
      </c>
      <c r="P276" s="631" t="str">
        <f t="shared" si="17"/>
        <v>Gastos_com_Pessoal</v>
      </c>
    </row>
    <row r="277" spans="1:16" ht="24" hidden="1" x14ac:dyDescent="0.2">
      <c r="A277" s="622">
        <f>IF(B277="","",COUNT('Diário 3º PA'!$A$4:$A$4242)+COUNT('Diário 4º PA'!$A$4:$A$2224)+COUNT('Diário 5º PA'!$A$4:$A$5221)+ROW()-3)</f>
        <v>6528</v>
      </c>
      <c r="B277" s="641">
        <v>44847</v>
      </c>
      <c r="C277" s="638">
        <v>44835</v>
      </c>
      <c r="D277" s="626" t="s">
        <v>104</v>
      </c>
      <c r="E277" s="626" t="s">
        <v>191</v>
      </c>
      <c r="F277" s="639">
        <v>891.58</v>
      </c>
      <c r="G277" s="627" t="s">
        <v>8359</v>
      </c>
      <c r="H277" s="626" t="s">
        <v>129</v>
      </c>
      <c r="I277" s="627" t="s">
        <v>8358</v>
      </c>
      <c r="J277" s="634" t="s">
        <v>5990</v>
      </c>
      <c r="K277" s="632" t="s">
        <v>1531</v>
      </c>
      <c r="L277" s="634">
        <v>993018572</v>
      </c>
      <c r="M277" s="641">
        <v>44847</v>
      </c>
      <c r="N277" s="630">
        <f t="shared" si="15"/>
        <v>10</v>
      </c>
      <c r="O277" s="630">
        <f t="shared" si="16"/>
        <v>10</v>
      </c>
      <c r="P277" s="631" t="str">
        <f t="shared" si="17"/>
        <v>Gastos_com_Pessoal</v>
      </c>
    </row>
    <row r="278" spans="1:16" ht="24" hidden="1" x14ac:dyDescent="0.2">
      <c r="A278" s="622">
        <f>IF(B278="","",COUNT('Diário 3º PA'!$A$4:$A$4242)+COUNT('Diário 4º PA'!$A$4:$A$2224)+COUNT('Diário 5º PA'!$A$4:$A$5221)+ROW()-3)</f>
        <v>6529</v>
      </c>
      <c r="B278" s="641">
        <v>44847</v>
      </c>
      <c r="C278" s="638">
        <v>44835</v>
      </c>
      <c r="D278" s="626" t="s">
        <v>104</v>
      </c>
      <c r="E278" s="626" t="s">
        <v>189</v>
      </c>
      <c r="F278" s="639">
        <v>1473.46</v>
      </c>
      <c r="G278" s="627" t="s">
        <v>8360</v>
      </c>
      <c r="H278" s="626" t="s">
        <v>133</v>
      </c>
      <c r="I278" s="627" t="s">
        <v>8361</v>
      </c>
      <c r="J278" s="634" t="s">
        <v>5990</v>
      </c>
      <c r="K278" s="632" t="s">
        <v>1531</v>
      </c>
      <c r="L278" s="634">
        <v>993018572</v>
      </c>
      <c r="M278" s="641">
        <v>44847</v>
      </c>
      <c r="N278" s="630">
        <f t="shared" si="15"/>
        <v>10</v>
      </c>
      <c r="O278" s="630">
        <f t="shared" si="16"/>
        <v>10</v>
      </c>
      <c r="P278" s="631" t="str">
        <f t="shared" si="17"/>
        <v>Gastos_com_Pessoal</v>
      </c>
    </row>
    <row r="279" spans="1:16" ht="24" hidden="1" x14ac:dyDescent="0.2">
      <c r="A279" s="622">
        <f>IF(B279="","",COUNT('Diário 3º PA'!$A$4:$A$4242)+COUNT('Diário 4º PA'!$A$4:$A$2224)+COUNT('Diário 5º PA'!$A$4:$A$5221)+ROW()-3)</f>
        <v>6530</v>
      </c>
      <c r="B279" s="641">
        <v>44847</v>
      </c>
      <c r="C279" s="638">
        <v>44835</v>
      </c>
      <c r="D279" s="626" t="s">
        <v>104</v>
      </c>
      <c r="E279" s="626" t="s">
        <v>191</v>
      </c>
      <c r="F279" s="639">
        <v>491.15</v>
      </c>
      <c r="G279" s="627" t="s">
        <v>8362</v>
      </c>
      <c r="H279" s="626" t="s">
        <v>133</v>
      </c>
      <c r="I279" s="627" t="s">
        <v>8361</v>
      </c>
      <c r="J279" s="634" t="s">
        <v>5990</v>
      </c>
      <c r="K279" s="632" t="s">
        <v>1531</v>
      </c>
      <c r="L279" s="634">
        <v>993018572</v>
      </c>
      <c r="M279" s="641">
        <v>44847</v>
      </c>
      <c r="N279" s="630">
        <f t="shared" si="15"/>
        <v>10</v>
      </c>
      <c r="O279" s="630">
        <f t="shared" si="16"/>
        <v>10</v>
      </c>
      <c r="P279" s="631" t="str">
        <f t="shared" si="17"/>
        <v>Gastos_com_Pessoal</v>
      </c>
    </row>
    <row r="280" spans="1:16" ht="24" hidden="1" x14ac:dyDescent="0.2">
      <c r="A280" s="622">
        <f>IF(B280="","",COUNT('Diário 3º PA'!$A$4:$A$4242)+COUNT('Diário 4º PA'!$A$4:$A$2224)+COUNT('Diário 5º PA'!$A$4:$A$5221)+ROW()-3)</f>
        <v>6531</v>
      </c>
      <c r="B280" s="641">
        <v>44847</v>
      </c>
      <c r="C280" s="638">
        <v>44835</v>
      </c>
      <c r="D280" s="626" t="s">
        <v>104</v>
      </c>
      <c r="E280" s="626" t="s">
        <v>189</v>
      </c>
      <c r="F280" s="639">
        <v>2409.37</v>
      </c>
      <c r="G280" s="627" t="s">
        <v>8363</v>
      </c>
      <c r="H280" s="626" t="s">
        <v>131</v>
      </c>
      <c r="I280" s="627" t="s">
        <v>8364</v>
      </c>
      <c r="J280" s="634" t="s">
        <v>5990</v>
      </c>
      <c r="K280" s="632" t="s">
        <v>1531</v>
      </c>
      <c r="L280" s="634">
        <v>993018572</v>
      </c>
      <c r="M280" s="641">
        <v>44847</v>
      </c>
      <c r="N280" s="630">
        <f t="shared" si="15"/>
        <v>10</v>
      </c>
      <c r="O280" s="630">
        <f t="shared" si="16"/>
        <v>10</v>
      </c>
      <c r="P280" s="631" t="str">
        <f t="shared" si="17"/>
        <v>Gastos_com_Pessoal</v>
      </c>
    </row>
    <row r="281" spans="1:16" ht="24" hidden="1" x14ac:dyDescent="0.2">
      <c r="A281" s="622">
        <f>IF(B281="","",COUNT('Diário 3º PA'!$A$4:$A$4242)+COUNT('Diário 4º PA'!$A$4:$A$2224)+COUNT('Diário 5º PA'!$A$4:$A$5221)+ROW()-3)</f>
        <v>6532</v>
      </c>
      <c r="B281" s="641">
        <v>44847</v>
      </c>
      <c r="C281" s="638">
        <v>44835</v>
      </c>
      <c r="D281" s="626" t="s">
        <v>104</v>
      </c>
      <c r="E281" s="626" t="s">
        <v>191</v>
      </c>
      <c r="F281" s="639">
        <v>856.05</v>
      </c>
      <c r="G281" s="627" t="s">
        <v>8365</v>
      </c>
      <c r="H281" s="626" t="s">
        <v>131</v>
      </c>
      <c r="I281" s="627" t="s">
        <v>8364</v>
      </c>
      <c r="J281" s="634" t="s">
        <v>5990</v>
      </c>
      <c r="K281" s="632" t="s">
        <v>1531</v>
      </c>
      <c r="L281" s="634">
        <v>993018572</v>
      </c>
      <c r="M281" s="641">
        <v>44847</v>
      </c>
      <c r="N281" s="630">
        <f t="shared" si="15"/>
        <v>10</v>
      </c>
      <c r="O281" s="630">
        <f t="shared" si="16"/>
        <v>10</v>
      </c>
      <c r="P281" s="631" t="str">
        <f t="shared" si="17"/>
        <v>Gastos_com_Pessoal</v>
      </c>
    </row>
    <row r="282" spans="1:16" ht="24" hidden="1" x14ac:dyDescent="0.2">
      <c r="A282" s="622">
        <f>IF(B282="","",COUNT('Diário 3º PA'!$A$4:$A$4242)+COUNT('Diário 4º PA'!$A$4:$A$2224)+COUNT('Diário 5º PA'!$A$4:$A$5221)+ROW()-3)</f>
        <v>6533</v>
      </c>
      <c r="B282" s="641">
        <v>44847</v>
      </c>
      <c r="C282" s="638">
        <v>44835</v>
      </c>
      <c r="D282" s="626" t="s">
        <v>104</v>
      </c>
      <c r="E282" s="626" t="s">
        <v>189</v>
      </c>
      <c r="F282" s="639">
        <v>2612.9899999999998</v>
      </c>
      <c r="G282" s="627" t="s">
        <v>8366</v>
      </c>
      <c r="H282" s="626" t="s">
        <v>135</v>
      </c>
      <c r="I282" s="627" t="s">
        <v>8367</v>
      </c>
      <c r="J282" s="634" t="s">
        <v>5990</v>
      </c>
      <c r="K282" s="632" t="s">
        <v>1531</v>
      </c>
      <c r="L282" s="634">
        <v>993018572</v>
      </c>
      <c r="M282" s="641">
        <v>44847</v>
      </c>
      <c r="N282" s="630">
        <f t="shared" si="15"/>
        <v>10</v>
      </c>
      <c r="O282" s="630">
        <f t="shared" si="16"/>
        <v>10</v>
      </c>
      <c r="P282" s="631" t="str">
        <f t="shared" si="17"/>
        <v>Gastos_com_Pessoal</v>
      </c>
    </row>
    <row r="283" spans="1:16" ht="24" hidden="1" x14ac:dyDescent="0.2">
      <c r="A283" s="622">
        <f>IF(B283="","",COUNT('Diário 3º PA'!$A$4:$A$4242)+COUNT('Diário 4º PA'!$A$4:$A$2224)+COUNT('Diário 5º PA'!$A$4:$A$5221)+ROW()-3)</f>
        <v>6534</v>
      </c>
      <c r="B283" s="641">
        <v>44847</v>
      </c>
      <c r="C283" s="638">
        <v>44835</v>
      </c>
      <c r="D283" s="626" t="s">
        <v>104</v>
      </c>
      <c r="E283" s="626" t="s">
        <v>191</v>
      </c>
      <c r="F283" s="639">
        <v>917.21</v>
      </c>
      <c r="G283" s="627" t="s">
        <v>8368</v>
      </c>
      <c r="H283" s="626" t="s">
        <v>135</v>
      </c>
      <c r="I283" s="627" t="s">
        <v>8367</v>
      </c>
      <c r="J283" s="634" t="s">
        <v>5990</v>
      </c>
      <c r="K283" s="632" t="s">
        <v>1531</v>
      </c>
      <c r="L283" s="634">
        <v>993018572</v>
      </c>
      <c r="M283" s="641">
        <v>44847</v>
      </c>
      <c r="N283" s="630">
        <f t="shared" si="15"/>
        <v>10</v>
      </c>
      <c r="O283" s="630">
        <f t="shared" si="16"/>
        <v>10</v>
      </c>
      <c r="P283" s="631" t="str">
        <f t="shared" si="17"/>
        <v>Gastos_com_Pessoal</v>
      </c>
    </row>
    <row r="284" spans="1:16" ht="24" hidden="1" x14ac:dyDescent="0.2">
      <c r="A284" s="622">
        <f>IF(B284="","",COUNT('Diário 3º PA'!$A$4:$A$4242)+COUNT('Diário 4º PA'!$A$4:$A$2224)+COUNT('Diário 5º PA'!$A$4:$A$5221)+ROW()-3)</f>
        <v>6535</v>
      </c>
      <c r="B284" s="641">
        <v>44847</v>
      </c>
      <c r="C284" s="658">
        <v>44835</v>
      </c>
      <c r="D284" s="626" t="s">
        <v>104</v>
      </c>
      <c r="E284" s="626" t="s">
        <v>187</v>
      </c>
      <c r="F284" s="639">
        <v>1540.78</v>
      </c>
      <c r="G284" s="626" t="s">
        <v>1019</v>
      </c>
      <c r="H284" s="626" t="s">
        <v>136</v>
      </c>
      <c r="I284" s="627" t="s">
        <v>4088</v>
      </c>
      <c r="J284" s="634" t="s">
        <v>5990</v>
      </c>
      <c r="K284" s="632" t="s">
        <v>1531</v>
      </c>
      <c r="L284" s="634">
        <v>993018572</v>
      </c>
      <c r="M284" s="641">
        <v>44847</v>
      </c>
      <c r="N284" s="630">
        <f t="shared" si="15"/>
        <v>10</v>
      </c>
      <c r="O284" s="630">
        <f t="shared" si="16"/>
        <v>10</v>
      </c>
      <c r="P284" s="631" t="str">
        <f t="shared" si="17"/>
        <v>Gastos_com_Pessoal</v>
      </c>
    </row>
    <row r="285" spans="1:16" ht="24" hidden="1" x14ac:dyDescent="0.2">
      <c r="A285" s="622">
        <f>IF(B285="","",COUNT('Diário 3º PA'!$A$4:$A$4242)+COUNT('Diário 4º PA'!$A$4:$A$2224)+COUNT('Diário 5º PA'!$A$4:$A$5221)+ROW()-3)</f>
        <v>6536</v>
      </c>
      <c r="B285" s="641">
        <v>44847</v>
      </c>
      <c r="C285" s="658">
        <v>44835</v>
      </c>
      <c r="D285" s="626" t="s">
        <v>104</v>
      </c>
      <c r="E285" s="626" t="s">
        <v>189</v>
      </c>
      <c r="F285" s="639">
        <v>1078.55</v>
      </c>
      <c r="G285" s="626" t="s">
        <v>915</v>
      </c>
      <c r="H285" s="626" t="s">
        <v>136</v>
      </c>
      <c r="I285" s="627" t="s">
        <v>4088</v>
      </c>
      <c r="J285" s="634" t="s">
        <v>5990</v>
      </c>
      <c r="K285" s="632" t="s">
        <v>1531</v>
      </c>
      <c r="L285" s="634">
        <v>993018572</v>
      </c>
      <c r="M285" s="641">
        <v>44847</v>
      </c>
      <c r="N285" s="630">
        <f t="shared" si="15"/>
        <v>10</v>
      </c>
      <c r="O285" s="630">
        <f t="shared" si="16"/>
        <v>10</v>
      </c>
      <c r="P285" s="631" t="str">
        <f t="shared" si="17"/>
        <v>Gastos_com_Pessoal</v>
      </c>
    </row>
    <row r="286" spans="1:16" ht="24" hidden="1" x14ac:dyDescent="0.2">
      <c r="A286" s="622">
        <f>IF(B286="","",COUNT('Diário 3º PA'!$A$4:$A$4242)+COUNT('Diário 4º PA'!$A$4:$A$2224)+COUNT('Diário 5º PA'!$A$4:$A$5221)+ROW()-3)</f>
        <v>6537</v>
      </c>
      <c r="B286" s="641">
        <v>44847</v>
      </c>
      <c r="C286" s="658">
        <v>44835</v>
      </c>
      <c r="D286" s="626" t="s">
        <v>104</v>
      </c>
      <c r="E286" s="626" t="s">
        <v>191</v>
      </c>
      <c r="F286" s="639">
        <v>359.52</v>
      </c>
      <c r="G286" s="626" t="s">
        <v>918</v>
      </c>
      <c r="H286" s="626" t="s">
        <v>136</v>
      </c>
      <c r="I286" s="627" t="s">
        <v>4088</v>
      </c>
      <c r="J286" s="634" t="s">
        <v>5990</v>
      </c>
      <c r="K286" s="632" t="s">
        <v>1531</v>
      </c>
      <c r="L286" s="634">
        <v>993018572</v>
      </c>
      <c r="M286" s="641">
        <v>44847</v>
      </c>
      <c r="N286" s="630">
        <f t="shared" si="15"/>
        <v>10</v>
      </c>
      <c r="O286" s="630">
        <f t="shared" si="16"/>
        <v>10</v>
      </c>
      <c r="P286" s="631" t="str">
        <f t="shared" si="17"/>
        <v>Gastos_com_Pessoal</v>
      </c>
    </row>
    <row r="287" spans="1:16" ht="36" hidden="1" x14ac:dyDescent="0.2">
      <c r="A287" s="622">
        <f>IF(B287="","",COUNT('Diário 3º PA'!$A$4:$A$4242)+COUNT('Diário 4º PA'!$A$4:$A$2224)+COUNT('Diário 5º PA'!$A$4:$A$5221)+ROW()-3)</f>
        <v>6538</v>
      </c>
      <c r="B287" s="641">
        <v>44847</v>
      </c>
      <c r="C287" s="658">
        <v>44835</v>
      </c>
      <c r="D287" s="626" t="s">
        <v>104</v>
      </c>
      <c r="E287" s="626" t="s">
        <v>193</v>
      </c>
      <c r="F287" s="639">
        <v>2286.6799999999998</v>
      </c>
      <c r="G287" s="626" t="s">
        <v>919</v>
      </c>
      <c r="H287" s="626" t="s">
        <v>136</v>
      </c>
      <c r="I287" s="627" t="s">
        <v>4088</v>
      </c>
      <c r="J287" s="634" t="s">
        <v>5990</v>
      </c>
      <c r="K287" s="632" t="s">
        <v>1531</v>
      </c>
      <c r="L287" s="634">
        <v>993018572</v>
      </c>
      <c r="M287" s="641">
        <v>44847</v>
      </c>
      <c r="N287" s="630">
        <f t="shared" si="15"/>
        <v>10</v>
      </c>
      <c r="O287" s="630">
        <f t="shared" si="16"/>
        <v>10</v>
      </c>
      <c r="P287" s="631" t="str">
        <f t="shared" si="17"/>
        <v>Gastos_com_Pessoal</v>
      </c>
    </row>
    <row r="288" spans="1:16" ht="24" hidden="1" x14ac:dyDescent="0.2">
      <c r="A288" s="622">
        <f>IF(B288="","",COUNT('Diário 3º PA'!$A$4:$A$4242)+COUNT('Diário 4º PA'!$A$4:$A$2224)+COUNT('Diário 5º PA'!$A$4:$A$5221)+ROW()-3)</f>
        <v>6539</v>
      </c>
      <c r="B288" s="641">
        <v>44847</v>
      </c>
      <c r="C288" s="658">
        <v>44835</v>
      </c>
      <c r="D288" s="626" t="s">
        <v>104</v>
      </c>
      <c r="E288" s="626" t="s">
        <v>187</v>
      </c>
      <c r="F288" s="639">
        <v>1089.54</v>
      </c>
      <c r="G288" s="626" t="s">
        <v>1019</v>
      </c>
      <c r="H288" s="626" t="s">
        <v>136</v>
      </c>
      <c r="I288" s="627" t="s">
        <v>8369</v>
      </c>
      <c r="J288" s="634" t="s">
        <v>5990</v>
      </c>
      <c r="K288" s="632" t="s">
        <v>1531</v>
      </c>
      <c r="L288" s="634">
        <v>993018572</v>
      </c>
      <c r="M288" s="641">
        <v>44847</v>
      </c>
      <c r="N288" s="630">
        <f t="shared" si="15"/>
        <v>10</v>
      </c>
      <c r="O288" s="630">
        <f t="shared" si="16"/>
        <v>10</v>
      </c>
      <c r="P288" s="631" t="str">
        <f t="shared" si="17"/>
        <v>Gastos_com_Pessoal</v>
      </c>
    </row>
    <row r="289" spans="1:16" ht="24" hidden="1" x14ac:dyDescent="0.2">
      <c r="A289" s="622">
        <f>IF(B289="","",COUNT('Diário 3º PA'!$A$4:$A$4242)+COUNT('Diário 4º PA'!$A$4:$A$2224)+COUNT('Diário 5º PA'!$A$4:$A$5221)+ROW()-3)</f>
        <v>6540</v>
      </c>
      <c r="B289" s="641">
        <v>44847</v>
      </c>
      <c r="C289" s="658">
        <v>44835</v>
      </c>
      <c r="D289" s="626" t="s">
        <v>104</v>
      </c>
      <c r="E289" s="626" t="s">
        <v>189</v>
      </c>
      <c r="F289" s="639">
        <v>871.63</v>
      </c>
      <c r="G289" s="626" t="s">
        <v>915</v>
      </c>
      <c r="H289" s="626" t="s">
        <v>136</v>
      </c>
      <c r="I289" s="627" t="s">
        <v>8369</v>
      </c>
      <c r="J289" s="634" t="s">
        <v>5990</v>
      </c>
      <c r="K289" s="632" t="s">
        <v>1531</v>
      </c>
      <c r="L289" s="634">
        <v>993018572</v>
      </c>
      <c r="M289" s="641">
        <v>44847</v>
      </c>
      <c r="N289" s="630">
        <f t="shared" si="15"/>
        <v>10</v>
      </c>
      <c r="O289" s="630">
        <f t="shared" si="16"/>
        <v>10</v>
      </c>
      <c r="P289" s="631" t="str">
        <f t="shared" si="17"/>
        <v>Gastos_com_Pessoal</v>
      </c>
    </row>
    <row r="290" spans="1:16" ht="24" hidden="1" x14ac:dyDescent="0.2">
      <c r="A290" s="622">
        <f>IF(B290="","",COUNT('Diário 3º PA'!$A$4:$A$4242)+COUNT('Diário 4º PA'!$A$4:$A$2224)+COUNT('Diário 5º PA'!$A$4:$A$5221)+ROW()-3)</f>
        <v>6541</v>
      </c>
      <c r="B290" s="641">
        <v>44847</v>
      </c>
      <c r="C290" s="658">
        <v>44835</v>
      </c>
      <c r="D290" s="626" t="s">
        <v>104</v>
      </c>
      <c r="E290" s="626" t="s">
        <v>191</v>
      </c>
      <c r="F290" s="639">
        <v>290.55</v>
      </c>
      <c r="G290" s="626" t="s">
        <v>918</v>
      </c>
      <c r="H290" s="626" t="s">
        <v>136</v>
      </c>
      <c r="I290" s="627" t="s">
        <v>8369</v>
      </c>
      <c r="J290" s="634" t="s">
        <v>5990</v>
      </c>
      <c r="K290" s="632" t="s">
        <v>1531</v>
      </c>
      <c r="L290" s="634">
        <v>993018572</v>
      </c>
      <c r="M290" s="641">
        <v>44847</v>
      </c>
      <c r="N290" s="630">
        <f t="shared" si="15"/>
        <v>10</v>
      </c>
      <c r="O290" s="630">
        <f t="shared" si="16"/>
        <v>10</v>
      </c>
      <c r="P290" s="631" t="str">
        <f t="shared" si="17"/>
        <v>Gastos_com_Pessoal</v>
      </c>
    </row>
    <row r="291" spans="1:16" ht="36" hidden="1" x14ac:dyDescent="0.2">
      <c r="A291" s="622">
        <f>IF(B291="","",COUNT('Diário 3º PA'!$A$4:$A$4242)+COUNT('Diário 4º PA'!$A$4:$A$2224)+COUNT('Diário 5º PA'!$A$4:$A$5221)+ROW()-3)</f>
        <v>6542</v>
      </c>
      <c r="B291" s="641">
        <v>44847</v>
      </c>
      <c r="C291" s="658">
        <v>44835</v>
      </c>
      <c r="D291" s="626" t="s">
        <v>104</v>
      </c>
      <c r="E291" s="626" t="s">
        <v>193</v>
      </c>
      <c r="F291" s="639">
        <v>1455.61</v>
      </c>
      <c r="G291" s="626" t="s">
        <v>919</v>
      </c>
      <c r="H291" s="626" t="s">
        <v>136</v>
      </c>
      <c r="I291" s="627" t="s">
        <v>8369</v>
      </c>
      <c r="J291" s="634" t="s">
        <v>5990</v>
      </c>
      <c r="K291" s="632" t="s">
        <v>1531</v>
      </c>
      <c r="L291" s="634">
        <v>993018572</v>
      </c>
      <c r="M291" s="641">
        <v>44847</v>
      </c>
      <c r="N291" s="630">
        <f t="shared" si="15"/>
        <v>10</v>
      </c>
      <c r="O291" s="630">
        <f t="shared" si="16"/>
        <v>10</v>
      </c>
      <c r="P291" s="631" t="str">
        <f t="shared" si="17"/>
        <v>Gastos_com_Pessoal</v>
      </c>
    </row>
    <row r="292" spans="1:16" ht="24" hidden="1" x14ac:dyDescent="0.2">
      <c r="A292" s="622">
        <f>IF(B292="","",COUNT('Diário 3º PA'!$A$4:$A$4242)+COUNT('Diário 4º PA'!$A$4:$A$2224)+COUNT('Diário 5º PA'!$A$4:$A$5221)+ROW()-3)</f>
        <v>6543</v>
      </c>
      <c r="B292" s="641">
        <v>44847</v>
      </c>
      <c r="C292" s="658">
        <v>44835</v>
      </c>
      <c r="D292" s="626" t="s">
        <v>104</v>
      </c>
      <c r="E292" s="626" t="s">
        <v>187</v>
      </c>
      <c r="F292" s="639">
        <v>519.84</v>
      </c>
      <c r="G292" s="626" t="s">
        <v>1019</v>
      </c>
      <c r="H292" s="626" t="s">
        <v>136</v>
      </c>
      <c r="I292" s="627" t="s">
        <v>8370</v>
      </c>
      <c r="J292" s="634" t="s">
        <v>5990</v>
      </c>
      <c r="K292" s="632" t="s">
        <v>1531</v>
      </c>
      <c r="L292" s="634">
        <v>993018572</v>
      </c>
      <c r="M292" s="641">
        <v>44847</v>
      </c>
      <c r="N292" s="630">
        <f t="shared" si="15"/>
        <v>10</v>
      </c>
      <c r="O292" s="630">
        <f t="shared" si="16"/>
        <v>10</v>
      </c>
      <c r="P292" s="631" t="str">
        <f t="shared" si="17"/>
        <v>Gastos_com_Pessoal</v>
      </c>
    </row>
    <row r="293" spans="1:16" ht="24" hidden="1" x14ac:dyDescent="0.2">
      <c r="A293" s="622">
        <f>IF(B293="","",COUNT('Diário 3º PA'!$A$4:$A$4242)+COUNT('Diário 4º PA'!$A$4:$A$2224)+COUNT('Diário 5º PA'!$A$4:$A$5221)+ROW()-3)</f>
        <v>6544</v>
      </c>
      <c r="B293" s="641">
        <v>44847</v>
      </c>
      <c r="C293" s="658">
        <v>44835</v>
      </c>
      <c r="D293" s="626" t="s">
        <v>104</v>
      </c>
      <c r="E293" s="626" t="s">
        <v>189</v>
      </c>
      <c r="F293" s="639">
        <v>608.97</v>
      </c>
      <c r="G293" s="626" t="s">
        <v>915</v>
      </c>
      <c r="H293" s="626" t="s">
        <v>136</v>
      </c>
      <c r="I293" s="627" t="s">
        <v>8370</v>
      </c>
      <c r="J293" s="634" t="s">
        <v>5990</v>
      </c>
      <c r="K293" s="632" t="s">
        <v>1531</v>
      </c>
      <c r="L293" s="634">
        <v>993018572</v>
      </c>
      <c r="M293" s="641">
        <v>44847</v>
      </c>
      <c r="N293" s="630">
        <f t="shared" si="15"/>
        <v>10</v>
      </c>
      <c r="O293" s="630">
        <f t="shared" si="16"/>
        <v>10</v>
      </c>
      <c r="P293" s="631" t="str">
        <f t="shared" si="17"/>
        <v>Gastos_com_Pessoal</v>
      </c>
    </row>
    <row r="294" spans="1:16" ht="24" hidden="1" x14ac:dyDescent="0.2">
      <c r="A294" s="622">
        <f>IF(B294="","",COUNT('Diário 3º PA'!$A$4:$A$4242)+COUNT('Diário 4º PA'!$A$4:$A$2224)+COUNT('Diário 5º PA'!$A$4:$A$5221)+ROW()-3)</f>
        <v>6545</v>
      </c>
      <c r="B294" s="641">
        <v>44847</v>
      </c>
      <c r="C294" s="658">
        <v>44835</v>
      </c>
      <c r="D294" s="626" t="s">
        <v>104</v>
      </c>
      <c r="E294" s="626" t="s">
        <v>191</v>
      </c>
      <c r="F294" s="639">
        <v>202.98</v>
      </c>
      <c r="G294" s="626" t="s">
        <v>918</v>
      </c>
      <c r="H294" s="626" t="s">
        <v>136</v>
      </c>
      <c r="I294" s="627" t="s">
        <v>8370</v>
      </c>
      <c r="J294" s="634" t="s">
        <v>5990</v>
      </c>
      <c r="K294" s="632" t="s">
        <v>1531</v>
      </c>
      <c r="L294" s="634">
        <v>993018572</v>
      </c>
      <c r="M294" s="641">
        <v>44847</v>
      </c>
      <c r="N294" s="630">
        <f t="shared" si="15"/>
        <v>10</v>
      </c>
      <c r="O294" s="630">
        <f t="shared" si="16"/>
        <v>10</v>
      </c>
      <c r="P294" s="631" t="str">
        <f t="shared" si="17"/>
        <v>Gastos_com_Pessoal</v>
      </c>
    </row>
    <row r="295" spans="1:16" ht="36" hidden="1" x14ac:dyDescent="0.2">
      <c r="A295" s="622">
        <f>IF(B295="","",COUNT('Diário 3º PA'!$A$4:$A$4242)+COUNT('Diário 4º PA'!$A$4:$A$2224)+COUNT('Diário 5º PA'!$A$4:$A$5221)+ROW()-3)</f>
        <v>6546</v>
      </c>
      <c r="B295" s="641">
        <v>44847</v>
      </c>
      <c r="C295" s="658">
        <v>44835</v>
      </c>
      <c r="D295" s="626" t="s">
        <v>104</v>
      </c>
      <c r="E295" s="626" t="s">
        <v>193</v>
      </c>
      <c r="F295" s="639">
        <v>130.06</v>
      </c>
      <c r="G295" s="626" t="s">
        <v>919</v>
      </c>
      <c r="H295" s="626" t="s">
        <v>136</v>
      </c>
      <c r="I295" s="627" t="s">
        <v>8370</v>
      </c>
      <c r="J295" s="634" t="s">
        <v>5990</v>
      </c>
      <c r="K295" s="632" t="s">
        <v>1531</v>
      </c>
      <c r="L295" s="634">
        <v>993018572</v>
      </c>
      <c r="M295" s="641">
        <v>44847</v>
      </c>
      <c r="N295" s="630">
        <f t="shared" si="15"/>
        <v>10</v>
      </c>
      <c r="O295" s="630">
        <f t="shared" si="16"/>
        <v>10</v>
      </c>
      <c r="P295" s="631" t="str">
        <f t="shared" si="17"/>
        <v>Gastos_com_Pessoal</v>
      </c>
    </row>
    <row r="296" spans="1:16" ht="24" hidden="1" x14ac:dyDescent="0.2">
      <c r="A296" s="622">
        <f>IF(B296="","",COUNT('Diário 3º PA'!$A$4:$A$4242)+COUNT('Diário 4º PA'!$A$4:$A$2224)+COUNT('Diário 5º PA'!$A$4:$A$5221)+ROW()-3)</f>
        <v>6547</v>
      </c>
      <c r="B296" s="641">
        <v>44847</v>
      </c>
      <c r="C296" s="658">
        <v>44835</v>
      </c>
      <c r="D296" s="626" t="s">
        <v>104</v>
      </c>
      <c r="E296" s="626" t="s">
        <v>187</v>
      </c>
      <c r="F296" s="639">
        <v>954.52</v>
      </c>
      <c r="G296" s="626" t="s">
        <v>1019</v>
      </c>
      <c r="H296" s="626" t="s">
        <v>139</v>
      </c>
      <c r="I296" s="627" t="s">
        <v>8371</v>
      </c>
      <c r="J296" s="634" t="s">
        <v>5990</v>
      </c>
      <c r="K296" s="632" t="s">
        <v>1531</v>
      </c>
      <c r="L296" s="634">
        <v>993018572</v>
      </c>
      <c r="M296" s="641">
        <v>44847</v>
      </c>
      <c r="N296" s="630">
        <f t="shared" si="15"/>
        <v>10</v>
      </c>
      <c r="O296" s="630">
        <f t="shared" si="16"/>
        <v>10</v>
      </c>
      <c r="P296" s="631" t="str">
        <f t="shared" si="17"/>
        <v>Gastos_com_Pessoal</v>
      </c>
    </row>
    <row r="297" spans="1:16" ht="24" hidden="1" x14ac:dyDescent="0.2">
      <c r="A297" s="622">
        <f>IF(B297="","",COUNT('Diário 3º PA'!$A$4:$A$4242)+COUNT('Diário 4º PA'!$A$4:$A$2224)+COUNT('Diário 5º PA'!$A$4:$A$5221)+ROW()-3)</f>
        <v>6548</v>
      </c>
      <c r="B297" s="641">
        <v>44847</v>
      </c>
      <c r="C297" s="658">
        <v>44835</v>
      </c>
      <c r="D297" s="626" t="s">
        <v>104</v>
      </c>
      <c r="E297" s="626" t="s">
        <v>189</v>
      </c>
      <c r="F297" s="639">
        <v>4136.25</v>
      </c>
      <c r="G297" s="626" t="s">
        <v>915</v>
      </c>
      <c r="H297" s="626" t="s">
        <v>139</v>
      </c>
      <c r="I297" s="627" t="s">
        <v>8371</v>
      </c>
      <c r="J297" s="634" t="s">
        <v>5990</v>
      </c>
      <c r="K297" s="632" t="s">
        <v>1531</v>
      </c>
      <c r="L297" s="634">
        <v>993018572</v>
      </c>
      <c r="M297" s="641">
        <v>44847</v>
      </c>
      <c r="N297" s="630">
        <f t="shared" si="15"/>
        <v>10</v>
      </c>
      <c r="O297" s="630">
        <f t="shared" si="16"/>
        <v>10</v>
      </c>
      <c r="P297" s="631" t="str">
        <f t="shared" si="17"/>
        <v>Gastos_com_Pessoal</v>
      </c>
    </row>
    <row r="298" spans="1:16" ht="24" hidden="1" x14ac:dyDescent="0.2">
      <c r="A298" s="622">
        <f>IF(B298="","",COUNT('Diário 3º PA'!$A$4:$A$4242)+COUNT('Diário 4º PA'!$A$4:$A$2224)+COUNT('Diário 5º PA'!$A$4:$A$5221)+ROW()-3)</f>
        <v>6549</v>
      </c>
      <c r="B298" s="641">
        <v>44847</v>
      </c>
      <c r="C298" s="658">
        <v>44835</v>
      </c>
      <c r="D298" s="626" t="s">
        <v>104</v>
      </c>
      <c r="E298" s="626" t="s">
        <v>191</v>
      </c>
      <c r="F298" s="639">
        <v>1378.74</v>
      </c>
      <c r="G298" s="626" t="s">
        <v>918</v>
      </c>
      <c r="H298" s="626" t="s">
        <v>139</v>
      </c>
      <c r="I298" s="627" t="s">
        <v>8371</v>
      </c>
      <c r="J298" s="634" t="s">
        <v>5990</v>
      </c>
      <c r="K298" s="632" t="s">
        <v>1531</v>
      </c>
      <c r="L298" s="634">
        <v>993018572</v>
      </c>
      <c r="M298" s="641">
        <v>44847</v>
      </c>
      <c r="N298" s="630">
        <f t="shared" si="15"/>
        <v>10</v>
      </c>
      <c r="O298" s="630">
        <f t="shared" si="16"/>
        <v>10</v>
      </c>
      <c r="P298" s="631" t="str">
        <f t="shared" si="17"/>
        <v>Gastos_com_Pessoal</v>
      </c>
    </row>
    <row r="299" spans="1:16" ht="36" hidden="1" x14ac:dyDescent="0.2">
      <c r="A299" s="622">
        <f>IF(B299="","",COUNT('Diário 3º PA'!$A$4:$A$4242)+COUNT('Diário 4º PA'!$A$4:$A$2224)+COUNT('Diário 5º PA'!$A$4:$A$5221)+ROW()-3)</f>
        <v>6550</v>
      </c>
      <c r="B299" s="641">
        <v>44847</v>
      </c>
      <c r="C299" s="658">
        <v>44835</v>
      </c>
      <c r="D299" s="626" t="s">
        <v>104</v>
      </c>
      <c r="E299" s="626" t="s">
        <v>193</v>
      </c>
      <c r="F299" s="639">
        <v>4090.18</v>
      </c>
      <c r="G299" s="626" t="s">
        <v>919</v>
      </c>
      <c r="H299" s="626" t="s">
        <v>139</v>
      </c>
      <c r="I299" s="627" t="s">
        <v>8371</v>
      </c>
      <c r="J299" s="634" t="s">
        <v>5990</v>
      </c>
      <c r="K299" s="632" t="s">
        <v>1531</v>
      </c>
      <c r="L299" s="634">
        <v>993018572</v>
      </c>
      <c r="M299" s="641">
        <v>44847</v>
      </c>
      <c r="N299" s="630">
        <f t="shared" si="15"/>
        <v>10</v>
      </c>
      <c r="O299" s="630">
        <f t="shared" si="16"/>
        <v>10</v>
      </c>
      <c r="P299" s="631" t="str">
        <f t="shared" si="17"/>
        <v>Gastos_com_Pessoal</v>
      </c>
    </row>
    <row r="300" spans="1:16" ht="24" hidden="1" x14ac:dyDescent="0.2">
      <c r="A300" s="622">
        <f>IF(B300="","",COUNT('Diário 3º PA'!$A$4:$A$4242)+COUNT('Diário 4º PA'!$A$4:$A$2224)+COUNT('Diário 5º PA'!$A$4:$A$5221)+ROW()-3)</f>
        <v>6551</v>
      </c>
      <c r="B300" s="641">
        <v>44847</v>
      </c>
      <c r="C300" s="658">
        <v>44835</v>
      </c>
      <c r="D300" s="626" t="s">
        <v>104</v>
      </c>
      <c r="E300" s="626" t="s">
        <v>187</v>
      </c>
      <c r="F300" s="639">
        <v>754.72</v>
      </c>
      <c r="G300" s="626" t="s">
        <v>1019</v>
      </c>
      <c r="H300" s="626" t="s">
        <v>133</v>
      </c>
      <c r="I300" s="627" t="s">
        <v>8372</v>
      </c>
      <c r="J300" s="634" t="s">
        <v>5990</v>
      </c>
      <c r="K300" s="632" t="s">
        <v>1531</v>
      </c>
      <c r="L300" s="634">
        <v>993018572</v>
      </c>
      <c r="M300" s="641">
        <v>44847</v>
      </c>
      <c r="N300" s="630">
        <f t="shared" si="15"/>
        <v>10</v>
      </c>
      <c r="O300" s="630">
        <f t="shared" si="16"/>
        <v>10</v>
      </c>
      <c r="P300" s="631" t="str">
        <f t="shared" si="17"/>
        <v>Gastos_com_Pessoal</v>
      </c>
    </row>
    <row r="301" spans="1:16" ht="24" hidden="1" x14ac:dyDescent="0.2">
      <c r="A301" s="622">
        <f>IF(B301="","",COUNT('Diário 3º PA'!$A$4:$A$4242)+COUNT('Diário 4º PA'!$A$4:$A$2224)+COUNT('Diário 5º PA'!$A$4:$A$5221)+ROW()-3)</f>
        <v>6552</v>
      </c>
      <c r="B301" s="641">
        <v>44847</v>
      </c>
      <c r="C301" s="658">
        <v>44835</v>
      </c>
      <c r="D301" s="626" t="s">
        <v>104</v>
      </c>
      <c r="E301" s="626" t="s">
        <v>189</v>
      </c>
      <c r="F301" s="639">
        <v>583.95000000000005</v>
      </c>
      <c r="G301" s="626" t="s">
        <v>915</v>
      </c>
      <c r="H301" s="626" t="s">
        <v>133</v>
      </c>
      <c r="I301" s="627" t="s">
        <v>8372</v>
      </c>
      <c r="J301" s="634" t="s">
        <v>5990</v>
      </c>
      <c r="K301" s="632" t="s">
        <v>1531</v>
      </c>
      <c r="L301" s="634">
        <v>993018572</v>
      </c>
      <c r="M301" s="641">
        <v>44847</v>
      </c>
      <c r="N301" s="630">
        <f t="shared" si="15"/>
        <v>10</v>
      </c>
      <c r="O301" s="630">
        <f t="shared" si="16"/>
        <v>10</v>
      </c>
      <c r="P301" s="631" t="str">
        <f t="shared" si="17"/>
        <v>Gastos_com_Pessoal</v>
      </c>
    </row>
    <row r="302" spans="1:16" ht="24" hidden="1" x14ac:dyDescent="0.2">
      <c r="A302" s="622">
        <f>IF(B302="","",COUNT('Diário 3º PA'!$A$4:$A$4242)+COUNT('Diário 4º PA'!$A$4:$A$2224)+COUNT('Diário 5º PA'!$A$4:$A$5221)+ROW()-3)</f>
        <v>6553</v>
      </c>
      <c r="B302" s="641">
        <v>44847</v>
      </c>
      <c r="C302" s="658">
        <v>44835</v>
      </c>
      <c r="D302" s="626" t="s">
        <v>104</v>
      </c>
      <c r="E302" s="626" t="s">
        <v>191</v>
      </c>
      <c r="F302" s="639">
        <v>194.65</v>
      </c>
      <c r="G302" s="626" t="s">
        <v>918</v>
      </c>
      <c r="H302" s="626" t="s">
        <v>133</v>
      </c>
      <c r="I302" s="627" t="s">
        <v>8372</v>
      </c>
      <c r="J302" s="634" t="s">
        <v>5990</v>
      </c>
      <c r="K302" s="632" t="s">
        <v>1531</v>
      </c>
      <c r="L302" s="634">
        <v>993018572</v>
      </c>
      <c r="M302" s="641">
        <v>44847</v>
      </c>
      <c r="N302" s="630">
        <f t="shared" si="15"/>
        <v>10</v>
      </c>
      <c r="O302" s="630">
        <f t="shared" si="16"/>
        <v>10</v>
      </c>
      <c r="P302" s="631" t="str">
        <f t="shared" si="17"/>
        <v>Gastos_com_Pessoal</v>
      </c>
    </row>
    <row r="303" spans="1:16" ht="36" hidden="1" x14ac:dyDescent="0.2">
      <c r="A303" s="622">
        <f>IF(B303="","",COUNT('Diário 3º PA'!$A$4:$A$4242)+COUNT('Diário 4º PA'!$A$4:$A$2224)+COUNT('Diário 5º PA'!$A$4:$A$5221)+ROW()-3)</f>
        <v>6554</v>
      </c>
      <c r="B303" s="641">
        <v>44847</v>
      </c>
      <c r="C303" s="658">
        <v>44835</v>
      </c>
      <c r="D303" s="626" t="s">
        <v>104</v>
      </c>
      <c r="E303" s="626" t="s">
        <v>193</v>
      </c>
      <c r="F303" s="639">
        <v>167.13</v>
      </c>
      <c r="G303" s="626" t="s">
        <v>919</v>
      </c>
      <c r="H303" s="626" t="s">
        <v>133</v>
      </c>
      <c r="I303" s="627" t="s">
        <v>8372</v>
      </c>
      <c r="J303" s="634" t="s">
        <v>5990</v>
      </c>
      <c r="K303" s="632" t="s">
        <v>1531</v>
      </c>
      <c r="L303" s="634">
        <v>993018572</v>
      </c>
      <c r="M303" s="641">
        <v>44847</v>
      </c>
      <c r="N303" s="630">
        <f t="shared" si="15"/>
        <v>10</v>
      </c>
      <c r="O303" s="630">
        <f t="shared" si="16"/>
        <v>10</v>
      </c>
      <c r="P303" s="631" t="str">
        <f t="shared" si="17"/>
        <v>Gastos_com_Pessoal</v>
      </c>
    </row>
    <row r="304" spans="1:16" ht="24" hidden="1" x14ac:dyDescent="0.2">
      <c r="A304" s="622">
        <f>IF(B304="","",COUNT('Diário 3º PA'!$A$4:$A$4242)+COUNT('Diário 4º PA'!$A$4:$A$2224)+COUNT('Diário 5º PA'!$A$4:$A$5221)+ROW()-3)</f>
        <v>6555</v>
      </c>
      <c r="B304" s="641">
        <v>44847</v>
      </c>
      <c r="C304" s="658">
        <v>44835</v>
      </c>
      <c r="D304" s="626" t="s">
        <v>104</v>
      </c>
      <c r="E304" s="626" t="s">
        <v>187</v>
      </c>
      <c r="F304" s="639">
        <v>2556.63</v>
      </c>
      <c r="G304" s="626" t="s">
        <v>1019</v>
      </c>
      <c r="H304" s="626" t="s">
        <v>134</v>
      </c>
      <c r="I304" s="627" t="s">
        <v>8373</v>
      </c>
      <c r="J304" s="634" t="s">
        <v>5990</v>
      </c>
      <c r="K304" s="632" t="s">
        <v>1531</v>
      </c>
      <c r="L304" s="634">
        <v>993018572</v>
      </c>
      <c r="M304" s="641">
        <v>44847</v>
      </c>
      <c r="N304" s="630">
        <f t="shared" si="15"/>
        <v>10</v>
      </c>
      <c r="O304" s="630">
        <f t="shared" si="16"/>
        <v>10</v>
      </c>
      <c r="P304" s="631" t="str">
        <f t="shared" si="17"/>
        <v>Gastos_com_Pessoal</v>
      </c>
    </row>
    <row r="305" spans="1:16" ht="24" hidden="1" x14ac:dyDescent="0.2">
      <c r="A305" s="622">
        <f>IF(B305="","",COUNT('Diário 3º PA'!$A$4:$A$4242)+COUNT('Diário 4º PA'!$A$4:$A$2224)+COUNT('Diário 5º PA'!$A$4:$A$5221)+ROW()-3)</f>
        <v>6556</v>
      </c>
      <c r="B305" s="641">
        <v>44847</v>
      </c>
      <c r="C305" s="658">
        <v>44835</v>
      </c>
      <c r="D305" s="626" t="s">
        <v>104</v>
      </c>
      <c r="E305" s="626" t="s">
        <v>189</v>
      </c>
      <c r="F305" s="639">
        <v>2770.7</v>
      </c>
      <c r="G305" s="626" t="s">
        <v>915</v>
      </c>
      <c r="H305" s="626" t="s">
        <v>134</v>
      </c>
      <c r="I305" s="627" t="s">
        <v>8373</v>
      </c>
      <c r="J305" s="634" t="s">
        <v>5990</v>
      </c>
      <c r="K305" s="632" t="s">
        <v>1531</v>
      </c>
      <c r="L305" s="634">
        <v>993018572</v>
      </c>
      <c r="M305" s="641">
        <v>44847</v>
      </c>
      <c r="N305" s="630">
        <f t="shared" si="15"/>
        <v>10</v>
      </c>
      <c r="O305" s="630">
        <f t="shared" si="16"/>
        <v>10</v>
      </c>
      <c r="P305" s="631" t="str">
        <f t="shared" si="17"/>
        <v>Gastos_com_Pessoal</v>
      </c>
    </row>
    <row r="306" spans="1:16" ht="24" hidden="1" x14ac:dyDescent="0.2">
      <c r="A306" s="622">
        <f>IF(B306="","",COUNT('Diário 3º PA'!$A$4:$A$4242)+COUNT('Diário 4º PA'!$A$4:$A$2224)+COUNT('Diário 5º PA'!$A$4:$A$5221)+ROW()-3)</f>
        <v>6557</v>
      </c>
      <c r="B306" s="641">
        <v>44847</v>
      </c>
      <c r="C306" s="658">
        <v>44835</v>
      </c>
      <c r="D306" s="626" t="s">
        <v>104</v>
      </c>
      <c r="E306" s="626" t="s">
        <v>191</v>
      </c>
      <c r="F306" s="639">
        <v>923.56</v>
      </c>
      <c r="G306" s="626" t="s">
        <v>918</v>
      </c>
      <c r="H306" s="626" t="s">
        <v>134</v>
      </c>
      <c r="I306" s="627" t="s">
        <v>8373</v>
      </c>
      <c r="J306" s="634" t="s">
        <v>5990</v>
      </c>
      <c r="K306" s="632" t="s">
        <v>1531</v>
      </c>
      <c r="L306" s="634">
        <v>993018572</v>
      </c>
      <c r="M306" s="641">
        <v>44847</v>
      </c>
      <c r="N306" s="630">
        <f t="shared" si="15"/>
        <v>10</v>
      </c>
      <c r="O306" s="630">
        <f t="shared" si="16"/>
        <v>10</v>
      </c>
      <c r="P306" s="631" t="str">
        <f t="shared" si="17"/>
        <v>Gastos_com_Pessoal</v>
      </c>
    </row>
    <row r="307" spans="1:16" ht="36" hidden="1" x14ac:dyDescent="0.2">
      <c r="A307" s="622">
        <f>IF(B307="","",COUNT('Diário 3º PA'!$A$4:$A$4242)+COUNT('Diário 4º PA'!$A$4:$A$2224)+COUNT('Diário 5º PA'!$A$4:$A$5221)+ROW()-3)</f>
        <v>6558</v>
      </c>
      <c r="B307" s="641">
        <v>44847</v>
      </c>
      <c r="C307" s="658">
        <v>44835</v>
      </c>
      <c r="D307" s="626" t="s">
        <v>104</v>
      </c>
      <c r="E307" s="626" t="s">
        <v>193</v>
      </c>
      <c r="F307" s="639">
        <v>3363.95</v>
      </c>
      <c r="G307" s="626" t="s">
        <v>919</v>
      </c>
      <c r="H307" s="626" t="s">
        <v>134</v>
      </c>
      <c r="I307" s="627" t="s">
        <v>8373</v>
      </c>
      <c r="J307" s="634" t="s">
        <v>5990</v>
      </c>
      <c r="K307" s="632" t="s">
        <v>1531</v>
      </c>
      <c r="L307" s="634">
        <v>993018572</v>
      </c>
      <c r="M307" s="641">
        <v>44847</v>
      </c>
      <c r="N307" s="630">
        <f t="shared" si="15"/>
        <v>10</v>
      </c>
      <c r="O307" s="630">
        <f t="shared" si="16"/>
        <v>10</v>
      </c>
      <c r="P307" s="631" t="str">
        <f t="shared" si="17"/>
        <v>Gastos_com_Pessoal</v>
      </c>
    </row>
    <row r="308" spans="1:16" ht="36" hidden="1" x14ac:dyDescent="0.2">
      <c r="A308" s="622">
        <f>IF(B308="","",COUNT('Diário 3º PA'!$A$4:$A$4242)+COUNT('Diário 4º PA'!$A$4:$A$2224)+COUNT('Diário 5º PA'!$A$4:$A$5221)+ROW()-3)</f>
        <v>6559</v>
      </c>
      <c r="B308" s="641">
        <v>44847</v>
      </c>
      <c r="C308" s="658">
        <v>44835</v>
      </c>
      <c r="D308" s="626" t="s">
        <v>115</v>
      </c>
      <c r="E308" s="626" t="s">
        <v>342</v>
      </c>
      <c r="F308" s="639">
        <v>120</v>
      </c>
      <c r="G308" s="626" t="s">
        <v>8374</v>
      </c>
      <c r="H308" s="626" t="s">
        <v>133</v>
      </c>
      <c r="I308" s="627" t="s">
        <v>7380</v>
      </c>
      <c r="J308" s="634" t="s">
        <v>5990</v>
      </c>
      <c r="K308" s="632" t="s">
        <v>1531</v>
      </c>
      <c r="L308" s="634">
        <v>993018572</v>
      </c>
      <c r="M308" s="641">
        <v>44847</v>
      </c>
      <c r="N308" s="630">
        <f t="shared" si="15"/>
        <v>10</v>
      </c>
      <c r="O308" s="630">
        <f t="shared" si="16"/>
        <v>10</v>
      </c>
      <c r="P308" s="631" t="str">
        <f t="shared" si="17"/>
        <v>Gastos_Gerais</v>
      </c>
    </row>
    <row r="309" spans="1:16" ht="36" hidden="1" x14ac:dyDescent="0.2">
      <c r="A309" s="622">
        <f>IF(B309="","",COUNT('Diário 3º PA'!$A$4:$A$4242)+COUNT('Diário 4º PA'!$A$4:$A$2224)+COUNT('Diário 5º PA'!$A$4:$A$5221)+ROW()-3)</f>
        <v>6560</v>
      </c>
      <c r="B309" s="641">
        <v>44847</v>
      </c>
      <c r="C309" s="658">
        <v>44835</v>
      </c>
      <c r="D309" s="626" t="s">
        <v>115</v>
      </c>
      <c r="E309" s="626" t="s">
        <v>342</v>
      </c>
      <c r="F309" s="639">
        <v>120</v>
      </c>
      <c r="G309" s="626" t="s">
        <v>8375</v>
      </c>
      <c r="H309" s="626" t="s">
        <v>133</v>
      </c>
      <c r="I309" s="627" t="s">
        <v>8376</v>
      </c>
      <c r="J309" s="634" t="s">
        <v>5990</v>
      </c>
      <c r="K309" s="632" t="s">
        <v>1531</v>
      </c>
      <c r="L309" s="634">
        <v>993018572</v>
      </c>
      <c r="M309" s="641">
        <v>44847</v>
      </c>
      <c r="N309" s="630">
        <f t="shared" si="15"/>
        <v>10</v>
      </c>
      <c r="O309" s="630">
        <f t="shared" si="16"/>
        <v>10</v>
      </c>
      <c r="P309" s="631" t="str">
        <f t="shared" si="17"/>
        <v>Gastos_Gerais</v>
      </c>
    </row>
    <row r="310" spans="1:16" ht="24" hidden="1" x14ac:dyDescent="0.2">
      <c r="A310" s="622">
        <f>IF(B310="","",COUNT('Diário 3º PA'!$A$4:$A$4242)+COUNT('Diário 4º PA'!$A$4:$A$2224)+COUNT('Diário 5º PA'!$A$4:$A$5221)+ROW()-3)</f>
        <v>6561</v>
      </c>
      <c r="B310" s="641">
        <v>44847</v>
      </c>
      <c r="C310" s="658">
        <v>44835</v>
      </c>
      <c r="D310" s="626" t="s">
        <v>104</v>
      </c>
      <c r="E310" s="626" t="s">
        <v>8186</v>
      </c>
      <c r="F310" s="639">
        <v>1538.32</v>
      </c>
      <c r="G310" s="626" t="s">
        <v>8187</v>
      </c>
      <c r="H310" s="626" t="s">
        <v>136</v>
      </c>
      <c r="I310" s="627" t="s">
        <v>4088</v>
      </c>
      <c r="J310" s="628" t="s">
        <v>1016</v>
      </c>
      <c r="K310" s="632" t="s">
        <v>1017</v>
      </c>
      <c r="L310" s="634" t="s">
        <v>8377</v>
      </c>
      <c r="M310" s="641">
        <v>44847</v>
      </c>
      <c r="N310" s="630">
        <f t="shared" si="15"/>
        <v>10</v>
      </c>
      <c r="O310" s="630">
        <f t="shared" si="16"/>
        <v>10</v>
      </c>
      <c r="P310" s="631" t="str">
        <f t="shared" si="17"/>
        <v>Gastos_com_Pessoal</v>
      </c>
    </row>
    <row r="311" spans="1:16" ht="24" hidden="1" x14ac:dyDescent="0.2">
      <c r="A311" s="622">
        <f>IF(B311="","",COUNT('Diário 3º PA'!$A$4:$A$4242)+COUNT('Diário 4º PA'!$A$4:$A$2224)+COUNT('Diário 5º PA'!$A$4:$A$5221)+ROW()-3)</f>
        <v>6562</v>
      </c>
      <c r="B311" s="641">
        <v>44847</v>
      </c>
      <c r="C311" s="658">
        <v>44835</v>
      </c>
      <c r="D311" s="626" t="s">
        <v>104</v>
      </c>
      <c r="E311" s="626" t="s">
        <v>8186</v>
      </c>
      <c r="F311" s="639">
        <v>2686.31</v>
      </c>
      <c r="G311" s="626" t="s">
        <v>8187</v>
      </c>
      <c r="H311" s="626" t="s">
        <v>134</v>
      </c>
      <c r="I311" s="627" t="s">
        <v>8332</v>
      </c>
      <c r="J311" s="628" t="s">
        <v>1016</v>
      </c>
      <c r="K311" s="632" t="s">
        <v>1017</v>
      </c>
      <c r="L311" s="634" t="s">
        <v>8378</v>
      </c>
      <c r="M311" s="641">
        <v>44847</v>
      </c>
      <c r="N311" s="630">
        <f t="shared" si="15"/>
        <v>10</v>
      </c>
      <c r="O311" s="630">
        <f t="shared" si="16"/>
        <v>10</v>
      </c>
      <c r="P311" s="631" t="str">
        <f t="shared" si="17"/>
        <v>Gastos_com_Pessoal</v>
      </c>
    </row>
    <row r="312" spans="1:16" ht="24" hidden="1" x14ac:dyDescent="0.2">
      <c r="A312" s="622">
        <f>IF(B312="","",COUNT('Diário 3º PA'!$A$4:$A$4242)+COUNT('Diário 4º PA'!$A$4:$A$2224)+COUNT('Diário 5º PA'!$A$4:$A$5221)+ROW()-3)</f>
        <v>6563</v>
      </c>
      <c r="B312" s="641">
        <v>44847</v>
      </c>
      <c r="C312" s="658">
        <v>44835</v>
      </c>
      <c r="D312" s="626" t="s">
        <v>104</v>
      </c>
      <c r="E312" s="626" t="s">
        <v>8186</v>
      </c>
      <c r="F312" s="639">
        <v>1524.49</v>
      </c>
      <c r="G312" s="626" t="s">
        <v>8187</v>
      </c>
      <c r="H312" s="626" t="s">
        <v>136</v>
      </c>
      <c r="I312" s="627" t="s">
        <v>8369</v>
      </c>
      <c r="J312" s="628" t="s">
        <v>1016</v>
      </c>
      <c r="K312" s="632" t="s">
        <v>1017</v>
      </c>
      <c r="L312" s="634" t="s">
        <v>8379</v>
      </c>
      <c r="M312" s="641">
        <v>44847</v>
      </c>
      <c r="N312" s="630">
        <f t="shared" si="15"/>
        <v>10</v>
      </c>
      <c r="O312" s="630">
        <f t="shared" si="16"/>
        <v>10</v>
      </c>
      <c r="P312" s="631" t="str">
        <f t="shared" si="17"/>
        <v>Gastos_com_Pessoal</v>
      </c>
    </row>
    <row r="313" spans="1:16" ht="24" hidden="1" x14ac:dyDescent="0.2">
      <c r="A313" s="622">
        <f>IF(B313="","",COUNT('Diário 3º PA'!$A$4:$A$4242)+COUNT('Diário 4º PA'!$A$4:$A$2224)+COUNT('Diário 5º PA'!$A$4:$A$5221)+ROW()-3)</f>
        <v>6564</v>
      </c>
      <c r="B313" s="641">
        <v>44847</v>
      </c>
      <c r="C313" s="658">
        <v>44835</v>
      </c>
      <c r="D313" s="626" t="s">
        <v>104</v>
      </c>
      <c r="E313" s="626" t="s">
        <v>8186</v>
      </c>
      <c r="F313" s="639">
        <v>1861.85</v>
      </c>
      <c r="G313" s="626" t="s">
        <v>8187</v>
      </c>
      <c r="H313" s="626" t="s">
        <v>139</v>
      </c>
      <c r="I313" s="627" t="s">
        <v>8371</v>
      </c>
      <c r="J313" s="628" t="s">
        <v>1016</v>
      </c>
      <c r="K313" s="632" t="s">
        <v>1017</v>
      </c>
      <c r="L313" s="634" t="s">
        <v>8380</v>
      </c>
      <c r="M313" s="641">
        <v>44847</v>
      </c>
      <c r="N313" s="630">
        <f t="shared" si="15"/>
        <v>10</v>
      </c>
      <c r="O313" s="630">
        <f t="shared" si="16"/>
        <v>10</v>
      </c>
      <c r="P313" s="631" t="str">
        <f t="shared" si="17"/>
        <v>Gastos_com_Pessoal</v>
      </c>
    </row>
    <row r="314" spans="1:16" ht="24" hidden="1" x14ac:dyDescent="0.2">
      <c r="A314" s="622">
        <f>IF(B314="","",COUNT('Diário 3º PA'!$A$4:$A$4242)+COUNT('Diário 4º PA'!$A$4:$A$2224)+COUNT('Diário 5º PA'!$A$4:$A$5221)+ROW()-3)</f>
        <v>6565</v>
      </c>
      <c r="B314" s="641">
        <v>44848</v>
      </c>
      <c r="C314" s="642">
        <v>44805</v>
      </c>
      <c r="D314" s="633" t="s">
        <v>115</v>
      </c>
      <c r="E314" s="633" t="s">
        <v>232</v>
      </c>
      <c r="F314" s="639">
        <v>3582.04</v>
      </c>
      <c r="G314" s="633" t="s">
        <v>2495</v>
      </c>
      <c r="H314" s="633" t="s">
        <v>138</v>
      </c>
      <c r="I314" s="633" t="s">
        <v>1089</v>
      </c>
      <c r="J314" s="629" t="s">
        <v>704</v>
      </c>
      <c r="K314" s="657" t="s">
        <v>705</v>
      </c>
      <c r="L314" s="657" t="s">
        <v>8381</v>
      </c>
      <c r="M314" s="641">
        <v>44848</v>
      </c>
      <c r="N314" s="630">
        <f t="shared" si="15"/>
        <v>10</v>
      </c>
      <c r="O314" s="630">
        <f t="shared" si="16"/>
        <v>9</v>
      </c>
      <c r="P314" s="631" t="str">
        <f t="shared" si="17"/>
        <v>Gastos_Gerais</v>
      </c>
    </row>
    <row r="315" spans="1:16" x14ac:dyDescent="0.2">
      <c r="A315" s="622">
        <f>IF(B315="","",COUNT('Diário 3º PA'!$A$4:$A$4242)+COUNT('Diário 4º PA'!$A$4:$A$2224)+COUNT('Diário 5º PA'!$A$4:$A$5221)+ROW()-3)</f>
        <v>6566</v>
      </c>
      <c r="B315" s="641">
        <v>44848</v>
      </c>
      <c r="C315" s="642">
        <v>44805</v>
      </c>
      <c r="D315" s="633" t="s">
        <v>115</v>
      </c>
      <c r="E315" s="633" t="s">
        <v>234</v>
      </c>
      <c r="F315" s="639">
        <v>397.43</v>
      </c>
      <c r="G315" s="633" t="s">
        <v>3767</v>
      </c>
      <c r="H315" s="633" t="s">
        <v>140</v>
      </c>
      <c r="I315" s="633" t="s">
        <v>1095</v>
      </c>
      <c r="J315" s="629" t="s">
        <v>704</v>
      </c>
      <c r="K315" s="657" t="s">
        <v>705</v>
      </c>
      <c r="L315" s="657">
        <v>403159952</v>
      </c>
      <c r="M315" s="641">
        <v>44848</v>
      </c>
      <c r="N315" s="630">
        <f t="shared" si="15"/>
        <v>10</v>
      </c>
      <c r="O315" s="630">
        <f t="shared" si="16"/>
        <v>9</v>
      </c>
      <c r="P315" s="631" t="str">
        <f t="shared" si="17"/>
        <v>Gastos_Gerais</v>
      </c>
    </row>
    <row r="316" spans="1:16" hidden="1" x14ac:dyDescent="0.2">
      <c r="A316" s="622">
        <f>IF(B316="","",COUNT('Diário 3º PA'!$A$4:$A$4242)+COUNT('Diário 4º PA'!$A$4:$A$2224)+COUNT('Diário 5º PA'!$A$4:$A$5221)+ROW()-3)</f>
        <v>6567</v>
      </c>
      <c r="B316" s="641">
        <v>44848</v>
      </c>
      <c r="C316" s="642">
        <v>44805</v>
      </c>
      <c r="D316" s="633" t="s">
        <v>115</v>
      </c>
      <c r="E316" s="633" t="s">
        <v>236</v>
      </c>
      <c r="F316" s="639">
        <v>3563.24</v>
      </c>
      <c r="G316" s="633" t="s">
        <v>5541</v>
      </c>
      <c r="H316" s="633" t="s">
        <v>127</v>
      </c>
      <c r="I316" s="633" t="s">
        <v>656</v>
      </c>
      <c r="J316" s="629" t="s">
        <v>704</v>
      </c>
      <c r="K316" s="657" t="s">
        <v>705</v>
      </c>
      <c r="L316" s="657">
        <v>4804701499</v>
      </c>
      <c r="M316" s="641">
        <v>44848</v>
      </c>
      <c r="N316" s="630">
        <f t="shared" si="15"/>
        <v>10</v>
      </c>
      <c r="O316" s="630">
        <f t="shared" si="16"/>
        <v>9</v>
      </c>
      <c r="P316" s="631" t="str">
        <f t="shared" si="17"/>
        <v>Gastos_Gerais</v>
      </c>
    </row>
    <row r="317" spans="1:16" ht="24" hidden="1" x14ac:dyDescent="0.2">
      <c r="A317" s="622">
        <f>IF(B317="","",COUNT('Diário 3º PA'!$A$4:$A$4242)+COUNT('Diário 4º PA'!$A$4:$A$2224)+COUNT('Diário 5º PA'!$A$4:$A$5221)+ROW()-3)</f>
        <v>6568</v>
      </c>
      <c r="B317" s="641">
        <v>44848</v>
      </c>
      <c r="C317" s="642">
        <v>44805</v>
      </c>
      <c r="D317" s="633" t="s">
        <v>115</v>
      </c>
      <c r="E317" s="633" t="s">
        <v>234</v>
      </c>
      <c r="F317" s="639">
        <v>1068.1400000000001</v>
      </c>
      <c r="G317" s="633" t="s">
        <v>3767</v>
      </c>
      <c r="H317" s="633" t="s">
        <v>128</v>
      </c>
      <c r="I317" s="633" t="s">
        <v>1095</v>
      </c>
      <c r="J317" s="629" t="s">
        <v>704</v>
      </c>
      <c r="K317" s="657" t="s">
        <v>705</v>
      </c>
      <c r="L317" s="657">
        <v>402627276</v>
      </c>
      <c r="M317" s="641">
        <v>44848</v>
      </c>
      <c r="N317" s="630">
        <f t="shared" si="15"/>
        <v>10</v>
      </c>
      <c r="O317" s="630">
        <f t="shared" si="16"/>
        <v>9</v>
      </c>
      <c r="P317" s="631" t="str">
        <f t="shared" si="17"/>
        <v>Gastos_Gerais</v>
      </c>
    </row>
    <row r="318" spans="1:16" hidden="1" x14ac:dyDescent="0.2">
      <c r="A318" s="622">
        <f>IF(B318="","",COUNT('Diário 3º PA'!$A$4:$A$4242)+COUNT('Diário 4º PA'!$A$4:$A$2224)+COUNT('Diário 5º PA'!$A$4:$A$5221)+ROW()-3)</f>
        <v>6569</v>
      </c>
      <c r="B318" s="641">
        <v>44848</v>
      </c>
      <c r="C318" s="642">
        <v>44805</v>
      </c>
      <c r="D318" s="633" t="s">
        <v>115</v>
      </c>
      <c r="E318" s="633" t="s">
        <v>376</v>
      </c>
      <c r="F318" s="639">
        <v>693.22</v>
      </c>
      <c r="G318" s="633" t="s">
        <v>3659</v>
      </c>
      <c r="H318" s="627" t="s">
        <v>139</v>
      </c>
      <c r="I318" s="633" t="s">
        <v>859</v>
      </c>
      <c r="J318" s="629" t="s">
        <v>704</v>
      </c>
      <c r="K318" s="657" t="s">
        <v>428</v>
      </c>
      <c r="L318" s="657">
        <v>1283</v>
      </c>
      <c r="M318" s="659">
        <v>44840</v>
      </c>
      <c r="N318" s="630">
        <f t="shared" si="15"/>
        <v>10</v>
      </c>
      <c r="O318" s="630">
        <f t="shared" si="16"/>
        <v>9</v>
      </c>
      <c r="P318" s="631" t="str">
        <f t="shared" si="17"/>
        <v>Gastos_Gerais</v>
      </c>
    </row>
    <row r="319" spans="1:16" ht="24" hidden="1" x14ac:dyDescent="0.2">
      <c r="A319" s="622">
        <f>IF(B319="","",COUNT('Diário 3º PA'!$A$4:$A$4242)+COUNT('Diário 4º PA'!$A$4:$A$2224)+COUNT('Diário 5º PA'!$A$4:$A$5221)+ROW()-3)</f>
        <v>6570</v>
      </c>
      <c r="B319" s="641">
        <v>44848</v>
      </c>
      <c r="C319" s="658">
        <v>44835</v>
      </c>
      <c r="D319" s="626" t="s">
        <v>115</v>
      </c>
      <c r="E319" s="626" t="s">
        <v>366</v>
      </c>
      <c r="F319" s="639">
        <v>233.6</v>
      </c>
      <c r="G319" s="626" t="s">
        <v>4644</v>
      </c>
      <c r="H319" s="626" t="s">
        <v>133</v>
      </c>
      <c r="I319" s="627" t="s">
        <v>8382</v>
      </c>
      <c r="J319" s="629" t="s">
        <v>704</v>
      </c>
      <c r="K319" s="657" t="s">
        <v>428</v>
      </c>
      <c r="L319" s="634">
        <v>1995</v>
      </c>
      <c r="M319" s="641">
        <v>44841</v>
      </c>
      <c r="N319" s="630">
        <f t="shared" si="15"/>
        <v>10</v>
      </c>
      <c r="O319" s="630">
        <f t="shared" si="16"/>
        <v>10</v>
      </c>
      <c r="P319" s="631" t="str">
        <f t="shared" si="17"/>
        <v>Gastos_Gerais</v>
      </c>
    </row>
    <row r="320" spans="1:16" hidden="1" x14ac:dyDescent="0.2">
      <c r="A320" s="622">
        <f>IF(B320="","",COUNT('Diário 3º PA'!$A$4:$A$4242)+COUNT('Diário 4º PA'!$A$4:$A$2224)+COUNT('Diário 5º PA'!$A$4:$A$5221)+ROW()-3)</f>
        <v>6571</v>
      </c>
      <c r="B320" s="641">
        <v>44848</v>
      </c>
      <c r="C320" s="658">
        <v>44835</v>
      </c>
      <c r="D320" s="633" t="s">
        <v>115</v>
      </c>
      <c r="E320" s="626" t="s">
        <v>328</v>
      </c>
      <c r="F320" s="639">
        <v>1500</v>
      </c>
      <c r="G320" s="627" t="s">
        <v>1137</v>
      </c>
      <c r="H320" s="626" t="s">
        <v>135</v>
      </c>
      <c r="I320" s="627" t="s">
        <v>727</v>
      </c>
      <c r="J320" s="629" t="s">
        <v>704</v>
      </c>
      <c r="K320" s="635" t="s">
        <v>428</v>
      </c>
      <c r="L320" s="634">
        <v>1984328</v>
      </c>
      <c r="M320" s="641">
        <v>44850</v>
      </c>
      <c r="N320" s="630">
        <f t="shared" si="15"/>
        <v>10</v>
      </c>
      <c r="O320" s="630">
        <f t="shared" si="16"/>
        <v>10</v>
      </c>
      <c r="P320" s="631" t="str">
        <f t="shared" si="17"/>
        <v>Gastos_Gerais</v>
      </c>
    </row>
    <row r="321" spans="1:16" ht="36" hidden="1" x14ac:dyDescent="0.2">
      <c r="A321" s="622">
        <f>IF(B321="","",COUNT('Diário 3º PA'!$A$4:$A$4242)+COUNT('Diário 4º PA'!$A$4:$A$2224)+COUNT('Diário 5º PA'!$A$4:$A$5221)+ROW()-3)</f>
        <v>6572</v>
      </c>
      <c r="B321" s="641">
        <v>44848</v>
      </c>
      <c r="C321" s="658">
        <v>44835</v>
      </c>
      <c r="D321" s="633" t="s">
        <v>115</v>
      </c>
      <c r="E321" s="626" t="s">
        <v>372</v>
      </c>
      <c r="F321" s="639">
        <v>90</v>
      </c>
      <c r="G321" s="633" t="s">
        <v>4726</v>
      </c>
      <c r="H321" s="633" t="s">
        <v>130</v>
      </c>
      <c r="I321" s="633" t="s">
        <v>649</v>
      </c>
      <c r="J321" s="629" t="s">
        <v>704</v>
      </c>
      <c r="K321" s="657" t="s">
        <v>428</v>
      </c>
      <c r="L321" s="657">
        <v>20222000</v>
      </c>
      <c r="M321" s="656">
        <v>44844</v>
      </c>
      <c r="N321" s="630">
        <f t="shared" si="15"/>
        <v>10</v>
      </c>
      <c r="O321" s="630">
        <f t="shared" si="16"/>
        <v>10</v>
      </c>
      <c r="P321" s="631" t="str">
        <f t="shared" si="17"/>
        <v>Gastos_Gerais</v>
      </c>
    </row>
    <row r="322" spans="1:16" ht="36" hidden="1" x14ac:dyDescent="0.2">
      <c r="A322" s="622">
        <f>IF(B322="","",COUNT('Diário 3º PA'!$A$4:$A$4242)+COUNT('Diário 4º PA'!$A$4:$A$2224)+COUNT('Diário 5º PA'!$A$4:$A$5221)+ROW()-3)</f>
        <v>6573</v>
      </c>
      <c r="B322" s="641">
        <v>44848</v>
      </c>
      <c r="C322" s="658">
        <v>44805</v>
      </c>
      <c r="D322" s="633" t="s">
        <v>115</v>
      </c>
      <c r="E322" s="633" t="s">
        <v>268</v>
      </c>
      <c r="F322" s="639">
        <v>300</v>
      </c>
      <c r="G322" s="633" t="s">
        <v>4745</v>
      </c>
      <c r="H322" s="633" t="s">
        <v>134</v>
      </c>
      <c r="I322" s="633" t="s">
        <v>1033</v>
      </c>
      <c r="J322" s="629" t="s">
        <v>704</v>
      </c>
      <c r="K322" s="635" t="s">
        <v>705</v>
      </c>
      <c r="L322" s="657" t="s">
        <v>8383</v>
      </c>
      <c r="M322" s="641">
        <v>44834</v>
      </c>
      <c r="N322" s="630">
        <f t="shared" si="15"/>
        <v>10</v>
      </c>
      <c r="O322" s="630">
        <f t="shared" si="16"/>
        <v>9</v>
      </c>
      <c r="P322" s="631" t="str">
        <f t="shared" si="17"/>
        <v>Gastos_Gerais</v>
      </c>
    </row>
    <row r="323" spans="1:16" hidden="1" x14ac:dyDescent="0.2">
      <c r="A323" s="622">
        <f>IF(B323="","",COUNT('Diário 3º PA'!$A$4:$A$4242)+COUNT('Diário 4º PA'!$A$4:$A$2224)+COUNT('Diário 5º PA'!$A$4:$A$5221)+ROW()-3)</f>
        <v>6574</v>
      </c>
      <c r="B323" s="641">
        <v>44848</v>
      </c>
      <c r="C323" s="658">
        <v>44835</v>
      </c>
      <c r="D323" s="633" t="s">
        <v>115</v>
      </c>
      <c r="E323" s="633" t="s">
        <v>336</v>
      </c>
      <c r="F323" s="639">
        <v>519</v>
      </c>
      <c r="G323" s="633" t="s">
        <v>8384</v>
      </c>
      <c r="H323" s="633" t="s">
        <v>130</v>
      </c>
      <c r="I323" s="627" t="s">
        <v>3933</v>
      </c>
      <c r="J323" s="629" t="s">
        <v>704</v>
      </c>
      <c r="K323" s="657" t="s">
        <v>428</v>
      </c>
      <c r="L323" s="657">
        <v>37931</v>
      </c>
      <c r="M323" s="659">
        <v>44844</v>
      </c>
      <c r="N323" s="630">
        <f t="shared" si="15"/>
        <v>10</v>
      </c>
      <c r="O323" s="630">
        <f t="shared" si="16"/>
        <v>10</v>
      </c>
      <c r="P323" s="631" t="str">
        <f t="shared" si="17"/>
        <v>Gastos_Gerais</v>
      </c>
    </row>
    <row r="324" spans="1:16" ht="24" hidden="1" x14ac:dyDescent="0.2">
      <c r="A324" s="622">
        <f>IF(B324="","",COUNT('Diário 3º PA'!$A$4:$A$4242)+COUNT('Diário 4º PA'!$A$4:$A$2224)+COUNT('Diário 5º PA'!$A$4:$A$5221)+ROW()-3)</f>
        <v>6575</v>
      </c>
      <c r="B324" s="641">
        <v>44848</v>
      </c>
      <c r="C324" s="658">
        <v>44835</v>
      </c>
      <c r="D324" s="633" t="s">
        <v>115</v>
      </c>
      <c r="E324" s="626" t="s">
        <v>258</v>
      </c>
      <c r="F324" s="639">
        <v>1550</v>
      </c>
      <c r="G324" s="633" t="s">
        <v>1082</v>
      </c>
      <c r="H324" s="633" t="s">
        <v>127</v>
      </c>
      <c r="I324" s="633" t="s">
        <v>1083</v>
      </c>
      <c r="J324" s="629" t="s">
        <v>704</v>
      </c>
      <c r="K324" s="657" t="s">
        <v>428</v>
      </c>
      <c r="L324" s="657">
        <v>449808</v>
      </c>
      <c r="M324" s="656">
        <v>44837</v>
      </c>
      <c r="N324" s="630">
        <f t="shared" si="15"/>
        <v>10</v>
      </c>
      <c r="O324" s="630">
        <f t="shared" si="16"/>
        <v>10</v>
      </c>
      <c r="P324" s="631" t="str">
        <f t="shared" si="17"/>
        <v>Gastos_Gerais</v>
      </c>
    </row>
    <row r="325" spans="1:16" hidden="1" x14ac:dyDescent="0.2">
      <c r="A325" s="622">
        <f>IF(B325="","",COUNT('Diário 3º PA'!$A$4:$A$4242)+COUNT('Diário 4º PA'!$A$4:$A$2224)+COUNT('Diário 5º PA'!$A$4:$A$5221)+ROW()-3)</f>
        <v>6576</v>
      </c>
      <c r="B325" s="641">
        <v>44848</v>
      </c>
      <c r="C325" s="658">
        <v>44835</v>
      </c>
      <c r="D325" s="633" t="s">
        <v>115</v>
      </c>
      <c r="E325" s="626" t="s">
        <v>302</v>
      </c>
      <c r="F325" s="639">
        <v>570.45000000000005</v>
      </c>
      <c r="G325" s="626" t="s">
        <v>6081</v>
      </c>
      <c r="H325" s="626" t="s">
        <v>134</v>
      </c>
      <c r="I325" s="627" t="s">
        <v>810</v>
      </c>
      <c r="J325" s="629" t="s">
        <v>704</v>
      </c>
      <c r="K325" s="635" t="s">
        <v>428</v>
      </c>
      <c r="L325" s="662" t="s">
        <v>8385</v>
      </c>
      <c r="M325" s="641">
        <v>44841</v>
      </c>
      <c r="N325" s="630">
        <f t="shared" ref="N325:N388" si="18">IF(B325=0,0,IF(YEAR(B325)=$O$1,MONTH(B325)-$N$1+1,(YEAR(B325)-$O$1)*12-$N$1+1+MONTH(B325)))</f>
        <v>10</v>
      </c>
      <c r="O325" s="630">
        <f t="shared" ref="O325:O388" si="19">IF(C325=0,0,IF(YEAR(C325)=$O$1,MONTH(C325)-$N$1+1,(YEAR(C325)-$O$1)*12-$N$1+1+MONTH(C325)))</f>
        <v>10</v>
      </c>
      <c r="P325" s="631" t="str">
        <f t="shared" ref="P325:P388" si="20">SUBSTITUTE(D325," ","_")</f>
        <v>Gastos_Gerais</v>
      </c>
    </row>
    <row r="326" spans="1:16" ht="36" hidden="1" x14ac:dyDescent="0.2">
      <c r="A326" s="622">
        <f>IF(B326="","",COUNT('Diário 3º PA'!$A$4:$A$4242)+COUNT('Diário 4º PA'!$A$4:$A$2224)+COUNT('Diário 5º PA'!$A$4:$A$5221)+ROW()-3)</f>
        <v>6577</v>
      </c>
      <c r="B326" s="641">
        <v>44848</v>
      </c>
      <c r="C326" s="658">
        <v>44835</v>
      </c>
      <c r="D326" s="633" t="s">
        <v>115</v>
      </c>
      <c r="E326" s="626" t="s">
        <v>368</v>
      </c>
      <c r="F326" s="639">
        <v>26</v>
      </c>
      <c r="G326" s="626" t="s">
        <v>8386</v>
      </c>
      <c r="H326" s="626" t="s">
        <v>130</v>
      </c>
      <c r="I326" s="627" t="s">
        <v>8387</v>
      </c>
      <c r="J326" s="629" t="s">
        <v>704</v>
      </c>
      <c r="K326" s="635" t="s">
        <v>428</v>
      </c>
      <c r="L326" s="634">
        <v>8164</v>
      </c>
      <c r="M326" s="641">
        <v>44844</v>
      </c>
      <c r="N326" s="630">
        <f t="shared" si="18"/>
        <v>10</v>
      </c>
      <c r="O326" s="630">
        <f t="shared" si="19"/>
        <v>10</v>
      </c>
      <c r="P326" s="631" t="str">
        <f t="shared" si="20"/>
        <v>Gastos_Gerais</v>
      </c>
    </row>
    <row r="327" spans="1:16" ht="24" hidden="1" x14ac:dyDescent="0.2">
      <c r="A327" s="622">
        <f>IF(B327="","",COUNT('Diário 3º PA'!$A$4:$A$4242)+COUNT('Diário 4º PA'!$A$4:$A$2224)+COUNT('Diário 5º PA'!$A$4:$A$5221)+ROW()-3)</f>
        <v>6578</v>
      </c>
      <c r="B327" s="641">
        <v>44848</v>
      </c>
      <c r="C327" s="658">
        <v>44835</v>
      </c>
      <c r="D327" s="633" t="s">
        <v>115</v>
      </c>
      <c r="E327" s="626" t="s">
        <v>368</v>
      </c>
      <c r="F327" s="639">
        <v>107</v>
      </c>
      <c r="G327" s="626" t="s">
        <v>8388</v>
      </c>
      <c r="H327" s="626" t="s">
        <v>134</v>
      </c>
      <c r="I327" s="627" t="s">
        <v>8389</v>
      </c>
      <c r="J327" s="629" t="s">
        <v>704</v>
      </c>
      <c r="K327" s="635" t="s">
        <v>428</v>
      </c>
      <c r="L327" s="634">
        <v>16986</v>
      </c>
      <c r="M327" s="641">
        <v>44837</v>
      </c>
      <c r="N327" s="630">
        <f t="shared" si="18"/>
        <v>10</v>
      </c>
      <c r="O327" s="630">
        <f t="shared" si="19"/>
        <v>10</v>
      </c>
      <c r="P327" s="631" t="str">
        <f t="shared" si="20"/>
        <v>Gastos_Gerais</v>
      </c>
    </row>
    <row r="328" spans="1:16" ht="24" hidden="1" x14ac:dyDescent="0.2">
      <c r="A328" s="622">
        <f>IF(B328="","",COUNT('Diário 3º PA'!$A$4:$A$4242)+COUNT('Diário 4º PA'!$A$4:$A$2224)+COUNT('Diário 5º PA'!$A$4:$A$5221)+ROW()-3)</f>
        <v>6579</v>
      </c>
      <c r="B328" s="641">
        <v>44848</v>
      </c>
      <c r="C328" s="658">
        <v>44835</v>
      </c>
      <c r="D328" s="633" t="s">
        <v>115</v>
      </c>
      <c r="E328" s="626" t="s">
        <v>328</v>
      </c>
      <c r="F328" s="639">
        <v>1500</v>
      </c>
      <c r="G328" s="627" t="s">
        <v>1139</v>
      </c>
      <c r="H328" s="626" t="s">
        <v>136</v>
      </c>
      <c r="I328" s="627" t="s">
        <v>727</v>
      </c>
      <c r="J328" s="629" t="s">
        <v>704</v>
      </c>
      <c r="K328" s="635" t="s">
        <v>428</v>
      </c>
      <c r="L328" s="634">
        <v>1984338</v>
      </c>
      <c r="M328" s="641">
        <v>44850</v>
      </c>
      <c r="N328" s="630">
        <f t="shared" si="18"/>
        <v>10</v>
      </c>
      <c r="O328" s="630">
        <f t="shared" si="19"/>
        <v>10</v>
      </c>
      <c r="P328" s="631" t="str">
        <f t="shared" si="20"/>
        <v>Gastos_Gerais</v>
      </c>
    </row>
    <row r="329" spans="1:16" hidden="1" x14ac:dyDescent="0.2">
      <c r="A329" s="622">
        <f>IF(B329="","",COUNT('Diário 3º PA'!$A$4:$A$4242)+COUNT('Diário 4º PA'!$A$4:$A$2224)+COUNT('Diário 5º PA'!$A$4:$A$5221)+ROW()-3)</f>
        <v>6580</v>
      </c>
      <c r="B329" s="641">
        <v>44848</v>
      </c>
      <c r="C329" s="658">
        <v>44835</v>
      </c>
      <c r="D329" s="633" t="s">
        <v>115</v>
      </c>
      <c r="E329" s="633" t="s">
        <v>336</v>
      </c>
      <c r="F329" s="639">
        <v>169</v>
      </c>
      <c r="G329" s="626" t="s">
        <v>8390</v>
      </c>
      <c r="H329" s="626" t="s">
        <v>130</v>
      </c>
      <c r="I329" s="627" t="s">
        <v>8391</v>
      </c>
      <c r="J329" s="629" t="s">
        <v>704</v>
      </c>
      <c r="K329" s="635" t="s">
        <v>428</v>
      </c>
      <c r="L329" s="634">
        <v>20223849</v>
      </c>
      <c r="M329" s="641">
        <v>44844</v>
      </c>
      <c r="N329" s="630">
        <f t="shared" si="18"/>
        <v>10</v>
      </c>
      <c r="O329" s="630">
        <f t="shared" si="19"/>
        <v>10</v>
      </c>
      <c r="P329" s="631" t="str">
        <f t="shared" si="20"/>
        <v>Gastos_Gerais</v>
      </c>
    </row>
    <row r="330" spans="1:16" hidden="1" x14ac:dyDescent="0.2">
      <c r="A330" s="622">
        <f>IF(B330="","",COUNT('Diário 3º PA'!$A$4:$A$4242)+COUNT('Diário 4º PA'!$A$4:$A$2224)+COUNT('Diário 5º PA'!$A$4:$A$5221)+ROW()-3)</f>
        <v>6581</v>
      </c>
      <c r="B330" s="641">
        <v>44848</v>
      </c>
      <c r="C330" s="658">
        <v>44835</v>
      </c>
      <c r="D330" s="633" t="s">
        <v>115</v>
      </c>
      <c r="E330" s="626" t="s">
        <v>328</v>
      </c>
      <c r="F330" s="639">
        <v>2000</v>
      </c>
      <c r="G330" s="627" t="s">
        <v>1087</v>
      </c>
      <c r="H330" s="626" t="s">
        <v>133</v>
      </c>
      <c r="I330" s="627" t="s">
        <v>727</v>
      </c>
      <c r="J330" s="629" t="s">
        <v>704</v>
      </c>
      <c r="K330" s="635" t="s">
        <v>428</v>
      </c>
      <c r="L330" s="634">
        <v>1984408</v>
      </c>
      <c r="M330" s="641">
        <v>44850</v>
      </c>
      <c r="N330" s="630">
        <f t="shared" si="18"/>
        <v>10</v>
      </c>
      <c r="O330" s="630">
        <f t="shared" si="19"/>
        <v>10</v>
      </c>
      <c r="P330" s="631" t="str">
        <f t="shared" si="20"/>
        <v>Gastos_Gerais</v>
      </c>
    </row>
    <row r="331" spans="1:16" ht="36" hidden="1" x14ac:dyDescent="0.2">
      <c r="A331" s="622">
        <f>IF(B331="","",COUNT('Diário 3º PA'!$A$4:$A$4242)+COUNT('Diário 4º PA'!$A$4:$A$2224)+COUNT('Diário 5º PA'!$A$4:$A$5221)+ROW()-3)</f>
        <v>6582</v>
      </c>
      <c r="B331" s="641">
        <v>44848</v>
      </c>
      <c r="C331" s="658">
        <v>44805</v>
      </c>
      <c r="D331" s="633" t="s">
        <v>115</v>
      </c>
      <c r="E331" s="633" t="s">
        <v>268</v>
      </c>
      <c r="F331" s="639">
        <v>300</v>
      </c>
      <c r="G331" s="633" t="s">
        <v>5348</v>
      </c>
      <c r="H331" s="627" t="s">
        <v>131</v>
      </c>
      <c r="I331" s="627" t="s">
        <v>1033</v>
      </c>
      <c r="J331" s="629" t="s">
        <v>704</v>
      </c>
      <c r="K331" s="635" t="s">
        <v>705</v>
      </c>
      <c r="L331" s="657" t="s">
        <v>8392</v>
      </c>
      <c r="M331" s="641">
        <v>44823</v>
      </c>
      <c r="N331" s="630">
        <f t="shared" si="18"/>
        <v>10</v>
      </c>
      <c r="O331" s="630">
        <f t="shared" si="19"/>
        <v>9</v>
      </c>
      <c r="P331" s="631" t="str">
        <f t="shared" si="20"/>
        <v>Gastos_Gerais</v>
      </c>
    </row>
    <row r="332" spans="1:16" ht="36" hidden="1" x14ac:dyDescent="0.2">
      <c r="A332" s="622">
        <f>IF(B332="","",COUNT('Diário 3º PA'!$A$4:$A$4242)+COUNT('Diário 4º PA'!$A$4:$A$2224)+COUNT('Diário 5º PA'!$A$4:$A$5221)+ROW()-3)</f>
        <v>6583</v>
      </c>
      <c r="B332" s="641">
        <v>44848</v>
      </c>
      <c r="C332" s="658">
        <v>44805</v>
      </c>
      <c r="D332" s="633" t="s">
        <v>115</v>
      </c>
      <c r="E332" s="633" t="s">
        <v>268</v>
      </c>
      <c r="F332" s="639">
        <v>450</v>
      </c>
      <c r="G332" s="633" t="s">
        <v>7681</v>
      </c>
      <c r="H332" s="633" t="s">
        <v>135</v>
      </c>
      <c r="I332" s="633" t="s">
        <v>1033</v>
      </c>
      <c r="J332" s="629" t="s">
        <v>704</v>
      </c>
      <c r="K332" s="635" t="s">
        <v>705</v>
      </c>
      <c r="L332" s="657" t="s">
        <v>8393</v>
      </c>
      <c r="M332" s="641">
        <v>44823</v>
      </c>
      <c r="N332" s="630">
        <f t="shared" si="18"/>
        <v>10</v>
      </c>
      <c r="O332" s="630">
        <f t="shared" si="19"/>
        <v>9</v>
      </c>
      <c r="P332" s="631" t="str">
        <f t="shared" si="20"/>
        <v>Gastos_Gerais</v>
      </c>
    </row>
    <row r="333" spans="1:16" ht="36" hidden="1" x14ac:dyDescent="0.2">
      <c r="A333" s="622">
        <f>IF(B333="","",COUNT('Diário 3º PA'!$A$4:$A$4242)+COUNT('Diário 4º PA'!$A$4:$A$2224)+COUNT('Diário 5º PA'!$A$4:$A$5221)+ROW()-3)</f>
        <v>6584</v>
      </c>
      <c r="B333" s="641">
        <v>44848</v>
      </c>
      <c r="C333" s="658">
        <v>44805</v>
      </c>
      <c r="D333" s="633" t="s">
        <v>115</v>
      </c>
      <c r="E333" s="633" t="s">
        <v>268</v>
      </c>
      <c r="F333" s="639">
        <v>360</v>
      </c>
      <c r="G333" s="633" t="s">
        <v>3866</v>
      </c>
      <c r="H333" s="627" t="s">
        <v>132</v>
      </c>
      <c r="I333" s="627" t="s">
        <v>1033</v>
      </c>
      <c r="J333" s="629" t="s">
        <v>704</v>
      </c>
      <c r="K333" s="635" t="s">
        <v>705</v>
      </c>
      <c r="L333" s="634" t="s">
        <v>8394</v>
      </c>
      <c r="M333" s="641">
        <v>44823</v>
      </c>
      <c r="N333" s="630">
        <f t="shared" si="18"/>
        <v>10</v>
      </c>
      <c r="O333" s="630">
        <f t="shared" si="19"/>
        <v>9</v>
      </c>
      <c r="P333" s="631" t="str">
        <f t="shared" si="20"/>
        <v>Gastos_Gerais</v>
      </c>
    </row>
    <row r="334" spans="1:16" ht="36" hidden="1" x14ac:dyDescent="0.2">
      <c r="A334" s="622">
        <f>IF(B334="","",COUNT('Diário 3º PA'!$A$4:$A$4242)+COUNT('Diário 4º PA'!$A$4:$A$2224)+COUNT('Diário 5º PA'!$A$4:$A$5221)+ROW()-3)</f>
        <v>6585</v>
      </c>
      <c r="B334" s="641">
        <v>44848</v>
      </c>
      <c r="C334" s="658">
        <v>44805</v>
      </c>
      <c r="D334" s="633" t="s">
        <v>115</v>
      </c>
      <c r="E334" s="633" t="s">
        <v>268</v>
      </c>
      <c r="F334" s="639">
        <v>413</v>
      </c>
      <c r="G334" s="633" t="s">
        <v>5341</v>
      </c>
      <c r="H334" s="633" t="s">
        <v>138</v>
      </c>
      <c r="I334" s="633" t="s">
        <v>1033</v>
      </c>
      <c r="J334" s="629" t="s">
        <v>704</v>
      </c>
      <c r="K334" s="635" t="s">
        <v>705</v>
      </c>
      <c r="L334" s="657" t="s">
        <v>8395</v>
      </c>
      <c r="M334" s="641">
        <v>44823</v>
      </c>
      <c r="N334" s="630">
        <f t="shared" si="18"/>
        <v>10</v>
      </c>
      <c r="O334" s="630">
        <f t="shared" si="19"/>
        <v>9</v>
      </c>
      <c r="P334" s="631" t="str">
        <f t="shared" si="20"/>
        <v>Gastos_Gerais</v>
      </c>
    </row>
    <row r="335" spans="1:16" ht="36" hidden="1" x14ac:dyDescent="0.2">
      <c r="A335" s="622">
        <f>IF(B335="","",COUNT('Diário 3º PA'!$A$4:$A$4242)+COUNT('Diário 4º PA'!$A$4:$A$2224)+COUNT('Diário 5º PA'!$A$4:$A$5221)+ROW()-3)</f>
        <v>6586</v>
      </c>
      <c r="B335" s="641">
        <v>44848</v>
      </c>
      <c r="C335" s="658">
        <v>44805</v>
      </c>
      <c r="D335" s="633" t="s">
        <v>115</v>
      </c>
      <c r="E335" s="633" t="s">
        <v>268</v>
      </c>
      <c r="F335" s="639">
        <v>463.76</v>
      </c>
      <c r="G335" s="633" t="s">
        <v>4743</v>
      </c>
      <c r="H335" s="633" t="s">
        <v>136</v>
      </c>
      <c r="I335" s="633" t="s">
        <v>1033</v>
      </c>
      <c r="J335" s="629" t="s">
        <v>704</v>
      </c>
      <c r="K335" s="635" t="s">
        <v>705</v>
      </c>
      <c r="L335" s="657" t="s">
        <v>8396</v>
      </c>
      <c r="M335" s="641">
        <v>44823</v>
      </c>
      <c r="N335" s="630">
        <f t="shared" si="18"/>
        <v>10</v>
      </c>
      <c r="O335" s="630">
        <f t="shared" si="19"/>
        <v>9</v>
      </c>
      <c r="P335" s="631" t="str">
        <f t="shared" si="20"/>
        <v>Gastos_Gerais</v>
      </c>
    </row>
    <row r="336" spans="1:16" ht="24" hidden="1" x14ac:dyDescent="0.2">
      <c r="A336" s="622">
        <f>IF(B336="","",COUNT('Diário 3º PA'!$A$4:$A$4242)+COUNT('Diário 4º PA'!$A$4:$A$2224)+COUNT('Diário 5º PA'!$A$4:$A$5221)+ROW()-3)</f>
        <v>6587</v>
      </c>
      <c r="B336" s="641">
        <v>44848</v>
      </c>
      <c r="C336" s="658">
        <v>44835</v>
      </c>
      <c r="D336" s="633" t="s">
        <v>115</v>
      </c>
      <c r="E336" s="626" t="s">
        <v>328</v>
      </c>
      <c r="F336" s="639">
        <v>1500</v>
      </c>
      <c r="G336" s="627" t="s">
        <v>1010</v>
      </c>
      <c r="H336" s="626" t="s">
        <v>131</v>
      </c>
      <c r="I336" s="627" t="s">
        <v>727</v>
      </c>
      <c r="J336" s="629" t="s">
        <v>704</v>
      </c>
      <c r="K336" s="635" t="s">
        <v>428</v>
      </c>
      <c r="L336" s="634">
        <v>1984373</v>
      </c>
      <c r="M336" s="641">
        <v>44850</v>
      </c>
      <c r="N336" s="630">
        <f t="shared" si="18"/>
        <v>10</v>
      </c>
      <c r="O336" s="630">
        <f t="shared" si="19"/>
        <v>10</v>
      </c>
      <c r="P336" s="631" t="str">
        <f t="shared" si="20"/>
        <v>Gastos_Gerais</v>
      </c>
    </row>
    <row r="337" spans="1:16" ht="24" hidden="1" x14ac:dyDescent="0.2">
      <c r="A337" s="622">
        <f>IF(B337="","",COUNT('Diário 3º PA'!$A$4:$A$4242)+COUNT('Diário 4º PA'!$A$4:$A$2224)+COUNT('Diário 5º PA'!$A$4:$A$5221)+ROW()-3)</f>
        <v>6588</v>
      </c>
      <c r="B337" s="641">
        <v>44848</v>
      </c>
      <c r="C337" s="658">
        <v>44805</v>
      </c>
      <c r="D337" s="633" t="s">
        <v>115</v>
      </c>
      <c r="E337" s="626" t="s">
        <v>268</v>
      </c>
      <c r="F337" s="639">
        <v>720</v>
      </c>
      <c r="G337" s="626" t="s">
        <v>8397</v>
      </c>
      <c r="H337" s="626" t="s">
        <v>133</v>
      </c>
      <c r="I337" s="627" t="s">
        <v>681</v>
      </c>
      <c r="J337" s="629" t="s">
        <v>704</v>
      </c>
      <c r="K337" s="663" t="s">
        <v>705</v>
      </c>
      <c r="L337" s="657">
        <v>12792</v>
      </c>
      <c r="M337" s="659">
        <v>44848</v>
      </c>
      <c r="N337" s="630">
        <f t="shared" si="18"/>
        <v>10</v>
      </c>
      <c r="O337" s="630">
        <f t="shared" si="19"/>
        <v>9</v>
      </c>
      <c r="P337" s="631" t="str">
        <f t="shared" si="20"/>
        <v>Gastos_Gerais</v>
      </c>
    </row>
    <row r="338" spans="1:16" ht="36" hidden="1" x14ac:dyDescent="0.2">
      <c r="A338" s="622">
        <f>IF(B338="","",COUNT('Diário 3º PA'!$A$4:$A$4242)+COUNT('Diário 4º PA'!$A$4:$A$2224)+COUNT('Diário 5º PA'!$A$4:$A$5221)+ROW()-3)</f>
        <v>6589</v>
      </c>
      <c r="B338" s="641">
        <v>44848</v>
      </c>
      <c r="C338" s="658">
        <v>44805</v>
      </c>
      <c r="D338" s="633" t="s">
        <v>115</v>
      </c>
      <c r="E338" s="633" t="s">
        <v>268</v>
      </c>
      <c r="F338" s="639">
        <v>1050</v>
      </c>
      <c r="G338" s="633" t="s">
        <v>4749</v>
      </c>
      <c r="H338" s="633" t="s">
        <v>128</v>
      </c>
      <c r="I338" s="633" t="s">
        <v>1033</v>
      </c>
      <c r="J338" s="629" t="s">
        <v>704</v>
      </c>
      <c r="K338" s="635" t="s">
        <v>705</v>
      </c>
      <c r="L338" s="657" t="s">
        <v>8398</v>
      </c>
      <c r="M338" s="659">
        <v>44848</v>
      </c>
      <c r="N338" s="630">
        <f t="shared" si="18"/>
        <v>10</v>
      </c>
      <c r="O338" s="630">
        <f t="shared" si="19"/>
        <v>9</v>
      </c>
      <c r="P338" s="631" t="str">
        <f t="shared" si="20"/>
        <v>Gastos_Gerais</v>
      </c>
    </row>
    <row r="339" spans="1:16" ht="36" hidden="1" x14ac:dyDescent="0.2">
      <c r="A339" s="622">
        <f>IF(B339="","",COUNT('Diário 3º PA'!$A$4:$A$4242)+COUNT('Diário 4º PA'!$A$4:$A$2224)+COUNT('Diário 5º PA'!$A$4:$A$5221)+ROW()-3)</f>
        <v>6590</v>
      </c>
      <c r="B339" s="641">
        <v>44848</v>
      </c>
      <c r="C339" s="658">
        <v>44805</v>
      </c>
      <c r="D339" s="633" t="s">
        <v>115</v>
      </c>
      <c r="E339" s="633" t="s">
        <v>268</v>
      </c>
      <c r="F339" s="639">
        <v>300</v>
      </c>
      <c r="G339" s="633" t="s">
        <v>5352</v>
      </c>
      <c r="H339" s="633" t="s">
        <v>137</v>
      </c>
      <c r="I339" s="633" t="s">
        <v>1033</v>
      </c>
      <c r="J339" s="629" t="s">
        <v>704</v>
      </c>
      <c r="K339" s="635" t="s">
        <v>705</v>
      </c>
      <c r="L339" s="657" t="s">
        <v>8399</v>
      </c>
      <c r="M339" s="659">
        <v>44848</v>
      </c>
      <c r="N339" s="630">
        <f t="shared" si="18"/>
        <v>10</v>
      </c>
      <c r="O339" s="630">
        <f t="shared" si="19"/>
        <v>9</v>
      </c>
      <c r="P339" s="631" t="str">
        <f t="shared" si="20"/>
        <v>Gastos_Gerais</v>
      </c>
    </row>
    <row r="340" spans="1:16" ht="24" hidden="1" x14ac:dyDescent="0.2">
      <c r="A340" s="622">
        <f>IF(B340="","",COUNT('Diário 3º PA'!$A$4:$A$4242)+COUNT('Diário 4º PA'!$A$4:$A$2224)+COUNT('Diário 5º PA'!$A$4:$A$5221)+ROW()-3)</f>
        <v>6591</v>
      </c>
      <c r="B340" s="641">
        <v>44848</v>
      </c>
      <c r="C340" s="638">
        <v>44835</v>
      </c>
      <c r="D340" s="626" t="s">
        <v>115</v>
      </c>
      <c r="E340" s="626" t="s">
        <v>318</v>
      </c>
      <c r="F340" s="639">
        <v>120</v>
      </c>
      <c r="G340" s="626" t="s">
        <v>8400</v>
      </c>
      <c r="H340" s="626" t="s">
        <v>139</v>
      </c>
      <c r="I340" s="627" t="s">
        <v>8401</v>
      </c>
      <c r="J340" s="629" t="s">
        <v>704</v>
      </c>
      <c r="K340" s="635" t="s">
        <v>428</v>
      </c>
      <c r="L340" s="634">
        <v>2165</v>
      </c>
      <c r="M340" s="641">
        <v>44847</v>
      </c>
      <c r="N340" s="630">
        <f t="shared" si="18"/>
        <v>10</v>
      </c>
      <c r="O340" s="630">
        <f t="shared" si="19"/>
        <v>10</v>
      </c>
      <c r="P340" s="631" t="str">
        <f t="shared" si="20"/>
        <v>Gastos_Gerais</v>
      </c>
    </row>
    <row r="341" spans="1:16" ht="24" hidden="1" x14ac:dyDescent="0.2">
      <c r="A341" s="622">
        <f>IF(B341="","",COUNT('Diário 3º PA'!$A$4:$A$4242)+COUNT('Diário 4º PA'!$A$4:$A$2224)+COUNT('Diário 5º PA'!$A$4:$A$5221)+ROW()-3)</f>
        <v>6592</v>
      </c>
      <c r="B341" s="641">
        <v>44848</v>
      </c>
      <c r="C341" s="638">
        <v>44835</v>
      </c>
      <c r="D341" s="626" t="s">
        <v>115</v>
      </c>
      <c r="E341" s="626" t="s">
        <v>366</v>
      </c>
      <c r="F341" s="639">
        <v>22.9</v>
      </c>
      <c r="G341" s="626" t="s">
        <v>4644</v>
      </c>
      <c r="H341" s="626" t="s">
        <v>135</v>
      </c>
      <c r="I341" s="627" t="s">
        <v>2396</v>
      </c>
      <c r="J341" s="629" t="s">
        <v>704</v>
      </c>
      <c r="K341" s="635" t="s">
        <v>428</v>
      </c>
      <c r="L341" s="634">
        <v>205560</v>
      </c>
      <c r="M341" s="641">
        <v>44844</v>
      </c>
      <c r="N341" s="630">
        <f t="shared" si="18"/>
        <v>10</v>
      </c>
      <c r="O341" s="630">
        <f t="shared" si="19"/>
        <v>10</v>
      </c>
      <c r="P341" s="631" t="str">
        <f t="shared" si="20"/>
        <v>Gastos_Gerais</v>
      </c>
    </row>
    <row r="342" spans="1:16" ht="24" hidden="1" x14ac:dyDescent="0.2">
      <c r="A342" s="622">
        <f>IF(B342="","",COUNT('Diário 3º PA'!$A$4:$A$4242)+COUNT('Diário 4º PA'!$A$4:$A$2224)+COUNT('Diário 5º PA'!$A$4:$A$5221)+ROW()-3)</f>
        <v>6593</v>
      </c>
      <c r="B342" s="641">
        <v>44848</v>
      </c>
      <c r="C342" s="638">
        <v>44835</v>
      </c>
      <c r="D342" s="626" t="s">
        <v>115</v>
      </c>
      <c r="E342" s="626" t="s">
        <v>318</v>
      </c>
      <c r="F342" s="639">
        <v>579.5</v>
      </c>
      <c r="G342" s="626" t="s">
        <v>8402</v>
      </c>
      <c r="H342" s="626" t="s">
        <v>132</v>
      </c>
      <c r="I342" s="627" t="s">
        <v>8403</v>
      </c>
      <c r="J342" s="629" t="s">
        <v>704</v>
      </c>
      <c r="K342" s="635" t="s">
        <v>428</v>
      </c>
      <c r="L342" s="634">
        <v>30</v>
      </c>
      <c r="M342" s="641">
        <v>44845</v>
      </c>
      <c r="N342" s="630">
        <f t="shared" si="18"/>
        <v>10</v>
      </c>
      <c r="O342" s="630">
        <f t="shared" si="19"/>
        <v>10</v>
      </c>
      <c r="P342" s="631" t="str">
        <f t="shared" si="20"/>
        <v>Gastos_Gerais</v>
      </c>
    </row>
    <row r="343" spans="1:16" ht="24" hidden="1" x14ac:dyDescent="0.2">
      <c r="A343" s="622">
        <f>IF(B343="","",COUNT('Diário 3º PA'!$A$4:$A$4242)+COUNT('Diário 4º PA'!$A$4:$A$2224)+COUNT('Diário 5º PA'!$A$4:$A$5221)+ROW()-3)</f>
        <v>6594</v>
      </c>
      <c r="B343" s="641">
        <v>44848</v>
      </c>
      <c r="C343" s="658">
        <v>44835</v>
      </c>
      <c r="D343" s="626" t="s">
        <v>115</v>
      </c>
      <c r="E343" s="626" t="s">
        <v>308</v>
      </c>
      <c r="F343" s="639">
        <v>1904.44</v>
      </c>
      <c r="G343" s="626" t="s">
        <v>5981</v>
      </c>
      <c r="H343" s="626" t="s">
        <v>135</v>
      </c>
      <c r="I343" s="627" t="s">
        <v>8174</v>
      </c>
      <c r="J343" s="629" t="s">
        <v>704</v>
      </c>
      <c r="K343" s="635" t="s">
        <v>428</v>
      </c>
      <c r="L343" s="634">
        <v>34270</v>
      </c>
      <c r="M343" s="641">
        <v>44842</v>
      </c>
      <c r="N343" s="630">
        <f t="shared" si="18"/>
        <v>10</v>
      </c>
      <c r="O343" s="630">
        <f t="shared" si="19"/>
        <v>10</v>
      </c>
      <c r="P343" s="631" t="str">
        <f t="shared" si="20"/>
        <v>Gastos_Gerais</v>
      </c>
    </row>
    <row r="344" spans="1:16" ht="24" hidden="1" x14ac:dyDescent="0.2">
      <c r="A344" s="622">
        <f>IF(B344="","",COUNT('Diário 3º PA'!$A$4:$A$4242)+COUNT('Diário 4º PA'!$A$4:$A$2224)+COUNT('Diário 5º PA'!$A$4:$A$5221)+ROW()-3)</f>
        <v>6595</v>
      </c>
      <c r="B344" s="641">
        <v>44848</v>
      </c>
      <c r="C344" s="658">
        <v>44835</v>
      </c>
      <c r="D344" s="626" t="s">
        <v>115</v>
      </c>
      <c r="E344" s="626" t="s">
        <v>308</v>
      </c>
      <c r="F344" s="639">
        <v>976.98</v>
      </c>
      <c r="G344" s="626" t="s">
        <v>5981</v>
      </c>
      <c r="H344" s="626" t="s">
        <v>131</v>
      </c>
      <c r="I344" s="627" t="s">
        <v>8174</v>
      </c>
      <c r="J344" s="629" t="s">
        <v>704</v>
      </c>
      <c r="K344" s="635" t="s">
        <v>428</v>
      </c>
      <c r="L344" s="634">
        <v>34269</v>
      </c>
      <c r="M344" s="641">
        <v>44842</v>
      </c>
      <c r="N344" s="630">
        <f t="shared" si="18"/>
        <v>10</v>
      </c>
      <c r="O344" s="630">
        <f t="shared" si="19"/>
        <v>10</v>
      </c>
      <c r="P344" s="631" t="str">
        <f t="shared" si="20"/>
        <v>Gastos_Gerais</v>
      </c>
    </row>
    <row r="345" spans="1:16" ht="24" hidden="1" x14ac:dyDescent="0.2">
      <c r="A345" s="622">
        <f>IF(B345="","",COUNT('Diário 3º PA'!$A$4:$A$4242)+COUNT('Diário 4º PA'!$A$4:$A$2224)+COUNT('Diário 5º PA'!$A$4:$A$5221)+ROW()-3)</f>
        <v>6596</v>
      </c>
      <c r="B345" s="641">
        <v>44848</v>
      </c>
      <c r="C345" s="658">
        <v>44835</v>
      </c>
      <c r="D345" s="626" t="s">
        <v>115</v>
      </c>
      <c r="E345" s="626" t="s">
        <v>308</v>
      </c>
      <c r="F345" s="639">
        <v>1152.8900000000001</v>
      </c>
      <c r="G345" s="626" t="s">
        <v>5981</v>
      </c>
      <c r="H345" s="626" t="s">
        <v>138</v>
      </c>
      <c r="I345" s="627" t="s">
        <v>8174</v>
      </c>
      <c r="J345" s="629" t="s">
        <v>704</v>
      </c>
      <c r="K345" s="635" t="s">
        <v>428</v>
      </c>
      <c r="L345" s="634">
        <v>34274</v>
      </c>
      <c r="M345" s="641">
        <v>44844</v>
      </c>
      <c r="N345" s="630">
        <f t="shared" si="18"/>
        <v>10</v>
      </c>
      <c r="O345" s="630">
        <f t="shared" si="19"/>
        <v>10</v>
      </c>
      <c r="P345" s="631" t="str">
        <f t="shared" si="20"/>
        <v>Gastos_Gerais</v>
      </c>
    </row>
    <row r="346" spans="1:16" ht="24" hidden="1" x14ac:dyDescent="0.2">
      <c r="A346" s="622">
        <f>IF(B346="","",COUNT('Diário 3º PA'!$A$4:$A$4242)+COUNT('Diário 4º PA'!$A$4:$A$2224)+COUNT('Diário 5º PA'!$A$4:$A$5221)+ROW()-3)</f>
        <v>6597</v>
      </c>
      <c r="B346" s="641">
        <v>44848</v>
      </c>
      <c r="C346" s="658">
        <v>44835</v>
      </c>
      <c r="D346" s="626" t="s">
        <v>115</v>
      </c>
      <c r="E346" s="626" t="s">
        <v>308</v>
      </c>
      <c r="F346" s="639">
        <v>1248.77</v>
      </c>
      <c r="G346" s="626" t="s">
        <v>5981</v>
      </c>
      <c r="H346" s="626" t="s">
        <v>138</v>
      </c>
      <c r="I346" s="627" t="s">
        <v>8174</v>
      </c>
      <c r="J346" s="629" t="s">
        <v>704</v>
      </c>
      <c r="K346" s="635" t="s">
        <v>428</v>
      </c>
      <c r="L346" s="634">
        <v>34274</v>
      </c>
      <c r="M346" s="641">
        <v>44844</v>
      </c>
      <c r="N346" s="630">
        <f t="shared" si="18"/>
        <v>10</v>
      </c>
      <c r="O346" s="630">
        <f t="shared" si="19"/>
        <v>10</v>
      </c>
      <c r="P346" s="631" t="str">
        <f t="shared" si="20"/>
        <v>Gastos_Gerais</v>
      </c>
    </row>
    <row r="347" spans="1:16" ht="24" hidden="1" x14ac:dyDescent="0.2">
      <c r="A347" s="622">
        <f>IF(B347="","",COUNT('Diário 3º PA'!$A$4:$A$4242)+COUNT('Diário 4º PA'!$A$4:$A$2224)+COUNT('Diário 5º PA'!$A$4:$A$5221)+ROW()-3)</f>
        <v>6598</v>
      </c>
      <c r="B347" s="641">
        <v>44848</v>
      </c>
      <c r="C347" s="642">
        <v>44805</v>
      </c>
      <c r="D347" s="633" t="s">
        <v>115</v>
      </c>
      <c r="E347" s="633" t="s">
        <v>242</v>
      </c>
      <c r="F347" s="639">
        <v>45124.65</v>
      </c>
      <c r="G347" s="633" t="s">
        <v>646</v>
      </c>
      <c r="H347" s="626" t="s">
        <v>128</v>
      </c>
      <c r="I347" s="633" t="s">
        <v>3774</v>
      </c>
      <c r="J347" s="629" t="s">
        <v>704</v>
      </c>
      <c r="K347" s="657" t="s">
        <v>428</v>
      </c>
      <c r="L347" s="657">
        <v>2022398</v>
      </c>
      <c r="M347" s="656">
        <v>44837</v>
      </c>
      <c r="N347" s="630">
        <f t="shared" si="18"/>
        <v>10</v>
      </c>
      <c r="O347" s="630">
        <f t="shared" si="19"/>
        <v>9</v>
      </c>
      <c r="P347" s="631" t="str">
        <f t="shared" si="20"/>
        <v>Gastos_Gerais</v>
      </c>
    </row>
    <row r="348" spans="1:16" ht="36" hidden="1" x14ac:dyDescent="0.2">
      <c r="A348" s="622">
        <f>IF(B348="","",COUNT('Diário 3º PA'!$A$4:$A$4242)+COUNT('Diário 4º PA'!$A$4:$A$2224)+COUNT('Diário 5º PA'!$A$4:$A$5221)+ROW()-3)</f>
        <v>6599</v>
      </c>
      <c r="B348" s="641">
        <v>44848</v>
      </c>
      <c r="C348" s="642">
        <v>44805</v>
      </c>
      <c r="D348" s="633" t="s">
        <v>115</v>
      </c>
      <c r="E348" s="633" t="s">
        <v>342</v>
      </c>
      <c r="F348" s="639">
        <v>1390</v>
      </c>
      <c r="G348" s="633" t="s">
        <v>8404</v>
      </c>
      <c r="H348" s="633" t="s">
        <v>128</v>
      </c>
      <c r="I348" s="633" t="s">
        <v>5546</v>
      </c>
      <c r="J348" s="629" t="s">
        <v>704</v>
      </c>
      <c r="K348" s="657" t="s">
        <v>428</v>
      </c>
      <c r="L348" s="657">
        <v>20224017</v>
      </c>
      <c r="M348" s="659">
        <v>44830</v>
      </c>
      <c r="N348" s="630">
        <f t="shared" si="18"/>
        <v>10</v>
      </c>
      <c r="O348" s="630">
        <f t="shared" si="19"/>
        <v>9</v>
      </c>
      <c r="P348" s="631" t="str">
        <f t="shared" si="20"/>
        <v>Gastos_Gerais</v>
      </c>
    </row>
    <row r="349" spans="1:16" ht="24" x14ac:dyDescent="0.2">
      <c r="A349" s="622">
        <f>IF(B349="","",COUNT('Diário 3º PA'!$A$4:$A$4242)+COUNT('Diário 4º PA'!$A$4:$A$2224)+COUNT('Diário 5º PA'!$A$4:$A$5221)+ROW()-3)</f>
        <v>6600</v>
      </c>
      <c r="B349" s="641">
        <v>44848</v>
      </c>
      <c r="C349" s="658">
        <v>44835</v>
      </c>
      <c r="D349" s="626" t="s">
        <v>115</v>
      </c>
      <c r="E349" s="626" t="s">
        <v>366</v>
      </c>
      <c r="F349" s="639">
        <v>202.8</v>
      </c>
      <c r="G349" s="626" t="s">
        <v>8405</v>
      </c>
      <c r="H349" s="626" t="s">
        <v>140</v>
      </c>
      <c r="I349" s="627" t="s">
        <v>8406</v>
      </c>
      <c r="J349" s="634" t="s">
        <v>1464</v>
      </c>
      <c r="K349" s="657" t="s">
        <v>428</v>
      </c>
      <c r="L349" s="634">
        <v>30637</v>
      </c>
      <c r="M349" s="641">
        <v>44847</v>
      </c>
      <c r="N349" s="630">
        <f t="shared" si="18"/>
        <v>10</v>
      </c>
      <c r="O349" s="630">
        <f t="shared" si="19"/>
        <v>10</v>
      </c>
      <c r="P349" s="631" t="str">
        <f t="shared" si="20"/>
        <v>Gastos_Gerais</v>
      </c>
    </row>
    <row r="350" spans="1:16" ht="24" hidden="1" x14ac:dyDescent="0.2">
      <c r="A350" s="622">
        <f>IF(B350="","",COUNT('Diário 3º PA'!$A$4:$A$4242)+COUNT('Diário 4º PA'!$A$4:$A$2224)+COUNT('Diário 5º PA'!$A$4:$A$5221)+ROW()-3)</f>
        <v>6601</v>
      </c>
      <c r="B350" s="641">
        <v>44848</v>
      </c>
      <c r="C350" s="658">
        <v>44835</v>
      </c>
      <c r="D350" s="626" t="s">
        <v>115</v>
      </c>
      <c r="E350" s="626" t="s">
        <v>318</v>
      </c>
      <c r="F350" s="639">
        <v>250</v>
      </c>
      <c r="G350" s="626" t="s">
        <v>8407</v>
      </c>
      <c r="H350" s="626" t="s">
        <v>129</v>
      </c>
      <c r="I350" s="627" t="s">
        <v>8408</v>
      </c>
      <c r="J350" s="634" t="s">
        <v>1464</v>
      </c>
      <c r="K350" s="657" t="s">
        <v>428</v>
      </c>
      <c r="L350" s="634">
        <v>206</v>
      </c>
      <c r="M350" s="634" t="s">
        <v>8409</v>
      </c>
      <c r="N350" s="630">
        <f t="shared" si="18"/>
        <v>10</v>
      </c>
      <c r="O350" s="630">
        <f t="shared" si="19"/>
        <v>10</v>
      </c>
      <c r="P350" s="631" t="str">
        <f t="shared" si="20"/>
        <v>Gastos_Gerais</v>
      </c>
    </row>
    <row r="351" spans="1:16" ht="24" hidden="1" x14ac:dyDescent="0.2">
      <c r="A351" s="622">
        <f>IF(B351="","",COUNT('Diário 3º PA'!$A$4:$A$4242)+COUNT('Diário 4º PA'!$A$4:$A$2224)+COUNT('Diário 5º PA'!$A$4:$A$5221)+ROW()-3)</f>
        <v>6602</v>
      </c>
      <c r="B351" s="641">
        <v>44848</v>
      </c>
      <c r="C351" s="658">
        <v>44835</v>
      </c>
      <c r="D351" s="626" t="s">
        <v>104</v>
      </c>
      <c r="E351" s="626" t="s">
        <v>187</v>
      </c>
      <c r="F351" s="639">
        <v>2863.56</v>
      </c>
      <c r="G351" s="626" t="s">
        <v>1019</v>
      </c>
      <c r="H351" s="626" t="s">
        <v>139</v>
      </c>
      <c r="I351" s="627" t="s">
        <v>8410</v>
      </c>
      <c r="J351" s="634" t="s">
        <v>5990</v>
      </c>
      <c r="K351" s="632" t="s">
        <v>1531</v>
      </c>
      <c r="L351" s="634">
        <v>593208156</v>
      </c>
      <c r="M351" s="641">
        <v>44848</v>
      </c>
      <c r="N351" s="630">
        <f t="shared" si="18"/>
        <v>10</v>
      </c>
      <c r="O351" s="630">
        <f t="shared" si="19"/>
        <v>10</v>
      </c>
      <c r="P351" s="631" t="str">
        <f t="shared" si="20"/>
        <v>Gastos_com_Pessoal</v>
      </c>
    </row>
    <row r="352" spans="1:16" ht="24" hidden="1" x14ac:dyDescent="0.2">
      <c r="A352" s="622">
        <f>IF(B352="","",COUNT('Diário 3º PA'!$A$4:$A$4242)+COUNT('Diário 4º PA'!$A$4:$A$2224)+COUNT('Diário 5º PA'!$A$4:$A$5221)+ROW()-3)</f>
        <v>6603</v>
      </c>
      <c r="B352" s="641">
        <v>44848</v>
      </c>
      <c r="C352" s="658">
        <v>44835</v>
      </c>
      <c r="D352" s="626" t="s">
        <v>104</v>
      </c>
      <c r="E352" s="626" t="s">
        <v>189</v>
      </c>
      <c r="F352" s="639">
        <v>3818.08</v>
      </c>
      <c r="G352" s="626" t="s">
        <v>915</v>
      </c>
      <c r="H352" s="626" t="s">
        <v>139</v>
      </c>
      <c r="I352" s="627" t="s">
        <v>8410</v>
      </c>
      <c r="J352" s="634" t="s">
        <v>5990</v>
      </c>
      <c r="K352" s="632" t="s">
        <v>1531</v>
      </c>
      <c r="L352" s="634">
        <v>593208156</v>
      </c>
      <c r="M352" s="641">
        <v>44848</v>
      </c>
      <c r="N352" s="630">
        <f t="shared" si="18"/>
        <v>10</v>
      </c>
      <c r="O352" s="630">
        <f t="shared" si="19"/>
        <v>10</v>
      </c>
      <c r="P352" s="631" t="str">
        <f t="shared" si="20"/>
        <v>Gastos_com_Pessoal</v>
      </c>
    </row>
    <row r="353" spans="1:16" ht="24" hidden="1" x14ac:dyDescent="0.2">
      <c r="A353" s="622">
        <f>IF(B353="","",COUNT('Diário 3º PA'!$A$4:$A$4242)+COUNT('Diário 4º PA'!$A$4:$A$2224)+COUNT('Diário 5º PA'!$A$4:$A$5221)+ROW()-3)</f>
        <v>6604</v>
      </c>
      <c r="B353" s="641">
        <v>44848</v>
      </c>
      <c r="C353" s="658">
        <v>44835</v>
      </c>
      <c r="D353" s="626" t="s">
        <v>104</v>
      </c>
      <c r="E353" s="626" t="s">
        <v>191</v>
      </c>
      <c r="F353" s="639">
        <v>1272.69</v>
      </c>
      <c r="G353" s="626" t="s">
        <v>918</v>
      </c>
      <c r="H353" s="626" t="s">
        <v>139</v>
      </c>
      <c r="I353" s="627" t="s">
        <v>8410</v>
      </c>
      <c r="J353" s="634" t="s">
        <v>5990</v>
      </c>
      <c r="K353" s="632" t="s">
        <v>1531</v>
      </c>
      <c r="L353" s="634">
        <v>593208156</v>
      </c>
      <c r="M353" s="641">
        <v>44848</v>
      </c>
      <c r="N353" s="630">
        <f t="shared" si="18"/>
        <v>10</v>
      </c>
      <c r="O353" s="630">
        <f t="shared" si="19"/>
        <v>10</v>
      </c>
      <c r="P353" s="631" t="str">
        <f t="shared" si="20"/>
        <v>Gastos_com_Pessoal</v>
      </c>
    </row>
    <row r="354" spans="1:16" ht="36" hidden="1" x14ac:dyDescent="0.2">
      <c r="A354" s="622">
        <f>IF(B354="","",COUNT('Diário 3º PA'!$A$4:$A$4242)+COUNT('Diário 4º PA'!$A$4:$A$2224)+COUNT('Diário 5º PA'!$A$4:$A$5221)+ROW()-3)</f>
        <v>6605</v>
      </c>
      <c r="B354" s="641">
        <v>44848</v>
      </c>
      <c r="C354" s="658">
        <v>44835</v>
      </c>
      <c r="D354" s="626" t="s">
        <v>104</v>
      </c>
      <c r="E354" s="626" t="s">
        <v>193</v>
      </c>
      <c r="F354" s="639">
        <v>376.97</v>
      </c>
      <c r="G354" s="626" t="s">
        <v>919</v>
      </c>
      <c r="H354" s="626" t="s">
        <v>139</v>
      </c>
      <c r="I354" s="627" t="s">
        <v>8410</v>
      </c>
      <c r="J354" s="634" t="s">
        <v>5990</v>
      </c>
      <c r="K354" s="632" t="s">
        <v>1531</v>
      </c>
      <c r="L354" s="634">
        <v>593208156</v>
      </c>
      <c r="M354" s="641">
        <v>44848</v>
      </c>
      <c r="N354" s="630">
        <f t="shared" si="18"/>
        <v>10</v>
      </c>
      <c r="O354" s="630">
        <f t="shared" si="19"/>
        <v>10</v>
      </c>
      <c r="P354" s="631" t="str">
        <f t="shared" si="20"/>
        <v>Gastos_com_Pessoal</v>
      </c>
    </row>
    <row r="355" spans="1:16" ht="24" hidden="1" x14ac:dyDescent="0.2">
      <c r="A355" s="622">
        <f>IF(B355="","",COUNT('Diário 3º PA'!$A$4:$A$4242)+COUNT('Diário 4º PA'!$A$4:$A$2224)+COUNT('Diário 5º PA'!$A$4:$A$5221)+ROW()-3)</f>
        <v>6606</v>
      </c>
      <c r="B355" s="641">
        <v>44848</v>
      </c>
      <c r="C355" s="638">
        <v>44835</v>
      </c>
      <c r="D355" s="626" t="s">
        <v>104</v>
      </c>
      <c r="E355" s="626" t="s">
        <v>189</v>
      </c>
      <c r="F355" s="639">
        <v>2276.04</v>
      </c>
      <c r="G355" s="627" t="s">
        <v>8411</v>
      </c>
      <c r="H355" s="626" t="s">
        <v>129</v>
      </c>
      <c r="I355" s="627" t="s">
        <v>8412</v>
      </c>
      <c r="J355" s="634" t="s">
        <v>5990</v>
      </c>
      <c r="K355" s="632" t="s">
        <v>1531</v>
      </c>
      <c r="L355" s="634">
        <v>593208156</v>
      </c>
      <c r="M355" s="641">
        <v>44848</v>
      </c>
      <c r="N355" s="630">
        <f t="shared" si="18"/>
        <v>10</v>
      </c>
      <c r="O355" s="630">
        <f t="shared" si="19"/>
        <v>10</v>
      </c>
      <c r="P355" s="631" t="str">
        <f t="shared" si="20"/>
        <v>Gastos_com_Pessoal</v>
      </c>
    </row>
    <row r="356" spans="1:16" ht="24" hidden="1" x14ac:dyDescent="0.2">
      <c r="A356" s="622">
        <f>IF(B356="","",COUNT('Diário 3º PA'!$A$4:$A$4242)+COUNT('Diário 4º PA'!$A$4:$A$2224)+COUNT('Diário 5º PA'!$A$4:$A$5221)+ROW()-3)</f>
        <v>6607</v>
      </c>
      <c r="B356" s="641">
        <v>44848</v>
      </c>
      <c r="C356" s="638">
        <v>44835</v>
      </c>
      <c r="D356" s="626" t="s">
        <v>104</v>
      </c>
      <c r="E356" s="626" t="s">
        <v>191</v>
      </c>
      <c r="F356" s="639">
        <v>800.47</v>
      </c>
      <c r="G356" s="627" t="s">
        <v>8413</v>
      </c>
      <c r="H356" s="626" t="s">
        <v>129</v>
      </c>
      <c r="I356" s="627" t="s">
        <v>8412</v>
      </c>
      <c r="J356" s="634" t="s">
        <v>5990</v>
      </c>
      <c r="K356" s="632" t="s">
        <v>1531</v>
      </c>
      <c r="L356" s="634">
        <v>593208156</v>
      </c>
      <c r="M356" s="641">
        <v>44848</v>
      </c>
      <c r="N356" s="630">
        <f t="shared" si="18"/>
        <v>10</v>
      </c>
      <c r="O356" s="630">
        <f t="shared" si="19"/>
        <v>10</v>
      </c>
      <c r="P356" s="631" t="str">
        <f t="shared" si="20"/>
        <v>Gastos_com_Pessoal</v>
      </c>
    </row>
    <row r="357" spans="1:16" ht="24" hidden="1" x14ac:dyDescent="0.2">
      <c r="A357" s="622">
        <f>IF(B357="","",COUNT('Diário 3º PA'!$A$4:$A$4242)+COUNT('Diário 4º PA'!$A$4:$A$2224)+COUNT('Diário 5º PA'!$A$4:$A$5221)+ROW()-3)</f>
        <v>6608</v>
      </c>
      <c r="B357" s="641">
        <v>44848</v>
      </c>
      <c r="C357" s="638">
        <v>44835</v>
      </c>
      <c r="D357" s="626" t="s">
        <v>115</v>
      </c>
      <c r="E357" s="626" t="s">
        <v>342</v>
      </c>
      <c r="F357" s="639">
        <v>57.2</v>
      </c>
      <c r="G357" s="626" t="s">
        <v>8414</v>
      </c>
      <c r="H357" s="626" t="s">
        <v>128</v>
      </c>
      <c r="I357" s="627" t="s">
        <v>1630</v>
      </c>
      <c r="J357" s="634" t="s">
        <v>5990</v>
      </c>
      <c r="K357" s="632" t="s">
        <v>1531</v>
      </c>
      <c r="L357" s="634">
        <v>593208156</v>
      </c>
      <c r="M357" s="641">
        <v>44848</v>
      </c>
      <c r="N357" s="630">
        <f t="shared" si="18"/>
        <v>10</v>
      </c>
      <c r="O357" s="630">
        <f t="shared" si="19"/>
        <v>10</v>
      </c>
      <c r="P357" s="631" t="str">
        <f t="shared" si="20"/>
        <v>Gastos_Gerais</v>
      </c>
    </row>
    <row r="358" spans="1:16" ht="24" hidden="1" x14ac:dyDescent="0.2">
      <c r="A358" s="622">
        <f>IF(B358="","",COUNT('Diário 3º PA'!$A$4:$A$4242)+COUNT('Diário 4º PA'!$A$4:$A$2224)+COUNT('Diário 5º PA'!$A$4:$A$5221)+ROW()-3)</f>
        <v>6609</v>
      </c>
      <c r="B358" s="641">
        <v>44848</v>
      </c>
      <c r="C358" s="638">
        <v>44835</v>
      </c>
      <c r="D358" s="626" t="s">
        <v>115</v>
      </c>
      <c r="E358" s="626" t="s">
        <v>342</v>
      </c>
      <c r="F358" s="639">
        <v>120</v>
      </c>
      <c r="G358" s="626" t="s">
        <v>8415</v>
      </c>
      <c r="H358" s="626" t="s">
        <v>129</v>
      </c>
      <c r="I358" s="627" t="s">
        <v>8416</v>
      </c>
      <c r="J358" s="634" t="s">
        <v>5990</v>
      </c>
      <c r="K358" s="632" t="s">
        <v>1531</v>
      </c>
      <c r="L358" s="634">
        <v>593208156</v>
      </c>
      <c r="M358" s="641">
        <v>44848</v>
      </c>
      <c r="N358" s="630">
        <f t="shared" si="18"/>
        <v>10</v>
      </c>
      <c r="O358" s="630">
        <f t="shared" si="19"/>
        <v>10</v>
      </c>
      <c r="P358" s="631" t="str">
        <f t="shared" si="20"/>
        <v>Gastos_Gerais</v>
      </c>
    </row>
    <row r="359" spans="1:16" ht="24" hidden="1" x14ac:dyDescent="0.2">
      <c r="A359" s="622">
        <f>IF(B359="","",COUNT('Diário 3º PA'!$A$4:$A$4242)+COUNT('Diário 4º PA'!$A$4:$A$2224)+COUNT('Diário 5º PA'!$A$4:$A$5221)+ROW()-3)</f>
        <v>6610</v>
      </c>
      <c r="B359" s="641">
        <v>44848</v>
      </c>
      <c r="C359" s="638">
        <v>44835</v>
      </c>
      <c r="D359" s="626" t="s">
        <v>104</v>
      </c>
      <c r="E359" s="626" t="s">
        <v>8186</v>
      </c>
      <c r="F359" s="639">
        <v>1684.56</v>
      </c>
      <c r="G359" s="626" t="s">
        <v>8187</v>
      </c>
      <c r="H359" s="626" t="s">
        <v>134</v>
      </c>
      <c r="I359" s="627" t="s">
        <v>8373</v>
      </c>
      <c r="J359" s="628" t="s">
        <v>1016</v>
      </c>
      <c r="K359" s="632" t="s">
        <v>1017</v>
      </c>
      <c r="L359" s="634" t="s">
        <v>8417</v>
      </c>
      <c r="M359" s="641">
        <v>44848</v>
      </c>
      <c r="N359" s="630">
        <f t="shared" si="18"/>
        <v>10</v>
      </c>
      <c r="O359" s="630">
        <f t="shared" si="19"/>
        <v>10</v>
      </c>
      <c r="P359" s="631" t="str">
        <f t="shared" si="20"/>
        <v>Gastos_com_Pessoal</v>
      </c>
    </row>
    <row r="360" spans="1:16" ht="24" x14ac:dyDescent="0.2">
      <c r="A360" s="622">
        <f>IF(B360="","",COUNT('Diário 3º PA'!$A$4:$A$4242)+COUNT('Diário 4º PA'!$A$4:$A$2224)+COUNT('Diário 5º PA'!$A$4:$A$5221)+ROW()-3)</f>
        <v>6611</v>
      </c>
      <c r="B360" s="641">
        <v>44851</v>
      </c>
      <c r="C360" s="642">
        <v>44805</v>
      </c>
      <c r="D360" s="633" t="s">
        <v>115</v>
      </c>
      <c r="E360" s="633" t="s">
        <v>238</v>
      </c>
      <c r="F360" s="639">
        <v>920.35</v>
      </c>
      <c r="G360" s="633" t="s">
        <v>921</v>
      </c>
      <c r="H360" s="633" t="s">
        <v>140</v>
      </c>
      <c r="I360" s="633" t="s">
        <v>1095</v>
      </c>
      <c r="J360" s="629" t="s">
        <v>704</v>
      </c>
      <c r="K360" s="657" t="s">
        <v>705</v>
      </c>
      <c r="L360" s="657">
        <v>402602488</v>
      </c>
      <c r="M360" s="641">
        <v>44848</v>
      </c>
      <c r="N360" s="630">
        <f t="shared" si="18"/>
        <v>10</v>
      </c>
      <c r="O360" s="630">
        <f t="shared" si="19"/>
        <v>9</v>
      </c>
      <c r="P360" s="631" t="str">
        <f t="shared" si="20"/>
        <v>Gastos_Gerais</v>
      </c>
    </row>
    <row r="361" spans="1:16" ht="36" hidden="1" x14ac:dyDescent="0.2">
      <c r="A361" s="622">
        <f>IF(B361="","",COUNT('Diário 3º PA'!$A$4:$A$4242)+COUNT('Diário 4º PA'!$A$4:$A$2224)+COUNT('Diário 5º PA'!$A$4:$A$5221)+ROW()-3)</f>
        <v>6612</v>
      </c>
      <c r="B361" s="641">
        <v>44851</v>
      </c>
      <c r="C361" s="642">
        <v>44866</v>
      </c>
      <c r="D361" s="626" t="s">
        <v>104</v>
      </c>
      <c r="E361" s="626" t="s">
        <v>204</v>
      </c>
      <c r="F361" s="639">
        <v>85</v>
      </c>
      <c r="G361" s="633" t="s">
        <v>8418</v>
      </c>
      <c r="H361" s="633" t="s">
        <v>130</v>
      </c>
      <c r="I361" s="627" t="s">
        <v>6504</v>
      </c>
      <c r="J361" s="634" t="s">
        <v>1464</v>
      </c>
      <c r="K361" s="635" t="s">
        <v>428</v>
      </c>
      <c r="L361" s="657">
        <v>202213368</v>
      </c>
      <c r="M361" s="641">
        <v>44851</v>
      </c>
      <c r="N361" s="630">
        <f t="shared" si="18"/>
        <v>10</v>
      </c>
      <c r="O361" s="630">
        <f t="shared" si="19"/>
        <v>11</v>
      </c>
      <c r="P361" s="631" t="str">
        <f t="shared" si="20"/>
        <v>Gastos_com_Pessoal</v>
      </c>
    </row>
    <row r="362" spans="1:16" ht="36" hidden="1" x14ac:dyDescent="0.2">
      <c r="A362" s="622">
        <f>IF(B362="","",COUNT('Diário 3º PA'!$A$4:$A$4242)+COUNT('Diário 4º PA'!$A$4:$A$2224)+COUNT('Diário 5º PA'!$A$4:$A$5221)+ROW()-3)</f>
        <v>6613</v>
      </c>
      <c r="B362" s="641">
        <v>44851</v>
      </c>
      <c r="C362" s="642">
        <v>44835</v>
      </c>
      <c r="D362" s="626" t="s">
        <v>115</v>
      </c>
      <c r="E362" s="626" t="s">
        <v>318</v>
      </c>
      <c r="F362" s="639">
        <v>149.84</v>
      </c>
      <c r="G362" s="626" t="s">
        <v>8419</v>
      </c>
      <c r="H362" s="626" t="s">
        <v>133</v>
      </c>
      <c r="I362" s="627" t="s">
        <v>8420</v>
      </c>
      <c r="J362" s="634" t="s">
        <v>1464</v>
      </c>
      <c r="K362" s="635" t="s">
        <v>428</v>
      </c>
      <c r="L362" s="634">
        <v>6057</v>
      </c>
      <c r="M362" s="641">
        <v>44840</v>
      </c>
      <c r="N362" s="630">
        <f t="shared" si="18"/>
        <v>10</v>
      </c>
      <c r="O362" s="630">
        <f t="shared" si="19"/>
        <v>10</v>
      </c>
      <c r="P362" s="631" t="str">
        <f t="shared" si="20"/>
        <v>Gastos_Gerais</v>
      </c>
    </row>
    <row r="363" spans="1:16" ht="24" hidden="1" x14ac:dyDescent="0.2">
      <c r="A363" s="622">
        <f>IF(B363="","",COUNT('Diário 3º PA'!$A$4:$A$4242)+COUNT('Diário 4º PA'!$A$4:$A$2224)+COUNT('Diário 5º PA'!$A$4:$A$5221)+ROW()-3)</f>
        <v>6614</v>
      </c>
      <c r="B363" s="641">
        <v>44851</v>
      </c>
      <c r="C363" s="642">
        <v>44805</v>
      </c>
      <c r="D363" s="633" t="s">
        <v>115</v>
      </c>
      <c r="E363" s="633" t="s">
        <v>268</v>
      </c>
      <c r="F363" s="639">
        <v>900</v>
      </c>
      <c r="G363" s="627" t="s">
        <v>8421</v>
      </c>
      <c r="H363" s="633" t="s">
        <v>129</v>
      </c>
      <c r="I363" s="633" t="s">
        <v>1098</v>
      </c>
      <c r="J363" s="629" t="s">
        <v>704</v>
      </c>
      <c r="K363" s="657" t="s">
        <v>428</v>
      </c>
      <c r="L363" s="657">
        <v>2022248</v>
      </c>
      <c r="M363" s="659">
        <v>44851</v>
      </c>
      <c r="N363" s="630">
        <f t="shared" si="18"/>
        <v>10</v>
      </c>
      <c r="O363" s="630">
        <f t="shared" si="19"/>
        <v>9</v>
      </c>
      <c r="P363" s="631" t="str">
        <f t="shared" si="20"/>
        <v>Gastos_Gerais</v>
      </c>
    </row>
    <row r="364" spans="1:16" ht="36" hidden="1" x14ac:dyDescent="0.2">
      <c r="A364" s="622">
        <f>IF(B364="","",COUNT('Diário 3º PA'!$A$4:$A$4242)+COUNT('Diário 4º PA'!$A$4:$A$2224)+COUNT('Diário 5º PA'!$A$4:$A$5221)+ROW()-3)</f>
        <v>6615</v>
      </c>
      <c r="B364" s="641">
        <v>44851</v>
      </c>
      <c r="C364" s="642">
        <v>44835</v>
      </c>
      <c r="D364" s="626" t="s">
        <v>115</v>
      </c>
      <c r="E364" s="626" t="s">
        <v>262</v>
      </c>
      <c r="F364" s="639">
        <v>1540</v>
      </c>
      <c r="G364" s="626" t="s">
        <v>8422</v>
      </c>
      <c r="H364" s="626" t="s">
        <v>131</v>
      </c>
      <c r="I364" s="627" t="s">
        <v>8423</v>
      </c>
      <c r="J364" s="634" t="s">
        <v>1464</v>
      </c>
      <c r="K364" s="635" t="s">
        <v>428</v>
      </c>
      <c r="L364" s="634">
        <v>202211</v>
      </c>
      <c r="M364" s="641">
        <v>44851</v>
      </c>
      <c r="N364" s="630">
        <f t="shared" si="18"/>
        <v>10</v>
      </c>
      <c r="O364" s="630">
        <f t="shared" si="19"/>
        <v>10</v>
      </c>
      <c r="P364" s="631" t="str">
        <f t="shared" si="20"/>
        <v>Gastos_Gerais</v>
      </c>
    </row>
    <row r="365" spans="1:16" ht="24" hidden="1" x14ac:dyDescent="0.2">
      <c r="A365" s="622">
        <f>IF(B365="","",COUNT('Diário 3º PA'!$A$4:$A$4242)+COUNT('Diário 4º PA'!$A$4:$A$2224)+COUNT('Diário 5º PA'!$A$4:$A$5221)+ROW()-3)</f>
        <v>6616</v>
      </c>
      <c r="B365" s="641">
        <v>44851</v>
      </c>
      <c r="C365" s="658">
        <v>44835</v>
      </c>
      <c r="D365" s="633" t="s">
        <v>115</v>
      </c>
      <c r="E365" s="626" t="s">
        <v>328</v>
      </c>
      <c r="F365" s="639">
        <v>1500</v>
      </c>
      <c r="G365" s="627" t="s">
        <v>1400</v>
      </c>
      <c r="H365" s="626" t="s">
        <v>129</v>
      </c>
      <c r="I365" s="627" t="s">
        <v>727</v>
      </c>
      <c r="J365" s="629" t="s">
        <v>704</v>
      </c>
      <c r="K365" s="635" t="s">
        <v>428</v>
      </c>
      <c r="L365" s="634">
        <v>1985530</v>
      </c>
      <c r="M365" s="641">
        <v>44848</v>
      </c>
      <c r="N365" s="630">
        <f t="shared" si="18"/>
        <v>10</v>
      </c>
      <c r="O365" s="630">
        <f t="shared" si="19"/>
        <v>10</v>
      </c>
      <c r="P365" s="631" t="str">
        <f t="shared" si="20"/>
        <v>Gastos_Gerais</v>
      </c>
    </row>
    <row r="366" spans="1:16" hidden="1" x14ac:dyDescent="0.2">
      <c r="A366" s="622">
        <f>IF(B366="","",COUNT('Diário 3º PA'!$A$4:$A$4242)+COUNT('Diário 4º PA'!$A$4:$A$2224)+COUNT('Diário 5º PA'!$A$4:$A$5221)+ROW()-3)</f>
        <v>6617</v>
      </c>
      <c r="B366" s="641">
        <v>44851</v>
      </c>
      <c r="C366" s="658">
        <v>44805</v>
      </c>
      <c r="D366" s="633" t="s">
        <v>115</v>
      </c>
      <c r="E366" s="633" t="s">
        <v>376</v>
      </c>
      <c r="F366" s="639">
        <v>2456.2800000000002</v>
      </c>
      <c r="G366" s="633" t="s">
        <v>5716</v>
      </c>
      <c r="H366" s="627" t="s">
        <v>137</v>
      </c>
      <c r="I366" s="633" t="s">
        <v>1231</v>
      </c>
      <c r="J366" s="629" t="s">
        <v>704</v>
      </c>
      <c r="K366" s="657" t="s">
        <v>428</v>
      </c>
      <c r="L366" s="657">
        <v>2022378</v>
      </c>
      <c r="M366" s="659">
        <v>44845</v>
      </c>
      <c r="N366" s="630">
        <f t="shared" si="18"/>
        <v>10</v>
      </c>
      <c r="O366" s="630">
        <f t="shared" si="19"/>
        <v>9</v>
      </c>
      <c r="P366" s="631" t="str">
        <f t="shared" si="20"/>
        <v>Gastos_Gerais</v>
      </c>
    </row>
    <row r="367" spans="1:16" ht="24" hidden="1" x14ac:dyDescent="0.2">
      <c r="A367" s="622">
        <f>IF(B367="","",COUNT('Diário 3º PA'!$A$4:$A$4242)+COUNT('Diário 4º PA'!$A$4:$A$2224)+COUNT('Diário 5º PA'!$A$4:$A$5221)+ROW()-3)</f>
        <v>6618</v>
      </c>
      <c r="B367" s="641">
        <v>44851</v>
      </c>
      <c r="C367" s="658">
        <v>44835</v>
      </c>
      <c r="D367" s="633" t="s">
        <v>115</v>
      </c>
      <c r="E367" s="626" t="s">
        <v>328</v>
      </c>
      <c r="F367" s="639">
        <v>1500</v>
      </c>
      <c r="G367" s="627" t="s">
        <v>1085</v>
      </c>
      <c r="H367" s="626" t="s">
        <v>138</v>
      </c>
      <c r="I367" s="627" t="s">
        <v>727</v>
      </c>
      <c r="J367" s="629" t="s">
        <v>704</v>
      </c>
      <c r="K367" s="635" t="s">
        <v>428</v>
      </c>
      <c r="L367" s="634">
        <v>1985534</v>
      </c>
      <c r="M367" s="641">
        <v>44848</v>
      </c>
      <c r="N367" s="630">
        <f t="shared" si="18"/>
        <v>10</v>
      </c>
      <c r="O367" s="630">
        <f t="shared" si="19"/>
        <v>10</v>
      </c>
      <c r="P367" s="631" t="str">
        <f t="shared" si="20"/>
        <v>Gastos_Gerais</v>
      </c>
    </row>
    <row r="368" spans="1:16" ht="24" hidden="1" x14ac:dyDescent="0.2">
      <c r="A368" s="622">
        <f>IF(B368="","",COUNT('Diário 3º PA'!$A$4:$A$4242)+COUNT('Diário 4º PA'!$A$4:$A$2224)+COUNT('Diário 5º PA'!$A$4:$A$5221)+ROW()-3)</f>
        <v>6619</v>
      </c>
      <c r="B368" s="641">
        <v>44851</v>
      </c>
      <c r="C368" s="658">
        <v>44835</v>
      </c>
      <c r="D368" s="633" t="s">
        <v>115</v>
      </c>
      <c r="E368" s="633" t="s">
        <v>298</v>
      </c>
      <c r="F368" s="639">
        <v>598.37</v>
      </c>
      <c r="G368" s="626" t="s">
        <v>298</v>
      </c>
      <c r="H368" s="627" t="s">
        <v>128</v>
      </c>
      <c r="I368" s="627" t="s">
        <v>574</v>
      </c>
      <c r="J368" s="629" t="s">
        <v>704</v>
      </c>
      <c r="K368" s="635" t="s">
        <v>428</v>
      </c>
      <c r="L368" s="657">
        <v>25236</v>
      </c>
      <c r="M368" s="659">
        <v>44838</v>
      </c>
      <c r="N368" s="630">
        <f t="shared" si="18"/>
        <v>10</v>
      </c>
      <c r="O368" s="630">
        <f t="shared" si="19"/>
        <v>10</v>
      </c>
      <c r="P368" s="631" t="str">
        <f t="shared" si="20"/>
        <v>Gastos_Gerais</v>
      </c>
    </row>
    <row r="369" spans="1:16" hidden="1" x14ac:dyDescent="0.2">
      <c r="A369" s="622">
        <f>IF(B369="","",COUNT('Diário 3º PA'!$A$4:$A$4242)+COUNT('Diário 4º PA'!$A$4:$A$2224)+COUNT('Diário 5º PA'!$A$4:$A$5221)+ROW()-3)</f>
        <v>6620</v>
      </c>
      <c r="B369" s="641">
        <v>44851</v>
      </c>
      <c r="C369" s="658">
        <v>44805</v>
      </c>
      <c r="D369" s="633" t="s">
        <v>115</v>
      </c>
      <c r="E369" s="633" t="s">
        <v>376</v>
      </c>
      <c r="F369" s="639">
        <v>1359.29</v>
      </c>
      <c r="G369" s="633" t="s">
        <v>8424</v>
      </c>
      <c r="H369" s="627" t="s">
        <v>134</v>
      </c>
      <c r="I369" s="633" t="s">
        <v>1231</v>
      </c>
      <c r="J369" s="629" t="s">
        <v>704</v>
      </c>
      <c r="K369" s="657" t="s">
        <v>428</v>
      </c>
      <c r="L369" s="657">
        <v>2022379</v>
      </c>
      <c r="M369" s="659">
        <v>44845</v>
      </c>
      <c r="N369" s="630">
        <f t="shared" si="18"/>
        <v>10</v>
      </c>
      <c r="O369" s="630">
        <f t="shared" si="19"/>
        <v>9</v>
      </c>
      <c r="P369" s="631" t="str">
        <f t="shared" si="20"/>
        <v>Gastos_Gerais</v>
      </c>
    </row>
    <row r="370" spans="1:16" hidden="1" x14ac:dyDescent="0.2">
      <c r="A370" s="622">
        <f>IF(B370="","",COUNT('Diário 3º PA'!$A$4:$A$4242)+COUNT('Diário 4º PA'!$A$4:$A$2224)+COUNT('Diário 5º PA'!$A$4:$A$5221)+ROW()-3)</f>
        <v>6621</v>
      </c>
      <c r="B370" s="641">
        <v>44851</v>
      </c>
      <c r="C370" s="658">
        <v>44805</v>
      </c>
      <c r="D370" s="633" t="s">
        <v>115</v>
      </c>
      <c r="E370" s="633" t="s">
        <v>376</v>
      </c>
      <c r="F370" s="639">
        <v>843.46</v>
      </c>
      <c r="G370" s="633" t="s">
        <v>8424</v>
      </c>
      <c r="H370" s="627" t="s">
        <v>138</v>
      </c>
      <c r="I370" s="633" t="s">
        <v>1231</v>
      </c>
      <c r="J370" s="629" t="s">
        <v>704</v>
      </c>
      <c r="K370" s="657" t="s">
        <v>428</v>
      </c>
      <c r="L370" s="657">
        <v>2022380</v>
      </c>
      <c r="M370" s="659">
        <v>44845</v>
      </c>
      <c r="N370" s="630">
        <f t="shared" si="18"/>
        <v>10</v>
      </c>
      <c r="O370" s="630">
        <f t="shared" si="19"/>
        <v>9</v>
      </c>
      <c r="P370" s="631" t="str">
        <f t="shared" si="20"/>
        <v>Gastos_Gerais</v>
      </c>
    </row>
    <row r="371" spans="1:16" ht="24" hidden="1" x14ac:dyDescent="0.2">
      <c r="A371" s="622">
        <f>IF(B371="","",COUNT('Diário 3º PA'!$A$4:$A$4242)+COUNT('Diário 4º PA'!$A$4:$A$2224)+COUNT('Diário 5º PA'!$A$4:$A$5221)+ROW()-3)</f>
        <v>6622</v>
      </c>
      <c r="B371" s="641">
        <v>44851</v>
      </c>
      <c r="C371" s="658">
        <v>44835</v>
      </c>
      <c r="D371" s="633" t="s">
        <v>115</v>
      </c>
      <c r="E371" s="633" t="s">
        <v>298</v>
      </c>
      <c r="F371" s="639">
        <v>1180.1600000000001</v>
      </c>
      <c r="G371" s="626" t="s">
        <v>298</v>
      </c>
      <c r="H371" s="627" t="s">
        <v>136</v>
      </c>
      <c r="I371" s="627" t="s">
        <v>574</v>
      </c>
      <c r="J371" s="629" t="s">
        <v>704</v>
      </c>
      <c r="K371" s="635" t="s">
        <v>428</v>
      </c>
      <c r="L371" s="657">
        <v>25237</v>
      </c>
      <c r="M371" s="659">
        <v>44838</v>
      </c>
      <c r="N371" s="630">
        <f t="shared" si="18"/>
        <v>10</v>
      </c>
      <c r="O371" s="630">
        <f t="shared" si="19"/>
        <v>10</v>
      </c>
      <c r="P371" s="631" t="str">
        <f t="shared" si="20"/>
        <v>Gastos_Gerais</v>
      </c>
    </row>
    <row r="372" spans="1:16" ht="24" hidden="1" x14ac:dyDescent="0.2">
      <c r="A372" s="622">
        <f>IF(B372="","",COUNT('Diário 3º PA'!$A$4:$A$4242)+COUNT('Diário 4º PA'!$A$4:$A$2224)+COUNT('Diário 5º PA'!$A$4:$A$5221)+ROW()-3)</f>
        <v>6623</v>
      </c>
      <c r="B372" s="641">
        <v>44851</v>
      </c>
      <c r="C372" s="658">
        <v>44835</v>
      </c>
      <c r="D372" s="633" t="s">
        <v>115</v>
      </c>
      <c r="E372" s="633" t="s">
        <v>298</v>
      </c>
      <c r="F372" s="639">
        <v>4166.32</v>
      </c>
      <c r="G372" s="626" t="s">
        <v>298</v>
      </c>
      <c r="H372" s="626" t="s">
        <v>133</v>
      </c>
      <c r="I372" s="627" t="s">
        <v>574</v>
      </c>
      <c r="J372" s="629" t="s">
        <v>704</v>
      </c>
      <c r="K372" s="635" t="s">
        <v>428</v>
      </c>
      <c r="L372" s="634">
        <v>35420684</v>
      </c>
      <c r="M372" s="641">
        <v>44845</v>
      </c>
      <c r="N372" s="630">
        <f t="shared" si="18"/>
        <v>10</v>
      </c>
      <c r="O372" s="630">
        <f t="shared" si="19"/>
        <v>10</v>
      </c>
      <c r="P372" s="631" t="str">
        <f t="shared" si="20"/>
        <v>Gastos_Gerais</v>
      </c>
    </row>
    <row r="373" spans="1:16" ht="24" hidden="1" x14ac:dyDescent="0.2">
      <c r="A373" s="622">
        <f>IF(B373="","",COUNT('Diário 3º PA'!$A$4:$A$4242)+COUNT('Diário 4º PA'!$A$4:$A$2224)+COUNT('Diário 5º PA'!$A$4:$A$5221)+ROW()-3)</f>
        <v>6624</v>
      </c>
      <c r="B373" s="641">
        <v>44851</v>
      </c>
      <c r="C373" s="658">
        <v>44835</v>
      </c>
      <c r="D373" s="633" t="s">
        <v>115</v>
      </c>
      <c r="E373" s="633" t="s">
        <v>298</v>
      </c>
      <c r="F373" s="639">
        <v>886.57</v>
      </c>
      <c r="G373" s="626" t="s">
        <v>298</v>
      </c>
      <c r="H373" s="626" t="s">
        <v>137</v>
      </c>
      <c r="I373" s="627" t="s">
        <v>574</v>
      </c>
      <c r="J373" s="629" t="s">
        <v>704</v>
      </c>
      <c r="K373" s="635" t="s">
        <v>428</v>
      </c>
      <c r="L373" s="634">
        <v>25228</v>
      </c>
      <c r="M373" s="641">
        <v>44838</v>
      </c>
      <c r="N373" s="630">
        <f t="shared" si="18"/>
        <v>10</v>
      </c>
      <c r="O373" s="630">
        <f t="shared" si="19"/>
        <v>10</v>
      </c>
      <c r="P373" s="631" t="str">
        <f t="shared" si="20"/>
        <v>Gastos_Gerais</v>
      </c>
    </row>
    <row r="374" spans="1:16" hidden="1" x14ac:dyDescent="0.2">
      <c r="A374" s="622">
        <f>IF(B374="","",COUNT('Diário 3º PA'!$A$4:$A$4242)+COUNT('Diário 4º PA'!$A$4:$A$2224)+COUNT('Diário 5º PA'!$A$4:$A$5221)+ROW()-3)</f>
        <v>6625</v>
      </c>
      <c r="B374" s="641">
        <v>44851</v>
      </c>
      <c r="C374" s="658">
        <v>44805</v>
      </c>
      <c r="D374" s="633" t="s">
        <v>115</v>
      </c>
      <c r="E374" s="633" t="s">
        <v>376</v>
      </c>
      <c r="F374" s="639">
        <v>1981.2</v>
      </c>
      <c r="G374" s="633" t="s">
        <v>8425</v>
      </c>
      <c r="H374" s="627" t="s">
        <v>136</v>
      </c>
      <c r="I374" s="633" t="s">
        <v>1231</v>
      </c>
      <c r="J374" s="629" t="s">
        <v>704</v>
      </c>
      <c r="K374" s="657" t="s">
        <v>428</v>
      </c>
      <c r="L374" s="657">
        <v>2022376</v>
      </c>
      <c r="M374" s="659">
        <v>44845</v>
      </c>
      <c r="N374" s="630">
        <f t="shared" si="18"/>
        <v>10</v>
      </c>
      <c r="O374" s="630">
        <f t="shared" si="19"/>
        <v>9</v>
      </c>
      <c r="P374" s="631" t="str">
        <f t="shared" si="20"/>
        <v>Gastos_Gerais</v>
      </c>
    </row>
    <row r="375" spans="1:16" ht="24" hidden="1" x14ac:dyDescent="0.2">
      <c r="A375" s="622">
        <f>IF(B375="","",COUNT('Diário 3º PA'!$A$4:$A$4242)+COUNT('Diário 4º PA'!$A$4:$A$2224)+COUNT('Diário 5º PA'!$A$4:$A$5221)+ROW()-3)</f>
        <v>6626</v>
      </c>
      <c r="B375" s="641">
        <v>44851</v>
      </c>
      <c r="C375" s="638">
        <v>44805</v>
      </c>
      <c r="D375" s="626" t="s">
        <v>115</v>
      </c>
      <c r="E375" s="626" t="s">
        <v>302</v>
      </c>
      <c r="F375" s="639">
        <v>34520.120000000003</v>
      </c>
      <c r="G375" s="626" t="s">
        <v>6317</v>
      </c>
      <c r="H375" s="626" t="s">
        <v>138</v>
      </c>
      <c r="I375" s="627" t="s">
        <v>8426</v>
      </c>
      <c r="J375" s="629" t="s">
        <v>704</v>
      </c>
      <c r="K375" s="657" t="s">
        <v>428</v>
      </c>
      <c r="L375" s="634">
        <v>1038</v>
      </c>
      <c r="M375" s="641">
        <v>44845</v>
      </c>
      <c r="N375" s="630">
        <f t="shared" si="18"/>
        <v>10</v>
      </c>
      <c r="O375" s="630">
        <f t="shared" si="19"/>
        <v>9</v>
      </c>
      <c r="P375" s="631" t="str">
        <f t="shared" si="20"/>
        <v>Gastos_Gerais</v>
      </c>
    </row>
    <row r="376" spans="1:16" ht="24" hidden="1" x14ac:dyDescent="0.2">
      <c r="A376" s="622">
        <f>IF(B376="","",COUNT('Diário 3º PA'!$A$4:$A$4242)+COUNT('Diário 4º PA'!$A$4:$A$2224)+COUNT('Diário 5º PA'!$A$4:$A$5221)+ROW()-3)</f>
        <v>6627</v>
      </c>
      <c r="B376" s="641">
        <v>44851</v>
      </c>
      <c r="C376" s="638">
        <v>44805</v>
      </c>
      <c r="D376" s="626" t="s">
        <v>115</v>
      </c>
      <c r="E376" s="626" t="s">
        <v>302</v>
      </c>
      <c r="F376" s="639">
        <v>26888.04</v>
      </c>
      <c r="G376" s="626" t="s">
        <v>6325</v>
      </c>
      <c r="H376" s="626" t="s">
        <v>137</v>
      </c>
      <c r="I376" s="627" t="s">
        <v>8426</v>
      </c>
      <c r="J376" s="629" t="s">
        <v>704</v>
      </c>
      <c r="K376" s="657" t="s">
        <v>428</v>
      </c>
      <c r="L376" s="634">
        <v>1037</v>
      </c>
      <c r="M376" s="641">
        <v>44845</v>
      </c>
      <c r="N376" s="630">
        <f t="shared" si="18"/>
        <v>10</v>
      </c>
      <c r="O376" s="630">
        <f t="shared" si="19"/>
        <v>9</v>
      </c>
      <c r="P376" s="631" t="str">
        <f t="shared" si="20"/>
        <v>Gastos_Gerais</v>
      </c>
    </row>
    <row r="377" spans="1:16" ht="24" hidden="1" x14ac:dyDescent="0.2">
      <c r="A377" s="622">
        <f>IF(B377="","",COUNT('Diário 3º PA'!$A$4:$A$4242)+COUNT('Diário 4º PA'!$A$4:$A$2224)+COUNT('Diário 5º PA'!$A$4:$A$5221)+ROW()-3)</f>
        <v>6628</v>
      </c>
      <c r="B377" s="641">
        <v>44851</v>
      </c>
      <c r="C377" s="638">
        <v>44835</v>
      </c>
      <c r="D377" s="626" t="s">
        <v>104</v>
      </c>
      <c r="E377" s="626" t="s">
        <v>189</v>
      </c>
      <c r="F377" s="639">
        <v>2704.25</v>
      </c>
      <c r="G377" s="627" t="s">
        <v>8427</v>
      </c>
      <c r="H377" s="626" t="s">
        <v>131</v>
      </c>
      <c r="I377" s="627" t="s">
        <v>8428</v>
      </c>
      <c r="J377" s="634" t="s">
        <v>5990</v>
      </c>
      <c r="K377" s="632" t="s">
        <v>1531</v>
      </c>
      <c r="L377" s="634">
        <v>193512477</v>
      </c>
      <c r="M377" s="641">
        <v>44851</v>
      </c>
      <c r="N377" s="630">
        <f t="shared" si="18"/>
        <v>10</v>
      </c>
      <c r="O377" s="630">
        <f t="shared" si="19"/>
        <v>10</v>
      </c>
      <c r="P377" s="631" t="str">
        <f t="shared" si="20"/>
        <v>Gastos_com_Pessoal</v>
      </c>
    </row>
    <row r="378" spans="1:16" ht="24" hidden="1" x14ac:dyDescent="0.2">
      <c r="A378" s="622">
        <f>IF(B378="","",COUNT('Diário 3º PA'!$A$4:$A$4242)+COUNT('Diário 4º PA'!$A$4:$A$2224)+COUNT('Diário 5º PA'!$A$4:$A$5221)+ROW()-3)</f>
        <v>6629</v>
      </c>
      <c r="B378" s="641">
        <v>44851</v>
      </c>
      <c r="C378" s="638">
        <v>44835</v>
      </c>
      <c r="D378" s="626" t="s">
        <v>104</v>
      </c>
      <c r="E378" s="626" t="s">
        <v>191</v>
      </c>
      <c r="F378" s="639">
        <v>984.8</v>
      </c>
      <c r="G378" s="627" t="s">
        <v>8429</v>
      </c>
      <c r="H378" s="626" t="s">
        <v>131</v>
      </c>
      <c r="I378" s="627" t="s">
        <v>8428</v>
      </c>
      <c r="J378" s="634" t="s">
        <v>5990</v>
      </c>
      <c r="K378" s="632" t="s">
        <v>1531</v>
      </c>
      <c r="L378" s="634">
        <v>193512477</v>
      </c>
      <c r="M378" s="641">
        <v>44851</v>
      </c>
      <c r="N378" s="630">
        <f t="shared" si="18"/>
        <v>10</v>
      </c>
      <c r="O378" s="630">
        <f t="shared" si="19"/>
        <v>10</v>
      </c>
      <c r="P378" s="631" t="str">
        <f t="shared" si="20"/>
        <v>Gastos_com_Pessoal</v>
      </c>
    </row>
    <row r="379" spans="1:16" ht="48" hidden="1" x14ac:dyDescent="0.2">
      <c r="A379" s="622">
        <f>IF(B379="","",COUNT('Diário 3º PA'!$A$4:$A$4242)+COUNT('Diário 4º PA'!$A$4:$A$2224)+COUNT('Diário 5º PA'!$A$4:$A$5221)+ROW()-3)</f>
        <v>6630</v>
      </c>
      <c r="B379" s="641">
        <v>44851</v>
      </c>
      <c r="C379" s="638">
        <v>44805</v>
      </c>
      <c r="D379" s="626" t="s">
        <v>115</v>
      </c>
      <c r="E379" s="626" t="s">
        <v>342</v>
      </c>
      <c r="F379" s="639">
        <v>120</v>
      </c>
      <c r="G379" s="626" t="s">
        <v>8430</v>
      </c>
      <c r="H379" s="626" t="s">
        <v>135</v>
      </c>
      <c r="I379" s="627" t="s">
        <v>8431</v>
      </c>
      <c r="J379" s="634" t="s">
        <v>5990</v>
      </c>
      <c r="K379" s="632" t="s">
        <v>1531</v>
      </c>
      <c r="L379" s="634">
        <v>193512477</v>
      </c>
      <c r="M379" s="641">
        <v>44851</v>
      </c>
      <c r="N379" s="630">
        <f t="shared" si="18"/>
        <v>10</v>
      </c>
      <c r="O379" s="630">
        <f t="shared" si="19"/>
        <v>9</v>
      </c>
      <c r="P379" s="631" t="str">
        <f t="shared" si="20"/>
        <v>Gastos_Gerais</v>
      </c>
    </row>
    <row r="380" spans="1:16" ht="48" hidden="1" x14ac:dyDescent="0.2">
      <c r="A380" s="622">
        <f>IF(B380="","",COUNT('Diário 3º PA'!$A$4:$A$4242)+COUNT('Diário 4º PA'!$A$4:$A$2224)+COUNT('Diário 5º PA'!$A$4:$A$5221)+ROW()-3)</f>
        <v>6631</v>
      </c>
      <c r="B380" s="641">
        <v>44851</v>
      </c>
      <c r="C380" s="638">
        <v>44805</v>
      </c>
      <c r="D380" s="626" t="s">
        <v>115</v>
      </c>
      <c r="E380" s="626" t="s">
        <v>342</v>
      </c>
      <c r="F380" s="639">
        <v>120</v>
      </c>
      <c r="G380" s="626" t="s">
        <v>8432</v>
      </c>
      <c r="H380" s="626" t="s">
        <v>135</v>
      </c>
      <c r="I380" s="627" t="s">
        <v>8433</v>
      </c>
      <c r="J380" s="634" t="s">
        <v>5990</v>
      </c>
      <c r="K380" s="632" t="s">
        <v>1531</v>
      </c>
      <c r="L380" s="634">
        <v>193512477</v>
      </c>
      <c r="M380" s="641">
        <v>44851</v>
      </c>
      <c r="N380" s="630">
        <f t="shared" si="18"/>
        <v>10</v>
      </c>
      <c r="O380" s="630">
        <f t="shared" si="19"/>
        <v>9</v>
      </c>
      <c r="P380" s="631" t="str">
        <f t="shared" si="20"/>
        <v>Gastos_Gerais</v>
      </c>
    </row>
    <row r="381" spans="1:16" ht="36" hidden="1" x14ac:dyDescent="0.2">
      <c r="A381" s="622">
        <f>IF(B381="","",COUNT('Diário 3º PA'!$A$4:$A$4242)+COUNT('Diário 4º PA'!$A$4:$A$2224)+COUNT('Diário 5º PA'!$A$4:$A$5221)+ROW()-3)</f>
        <v>6632</v>
      </c>
      <c r="B381" s="641">
        <v>44852</v>
      </c>
      <c r="C381" s="658">
        <v>44835</v>
      </c>
      <c r="D381" s="633" t="s">
        <v>115</v>
      </c>
      <c r="E381" s="633" t="s">
        <v>354</v>
      </c>
      <c r="F381" s="639">
        <v>56280.47</v>
      </c>
      <c r="G381" s="633" t="s">
        <v>8434</v>
      </c>
      <c r="H381" s="627" t="s">
        <v>135</v>
      </c>
      <c r="I381" s="627" t="s">
        <v>4639</v>
      </c>
      <c r="J381" s="629" t="s">
        <v>704</v>
      </c>
      <c r="K381" s="635" t="s">
        <v>428</v>
      </c>
      <c r="L381" s="635">
        <v>202247</v>
      </c>
      <c r="M381" s="637">
        <v>44847</v>
      </c>
      <c r="N381" s="630">
        <f t="shared" si="18"/>
        <v>10</v>
      </c>
      <c r="O381" s="630">
        <f t="shared" si="19"/>
        <v>10</v>
      </c>
      <c r="P381" s="631" t="str">
        <f t="shared" si="20"/>
        <v>Gastos_Gerais</v>
      </c>
    </row>
    <row r="382" spans="1:16" ht="24" hidden="1" x14ac:dyDescent="0.2">
      <c r="A382" s="622">
        <f>IF(B382="","",COUNT('Diário 3º PA'!$A$4:$A$4242)+COUNT('Diário 4º PA'!$A$4:$A$2224)+COUNT('Diário 5º PA'!$A$4:$A$5221)+ROW()-3)</f>
        <v>6633</v>
      </c>
      <c r="B382" s="641">
        <v>44852</v>
      </c>
      <c r="C382" s="658">
        <v>44835</v>
      </c>
      <c r="D382" s="633" t="s">
        <v>115</v>
      </c>
      <c r="E382" s="626" t="s">
        <v>354</v>
      </c>
      <c r="F382" s="639">
        <v>213060.47</v>
      </c>
      <c r="G382" s="626" t="s">
        <v>8435</v>
      </c>
      <c r="H382" s="626" t="s">
        <v>130</v>
      </c>
      <c r="I382" s="627" t="s">
        <v>4594</v>
      </c>
      <c r="J382" s="629" t="s">
        <v>704</v>
      </c>
      <c r="K382" s="657" t="s">
        <v>428</v>
      </c>
      <c r="L382" s="634">
        <v>202251</v>
      </c>
      <c r="M382" s="641">
        <v>44845</v>
      </c>
      <c r="N382" s="630">
        <f t="shared" si="18"/>
        <v>10</v>
      </c>
      <c r="O382" s="630">
        <f t="shared" si="19"/>
        <v>10</v>
      </c>
      <c r="P382" s="631" t="str">
        <f t="shared" si="20"/>
        <v>Gastos_Gerais</v>
      </c>
    </row>
    <row r="383" spans="1:16" hidden="1" x14ac:dyDescent="0.2">
      <c r="A383" s="622">
        <f>IF(B383="","",COUNT('Diário 3º PA'!$A$4:$A$4242)+COUNT('Diário 4º PA'!$A$4:$A$2224)+COUNT('Diário 5º PA'!$A$4:$A$5221)+ROW()-3)</f>
        <v>6634</v>
      </c>
      <c r="B383" s="641">
        <v>44852</v>
      </c>
      <c r="C383" s="658">
        <v>44835</v>
      </c>
      <c r="D383" s="633" t="s">
        <v>115</v>
      </c>
      <c r="E383" s="633" t="s">
        <v>306</v>
      </c>
      <c r="F383" s="639">
        <v>210</v>
      </c>
      <c r="G383" s="633" t="s">
        <v>6813</v>
      </c>
      <c r="H383" s="627" t="s">
        <v>139</v>
      </c>
      <c r="I383" s="627" t="s">
        <v>549</v>
      </c>
      <c r="J383" s="629" t="s">
        <v>704</v>
      </c>
      <c r="K383" s="635" t="s">
        <v>428</v>
      </c>
      <c r="L383" s="634">
        <v>10050</v>
      </c>
      <c r="M383" s="641">
        <v>44845</v>
      </c>
      <c r="N383" s="630">
        <f t="shared" si="18"/>
        <v>10</v>
      </c>
      <c r="O383" s="630">
        <f t="shared" si="19"/>
        <v>10</v>
      </c>
      <c r="P383" s="631" t="str">
        <f t="shared" si="20"/>
        <v>Gastos_Gerais</v>
      </c>
    </row>
    <row r="384" spans="1:16" ht="36" hidden="1" x14ac:dyDescent="0.2">
      <c r="A384" s="622">
        <f>IF(B384="","",COUNT('Diário 3º PA'!$A$4:$A$4242)+COUNT('Diário 4º PA'!$A$4:$A$2224)+COUNT('Diário 5º PA'!$A$4:$A$5221)+ROW()-3)</f>
        <v>6635</v>
      </c>
      <c r="B384" s="641">
        <v>44852</v>
      </c>
      <c r="C384" s="642">
        <v>44805</v>
      </c>
      <c r="D384" s="633" t="s">
        <v>115</v>
      </c>
      <c r="E384" s="633" t="s">
        <v>232</v>
      </c>
      <c r="F384" s="639">
        <v>2424.35</v>
      </c>
      <c r="G384" s="633" t="s">
        <v>3432</v>
      </c>
      <c r="H384" s="633" t="s">
        <v>130</v>
      </c>
      <c r="I384" s="627" t="s">
        <v>2778</v>
      </c>
      <c r="J384" s="629" t="s">
        <v>704</v>
      </c>
      <c r="K384" s="657" t="s">
        <v>705</v>
      </c>
      <c r="L384" s="657">
        <v>1330426</v>
      </c>
      <c r="M384" s="659">
        <v>44852</v>
      </c>
      <c r="N384" s="630">
        <f t="shared" si="18"/>
        <v>10</v>
      </c>
      <c r="O384" s="630">
        <f t="shared" si="19"/>
        <v>9</v>
      </c>
      <c r="P384" s="631" t="str">
        <f t="shared" si="20"/>
        <v>Gastos_Gerais</v>
      </c>
    </row>
    <row r="385" spans="1:16" ht="24" hidden="1" x14ac:dyDescent="0.2">
      <c r="A385" s="622">
        <f>IF(B385="","",COUNT('Diário 3º PA'!$A$4:$A$4242)+COUNT('Diário 4º PA'!$A$4:$A$2224)+COUNT('Diário 5º PA'!$A$4:$A$5221)+ROW()-3)</f>
        <v>6636</v>
      </c>
      <c r="B385" s="641">
        <v>44852</v>
      </c>
      <c r="C385" s="658">
        <v>44835</v>
      </c>
      <c r="D385" s="633" t="s">
        <v>115</v>
      </c>
      <c r="E385" s="626" t="s">
        <v>318</v>
      </c>
      <c r="F385" s="639">
        <v>1394.5</v>
      </c>
      <c r="G385" s="626" t="s">
        <v>8436</v>
      </c>
      <c r="H385" s="626" t="s">
        <v>135</v>
      </c>
      <c r="I385" s="627" t="s">
        <v>6001</v>
      </c>
      <c r="J385" s="629" t="s">
        <v>704</v>
      </c>
      <c r="K385" s="635" t="s">
        <v>428</v>
      </c>
      <c r="L385" s="634">
        <v>618</v>
      </c>
      <c r="M385" s="641">
        <v>44851</v>
      </c>
      <c r="N385" s="630">
        <f t="shared" si="18"/>
        <v>10</v>
      </c>
      <c r="O385" s="630">
        <f t="shared" si="19"/>
        <v>10</v>
      </c>
      <c r="P385" s="631" t="str">
        <f t="shared" si="20"/>
        <v>Gastos_Gerais</v>
      </c>
    </row>
    <row r="386" spans="1:16" ht="60" hidden="1" x14ac:dyDescent="0.2">
      <c r="A386" s="622">
        <f>IF(B386="","",COUNT('Diário 3º PA'!$A$4:$A$4242)+COUNT('Diário 4º PA'!$A$4:$A$2224)+COUNT('Diário 5º PA'!$A$4:$A$5221)+ROW()-3)</f>
        <v>6637</v>
      </c>
      <c r="B386" s="641">
        <v>44852</v>
      </c>
      <c r="C386" s="658">
        <v>44835</v>
      </c>
      <c r="D386" s="633" t="s">
        <v>115</v>
      </c>
      <c r="E386" s="626" t="s">
        <v>378</v>
      </c>
      <c r="F386" s="639">
        <v>690</v>
      </c>
      <c r="G386" s="626" t="s">
        <v>8437</v>
      </c>
      <c r="H386" s="626" t="s">
        <v>135</v>
      </c>
      <c r="I386" s="627" t="s">
        <v>8438</v>
      </c>
      <c r="J386" s="629" t="s">
        <v>704</v>
      </c>
      <c r="K386" s="635" t="s">
        <v>428</v>
      </c>
      <c r="L386" s="634">
        <v>234</v>
      </c>
      <c r="M386" s="641">
        <v>44851</v>
      </c>
      <c r="N386" s="630">
        <f t="shared" si="18"/>
        <v>10</v>
      </c>
      <c r="O386" s="630">
        <f t="shared" si="19"/>
        <v>10</v>
      </c>
      <c r="P386" s="631" t="str">
        <f t="shared" si="20"/>
        <v>Gastos_Gerais</v>
      </c>
    </row>
    <row r="387" spans="1:16" ht="36" hidden="1" x14ac:dyDescent="0.2">
      <c r="A387" s="622">
        <f>IF(B387="","",COUNT('Diário 3º PA'!$A$4:$A$4242)+COUNT('Diário 4º PA'!$A$4:$A$2224)+COUNT('Diário 5º PA'!$A$4:$A$5221)+ROW()-3)</f>
        <v>6638</v>
      </c>
      <c r="B387" s="641">
        <v>44852</v>
      </c>
      <c r="C387" s="642">
        <v>44866</v>
      </c>
      <c r="D387" s="626" t="s">
        <v>104</v>
      </c>
      <c r="E387" s="626" t="s">
        <v>204</v>
      </c>
      <c r="F387" s="639">
        <v>185.25</v>
      </c>
      <c r="G387" s="626" t="s">
        <v>7282</v>
      </c>
      <c r="H387" s="626" t="s">
        <v>127</v>
      </c>
      <c r="I387" s="627" t="s">
        <v>1299</v>
      </c>
      <c r="J387" s="634" t="s">
        <v>5990</v>
      </c>
      <c r="K387" s="635" t="s">
        <v>428</v>
      </c>
      <c r="L387" s="635">
        <v>2022305770</v>
      </c>
      <c r="M387" s="641">
        <v>44852</v>
      </c>
      <c r="N387" s="630">
        <f t="shared" si="18"/>
        <v>10</v>
      </c>
      <c r="O387" s="630">
        <f t="shared" si="19"/>
        <v>11</v>
      </c>
      <c r="P387" s="631" t="str">
        <f t="shared" si="20"/>
        <v>Gastos_com_Pessoal</v>
      </c>
    </row>
    <row r="388" spans="1:16" ht="36" hidden="1" x14ac:dyDescent="0.2">
      <c r="A388" s="622">
        <f>IF(B388="","",COUNT('Diário 3º PA'!$A$4:$A$4242)+COUNT('Diário 4º PA'!$A$4:$A$2224)+COUNT('Diário 5º PA'!$A$4:$A$5221)+ROW()-3)</f>
        <v>6639</v>
      </c>
      <c r="B388" s="641">
        <v>44852</v>
      </c>
      <c r="C388" s="642">
        <v>44866</v>
      </c>
      <c r="D388" s="626" t="s">
        <v>104</v>
      </c>
      <c r="E388" s="626" t="s">
        <v>204</v>
      </c>
      <c r="F388" s="639">
        <v>85</v>
      </c>
      <c r="G388" s="633" t="s">
        <v>8418</v>
      </c>
      <c r="H388" s="633" t="s">
        <v>130</v>
      </c>
      <c r="I388" s="627" t="s">
        <v>6504</v>
      </c>
      <c r="J388" s="634" t="s">
        <v>1464</v>
      </c>
      <c r="K388" s="635" t="s">
        <v>428</v>
      </c>
      <c r="L388" s="657">
        <v>202213437</v>
      </c>
      <c r="M388" s="641">
        <v>44852</v>
      </c>
      <c r="N388" s="630">
        <f t="shared" si="18"/>
        <v>10</v>
      </c>
      <c r="O388" s="630">
        <f t="shared" si="19"/>
        <v>11</v>
      </c>
      <c r="P388" s="631" t="str">
        <f t="shared" si="20"/>
        <v>Gastos_com_Pessoal</v>
      </c>
    </row>
    <row r="389" spans="1:16" ht="24" x14ac:dyDescent="0.2">
      <c r="A389" s="622">
        <f>IF(B389="","",COUNT('Diário 3º PA'!$A$4:$A$4242)+COUNT('Diário 4º PA'!$A$4:$A$2224)+COUNT('Diário 5º PA'!$A$4:$A$5221)+ROW()-3)</f>
        <v>6640</v>
      </c>
      <c r="B389" s="641">
        <v>44852</v>
      </c>
      <c r="C389" s="642">
        <v>44835</v>
      </c>
      <c r="D389" s="626" t="s">
        <v>115</v>
      </c>
      <c r="E389" s="626" t="s">
        <v>368</v>
      </c>
      <c r="F389" s="639">
        <v>78</v>
      </c>
      <c r="G389" s="626" t="s">
        <v>8439</v>
      </c>
      <c r="H389" s="626" t="s">
        <v>140</v>
      </c>
      <c r="I389" s="627" t="s">
        <v>8440</v>
      </c>
      <c r="J389" s="634" t="s">
        <v>5990</v>
      </c>
      <c r="K389" s="635" t="s">
        <v>428</v>
      </c>
      <c r="L389" s="634">
        <v>1777</v>
      </c>
      <c r="M389" s="641">
        <v>44851</v>
      </c>
      <c r="N389" s="630">
        <f t="shared" ref="N389:N452" si="21">IF(B389=0,0,IF(YEAR(B389)=$O$1,MONTH(B389)-$N$1+1,(YEAR(B389)-$O$1)*12-$N$1+1+MONTH(B389)))</f>
        <v>10</v>
      </c>
      <c r="O389" s="630">
        <f t="shared" ref="O389:O452" si="22">IF(C389=0,0,IF(YEAR(C389)=$O$1,MONTH(C389)-$N$1+1,(YEAR(C389)-$O$1)*12-$N$1+1+MONTH(C389)))</f>
        <v>10</v>
      </c>
      <c r="P389" s="631" t="str">
        <f t="shared" ref="P389:P452" si="23">SUBSTITUTE(D389," ","_")</f>
        <v>Gastos_Gerais</v>
      </c>
    </row>
    <row r="390" spans="1:16" hidden="1" x14ac:dyDescent="0.2">
      <c r="A390" s="622">
        <f>IF(B390="","",COUNT('Diário 3º PA'!$A$4:$A$4242)+COUNT('Diário 4º PA'!$A$4:$A$2224)+COUNT('Diário 5º PA'!$A$4:$A$5221)+ROW()-3)</f>
        <v>6641</v>
      </c>
      <c r="B390" s="641">
        <v>44852</v>
      </c>
      <c r="C390" s="658">
        <v>44835</v>
      </c>
      <c r="D390" s="633" t="s">
        <v>115</v>
      </c>
      <c r="E390" s="633" t="s">
        <v>298</v>
      </c>
      <c r="F390" s="639">
        <v>279.68</v>
      </c>
      <c r="G390" s="626" t="s">
        <v>298</v>
      </c>
      <c r="H390" s="626" t="s">
        <v>139</v>
      </c>
      <c r="I390" s="627" t="s">
        <v>8441</v>
      </c>
      <c r="J390" s="629" t="s">
        <v>704</v>
      </c>
      <c r="K390" s="635" t="s">
        <v>428</v>
      </c>
      <c r="L390" s="634">
        <v>230</v>
      </c>
      <c r="M390" s="641">
        <v>44847</v>
      </c>
      <c r="N390" s="630">
        <f t="shared" si="21"/>
        <v>10</v>
      </c>
      <c r="O390" s="630">
        <f t="shared" si="22"/>
        <v>10</v>
      </c>
      <c r="P390" s="631" t="str">
        <f t="shared" si="23"/>
        <v>Gastos_Gerais</v>
      </c>
    </row>
    <row r="391" spans="1:16" ht="24" hidden="1" x14ac:dyDescent="0.2">
      <c r="A391" s="622">
        <f>IF(B391="","",COUNT('Diário 3º PA'!$A$4:$A$4242)+COUNT('Diário 4º PA'!$A$4:$A$2224)+COUNT('Diário 5º PA'!$A$4:$A$5221)+ROW()-3)</f>
        <v>6642</v>
      </c>
      <c r="B391" s="641">
        <v>44852</v>
      </c>
      <c r="C391" s="642">
        <v>44805</v>
      </c>
      <c r="D391" s="633" t="s">
        <v>115</v>
      </c>
      <c r="E391" s="633" t="s">
        <v>232</v>
      </c>
      <c r="F391" s="639">
        <v>15562.71</v>
      </c>
      <c r="G391" s="633" t="s">
        <v>3432</v>
      </c>
      <c r="H391" s="627" t="s">
        <v>129</v>
      </c>
      <c r="I391" s="633" t="s">
        <v>1089</v>
      </c>
      <c r="J391" s="629" t="s">
        <v>704</v>
      </c>
      <c r="K391" s="657" t="s">
        <v>705</v>
      </c>
      <c r="L391" s="657" t="s">
        <v>8442</v>
      </c>
      <c r="M391" s="659">
        <v>44852</v>
      </c>
      <c r="N391" s="630">
        <f t="shared" si="21"/>
        <v>10</v>
      </c>
      <c r="O391" s="630">
        <f t="shared" si="22"/>
        <v>9</v>
      </c>
      <c r="P391" s="631" t="str">
        <f t="shared" si="23"/>
        <v>Gastos_Gerais</v>
      </c>
    </row>
    <row r="392" spans="1:16" hidden="1" x14ac:dyDescent="0.2">
      <c r="A392" s="622">
        <f>IF(B392="","",COUNT('Diário 3º PA'!$A$4:$A$4242)+COUNT('Diário 4º PA'!$A$4:$A$2224)+COUNT('Diário 5º PA'!$A$4:$A$5221)+ROW()-3)</f>
        <v>6643</v>
      </c>
      <c r="B392" s="641">
        <v>44852</v>
      </c>
      <c r="C392" s="642">
        <v>44805</v>
      </c>
      <c r="D392" s="633" t="s">
        <v>115</v>
      </c>
      <c r="E392" s="633" t="s">
        <v>230</v>
      </c>
      <c r="F392" s="639">
        <v>1812.88</v>
      </c>
      <c r="G392" s="633" t="s">
        <v>230</v>
      </c>
      <c r="H392" s="633" t="s">
        <v>138</v>
      </c>
      <c r="I392" s="627" t="s">
        <v>5988</v>
      </c>
      <c r="J392" s="629" t="s">
        <v>704</v>
      </c>
      <c r="K392" s="657" t="s">
        <v>428</v>
      </c>
      <c r="L392" s="657">
        <v>88883598</v>
      </c>
      <c r="M392" s="659">
        <v>44852</v>
      </c>
      <c r="N392" s="630">
        <f t="shared" si="21"/>
        <v>10</v>
      </c>
      <c r="O392" s="630">
        <f t="shared" si="22"/>
        <v>9</v>
      </c>
      <c r="P392" s="631" t="str">
        <f t="shared" si="23"/>
        <v>Gastos_Gerais</v>
      </c>
    </row>
    <row r="393" spans="1:16" ht="36" hidden="1" x14ac:dyDescent="0.2">
      <c r="A393" s="622">
        <f>IF(B393="","",COUNT('Diário 3º PA'!$A$4:$A$4242)+COUNT('Diário 4º PA'!$A$4:$A$2224)+COUNT('Diário 5º PA'!$A$4:$A$5221)+ROW()-3)</f>
        <v>6644</v>
      </c>
      <c r="B393" s="641">
        <v>44852</v>
      </c>
      <c r="C393" s="642">
        <v>44835</v>
      </c>
      <c r="D393" s="633" t="s">
        <v>115</v>
      </c>
      <c r="E393" s="627" t="s">
        <v>378</v>
      </c>
      <c r="F393" s="639">
        <v>234.77</v>
      </c>
      <c r="G393" s="633" t="s">
        <v>8443</v>
      </c>
      <c r="H393" s="633" t="s">
        <v>138</v>
      </c>
      <c r="I393" s="627" t="s">
        <v>682</v>
      </c>
      <c r="J393" s="628" t="s">
        <v>1016</v>
      </c>
      <c r="K393" s="635" t="s">
        <v>2110</v>
      </c>
      <c r="L393" s="657" t="s">
        <v>8444</v>
      </c>
      <c r="M393" s="659">
        <v>44852</v>
      </c>
      <c r="N393" s="630">
        <f t="shared" si="21"/>
        <v>10</v>
      </c>
      <c r="O393" s="630">
        <f t="shared" si="22"/>
        <v>10</v>
      </c>
      <c r="P393" s="631" t="str">
        <f t="shared" si="23"/>
        <v>Gastos_Gerais</v>
      </c>
    </row>
    <row r="394" spans="1:16" ht="36" hidden="1" x14ac:dyDescent="0.2">
      <c r="A394" s="622">
        <f>IF(B394="","",COUNT('Diário 3º PA'!$A$4:$A$4242)+COUNT('Diário 4º PA'!$A$4:$A$2224)+COUNT('Diário 5º PA'!$A$4:$A$5221)+ROW()-3)</f>
        <v>6645</v>
      </c>
      <c r="B394" s="641">
        <v>44852</v>
      </c>
      <c r="C394" s="642">
        <v>44835</v>
      </c>
      <c r="D394" s="633" t="s">
        <v>115</v>
      </c>
      <c r="E394" s="627" t="s">
        <v>378</v>
      </c>
      <c r="F394" s="639">
        <v>234.77</v>
      </c>
      <c r="G394" s="633" t="s">
        <v>8445</v>
      </c>
      <c r="H394" s="633" t="s">
        <v>131</v>
      </c>
      <c r="I394" s="627" t="s">
        <v>682</v>
      </c>
      <c r="J394" s="628" t="s">
        <v>1016</v>
      </c>
      <c r="K394" s="635" t="s">
        <v>2110</v>
      </c>
      <c r="L394" s="657" t="s">
        <v>8446</v>
      </c>
      <c r="M394" s="659">
        <v>44852</v>
      </c>
      <c r="N394" s="630">
        <f t="shared" si="21"/>
        <v>10</v>
      </c>
      <c r="O394" s="630">
        <f t="shared" si="22"/>
        <v>10</v>
      </c>
      <c r="P394" s="631" t="str">
        <f t="shared" si="23"/>
        <v>Gastos_Gerais</v>
      </c>
    </row>
    <row r="395" spans="1:16" ht="24" hidden="1" x14ac:dyDescent="0.2">
      <c r="A395" s="622">
        <f>IF(B395="","",COUNT('Diário 3º PA'!$A$4:$A$4242)+COUNT('Diário 4º PA'!$A$4:$A$2224)+COUNT('Diário 5º PA'!$A$4:$A$5221)+ROW()-3)</f>
        <v>6646</v>
      </c>
      <c r="B395" s="641">
        <v>44852</v>
      </c>
      <c r="C395" s="642">
        <v>44835</v>
      </c>
      <c r="D395" s="633" t="s">
        <v>115</v>
      </c>
      <c r="E395" s="626" t="s">
        <v>342</v>
      </c>
      <c r="F395" s="639">
        <v>60</v>
      </c>
      <c r="G395" s="626" t="s">
        <v>7131</v>
      </c>
      <c r="H395" s="626" t="s">
        <v>131</v>
      </c>
      <c r="I395" s="627" t="s">
        <v>8447</v>
      </c>
      <c r="J395" s="634" t="s">
        <v>5990</v>
      </c>
      <c r="K395" s="632" t="s">
        <v>1531</v>
      </c>
      <c r="L395" s="634">
        <v>593775762</v>
      </c>
      <c r="M395" s="659">
        <v>44852</v>
      </c>
      <c r="N395" s="630">
        <f t="shared" si="21"/>
        <v>10</v>
      </c>
      <c r="O395" s="630">
        <f t="shared" si="22"/>
        <v>10</v>
      </c>
      <c r="P395" s="631" t="str">
        <f t="shared" si="23"/>
        <v>Gastos_Gerais</v>
      </c>
    </row>
    <row r="396" spans="1:16" ht="24" hidden="1" x14ac:dyDescent="0.2">
      <c r="A396" s="622">
        <f>IF(B396="","",COUNT('Diário 3º PA'!$A$4:$A$4242)+COUNT('Diário 4º PA'!$A$4:$A$2224)+COUNT('Diário 5º PA'!$A$4:$A$5221)+ROW()-3)</f>
        <v>6647</v>
      </c>
      <c r="B396" s="641">
        <v>44852</v>
      </c>
      <c r="C396" s="642">
        <v>44835</v>
      </c>
      <c r="D396" s="633" t="s">
        <v>115</v>
      </c>
      <c r="E396" s="626" t="s">
        <v>342</v>
      </c>
      <c r="F396" s="639">
        <v>60</v>
      </c>
      <c r="G396" s="626" t="s">
        <v>8448</v>
      </c>
      <c r="H396" s="626" t="s">
        <v>131</v>
      </c>
      <c r="I396" s="627" t="s">
        <v>7373</v>
      </c>
      <c r="J396" s="634" t="s">
        <v>5990</v>
      </c>
      <c r="K396" s="632" t="s">
        <v>1531</v>
      </c>
      <c r="L396" s="634">
        <v>593775762</v>
      </c>
      <c r="M396" s="659">
        <v>44852</v>
      </c>
      <c r="N396" s="630">
        <f t="shared" si="21"/>
        <v>10</v>
      </c>
      <c r="O396" s="630">
        <f t="shared" si="22"/>
        <v>10</v>
      </c>
      <c r="P396" s="631" t="str">
        <f t="shared" si="23"/>
        <v>Gastos_Gerais</v>
      </c>
    </row>
    <row r="397" spans="1:16" ht="24" hidden="1" x14ac:dyDescent="0.2">
      <c r="A397" s="622">
        <f>IF(B397="","",COUNT('Diário 3º PA'!$A$4:$A$4242)+COUNT('Diário 4º PA'!$A$4:$A$2224)+COUNT('Diário 5º PA'!$A$4:$A$5221)+ROW()-3)</f>
        <v>6648</v>
      </c>
      <c r="B397" s="641">
        <v>44852</v>
      </c>
      <c r="C397" s="658">
        <v>44835</v>
      </c>
      <c r="D397" s="626" t="s">
        <v>104</v>
      </c>
      <c r="E397" s="626" t="s">
        <v>187</v>
      </c>
      <c r="F397" s="639">
        <v>238.63</v>
      </c>
      <c r="G397" s="626" t="s">
        <v>1019</v>
      </c>
      <c r="H397" s="626" t="s">
        <v>135</v>
      </c>
      <c r="I397" s="627" t="s">
        <v>8449</v>
      </c>
      <c r="J397" s="634" t="s">
        <v>5990</v>
      </c>
      <c r="K397" s="632" t="s">
        <v>1531</v>
      </c>
      <c r="L397" s="634">
        <v>593775762</v>
      </c>
      <c r="M397" s="659">
        <v>44852</v>
      </c>
      <c r="N397" s="630">
        <f t="shared" si="21"/>
        <v>10</v>
      </c>
      <c r="O397" s="630">
        <f t="shared" si="22"/>
        <v>10</v>
      </c>
      <c r="P397" s="631" t="str">
        <f t="shared" si="23"/>
        <v>Gastos_com_Pessoal</v>
      </c>
    </row>
    <row r="398" spans="1:16" ht="24" hidden="1" x14ac:dyDescent="0.2">
      <c r="A398" s="622">
        <f>IF(B398="","",COUNT('Diário 3º PA'!$A$4:$A$4242)+COUNT('Diário 4º PA'!$A$4:$A$2224)+COUNT('Diário 5º PA'!$A$4:$A$5221)+ROW()-3)</f>
        <v>6649</v>
      </c>
      <c r="B398" s="641">
        <v>44852</v>
      </c>
      <c r="C398" s="658">
        <v>44835</v>
      </c>
      <c r="D398" s="626" t="s">
        <v>104</v>
      </c>
      <c r="E398" s="626" t="s">
        <v>189</v>
      </c>
      <c r="F398" s="639">
        <v>238.63</v>
      </c>
      <c r="G398" s="626" t="s">
        <v>915</v>
      </c>
      <c r="H398" s="626" t="s">
        <v>135</v>
      </c>
      <c r="I398" s="627" t="s">
        <v>8449</v>
      </c>
      <c r="J398" s="634" t="s">
        <v>5990</v>
      </c>
      <c r="K398" s="632" t="s">
        <v>1531</v>
      </c>
      <c r="L398" s="634">
        <v>593775762</v>
      </c>
      <c r="M398" s="659">
        <v>44852</v>
      </c>
      <c r="N398" s="630">
        <f t="shared" si="21"/>
        <v>10</v>
      </c>
      <c r="O398" s="630">
        <f t="shared" si="22"/>
        <v>10</v>
      </c>
      <c r="P398" s="631" t="str">
        <f t="shared" si="23"/>
        <v>Gastos_com_Pessoal</v>
      </c>
    </row>
    <row r="399" spans="1:16" ht="24" hidden="1" x14ac:dyDescent="0.2">
      <c r="A399" s="622">
        <f>IF(B399="","",COUNT('Diário 3º PA'!$A$4:$A$4242)+COUNT('Diário 4º PA'!$A$4:$A$2224)+COUNT('Diário 5º PA'!$A$4:$A$5221)+ROW()-3)</f>
        <v>6650</v>
      </c>
      <c r="B399" s="641">
        <v>44852</v>
      </c>
      <c r="C399" s="658">
        <v>44835</v>
      </c>
      <c r="D399" s="626" t="s">
        <v>104</v>
      </c>
      <c r="E399" s="626" t="s">
        <v>191</v>
      </c>
      <c r="F399" s="639">
        <v>79.540000000000006</v>
      </c>
      <c r="G399" s="626" t="s">
        <v>918</v>
      </c>
      <c r="H399" s="626" t="s">
        <v>135</v>
      </c>
      <c r="I399" s="627" t="s">
        <v>8449</v>
      </c>
      <c r="J399" s="634" t="s">
        <v>5990</v>
      </c>
      <c r="K399" s="632" t="s">
        <v>1531</v>
      </c>
      <c r="L399" s="634">
        <v>593775762</v>
      </c>
      <c r="M399" s="659">
        <v>44852</v>
      </c>
      <c r="N399" s="630">
        <f t="shared" si="21"/>
        <v>10</v>
      </c>
      <c r="O399" s="630">
        <f t="shared" si="22"/>
        <v>10</v>
      </c>
      <c r="P399" s="631" t="str">
        <f t="shared" si="23"/>
        <v>Gastos_com_Pessoal</v>
      </c>
    </row>
    <row r="400" spans="1:16" ht="36" hidden="1" x14ac:dyDescent="0.2">
      <c r="A400" s="622">
        <f>IF(B400="","",COUNT('Diário 3º PA'!$A$4:$A$4242)+COUNT('Diário 4º PA'!$A$4:$A$2224)+COUNT('Diário 5º PA'!$A$4:$A$5221)+ROW()-3)</f>
        <v>6651</v>
      </c>
      <c r="B400" s="641">
        <v>44852</v>
      </c>
      <c r="C400" s="658">
        <v>44835</v>
      </c>
      <c r="D400" s="626" t="s">
        <v>104</v>
      </c>
      <c r="E400" s="626" t="s">
        <v>193</v>
      </c>
      <c r="F400" s="639">
        <v>727.79</v>
      </c>
      <c r="G400" s="626" t="s">
        <v>919</v>
      </c>
      <c r="H400" s="626" t="s">
        <v>135</v>
      </c>
      <c r="I400" s="627" t="s">
        <v>8449</v>
      </c>
      <c r="J400" s="634" t="s">
        <v>5990</v>
      </c>
      <c r="K400" s="632" t="s">
        <v>1531</v>
      </c>
      <c r="L400" s="634">
        <v>593775762</v>
      </c>
      <c r="M400" s="659">
        <v>44852</v>
      </c>
      <c r="N400" s="630">
        <f t="shared" si="21"/>
        <v>10</v>
      </c>
      <c r="O400" s="630">
        <f t="shared" si="22"/>
        <v>10</v>
      </c>
      <c r="P400" s="631" t="str">
        <f t="shared" si="23"/>
        <v>Gastos_com_Pessoal</v>
      </c>
    </row>
    <row r="401" spans="1:16" ht="24" hidden="1" x14ac:dyDescent="0.2">
      <c r="A401" s="622">
        <f>IF(B401="","",COUNT('Diário 3º PA'!$A$4:$A$4242)+COUNT('Diário 4º PA'!$A$4:$A$2224)+COUNT('Diário 5º PA'!$A$4:$A$5221)+ROW()-3)</f>
        <v>6652</v>
      </c>
      <c r="B401" s="641">
        <v>44853</v>
      </c>
      <c r="C401" s="642">
        <v>44835</v>
      </c>
      <c r="D401" s="633" t="s">
        <v>104</v>
      </c>
      <c r="E401" s="633" t="s">
        <v>212</v>
      </c>
      <c r="F401" s="639">
        <v>19661.8</v>
      </c>
      <c r="G401" s="633" t="s">
        <v>8450</v>
      </c>
      <c r="H401" s="633" t="s">
        <v>127</v>
      </c>
      <c r="I401" s="627" t="s">
        <v>1152</v>
      </c>
      <c r="J401" s="629" t="s">
        <v>704</v>
      </c>
      <c r="K401" s="657" t="s">
        <v>428</v>
      </c>
      <c r="L401" s="657">
        <v>323524</v>
      </c>
      <c r="M401" s="659">
        <v>44837</v>
      </c>
      <c r="N401" s="630">
        <f t="shared" si="21"/>
        <v>10</v>
      </c>
      <c r="O401" s="630">
        <f t="shared" si="22"/>
        <v>10</v>
      </c>
      <c r="P401" s="631" t="str">
        <f t="shared" si="23"/>
        <v>Gastos_com_Pessoal</v>
      </c>
    </row>
    <row r="402" spans="1:16" ht="24" hidden="1" x14ac:dyDescent="0.2">
      <c r="A402" s="622">
        <f>IF(B402="","",COUNT('Diário 3º PA'!$A$4:$A$4242)+COUNT('Diário 4º PA'!$A$4:$A$2224)+COUNT('Diário 5º PA'!$A$4:$A$5221)+ROW()-3)</f>
        <v>6653</v>
      </c>
      <c r="B402" s="641">
        <v>44853</v>
      </c>
      <c r="C402" s="642">
        <v>44835</v>
      </c>
      <c r="D402" s="626" t="s">
        <v>115</v>
      </c>
      <c r="E402" s="626" t="s">
        <v>336</v>
      </c>
      <c r="F402" s="639">
        <v>175.75</v>
      </c>
      <c r="G402" s="626" t="s">
        <v>8451</v>
      </c>
      <c r="H402" s="626" t="s">
        <v>128</v>
      </c>
      <c r="I402" s="627" t="s">
        <v>8452</v>
      </c>
      <c r="J402" s="629" t="s">
        <v>704</v>
      </c>
      <c r="K402" s="657" t="s">
        <v>428</v>
      </c>
      <c r="L402" s="634">
        <v>2022126</v>
      </c>
      <c r="M402" s="659">
        <v>44837</v>
      </c>
      <c r="N402" s="630">
        <f t="shared" si="21"/>
        <v>10</v>
      </c>
      <c r="O402" s="630">
        <f t="shared" si="22"/>
        <v>10</v>
      </c>
      <c r="P402" s="631" t="str">
        <f t="shared" si="23"/>
        <v>Gastos_Gerais</v>
      </c>
    </row>
    <row r="403" spans="1:16" hidden="1" x14ac:dyDescent="0.2">
      <c r="A403" s="622">
        <f>IF(B403="","",COUNT('Diário 3º PA'!$A$4:$A$4242)+COUNT('Diário 4º PA'!$A$4:$A$2224)+COUNT('Diário 5º PA'!$A$4:$A$5221)+ROW()-3)</f>
        <v>6654</v>
      </c>
      <c r="B403" s="641">
        <v>44853</v>
      </c>
      <c r="C403" s="642">
        <v>44805</v>
      </c>
      <c r="D403" s="633" t="s">
        <v>115</v>
      </c>
      <c r="E403" s="633" t="s">
        <v>234</v>
      </c>
      <c r="F403" s="639">
        <v>177.38</v>
      </c>
      <c r="G403" s="633" t="s">
        <v>3767</v>
      </c>
      <c r="H403" s="627" t="s">
        <v>138</v>
      </c>
      <c r="I403" s="627" t="s">
        <v>655</v>
      </c>
      <c r="J403" s="629" t="s">
        <v>704</v>
      </c>
      <c r="K403" s="635" t="s">
        <v>705</v>
      </c>
      <c r="L403" s="657" t="s">
        <v>8453</v>
      </c>
      <c r="M403" s="641">
        <v>44853</v>
      </c>
      <c r="N403" s="630">
        <f t="shared" si="21"/>
        <v>10</v>
      </c>
      <c r="O403" s="630">
        <f t="shared" si="22"/>
        <v>9</v>
      </c>
      <c r="P403" s="631" t="str">
        <f t="shared" si="23"/>
        <v>Gastos_Gerais</v>
      </c>
    </row>
    <row r="404" spans="1:16" hidden="1" x14ac:dyDescent="0.2">
      <c r="A404" s="622">
        <f>IF(B404="","",COUNT('Diário 3º PA'!$A$4:$A$4242)+COUNT('Diário 4º PA'!$A$4:$A$2224)+COUNT('Diário 5º PA'!$A$4:$A$5221)+ROW()-3)</f>
        <v>6655</v>
      </c>
      <c r="B404" s="641">
        <v>44853</v>
      </c>
      <c r="C404" s="642">
        <v>44805</v>
      </c>
      <c r="D404" s="633" t="s">
        <v>115</v>
      </c>
      <c r="E404" s="633" t="s">
        <v>234</v>
      </c>
      <c r="F404" s="639">
        <v>175.36</v>
      </c>
      <c r="G404" s="633" t="s">
        <v>3767</v>
      </c>
      <c r="H404" s="633" t="s">
        <v>129</v>
      </c>
      <c r="I404" s="627" t="s">
        <v>655</v>
      </c>
      <c r="J404" s="629" t="s">
        <v>704</v>
      </c>
      <c r="K404" s="657" t="s">
        <v>705</v>
      </c>
      <c r="L404" s="657" t="s">
        <v>8454</v>
      </c>
      <c r="M404" s="641">
        <v>44853</v>
      </c>
      <c r="N404" s="630">
        <f t="shared" si="21"/>
        <v>10</v>
      </c>
      <c r="O404" s="630">
        <f t="shared" si="22"/>
        <v>9</v>
      </c>
      <c r="P404" s="631" t="str">
        <f t="shared" si="23"/>
        <v>Gastos_Gerais</v>
      </c>
    </row>
    <row r="405" spans="1:16" hidden="1" x14ac:dyDescent="0.2">
      <c r="A405" s="622">
        <f>IF(B405="","",COUNT('Diário 3º PA'!$A$4:$A$4242)+COUNT('Diário 4º PA'!$A$4:$A$2224)+COUNT('Diário 5º PA'!$A$4:$A$5221)+ROW()-3)</f>
        <v>6656</v>
      </c>
      <c r="B405" s="641">
        <v>44853</v>
      </c>
      <c r="C405" s="642">
        <v>44805</v>
      </c>
      <c r="D405" s="633" t="s">
        <v>115</v>
      </c>
      <c r="E405" s="633" t="s">
        <v>234</v>
      </c>
      <c r="F405" s="639">
        <v>150.34</v>
      </c>
      <c r="G405" s="633" t="s">
        <v>3767</v>
      </c>
      <c r="H405" s="627" t="s">
        <v>135</v>
      </c>
      <c r="I405" s="633" t="s">
        <v>655</v>
      </c>
      <c r="J405" s="629" t="s">
        <v>704</v>
      </c>
      <c r="K405" s="657" t="s">
        <v>705</v>
      </c>
      <c r="L405" s="657" t="s">
        <v>8455</v>
      </c>
      <c r="M405" s="641">
        <v>44853</v>
      </c>
      <c r="N405" s="630">
        <f t="shared" si="21"/>
        <v>10</v>
      </c>
      <c r="O405" s="630">
        <f t="shared" si="22"/>
        <v>9</v>
      </c>
      <c r="P405" s="631" t="str">
        <f t="shared" si="23"/>
        <v>Gastos_Gerais</v>
      </c>
    </row>
    <row r="406" spans="1:16" ht="36" hidden="1" x14ac:dyDescent="0.2">
      <c r="A406" s="622">
        <f>IF(B406="","",COUNT('Diário 3º PA'!$A$4:$A$4242)+COUNT('Diário 4º PA'!$A$4:$A$2224)+COUNT('Diário 5º PA'!$A$4:$A$5221)+ROW()-3)</f>
        <v>6657</v>
      </c>
      <c r="B406" s="641">
        <v>44853</v>
      </c>
      <c r="C406" s="642">
        <v>44805</v>
      </c>
      <c r="D406" s="633" t="s">
        <v>115</v>
      </c>
      <c r="E406" s="633" t="s">
        <v>238</v>
      </c>
      <c r="F406" s="639">
        <v>683.32</v>
      </c>
      <c r="G406" s="633" t="s">
        <v>8456</v>
      </c>
      <c r="H406" s="633" t="s">
        <v>131</v>
      </c>
      <c r="I406" s="633" t="s">
        <v>768</v>
      </c>
      <c r="J406" s="629" t="s">
        <v>704</v>
      </c>
      <c r="K406" s="657" t="s">
        <v>705</v>
      </c>
      <c r="L406" s="657" t="s">
        <v>8457</v>
      </c>
      <c r="M406" s="641">
        <v>44853</v>
      </c>
      <c r="N406" s="630">
        <f t="shared" si="21"/>
        <v>10</v>
      </c>
      <c r="O406" s="630">
        <f t="shared" si="22"/>
        <v>9</v>
      </c>
      <c r="P406" s="631" t="str">
        <f t="shared" si="23"/>
        <v>Gastos_Gerais</v>
      </c>
    </row>
    <row r="407" spans="1:16" hidden="1" x14ac:dyDescent="0.2">
      <c r="A407" s="622">
        <f>IF(B407="","",COUNT('Diário 3º PA'!$A$4:$A$4242)+COUNT('Diário 4º PA'!$A$4:$A$2224)+COUNT('Diário 5º PA'!$A$4:$A$5221)+ROW()-3)</f>
        <v>6658</v>
      </c>
      <c r="B407" s="641">
        <v>44853</v>
      </c>
      <c r="C407" s="642">
        <v>44805</v>
      </c>
      <c r="D407" s="633" t="s">
        <v>115</v>
      </c>
      <c r="E407" s="633" t="s">
        <v>234</v>
      </c>
      <c r="F407" s="639">
        <v>106.03</v>
      </c>
      <c r="G407" s="633" t="s">
        <v>3767</v>
      </c>
      <c r="H407" s="633" t="s">
        <v>139</v>
      </c>
      <c r="I407" s="633" t="s">
        <v>768</v>
      </c>
      <c r="J407" s="629" t="s">
        <v>704</v>
      </c>
      <c r="K407" s="657" t="s">
        <v>705</v>
      </c>
      <c r="L407" s="657" t="s">
        <v>8458</v>
      </c>
      <c r="M407" s="641">
        <v>44853</v>
      </c>
      <c r="N407" s="630">
        <f t="shared" si="21"/>
        <v>10</v>
      </c>
      <c r="O407" s="630">
        <f t="shared" si="22"/>
        <v>9</v>
      </c>
      <c r="P407" s="631" t="str">
        <f t="shared" si="23"/>
        <v>Gastos_Gerais</v>
      </c>
    </row>
    <row r="408" spans="1:16" ht="24" hidden="1" x14ac:dyDescent="0.2">
      <c r="A408" s="622">
        <f>IF(B408="","",COUNT('Diário 3º PA'!$A$4:$A$4242)+COUNT('Diário 4º PA'!$A$4:$A$2224)+COUNT('Diário 5º PA'!$A$4:$A$5221)+ROW()-3)</f>
        <v>6659</v>
      </c>
      <c r="B408" s="641">
        <v>44853</v>
      </c>
      <c r="C408" s="642">
        <v>44805</v>
      </c>
      <c r="D408" s="633" t="s">
        <v>115</v>
      </c>
      <c r="E408" s="633" t="s">
        <v>238</v>
      </c>
      <c r="F408" s="639">
        <v>683.32</v>
      </c>
      <c r="G408" s="633" t="s">
        <v>921</v>
      </c>
      <c r="H408" s="633" t="s">
        <v>139</v>
      </c>
      <c r="I408" s="633" t="s">
        <v>768</v>
      </c>
      <c r="J408" s="629" t="s">
        <v>704</v>
      </c>
      <c r="K408" s="657" t="s">
        <v>705</v>
      </c>
      <c r="L408" s="657" t="s">
        <v>8459</v>
      </c>
      <c r="M408" s="641">
        <v>44853</v>
      </c>
      <c r="N408" s="630">
        <f t="shared" si="21"/>
        <v>10</v>
      </c>
      <c r="O408" s="630">
        <f t="shared" si="22"/>
        <v>9</v>
      </c>
      <c r="P408" s="631" t="str">
        <f t="shared" si="23"/>
        <v>Gastos_Gerais</v>
      </c>
    </row>
    <row r="409" spans="1:16" hidden="1" x14ac:dyDescent="0.2">
      <c r="A409" s="622">
        <f>IF(B409="","",COUNT('Diário 3º PA'!$A$4:$A$4242)+COUNT('Diário 4º PA'!$A$4:$A$2224)+COUNT('Diário 5º PA'!$A$4:$A$5221)+ROW()-3)</f>
        <v>6660</v>
      </c>
      <c r="B409" s="641">
        <v>44853</v>
      </c>
      <c r="C409" s="642">
        <v>44805</v>
      </c>
      <c r="D409" s="633" t="s">
        <v>115</v>
      </c>
      <c r="E409" s="633" t="s">
        <v>234</v>
      </c>
      <c r="F409" s="639">
        <v>120.28</v>
      </c>
      <c r="G409" s="633" t="s">
        <v>3767</v>
      </c>
      <c r="H409" s="633" t="s">
        <v>137</v>
      </c>
      <c r="I409" s="633" t="s">
        <v>768</v>
      </c>
      <c r="J409" s="629" t="s">
        <v>704</v>
      </c>
      <c r="K409" s="657" t="s">
        <v>705</v>
      </c>
      <c r="L409" s="657" t="s">
        <v>8460</v>
      </c>
      <c r="M409" s="641">
        <v>44853</v>
      </c>
      <c r="N409" s="630">
        <f t="shared" si="21"/>
        <v>10</v>
      </c>
      <c r="O409" s="630">
        <f t="shared" si="22"/>
        <v>9</v>
      </c>
      <c r="P409" s="631" t="str">
        <f t="shared" si="23"/>
        <v>Gastos_Gerais</v>
      </c>
    </row>
    <row r="410" spans="1:16" hidden="1" x14ac:dyDescent="0.2">
      <c r="A410" s="622">
        <f>IF(B410="","",COUNT('Diário 3º PA'!$A$4:$A$4242)+COUNT('Diário 4º PA'!$A$4:$A$2224)+COUNT('Diário 5º PA'!$A$4:$A$5221)+ROW()-3)</f>
        <v>6661</v>
      </c>
      <c r="B410" s="641">
        <v>44853</v>
      </c>
      <c r="C410" s="642">
        <v>44805</v>
      </c>
      <c r="D410" s="633" t="s">
        <v>115</v>
      </c>
      <c r="E410" s="633" t="s">
        <v>230</v>
      </c>
      <c r="F410" s="639">
        <v>1552.55</v>
      </c>
      <c r="G410" s="633" t="s">
        <v>230</v>
      </c>
      <c r="H410" s="633" t="s">
        <v>137</v>
      </c>
      <c r="I410" s="627" t="s">
        <v>5988</v>
      </c>
      <c r="J410" s="629" t="s">
        <v>704</v>
      </c>
      <c r="K410" s="657" t="s">
        <v>428</v>
      </c>
      <c r="L410" s="657">
        <v>88968693</v>
      </c>
      <c r="M410" s="641">
        <v>44853</v>
      </c>
      <c r="N410" s="630">
        <f t="shared" si="21"/>
        <v>10</v>
      </c>
      <c r="O410" s="630">
        <f t="shared" si="22"/>
        <v>9</v>
      </c>
      <c r="P410" s="631" t="str">
        <f t="shared" si="23"/>
        <v>Gastos_Gerais</v>
      </c>
    </row>
    <row r="411" spans="1:16" hidden="1" x14ac:dyDescent="0.2">
      <c r="A411" s="622">
        <f>IF(B411="","",COUNT('Diário 3º PA'!$A$4:$A$4242)+COUNT('Diário 4º PA'!$A$4:$A$2224)+COUNT('Diário 5º PA'!$A$4:$A$5221)+ROW()-3)</f>
        <v>6662</v>
      </c>
      <c r="B411" s="641">
        <v>44853</v>
      </c>
      <c r="C411" s="642">
        <v>44805</v>
      </c>
      <c r="D411" s="633" t="s">
        <v>115</v>
      </c>
      <c r="E411" s="633" t="s">
        <v>234</v>
      </c>
      <c r="F411" s="639">
        <v>199.03</v>
      </c>
      <c r="G411" s="633" t="s">
        <v>3767</v>
      </c>
      <c r="H411" s="633" t="s">
        <v>132</v>
      </c>
      <c r="I411" s="633" t="s">
        <v>768</v>
      </c>
      <c r="J411" s="629" t="s">
        <v>704</v>
      </c>
      <c r="K411" s="657" t="s">
        <v>705</v>
      </c>
      <c r="L411" s="657" t="s">
        <v>8461</v>
      </c>
      <c r="M411" s="641">
        <v>44853</v>
      </c>
      <c r="N411" s="630">
        <f t="shared" si="21"/>
        <v>10</v>
      </c>
      <c r="O411" s="630">
        <f t="shared" si="22"/>
        <v>9</v>
      </c>
      <c r="P411" s="631" t="str">
        <f t="shared" si="23"/>
        <v>Gastos_Gerais</v>
      </c>
    </row>
    <row r="412" spans="1:16" hidden="1" x14ac:dyDescent="0.2">
      <c r="A412" s="622">
        <f>IF(B412="","",COUNT('Diário 3º PA'!$A$4:$A$4242)+COUNT('Diário 4º PA'!$A$4:$A$2224)+COUNT('Diário 5º PA'!$A$4:$A$5221)+ROW()-3)</f>
        <v>6663</v>
      </c>
      <c r="B412" s="641">
        <v>44853</v>
      </c>
      <c r="C412" s="642">
        <v>44805</v>
      </c>
      <c r="D412" s="633" t="s">
        <v>115</v>
      </c>
      <c r="E412" s="633" t="s">
        <v>234</v>
      </c>
      <c r="F412" s="639">
        <v>15.47</v>
      </c>
      <c r="G412" s="633" t="s">
        <v>3767</v>
      </c>
      <c r="H412" s="633" t="s">
        <v>131</v>
      </c>
      <c r="I412" s="633" t="s">
        <v>768</v>
      </c>
      <c r="J412" s="629" t="s">
        <v>704</v>
      </c>
      <c r="K412" s="657" t="s">
        <v>705</v>
      </c>
      <c r="L412" s="657" t="s">
        <v>8462</v>
      </c>
      <c r="M412" s="641">
        <v>44853</v>
      </c>
      <c r="N412" s="630">
        <f t="shared" si="21"/>
        <v>10</v>
      </c>
      <c r="O412" s="630">
        <f t="shared" si="22"/>
        <v>9</v>
      </c>
      <c r="P412" s="631" t="str">
        <f t="shared" si="23"/>
        <v>Gastos_Gerais</v>
      </c>
    </row>
    <row r="413" spans="1:16" hidden="1" x14ac:dyDescent="0.2">
      <c r="A413" s="622">
        <f>IF(B413="","",COUNT('Diário 3º PA'!$A$4:$A$4242)+COUNT('Diário 4º PA'!$A$4:$A$2224)+COUNT('Diário 5º PA'!$A$4:$A$5221)+ROW()-3)</f>
        <v>6664</v>
      </c>
      <c r="B413" s="641">
        <v>44853</v>
      </c>
      <c r="C413" s="642">
        <v>44805</v>
      </c>
      <c r="D413" s="633" t="s">
        <v>115</v>
      </c>
      <c r="E413" s="633" t="s">
        <v>234</v>
      </c>
      <c r="F413" s="639">
        <v>102.07</v>
      </c>
      <c r="G413" s="633" t="s">
        <v>3767</v>
      </c>
      <c r="H413" s="633" t="s">
        <v>134</v>
      </c>
      <c r="I413" s="633" t="s">
        <v>768</v>
      </c>
      <c r="J413" s="629" t="s">
        <v>704</v>
      </c>
      <c r="K413" s="657" t="s">
        <v>705</v>
      </c>
      <c r="L413" s="657" t="s">
        <v>8463</v>
      </c>
      <c r="M413" s="641">
        <v>44853</v>
      </c>
      <c r="N413" s="630">
        <f t="shared" si="21"/>
        <v>10</v>
      </c>
      <c r="O413" s="630">
        <f t="shared" si="22"/>
        <v>9</v>
      </c>
      <c r="P413" s="631" t="str">
        <f t="shared" si="23"/>
        <v>Gastos_Gerais</v>
      </c>
    </row>
    <row r="414" spans="1:16" hidden="1" x14ac:dyDescent="0.2">
      <c r="A414" s="622">
        <f>IF(B414="","",COUNT('Diário 3º PA'!$A$4:$A$4242)+COUNT('Diário 4º PA'!$A$4:$A$2224)+COUNT('Diário 5º PA'!$A$4:$A$5221)+ROW()-3)</f>
        <v>6665</v>
      </c>
      <c r="B414" s="641">
        <v>44853</v>
      </c>
      <c r="C414" s="642">
        <v>44805</v>
      </c>
      <c r="D414" s="633" t="s">
        <v>115</v>
      </c>
      <c r="E414" s="633" t="s">
        <v>234</v>
      </c>
      <c r="F414" s="639">
        <v>134.26</v>
      </c>
      <c r="G414" s="633" t="s">
        <v>3767</v>
      </c>
      <c r="H414" s="633" t="s">
        <v>136</v>
      </c>
      <c r="I414" s="633" t="s">
        <v>768</v>
      </c>
      <c r="J414" s="629" t="s">
        <v>704</v>
      </c>
      <c r="K414" s="657" t="s">
        <v>705</v>
      </c>
      <c r="L414" s="657" t="s">
        <v>8464</v>
      </c>
      <c r="M414" s="641">
        <v>44853</v>
      </c>
      <c r="N414" s="630">
        <f t="shared" si="21"/>
        <v>10</v>
      </c>
      <c r="O414" s="630">
        <f t="shared" si="22"/>
        <v>9</v>
      </c>
      <c r="P414" s="631" t="str">
        <f t="shared" si="23"/>
        <v>Gastos_Gerais</v>
      </c>
    </row>
    <row r="415" spans="1:16" ht="36" hidden="1" x14ac:dyDescent="0.2">
      <c r="A415" s="622">
        <f>IF(B415="","",COUNT('Diário 3º PA'!$A$4:$A$4242)+COUNT('Diário 4º PA'!$A$4:$A$2224)+COUNT('Diário 5º PA'!$A$4:$A$5221)+ROW()-3)</f>
        <v>6666</v>
      </c>
      <c r="B415" s="641">
        <v>44853</v>
      </c>
      <c r="C415" s="642">
        <v>44835</v>
      </c>
      <c r="D415" s="633" t="s">
        <v>115</v>
      </c>
      <c r="E415" s="626" t="s">
        <v>318</v>
      </c>
      <c r="F415" s="639">
        <v>1892.67</v>
      </c>
      <c r="G415" s="633" t="s">
        <v>8465</v>
      </c>
      <c r="H415" s="627" t="s">
        <v>127</v>
      </c>
      <c r="I415" s="627" t="s">
        <v>3656</v>
      </c>
      <c r="J415" s="629" t="s">
        <v>704</v>
      </c>
      <c r="K415" s="635" t="s">
        <v>428</v>
      </c>
      <c r="L415" s="657">
        <v>2022343</v>
      </c>
      <c r="M415" s="659">
        <v>44852</v>
      </c>
      <c r="N415" s="630">
        <f t="shared" si="21"/>
        <v>10</v>
      </c>
      <c r="O415" s="630">
        <f t="shared" si="22"/>
        <v>10</v>
      </c>
      <c r="P415" s="631" t="str">
        <f t="shared" si="23"/>
        <v>Gastos_Gerais</v>
      </c>
    </row>
    <row r="416" spans="1:16" ht="24" hidden="1" x14ac:dyDescent="0.2">
      <c r="A416" s="622">
        <f>IF(B416="","",COUNT('Diário 3º PA'!$A$4:$A$4242)+COUNT('Diário 4º PA'!$A$4:$A$2224)+COUNT('Diário 5º PA'!$A$4:$A$5221)+ROW()-3)</f>
        <v>6667</v>
      </c>
      <c r="B416" s="641">
        <v>44853</v>
      </c>
      <c r="C416" s="642">
        <v>44835</v>
      </c>
      <c r="D416" s="633" t="s">
        <v>115</v>
      </c>
      <c r="E416" s="626" t="s">
        <v>318</v>
      </c>
      <c r="F416" s="639">
        <v>87</v>
      </c>
      <c r="G416" s="626" t="s">
        <v>8466</v>
      </c>
      <c r="H416" s="626" t="s">
        <v>129</v>
      </c>
      <c r="I416" s="627" t="s">
        <v>8467</v>
      </c>
      <c r="J416" s="629" t="s">
        <v>704</v>
      </c>
      <c r="K416" s="635" t="s">
        <v>428</v>
      </c>
      <c r="L416" s="634">
        <v>60</v>
      </c>
      <c r="M416" s="641">
        <v>44853</v>
      </c>
      <c r="N416" s="630">
        <f t="shared" si="21"/>
        <v>10</v>
      </c>
      <c r="O416" s="630">
        <f t="shared" si="22"/>
        <v>10</v>
      </c>
      <c r="P416" s="631" t="str">
        <f t="shared" si="23"/>
        <v>Gastos_Gerais</v>
      </c>
    </row>
    <row r="417" spans="1:16" ht="36" hidden="1" x14ac:dyDescent="0.2">
      <c r="A417" s="622">
        <f>IF(B417="","",COUNT('Diário 3º PA'!$A$4:$A$4242)+COUNT('Diário 4º PA'!$A$4:$A$2224)+COUNT('Diário 5º PA'!$A$4:$A$5221)+ROW()-3)</f>
        <v>6668</v>
      </c>
      <c r="B417" s="641">
        <v>44853</v>
      </c>
      <c r="C417" s="642">
        <v>44835</v>
      </c>
      <c r="D417" s="633" t="s">
        <v>115</v>
      </c>
      <c r="E417" s="626" t="s">
        <v>270</v>
      </c>
      <c r="F417" s="639">
        <v>99.8</v>
      </c>
      <c r="G417" s="626" t="s">
        <v>8468</v>
      </c>
      <c r="H417" s="626" t="s">
        <v>130</v>
      </c>
      <c r="I417" s="627" t="s">
        <v>2860</v>
      </c>
      <c r="J417" s="634" t="s">
        <v>1464</v>
      </c>
      <c r="K417" s="635" t="s">
        <v>428</v>
      </c>
      <c r="L417" s="634">
        <v>1504</v>
      </c>
      <c r="M417" s="664">
        <v>44853</v>
      </c>
      <c r="N417" s="630">
        <f t="shared" si="21"/>
        <v>10</v>
      </c>
      <c r="O417" s="630">
        <f t="shared" si="22"/>
        <v>10</v>
      </c>
      <c r="P417" s="631" t="str">
        <f t="shared" si="23"/>
        <v>Gastos_Gerais</v>
      </c>
    </row>
    <row r="418" spans="1:16" ht="24" hidden="1" x14ac:dyDescent="0.2">
      <c r="A418" s="622">
        <f>IF(B418="","",COUNT('Diário 3º PA'!$A$4:$A$4242)+COUNT('Diário 4º PA'!$A$4:$A$2224)+COUNT('Diário 5º PA'!$A$4:$A$5221)+ROW()-3)</f>
        <v>6669</v>
      </c>
      <c r="B418" s="641">
        <v>44853</v>
      </c>
      <c r="C418" s="642">
        <v>44835</v>
      </c>
      <c r="D418" s="633" t="s">
        <v>115</v>
      </c>
      <c r="E418" s="626" t="s">
        <v>366</v>
      </c>
      <c r="F418" s="639">
        <v>999.44</v>
      </c>
      <c r="G418" s="626" t="s">
        <v>8469</v>
      </c>
      <c r="H418" s="626" t="s">
        <v>129</v>
      </c>
      <c r="I418" s="627" t="s">
        <v>8470</v>
      </c>
      <c r="J418" s="634" t="s">
        <v>1464</v>
      </c>
      <c r="K418" s="635" t="s">
        <v>428</v>
      </c>
      <c r="L418" s="634">
        <v>96</v>
      </c>
      <c r="M418" s="641">
        <v>44852</v>
      </c>
      <c r="N418" s="630">
        <f t="shared" si="21"/>
        <v>10</v>
      </c>
      <c r="O418" s="630">
        <f t="shared" si="22"/>
        <v>10</v>
      </c>
      <c r="P418" s="631" t="str">
        <f t="shared" si="23"/>
        <v>Gastos_Gerais</v>
      </c>
    </row>
    <row r="419" spans="1:16" ht="36" hidden="1" x14ac:dyDescent="0.2">
      <c r="A419" s="622">
        <f>IF(B419="","",COUNT('Diário 3º PA'!$A$4:$A$4242)+COUNT('Diário 4º PA'!$A$4:$A$2224)+COUNT('Diário 5º PA'!$A$4:$A$5221)+ROW()-3)</f>
        <v>6670</v>
      </c>
      <c r="B419" s="641">
        <v>44853</v>
      </c>
      <c r="C419" s="642">
        <v>44835</v>
      </c>
      <c r="D419" s="633" t="s">
        <v>115</v>
      </c>
      <c r="E419" s="626" t="s">
        <v>318</v>
      </c>
      <c r="F419" s="639">
        <v>1892.67</v>
      </c>
      <c r="G419" s="633" t="s">
        <v>8471</v>
      </c>
      <c r="H419" s="627" t="s">
        <v>127</v>
      </c>
      <c r="I419" s="627" t="s">
        <v>3656</v>
      </c>
      <c r="J419" s="629" t="s">
        <v>704</v>
      </c>
      <c r="K419" s="635" t="s">
        <v>428</v>
      </c>
      <c r="L419" s="657">
        <v>2022344</v>
      </c>
      <c r="M419" s="641">
        <v>44852</v>
      </c>
      <c r="N419" s="630">
        <f t="shared" si="21"/>
        <v>10</v>
      </c>
      <c r="O419" s="630">
        <f t="shared" si="22"/>
        <v>10</v>
      </c>
      <c r="P419" s="631" t="str">
        <f t="shared" si="23"/>
        <v>Gastos_Gerais</v>
      </c>
    </row>
    <row r="420" spans="1:16" ht="24" hidden="1" x14ac:dyDescent="0.2">
      <c r="A420" s="622">
        <f>IF(B420="","",COUNT('Diário 3º PA'!$A$4:$A$4242)+COUNT('Diário 4º PA'!$A$4:$A$2224)+COUNT('Diário 5º PA'!$A$4:$A$5221)+ROW()-3)</f>
        <v>6671</v>
      </c>
      <c r="B420" s="641">
        <v>44853</v>
      </c>
      <c r="C420" s="642">
        <v>44805</v>
      </c>
      <c r="D420" s="633" t="s">
        <v>115</v>
      </c>
      <c r="E420" s="633" t="s">
        <v>372</v>
      </c>
      <c r="F420" s="639">
        <v>161.5</v>
      </c>
      <c r="G420" s="633" t="s">
        <v>6414</v>
      </c>
      <c r="H420" s="633" t="s">
        <v>138</v>
      </c>
      <c r="I420" s="627" t="s">
        <v>1191</v>
      </c>
      <c r="J420" s="629" t="s">
        <v>704</v>
      </c>
      <c r="K420" s="657" t="s">
        <v>428</v>
      </c>
      <c r="L420" s="657">
        <v>2356</v>
      </c>
      <c r="M420" s="659">
        <v>44847</v>
      </c>
      <c r="N420" s="630">
        <f t="shared" si="21"/>
        <v>10</v>
      </c>
      <c r="O420" s="630">
        <f t="shared" si="22"/>
        <v>9</v>
      </c>
      <c r="P420" s="631" t="str">
        <f t="shared" si="23"/>
        <v>Gastos_Gerais</v>
      </c>
    </row>
    <row r="421" spans="1:16" ht="24" hidden="1" x14ac:dyDescent="0.2">
      <c r="A421" s="622">
        <f>IF(B421="","",COUNT('Diário 3º PA'!$A$4:$A$4242)+COUNT('Diário 4º PA'!$A$4:$A$2224)+COUNT('Diário 5º PA'!$A$4:$A$5221)+ROW()-3)</f>
        <v>6672</v>
      </c>
      <c r="B421" s="641">
        <v>44853</v>
      </c>
      <c r="C421" s="642">
        <v>44835</v>
      </c>
      <c r="D421" s="633" t="s">
        <v>115</v>
      </c>
      <c r="E421" s="633" t="s">
        <v>298</v>
      </c>
      <c r="F421" s="639">
        <v>2886.5</v>
      </c>
      <c r="G421" s="626" t="s">
        <v>298</v>
      </c>
      <c r="H421" s="633" t="s">
        <v>130</v>
      </c>
      <c r="I421" s="633" t="s">
        <v>1360</v>
      </c>
      <c r="J421" s="629" t="s">
        <v>704</v>
      </c>
      <c r="K421" s="657" t="s">
        <v>428</v>
      </c>
      <c r="L421" s="634">
        <v>44839</v>
      </c>
      <c r="M421" s="641">
        <v>44853</v>
      </c>
      <c r="N421" s="630">
        <f t="shared" si="21"/>
        <v>10</v>
      </c>
      <c r="O421" s="630">
        <f t="shared" si="22"/>
        <v>10</v>
      </c>
      <c r="P421" s="631" t="str">
        <f t="shared" si="23"/>
        <v>Gastos_Gerais</v>
      </c>
    </row>
    <row r="422" spans="1:16" ht="24" hidden="1" x14ac:dyDescent="0.2">
      <c r="A422" s="622">
        <f>IF(B422="","",COUNT('Diário 3º PA'!$A$4:$A$4242)+COUNT('Diário 4º PA'!$A$4:$A$2224)+COUNT('Diário 5º PA'!$A$4:$A$5221)+ROW()-3)</f>
        <v>6673</v>
      </c>
      <c r="B422" s="641">
        <v>44853</v>
      </c>
      <c r="C422" s="642">
        <v>44805</v>
      </c>
      <c r="D422" s="633" t="s">
        <v>115</v>
      </c>
      <c r="E422" s="633" t="s">
        <v>372</v>
      </c>
      <c r="F422" s="639">
        <v>161.5</v>
      </c>
      <c r="G422" s="633" t="s">
        <v>6414</v>
      </c>
      <c r="H422" s="633" t="s">
        <v>131</v>
      </c>
      <c r="I422" s="627" t="s">
        <v>1191</v>
      </c>
      <c r="J422" s="629" t="s">
        <v>704</v>
      </c>
      <c r="K422" s="657" t="s">
        <v>428</v>
      </c>
      <c r="L422" s="657">
        <v>2351</v>
      </c>
      <c r="M422" s="659">
        <v>44847</v>
      </c>
      <c r="N422" s="630">
        <f t="shared" si="21"/>
        <v>10</v>
      </c>
      <c r="O422" s="630">
        <f t="shared" si="22"/>
        <v>9</v>
      </c>
      <c r="P422" s="631" t="str">
        <f t="shared" si="23"/>
        <v>Gastos_Gerais</v>
      </c>
    </row>
    <row r="423" spans="1:16" ht="36" hidden="1" x14ac:dyDescent="0.2">
      <c r="A423" s="622">
        <f>IF(B423="","",COUNT('Diário 3º PA'!$A$4:$A$4242)+COUNT('Diário 4º PA'!$A$4:$A$2224)+COUNT('Diário 5º PA'!$A$4:$A$5221)+ROW()-3)</f>
        <v>6674</v>
      </c>
      <c r="B423" s="641">
        <v>44853</v>
      </c>
      <c r="C423" s="642">
        <v>44835</v>
      </c>
      <c r="D423" s="633" t="s">
        <v>115</v>
      </c>
      <c r="E423" s="626" t="s">
        <v>368</v>
      </c>
      <c r="F423" s="639">
        <v>39</v>
      </c>
      <c r="G423" s="626" t="s">
        <v>8472</v>
      </c>
      <c r="H423" s="626" t="s">
        <v>130</v>
      </c>
      <c r="I423" s="627" t="s">
        <v>8473</v>
      </c>
      <c r="J423" s="629" t="s">
        <v>704</v>
      </c>
      <c r="K423" s="657" t="s">
        <v>428</v>
      </c>
      <c r="L423" s="634">
        <v>1065</v>
      </c>
      <c r="M423" s="641">
        <v>44848</v>
      </c>
      <c r="N423" s="630">
        <f t="shared" si="21"/>
        <v>10</v>
      </c>
      <c r="O423" s="630">
        <f t="shared" si="22"/>
        <v>10</v>
      </c>
      <c r="P423" s="631" t="str">
        <f t="shared" si="23"/>
        <v>Gastos_Gerais</v>
      </c>
    </row>
    <row r="424" spans="1:16" ht="36" hidden="1" x14ac:dyDescent="0.2">
      <c r="A424" s="622">
        <f>IF(B424="","",COUNT('Diário 3º PA'!$A$4:$A$4242)+COUNT('Diário 4º PA'!$A$4:$A$2224)+COUNT('Diário 5º PA'!$A$4:$A$5221)+ROW()-3)</f>
        <v>6675</v>
      </c>
      <c r="B424" s="641">
        <v>44853</v>
      </c>
      <c r="C424" s="642">
        <v>44805</v>
      </c>
      <c r="D424" s="633" t="s">
        <v>115</v>
      </c>
      <c r="E424" s="633" t="s">
        <v>374</v>
      </c>
      <c r="F424" s="639">
        <v>1510.5</v>
      </c>
      <c r="G424" s="633" t="s">
        <v>1190</v>
      </c>
      <c r="H424" s="627" t="s">
        <v>135</v>
      </c>
      <c r="I424" s="627" t="s">
        <v>1191</v>
      </c>
      <c r="J424" s="629" t="s">
        <v>704</v>
      </c>
      <c r="K424" s="635" t="s">
        <v>428</v>
      </c>
      <c r="L424" s="657">
        <v>2267</v>
      </c>
      <c r="M424" s="659">
        <v>44839</v>
      </c>
      <c r="N424" s="630">
        <f t="shared" si="21"/>
        <v>10</v>
      </c>
      <c r="O424" s="630">
        <f t="shared" si="22"/>
        <v>9</v>
      </c>
      <c r="P424" s="631" t="str">
        <f t="shared" si="23"/>
        <v>Gastos_Gerais</v>
      </c>
    </row>
    <row r="425" spans="1:16" ht="36" hidden="1" x14ac:dyDescent="0.2">
      <c r="A425" s="622">
        <f>IF(B425="","",COUNT('Diário 3º PA'!$A$4:$A$4242)+COUNT('Diário 4º PA'!$A$4:$A$2224)+COUNT('Diário 5º PA'!$A$4:$A$5221)+ROW()-3)</f>
        <v>6676</v>
      </c>
      <c r="B425" s="641">
        <v>44853</v>
      </c>
      <c r="C425" s="642">
        <v>44805</v>
      </c>
      <c r="D425" s="633" t="s">
        <v>115</v>
      </c>
      <c r="E425" s="633" t="s">
        <v>374</v>
      </c>
      <c r="F425" s="639">
        <v>2470</v>
      </c>
      <c r="G425" s="633" t="s">
        <v>1190</v>
      </c>
      <c r="H425" s="627" t="s">
        <v>131</v>
      </c>
      <c r="I425" s="627" t="s">
        <v>1191</v>
      </c>
      <c r="J425" s="629" t="s">
        <v>704</v>
      </c>
      <c r="K425" s="635" t="s">
        <v>428</v>
      </c>
      <c r="L425" s="657">
        <v>2265</v>
      </c>
      <c r="M425" s="659">
        <v>44839</v>
      </c>
      <c r="N425" s="630">
        <f t="shared" si="21"/>
        <v>10</v>
      </c>
      <c r="O425" s="630">
        <f t="shared" si="22"/>
        <v>9</v>
      </c>
      <c r="P425" s="631" t="str">
        <f t="shared" si="23"/>
        <v>Gastos_Gerais</v>
      </c>
    </row>
    <row r="426" spans="1:16" ht="24" hidden="1" x14ac:dyDescent="0.2">
      <c r="A426" s="622">
        <f>IF(B426="","",COUNT('Diário 3º PA'!$A$4:$A$4242)+COUNT('Diário 4º PA'!$A$4:$A$2224)+COUNT('Diário 5º PA'!$A$4:$A$5221)+ROW()-3)</f>
        <v>6677</v>
      </c>
      <c r="B426" s="641">
        <v>44853</v>
      </c>
      <c r="C426" s="642">
        <v>44835</v>
      </c>
      <c r="D426" s="633" t="s">
        <v>115</v>
      </c>
      <c r="E426" s="627" t="s">
        <v>364</v>
      </c>
      <c r="F426" s="639">
        <v>709.47</v>
      </c>
      <c r="G426" s="633" t="s">
        <v>1079</v>
      </c>
      <c r="H426" s="627" t="s">
        <v>138</v>
      </c>
      <c r="I426" s="627" t="s">
        <v>3936</v>
      </c>
      <c r="J426" s="629" t="s">
        <v>704</v>
      </c>
      <c r="K426" s="657" t="s">
        <v>428</v>
      </c>
      <c r="L426" s="657">
        <v>36837</v>
      </c>
      <c r="M426" s="659">
        <v>44844</v>
      </c>
      <c r="N426" s="630">
        <f t="shared" si="21"/>
        <v>10</v>
      </c>
      <c r="O426" s="630">
        <f t="shared" si="22"/>
        <v>10</v>
      </c>
      <c r="P426" s="631" t="str">
        <f t="shared" si="23"/>
        <v>Gastos_Gerais</v>
      </c>
    </row>
    <row r="427" spans="1:16" ht="36" hidden="1" x14ac:dyDescent="0.2">
      <c r="A427" s="622">
        <f>IF(B427="","",COUNT('Diário 3º PA'!$A$4:$A$4242)+COUNT('Diário 4º PA'!$A$4:$A$2224)+COUNT('Diário 5º PA'!$A$4:$A$5221)+ROW()-3)</f>
        <v>6678</v>
      </c>
      <c r="B427" s="641">
        <v>44853</v>
      </c>
      <c r="C427" s="642">
        <v>44805</v>
      </c>
      <c r="D427" s="633" t="s">
        <v>115</v>
      </c>
      <c r="E427" s="633" t="s">
        <v>374</v>
      </c>
      <c r="F427" s="639">
        <v>1415.5</v>
      </c>
      <c r="G427" s="633" t="s">
        <v>1190</v>
      </c>
      <c r="H427" s="627" t="s">
        <v>137</v>
      </c>
      <c r="I427" s="627" t="s">
        <v>1191</v>
      </c>
      <c r="J427" s="629" t="s">
        <v>704</v>
      </c>
      <c r="K427" s="635" t="s">
        <v>428</v>
      </c>
      <c r="L427" s="657">
        <v>2268</v>
      </c>
      <c r="M427" s="659">
        <v>44839</v>
      </c>
      <c r="N427" s="630">
        <f t="shared" si="21"/>
        <v>10</v>
      </c>
      <c r="O427" s="630">
        <f t="shared" si="22"/>
        <v>9</v>
      </c>
      <c r="P427" s="631" t="str">
        <f t="shared" si="23"/>
        <v>Gastos_Gerais</v>
      </c>
    </row>
    <row r="428" spans="1:16" ht="24" hidden="1" x14ac:dyDescent="0.2">
      <c r="A428" s="622">
        <f>IF(B428="","",COUNT('Diário 3º PA'!$A$4:$A$4242)+COUNT('Diário 4º PA'!$A$4:$A$2224)+COUNT('Diário 5º PA'!$A$4:$A$5221)+ROW()-3)</f>
        <v>6679</v>
      </c>
      <c r="B428" s="641">
        <v>44853</v>
      </c>
      <c r="C428" s="642">
        <v>44835</v>
      </c>
      <c r="D428" s="633" t="s">
        <v>115</v>
      </c>
      <c r="E428" s="627" t="s">
        <v>364</v>
      </c>
      <c r="F428" s="639">
        <v>137.4</v>
      </c>
      <c r="G428" s="633" t="s">
        <v>1079</v>
      </c>
      <c r="H428" s="627" t="s">
        <v>131</v>
      </c>
      <c r="I428" s="627" t="s">
        <v>3936</v>
      </c>
      <c r="J428" s="629" t="s">
        <v>704</v>
      </c>
      <c r="K428" s="657" t="s">
        <v>428</v>
      </c>
      <c r="L428" s="657">
        <v>36840</v>
      </c>
      <c r="M428" s="659">
        <v>44844</v>
      </c>
      <c r="N428" s="630">
        <f t="shared" si="21"/>
        <v>10</v>
      </c>
      <c r="O428" s="630">
        <f t="shared" si="22"/>
        <v>10</v>
      </c>
      <c r="P428" s="631" t="str">
        <f t="shared" si="23"/>
        <v>Gastos_Gerais</v>
      </c>
    </row>
    <row r="429" spans="1:16" ht="36" hidden="1" x14ac:dyDescent="0.2">
      <c r="A429" s="622">
        <f>IF(B429="","",COUNT('Diário 3º PA'!$A$4:$A$4242)+COUNT('Diário 4º PA'!$A$4:$A$2224)+COUNT('Diário 5º PA'!$A$4:$A$5221)+ROW()-3)</f>
        <v>6680</v>
      </c>
      <c r="B429" s="641">
        <v>44853</v>
      </c>
      <c r="C429" s="642">
        <v>44805</v>
      </c>
      <c r="D429" s="633" t="s">
        <v>115</v>
      </c>
      <c r="E429" s="633" t="s">
        <v>374</v>
      </c>
      <c r="F429" s="639">
        <v>1453.5</v>
      </c>
      <c r="G429" s="633" t="s">
        <v>1190</v>
      </c>
      <c r="H429" s="627" t="s">
        <v>136</v>
      </c>
      <c r="I429" s="627" t="s">
        <v>1191</v>
      </c>
      <c r="J429" s="629" t="s">
        <v>704</v>
      </c>
      <c r="K429" s="635" t="s">
        <v>428</v>
      </c>
      <c r="L429" s="657">
        <v>2264</v>
      </c>
      <c r="M429" s="659">
        <v>44839</v>
      </c>
      <c r="N429" s="630">
        <f t="shared" si="21"/>
        <v>10</v>
      </c>
      <c r="O429" s="630">
        <f t="shared" si="22"/>
        <v>9</v>
      </c>
      <c r="P429" s="631" t="str">
        <f t="shared" si="23"/>
        <v>Gastos_Gerais</v>
      </c>
    </row>
    <row r="430" spans="1:16" ht="24" hidden="1" x14ac:dyDescent="0.2">
      <c r="A430" s="622">
        <f>IF(B430="","",COUNT('Diário 3º PA'!$A$4:$A$4242)+COUNT('Diário 4º PA'!$A$4:$A$2224)+COUNT('Diário 5º PA'!$A$4:$A$5221)+ROW()-3)</f>
        <v>6681</v>
      </c>
      <c r="B430" s="641">
        <v>44853</v>
      </c>
      <c r="C430" s="642">
        <v>44805</v>
      </c>
      <c r="D430" s="633" t="s">
        <v>115</v>
      </c>
      <c r="E430" s="633" t="s">
        <v>372</v>
      </c>
      <c r="F430" s="639">
        <v>161.5</v>
      </c>
      <c r="G430" s="633" t="s">
        <v>6414</v>
      </c>
      <c r="H430" s="633" t="s">
        <v>136</v>
      </c>
      <c r="I430" s="627" t="s">
        <v>1191</v>
      </c>
      <c r="J430" s="629" t="s">
        <v>704</v>
      </c>
      <c r="K430" s="657" t="s">
        <v>428</v>
      </c>
      <c r="L430" s="657">
        <v>2352</v>
      </c>
      <c r="M430" s="659">
        <v>44847</v>
      </c>
      <c r="N430" s="630">
        <f t="shared" si="21"/>
        <v>10</v>
      </c>
      <c r="O430" s="630">
        <f t="shared" si="22"/>
        <v>9</v>
      </c>
      <c r="P430" s="631" t="str">
        <f t="shared" si="23"/>
        <v>Gastos_Gerais</v>
      </c>
    </row>
    <row r="431" spans="1:16" ht="24" hidden="1" x14ac:dyDescent="0.2">
      <c r="A431" s="622">
        <f>IF(B431="","",COUNT('Diário 3º PA'!$A$4:$A$4242)+COUNT('Diário 4º PA'!$A$4:$A$2224)+COUNT('Diário 5º PA'!$A$4:$A$5221)+ROW()-3)</f>
        <v>6682</v>
      </c>
      <c r="B431" s="641">
        <v>44853</v>
      </c>
      <c r="C431" s="642">
        <v>44835</v>
      </c>
      <c r="D431" s="633" t="s">
        <v>115</v>
      </c>
      <c r="E431" s="627" t="s">
        <v>364</v>
      </c>
      <c r="F431" s="639">
        <v>36.72</v>
      </c>
      <c r="G431" s="633" t="s">
        <v>8474</v>
      </c>
      <c r="H431" s="627" t="s">
        <v>137</v>
      </c>
      <c r="I431" s="627" t="s">
        <v>3936</v>
      </c>
      <c r="J431" s="629" t="s">
        <v>704</v>
      </c>
      <c r="K431" s="657" t="s">
        <v>428</v>
      </c>
      <c r="L431" s="657">
        <v>36838</v>
      </c>
      <c r="M431" s="659">
        <v>44844</v>
      </c>
      <c r="N431" s="630">
        <f t="shared" si="21"/>
        <v>10</v>
      </c>
      <c r="O431" s="630">
        <f t="shared" si="22"/>
        <v>10</v>
      </c>
      <c r="P431" s="631" t="str">
        <f t="shared" si="23"/>
        <v>Gastos_Gerais</v>
      </c>
    </row>
    <row r="432" spans="1:16" ht="24" hidden="1" x14ac:dyDescent="0.2">
      <c r="A432" s="622">
        <f>IF(B432="","",COUNT('Diário 3º PA'!$A$4:$A$4242)+COUNT('Diário 4º PA'!$A$4:$A$2224)+COUNT('Diário 5º PA'!$A$4:$A$5221)+ROW()-3)</f>
        <v>6683</v>
      </c>
      <c r="B432" s="641">
        <v>44853</v>
      </c>
      <c r="C432" s="642">
        <v>44835</v>
      </c>
      <c r="D432" s="633" t="s">
        <v>115</v>
      </c>
      <c r="E432" s="627" t="s">
        <v>364</v>
      </c>
      <c r="F432" s="639">
        <v>137.28</v>
      </c>
      <c r="G432" s="633" t="s">
        <v>1079</v>
      </c>
      <c r="H432" s="627" t="s">
        <v>136</v>
      </c>
      <c r="I432" s="627" t="s">
        <v>3936</v>
      </c>
      <c r="J432" s="629" t="s">
        <v>704</v>
      </c>
      <c r="K432" s="657" t="s">
        <v>428</v>
      </c>
      <c r="L432" s="657">
        <v>36839</v>
      </c>
      <c r="M432" s="659">
        <v>44844</v>
      </c>
      <c r="N432" s="630">
        <f t="shared" si="21"/>
        <v>10</v>
      </c>
      <c r="O432" s="630">
        <f t="shared" si="22"/>
        <v>10</v>
      </c>
      <c r="P432" s="631" t="str">
        <f t="shared" si="23"/>
        <v>Gastos_Gerais</v>
      </c>
    </row>
    <row r="433" spans="1:16" ht="24" hidden="1" x14ac:dyDescent="0.2">
      <c r="A433" s="622">
        <f>IF(B433="","",COUNT('Diário 3º PA'!$A$4:$A$4242)+COUNT('Diário 4º PA'!$A$4:$A$2224)+COUNT('Diário 5º PA'!$A$4:$A$5221)+ROW()-3)</f>
        <v>6684</v>
      </c>
      <c r="B433" s="641">
        <v>44853</v>
      </c>
      <c r="C433" s="642">
        <v>44835</v>
      </c>
      <c r="D433" s="633" t="s">
        <v>115</v>
      </c>
      <c r="E433" s="626" t="s">
        <v>368</v>
      </c>
      <c r="F433" s="639">
        <v>841.68</v>
      </c>
      <c r="G433" s="626" t="s">
        <v>8475</v>
      </c>
      <c r="H433" s="626" t="s">
        <v>129</v>
      </c>
      <c r="I433" s="627" t="s">
        <v>6253</v>
      </c>
      <c r="J433" s="629" t="s">
        <v>704</v>
      </c>
      <c r="K433" s="657" t="s">
        <v>428</v>
      </c>
      <c r="L433" s="634">
        <v>70049</v>
      </c>
      <c r="M433" s="641">
        <v>44839</v>
      </c>
      <c r="N433" s="630">
        <f t="shared" si="21"/>
        <v>10</v>
      </c>
      <c r="O433" s="630">
        <f t="shared" si="22"/>
        <v>10</v>
      </c>
      <c r="P433" s="631" t="str">
        <f t="shared" si="23"/>
        <v>Gastos_Gerais</v>
      </c>
    </row>
    <row r="434" spans="1:16" ht="24" hidden="1" x14ac:dyDescent="0.2">
      <c r="A434" s="622">
        <f>IF(B434="","",COUNT('Diário 3º PA'!$A$4:$A$4242)+COUNT('Diário 4º PA'!$A$4:$A$2224)+COUNT('Diário 5º PA'!$A$4:$A$5221)+ROW()-3)</f>
        <v>6685</v>
      </c>
      <c r="B434" s="641">
        <v>44853</v>
      </c>
      <c r="C434" s="642">
        <v>44805</v>
      </c>
      <c r="D434" s="633" t="s">
        <v>115</v>
      </c>
      <c r="E434" s="633" t="s">
        <v>372</v>
      </c>
      <c r="F434" s="639">
        <v>161.5</v>
      </c>
      <c r="G434" s="633" t="s">
        <v>6414</v>
      </c>
      <c r="H434" s="633" t="s">
        <v>137</v>
      </c>
      <c r="I434" s="627" t="s">
        <v>1191</v>
      </c>
      <c r="J434" s="629" t="s">
        <v>704</v>
      </c>
      <c r="K434" s="657" t="s">
        <v>428</v>
      </c>
      <c r="L434" s="657">
        <v>2353</v>
      </c>
      <c r="M434" s="659">
        <v>44847</v>
      </c>
      <c r="N434" s="630">
        <f t="shared" si="21"/>
        <v>10</v>
      </c>
      <c r="O434" s="630">
        <f t="shared" si="22"/>
        <v>9</v>
      </c>
      <c r="P434" s="631" t="str">
        <f t="shared" si="23"/>
        <v>Gastos_Gerais</v>
      </c>
    </row>
    <row r="435" spans="1:16" ht="36" hidden="1" x14ac:dyDescent="0.2">
      <c r="A435" s="622">
        <f>IF(B435="","",COUNT('Diário 3º PA'!$A$4:$A$4242)+COUNT('Diário 4º PA'!$A$4:$A$2224)+COUNT('Diário 5º PA'!$A$4:$A$5221)+ROW()-3)</f>
        <v>6686</v>
      </c>
      <c r="B435" s="641">
        <v>44853</v>
      </c>
      <c r="C435" s="642">
        <v>44805</v>
      </c>
      <c r="D435" s="633" t="s">
        <v>115</v>
      </c>
      <c r="E435" s="633" t="s">
        <v>374</v>
      </c>
      <c r="F435" s="639">
        <v>1453.5</v>
      </c>
      <c r="G435" s="633" t="s">
        <v>1190</v>
      </c>
      <c r="H435" s="627" t="s">
        <v>134</v>
      </c>
      <c r="I435" s="627" t="s">
        <v>1191</v>
      </c>
      <c r="J435" s="629" t="s">
        <v>704</v>
      </c>
      <c r="K435" s="635" t="s">
        <v>428</v>
      </c>
      <c r="L435" s="657">
        <v>2266</v>
      </c>
      <c r="M435" s="659">
        <v>44839</v>
      </c>
      <c r="N435" s="630">
        <f t="shared" si="21"/>
        <v>10</v>
      </c>
      <c r="O435" s="630">
        <f t="shared" si="22"/>
        <v>9</v>
      </c>
      <c r="P435" s="631" t="str">
        <f t="shared" si="23"/>
        <v>Gastos_Gerais</v>
      </c>
    </row>
    <row r="436" spans="1:16" ht="24" hidden="1" x14ac:dyDescent="0.2">
      <c r="A436" s="622">
        <f>IF(B436="","",COUNT('Diário 3º PA'!$A$4:$A$4242)+COUNT('Diário 4º PA'!$A$4:$A$2224)+COUNT('Diário 5º PA'!$A$4:$A$5221)+ROW()-3)</f>
        <v>6687</v>
      </c>
      <c r="B436" s="641">
        <v>44853</v>
      </c>
      <c r="C436" s="642">
        <v>44805</v>
      </c>
      <c r="D436" s="633" t="s">
        <v>115</v>
      </c>
      <c r="E436" s="633" t="s">
        <v>372</v>
      </c>
      <c r="F436" s="639">
        <v>161.5</v>
      </c>
      <c r="G436" s="633" t="s">
        <v>6414</v>
      </c>
      <c r="H436" s="633" t="s">
        <v>134</v>
      </c>
      <c r="I436" s="627" t="s">
        <v>1191</v>
      </c>
      <c r="J436" s="629" t="s">
        <v>704</v>
      </c>
      <c r="K436" s="657" t="s">
        <v>428</v>
      </c>
      <c r="L436" s="657">
        <v>2354</v>
      </c>
      <c r="M436" s="659">
        <v>44847</v>
      </c>
      <c r="N436" s="630">
        <f t="shared" si="21"/>
        <v>10</v>
      </c>
      <c r="O436" s="630">
        <f t="shared" si="22"/>
        <v>9</v>
      </c>
      <c r="P436" s="631" t="str">
        <f t="shared" si="23"/>
        <v>Gastos_Gerais</v>
      </c>
    </row>
    <row r="437" spans="1:16" ht="24" hidden="1" x14ac:dyDescent="0.2">
      <c r="A437" s="622">
        <f>IF(B437="","",COUNT('Diário 3º PA'!$A$4:$A$4242)+COUNT('Diário 4º PA'!$A$4:$A$2224)+COUNT('Diário 5º PA'!$A$4:$A$5221)+ROW()-3)</f>
        <v>6688</v>
      </c>
      <c r="B437" s="641">
        <v>44853</v>
      </c>
      <c r="C437" s="642">
        <v>44835</v>
      </c>
      <c r="D437" s="633" t="s">
        <v>115</v>
      </c>
      <c r="E437" s="627" t="s">
        <v>364</v>
      </c>
      <c r="F437" s="639">
        <v>202.35</v>
      </c>
      <c r="G437" s="633" t="s">
        <v>1079</v>
      </c>
      <c r="H437" s="627" t="s">
        <v>135</v>
      </c>
      <c r="I437" s="627" t="s">
        <v>3936</v>
      </c>
      <c r="J437" s="629" t="s">
        <v>704</v>
      </c>
      <c r="K437" s="657" t="s">
        <v>428</v>
      </c>
      <c r="L437" s="657">
        <v>36841</v>
      </c>
      <c r="M437" s="659">
        <v>44844</v>
      </c>
      <c r="N437" s="630">
        <f t="shared" si="21"/>
        <v>10</v>
      </c>
      <c r="O437" s="630">
        <f t="shared" si="22"/>
        <v>10</v>
      </c>
      <c r="P437" s="631" t="str">
        <f t="shared" si="23"/>
        <v>Gastos_Gerais</v>
      </c>
    </row>
    <row r="438" spans="1:16" ht="36" hidden="1" x14ac:dyDescent="0.2">
      <c r="A438" s="622">
        <f>IF(B438="","",COUNT('Diário 3º PA'!$A$4:$A$4242)+COUNT('Diário 4º PA'!$A$4:$A$2224)+COUNT('Diário 5º PA'!$A$4:$A$5221)+ROW()-3)</f>
        <v>6689</v>
      </c>
      <c r="B438" s="641">
        <v>44853</v>
      </c>
      <c r="C438" s="642">
        <v>44805</v>
      </c>
      <c r="D438" s="633" t="s">
        <v>115</v>
      </c>
      <c r="E438" s="633" t="s">
        <v>374</v>
      </c>
      <c r="F438" s="639">
        <v>1415.5</v>
      </c>
      <c r="G438" s="633" t="s">
        <v>1190</v>
      </c>
      <c r="H438" s="627" t="s">
        <v>138</v>
      </c>
      <c r="I438" s="627" t="s">
        <v>1191</v>
      </c>
      <c r="J438" s="629" t="s">
        <v>704</v>
      </c>
      <c r="K438" s="635" t="s">
        <v>428</v>
      </c>
      <c r="L438" s="657">
        <v>2269</v>
      </c>
      <c r="M438" s="659">
        <v>44839</v>
      </c>
      <c r="N438" s="630">
        <f t="shared" si="21"/>
        <v>10</v>
      </c>
      <c r="O438" s="630">
        <f t="shared" si="22"/>
        <v>9</v>
      </c>
      <c r="P438" s="631" t="str">
        <f t="shared" si="23"/>
        <v>Gastos_Gerais</v>
      </c>
    </row>
    <row r="439" spans="1:16" ht="24" hidden="1" x14ac:dyDescent="0.2">
      <c r="A439" s="622">
        <f>IF(B439="","",COUNT('Diário 3º PA'!$A$4:$A$4242)+COUNT('Diário 4º PA'!$A$4:$A$2224)+COUNT('Diário 5º PA'!$A$4:$A$5221)+ROW()-3)</f>
        <v>6690</v>
      </c>
      <c r="B439" s="641">
        <v>44853</v>
      </c>
      <c r="C439" s="642">
        <v>44805</v>
      </c>
      <c r="D439" s="633" t="s">
        <v>115</v>
      </c>
      <c r="E439" s="633" t="s">
        <v>372</v>
      </c>
      <c r="F439" s="639">
        <v>161.5</v>
      </c>
      <c r="G439" s="633" t="s">
        <v>6414</v>
      </c>
      <c r="H439" s="633" t="s">
        <v>135</v>
      </c>
      <c r="I439" s="627" t="s">
        <v>1191</v>
      </c>
      <c r="J439" s="629" t="s">
        <v>704</v>
      </c>
      <c r="K439" s="657" t="s">
        <v>428</v>
      </c>
      <c r="L439" s="657">
        <v>2355</v>
      </c>
      <c r="M439" s="659">
        <v>44847</v>
      </c>
      <c r="N439" s="630">
        <f t="shared" si="21"/>
        <v>10</v>
      </c>
      <c r="O439" s="630">
        <f t="shared" si="22"/>
        <v>9</v>
      </c>
      <c r="P439" s="631" t="str">
        <f t="shared" si="23"/>
        <v>Gastos_Gerais</v>
      </c>
    </row>
    <row r="440" spans="1:16" ht="24" hidden="1" x14ac:dyDescent="0.2">
      <c r="A440" s="622">
        <f>IF(B440="","",COUNT('Diário 3º PA'!$A$4:$A$4242)+COUNT('Diário 4º PA'!$A$4:$A$2224)+COUNT('Diário 5º PA'!$A$4:$A$5221)+ROW()-3)</f>
        <v>6691</v>
      </c>
      <c r="B440" s="641">
        <v>44853</v>
      </c>
      <c r="C440" s="642">
        <v>44835</v>
      </c>
      <c r="D440" s="633" t="s">
        <v>115</v>
      </c>
      <c r="E440" s="626" t="s">
        <v>342</v>
      </c>
      <c r="F440" s="639">
        <v>120</v>
      </c>
      <c r="G440" s="626" t="s">
        <v>8476</v>
      </c>
      <c r="H440" s="626" t="s">
        <v>131</v>
      </c>
      <c r="I440" s="627" t="s">
        <v>5954</v>
      </c>
      <c r="J440" s="634" t="s">
        <v>5990</v>
      </c>
      <c r="K440" s="632" t="s">
        <v>1531</v>
      </c>
      <c r="L440" s="634">
        <v>393984476</v>
      </c>
      <c r="M440" s="641">
        <v>44853</v>
      </c>
      <c r="N440" s="630">
        <f t="shared" si="21"/>
        <v>10</v>
      </c>
      <c r="O440" s="630">
        <f t="shared" si="22"/>
        <v>10</v>
      </c>
      <c r="P440" s="631" t="str">
        <f t="shared" si="23"/>
        <v>Gastos_Gerais</v>
      </c>
    </row>
    <row r="441" spans="1:16" ht="24" hidden="1" x14ac:dyDescent="0.2">
      <c r="A441" s="622">
        <f>IF(B441="","",COUNT('Diário 3º PA'!$A$4:$A$4242)+COUNT('Diário 4º PA'!$A$4:$A$2224)+COUNT('Diário 5º PA'!$A$4:$A$5221)+ROW()-3)</f>
        <v>6692</v>
      </c>
      <c r="B441" s="641">
        <v>44853</v>
      </c>
      <c r="C441" s="642">
        <v>44835</v>
      </c>
      <c r="D441" s="633" t="s">
        <v>115</v>
      </c>
      <c r="E441" s="626" t="s">
        <v>342</v>
      </c>
      <c r="F441" s="639">
        <v>120</v>
      </c>
      <c r="G441" s="626" t="s">
        <v>8477</v>
      </c>
      <c r="H441" s="626" t="s">
        <v>131</v>
      </c>
      <c r="I441" s="627" t="s">
        <v>8478</v>
      </c>
      <c r="J441" s="634" t="s">
        <v>5990</v>
      </c>
      <c r="K441" s="632" t="s">
        <v>1531</v>
      </c>
      <c r="L441" s="634">
        <v>393984476</v>
      </c>
      <c r="M441" s="641">
        <v>44853</v>
      </c>
      <c r="N441" s="630">
        <f t="shared" si="21"/>
        <v>10</v>
      </c>
      <c r="O441" s="630">
        <f t="shared" si="22"/>
        <v>10</v>
      </c>
      <c r="P441" s="631" t="str">
        <f t="shared" si="23"/>
        <v>Gastos_Gerais</v>
      </c>
    </row>
    <row r="442" spans="1:16" ht="24" hidden="1" x14ac:dyDescent="0.2">
      <c r="A442" s="622">
        <f>IF(B442="","",COUNT('Diário 3º PA'!$A$4:$A$4242)+COUNT('Diário 4º PA'!$A$4:$A$2224)+COUNT('Diário 5º PA'!$A$4:$A$5221)+ROW()-3)</f>
        <v>6693</v>
      </c>
      <c r="B442" s="641">
        <v>44853</v>
      </c>
      <c r="C442" s="658">
        <v>44835</v>
      </c>
      <c r="D442" s="626" t="s">
        <v>104</v>
      </c>
      <c r="E442" s="626" t="s">
        <v>187</v>
      </c>
      <c r="F442" s="639">
        <v>2316.46</v>
      </c>
      <c r="G442" s="626" t="s">
        <v>1019</v>
      </c>
      <c r="H442" s="626" t="s">
        <v>140</v>
      </c>
      <c r="I442" s="627" t="s">
        <v>8479</v>
      </c>
      <c r="J442" s="634" t="s">
        <v>5990</v>
      </c>
      <c r="K442" s="632" t="s">
        <v>1531</v>
      </c>
      <c r="L442" s="634">
        <v>393984476</v>
      </c>
      <c r="M442" s="641">
        <v>44853</v>
      </c>
      <c r="N442" s="630">
        <f t="shared" si="21"/>
        <v>10</v>
      </c>
      <c r="O442" s="630">
        <f t="shared" si="22"/>
        <v>10</v>
      </c>
      <c r="P442" s="631" t="str">
        <f t="shared" si="23"/>
        <v>Gastos_com_Pessoal</v>
      </c>
    </row>
    <row r="443" spans="1:16" ht="24" hidden="1" x14ac:dyDescent="0.2">
      <c r="A443" s="622">
        <f>IF(B443="","",COUNT('Diário 3º PA'!$A$4:$A$4242)+COUNT('Diário 4º PA'!$A$4:$A$2224)+COUNT('Diário 5º PA'!$A$4:$A$5221)+ROW()-3)</f>
        <v>6694</v>
      </c>
      <c r="B443" s="641">
        <v>44853</v>
      </c>
      <c r="C443" s="658">
        <v>44835</v>
      </c>
      <c r="D443" s="626" t="s">
        <v>104</v>
      </c>
      <c r="E443" s="626" t="s">
        <v>189</v>
      </c>
      <c r="F443" s="639">
        <v>3191.19</v>
      </c>
      <c r="G443" s="626" t="s">
        <v>915</v>
      </c>
      <c r="H443" s="626" t="s">
        <v>140</v>
      </c>
      <c r="I443" s="627" t="s">
        <v>8479</v>
      </c>
      <c r="J443" s="634" t="s">
        <v>5990</v>
      </c>
      <c r="K443" s="632" t="s">
        <v>1531</v>
      </c>
      <c r="L443" s="634">
        <v>393984476</v>
      </c>
      <c r="M443" s="641">
        <v>44853</v>
      </c>
      <c r="N443" s="630">
        <f t="shared" si="21"/>
        <v>10</v>
      </c>
      <c r="O443" s="630">
        <f t="shared" si="22"/>
        <v>10</v>
      </c>
      <c r="P443" s="631" t="str">
        <f t="shared" si="23"/>
        <v>Gastos_com_Pessoal</v>
      </c>
    </row>
    <row r="444" spans="1:16" ht="24" hidden="1" x14ac:dyDescent="0.2">
      <c r="A444" s="622">
        <f>IF(B444="","",COUNT('Diário 3º PA'!$A$4:$A$4242)+COUNT('Diário 4º PA'!$A$4:$A$2224)+COUNT('Diário 5º PA'!$A$4:$A$5221)+ROW()-3)</f>
        <v>6695</v>
      </c>
      <c r="B444" s="641">
        <v>44853</v>
      </c>
      <c r="C444" s="658">
        <v>44835</v>
      </c>
      <c r="D444" s="626" t="s">
        <v>104</v>
      </c>
      <c r="E444" s="626" t="s">
        <v>191</v>
      </c>
      <c r="F444" s="639">
        <v>1063.72</v>
      </c>
      <c r="G444" s="626" t="s">
        <v>918</v>
      </c>
      <c r="H444" s="626" t="s">
        <v>140</v>
      </c>
      <c r="I444" s="627" t="s">
        <v>8479</v>
      </c>
      <c r="J444" s="634" t="s">
        <v>5990</v>
      </c>
      <c r="K444" s="632" t="s">
        <v>1531</v>
      </c>
      <c r="L444" s="634">
        <v>393984476</v>
      </c>
      <c r="M444" s="641">
        <v>44853</v>
      </c>
      <c r="N444" s="630">
        <f t="shared" si="21"/>
        <v>10</v>
      </c>
      <c r="O444" s="630">
        <f t="shared" si="22"/>
        <v>10</v>
      </c>
      <c r="P444" s="631" t="str">
        <f t="shared" si="23"/>
        <v>Gastos_com_Pessoal</v>
      </c>
    </row>
    <row r="445" spans="1:16" ht="36" hidden="1" x14ac:dyDescent="0.2">
      <c r="A445" s="622">
        <f>IF(B445="","",COUNT('Diário 3º PA'!$A$4:$A$4242)+COUNT('Diário 4º PA'!$A$4:$A$2224)+COUNT('Diário 5º PA'!$A$4:$A$5221)+ROW()-3)</f>
        <v>6696</v>
      </c>
      <c r="B445" s="641">
        <v>44853</v>
      </c>
      <c r="C445" s="658">
        <v>44835</v>
      </c>
      <c r="D445" s="626" t="s">
        <v>104</v>
      </c>
      <c r="E445" s="626" t="s">
        <v>193</v>
      </c>
      <c r="F445" s="639">
        <v>3576.21</v>
      </c>
      <c r="G445" s="626" t="s">
        <v>919</v>
      </c>
      <c r="H445" s="626" t="s">
        <v>140</v>
      </c>
      <c r="I445" s="627" t="s">
        <v>8479</v>
      </c>
      <c r="J445" s="634" t="s">
        <v>5990</v>
      </c>
      <c r="K445" s="632" t="s">
        <v>1531</v>
      </c>
      <c r="L445" s="634">
        <v>393984476</v>
      </c>
      <c r="M445" s="641">
        <v>44853</v>
      </c>
      <c r="N445" s="630">
        <f t="shared" si="21"/>
        <v>10</v>
      </c>
      <c r="O445" s="630">
        <f t="shared" si="22"/>
        <v>10</v>
      </c>
      <c r="P445" s="631" t="str">
        <f t="shared" si="23"/>
        <v>Gastos_com_Pessoal</v>
      </c>
    </row>
    <row r="446" spans="1:16" ht="36" hidden="1" x14ac:dyDescent="0.2">
      <c r="A446" s="622">
        <f>IF(B446="","",COUNT('Diário 3º PA'!$A$4:$A$4242)+COUNT('Diário 4º PA'!$A$4:$A$2224)+COUNT('Diário 5º PA'!$A$4:$A$5221)+ROW()-3)</f>
        <v>6697</v>
      </c>
      <c r="B446" s="641">
        <v>44853</v>
      </c>
      <c r="C446" s="642">
        <v>44805</v>
      </c>
      <c r="D446" s="633" t="s">
        <v>104</v>
      </c>
      <c r="E446" s="626" t="s">
        <v>106</v>
      </c>
      <c r="F446" s="639">
        <v>80015.679999999993</v>
      </c>
      <c r="G446" s="633" t="s">
        <v>8480</v>
      </c>
      <c r="H446" s="626" t="s">
        <v>127</v>
      </c>
      <c r="I446" s="633" t="s">
        <v>1158</v>
      </c>
      <c r="J446" s="634" t="s">
        <v>5990</v>
      </c>
      <c r="K446" s="635" t="s">
        <v>778</v>
      </c>
      <c r="L446" s="635" t="s">
        <v>666</v>
      </c>
      <c r="M446" s="641">
        <v>44853</v>
      </c>
      <c r="N446" s="630">
        <f t="shared" si="21"/>
        <v>10</v>
      </c>
      <c r="O446" s="630">
        <f t="shared" si="22"/>
        <v>9</v>
      </c>
      <c r="P446" s="631" t="str">
        <f t="shared" si="23"/>
        <v>Gastos_com_Pessoal</v>
      </c>
    </row>
    <row r="447" spans="1:16" ht="24" hidden="1" x14ac:dyDescent="0.2">
      <c r="A447" s="622">
        <f>IF(B447="","",COUNT('Diário 3º PA'!$A$4:$A$4242)+COUNT('Diário 4º PA'!$A$4:$A$2224)+COUNT('Diário 5º PA'!$A$4:$A$5221)+ROW()-3)</f>
        <v>6698</v>
      </c>
      <c r="B447" s="641">
        <v>44853</v>
      </c>
      <c r="C447" s="642">
        <v>44805</v>
      </c>
      <c r="D447" s="633" t="s">
        <v>104</v>
      </c>
      <c r="E447" s="626" t="s">
        <v>106</v>
      </c>
      <c r="F447" s="639">
        <v>241313.42</v>
      </c>
      <c r="G447" s="633" t="s">
        <v>8481</v>
      </c>
      <c r="H447" s="633" t="s">
        <v>127</v>
      </c>
      <c r="I447" s="633" t="s">
        <v>1181</v>
      </c>
      <c r="J447" s="634" t="s">
        <v>5990</v>
      </c>
      <c r="K447" s="657" t="s">
        <v>778</v>
      </c>
      <c r="L447" s="657" t="s">
        <v>666</v>
      </c>
      <c r="M447" s="641">
        <v>44853</v>
      </c>
      <c r="N447" s="630">
        <f t="shared" si="21"/>
        <v>10</v>
      </c>
      <c r="O447" s="630">
        <f t="shared" si="22"/>
        <v>9</v>
      </c>
      <c r="P447" s="631" t="str">
        <f t="shared" si="23"/>
        <v>Gastos_com_Pessoal</v>
      </c>
    </row>
    <row r="448" spans="1:16" ht="24" hidden="1" x14ac:dyDescent="0.2">
      <c r="A448" s="622">
        <f>IF(B448="","",COUNT('Diário 3º PA'!$A$4:$A$4242)+COUNT('Diário 4º PA'!$A$4:$A$2224)+COUNT('Diário 5º PA'!$A$4:$A$5221)+ROW()-3)</f>
        <v>6699</v>
      </c>
      <c r="B448" s="641">
        <v>44853</v>
      </c>
      <c r="C448" s="642">
        <v>44805</v>
      </c>
      <c r="D448" s="633" t="s">
        <v>104</v>
      </c>
      <c r="E448" s="633" t="s">
        <v>179</v>
      </c>
      <c r="F448" s="639">
        <v>124959.7</v>
      </c>
      <c r="G448" s="633" t="s">
        <v>8482</v>
      </c>
      <c r="H448" s="633" t="s">
        <v>127</v>
      </c>
      <c r="I448" s="633" t="s">
        <v>1183</v>
      </c>
      <c r="J448" s="634" t="s">
        <v>5990</v>
      </c>
      <c r="K448" s="657" t="s">
        <v>778</v>
      </c>
      <c r="L448" s="657" t="s">
        <v>666</v>
      </c>
      <c r="M448" s="641">
        <v>44853</v>
      </c>
      <c r="N448" s="630">
        <f t="shared" si="21"/>
        <v>10</v>
      </c>
      <c r="O448" s="630">
        <f t="shared" si="22"/>
        <v>9</v>
      </c>
      <c r="P448" s="631" t="str">
        <f t="shared" si="23"/>
        <v>Gastos_com_Pessoal</v>
      </c>
    </row>
    <row r="449" spans="1:16" ht="24" hidden="1" x14ac:dyDescent="0.2">
      <c r="A449" s="622">
        <f>IF(B449="","",COUNT('Diário 3º PA'!$A$4:$A$4242)+COUNT('Diário 4º PA'!$A$4:$A$2224)+COUNT('Diário 5º PA'!$A$4:$A$5221)+ROW()-3)</f>
        <v>6700</v>
      </c>
      <c r="B449" s="641">
        <v>44853</v>
      </c>
      <c r="C449" s="642">
        <v>44805</v>
      </c>
      <c r="D449" s="633" t="s">
        <v>104</v>
      </c>
      <c r="E449" s="626" t="s">
        <v>8186</v>
      </c>
      <c r="F449" s="639">
        <v>1797.8</v>
      </c>
      <c r="G449" s="626" t="s">
        <v>8187</v>
      </c>
      <c r="H449" s="626" t="s">
        <v>140</v>
      </c>
      <c r="I449" s="627" t="s">
        <v>8479</v>
      </c>
      <c r="J449" s="628" t="s">
        <v>1016</v>
      </c>
      <c r="K449" s="632" t="s">
        <v>1017</v>
      </c>
      <c r="L449" s="634" t="s">
        <v>8483</v>
      </c>
      <c r="M449" s="641">
        <v>44853</v>
      </c>
      <c r="N449" s="630">
        <f t="shared" si="21"/>
        <v>10</v>
      </c>
      <c r="O449" s="630">
        <f t="shared" si="22"/>
        <v>9</v>
      </c>
      <c r="P449" s="631" t="str">
        <f t="shared" si="23"/>
        <v>Gastos_com_Pessoal</v>
      </c>
    </row>
    <row r="450" spans="1:16" ht="36" hidden="1" x14ac:dyDescent="0.2">
      <c r="A450" s="622">
        <f>IF(B450="","",COUNT('Diário 3º PA'!$A$4:$A$4242)+COUNT('Diário 4º PA'!$A$4:$A$2224)+COUNT('Diário 5º PA'!$A$4:$A$5221)+ROW()-3)</f>
        <v>6701</v>
      </c>
      <c r="B450" s="641">
        <v>44853</v>
      </c>
      <c r="C450" s="642">
        <v>44805</v>
      </c>
      <c r="D450" s="633" t="s">
        <v>115</v>
      </c>
      <c r="E450" s="633" t="s">
        <v>290</v>
      </c>
      <c r="F450" s="639">
        <v>982.46</v>
      </c>
      <c r="G450" s="633" t="s">
        <v>8484</v>
      </c>
      <c r="H450" s="633" t="s">
        <v>127</v>
      </c>
      <c r="I450" s="633" t="s">
        <v>1158</v>
      </c>
      <c r="J450" s="629" t="s">
        <v>704</v>
      </c>
      <c r="K450" s="657" t="s">
        <v>1159</v>
      </c>
      <c r="L450" s="657">
        <v>5952</v>
      </c>
      <c r="M450" s="641">
        <v>44853</v>
      </c>
      <c r="N450" s="630">
        <f t="shared" si="21"/>
        <v>10</v>
      </c>
      <c r="O450" s="630">
        <f t="shared" si="22"/>
        <v>9</v>
      </c>
      <c r="P450" s="631" t="str">
        <f t="shared" si="23"/>
        <v>Gastos_Gerais</v>
      </c>
    </row>
    <row r="451" spans="1:16" ht="36" hidden="1" x14ac:dyDescent="0.2">
      <c r="A451" s="622">
        <f>IF(B451="","",COUNT('Diário 3º PA'!$A$4:$A$4242)+COUNT('Diário 4º PA'!$A$4:$A$2224)+COUNT('Diário 5º PA'!$A$4:$A$5221)+ROW()-3)</f>
        <v>6702</v>
      </c>
      <c r="B451" s="641">
        <v>44853</v>
      </c>
      <c r="C451" s="642">
        <v>44805</v>
      </c>
      <c r="D451" s="633" t="s">
        <v>115</v>
      </c>
      <c r="E451" s="633" t="s">
        <v>290</v>
      </c>
      <c r="F451" s="639">
        <v>316.92</v>
      </c>
      <c r="G451" s="633" t="s">
        <v>8485</v>
      </c>
      <c r="H451" s="633" t="s">
        <v>127</v>
      </c>
      <c r="I451" s="633" t="s">
        <v>1158</v>
      </c>
      <c r="J451" s="629" t="s">
        <v>704</v>
      </c>
      <c r="K451" s="657" t="s">
        <v>1159</v>
      </c>
      <c r="L451" s="657">
        <v>1708</v>
      </c>
      <c r="M451" s="641">
        <v>44853</v>
      </c>
      <c r="N451" s="630">
        <f t="shared" si="21"/>
        <v>10</v>
      </c>
      <c r="O451" s="630">
        <f t="shared" si="22"/>
        <v>9</v>
      </c>
      <c r="P451" s="631" t="str">
        <f t="shared" si="23"/>
        <v>Gastos_Gerais</v>
      </c>
    </row>
    <row r="452" spans="1:16" ht="24" hidden="1" x14ac:dyDescent="0.2">
      <c r="A452" s="622">
        <f>IF(B452="","",COUNT('Diário 3º PA'!$A$4:$A$4242)+COUNT('Diário 4º PA'!$A$4:$A$2224)+COUNT('Diário 5º PA'!$A$4:$A$5221)+ROW()-3)</f>
        <v>6703</v>
      </c>
      <c r="B452" s="641">
        <v>44854</v>
      </c>
      <c r="C452" s="642">
        <v>44805</v>
      </c>
      <c r="D452" s="633" t="s">
        <v>115</v>
      </c>
      <c r="E452" s="633" t="s">
        <v>232</v>
      </c>
      <c r="F452" s="639">
        <v>7207.55</v>
      </c>
      <c r="G452" s="626" t="s">
        <v>3432</v>
      </c>
      <c r="H452" s="627" t="s">
        <v>658</v>
      </c>
      <c r="I452" s="627" t="s">
        <v>2021</v>
      </c>
      <c r="J452" s="629" t="s">
        <v>704</v>
      </c>
      <c r="K452" s="634" t="s">
        <v>704</v>
      </c>
      <c r="L452" s="657" t="s">
        <v>8486</v>
      </c>
      <c r="M452" s="641">
        <v>44854</v>
      </c>
      <c r="N452" s="630">
        <f t="shared" si="21"/>
        <v>10</v>
      </c>
      <c r="O452" s="630">
        <f t="shared" si="22"/>
        <v>9</v>
      </c>
      <c r="P452" s="631" t="str">
        <f t="shared" si="23"/>
        <v>Gastos_Gerais</v>
      </c>
    </row>
    <row r="453" spans="1:16" ht="24" hidden="1" x14ac:dyDescent="0.2">
      <c r="A453" s="622">
        <f>IF(B453="","",COUNT('Diário 3º PA'!$A$4:$A$4242)+COUNT('Diário 4º PA'!$A$4:$A$2224)+COUNT('Diário 5º PA'!$A$4:$A$5221)+ROW()-3)</f>
        <v>6704</v>
      </c>
      <c r="B453" s="641">
        <v>44854</v>
      </c>
      <c r="C453" s="642">
        <v>44805</v>
      </c>
      <c r="D453" s="633" t="s">
        <v>115</v>
      </c>
      <c r="E453" s="633" t="s">
        <v>232</v>
      </c>
      <c r="F453" s="639">
        <v>44.44</v>
      </c>
      <c r="G453" s="626" t="s">
        <v>3432</v>
      </c>
      <c r="H453" s="627" t="s">
        <v>658</v>
      </c>
      <c r="I453" s="627" t="s">
        <v>2021</v>
      </c>
      <c r="J453" s="629" t="s">
        <v>704</v>
      </c>
      <c r="K453" s="634" t="s">
        <v>704</v>
      </c>
      <c r="L453" s="657" t="s">
        <v>8487</v>
      </c>
      <c r="M453" s="641">
        <v>44854</v>
      </c>
      <c r="N453" s="630">
        <f t="shared" ref="N453:N516" si="24">IF(B453=0,0,IF(YEAR(B453)=$O$1,MONTH(B453)-$N$1+1,(YEAR(B453)-$O$1)*12-$N$1+1+MONTH(B453)))</f>
        <v>10</v>
      </c>
      <c r="O453" s="630">
        <f t="shared" ref="O453:O516" si="25">IF(C453=0,0,IF(YEAR(C453)=$O$1,MONTH(C453)-$N$1+1,(YEAR(C453)-$O$1)*12-$N$1+1+MONTH(C453)))</f>
        <v>9</v>
      </c>
      <c r="P453" s="631" t="str">
        <f t="shared" ref="P453:P516" si="26">SUBSTITUTE(D453," ","_")</f>
        <v>Gastos_Gerais</v>
      </c>
    </row>
    <row r="454" spans="1:16" ht="24" hidden="1" x14ac:dyDescent="0.2">
      <c r="A454" s="622">
        <f>IF(B454="","",COUNT('Diário 3º PA'!$A$4:$A$4242)+COUNT('Diário 4º PA'!$A$4:$A$2224)+COUNT('Diário 5º PA'!$A$4:$A$5221)+ROW()-3)</f>
        <v>6705</v>
      </c>
      <c r="B454" s="641">
        <v>44854</v>
      </c>
      <c r="C454" s="642">
        <v>44835</v>
      </c>
      <c r="D454" s="633" t="s">
        <v>115</v>
      </c>
      <c r="E454" s="626" t="s">
        <v>308</v>
      </c>
      <c r="F454" s="639">
        <v>1901.52</v>
      </c>
      <c r="G454" s="626" t="s">
        <v>5981</v>
      </c>
      <c r="H454" s="626" t="s">
        <v>132</v>
      </c>
      <c r="I454" s="627" t="s">
        <v>8174</v>
      </c>
      <c r="J454" s="629" t="s">
        <v>704</v>
      </c>
      <c r="K454" s="657" t="s">
        <v>428</v>
      </c>
      <c r="L454" s="634">
        <v>34339</v>
      </c>
      <c r="M454" s="641">
        <v>44848</v>
      </c>
      <c r="N454" s="630">
        <f t="shared" si="24"/>
        <v>10</v>
      </c>
      <c r="O454" s="630">
        <f t="shared" si="25"/>
        <v>10</v>
      </c>
      <c r="P454" s="631" t="str">
        <f t="shared" si="26"/>
        <v>Gastos_Gerais</v>
      </c>
    </row>
    <row r="455" spans="1:16" ht="36" hidden="1" x14ac:dyDescent="0.2">
      <c r="A455" s="622">
        <f>IF(B455="","",COUNT('Diário 3º PA'!$A$4:$A$4242)+COUNT('Diário 4º PA'!$A$4:$A$2224)+COUNT('Diário 5º PA'!$A$4:$A$5221)+ROW()-3)</f>
        <v>6706</v>
      </c>
      <c r="B455" s="641">
        <v>44854</v>
      </c>
      <c r="C455" s="658">
        <v>44835</v>
      </c>
      <c r="D455" s="633" t="s">
        <v>115</v>
      </c>
      <c r="E455" s="627" t="s">
        <v>360</v>
      </c>
      <c r="F455" s="639">
        <v>41860</v>
      </c>
      <c r="G455" s="627" t="s">
        <v>8488</v>
      </c>
      <c r="H455" s="627" t="s">
        <v>131</v>
      </c>
      <c r="I455" s="627" t="s">
        <v>4575</v>
      </c>
      <c r="J455" s="629" t="s">
        <v>704</v>
      </c>
      <c r="K455" s="635" t="s">
        <v>428</v>
      </c>
      <c r="L455" s="635">
        <v>2022260</v>
      </c>
      <c r="M455" s="637">
        <v>44845</v>
      </c>
      <c r="N455" s="630">
        <f t="shared" si="24"/>
        <v>10</v>
      </c>
      <c r="O455" s="630">
        <f t="shared" si="25"/>
        <v>10</v>
      </c>
      <c r="P455" s="631" t="str">
        <f t="shared" si="26"/>
        <v>Gastos_Gerais</v>
      </c>
    </row>
    <row r="456" spans="1:16" hidden="1" x14ac:dyDescent="0.2">
      <c r="A456" s="622">
        <f>IF(B456="","",COUNT('Diário 3º PA'!$A$4:$A$4242)+COUNT('Diário 4º PA'!$A$4:$A$2224)+COUNT('Diário 5º PA'!$A$4:$A$5221)+ROW()-3)</f>
        <v>6707</v>
      </c>
      <c r="B456" s="641">
        <v>44854</v>
      </c>
      <c r="C456" s="658">
        <v>44835</v>
      </c>
      <c r="D456" s="633" t="s">
        <v>115</v>
      </c>
      <c r="E456" s="626" t="s">
        <v>302</v>
      </c>
      <c r="F456" s="639">
        <v>49110.95</v>
      </c>
      <c r="G456" s="626" t="s">
        <v>6195</v>
      </c>
      <c r="H456" s="633" t="s">
        <v>135</v>
      </c>
      <c r="I456" s="633" t="s">
        <v>810</v>
      </c>
      <c r="J456" s="629" t="s">
        <v>704</v>
      </c>
      <c r="K456" s="657" t="s">
        <v>428</v>
      </c>
      <c r="L456" s="657">
        <v>187</v>
      </c>
      <c r="M456" s="659">
        <v>44851</v>
      </c>
      <c r="N456" s="630">
        <f t="shared" si="24"/>
        <v>10</v>
      </c>
      <c r="O456" s="630">
        <f t="shared" si="25"/>
        <v>10</v>
      </c>
      <c r="P456" s="631" t="str">
        <f t="shared" si="26"/>
        <v>Gastos_Gerais</v>
      </c>
    </row>
    <row r="457" spans="1:16" hidden="1" x14ac:dyDescent="0.2">
      <c r="A457" s="622">
        <f>IF(B457="","",COUNT('Diário 3º PA'!$A$4:$A$4242)+COUNT('Diário 4º PA'!$A$4:$A$2224)+COUNT('Diário 5º PA'!$A$4:$A$5221)+ROW()-3)</f>
        <v>6708</v>
      </c>
      <c r="B457" s="641">
        <v>44854</v>
      </c>
      <c r="C457" s="658">
        <v>44835</v>
      </c>
      <c r="D457" s="633" t="s">
        <v>115</v>
      </c>
      <c r="E457" s="626" t="s">
        <v>302</v>
      </c>
      <c r="F457" s="639">
        <v>43644.33</v>
      </c>
      <c r="G457" s="626" t="s">
        <v>6062</v>
      </c>
      <c r="H457" s="627" t="s">
        <v>131</v>
      </c>
      <c r="I457" s="633" t="s">
        <v>810</v>
      </c>
      <c r="J457" s="629" t="s">
        <v>704</v>
      </c>
      <c r="K457" s="657" t="s">
        <v>428</v>
      </c>
      <c r="L457" s="657">
        <v>186</v>
      </c>
      <c r="M457" s="659">
        <v>44851</v>
      </c>
      <c r="N457" s="630">
        <f t="shared" si="24"/>
        <v>10</v>
      </c>
      <c r="O457" s="630">
        <f t="shared" si="25"/>
        <v>10</v>
      </c>
      <c r="P457" s="631" t="str">
        <f t="shared" si="26"/>
        <v>Gastos_Gerais</v>
      </c>
    </row>
    <row r="458" spans="1:16" ht="48" hidden="1" x14ac:dyDescent="0.2">
      <c r="A458" s="622">
        <f>IF(B458="","",COUNT('Diário 3º PA'!$A$4:$A$4242)+COUNT('Diário 4º PA'!$A$4:$A$2224)+COUNT('Diário 5º PA'!$A$4:$A$5221)+ROW()-3)</f>
        <v>6709</v>
      </c>
      <c r="B458" s="641">
        <v>44854</v>
      </c>
      <c r="C458" s="658">
        <v>44835</v>
      </c>
      <c r="D458" s="633" t="s">
        <v>115</v>
      </c>
      <c r="E458" s="626" t="s">
        <v>352</v>
      </c>
      <c r="F458" s="639">
        <v>2376.3000000000002</v>
      </c>
      <c r="G458" s="626" t="s">
        <v>8489</v>
      </c>
      <c r="H458" s="626" t="s">
        <v>135</v>
      </c>
      <c r="I458" s="627" t="s">
        <v>8490</v>
      </c>
      <c r="J458" s="629" t="s">
        <v>704</v>
      </c>
      <c r="K458" s="635" t="s">
        <v>428</v>
      </c>
      <c r="L458" s="634">
        <v>68</v>
      </c>
      <c r="M458" s="641">
        <v>44851</v>
      </c>
      <c r="N458" s="630">
        <f t="shared" si="24"/>
        <v>10</v>
      </c>
      <c r="O458" s="630">
        <f t="shared" si="25"/>
        <v>10</v>
      </c>
      <c r="P458" s="631" t="str">
        <f t="shared" si="26"/>
        <v>Gastos_Gerais</v>
      </c>
    </row>
    <row r="459" spans="1:16" ht="36" hidden="1" x14ac:dyDescent="0.2">
      <c r="A459" s="622">
        <f>IF(B459="","",COUNT('Diário 3º PA'!$A$4:$A$4242)+COUNT('Diário 4º PA'!$A$4:$A$2224)+COUNT('Diário 5º PA'!$A$4:$A$5221)+ROW()-3)</f>
        <v>6710</v>
      </c>
      <c r="B459" s="641">
        <v>44854</v>
      </c>
      <c r="C459" s="658">
        <v>44835</v>
      </c>
      <c r="D459" s="633" t="s">
        <v>115</v>
      </c>
      <c r="E459" s="633" t="s">
        <v>260</v>
      </c>
      <c r="F459" s="639">
        <v>6227.65</v>
      </c>
      <c r="G459" s="633" t="s">
        <v>2996</v>
      </c>
      <c r="H459" s="633" t="s">
        <v>127</v>
      </c>
      <c r="I459" s="633" t="s">
        <v>1197</v>
      </c>
      <c r="J459" s="629" t="s">
        <v>704</v>
      </c>
      <c r="K459" s="657" t="s">
        <v>428</v>
      </c>
      <c r="L459" s="657" t="s">
        <v>8491</v>
      </c>
      <c r="M459" s="659">
        <v>44838</v>
      </c>
      <c r="N459" s="630">
        <f t="shared" si="24"/>
        <v>10</v>
      </c>
      <c r="O459" s="630">
        <f t="shared" si="25"/>
        <v>10</v>
      </c>
      <c r="P459" s="631" t="str">
        <f t="shared" si="26"/>
        <v>Gastos_Gerais</v>
      </c>
    </row>
    <row r="460" spans="1:16" ht="24" hidden="1" x14ac:dyDescent="0.2">
      <c r="A460" s="622">
        <f>IF(B460="","",COUNT('Diário 3º PA'!$A$4:$A$4242)+COUNT('Diário 4º PA'!$A$4:$A$2224)+COUNT('Diário 5º PA'!$A$4:$A$5221)+ROW()-3)</f>
        <v>6711</v>
      </c>
      <c r="B460" s="641">
        <v>44854</v>
      </c>
      <c r="C460" s="658">
        <v>44805</v>
      </c>
      <c r="D460" s="633" t="s">
        <v>115</v>
      </c>
      <c r="E460" s="626" t="s">
        <v>258</v>
      </c>
      <c r="F460" s="639">
        <v>627</v>
      </c>
      <c r="G460" s="665" t="s">
        <v>7542</v>
      </c>
      <c r="H460" s="626" t="s">
        <v>136</v>
      </c>
      <c r="I460" s="660" t="s">
        <v>466</v>
      </c>
      <c r="J460" s="629" t="s">
        <v>704</v>
      </c>
      <c r="K460" s="657" t="s">
        <v>428</v>
      </c>
      <c r="L460" s="640">
        <v>2022453</v>
      </c>
      <c r="M460" s="659">
        <v>44827</v>
      </c>
      <c r="N460" s="630">
        <f t="shared" si="24"/>
        <v>10</v>
      </c>
      <c r="O460" s="630">
        <f t="shared" si="25"/>
        <v>9</v>
      </c>
      <c r="P460" s="631" t="str">
        <f t="shared" si="26"/>
        <v>Gastos_Gerais</v>
      </c>
    </row>
    <row r="461" spans="1:16" ht="24" hidden="1" x14ac:dyDescent="0.2">
      <c r="A461" s="622">
        <f>IF(B461="","",COUNT('Diário 3º PA'!$A$4:$A$4242)+COUNT('Diário 4º PA'!$A$4:$A$2224)+COUNT('Diário 5º PA'!$A$4:$A$5221)+ROW()-3)</f>
        <v>6712</v>
      </c>
      <c r="B461" s="641">
        <v>44854</v>
      </c>
      <c r="C461" s="658">
        <v>44835</v>
      </c>
      <c r="D461" s="633" t="s">
        <v>115</v>
      </c>
      <c r="E461" s="626" t="s">
        <v>298</v>
      </c>
      <c r="F461" s="639">
        <v>3280.71</v>
      </c>
      <c r="G461" s="626" t="s">
        <v>298</v>
      </c>
      <c r="H461" s="626" t="s">
        <v>135</v>
      </c>
      <c r="I461" s="627" t="s">
        <v>574</v>
      </c>
      <c r="J461" s="629" t="s">
        <v>704</v>
      </c>
      <c r="K461" s="635" t="s">
        <v>428</v>
      </c>
      <c r="L461" s="634">
        <v>25309</v>
      </c>
      <c r="M461" s="641">
        <v>44840</v>
      </c>
      <c r="N461" s="630">
        <f t="shared" si="24"/>
        <v>10</v>
      </c>
      <c r="O461" s="630">
        <f t="shared" si="25"/>
        <v>10</v>
      </c>
      <c r="P461" s="631" t="str">
        <f t="shared" si="26"/>
        <v>Gastos_Gerais</v>
      </c>
    </row>
    <row r="462" spans="1:16" hidden="1" x14ac:dyDescent="0.2">
      <c r="A462" s="622">
        <f>IF(B462="","",COUNT('Diário 3º PA'!$A$4:$A$4242)+COUNT('Diário 4º PA'!$A$4:$A$2224)+COUNT('Diário 5º PA'!$A$4:$A$5221)+ROW()-3)</f>
        <v>6713</v>
      </c>
      <c r="B462" s="641">
        <v>44854</v>
      </c>
      <c r="C462" s="658">
        <v>44835</v>
      </c>
      <c r="D462" s="633" t="s">
        <v>115</v>
      </c>
      <c r="E462" s="626" t="s">
        <v>302</v>
      </c>
      <c r="F462" s="639">
        <v>13719.92</v>
      </c>
      <c r="G462" s="626" t="s">
        <v>6063</v>
      </c>
      <c r="H462" s="627" t="s">
        <v>139</v>
      </c>
      <c r="I462" s="633" t="s">
        <v>818</v>
      </c>
      <c r="J462" s="629" t="s">
        <v>704</v>
      </c>
      <c r="K462" s="657" t="s">
        <v>428</v>
      </c>
      <c r="L462" s="657">
        <v>46</v>
      </c>
      <c r="M462" s="659">
        <v>44851</v>
      </c>
      <c r="N462" s="630">
        <f t="shared" si="24"/>
        <v>10</v>
      </c>
      <c r="O462" s="630">
        <f t="shared" si="25"/>
        <v>10</v>
      </c>
      <c r="P462" s="631" t="str">
        <f t="shared" si="26"/>
        <v>Gastos_Gerais</v>
      </c>
    </row>
    <row r="463" spans="1:16" ht="24" hidden="1" x14ac:dyDescent="0.2">
      <c r="A463" s="622">
        <f>IF(B463="","",COUNT('Diário 3º PA'!$A$4:$A$4242)+COUNT('Diário 4º PA'!$A$4:$A$2224)+COUNT('Diário 5º PA'!$A$4:$A$5221)+ROW()-3)</f>
        <v>6714</v>
      </c>
      <c r="B463" s="641">
        <v>44854</v>
      </c>
      <c r="C463" s="658">
        <v>44835</v>
      </c>
      <c r="D463" s="633" t="s">
        <v>115</v>
      </c>
      <c r="E463" s="626" t="s">
        <v>366</v>
      </c>
      <c r="F463" s="639">
        <v>39.799999999999997</v>
      </c>
      <c r="G463" s="626" t="s">
        <v>4644</v>
      </c>
      <c r="H463" s="626" t="s">
        <v>136</v>
      </c>
      <c r="I463" s="627" t="s">
        <v>8197</v>
      </c>
      <c r="J463" s="629" t="s">
        <v>704</v>
      </c>
      <c r="K463" s="657" t="s">
        <v>428</v>
      </c>
      <c r="L463" s="634">
        <v>261</v>
      </c>
      <c r="M463" s="641">
        <v>44854</v>
      </c>
      <c r="N463" s="630">
        <f t="shared" si="24"/>
        <v>10</v>
      </c>
      <c r="O463" s="630">
        <f t="shared" si="25"/>
        <v>10</v>
      </c>
      <c r="P463" s="631" t="str">
        <f t="shared" si="26"/>
        <v>Gastos_Gerais</v>
      </c>
    </row>
    <row r="464" spans="1:16" ht="36" hidden="1" x14ac:dyDescent="0.2">
      <c r="A464" s="622">
        <f>IF(B464="","",COUNT('Diário 3º PA'!$A$4:$A$4242)+COUNT('Diário 4º PA'!$A$4:$A$2224)+COUNT('Diário 5º PA'!$A$4:$A$5221)+ROW()-3)</f>
        <v>6715</v>
      </c>
      <c r="B464" s="641">
        <v>44854</v>
      </c>
      <c r="C464" s="658">
        <v>44835</v>
      </c>
      <c r="D464" s="626" t="s">
        <v>115</v>
      </c>
      <c r="E464" s="626" t="s">
        <v>368</v>
      </c>
      <c r="F464" s="639">
        <v>121</v>
      </c>
      <c r="G464" s="626" t="s">
        <v>8492</v>
      </c>
      <c r="H464" s="626" t="s">
        <v>131</v>
      </c>
      <c r="I464" s="627" t="s">
        <v>4231</v>
      </c>
      <c r="J464" s="629" t="s">
        <v>704</v>
      </c>
      <c r="K464" s="657" t="s">
        <v>428</v>
      </c>
      <c r="L464" s="634">
        <v>1248</v>
      </c>
      <c r="M464" s="641">
        <v>44853</v>
      </c>
      <c r="N464" s="630">
        <f t="shared" si="24"/>
        <v>10</v>
      </c>
      <c r="O464" s="630">
        <f t="shared" si="25"/>
        <v>10</v>
      </c>
      <c r="P464" s="631" t="str">
        <f t="shared" si="26"/>
        <v>Gastos_Gerais</v>
      </c>
    </row>
    <row r="465" spans="1:16" ht="24" hidden="1" x14ac:dyDescent="0.2">
      <c r="A465" s="622">
        <f>IF(B465="","",COUNT('Diário 3º PA'!$A$4:$A$4242)+COUNT('Diário 4º PA'!$A$4:$A$2224)+COUNT('Diário 5º PA'!$A$4:$A$5221)+ROW()-3)</f>
        <v>6716</v>
      </c>
      <c r="B465" s="641">
        <v>44854</v>
      </c>
      <c r="C465" s="658">
        <v>44835</v>
      </c>
      <c r="D465" s="633" t="s">
        <v>115</v>
      </c>
      <c r="E465" s="626" t="s">
        <v>366</v>
      </c>
      <c r="F465" s="639">
        <v>74.7</v>
      </c>
      <c r="G465" s="626" t="s">
        <v>4644</v>
      </c>
      <c r="H465" s="626" t="s">
        <v>136</v>
      </c>
      <c r="I465" s="627" t="s">
        <v>8197</v>
      </c>
      <c r="J465" s="629" t="s">
        <v>704</v>
      </c>
      <c r="K465" s="657" t="s">
        <v>428</v>
      </c>
      <c r="L465" s="634">
        <v>262</v>
      </c>
      <c r="M465" s="641">
        <v>44854</v>
      </c>
      <c r="N465" s="630">
        <f t="shared" si="24"/>
        <v>10</v>
      </c>
      <c r="O465" s="630">
        <f t="shared" si="25"/>
        <v>10</v>
      </c>
      <c r="P465" s="631" t="str">
        <f t="shared" si="26"/>
        <v>Gastos_Gerais</v>
      </c>
    </row>
    <row r="466" spans="1:16" ht="24" hidden="1" x14ac:dyDescent="0.2">
      <c r="A466" s="622">
        <f>IF(B466="","",COUNT('Diário 3º PA'!$A$4:$A$4242)+COUNT('Diário 4º PA'!$A$4:$A$2224)+COUNT('Diário 5º PA'!$A$4:$A$5221)+ROW()-3)</f>
        <v>6717</v>
      </c>
      <c r="B466" s="641">
        <v>44854</v>
      </c>
      <c r="C466" s="658">
        <v>44835</v>
      </c>
      <c r="D466" s="633" t="s">
        <v>115</v>
      </c>
      <c r="E466" s="626" t="s">
        <v>318</v>
      </c>
      <c r="F466" s="639">
        <v>102.78</v>
      </c>
      <c r="G466" s="626" t="s">
        <v>8493</v>
      </c>
      <c r="H466" s="627" t="s">
        <v>139</v>
      </c>
      <c r="I466" s="627" t="s">
        <v>3716</v>
      </c>
      <c r="J466" s="629" t="s">
        <v>704</v>
      </c>
      <c r="K466" s="657" t="s">
        <v>428</v>
      </c>
      <c r="L466" s="634">
        <v>756</v>
      </c>
      <c r="M466" s="641">
        <v>44854</v>
      </c>
      <c r="N466" s="630">
        <f t="shared" si="24"/>
        <v>10</v>
      </c>
      <c r="O466" s="630">
        <f t="shared" si="25"/>
        <v>10</v>
      </c>
      <c r="P466" s="631" t="str">
        <f t="shared" si="26"/>
        <v>Gastos_Gerais</v>
      </c>
    </row>
    <row r="467" spans="1:16" ht="36" hidden="1" x14ac:dyDescent="0.2">
      <c r="A467" s="622">
        <f>IF(B467="","",COUNT('Diário 3º PA'!$A$4:$A$4242)+COUNT('Diário 4º PA'!$A$4:$A$2224)+COUNT('Diário 5º PA'!$A$4:$A$5221)+ROW()-3)</f>
        <v>6718</v>
      </c>
      <c r="B467" s="641">
        <v>44854</v>
      </c>
      <c r="C467" s="658">
        <v>44835</v>
      </c>
      <c r="D467" s="626" t="s">
        <v>115</v>
      </c>
      <c r="E467" s="626" t="s">
        <v>368</v>
      </c>
      <c r="F467" s="639">
        <v>140</v>
      </c>
      <c r="G467" s="626" t="s">
        <v>8494</v>
      </c>
      <c r="H467" s="626" t="s">
        <v>131</v>
      </c>
      <c r="I467" s="627" t="s">
        <v>8495</v>
      </c>
      <c r="J467" s="629" t="s">
        <v>704</v>
      </c>
      <c r="K467" s="657" t="s">
        <v>428</v>
      </c>
      <c r="L467" s="634">
        <v>79179</v>
      </c>
      <c r="M467" s="641">
        <v>44854</v>
      </c>
      <c r="N467" s="630">
        <f t="shared" si="24"/>
        <v>10</v>
      </c>
      <c r="O467" s="630">
        <f t="shared" si="25"/>
        <v>10</v>
      </c>
      <c r="P467" s="631" t="str">
        <f t="shared" si="26"/>
        <v>Gastos_Gerais</v>
      </c>
    </row>
    <row r="468" spans="1:16" ht="24" hidden="1" x14ac:dyDescent="0.2">
      <c r="A468" s="622">
        <f>IF(B468="","",COUNT('Diário 3º PA'!$A$4:$A$4242)+COUNT('Diário 4º PA'!$A$4:$A$2224)+COUNT('Diário 5º PA'!$A$4:$A$5221)+ROW()-3)</f>
        <v>6719</v>
      </c>
      <c r="B468" s="641">
        <v>44854</v>
      </c>
      <c r="C468" s="638">
        <v>44835</v>
      </c>
      <c r="D468" s="626" t="s">
        <v>104</v>
      </c>
      <c r="E468" s="626" t="s">
        <v>189</v>
      </c>
      <c r="F468" s="639">
        <v>2384.35</v>
      </c>
      <c r="G468" s="627" t="s">
        <v>8496</v>
      </c>
      <c r="H468" s="626" t="s">
        <v>135</v>
      </c>
      <c r="I468" s="627" t="s">
        <v>8497</v>
      </c>
      <c r="J468" s="634" t="s">
        <v>5990</v>
      </c>
      <c r="K468" s="632" t="s">
        <v>1531</v>
      </c>
      <c r="L468" s="634">
        <v>194211296</v>
      </c>
      <c r="M468" s="641">
        <v>44854</v>
      </c>
      <c r="N468" s="630">
        <f t="shared" si="24"/>
        <v>10</v>
      </c>
      <c r="O468" s="630">
        <f t="shared" si="25"/>
        <v>10</v>
      </c>
      <c r="P468" s="631" t="str">
        <f t="shared" si="26"/>
        <v>Gastos_com_Pessoal</v>
      </c>
    </row>
    <row r="469" spans="1:16" ht="24" hidden="1" x14ac:dyDescent="0.2">
      <c r="A469" s="622">
        <f>IF(B469="","",COUNT('Diário 3º PA'!$A$4:$A$4242)+COUNT('Diário 4º PA'!$A$4:$A$2224)+COUNT('Diário 5º PA'!$A$4:$A$5221)+ROW()-3)</f>
        <v>6720</v>
      </c>
      <c r="B469" s="641">
        <v>44854</v>
      </c>
      <c r="C469" s="638">
        <v>44835</v>
      </c>
      <c r="D469" s="626" t="s">
        <v>104</v>
      </c>
      <c r="E469" s="626" t="s">
        <v>191</v>
      </c>
      <c r="F469" s="639">
        <v>833.77</v>
      </c>
      <c r="G469" s="627" t="s">
        <v>8498</v>
      </c>
      <c r="H469" s="626" t="s">
        <v>135</v>
      </c>
      <c r="I469" s="627" t="s">
        <v>8497</v>
      </c>
      <c r="J469" s="634" t="s">
        <v>5990</v>
      </c>
      <c r="K469" s="632" t="s">
        <v>1531</v>
      </c>
      <c r="L469" s="634">
        <v>194211296</v>
      </c>
      <c r="M469" s="641">
        <v>44854</v>
      </c>
      <c r="N469" s="630">
        <f t="shared" si="24"/>
        <v>10</v>
      </c>
      <c r="O469" s="630">
        <f t="shared" si="25"/>
        <v>10</v>
      </c>
      <c r="P469" s="631" t="str">
        <f t="shared" si="26"/>
        <v>Gastos_com_Pessoal</v>
      </c>
    </row>
    <row r="470" spans="1:16" ht="24" hidden="1" x14ac:dyDescent="0.2">
      <c r="A470" s="622">
        <f>IF(B470="","",COUNT('Diário 3º PA'!$A$4:$A$4242)+COUNT('Diário 4º PA'!$A$4:$A$2224)+COUNT('Diário 5º PA'!$A$4:$A$5221)+ROW()-3)</f>
        <v>6721</v>
      </c>
      <c r="B470" s="641">
        <v>44854</v>
      </c>
      <c r="C470" s="638">
        <v>44835</v>
      </c>
      <c r="D470" s="626" t="s">
        <v>104</v>
      </c>
      <c r="E470" s="626" t="s">
        <v>189</v>
      </c>
      <c r="F470" s="639">
        <v>2216.88</v>
      </c>
      <c r="G470" s="627" t="s">
        <v>8499</v>
      </c>
      <c r="H470" s="626" t="s">
        <v>135</v>
      </c>
      <c r="I470" s="627" t="s">
        <v>7028</v>
      </c>
      <c r="J470" s="634" t="s">
        <v>5990</v>
      </c>
      <c r="K470" s="632" t="s">
        <v>1531</v>
      </c>
      <c r="L470" s="634">
        <v>194211296</v>
      </c>
      <c r="M470" s="641">
        <v>44854</v>
      </c>
      <c r="N470" s="630">
        <f t="shared" si="24"/>
        <v>10</v>
      </c>
      <c r="O470" s="630">
        <f t="shared" si="25"/>
        <v>10</v>
      </c>
      <c r="P470" s="631" t="str">
        <f t="shared" si="26"/>
        <v>Gastos_com_Pessoal</v>
      </c>
    </row>
    <row r="471" spans="1:16" ht="24" hidden="1" x14ac:dyDescent="0.2">
      <c r="A471" s="622">
        <f>IF(B471="","",COUNT('Diário 3º PA'!$A$4:$A$4242)+COUNT('Diário 4º PA'!$A$4:$A$2224)+COUNT('Diário 5º PA'!$A$4:$A$5221)+ROW()-3)</f>
        <v>6722</v>
      </c>
      <c r="B471" s="641">
        <v>44854</v>
      </c>
      <c r="C471" s="638">
        <v>44835</v>
      </c>
      <c r="D471" s="626" t="s">
        <v>104</v>
      </c>
      <c r="E471" s="626" t="s">
        <v>191</v>
      </c>
      <c r="F471" s="639">
        <v>775.88</v>
      </c>
      <c r="G471" s="627" t="s">
        <v>8500</v>
      </c>
      <c r="H471" s="626" t="s">
        <v>135</v>
      </c>
      <c r="I471" s="627" t="s">
        <v>7028</v>
      </c>
      <c r="J471" s="634" t="s">
        <v>5990</v>
      </c>
      <c r="K471" s="632" t="s">
        <v>1531</v>
      </c>
      <c r="L471" s="634">
        <v>194211296</v>
      </c>
      <c r="M471" s="641">
        <v>44854</v>
      </c>
      <c r="N471" s="630">
        <f t="shared" si="24"/>
        <v>10</v>
      </c>
      <c r="O471" s="630">
        <f t="shared" si="25"/>
        <v>10</v>
      </c>
      <c r="P471" s="631" t="str">
        <f t="shared" si="26"/>
        <v>Gastos_com_Pessoal</v>
      </c>
    </row>
    <row r="472" spans="1:16" ht="24" hidden="1" x14ac:dyDescent="0.2">
      <c r="A472" s="622">
        <f>IF(B472="","",COUNT('Diário 3º PA'!$A$4:$A$4242)+COUNT('Diário 4º PA'!$A$4:$A$2224)+COUNT('Diário 5º PA'!$A$4:$A$5221)+ROW()-3)</f>
        <v>6723</v>
      </c>
      <c r="B472" s="641">
        <v>44854</v>
      </c>
      <c r="C472" s="658">
        <v>44835</v>
      </c>
      <c r="D472" s="626" t="s">
        <v>104</v>
      </c>
      <c r="E472" s="626" t="s">
        <v>187</v>
      </c>
      <c r="F472" s="639">
        <v>2477.36</v>
      </c>
      <c r="G472" s="626" t="s">
        <v>1019</v>
      </c>
      <c r="H472" s="626" t="s">
        <v>140</v>
      </c>
      <c r="I472" s="627" t="s">
        <v>8501</v>
      </c>
      <c r="J472" s="634" t="s">
        <v>5990</v>
      </c>
      <c r="K472" s="632" t="s">
        <v>1531</v>
      </c>
      <c r="L472" s="634">
        <v>194211296</v>
      </c>
      <c r="M472" s="641">
        <v>44854</v>
      </c>
      <c r="N472" s="630">
        <f t="shared" si="24"/>
        <v>10</v>
      </c>
      <c r="O472" s="630">
        <f t="shared" si="25"/>
        <v>10</v>
      </c>
      <c r="P472" s="631" t="str">
        <f t="shared" si="26"/>
        <v>Gastos_com_Pessoal</v>
      </c>
    </row>
    <row r="473" spans="1:16" ht="24" hidden="1" x14ac:dyDescent="0.2">
      <c r="A473" s="622">
        <f>IF(B473="","",COUNT('Diário 3º PA'!$A$4:$A$4242)+COUNT('Diário 4º PA'!$A$4:$A$2224)+COUNT('Diário 5º PA'!$A$4:$A$5221)+ROW()-3)</f>
        <v>6724</v>
      </c>
      <c r="B473" s="641">
        <v>44854</v>
      </c>
      <c r="C473" s="658">
        <v>44835</v>
      </c>
      <c r="D473" s="626" t="s">
        <v>104</v>
      </c>
      <c r="E473" s="626" t="s">
        <v>189</v>
      </c>
      <c r="F473" s="639">
        <v>3409</v>
      </c>
      <c r="G473" s="626" t="s">
        <v>915</v>
      </c>
      <c r="H473" s="626" t="s">
        <v>140</v>
      </c>
      <c r="I473" s="627" t="s">
        <v>8501</v>
      </c>
      <c r="J473" s="634" t="s">
        <v>5990</v>
      </c>
      <c r="K473" s="632" t="s">
        <v>1531</v>
      </c>
      <c r="L473" s="634">
        <v>194211296</v>
      </c>
      <c r="M473" s="641">
        <v>44854</v>
      </c>
      <c r="N473" s="630">
        <f t="shared" si="24"/>
        <v>10</v>
      </c>
      <c r="O473" s="630">
        <f t="shared" si="25"/>
        <v>10</v>
      </c>
      <c r="P473" s="631" t="str">
        <f t="shared" si="26"/>
        <v>Gastos_com_Pessoal</v>
      </c>
    </row>
    <row r="474" spans="1:16" ht="24" hidden="1" x14ac:dyDescent="0.2">
      <c r="A474" s="622">
        <f>IF(B474="","",COUNT('Diário 3º PA'!$A$4:$A$4242)+COUNT('Diário 4º PA'!$A$4:$A$2224)+COUNT('Diário 5º PA'!$A$4:$A$5221)+ROW()-3)</f>
        <v>6725</v>
      </c>
      <c r="B474" s="641">
        <v>44854</v>
      </c>
      <c r="C474" s="658">
        <v>44835</v>
      </c>
      <c r="D474" s="626" t="s">
        <v>104</v>
      </c>
      <c r="E474" s="626" t="s">
        <v>191</v>
      </c>
      <c r="F474" s="639">
        <v>1136.33</v>
      </c>
      <c r="G474" s="626" t="s">
        <v>918</v>
      </c>
      <c r="H474" s="626" t="s">
        <v>140</v>
      </c>
      <c r="I474" s="627" t="s">
        <v>8501</v>
      </c>
      <c r="J474" s="634" t="s">
        <v>5990</v>
      </c>
      <c r="K474" s="632" t="s">
        <v>1531</v>
      </c>
      <c r="L474" s="634">
        <v>194211296</v>
      </c>
      <c r="M474" s="641">
        <v>44854</v>
      </c>
      <c r="N474" s="630">
        <f t="shared" si="24"/>
        <v>10</v>
      </c>
      <c r="O474" s="630">
        <f t="shared" si="25"/>
        <v>10</v>
      </c>
      <c r="P474" s="631" t="str">
        <f t="shared" si="26"/>
        <v>Gastos_com_Pessoal</v>
      </c>
    </row>
    <row r="475" spans="1:16" ht="36" hidden="1" x14ac:dyDescent="0.2">
      <c r="A475" s="622">
        <f>IF(B475="","",COUNT('Diário 3º PA'!$A$4:$A$4242)+COUNT('Diário 4º PA'!$A$4:$A$2224)+COUNT('Diário 5º PA'!$A$4:$A$5221)+ROW()-3)</f>
        <v>6726</v>
      </c>
      <c r="B475" s="641">
        <v>44854</v>
      </c>
      <c r="C475" s="658">
        <v>44835</v>
      </c>
      <c r="D475" s="626" t="s">
        <v>104</v>
      </c>
      <c r="E475" s="626" t="s">
        <v>193</v>
      </c>
      <c r="F475" s="639">
        <v>4108.8100000000004</v>
      </c>
      <c r="G475" s="626" t="s">
        <v>919</v>
      </c>
      <c r="H475" s="626" t="s">
        <v>140</v>
      </c>
      <c r="I475" s="627" t="s">
        <v>8501</v>
      </c>
      <c r="J475" s="634" t="s">
        <v>5990</v>
      </c>
      <c r="K475" s="632" t="s">
        <v>1531</v>
      </c>
      <c r="L475" s="634">
        <v>194211296</v>
      </c>
      <c r="M475" s="641">
        <v>44854</v>
      </c>
      <c r="N475" s="630">
        <f t="shared" si="24"/>
        <v>10</v>
      </c>
      <c r="O475" s="630">
        <f t="shared" si="25"/>
        <v>10</v>
      </c>
      <c r="P475" s="631" t="str">
        <f t="shared" si="26"/>
        <v>Gastos_com_Pessoal</v>
      </c>
    </row>
    <row r="476" spans="1:16" ht="24" hidden="1" x14ac:dyDescent="0.2">
      <c r="A476" s="622">
        <f>IF(B476="","",COUNT('Diário 3º PA'!$A$4:$A$4242)+COUNT('Diário 4º PA'!$A$4:$A$2224)+COUNT('Diário 5º PA'!$A$4:$A$5221)+ROW()-3)</f>
        <v>6727</v>
      </c>
      <c r="B476" s="641">
        <v>44854</v>
      </c>
      <c r="C476" s="658">
        <v>44835</v>
      </c>
      <c r="D476" s="626" t="s">
        <v>104</v>
      </c>
      <c r="E476" s="626" t="s">
        <v>187</v>
      </c>
      <c r="F476" s="639">
        <v>1341.3</v>
      </c>
      <c r="G476" s="626" t="s">
        <v>1019</v>
      </c>
      <c r="H476" s="626" t="s">
        <v>132</v>
      </c>
      <c r="I476" s="627" t="s">
        <v>4024</v>
      </c>
      <c r="J476" s="634" t="s">
        <v>5990</v>
      </c>
      <c r="K476" s="632" t="s">
        <v>1531</v>
      </c>
      <c r="L476" s="634">
        <v>194211296</v>
      </c>
      <c r="M476" s="641">
        <v>44854</v>
      </c>
      <c r="N476" s="630">
        <f t="shared" si="24"/>
        <v>10</v>
      </c>
      <c r="O476" s="630">
        <f t="shared" si="25"/>
        <v>10</v>
      </c>
      <c r="P476" s="631" t="str">
        <f t="shared" si="26"/>
        <v>Gastos_com_Pessoal</v>
      </c>
    </row>
    <row r="477" spans="1:16" ht="24" hidden="1" x14ac:dyDescent="0.2">
      <c r="A477" s="622">
        <f>IF(B477="","",COUNT('Diário 3º PA'!$A$4:$A$4242)+COUNT('Diário 4º PA'!$A$4:$A$2224)+COUNT('Diário 5º PA'!$A$4:$A$5221)+ROW()-3)</f>
        <v>6728</v>
      </c>
      <c r="B477" s="641">
        <v>44854</v>
      </c>
      <c r="C477" s="658">
        <v>44835</v>
      </c>
      <c r="D477" s="626" t="s">
        <v>104</v>
      </c>
      <c r="E477" s="626" t="s">
        <v>189</v>
      </c>
      <c r="F477" s="639">
        <v>1042.42</v>
      </c>
      <c r="G477" s="626" t="s">
        <v>915</v>
      </c>
      <c r="H477" s="626" t="s">
        <v>132</v>
      </c>
      <c r="I477" s="627" t="s">
        <v>4024</v>
      </c>
      <c r="J477" s="634" t="s">
        <v>5990</v>
      </c>
      <c r="K477" s="632" t="s">
        <v>1531</v>
      </c>
      <c r="L477" s="634">
        <v>194211296</v>
      </c>
      <c r="M477" s="641">
        <v>44854</v>
      </c>
      <c r="N477" s="630">
        <f t="shared" si="24"/>
        <v>10</v>
      </c>
      <c r="O477" s="630">
        <f t="shared" si="25"/>
        <v>10</v>
      </c>
      <c r="P477" s="631" t="str">
        <f t="shared" si="26"/>
        <v>Gastos_com_Pessoal</v>
      </c>
    </row>
    <row r="478" spans="1:16" ht="24" hidden="1" x14ac:dyDescent="0.2">
      <c r="A478" s="622">
        <f>IF(B478="","",COUNT('Diário 3º PA'!$A$4:$A$4242)+COUNT('Diário 4º PA'!$A$4:$A$2224)+COUNT('Diário 5º PA'!$A$4:$A$5221)+ROW()-3)</f>
        <v>6729</v>
      </c>
      <c r="B478" s="641">
        <v>44854</v>
      </c>
      <c r="C478" s="658">
        <v>44835</v>
      </c>
      <c r="D478" s="626" t="s">
        <v>104</v>
      </c>
      <c r="E478" s="626" t="s">
        <v>191</v>
      </c>
      <c r="F478" s="639">
        <v>347.47</v>
      </c>
      <c r="G478" s="626" t="s">
        <v>918</v>
      </c>
      <c r="H478" s="626" t="s">
        <v>132</v>
      </c>
      <c r="I478" s="627" t="s">
        <v>4024</v>
      </c>
      <c r="J478" s="634" t="s">
        <v>5990</v>
      </c>
      <c r="K478" s="632" t="s">
        <v>1531</v>
      </c>
      <c r="L478" s="634">
        <v>194211296</v>
      </c>
      <c r="M478" s="641">
        <v>44854</v>
      </c>
      <c r="N478" s="630">
        <f t="shared" si="24"/>
        <v>10</v>
      </c>
      <c r="O478" s="630">
        <f t="shared" si="25"/>
        <v>10</v>
      </c>
      <c r="P478" s="631" t="str">
        <f t="shared" si="26"/>
        <v>Gastos_com_Pessoal</v>
      </c>
    </row>
    <row r="479" spans="1:16" ht="36" hidden="1" x14ac:dyDescent="0.2">
      <c r="A479" s="622">
        <f>IF(B479="","",COUNT('Diário 3º PA'!$A$4:$A$4242)+COUNT('Diário 4º PA'!$A$4:$A$2224)+COUNT('Diário 5º PA'!$A$4:$A$5221)+ROW()-3)</f>
        <v>6730</v>
      </c>
      <c r="B479" s="641">
        <v>44854</v>
      </c>
      <c r="C479" s="658">
        <v>44835</v>
      </c>
      <c r="D479" s="626" t="s">
        <v>104</v>
      </c>
      <c r="E479" s="626" t="s">
        <v>193</v>
      </c>
      <c r="F479" s="639">
        <v>1213.73</v>
      </c>
      <c r="G479" s="626" t="s">
        <v>919</v>
      </c>
      <c r="H479" s="626" t="s">
        <v>132</v>
      </c>
      <c r="I479" s="627" t="s">
        <v>4024</v>
      </c>
      <c r="J479" s="634" t="s">
        <v>5990</v>
      </c>
      <c r="K479" s="632" t="s">
        <v>1531</v>
      </c>
      <c r="L479" s="634">
        <v>194211296</v>
      </c>
      <c r="M479" s="641">
        <v>44854</v>
      </c>
      <c r="N479" s="630">
        <f t="shared" si="24"/>
        <v>10</v>
      </c>
      <c r="O479" s="630">
        <f t="shared" si="25"/>
        <v>10</v>
      </c>
      <c r="P479" s="631" t="str">
        <f t="shared" si="26"/>
        <v>Gastos_com_Pessoal</v>
      </c>
    </row>
    <row r="480" spans="1:16" ht="24" hidden="1" x14ac:dyDescent="0.2">
      <c r="A480" s="622">
        <f>IF(B480="","",COUNT('Diário 3º PA'!$A$4:$A$4242)+COUNT('Diário 4º PA'!$A$4:$A$2224)+COUNT('Diário 5º PA'!$A$4:$A$5221)+ROW()-3)</f>
        <v>6731</v>
      </c>
      <c r="B480" s="641">
        <v>44854</v>
      </c>
      <c r="C480" s="658">
        <v>44835</v>
      </c>
      <c r="D480" s="626" t="s">
        <v>104</v>
      </c>
      <c r="E480" s="626" t="s">
        <v>8186</v>
      </c>
      <c r="F480" s="639">
        <v>1957.55</v>
      </c>
      <c r="G480" s="626" t="s">
        <v>8187</v>
      </c>
      <c r="H480" s="626" t="s">
        <v>140</v>
      </c>
      <c r="I480" s="627" t="s">
        <v>8501</v>
      </c>
      <c r="J480" s="628" t="s">
        <v>1016</v>
      </c>
      <c r="K480" s="632" t="s">
        <v>1017</v>
      </c>
      <c r="L480" s="634" t="s">
        <v>8502</v>
      </c>
      <c r="M480" s="641">
        <v>44854</v>
      </c>
      <c r="N480" s="630">
        <f t="shared" si="24"/>
        <v>10</v>
      </c>
      <c r="O480" s="630">
        <f t="shared" si="25"/>
        <v>10</v>
      </c>
      <c r="P480" s="631" t="str">
        <f t="shared" si="26"/>
        <v>Gastos_com_Pessoal</v>
      </c>
    </row>
    <row r="481" spans="1:16" hidden="1" x14ac:dyDescent="0.2">
      <c r="A481" s="622">
        <f>IF(B481="","",COUNT('Diário 3º PA'!$A$4:$A$4242)+COUNT('Diário 4º PA'!$A$4:$A$2224)+COUNT('Diário 5º PA'!$A$4:$A$5221)+ROW()-3)</f>
        <v>6732</v>
      </c>
      <c r="B481" s="641">
        <v>44855</v>
      </c>
      <c r="C481" s="642">
        <v>44805</v>
      </c>
      <c r="D481" s="633" t="s">
        <v>115</v>
      </c>
      <c r="E481" s="633" t="s">
        <v>230</v>
      </c>
      <c r="F481" s="639">
        <v>1342.53</v>
      </c>
      <c r="G481" s="633" t="s">
        <v>230</v>
      </c>
      <c r="H481" s="633" t="s">
        <v>139</v>
      </c>
      <c r="I481" s="627" t="s">
        <v>5988</v>
      </c>
      <c r="J481" s="629" t="s">
        <v>704</v>
      </c>
      <c r="K481" s="657" t="s">
        <v>428</v>
      </c>
      <c r="L481" s="657">
        <v>86850629</v>
      </c>
      <c r="M481" s="659">
        <v>44855</v>
      </c>
      <c r="N481" s="630">
        <f t="shared" si="24"/>
        <v>10</v>
      </c>
      <c r="O481" s="630">
        <f t="shared" si="25"/>
        <v>9</v>
      </c>
      <c r="P481" s="631" t="str">
        <f t="shared" si="26"/>
        <v>Gastos_Gerais</v>
      </c>
    </row>
    <row r="482" spans="1:16" ht="48" hidden="1" x14ac:dyDescent="0.2">
      <c r="A482" s="622">
        <f>IF(B482="","",COUNT('Diário 3º PA'!$A$4:$A$4242)+COUNT('Diário 4º PA'!$A$4:$A$2224)+COUNT('Diário 5º PA'!$A$4:$A$5221)+ROW()-3)</f>
        <v>6733</v>
      </c>
      <c r="B482" s="641">
        <v>44855</v>
      </c>
      <c r="C482" s="638">
        <v>44835</v>
      </c>
      <c r="D482" s="626" t="s">
        <v>115</v>
      </c>
      <c r="E482" s="626" t="s">
        <v>300</v>
      </c>
      <c r="F482" s="639">
        <v>510.95</v>
      </c>
      <c r="G482" s="626" t="s">
        <v>8503</v>
      </c>
      <c r="H482" s="626" t="s">
        <v>132</v>
      </c>
      <c r="I482" s="627" t="s">
        <v>8504</v>
      </c>
      <c r="J482" s="634" t="s">
        <v>1464</v>
      </c>
      <c r="K482" s="635" t="s">
        <v>428</v>
      </c>
      <c r="L482" s="634">
        <v>29</v>
      </c>
      <c r="M482" s="641">
        <v>44854</v>
      </c>
      <c r="N482" s="630">
        <f t="shared" si="24"/>
        <v>10</v>
      </c>
      <c r="O482" s="630">
        <f t="shared" si="25"/>
        <v>10</v>
      </c>
      <c r="P482" s="631" t="str">
        <f t="shared" si="26"/>
        <v>Gastos_Gerais</v>
      </c>
    </row>
    <row r="483" spans="1:16" ht="24" hidden="1" x14ac:dyDescent="0.2">
      <c r="A483" s="622">
        <f>IF(B483="","",COUNT('Diário 3º PA'!$A$4:$A$4242)+COUNT('Diário 4º PA'!$A$4:$A$2224)+COUNT('Diário 5º PA'!$A$4:$A$5221)+ROW()-3)</f>
        <v>6734</v>
      </c>
      <c r="B483" s="641">
        <v>44855</v>
      </c>
      <c r="C483" s="638">
        <v>44835</v>
      </c>
      <c r="D483" s="626" t="s">
        <v>115</v>
      </c>
      <c r="E483" s="626" t="s">
        <v>260</v>
      </c>
      <c r="F483" s="639">
        <v>550</v>
      </c>
      <c r="G483" s="626" t="s">
        <v>8505</v>
      </c>
      <c r="H483" s="626" t="s">
        <v>139</v>
      </c>
      <c r="I483" s="627" t="s">
        <v>8250</v>
      </c>
      <c r="J483" s="634" t="s">
        <v>1464</v>
      </c>
      <c r="K483" s="635" t="s">
        <v>428</v>
      </c>
      <c r="L483" s="634">
        <v>23</v>
      </c>
      <c r="M483" s="641">
        <v>44854</v>
      </c>
      <c r="N483" s="630">
        <f t="shared" si="24"/>
        <v>10</v>
      </c>
      <c r="O483" s="630">
        <f t="shared" si="25"/>
        <v>10</v>
      </c>
      <c r="P483" s="631" t="str">
        <f t="shared" si="26"/>
        <v>Gastos_Gerais</v>
      </c>
    </row>
    <row r="484" spans="1:16" ht="36" hidden="1" x14ac:dyDescent="0.2">
      <c r="A484" s="622">
        <f>IF(B484="","",COUNT('Diário 3º PA'!$A$4:$A$4242)+COUNT('Diário 4º PA'!$A$4:$A$2224)+COUNT('Diário 5º PA'!$A$4:$A$5221)+ROW()-3)</f>
        <v>6735</v>
      </c>
      <c r="B484" s="641">
        <v>44855</v>
      </c>
      <c r="C484" s="638">
        <v>44835</v>
      </c>
      <c r="D484" s="626" t="s">
        <v>115</v>
      </c>
      <c r="E484" s="626" t="s">
        <v>262</v>
      </c>
      <c r="F484" s="639">
        <v>630</v>
      </c>
      <c r="G484" s="626" t="s">
        <v>8506</v>
      </c>
      <c r="H484" s="626" t="s">
        <v>138</v>
      </c>
      <c r="I484" s="627" t="s">
        <v>8507</v>
      </c>
      <c r="J484" s="634" t="s">
        <v>1464</v>
      </c>
      <c r="K484" s="635" t="s">
        <v>428</v>
      </c>
      <c r="L484" s="634">
        <v>4</v>
      </c>
      <c r="M484" s="641">
        <v>44855</v>
      </c>
      <c r="N484" s="630">
        <f t="shared" si="24"/>
        <v>10</v>
      </c>
      <c r="O484" s="630">
        <f t="shared" si="25"/>
        <v>10</v>
      </c>
      <c r="P484" s="631" t="str">
        <f t="shared" si="26"/>
        <v>Gastos_Gerais</v>
      </c>
    </row>
    <row r="485" spans="1:16" ht="36" hidden="1" x14ac:dyDescent="0.2">
      <c r="A485" s="622">
        <f>IF(B485="","",COUNT('Diário 3º PA'!$A$4:$A$4242)+COUNT('Diário 4º PA'!$A$4:$A$2224)+COUNT('Diário 5º PA'!$A$4:$A$5221)+ROW()-3)</f>
        <v>6736</v>
      </c>
      <c r="B485" s="641">
        <v>44855</v>
      </c>
      <c r="C485" s="638">
        <v>44835</v>
      </c>
      <c r="D485" s="626" t="s">
        <v>115</v>
      </c>
      <c r="E485" s="626" t="s">
        <v>378</v>
      </c>
      <c r="F485" s="639">
        <v>242.32</v>
      </c>
      <c r="G485" s="626" t="s">
        <v>8508</v>
      </c>
      <c r="H485" s="626" t="s">
        <v>135</v>
      </c>
      <c r="I485" s="627" t="s">
        <v>8509</v>
      </c>
      <c r="J485" s="634" t="s">
        <v>1464</v>
      </c>
      <c r="K485" s="635" t="s">
        <v>428</v>
      </c>
      <c r="L485" s="634">
        <v>20221629</v>
      </c>
      <c r="M485" s="641">
        <v>44855</v>
      </c>
      <c r="N485" s="630">
        <f t="shared" si="24"/>
        <v>10</v>
      </c>
      <c r="O485" s="630">
        <f t="shared" si="25"/>
        <v>10</v>
      </c>
      <c r="P485" s="631" t="str">
        <f t="shared" si="26"/>
        <v>Gastos_Gerais</v>
      </c>
    </row>
    <row r="486" spans="1:16" hidden="1" x14ac:dyDescent="0.2">
      <c r="A486" s="622">
        <f>IF(B486="","",COUNT('Diário 3º PA'!$A$4:$A$4242)+COUNT('Diário 4º PA'!$A$4:$A$2224)+COUNT('Diário 5º PA'!$A$4:$A$5221)+ROW()-3)</f>
        <v>6737</v>
      </c>
      <c r="B486" s="641">
        <v>44855</v>
      </c>
      <c r="C486" s="638">
        <v>44835</v>
      </c>
      <c r="D486" s="626" t="s">
        <v>115</v>
      </c>
      <c r="E486" s="626" t="s">
        <v>302</v>
      </c>
      <c r="F486" s="639">
        <v>39490.620000000003</v>
      </c>
      <c r="G486" s="627" t="s">
        <v>6091</v>
      </c>
      <c r="H486" s="626" t="s">
        <v>129</v>
      </c>
      <c r="I486" s="627" t="s">
        <v>818</v>
      </c>
      <c r="J486" s="629" t="s">
        <v>704</v>
      </c>
      <c r="K486" s="635" t="s">
        <v>428</v>
      </c>
      <c r="L486" s="634">
        <v>47</v>
      </c>
      <c r="M486" s="641">
        <v>44853</v>
      </c>
      <c r="N486" s="630">
        <f t="shared" si="24"/>
        <v>10</v>
      </c>
      <c r="O486" s="630">
        <f t="shared" si="25"/>
        <v>10</v>
      </c>
      <c r="P486" s="631" t="str">
        <f t="shared" si="26"/>
        <v>Gastos_Gerais</v>
      </c>
    </row>
    <row r="487" spans="1:16" ht="24" hidden="1" x14ac:dyDescent="0.2">
      <c r="A487" s="622">
        <f>IF(B487="","",COUNT('Diário 3º PA'!$A$4:$A$4242)+COUNT('Diário 4º PA'!$A$4:$A$2224)+COUNT('Diário 5º PA'!$A$4:$A$5221)+ROW()-3)</f>
        <v>6738</v>
      </c>
      <c r="B487" s="641">
        <v>44855</v>
      </c>
      <c r="C487" s="638">
        <v>44835</v>
      </c>
      <c r="D487" s="626" t="s">
        <v>115</v>
      </c>
      <c r="E487" s="626" t="s">
        <v>318</v>
      </c>
      <c r="F487" s="639">
        <v>265</v>
      </c>
      <c r="G487" s="626" t="s">
        <v>8510</v>
      </c>
      <c r="H487" s="626" t="s">
        <v>139</v>
      </c>
      <c r="I487" s="627" t="s">
        <v>8511</v>
      </c>
      <c r="J487" s="629" t="s">
        <v>704</v>
      </c>
      <c r="K487" s="635" t="s">
        <v>428</v>
      </c>
      <c r="L487" s="634">
        <v>52</v>
      </c>
      <c r="M487" s="641">
        <v>44848</v>
      </c>
      <c r="N487" s="630">
        <f t="shared" si="24"/>
        <v>10</v>
      </c>
      <c r="O487" s="630">
        <f t="shared" si="25"/>
        <v>10</v>
      </c>
      <c r="P487" s="631" t="str">
        <f t="shared" si="26"/>
        <v>Gastos_Gerais</v>
      </c>
    </row>
    <row r="488" spans="1:16" x14ac:dyDescent="0.2">
      <c r="A488" s="622">
        <f>IF(B488="","",COUNT('Diário 3º PA'!$A$4:$A$4242)+COUNT('Diário 4º PA'!$A$4:$A$2224)+COUNT('Diário 5º PA'!$A$4:$A$5221)+ROW()-3)</f>
        <v>6739</v>
      </c>
      <c r="B488" s="641">
        <v>44855</v>
      </c>
      <c r="C488" s="638">
        <v>44835</v>
      </c>
      <c r="D488" s="626" t="s">
        <v>115</v>
      </c>
      <c r="E488" s="626" t="s">
        <v>302</v>
      </c>
      <c r="F488" s="639">
        <v>13679.16</v>
      </c>
      <c r="G488" s="626" t="s">
        <v>6061</v>
      </c>
      <c r="H488" s="626" t="s">
        <v>140</v>
      </c>
      <c r="I488" s="627" t="s">
        <v>810</v>
      </c>
      <c r="J488" s="629" t="s">
        <v>704</v>
      </c>
      <c r="K488" s="635" t="s">
        <v>428</v>
      </c>
      <c r="L488" s="634">
        <v>188</v>
      </c>
      <c r="M488" s="641">
        <v>44853</v>
      </c>
      <c r="N488" s="630">
        <f t="shared" si="24"/>
        <v>10</v>
      </c>
      <c r="O488" s="630">
        <f t="shared" si="25"/>
        <v>10</v>
      </c>
      <c r="P488" s="631" t="str">
        <f t="shared" si="26"/>
        <v>Gastos_Gerais</v>
      </c>
    </row>
    <row r="489" spans="1:16" ht="48" hidden="1" x14ac:dyDescent="0.2">
      <c r="A489" s="622">
        <f>IF(B489="","",COUNT('Diário 3º PA'!$A$4:$A$4242)+COUNT('Diário 4º PA'!$A$4:$A$2224)+COUNT('Diário 5º PA'!$A$4:$A$5221)+ROW()-3)</f>
        <v>6740</v>
      </c>
      <c r="B489" s="641">
        <v>44855</v>
      </c>
      <c r="C489" s="638">
        <v>44835</v>
      </c>
      <c r="D489" s="626" t="s">
        <v>115</v>
      </c>
      <c r="E489" s="626" t="s">
        <v>262</v>
      </c>
      <c r="F489" s="639">
        <v>404.2</v>
      </c>
      <c r="G489" s="626" t="s">
        <v>8512</v>
      </c>
      <c r="H489" s="626" t="s">
        <v>138</v>
      </c>
      <c r="I489" s="627" t="s">
        <v>8389</v>
      </c>
      <c r="J489" s="629" t="s">
        <v>704</v>
      </c>
      <c r="K489" s="635" t="s">
        <v>428</v>
      </c>
      <c r="L489" s="634">
        <v>17049</v>
      </c>
      <c r="M489" s="641">
        <v>44844</v>
      </c>
      <c r="N489" s="630">
        <f t="shared" si="24"/>
        <v>10</v>
      </c>
      <c r="O489" s="630">
        <f t="shared" si="25"/>
        <v>10</v>
      </c>
      <c r="P489" s="631" t="str">
        <f t="shared" si="26"/>
        <v>Gastos_Gerais</v>
      </c>
    </row>
    <row r="490" spans="1:16" ht="24" hidden="1" x14ac:dyDescent="0.2">
      <c r="A490" s="622">
        <f>IF(B490="","",COUNT('Diário 3º PA'!$A$4:$A$4242)+COUNT('Diário 4º PA'!$A$4:$A$2224)+COUNT('Diário 5º PA'!$A$4:$A$5221)+ROW()-3)</f>
        <v>6741</v>
      </c>
      <c r="B490" s="641">
        <v>44855</v>
      </c>
      <c r="C490" s="638">
        <v>44835</v>
      </c>
      <c r="D490" s="626" t="s">
        <v>115</v>
      </c>
      <c r="E490" s="626" t="s">
        <v>362</v>
      </c>
      <c r="F490" s="639">
        <v>479</v>
      </c>
      <c r="G490" s="626" t="s">
        <v>8513</v>
      </c>
      <c r="H490" s="626" t="s">
        <v>130</v>
      </c>
      <c r="I490" s="627" t="s">
        <v>8514</v>
      </c>
      <c r="J490" s="629" t="s">
        <v>704</v>
      </c>
      <c r="K490" s="635" t="s">
        <v>428</v>
      </c>
      <c r="L490" s="634">
        <v>3795</v>
      </c>
      <c r="M490" s="641">
        <v>44852</v>
      </c>
      <c r="N490" s="630">
        <f t="shared" si="24"/>
        <v>10</v>
      </c>
      <c r="O490" s="630">
        <f t="shared" si="25"/>
        <v>10</v>
      </c>
      <c r="P490" s="631" t="str">
        <f t="shared" si="26"/>
        <v>Gastos_Gerais</v>
      </c>
    </row>
    <row r="491" spans="1:16" ht="24" x14ac:dyDescent="0.2">
      <c r="A491" s="622">
        <f>IF(B491="","",COUNT('Diário 3º PA'!$A$4:$A$4242)+COUNT('Diário 4º PA'!$A$4:$A$2224)+COUNT('Diário 5º PA'!$A$4:$A$5221)+ROW()-3)</f>
        <v>6742</v>
      </c>
      <c r="B491" s="641">
        <v>44855</v>
      </c>
      <c r="C491" s="638">
        <v>44835</v>
      </c>
      <c r="D491" s="633" t="s">
        <v>115</v>
      </c>
      <c r="E491" s="626" t="s">
        <v>328</v>
      </c>
      <c r="F491" s="639">
        <v>1500</v>
      </c>
      <c r="G491" s="627" t="s">
        <v>1294</v>
      </c>
      <c r="H491" s="626" t="s">
        <v>140</v>
      </c>
      <c r="I491" s="627" t="s">
        <v>727</v>
      </c>
      <c r="J491" s="629" t="s">
        <v>704</v>
      </c>
      <c r="K491" s="635" t="s">
        <v>428</v>
      </c>
      <c r="L491" s="634">
        <v>1987302</v>
      </c>
      <c r="M491" s="641">
        <v>44855</v>
      </c>
      <c r="N491" s="630">
        <f t="shared" si="24"/>
        <v>10</v>
      </c>
      <c r="O491" s="630">
        <f t="shared" si="25"/>
        <v>10</v>
      </c>
      <c r="P491" s="631" t="str">
        <f t="shared" si="26"/>
        <v>Gastos_Gerais</v>
      </c>
    </row>
    <row r="492" spans="1:16" ht="36" hidden="1" x14ac:dyDescent="0.2">
      <c r="A492" s="622">
        <f>IF(B492="","",COUNT('Diário 3º PA'!$A$4:$A$4242)+COUNT('Diário 4º PA'!$A$4:$A$2224)+COUNT('Diário 5º PA'!$A$4:$A$5221)+ROW()-3)</f>
        <v>6743</v>
      </c>
      <c r="B492" s="641">
        <v>44855</v>
      </c>
      <c r="C492" s="638">
        <v>44835</v>
      </c>
      <c r="D492" s="633" t="s">
        <v>115</v>
      </c>
      <c r="E492" s="626" t="s">
        <v>378</v>
      </c>
      <c r="F492" s="639">
        <v>618.9</v>
      </c>
      <c r="G492" s="627" t="s">
        <v>8515</v>
      </c>
      <c r="H492" s="626" t="s">
        <v>139</v>
      </c>
      <c r="I492" s="627" t="s">
        <v>853</v>
      </c>
      <c r="J492" s="629" t="s">
        <v>704</v>
      </c>
      <c r="K492" s="635" t="s">
        <v>428</v>
      </c>
      <c r="L492" s="634">
        <v>11063</v>
      </c>
      <c r="M492" s="641">
        <v>44853</v>
      </c>
      <c r="N492" s="630">
        <f t="shared" si="24"/>
        <v>10</v>
      </c>
      <c r="O492" s="630">
        <f t="shared" si="25"/>
        <v>10</v>
      </c>
      <c r="P492" s="631" t="str">
        <f t="shared" si="26"/>
        <v>Gastos_Gerais</v>
      </c>
    </row>
    <row r="493" spans="1:16" ht="36" hidden="1" x14ac:dyDescent="0.2">
      <c r="A493" s="622">
        <f>IF(B493="","",COUNT('Diário 3º PA'!$A$4:$A$4242)+COUNT('Diário 4º PA'!$A$4:$A$2224)+COUNT('Diário 5º PA'!$A$4:$A$5221)+ROW()-3)</f>
        <v>6744</v>
      </c>
      <c r="B493" s="641">
        <v>44855</v>
      </c>
      <c r="C493" s="638">
        <v>44835</v>
      </c>
      <c r="D493" s="633" t="s">
        <v>115</v>
      </c>
      <c r="E493" s="626" t="s">
        <v>342</v>
      </c>
      <c r="F493" s="639">
        <v>2995.94</v>
      </c>
      <c r="G493" s="626" t="s">
        <v>8516</v>
      </c>
      <c r="H493" s="626" t="s">
        <v>127</v>
      </c>
      <c r="I493" s="627" t="s">
        <v>8517</v>
      </c>
      <c r="J493" s="629" t="s">
        <v>704</v>
      </c>
      <c r="K493" s="635" t="s">
        <v>428</v>
      </c>
      <c r="L493" s="634">
        <v>20227238</v>
      </c>
      <c r="M493" s="641">
        <v>44841</v>
      </c>
      <c r="N493" s="630">
        <f t="shared" si="24"/>
        <v>10</v>
      </c>
      <c r="O493" s="630">
        <f t="shared" si="25"/>
        <v>10</v>
      </c>
      <c r="P493" s="631" t="str">
        <f t="shared" si="26"/>
        <v>Gastos_Gerais</v>
      </c>
    </row>
    <row r="494" spans="1:16" ht="24" hidden="1" x14ac:dyDescent="0.2">
      <c r="A494" s="622">
        <f>IF(B494="","",COUNT('Diário 3º PA'!$A$4:$A$4242)+COUNT('Diário 4º PA'!$A$4:$A$2224)+COUNT('Diário 5º PA'!$A$4:$A$5221)+ROW()-3)</f>
        <v>6745</v>
      </c>
      <c r="B494" s="641">
        <v>44855</v>
      </c>
      <c r="C494" s="638">
        <v>44835</v>
      </c>
      <c r="D494" s="633" t="s">
        <v>115</v>
      </c>
      <c r="E494" s="646" t="s">
        <v>298</v>
      </c>
      <c r="F494" s="668">
        <v>1482.57</v>
      </c>
      <c r="G494" s="626" t="s">
        <v>298</v>
      </c>
      <c r="H494" s="646" t="s">
        <v>138</v>
      </c>
      <c r="I494" s="627" t="s">
        <v>574</v>
      </c>
      <c r="J494" s="629" t="s">
        <v>704</v>
      </c>
      <c r="K494" s="666" t="s">
        <v>428</v>
      </c>
      <c r="L494" s="661">
        <v>25416</v>
      </c>
      <c r="M494" s="667">
        <v>44844</v>
      </c>
      <c r="N494" s="630">
        <f t="shared" si="24"/>
        <v>10</v>
      </c>
      <c r="O494" s="630">
        <f t="shared" si="25"/>
        <v>10</v>
      </c>
      <c r="P494" s="631" t="str">
        <f t="shared" si="26"/>
        <v>Gastos_Gerais</v>
      </c>
    </row>
    <row r="495" spans="1:16" ht="36" hidden="1" x14ac:dyDescent="0.2">
      <c r="A495" s="622">
        <f>IF(B495="","",COUNT('Diário 3º PA'!$A$4:$A$4242)+COUNT('Diário 4º PA'!$A$4:$A$2224)+COUNT('Diário 5º PA'!$A$4:$A$5221)+ROW()-3)</f>
        <v>6746</v>
      </c>
      <c r="B495" s="641">
        <v>44855</v>
      </c>
      <c r="C495" s="638">
        <v>44835</v>
      </c>
      <c r="D495" s="633" t="s">
        <v>115</v>
      </c>
      <c r="E495" s="626" t="s">
        <v>354</v>
      </c>
      <c r="F495" s="639">
        <v>153191.78</v>
      </c>
      <c r="G495" s="626" t="s">
        <v>8518</v>
      </c>
      <c r="H495" s="626" t="s">
        <v>127</v>
      </c>
      <c r="I495" s="627" t="s">
        <v>4639</v>
      </c>
      <c r="J495" s="629" t="s">
        <v>704</v>
      </c>
      <c r="K495" s="666" t="s">
        <v>428</v>
      </c>
      <c r="L495" s="634">
        <v>202248</v>
      </c>
      <c r="M495" s="641">
        <v>44853</v>
      </c>
      <c r="N495" s="630">
        <f t="shared" si="24"/>
        <v>10</v>
      </c>
      <c r="O495" s="630">
        <f t="shared" si="25"/>
        <v>10</v>
      </c>
      <c r="P495" s="631" t="str">
        <f t="shared" si="26"/>
        <v>Gastos_Gerais</v>
      </c>
    </row>
    <row r="496" spans="1:16" ht="24" hidden="1" x14ac:dyDescent="0.2">
      <c r="A496" s="622">
        <f>IF(B496="","",COUNT('Diário 3º PA'!$A$4:$A$4242)+COUNT('Diário 4º PA'!$A$4:$A$2224)+COUNT('Diário 5º PA'!$A$4:$A$5221)+ROW()-3)</f>
        <v>6747</v>
      </c>
      <c r="B496" s="641">
        <v>44855</v>
      </c>
      <c r="C496" s="638">
        <v>44835</v>
      </c>
      <c r="D496" s="633" t="s">
        <v>115</v>
      </c>
      <c r="E496" s="626" t="s">
        <v>366</v>
      </c>
      <c r="F496" s="639">
        <v>279.14999999999998</v>
      </c>
      <c r="G496" s="627" t="s">
        <v>4644</v>
      </c>
      <c r="H496" s="626" t="s">
        <v>139</v>
      </c>
      <c r="I496" s="627" t="s">
        <v>853</v>
      </c>
      <c r="J496" s="629" t="s">
        <v>704</v>
      </c>
      <c r="K496" s="635" t="s">
        <v>428</v>
      </c>
      <c r="L496" s="634">
        <v>11066</v>
      </c>
      <c r="M496" s="641">
        <v>44853</v>
      </c>
      <c r="N496" s="630">
        <f t="shared" si="24"/>
        <v>10</v>
      </c>
      <c r="O496" s="630">
        <f t="shared" si="25"/>
        <v>10</v>
      </c>
      <c r="P496" s="631" t="str">
        <f t="shared" si="26"/>
        <v>Gastos_Gerais</v>
      </c>
    </row>
    <row r="497" spans="1:16" ht="60" hidden="1" x14ac:dyDescent="0.2">
      <c r="A497" s="622">
        <f>IF(B497="","",COUNT('Diário 3º PA'!$A$4:$A$4242)+COUNT('Diário 4º PA'!$A$4:$A$2224)+COUNT('Diário 5º PA'!$A$4:$A$5221)+ROW()-3)</f>
        <v>6748</v>
      </c>
      <c r="B497" s="641">
        <v>44855</v>
      </c>
      <c r="C497" s="638">
        <v>44835</v>
      </c>
      <c r="D497" s="633" t="s">
        <v>115</v>
      </c>
      <c r="E497" s="626" t="s">
        <v>342</v>
      </c>
      <c r="F497" s="639">
        <v>480</v>
      </c>
      <c r="G497" s="626" t="s">
        <v>8519</v>
      </c>
      <c r="H497" s="626" t="s">
        <v>132</v>
      </c>
      <c r="I497" s="627" t="s">
        <v>8520</v>
      </c>
      <c r="J497" s="634" t="s">
        <v>5990</v>
      </c>
      <c r="K497" s="632" t="s">
        <v>1531</v>
      </c>
      <c r="L497" s="634">
        <v>594495536</v>
      </c>
      <c r="M497" s="641">
        <v>44855</v>
      </c>
      <c r="N497" s="630">
        <f t="shared" si="24"/>
        <v>10</v>
      </c>
      <c r="O497" s="630">
        <f t="shared" si="25"/>
        <v>10</v>
      </c>
      <c r="P497" s="631" t="str">
        <f t="shared" si="26"/>
        <v>Gastos_Gerais</v>
      </c>
    </row>
    <row r="498" spans="1:16" ht="48" hidden="1" x14ac:dyDescent="0.2">
      <c r="A498" s="622">
        <f>IF(B498="","",COUNT('Diário 3º PA'!$A$4:$A$4242)+COUNT('Diário 4º PA'!$A$4:$A$2224)+COUNT('Diário 5º PA'!$A$4:$A$5221)+ROW()-3)</f>
        <v>6749</v>
      </c>
      <c r="B498" s="641">
        <v>44855</v>
      </c>
      <c r="C498" s="638">
        <v>44835</v>
      </c>
      <c r="D498" s="633" t="s">
        <v>115</v>
      </c>
      <c r="E498" s="626" t="s">
        <v>342</v>
      </c>
      <c r="F498" s="639">
        <v>60</v>
      </c>
      <c r="G498" s="626" t="s">
        <v>8521</v>
      </c>
      <c r="H498" s="626" t="s">
        <v>139</v>
      </c>
      <c r="I498" s="627" t="s">
        <v>8522</v>
      </c>
      <c r="J498" s="634" t="s">
        <v>5990</v>
      </c>
      <c r="K498" s="632" t="s">
        <v>1531</v>
      </c>
      <c r="L498" s="634">
        <v>594495536</v>
      </c>
      <c r="M498" s="641">
        <v>44855</v>
      </c>
      <c r="N498" s="630">
        <f t="shared" si="24"/>
        <v>10</v>
      </c>
      <c r="O498" s="630">
        <f t="shared" si="25"/>
        <v>10</v>
      </c>
      <c r="P498" s="631" t="str">
        <f t="shared" si="26"/>
        <v>Gastos_Gerais</v>
      </c>
    </row>
    <row r="499" spans="1:16" ht="48" hidden="1" x14ac:dyDescent="0.2">
      <c r="A499" s="622">
        <f>IF(B499="","",COUNT('Diário 3º PA'!$A$4:$A$4242)+COUNT('Diário 4º PA'!$A$4:$A$2224)+COUNT('Diário 5º PA'!$A$4:$A$5221)+ROW()-3)</f>
        <v>6750</v>
      </c>
      <c r="B499" s="641">
        <v>44855</v>
      </c>
      <c r="C499" s="638">
        <v>44835</v>
      </c>
      <c r="D499" s="633" t="s">
        <v>115</v>
      </c>
      <c r="E499" s="626" t="s">
        <v>342</v>
      </c>
      <c r="F499" s="639">
        <v>60</v>
      </c>
      <c r="G499" s="626" t="s">
        <v>8523</v>
      </c>
      <c r="H499" s="626" t="s">
        <v>139</v>
      </c>
      <c r="I499" s="627" t="s">
        <v>8524</v>
      </c>
      <c r="J499" s="634" t="s">
        <v>5990</v>
      </c>
      <c r="K499" s="632" t="s">
        <v>1531</v>
      </c>
      <c r="L499" s="634">
        <v>594495536</v>
      </c>
      <c r="M499" s="641">
        <v>44855</v>
      </c>
      <c r="N499" s="630">
        <f t="shared" si="24"/>
        <v>10</v>
      </c>
      <c r="O499" s="630">
        <f t="shared" si="25"/>
        <v>10</v>
      </c>
      <c r="P499" s="631" t="str">
        <f t="shared" si="26"/>
        <v>Gastos_Gerais</v>
      </c>
    </row>
    <row r="500" spans="1:16" ht="48" hidden="1" x14ac:dyDescent="0.2">
      <c r="A500" s="622">
        <f>IF(B500="","",COUNT('Diário 3º PA'!$A$4:$A$4242)+COUNT('Diário 4º PA'!$A$4:$A$2224)+COUNT('Diário 5º PA'!$A$4:$A$5221)+ROW()-3)</f>
        <v>6751</v>
      </c>
      <c r="B500" s="641">
        <v>44855</v>
      </c>
      <c r="C500" s="638">
        <v>44835</v>
      </c>
      <c r="D500" s="633" t="s">
        <v>115</v>
      </c>
      <c r="E500" s="626" t="s">
        <v>342</v>
      </c>
      <c r="F500" s="639">
        <v>60</v>
      </c>
      <c r="G500" s="626" t="s">
        <v>8525</v>
      </c>
      <c r="H500" s="626" t="s">
        <v>139</v>
      </c>
      <c r="I500" s="648" t="s">
        <v>8313</v>
      </c>
      <c r="J500" s="634" t="s">
        <v>5990</v>
      </c>
      <c r="K500" s="632" t="s">
        <v>1531</v>
      </c>
      <c r="L500" s="634">
        <v>594495536</v>
      </c>
      <c r="M500" s="641">
        <v>44855</v>
      </c>
      <c r="N500" s="630">
        <f t="shared" si="24"/>
        <v>10</v>
      </c>
      <c r="O500" s="630">
        <f t="shared" si="25"/>
        <v>10</v>
      </c>
      <c r="P500" s="631" t="str">
        <f t="shared" si="26"/>
        <v>Gastos_Gerais</v>
      </c>
    </row>
    <row r="501" spans="1:16" ht="48" hidden="1" x14ac:dyDescent="0.2">
      <c r="A501" s="622">
        <f>IF(B501="","",COUNT('Diário 3º PA'!$A$4:$A$4242)+COUNT('Diário 4º PA'!$A$4:$A$2224)+COUNT('Diário 5º PA'!$A$4:$A$5221)+ROW()-3)</f>
        <v>6752</v>
      </c>
      <c r="B501" s="641">
        <v>44855</v>
      </c>
      <c r="C501" s="638">
        <v>44835</v>
      </c>
      <c r="D501" s="633" t="s">
        <v>115</v>
      </c>
      <c r="E501" s="626" t="s">
        <v>342</v>
      </c>
      <c r="F501" s="639">
        <v>480</v>
      </c>
      <c r="G501" s="626" t="s">
        <v>8526</v>
      </c>
      <c r="H501" s="626" t="s">
        <v>132</v>
      </c>
      <c r="I501" s="627" t="s">
        <v>8527</v>
      </c>
      <c r="J501" s="634" t="s">
        <v>5990</v>
      </c>
      <c r="K501" s="632" t="s">
        <v>1531</v>
      </c>
      <c r="L501" s="634">
        <v>594495536</v>
      </c>
      <c r="M501" s="641">
        <v>44855</v>
      </c>
      <c r="N501" s="630">
        <f t="shared" si="24"/>
        <v>10</v>
      </c>
      <c r="O501" s="630">
        <f t="shared" si="25"/>
        <v>10</v>
      </c>
      <c r="P501" s="631" t="str">
        <f t="shared" si="26"/>
        <v>Gastos_Gerais</v>
      </c>
    </row>
    <row r="502" spans="1:16" ht="60" hidden="1" x14ac:dyDescent="0.2">
      <c r="A502" s="622">
        <f>IF(B502="","",COUNT('Diário 3º PA'!$A$4:$A$4242)+COUNT('Diário 4º PA'!$A$4:$A$2224)+COUNT('Diário 5º PA'!$A$4:$A$5221)+ROW()-3)</f>
        <v>6753</v>
      </c>
      <c r="B502" s="641">
        <v>44855</v>
      </c>
      <c r="C502" s="638">
        <v>44835</v>
      </c>
      <c r="D502" s="633" t="s">
        <v>115</v>
      </c>
      <c r="E502" s="626" t="s">
        <v>342</v>
      </c>
      <c r="F502" s="639">
        <v>480</v>
      </c>
      <c r="G502" s="626" t="s">
        <v>8528</v>
      </c>
      <c r="H502" s="626" t="s">
        <v>132</v>
      </c>
      <c r="I502" s="627" t="s">
        <v>7955</v>
      </c>
      <c r="J502" s="634" t="s">
        <v>5990</v>
      </c>
      <c r="K502" s="632" t="s">
        <v>1531</v>
      </c>
      <c r="L502" s="634">
        <v>594495536</v>
      </c>
      <c r="M502" s="641">
        <v>44855</v>
      </c>
      <c r="N502" s="630">
        <f t="shared" si="24"/>
        <v>10</v>
      </c>
      <c r="O502" s="630">
        <f t="shared" si="25"/>
        <v>10</v>
      </c>
      <c r="P502" s="631" t="str">
        <f t="shared" si="26"/>
        <v>Gastos_Gerais</v>
      </c>
    </row>
    <row r="503" spans="1:16" ht="48" hidden="1" x14ac:dyDescent="0.2">
      <c r="A503" s="622">
        <f>IF(B503="","",COUNT('Diário 3º PA'!$A$4:$A$4242)+COUNT('Diário 4º PA'!$A$4:$A$2224)+COUNT('Diário 5º PA'!$A$4:$A$5221)+ROW()-3)</f>
        <v>6754</v>
      </c>
      <c r="B503" s="641">
        <v>44855</v>
      </c>
      <c r="C503" s="638">
        <v>44835</v>
      </c>
      <c r="D503" s="626" t="s">
        <v>93</v>
      </c>
      <c r="E503" s="626" t="s">
        <v>99</v>
      </c>
      <c r="F503" s="639">
        <v>834</v>
      </c>
      <c r="G503" s="626" t="s">
        <v>8529</v>
      </c>
      <c r="H503" s="626" t="s">
        <v>128</v>
      </c>
      <c r="I503" s="627" t="s">
        <v>664</v>
      </c>
      <c r="J503" s="634" t="s">
        <v>5990</v>
      </c>
      <c r="K503" s="657" t="s">
        <v>3958</v>
      </c>
      <c r="L503" s="634" t="s">
        <v>666</v>
      </c>
      <c r="M503" s="641">
        <v>44855</v>
      </c>
      <c r="N503" s="630">
        <f t="shared" si="24"/>
        <v>10</v>
      </c>
      <c r="O503" s="630">
        <f t="shared" si="25"/>
        <v>10</v>
      </c>
      <c r="P503" s="631" t="str">
        <f t="shared" si="26"/>
        <v>Receitas</v>
      </c>
    </row>
    <row r="504" spans="1:16" hidden="1" x14ac:dyDescent="0.2">
      <c r="A504" s="622">
        <f>IF(B504="","",COUNT('Diário 3º PA'!$A$4:$A$4242)+COUNT('Diário 4º PA'!$A$4:$A$2224)+COUNT('Diário 5º PA'!$A$4:$A$5221)+ROW()-3)</f>
        <v>6755</v>
      </c>
      <c r="B504" s="641">
        <v>44858</v>
      </c>
      <c r="C504" s="642">
        <v>44805</v>
      </c>
      <c r="D504" s="633" t="s">
        <v>115</v>
      </c>
      <c r="E504" s="633" t="s">
        <v>230</v>
      </c>
      <c r="F504" s="639">
        <v>2831.84</v>
      </c>
      <c r="G504" s="633" t="s">
        <v>230</v>
      </c>
      <c r="H504" s="633" t="s">
        <v>136</v>
      </c>
      <c r="I504" s="627" t="s">
        <v>5988</v>
      </c>
      <c r="J504" s="629" t="s">
        <v>704</v>
      </c>
      <c r="K504" s="657" t="s">
        <v>428</v>
      </c>
      <c r="L504" s="657">
        <v>88334344</v>
      </c>
      <c r="M504" s="659">
        <v>44858</v>
      </c>
      <c r="N504" s="630">
        <f t="shared" si="24"/>
        <v>10</v>
      </c>
      <c r="O504" s="630">
        <f t="shared" si="25"/>
        <v>9</v>
      </c>
      <c r="P504" s="631" t="str">
        <f t="shared" si="26"/>
        <v>Gastos_Gerais</v>
      </c>
    </row>
    <row r="505" spans="1:16" ht="36" hidden="1" x14ac:dyDescent="0.2">
      <c r="A505" s="622">
        <f>IF(B505="","",COUNT('Diário 3º PA'!$A$4:$A$4242)+COUNT('Diário 4º PA'!$A$4:$A$2224)+COUNT('Diário 5º PA'!$A$4:$A$5221)+ROW()-3)</f>
        <v>6756</v>
      </c>
      <c r="B505" s="641">
        <v>44858</v>
      </c>
      <c r="C505" s="638">
        <v>44835</v>
      </c>
      <c r="D505" s="626" t="s">
        <v>115</v>
      </c>
      <c r="E505" s="626" t="s">
        <v>318</v>
      </c>
      <c r="F505" s="639">
        <v>1035.82</v>
      </c>
      <c r="G505" s="626" t="s">
        <v>8530</v>
      </c>
      <c r="H505" s="626" t="s">
        <v>135</v>
      </c>
      <c r="I505" s="627" t="s">
        <v>8531</v>
      </c>
      <c r="J505" s="629" t="s">
        <v>704</v>
      </c>
      <c r="K505" s="657" t="s">
        <v>428</v>
      </c>
      <c r="L505" s="634">
        <v>11421</v>
      </c>
      <c r="M505" s="641">
        <v>44854</v>
      </c>
      <c r="N505" s="630">
        <f t="shared" si="24"/>
        <v>10</v>
      </c>
      <c r="O505" s="630">
        <f t="shared" si="25"/>
        <v>10</v>
      </c>
      <c r="P505" s="631" t="str">
        <f t="shared" si="26"/>
        <v>Gastos_Gerais</v>
      </c>
    </row>
    <row r="506" spans="1:16" ht="36" hidden="1" x14ac:dyDescent="0.2">
      <c r="A506" s="622">
        <f>IF(B506="","",COUNT('Diário 3º PA'!$A$4:$A$4242)+COUNT('Diário 4º PA'!$A$4:$A$2224)+COUNT('Diário 5º PA'!$A$4:$A$5221)+ROW()-3)</f>
        <v>6757</v>
      </c>
      <c r="B506" s="641">
        <v>44858</v>
      </c>
      <c r="C506" s="638">
        <v>44835</v>
      </c>
      <c r="D506" s="626" t="s">
        <v>115</v>
      </c>
      <c r="E506" s="626" t="s">
        <v>368</v>
      </c>
      <c r="F506" s="639">
        <v>1298.5</v>
      </c>
      <c r="G506" s="626" t="s">
        <v>8532</v>
      </c>
      <c r="H506" s="626" t="s">
        <v>137</v>
      </c>
      <c r="I506" s="627" t="s">
        <v>4416</v>
      </c>
      <c r="J506" s="629" t="s">
        <v>704</v>
      </c>
      <c r="K506" s="657" t="s">
        <v>428</v>
      </c>
      <c r="L506" s="634">
        <v>5217</v>
      </c>
      <c r="M506" s="641">
        <v>44852</v>
      </c>
      <c r="N506" s="630">
        <f t="shared" si="24"/>
        <v>10</v>
      </c>
      <c r="O506" s="630">
        <f t="shared" si="25"/>
        <v>10</v>
      </c>
      <c r="P506" s="631" t="str">
        <f t="shared" si="26"/>
        <v>Gastos_Gerais</v>
      </c>
    </row>
    <row r="507" spans="1:16" ht="48" x14ac:dyDescent="0.2">
      <c r="A507" s="622">
        <f>IF(B507="","",COUNT('Diário 3º PA'!$A$4:$A$4242)+COUNT('Diário 4º PA'!$A$4:$A$2224)+COUNT('Diário 5º PA'!$A$4:$A$5221)+ROW()-3)</f>
        <v>6758</v>
      </c>
      <c r="B507" s="641">
        <v>44858</v>
      </c>
      <c r="C507" s="638">
        <v>44835</v>
      </c>
      <c r="D507" s="626" t="s">
        <v>115</v>
      </c>
      <c r="E507" s="626" t="s">
        <v>318</v>
      </c>
      <c r="F507" s="639">
        <v>20</v>
      </c>
      <c r="G507" s="626" t="s">
        <v>8533</v>
      </c>
      <c r="H507" s="626" t="s">
        <v>140</v>
      </c>
      <c r="I507" s="627" t="s">
        <v>8534</v>
      </c>
      <c r="J507" s="629" t="s">
        <v>704</v>
      </c>
      <c r="K507" s="657" t="s">
        <v>428</v>
      </c>
      <c r="L507" s="634">
        <v>338</v>
      </c>
      <c r="M507" s="641">
        <v>44855</v>
      </c>
      <c r="N507" s="630">
        <f t="shared" si="24"/>
        <v>10</v>
      </c>
      <c r="O507" s="630">
        <f t="shared" si="25"/>
        <v>10</v>
      </c>
      <c r="P507" s="631" t="str">
        <f t="shared" si="26"/>
        <v>Gastos_Gerais</v>
      </c>
    </row>
    <row r="508" spans="1:16" ht="24" hidden="1" x14ac:dyDescent="0.2">
      <c r="A508" s="622">
        <f>IF(B508="","",COUNT('Diário 3º PA'!$A$4:$A$4242)+COUNT('Diário 4º PA'!$A$4:$A$2224)+COUNT('Diário 5º PA'!$A$4:$A$5221)+ROW()-3)</f>
        <v>6759</v>
      </c>
      <c r="B508" s="641">
        <v>44858</v>
      </c>
      <c r="C508" s="638">
        <v>44835</v>
      </c>
      <c r="D508" s="626" t="s">
        <v>115</v>
      </c>
      <c r="E508" s="626" t="s">
        <v>298</v>
      </c>
      <c r="F508" s="639">
        <v>1664.58</v>
      </c>
      <c r="G508" s="626" t="s">
        <v>298</v>
      </c>
      <c r="H508" s="626" t="s">
        <v>131</v>
      </c>
      <c r="I508" s="627" t="s">
        <v>574</v>
      </c>
      <c r="J508" s="629" t="s">
        <v>704</v>
      </c>
      <c r="K508" s="657" t="s">
        <v>428</v>
      </c>
      <c r="L508" s="634">
        <v>25479</v>
      </c>
      <c r="M508" s="641">
        <v>44845</v>
      </c>
      <c r="N508" s="630">
        <f t="shared" si="24"/>
        <v>10</v>
      </c>
      <c r="O508" s="630">
        <f t="shared" si="25"/>
        <v>10</v>
      </c>
      <c r="P508" s="631" t="str">
        <f t="shared" si="26"/>
        <v>Gastos_Gerais</v>
      </c>
    </row>
    <row r="509" spans="1:16" ht="48" x14ac:dyDescent="0.2">
      <c r="A509" s="622">
        <f>IF(B509="","",COUNT('Diário 3º PA'!$A$4:$A$4242)+COUNT('Diário 4º PA'!$A$4:$A$2224)+COUNT('Diário 5º PA'!$A$4:$A$5221)+ROW()-3)</f>
        <v>6760</v>
      </c>
      <c r="B509" s="641">
        <v>44858</v>
      </c>
      <c r="C509" s="638">
        <v>44835</v>
      </c>
      <c r="D509" s="626" t="s">
        <v>115</v>
      </c>
      <c r="E509" s="626" t="s">
        <v>318</v>
      </c>
      <c r="F509" s="639">
        <v>20</v>
      </c>
      <c r="G509" s="626" t="s">
        <v>8535</v>
      </c>
      <c r="H509" s="626" t="s">
        <v>140</v>
      </c>
      <c r="I509" s="627" t="s">
        <v>8534</v>
      </c>
      <c r="J509" s="629" t="s">
        <v>704</v>
      </c>
      <c r="K509" s="657" t="s">
        <v>428</v>
      </c>
      <c r="L509" s="634">
        <v>333</v>
      </c>
      <c r="M509" s="641">
        <v>44855</v>
      </c>
      <c r="N509" s="630">
        <f t="shared" si="24"/>
        <v>10</v>
      </c>
      <c r="O509" s="630">
        <f t="shared" si="25"/>
        <v>10</v>
      </c>
      <c r="P509" s="631" t="str">
        <f t="shared" si="26"/>
        <v>Gastos_Gerais</v>
      </c>
    </row>
    <row r="510" spans="1:16" hidden="1" x14ac:dyDescent="0.2">
      <c r="A510" s="622">
        <f>IF(B510="","",COUNT('Diário 3º PA'!$A$4:$A$4242)+COUNT('Diário 4º PA'!$A$4:$A$2224)+COUNT('Diário 5º PA'!$A$4:$A$5221)+ROW()-3)</f>
        <v>6761</v>
      </c>
      <c r="B510" s="641">
        <v>44858</v>
      </c>
      <c r="C510" s="638">
        <v>44835</v>
      </c>
      <c r="D510" s="626" t="s">
        <v>115</v>
      </c>
      <c r="E510" s="626" t="s">
        <v>328</v>
      </c>
      <c r="F510" s="639">
        <v>1500</v>
      </c>
      <c r="G510" s="626" t="s">
        <v>1404</v>
      </c>
      <c r="H510" s="626" t="s">
        <v>139</v>
      </c>
      <c r="I510" s="627" t="s">
        <v>727</v>
      </c>
      <c r="J510" s="629" t="s">
        <v>704</v>
      </c>
      <c r="K510" s="635" t="s">
        <v>428</v>
      </c>
      <c r="L510" s="634">
        <v>1988101</v>
      </c>
      <c r="M510" s="641">
        <v>44855</v>
      </c>
      <c r="N510" s="630">
        <f t="shared" si="24"/>
        <v>10</v>
      </c>
      <c r="O510" s="630">
        <f t="shared" si="25"/>
        <v>10</v>
      </c>
      <c r="P510" s="631" t="str">
        <f t="shared" si="26"/>
        <v>Gastos_Gerais</v>
      </c>
    </row>
    <row r="511" spans="1:16" ht="48" x14ac:dyDescent="0.2">
      <c r="A511" s="622">
        <f>IF(B511="","",COUNT('Diário 3º PA'!$A$4:$A$4242)+COUNT('Diário 4º PA'!$A$4:$A$2224)+COUNT('Diário 5º PA'!$A$4:$A$5221)+ROW()-3)</f>
        <v>6762</v>
      </c>
      <c r="B511" s="641">
        <v>44858</v>
      </c>
      <c r="C511" s="638">
        <v>44835</v>
      </c>
      <c r="D511" s="626" t="s">
        <v>115</v>
      </c>
      <c r="E511" s="626" t="s">
        <v>318</v>
      </c>
      <c r="F511" s="639">
        <v>20</v>
      </c>
      <c r="G511" s="626" t="s">
        <v>8536</v>
      </c>
      <c r="H511" s="626" t="s">
        <v>140</v>
      </c>
      <c r="I511" s="627" t="s">
        <v>8534</v>
      </c>
      <c r="J511" s="629" t="s">
        <v>704</v>
      </c>
      <c r="K511" s="657" t="s">
        <v>428</v>
      </c>
      <c r="L511" s="634">
        <v>334</v>
      </c>
      <c r="M511" s="641">
        <v>44855</v>
      </c>
      <c r="N511" s="630">
        <f t="shared" si="24"/>
        <v>10</v>
      </c>
      <c r="O511" s="630">
        <f t="shared" si="25"/>
        <v>10</v>
      </c>
      <c r="P511" s="631" t="str">
        <f t="shared" si="26"/>
        <v>Gastos_Gerais</v>
      </c>
    </row>
    <row r="512" spans="1:16" ht="24" hidden="1" x14ac:dyDescent="0.2">
      <c r="A512" s="622">
        <f>IF(B512="","",COUNT('Diário 3º PA'!$A$4:$A$4242)+COUNT('Diário 4º PA'!$A$4:$A$2224)+COUNT('Diário 5º PA'!$A$4:$A$5221)+ROW()-3)</f>
        <v>6763</v>
      </c>
      <c r="B512" s="641">
        <v>44858</v>
      </c>
      <c r="C512" s="638">
        <v>44835</v>
      </c>
      <c r="D512" s="626" t="s">
        <v>115</v>
      </c>
      <c r="E512" s="626" t="s">
        <v>318</v>
      </c>
      <c r="F512" s="639">
        <v>136</v>
      </c>
      <c r="G512" s="626" t="s">
        <v>8537</v>
      </c>
      <c r="H512" s="626" t="s">
        <v>139</v>
      </c>
      <c r="I512" s="627" t="s">
        <v>724</v>
      </c>
      <c r="J512" s="629" t="s">
        <v>704</v>
      </c>
      <c r="K512" s="657" t="s">
        <v>428</v>
      </c>
      <c r="L512" s="634">
        <v>27074</v>
      </c>
      <c r="M512" s="641">
        <v>44854</v>
      </c>
      <c r="N512" s="630">
        <f t="shared" si="24"/>
        <v>10</v>
      </c>
      <c r="O512" s="630">
        <f t="shared" si="25"/>
        <v>10</v>
      </c>
      <c r="P512" s="631" t="str">
        <f t="shared" si="26"/>
        <v>Gastos_Gerais</v>
      </c>
    </row>
    <row r="513" spans="1:16" ht="36" hidden="1" x14ac:dyDescent="0.2">
      <c r="A513" s="622">
        <f>IF(B513="","",COUNT('Diário 3º PA'!$A$4:$A$4242)+COUNT('Diário 4º PA'!$A$4:$A$2224)+COUNT('Diário 5º PA'!$A$4:$A$5221)+ROW()-3)</f>
        <v>6764</v>
      </c>
      <c r="B513" s="641">
        <v>44858</v>
      </c>
      <c r="C513" s="638">
        <v>44835</v>
      </c>
      <c r="D513" s="626" t="s">
        <v>115</v>
      </c>
      <c r="E513" s="626" t="s">
        <v>262</v>
      </c>
      <c r="F513" s="639">
        <v>180</v>
      </c>
      <c r="G513" s="626" t="s">
        <v>8538</v>
      </c>
      <c r="H513" s="626" t="s">
        <v>128</v>
      </c>
      <c r="I513" s="627" t="s">
        <v>8539</v>
      </c>
      <c r="J513" s="629" t="s">
        <v>704</v>
      </c>
      <c r="K513" s="657" t="s">
        <v>428</v>
      </c>
      <c r="L513" s="634">
        <v>202224</v>
      </c>
      <c r="M513" s="641">
        <v>44857</v>
      </c>
      <c r="N513" s="630">
        <f t="shared" si="24"/>
        <v>10</v>
      </c>
      <c r="O513" s="630">
        <f t="shared" si="25"/>
        <v>10</v>
      </c>
      <c r="P513" s="631" t="str">
        <f t="shared" si="26"/>
        <v>Gastos_Gerais</v>
      </c>
    </row>
    <row r="514" spans="1:16" ht="48" x14ac:dyDescent="0.2">
      <c r="A514" s="622">
        <f>IF(B514="","",COUNT('Diário 3º PA'!$A$4:$A$4242)+COUNT('Diário 4º PA'!$A$4:$A$2224)+COUNT('Diário 5º PA'!$A$4:$A$5221)+ROW()-3)</f>
        <v>6765</v>
      </c>
      <c r="B514" s="641">
        <v>44858</v>
      </c>
      <c r="C514" s="638">
        <v>44835</v>
      </c>
      <c r="D514" s="626" t="s">
        <v>115</v>
      </c>
      <c r="E514" s="626" t="s">
        <v>318</v>
      </c>
      <c r="F514" s="639">
        <v>66.900000000000006</v>
      </c>
      <c r="G514" s="626" t="s">
        <v>8540</v>
      </c>
      <c r="H514" s="626" t="s">
        <v>140</v>
      </c>
      <c r="I514" s="627" t="s">
        <v>8541</v>
      </c>
      <c r="J514" s="629" t="s">
        <v>704</v>
      </c>
      <c r="K514" s="657" t="s">
        <v>428</v>
      </c>
      <c r="L514" s="634">
        <v>727</v>
      </c>
      <c r="M514" s="641">
        <v>44854</v>
      </c>
      <c r="N514" s="630">
        <f t="shared" si="24"/>
        <v>10</v>
      </c>
      <c r="O514" s="630">
        <f t="shared" si="25"/>
        <v>10</v>
      </c>
      <c r="P514" s="631" t="str">
        <f t="shared" si="26"/>
        <v>Gastos_Gerais</v>
      </c>
    </row>
    <row r="515" spans="1:16" ht="24" hidden="1" x14ac:dyDescent="0.2">
      <c r="A515" s="622">
        <f>IF(B515="","",COUNT('Diário 3º PA'!$A$4:$A$4242)+COUNT('Diário 4º PA'!$A$4:$A$2224)+COUNT('Diário 5º PA'!$A$4:$A$5221)+ROW()-3)</f>
        <v>6766</v>
      </c>
      <c r="B515" s="641">
        <v>44858</v>
      </c>
      <c r="C515" s="638">
        <v>44835</v>
      </c>
      <c r="D515" s="626" t="s">
        <v>104</v>
      </c>
      <c r="E515" s="626" t="s">
        <v>189</v>
      </c>
      <c r="F515" s="639">
        <v>2487.0300000000002</v>
      </c>
      <c r="G515" s="627" t="s">
        <v>8542</v>
      </c>
      <c r="H515" s="626" t="s">
        <v>135</v>
      </c>
      <c r="I515" s="627" t="s">
        <v>6086</v>
      </c>
      <c r="J515" s="634" t="s">
        <v>5990</v>
      </c>
      <c r="K515" s="635" t="s">
        <v>792</v>
      </c>
      <c r="L515" s="634" t="s">
        <v>666</v>
      </c>
      <c r="M515" s="641">
        <v>44858</v>
      </c>
      <c r="N515" s="630">
        <f t="shared" si="24"/>
        <v>10</v>
      </c>
      <c r="O515" s="630">
        <f t="shared" si="25"/>
        <v>10</v>
      </c>
      <c r="P515" s="631" t="str">
        <f t="shared" si="26"/>
        <v>Gastos_com_Pessoal</v>
      </c>
    </row>
    <row r="516" spans="1:16" ht="24" hidden="1" x14ac:dyDescent="0.2">
      <c r="A516" s="622">
        <f>IF(B516="","",COUNT('Diário 3º PA'!$A$4:$A$4242)+COUNT('Diário 4º PA'!$A$4:$A$2224)+COUNT('Diário 5º PA'!$A$4:$A$5221)+ROW()-3)</f>
        <v>6767</v>
      </c>
      <c r="B516" s="641">
        <v>44858</v>
      </c>
      <c r="C516" s="638">
        <v>44835</v>
      </c>
      <c r="D516" s="626" t="s">
        <v>104</v>
      </c>
      <c r="E516" s="626" t="s">
        <v>191</v>
      </c>
      <c r="F516" s="639">
        <v>888.48</v>
      </c>
      <c r="G516" s="627" t="s">
        <v>8543</v>
      </c>
      <c r="H516" s="626" t="s">
        <v>135</v>
      </c>
      <c r="I516" s="627" t="s">
        <v>6086</v>
      </c>
      <c r="J516" s="634" t="s">
        <v>5990</v>
      </c>
      <c r="K516" s="635" t="s">
        <v>792</v>
      </c>
      <c r="L516" s="634" t="s">
        <v>666</v>
      </c>
      <c r="M516" s="641">
        <v>44858</v>
      </c>
      <c r="N516" s="630">
        <f t="shared" si="24"/>
        <v>10</v>
      </c>
      <c r="O516" s="630">
        <f t="shared" si="25"/>
        <v>10</v>
      </c>
      <c r="P516" s="631" t="str">
        <f t="shared" si="26"/>
        <v>Gastos_com_Pessoal</v>
      </c>
    </row>
    <row r="517" spans="1:16" ht="24" hidden="1" x14ac:dyDescent="0.2">
      <c r="A517" s="622">
        <f>IF(B517="","",COUNT('Diário 3º PA'!$A$4:$A$4242)+COUNT('Diário 4º PA'!$A$4:$A$2224)+COUNT('Diário 5º PA'!$A$4:$A$5221)+ROW()-3)</f>
        <v>6768</v>
      </c>
      <c r="B517" s="641">
        <v>44859</v>
      </c>
      <c r="C517" s="638">
        <v>44835</v>
      </c>
      <c r="D517" s="626" t="s">
        <v>115</v>
      </c>
      <c r="E517" s="626" t="s">
        <v>378</v>
      </c>
      <c r="F517" s="639">
        <v>120</v>
      </c>
      <c r="G517" s="626" t="s">
        <v>8544</v>
      </c>
      <c r="H517" s="626" t="s">
        <v>129</v>
      </c>
      <c r="I517" s="627" t="s">
        <v>6664</v>
      </c>
      <c r="J517" s="634" t="s">
        <v>1464</v>
      </c>
      <c r="K517" s="634" t="s">
        <v>428</v>
      </c>
      <c r="L517" s="634">
        <v>559</v>
      </c>
      <c r="M517" s="641">
        <v>44858</v>
      </c>
      <c r="N517" s="630">
        <f t="shared" ref="N517:N580" si="27">IF(B517=0,0,IF(YEAR(B517)=$O$1,MONTH(B517)-$N$1+1,(YEAR(B517)-$O$1)*12-$N$1+1+MONTH(B517)))</f>
        <v>10</v>
      </c>
      <c r="O517" s="630">
        <f t="shared" ref="O517:O580" si="28">IF(C517=0,0,IF(YEAR(C517)=$O$1,MONTH(C517)-$N$1+1,(YEAR(C517)-$O$1)*12-$N$1+1+MONTH(C517)))</f>
        <v>10</v>
      </c>
      <c r="P517" s="631" t="str">
        <f t="shared" ref="P517:P580" si="29">SUBSTITUTE(D517," ","_")</f>
        <v>Gastos_Gerais</v>
      </c>
    </row>
    <row r="518" spans="1:16" ht="48" hidden="1" x14ac:dyDescent="0.2">
      <c r="A518" s="622">
        <f>IF(B518="","",COUNT('Diário 3º PA'!$A$4:$A$4242)+COUNT('Diário 4º PA'!$A$4:$A$2224)+COUNT('Diário 5º PA'!$A$4:$A$5221)+ROW()-3)</f>
        <v>6769</v>
      </c>
      <c r="B518" s="641">
        <v>44859</v>
      </c>
      <c r="C518" s="638">
        <v>44835</v>
      </c>
      <c r="D518" s="626" t="s">
        <v>115</v>
      </c>
      <c r="E518" s="626" t="s">
        <v>262</v>
      </c>
      <c r="F518" s="639">
        <v>450</v>
      </c>
      <c r="G518" s="626" t="s">
        <v>8545</v>
      </c>
      <c r="H518" s="626" t="s">
        <v>138</v>
      </c>
      <c r="I518" s="627" t="s">
        <v>8539</v>
      </c>
      <c r="J518" s="629" t="s">
        <v>704</v>
      </c>
      <c r="K518" s="634" t="s">
        <v>428</v>
      </c>
      <c r="L518" s="634">
        <v>202225</v>
      </c>
      <c r="M518" s="641">
        <v>44858</v>
      </c>
      <c r="N518" s="630">
        <f t="shared" si="27"/>
        <v>10</v>
      </c>
      <c r="O518" s="630">
        <f t="shared" si="28"/>
        <v>10</v>
      </c>
      <c r="P518" s="631" t="str">
        <f t="shared" si="29"/>
        <v>Gastos_Gerais</v>
      </c>
    </row>
    <row r="519" spans="1:16" ht="48" x14ac:dyDescent="0.2">
      <c r="A519" s="622">
        <f>IF(B519="","",COUNT('Diário 3º PA'!$A$4:$A$4242)+COUNT('Diário 4º PA'!$A$4:$A$2224)+COUNT('Diário 5º PA'!$A$4:$A$5221)+ROW()-3)</f>
        <v>6770</v>
      </c>
      <c r="B519" s="641">
        <v>44859</v>
      </c>
      <c r="C519" s="638">
        <v>44835</v>
      </c>
      <c r="D519" s="626" t="s">
        <v>115</v>
      </c>
      <c r="E519" s="626" t="s">
        <v>318</v>
      </c>
      <c r="F519" s="639">
        <v>66.900000000000006</v>
      </c>
      <c r="G519" s="626" t="s">
        <v>8546</v>
      </c>
      <c r="H519" s="626" t="s">
        <v>140</v>
      </c>
      <c r="I519" s="627" t="s">
        <v>8541</v>
      </c>
      <c r="J519" s="629" t="s">
        <v>704</v>
      </c>
      <c r="K519" s="657" t="s">
        <v>428</v>
      </c>
      <c r="L519" s="634">
        <v>728</v>
      </c>
      <c r="M519" s="641">
        <v>44854</v>
      </c>
      <c r="N519" s="630">
        <f t="shared" si="27"/>
        <v>10</v>
      </c>
      <c r="O519" s="630">
        <f t="shared" si="28"/>
        <v>10</v>
      </c>
      <c r="P519" s="631" t="str">
        <f t="shared" si="29"/>
        <v>Gastos_Gerais</v>
      </c>
    </row>
    <row r="520" spans="1:16" ht="24" hidden="1" x14ac:dyDescent="0.2">
      <c r="A520" s="622">
        <f>IF(B520="","",COUNT('Diário 3º PA'!$A$4:$A$4242)+COUNT('Diário 4º PA'!$A$4:$A$2224)+COUNT('Diário 5º PA'!$A$4:$A$5221)+ROW()-3)</f>
        <v>6771</v>
      </c>
      <c r="B520" s="641">
        <v>44859</v>
      </c>
      <c r="C520" s="638">
        <v>44835</v>
      </c>
      <c r="D520" s="626" t="s">
        <v>115</v>
      </c>
      <c r="E520" s="626" t="s">
        <v>328</v>
      </c>
      <c r="F520" s="639">
        <v>1500</v>
      </c>
      <c r="G520" s="627" t="s">
        <v>1010</v>
      </c>
      <c r="H520" s="626" t="s">
        <v>131</v>
      </c>
      <c r="I520" s="627" t="s">
        <v>727</v>
      </c>
      <c r="J520" s="629" t="s">
        <v>704</v>
      </c>
      <c r="K520" s="635" t="s">
        <v>428</v>
      </c>
      <c r="L520" s="634">
        <v>1988354</v>
      </c>
      <c r="M520" s="641">
        <v>44858</v>
      </c>
      <c r="N520" s="630">
        <f t="shared" si="27"/>
        <v>10</v>
      </c>
      <c r="O520" s="630">
        <f t="shared" si="28"/>
        <v>10</v>
      </c>
      <c r="P520" s="631" t="str">
        <f t="shared" si="29"/>
        <v>Gastos_Gerais</v>
      </c>
    </row>
    <row r="521" spans="1:16" ht="24" hidden="1" x14ac:dyDescent="0.2">
      <c r="A521" s="622">
        <f>IF(B521="","",COUNT('Diário 3º PA'!$A$4:$A$4242)+COUNT('Diário 4º PA'!$A$4:$A$2224)+COUNT('Diário 5º PA'!$A$4:$A$5221)+ROW()-3)</f>
        <v>6772</v>
      </c>
      <c r="B521" s="641">
        <v>44859</v>
      </c>
      <c r="C521" s="638">
        <v>44835</v>
      </c>
      <c r="D521" s="626" t="s">
        <v>115</v>
      </c>
      <c r="E521" s="626" t="s">
        <v>366</v>
      </c>
      <c r="F521" s="639">
        <v>469.65</v>
      </c>
      <c r="G521" s="626" t="s">
        <v>4644</v>
      </c>
      <c r="H521" s="626" t="s">
        <v>130</v>
      </c>
      <c r="I521" s="627" t="s">
        <v>8547</v>
      </c>
      <c r="J521" s="629" t="s">
        <v>704</v>
      </c>
      <c r="K521" s="657" t="s">
        <v>428</v>
      </c>
      <c r="L521" s="634">
        <v>13991</v>
      </c>
      <c r="M521" s="641">
        <v>44851</v>
      </c>
      <c r="N521" s="630">
        <f t="shared" si="27"/>
        <v>10</v>
      </c>
      <c r="O521" s="630">
        <f t="shared" si="28"/>
        <v>10</v>
      </c>
      <c r="P521" s="631" t="str">
        <f t="shared" si="29"/>
        <v>Gastos_Gerais</v>
      </c>
    </row>
    <row r="522" spans="1:16" ht="24" hidden="1" x14ac:dyDescent="0.2">
      <c r="A522" s="622">
        <f>IF(B522="","",COUNT('Diário 3º PA'!$A$4:$A$4242)+COUNT('Diário 4º PA'!$A$4:$A$2224)+COUNT('Diário 5º PA'!$A$4:$A$5221)+ROW()-3)</f>
        <v>6773</v>
      </c>
      <c r="B522" s="641">
        <v>44859</v>
      </c>
      <c r="C522" s="638">
        <v>44835</v>
      </c>
      <c r="D522" s="626" t="s">
        <v>115</v>
      </c>
      <c r="E522" s="626" t="s">
        <v>298</v>
      </c>
      <c r="F522" s="639">
        <v>991.65</v>
      </c>
      <c r="G522" s="626" t="s">
        <v>298</v>
      </c>
      <c r="H522" s="626" t="s">
        <v>132</v>
      </c>
      <c r="I522" s="627" t="s">
        <v>574</v>
      </c>
      <c r="J522" s="629" t="s">
        <v>704</v>
      </c>
      <c r="K522" s="657" t="s">
        <v>428</v>
      </c>
      <c r="L522" s="634">
        <v>25524</v>
      </c>
      <c r="M522" s="641">
        <v>44846</v>
      </c>
      <c r="N522" s="630">
        <f t="shared" si="27"/>
        <v>10</v>
      </c>
      <c r="O522" s="630">
        <f t="shared" si="28"/>
        <v>10</v>
      </c>
      <c r="P522" s="631" t="str">
        <f t="shared" si="29"/>
        <v>Gastos_Gerais</v>
      </c>
    </row>
    <row r="523" spans="1:16" hidden="1" x14ac:dyDescent="0.2">
      <c r="A523" s="622">
        <f>IF(B523="","",COUNT('Diário 3º PA'!$A$4:$A$4242)+COUNT('Diário 4º PA'!$A$4:$A$2224)+COUNT('Diário 5º PA'!$A$4:$A$5221)+ROW()-3)</f>
        <v>6774</v>
      </c>
      <c r="B523" s="641">
        <v>44859</v>
      </c>
      <c r="C523" s="638">
        <v>44835</v>
      </c>
      <c r="D523" s="626" t="s">
        <v>115</v>
      </c>
      <c r="E523" s="626" t="s">
        <v>302</v>
      </c>
      <c r="F523" s="639">
        <v>23434.83</v>
      </c>
      <c r="G523" s="627" t="s">
        <v>6132</v>
      </c>
      <c r="H523" s="626" t="s">
        <v>130</v>
      </c>
      <c r="I523" s="627" t="s">
        <v>818</v>
      </c>
      <c r="J523" s="629" t="s">
        <v>704</v>
      </c>
      <c r="K523" s="657" t="s">
        <v>428</v>
      </c>
      <c r="L523" s="634">
        <v>48</v>
      </c>
      <c r="M523" s="641">
        <v>44854</v>
      </c>
      <c r="N523" s="630">
        <f t="shared" si="27"/>
        <v>10</v>
      </c>
      <c r="O523" s="630">
        <f t="shared" si="28"/>
        <v>10</v>
      </c>
      <c r="P523" s="631" t="str">
        <f t="shared" si="29"/>
        <v>Gastos_Gerais</v>
      </c>
    </row>
    <row r="524" spans="1:16" ht="36" hidden="1" x14ac:dyDescent="0.2">
      <c r="A524" s="622">
        <f>IF(B524="","",COUNT('Diário 3º PA'!$A$4:$A$4242)+COUNT('Diário 4º PA'!$A$4:$A$2224)+COUNT('Diário 5º PA'!$A$4:$A$5221)+ROW()-3)</f>
        <v>6775</v>
      </c>
      <c r="B524" s="641">
        <v>44859</v>
      </c>
      <c r="C524" s="638">
        <v>44835</v>
      </c>
      <c r="D524" s="633" t="s">
        <v>115</v>
      </c>
      <c r="E524" s="633" t="s">
        <v>354</v>
      </c>
      <c r="F524" s="639">
        <v>43958</v>
      </c>
      <c r="G524" s="633" t="s">
        <v>8548</v>
      </c>
      <c r="H524" s="627" t="s">
        <v>135</v>
      </c>
      <c r="I524" s="627" t="s">
        <v>4639</v>
      </c>
      <c r="J524" s="629" t="s">
        <v>704</v>
      </c>
      <c r="K524" s="635" t="s">
        <v>428</v>
      </c>
      <c r="L524" s="635">
        <v>202250</v>
      </c>
      <c r="M524" s="637">
        <v>44855</v>
      </c>
      <c r="N524" s="630">
        <f t="shared" si="27"/>
        <v>10</v>
      </c>
      <c r="O524" s="630">
        <f t="shared" si="28"/>
        <v>10</v>
      </c>
      <c r="P524" s="631" t="str">
        <f t="shared" si="29"/>
        <v>Gastos_Gerais</v>
      </c>
    </row>
    <row r="525" spans="1:16" hidden="1" x14ac:dyDescent="0.2">
      <c r="A525" s="622">
        <f>IF(B525="","",COUNT('Diário 3º PA'!$A$4:$A$4242)+COUNT('Diário 4º PA'!$A$4:$A$2224)+COUNT('Diário 5º PA'!$A$4:$A$5221)+ROW()-3)</f>
        <v>6776</v>
      </c>
      <c r="B525" s="641">
        <v>44859</v>
      </c>
      <c r="C525" s="638">
        <v>44835</v>
      </c>
      <c r="D525" s="626" t="s">
        <v>115</v>
      </c>
      <c r="E525" s="626" t="s">
        <v>364</v>
      </c>
      <c r="F525" s="639">
        <v>1280.3499999999999</v>
      </c>
      <c r="G525" s="626" t="s">
        <v>1079</v>
      </c>
      <c r="H525" s="626" t="s">
        <v>139</v>
      </c>
      <c r="I525" s="627" t="s">
        <v>853</v>
      </c>
      <c r="J525" s="629" t="s">
        <v>704</v>
      </c>
      <c r="K525" s="635" t="s">
        <v>428</v>
      </c>
      <c r="L525" s="635">
        <v>11086</v>
      </c>
      <c r="M525" s="641">
        <v>44855</v>
      </c>
      <c r="N525" s="630">
        <f t="shared" si="27"/>
        <v>10</v>
      </c>
      <c r="O525" s="630">
        <f t="shared" si="28"/>
        <v>10</v>
      </c>
      <c r="P525" s="631" t="str">
        <f t="shared" si="29"/>
        <v>Gastos_Gerais</v>
      </c>
    </row>
    <row r="526" spans="1:16" ht="24" hidden="1" x14ac:dyDescent="0.2">
      <c r="A526" s="622">
        <f>IF(B526="","",COUNT('Diário 3º PA'!$A$4:$A$4242)+COUNT('Diário 4º PA'!$A$4:$A$2224)+COUNT('Diário 5º PA'!$A$4:$A$5221)+ROW()-3)</f>
        <v>6777</v>
      </c>
      <c r="B526" s="641">
        <v>44859</v>
      </c>
      <c r="C526" s="658">
        <v>44835</v>
      </c>
      <c r="D526" s="626" t="s">
        <v>104</v>
      </c>
      <c r="E526" s="626" t="s">
        <v>187</v>
      </c>
      <c r="F526" s="639">
        <v>2735.89</v>
      </c>
      <c r="G526" s="626" t="s">
        <v>1019</v>
      </c>
      <c r="H526" s="626" t="s">
        <v>133</v>
      </c>
      <c r="I526" s="627" t="s">
        <v>1495</v>
      </c>
      <c r="J526" s="634" t="s">
        <v>5990</v>
      </c>
      <c r="K526" s="632" t="s">
        <v>1531</v>
      </c>
      <c r="L526" s="634">
        <v>394948583</v>
      </c>
      <c r="M526" s="641">
        <v>44862</v>
      </c>
      <c r="N526" s="630">
        <f t="shared" si="27"/>
        <v>10</v>
      </c>
      <c r="O526" s="630">
        <f t="shared" si="28"/>
        <v>10</v>
      </c>
      <c r="P526" s="631" t="str">
        <f t="shared" si="29"/>
        <v>Gastos_com_Pessoal</v>
      </c>
    </row>
    <row r="527" spans="1:16" ht="24" hidden="1" x14ac:dyDescent="0.2">
      <c r="A527" s="622">
        <f>IF(B527="","",COUNT('Diário 3º PA'!$A$4:$A$4242)+COUNT('Diário 4º PA'!$A$4:$A$2224)+COUNT('Diário 5º PA'!$A$4:$A$5221)+ROW()-3)</f>
        <v>6778</v>
      </c>
      <c r="B527" s="641">
        <v>44859</v>
      </c>
      <c r="C527" s="658">
        <v>44835</v>
      </c>
      <c r="D527" s="626" t="s">
        <v>104</v>
      </c>
      <c r="E527" s="626" t="s">
        <v>189</v>
      </c>
      <c r="F527" s="639">
        <v>2175.71</v>
      </c>
      <c r="G527" s="626" t="s">
        <v>915</v>
      </c>
      <c r="H527" s="626" t="s">
        <v>133</v>
      </c>
      <c r="I527" s="627" t="s">
        <v>1495</v>
      </c>
      <c r="J527" s="634" t="s">
        <v>5990</v>
      </c>
      <c r="K527" s="632" t="s">
        <v>1531</v>
      </c>
      <c r="L527" s="634">
        <v>394948583</v>
      </c>
      <c r="M527" s="641">
        <v>44862</v>
      </c>
      <c r="N527" s="630">
        <f t="shared" si="27"/>
        <v>10</v>
      </c>
      <c r="O527" s="630">
        <f t="shared" si="28"/>
        <v>10</v>
      </c>
      <c r="P527" s="631" t="str">
        <f t="shared" si="29"/>
        <v>Gastos_com_Pessoal</v>
      </c>
    </row>
    <row r="528" spans="1:16" ht="24" hidden="1" x14ac:dyDescent="0.2">
      <c r="A528" s="622">
        <f>IF(B528="","",COUNT('Diário 3º PA'!$A$4:$A$4242)+COUNT('Diário 4º PA'!$A$4:$A$2224)+COUNT('Diário 5º PA'!$A$4:$A$5221)+ROW()-3)</f>
        <v>6779</v>
      </c>
      <c r="B528" s="641">
        <v>44859</v>
      </c>
      <c r="C528" s="658">
        <v>44835</v>
      </c>
      <c r="D528" s="626" t="s">
        <v>104</v>
      </c>
      <c r="E528" s="626" t="s">
        <v>191</v>
      </c>
      <c r="F528" s="639">
        <v>725.23</v>
      </c>
      <c r="G528" s="626" t="s">
        <v>918</v>
      </c>
      <c r="H528" s="626" t="s">
        <v>133</v>
      </c>
      <c r="I528" s="627" t="s">
        <v>1495</v>
      </c>
      <c r="J528" s="634" t="s">
        <v>5990</v>
      </c>
      <c r="K528" s="632" t="s">
        <v>1531</v>
      </c>
      <c r="L528" s="634">
        <v>394948583</v>
      </c>
      <c r="M528" s="641">
        <v>44862</v>
      </c>
      <c r="N528" s="630">
        <f t="shared" si="27"/>
        <v>10</v>
      </c>
      <c r="O528" s="630">
        <f t="shared" si="28"/>
        <v>10</v>
      </c>
      <c r="P528" s="631" t="str">
        <f t="shared" si="29"/>
        <v>Gastos_com_Pessoal</v>
      </c>
    </row>
    <row r="529" spans="1:16" ht="36" hidden="1" x14ac:dyDescent="0.2">
      <c r="A529" s="622">
        <f>IF(B529="","",COUNT('Diário 3º PA'!$A$4:$A$4242)+COUNT('Diário 4º PA'!$A$4:$A$2224)+COUNT('Diário 5º PA'!$A$4:$A$5221)+ROW()-3)</f>
        <v>6780</v>
      </c>
      <c r="B529" s="641">
        <v>44859</v>
      </c>
      <c r="C529" s="658">
        <v>44835</v>
      </c>
      <c r="D529" s="626" t="s">
        <v>104</v>
      </c>
      <c r="E529" s="626" t="s">
        <v>193</v>
      </c>
      <c r="F529" s="639">
        <v>4095.95</v>
      </c>
      <c r="G529" s="626" t="s">
        <v>919</v>
      </c>
      <c r="H529" s="626" t="s">
        <v>133</v>
      </c>
      <c r="I529" s="627" t="s">
        <v>1495</v>
      </c>
      <c r="J529" s="634" t="s">
        <v>5990</v>
      </c>
      <c r="K529" s="632" t="s">
        <v>1531</v>
      </c>
      <c r="L529" s="634">
        <v>394948583</v>
      </c>
      <c r="M529" s="641">
        <v>44862</v>
      </c>
      <c r="N529" s="630">
        <f t="shared" si="27"/>
        <v>10</v>
      </c>
      <c r="O529" s="630">
        <f t="shared" si="28"/>
        <v>10</v>
      </c>
      <c r="P529" s="631" t="str">
        <f t="shared" si="29"/>
        <v>Gastos_com_Pessoal</v>
      </c>
    </row>
    <row r="530" spans="1:16" ht="36" hidden="1" x14ac:dyDescent="0.2">
      <c r="A530" s="622">
        <f>IF(B530="","",COUNT('Diário 3º PA'!$A$4:$A$4242)+COUNT('Diário 4º PA'!$A$4:$A$2224)+COUNT('Diário 5º PA'!$A$4:$A$5221)+ROW()-3)</f>
        <v>6781</v>
      </c>
      <c r="B530" s="641">
        <v>44859</v>
      </c>
      <c r="C530" s="658">
        <v>44835</v>
      </c>
      <c r="D530" s="626" t="s">
        <v>115</v>
      </c>
      <c r="E530" s="626" t="s">
        <v>342</v>
      </c>
      <c r="F530" s="639">
        <v>120</v>
      </c>
      <c r="G530" s="626" t="s">
        <v>8549</v>
      </c>
      <c r="H530" s="626" t="s">
        <v>135</v>
      </c>
      <c r="I530" s="627" t="s">
        <v>8550</v>
      </c>
      <c r="J530" s="634" t="s">
        <v>5990</v>
      </c>
      <c r="K530" s="632" t="s">
        <v>1531</v>
      </c>
      <c r="L530" s="634">
        <v>394948583</v>
      </c>
      <c r="M530" s="641">
        <v>44862</v>
      </c>
      <c r="N530" s="630">
        <f t="shared" si="27"/>
        <v>10</v>
      </c>
      <c r="O530" s="630">
        <f t="shared" si="28"/>
        <v>10</v>
      </c>
      <c r="P530" s="631" t="str">
        <f t="shared" si="29"/>
        <v>Gastos_Gerais</v>
      </c>
    </row>
    <row r="531" spans="1:16" ht="24" hidden="1" x14ac:dyDescent="0.2">
      <c r="A531" s="622">
        <f>IF(B531="","",COUNT('Diário 3º PA'!$A$4:$A$4242)+COUNT('Diário 4º PA'!$A$4:$A$2224)+COUNT('Diário 5º PA'!$A$4:$A$5221)+ROW()-3)</f>
        <v>6782</v>
      </c>
      <c r="B531" s="641">
        <v>44859</v>
      </c>
      <c r="C531" s="658">
        <v>44835</v>
      </c>
      <c r="D531" s="626" t="s">
        <v>115</v>
      </c>
      <c r="E531" s="626" t="s">
        <v>342</v>
      </c>
      <c r="F531" s="639">
        <v>120</v>
      </c>
      <c r="G531" s="626" t="s">
        <v>8551</v>
      </c>
      <c r="H531" s="626" t="s">
        <v>135</v>
      </c>
      <c r="I531" s="627" t="s">
        <v>6926</v>
      </c>
      <c r="J531" s="634" t="s">
        <v>5990</v>
      </c>
      <c r="K531" s="632" t="s">
        <v>1531</v>
      </c>
      <c r="L531" s="634">
        <v>394948583</v>
      </c>
      <c r="M531" s="641">
        <v>44862</v>
      </c>
      <c r="N531" s="630">
        <f t="shared" si="27"/>
        <v>10</v>
      </c>
      <c r="O531" s="630">
        <f t="shared" si="28"/>
        <v>10</v>
      </c>
      <c r="P531" s="631" t="str">
        <f t="shared" si="29"/>
        <v>Gastos_Gerais</v>
      </c>
    </row>
    <row r="532" spans="1:16" ht="24" hidden="1" x14ac:dyDescent="0.2">
      <c r="A532" s="622">
        <f>IF(B532="","",COUNT('Diário 3º PA'!$A$4:$A$4242)+COUNT('Diário 4º PA'!$A$4:$A$2224)+COUNT('Diário 5º PA'!$A$4:$A$5221)+ROW()-3)</f>
        <v>6783</v>
      </c>
      <c r="B532" s="641">
        <v>44859</v>
      </c>
      <c r="C532" s="658">
        <v>44835</v>
      </c>
      <c r="D532" s="626" t="s">
        <v>115</v>
      </c>
      <c r="E532" s="626" t="s">
        <v>342</v>
      </c>
      <c r="F532" s="639">
        <v>120</v>
      </c>
      <c r="G532" s="626" t="s">
        <v>8552</v>
      </c>
      <c r="H532" s="626" t="s">
        <v>130</v>
      </c>
      <c r="I532" s="627" t="s">
        <v>8553</v>
      </c>
      <c r="J532" s="634" t="s">
        <v>5990</v>
      </c>
      <c r="K532" s="632" t="s">
        <v>1531</v>
      </c>
      <c r="L532" s="634">
        <v>394948583</v>
      </c>
      <c r="M532" s="641">
        <v>44862</v>
      </c>
      <c r="N532" s="630">
        <f t="shared" si="27"/>
        <v>10</v>
      </c>
      <c r="O532" s="630">
        <f t="shared" si="28"/>
        <v>10</v>
      </c>
      <c r="P532" s="631" t="str">
        <f t="shared" si="29"/>
        <v>Gastos_Gerais</v>
      </c>
    </row>
    <row r="533" spans="1:16" ht="24" hidden="1" x14ac:dyDescent="0.2">
      <c r="A533" s="622">
        <f>IF(B533="","",COUNT('Diário 3º PA'!$A$4:$A$4242)+COUNT('Diário 4º PA'!$A$4:$A$2224)+COUNT('Diário 5º PA'!$A$4:$A$5221)+ROW()-3)</f>
        <v>6784</v>
      </c>
      <c r="B533" s="641">
        <v>44859</v>
      </c>
      <c r="C533" s="658">
        <v>44835</v>
      </c>
      <c r="D533" s="626" t="s">
        <v>115</v>
      </c>
      <c r="E533" s="626" t="s">
        <v>342</v>
      </c>
      <c r="F533" s="639">
        <v>120</v>
      </c>
      <c r="G533" s="626" t="s">
        <v>8554</v>
      </c>
      <c r="H533" s="626" t="s">
        <v>135</v>
      </c>
      <c r="I533" s="627" t="s">
        <v>8555</v>
      </c>
      <c r="J533" s="634" t="s">
        <v>5990</v>
      </c>
      <c r="K533" s="632" t="s">
        <v>1531</v>
      </c>
      <c r="L533" s="634">
        <v>394948583</v>
      </c>
      <c r="M533" s="641">
        <v>44862</v>
      </c>
      <c r="N533" s="630">
        <f t="shared" si="27"/>
        <v>10</v>
      </c>
      <c r="O533" s="630">
        <f t="shared" si="28"/>
        <v>10</v>
      </c>
      <c r="P533" s="631" t="str">
        <f t="shared" si="29"/>
        <v>Gastos_Gerais</v>
      </c>
    </row>
    <row r="534" spans="1:16" ht="24" hidden="1" x14ac:dyDescent="0.2">
      <c r="A534" s="622">
        <f>IF(B534="","",COUNT('Diário 3º PA'!$A$4:$A$4242)+COUNT('Diário 4º PA'!$A$4:$A$2224)+COUNT('Diário 5º PA'!$A$4:$A$5221)+ROW()-3)</f>
        <v>6785</v>
      </c>
      <c r="B534" s="641">
        <v>44859</v>
      </c>
      <c r="C534" s="658">
        <v>44835</v>
      </c>
      <c r="D534" s="626" t="s">
        <v>115</v>
      </c>
      <c r="E534" s="626" t="s">
        <v>342</v>
      </c>
      <c r="F534" s="639">
        <v>120</v>
      </c>
      <c r="G534" s="626" t="s">
        <v>8556</v>
      </c>
      <c r="H534" s="626" t="s">
        <v>130</v>
      </c>
      <c r="I534" s="627" t="s">
        <v>8557</v>
      </c>
      <c r="J534" s="634" t="s">
        <v>5990</v>
      </c>
      <c r="K534" s="632" t="s">
        <v>1531</v>
      </c>
      <c r="L534" s="634">
        <v>394948583</v>
      </c>
      <c r="M534" s="641">
        <v>44862</v>
      </c>
      <c r="N534" s="630">
        <f t="shared" si="27"/>
        <v>10</v>
      </c>
      <c r="O534" s="630">
        <f t="shared" si="28"/>
        <v>10</v>
      </c>
      <c r="P534" s="631" t="str">
        <f t="shared" si="29"/>
        <v>Gastos_Gerais</v>
      </c>
    </row>
    <row r="535" spans="1:16" ht="24" x14ac:dyDescent="0.2">
      <c r="A535" s="622">
        <f>IF(B535="","",COUNT('Diário 3º PA'!$A$4:$A$4242)+COUNT('Diário 4º PA'!$A$4:$A$2224)+COUNT('Diário 5º PA'!$A$4:$A$5221)+ROW()-3)</f>
        <v>6786</v>
      </c>
      <c r="B535" s="641">
        <v>44859</v>
      </c>
      <c r="C535" s="658">
        <v>44835</v>
      </c>
      <c r="D535" s="626" t="s">
        <v>115</v>
      </c>
      <c r="E535" s="626" t="s">
        <v>342</v>
      </c>
      <c r="F535" s="639">
        <v>60</v>
      </c>
      <c r="G535" s="626" t="s">
        <v>8558</v>
      </c>
      <c r="H535" s="626" t="s">
        <v>140</v>
      </c>
      <c r="I535" s="627" t="s">
        <v>8559</v>
      </c>
      <c r="J535" s="634" t="s">
        <v>5990</v>
      </c>
      <c r="K535" s="632" t="s">
        <v>1531</v>
      </c>
      <c r="L535" s="634">
        <v>394948583</v>
      </c>
      <c r="M535" s="641">
        <v>44862</v>
      </c>
      <c r="N535" s="630">
        <f t="shared" si="27"/>
        <v>10</v>
      </c>
      <c r="O535" s="630">
        <f t="shared" si="28"/>
        <v>10</v>
      </c>
      <c r="P535" s="631" t="str">
        <f t="shared" si="29"/>
        <v>Gastos_Gerais</v>
      </c>
    </row>
    <row r="536" spans="1:16" ht="24" x14ac:dyDescent="0.2">
      <c r="A536" s="622">
        <f>IF(B536="","",COUNT('Diário 3º PA'!$A$4:$A$4242)+COUNT('Diário 4º PA'!$A$4:$A$2224)+COUNT('Diário 5º PA'!$A$4:$A$5221)+ROW()-3)</f>
        <v>6787</v>
      </c>
      <c r="B536" s="641">
        <v>44859</v>
      </c>
      <c r="C536" s="658">
        <v>44835</v>
      </c>
      <c r="D536" s="626" t="s">
        <v>115</v>
      </c>
      <c r="E536" s="626" t="s">
        <v>342</v>
      </c>
      <c r="F536" s="639">
        <v>60</v>
      </c>
      <c r="G536" s="626" t="s">
        <v>8560</v>
      </c>
      <c r="H536" s="626" t="s">
        <v>140</v>
      </c>
      <c r="I536" s="627" t="s">
        <v>8561</v>
      </c>
      <c r="J536" s="634" t="s">
        <v>5990</v>
      </c>
      <c r="K536" s="632" t="s">
        <v>1531</v>
      </c>
      <c r="L536" s="634">
        <v>394948583</v>
      </c>
      <c r="M536" s="641">
        <v>44862</v>
      </c>
      <c r="N536" s="630">
        <f t="shared" si="27"/>
        <v>10</v>
      </c>
      <c r="O536" s="630">
        <f t="shared" si="28"/>
        <v>10</v>
      </c>
      <c r="P536" s="631" t="str">
        <f t="shared" si="29"/>
        <v>Gastos_Gerais</v>
      </c>
    </row>
    <row r="537" spans="1:16" ht="24" x14ac:dyDescent="0.2">
      <c r="A537" s="622">
        <f>IF(B537="","",COUNT('Diário 3º PA'!$A$4:$A$4242)+COUNT('Diário 4º PA'!$A$4:$A$2224)+COUNT('Diário 5º PA'!$A$4:$A$5221)+ROW()-3)</f>
        <v>6788</v>
      </c>
      <c r="B537" s="641">
        <v>44859</v>
      </c>
      <c r="C537" s="658">
        <v>44835</v>
      </c>
      <c r="D537" s="626" t="s">
        <v>115</v>
      </c>
      <c r="E537" s="626" t="s">
        <v>342</v>
      </c>
      <c r="F537" s="639">
        <v>60</v>
      </c>
      <c r="G537" s="626" t="s">
        <v>8562</v>
      </c>
      <c r="H537" s="626" t="s">
        <v>140</v>
      </c>
      <c r="I537" s="627" t="s">
        <v>8563</v>
      </c>
      <c r="J537" s="634" t="s">
        <v>5990</v>
      </c>
      <c r="K537" s="632" t="s">
        <v>1531</v>
      </c>
      <c r="L537" s="634">
        <v>394948583</v>
      </c>
      <c r="M537" s="641">
        <v>44862</v>
      </c>
      <c r="N537" s="630">
        <f t="shared" si="27"/>
        <v>10</v>
      </c>
      <c r="O537" s="630">
        <f t="shared" si="28"/>
        <v>10</v>
      </c>
      <c r="P537" s="631" t="str">
        <f t="shared" si="29"/>
        <v>Gastos_Gerais</v>
      </c>
    </row>
    <row r="538" spans="1:16" ht="24" hidden="1" x14ac:dyDescent="0.2">
      <c r="A538" s="622">
        <f>IF(B538="","",COUNT('Diário 3º PA'!$A$4:$A$4242)+COUNT('Diário 4º PA'!$A$4:$A$2224)+COUNT('Diário 5º PA'!$A$4:$A$5221)+ROW()-3)</f>
        <v>6789</v>
      </c>
      <c r="B538" s="641">
        <v>44860</v>
      </c>
      <c r="C538" s="642">
        <v>44805</v>
      </c>
      <c r="D538" s="633" t="s">
        <v>115</v>
      </c>
      <c r="E538" s="633" t="s">
        <v>238</v>
      </c>
      <c r="F538" s="639">
        <v>638.76</v>
      </c>
      <c r="G538" s="633" t="s">
        <v>921</v>
      </c>
      <c r="H538" s="633" t="s">
        <v>130</v>
      </c>
      <c r="I538" s="633" t="s">
        <v>1095</v>
      </c>
      <c r="J538" s="629" t="s">
        <v>704</v>
      </c>
      <c r="K538" s="657" t="s">
        <v>705</v>
      </c>
      <c r="L538" s="657">
        <v>20402870125</v>
      </c>
      <c r="M538" s="659">
        <v>44860</v>
      </c>
      <c r="N538" s="630">
        <f t="shared" si="27"/>
        <v>10</v>
      </c>
      <c r="O538" s="630">
        <f t="shared" si="28"/>
        <v>9</v>
      </c>
      <c r="P538" s="631" t="str">
        <f t="shared" si="29"/>
        <v>Gastos_Gerais</v>
      </c>
    </row>
    <row r="539" spans="1:16" hidden="1" x14ac:dyDescent="0.2">
      <c r="A539" s="622">
        <f>IF(B539="","",COUNT('Diário 3º PA'!$A$4:$A$4242)+COUNT('Diário 4º PA'!$A$4:$A$2224)+COUNT('Diário 5º PA'!$A$4:$A$5221)+ROW()-3)</f>
        <v>6790</v>
      </c>
      <c r="B539" s="641">
        <v>44860</v>
      </c>
      <c r="C539" s="642">
        <v>44805</v>
      </c>
      <c r="D539" s="633" t="s">
        <v>115</v>
      </c>
      <c r="E539" s="633" t="s">
        <v>230</v>
      </c>
      <c r="F539" s="639">
        <v>7245.84</v>
      </c>
      <c r="G539" s="633" t="s">
        <v>230</v>
      </c>
      <c r="H539" s="633" t="s">
        <v>133</v>
      </c>
      <c r="I539" s="627" t="s">
        <v>5988</v>
      </c>
      <c r="J539" s="629" t="s">
        <v>704</v>
      </c>
      <c r="K539" s="657" t="s">
        <v>428</v>
      </c>
      <c r="L539" s="657">
        <v>88037973</v>
      </c>
      <c r="M539" s="659">
        <v>44860</v>
      </c>
      <c r="N539" s="630">
        <f t="shared" si="27"/>
        <v>10</v>
      </c>
      <c r="O539" s="630">
        <f t="shared" si="28"/>
        <v>9</v>
      </c>
      <c r="P539" s="631" t="str">
        <f t="shared" si="29"/>
        <v>Gastos_Gerais</v>
      </c>
    </row>
    <row r="540" spans="1:16" x14ac:dyDescent="0.2">
      <c r="A540" s="622">
        <f>IF(B540="","",COUNT('Diário 3º PA'!$A$4:$A$4242)+COUNT('Diário 4º PA'!$A$4:$A$2224)+COUNT('Diário 5º PA'!$A$4:$A$5221)+ROW()-3)</f>
        <v>6791</v>
      </c>
      <c r="B540" s="641">
        <v>44860</v>
      </c>
      <c r="C540" s="642">
        <v>44805</v>
      </c>
      <c r="D540" s="633" t="s">
        <v>115</v>
      </c>
      <c r="E540" s="633" t="s">
        <v>230</v>
      </c>
      <c r="F540" s="639">
        <v>3837.82</v>
      </c>
      <c r="G540" s="633" t="s">
        <v>230</v>
      </c>
      <c r="H540" s="633" t="s">
        <v>140</v>
      </c>
      <c r="I540" s="627" t="s">
        <v>5988</v>
      </c>
      <c r="J540" s="629" t="s">
        <v>704</v>
      </c>
      <c r="K540" s="657" t="s">
        <v>428</v>
      </c>
      <c r="L540" s="657">
        <v>89583500</v>
      </c>
      <c r="M540" s="659">
        <v>44860</v>
      </c>
      <c r="N540" s="630">
        <f t="shared" si="27"/>
        <v>10</v>
      </c>
      <c r="O540" s="630">
        <f t="shared" si="28"/>
        <v>9</v>
      </c>
      <c r="P540" s="631" t="str">
        <f t="shared" si="29"/>
        <v>Gastos_Gerais</v>
      </c>
    </row>
    <row r="541" spans="1:16" ht="24" hidden="1" x14ac:dyDescent="0.2">
      <c r="A541" s="622">
        <f>IF(B541="","",COUNT('Diário 3º PA'!$A$4:$A$4242)+COUNT('Diário 4º PA'!$A$4:$A$2224)+COUNT('Diário 5º PA'!$A$4:$A$5221)+ROW()-3)</f>
        <v>6792</v>
      </c>
      <c r="B541" s="641">
        <v>44860</v>
      </c>
      <c r="C541" s="642">
        <v>44866</v>
      </c>
      <c r="D541" s="626" t="s">
        <v>104</v>
      </c>
      <c r="E541" s="626" t="s">
        <v>204</v>
      </c>
      <c r="F541" s="668">
        <v>272.8</v>
      </c>
      <c r="G541" s="633" t="s">
        <v>7932</v>
      </c>
      <c r="H541" s="627" t="s">
        <v>658</v>
      </c>
      <c r="I541" s="627" t="s">
        <v>1341</v>
      </c>
      <c r="J541" s="634" t="s">
        <v>1464</v>
      </c>
      <c r="K541" s="635" t="s">
        <v>428</v>
      </c>
      <c r="L541" s="657">
        <v>15180</v>
      </c>
      <c r="M541" s="659">
        <v>44860</v>
      </c>
      <c r="N541" s="630">
        <f t="shared" si="27"/>
        <v>10</v>
      </c>
      <c r="O541" s="630">
        <f t="shared" si="28"/>
        <v>11</v>
      </c>
      <c r="P541" s="631" t="str">
        <f t="shared" si="29"/>
        <v>Gastos_com_Pessoal</v>
      </c>
    </row>
    <row r="542" spans="1:16" ht="36" hidden="1" x14ac:dyDescent="0.2">
      <c r="A542" s="622">
        <f>IF(B542="","",COUNT('Diário 3º PA'!$A$4:$A$4242)+COUNT('Diário 4º PA'!$A$4:$A$2224)+COUNT('Diário 5º PA'!$A$4:$A$5221)+ROW()-3)</f>
        <v>6793</v>
      </c>
      <c r="B542" s="641">
        <v>44860</v>
      </c>
      <c r="C542" s="642">
        <v>44866</v>
      </c>
      <c r="D542" s="626" t="s">
        <v>104</v>
      </c>
      <c r="E542" s="626" t="s">
        <v>204</v>
      </c>
      <c r="F542" s="639">
        <v>671.5</v>
      </c>
      <c r="G542" s="633" t="s">
        <v>8564</v>
      </c>
      <c r="H542" s="633" t="s">
        <v>130</v>
      </c>
      <c r="I542" s="627" t="s">
        <v>6504</v>
      </c>
      <c r="J542" s="634" t="s">
        <v>1464</v>
      </c>
      <c r="K542" s="635" t="s">
        <v>428</v>
      </c>
      <c r="L542" s="657">
        <v>202213697</v>
      </c>
      <c r="M542" s="641">
        <v>44861</v>
      </c>
      <c r="N542" s="630">
        <f t="shared" si="27"/>
        <v>10</v>
      </c>
      <c r="O542" s="630">
        <f t="shared" si="28"/>
        <v>11</v>
      </c>
      <c r="P542" s="631" t="str">
        <f t="shared" si="29"/>
        <v>Gastos_com_Pessoal</v>
      </c>
    </row>
    <row r="543" spans="1:16" ht="36" hidden="1" x14ac:dyDescent="0.2">
      <c r="A543" s="622">
        <f>IF(B543="","",COUNT('Diário 3º PA'!$A$4:$A$4242)+COUNT('Diário 4º PA'!$A$4:$A$2224)+COUNT('Diário 5º PA'!$A$4:$A$5221)+ROW()-3)</f>
        <v>6794</v>
      </c>
      <c r="B543" s="641">
        <v>44860</v>
      </c>
      <c r="C543" s="642">
        <v>44866</v>
      </c>
      <c r="D543" s="626" t="s">
        <v>104</v>
      </c>
      <c r="E543" s="626" t="s">
        <v>204</v>
      </c>
      <c r="F543" s="639">
        <v>1054</v>
      </c>
      <c r="G543" s="633" t="s">
        <v>8565</v>
      </c>
      <c r="H543" s="633" t="s">
        <v>132</v>
      </c>
      <c r="I543" s="633" t="s">
        <v>1353</v>
      </c>
      <c r="J543" s="634" t="s">
        <v>1464</v>
      </c>
      <c r="K543" s="635" t="s">
        <v>428</v>
      </c>
      <c r="L543" s="657">
        <v>192094</v>
      </c>
      <c r="M543" s="641">
        <v>44861</v>
      </c>
      <c r="N543" s="630">
        <f t="shared" si="27"/>
        <v>10</v>
      </c>
      <c r="O543" s="630">
        <f t="shared" si="28"/>
        <v>11</v>
      </c>
      <c r="P543" s="631" t="str">
        <f t="shared" si="29"/>
        <v>Gastos_com_Pessoal</v>
      </c>
    </row>
    <row r="544" spans="1:16" ht="48" x14ac:dyDescent="0.2">
      <c r="A544" s="622">
        <f>IF(B544="","",COUNT('Diário 3º PA'!$A$4:$A$4242)+COUNT('Diário 4º PA'!$A$4:$A$2224)+COUNT('Diário 5º PA'!$A$4:$A$5221)+ROW()-3)</f>
        <v>6795</v>
      </c>
      <c r="B544" s="641">
        <v>44860</v>
      </c>
      <c r="C544" s="638">
        <v>44835</v>
      </c>
      <c r="D544" s="626" t="s">
        <v>115</v>
      </c>
      <c r="E544" s="626" t="s">
        <v>318</v>
      </c>
      <c r="F544" s="639">
        <v>21.06</v>
      </c>
      <c r="G544" s="626" t="s">
        <v>8566</v>
      </c>
      <c r="H544" s="626" t="s">
        <v>140</v>
      </c>
      <c r="I544" s="627" t="s">
        <v>8541</v>
      </c>
      <c r="J544" s="629" t="s">
        <v>704</v>
      </c>
      <c r="K544" s="657" t="s">
        <v>428</v>
      </c>
      <c r="L544" s="634">
        <v>729</v>
      </c>
      <c r="M544" s="641">
        <v>44854</v>
      </c>
      <c r="N544" s="630">
        <f t="shared" si="27"/>
        <v>10</v>
      </c>
      <c r="O544" s="630">
        <f t="shared" si="28"/>
        <v>10</v>
      </c>
      <c r="P544" s="631" t="str">
        <f t="shared" si="29"/>
        <v>Gastos_Gerais</v>
      </c>
    </row>
    <row r="545" spans="1:16" ht="24" hidden="1" x14ac:dyDescent="0.2">
      <c r="A545" s="622">
        <f>IF(B545="","",COUNT('Diário 3º PA'!$A$4:$A$4242)+COUNT('Diário 4º PA'!$A$4:$A$2224)+COUNT('Diário 5º PA'!$A$4:$A$5221)+ROW()-3)</f>
        <v>6796</v>
      </c>
      <c r="B545" s="641">
        <v>44860</v>
      </c>
      <c r="C545" s="642">
        <v>44866</v>
      </c>
      <c r="D545" s="626" t="s">
        <v>104</v>
      </c>
      <c r="E545" s="626" t="s">
        <v>204</v>
      </c>
      <c r="F545" s="639">
        <v>896</v>
      </c>
      <c r="G545" s="633" t="s">
        <v>6508</v>
      </c>
      <c r="H545" s="633" t="s">
        <v>139</v>
      </c>
      <c r="I545" s="627" t="s">
        <v>6509</v>
      </c>
      <c r="J545" s="634" t="s">
        <v>1464</v>
      </c>
      <c r="K545" s="635" t="s">
        <v>428</v>
      </c>
      <c r="L545" s="657">
        <v>63479</v>
      </c>
      <c r="M545" s="641">
        <v>44854</v>
      </c>
      <c r="N545" s="630">
        <f t="shared" si="27"/>
        <v>10</v>
      </c>
      <c r="O545" s="630">
        <f t="shared" si="28"/>
        <v>11</v>
      </c>
      <c r="P545" s="631" t="str">
        <f t="shared" si="29"/>
        <v>Gastos_com_Pessoal</v>
      </c>
    </row>
    <row r="546" spans="1:16" ht="24" hidden="1" x14ac:dyDescent="0.2">
      <c r="A546" s="622">
        <f>IF(B546="","",COUNT('Diário 3º PA'!$A$4:$A$4242)+COUNT('Diário 4º PA'!$A$4:$A$2224)+COUNT('Diário 5º PA'!$A$4:$A$5221)+ROW()-3)</f>
        <v>6797</v>
      </c>
      <c r="B546" s="641">
        <v>44860</v>
      </c>
      <c r="C546" s="638">
        <v>44835</v>
      </c>
      <c r="D546" s="633" t="s">
        <v>115</v>
      </c>
      <c r="E546" s="626" t="s">
        <v>318</v>
      </c>
      <c r="F546" s="639">
        <v>147</v>
      </c>
      <c r="G546" s="626" t="s">
        <v>8567</v>
      </c>
      <c r="H546" s="626" t="s">
        <v>139</v>
      </c>
      <c r="I546" s="627" t="s">
        <v>7306</v>
      </c>
      <c r="J546" s="629" t="s">
        <v>704</v>
      </c>
      <c r="K546" s="635" t="s">
        <v>428</v>
      </c>
      <c r="L546" s="634">
        <v>55</v>
      </c>
      <c r="M546" s="641">
        <v>44852</v>
      </c>
      <c r="N546" s="630">
        <f t="shared" si="27"/>
        <v>10</v>
      </c>
      <c r="O546" s="630">
        <f t="shared" si="28"/>
        <v>10</v>
      </c>
      <c r="P546" s="631" t="str">
        <f t="shared" si="29"/>
        <v>Gastos_Gerais</v>
      </c>
    </row>
    <row r="547" spans="1:16" ht="24" hidden="1" x14ac:dyDescent="0.2">
      <c r="A547" s="622">
        <f>IF(B547="","",COUNT('Diário 3º PA'!$A$4:$A$4242)+COUNT('Diário 4º PA'!$A$4:$A$2224)+COUNT('Diário 5º PA'!$A$4:$A$5221)+ROW()-3)</f>
        <v>6798</v>
      </c>
      <c r="B547" s="641">
        <v>44860</v>
      </c>
      <c r="C547" s="658">
        <v>44866</v>
      </c>
      <c r="D547" s="626" t="s">
        <v>104</v>
      </c>
      <c r="E547" s="626" t="s">
        <v>204</v>
      </c>
      <c r="F547" s="639">
        <v>43636.53</v>
      </c>
      <c r="G547" s="627" t="s">
        <v>8568</v>
      </c>
      <c r="H547" s="626" t="s">
        <v>127</v>
      </c>
      <c r="I547" s="627" t="s">
        <v>3529</v>
      </c>
      <c r="J547" s="629" t="s">
        <v>704</v>
      </c>
      <c r="K547" s="635" t="s">
        <v>8569</v>
      </c>
      <c r="L547" s="634" t="s">
        <v>8570</v>
      </c>
      <c r="M547" s="641">
        <v>44860</v>
      </c>
      <c r="N547" s="630">
        <f t="shared" si="27"/>
        <v>10</v>
      </c>
      <c r="O547" s="630">
        <f t="shared" si="28"/>
        <v>11</v>
      </c>
      <c r="P547" s="631" t="str">
        <f t="shared" si="29"/>
        <v>Gastos_com_Pessoal</v>
      </c>
    </row>
    <row r="548" spans="1:16" ht="24" hidden="1" x14ac:dyDescent="0.2">
      <c r="A548" s="622">
        <f>IF(B548="","",COUNT('Diário 3º PA'!$A$4:$A$4242)+COUNT('Diário 4º PA'!$A$4:$A$2224)+COUNT('Diário 5º PA'!$A$4:$A$5221)+ROW()-3)</f>
        <v>6799</v>
      </c>
      <c r="B548" s="641">
        <v>44860</v>
      </c>
      <c r="C548" s="642">
        <v>44866</v>
      </c>
      <c r="D548" s="626" t="s">
        <v>104</v>
      </c>
      <c r="E548" s="626" t="s">
        <v>204</v>
      </c>
      <c r="F548" s="639">
        <v>2529.1</v>
      </c>
      <c r="G548" s="633" t="s">
        <v>7941</v>
      </c>
      <c r="H548" s="633" t="s">
        <v>129</v>
      </c>
      <c r="I548" s="633" t="s">
        <v>4649</v>
      </c>
      <c r="J548" s="629" t="s">
        <v>704</v>
      </c>
      <c r="K548" s="657" t="s">
        <v>8571</v>
      </c>
      <c r="L548" s="657">
        <v>64980</v>
      </c>
      <c r="M548" s="641">
        <v>44860</v>
      </c>
      <c r="N548" s="630">
        <f t="shared" si="27"/>
        <v>10</v>
      </c>
      <c r="O548" s="630">
        <f t="shared" si="28"/>
        <v>11</v>
      </c>
      <c r="P548" s="631" t="str">
        <f t="shared" si="29"/>
        <v>Gastos_com_Pessoal</v>
      </c>
    </row>
    <row r="549" spans="1:16" ht="24" hidden="1" x14ac:dyDescent="0.2">
      <c r="A549" s="622">
        <f>IF(B549="","",COUNT('Diário 3º PA'!$A$4:$A$4242)+COUNT('Diário 4º PA'!$A$4:$A$2224)+COUNT('Diário 5º PA'!$A$4:$A$5221)+ROW()-3)</f>
        <v>6800</v>
      </c>
      <c r="B549" s="641">
        <v>44860</v>
      </c>
      <c r="C549" s="642">
        <v>44866</v>
      </c>
      <c r="D549" s="626" t="s">
        <v>104</v>
      </c>
      <c r="E549" s="626" t="s">
        <v>204</v>
      </c>
      <c r="F549" s="639">
        <v>2722.5</v>
      </c>
      <c r="G549" s="633" t="s">
        <v>8572</v>
      </c>
      <c r="H549" s="633" t="s">
        <v>129</v>
      </c>
      <c r="I549" s="627" t="s">
        <v>3129</v>
      </c>
      <c r="J549" s="629" t="s">
        <v>704</v>
      </c>
      <c r="K549" s="635" t="s">
        <v>428</v>
      </c>
      <c r="L549" s="657">
        <v>202220624</v>
      </c>
      <c r="M549" s="641">
        <v>44860</v>
      </c>
      <c r="N549" s="630">
        <f t="shared" si="27"/>
        <v>10</v>
      </c>
      <c r="O549" s="630">
        <f t="shared" si="28"/>
        <v>11</v>
      </c>
      <c r="P549" s="631" t="str">
        <f t="shared" si="29"/>
        <v>Gastos_com_Pessoal</v>
      </c>
    </row>
    <row r="550" spans="1:16" ht="24" hidden="1" x14ac:dyDescent="0.2">
      <c r="A550" s="622">
        <f>IF(B550="","",COUNT('Diário 3º PA'!$A$4:$A$4242)+COUNT('Diário 4º PA'!$A$4:$A$2224)+COUNT('Diário 5º PA'!$A$4:$A$5221)+ROW()-3)</f>
        <v>6801</v>
      </c>
      <c r="B550" s="641">
        <v>44860</v>
      </c>
      <c r="C550" s="642">
        <v>44866</v>
      </c>
      <c r="D550" s="626" t="s">
        <v>104</v>
      </c>
      <c r="E550" s="626" t="s">
        <v>204</v>
      </c>
      <c r="F550" s="639">
        <v>339.36</v>
      </c>
      <c r="G550" s="626" t="s">
        <v>8573</v>
      </c>
      <c r="H550" s="626" t="s">
        <v>127</v>
      </c>
      <c r="I550" s="627" t="s">
        <v>1330</v>
      </c>
      <c r="J550" s="629" t="s">
        <v>704</v>
      </c>
      <c r="K550" s="635" t="s">
        <v>428</v>
      </c>
      <c r="L550" s="657">
        <v>142469</v>
      </c>
      <c r="M550" s="641">
        <v>44860</v>
      </c>
      <c r="N550" s="630">
        <f t="shared" si="27"/>
        <v>10</v>
      </c>
      <c r="O550" s="630">
        <f t="shared" si="28"/>
        <v>11</v>
      </c>
      <c r="P550" s="631" t="str">
        <f t="shared" si="29"/>
        <v>Gastos_com_Pessoal</v>
      </c>
    </row>
    <row r="551" spans="1:16" ht="24" hidden="1" x14ac:dyDescent="0.2">
      <c r="A551" s="622">
        <f>IF(B551="","",COUNT('Diário 3º PA'!$A$4:$A$4242)+COUNT('Diário 4º PA'!$A$4:$A$2224)+COUNT('Diário 5º PA'!$A$4:$A$5221)+ROW()-3)</f>
        <v>6802</v>
      </c>
      <c r="B551" s="641">
        <v>44860</v>
      </c>
      <c r="C551" s="642">
        <v>44835</v>
      </c>
      <c r="D551" s="633" t="s">
        <v>115</v>
      </c>
      <c r="E551" s="633" t="s">
        <v>354</v>
      </c>
      <c r="F551" s="639">
        <v>57149.91</v>
      </c>
      <c r="G551" s="633" t="s">
        <v>8574</v>
      </c>
      <c r="H551" s="633" t="s">
        <v>132</v>
      </c>
      <c r="I551" s="633" t="s">
        <v>5388</v>
      </c>
      <c r="J551" s="629" t="s">
        <v>704</v>
      </c>
      <c r="K551" s="657" t="s">
        <v>428</v>
      </c>
      <c r="L551" s="657" t="s">
        <v>2284</v>
      </c>
      <c r="M551" s="656">
        <v>44858</v>
      </c>
      <c r="N551" s="630">
        <f t="shared" si="27"/>
        <v>10</v>
      </c>
      <c r="O551" s="630">
        <f t="shared" si="28"/>
        <v>10</v>
      </c>
      <c r="P551" s="631" t="str">
        <f t="shared" si="29"/>
        <v>Gastos_Gerais</v>
      </c>
    </row>
    <row r="552" spans="1:16" ht="36" hidden="1" x14ac:dyDescent="0.2">
      <c r="A552" s="622">
        <f>IF(B552="","",COUNT('Diário 3º PA'!$A$4:$A$4242)+COUNT('Diário 4º PA'!$A$4:$A$2224)+COUNT('Diário 5º PA'!$A$4:$A$5221)+ROW()-3)</f>
        <v>6803</v>
      </c>
      <c r="B552" s="641">
        <v>44860</v>
      </c>
      <c r="C552" s="642">
        <v>44866</v>
      </c>
      <c r="D552" s="626" t="s">
        <v>104</v>
      </c>
      <c r="E552" s="626" t="s">
        <v>204</v>
      </c>
      <c r="F552" s="639">
        <v>41911.410000000003</v>
      </c>
      <c r="G552" s="633" t="s">
        <v>7149</v>
      </c>
      <c r="H552" s="633" t="s">
        <v>127</v>
      </c>
      <c r="I552" s="627" t="s">
        <v>1299</v>
      </c>
      <c r="J552" s="629" t="s">
        <v>704</v>
      </c>
      <c r="K552" s="635" t="s">
        <v>428</v>
      </c>
      <c r="L552" s="657">
        <v>2022313828</v>
      </c>
      <c r="M552" s="641">
        <v>44860</v>
      </c>
      <c r="N552" s="630">
        <f t="shared" si="27"/>
        <v>10</v>
      </c>
      <c r="O552" s="630">
        <f t="shared" si="28"/>
        <v>11</v>
      </c>
      <c r="P552" s="631" t="str">
        <f t="shared" si="29"/>
        <v>Gastos_com_Pessoal</v>
      </c>
    </row>
    <row r="553" spans="1:16" ht="36" hidden="1" x14ac:dyDescent="0.2">
      <c r="A553" s="622">
        <f>IF(B553="","",COUNT('Diário 3º PA'!$A$4:$A$4242)+COUNT('Diário 4º PA'!$A$4:$A$2224)+COUNT('Diário 5º PA'!$A$4:$A$5221)+ROW()-3)</f>
        <v>6804</v>
      </c>
      <c r="B553" s="641">
        <v>44860</v>
      </c>
      <c r="C553" s="638">
        <v>44835</v>
      </c>
      <c r="D553" s="626" t="s">
        <v>115</v>
      </c>
      <c r="E553" s="626" t="s">
        <v>318</v>
      </c>
      <c r="F553" s="639">
        <v>219</v>
      </c>
      <c r="G553" s="626" t="s">
        <v>8575</v>
      </c>
      <c r="H553" s="626" t="s">
        <v>138</v>
      </c>
      <c r="I553" s="627" t="s">
        <v>8576</v>
      </c>
      <c r="J553" s="629" t="s">
        <v>704</v>
      </c>
      <c r="K553" s="657" t="s">
        <v>428</v>
      </c>
      <c r="L553" s="634">
        <v>395</v>
      </c>
      <c r="M553" s="641">
        <v>44859</v>
      </c>
      <c r="N553" s="630">
        <f t="shared" si="27"/>
        <v>10</v>
      </c>
      <c r="O553" s="630">
        <f t="shared" si="28"/>
        <v>10</v>
      </c>
      <c r="P553" s="631" t="str">
        <f t="shared" si="29"/>
        <v>Gastos_Gerais</v>
      </c>
    </row>
    <row r="554" spans="1:16" ht="24" x14ac:dyDescent="0.2">
      <c r="A554" s="622">
        <f>IF(B554="","",COUNT('Diário 3º PA'!$A$4:$A$4242)+COUNT('Diário 4º PA'!$A$4:$A$2224)+COUNT('Diário 5º PA'!$A$4:$A$5221)+ROW()-3)</f>
        <v>6805</v>
      </c>
      <c r="B554" s="641">
        <v>44860</v>
      </c>
      <c r="C554" s="638">
        <v>44835</v>
      </c>
      <c r="D554" s="626" t="s">
        <v>115</v>
      </c>
      <c r="E554" s="626" t="s">
        <v>366</v>
      </c>
      <c r="F554" s="639">
        <v>30.5</v>
      </c>
      <c r="G554" s="626" t="s">
        <v>4644</v>
      </c>
      <c r="H554" s="626" t="s">
        <v>140</v>
      </c>
      <c r="I554" s="627" t="s">
        <v>829</v>
      </c>
      <c r="J554" s="629" t="s">
        <v>704</v>
      </c>
      <c r="K554" s="657" t="s">
        <v>428</v>
      </c>
      <c r="L554" s="634">
        <v>10908</v>
      </c>
      <c r="M554" s="656">
        <v>44858</v>
      </c>
      <c r="N554" s="630">
        <f t="shared" si="27"/>
        <v>10</v>
      </c>
      <c r="O554" s="630">
        <f t="shared" si="28"/>
        <v>10</v>
      </c>
      <c r="P554" s="631" t="str">
        <f t="shared" si="29"/>
        <v>Gastos_Gerais</v>
      </c>
    </row>
    <row r="555" spans="1:16" ht="36" hidden="1" x14ac:dyDescent="0.2">
      <c r="A555" s="622">
        <f>IF(B555="","",COUNT('Diário 3º PA'!$A$4:$A$4242)+COUNT('Diário 4º PA'!$A$4:$A$2224)+COUNT('Diário 5º PA'!$A$4:$A$5221)+ROW()-3)</f>
        <v>6806</v>
      </c>
      <c r="B555" s="641">
        <v>44860</v>
      </c>
      <c r="C555" s="638">
        <v>44835</v>
      </c>
      <c r="D555" s="626" t="s">
        <v>115</v>
      </c>
      <c r="E555" s="626" t="s">
        <v>342</v>
      </c>
      <c r="F555" s="639">
        <v>14.2</v>
      </c>
      <c r="G555" s="626" t="s">
        <v>8577</v>
      </c>
      <c r="H555" s="626" t="s">
        <v>139</v>
      </c>
      <c r="I555" s="648" t="s">
        <v>8313</v>
      </c>
      <c r="J555" s="634" t="s">
        <v>5990</v>
      </c>
      <c r="K555" s="635" t="s">
        <v>792</v>
      </c>
      <c r="L555" s="634" t="s">
        <v>8578</v>
      </c>
      <c r="M555" s="641">
        <v>44860</v>
      </c>
      <c r="N555" s="630">
        <f t="shared" si="27"/>
        <v>10</v>
      </c>
      <c r="O555" s="630">
        <f t="shared" si="28"/>
        <v>10</v>
      </c>
      <c r="P555" s="631" t="str">
        <f t="shared" si="29"/>
        <v>Gastos_Gerais</v>
      </c>
    </row>
    <row r="556" spans="1:16" ht="24" hidden="1" x14ac:dyDescent="0.2">
      <c r="A556" s="622">
        <f>IF(B556="","",COUNT('Diário 3º PA'!$A$4:$A$4242)+COUNT('Diário 4º PA'!$A$4:$A$2224)+COUNT('Diário 5º PA'!$A$4:$A$5221)+ROW()-3)</f>
        <v>6807</v>
      </c>
      <c r="B556" s="641">
        <v>44860</v>
      </c>
      <c r="C556" s="658">
        <v>44835</v>
      </c>
      <c r="D556" s="626" t="s">
        <v>104</v>
      </c>
      <c r="E556" s="626" t="s">
        <v>187</v>
      </c>
      <c r="F556" s="639">
        <v>2885.18</v>
      </c>
      <c r="G556" s="626" t="s">
        <v>1019</v>
      </c>
      <c r="H556" s="626" t="s">
        <v>136</v>
      </c>
      <c r="I556" s="627" t="s">
        <v>8579</v>
      </c>
      <c r="J556" s="634" t="s">
        <v>5990</v>
      </c>
      <c r="K556" s="632" t="s">
        <v>1531</v>
      </c>
      <c r="L556" s="634">
        <v>994976804</v>
      </c>
      <c r="M556" s="641">
        <v>44862</v>
      </c>
      <c r="N556" s="630">
        <f t="shared" si="27"/>
        <v>10</v>
      </c>
      <c r="O556" s="630">
        <f t="shared" si="28"/>
        <v>10</v>
      </c>
      <c r="P556" s="631" t="str">
        <f t="shared" si="29"/>
        <v>Gastos_com_Pessoal</v>
      </c>
    </row>
    <row r="557" spans="1:16" ht="24" hidden="1" x14ac:dyDescent="0.2">
      <c r="A557" s="622">
        <f>IF(B557="","",COUNT('Diário 3º PA'!$A$4:$A$4242)+COUNT('Diário 4º PA'!$A$4:$A$2224)+COUNT('Diário 5º PA'!$A$4:$A$5221)+ROW()-3)</f>
        <v>6808</v>
      </c>
      <c r="B557" s="641">
        <v>44860</v>
      </c>
      <c r="C557" s="658">
        <v>44835</v>
      </c>
      <c r="D557" s="626" t="s">
        <v>104</v>
      </c>
      <c r="E557" s="626" t="s">
        <v>189</v>
      </c>
      <c r="F557" s="639">
        <v>5231.34</v>
      </c>
      <c r="G557" s="626" t="s">
        <v>915</v>
      </c>
      <c r="H557" s="626" t="s">
        <v>136</v>
      </c>
      <c r="I557" s="627" t="s">
        <v>8579</v>
      </c>
      <c r="J557" s="634" t="s">
        <v>5990</v>
      </c>
      <c r="K557" s="632" t="s">
        <v>1531</v>
      </c>
      <c r="L557" s="634">
        <v>994976804</v>
      </c>
      <c r="M557" s="641">
        <v>44862</v>
      </c>
      <c r="N557" s="630">
        <f t="shared" si="27"/>
        <v>10</v>
      </c>
      <c r="O557" s="630">
        <f t="shared" si="28"/>
        <v>10</v>
      </c>
      <c r="P557" s="631" t="str">
        <f t="shared" si="29"/>
        <v>Gastos_com_Pessoal</v>
      </c>
    </row>
    <row r="558" spans="1:16" ht="24" hidden="1" x14ac:dyDescent="0.2">
      <c r="A558" s="622">
        <f>IF(B558="","",COUNT('Diário 3º PA'!$A$4:$A$4242)+COUNT('Diário 4º PA'!$A$4:$A$2224)+COUNT('Diário 5º PA'!$A$4:$A$5221)+ROW()-3)</f>
        <v>6809</v>
      </c>
      <c r="B558" s="641">
        <v>44860</v>
      </c>
      <c r="C558" s="658">
        <v>44835</v>
      </c>
      <c r="D558" s="626" t="s">
        <v>104</v>
      </c>
      <c r="E558" s="626" t="s">
        <v>191</v>
      </c>
      <c r="F558" s="639">
        <v>1743.78</v>
      </c>
      <c r="G558" s="626" t="s">
        <v>918</v>
      </c>
      <c r="H558" s="626" t="s">
        <v>136</v>
      </c>
      <c r="I558" s="627" t="s">
        <v>8579</v>
      </c>
      <c r="J558" s="634" t="s">
        <v>5990</v>
      </c>
      <c r="K558" s="632" t="s">
        <v>1531</v>
      </c>
      <c r="L558" s="634">
        <v>994976804</v>
      </c>
      <c r="M558" s="641">
        <v>44862</v>
      </c>
      <c r="N558" s="630">
        <f t="shared" si="27"/>
        <v>10</v>
      </c>
      <c r="O558" s="630">
        <f t="shared" si="28"/>
        <v>10</v>
      </c>
      <c r="P558" s="631" t="str">
        <f t="shared" si="29"/>
        <v>Gastos_com_Pessoal</v>
      </c>
    </row>
    <row r="559" spans="1:16" ht="36" hidden="1" x14ac:dyDescent="0.2">
      <c r="A559" s="622">
        <f>IF(B559="","",COUNT('Diário 3º PA'!$A$4:$A$4242)+COUNT('Diário 4º PA'!$A$4:$A$2224)+COUNT('Diário 5º PA'!$A$4:$A$5221)+ROW()-3)</f>
        <v>6810</v>
      </c>
      <c r="B559" s="641">
        <v>44860</v>
      </c>
      <c r="C559" s="658">
        <v>44835</v>
      </c>
      <c r="D559" s="626" t="s">
        <v>104</v>
      </c>
      <c r="E559" s="626" t="s">
        <v>193</v>
      </c>
      <c r="F559" s="639">
        <v>5240.2299999999996</v>
      </c>
      <c r="G559" s="626" t="s">
        <v>919</v>
      </c>
      <c r="H559" s="626" t="s">
        <v>136</v>
      </c>
      <c r="I559" s="627" t="s">
        <v>8579</v>
      </c>
      <c r="J559" s="634" t="s">
        <v>5990</v>
      </c>
      <c r="K559" s="632" t="s">
        <v>1531</v>
      </c>
      <c r="L559" s="634">
        <v>994976804</v>
      </c>
      <c r="M559" s="641">
        <v>44862</v>
      </c>
      <c r="N559" s="630">
        <f t="shared" si="27"/>
        <v>10</v>
      </c>
      <c r="O559" s="630">
        <f t="shared" si="28"/>
        <v>10</v>
      </c>
      <c r="P559" s="631" t="str">
        <f t="shared" si="29"/>
        <v>Gastos_com_Pessoal</v>
      </c>
    </row>
    <row r="560" spans="1:16" ht="24" hidden="1" x14ac:dyDescent="0.2">
      <c r="A560" s="622">
        <f>IF(B560="","",COUNT('Diário 3º PA'!$A$4:$A$4242)+COUNT('Diário 4º PA'!$A$4:$A$2224)+COUNT('Diário 5º PA'!$A$4:$A$5221)+ROW()-3)</f>
        <v>6811</v>
      </c>
      <c r="B560" s="641">
        <v>44860</v>
      </c>
      <c r="C560" s="658">
        <v>44835</v>
      </c>
      <c r="D560" s="626" t="s">
        <v>104</v>
      </c>
      <c r="E560" s="626" t="s">
        <v>187</v>
      </c>
      <c r="F560" s="639">
        <v>2577.8200000000002</v>
      </c>
      <c r="G560" s="626" t="s">
        <v>1019</v>
      </c>
      <c r="H560" s="626" t="s">
        <v>136</v>
      </c>
      <c r="I560" s="627" t="s">
        <v>8580</v>
      </c>
      <c r="J560" s="634" t="s">
        <v>5990</v>
      </c>
      <c r="K560" s="632" t="s">
        <v>1531</v>
      </c>
      <c r="L560" s="634">
        <v>994976804</v>
      </c>
      <c r="M560" s="641">
        <v>44862</v>
      </c>
      <c r="N560" s="630">
        <f t="shared" si="27"/>
        <v>10</v>
      </c>
      <c r="O560" s="630">
        <f t="shared" si="28"/>
        <v>10</v>
      </c>
      <c r="P560" s="631" t="str">
        <f t="shared" si="29"/>
        <v>Gastos_com_Pessoal</v>
      </c>
    </row>
    <row r="561" spans="1:16" ht="24" hidden="1" x14ac:dyDescent="0.2">
      <c r="A561" s="622">
        <f>IF(B561="","",COUNT('Diário 3º PA'!$A$4:$A$4242)+COUNT('Diário 4º PA'!$A$4:$A$2224)+COUNT('Diário 5º PA'!$A$4:$A$5221)+ROW()-3)</f>
        <v>6812</v>
      </c>
      <c r="B561" s="641">
        <v>44860</v>
      </c>
      <c r="C561" s="658">
        <v>44835</v>
      </c>
      <c r="D561" s="626" t="s">
        <v>104</v>
      </c>
      <c r="E561" s="626" t="s">
        <v>189</v>
      </c>
      <c r="F561" s="639">
        <v>2022.38</v>
      </c>
      <c r="G561" s="626" t="s">
        <v>915</v>
      </c>
      <c r="H561" s="626" t="s">
        <v>136</v>
      </c>
      <c r="I561" s="627" t="s">
        <v>8580</v>
      </c>
      <c r="J561" s="634" t="s">
        <v>5990</v>
      </c>
      <c r="K561" s="632" t="s">
        <v>1531</v>
      </c>
      <c r="L561" s="634">
        <v>994976804</v>
      </c>
      <c r="M561" s="641">
        <v>44862</v>
      </c>
      <c r="N561" s="630">
        <f t="shared" si="27"/>
        <v>10</v>
      </c>
      <c r="O561" s="630">
        <f t="shared" si="28"/>
        <v>10</v>
      </c>
      <c r="P561" s="631" t="str">
        <f t="shared" si="29"/>
        <v>Gastos_com_Pessoal</v>
      </c>
    </row>
    <row r="562" spans="1:16" ht="24" hidden="1" x14ac:dyDescent="0.2">
      <c r="A562" s="622">
        <f>IF(B562="","",COUNT('Diário 3º PA'!$A$4:$A$4242)+COUNT('Diário 4º PA'!$A$4:$A$2224)+COUNT('Diário 5º PA'!$A$4:$A$5221)+ROW()-3)</f>
        <v>6813</v>
      </c>
      <c r="B562" s="641">
        <v>44860</v>
      </c>
      <c r="C562" s="658">
        <v>44835</v>
      </c>
      <c r="D562" s="626" t="s">
        <v>104</v>
      </c>
      <c r="E562" s="626" t="s">
        <v>191</v>
      </c>
      <c r="F562" s="639">
        <v>674.12</v>
      </c>
      <c r="G562" s="626" t="s">
        <v>918</v>
      </c>
      <c r="H562" s="626" t="s">
        <v>136</v>
      </c>
      <c r="I562" s="627" t="s">
        <v>8580</v>
      </c>
      <c r="J562" s="634" t="s">
        <v>5990</v>
      </c>
      <c r="K562" s="632" t="s">
        <v>1531</v>
      </c>
      <c r="L562" s="634">
        <v>994976804</v>
      </c>
      <c r="M562" s="641">
        <v>44862</v>
      </c>
      <c r="N562" s="630">
        <f t="shared" si="27"/>
        <v>10</v>
      </c>
      <c r="O562" s="630">
        <f t="shared" si="28"/>
        <v>10</v>
      </c>
      <c r="P562" s="631" t="str">
        <f t="shared" si="29"/>
        <v>Gastos_com_Pessoal</v>
      </c>
    </row>
    <row r="563" spans="1:16" ht="36" hidden="1" x14ac:dyDescent="0.2">
      <c r="A563" s="622">
        <f>IF(B563="","",COUNT('Diário 3º PA'!$A$4:$A$4242)+COUNT('Diário 4º PA'!$A$4:$A$2224)+COUNT('Diário 5º PA'!$A$4:$A$5221)+ROW()-3)</f>
        <v>6814</v>
      </c>
      <c r="B563" s="641">
        <v>44860</v>
      </c>
      <c r="C563" s="658">
        <v>44835</v>
      </c>
      <c r="D563" s="626" t="s">
        <v>104</v>
      </c>
      <c r="E563" s="626" t="s">
        <v>193</v>
      </c>
      <c r="F563" s="639">
        <v>3657.57</v>
      </c>
      <c r="G563" s="626" t="s">
        <v>919</v>
      </c>
      <c r="H563" s="626" t="s">
        <v>136</v>
      </c>
      <c r="I563" s="627" t="s">
        <v>8580</v>
      </c>
      <c r="J563" s="634" t="s">
        <v>5990</v>
      </c>
      <c r="K563" s="632" t="s">
        <v>1531</v>
      </c>
      <c r="L563" s="634">
        <v>994976804</v>
      </c>
      <c r="M563" s="641">
        <v>44862</v>
      </c>
      <c r="N563" s="630">
        <f t="shared" si="27"/>
        <v>10</v>
      </c>
      <c r="O563" s="630">
        <f t="shared" si="28"/>
        <v>10</v>
      </c>
      <c r="P563" s="631" t="str">
        <f t="shared" si="29"/>
        <v>Gastos_com_Pessoal</v>
      </c>
    </row>
    <row r="564" spans="1:16" ht="24" hidden="1" x14ac:dyDescent="0.2">
      <c r="A564" s="622">
        <f>IF(B564="","",COUNT('Diário 3º PA'!$A$4:$A$4242)+COUNT('Diário 4º PA'!$A$4:$A$2224)+COUNT('Diário 5º PA'!$A$4:$A$5221)+ROW()-3)</f>
        <v>6815</v>
      </c>
      <c r="B564" s="641">
        <v>44860</v>
      </c>
      <c r="C564" s="658">
        <v>44835</v>
      </c>
      <c r="D564" s="626" t="s">
        <v>104</v>
      </c>
      <c r="E564" s="626" t="s">
        <v>187</v>
      </c>
      <c r="F564" s="639">
        <v>2361.61</v>
      </c>
      <c r="G564" s="626" t="s">
        <v>1019</v>
      </c>
      <c r="H564" s="626" t="s">
        <v>134</v>
      </c>
      <c r="I564" s="627" t="s">
        <v>8581</v>
      </c>
      <c r="J564" s="634" t="s">
        <v>5990</v>
      </c>
      <c r="K564" s="632" t="s">
        <v>1531</v>
      </c>
      <c r="L564" s="634">
        <v>994976804</v>
      </c>
      <c r="M564" s="641">
        <v>44862</v>
      </c>
      <c r="N564" s="630">
        <f t="shared" si="27"/>
        <v>10</v>
      </c>
      <c r="O564" s="630">
        <f t="shared" si="28"/>
        <v>10</v>
      </c>
      <c r="P564" s="631" t="str">
        <f t="shared" si="29"/>
        <v>Gastos_com_Pessoal</v>
      </c>
    </row>
    <row r="565" spans="1:16" ht="24" hidden="1" x14ac:dyDescent="0.2">
      <c r="A565" s="622">
        <f>IF(B565="","",COUNT('Diário 3º PA'!$A$4:$A$4242)+COUNT('Diário 4º PA'!$A$4:$A$2224)+COUNT('Diário 5º PA'!$A$4:$A$5221)+ROW()-3)</f>
        <v>6816</v>
      </c>
      <c r="B565" s="641">
        <v>44860</v>
      </c>
      <c r="C565" s="658">
        <v>44835</v>
      </c>
      <c r="D565" s="626" t="s">
        <v>104</v>
      </c>
      <c r="E565" s="626" t="s">
        <v>189</v>
      </c>
      <c r="F565" s="639">
        <v>1938.92</v>
      </c>
      <c r="G565" s="626" t="s">
        <v>915</v>
      </c>
      <c r="H565" s="626" t="s">
        <v>134</v>
      </c>
      <c r="I565" s="627" t="s">
        <v>8581</v>
      </c>
      <c r="J565" s="634" t="s">
        <v>5990</v>
      </c>
      <c r="K565" s="632" t="s">
        <v>1531</v>
      </c>
      <c r="L565" s="634">
        <v>994976804</v>
      </c>
      <c r="M565" s="641">
        <v>44862</v>
      </c>
      <c r="N565" s="630">
        <f t="shared" si="27"/>
        <v>10</v>
      </c>
      <c r="O565" s="630">
        <f t="shared" si="28"/>
        <v>10</v>
      </c>
      <c r="P565" s="631" t="str">
        <f t="shared" si="29"/>
        <v>Gastos_com_Pessoal</v>
      </c>
    </row>
    <row r="566" spans="1:16" ht="24" hidden="1" x14ac:dyDescent="0.2">
      <c r="A566" s="622">
        <f>IF(B566="","",COUNT('Diário 3º PA'!$A$4:$A$4242)+COUNT('Diário 4º PA'!$A$4:$A$2224)+COUNT('Diário 5º PA'!$A$4:$A$5221)+ROW()-3)</f>
        <v>6817</v>
      </c>
      <c r="B566" s="641">
        <v>44860</v>
      </c>
      <c r="C566" s="658">
        <v>44835</v>
      </c>
      <c r="D566" s="626" t="s">
        <v>104</v>
      </c>
      <c r="E566" s="626" t="s">
        <v>191</v>
      </c>
      <c r="F566" s="639">
        <v>646.29999999999995</v>
      </c>
      <c r="G566" s="626" t="s">
        <v>918</v>
      </c>
      <c r="H566" s="626" t="s">
        <v>134</v>
      </c>
      <c r="I566" s="627" t="s">
        <v>8581</v>
      </c>
      <c r="J566" s="634" t="s">
        <v>5990</v>
      </c>
      <c r="K566" s="632" t="s">
        <v>1531</v>
      </c>
      <c r="L566" s="634">
        <v>994976804</v>
      </c>
      <c r="M566" s="641">
        <v>44862</v>
      </c>
      <c r="N566" s="630">
        <f t="shared" si="27"/>
        <v>10</v>
      </c>
      <c r="O566" s="630">
        <f t="shared" si="28"/>
        <v>10</v>
      </c>
      <c r="P566" s="631" t="str">
        <f t="shared" si="29"/>
        <v>Gastos_com_Pessoal</v>
      </c>
    </row>
    <row r="567" spans="1:16" ht="36" hidden="1" x14ac:dyDescent="0.2">
      <c r="A567" s="622">
        <f>IF(B567="","",COUNT('Diário 3º PA'!$A$4:$A$4242)+COUNT('Diário 4º PA'!$A$4:$A$2224)+COUNT('Diário 5º PA'!$A$4:$A$5221)+ROW()-3)</f>
        <v>6818</v>
      </c>
      <c r="B567" s="641">
        <v>44860</v>
      </c>
      <c r="C567" s="658">
        <v>44835</v>
      </c>
      <c r="D567" s="626" t="s">
        <v>104</v>
      </c>
      <c r="E567" s="626" t="s">
        <v>193</v>
      </c>
      <c r="F567" s="639">
        <v>3631.28</v>
      </c>
      <c r="G567" s="626" t="s">
        <v>919</v>
      </c>
      <c r="H567" s="626" t="s">
        <v>134</v>
      </c>
      <c r="I567" s="627" t="s">
        <v>8581</v>
      </c>
      <c r="J567" s="634" t="s">
        <v>5990</v>
      </c>
      <c r="K567" s="632" t="s">
        <v>1531</v>
      </c>
      <c r="L567" s="634">
        <v>994976804</v>
      </c>
      <c r="M567" s="641">
        <v>44862</v>
      </c>
      <c r="N567" s="630">
        <f t="shared" si="27"/>
        <v>10</v>
      </c>
      <c r="O567" s="630">
        <f t="shared" si="28"/>
        <v>10</v>
      </c>
      <c r="P567" s="631" t="str">
        <f t="shared" si="29"/>
        <v>Gastos_com_Pessoal</v>
      </c>
    </row>
    <row r="568" spans="1:16" ht="24" hidden="1" x14ac:dyDescent="0.2">
      <c r="A568" s="622">
        <f>IF(B568="","",COUNT('Diário 3º PA'!$A$4:$A$4242)+COUNT('Diário 4º PA'!$A$4:$A$2224)+COUNT('Diário 5º PA'!$A$4:$A$5221)+ROW()-3)</f>
        <v>6819</v>
      </c>
      <c r="B568" s="641">
        <v>44860</v>
      </c>
      <c r="C568" s="658">
        <v>44835</v>
      </c>
      <c r="D568" s="626" t="s">
        <v>104</v>
      </c>
      <c r="E568" s="626" t="s">
        <v>187</v>
      </c>
      <c r="F568" s="639">
        <v>760.9</v>
      </c>
      <c r="G568" s="626" t="s">
        <v>1019</v>
      </c>
      <c r="H568" s="626" t="s">
        <v>131</v>
      </c>
      <c r="I568" s="627" t="s">
        <v>8582</v>
      </c>
      <c r="J568" s="634" t="s">
        <v>5990</v>
      </c>
      <c r="K568" s="632" t="s">
        <v>1531</v>
      </c>
      <c r="L568" s="634">
        <v>994976804</v>
      </c>
      <c r="M568" s="641">
        <v>44862</v>
      </c>
      <c r="N568" s="630">
        <f t="shared" si="27"/>
        <v>10</v>
      </c>
      <c r="O568" s="630">
        <f t="shared" si="28"/>
        <v>10</v>
      </c>
      <c r="P568" s="631" t="str">
        <f t="shared" si="29"/>
        <v>Gastos_com_Pessoal</v>
      </c>
    </row>
    <row r="569" spans="1:16" ht="24" hidden="1" x14ac:dyDescent="0.2">
      <c r="A569" s="622">
        <f>IF(B569="","",COUNT('Diário 3º PA'!$A$4:$A$4242)+COUNT('Diário 4º PA'!$A$4:$A$2224)+COUNT('Diário 5º PA'!$A$4:$A$5221)+ROW()-3)</f>
        <v>6820</v>
      </c>
      <c r="B569" s="641">
        <v>44860</v>
      </c>
      <c r="C569" s="658">
        <v>44835</v>
      </c>
      <c r="D569" s="626" t="s">
        <v>104</v>
      </c>
      <c r="E569" s="626" t="s">
        <v>189</v>
      </c>
      <c r="F569" s="639">
        <v>760.9</v>
      </c>
      <c r="G569" s="626" t="s">
        <v>915</v>
      </c>
      <c r="H569" s="626" t="s">
        <v>131</v>
      </c>
      <c r="I569" s="627" t="s">
        <v>8582</v>
      </c>
      <c r="J569" s="634" t="s">
        <v>5990</v>
      </c>
      <c r="K569" s="632" t="s">
        <v>1531</v>
      </c>
      <c r="L569" s="634">
        <v>994976804</v>
      </c>
      <c r="M569" s="641">
        <v>44862</v>
      </c>
      <c r="N569" s="630">
        <f t="shared" si="27"/>
        <v>10</v>
      </c>
      <c r="O569" s="630">
        <f t="shared" si="28"/>
        <v>10</v>
      </c>
      <c r="P569" s="631" t="str">
        <f t="shared" si="29"/>
        <v>Gastos_com_Pessoal</v>
      </c>
    </row>
    <row r="570" spans="1:16" ht="24" hidden="1" x14ac:dyDescent="0.2">
      <c r="A570" s="622">
        <f>IF(B570="","",COUNT('Diário 3º PA'!$A$4:$A$4242)+COUNT('Diário 4º PA'!$A$4:$A$2224)+COUNT('Diário 5º PA'!$A$4:$A$5221)+ROW()-3)</f>
        <v>6821</v>
      </c>
      <c r="B570" s="641">
        <v>44860</v>
      </c>
      <c r="C570" s="658">
        <v>44835</v>
      </c>
      <c r="D570" s="626" t="s">
        <v>104</v>
      </c>
      <c r="E570" s="626" t="s">
        <v>191</v>
      </c>
      <c r="F570" s="639">
        <v>253.63</v>
      </c>
      <c r="G570" s="626" t="s">
        <v>918</v>
      </c>
      <c r="H570" s="626" t="s">
        <v>131</v>
      </c>
      <c r="I570" s="627" t="s">
        <v>8582</v>
      </c>
      <c r="J570" s="634" t="s">
        <v>5990</v>
      </c>
      <c r="K570" s="632" t="s">
        <v>1531</v>
      </c>
      <c r="L570" s="634">
        <v>994976804</v>
      </c>
      <c r="M570" s="641">
        <v>44862</v>
      </c>
      <c r="N570" s="630">
        <f t="shared" si="27"/>
        <v>10</v>
      </c>
      <c r="O570" s="630">
        <f t="shared" si="28"/>
        <v>10</v>
      </c>
      <c r="P570" s="631" t="str">
        <f t="shared" si="29"/>
        <v>Gastos_com_Pessoal</v>
      </c>
    </row>
    <row r="571" spans="1:16" ht="36" hidden="1" x14ac:dyDescent="0.2">
      <c r="A571" s="622">
        <f>IF(B571="","",COUNT('Diário 3º PA'!$A$4:$A$4242)+COUNT('Diário 4º PA'!$A$4:$A$2224)+COUNT('Diário 5º PA'!$A$4:$A$5221)+ROW()-3)</f>
        <v>6822</v>
      </c>
      <c r="B571" s="641">
        <v>44860</v>
      </c>
      <c r="C571" s="658">
        <v>44835</v>
      </c>
      <c r="D571" s="626" t="s">
        <v>104</v>
      </c>
      <c r="E571" s="626" t="s">
        <v>193</v>
      </c>
      <c r="F571" s="639">
        <v>1461.12</v>
      </c>
      <c r="G571" s="626" t="s">
        <v>919</v>
      </c>
      <c r="H571" s="626" t="s">
        <v>131</v>
      </c>
      <c r="I571" s="627" t="s">
        <v>8582</v>
      </c>
      <c r="J571" s="634" t="s">
        <v>5990</v>
      </c>
      <c r="K571" s="632" t="s">
        <v>1531</v>
      </c>
      <c r="L571" s="634">
        <v>994976804</v>
      </c>
      <c r="M571" s="641">
        <v>44862</v>
      </c>
      <c r="N571" s="630">
        <f t="shared" si="27"/>
        <v>10</v>
      </c>
      <c r="O571" s="630">
        <f t="shared" si="28"/>
        <v>10</v>
      </c>
      <c r="P571" s="631" t="str">
        <f t="shared" si="29"/>
        <v>Gastos_com_Pessoal</v>
      </c>
    </row>
    <row r="572" spans="1:16" ht="24" hidden="1" x14ac:dyDescent="0.2">
      <c r="A572" s="622">
        <f>IF(B572="","",COUNT('Diário 3º PA'!$A$4:$A$4242)+COUNT('Diário 4º PA'!$A$4:$A$2224)+COUNT('Diário 5º PA'!$A$4:$A$5221)+ROW()-3)</f>
        <v>6823</v>
      </c>
      <c r="B572" s="641">
        <v>44860</v>
      </c>
      <c r="C572" s="658">
        <v>44835</v>
      </c>
      <c r="D572" s="626" t="s">
        <v>104</v>
      </c>
      <c r="E572" s="626" t="s">
        <v>8186</v>
      </c>
      <c r="F572" s="639">
        <v>2750.29</v>
      </c>
      <c r="G572" s="626" t="s">
        <v>8187</v>
      </c>
      <c r="H572" s="626" t="s">
        <v>133</v>
      </c>
      <c r="I572" s="627" t="s">
        <v>1495</v>
      </c>
      <c r="J572" s="628" t="s">
        <v>1016</v>
      </c>
      <c r="K572" s="632" t="s">
        <v>1017</v>
      </c>
      <c r="L572" s="634" t="s">
        <v>8583</v>
      </c>
      <c r="M572" s="641">
        <v>44862</v>
      </c>
      <c r="N572" s="630">
        <f t="shared" si="27"/>
        <v>10</v>
      </c>
      <c r="O572" s="630">
        <f t="shared" si="28"/>
        <v>10</v>
      </c>
      <c r="P572" s="631" t="str">
        <f t="shared" si="29"/>
        <v>Gastos_com_Pessoal</v>
      </c>
    </row>
    <row r="573" spans="1:16" ht="48" hidden="1" x14ac:dyDescent="0.2">
      <c r="A573" s="622">
        <f>IF(B573="","",COUNT('Diário 3º PA'!$A$4:$A$4242)+COUNT('Diário 4º PA'!$A$4:$A$2224)+COUNT('Diário 5º PA'!$A$4:$A$5221)+ROW()-3)</f>
        <v>6824</v>
      </c>
      <c r="B573" s="641">
        <v>44861</v>
      </c>
      <c r="C573" s="658">
        <v>44835</v>
      </c>
      <c r="D573" s="626" t="s">
        <v>104</v>
      </c>
      <c r="E573" s="626" t="s">
        <v>195</v>
      </c>
      <c r="F573" s="639">
        <v>2799.5</v>
      </c>
      <c r="G573" s="626" t="s">
        <v>8584</v>
      </c>
      <c r="H573" s="633" t="s">
        <v>127</v>
      </c>
      <c r="I573" s="633" t="s">
        <v>638</v>
      </c>
      <c r="J573" s="629" t="s">
        <v>704</v>
      </c>
      <c r="K573" s="657" t="s">
        <v>428</v>
      </c>
      <c r="L573" s="657">
        <v>20221854</v>
      </c>
      <c r="M573" s="659">
        <v>44838</v>
      </c>
      <c r="N573" s="630">
        <f t="shared" si="27"/>
        <v>10</v>
      </c>
      <c r="O573" s="630">
        <f t="shared" si="28"/>
        <v>10</v>
      </c>
      <c r="P573" s="631" t="str">
        <f t="shared" si="29"/>
        <v>Gastos_com_Pessoal</v>
      </c>
    </row>
    <row r="574" spans="1:16" ht="48" hidden="1" x14ac:dyDescent="0.2">
      <c r="A574" s="622">
        <f>IF(B574="","",COUNT('Diário 3º PA'!$A$4:$A$4242)+COUNT('Diário 4º PA'!$A$4:$A$2224)+COUNT('Diário 5º PA'!$A$4:$A$5221)+ROW()-3)</f>
        <v>6825</v>
      </c>
      <c r="B574" s="641">
        <v>44861</v>
      </c>
      <c r="C574" s="658">
        <v>44835</v>
      </c>
      <c r="D574" s="626" t="s">
        <v>104</v>
      </c>
      <c r="E574" s="626" t="s">
        <v>195</v>
      </c>
      <c r="F574" s="639">
        <v>4222.3599999999997</v>
      </c>
      <c r="G574" s="626" t="s">
        <v>6583</v>
      </c>
      <c r="H574" s="633" t="s">
        <v>127</v>
      </c>
      <c r="I574" s="627" t="s">
        <v>638</v>
      </c>
      <c r="J574" s="629" t="s">
        <v>704</v>
      </c>
      <c r="K574" s="657" t="s">
        <v>428</v>
      </c>
      <c r="L574" s="657">
        <v>20221853</v>
      </c>
      <c r="M574" s="659">
        <v>44838</v>
      </c>
      <c r="N574" s="630">
        <f t="shared" si="27"/>
        <v>10</v>
      </c>
      <c r="O574" s="630">
        <f t="shared" si="28"/>
        <v>10</v>
      </c>
      <c r="P574" s="631" t="str">
        <f t="shared" si="29"/>
        <v>Gastos_com_Pessoal</v>
      </c>
    </row>
    <row r="575" spans="1:16" ht="48" hidden="1" x14ac:dyDescent="0.2">
      <c r="A575" s="622">
        <f>IF(B575="","",COUNT('Diário 3º PA'!$A$4:$A$4242)+COUNT('Diário 4º PA'!$A$4:$A$2224)+COUNT('Diário 5º PA'!$A$4:$A$5221)+ROW()-3)</f>
        <v>6826</v>
      </c>
      <c r="B575" s="641">
        <v>44861</v>
      </c>
      <c r="C575" s="658">
        <v>44835</v>
      </c>
      <c r="D575" s="626" t="s">
        <v>104</v>
      </c>
      <c r="E575" s="626" t="s">
        <v>195</v>
      </c>
      <c r="F575" s="639">
        <v>4726.8500000000004</v>
      </c>
      <c r="G575" s="633" t="s">
        <v>7165</v>
      </c>
      <c r="H575" s="633" t="s">
        <v>127</v>
      </c>
      <c r="I575" s="627" t="s">
        <v>638</v>
      </c>
      <c r="J575" s="629" t="s">
        <v>704</v>
      </c>
      <c r="K575" s="657" t="s">
        <v>428</v>
      </c>
      <c r="L575" s="657">
        <v>20221880</v>
      </c>
      <c r="M575" s="659">
        <v>44838</v>
      </c>
      <c r="N575" s="630">
        <f t="shared" si="27"/>
        <v>10</v>
      </c>
      <c r="O575" s="630">
        <f t="shared" si="28"/>
        <v>10</v>
      </c>
      <c r="P575" s="631" t="str">
        <f t="shared" si="29"/>
        <v>Gastos_com_Pessoal</v>
      </c>
    </row>
    <row r="576" spans="1:16" ht="24" hidden="1" x14ac:dyDescent="0.2">
      <c r="A576" s="622">
        <f>IF(B576="","",COUNT('Diário 3º PA'!$A$4:$A$4242)+COUNT('Diário 4º PA'!$A$4:$A$2224)+COUNT('Diário 5º PA'!$A$4:$A$5221)+ROW()-3)</f>
        <v>6827</v>
      </c>
      <c r="B576" s="641">
        <v>44861</v>
      </c>
      <c r="C576" s="642">
        <v>44866</v>
      </c>
      <c r="D576" s="626" t="s">
        <v>104</v>
      </c>
      <c r="E576" s="626" t="s">
        <v>206</v>
      </c>
      <c r="F576" s="679">
        <v>14104.28</v>
      </c>
      <c r="G576" s="633" t="s">
        <v>8585</v>
      </c>
      <c r="H576" s="633" t="s">
        <v>128</v>
      </c>
      <c r="I576" s="633" t="s">
        <v>3616</v>
      </c>
      <c r="J576" s="629" t="s">
        <v>704</v>
      </c>
      <c r="K576" s="634" t="s">
        <v>704</v>
      </c>
      <c r="L576" s="657">
        <v>13629417</v>
      </c>
      <c r="M576" s="641">
        <v>44861</v>
      </c>
      <c r="N576" s="630">
        <f t="shared" si="27"/>
        <v>10</v>
      </c>
      <c r="O576" s="630">
        <f t="shared" si="28"/>
        <v>11</v>
      </c>
      <c r="P576" s="631" t="str">
        <f t="shared" si="29"/>
        <v>Gastos_com_Pessoal</v>
      </c>
    </row>
    <row r="577" spans="1:16" hidden="1" x14ac:dyDescent="0.2">
      <c r="A577" s="622">
        <f>IF(B577="","",COUNT('Diário 3º PA'!$A$4:$A$4242)+COUNT('Diário 4º PA'!$A$4:$A$2224)+COUNT('Diário 5º PA'!$A$4:$A$5221)+ROW()-3)</f>
        <v>6828</v>
      </c>
      <c r="B577" s="641">
        <v>44861</v>
      </c>
      <c r="C577" s="638">
        <v>44835</v>
      </c>
      <c r="D577" s="626" t="s">
        <v>115</v>
      </c>
      <c r="E577" s="626" t="s">
        <v>328</v>
      </c>
      <c r="F577" s="639">
        <v>2000</v>
      </c>
      <c r="G577" s="627" t="s">
        <v>1087</v>
      </c>
      <c r="H577" s="626" t="s">
        <v>133</v>
      </c>
      <c r="I577" s="627" t="s">
        <v>727</v>
      </c>
      <c r="J577" s="629" t="s">
        <v>704</v>
      </c>
      <c r="K577" s="635" t="s">
        <v>428</v>
      </c>
      <c r="L577" s="634">
        <v>1989424</v>
      </c>
      <c r="M577" s="641">
        <v>44861</v>
      </c>
      <c r="N577" s="630">
        <f t="shared" si="27"/>
        <v>10</v>
      </c>
      <c r="O577" s="630">
        <f t="shared" si="28"/>
        <v>10</v>
      </c>
      <c r="P577" s="631" t="str">
        <f t="shared" si="29"/>
        <v>Gastos_Gerais</v>
      </c>
    </row>
    <row r="578" spans="1:16" ht="24" x14ac:dyDescent="0.2">
      <c r="A578" s="622">
        <f>IF(B578="","",COUNT('Diário 3º PA'!$A$4:$A$4242)+COUNT('Diário 4º PA'!$A$4:$A$2224)+COUNT('Diário 5º PA'!$A$4:$A$5221)+ROW()-3)</f>
        <v>6829</v>
      </c>
      <c r="B578" s="641">
        <v>44861</v>
      </c>
      <c r="C578" s="638">
        <v>44835</v>
      </c>
      <c r="D578" s="633" t="s">
        <v>115</v>
      </c>
      <c r="E578" s="626" t="s">
        <v>306</v>
      </c>
      <c r="F578" s="639">
        <v>570</v>
      </c>
      <c r="G578" s="626" t="s">
        <v>4938</v>
      </c>
      <c r="H578" s="627" t="s">
        <v>140</v>
      </c>
      <c r="I578" s="627" t="s">
        <v>3171</v>
      </c>
      <c r="J578" s="629" t="s">
        <v>704</v>
      </c>
      <c r="K578" s="635" t="s">
        <v>428</v>
      </c>
      <c r="L578" s="635">
        <v>35616718</v>
      </c>
      <c r="M578" s="637">
        <v>44858</v>
      </c>
      <c r="N578" s="630">
        <f t="shared" si="27"/>
        <v>10</v>
      </c>
      <c r="O578" s="630">
        <f t="shared" si="28"/>
        <v>10</v>
      </c>
      <c r="P578" s="631" t="str">
        <f t="shared" si="29"/>
        <v>Gastos_Gerais</v>
      </c>
    </row>
    <row r="579" spans="1:16" ht="36" hidden="1" x14ac:dyDescent="0.2">
      <c r="A579" s="622">
        <f>IF(B579="","",COUNT('Diário 3º PA'!$A$4:$A$4242)+COUNT('Diário 4º PA'!$A$4:$A$2224)+COUNT('Diário 5º PA'!$A$4:$A$5221)+ROW()-3)</f>
        <v>6830</v>
      </c>
      <c r="B579" s="641">
        <v>44861</v>
      </c>
      <c r="C579" s="638">
        <v>44835</v>
      </c>
      <c r="D579" s="633" t="s">
        <v>115</v>
      </c>
      <c r="E579" s="633" t="s">
        <v>354</v>
      </c>
      <c r="F579" s="639">
        <v>7019.82</v>
      </c>
      <c r="G579" s="633" t="s">
        <v>8586</v>
      </c>
      <c r="H579" s="633" t="s">
        <v>138</v>
      </c>
      <c r="I579" s="633" t="s">
        <v>4639</v>
      </c>
      <c r="J579" s="629" t="s">
        <v>704</v>
      </c>
      <c r="K579" s="657" t="s">
        <v>428</v>
      </c>
      <c r="L579" s="657">
        <v>202252</v>
      </c>
      <c r="M579" s="656">
        <v>44859</v>
      </c>
      <c r="N579" s="630">
        <f t="shared" si="27"/>
        <v>10</v>
      </c>
      <c r="O579" s="630">
        <f t="shared" si="28"/>
        <v>10</v>
      </c>
      <c r="P579" s="631" t="str">
        <f t="shared" si="29"/>
        <v>Gastos_Gerais</v>
      </c>
    </row>
    <row r="580" spans="1:16" ht="24" hidden="1" x14ac:dyDescent="0.2">
      <c r="A580" s="622">
        <f>IF(B580="","",COUNT('Diário 3º PA'!$A$4:$A$4242)+COUNT('Diário 4º PA'!$A$4:$A$2224)+COUNT('Diário 5º PA'!$A$4:$A$5221)+ROW()-3)</f>
        <v>6831</v>
      </c>
      <c r="B580" s="641">
        <v>44861</v>
      </c>
      <c r="C580" s="638">
        <v>44835</v>
      </c>
      <c r="D580" s="633" t="s">
        <v>115</v>
      </c>
      <c r="E580" s="626" t="s">
        <v>368</v>
      </c>
      <c r="F580" s="639">
        <v>120.99</v>
      </c>
      <c r="G580" s="626" t="s">
        <v>8587</v>
      </c>
      <c r="H580" s="626" t="s">
        <v>139</v>
      </c>
      <c r="I580" s="627" t="s">
        <v>8588</v>
      </c>
      <c r="J580" s="629" t="s">
        <v>704</v>
      </c>
      <c r="K580" s="657" t="s">
        <v>428</v>
      </c>
      <c r="L580" s="634">
        <v>26621</v>
      </c>
      <c r="M580" s="641">
        <v>44834</v>
      </c>
      <c r="N580" s="630">
        <f t="shared" si="27"/>
        <v>10</v>
      </c>
      <c r="O580" s="630">
        <f t="shared" si="28"/>
        <v>10</v>
      </c>
      <c r="P580" s="631" t="str">
        <f t="shared" si="29"/>
        <v>Gastos_Gerais</v>
      </c>
    </row>
    <row r="581" spans="1:16" hidden="1" x14ac:dyDescent="0.2">
      <c r="A581" s="622">
        <f>IF(B581="","",COUNT('Diário 3º PA'!$A$4:$A$4242)+COUNT('Diário 4º PA'!$A$4:$A$2224)+COUNT('Diário 5º PA'!$A$4:$A$5221)+ROW()-3)</f>
        <v>6832</v>
      </c>
      <c r="B581" s="641">
        <v>44861</v>
      </c>
      <c r="C581" s="642">
        <v>44835</v>
      </c>
      <c r="D581" s="633" t="s">
        <v>115</v>
      </c>
      <c r="E581" s="633" t="s">
        <v>236</v>
      </c>
      <c r="F581" s="639">
        <v>114.22</v>
      </c>
      <c r="G581" s="633" t="s">
        <v>1177</v>
      </c>
      <c r="H581" s="627" t="s">
        <v>658</v>
      </c>
      <c r="I581" s="633" t="s">
        <v>655</v>
      </c>
      <c r="J581" s="629" t="s">
        <v>704</v>
      </c>
      <c r="K581" s="657" t="s">
        <v>705</v>
      </c>
      <c r="L581" s="657" t="s">
        <v>8589</v>
      </c>
      <c r="M581" s="641">
        <v>44861</v>
      </c>
      <c r="N581" s="630">
        <f t="shared" ref="N581:N644" si="30">IF(B581=0,0,IF(YEAR(B581)=$O$1,MONTH(B581)-$N$1+1,(YEAR(B581)-$O$1)*12-$N$1+1+MONTH(B581)))</f>
        <v>10</v>
      </c>
      <c r="O581" s="630">
        <f t="shared" ref="O581:O644" si="31">IF(C581=0,0,IF(YEAR(C581)=$O$1,MONTH(C581)-$N$1+1,(YEAR(C581)-$O$1)*12-$N$1+1+MONTH(C581)))</f>
        <v>10</v>
      </c>
      <c r="P581" s="631" t="str">
        <f t="shared" ref="P581:P644" si="32">SUBSTITUTE(D581," ","_")</f>
        <v>Gastos_Gerais</v>
      </c>
    </row>
    <row r="582" spans="1:16" hidden="1" x14ac:dyDescent="0.2">
      <c r="A582" s="622">
        <f>IF(B582="","",COUNT('Diário 3º PA'!$A$4:$A$4242)+COUNT('Diário 4º PA'!$A$4:$A$2224)+COUNT('Diário 5º PA'!$A$4:$A$5221)+ROW()-3)</f>
        <v>6833</v>
      </c>
      <c r="B582" s="641">
        <v>44861</v>
      </c>
      <c r="C582" s="642">
        <v>44805</v>
      </c>
      <c r="D582" s="633" t="s">
        <v>115</v>
      </c>
      <c r="E582" s="633" t="s">
        <v>234</v>
      </c>
      <c r="F582" s="639">
        <v>423.21</v>
      </c>
      <c r="G582" s="633" t="s">
        <v>3767</v>
      </c>
      <c r="H582" s="633" t="s">
        <v>130</v>
      </c>
      <c r="I582" s="633" t="s">
        <v>1095</v>
      </c>
      <c r="J582" s="629" t="s">
        <v>704</v>
      </c>
      <c r="K582" s="657" t="s">
        <v>705</v>
      </c>
      <c r="L582" s="657">
        <v>20402842829</v>
      </c>
      <c r="M582" s="641">
        <v>44861</v>
      </c>
      <c r="N582" s="630">
        <f t="shared" si="30"/>
        <v>10</v>
      </c>
      <c r="O582" s="630">
        <f t="shared" si="31"/>
        <v>9</v>
      </c>
      <c r="P582" s="631" t="str">
        <f t="shared" si="32"/>
        <v>Gastos_Gerais</v>
      </c>
    </row>
    <row r="583" spans="1:16" ht="24" hidden="1" x14ac:dyDescent="0.2">
      <c r="A583" s="622">
        <f>IF(B583="","",COUNT('Diário 3º PA'!$A$4:$A$4242)+COUNT('Diário 4º PA'!$A$4:$A$2224)+COUNT('Diário 5º PA'!$A$4:$A$5221)+ROW()-3)</f>
        <v>6834</v>
      </c>
      <c r="B583" s="641">
        <v>44861</v>
      </c>
      <c r="C583" s="638">
        <v>44835</v>
      </c>
      <c r="D583" s="626" t="s">
        <v>115</v>
      </c>
      <c r="E583" s="626" t="s">
        <v>342</v>
      </c>
      <c r="F583" s="639">
        <v>60</v>
      </c>
      <c r="G583" s="626" t="s">
        <v>8590</v>
      </c>
      <c r="H583" s="626" t="s">
        <v>139</v>
      </c>
      <c r="I583" s="648" t="s">
        <v>8313</v>
      </c>
      <c r="J583" s="634" t="s">
        <v>5990</v>
      </c>
      <c r="K583" s="632" t="s">
        <v>1531</v>
      </c>
      <c r="L583" s="634">
        <v>395274960</v>
      </c>
      <c r="M583" s="641">
        <v>44861</v>
      </c>
      <c r="N583" s="630">
        <f t="shared" si="30"/>
        <v>10</v>
      </c>
      <c r="O583" s="630">
        <f t="shared" si="31"/>
        <v>10</v>
      </c>
      <c r="P583" s="631" t="str">
        <f t="shared" si="32"/>
        <v>Gastos_Gerais</v>
      </c>
    </row>
    <row r="584" spans="1:16" ht="24" hidden="1" x14ac:dyDescent="0.2">
      <c r="A584" s="622">
        <f>IF(B584="","",COUNT('Diário 3º PA'!$A$4:$A$4242)+COUNT('Diário 4º PA'!$A$4:$A$2224)+COUNT('Diário 5º PA'!$A$4:$A$5221)+ROW()-3)</f>
        <v>6835</v>
      </c>
      <c r="B584" s="641">
        <v>44861</v>
      </c>
      <c r="C584" s="638">
        <v>44835</v>
      </c>
      <c r="D584" s="626" t="s">
        <v>115</v>
      </c>
      <c r="E584" s="626" t="s">
        <v>342</v>
      </c>
      <c r="F584" s="639">
        <v>60</v>
      </c>
      <c r="G584" s="626" t="s">
        <v>8591</v>
      </c>
      <c r="H584" s="626" t="s">
        <v>139</v>
      </c>
      <c r="I584" s="627" t="s">
        <v>8315</v>
      </c>
      <c r="J584" s="634" t="s">
        <v>5990</v>
      </c>
      <c r="K584" s="632" t="s">
        <v>1531</v>
      </c>
      <c r="L584" s="634">
        <v>395274960</v>
      </c>
      <c r="M584" s="641">
        <v>44861</v>
      </c>
      <c r="N584" s="630">
        <f t="shared" si="30"/>
        <v>10</v>
      </c>
      <c r="O584" s="630">
        <f t="shared" si="31"/>
        <v>10</v>
      </c>
      <c r="P584" s="631" t="str">
        <f t="shared" si="32"/>
        <v>Gastos_Gerais</v>
      </c>
    </row>
    <row r="585" spans="1:16" ht="24" hidden="1" x14ac:dyDescent="0.2">
      <c r="A585" s="622">
        <f>IF(B585="","",COUNT('Diário 3º PA'!$A$4:$A$4242)+COUNT('Diário 4º PA'!$A$4:$A$2224)+COUNT('Diário 5º PA'!$A$4:$A$5221)+ROW()-3)</f>
        <v>6836</v>
      </c>
      <c r="B585" s="641">
        <v>44861</v>
      </c>
      <c r="C585" s="638">
        <v>44835</v>
      </c>
      <c r="D585" s="626" t="s">
        <v>115</v>
      </c>
      <c r="E585" s="626" t="s">
        <v>342</v>
      </c>
      <c r="F585" s="639">
        <v>60</v>
      </c>
      <c r="G585" s="626" t="s">
        <v>8592</v>
      </c>
      <c r="H585" s="626" t="s">
        <v>139</v>
      </c>
      <c r="I585" s="627" t="s">
        <v>8593</v>
      </c>
      <c r="J585" s="634" t="s">
        <v>5990</v>
      </c>
      <c r="K585" s="632" t="s">
        <v>1531</v>
      </c>
      <c r="L585" s="634">
        <v>395274960</v>
      </c>
      <c r="M585" s="641">
        <v>44861</v>
      </c>
      <c r="N585" s="630">
        <f t="shared" si="30"/>
        <v>10</v>
      </c>
      <c r="O585" s="630">
        <f t="shared" si="31"/>
        <v>10</v>
      </c>
      <c r="P585" s="631" t="str">
        <f t="shared" si="32"/>
        <v>Gastos_Gerais</v>
      </c>
    </row>
    <row r="586" spans="1:16" ht="24" hidden="1" x14ac:dyDescent="0.2">
      <c r="A586" s="622">
        <f>IF(B586="","",COUNT('Diário 3º PA'!$A$4:$A$4242)+COUNT('Diário 4º PA'!$A$4:$A$2224)+COUNT('Diário 5º PA'!$A$4:$A$5221)+ROW()-3)</f>
        <v>6837</v>
      </c>
      <c r="B586" s="641">
        <v>44861</v>
      </c>
      <c r="C586" s="658">
        <v>44835</v>
      </c>
      <c r="D586" s="626" t="s">
        <v>104</v>
      </c>
      <c r="E586" s="626" t="s">
        <v>187</v>
      </c>
      <c r="F586" s="639">
        <v>954.52</v>
      </c>
      <c r="G586" s="626" t="s">
        <v>1019</v>
      </c>
      <c r="H586" s="626" t="s">
        <v>130</v>
      </c>
      <c r="I586" s="627" t="s">
        <v>8594</v>
      </c>
      <c r="J586" s="634" t="s">
        <v>5990</v>
      </c>
      <c r="K586" s="632" t="s">
        <v>1531</v>
      </c>
      <c r="L586" s="634">
        <v>395274960</v>
      </c>
      <c r="M586" s="641">
        <v>44861</v>
      </c>
      <c r="N586" s="630">
        <f t="shared" si="30"/>
        <v>10</v>
      </c>
      <c r="O586" s="630">
        <f t="shared" si="31"/>
        <v>10</v>
      </c>
      <c r="P586" s="631" t="str">
        <f t="shared" si="32"/>
        <v>Gastos_com_Pessoal</v>
      </c>
    </row>
    <row r="587" spans="1:16" ht="24" hidden="1" x14ac:dyDescent="0.2">
      <c r="A587" s="622">
        <f>IF(B587="","",COUNT('Diário 3º PA'!$A$4:$A$4242)+COUNT('Diário 4º PA'!$A$4:$A$2224)+COUNT('Diário 5º PA'!$A$4:$A$5221)+ROW()-3)</f>
        <v>6838</v>
      </c>
      <c r="B587" s="641">
        <v>44861</v>
      </c>
      <c r="C587" s="658">
        <v>44835</v>
      </c>
      <c r="D587" s="626" t="s">
        <v>104</v>
      </c>
      <c r="E587" s="626" t="s">
        <v>189</v>
      </c>
      <c r="F587" s="639">
        <v>715.89</v>
      </c>
      <c r="G587" s="626" t="s">
        <v>915</v>
      </c>
      <c r="H587" s="626" t="s">
        <v>130</v>
      </c>
      <c r="I587" s="627" t="s">
        <v>8594</v>
      </c>
      <c r="J587" s="634" t="s">
        <v>5990</v>
      </c>
      <c r="K587" s="632" t="s">
        <v>1531</v>
      </c>
      <c r="L587" s="634">
        <v>395274960</v>
      </c>
      <c r="M587" s="641">
        <v>44861</v>
      </c>
      <c r="N587" s="630">
        <f t="shared" si="30"/>
        <v>10</v>
      </c>
      <c r="O587" s="630">
        <f t="shared" si="31"/>
        <v>10</v>
      </c>
      <c r="P587" s="631" t="str">
        <f t="shared" si="32"/>
        <v>Gastos_com_Pessoal</v>
      </c>
    </row>
    <row r="588" spans="1:16" ht="24" hidden="1" x14ac:dyDescent="0.2">
      <c r="A588" s="622">
        <f>IF(B588="","",COUNT('Diário 3º PA'!$A$4:$A$4242)+COUNT('Diário 4º PA'!$A$4:$A$2224)+COUNT('Diário 5º PA'!$A$4:$A$5221)+ROW()-3)</f>
        <v>6839</v>
      </c>
      <c r="B588" s="641">
        <v>44861</v>
      </c>
      <c r="C588" s="658">
        <v>44835</v>
      </c>
      <c r="D588" s="626" t="s">
        <v>104</v>
      </c>
      <c r="E588" s="626" t="s">
        <v>191</v>
      </c>
      <c r="F588" s="639">
        <v>238.63</v>
      </c>
      <c r="G588" s="626" t="s">
        <v>918</v>
      </c>
      <c r="H588" s="626" t="s">
        <v>130</v>
      </c>
      <c r="I588" s="627" t="s">
        <v>8594</v>
      </c>
      <c r="J588" s="634" t="s">
        <v>5990</v>
      </c>
      <c r="K588" s="632" t="s">
        <v>1531</v>
      </c>
      <c r="L588" s="634">
        <v>395274960</v>
      </c>
      <c r="M588" s="641">
        <v>44861</v>
      </c>
      <c r="N588" s="630">
        <f t="shared" si="30"/>
        <v>10</v>
      </c>
      <c r="O588" s="630">
        <f t="shared" si="31"/>
        <v>10</v>
      </c>
      <c r="P588" s="631" t="str">
        <f t="shared" si="32"/>
        <v>Gastos_com_Pessoal</v>
      </c>
    </row>
    <row r="589" spans="1:16" ht="36" hidden="1" x14ac:dyDescent="0.2">
      <c r="A589" s="622">
        <f>IF(B589="","",COUNT('Diário 3º PA'!$A$4:$A$4242)+COUNT('Diário 4º PA'!$A$4:$A$2224)+COUNT('Diário 5º PA'!$A$4:$A$5221)+ROW()-3)</f>
        <v>6840</v>
      </c>
      <c r="B589" s="641">
        <v>44861</v>
      </c>
      <c r="C589" s="658">
        <v>44835</v>
      </c>
      <c r="D589" s="626" t="s">
        <v>104</v>
      </c>
      <c r="E589" s="626" t="s">
        <v>193</v>
      </c>
      <c r="F589" s="639">
        <v>1367.2</v>
      </c>
      <c r="G589" s="626" t="s">
        <v>919</v>
      </c>
      <c r="H589" s="626" t="s">
        <v>130</v>
      </c>
      <c r="I589" s="627" t="s">
        <v>8594</v>
      </c>
      <c r="J589" s="634" t="s">
        <v>5990</v>
      </c>
      <c r="K589" s="632" t="s">
        <v>1531</v>
      </c>
      <c r="L589" s="634">
        <v>395274960</v>
      </c>
      <c r="M589" s="641">
        <v>44861</v>
      </c>
      <c r="N589" s="630">
        <f t="shared" si="30"/>
        <v>10</v>
      </c>
      <c r="O589" s="630">
        <f t="shared" si="31"/>
        <v>10</v>
      </c>
      <c r="P589" s="631" t="str">
        <f t="shared" si="32"/>
        <v>Gastos_com_Pessoal</v>
      </c>
    </row>
    <row r="590" spans="1:16" ht="24" hidden="1" x14ac:dyDescent="0.2">
      <c r="A590" s="622">
        <f>IF(B590="","",COUNT('Diário 3º PA'!$A$4:$A$4242)+COUNT('Diário 4º PA'!$A$4:$A$2224)+COUNT('Diário 5º PA'!$A$4:$A$5221)+ROW()-3)</f>
        <v>6841</v>
      </c>
      <c r="B590" s="641">
        <v>44861</v>
      </c>
      <c r="C590" s="658">
        <v>44835</v>
      </c>
      <c r="D590" s="626" t="s">
        <v>104</v>
      </c>
      <c r="E590" s="626" t="s">
        <v>187</v>
      </c>
      <c r="F590" s="639">
        <v>1886.77</v>
      </c>
      <c r="G590" s="626" t="s">
        <v>1019</v>
      </c>
      <c r="H590" s="626" t="s">
        <v>136</v>
      </c>
      <c r="I590" s="627" t="s">
        <v>7211</v>
      </c>
      <c r="J590" s="634" t="s">
        <v>5990</v>
      </c>
      <c r="K590" s="632" t="s">
        <v>1531</v>
      </c>
      <c r="L590" s="634">
        <v>395274960</v>
      </c>
      <c r="M590" s="641">
        <v>44861</v>
      </c>
      <c r="N590" s="630">
        <f t="shared" si="30"/>
        <v>10</v>
      </c>
      <c r="O590" s="630">
        <f t="shared" si="31"/>
        <v>10</v>
      </c>
      <c r="P590" s="631" t="str">
        <f t="shared" si="32"/>
        <v>Gastos_com_Pessoal</v>
      </c>
    </row>
    <row r="591" spans="1:16" ht="24" hidden="1" x14ac:dyDescent="0.2">
      <c r="A591" s="622">
        <f>IF(B591="","",COUNT('Diário 3º PA'!$A$4:$A$4242)+COUNT('Diário 4º PA'!$A$4:$A$2224)+COUNT('Diário 5º PA'!$A$4:$A$5221)+ROW()-3)</f>
        <v>6842</v>
      </c>
      <c r="B591" s="641">
        <v>44861</v>
      </c>
      <c r="C591" s="658">
        <v>44835</v>
      </c>
      <c r="D591" s="626" t="s">
        <v>104</v>
      </c>
      <c r="E591" s="626" t="s">
        <v>189</v>
      </c>
      <c r="F591" s="639">
        <v>1004.6</v>
      </c>
      <c r="G591" s="626" t="s">
        <v>915</v>
      </c>
      <c r="H591" s="626" t="s">
        <v>136</v>
      </c>
      <c r="I591" s="627" t="s">
        <v>7211</v>
      </c>
      <c r="J591" s="634" t="s">
        <v>5990</v>
      </c>
      <c r="K591" s="632" t="s">
        <v>1531</v>
      </c>
      <c r="L591" s="634">
        <v>395274960</v>
      </c>
      <c r="M591" s="641">
        <v>44861</v>
      </c>
      <c r="N591" s="630">
        <f t="shared" si="30"/>
        <v>10</v>
      </c>
      <c r="O591" s="630">
        <f t="shared" si="31"/>
        <v>10</v>
      </c>
      <c r="P591" s="631" t="str">
        <f t="shared" si="32"/>
        <v>Gastos_com_Pessoal</v>
      </c>
    </row>
    <row r="592" spans="1:16" ht="24" hidden="1" x14ac:dyDescent="0.2">
      <c r="A592" s="622">
        <f>IF(B592="","",COUNT('Diário 3º PA'!$A$4:$A$4242)+COUNT('Diário 4º PA'!$A$4:$A$2224)+COUNT('Diário 5º PA'!$A$4:$A$5221)+ROW()-3)</f>
        <v>6843</v>
      </c>
      <c r="B592" s="641">
        <v>44861</v>
      </c>
      <c r="C592" s="658">
        <v>44835</v>
      </c>
      <c r="D592" s="626" t="s">
        <v>104</v>
      </c>
      <c r="E592" s="626" t="s">
        <v>191</v>
      </c>
      <c r="F592" s="639">
        <v>334.86</v>
      </c>
      <c r="G592" s="626" t="s">
        <v>918</v>
      </c>
      <c r="H592" s="626" t="s">
        <v>136</v>
      </c>
      <c r="I592" s="627" t="s">
        <v>7211</v>
      </c>
      <c r="J592" s="634" t="s">
        <v>5990</v>
      </c>
      <c r="K592" s="632" t="s">
        <v>1531</v>
      </c>
      <c r="L592" s="634">
        <v>395274960</v>
      </c>
      <c r="M592" s="641">
        <v>44861</v>
      </c>
      <c r="N592" s="630">
        <f t="shared" si="30"/>
        <v>10</v>
      </c>
      <c r="O592" s="630">
        <f t="shared" si="31"/>
        <v>10</v>
      </c>
      <c r="P592" s="631" t="str">
        <f t="shared" si="32"/>
        <v>Gastos_com_Pessoal</v>
      </c>
    </row>
    <row r="593" spans="1:16" ht="36" hidden="1" x14ac:dyDescent="0.2">
      <c r="A593" s="622">
        <f>IF(B593="","",COUNT('Diário 3º PA'!$A$4:$A$4242)+COUNT('Diário 4º PA'!$A$4:$A$2224)+COUNT('Diário 5º PA'!$A$4:$A$5221)+ROW()-3)</f>
        <v>6844</v>
      </c>
      <c r="B593" s="641">
        <v>44861</v>
      </c>
      <c r="C593" s="658">
        <v>44835</v>
      </c>
      <c r="D593" s="626" t="s">
        <v>104</v>
      </c>
      <c r="E593" s="626" t="s">
        <v>193</v>
      </c>
      <c r="F593" s="639">
        <v>3138.57</v>
      </c>
      <c r="G593" s="626" t="s">
        <v>919</v>
      </c>
      <c r="H593" s="626" t="s">
        <v>136</v>
      </c>
      <c r="I593" s="627" t="s">
        <v>7211</v>
      </c>
      <c r="J593" s="634" t="s">
        <v>5990</v>
      </c>
      <c r="K593" s="632" t="s">
        <v>1531</v>
      </c>
      <c r="L593" s="634">
        <v>395274960</v>
      </c>
      <c r="M593" s="641">
        <v>44861</v>
      </c>
      <c r="N593" s="630">
        <f t="shared" si="30"/>
        <v>10</v>
      </c>
      <c r="O593" s="630">
        <f t="shared" si="31"/>
        <v>10</v>
      </c>
      <c r="P593" s="631" t="str">
        <f t="shared" si="32"/>
        <v>Gastos_com_Pessoal</v>
      </c>
    </row>
    <row r="594" spans="1:16" ht="24" hidden="1" x14ac:dyDescent="0.2">
      <c r="A594" s="622">
        <f>IF(B594="","",COUNT('Diário 3º PA'!$A$4:$A$4242)+COUNT('Diário 4º PA'!$A$4:$A$2224)+COUNT('Diário 5º PA'!$A$4:$A$5221)+ROW()-3)</f>
        <v>6845</v>
      </c>
      <c r="B594" s="641">
        <v>44861</v>
      </c>
      <c r="C594" s="638">
        <v>44835</v>
      </c>
      <c r="D594" s="626" t="s">
        <v>115</v>
      </c>
      <c r="E594" s="626" t="s">
        <v>342</v>
      </c>
      <c r="F594" s="639">
        <v>60</v>
      </c>
      <c r="G594" s="626" t="s">
        <v>8595</v>
      </c>
      <c r="H594" s="626" t="s">
        <v>139</v>
      </c>
      <c r="I594" s="627" t="s">
        <v>8596</v>
      </c>
      <c r="J594" s="634" t="s">
        <v>5990</v>
      </c>
      <c r="K594" s="632" t="s">
        <v>1531</v>
      </c>
      <c r="L594" s="634">
        <v>395274960</v>
      </c>
      <c r="M594" s="641">
        <v>44861</v>
      </c>
      <c r="N594" s="630">
        <f t="shared" si="30"/>
        <v>10</v>
      </c>
      <c r="O594" s="630">
        <f t="shared" si="31"/>
        <v>10</v>
      </c>
      <c r="P594" s="631" t="str">
        <f t="shared" si="32"/>
        <v>Gastos_Gerais</v>
      </c>
    </row>
    <row r="595" spans="1:16" ht="24" hidden="1" x14ac:dyDescent="0.2">
      <c r="A595" s="622">
        <f>IF(B595="","",COUNT('Diário 3º PA'!$A$4:$A$4242)+COUNT('Diário 4º PA'!$A$4:$A$2224)+COUNT('Diário 5º PA'!$A$4:$A$5221)+ROW()-3)</f>
        <v>6846</v>
      </c>
      <c r="B595" s="641">
        <v>44861</v>
      </c>
      <c r="C595" s="658">
        <v>44835</v>
      </c>
      <c r="D595" s="626" t="s">
        <v>104</v>
      </c>
      <c r="E595" s="626" t="s">
        <v>8186</v>
      </c>
      <c r="F595" s="639">
        <v>2700.14</v>
      </c>
      <c r="G595" s="626" t="s">
        <v>8187</v>
      </c>
      <c r="H595" s="626" t="s">
        <v>136</v>
      </c>
      <c r="I595" s="627" t="s">
        <v>8580</v>
      </c>
      <c r="J595" s="628" t="s">
        <v>1016</v>
      </c>
      <c r="K595" s="632" t="s">
        <v>1017</v>
      </c>
      <c r="L595" s="634" t="s">
        <v>8597</v>
      </c>
      <c r="M595" s="641">
        <v>44861</v>
      </c>
      <c r="N595" s="630">
        <f t="shared" si="30"/>
        <v>10</v>
      </c>
      <c r="O595" s="630">
        <f t="shared" si="31"/>
        <v>10</v>
      </c>
      <c r="P595" s="631" t="str">
        <f t="shared" si="32"/>
        <v>Gastos_com_Pessoal</v>
      </c>
    </row>
    <row r="596" spans="1:16" ht="24" hidden="1" x14ac:dyDescent="0.2">
      <c r="A596" s="622">
        <f>IF(B596="","",COUNT('Diário 3º PA'!$A$4:$A$4242)+COUNT('Diário 4º PA'!$A$4:$A$2224)+COUNT('Diário 5º PA'!$A$4:$A$5221)+ROW()-3)</f>
        <v>6847</v>
      </c>
      <c r="B596" s="641">
        <v>44861</v>
      </c>
      <c r="C596" s="658">
        <v>44835</v>
      </c>
      <c r="D596" s="626" t="s">
        <v>104</v>
      </c>
      <c r="E596" s="626" t="s">
        <v>8186</v>
      </c>
      <c r="F596" s="639">
        <v>2790.8</v>
      </c>
      <c r="G596" s="626" t="s">
        <v>8187</v>
      </c>
      <c r="H596" s="626" t="s">
        <v>136</v>
      </c>
      <c r="I596" s="627" t="s">
        <v>8579</v>
      </c>
      <c r="J596" s="628" t="s">
        <v>1016</v>
      </c>
      <c r="K596" s="632" t="s">
        <v>1017</v>
      </c>
      <c r="L596" s="634" t="s">
        <v>8598</v>
      </c>
      <c r="M596" s="641">
        <v>44861</v>
      </c>
      <c r="N596" s="630">
        <f t="shared" si="30"/>
        <v>10</v>
      </c>
      <c r="O596" s="630">
        <f t="shared" si="31"/>
        <v>10</v>
      </c>
      <c r="P596" s="631" t="str">
        <f t="shared" si="32"/>
        <v>Gastos_com_Pessoal</v>
      </c>
    </row>
    <row r="597" spans="1:16" ht="24" hidden="1" x14ac:dyDescent="0.2">
      <c r="A597" s="622">
        <f>IF(B597="","",COUNT('Diário 3º PA'!$A$4:$A$4242)+COUNT('Diário 4º PA'!$A$4:$A$2224)+COUNT('Diário 5º PA'!$A$4:$A$5221)+ROW()-3)</f>
        <v>6848</v>
      </c>
      <c r="B597" s="641">
        <v>44861</v>
      </c>
      <c r="C597" s="658">
        <v>44835</v>
      </c>
      <c r="D597" s="626" t="s">
        <v>104</v>
      </c>
      <c r="E597" s="626" t="s">
        <v>8186</v>
      </c>
      <c r="F597" s="639">
        <v>1713.16</v>
      </c>
      <c r="G597" s="626" t="s">
        <v>8187</v>
      </c>
      <c r="H597" s="626" t="s">
        <v>136</v>
      </c>
      <c r="I597" s="627" t="s">
        <v>7211</v>
      </c>
      <c r="J597" s="628" t="s">
        <v>1016</v>
      </c>
      <c r="K597" s="632" t="s">
        <v>1017</v>
      </c>
      <c r="L597" s="634" t="s">
        <v>8599</v>
      </c>
      <c r="M597" s="641">
        <v>44861</v>
      </c>
      <c r="N597" s="630">
        <f t="shared" si="30"/>
        <v>10</v>
      </c>
      <c r="O597" s="630">
        <f t="shared" si="31"/>
        <v>10</v>
      </c>
      <c r="P597" s="631" t="str">
        <f t="shared" si="32"/>
        <v>Gastos_com_Pessoal</v>
      </c>
    </row>
    <row r="598" spans="1:16" ht="24" hidden="1" x14ac:dyDescent="0.2">
      <c r="A598" s="622">
        <f>IF(B598="","",COUNT('Diário 3º PA'!$A$4:$A$4242)+COUNT('Diário 4º PA'!$A$4:$A$2224)+COUNT('Diário 5º PA'!$A$4:$A$5221)+ROW()-3)</f>
        <v>6849</v>
      </c>
      <c r="B598" s="641">
        <v>44861</v>
      </c>
      <c r="C598" s="658">
        <v>44835</v>
      </c>
      <c r="D598" s="626" t="s">
        <v>104</v>
      </c>
      <c r="E598" s="626" t="s">
        <v>8186</v>
      </c>
      <c r="F598" s="639">
        <v>2420.0100000000002</v>
      </c>
      <c r="G598" s="626" t="s">
        <v>8187</v>
      </c>
      <c r="H598" s="626" t="s">
        <v>134</v>
      </c>
      <c r="I598" s="627" t="s">
        <v>8581</v>
      </c>
      <c r="J598" s="628" t="s">
        <v>1016</v>
      </c>
      <c r="K598" s="632" t="s">
        <v>1017</v>
      </c>
      <c r="L598" s="634" t="s">
        <v>8600</v>
      </c>
      <c r="M598" s="641">
        <v>44861</v>
      </c>
      <c r="N598" s="630">
        <f t="shared" si="30"/>
        <v>10</v>
      </c>
      <c r="O598" s="630">
        <f t="shared" si="31"/>
        <v>10</v>
      </c>
      <c r="P598" s="631" t="str">
        <f t="shared" si="32"/>
        <v>Gastos_com_Pessoal</v>
      </c>
    </row>
    <row r="599" spans="1:16" ht="24" hidden="1" x14ac:dyDescent="0.2">
      <c r="A599" s="622">
        <f>IF(B599="","",COUNT('Diário 3º PA'!$A$4:$A$4242)+COUNT('Diário 4º PA'!$A$4:$A$2224)+COUNT('Diário 5º PA'!$A$4:$A$5221)+ROW()-3)</f>
        <v>6850</v>
      </c>
      <c r="B599" s="641">
        <v>44862</v>
      </c>
      <c r="C599" s="638">
        <v>44835</v>
      </c>
      <c r="D599" s="626" t="s">
        <v>115</v>
      </c>
      <c r="E599" s="626" t="s">
        <v>302</v>
      </c>
      <c r="F599" s="639">
        <v>755.5</v>
      </c>
      <c r="G599" s="626" t="s">
        <v>8601</v>
      </c>
      <c r="H599" s="626" t="s">
        <v>128</v>
      </c>
      <c r="I599" s="627" t="s">
        <v>6001</v>
      </c>
      <c r="J599" s="634" t="s">
        <v>1464</v>
      </c>
      <c r="K599" s="635" t="s">
        <v>428</v>
      </c>
      <c r="L599" s="634">
        <v>627</v>
      </c>
      <c r="M599" s="641">
        <v>44862</v>
      </c>
      <c r="N599" s="630">
        <f t="shared" si="30"/>
        <v>10</v>
      </c>
      <c r="O599" s="630">
        <f t="shared" si="31"/>
        <v>10</v>
      </c>
      <c r="P599" s="631" t="str">
        <f t="shared" si="32"/>
        <v>Gastos_Gerais</v>
      </c>
    </row>
    <row r="600" spans="1:16" ht="24" hidden="1" x14ac:dyDescent="0.2">
      <c r="A600" s="622">
        <f>IF(B600="","",COUNT('Diário 3º PA'!$A$4:$A$4242)+COUNT('Diário 4º PA'!$A$4:$A$2224)+COUNT('Diário 5º PA'!$A$4:$A$5221)+ROW()-3)</f>
        <v>6851</v>
      </c>
      <c r="B600" s="641">
        <v>44862</v>
      </c>
      <c r="C600" s="638">
        <v>44835</v>
      </c>
      <c r="D600" s="626" t="s">
        <v>115</v>
      </c>
      <c r="E600" s="626" t="s">
        <v>368</v>
      </c>
      <c r="F600" s="639">
        <v>635.79999999999995</v>
      </c>
      <c r="G600" s="626" t="s">
        <v>8602</v>
      </c>
      <c r="H600" s="626" t="s">
        <v>137</v>
      </c>
      <c r="I600" s="627" t="s">
        <v>8603</v>
      </c>
      <c r="J600" s="634" t="s">
        <v>1464</v>
      </c>
      <c r="K600" s="635" t="s">
        <v>428</v>
      </c>
      <c r="L600" s="634">
        <v>4895</v>
      </c>
      <c r="M600" s="641">
        <v>44859</v>
      </c>
      <c r="N600" s="630">
        <f t="shared" si="30"/>
        <v>10</v>
      </c>
      <c r="O600" s="630">
        <f t="shared" si="31"/>
        <v>10</v>
      </c>
      <c r="P600" s="631" t="str">
        <f t="shared" si="32"/>
        <v>Gastos_Gerais</v>
      </c>
    </row>
    <row r="601" spans="1:16" hidden="1" x14ac:dyDescent="0.2">
      <c r="A601" s="622">
        <f>IF(B601="","",COUNT('Diário 3º PA'!$A$4:$A$4242)+COUNT('Diário 4º PA'!$A$4:$A$2224)+COUNT('Diário 5º PA'!$A$4:$A$5221)+ROW()-3)</f>
        <v>6852</v>
      </c>
      <c r="B601" s="641">
        <v>44862</v>
      </c>
      <c r="C601" s="638">
        <v>44835</v>
      </c>
      <c r="D601" s="626" t="s">
        <v>115</v>
      </c>
      <c r="E601" s="626" t="s">
        <v>364</v>
      </c>
      <c r="F601" s="639">
        <v>1817.9</v>
      </c>
      <c r="G601" s="626" t="s">
        <v>1079</v>
      </c>
      <c r="H601" s="626" t="s">
        <v>129</v>
      </c>
      <c r="I601" s="627" t="s">
        <v>8470</v>
      </c>
      <c r="J601" s="634" t="s">
        <v>1464</v>
      </c>
      <c r="K601" s="635" t="s">
        <v>428</v>
      </c>
      <c r="L601" s="634">
        <v>97</v>
      </c>
      <c r="M601" s="641">
        <v>44861</v>
      </c>
      <c r="N601" s="630">
        <f t="shared" si="30"/>
        <v>10</v>
      </c>
      <c r="O601" s="630">
        <f t="shared" si="31"/>
        <v>10</v>
      </c>
      <c r="P601" s="631" t="str">
        <f t="shared" si="32"/>
        <v>Gastos_Gerais</v>
      </c>
    </row>
    <row r="602" spans="1:16" ht="24" hidden="1" x14ac:dyDescent="0.2">
      <c r="A602" s="622">
        <f>IF(B602="","",COUNT('Diário 3º PA'!$A$4:$A$4242)+COUNT('Diário 4º PA'!$A$4:$A$2224)+COUNT('Diário 5º PA'!$A$4:$A$5221)+ROW()-3)</f>
        <v>6853</v>
      </c>
      <c r="B602" s="641">
        <v>44862</v>
      </c>
      <c r="C602" s="638">
        <v>44835</v>
      </c>
      <c r="D602" s="626" t="s">
        <v>115</v>
      </c>
      <c r="E602" s="626" t="s">
        <v>368</v>
      </c>
      <c r="F602" s="639">
        <v>1267.5</v>
      </c>
      <c r="G602" s="626" t="s">
        <v>8604</v>
      </c>
      <c r="H602" s="626" t="s">
        <v>137</v>
      </c>
      <c r="I602" s="627" t="s">
        <v>8603</v>
      </c>
      <c r="J602" s="634" t="s">
        <v>1464</v>
      </c>
      <c r="K602" s="635" t="s">
        <v>428</v>
      </c>
      <c r="L602" s="634">
        <v>2022453</v>
      </c>
      <c r="M602" s="641">
        <v>44859</v>
      </c>
      <c r="N602" s="630">
        <f t="shared" si="30"/>
        <v>10</v>
      </c>
      <c r="O602" s="630">
        <f t="shared" si="31"/>
        <v>10</v>
      </c>
      <c r="P602" s="631" t="str">
        <f t="shared" si="32"/>
        <v>Gastos_Gerais</v>
      </c>
    </row>
    <row r="603" spans="1:16" ht="24" hidden="1" x14ac:dyDescent="0.2">
      <c r="A603" s="622">
        <f>IF(B603="","",COUNT('Diário 3º PA'!$A$4:$A$4242)+COUNT('Diário 4º PA'!$A$4:$A$2224)+COUNT('Diário 5º PA'!$A$4:$A$5221)+ROW()-3)</f>
        <v>6854</v>
      </c>
      <c r="B603" s="641">
        <v>44862</v>
      </c>
      <c r="C603" s="638">
        <v>44835</v>
      </c>
      <c r="D603" s="626" t="s">
        <v>115</v>
      </c>
      <c r="E603" s="626" t="s">
        <v>378</v>
      </c>
      <c r="F603" s="639">
        <v>225</v>
      </c>
      <c r="G603" s="626" t="s">
        <v>8605</v>
      </c>
      <c r="H603" s="626" t="s">
        <v>130</v>
      </c>
      <c r="I603" s="627" t="s">
        <v>8606</v>
      </c>
      <c r="J603" s="634" t="s">
        <v>1464</v>
      </c>
      <c r="K603" s="635" t="s">
        <v>428</v>
      </c>
      <c r="L603" s="634">
        <v>2891</v>
      </c>
      <c r="M603" s="641">
        <v>44859</v>
      </c>
      <c r="N603" s="630">
        <f t="shared" si="30"/>
        <v>10</v>
      </c>
      <c r="O603" s="630">
        <f t="shared" si="31"/>
        <v>10</v>
      </c>
      <c r="P603" s="631" t="str">
        <f t="shared" si="32"/>
        <v>Gastos_Gerais</v>
      </c>
    </row>
    <row r="604" spans="1:16" ht="24" hidden="1" x14ac:dyDescent="0.2">
      <c r="A604" s="622">
        <f>IF(B604="","",COUNT('Diário 3º PA'!$A$4:$A$4242)+COUNT('Diário 4º PA'!$A$4:$A$2224)+COUNT('Diário 5º PA'!$A$4:$A$5221)+ROW()-3)</f>
        <v>6855</v>
      </c>
      <c r="B604" s="641">
        <v>44862</v>
      </c>
      <c r="C604" s="638">
        <v>44835</v>
      </c>
      <c r="D604" s="626" t="s">
        <v>115</v>
      </c>
      <c r="E604" s="626" t="s">
        <v>290</v>
      </c>
      <c r="F604" s="639">
        <v>163</v>
      </c>
      <c r="G604" s="626" t="s">
        <v>8607</v>
      </c>
      <c r="H604" s="626" t="s">
        <v>136</v>
      </c>
      <c r="I604" s="627" t="s">
        <v>8608</v>
      </c>
      <c r="J604" s="629" t="s">
        <v>704</v>
      </c>
      <c r="K604" s="634" t="s">
        <v>704</v>
      </c>
      <c r="L604" s="634">
        <v>523294</v>
      </c>
      <c r="M604" s="641">
        <v>44862</v>
      </c>
      <c r="N604" s="630">
        <f t="shared" si="30"/>
        <v>10</v>
      </c>
      <c r="O604" s="630">
        <f t="shared" si="31"/>
        <v>10</v>
      </c>
      <c r="P604" s="631" t="str">
        <f t="shared" si="32"/>
        <v>Gastos_Gerais</v>
      </c>
    </row>
    <row r="605" spans="1:16" ht="24" hidden="1" x14ac:dyDescent="0.2">
      <c r="A605" s="622">
        <f>IF(B605="","",COUNT('Diário 3º PA'!$A$4:$A$4242)+COUNT('Diário 4º PA'!$A$4:$A$2224)+COUNT('Diário 5º PA'!$A$4:$A$5221)+ROW()-3)</f>
        <v>6856</v>
      </c>
      <c r="B605" s="641">
        <v>44862</v>
      </c>
      <c r="C605" s="638">
        <v>44835</v>
      </c>
      <c r="D605" s="626" t="s">
        <v>115</v>
      </c>
      <c r="E605" s="626" t="s">
        <v>290</v>
      </c>
      <c r="F605" s="639">
        <v>163</v>
      </c>
      <c r="G605" s="626" t="s">
        <v>8607</v>
      </c>
      <c r="H605" s="626" t="s">
        <v>131</v>
      </c>
      <c r="I605" s="627" t="s">
        <v>8608</v>
      </c>
      <c r="J605" s="629" t="s">
        <v>704</v>
      </c>
      <c r="K605" s="634" t="s">
        <v>704</v>
      </c>
      <c r="L605" s="634">
        <v>522244</v>
      </c>
      <c r="M605" s="641">
        <v>44862</v>
      </c>
      <c r="N605" s="630">
        <f t="shared" si="30"/>
        <v>10</v>
      </c>
      <c r="O605" s="630">
        <f t="shared" si="31"/>
        <v>10</v>
      </c>
      <c r="P605" s="631" t="str">
        <f t="shared" si="32"/>
        <v>Gastos_Gerais</v>
      </c>
    </row>
    <row r="606" spans="1:16" ht="24" hidden="1" x14ac:dyDescent="0.2">
      <c r="A606" s="622">
        <f>IF(B606="","",COUNT('Diário 3º PA'!$A$4:$A$4242)+COUNT('Diário 4º PA'!$A$4:$A$2224)+COUNT('Diário 5º PA'!$A$4:$A$5221)+ROW()-3)</f>
        <v>6857</v>
      </c>
      <c r="B606" s="641">
        <v>44862</v>
      </c>
      <c r="C606" s="638">
        <v>44835</v>
      </c>
      <c r="D606" s="626" t="s">
        <v>115</v>
      </c>
      <c r="E606" s="626" t="s">
        <v>290</v>
      </c>
      <c r="F606" s="639">
        <v>163</v>
      </c>
      <c r="G606" s="626" t="s">
        <v>8607</v>
      </c>
      <c r="H606" s="626" t="s">
        <v>138</v>
      </c>
      <c r="I606" s="627" t="s">
        <v>8608</v>
      </c>
      <c r="J606" s="629" t="s">
        <v>704</v>
      </c>
      <c r="K606" s="634" t="s">
        <v>704</v>
      </c>
      <c r="L606" s="634">
        <v>522117</v>
      </c>
      <c r="M606" s="641">
        <v>44862</v>
      </c>
      <c r="N606" s="630">
        <f t="shared" si="30"/>
        <v>10</v>
      </c>
      <c r="O606" s="630">
        <f t="shared" si="31"/>
        <v>10</v>
      </c>
      <c r="P606" s="631" t="str">
        <f t="shared" si="32"/>
        <v>Gastos_Gerais</v>
      </c>
    </row>
    <row r="607" spans="1:16" ht="24" x14ac:dyDescent="0.2">
      <c r="A607" s="622">
        <f>IF(B607="","",COUNT('Diário 3º PA'!$A$4:$A$4242)+COUNT('Diário 4º PA'!$A$4:$A$2224)+COUNT('Diário 5º PA'!$A$4:$A$5221)+ROW()-3)</f>
        <v>6858</v>
      </c>
      <c r="B607" s="641">
        <v>44862</v>
      </c>
      <c r="C607" s="638">
        <v>44835</v>
      </c>
      <c r="D607" s="626" t="s">
        <v>115</v>
      </c>
      <c r="E607" s="626" t="s">
        <v>290</v>
      </c>
      <c r="F607" s="639">
        <v>163</v>
      </c>
      <c r="G607" s="626" t="s">
        <v>8607</v>
      </c>
      <c r="H607" s="626" t="s">
        <v>140</v>
      </c>
      <c r="I607" s="627" t="s">
        <v>8608</v>
      </c>
      <c r="J607" s="629" t="s">
        <v>704</v>
      </c>
      <c r="K607" s="634" t="s">
        <v>704</v>
      </c>
      <c r="L607" s="634">
        <v>523289</v>
      </c>
      <c r="M607" s="641">
        <v>44862</v>
      </c>
      <c r="N607" s="630">
        <f t="shared" si="30"/>
        <v>10</v>
      </c>
      <c r="O607" s="630">
        <f t="shared" si="31"/>
        <v>10</v>
      </c>
      <c r="P607" s="631" t="str">
        <f t="shared" si="32"/>
        <v>Gastos_Gerais</v>
      </c>
    </row>
    <row r="608" spans="1:16" ht="24" hidden="1" x14ac:dyDescent="0.2">
      <c r="A608" s="622">
        <f>IF(B608="","",COUNT('Diário 3º PA'!$A$4:$A$4242)+COUNT('Diário 4º PA'!$A$4:$A$2224)+COUNT('Diário 5º PA'!$A$4:$A$5221)+ROW()-3)</f>
        <v>6859</v>
      </c>
      <c r="B608" s="641">
        <v>44862</v>
      </c>
      <c r="C608" s="638">
        <v>44835</v>
      </c>
      <c r="D608" s="626" t="s">
        <v>115</v>
      </c>
      <c r="E608" s="626" t="s">
        <v>290</v>
      </c>
      <c r="F608" s="639">
        <v>163</v>
      </c>
      <c r="G608" s="626" t="s">
        <v>8607</v>
      </c>
      <c r="H608" s="626" t="s">
        <v>130</v>
      </c>
      <c r="I608" s="627" t="s">
        <v>8608</v>
      </c>
      <c r="J608" s="629" t="s">
        <v>704</v>
      </c>
      <c r="K608" s="634" t="s">
        <v>704</v>
      </c>
      <c r="L608" s="634">
        <v>523261</v>
      </c>
      <c r="M608" s="641">
        <v>44862</v>
      </c>
      <c r="N608" s="630">
        <f t="shared" si="30"/>
        <v>10</v>
      </c>
      <c r="O608" s="630">
        <f t="shared" si="31"/>
        <v>10</v>
      </c>
      <c r="P608" s="631" t="str">
        <f t="shared" si="32"/>
        <v>Gastos_Gerais</v>
      </c>
    </row>
    <row r="609" spans="1:16" ht="24" hidden="1" x14ac:dyDescent="0.2">
      <c r="A609" s="622">
        <f>IF(B609="","",COUNT('Diário 3º PA'!$A$4:$A$4242)+COUNT('Diário 4º PA'!$A$4:$A$2224)+COUNT('Diário 5º PA'!$A$4:$A$5221)+ROW()-3)</f>
        <v>6860</v>
      </c>
      <c r="B609" s="641">
        <v>44862</v>
      </c>
      <c r="C609" s="638">
        <v>44835</v>
      </c>
      <c r="D609" s="626" t="s">
        <v>115</v>
      </c>
      <c r="E609" s="626" t="s">
        <v>290</v>
      </c>
      <c r="F609" s="639">
        <v>163</v>
      </c>
      <c r="G609" s="626" t="s">
        <v>8607</v>
      </c>
      <c r="H609" s="626" t="s">
        <v>133</v>
      </c>
      <c r="I609" s="627" t="s">
        <v>8608</v>
      </c>
      <c r="J609" s="629" t="s">
        <v>704</v>
      </c>
      <c r="K609" s="634" t="s">
        <v>704</v>
      </c>
      <c r="L609" s="634">
        <v>523269</v>
      </c>
      <c r="M609" s="641">
        <v>44862</v>
      </c>
      <c r="N609" s="630">
        <f t="shared" si="30"/>
        <v>10</v>
      </c>
      <c r="O609" s="630">
        <f t="shared" si="31"/>
        <v>10</v>
      </c>
      <c r="P609" s="631" t="str">
        <f t="shared" si="32"/>
        <v>Gastos_Gerais</v>
      </c>
    </row>
    <row r="610" spans="1:16" ht="24" hidden="1" x14ac:dyDescent="0.2">
      <c r="A610" s="622">
        <f>IF(B610="","",COUNT('Diário 3º PA'!$A$4:$A$4242)+COUNT('Diário 4º PA'!$A$4:$A$2224)+COUNT('Diário 5º PA'!$A$4:$A$5221)+ROW()-3)</f>
        <v>6861</v>
      </c>
      <c r="B610" s="641">
        <v>44862</v>
      </c>
      <c r="C610" s="638">
        <v>44835</v>
      </c>
      <c r="D610" s="626" t="s">
        <v>115</v>
      </c>
      <c r="E610" s="626" t="s">
        <v>290</v>
      </c>
      <c r="F610" s="639">
        <v>163</v>
      </c>
      <c r="G610" s="626" t="s">
        <v>8607</v>
      </c>
      <c r="H610" s="626" t="s">
        <v>139</v>
      </c>
      <c r="I610" s="627" t="s">
        <v>8608</v>
      </c>
      <c r="J610" s="629" t="s">
        <v>704</v>
      </c>
      <c r="K610" s="634" t="s">
        <v>704</v>
      </c>
      <c r="L610" s="634">
        <v>523283</v>
      </c>
      <c r="M610" s="641">
        <v>44862</v>
      </c>
      <c r="N610" s="630">
        <f t="shared" si="30"/>
        <v>10</v>
      </c>
      <c r="O610" s="630">
        <f t="shared" si="31"/>
        <v>10</v>
      </c>
      <c r="P610" s="631" t="str">
        <f t="shared" si="32"/>
        <v>Gastos_Gerais</v>
      </c>
    </row>
    <row r="611" spans="1:16" ht="24" hidden="1" x14ac:dyDescent="0.2">
      <c r="A611" s="622">
        <f>IF(B611="","",COUNT('Diário 3º PA'!$A$4:$A$4242)+COUNT('Diário 4º PA'!$A$4:$A$2224)+COUNT('Diário 5º PA'!$A$4:$A$5221)+ROW()-3)</f>
        <v>6862</v>
      </c>
      <c r="B611" s="641">
        <v>44862</v>
      </c>
      <c r="C611" s="638">
        <v>44835</v>
      </c>
      <c r="D611" s="626" t="s">
        <v>115</v>
      </c>
      <c r="E611" s="626" t="s">
        <v>290</v>
      </c>
      <c r="F611" s="639">
        <v>163</v>
      </c>
      <c r="G611" s="626" t="s">
        <v>8607</v>
      </c>
      <c r="H611" s="626" t="s">
        <v>135</v>
      </c>
      <c r="I611" s="627" t="s">
        <v>8608</v>
      </c>
      <c r="J611" s="629" t="s">
        <v>704</v>
      </c>
      <c r="K611" s="634" t="s">
        <v>704</v>
      </c>
      <c r="L611" s="634">
        <v>523256</v>
      </c>
      <c r="M611" s="641">
        <v>44862</v>
      </c>
      <c r="N611" s="630">
        <f t="shared" si="30"/>
        <v>10</v>
      </c>
      <c r="O611" s="630">
        <f t="shared" si="31"/>
        <v>10</v>
      </c>
      <c r="P611" s="631" t="str">
        <f t="shared" si="32"/>
        <v>Gastos_Gerais</v>
      </c>
    </row>
    <row r="612" spans="1:16" ht="24" hidden="1" x14ac:dyDescent="0.2">
      <c r="A612" s="622">
        <f>IF(B612="","",COUNT('Diário 3º PA'!$A$4:$A$4242)+COUNT('Diário 4º PA'!$A$4:$A$2224)+COUNT('Diário 5º PA'!$A$4:$A$5221)+ROW()-3)</f>
        <v>6863</v>
      </c>
      <c r="B612" s="641">
        <v>44862</v>
      </c>
      <c r="C612" s="638">
        <v>44835</v>
      </c>
      <c r="D612" s="626" t="s">
        <v>115</v>
      </c>
      <c r="E612" s="626" t="s">
        <v>354</v>
      </c>
      <c r="F612" s="639">
        <v>9236.5</v>
      </c>
      <c r="G612" s="626" t="s">
        <v>8609</v>
      </c>
      <c r="H612" s="626" t="s">
        <v>134</v>
      </c>
      <c r="I612" s="627" t="s">
        <v>8610</v>
      </c>
      <c r="J612" s="629" t="s">
        <v>704</v>
      </c>
      <c r="K612" s="635" t="s">
        <v>428</v>
      </c>
      <c r="L612" s="634">
        <v>2022243</v>
      </c>
      <c r="M612" s="641">
        <v>44858</v>
      </c>
      <c r="N612" s="630">
        <f t="shared" si="30"/>
        <v>10</v>
      </c>
      <c r="O612" s="630">
        <f t="shared" si="31"/>
        <v>10</v>
      </c>
      <c r="P612" s="631" t="str">
        <f t="shared" si="32"/>
        <v>Gastos_Gerais</v>
      </c>
    </row>
    <row r="613" spans="1:16" ht="24" hidden="1" x14ac:dyDescent="0.2">
      <c r="A613" s="622">
        <f>IF(B613="","",COUNT('Diário 3º PA'!$A$4:$A$4242)+COUNT('Diário 4º PA'!$A$4:$A$2224)+COUNT('Diário 5º PA'!$A$4:$A$5221)+ROW()-3)</f>
        <v>6864</v>
      </c>
      <c r="B613" s="641">
        <v>44862</v>
      </c>
      <c r="C613" s="638">
        <v>44835</v>
      </c>
      <c r="D613" s="626" t="s">
        <v>115</v>
      </c>
      <c r="E613" s="626" t="s">
        <v>290</v>
      </c>
      <c r="F613" s="639">
        <v>163</v>
      </c>
      <c r="G613" s="626" t="s">
        <v>8607</v>
      </c>
      <c r="H613" s="626" t="s">
        <v>129</v>
      </c>
      <c r="I613" s="627" t="s">
        <v>8608</v>
      </c>
      <c r="J613" s="629" t="s">
        <v>704</v>
      </c>
      <c r="K613" s="634" t="s">
        <v>704</v>
      </c>
      <c r="L613" s="634">
        <v>523297</v>
      </c>
      <c r="M613" s="641">
        <v>44862</v>
      </c>
      <c r="N613" s="630">
        <f t="shared" si="30"/>
        <v>10</v>
      </c>
      <c r="O613" s="630">
        <f t="shared" si="31"/>
        <v>10</v>
      </c>
      <c r="P613" s="631" t="str">
        <f t="shared" si="32"/>
        <v>Gastos_Gerais</v>
      </c>
    </row>
    <row r="614" spans="1:16" ht="24" hidden="1" x14ac:dyDescent="0.2">
      <c r="A614" s="622">
        <f>IF(B614="","",COUNT('Diário 3º PA'!$A$4:$A$4242)+COUNT('Diário 4º PA'!$A$4:$A$2224)+COUNT('Diário 5º PA'!$A$4:$A$5221)+ROW()-3)</f>
        <v>6865</v>
      </c>
      <c r="B614" s="641">
        <v>44862</v>
      </c>
      <c r="C614" s="638">
        <v>44835</v>
      </c>
      <c r="D614" s="626" t="s">
        <v>115</v>
      </c>
      <c r="E614" s="626" t="s">
        <v>290</v>
      </c>
      <c r="F614" s="639">
        <v>163</v>
      </c>
      <c r="G614" s="626" t="s">
        <v>8607</v>
      </c>
      <c r="H614" s="626" t="s">
        <v>132</v>
      </c>
      <c r="I614" s="627" t="s">
        <v>8608</v>
      </c>
      <c r="J614" s="629" t="s">
        <v>704</v>
      </c>
      <c r="K614" s="634" t="s">
        <v>704</v>
      </c>
      <c r="L614" s="634">
        <v>523299</v>
      </c>
      <c r="M614" s="641">
        <v>44862</v>
      </c>
      <c r="N614" s="630">
        <f t="shared" si="30"/>
        <v>10</v>
      </c>
      <c r="O614" s="630">
        <f t="shared" si="31"/>
        <v>10</v>
      </c>
      <c r="P614" s="631" t="str">
        <f t="shared" si="32"/>
        <v>Gastos_Gerais</v>
      </c>
    </row>
    <row r="615" spans="1:16" hidden="1" x14ac:dyDescent="0.2">
      <c r="A615" s="622">
        <f>IF(B615="","",COUNT('Diário 3º PA'!$A$4:$A$4242)+COUNT('Diário 4º PA'!$A$4:$A$2224)+COUNT('Diário 5º PA'!$A$4:$A$5221)+ROW()-3)</f>
        <v>6866</v>
      </c>
      <c r="B615" s="641">
        <v>44862</v>
      </c>
      <c r="C615" s="638">
        <v>44835</v>
      </c>
      <c r="D615" s="633" t="s">
        <v>115</v>
      </c>
      <c r="E615" s="626" t="s">
        <v>328</v>
      </c>
      <c r="F615" s="639">
        <v>1500</v>
      </c>
      <c r="G615" s="626" t="s">
        <v>1137</v>
      </c>
      <c r="H615" s="626" t="s">
        <v>135</v>
      </c>
      <c r="I615" s="627" t="s">
        <v>727</v>
      </c>
      <c r="J615" s="629" t="s">
        <v>704</v>
      </c>
      <c r="K615" s="635" t="s">
        <v>428</v>
      </c>
      <c r="L615" s="634">
        <v>1990097</v>
      </c>
      <c r="M615" s="641">
        <v>44862</v>
      </c>
      <c r="N615" s="630">
        <f t="shared" si="30"/>
        <v>10</v>
      </c>
      <c r="O615" s="630">
        <f t="shared" si="31"/>
        <v>10</v>
      </c>
      <c r="P615" s="631" t="str">
        <f t="shared" si="32"/>
        <v>Gastos_Gerais</v>
      </c>
    </row>
    <row r="616" spans="1:16" ht="24" hidden="1" x14ac:dyDescent="0.2">
      <c r="A616" s="622">
        <f>IF(B616="","",COUNT('Diário 3º PA'!$A$4:$A$4242)+COUNT('Diário 4º PA'!$A$4:$A$2224)+COUNT('Diário 5º PA'!$A$4:$A$5221)+ROW()-3)</f>
        <v>6867</v>
      </c>
      <c r="B616" s="641">
        <v>44862</v>
      </c>
      <c r="C616" s="638">
        <v>44835</v>
      </c>
      <c r="D616" s="633" t="s">
        <v>115</v>
      </c>
      <c r="E616" s="626" t="s">
        <v>328</v>
      </c>
      <c r="F616" s="639">
        <v>1500</v>
      </c>
      <c r="G616" s="626" t="s">
        <v>1402</v>
      </c>
      <c r="H616" s="626" t="s">
        <v>132</v>
      </c>
      <c r="I616" s="627" t="s">
        <v>727</v>
      </c>
      <c r="J616" s="629" t="s">
        <v>704</v>
      </c>
      <c r="K616" s="635" t="s">
        <v>428</v>
      </c>
      <c r="L616" s="634">
        <v>1990073</v>
      </c>
      <c r="M616" s="641">
        <v>44862</v>
      </c>
      <c r="N616" s="630">
        <f t="shared" si="30"/>
        <v>10</v>
      </c>
      <c r="O616" s="630">
        <f t="shared" si="31"/>
        <v>10</v>
      </c>
      <c r="P616" s="631" t="str">
        <f t="shared" si="32"/>
        <v>Gastos_Gerais</v>
      </c>
    </row>
    <row r="617" spans="1:16" ht="24" hidden="1" x14ac:dyDescent="0.2">
      <c r="A617" s="622">
        <f>IF(B617="","",COUNT('Diário 3º PA'!$A$4:$A$4242)+COUNT('Diário 4º PA'!$A$4:$A$2224)+COUNT('Diário 5º PA'!$A$4:$A$5221)+ROW()-3)</f>
        <v>6868</v>
      </c>
      <c r="B617" s="641">
        <v>44862</v>
      </c>
      <c r="C617" s="638">
        <v>44835</v>
      </c>
      <c r="D617" s="626" t="s">
        <v>115</v>
      </c>
      <c r="E617" s="626" t="s">
        <v>290</v>
      </c>
      <c r="F617" s="639">
        <v>163</v>
      </c>
      <c r="G617" s="626" t="s">
        <v>8607</v>
      </c>
      <c r="H617" s="626" t="s">
        <v>137</v>
      </c>
      <c r="I617" s="627" t="s">
        <v>8608</v>
      </c>
      <c r="J617" s="629" t="s">
        <v>704</v>
      </c>
      <c r="K617" s="634" t="s">
        <v>704</v>
      </c>
      <c r="L617" s="634">
        <v>528189</v>
      </c>
      <c r="M617" s="641">
        <v>44862</v>
      </c>
      <c r="N617" s="630">
        <f t="shared" si="30"/>
        <v>10</v>
      </c>
      <c r="O617" s="630">
        <f t="shared" si="31"/>
        <v>10</v>
      </c>
      <c r="P617" s="631" t="str">
        <f t="shared" si="32"/>
        <v>Gastos_Gerais</v>
      </c>
    </row>
    <row r="618" spans="1:16" ht="36" hidden="1" x14ac:dyDescent="0.2">
      <c r="A618" s="622">
        <f>IF(B618="","",COUNT('Diário 3º PA'!$A$4:$A$4242)+COUNT('Diário 4º PA'!$A$4:$A$2224)+COUNT('Diário 5º PA'!$A$4:$A$5221)+ROW()-3)</f>
        <v>6869</v>
      </c>
      <c r="B618" s="641">
        <v>44862</v>
      </c>
      <c r="C618" s="638">
        <v>44835</v>
      </c>
      <c r="D618" s="626" t="s">
        <v>115</v>
      </c>
      <c r="E618" s="626" t="s">
        <v>318</v>
      </c>
      <c r="F618" s="639">
        <v>119.52</v>
      </c>
      <c r="G618" s="626" t="s">
        <v>8611</v>
      </c>
      <c r="H618" s="626" t="s">
        <v>138</v>
      </c>
      <c r="I618" s="627" t="s">
        <v>8612</v>
      </c>
      <c r="J618" s="629" t="s">
        <v>704</v>
      </c>
      <c r="K618" s="635" t="s">
        <v>428</v>
      </c>
      <c r="L618" s="634">
        <v>97485</v>
      </c>
      <c r="M618" s="641">
        <v>44854</v>
      </c>
      <c r="N618" s="630">
        <f t="shared" si="30"/>
        <v>10</v>
      </c>
      <c r="O618" s="630">
        <f t="shared" si="31"/>
        <v>10</v>
      </c>
      <c r="P618" s="631" t="str">
        <f t="shared" si="32"/>
        <v>Gastos_Gerais</v>
      </c>
    </row>
    <row r="619" spans="1:16" ht="24" hidden="1" x14ac:dyDescent="0.2">
      <c r="A619" s="622">
        <f>IF(B619="","",COUNT('Diário 3º PA'!$A$4:$A$4242)+COUNT('Diário 4º PA'!$A$4:$A$2224)+COUNT('Diário 5º PA'!$A$4:$A$5221)+ROW()-3)</f>
        <v>6870</v>
      </c>
      <c r="B619" s="641">
        <v>44862</v>
      </c>
      <c r="C619" s="642">
        <v>44805</v>
      </c>
      <c r="D619" s="633" t="s">
        <v>115</v>
      </c>
      <c r="E619" s="633" t="s">
        <v>232</v>
      </c>
      <c r="F619" s="639">
        <v>1129.68</v>
      </c>
      <c r="G619" s="633" t="s">
        <v>3432</v>
      </c>
      <c r="H619" s="633" t="s">
        <v>137</v>
      </c>
      <c r="I619" s="627" t="s">
        <v>1089</v>
      </c>
      <c r="J619" s="629" t="s">
        <v>704</v>
      </c>
      <c r="K619" s="657" t="s">
        <v>705</v>
      </c>
      <c r="L619" s="657" t="s">
        <v>8613</v>
      </c>
      <c r="M619" s="641">
        <v>44862</v>
      </c>
      <c r="N619" s="630">
        <f t="shared" si="30"/>
        <v>10</v>
      </c>
      <c r="O619" s="630">
        <f t="shared" si="31"/>
        <v>9</v>
      </c>
      <c r="P619" s="631" t="str">
        <f t="shared" si="32"/>
        <v>Gastos_Gerais</v>
      </c>
    </row>
    <row r="620" spans="1:16" ht="24" hidden="1" x14ac:dyDescent="0.2">
      <c r="A620" s="622">
        <f>IF(B620="","",COUNT('Diário 3º PA'!$A$4:$A$4242)+COUNT('Diário 4º PA'!$A$4:$A$2224)+COUNT('Diário 5º PA'!$A$4:$A$5221)+ROW()-3)</f>
        <v>6871</v>
      </c>
      <c r="B620" s="641">
        <v>44862</v>
      </c>
      <c r="C620" s="642">
        <v>44835</v>
      </c>
      <c r="D620" s="633" t="s">
        <v>115</v>
      </c>
      <c r="E620" s="626" t="s">
        <v>300</v>
      </c>
      <c r="F620" s="639">
        <v>330</v>
      </c>
      <c r="G620" s="633" t="s">
        <v>8614</v>
      </c>
      <c r="H620" s="633" t="s">
        <v>128</v>
      </c>
      <c r="I620" s="633" t="s">
        <v>2752</v>
      </c>
      <c r="J620" s="629" t="s">
        <v>704</v>
      </c>
      <c r="K620" s="657" t="s">
        <v>428</v>
      </c>
      <c r="L620" s="657">
        <v>23612</v>
      </c>
      <c r="M620" s="656">
        <v>44859</v>
      </c>
      <c r="N620" s="630">
        <f t="shared" si="30"/>
        <v>10</v>
      </c>
      <c r="O620" s="630">
        <f t="shared" si="31"/>
        <v>10</v>
      </c>
      <c r="P620" s="631" t="str">
        <f t="shared" si="32"/>
        <v>Gastos_Gerais</v>
      </c>
    </row>
    <row r="621" spans="1:16" hidden="1" x14ac:dyDescent="0.2">
      <c r="A621" s="622">
        <f>IF(B621="","",COUNT('Diário 3º PA'!$A$4:$A$4242)+COUNT('Diário 4º PA'!$A$4:$A$2224)+COUNT('Diário 5º PA'!$A$4:$A$5221)+ROW()-3)</f>
        <v>6872</v>
      </c>
      <c r="B621" s="641">
        <v>44862</v>
      </c>
      <c r="C621" s="642">
        <v>44835</v>
      </c>
      <c r="D621" s="633" t="s">
        <v>115</v>
      </c>
      <c r="E621" s="626" t="s">
        <v>302</v>
      </c>
      <c r="F621" s="639">
        <v>22209.599999999999</v>
      </c>
      <c r="G621" s="626" t="s">
        <v>8192</v>
      </c>
      <c r="H621" s="626" t="s">
        <v>136</v>
      </c>
      <c r="I621" s="627" t="s">
        <v>810</v>
      </c>
      <c r="J621" s="629" t="s">
        <v>704</v>
      </c>
      <c r="K621" s="657" t="s">
        <v>428</v>
      </c>
      <c r="L621" s="634">
        <v>190</v>
      </c>
      <c r="M621" s="641">
        <v>44858</v>
      </c>
      <c r="N621" s="630">
        <f t="shared" si="30"/>
        <v>10</v>
      </c>
      <c r="O621" s="630">
        <f t="shared" si="31"/>
        <v>10</v>
      </c>
      <c r="P621" s="631" t="str">
        <f t="shared" si="32"/>
        <v>Gastos_Gerais</v>
      </c>
    </row>
    <row r="622" spans="1:16" ht="24" hidden="1" x14ac:dyDescent="0.2">
      <c r="A622" s="622">
        <f>IF(B622="","",COUNT('Diário 3º PA'!$A$4:$A$4242)+COUNT('Diário 4º PA'!$A$4:$A$2224)+COUNT('Diário 5º PA'!$A$4:$A$5221)+ROW()-3)</f>
        <v>6873</v>
      </c>
      <c r="B622" s="641">
        <v>44862</v>
      </c>
      <c r="C622" s="642">
        <v>44835</v>
      </c>
      <c r="D622" s="633" t="s">
        <v>115</v>
      </c>
      <c r="E622" s="626" t="s">
        <v>318</v>
      </c>
      <c r="F622" s="639">
        <v>52.99</v>
      </c>
      <c r="G622" s="626" t="s">
        <v>8615</v>
      </c>
      <c r="H622" s="626" t="s">
        <v>139</v>
      </c>
      <c r="I622" s="627" t="s">
        <v>7306</v>
      </c>
      <c r="J622" s="629" t="s">
        <v>704</v>
      </c>
      <c r="K622" s="657" t="s">
        <v>428</v>
      </c>
      <c r="L622" s="634">
        <v>57</v>
      </c>
      <c r="M622" s="641">
        <v>44858</v>
      </c>
      <c r="N622" s="630">
        <f t="shared" si="30"/>
        <v>10</v>
      </c>
      <c r="O622" s="630">
        <f t="shared" si="31"/>
        <v>10</v>
      </c>
      <c r="P622" s="631" t="str">
        <f t="shared" si="32"/>
        <v>Gastos_Gerais</v>
      </c>
    </row>
    <row r="623" spans="1:16" ht="24" hidden="1" x14ac:dyDescent="0.2">
      <c r="A623" s="622">
        <f>IF(B623="","",COUNT('Diário 3º PA'!$A$4:$A$4242)+COUNT('Diário 4º PA'!$A$4:$A$2224)+COUNT('Diário 5º PA'!$A$4:$A$5221)+ROW()-3)</f>
        <v>6874</v>
      </c>
      <c r="B623" s="641">
        <v>44862</v>
      </c>
      <c r="C623" s="642">
        <v>44805</v>
      </c>
      <c r="D623" s="633" t="s">
        <v>115</v>
      </c>
      <c r="E623" s="633" t="s">
        <v>232</v>
      </c>
      <c r="F623" s="639">
        <v>74.73</v>
      </c>
      <c r="G623" s="633" t="s">
        <v>3432</v>
      </c>
      <c r="H623" s="633" t="s">
        <v>139</v>
      </c>
      <c r="I623" s="633" t="s">
        <v>1089</v>
      </c>
      <c r="J623" s="629" t="s">
        <v>704</v>
      </c>
      <c r="K623" s="657" t="s">
        <v>705</v>
      </c>
      <c r="L623" s="657" t="s">
        <v>8616</v>
      </c>
      <c r="M623" s="641">
        <v>44858</v>
      </c>
      <c r="N623" s="630">
        <f t="shared" si="30"/>
        <v>10</v>
      </c>
      <c r="O623" s="630">
        <f t="shared" si="31"/>
        <v>9</v>
      </c>
      <c r="P623" s="631" t="str">
        <f t="shared" si="32"/>
        <v>Gastos_Gerais</v>
      </c>
    </row>
    <row r="624" spans="1:16" ht="24" hidden="1" x14ac:dyDescent="0.2">
      <c r="A624" s="622">
        <f>IF(B624="","",COUNT('Diário 3º PA'!$A$4:$A$4242)+COUNT('Diário 4º PA'!$A$4:$A$2224)+COUNT('Diário 5º PA'!$A$4:$A$5221)+ROW()-3)</f>
        <v>6875</v>
      </c>
      <c r="B624" s="641">
        <v>44862</v>
      </c>
      <c r="C624" s="642">
        <v>44805</v>
      </c>
      <c r="D624" s="633" t="s">
        <v>115</v>
      </c>
      <c r="E624" s="633" t="s">
        <v>232</v>
      </c>
      <c r="F624" s="639">
        <v>11546.01</v>
      </c>
      <c r="G624" s="633" t="s">
        <v>3432</v>
      </c>
      <c r="H624" s="633" t="s">
        <v>131</v>
      </c>
      <c r="I624" s="633" t="s">
        <v>1089</v>
      </c>
      <c r="J624" s="629" t="s">
        <v>704</v>
      </c>
      <c r="K624" s="657" t="s">
        <v>705</v>
      </c>
      <c r="L624" s="657" t="s">
        <v>8617</v>
      </c>
      <c r="M624" s="641">
        <v>44858</v>
      </c>
      <c r="N624" s="630">
        <f t="shared" si="30"/>
        <v>10</v>
      </c>
      <c r="O624" s="630">
        <f t="shared" si="31"/>
        <v>9</v>
      </c>
      <c r="P624" s="631" t="str">
        <f t="shared" si="32"/>
        <v>Gastos_Gerais</v>
      </c>
    </row>
    <row r="625" spans="1:16" ht="24" hidden="1" x14ac:dyDescent="0.2">
      <c r="A625" s="622">
        <f>IF(B625="","",COUNT('Diário 3º PA'!$A$4:$A$4242)+COUNT('Diário 4º PA'!$A$4:$A$2224)+COUNT('Diário 5º PA'!$A$4:$A$5221)+ROW()-3)</f>
        <v>6876</v>
      </c>
      <c r="B625" s="641">
        <v>44862</v>
      </c>
      <c r="C625" s="642">
        <v>44805</v>
      </c>
      <c r="D625" s="633" t="s">
        <v>115</v>
      </c>
      <c r="E625" s="633" t="s">
        <v>232</v>
      </c>
      <c r="F625" s="639">
        <v>866.49</v>
      </c>
      <c r="G625" s="633" t="s">
        <v>3432</v>
      </c>
      <c r="H625" s="633" t="s">
        <v>139</v>
      </c>
      <c r="I625" s="633" t="s">
        <v>1089</v>
      </c>
      <c r="J625" s="629" t="s">
        <v>704</v>
      </c>
      <c r="K625" s="657" t="s">
        <v>705</v>
      </c>
      <c r="L625" s="657" t="s">
        <v>8618</v>
      </c>
      <c r="M625" s="641">
        <v>44858</v>
      </c>
      <c r="N625" s="630">
        <f t="shared" si="30"/>
        <v>10</v>
      </c>
      <c r="O625" s="630">
        <f t="shared" si="31"/>
        <v>9</v>
      </c>
      <c r="P625" s="631" t="str">
        <f t="shared" si="32"/>
        <v>Gastos_Gerais</v>
      </c>
    </row>
    <row r="626" spans="1:16" ht="24" x14ac:dyDescent="0.2">
      <c r="A626" s="622">
        <f>IF(B626="","",COUNT('Diário 3º PA'!$A$4:$A$4242)+COUNT('Diário 4º PA'!$A$4:$A$2224)+COUNT('Diário 5º PA'!$A$4:$A$5221)+ROW()-3)</f>
        <v>6877</v>
      </c>
      <c r="B626" s="641">
        <v>44862</v>
      </c>
      <c r="C626" s="642">
        <v>44835</v>
      </c>
      <c r="D626" s="633" t="s">
        <v>115</v>
      </c>
      <c r="E626" s="626" t="s">
        <v>364</v>
      </c>
      <c r="F626" s="639">
        <v>1173.3</v>
      </c>
      <c r="G626" s="626" t="s">
        <v>1079</v>
      </c>
      <c r="H626" s="626" t="s">
        <v>140</v>
      </c>
      <c r="I626" s="627" t="s">
        <v>8619</v>
      </c>
      <c r="J626" s="629" t="s">
        <v>704</v>
      </c>
      <c r="K626" s="657" t="s">
        <v>428</v>
      </c>
      <c r="L626" s="634">
        <v>18</v>
      </c>
      <c r="M626" s="641">
        <v>44858</v>
      </c>
      <c r="N626" s="630">
        <f t="shared" si="30"/>
        <v>10</v>
      </c>
      <c r="O626" s="630">
        <f t="shared" si="31"/>
        <v>10</v>
      </c>
      <c r="P626" s="631" t="str">
        <f t="shared" si="32"/>
        <v>Gastos_Gerais</v>
      </c>
    </row>
    <row r="627" spans="1:16" ht="24" hidden="1" x14ac:dyDescent="0.2">
      <c r="A627" s="622">
        <f>IF(B627="","",COUNT('Diário 3º PA'!$A$4:$A$4242)+COUNT('Diário 4º PA'!$A$4:$A$2224)+COUNT('Diário 5º PA'!$A$4:$A$5221)+ROW()-3)</f>
        <v>6878</v>
      </c>
      <c r="B627" s="641">
        <v>44862</v>
      </c>
      <c r="C627" s="642">
        <v>44835</v>
      </c>
      <c r="D627" s="633" t="s">
        <v>115</v>
      </c>
      <c r="E627" s="626" t="s">
        <v>342</v>
      </c>
      <c r="F627" s="639">
        <v>60</v>
      </c>
      <c r="G627" s="626" t="s">
        <v>8591</v>
      </c>
      <c r="H627" s="626" t="s">
        <v>139</v>
      </c>
      <c r="I627" s="627" t="s">
        <v>8315</v>
      </c>
      <c r="J627" s="634" t="s">
        <v>5990</v>
      </c>
      <c r="K627" s="632" t="s">
        <v>1531</v>
      </c>
      <c r="L627" s="634">
        <v>995446783</v>
      </c>
      <c r="M627" s="641">
        <v>44862</v>
      </c>
      <c r="N627" s="630">
        <f t="shared" si="30"/>
        <v>10</v>
      </c>
      <c r="O627" s="630">
        <f t="shared" si="31"/>
        <v>10</v>
      </c>
      <c r="P627" s="631" t="str">
        <f t="shared" si="32"/>
        <v>Gastos_Gerais</v>
      </c>
    </row>
    <row r="628" spans="1:16" ht="24" hidden="1" x14ac:dyDescent="0.2">
      <c r="A628" s="622">
        <f>IF(B628="","",COUNT('Diário 3º PA'!$A$4:$A$4242)+COUNT('Diário 4º PA'!$A$4:$A$2224)+COUNT('Diário 5º PA'!$A$4:$A$5221)+ROW()-3)</f>
        <v>6879</v>
      </c>
      <c r="B628" s="641">
        <v>44862</v>
      </c>
      <c r="C628" s="642">
        <v>44835</v>
      </c>
      <c r="D628" s="633" t="s">
        <v>115</v>
      </c>
      <c r="E628" s="626" t="s">
        <v>342</v>
      </c>
      <c r="F628" s="639">
        <v>60</v>
      </c>
      <c r="G628" s="626" t="s">
        <v>8590</v>
      </c>
      <c r="H628" s="626" t="s">
        <v>139</v>
      </c>
      <c r="I628" s="648" t="s">
        <v>8313</v>
      </c>
      <c r="J628" s="634" t="s">
        <v>5990</v>
      </c>
      <c r="K628" s="632" t="s">
        <v>1531</v>
      </c>
      <c r="L628" s="634">
        <v>995446783</v>
      </c>
      <c r="M628" s="641">
        <v>44862</v>
      </c>
      <c r="N628" s="630">
        <f t="shared" si="30"/>
        <v>10</v>
      </c>
      <c r="O628" s="630">
        <f t="shared" si="31"/>
        <v>10</v>
      </c>
      <c r="P628" s="631" t="str">
        <f t="shared" si="32"/>
        <v>Gastos_Gerais</v>
      </c>
    </row>
    <row r="629" spans="1:16" ht="24" hidden="1" x14ac:dyDescent="0.2">
      <c r="A629" s="622">
        <f>IF(B629="","",COUNT('Diário 3º PA'!$A$4:$A$4242)+COUNT('Diário 4º PA'!$A$4:$A$2224)+COUNT('Diário 5º PA'!$A$4:$A$5221)+ROW()-3)</f>
        <v>6880</v>
      </c>
      <c r="B629" s="641">
        <v>44862</v>
      </c>
      <c r="C629" s="642">
        <v>44835</v>
      </c>
      <c r="D629" s="633" t="s">
        <v>115</v>
      </c>
      <c r="E629" s="626" t="s">
        <v>342</v>
      </c>
      <c r="F629" s="639">
        <v>27</v>
      </c>
      <c r="G629" s="626" t="s">
        <v>8620</v>
      </c>
      <c r="H629" s="626" t="s">
        <v>130</v>
      </c>
      <c r="I629" s="627" t="s">
        <v>8553</v>
      </c>
      <c r="J629" s="634" t="s">
        <v>5990</v>
      </c>
      <c r="K629" s="632" t="s">
        <v>1531</v>
      </c>
      <c r="L629" s="634">
        <v>995446783</v>
      </c>
      <c r="M629" s="641">
        <v>44862</v>
      </c>
      <c r="N629" s="630">
        <f t="shared" si="30"/>
        <v>10</v>
      </c>
      <c r="O629" s="630">
        <f t="shared" si="31"/>
        <v>10</v>
      </c>
      <c r="P629" s="631" t="str">
        <f t="shared" si="32"/>
        <v>Gastos_Gerais</v>
      </c>
    </row>
    <row r="630" spans="1:16" ht="24" hidden="1" x14ac:dyDescent="0.2">
      <c r="A630" s="622">
        <f>IF(B630="","",COUNT('Diário 3º PA'!$A$4:$A$4242)+COUNT('Diário 4º PA'!$A$4:$A$2224)+COUNT('Diário 5º PA'!$A$4:$A$5221)+ROW()-3)</f>
        <v>6881</v>
      </c>
      <c r="B630" s="641">
        <v>44862</v>
      </c>
      <c r="C630" s="642">
        <v>44835</v>
      </c>
      <c r="D630" s="633" t="s">
        <v>115</v>
      </c>
      <c r="E630" s="626" t="s">
        <v>342</v>
      </c>
      <c r="F630" s="639">
        <v>6.4</v>
      </c>
      <c r="G630" s="626" t="s">
        <v>8621</v>
      </c>
      <c r="H630" s="626" t="s">
        <v>135</v>
      </c>
      <c r="I630" s="627" t="s">
        <v>1886</v>
      </c>
      <c r="J630" s="634" t="s">
        <v>5990</v>
      </c>
      <c r="K630" s="632" t="s">
        <v>1531</v>
      </c>
      <c r="L630" s="634">
        <v>995446783</v>
      </c>
      <c r="M630" s="641">
        <v>44862</v>
      </c>
      <c r="N630" s="630">
        <f t="shared" si="30"/>
        <v>10</v>
      </c>
      <c r="O630" s="630">
        <f t="shared" si="31"/>
        <v>10</v>
      </c>
      <c r="P630" s="631" t="str">
        <f t="shared" si="32"/>
        <v>Gastos_Gerais</v>
      </c>
    </row>
    <row r="631" spans="1:16" ht="72" hidden="1" x14ac:dyDescent="0.2">
      <c r="A631" s="622">
        <f>IF(B631="","",COUNT('Diário 3º PA'!$A$4:$A$4242)+COUNT('Diário 4º PA'!$A$4:$A$2224)+COUNT('Diário 5º PA'!$A$4:$A$5221)+ROW()-3)</f>
        <v>6882</v>
      </c>
      <c r="B631" s="641">
        <v>44862</v>
      </c>
      <c r="C631" s="642">
        <v>44805</v>
      </c>
      <c r="D631" s="633" t="s">
        <v>104</v>
      </c>
      <c r="E631" s="633" t="s">
        <v>183</v>
      </c>
      <c r="F631" s="639">
        <v>301.79000000000002</v>
      </c>
      <c r="G631" s="626" t="s">
        <v>8622</v>
      </c>
      <c r="H631" s="626" t="s">
        <v>128</v>
      </c>
      <c r="I631" s="627" t="s">
        <v>897</v>
      </c>
      <c r="J631" s="628" t="s">
        <v>1016</v>
      </c>
      <c r="K631" s="632" t="s">
        <v>1017</v>
      </c>
      <c r="L631" s="634" t="s">
        <v>666</v>
      </c>
      <c r="M631" s="641">
        <v>44862</v>
      </c>
      <c r="N631" s="630">
        <f t="shared" si="30"/>
        <v>10</v>
      </c>
      <c r="O631" s="630">
        <f t="shared" si="31"/>
        <v>9</v>
      </c>
      <c r="P631" s="631" t="str">
        <f t="shared" si="32"/>
        <v>Gastos_com_Pessoal</v>
      </c>
    </row>
    <row r="632" spans="1:16" ht="36" hidden="1" x14ac:dyDescent="0.2">
      <c r="A632" s="622">
        <f>IF(B632="","",COUNT('Diário 3º PA'!$A$4:$A$4242)+COUNT('Diário 4º PA'!$A$4:$A$2224)+COUNT('Diário 5º PA'!$A$4:$A$5221)+ROW()-3)</f>
        <v>6883</v>
      </c>
      <c r="B632" s="641">
        <v>44862</v>
      </c>
      <c r="C632" s="642">
        <v>44713</v>
      </c>
      <c r="D632" s="633" t="s">
        <v>104</v>
      </c>
      <c r="E632" s="633" t="s">
        <v>183</v>
      </c>
      <c r="F632" s="639">
        <v>44.13</v>
      </c>
      <c r="G632" s="626" t="s">
        <v>8623</v>
      </c>
      <c r="H632" s="626" t="s">
        <v>127</v>
      </c>
      <c r="I632" s="627" t="s">
        <v>897</v>
      </c>
      <c r="J632" s="628" t="s">
        <v>1016</v>
      </c>
      <c r="K632" s="632" t="s">
        <v>1017</v>
      </c>
      <c r="L632" s="634" t="s">
        <v>666</v>
      </c>
      <c r="M632" s="641">
        <v>44862</v>
      </c>
      <c r="N632" s="630">
        <f t="shared" si="30"/>
        <v>10</v>
      </c>
      <c r="O632" s="630">
        <f t="shared" si="31"/>
        <v>6</v>
      </c>
      <c r="P632" s="631" t="str">
        <f t="shared" si="32"/>
        <v>Gastos_com_Pessoal</v>
      </c>
    </row>
    <row r="633" spans="1:16" ht="72" hidden="1" x14ac:dyDescent="0.2">
      <c r="A633" s="622">
        <f>IF(B633="","",COUNT('Diário 3º PA'!$A$4:$A$4242)+COUNT('Diário 4º PA'!$A$4:$A$2224)+COUNT('Diário 5º PA'!$A$4:$A$5221)+ROW()-3)</f>
        <v>6884</v>
      </c>
      <c r="B633" s="641">
        <v>44862</v>
      </c>
      <c r="C633" s="642">
        <v>44743</v>
      </c>
      <c r="D633" s="633" t="s">
        <v>104</v>
      </c>
      <c r="E633" s="633" t="s">
        <v>183</v>
      </c>
      <c r="F633" s="639">
        <v>320.33999999999997</v>
      </c>
      <c r="G633" s="626" t="s">
        <v>8624</v>
      </c>
      <c r="H633" s="626" t="s">
        <v>128</v>
      </c>
      <c r="I633" s="627" t="s">
        <v>897</v>
      </c>
      <c r="J633" s="628" t="s">
        <v>1016</v>
      </c>
      <c r="K633" s="632" t="s">
        <v>1017</v>
      </c>
      <c r="L633" s="634" t="s">
        <v>666</v>
      </c>
      <c r="M633" s="641">
        <v>44862</v>
      </c>
      <c r="N633" s="630">
        <f t="shared" si="30"/>
        <v>10</v>
      </c>
      <c r="O633" s="630">
        <f t="shared" si="31"/>
        <v>7</v>
      </c>
      <c r="P633" s="631" t="str">
        <f t="shared" si="32"/>
        <v>Gastos_com_Pessoal</v>
      </c>
    </row>
    <row r="634" spans="1:16" ht="72" hidden="1" x14ac:dyDescent="0.2">
      <c r="A634" s="622">
        <f>IF(B634="","",COUNT('Diário 3º PA'!$A$4:$A$4242)+COUNT('Diário 4º PA'!$A$4:$A$2224)+COUNT('Diário 5º PA'!$A$4:$A$5221)+ROW()-3)</f>
        <v>6885</v>
      </c>
      <c r="B634" s="641">
        <v>44862</v>
      </c>
      <c r="C634" s="642">
        <v>44774</v>
      </c>
      <c r="D634" s="633" t="s">
        <v>104</v>
      </c>
      <c r="E634" s="633" t="s">
        <v>183</v>
      </c>
      <c r="F634" s="639">
        <v>318.17</v>
      </c>
      <c r="G634" s="626" t="s">
        <v>8625</v>
      </c>
      <c r="H634" s="626" t="s">
        <v>128</v>
      </c>
      <c r="I634" s="627" t="s">
        <v>897</v>
      </c>
      <c r="J634" s="628" t="s">
        <v>1016</v>
      </c>
      <c r="K634" s="632" t="s">
        <v>1017</v>
      </c>
      <c r="L634" s="634" t="s">
        <v>666</v>
      </c>
      <c r="M634" s="641">
        <v>44862</v>
      </c>
      <c r="N634" s="630">
        <f t="shared" si="30"/>
        <v>10</v>
      </c>
      <c r="O634" s="630">
        <f t="shared" si="31"/>
        <v>8</v>
      </c>
      <c r="P634" s="631" t="str">
        <f t="shared" si="32"/>
        <v>Gastos_com_Pessoal</v>
      </c>
    </row>
    <row r="635" spans="1:16" ht="24" hidden="1" x14ac:dyDescent="0.2">
      <c r="A635" s="622">
        <f>IF(B635="","",COUNT('Diário 3º PA'!$A$4:$A$4242)+COUNT('Diário 4º PA'!$A$4:$A$2224)+COUNT('Diário 5º PA'!$A$4:$A$5221)+ROW()-3)</f>
        <v>6886</v>
      </c>
      <c r="B635" s="641">
        <v>44862</v>
      </c>
      <c r="C635" s="642">
        <v>44835</v>
      </c>
      <c r="D635" s="633" t="s">
        <v>104</v>
      </c>
      <c r="E635" s="626" t="s">
        <v>8186</v>
      </c>
      <c r="F635" s="639">
        <v>201.28</v>
      </c>
      <c r="G635" s="626" t="s">
        <v>8187</v>
      </c>
      <c r="H635" s="626" t="s">
        <v>130</v>
      </c>
      <c r="I635" s="627" t="s">
        <v>8594</v>
      </c>
      <c r="J635" s="628" t="s">
        <v>1016</v>
      </c>
      <c r="K635" s="632" t="s">
        <v>1017</v>
      </c>
      <c r="L635" s="634" t="s">
        <v>8626</v>
      </c>
      <c r="M635" s="641">
        <v>44862</v>
      </c>
      <c r="N635" s="630">
        <f t="shared" si="30"/>
        <v>10</v>
      </c>
      <c r="O635" s="630">
        <f t="shared" si="31"/>
        <v>10</v>
      </c>
      <c r="P635" s="631" t="str">
        <f t="shared" si="32"/>
        <v>Gastos_com_Pessoal</v>
      </c>
    </row>
    <row r="636" spans="1:16" ht="48" hidden="1" x14ac:dyDescent="0.2">
      <c r="A636" s="622">
        <f>IF(B636="","",COUNT('Diário 3º PA'!$A$4:$A$4242)+COUNT('Diário 4º PA'!$A$4:$A$2224)+COUNT('Diário 5º PA'!$A$4:$A$5221)+ROW()-3)</f>
        <v>6887</v>
      </c>
      <c r="B636" s="641">
        <v>44862</v>
      </c>
      <c r="C636" s="658">
        <v>44774</v>
      </c>
      <c r="D636" s="626" t="s">
        <v>104</v>
      </c>
      <c r="E636" s="626" t="s">
        <v>106</v>
      </c>
      <c r="F636" s="639">
        <v>361.34</v>
      </c>
      <c r="G636" s="626" t="s">
        <v>8627</v>
      </c>
      <c r="H636" s="633" t="s">
        <v>127</v>
      </c>
      <c r="I636" s="633" t="s">
        <v>1183</v>
      </c>
      <c r="J636" s="634" t="s">
        <v>5990</v>
      </c>
      <c r="K636" s="635" t="s">
        <v>778</v>
      </c>
      <c r="L636" s="634" t="s">
        <v>666</v>
      </c>
      <c r="M636" s="641">
        <v>44791</v>
      </c>
      <c r="N636" s="630">
        <f t="shared" si="30"/>
        <v>10</v>
      </c>
      <c r="O636" s="630">
        <f t="shared" si="31"/>
        <v>8</v>
      </c>
      <c r="P636" s="631" t="str">
        <f t="shared" si="32"/>
        <v>Gastos_com_Pessoal</v>
      </c>
    </row>
    <row r="637" spans="1:16" ht="48" hidden="1" x14ac:dyDescent="0.2">
      <c r="A637" s="622">
        <f>IF(B637="","",COUNT('Diário 3º PA'!$A$4:$A$4242)+COUNT('Diário 4º PA'!$A$4:$A$2224)+COUNT('Diário 5º PA'!$A$4:$A$5221)+ROW()-3)</f>
        <v>6888</v>
      </c>
      <c r="B637" s="641">
        <v>44865</v>
      </c>
      <c r="C637" s="658">
        <v>44835</v>
      </c>
      <c r="D637" s="626" t="s">
        <v>93</v>
      </c>
      <c r="E637" s="626" t="s">
        <v>99</v>
      </c>
      <c r="F637" s="639">
        <v>56.62</v>
      </c>
      <c r="G637" s="626" t="s">
        <v>8628</v>
      </c>
      <c r="H637" s="626" t="s">
        <v>127</v>
      </c>
      <c r="I637" s="627" t="s">
        <v>664</v>
      </c>
      <c r="J637" s="634" t="s">
        <v>1554</v>
      </c>
      <c r="K637" s="635" t="s">
        <v>1066</v>
      </c>
      <c r="L637" s="634" t="s">
        <v>666</v>
      </c>
      <c r="M637" s="667">
        <v>44865</v>
      </c>
      <c r="N637" s="630">
        <f t="shared" si="30"/>
        <v>10</v>
      </c>
      <c r="O637" s="630">
        <f t="shared" si="31"/>
        <v>10</v>
      </c>
      <c r="P637" s="631" t="str">
        <f t="shared" si="32"/>
        <v>Receitas</v>
      </c>
    </row>
    <row r="638" spans="1:16" hidden="1" x14ac:dyDescent="0.2">
      <c r="A638" s="622">
        <f>IF(B638="","",COUNT('Diário 3º PA'!$A$4:$A$4242)+COUNT('Diário 4º PA'!$A$4:$A$2224)+COUNT('Diário 5º PA'!$A$4:$A$5221)+ROW()-3)</f>
        <v>6889</v>
      </c>
      <c r="B638" s="641">
        <v>44865</v>
      </c>
      <c r="C638" s="642">
        <v>44835</v>
      </c>
      <c r="D638" s="633" t="s">
        <v>115</v>
      </c>
      <c r="E638" s="633" t="s">
        <v>298</v>
      </c>
      <c r="F638" s="639">
        <v>1035.17</v>
      </c>
      <c r="G638" s="626" t="s">
        <v>298</v>
      </c>
      <c r="H638" s="633" t="s">
        <v>139</v>
      </c>
      <c r="I638" s="633" t="s">
        <v>3752</v>
      </c>
      <c r="J638" s="629" t="s">
        <v>704</v>
      </c>
      <c r="K638" s="657" t="s">
        <v>428</v>
      </c>
      <c r="L638" s="657">
        <v>2420</v>
      </c>
      <c r="M638" s="659">
        <v>44859</v>
      </c>
      <c r="N638" s="630">
        <f t="shared" si="30"/>
        <v>10</v>
      </c>
      <c r="O638" s="630">
        <f t="shared" si="31"/>
        <v>10</v>
      </c>
      <c r="P638" s="631" t="str">
        <f t="shared" si="32"/>
        <v>Gastos_Gerais</v>
      </c>
    </row>
    <row r="639" spans="1:16" ht="24" hidden="1" x14ac:dyDescent="0.2">
      <c r="A639" s="622">
        <f>IF(B639="","",COUNT('Diário 3º PA'!$A$4:$A$4242)+COUNT('Diário 4º PA'!$A$4:$A$2224)+COUNT('Diário 5º PA'!$A$4:$A$5221)+ROW()-3)</f>
        <v>6890</v>
      </c>
      <c r="B639" s="641">
        <v>44865</v>
      </c>
      <c r="C639" s="638">
        <v>44835</v>
      </c>
      <c r="D639" s="626" t="s">
        <v>115</v>
      </c>
      <c r="E639" s="626" t="s">
        <v>366</v>
      </c>
      <c r="F639" s="639">
        <v>827.55</v>
      </c>
      <c r="G639" s="626" t="s">
        <v>4644</v>
      </c>
      <c r="H639" s="626" t="s">
        <v>135</v>
      </c>
      <c r="I639" s="627" t="s">
        <v>8629</v>
      </c>
      <c r="J639" s="629" t="s">
        <v>704</v>
      </c>
      <c r="K639" s="657" t="s">
        <v>428</v>
      </c>
      <c r="L639" s="634">
        <v>5</v>
      </c>
      <c r="M639" s="641">
        <v>44865</v>
      </c>
      <c r="N639" s="630">
        <f t="shared" si="30"/>
        <v>10</v>
      </c>
      <c r="O639" s="630">
        <f t="shared" si="31"/>
        <v>10</v>
      </c>
      <c r="P639" s="631" t="str">
        <f t="shared" si="32"/>
        <v>Gastos_Gerais</v>
      </c>
    </row>
    <row r="640" spans="1:16" x14ac:dyDescent="0.2">
      <c r="A640" s="622">
        <f>IF(B640="","",COUNT('Diário 3º PA'!$A$4:$A$4242)+COUNT('Diário 4º PA'!$A$4:$A$2224)+COUNT('Diário 5º PA'!$A$4:$A$5221)+ROW()-3)</f>
        <v>6891</v>
      </c>
      <c r="B640" s="641">
        <v>44865</v>
      </c>
      <c r="C640" s="638">
        <v>44835</v>
      </c>
      <c r="D640" s="626" t="s">
        <v>115</v>
      </c>
      <c r="E640" s="626" t="s">
        <v>318</v>
      </c>
      <c r="F640" s="639">
        <v>498</v>
      </c>
      <c r="G640" s="626" t="s">
        <v>8630</v>
      </c>
      <c r="H640" s="626" t="s">
        <v>140</v>
      </c>
      <c r="I640" s="627" t="s">
        <v>7612</v>
      </c>
      <c r="J640" s="629" t="s">
        <v>704</v>
      </c>
      <c r="K640" s="657" t="s">
        <v>428</v>
      </c>
      <c r="L640" s="634">
        <v>6522</v>
      </c>
      <c r="M640" s="641">
        <v>44861</v>
      </c>
      <c r="N640" s="630">
        <f t="shared" si="30"/>
        <v>10</v>
      </c>
      <c r="O640" s="630">
        <f t="shared" si="31"/>
        <v>10</v>
      </c>
      <c r="P640" s="631" t="str">
        <f t="shared" si="32"/>
        <v>Gastos_Gerais</v>
      </c>
    </row>
    <row r="641" spans="1:16" hidden="1" x14ac:dyDescent="0.2">
      <c r="A641" s="622">
        <f>IF(B641="","",COUNT('Diário 3º PA'!$A$4:$A$4242)+COUNT('Diário 4º PA'!$A$4:$A$2224)+COUNT('Diário 5º PA'!$A$4:$A$5221)+ROW()-3)</f>
        <v>6892</v>
      </c>
      <c r="B641" s="641">
        <v>44865</v>
      </c>
      <c r="C641" s="638">
        <v>44835</v>
      </c>
      <c r="D641" s="626" t="s">
        <v>115</v>
      </c>
      <c r="E641" s="626" t="s">
        <v>300</v>
      </c>
      <c r="F641" s="639">
        <v>53.85</v>
      </c>
      <c r="G641" s="626" t="s">
        <v>8631</v>
      </c>
      <c r="H641" s="626" t="s">
        <v>135</v>
      </c>
      <c r="I641" s="627" t="s">
        <v>8632</v>
      </c>
      <c r="J641" s="629" t="s">
        <v>704</v>
      </c>
      <c r="K641" s="657" t="s">
        <v>428</v>
      </c>
      <c r="L641" s="634">
        <v>305507</v>
      </c>
      <c r="M641" s="641">
        <v>44859</v>
      </c>
      <c r="N641" s="630">
        <f t="shared" si="30"/>
        <v>10</v>
      </c>
      <c r="O641" s="630">
        <f t="shared" si="31"/>
        <v>10</v>
      </c>
      <c r="P641" s="631" t="str">
        <f t="shared" si="32"/>
        <v>Gastos_Gerais</v>
      </c>
    </row>
    <row r="642" spans="1:16" ht="24" hidden="1" x14ac:dyDescent="0.2">
      <c r="A642" s="622">
        <f>IF(B642="","",COUNT('Diário 3º PA'!$A$4:$A$4242)+COUNT('Diário 4º PA'!$A$4:$A$2224)+COUNT('Diário 5º PA'!$A$4:$A$5221)+ROW()-3)</f>
        <v>6893</v>
      </c>
      <c r="B642" s="641">
        <v>44865</v>
      </c>
      <c r="C642" s="638">
        <v>44835</v>
      </c>
      <c r="D642" s="626" t="s">
        <v>115</v>
      </c>
      <c r="E642" s="626" t="s">
        <v>342</v>
      </c>
      <c r="F642" s="639">
        <v>120</v>
      </c>
      <c r="G642" s="626" t="s">
        <v>7732</v>
      </c>
      <c r="H642" s="626" t="s">
        <v>131</v>
      </c>
      <c r="I642" s="627" t="s">
        <v>5399</v>
      </c>
      <c r="J642" s="634" t="s">
        <v>5990</v>
      </c>
      <c r="K642" s="632" t="s">
        <v>1531</v>
      </c>
      <c r="L642" s="634">
        <v>795698153</v>
      </c>
      <c r="M642" s="641">
        <v>44865</v>
      </c>
      <c r="N642" s="630">
        <f t="shared" si="30"/>
        <v>10</v>
      </c>
      <c r="O642" s="630">
        <f t="shared" si="31"/>
        <v>10</v>
      </c>
      <c r="P642" s="631" t="str">
        <f t="shared" si="32"/>
        <v>Gastos_Gerais</v>
      </c>
    </row>
    <row r="643" spans="1:16" ht="24" hidden="1" x14ac:dyDescent="0.2">
      <c r="A643" s="622">
        <f>IF(B643="","",COUNT('Diário 3º PA'!$A$4:$A$4242)+COUNT('Diário 4º PA'!$A$4:$A$2224)+COUNT('Diário 5º PA'!$A$4:$A$5221)+ROW()-3)</f>
        <v>6894</v>
      </c>
      <c r="B643" s="641">
        <v>44865</v>
      </c>
      <c r="C643" s="638">
        <v>44835</v>
      </c>
      <c r="D643" s="626" t="s">
        <v>115</v>
      </c>
      <c r="E643" s="626" t="s">
        <v>342</v>
      </c>
      <c r="F643" s="639">
        <v>120</v>
      </c>
      <c r="G643" s="626" t="s">
        <v>8633</v>
      </c>
      <c r="H643" s="626" t="s">
        <v>131</v>
      </c>
      <c r="I643" s="627" t="s">
        <v>2314</v>
      </c>
      <c r="J643" s="634" t="s">
        <v>5990</v>
      </c>
      <c r="K643" s="632" t="s">
        <v>1531</v>
      </c>
      <c r="L643" s="634">
        <v>795698153</v>
      </c>
      <c r="M643" s="641">
        <v>44865</v>
      </c>
      <c r="N643" s="630">
        <f t="shared" si="30"/>
        <v>10</v>
      </c>
      <c r="O643" s="630">
        <f t="shared" si="31"/>
        <v>10</v>
      </c>
      <c r="P643" s="631" t="str">
        <f t="shared" si="32"/>
        <v>Gastos_Gerais</v>
      </c>
    </row>
    <row r="644" spans="1:16" ht="36" hidden="1" x14ac:dyDescent="0.2">
      <c r="A644" s="622">
        <f>IF(B644="","",COUNT('Diário 3º PA'!$A$4:$A$4242)+COUNT('Diário 4º PA'!$A$4:$A$2224)+COUNT('Diário 5º PA'!$A$4:$A$5221)+ROW()-3)</f>
        <v>6895</v>
      </c>
      <c r="B644" s="641">
        <v>44865</v>
      </c>
      <c r="C644" s="638">
        <v>44835</v>
      </c>
      <c r="D644" s="626" t="s">
        <v>115</v>
      </c>
      <c r="E644" s="626" t="s">
        <v>342</v>
      </c>
      <c r="F644" s="639">
        <v>60</v>
      </c>
      <c r="G644" s="626" t="s">
        <v>8634</v>
      </c>
      <c r="H644" s="626" t="s">
        <v>130</v>
      </c>
      <c r="I644" s="627" t="s">
        <v>6458</v>
      </c>
      <c r="J644" s="634" t="s">
        <v>5990</v>
      </c>
      <c r="K644" s="632" t="s">
        <v>1531</v>
      </c>
      <c r="L644" s="634">
        <v>795698153</v>
      </c>
      <c r="M644" s="641">
        <v>44865</v>
      </c>
      <c r="N644" s="630">
        <f t="shared" si="30"/>
        <v>10</v>
      </c>
      <c r="O644" s="630">
        <f t="shared" si="31"/>
        <v>10</v>
      </c>
      <c r="P644" s="631" t="str">
        <f t="shared" si="32"/>
        <v>Gastos_Gerais</v>
      </c>
    </row>
    <row r="645" spans="1:16" ht="36" hidden="1" x14ac:dyDescent="0.2">
      <c r="A645" s="622">
        <f>IF(B645="","",COUNT('Diário 3º PA'!$A$4:$A$4242)+COUNT('Diário 4º PA'!$A$4:$A$2224)+COUNT('Diário 5º PA'!$A$4:$A$5221)+ROW()-3)</f>
        <v>6896</v>
      </c>
      <c r="B645" s="641">
        <v>44865</v>
      </c>
      <c r="C645" s="638">
        <v>44835</v>
      </c>
      <c r="D645" s="626" t="s">
        <v>115</v>
      </c>
      <c r="E645" s="626" t="s">
        <v>342</v>
      </c>
      <c r="F645" s="639">
        <v>120</v>
      </c>
      <c r="G645" s="626" t="s">
        <v>8635</v>
      </c>
      <c r="H645" s="626" t="s">
        <v>135</v>
      </c>
      <c r="I645" s="627" t="s">
        <v>1886</v>
      </c>
      <c r="J645" s="634" t="s">
        <v>5990</v>
      </c>
      <c r="K645" s="632" t="s">
        <v>1531</v>
      </c>
      <c r="L645" s="634">
        <v>795698153</v>
      </c>
      <c r="M645" s="641">
        <v>44865</v>
      </c>
      <c r="N645" s="630">
        <f t="shared" ref="N645:N708" si="33">IF(B645=0,0,IF(YEAR(B645)=$O$1,MONTH(B645)-$N$1+1,(YEAR(B645)-$O$1)*12-$N$1+1+MONTH(B645)))</f>
        <v>10</v>
      </c>
      <c r="O645" s="630">
        <f t="shared" ref="O645:O708" si="34">IF(C645=0,0,IF(YEAR(C645)=$O$1,MONTH(C645)-$N$1+1,(YEAR(C645)-$O$1)*12-$N$1+1+MONTH(C645)))</f>
        <v>10</v>
      </c>
      <c r="P645" s="631" t="str">
        <f t="shared" ref="P645:P708" si="35">SUBSTITUTE(D645," ","_")</f>
        <v>Gastos_Gerais</v>
      </c>
    </row>
    <row r="646" spans="1:16" ht="36" hidden="1" x14ac:dyDescent="0.2">
      <c r="A646" s="622">
        <f>IF(B646="","",COUNT('Diário 3º PA'!$A$4:$A$4242)+COUNT('Diário 4º PA'!$A$4:$A$2224)+COUNT('Diário 5º PA'!$A$4:$A$5221)+ROW()-3)</f>
        <v>6897</v>
      </c>
      <c r="B646" s="641">
        <v>44865</v>
      </c>
      <c r="C646" s="638">
        <v>44835</v>
      </c>
      <c r="D646" s="626" t="s">
        <v>115</v>
      </c>
      <c r="E646" s="626" t="s">
        <v>342</v>
      </c>
      <c r="F646" s="639">
        <v>120</v>
      </c>
      <c r="G646" s="626" t="s">
        <v>8636</v>
      </c>
      <c r="H646" s="626" t="s">
        <v>135</v>
      </c>
      <c r="I646" s="627" t="s">
        <v>7760</v>
      </c>
      <c r="J646" s="634" t="s">
        <v>5990</v>
      </c>
      <c r="K646" s="632" t="s">
        <v>1531</v>
      </c>
      <c r="L646" s="634">
        <v>795698153</v>
      </c>
      <c r="M646" s="641">
        <v>44865</v>
      </c>
      <c r="N646" s="630">
        <f t="shared" si="33"/>
        <v>10</v>
      </c>
      <c r="O646" s="630">
        <f t="shared" si="34"/>
        <v>10</v>
      </c>
      <c r="P646" s="631" t="str">
        <f t="shared" si="35"/>
        <v>Gastos_Gerais</v>
      </c>
    </row>
    <row r="647" spans="1:16" ht="24" hidden="1" x14ac:dyDescent="0.2">
      <c r="A647" s="622">
        <f>IF(B647="","",COUNT('Diário 3º PA'!$A$4:$A$4242)+COUNT('Diário 4º PA'!$A$4:$A$2224)+COUNT('Diário 5º PA'!$A$4:$A$5221)+ROW()-3)</f>
        <v>6898</v>
      </c>
      <c r="B647" s="641">
        <v>44865</v>
      </c>
      <c r="C647" s="638">
        <v>44835</v>
      </c>
      <c r="D647" s="626" t="s">
        <v>115</v>
      </c>
      <c r="E647" s="626" t="s">
        <v>342</v>
      </c>
      <c r="F647" s="639">
        <v>60</v>
      </c>
      <c r="G647" s="626" t="s">
        <v>8637</v>
      </c>
      <c r="H647" s="626" t="s">
        <v>130</v>
      </c>
      <c r="I647" s="627" t="s">
        <v>6968</v>
      </c>
      <c r="J647" s="634" t="s">
        <v>5990</v>
      </c>
      <c r="K647" s="632" t="s">
        <v>1531</v>
      </c>
      <c r="L647" s="634">
        <v>795698153</v>
      </c>
      <c r="M647" s="641">
        <v>44865</v>
      </c>
      <c r="N647" s="630">
        <f t="shared" si="33"/>
        <v>10</v>
      </c>
      <c r="O647" s="630">
        <f t="shared" si="34"/>
        <v>10</v>
      </c>
      <c r="P647" s="631" t="str">
        <f t="shared" si="35"/>
        <v>Gastos_Gerais</v>
      </c>
    </row>
    <row r="648" spans="1:16" ht="24" hidden="1" x14ac:dyDescent="0.2">
      <c r="A648" s="622">
        <f>IF(B648="","",COUNT('Diário 3º PA'!$A$4:$A$4242)+COUNT('Diário 4º PA'!$A$4:$A$2224)+COUNT('Diário 5º PA'!$A$4:$A$5221)+ROW()-3)</f>
        <v>6899</v>
      </c>
      <c r="B648" s="641">
        <v>44865</v>
      </c>
      <c r="C648" s="638">
        <v>44835</v>
      </c>
      <c r="D648" s="626" t="s">
        <v>115</v>
      </c>
      <c r="E648" s="626" t="s">
        <v>342</v>
      </c>
      <c r="F648" s="639">
        <v>60</v>
      </c>
      <c r="G648" s="626" t="s">
        <v>8638</v>
      </c>
      <c r="H648" s="626" t="s">
        <v>139</v>
      </c>
      <c r="I648" s="648" t="s">
        <v>8313</v>
      </c>
      <c r="J648" s="634" t="s">
        <v>5990</v>
      </c>
      <c r="K648" s="632" t="s">
        <v>1531</v>
      </c>
      <c r="L648" s="634">
        <v>795698153</v>
      </c>
      <c r="M648" s="641">
        <v>44865</v>
      </c>
      <c r="N648" s="630">
        <f t="shared" si="33"/>
        <v>10</v>
      </c>
      <c r="O648" s="630">
        <f t="shared" si="34"/>
        <v>10</v>
      </c>
      <c r="P648" s="631" t="str">
        <f t="shared" si="35"/>
        <v>Gastos_Gerais</v>
      </c>
    </row>
    <row r="649" spans="1:16" ht="36" hidden="1" x14ac:dyDescent="0.2">
      <c r="A649" s="622">
        <f>IF(B649="","",COUNT('Diário 3º PA'!$A$4:$A$4242)+COUNT('Diário 4º PA'!$A$4:$A$2224)+COUNT('Diário 5º PA'!$A$4:$A$5221)+ROW()-3)</f>
        <v>6900</v>
      </c>
      <c r="B649" s="641">
        <v>44865</v>
      </c>
      <c r="C649" s="638">
        <v>44835</v>
      </c>
      <c r="D649" s="626" t="s">
        <v>115</v>
      </c>
      <c r="E649" s="626" t="s">
        <v>342</v>
      </c>
      <c r="F649" s="639">
        <v>120</v>
      </c>
      <c r="G649" s="626" t="s">
        <v>8639</v>
      </c>
      <c r="H649" s="626" t="s">
        <v>136</v>
      </c>
      <c r="I649" s="701" t="s">
        <v>8640</v>
      </c>
      <c r="J649" s="634" t="s">
        <v>5990</v>
      </c>
      <c r="K649" s="632" t="s">
        <v>1531</v>
      </c>
      <c r="L649" s="634">
        <v>795698153</v>
      </c>
      <c r="M649" s="641">
        <v>44865</v>
      </c>
      <c r="N649" s="630">
        <f t="shared" si="33"/>
        <v>10</v>
      </c>
      <c r="O649" s="630">
        <f t="shared" si="34"/>
        <v>10</v>
      </c>
      <c r="P649" s="631" t="str">
        <f t="shared" si="35"/>
        <v>Gastos_Gerais</v>
      </c>
    </row>
    <row r="650" spans="1:16" ht="36" hidden="1" x14ac:dyDescent="0.2">
      <c r="A650" s="622">
        <f>IF(B650="","",COUNT('Diário 3º PA'!$A$4:$A$4242)+COUNT('Diário 4º PA'!$A$4:$A$2224)+COUNT('Diário 5º PA'!$A$4:$A$5221)+ROW()-3)</f>
        <v>6901</v>
      </c>
      <c r="B650" s="641">
        <v>44865</v>
      </c>
      <c r="C650" s="638">
        <v>44835</v>
      </c>
      <c r="D650" s="626" t="s">
        <v>115</v>
      </c>
      <c r="E650" s="626" t="s">
        <v>342</v>
      </c>
      <c r="F650" s="639">
        <v>120</v>
      </c>
      <c r="G650" s="626" t="s">
        <v>8641</v>
      </c>
      <c r="H650" s="626" t="s">
        <v>135</v>
      </c>
      <c r="I650" s="627" t="s">
        <v>5684</v>
      </c>
      <c r="J650" s="634" t="s">
        <v>5990</v>
      </c>
      <c r="K650" s="632" t="s">
        <v>1531</v>
      </c>
      <c r="L650" s="634">
        <v>795698153</v>
      </c>
      <c r="M650" s="641">
        <v>44865</v>
      </c>
      <c r="N650" s="630">
        <f t="shared" si="33"/>
        <v>10</v>
      </c>
      <c r="O650" s="630">
        <f t="shared" si="34"/>
        <v>10</v>
      </c>
      <c r="P650" s="631" t="str">
        <f t="shared" si="35"/>
        <v>Gastos_Gerais</v>
      </c>
    </row>
    <row r="651" spans="1:16" ht="24" hidden="1" x14ac:dyDescent="0.2">
      <c r="A651" s="622">
        <f>IF(B651="","",COUNT('Diário 3º PA'!$A$4:$A$4242)+COUNT('Diário 4º PA'!$A$4:$A$2224)+COUNT('Diário 5º PA'!$A$4:$A$5221)+ROW()-3)</f>
        <v>6902</v>
      </c>
      <c r="B651" s="641">
        <v>44865</v>
      </c>
      <c r="C651" s="638">
        <v>44835</v>
      </c>
      <c r="D651" s="626" t="s">
        <v>115</v>
      </c>
      <c r="E651" s="626" t="s">
        <v>342</v>
      </c>
      <c r="F651" s="639">
        <v>60</v>
      </c>
      <c r="G651" s="626" t="s">
        <v>8642</v>
      </c>
      <c r="H651" s="626" t="s">
        <v>139</v>
      </c>
      <c r="I651" s="627" t="s">
        <v>2547</v>
      </c>
      <c r="J651" s="634" t="s">
        <v>5990</v>
      </c>
      <c r="K651" s="632" t="s">
        <v>1531</v>
      </c>
      <c r="L651" s="634">
        <v>795698153</v>
      </c>
      <c r="M651" s="641">
        <v>44865</v>
      </c>
      <c r="N651" s="630">
        <f t="shared" si="33"/>
        <v>10</v>
      </c>
      <c r="O651" s="630">
        <f t="shared" si="34"/>
        <v>10</v>
      </c>
      <c r="P651" s="631" t="str">
        <f t="shared" si="35"/>
        <v>Gastos_Gerais</v>
      </c>
    </row>
    <row r="652" spans="1:16" ht="24" hidden="1" x14ac:dyDescent="0.2">
      <c r="A652" s="622">
        <f>IF(B652="","",COUNT('Diário 3º PA'!$A$4:$A$4242)+COUNT('Diário 4º PA'!$A$4:$A$2224)+COUNT('Diário 5º PA'!$A$4:$A$5221)+ROW()-3)</f>
        <v>6903</v>
      </c>
      <c r="B652" s="641">
        <v>44865</v>
      </c>
      <c r="C652" s="638">
        <v>44835</v>
      </c>
      <c r="D652" s="626" t="s">
        <v>115</v>
      </c>
      <c r="E652" s="626" t="s">
        <v>342</v>
      </c>
      <c r="F652" s="639">
        <v>120</v>
      </c>
      <c r="G652" s="626" t="s">
        <v>8643</v>
      </c>
      <c r="H652" s="626" t="s">
        <v>136</v>
      </c>
      <c r="I652" s="627" t="s">
        <v>8644</v>
      </c>
      <c r="J652" s="634" t="s">
        <v>5990</v>
      </c>
      <c r="K652" s="632" t="s">
        <v>1531</v>
      </c>
      <c r="L652" s="634">
        <v>795698153</v>
      </c>
      <c r="M652" s="641">
        <v>44865</v>
      </c>
      <c r="N652" s="630">
        <f t="shared" si="33"/>
        <v>10</v>
      </c>
      <c r="O652" s="630">
        <f t="shared" si="34"/>
        <v>10</v>
      </c>
      <c r="P652" s="631" t="str">
        <f t="shared" si="35"/>
        <v>Gastos_Gerais</v>
      </c>
    </row>
    <row r="653" spans="1:16" ht="24" hidden="1" x14ac:dyDescent="0.2">
      <c r="A653" s="622">
        <f>IF(B653="","",COUNT('Diário 3º PA'!$A$4:$A$4242)+COUNT('Diário 4º PA'!$A$4:$A$2224)+COUNT('Diário 5º PA'!$A$4:$A$5221)+ROW()-3)</f>
        <v>6904</v>
      </c>
      <c r="B653" s="641">
        <v>44865</v>
      </c>
      <c r="C653" s="638">
        <v>44835</v>
      </c>
      <c r="D653" s="626" t="s">
        <v>115</v>
      </c>
      <c r="E653" s="626" t="s">
        <v>342</v>
      </c>
      <c r="F653" s="639">
        <v>60</v>
      </c>
      <c r="G653" s="626" t="s">
        <v>8645</v>
      </c>
      <c r="H653" s="626" t="s">
        <v>130</v>
      </c>
      <c r="I653" s="627" t="s">
        <v>8646</v>
      </c>
      <c r="J653" s="634" t="s">
        <v>5990</v>
      </c>
      <c r="K653" s="632" t="s">
        <v>1531</v>
      </c>
      <c r="L653" s="634">
        <v>795698153</v>
      </c>
      <c r="M653" s="641">
        <v>44865</v>
      </c>
      <c r="N653" s="630">
        <f t="shared" si="33"/>
        <v>10</v>
      </c>
      <c r="O653" s="630">
        <f t="shared" si="34"/>
        <v>10</v>
      </c>
      <c r="P653" s="631" t="str">
        <f t="shared" si="35"/>
        <v>Gastos_Gerais</v>
      </c>
    </row>
    <row r="654" spans="1:16" ht="24" hidden="1" x14ac:dyDescent="0.2">
      <c r="A654" s="622">
        <f>IF(B654="","",COUNT('Diário 3º PA'!$A$4:$A$4242)+COUNT('Diário 4º PA'!$A$4:$A$2224)+COUNT('Diário 5º PA'!$A$4:$A$5221)+ROW()-3)</f>
        <v>6905</v>
      </c>
      <c r="B654" s="641">
        <v>44865</v>
      </c>
      <c r="C654" s="638">
        <v>44835</v>
      </c>
      <c r="D654" s="626" t="s">
        <v>115</v>
      </c>
      <c r="E654" s="626" t="s">
        <v>342</v>
      </c>
      <c r="F654" s="639">
        <v>16.8</v>
      </c>
      <c r="G654" s="626" t="s">
        <v>8647</v>
      </c>
      <c r="H654" s="626" t="s">
        <v>130</v>
      </c>
      <c r="I654" s="627" t="s">
        <v>6458</v>
      </c>
      <c r="J654" s="634" t="s">
        <v>5990</v>
      </c>
      <c r="K654" s="632" t="s">
        <v>1531</v>
      </c>
      <c r="L654" s="634">
        <v>795698153</v>
      </c>
      <c r="M654" s="641">
        <v>44865</v>
      </c>
      <c r="N654" s="630">
        <f t="shared" si="33"/>
        <v>10</v>
      </c>
      <c r="O654" s="630">
        <f t="shared" si="34"/>
        <v>10</v>
      </c>
      <c r="P654" s="631" t="str">
        <f t="shared" si="35"/>
        <v>Gastos_Gerais</v>
      </c>
    </row>
    <row r="655" spans="1:16" ht="24" hidden="1" x14ac:dyDescent="0.2">
      <c r="A655" s="622">
        <f>IF(B655="","",COUNT('Diário 3º PA'!$A$4:$A$4242)+COUNT('Diário 4º PA'!$A$4:$A$2224)+COUNT('Diário 5º PA'!$A$4:$A$5221)+ROW()-3)</f>
        <v>6906</v>
      </c>
      <c r="B655" s="641">
        <v>44865</v>
      </c>
      <c r="C655" s="638">
        <v>44835</v>
      </c>
      <c r="D655" s="626" t="s">
        <v>115</v>
      </c>
      <c r="E655" s="626" t="s">
        <v>342</v>
      </c>
      <c r="F655" s="639">
        <v>14.2</v>
      </c>
      <c r="G655" s="626" t="s">
        <v>8648</v>
      </c>
      <c r="H655" s="626" t="s">
        <v>139</v>
      </c>
      <c r="I655" s="648" t="s">
        <v>8313</v>
      </c>
      <c r="J655" s="634" t="s">
        <v>5990</v>
      </c>
      <c r="K655" s="632" t="s">
        <v>1531</v>
      </c>
      <c r="L655" s="634">
        <v>795698153</v>
      </c>
      <c r="M655" s="641">
        <v>44865</v>
      </c>
      <c r="N655" s="630">
        <f t="shared" si="33"/>
        <v>10</v>
      </c>
      <c r="O655" s="630">
        <f t="shared" si="34"/>
        <v>10</v>
      </c>
      <c r="P655" s="631" t="str">
        <f t="shared" si="35"/>
        <v>Gastos_Gerais</v>
      </c>
    </row>
    <row r="656" spans="1:16" ht="24" hidden="1" x14ac:dyDescent="0.2">
      <c r="A656" s="622">
        <f>IF(B656="","",COUNT('Diário 3º PA'!$A$4:$A$4242)+COUNT('Diário 4º PA'!$A$4:$A$2224)+COUNT('Diário 5º PA'!$A$4:$A$5221)+ROW()-3)</f>
        <v>6907</v>
      </c>
      <c r="B656" s="641">
        <v>44865</v>
      </c>
      <c r="C656" s="658">
        <v>44835</v>
      </c>
      <c r="D656" s="626" t="s">
        <v>104</v>
      </c>
      <c r="E656" s="626" t="s">
        <v>187</v>
      </c>
      <c r="F656" s="639">
        <v>2638.13</v>
      </c>
      <c r="G656" s="626" t="s">
        <v>1019</v>
      </c>
      <c r="H656" s="626" t="s">
        <v>139</v>
      </c>
      <c r="I656" s="627" t="s">
        <v>3684</v>
      </c>
      <c r="J656" s="634" t="s">
        <v>5990</v>
      </c>
      <c r="K656" s="632" t="s">
        <v>1531</v>
      </c>
      <c r="L656" s="634">
        <v>795698153</v>
      </c>
      <c r="M656" s="641">
        <v>44865</v>
      </c>
      <c r="N656" s="630">
        <f t="shared" si="33"/>
        <v>10</v>
      </c>
      <c r="O656" s="630">
        <f t="shared" si="34"/>
        <v>10</v>
      </c>
      <c r="P656" s="631" t="str">
        <f t="shared" si="35"/>
        <v>Gastos_com_Pessoal</v>
      </c>
    </row>
    <row r="657" spans="1:16" ht="24" hidden="1" x14ac:dyDescent="0.2">
      <c r="A657" s="622">
        <f>IF(B657="","",COUNT('Diário 3º PA'!$A$4:$A$4242)+COUNT('Diário 4º PA'!$A$4:$A$2224)+COUNT('Diário 5º PA'!$A$4:$A$5221)+ROW()-3)</f>
        <v>6908</v>
      </c>
      <c r="B657" s="641">
        <v>44865</v>
      </c>
      <c r="C657" s="658">
        <v>44835</v>
      </c>
      <c r="D657" s="626" t="s">
        <v>104</v>
      </c>
      <c r="E657" s="626" t="s">
        <v>189</v>
      </c>
      <c r="F657" s="639">
        <v>2264.34</v>
      </c>
      <c r="G657" s="626" t="s">
        <v>915</v>
      </c>
      <c r="H657" s="626" t="s">
        <v>139</v>
      </c>
      <c r="I657" s="627" t="s">
        <v>3684</v>
      </c>
      <c r="J657" s="634" t="s">
        <v>5990</v>
      </c>
      <c r="K657" s="632" t="s">
        <v>1531</v>
      </c>
      <c r="L657" s="634">
        <v>795698153</v>
      </c>
      <c r="M657" s="641">
        <v>44865</v>
      </c>
      <c r="N657" s="630">
        <f t="shared" si="33"/>
        <v>10</v>
      </c>
      <c r="O657" s="630">
        <f t="shared" si="34"/>
        <v>10</v>
      </c>
      <c r="P657" s="631" t="str">
        <f t="shared" si="35"/>
        <v>Gastos_com_Pessoal</v>
      </c>
    </row>
    <row r="658" spans="1:16" ht="24" hidden="1" x14ac:dyDescent="0.2">
      <c r="A658" s="622">
        <f>IF(B658="","",COUNT('Diário 3º PA'!$A$4:$A$4242)+COUNT('Diário 4º PA'!$A$4:$A$2224)+COUNT('Diário 5º PA'!$A$4:$A$5221)+ROW()-3)</f>
        <v>6909</v>
      </c>
      <c r="B658" s="641">
        <v>44865</v>
      </c>
      <c r="C658" s="658">
        <v>44835</v>
      </c>
      <c r="D658" s="626" t="s">
        <v>104</v>
      </c>
      <c r="E658" s="626" t="s">
        <v>191</v>
      </c>
      <c r="F658" s="639">
        <v>754.78</v>
      </c>
      <c r="G658" s="626" t="s">
        <v>918</v>
      </c>
      <c r="H658" s="626" t="s">
        <v>139</v>
      </c>
      <c r="I658" s="627" t="s">
        <v>3684</v>
      </c>
      <c r="J658" s="634" t="s">
        <v>5990</v>
      </c>
      <c r="K658" s="632" t="s">
        <v>1531</v>
      </c>
      <c r="L658" s="634">
        <v>795698153</v>
      </c>
      <c r="M658" s="641">
        <v>44865</v>
      </c>
      <c r="N658" s="630">
        <f t="shared" si="33"/>
        <v>10</v>
      </c>
      <c r="O658" s="630">
        <f t="shared" si="34"/>
        <v>10</v>
      </c>
      <c r="P658" s="631" t="str">
        <f t="shared" si="35"/>
        <v>Gastos_com_Pessoal</v>
      </c>
    </row>
    <row r="659" spans="1:16" ht="36" hidden="1" x14ac:dyDescent="0.2">
      <c r="A659" s="622">
        <f>IF(B659="","",COUNT('Diário 3º PA'!$A$4:$A$4242)+COUNT('Diário 4º PA'!$A$4:$A$2224)+COUNT('Diário 5º PA'!$A$4:$A$5221)+ROW()-3)</f>
        <v>6910</v>
      </c>
      <c r="B659" s="641">
        <v>44865</v>
      </c>
      <c r="C659" s="658">
        <v>44835</v>
      </c>
      <c r="D659" s="626" t="s">
        <v>104</v>
      </c>
      <c r="E659" s="626" t="s">
        <v>193</v>
      </c>
      <c r="F659" s="639">
        <v>5182.7700000000004</v>
      </c>
      <c r="G659" s="626" t="s">
        <v>919</v>
      </c>
      <c r="H659" s="626" t="s">
        <v>139</v>
      </c>
      <c r="I659" s="627" t="s">
        <v>3684</v>
      </c>
      <c r="J659" s="634" t="s">
        <v>5990</v>
      </c>
      <c r="K659" s="632" t="s">
        <v>1531</v>
      </c>
      <c r="L659" s="634">
        <v>795698153</v>
      </c>
      <c r="M659" s="641">
        <v>44865</v>
      </c>
      <c r="N659" s="630">
        <f t="shared" si="33"/>
        <v>10</v>
      </c>
      <c r="O659" s="630">
        <f t="shared" si="34"/>
        <v>10</v>
      </c>
      <c r="P659" s="631" t="str">
        <f t="shared" si="35"/>
        <v>Gastos_com_Pessoal</v>
      </c>
    </row>
    <row r="660" spans="1:16" ht="24" hidden="1" x14ac:dyDescent="0.2">
      <c r="A660" s="622">
        <f>IF(B660="","",COUNT('Diário 3º PA'!$A$4:$A$4242)+COUNT('Diário 4º PA'!$A$4:$A$2224)+COUNT('Diário 5º PA'!$A$4:$A$5221)+ROW()-3)</f>
        <v>6911</v>
      </c>
      <c r="B660" s="641">
        <v>44865</v>
      </c>
      <c r="C660" s="658">
        <v>44835</v>
      </c>
      <c r="D660" s="626" t="s">
        <v>104</v>
      </c>
      <c r="E660" s="626" t="s">
        <v>187</v>
      </c>
      <c r="F660" s="639">
        <v>109.73</v>
      </c>
      <c r="G660" s="626" t="s">
        <v>1019</v>
      </c>
      <c r="H660" s="626" t="s">
        <v>132</v>
      </c>
      <c r="I660" s="627" t="s">
        <v>8649</v>
      </c>
      <c r="J660" s="634" t="s">
        <v>5990</v>
      </c>
      <c r="K660" s="632" t="s">
        <v>1531</v>
      </c>
      <c r="L660" s="634">
        <v>795698153</v>
      </c>
      <c r="M660" s="641">
        <v>44865</v>
      </c>
      <c r="N660" s="630">
        <f t="shared" si="33"/>
        <v>10</v>
      </c>
      <c r="O660" s="630">
        <f t="shared" si="34"/>
        <v>10</v>
      </c>
      <c r="P660" s="631" t="str">
        <f t="shared" si="35"/>
        <v>Gastos_com_Pessoal</v>
      </c>
    </row>
    <row r="661" spans="1:16" ht="24" hidden="1" x14ac:dyDescent="0.2">
      <c r="A661" s="622">
        <f>IF(B661="","",COUNT('Diário 3º PA'!$A$4:$A$4242)+COUNT('Diário 4º PA'!$A$4:$A$2224)+COUNT('Diário 5º PA'!$A$4:$A$5221)+ROW()-3)</f>
        <v>6912</v>
      </c>
      <c r="B661" s="641">
        <v>44865</v>
      </c>
      <c r="C661" s="658">
        <v>44835</v>
      </c>
      <c r="D661" s="626" t="s">
        <v>104</v>
      </c>
      <c r="E661" s="626" t="s">
        <v>189</v>
      </c>
      <c r="F661" s="639">
        <v>109.73</v>
      </c>
      <c r="G661" s="626" t="s">
        <v>915</v>
      </c>
      <c r="H661" s="626" t="s">
        <v>132</v>
      </c>
      <c r="I661" s="627" t="s">
        <v>8649</v>
      </c>
      <c r="J661" s="634" t="s">
        <v>5990</v>
      </c>
      <c r="K661" s="632" t="s">
        <v>1531</v>
      </c>
      <c r="L661" s="634">
        <v>795698153</v>
      </c>
      <c r="M661" s="641">
        <v>44865</v>
      </c>
      <c r="N661" s="630">
        <f t="shared" si="33"/>
        <v>10</v>
      </c>
      <c r="O661" s="630">
        <f t="shared" si="34"/>
        <v>10</v>
      </c>
      <c r="P661" s="631" t="str">
        <f t="shared" si="35"/>
        <v>Gastos_com_Pessoal</v>
      </c>
    </row>
    <row r="662" spans="1:16" ht="24" hidden="1" x14ac:dyDescent="0.2">
      <c r="A662" s="622">
        <f>IF(B662="","",COUNT('Diário 3º PA'!$A$4:$A$4242)+COUNT('Diário 4º PA'!$A$4:$A$2224)+COUNT('Diário 5º PA'!$A$4:$A$5221)+ROW()-3)</f>
        <v>6913</v>
      </c>
      <c r="B662" s="641">
        <v>44865</v>
      </c>
      <c r="C662" s="658">
        <v>44835</v>
      </c>
      <c r="D662" s="626" t="s">
        <v>104</v>
      </c>
      <c r="E662" s="626" t="s">
        <v>191</v>
      </c>
      <c r="F662" s="639">
        <v>36.58</v>
      </c>
      <c r="G662" s="626" t="s">
        <v>918</v>
      </c>
      <c r="H662" s="626" t="s">
        <v>132</v>
      </c>
      <c r="I662" s="627" t="s">
        <v>8649</v>
      </c>
      <c r="J662" s="634" t="s">
        <v>5990</v>
      </c>
      <c r="K662" s="632" t="s">
        <v>1531</v>
      </c>
      <c r="L662" s="634">
        <v>795698153</v>
      </c>
      <c r="M662" s="641">
        <v>44865</v>
      </c>
      <c r="N662" s="630">
        <f t="shared" si="33"/>
        <v>10</v>
      </c>
      <c r="O662" s="630">
        <f t="shared" si="34"/>
        <v>10</v>
      </c>
      <c r="P662" s="631" t="str">
        <f t="shared" si="35"/>
        <v>Gastos_com_Pessoal</v>
      </c>
    </row>
    <row r="663" spans="1:16" ht="36" hidden="1" x14ac:dyDescent="0.2">
      <c r="A663" s="622">
        <f>IF(B663="","",COUNT('Diário 3º PA'!$A$4:$A$4242)+COUNT('Diário 4º PA'!$A$4:$A$2224)+COUNT('Diário 5º PA'!$A$4:$A$5221)+ROW()-3)</f>
        <v>6914</v>
      </c>
      <c r="B663" s="641">
        <v>44865</v>
      </c>
      <c r="C663" s="658">
        <v>44835</v>
      </c>
      <c r="D663" s="626" t="s">
        <v>104</v>
      </c>
      <c r="E663" s="626" t="s">
        <v>193</v>
      </c>
      <c r="F663" s="639">
        <v>340.51</v>
      </c>
      <c r="G663" s="626" t="s">
        <v>919</v>
      </c>
      <c r="H663" s="626" t="s">
        <v>132</v>
      </c>
      <c r="I663" s="627" t="s">
        <v>8649</v>
      </c>
      <c r="J663" s="634" t="s">
        <v>5990</v>
      </c>
      <c r="K663" s="632" t="s">
        <v>1531</v>
      </c>
      <c r="L663" s="634">
        <v>795698153</v>
      </c>
      <c r="M663" s="641">
        <v>44865</v>
      </c>
      <c r="N663" s="630">
        <f t="shared" si="33"/>
        <v>10</v>
      </c>
      <c r="O663" s="630">
        <f t="shared" si="34"/>
        <v>10</v>
      </c>
      <c r="P663" s="631" t="str">
        <f t="shared" si="35"/>
        <v>Gastos_com_Pessoal</v>
      </c>
    </row>
    <row r="664" spans="1:16" ht="24" hidden="1" x14ac:dyDescent="0.2">
      <c r="A664" s="622">
        <f>IF(B664="","",COUNT('Diário 3º PA'!$A$4:$A$4242)+COUNT('Diário 4º PA'!$A$4:$A$2224)+COUNT('Diário 5º PA'!$A$4:$A$5221)+ROW()-3)</f>
        <v>6915</v>
      </c>
      <c r="B664" s="641">
        <v>44865</v>
      </c>
      <c r="C664" s="638">
        <v>44835</v>
      </c>
      <c r="D664" s="626" t="s">
        <v>104</v>
      </c>
      <c r="E664" s="626" t="s">
        <v>189</v>
      </c>
      <c r="F664" s="639">
        <v>3144.79</v>
      </c>
      <c r="G664" s="627" t="s">
        <v>8650</v>
      </c>
      <c r="H664" s="626" t="s">
        <v>140</v>
      </c>
      <c r="I664" s="627" t="s">
        <v>8651</v>
      </c>
      <c r="J664" s="634" t="s">
        <v>5990</v>
      </c>
      <c r="K664" s="632" t="s">
        <v>1531</v>
      </c>
      <c r="L664" s="634">
        <v>795698153</v>
      </c>
      <c r="M664" s="641">
        <v>44865</v>
      </c>
      <c r="N664" s="630">
        <f t="shared" si="33"/>
        <v>10</v>
      </c>
      <c r="O664" s="630">
        <f t="shared" si="34"/>
        <v>10</v>
      </c>
      <c r="P664" s="631" t="str">
        <f t="shared" si="35"/>
        <v>Gastos_com_Pessoal</v>
      </c>
    </row>
    <row r="665" spans="1:16" ht="24" hidden="1" x14ac:dyDescent="0.2">
      <c r="A665" s="622">
        <f>IF(B665="","",COUNT('Diário 3º PA'!$A$4:$A$4242)+COUNT('Diário 4º PA'!$A$4:$A$2224)+COUNT('Diário 5º PA'!$A$4:$A$5221)+ROW()-3)</f>
        <v>6916</v>
      </c>
      <c r="B665" s="641">
        <v>44865</v>
      </c>
      <c r="C665" s="638">
        <v>44835</v>
      </c>
      <c r="D665" s="626" t="s">
        <v>104</v>
      </c>
      <c r="E665" s="626" t="s">
        <v>191</v>
      </c>
      <c r="F665" s="639">
        <v>1153.8800000000001</v>
      </c>
      <c r="G665" s="627" t="s">
        <v>8652</v>
      </c>
      <c r="H665" s="626" t="s">
        <v>140</v>
      </c>
      <c r="I665" s="627" t="s">
        <v>8651</v>
      </c>
      <c r="J665" s="634" t="s">
        <v>5990</v>
      </c>
      <c r="K665" s="632" t="s">
        <v>1531</v>
      </c>
      <c r="L665" s="634">
        <v>795698153</v>
      </c>
      <c r="M665" s="641">
        <v>44865</v>
      </c>
      <c r="N665" s="630">
        <f t="shared" si="33"/>
        <v>10</v>
      </c>
      <c r="O665" s="630">
        <f t="shared" si="34"/>
        <v>10</v>
      </c>
      <c r="P665" s="631" t="str">
        <f t="shared" si="35"/>
        <v>Gastos_com_Pessoal</v>
      </c>
    </row>
    <row r="666" spans="1:16" ht="24" hidden="1" x14ac:dyDescent="0.2">
      <c r="A666" s="622">
        <f>IF(B666="","",COUNT('Diário 3º PA'!$A$4:$A$4242)+COUNT('Diário 4º PA'!$A$4:$A$2224)+COUNT('Diário 5º PA'!$A$4:$A$5221)+ROW()-3)</f>
        <v>6917</v>
      </c>
      <c r="B666" s="641">
        <v>44865</v>
      </c>
      <c r="C666" s="638">
        <v>44835</v>
      </c>
      <c r="D666" s="626" t="s">
        <v>104</v>
      </c>
      <c r="E666" s="626" t="s">
        <v>189</v>
      </c>
      <c r="F666" s="639">
        <v>2558.15</v>
      </c>
      <c r="G666" s="627" t="s">
        <v>8653</v>
      </c>
      <c r="H666" s="626" t="s">
        <v>131</v>
      </c>
      <c r="I666" s="627" t="s">
        <v>8654</v>
      </c>
      <c r="J666" s="634" t="s">
        <v>5990</v>
      </c>
      <c r="K666" s="632" t="s">
        <v>1531</v>
      </c>
      <c r="L666" s="634">
        <v>795698153</v>
      </c>
      <c r="M666" s="641">
        <v>44865</v>
      </c>
      <c r="N666" s="630">
        <f t="shared" si="33"/>
        <v>10</v>
      </c>
      <c r="O666" s="630">
        <f t="shared" si="34"/>
        <v>10</v>
      </c>
      <c r="P666" s="631" t="str">
        <f t="shared" si="35"/>
        <v>Gastos_com_Pessoal</v>
      </c>
    </row>
    <row r="667" spans="1:16" ht="24" hidden="1" x14ac:dyDescent="0.2">
      <c r="A667" s="622">
        <f>IF(B667="","",COUNT('Diário 3º PA'!$A$4:$A$4242)+COUNT('Diário 4º PA'!$A$4:$A$2224)+COUNT('Diário 5º PA'!$A$4:$A$5221)+ROW()-3)</f>
        <v>6918</v>
      </c>
      <c r="B667" s="641">
        <v>44865</v>
      </c>
      <c r="C667" s="638">
        <v>44835</v>
      </c>
      <c r="D667" s="626" t="s">
        <v>104</v>
      </c>
      <c r="E667" s="626" t="s">
        <v>191</v>
      </c>
      <c r="F667" s="639">
        <v>906.19</v>
      </c>
      <c r="G667" s="627" t="s">
        <v>8655</v>
      </c>
      <c r="H667" s="626" t="s">
        <v>131</v>
      </c>
      <c r="I667" s="627" t="s">
        <v>8654</v>
      </c>
      <c r="J667" s="634" t="s">
        <v>5990</v>
      </c>
      <c r="K667" s="632" t="s">
        <v>1531</v>
      </c>
      <c r="L667" s="634">
        <v>795698153</v>
      </c>
      <c r="M667" s="641">
        <v>44865</v>
      </c>
      <c r="N667" s="630">
        <f t="shared" si="33"/>
        <v>10</v>
      </c>
      <c r="O667" s="630">
        <f t="shared" si="34"/>
        <v>10</v>
      </c>
      <c r="P667" s="631" t="str">
        <f t="shared" si="35"/>
        <v>Gastos_com_Pessoal</v>
      </c>
    </row>
    <row r="668" spans="1:16" ht="24" hidden="1" x14ac:dyDescent="0.2">
      <c r="A668" s="622">
        <f>IF(B668="","",COUNT('Diário 3º PA'!$A$4:$A$4242)+COUNT('Diário 4º PA'!$A$4:$A$2224)+COUNT('Diário 5º PA'!$A$4:$A$5221)+ROW()-3)</f>
        <v>6919</v>
      </c>
      <c r="B668" s="641">
        <v>44865</v>
      </c>
      <c r="C668" s="638">
        <v>44835</v>
      </c>
      <c r="D668" s="626" t="s">
        <v>104</v>
      </c>
      <c r="E668" s="626" t="s">
        <v>189</v>
      </c>
      <c r="F668" s="639">
        <v>2546.86</v>
      </c>
      <c r="G668" s="627" t="s">
        <v>8656</v>
      </c>
      <c r="H668" s="626" t="s">
        <v>137</v>
      </c>
      <c r="I668" s="627" t="s">
        <v>8657</v>
      </c>
      <c r="J668" s="634" t="s">
        <v>5990</v>
      </c>
      <c r="K668" s="632" t="s">
        <v>1531</v>
      </c>
      <c r="L668" s="634">
        <v>795698153</v>
      </c>
      <c r="M668" s="641">
        <v>44865</v>
      </c>
      <c r="N668" s="630">
        <f t="shared" si="33"/>
        <v>10</v>
      </c>
      <c r="O668" s="630">
        <f t="shared" si="34"/>
        <v>10</v>
      </c>
      <c r="P668" s="631" t="str">
        <f t="shared" si="35"/>
        <v>Gastos_com_Pessoal</v>
      </c>
    </row>
    <row r="669" spans="1:16" ht="24" hidden="1" x14ac:dyDescent="0.2">
      <c r="A669" s="622">
        <f>IF(B669="","",COUNT('Diário 3º PA'!$A$4:$A$4242)+COUNT('Diário 4º PA'!$A$4:$A$2224)+COUNT('Diário 5º PA'!$A$4:$A$5221)+ROW()-3)</f>
        <v>6920</v>
      </c>
      <c r="B669" s="641">
        <v>44865</v>
      </c>
      <c r="C669" s="638">
        <v>44835</v>
      </c>
      <c r="D669" s="626" t="s">
        <v>104</v>
      </c>
      <c r="E669" s="626" t="s">
        <v>191</v>
      </c>
      <c r="F669" s="639">
        <v>889.65</v>
      </c>
      <c r="G669" s="627" t="s">
        <v>8658</v>
      </c>
      <c r="H669" s="626" t="s">
        <v>137</v>
      </c>
      <c r="I669" s="627" t="s">
        <v>8657</v>
      </c>
      <c r="J669" s="634" t="s">
        <v>5990</v>
      </c>
      <c r="K669" s="632" t="s">
        <v>1531</v>
      </c>
      <c r="L669" s="634">
        <v>795698153</v>
      </c>
      <c r="M669" s="641">
        <v>44865</v>
      </c>
      <c r="N669" s="630">
        <f t="shared" si="33"/>
        <v>10</v>
      </c>
      <c r="O669" s="630">
        <f t="shared" si="34"/>
        <v>10</v>
      </c>
      <c r="P669" s="631" t="str">
        <f t="shared" si="35"/>
        <v>Gastos_com_Pessoal</v>
      </c>
    </row>
    <row r="670" spans="1:16" ht="24" hidden="1" x14ac:dyDescent="0.2">
      <c r="A670" s="622">
        <f>IF(B670="","",COUNT('Diário 3º PA'!$A$4:$A$4242)+COUNT('Diário 4º PA'!$A$4:$A$2224)+COUNT('Diário 5º PA'!$A$4:$A$5221)+ROW()-3)</f>
        <v>6921</v>
      </c>
      <c r="B670" s="641">
        <v>44865</v>
      </c>
      <c r="C670" s="638">
        <v>44835</v>
      </c>
      <c r="D670" s="626" t="s">
        <v>104</v>
      </c>
      <c r="E670" s="626" t="s">
        <v>189</v>
      </c>
      <c r="F670" s="639">
        <v>2473.56</v>
      </c>
      <c r="G670" s="627" t="s">
        <v>8659</v>
      </c>
      <c r="H670" s="626" t="s">
        <v>131</v>
      </c>
      <c r="I670" s="627" t="s">
        <v>8660</v>
      </c>
      <c r="J670" s="634" t="s">
        <v>5990</v>
      </c>
      <c r="K670" s="632" t="s">
        <v>1531</v>
      </c>
      <c r="L670" s="634">
        <v>795698153</v>
      </c>
      <c r="M670" s="641">
        <v>44865</v>
      </c>
      <c r="N670" s="630">
        <f t="shared" si="33"/>
        <v>10</v>
      </c>
      <c r="O670" s="630">
        <f t="shared" si="34"/>
        <v>10</v>
      </c>
      <c r="P670" s="631" t="str">
        <f t="shared" si="35"/>
        <v>Gastos_com_Pessoal</v>
      </c>
    </row>
    <row r="671" spans="1:16" ht="24" hidden="1" x14ac:dyDescent="0.2">
      <c r="A671" s="622">
        <f>IF(B671="","",COUNT('Diário 3º PA'!$A$4:$A$4242)+COUNT('Diário 4º PA'!$A$4:$A$2224)+COUNT('Diário 5º PA'!$A$4:$A$5221)+ROW()-3)</f>
        <v>6922</v>
      </c>
      <c r="B671" s="641">
        <v>44865</v>
      </c>
      <c r="C671" s="638">
        <v>44835</v>
      </c>
      <c r="D671" s="626" t="s">
        <v>104</v>
      </c>
      <c r="E671" s="626" t="s">
        <v>191</v>
      </c>
      <c r="F671" s="639">
        <v>842.22</v>
      </c>
      <c r="G671" s="627" t="s">
        <v>8661</v>
      </c>
      <c r="H671" s="626" t="s">
        <v>131</v>
      </c>
      <c r="I671" s="627" t="s">
        <v>8660</v>
      </c>
      <c r="J671" s="634" t="s">
        <v>5990</v>
      </c>
      <c r="K671" s="632" t="s">
        <v>1531</v>
      </c>
      <c r="L671" s="634">
        <v>795698153</v>
      </c>
      <c r="M671" s="641">
        <v>44865</v>
      </c>
      <c r="N671" s="630">
        <f t="shared" si="33"/>
        <v>10</v>
      </c>
      <c r="O671" s="630">
        <f t="shared" si="34"/>
        <v>10</v>
      </c>
      <c r="P671" s="631" t="str">
        <f t="shared" si="35"/>
        <v>Gastos_com_Pessoal</v>
      </c>
    </row>
    <row r="672" spans="1:16" ht="24" hidden="1" x14ac:dyDescent="0.2">
      <c r="A672" s="622">
        <f>IF(B672="","",COUNT('Diário 3º PA'!$A$4:$A$4242)+COUNT('Diário 4º PA'!$A$4:$A$2224)+COUNT('Diário 5º PA'!$A$4:$A$5221)+ROW()-3)</f>
        <v>6923</v>
      </c>
      <c r="B672" s="641">
        <v>44865</v>
      </c>
      <c r="C672" s="638">
        <v>44835</v>
      </c>
      <c r="D672" s="626" t="s">
        <v>104</v>
      </c>
      <c r="E672" s="626" t="s">
        <v>189</v>
      </c>
      <c r="F672" s="639">
        <v>2402.31</v>
      </c>
      <c r="G672" s="627" t="s">
        <v>8662</v>
      </c>
      <c r="H672" s="626" t="s">
        <v>135</v>
      </c>
      <c r="I672" s="627" t="s">
        <v>8663</v>
      </c>
      <c r="J672" s="634" t="s">
        <v>5990</v>
      </c>
      <c r="K672" s="632" t="s">
        <v>1531</v>
      </c>
      <c r="L672" s="634">
        <v>795698153</v>
      </c>
      <c r="M672" s="641">
        <v>44865</v>
      </c>
      <c r="N672" s="630">
        <f t="shared" si="33"/>
        <v>10</v>
      </c>
      <c r="O672" s="630">
        <f t="shared" si="34"/>
        <v>10</v>
      </c>
      <c r="P672" s="631" t="str">
        <f t="shared" si="35"/>
        <v>Gastos_com_Pessoal</v>
      </c>
    </row>
    <row r="673" spans="1:16" ht="24" hidden="1" x14ac:dyDescent="0.2">
      <c r="A673" s="622">
        <f>IF(B673="","",COUNT('Diário 3º PA'!$A$4:$A$4242)+COUNT('Diário 4º PA'!$A$4:$A$2224)+COUNT('Diário 5º PA'!$A$4:$A$5221)+ROW()-3)</f>
        <v>6924</v>
      </c>
      <c r="B673" s="641">
        <v>44865</v>
      </c>
      <c r="C673" s="638">
        <v>44835</v>
      </c>
      <c r="D673" s="626" t="s">
        <v>104</v>
      </c>
      <c r="E673" s="626" t="s">
        <v>191</v>
      </c>
      <c r="F673" s="639">
        <v>853.16</v>
      </c>
      <c r="G673" s="627" t="s">
        <v>8664</v>
      </c>
      <c r="H673" s="626" t="s">
        <v>135</v>
      </c>
      <c r="I673" s="627" t="s">
        <v>8663</v>
      </c>
      <c r="J673" s="634" t="s">
        <v>5990</v>
      </c>
      <c r="K673" s="632" t="s">
        <v>1531</v>
      </c>
      <c r="L673" s="634">
        <v>795698153</v>
      </c>
      <c r="M673" s="641">
        <v>44865</v>
      </c>
      <c r="N673" s="630">
        <f t="shared" si="33"/>
        <v>10</v>
      </c>
      <c r="O673" s="630">
        <f t="shared" si="34"/>
        <v>10</v>
      </c>
      <c r="P673" s="631" t="str">
        <f t="shared" si="35"/>
        <v>Gastos_com_Pessoal</v>
      </c>
    </row>
    <row r="674" spans="1:16" ht="24" hidden="1" x14ac:dyDescent="0.2">
      <c r="A674" s="622">
        <f>IF(B674="","",COUNT('Diário 3º PA'!$A$4:$A$4242)+COUNT('Diário 4º PA'!$A$4:$A$2224)+COUNT('Diário 5º PA'!$A$4:$A$5221)+ROW()-3)</f>
        <v>6925</v>
      </c>
      <c r="B674" s="641">
        <v>44865</v>
      </c>
      <c r="C674" s="638">
        <v>44835</v>
      </c>
      <c r="D674" s="626" t="s">
        <v>104</v>
      </c>
      <c r="E674" s="626" t="s">
        <v>189</v>
      </c>
      <c r="F674" s="639">
        <v>1785.13</v>
      </c>
      <c r="G674" s="627" t="s">
        <v>8665</v>
      </c>
      <c r="H674" s="626" t="s">
        <v>129</v>
      </c>
      <c r="I674" s="627" t="s">
        <v>8666</v>
      </c>
      <c r="J674" s="634" t="s">
        <v>5990</v>
      </c>
      <c r="K674" s="632" t="s">
        <v>1531</v>
      </c>
      <c r="L674" s="634">
        <v>795698153</v>
      </c>
      <c r="M674" s="641">
        <v>44865</v>
      </c>
      <c r="N674" s="630">
        <f t="shared" si="33"/>
        <v>10</v>
      </c>
      <c r="O674" s="630">
        <f t="shared" si="34"/>
        <v>10</v>
      </c>
      <c r="P674" s="631" t="str">
        <f t="shared" si="35"/>
        <v>Gastos_com_Pessoal</v>
      </c>
    </row>
    <row r="675" spans="1:16" ht="24" hidden="1" x14ac:dyDescent="0.2">
      <c r="A675" s="622">
        <f>IF(B675="","",COUNT('Diário 3º PA'!$A$4:$A$4242)+COUNT('Diário 4º PA'!$A$4:$A$2224)+COUNT('Diário 5º PA'!$A$4:$A$5221)+ROW()-3)</f>
        <v>6926</v>
      </c>
      <c r="B675" s="641">
        <v>44865</v>
      </c>
      <c r="C675" s="638">
        <v>44835</v>
      </c>
      <c r="D675" s="626" t="s">
        <v>104</v>
      </c>
      <c r="E675" s="626" t="s">
        <v>191</v>
      </c>
      <c r="F675" s="639">
        <v>608.27</v>
      </c>
      <c r="G675" s="627" t="s">
        <v>8667</v>
      </c>
      <c r="H675" s="626" t="s">
        <v>129</v>
      </c>
      <c r="I675" s="627" t="s">
        <v>8666</v>
      </c>
      <c r="J675" s="634" t="s">
        <v>5990</v>
      </c>
      <c r="K675" s="632" t="s">
        <v>1531</v>
      </c>
      <c r="L675" s="634">
        <v>795698153</v>
      </c>
      <c r="M675" s="641">
        <v>44865</v>
      </c>
      <c r="N675" s="630">
        <f t="shared" si="33"/>
        <v>10</v>
      </c>
      <c r="O675" s="630">
        <f t="shared" si="34"/>
        <v>10</v>
      </c>
      <c r="P675" s="631" t="str">
        <f t="shared" si="35"/>
        <v>Gastos_com_Pessoal</v>
      </c>
    </row>
    <row r="676" spans="1:16" ht="24" hidden="1" x14ac:dyDescent="0.2">
      <c r="A676" s="622">
        <f>IF(B676="","",COUNT('Diário 3º PA'!$A$4:$A$4242)+COUNT('Diário 4º PA'!$A$4:$A$2224)+COUNT('Diário 5º PA'!$A$4:$A$5221)+ROW()-3)</f>
        <v>6927</v>
      </c>
      <c r="B676" s="641">
        <v>44865</v>
      </c>
      <c r="C676" s="638">
        <v>44835</v>
      </c>
      <c r="D676" s="626" t="s">
        <v>104</v>
      </c>
      <c r="E676" s="626" t="s">
        <v>189</v>
      </c>
      <c r="F676" s="639">
        <v>1200.8399999999999</v>
      </c>
      <c r="G676" s="627" t="s">
        <v>8668</v>
      </c>
      <c r="H676" s="626" t="s">
        <v>140</v>
      </c>
      <c r="I676" s="627" t="s">
        <v>8669</v>
      </c>
      <c r="J676" s="634" t="s">
        <v>5990</v>
      </c>
      <c r="K676" s="632" t="s">
        <v>1531</v>
      </c>
      <c r="L676" s="634">
        <v>795698153</v>
      </c>
      <c r="M676" s="641">
        <v>44865</v>
      </c>
      <c r="N676" s="630">
        <f t="shared" si="33"/>
        <v>10</v>
      </c>
      <c r="O676" s="630">
        <f t="shared" si="34"/>
        <v>10</v>
      </c>
      <c r="P676" s="631" t="str">
        <f t="shared" si="35"/>
        <v>Gastos_com_Pessoal</v>
      </c>
    </row>
    <row r="677" spans="1:16" ht="24" hidden="1" x14ac:dyDescent="0.2">
      <c r="A677" s="622">
        <f>IF(B677="","",COUNT('Diário 3º PA'!$A$4:$A$4242)+COUNT('Diário 4º PA'!$A$4:$A$2224)+COUNT('Diário 5º PA'!$A$4:$A$5221)+ROW()-3)</f>
        <v>6928</v>
      </c>
      <c r="B677" s="641">
        <v>44865</v>
      </c>
      <c r="C677" s="638">
        <v>44835</v>
      </c>
      <c r="D677" s="626" t="s">
        <v>104</v>
      </c>
      <c r="E677" s="626" t="s">
        <v>191</v>
      </c>
      <c r="F677" s="639">
        <v>400.3</v>
      </c>
      <c r="G677" s="627" t="s">
        <v>8670</v>
      </c>
      <c r="H677" s="626" t="s">
        <v>140</v>
      </c>
      <c r="I677" s="627" t="s">
        <v>8669</v>
      </c>
      <c r="J677" s="634" t="s">
        <v>5990</v>
      </c>
      <c r="K677" s="632" t="s">
        <v>1531</v>
      </c>
      <c r="L677" s="634">
        <v>795698153</v>
      </c>
      <c r="M677" s="641">
        <v>44865</v>
      </c>
      <c r="N677" s="630">
        <f t="shared" si="33"/>
        <v>10</v>
      </c>
      <c r="O677" s="630">
        <f t="shared" si="34"/>
        <v>10</v>
      </c>
      <c r="P677" s="631" t="str">
        <f t="shared" si="35"/>
        <v>Gastos_com_Pessoal</v>
      </c>
    </row>
    <row r="678" spans="1:16" ht="24" hidden="1" x14ac:dyDescent="0.2">
      <c r="A678" s="622">
        <f>IF(B678="","",COUNT('Diário 3º PA'!$A$4:$A$4242)+COUNT('Diário 4º PA'!$A$4:$A$2224)+COUNT('Diário 5º PA'!$A$4:$A$5221)+ROW()-3)</f>
        <v>6929</v>
      </c>
      <c r="B678" s="641">
        <v>44865</v>
      </c>
      <c r="C678" s="638">
        <v>44835</v>
      </c>
      <c r="D678" s="627" t="s">
        <v>101</v>
      </c>
      <c r="E678" s="627" t="s">
        <v>101</v>
      </c>
      <c r="F678" s="639">
        <v>251873.53</v>
      </c>
      <c r="G678" s="627" t="s">
        <v>2477</v>
      </c>
      <c r="H678" s="627" t="s">
        <v>127</v>
      </c>
      <c r="I678" s="627" t="s">
        <v>664</v>
      </c>
      <c r="J678" s="635" t="s">
        <v>666</v>
      </c>
      <c r="K678" s="635" t="s">
        <v>1461</v>
      </c>
      <c r="L678" s="635" t="s">
        <v>666</v>
      </c>
      <c r="M678" s="641">
        <v>44865</v>
      </c>
      <c r="N678" s="630">
        <f t="shared" si="33"/>
        <v>10</v>
      </c>
      <c r="O678" s="630">
        <f t="shared" si="34"/>
        <v>10</v>
      </c>
      <c r="P678" s="631" t="str">
        <f t="shared" si="35"/>
        <v>Rendimentos_de_Aplicações_Fin.</v>
      </c>
    </row>
    <row r="679" spans="1:16" hidden="1" x14ac:dyDescent="0.2">
      <c r="A679" s="622">
        <f>IF(B679="","",COUNT('Diário 3º PA'!$A$4:$A$4242)+COUNT('Diário 4º PA'!$A$4:$A$2224)+COUNT('Diário 5º PA'!$A$4:$A$5221)+ROW()-3)</f>
        <v>6930</v>
      </c>
      <c r="B679" s="641">
        <v>44866</v>
      </c>
      <c r="C679" s="638">
        <v>44835</v>
      </c>
      <c r="D679" s="627" t="s">
        <v>115</v>
      </c>
      <c r="E679" s="626" t="s">
        <v>376</v>
      </c>
      <c r="F679" s="639">
        <v>984.68</v>
      </c>
      <c r="G679" s="633" t="s">
        <v>3437</v>
      </c>
      <c r="H679" s="626" t="s">
        <v>132</v>
      </c>
      <c r="I679" s="627" t="s">
        <v>674</v>
      </c>
      <c r="J679" s="629" t="s">
        <v>704</v>
      </c>
      <c r="K679" s="635" t="s">
        <v>428</v>
      </c>
      <c r="L679" s="634">
        <v>27618</v>
      </c>
      <c r="M679" s="641">
        <v>44854</v>
      </c>
      <c r="N679" s="630">
        <f t="shared" si="33"/>
        <v>11</v>
      </c>
      <c r="O679" s="630">
        <f t="shared" si="34"/>
        <v>10</v>
      </c>
      <c r="P679" s="631" t="str">
        <f t="shared" si="35"/>
        <v>Gastos_Gerais</v>
      </c>
    </row>
    <row r="680" spans="1:16" ht="24" hidden="1" x14ac:dyDescent="0.2">
      <c r="A680" s="622">
        <f>IF(B680="","",COUNT('Diário 3º PA'!$A$4:$A$4242)+COUNT('Diário 4º PA'!$A$4:$A$2224)+COUNT('Diário 5º PA'!$A$4:$A$5221)+ROW()-3)</f>
        <v>6931</v>
      </c>
      <c r="B680" s="641">
        <v>44866</v>
      </c>
      <c r="C680" s="638">
        <v>44835</v>
      </c>
      <c r="D680" s="626" t="s">
        <v>115</v>
      </c>
      <c r="E680" s="626" t="s">
        <v>366</v>
      </c>
      <c r="F680" s="639">
        <v>41.8</v>
      </c>
      <c r="G680" s="626" t="s">
        <v>4644</v>
      </c>
      <c r="H680" s="626" t="s">
        <v>136</v>
      </c>
      <c r="I680" s="627" t="s">
        <v>8629</v>
      </c>
      <c r="J680" s="629" t="s">
        <v>704</v>
      </c>
      <c r="K680" s="657" t="s">
        <v>428</v>
      </c>
      <c r="L680" s="634">
        <v>6</v>
      </c>
      <c r="M680" s="641">
        <v>44865</v>
      </c>
      <c r="N680" s="630">
        <f t="shared" si="33"/>
        <v>11</v>
      </c>
      <c r="O680" s="630">
        <f t="shared" si="34"/>
        <v>10</v>
      </c>
      <c r="P680" s="631" t="str">
        <f t="shared" si="35"/>
        <v>Gastos_Gerais</v>
      </c>
    </row>
    <row r="681" spans="1:16" ht="24" hidden="1" x14ac:dyDescent="0.2">
      <c r="A681" s="622">
        <f>IF(B681="","",COUNT('Diário 3º PA'!$A$4:$A$4242)+COUNT('Diário 4º PA'!$A$4:$A$2224)+COUNT('Diário 5º PA'!$A$4:$A$5221)+ROW()-3)</f>
        <v>6932</v>
      </c>
      <c r="B681" s="641">
        <v>44866</v>
      </c>
      <c r="C681" s="638">
        <v>44866</v>
      </c>
      <c r="D681" s="626" t="s">
        <v>115</v>
      </c>
      <c r="E681" s="626" t="s">
        <v>336</v>
      </c>
      <c r="F681" s="639">
        <v>140</v>
      </c>
      <c r="G681" s="626" t="s">
        <v>8671</v>
      </c>
      <c r="H681" s="626" t="s">
        <v>139</v>
      </c>
      <c r="I681" s="627" t="s">
        <v>8672</v>
      </c>
      <c r="J681" s="634" t="s">
        <v>1464</v>
      </c>
      <c r="K681" s="657" t="s">
        <v>428</v>
      </c>
      <c r="L681" s="634">
        <v>262</v>
      </c>
      <c r="M681" s="641">
        <v>44866</v>
      </c>
      <c r="N681" s="630">
        <f t="shared" si="33"/>
        <v>11</v>
      </c>
      <c r="O681" s="630">
        <f t="shared" si="34"/>
        <v>11</v>
      </c>
      <c r="P681" s="631" t="str">
        <f t="shared" si="35"/>
        <v>Gastos_Gerais</v>
      </c>
    </row>
    <row r="682" spans="1:16" ht="24" hidden="1" x14ac:dyDescent="0.2">
      <c r="A682" s="622">
        <f>IF(B682="","",COUNT('Diário 3º PA'!$A$4:$A$4242)+COUNT('Diário 4º PA'!$A$4:$A$2224)+COUNT('Diário 5º PA'!$A$4:$A$5221)+ROW()-3)</f>
        <v>6933</v>
      </c>
      <c r="B682" s="641">
        <v>44866</v>
      </c>
      <c r="C682" s="638">
        <v>44835</v>
      </c>
      <c r="D682" s="626" t="s">
        <v>115</v>
      </c>
      <c r="E682" s="626" t="s">
        <v>366</v>
      </c>
      <c r="F682" s="639">
        <v>62.7</v>
      </c>
      <c r="G682" s="626" t="s">
        <v>4644</v>
      </c>
      <c r="H682" s="626" t="s">
        <v>138</v>
      </c>
      <c r="I682" s="627" t="s">
        <v>8629</v>
      </c>
      <c r="J682" s="634" t="s">
        <v>1464</v>
      </c>
      <c r="K682" s="657" t="s">
        <v>428</v>
      </c>
      <c r="L682" s="634">
        <v>7</v>
      </c>
      <c r="M682" s="641">
        <v>44865</v>
      </c>
      <c r="N682" s="630">
        <f t="shared" si="33"/>
        <v>11</v>
      </c>
      <c r="O682" s="630">
        <f t="shared" si="34"/>
        <v>10</v>
      </c>
      <c r="P682" s="631" t="str">
        <f t="shared" si="35"/>
        <v>Gastos_Gerais</v>
      </c>
    </row>
    <row r="683" spans="1:16" ht="24" hidden="1" x14ac:dyDescent="0.2">
      <c r="A683" s="622">
        <f>IF(B683="","",COUNT('Diário 3º PA'!$A$4:$A$4242)+COUNT('Diário 4º PA'!$A$4:$A$2224)+COUNT('Diário 5º PA'!$A$4:$A$5221)+ROW()-3)</f>
        <v>6934</v>
      </c>
      <c r="B683" s="641">
        <v>44866</v>
      </c>
      <c r="C683" s="638">
        <v>44866</v>
      </c>
      <c r="D683" s="626" t="s">
        <v>115</v>
      </c>
      <c r="E683" s="626" t="s">
        <v>318</v>
      </c>
      <c r="F683" s="639">
        <v>176</v>
      </c>
      <c r="G683" s="626" t="s">
        <v>8673</v>
      </c>
      <c r="H683" s="626" t="s">
        <v>135</v>
      </c>
      <c r="I683" s="627" t="s">
        <v>8674</v>
      </c>
      <c r="J683" s="634" t="s">
        <v>1464</v>
      </c>
      <c r="K683" s="657" t="s">
        <v>428</v>
      </c>
      <c r="L683" s="634">
        <v>702</v>
      </c>
      <c r="M683" s="641">
        <v>44866</v>
      </c>
      <c r="N683" s="630">
        <f t="shared" si="33"/>
        <v>11</v>
      </c>
      <c r="O683" s="630">
        <f t="shared" si="34"/>
        <v>11</v>
      </c>
      <c r="P683" s="631" t="str">
        <f t="shared" si="35"/>
        <v>Gastos_Gerais</v>
      </c>
    </row>
    <row r="684" spans="1:16" ht="24" hidden="1" x14ac:dyDescent="0.2">
      <c r="A684" s="622">
        <f>IF(B684="","",COUNT('Diário 3º PA'!$A$4:$A$4242)+COUNT('Diário 4º PA'!$A$4:$A$2224)+COUNT('Diário 5º PA'!$A$4:$A$5221)+ROW()-3)</f>
        <v>6935</v>
      </c>
      <c r="B684" s="641">
        <v>44866</v>
      </c>
      <c r="C684" s="638">
        <v>44866</v>
      </c>
      <c r="D684" s="626" t="s">
        <v>115</v>
      </c>
      <c r="E684" s="626" t="s">
        <v>318</v>
      </c>
      <c r="F684" s="639">
        <v>59.4</v>
      </c>
      <c r="G684" s="626" t="s">
        <v>8675</v>
      </c>
      <c r="H684" s="626" t="s">
        <v>135</v>
      </c>
      <c r="I684" s="627" t="s">
        <v>8676</v>
      </c>
      <c r="J684" s="634" t="s">
        <v>1464</v>
      </c>
      <c r="K684" s="657" t="s">
        <v>428</v>
      </c>
      <c r="L684" s="634">
        <v>209</v>
      </c>
      <c r="M684" s="641">
        <v>44866</v>
      </c>
      <c r="N684" s="630">
        <f t="shared" si="33"/>
        <v>11</v>
      </c>
      <c r="O684" s="630">
        <f t="shared" si="34"/>
        <v>11</v>
      </c>
      <c r="P684" s="631" t="str">
        <f t="shared" si="35"/>
        <v>Gastos_Gerais</v>
      </c>
    </row>
    <row r="685" spans="1:16" ht="24" hidden="1" x14ac:dyDescent="0.2">
      <c r="A685" s="622">
        <f>IF(B685="","",COUNT('Diário 3º PA'!$A$4:$A$4242)+COUNT('Diário 4º PA'!$A$4:$A$2224)+COUNT('Diário 5º PA'!$A$4:$A$5221)+ROW()-3)</f>
        <v>6936</v>
      </c>
      <c r="B685" s="641">
        <v>44866</v>
      </c>
      <c r="C685" s="638">
        <v>44835</v>
      </c>
      <c r="D685" s="626" t="s">
        <v>115</v>
      </c>
      <c r="E685" s="626" t="s">
        <v>378</v>
      </c>
      <c r="F685" s="639">
        <v>120</v>
      </c>
      <c r="G685" s="626" t="s">
        <v>8677</v>
      </c>
      <c r="H685" s="626" t="s">
        <v>130</v>
      </c>
      <c r="I685" s="627" t="s">
        <v>8678</v>
      </c>
      <c r="J685" s="629" t="s">
        <v>704</v>
      </c>
      <c r="K685" s="657" t="s">
        <v>428</v>
      </c>
      <c r="L685" s="634">
        <v>202236</v>
      </c>
      <c r="M685" s="641">
        <v>44838</v>
      </c>
      <c r="N685" s="630">
        <f t="shared" si="33"/>
        <v>11</v>
      </c>
      <c r="O685" s="630">
        <f t="shared" si="34"/>
        <v>10</v>
      </c>
      <c r="P685" s="631" t="str">
        <f t="shared" si="35"/>
        <v>Gastos_Gerais</v>
      </c>
    </row>
    <row r="686" spans="1:16" ht="36" hidden="1" x14ac:dyDescent="0.2">
      <c r="A686" s="622">
        <f>IF(B686="","",COUNT('Diário 3º PA'!$A$4:$A$4242)+COUNT('Diário 4º PA'!$A$4:$A$2224)+COUNT('Diário 5º PA'!$A$4:$A$5221)+ROW()-3)</f>
        <v>6937</v>
      </c>
      <c r="B686" s="641">
        <v>44866</v>
      </c>
      <c r="C686" s="638">
        <v>44835</v>
      </c>
      <c r="D686" s="626" t="s">
        <v>115</v>
      </c>
      <c r="E686" s="626" t="s">
        <v>378</v>
      </c>
      <c r="F686" s="639">
        <v>120</v>
      </c>
      <c r="G686" s="626" t="s">
        <v>8679</v>
      </c>
      <c r="H686" s="626" t="s">
        <v>130</v>
      </c>
      <c r="I686" s="627" t="s">
        <v>8678</v>
      </c>
      <c r="J686" s="629" t="s">
        <v>704</v>
      </c>
      <c r="K686" s="657" t="s">
        <v>428</v>
      </c>
      <c r="L686" s="634">
        <v>5015</v>
      </c>
      <c r="M686" s="641">
        <v>44838</v>
      </c>
      <c r="N686" s="630">
        <f t="shared" si="33"/>
        <v>11</v>
      </c>
      <c r="O686" s="630">
        <f t="shared" si="34"/>
        <v>10</v>
      </c>
      <c r="P686" s="631" t="str">
        <f t="shared" si="35"/>
        <v>Gastos_Gerais</v>
      </c>
    </row>
    <row r="687" spans="1:16" ht="24" hidden="1" x14ac:dyDescent="0.2">
      <c r="A687" s="622">
        <f>IF(B687="","",COUNT('Diário 3º PA'!$A$4:$A$4242)+COUNT('Diário 4º PA'!$A$4:$A$2224)+COUNT('Diário 5º PA'!$A$4:$A$5221)+ROW()-3)</f>
        <v>6938</v>
      </c>
      <c r="B687" s="641">
        <v>44866</v>
      </c>
      <c r="C687" s="638">
        <v>44835</v>
      </c>
      <c r="D687" s="627" t="s">
        <v>115</v>
      </c>
      <c r="E687" s="626" t="s">
        <v>298</v>
      </c>
      <c r="F687" s="639">
        <v>2466.42</v>
      </c>
      <c r="G687" s="626" t="s">
        <v>298</v>
      </c>
      <c r="H687" s="626" t="s">
        <v>129</v>
      </c>
      <c r="I687" s="627" t="s">
        <v>574</v>
      </c>
      <c r="J687" s="629" t="s">
        <v>704</v>
      </c>
      <c r="K687" s="657" t="s">
        <v>428</v>
      </c>
      <c r="L687" s="634">
        <v>25667</v>
      </c>
      <c r="M687" s="641">
        <v>44853</v>
      </c>
      <c r="N687" s="630">
        <f t="shared" si="33"/>
        <v>11</v>
      </c>
      <c r="O687" s="630">
        <f t="shared" si="34"/>
        <v>10</v>
      </c>
      <c r="P687" s="631" t="str">
        <f t="shared" si="35"/>
        <v>Gastos_Gerais</v>
      </c>
    </row>
    <row r="688" spans="1:16" ht="24" hidden="1" x14ac:dyDescent="0.2">
      <c r="A688" s="622">
        <f>IF(B688="","",COUNT('Diário 3º PA'!$A$4:$A$4242)+COUNT('Diário 4º PA'!$A$4:$A$2224)+COUNT('Diário 5º PA'!$A$4:$A$5221)+ROW()-3)</f>
        <v>6939</v>
      </c>
      <c r="B688" s="641">
        <v>44866</v>
      </c>
      <c r="C688" s="638">
        <v>44866</v>
      </c>
      <c r="D688" s="633" t="s">
        <v>115</v>
      </c>
      <c r="E688" s="626" t="s">
        <v>328</v>
      </c>
      <c r="F688" s="639">
        <v>1500</v>
      </c>
      <c r="G688" s="626" t="s">
        <v>1085</v>
      </c>
      <c r="H688" s="626" t="s">
        <v>138</v>
      </c>
      <c r="I688" s="627" t="s">
        <v>727</v>
      </c>
      <c r="J688" s="629" t="s">
        <v>704</v>
      </c>
      <c r="K688" s="635" t="s">
        <v>428</v>
      </c>
      <c r="L688" s="634">
        <v>1995606</v>
      </c>
      <c r="M688" s="641">
        <v>44866</v>
      </c>
      <c r="N688" s="630">
        <f t="shared" si="33"/>
        <v>11</v>
      </c>
      <c r="O688" s="630">
        <f t="shared" si="34"/>
        <v>11</v>
      </c>
      <c r="P688" s="631" t="str">
        <f t="shared" si="35"/>
        <v>Gastos_Gerais</v>
      </c>
    </row>
    <row r="689" spans="1:16" ht="24" hidden="1" x14ac:dyDescent="0.2">
      <c r="A689" s="622">
        <f>IF(B689="","",COUNT('Diário 3º PA'!$A$4:$A$4242)+COUNT('Diário 4º PA'!$A$4:$A$2224)+COUNT('Diário 5º PA'!$A$4:$A$5221)+ROW()-3)</f>
        <v>6940</v>
      </c>
      <c r="B689" s="641">
        <v>44866</v>
      </c>
      <c r="C689" s="638">
        <v>44835</v>
      </c>
      <c r="D689" s="626" t="s">
        <v>115</v>
      </c>
      <c r="E689" s="626" t="s">
        <v>364</v>
      </c>
      <c r="F689" s="639">
        <v>1053.7</v>
      </c>
      <c r="G689" s="626" t="s">
        <v>1079</v>
      </c>
      <c r="H689" s="626" t="s">
        <v>130</v>
      </c>
      <c r="I689" s="627" t="s">
        <v>3548</v>
      </c>
      <c r="J689" s="629" t="s">
        <v>704</v>
      </c>
      <c r="K689" s="657" t="s">
        <v>428</v>
      </c>
      <c r="L689" s="634">
        <v>217</v>
      </c>
      <c r="M689" s="641">
        <v>44859</v>
      </c>
      <c r="N689" s="630">
        <f t="shared" si="33"/>
        <v>11</v>
      </c>
      <c r="O689" s="630">
        <f t="shared" si="34"/>
        <v>10</v>
      </c>
      <c r="P689" s="631" t="str">
        <f t="shared" si="35"/>
        <v>Gastos_Gerais</v>
      </c>
    </row>
    <row r="690" spans="1:16" ht="24" hidden="1" x14ac:dyDescent="0.2">
      <c r="A690" s="622">
        <f>IF(B690="","",COUNT('Diário 3º PA'!$A$4:$A$4242)+COUNT('Diário 4º PA'!$A$4:$A$2224)+COUNT('Diário 5º PA'!$A$4:$A$5221)+ROW()-3)</f>
        <v>6941</v>
      </c>
      <c r="B690" s="641">
        <v>44866</v>
      </c>
      <c r="C690" s="638">
        <v>44835</v>
      </c>
      <c r="D690" s="633" t="s">
        <v>115</v>
      </c>
      <c r="E690" s="633" t="s">
        <v>378</v>
      </c>
      <c r="F690" s="639">
        <v>81</v>
      </c>
      <c r="G690" s="633" t="s">
        <v>8680</v>
      </c>
      <c r="H690" s="633" t="s">
        <v>130</v>
      </c>
      <c r="I690" s="633" t="s">
        <v>7757</v>
      </c>
      <c r="J690" s="629" t="s">
        <v>704</v>
      </c>
      <c r="K690" s="657" t="s">
        <v>428</v>
      </c>
      <c r="L690" s="657">
        <v>3913</v>
      </c>
      <c r="M690" s="659">
        <v>44818</v>
      </c>
      <c r="N690" s="630">
        <f t="shared" si="33"/>
        <v>11</v>
      </c>
      <c r="O690" s="630">
        <f t="shared" si="34"/>
        <v>10</v>
      </c>
      <c r="P690" s="631" t="str">
        <f t="shared" si="35"/>
        <v>Gastos_Gerais</v>
      </c>
    </row>
    <row r="691" spans="1:16" ht="24" hidden="1" x14ac:dyDescent="0.2">
      <c r="A691" s="622">
        <f>IF(B691="","",COUNT('Diário 3º PA'!$A$4:$A$4242)+COUNT('Diário 4º PA'!$A$4:$A$2224)+COUNT('Diário 5º PA'!$A$4:$A$5221)+ROW()-3)</f>
        <v>6942</v>
      </c>
      <c r="B691" s="641">
        <v>44866</v>
      </c>
      <c r="C691" s="638">
        <v>44866</v>
      </c>
      <c r="D691" s="633" t="s">
        <v>115</v>
      </c>
      <c r="E691" s="626" t="s">
        <v>328</v>
      </c>
      <c r="F691" s="639">
        <v>1500</v>
      </c>
      <c r="G691" s="626" t="s">
        <v>1139</v>
      </c>
      <c r="H691" s="626" t="s">
        <v>136</v>
      </c>
      <c r="I691" s="627" t="s">
        <v>727</v>
      </c>
      <c r="J691" s="629" t="s">
        <v>704</v>
      </c>
      <c r="K691" s="635" t="s">
        <v>428</v>
      </c>
      <c r="L691" s="634">
        <v>1995637</v>
      </c>
      <c r="M691" s="641">
        <v>44866</v>
      </c>
      <c r="N691" s="630">
        <f t="shared" si="33"/>
        <v>11</v>
      </c>
      <c r="O691" s="630">
        <f t="shared" si="34"/>
        <v>11</v>
      </c>
      <c r="P691" s="631" t="str">
        <f t="shared" si="35"/>
        <v>Gastos_Gerais</v>
      </c>
    </row>
    <row r="692" spans="1:16" ht="60" hidden="1" x14ac:dyDescent="0.2">
      <c r="A692" s="622">
        <f>IF(B692="","",COUNT('Diário 3º PA'!$A$4:$A$4242)+COUNT('Diário 4º PA'!$A$4:$A$2224)+COUNT('Diário 5º PA'!$A$4:$A$5221)+ROW()-3)</f>
        <v>6943</v>
      </c>
      <c r="B692" s="641">
        <v>44866</v>
      </c>
      <c r="C692" s="638">
        <v>44835</v>
      </c>
      <c r="D692" s="626" t="s">
        <v>115</v>
      </c>
      <c r="E692" s="626" t="s">
        <v>378</v>
      </c>
      <c r="F692" s="639">
        <v>2498.79</v>
      </c>
      <c r="G692" s="626" t="s">
        <v>8681</v>
      </c>
      <c r="H692" s="626" t="s">
        <v>135</v>
      </c>
      <c r="I692" s="627" t="s">
        <v>8682</v>
      </c>
      <c r="J692" s="629" t="s">
        <v>704</v>
      </c>
      <c r="K692" s="657" t="s">
        <v>428</v>
      </c>
      <c r="L692" s="634">
        <v>80</v>
      </c>
      <c r="M692" s="641">
        <v>44861</v>
      </c>
      <c r="N692" s="630">
        <f t="shared" si="33"/>
        <v>11</v>
      </c>
      <c r="O692" s="630">
        <f t="shared" si="34"/>
        <v>10</v>
      </c>
      <c r="P692" s="631" t="str">
        <f t="shared" si="35"/>
        <v>Gastos_Gerais</v>
      </c>
    </row>
    <row r="693" spans="1:16" ht="24" hidden="1" x14ac:dyDescent="0.2">
      <c r="A693" s="622">
        <f>IF(B693="","",COUNT('Diário 3º PA'!$A$4:$A$4242)+COUNT('Diário 4º PA'!$A$4:$A$2224)+COUNT('Diário 5º PA'!$A$4:$A$5221)+ROW()-3)</f>
        <v>6944</v>
      </c>
      <c r="B693" s="641">
        <v>44866</v>
      </c>
      <c r="C693" s="638">
        <v>44835</v>
      </c>
      <c r="D693" s="626" t="s">
        <v>115</v>
      </c>
      <c r="E693" s="626" t="s">
        <v>232</v>
      </c>
      <c r="F693" s="639">
        <v>18575.8</v>
      </c>
      <c r="G693" s="626" t="s">
        <v>3432</v>
      </c>
      <c r="H693" s="626" t="s">
        <v>135</v>
      </c>
      <c r="I693" s="627" t="s">
        <v>1089</v>
      </c>
      <c r="J693" s="629" t="s">
        <v>704</v>
      </c>
      <c r="K693" s="635" t="s">
        <v>705</v>
      </c>
      <c r="L693" s="634" t="s">
        <v>8683</v>
      </c>
      <c r="M693" s="641">
        <v>44866</v>
      </c>
      <c r="N693" s="630">
        <f t="shared" si="33"/>
        <v>11</v>
      </c>
      <c r="O693" s="630">
        <f t="shared" si="34"/>
        <v>10</v>
      </c>
      <c r="P693" s="631" t="str">
        <f t="shared" si="35"/>
        <v>Gastos_Gerais</v>
      </c>
    </row>
    <row r="694" spans="1:16" ht="24" hidden="1" x14ac:dyDescent="0.2">
      <c r="A694" s="622">
        <f>IF(B694="","",COUNT('Diário 3º PA'!$A$4:$A$4242)+COUNT('Diário 4º PA'!$A$4:$A$2224)+COUNT('Diário 5º PA'!$A$4:$A$5221)+ROW()-3)</f>
        <v>6945</v>
      </c>
      <c r="B694" s="641">
        <v>44866</v>
      </c>
      <c r="C694" s="638">
        <v>44866</v>
      </c>
      <c r="D694" s="626" t="s">
        <v>104</v>
      </c>
      <c r="E694" s="626" t="s">
        <v>8186</v>
      </c>
      <c r="F694" s="639">
        <v>2491.1999999999998</v>
      </c>
      <c r="G694" s="626" t="s">
        <v>8187</v>
      </c>
      <c r="H694" s="626" t="s">
        <v>139</v>
      </c>
      <c r="I694" s="627" t="s">
        <v>3684</v>
      </c>
      <c r="J694" s="628" t="s">
        <v>1016</v>
      </c>
      <c r="K694" s="632" t="s">
        <v>1017</v>
      </c>
      <c r="L694" s="634" t="s">
        <v>8684</v>
      </c>
      <c r="M694" s="641">
        <v>44866</v>
      </c>
      <c r="N694" s="630">
        <f t="shared" si="33"/>
        <v>11</v>
      </c>
      <c r="O694" s="630">
        <f t="shared" si="34"/>
        <v>11</v>
      </c>
      <c r="P694" s="631" t="str">
        <f t="shared" si="35"/>
        <v>Gastos_com_Pessoal</v>
      </c>
    </row>
    <row r="695" spans="1:16" ht="24" hidden="1" x14ac:dyDescent="0.2">
      <c r="A695" s="622">
        <f>IF(B695="","",COUNT('Diário 3º PA'!$A$4:$A$4242)+COUNT('Diário 4º PA'!$A$4:$A$2224)+COUNT('Diário 5º PA'!$A$4:$A$5221)+ROW()-3)</f>
        <v>6946</v>
      </c>
      <c r="B695" s="637">
        <v>44868</v>
      </c>
      <c r="C695" s="658">
        <v>44835</v>
      </c>
      <c r="D695" s="633" t="s">
        <v>115</v>
      </c>
      <c r="E695" s="627" t="s">
        <v>364</v>
      </c>
      <c r="F695" s="639">
        <v>137.4</v>
      </c>
      <c r="G695" s="633" t="s">
        <v>1079</v>
      </c>
      <c r="H695" s="627" t="s">
        <v>135</v>
      </c>
      <c r="I695" s="627" t="s">
        <v>3936</v>
      </c>
      <c r="J695" s="629" t="s">
        <v>704</v>
      </c>
      <c r="K695" s="657" t="s">
        <v>428</v>
      </c>
      <c r="L695" s="657">
        <v>36947</v>
      </c>
      <c r="M695" s="659">
        <v>44860</v>
      </c>
      <c r="N695" s="630">
        <f t="shared" si="33"/>
        <v>11</v>
      </c>
      <c r="O695" s="630">
        <f t="shared" si="34"/>
        <v>10</v>
      </c>
      <c r="P695" s="631" t="str">
        <f t="shared" si="35"/>
        <v>Gastos_Gerais</v>
      </c>
    </row>
    <row r="696" spans="1:16" ht="24" hidden="1" x14ac:dyDescent="0.2">
      <c r="A696" s="622">
        <f>IF(B696="","",COUNT('Diário 3º PA'!$A$4:$A$4242)+COUNT('Diário 4º PA'!$A$4:$A$2224)+COUNT('Diário 5º PA'!$A$4:$A$5221)+ROW()-3)</f>
        <v>6947</v>
      </c>
      <c r="B696" s="637">
        <v>44868</v>
      </c>
      <c r="C696" s="658">
        <v>44835</v>
      </c>
      <c r="D696" s="633" t="s">
        <v>115</v>
      </c>
      <c r="E696" s="627" t="s">
        <v>364</v>
      </c>
      <c r="F696" s="639">
        <v>1481.86</v>
      </c>
      <c r="G696" s="633" t="s">
        <v>1079</v>
      </c>
      <c r="H696" s="627" t="s">
        <v>131</v>
      </c>
      <c r="I696" s="627" t="s">
        <v>3936</v>
      </c>
      <c r="J696" s="629" t="s">
        <v>704</v>
      </c>
      <c r="K696" s="657" t="s">
        <v>428</v>
      </c>
      <c r="L696" s="657">
        <v>36948</v>
      </c>
      <c r="M696" s="659">
        <v>44860</v>
      </c>
      <c r="N696" s="630">
        <f t="shared" si="33"/>
        <v>11</v>
      </c>
      <c r="O696" s="630">
        <f t="shared" si="34"/>
        <v>10</v>
      </c>
      <c r="P696" s="631" t="str">
        <f t="shared" si="35"/>
        <v>Gastos_Gerais</v>
      </c>
    </row>
    <row r="697" spans="1:16" ht="24" hidden="1" x14ac:dyDescent="0.2">
      <c r="A697" s="622">
        <f>IF(B697="","",COUNT('Diário 3º PA'!$A$4:$A$4242)+COUNT('Diário 4º PA'!$A$4:$A$2224)+COUNT('Diário 5º PA'!$A$4:$A$5221)+ROW()-3)</f>
        <v>6948</v>
      </c>
      <c r="B697" s="637">
        <v>44868</v>
      </c>
      <c r="C697" s="658">
        <v>44835</v>
      </c>
      <c r="D697" s="633" t="s">
        <v>115</v>
      </c>
      <c r="E697" s="626" t="s">
        <v>358</v>
      </c>
      <c r="F697" s="639">
        <v>120</v>
      </c>
      <c r="G697" s="626" t="s">
        <v>8685</v>
      </c>
      <c r="H697" s="626" t="s">
        <v>133</v>
      </c>
      <c r="I697" s="627" t="s">
        <v>8686</v>
      </c>
      <c r="J697" s="634" t="s">
        <v>1464</v>
      </c>
      <c r="K697" s="657" t="s">
        <v>428</v>
      </c>
      <c r="L697" s="634">
        <v>380</v>
      </c>
      <c r="M697" s="641">
        <v>44865</v>
      </c>
      <c r="N697" s="630">
        <f t="shared" si="33"/>
        <v>11</v>
      </c>
      <c r="O697" s="630">
        <f t="shared" si="34"/>
        <v>10</v>
      </c>
      <c r="P697" s="631" t="str">
        <f t="shared" si="35"/>
        <v>Gastos_Gerais</v>
      </c>
    </row>
    <row r="698" spans="1:16" ht="24" hidden="1" x14ac:dyDescent="0.2">
      <c r="A698" s="622">
        <f>IF(B698="","",COUNT('Diário 3º PA'!$A$4:$A$4242)+COUNT('Diário 4º PA'!$A$4:$A$2224)+COUNT('Diário 5º PA'!$A$4:$A$5221)+ROW()-3)</f>
        <v>6949</v>
      </c>
      <c r="B698" s="641">
        <v>44868</v>
      </c>
      <c r="C698" s="638">
        <v>44866</v>
      </c>
      <c r="D698" s="626" t="s">
        <v>115</v>
      </c>
      <c r="E698" s="626" t="s">
        <v>378</v>
      </c>
      <c r="F698" s="639">
        <v>856.2</v>
      </c>
      <c r="G698" s="626" t="s">
        <v>8687</v>
      </c>
      <c r="H698" s="626" t="s">
        <v>136</v>
      </c>
      <c r="I698" s="627" t="s">
        <v>801</v>
      </c>
      <c r="J698" s="634" t="s">
        <v>1464</v>
      </c>
      <c r="K698" s="657" t="s">
        <v>428</v>
      </c>
      <c r="L698" s="634">
        <v>2758</v>
      </c>
      <c r="M698" s="641">
        <v>44868</v>
      </c>
      <c r="N698" s="630">
        <f t="shared" si="33"/>
        <v>11</v>
      </c>
      <c r="O698" s="630">
        <f t="shared" si="34"/>
        <v>11</v>
      </c>
      <c r="P698" s="631" t="str">
        <f t="shared" si="35"/>
        <v>Gastos_Gerais</v>
      </c>
    </row>
    <row r="699" spans="1:16" ht="36" hidden="1" x14ac:dyDescent="0.2">
      <c r="A699" s="622">
        <f>IF(B699="","",COUNT('Diário 3º PA'!$A$4:$A$4242)+COUNT('Diário 4º PA'!$A$4:$A$2224)+COUNT('Diário 5º PA'!$A$4:$A$5221)+ROW()-3)</f>
        <v>6950</v>
      </c>
      <c r="B699" s="641">
        <v>44868</v>
      </c>
      <c r="C699" s="638">
        <v>44866</v>
      </c>
      <c r="D699" s="626" t="s">
        <v>115</v>
      </c>
      <c r="E699" s="626" t="s">
        <v>378</v>
      </c>
      <c r="F699" s="639">
        <v>100.5</v>
      </c>
      <c r="G699" s="626" t="s">
        <v>8688</v>
      </c>
      <c r="H699" s="626" t="s">
        <v>139</v>
      </c>
      <c r="I699" s="627" t="s">
        <v>8211</v>
      </c>
      <c r="J699" s="634" t="s">
        <v>1464</v>
      </c>
      <c r="K699" s="657" t="s">
        <v>428</v>
      </c>
      <c r="L699" s="634">
        <v>4529</v>
      </c>
      <c r="M699" s="641">
        <v>44868</v>
      </c>
      <c r="N699" s="630">
        <f t="shared" si="33"/>
        <v>11</v>
      </c>
      <c r="O699" s="630">
        <f t="shared" si="34"/>
        <v>11</v>
      </c>
      <c r="P699" s="631" t="str">
        <f t="shared" si="35"/>
        <v>Gastos_Gerais</v>
      </c>
    </row>
    <row r="700" spans="1:16" ht="24" hidden="1" x14ac:dyDescent="0.2">
      <c r="A700" s="622">
        <f>IF(B700="","",COUNT('Diário 3º PA'!$A$4:$A$4242)+COUNT('Diário 4º PA'!$A$4:$A$2224)+COUNT('Diário 5º PA'!$A$4:$A$5221)+ROW()-3)</f>
        <v>6951</v>
      </c>
      <c r="B700" s="641">
        <v>44868</v>
      </c>
      <c r="C700" s="638">
        <v>44866</v>
      </c>
      <c r="D700" s="626" t="s">
        <v>115</v>
      </c>
      <c r="E700" s="626" t="s">
        <v>318</v>
      </c>
      <c r="F700" s="639">
        <v>89.75</v>
      </c>
      <c r="G700" s="626" t="s">
        <v>8689</v>
      </c>
      <c r="H700" s="626" t="s">
        <v>139</v>
      </c>
      <c r="I700" s="627" t="s">
        <v>724</v>
      </c>
      <c r="J700" s="634" t="s">
        <v>1464</v>
      </c>
      <c r="K700" s="657" t="s">
        <v>428</v>
      </c>
      <c r="L700" s="634">
        <v>26989</v>
      </c>
      <c r="M700" s="641">
        <v>44838</v>
      </c>
      <c r="N700" s="630">
        <f t="shared" si="33"/>
        <v>11</v>
      </c>
      <c r="O700" s="630">
        <f t="shared" si="34"/>
        <v>11</v>
      </c>
      <c r="P700" s="631" t="str">
        <f t="shared" si="35"/>
        <v>Gastos_Gerais</v>
      </c>
    </row>
    <row r="701" spans="1:16" ht="24" hidden="1" x14ac:dyDescent="0.2">
      <c r="A701" s="622">
        <f>IF(B701="","",COUNT('Diário 3º PA'!$A$4:$A$4242)+COUNT('Diário 4º PA'!$A$4:$A$2224)+COUNT('Diário 5º PA'!$A$4:$A$5221)+ROW()-3)</f>
        <v>6952</v>
      </c>
      <c r="B701" s="641">
        <v>44868</v>
      </c>
      <c r="C701" s="638">
        <v>44866</v>
      </c>
      <c r="D701" s="626" t="s">
        <v>115</v>
      </c>
      <c r="E701" s="626" t="s">
        <v>378</v>
      </c>
      <c r="F701" s="639">
        <v>308</v>
      </c>
      <c r="G701" s="626" t="s">
        <v>8690</v>
      </c>
      <c r="H701" s="626" t="s">
        <v>131</v>
      </c>
      <c r="I701" s="627" t="s">
        <v>801</v>
      </c>
      <c r="J701" s="634" t="s">
        <v>1464</v>
      </c>
      <c r="K701" s="657" t="s">
        <v>428</v>
      </c>
      <c r="L701" s="634">
        <v>2759</v>
      </c>
      <c r="M701" s="641">
        <v>44868</v>
      </c>
      <c r="N701" s="630">
        <f t="shared" si="33"/>
        <v>11</v>
      </c>
      <c r="O701" s="630">
        <f t="shared" si="34"/>
        <v>11</v>
      </c>
      <c r="P701" s="631" t="str">
        <f t="shared" si="35"/>
        <v>Gastos_Gerais</v>
      </c>
    </row>
    <row r="702" spans="1:16" ht="24" hidden="1" x14ac:dyDescent="0.2">
      <c r="A702" s="622">
        <f>IF(B702="","",COUNT('Diário 3º PA'!$A$4:$A$4242)+COUNT('Diário 4º PA'!$A$4:$A$2224)+COUNT('Diário 5º PA'!$A$4:$A$5221)+ROW()-3)</f>
        <v>6953</v>
      </c>
      <c r="B702" s="641">
        <v>44868</v>
      </c>
      <c r="C702" s="638">
        <v>44866</v>
      </c>
      <c r="D702" s="626" t="s">
        <v>115</v>
      </c>
      <c r="E702" s="626" t="s">
        <v>378</v>
      </c>
      <c r="F702" s="639">
        <v>30.8</v>
      </c>
      <c r="G702" s="626" t="s">
        <v>8691</v>
      </c>
      <c r="H702" s="626" t="s">
        <v>137</v>
      </c>
      <c r="I702" s="627" t="s">
        <v>801</v>
      </c>
      <c r="J702" s="634" t="s">
        <v>1464</v>
      </c>
      <c r="K702" s="657" t="s">
        <v>428</v>
      </c>
      <c r="L702" s="634">
        <v>2760</v>
      </c>
      <c r="M702" s="641">
        <v>44868</v>
      </c>
      <c r="N702" s="630">
        <f t="shared" si="33"/>
        <v>11</v>
      </c>
      <c r="O702" s="630">
        <f t="shared" si="34"/>
        <v>11</v>
      </c>
      <c r="P702" s="631" t="str">
        <f t="shared" si="35"/>
        <v>Gastos_Gerais</v>
      </c>
    </row>
    <row r="703" spans="1:16" ht="24" hidden="1" x14ac:dyDescent="0.2">
      <c r="A703" s="622">
        <f>IF(B703="","",COUNT('Diário 3º PA'!$A$4:$A$4242)+COUNT('Diário 4º PA'!$A$4:$A$2224)+COUNT('Diário 5º PA'!$A$4:$A$5221)+ROW()-3)</f>
        <v>6954</v>
      </c>
      <c r="B703" s="641">
        <v>44868</v>
      </c>
      <c r="C703" s="638">
        <v>44866</v>
      </c>
      <c r="D703" s="626" t="s">
        <v>115</v>
      </c>
      <c r="E703" s="626" t="s">
        <v>366</v>
      </c>
      <c r="F703" s="639">
        <v>99.8</v>
      </c>
      <c r="G703" s="626" t="s">
        <v>4644</v>
      </c>
      <c r="H703" s="626" t="s">
        <v>133</v>
      </c>
      <c r="I703" s="627" t="s">
        <v>8692</v>
      </c>
      <c r="J703" s="634" t="s">
        <v>1464</v>
      </c>
      <c r="K703" s="657" t="s">
        <v>428</v>
      </c>
      <c r="L703" s="634">
        <v>3</v>
      </c>
      <c r="M703" s="641">
        <v>44868</v>
      </c>
      <c r="N703" s="630">
        <f t="shared" si="33"/>
        <v>11</v>
      </c>
      <c r="O703" s="630">
        <f t="shared" si="34"/>
        <v>11</v>
      </c>
      <c r="P703" s="631" t="str">
        <f t="shared" si="35"/>
        <v>Gastos_Gerais</v>
      </c>
    </row>
    <row r="704" spans="1:16" ht="24" hidden="1" x14ac:dyDescent="0.2">
      <c r="A704" s="622">
        <f>IF(B704="","",COUNT('Diário 3º PA'!$A$4:$A$4242)+COUNT('Diário 4º PA'!$A$4:$A$2224)+COUNT('Diário 5º PA'!$A$4:$A$5221)+ROW()-3)</f>
        <v>6955</v>
      </c>
      <c r="B704" s="637">
        <v>44868</v>
      </c>
      <c r="C704" s="658">
        <v>44835</v>
      </c>
      <c r="D704" s="633" t="s">
        <v>115</v>
      </c>
      <c r="E704" s="626" t="s">
        <v>354</v>
      </c>
      <c r="F704" s="639">
        <v>10062.83</v>
      </c>
      <c r="G704" s="626" t="s">
        <v>8693</v>
      </c>
      <c r="H704" s="626" t="s">
        <v>129</v>
      </c>
      <c r="I704" s="627" t="s">
        <v>8694</v>
      </c>
      <c r="J704" s="629" t="s">
        <v>704</v>
      </c>
      <c r="K704" s="657" t="s">
        <v>428</v>
      </c>
      <c r="L704" s="634">
        <v>28</v>
      </c>
      <c r="M704" s="641">
        <v>44861</v>
      </c>
      <c r="N704" s="630">
        <f t="shared" si="33"/>
        <v>11</v>
      </c>
      <c r="O704" s="630">
        <f t="shared" si="34"/>
        <v>10</v>
      </c>
      <c r="P704" s="631" t="str">
        <f t="shared" si="35"/>
        <v>Gastos_Gerais</v>
      </c>
    </row>
    <row r="705" spans="1:16" ht="24" hidden="1" x14ac:dyDescent="0.2">
      <c r="A705" s="622">
        <f>IF(B705="","",COUNT('Diário 3º PA'!$A$4:$A$4242)+COUNT('Diário 4º PA'!$A$4:$A$2224)+COUNT('Diário 5º PA'!$A$4:$A$5221)+ROW()-3)</f>
        <v>6956</v>
      </c>
      <c r="B705" s="637">
        <v>44868</v>
      </c>
      <c r="C705" s="658">
        <v>44835</v>
      </c>
      <c r="D705" s="633" t="s">
        <v>115</v>
      </c>
      <c r="E705" s="626" t="s">
        <v>298</v>
      </c>
      <c r="F705" s="639">
        <v>1411</v>
      </c>
      <c r="G705" s="626" t="s">
        <v>298</v>
      </c>
      <c r="H705" s="626" t="s">
        <v>130</v>
      </c>
      <c r="I705" s="627" t="s">
        <v>574</v>
      </c>
      <c r="J705" s="629" t="s">
        <v>704</v>
      </c>
      <c r="K705" s="657" t="s">
        <v>428</v>
      </c>
      <c r="L705" s="634">
        <v>45348</v>
      </c>
      <c r="M705" s="641">
        <v>44860</v>
      </c>
      <c r="N705" s="630">
        <f t="shared" si="33"/>
        <v>11</v>
      </c>
      <c r="O705" s="630">
        <f t="shared" si="34"/>
        <v>10</v>
      </c>
      <c r="P705" s="631" t="str">
        <f t="shared" si="35"/>
        <v>Gastos_Gerais</v>
      </c>
    </row>
    <row r="706" spans="1:16" ht="24" hidden="1" x14ac:dyDescent="0.2">
      <c r="A706" s="622">
        <f>IF(B706="","",COUNT('Diário 3º PA'!$A$4:$A$4242)+COUNT('Diário 4º PA'!$A$4:$A$2224)+COUNT('Diário 5º PA'!$A$4:$A$5221)+ROW()-3)</f>
        <v>6957</v>
      </c>
      <c r="B706" s="637">
        <v>44868</v>
      </c>
      <c r="C706" s="638">
        <v>44866</v>
      </c>
      <c r="D706" s="626" t="s">
        <v>104</v>
      </c>
      <c r="E706" s="626" t="s">
        <v>189</v>
      </c>
      <c r="F706" s="639">
        <v>2627.99</v>
      </c>
      <c r="G706" s="627" t="s">
        <v>8695</v>
      </c>
      <c r="H706" s="626" t="s">
        <v>140</v>
      </c>
      <c r="I706" s="627" t="s">
        <v>8696</v>
      </c>
      <c r="J706" s="634" t="s">
        <v>5990</v>
      </c>
      <c r="K706" s="632" t="s">
        <v>1531</v>
      </c>
      <c r="L706" s="634">
        <v>396141006</v>
      </c>
      <c r="M706" s="637">
        <v>44868</v>
      </c>
      <c r="N706" s="630">
        <f t="shared" si="33"/>
        <v>11</v>
      </c>
      <c r="O706" s="630">
        <f t="shared" si="34"/>
        <v>11</v>
      </c>
      <c r="P706" s="631" t="str">
        <f t="shared" si="35"/>
        <v>Gastos_com_Pessoal</v>
      </c>
    </row>
    <row r="707" spans="1:16" ht="24" hidden="1" x14ac:dyDescent="0.2">
      <c r="A707" s="622">
        <f>IF(B707="","",COUNT('Diário 3º PA'!$A$4:$A$4242)+COUNT('Diário 4º PA'!$A$4:$A$2224)+COUNT('Diário 5º PA'!$A$4:$A$5221)+ROW()-3)</f>
        <v>6958</v>
      </c>
      <c r="B707" s="637">
        <v>44868</v>
      </c>
      <c r="C707" s="638">
        <v>44866</v>
      </c>
      <c r="D707" s="626" t="s">
        <v>104</v>
      </c>
      <c r="E707" s="626" t="s">
        <v>191</v>
      </c>
      <c r="F707" s="639">
        <v>948.49</v>
      </c>
      <c r="G707" s="627" t="s">
        <v>8697</v>
      </c>
      <c r="H707" s="626" t="s">
        <v>140</v>
      </c>
      <c r="I707" s="627" t="s">
        <v>8696</v>
      </c>
      <c r="J707" s="634" t="s">
        <v>5990</v>
      </c>
      <c r="K707" s="632" t="s">
        <v>1531</v>
      </c>
      <c r="L707" s="634">
        <v>396141006</v>
      </c>
      <c r="M707" s="637">
        <v>44868</v>
      </c>
      <c r="N707" s="630">
        <f t="shared" si="33"/>
        <v>11</v>
      </c>
      <c r="O707" s="630">
        <f t="shared" si="34"/>
        <v>11</v>
      </c>
      <c r="P707" s="631" t="str">
        <f t="shared" si="35"/>
        <v>Gastos_com_Pessoal</v>
      </c>
    </row>
    <row r="708" spans="1:16" ht="24" hidden="1" x14ac:dyDescent="0.2">
      <c r="A708" s="622">
        <f>IF(B708="","",COUNT('Diário 3º PA'!$A$4:$A$4242)+COUNT('Diário 4º PA'!$A$4:$A$2224)+COUNT('Diário 5º PA'!$A$4:$A$5221)+ROW()-3)</f>
        <v>6959</v>
      </c>
      <c r="B708" s="637">
        <v>44868</v>
      </c>
      <c r="C708" s="638">
        <v>44866</v>
      </c>
      <c r="D708" s="626" t="s">
        <v>104</v>
      </c>
      <c r="E708" s="626" t="s">
        <v>189</v>
      </c>
      <c r="F708" s="639">
        <v>2643.59</v>
      </c>
      <c r="G708" s="627" t="s">
        <v>8698</v>
      </c>
      <c r="H708" s="626" t="s">
        <v>133</v>
      </c>
      <c r="I708" s="627" t="s">
        <v>8699</v>
      </c>
      <c r="J708" s="634" t="s">
        <v>5990</v>
      </c>
      <c r="K708" s="632" t="s">
        <v>1531</v>
      </c>
      <c r="L708" s="634">
        <v>396141006</v>
      </c>
      <c r="M708" s="637">
        <v>44868</v>
      </c>
      <c r="N708" s="630">
        <f t="shared" si="33"/>
        <v>11</v>
      </c>
      <c r="O708" s="630">
        <f t="shared" si="34"/>
        <v>11</v>
      </c>
      <c r="P708" s="631" t="str">
        <f t="shared" si="35"/>
        <v>Gastos_com_Pessoal</v>
      </c>
    </row>
    <row r="709" spans="1:16" ht="24" hidden="1" x14ac:dyDescent="0.2">
      <c r="A709" s="622">
        <f>IF(B709="","",COUNT('Diário 3º PA'!$A$4:$A$4242)+COUNT('Diário 4º PA'!$A$4:$A$2224)+COUNT('Diário 5º PA'!$A$4:$A$5221)+ROW()-3)</f>
        <v>6960</v>
      </c>
      <c r="B709" s="637">
        <v>44868</v>
      </c>
      <c r="C709" s="638">
        <v>44866</v>
      </c>
      <c r="D709" s="626" t="s">
        <v>104</v>
      </c>
      <c r="E709" s="626" t="s">
        <v>191</v>
      </c>
      <c r="F709" s="639">
        <v>918.18</v>
      </c>
      <c r="G709" s="627" t="s">
        <v>8700</v>
      </c>
      <c r="H709" s="626" t="s">
        <v>133</v>
      </c>
      <c r="I709" s="627" t="s">
        <v>8699</v>
      </c>
      <c r="J709" s="634" t="s">
        <v>5990</v>
      </c>
      <c r="K709" s="632" t="s">
        <v>1531</v>
      </c>
      <c r="L709" s="634">
        <v>396141006</v>
      </c>
      <c r="M709" s="637">
        <v>44868</v>
      </c>
      <c r="N709" s="630">
        <f t="shared" ref="N709:N772" si="36">IF(B709=0,0,IF(YEAR(B709)=$O$1,MONTH(B709)-$N$1+1,(YEAR(B709)-$O$1)*12-$N$1+1+MONTH(B709)))</f>
        <v>11</v>
      </c>
      <c r="O709" s="630">
        <f t="shared" ref="O709:O772" si="37">IF(C709=0,0,IF(YEAR(C709)=$O$1,MONTH(C709)-$N$1+1,(YEAR(C709)-$O$1)*12-$N$1+1+MONTH(C709)))</f>
        <v>11</v>
      </c>
      <c r="P709" s="631" t="str">
        <f t="shared" ref="P709:P772" si="38">SUBSTITUTE(D709," ","_")</f>
        <v>Gastos_com_Pessoal</v>
      </c>
    </row>
    <row r="710" spans="1:16" ht="24" hidden="1" x14ac:dyDescent="0.2">
      <c r="A710" s="622">
        <f>IF(B710="","",COUNT('Diário 3º PA'!$A$4:$A$4242)+COUNT('Diário 4º PA'!$A$4:$A$2224)+COUNT('Diário 5º PA'!$A$4:$A$5221)+ROW()-3)</f>
        <v>6961</v>
      </c>
      <c r="B710" s="637">
        <v>44868</v>
      </c>
      <c r="C710" s="638">
        <v>44866</v>
      </c>
      <c r="D710" s="626" t="s">
        <v>104</v>
      </c>
      <c r="E710" s="626" t="s">
        <v>189</v>
      </c>
      <c r="F710" s="639">
        <v>2499.9</v>
      </c>
      <c r="G710" s="627" t="s">
        <v>8701</v>
      </c>
      <c r="H710" s="626" t="s">
        <v>128</v>
      </c>
      <c r="I710" s="627" t="s">
        <v>7727</v>
      </c>
      <c r="J710" s="634" t="s">
        <v>5990</v>
      </c>
      <c r="K710" s="632" t="s">
        <v>1531</v>
      </c>
      <c r="L710" s="634">
        <v>396141006</v>
      </c>
      <c r="M710" s="637">
        <v>44868</v>
      </c>
      <c r="N710" s="630">
        <f t="shared" si="36"/>
        <v>11</v>
      </c>
      <c r="O710" s="630">
        <f t="shared" si="37"/>
        <v>11</v>
      </c>
      <c r="P710" s="631" t="str">
        <f t="shared" si="38"/>
        <v>Gastos_com_Pessoal</v>
      </c>
    </row>
    <row r="711" spans="1:16" ht="24" hidden="1" x14ac:dyDescent="0.2">
      <c r="A711" s="622">
        <f>IF(B711="","",COUNT('Diário 3º PA'!$A$4:$A$4242)+COUNT('Diário 4º PA'!$A$4:$A$2224)+COUNT('Diário 5º PA'!$A$4:$A$5221)+ROW()-3)</f>
        <v>6962</v>
      </c>
      <c r="B711" s="637">
        <v>44868</v>
      </c>
      <c r="C711" s="638">
        <v>44866</v>
      </c>
      <c r="D711" s="626" t="s">
        <v>104</v>
      </c>
      <c r="E711" s="626" t="s">
        <v>191</v>
      </c>
      <c r="F711" s="639">
        <v>893.79</v>
      </c>
      <c r="G711" s="627" t="s">
        <v>8702</v>
      </c>
      <c r="H711" s="626" t="s">
        <v>128</v>
      </c>
      <c r="I711" s="627" t="s">
        <v>7727</v>
      </c>
      <c r="J711" s="634" t="s">
        <v>5990</v>
      </c>
      <c r="K711" s="632" t="s">
        <v>1531</v>
      </c>
      <c r="L711" s="634">
        <v>396141006</v>
      </c>
      <c r="M711" s="637">
        <v>44868</v>
      </c>
      <c r="N711" s="630">
        <f t="shared" si="36"/>
        <v>11</v>
      </c>
      <c r="O711" s="630">
        <f t="shared" si="37"/>
        <v>11</v>
      </c>
      <c r="P711" s="631" t="str">
        <f t="shared" si="38"/>
        <v>Gastos_com_Pessoal</v>
      </c>
    </row>
    <row r="712" spans="1:16" ht="24" hidden="1" x14ac:dyDescent="0.2">
      <c r="A712" s="622">
        <f>IF(B712="","",COUNT('Diário 3º PA'!$A$4:$A$4242)+COUNT('Diário 4º PA'!$A$4:$A$2224)+COUNT('Diário 5º PA'!$A$4:$A$5221)+ROW()-3)</f>
        <v>6963</v>
      </c>
      <c r="B712" s="637">
        <v>44868</v>
      </c>
      <c r="C712" s="638">
        <v>44866</v>
      </c>
      <c r="D712" s="626" t="s">
        <v>104</v>
      </c>
      <c r="E712" s="626" t="s">
        <v>189</v>
      </c>
      <c r="F712" s="639">
        <v>2512.06</v>
      </c>
      <c r="G712" s="627" t="s">
        <v>8703</v>
      </c>
      <c r="H712" s="626" t="s">
        <v>140</v>
      </c>
      <c r="I712" s="627" t="s">
        <v>8704</v>
      </c>
      <c r="J712" s="634" t="s">
        <v>5990</v>
      </c>
      <c r="K712" s="632" t="s">
        <v>1531</v>
      </c>
      <c r="L712" s="634">
        <v>396141006</v>
      </c>
      <c r="M712" s="637">
        <v>44868</v>
      </c>
      <c r="N712" s="630">
        <f t="shared" si="36"/>
        <v>11</v>
      </c>
      <c r="O712" s="630">
        <f t="shared" si="37"/>
        <v>11</v>
      </c>
      <c r="P712" s="631" t="str">
        <f t="shared" si="38"/>
        <v>Gastos_com_Pessoal</v>
      </c>
    </row>
    <row r="713" spans="1:16" ht="24" hidden="1" x14ac:dyDescent="0.2">
      <c r="A713" s="622">
        <f>IF(B713="","",COUNT('Diário 3º PA'!$A$4:$A$4242)+COUNT('Diário 4º PA'!$A$4:$A$2224)+COUNT('Diário 5º PA'!$A$4:$A$5221)+ROW()-3)</f>
        <v>6964</v>
      </c>
      <c r="B713" s="637">
        <v>44868</v>
      </c>
      <c r="C713" s="638">
        <v>44866</v>
      </c>
      <c r="D713" s="626" t="s">
        <v>104</v>
      </c>
      <c r="E713" s="626" t="s">
        <v>191</v>
      </c>
      <c r="F713" s="639">
        <v>856.45</v>
      </c>
      <c r="G713" s="627" t="s">
        <v>8705</v>
      </c>
      <c r="H713" s="626" t="s">
        <v>140</v>
      </c>
      <c r="I713" s="627" t="s">
        <v>8704</v>
      </c>
      <c r="J713" s="634" t="s">
        <v>5990</v>
      </c>
      <c r="K713" s="632" t="s">
        <v>1531</v>
      </c>
      <c r="L713" s="634">
        <v>396141006</v>
      </c>
      <c r="M713" s="637">
        <v>44868</v>
      </c>
      <c r="N713" s="630">
        <f t="shared" si="36"/>
        <v>11</v>
      </c>
      <c r="O713" s="630">
        <f t="shared" si="37"/>
        <v>11</v>
      </c>
      <c r="P713" s="631" t="str">
        <f t="shared" si="38"/>
        <v>Gastos_com_Pessoal</v>
      </c>
    </row>
    <row r="714" spans="1:16" ht="24" hidden="1" x14ac:dyDescent="0.2">
      <c r="A714" s="622">
        <f>IF(B714="","",COUNT('Diário 3º PA'!$A$4:$A$4242)+COUNT('Diário 4º PA'!$A$4:$A$2224)+COUNT('Diário 5º PA'!$A$4:$A$5221)+ROW()-3)</f>
        <v>6965</v>
      </c>
      <c r="B714" s="637">
        <v>44868</v>
      </c>
      <c r="C714" s="638">
        <v>44866</v>
      </c>
      <c r="D714" s="626" t="s">
        <v>104</v>
      </c>
      <c r="E714" s="626" t="s">
        <v>189</v>
      </c>
      <c r="F714" s="639">
        <v>2427.59</v>
      </c>
      <c r="G714" s="627" t="s">
        <v>8706</v>
      </c>
      <c r="H714" s="626" t="s">
        <v>140</v>
      </c>
      <c r="I714" s="627" t="s">
        <v>8707</v>
      </c>
      <c r="J714" s="634" t="s">
        <v>5990</v>
      </c>
      <c r="K714" s="632" t="s">
        <v>1531</v>
      </c>
      <c r="L714" s="634">
        <v>396141006</v>
      </c>
      <c r="M714" s="637">
        <v>44868</v>
      </c>
      <c r="N714" s="630">
        <f t="shared" si="36"/>
        <v>11</v>
      </c>
      <c r="O714" s="630">
        <f t="shared" si="37"/>
        <v>11</v>
      </c>
      <c r="P714" s="631" t="str">
        <f t="shared" si="38"/>
        <v>Gastos_com_Pessoal</v>
      </c>
    </row>
    <row r="715" spans="1:16" ht="24" hidden="1" x14ac:dyDescent="0.2">
      <c r="A715" s="622">
        <f>IF(B715="","",COUNT('Diário 3º PA'!$A$4:$A$4242)+COUNT('Diário 4º PA'!$A$4:$A$2224)+COUNT('Diário 5º PA'!$A$4:$A$5221)+ROW()-3)</f>
        <v>6966</v>
      </c>
      <c r="B715" s="637">
        <v>44868</v>
      </c>
      <c r="C715" s="638">
        <v>44866</v>
      </c>
      <c r="D715" s="626" t="s">
        <v>104</v>
      </c>
      <c r="E715" s="626" t="s">
        <v>191</v>
      </c>
      <c r="F715" s="639">
        <v>863.65</v>
      </c>
      <c r="G715" s="627" t="s">
        <v>8708</v>
      </c>
      <c r="H715" s="626" t="s">
        <v>140</v>
      </c>
      <c r="I715" s="627" t="s">
        <v>8707</v>
      </c>
      <c r="J715" s="634" t="s">
        <v>5990</v>
      </c>
      <c r="K715" s="632" t="s">
        <v>1531</v>
      </c>
      <c r="L715" s="634">
        <v>396141006</v>
      </c>
      <c r="M715" s="637">
        <v>44868</v>
      </c>
      <c r="N715" s="630">
        <f t="shared" si="36"/>
        <v>11</v>
      </c>
      <c r="O715" s="630">
        <f t="shared" si="37"/>
        <v>11</v>
      </c>
      <c r="P715" s="631" t="str">
        <f t="shared" si="38"/>
        <v>Gastos_com_Pessoal</v>
      </c>
    </row>
    <row r="716" spans="1:16" ht="24" hidden="1" x14ac:dyDescent="0.2">
      <c r="A716" s="622">
        <f>IF(B716="","",COUNT('Diário 3º PA'!$A$4:$A$4242)+COUNT('Diário 4º PA'!$A$4:$A$2224)+COUNT('Diário 5º PA'!$A$4:$A$5221)+ROW()-3)</f>
        <v>6967</v>
      </c>
      <c r="B716" s="637">
        <v>44868</v>
      </c>
      <c r="C716" s="638">
        <v>44866</v>
      </c>
      <c r="D716" s="626" t="s">
        <v>104</v>
      </c>
      <c r="E716" s="626" t="s">
        <v>189</v>
      </c>
      <c r="F716" s="639">
        <v>2410.54</v>
      </c>
      <c r="G716" s="627" t="s">
        <v>8709</v>
      </c>
      <c r="H716" s="626" t="s">
        <v>130</v>
      </c>
      <c r="I716" s="627" t="s">
        <v>6458</v>
      </c>
      <c r="J716" s="634" t="s">
        <v>5990</v>
      </c>
      <c r="K716" s="632" t="s">
        <v>1531</v>
      </c>
      <c r="L716" s="634">
        <v>396141006</v>
      </c>
      <c r="M716" s="637">
        <v>44868</v>
      </c>
      <c r="N716" s="630">
        <f t="shared" si="36"/>
        <v>11</v>
      </c>
      <c r="O716" s="630">
        <f t="shared" si="37"/>
        <v>11</v>
      </c>
      <c r="P716" s="631" t="str">
        <f t="shared" si="38"/>
        <v>Gastos_com_Pessoal</v>
      </c>
    </row>
    <row r="717" spans="1:16" ht="24" hidden="1" x14ac:dyDescent="0.2">
      <c r="A717" s="622">
        <f>IF(B717="","",COUNT('Diário 3º PA'!$A$4:$A$4242)+COUNT('Diário 4º PA'!$A$4:$A$2224)+COUNT('Diário 5º PA'!$A$4:$A$5221)+ROW()-3)</f>
        <v>6968</v>
      </c>
      <c r="B717" s="637">
        <v>44868</v>
      </c>
      <c r="C717" s="638">
        <v>44866</v>
      </c>
      <c r="D717" s="626" t="s">
        <v>104</v>
      </c>
      <c r="E717" s="626" t="s">
        <v>191</v>
      </c>
      <c r="F717" s="639">
        <v>856.58</v>
      </c>
      <c r="G717" s="627" t="s">
        <v>8710</v>
      </c>
      <c r="H717" s="626" t="s">
        <v>130</v>
      </c>
      <c r="I717" s="627" t="s">
        <v>6458</v>
      </c>
      <c r="J717" s="634" t="s">
        <v>5990</v>
      </c>
      <c r="K717" s="632" t="s">
        <v>1531</v>
      </c>
      <c r="L717" s="634">
        <v>396141006</v>
      </c>
      <c r="M717" s="637">
        <v>44868</v>
      </c>
      <c r="N717" s="630">
        <f t="shared" si="36"/>
        <v>11</v>
      </c>
      <c r="O717" s="630">
        <f t="shared" si="37"/>
        <v>11</v>
      </c>
      <c r="P717" s="631" t="str">
        <f t="shared" si="38"/>
        <v>Gastos_com_Pessoal</v>
      </c>
    </row>
    <row r="718" spans="1:16" ht="24" hidden="1" x14ac:dyDescent="0.2">
      <c r="A718" s="622">
        <f>IF(B718="","",COUNT('Diário 3º PA'!$A$4:$A$4242)+COUNT('Diário 4º PA'!$A$4:$A$2224)+COUNT('Diário 5º PA'!$A$4:$A$5221)+ROW()-3)</f>
        <v>6969</v>
      </c>
      <c r="B718" s="637">
        <v>44868</v>
      </c>
      <c r="C718" s="638">
        <v>44866</v>
      </c>
      <c r="D718" s="626" t="s">
        <v>104</v>
      </c>
      <c r="E718" s="626" t="s">
        <v>189</v>
      </c>
      <c r="F718" s="639">
        <v>2366.12</v>
      </c>
      <c r="G718" s="627" t="s">
        <v>8711</v>
      </c>
      <c r="H718" s="626" t="s">
        <v>131</v>
      </c>
      <c r="I718" s="627" t="s">
        <v>8712</v>
      </c>
      <c r="J718" s="634" t="s">
        <v>5990</v>
      </c>
      <c r="K718" s="632" t="s">
        <v>1531</v>
      </c>
      <c r="L718" s="634">
        <v>396141006</v>
      </c>
      <c r="M718" s="637">
        <v>44868</v>
      </c>
      <c r="N718" s="630">
        <f t="shared" si="36"/>
        <v>11</v>
      </c>
      <c r="O718" s="630">
        <f t="shared" si="37"/>
        <v>11</v>
      </c>
      <c r="P718" s="631" t="str">
        <f t="shared" si="38"/>
        <v>Gastos_com_Pessoal</v>
      </c>
    </row>
    <row r="719" spans="1:16" ht="24" hidden="1" x14ac:dyDescent="0.2">
      <c r="A719" s="622">
        <f>IF(B719="","",COUNT('Diário 3º PA'!$A$4:$A$4242)+COUNT('Diário 4º PA'!$A$4:$A$2224)+COUNT('Diário 5º PA'!$A$4:$A$5221)+ROW()-3)</f>
        <v>6970</v>
      </c>
      <c r="B719" s="637">
        <v>44868</v>
      </c>
      <c r="C719" s="638">
        <v>44866</v>
      </c>
      <c r="D719" s="626" t="s">
        <v>104</v>
      </c>
      <c r="E719" s="626" t="s">
        <v>191</v>
      </c>
      <c r="F719" s="639">
        <v>838.07</v>
      </c>
      <c r="G719" s="627" t="s">
        <v>8713</v>
      </c>
      <c r="H719" s="626" t="s">
        <v>131</v>
      </c>
      <c r="I719" s="627" t="s">
        <v>8712</v>
      </c>
      <c r="J719" s="634" t="s">
        <v>5990</v>
      </c>
      <c r="K719" s="632" t="s">
        <v>1531</v>
      </c>
      <c r="L719" s="634">
        <v>396141006</v>
      </c>
      <c r="M719" s="637">
        <v>44868</v>
      </c>
      <c r="N719" s="630">
        <f t="shared" si="36"/>
        <v>11</v>
      </c>
      <c r="O719" s="630">
        <f t="shared" si="37"/>
        <v>11</v>
      </c>
      <c r="P719" s="631" t="str">
        <f t="shared" si="38"/>
        <v>Gastos_com_Pessoal</v>
      </c>
    </row>
    <row r="720" spans="1:16" ht="24" hidden="1" x14ac:dyDescent="0.2">
      <c r="A720" s="622">
        <f>IF(B720="","",COUNT('Diário 3º PA'!$A$4:$A$4242)+COUNT('Diário 4º PA'!$A$4:$A$2224)+COUNT('Diário 5º PA'!$A$4:$A$5221)+ROW()-3)</f>
        <v>6971</v>
      </c>
      <c r="B720" s="637">
        <v>44868</v>
      </c>
      <c r="C720" s="638">
        <v>44866</v>
      </c>
      <c r="D720" s="626" t="s">
        <v>104</v>
      </c>
      <c r="E720" s="626" t="s">
        <v>189</v>
      </c>
      <c r="F720" s="639">
        <v>2362.14</v>
      </c>
      <c r="G720" s="627" t="s">
        <v>8714</v>
      </c>
      <c r="H720" s="626" t="s">
        <v>135</v>
      </c>
      <c r="I720" s="627" t="s">
        <v>8715</v>
      </c>
      <c r="J720" s="634" t="s">
        <v>5990</v>
      </c>
      <c r="K720" s="632" t="s">
        <v>1531</v>
      </c>
      <c r="L720" s="634">
        <v>396141006</v>
      </c>
      <c r="M720" s="637">
        <v>44868</v>
      </c>
      <c r="N720" s="630">
        <f t="shared" si="36"/>
        <v>11</v>
      </c>
      <c r="O720" s="630">
        <f t="shared" si="37"/>
        <v>11</v>
      </c>
      <c r="P720" s="631" t="str">
        <f t="shared" si="38"/>
        <v>Gastos_com_Pessoal</v>
      </c>
    </row>
    <row r="721" spans="1:16" ht="24" hidden="1" x14ac:dyDescent="0.2">
      <c r="A721" s="622">
        <f>IF(B721="","",COUNT('Diário 3º PA'!$A$4:$A$4242)+COUNT('Diário 4º PA'!$A$4:$A$2224)+COUNT('Diário 5º PA'!$A$4:$A$5221)+ROW()-3)</f>
        <v>6972</v>
      </c>
      <c r="B721" s="637">
        <v>44868</v>
      </c>
      <c r="C721" s="638">
        <v>44866</v>
      </c>
      <c r="D721" s="626" t="s">
        <v>104</v>
      </c>
      <c r="E721" s="626" t="s">
        <v>191</v>
      </c>
      <c r="F721" s="639">
        <v>836.41</v>
      </c>
      <c r="G721" s="627" t="s">
        <v>8716</v>
      </c>
      <c r="H721" s="626" t="s">
        <v>135</v>
      </c>
      <c r="I721" s="627" t="s">
        <v>8715</v>
      </c>
      <c r="J721" s="634" t="s">
        <v>5990</v>
      </c>
      <c r="K721" s="632" t="s">
        <v>1531</v>
      </c>
      <c r="L721" s="634">
        <v>396141006</v>
      </c>
      <c r="M721" s="637">
        <v>44868</v>
      </c>
      <c r="N721" s="630">
        <f t="shared" si="36"/>
        <v>11</v>
      </c>
      <c r="O721" s="630">
        <f t="shared" si="37"/>
        <v>11</v>
      </c>
      <c r="P721" s="631" t="str">
        <f t="shared" si="38"/>
        <v>Gastos_com_Pessoal</v>
      </c>
    </row>
    <row r="722" spans="1:16" ht="24" hidden="1" x14ac:dyDescent="0.2">
      <c r="A722" s="622">
        <f>IF(B722="","",COUNT('Diário 3º PA'!$A$4:$A$4242)+COUNT('Diário 4º PA'!$A$4:$A$2224)+COUNT('Diário 5º PA'!$A$4:$A$5221)+ROW()-3)</f>
        <v>6973</v>
      </c>
      <c r="B722" s="637">
        <v>44868</v>
      </c>
      <c r="C722" s="638">
        <v>44866</v>
      </c>
      <c r="D722" s="626" t="s">
        <v>104</v>
      </c>
      <c r="E722" s="626" t="s">
        <v>189</v>
      </c>
      <c r="F722" s="639">
        <v>2298.58</v>
      </c>
      <c r="G722" s="627" t="s">
        <v>8717</v>
      </c>
      <c r="H722" s="626" t="s">
        <v>131</v>
      </c>
      <c r="I722" s="627" t="s">
        <v>8718</v>
      </c>
      <c r="J722" s="634" t="s">
        <v>5990</v>
      </c>
      <c r="K722" s="632" t="s">
        <v>1531</v>
      </c>
      <c r="L722" s="634">
        <v>396141006</v>
      </c>
      <c r="M722" s="637">
        <v>44868</v>
      </c>
      <c r="N722" s="630">
        <f t="shared" si="36"/>
        <v>11</v>
      </c>
      <c r="O722" s="630">
        <f t="shared" si="37"/>
        <v>11</v>
      </c>
      <c r="P722" s="631" t="str">
        <f t="shared" si="38"/>
        <v>Gastos_com_Pessoal</v>
      </c>
    </row>
    <row r="723" spans="1:16" ht="24" hidden="1" x14ac:dyDescent="0.2">
      <c r="A723" s="622">
        <f>IF(B723="","",COUNT('Diário 3º PA'!$A$4:$A$4242)+COUNT('Diário 4º PA'!$A$4:$A$2224)+COUNT('Diário 5º PA'!$A$4:$A$5221)+ROW()-3)</f>
        <v>6974</v>
      </c>
      <c r="B723" s="637">
        <v>44868</v>
      </c>
      <c r="C723" s="638">
        <v>44866</v>
      </c>
      <c r="D723" s="626" t="s">
        <v>104</v>
      </c>
      <c r="E723" s="626" t="s">
        <v>191</v>
      </c>
      <c r="F723" s="639">
        <v>809.87</v>
      </c>
      <c r="G723" s="627" t="s">
        <v>8719</v>
      </c>
      <c r="H723" s="626" t="s">
        <v>131</v>
      </c>
      <c r="I723" s="627" t="s">
        <v>8718</v>
      </c>
      <c r="J723" s="634" t="s">
        <v>5990</v>
      </c>
      <c r="K723" s="632" t="s">
        <v>1531</v>
      </c>
      <c r="L723" s="634">
        <v>396141006</v>
      </c>
      <c r="M723" s="637">
        <v>44868</v>
      </c>
      <c r="N723" s="630">
        <f t="shared" si="36"/>
        <v>11</v>
      </c>
      <c r="O723" s="630">
        <f t="shared" si="37"/>
        <v>11</v>
      </c>
      <c r="P723" s="631" t="str">
        <f t="shared" si="38"/>
        <v>Gastos_com_Pessoal</v>
      </c>
    </row>
    <row r="724" spans="1:16" ht="24" hidden="1" x14ac:dyDescent="0.2">
      <c r="A724" s="622">
        <f>IF(B724="","",COUNT('Diário 3º PA'!$A$4:$A$4242)+COUNT('Diário 4º PA'!$A$4:$A$2224)+COUNT('Diário 5º PA'!$A$4:$A$5221)+ROW()-3)</f>
        <v>6975</v>
      </c>
      <c r="B724" s="637">
        <v>44868</v>
      </c>
      <c r="C724" s="638">
        <v>44866</v>
      </c>
      <c r="D724" s="626" t="s">
        <v>104</v>
      </c>
      <c r="E724" s="626" t="s">
        <v>189</v>
      </c>
      <c r="F724" s="639">
        <v>2202.27</v>
      </c>
      <c r="G724" s="627" t="s">
        <v>8720</v>
      </c>
      <c r="H724" s="626" t="s">
        <v>130</v>
      </c>
      <c r="I724" s="627" t="s">
        <v>8721</v>
      </c>
      <c r="J724" s="634" t="s">
        <v>5990</v>
      </c>
      <c r="K724" s="632" t="s">
        <v>1531</v>
      </c>
      <c r="L724" s="634">
        <v>396141006</v>
      </c>
      <c r="M724" s="637">
        <v>44868</v>
      </c>
      <c r="N724" s="630">
        <f t="shared" si="36"/>
        <v>11</v>
      </c>
      <c r="O724" s="630">
        <f t="shared" si="37"/>
        <v>11</v>
      </c>
      <c r="P724" s="631" t="str">
        <f t="shared" si="38"/>
        <v>Gastos_com_Pessoal</v>
      </c>
    </row>
    <row r="725" spans="1:16" ht="24" hidden="1" x14ac:dyDescent="0.2">
      <c r="A725" s="622">
        <f>IF(B725="","",COUNT('Diário 3º PA'!$A$4:$A$4242)+COUNT('Diário 4º PA'!$A$4:$A$2224)+COUNT('Diário 5º PA'!$A$4:$A$5221)+ROW()-3)</f>
        <v>6976</v>
      </c>
      <c r="B725" s="637">
        <v>44868</v>
      </c>
      <c r="C725" s="638">
        <v>44866</v>
      </c>
      <c r="D725" s="626" t="s">
        <v>104</v>
      </c>
      <c r="E725" s="626" t="s">
        <v>191</v>
      </c>
      <c r="F725" s="639">
        <v>769.77</v>
      </c>
      <c r="G725" s="627" t="s">
        <v>8722</v>
      </c>
      <c r="H725" s="626" t="s">
        <v>130</v>
      </c>
      <c r="I725" s="627" t="s">
        <v>8721</v>
      </c>
      <c r="J725" s="634" t="s">
        <v>5990</v>
      </c>
      <c r="K725" s="632" t="s">
        <v>1531</v>
      </c>
      <c r="L725" s="634">
        <v>396141006</v>
      </c>
      <c r="M725" s="637">
        <v>44868</v>
      </c>
      <c r="N725" s="630">
        <f t="shared" si="36"/>
        <v>11</v>
      </c>
      <c r="O725" s="630">
        <f t="shared" si="37"/>
        <v>11</v>
      </c>
      <c r="P725" s="631" t="str">
        <f t="shared" si="38"/>
        <v>Gastos_com_Pessoal</v>
      </c>
    </row>
    <row r="726" spans="1:16" ht="24" hidden="1" x14ac:dyDescent="0.2">
      <c r="A726" s="622">
        <f>IF(B726="","",COUNT('Diário 3º PA'!$A$4:$A$4242)+COUNT('Diário 4º PA'!$A$4:$A$2224)+COUNT('Diário 5º PA'!$A$4:$A$5221)+ROW()-3)</f>
        <v>6977</v>
      </c>
      <c r="B726" s="637">
        <v>44868</v>
      </c>
      <c r="C726" s="638">
        <v>44866</v>
      </c>
      <c r="D726" s="626" t="s">
        <v>104</v>
      </c>
      <c r="E726" s="626" t="s">
        <v>189</v>
      </c>
      <c r="F726" s="639">
        <v>1453.94</v>
      </c>
      <c r="G726" s="627" t="s">
        <v>8723</v>
      </c>
      <c r="H726" s="626" t="s">
        <v>132</v>
      </c>
      <c r="I726" s="627" t="s">
        <v>8724</v>
      </c>
      <c r="J726" s="634" t="s">
        <v>5990</v>
      </c>
      <c r="K726" s="632" t="s">
        <v>1531</v>
      </c>
      <c r="L726" s="634">
        <v>396141006</v>
      </c>
      <c r="M726" s="637">
        <v>44868</v>
      </c>
      <c r="N726" s="630">
        <f t="shared" si="36"/>
        <v>11</v>
      </c>
      <c r="O726" s="630">
        <f t="shared" si="37"/>
        <v>11</v>
      </c>
      <c r="P726" s="631" t="str">
        <f t="shared" si="38"/>
        <v>Gastos_com_Pessoal</v>
      </c>
    </row>
    <row r="727" spans="1:16" ht="24" hidden="1" x14ac:dyDescent="0.2">
      <c r="A727" s="622">
        <f>IF(B727="","",COUNT('Diário 3º PA'!$A$4:$A$4242)+COUNT('Diário 4º PA'!$A$4:$A$2224)+COUNT('Diário 5º PA'!$A$4:$A$5221)+ROW()-3)</f>
        <v>6978</v>
      </c>
      <c r="B727" s="637">
        <v>44868</v>
      </c>
      <c r="C727" s="638">
        <v>44866</v>
      </c>
      <c r="D727" s="626" t="s">
        <v>104</v>
      </c>
      <c r="E727" s="626" t="s">
        <v>191</v>
      </c>
      <c r="F727" s="639">
        <v>484.63</v>
      </c>
      <c r="G727" s="627" t="s">
        <v>8725</v>
      </c>
      <c r="H727" s="626" t="s">
        <v>132</v>
      </c>
      <c r="I727" s="627" t="s">
        <v>8724</v>
      </c>
      <c r="J727" s="634" t="s">
        <v>5990</v>
      </c>
      <c r="K727" s="632" t="s">
        <v>1531</v>
      </c>
      <c r="L727" s="634">
        <v>396141006</v>
      </c>
      <c r="M727" s="637">
        <v>44868</v>
      </c>
      <c r="N727" s="630">
        <f t="shared" si="36"/>
        <v>11</v>
      </c>
      <c r="O727" s="630">
        <f t="shared" si="37"/>
        <v>11</v>
      </c>
      <c r="P727" s="631" t="str">
        <f t="shared" si="38"/>
        <v>Gastos_com_Pessoal</v>
      </c>
    </row>
    <row r="728" spans="1:16" ht="24" hidden="1" x14ac:dyDescent="0.2">
      <c r="A728" s="622">
        <f>IF(B728="","",COUNT('Diário 3º PA'!$A$4:$A$4242)+COUNT('Diário 4º PA'!$A$4:$A$2224)+COUNT('Diário 5º PA'!$A$4:$A$5221)+ROW()-3)</f>
        <v>6979</v>
      </c>
      <c r="B728" s="637">
        <v>44868</v>
      </c>
      <c r="C728" s="638">
        <v>44866</v>
      </c>
      <c r="D728" s="626" t="s">
        <v>104</v>
      </c>
      <c r="E728" s="626" t="s">
        <v>189</v>
      </c>
      <c r="F728" s="639">
        <v>2660.88</v>
      </c>
      <c r="G728" s="627" t="s">
        <v>8726</v>
      </c>
      <c r="H728" s="626" t="s">
        <v>138</v>
      </c>
      <c r="I728" s="627" t="s">
        <v>8727</v>
      </c>
      <c r="J728" s="634" t="s">
        <v>5990</v>
      </c>
      <c r="K728" s="632" t="s">
        <v>1531</v>
      </c>
      <c r="L728" s="634">
        <v>396141006</v>
      </c>
      <c r="M728" s="637">
        <v>44868</v>
      </c>
      <c r="N728" s="630">
        <f t="shared" si="36"/>
        <v>11</v>
      </c>
      <c r="O728" s="630">
        <f t="shared" si="37"/>
        <v>11</v>
      </c>
      <c r="P728" s="631" t="str">
        <f t="shared" si="38"/>
        <v>Gastos_com_Pessoal</v>
      </c>
    </row>
    <row r="729" spans="1:16" ht="24" hidden="1" x14ac:dyDescent="0.2">
      <c r="A729" s="622">
        <f>IF(B729="","",COUNT('Diário 3º PA'!$A$4:$A$4242)+COUNT('Diário 4º PA'!$A$4:$A$2224)+COUNT('Diário 5º PA'!$A$4:$A$5221)+ROW()-3)</f>
        <v>6980</v>
      </c>
      <c r="B729" s="637">
        <v>44868</v>
      </c>
      <c r="C729" s="638">
        <v>44866</v>
      </c>
      <c r="D729" s="626" t="s">
        <v>104</v>
      </c>
      <c r="E729" s="626" t="s">
        <v>191</v>
      </c>
      <c r="F729" s="639">
        <v>964.24</v>
      </c>
      <c r="G729" s="627" t="s">
        <v>8728</v>
      </c>
      <c r="H729" s="626" t="s">
        <v>138</v>
      </c>
      <c r="I729" s="627" t="s">
        <v>8727</v>
      </c>
      <c r="J729" s="634" t="s">
        <v>5990</v>
      </c>
      <c r="K729" s="632" t="s">
        <v>1531</v>
      </c>
      <c r="L729" s="634">
        <v>396141006</v>
      </c>
      <c r="M729" s="637">
        <v>44868</v>
      </c>
      <c r="N729" s="630">
        <f t="shared" si="36"/>
        <v>11</v>
      </c>
      <c r="O729" s="630">
        <f t="shared" si="37"/>
        <v>11</v>
      </c>
      <c r="P729" s="631" t="str">
        <f t="shared" si="38"/>
        <v>Gastos_com_Pessoal</v>
      </c>
    </row>
    <row r="730" spans="1:16" ht="24" hidden="1" x14ac:dyDescent="0.2">
      <c r="A730" s="622">
        <f>IF(B730="","",COUNT('Diário 3º PA'!$A$4:$A$4242)+COUNT('Diário 4º PA'!$A$4:$A$2224)+COUNT('Diário 5º PA'!$A$4:$A$5221)+ROW()-3)</f>
        <v>6981</v>
      </c>
      <c r="B730" s="637">
        <v>44868</v>
      </c>
      <c r="C730" s="638">
        <v>44866</v>
      </c>
      <c r="D730" s="626" t="s">
        <v>104</v>
      </c>
      <c r="E730" s="626" t="s">
        <v>189</v>
      </c>
      <c r="F730" s="639">
        <v>2904.44</v>
      </c>
      <c r="G730" s="627" t="s">
        <v>8729</v>
      </c>
      <c r="H730" s="626" t="s">
        <v>140</v>
      </c>
      <c r="I730" s="627" t="s">
        <v>8730</v>
      </c>
      <c r="J730" s="634" t="s">
        <v>5990</v>
      </c>
      <c r="K730" s="632" t="s">
        <v>1531</v>
      </c>
      <c r="L730" s="634">
        <v>396141006</v>
      </c>
      <c r="M730" s="637">
        <v>44868</v>
      </c>
      <c r="N730" s="630">
        <f t="shared" si="36"/>
        <v>11</v>
      </c>
      <c r="O730" s="630">
        <f t="shared" si="37"/>
        <v>11</v>
      </c>
      <c r="P730" s="631" t="str">
        <f t="shared" si="38"/>
        <v>Gastos_com_Pessoal</v>
      </c>
    </row>
    <row r="731" spans="1:16" ht="24" hidden="1" x14ac:dyDescent="0.2">
      <c r="A731" s="622">
        <f>IF(B731="","",COUNT('Diário 3º PA'!$A$4:$A$4242)+COUNT('Diário 4º PA'!$A$4:$A$2224)+COUNT('Diário 5º PA'!$A$4:$A$5221)+ROW()-3)</f>
        <v>6982</v>
      </c>
      <c r="B731" s="637">
        <v>44868</v>
      </c>
      <c r="C731" s="638">
        <v>44866</v>
      </c>
      <c r="D731" s="626" t="s">
        <v>104</v>
      </c>
      <c r="E731" s="626" t="s">
        <v>191</v>
      </c>
      <c r="F731" s="639">
        <v>1080.1500000000001</v>
      </c>
      <c r="G731" s="627" t="s">
        <v>8731</v>
      </c>
      <c r="H731" s="626" t="s">
        <v>140</v>
      </c>
      <c r="I731" s="627" t="s">
        <v>8730</v>
      </c>
      <c r="J731" s="634" t="s">
        <v>5990</v>
      </c>
      <c r="K731" s="632" t="s">
        <v>1531</v>
      </c>
      <c r="L731" s="634">
        <v>396141006</v>
      </c>
      <c r="M731" s="637">
        <v>44868</v>
      </c>
      <c r="N731" s="630">
        <f t="shared" si="36"/>
        <v>11</v>
      </c>
      <c r="O731" s="630">
        <f t="shared" si="37"/>
        <v>11</v>
      </c>
      <c r="P731" s="631" t="str">
        <f t="shared" si="38"/>
        <v>Gastos_com_Pessoal</v>
      </c>
    </row>
    <row r="732" spans="1:16" ht="24" hidden="1" x14ac:dyDescent="0.2">
      <c r="A732" s="622">
        <f>IF(B732="","",COUNT('Diário 3º PA'!$A$4:$A$4242)+COUNT('Diário 4º PA'!$A$4:$A$2224)+COUNT('Diário 5º PA'!$A$4:$A$5221)+ROW()-3)</f>
        <v>6983</v>
      </c>
      <c r="B732" s="637">
        <v>44868</v>
      </c>
      <c r="C732" s="638">
        <v>44866</v>
      </c>
      <c r="D732" s="626" t="s">
        <v>104</v>
      </c>
      <c r="E732" s="626" t="s">
        <v>187</v>
      </c>
      <c r="F732" s="639">
        <v>477.26</v>
      </c>
      <c r="G732" s="626" t="s">
        <v>1019</v>
      </c>
      <c r="H732" s="626" t="s">
        <v>131</v>
      </c>
      <c r="I732" s="627" t="s">
        <v>8732</v>
      </c>
      <c r="J732" s="634" t="s">
        <v>5990</v>
      </c>
      <c r="K732" s="632" t="s">
        <v>1531</v>
      </c>
      <c r="L732" s="634">
        <v>396141006</v>
      </c>
      <c r="M732" s="637">
        <v>44868</v>
      </c>
      <c r="N732" s="630">
        <f t="shared" si="36"/>
        <v>11</v>
      </c>
      <c r="O732" s="630">
        <f t="shared" si="37"/>
        <v>11</v>
      </c>
      <c r="P732" s="631" t="str">
        <f t="shared" si="38"/>
        <v>Gastos_com_Pessoal</v>
      </c>
    </row>
    <row r="733" spans="1:16" ht="24" hidden="1" x14ac:dyDescent="0.2">
      <c r="A733" s="622">
        <f>IF(B733="","",COUNT('Diário 3º PA'!$A$4:$A$4242)+COUNT('Diário 4º PA'!$A$4:$A$2224)+COUNT('Diário 5º PA'!$A$4:$A$5221)+ROW()-3)</f>
        <v>6984</v>
      </c>
      <c r="B733" s="637">
        <v>44868</v>
      </c>
      <c r="C733" s="638">
        <v>44866</v>
      </c>
      <c r="D733" s="626" t="s">
        <v>104</v>
      </c>
      <c r="E733" s="626" t="s">
        <v>189</v>
      </c>
      <c r="F733" s="639">
        <v>477.26</v>
      </c>
      <c r="G733" s="626" t="s">
        <v>915</v>
      </c>
      <c r="H733" s="626" t="s">
        <v>131</v>
      </c>
      <c r="I733" s="627" t="s">
        <v>8732</v>
      </c>
      <c r="J733" s="634" t="s">
        <v>5990</v>
      </c>
      <c r="K733" s="632" t="s">
        <v>1531</v>
      </c>
      <c r="L733" s="634">
        <v>396141006</v>
      </c>
      <c r="M733" s="637">
        <v>44868</v>
      </c>
      <c r="N733" s="630">
        <f t="shared" si="36"/>
        <v>11</v>
      </c>
      <c r="O733" s="630">
        <f t="shared" si="37"/>
        <v>11</v>
      </c>
      <c r="P733" s="631" t="str">
        <f t="shared" si="38"/>
        <v>Gastos_com_Pessoal</v>
      </c>
    </row>
    <row r="734" spans="1:16" ht="24" hidden="1" x14ac:dyDescent="0.2">
      <c r="A734" s="622">
        <f>IF(B734="","",COUNT('Diário 3º PA'!$A$4:$A$4242)+COUNT('Diário 4º PA'!$A$4:$A$2224)+COUNT('Diário 5º PA'!$A$4:$A$5221)+ROW()-3)</f>
        <v>6985</v>
      </c>
      <c r="B734" s="637">
        <v>44868</v>
      </c>
      <c r="C734" s="638">
        <v>44866</v>
      </c>
      <c r="D734" s="626" t="s">
        <v>104</v>
      </c>
      <c r="E734" s="626" t="s">
        <v>191</v>
      </c>
      <c r="F734" s="639">
        <v>159.09</v>
      </c>
      <c r="G734" s="626" t="s">
        <v>918</v>
      </c>
      <c r="H734" s="626" t="s">
        <v>131</v>
      </c>
      <c r="I734" s="627" t="s">
        <v>8732</v>
      </c>
      <c r="J734" s="634" t="s">
        <v>5990</v>
      </c>
      <c r="K734" s="632" t="s">
        <v>1531</v>
      </c>
      <c r="L734" s="634">
        <v>396141006</v>
      </c>
      <c r="M734" s="637">
        <v>44868</v>
      </c>
      <c r="N734" s="630">
        <f t="shared" si="36"/>
        <v>11</v>
      </c>
      <c r="O734" s="630">
        <f t="shared" si="37"/>
        <v>11</v>
      </c>
      <c r="P734" s="631" t="str">
        <f t="shared" si="38"/>
        <v>Gastos_com_Pessoal</v>
      </c>
    </row>
    <row r="735" spans="1:16" ht="36" hidden="1" x14ac:dyDescent="0.2">
      <c r="A735" s="622">
        <f>IF(B735="","",COUNT('Diário 3º PA'!$A$4:$A$4242)+COUNT('Diário 4º PA'!$A$4:$A$2224)+COUNT('Diário 5º PA'!$A$4:$A$5221)+ROW()-3)</f>
        <v>6986</v>
      </c>
      <c r="B735" s="637">
        <v>44868</v>
      </c>
      <c r="C735" s="638">
        <v>44866</v>
      </c>
      <c r="D735" s="626" t="s">
        <v>104</v>
      </c>
      <c r="E735" s="626" t="s">
        <v>193</v>
      </c>
      <c r="F735" s="639">
        <v>2216.54</v>
      </c>
      <c r="G735" s="626" t="s">
        <v>919</v>
      </c>
      <c r="H735" s="626" t="s">
        <v>131</v>
      </c>
      <c r="I735" s="627" t="s">
        <v>8732</v>
      </c>
      <c r="J735" s="634" t="s">
        <v>5990</v>
      </c>
      <c r="K735" s="632" t="s">
        <v>1531</v>
      </c>
      <c r="L735" s="634">
        <v>396141006</v>
      </c>
      <c r="M735" s="637">
        <v>44868</v>
      </c>
      <c r="N735" s="630">
        <f t="shared" si="36"/>
        <v>11</v>
      </c>
      <c r="O735" s="630">
        <f t="shared" si="37"/>
        <v>11</v>
      </c>
      <c r="P735" s="631" t="str">
        <f t="shared" si="38"/>
        <v>Gastos_com_Pessoal</v>
      </c>
    </row>
    <row r="736" spans="1:16" ht="24" hidden="1" x14ac:dyDescent="0.2">
      <c r="A736" s="622">
        <f>IF(B736="","",COUNT('Diário 3º PA'!$A$4:$A$4242)+COUNT('Diário 4º PA'!$A$4:$A$2224)+COUNT('Diário 5º PA'!$A$4:$A$5221)+ROW()-3)</f>
        <v>6987</v>
      </c>
      <c r="B736" s="637">
        <v>44868</v>
      </c>
      <c r="C736" s="638">
        <v>44866</v>
      </c>
      <c r="D736" s="626" t="s">
        <v>104</v>
      </c>
      <c r="E736" s="626" t="s">
        <v>187</v>
      </c>
      <c r="F736" s="639">
        <v>1494.63</v>
      </c>
      <c r="G736" s="626" t="s">
        <v>1019</v>
      </c>
      <c r="H736" s="626" t="s">
        <v>138</v>
      </c>
      <c r="I736" s="627" t="s">
        <v>8733</v>
      </c>
      <c r="J736" s="634" t="s">
        <v>5990</v>
      </c>
      <c r="K736" s="632" t="s">
        <v>1531</v>
      </c>
      <c r="L736" s="634">
        <v>396141006</v>
      </c>
      <c r="M736" s="637">
        <v>44868</v>
      </c>
      <c r="N736" s="630">
        <f t="shared" si="36"/>
        <v>11</v>
      </c>
      <c r="O736" s="630">
        <f t="shared" si="37"/>
        <v>11</v>
      </c>
      <c r="P736" s="631" t="str">
        <f t="shared" si="38"/>
        <v>Gastos_com_Pessoal</v>
      </c>
    </row>
    <row r="737" spans="1:16" ht="24" hidden="1" x14ac:dyDescent="0.2">
      <c r="A737" s="622">
        <f>IF(B737="","",COUNT('Diário 3º PA'!$A$4:$A$4242)+COUNT('Diário 4º PA'!$A$4:$A$2224)+COUNT('Diário 5º PA'!$A$4:$A$5221)+ROW()-3)</f>
        <v>6988</v>
      </c>
      <c r="B737" s="637">
        <v>44868</v>
      </c>
      <c r="C737" s="638">
        <v>44866</v>
      </c>
      <c r="D737" s="626" t="s">
        <v>104</v>
      </c>
      <c r="E737" s="626" t="s">
        <v>189</v>
      </c>
      <c r="F737" s="639">
        <v>2174.0100000000002</v>
      </c>
      <c r="G737" s="626" t="s">
        <v>915</v>
      </c>
      <c r="H737" s="626" t="s">
        <v>138</v>
      </c>
      <c r="I737" s="627" t="s">
        <v>8733</v>
      </c>
      <c r="J737" s="634" t="s">
        <v>5990</v>
      </c>
      <c r="K737" s="632" t="s">
        <v>1531</v>
      </c>
      <c r="L737" s="634">
        <v>396141006</v>
      </c>
      <c r="M737" s="637">
        <v>44868</v>
      </c>
      <c r="N737" s="630">
        <f t="shared" si="36"/>
        <v>11</v>
      </c>
      <c r="O737" s="630">
        <f t="shared" si="37"/>
        <v>11</v>
      </c>
      <c r="P737" s="631" t="str">
        <f t="shared" si="38"/>
        <v>Gastos_com_Pessoal</v>
      </c>
    </row>
    <row r="738" spans="1:16" ht="24" hidden="1" x14ac:dyDescent="0.2">
      <c r="A738" s="622">
        <f>IF(B738="","",COUNT('Diário 3º PA'!$A$4:$A$4242)+COUNT('Diário 4º PA'!$A$4:$A$2224)+COUNT('Diário 5º PA'!$A$4:$A$5221)+ROW()-3)</f>
        <v>6989</v>
      </c>
      <c r="B738" s="637">
        <v>44868</v>
      </c>
      <c r="C738" s="638">
        <v>44866</v>
      </c>
      <c r="D738" s="626" t="s">
        <v>104</v>
      </c>
      <c r="E738" s="626" t="s">
        <v>191</v>
      </c>
      <c r="F738" s="639">
        <v>724.67</v>
      </c>
      <c r="G738" s="626" t="s">
        <v>918</v>
      </c>
      <c r="H738" s="626" t="s">
        <v>138</v>
      </c>
      <c r="I738" s="627" t="s">
        <v>8733</v>
      </c>
      <c r="J738" s="634" t="s">
        <v>5990</v>
      </c>
      <c r="K738" s="632" t="s">
        <v>1531</v>
      </c>
      <c r="L738" s="634">
        <v>396141006</v>
      </c>
      <c r="M738" s="637">
        <v>44868</v>
      </c>
      <c r="N738" s="630">
        <f t="shared" si="36"/>
        <v>11</v>
      </c>
      <c r="O738" s="630">
        <f t="shared" si="37"/>
        <v>11</v>
      </c>
      <c r="P738" s="631" t="str">
        <f t="shared" si="38"/>
        <v>Gastos_com_Pessoal</v>
      </c>
    </row>
    <row r="739" spans="1:16" ht="36" hidden="1" x14ac:dyDescent="0.2">
      <c r="A739" s="622">
        <f>IF(B739="","",COUNT('Diário 3º PA'!$A$4:$A$4242)+COUNT('Diário 4º PA'!$A$4:$A$2224)+COUNT('Diário 5º PA'!$A$4:$A$5221)+ROW()-3)</f>
        <v>6990</v>
      </c>
      <c r="B739" s="637">
        <v>44868</v>
      </c>
      <c r="C739" s="638">
        <v>44866</v>
      </c>
      <c r="D739" s="626" t="s">
        <v>104</v>
      </c>
      <c r="E739" s="626" t="s">
        <v>193</v>
      </c>
      <c r="F739" s="639">
        <v>2727.11</v>
      </c>
      <c r="G739" s="626" t="s">
        <v>919</v>
      </c>
      <c r="H739" s="626" t="s">
        <v>138</v>
      </c>
      <c r="I739" s="627" t="s">
        <v>8733</v>
      </c>
      <c r="J739" s="634" t="s">
        <v>5990</v>
      </c>
      <c r="K739" s="632" t="s">
        <v>1531</v>
      </c>
      <c r="L739" s="634">
        <v>396141006</v>
      </c>
      <c r="M739" s="637">
        <v>44868</v>
      </c>
      <c r="N739" s="630">
        <f t="shared" si="36"/>
        <v>11</v>
      </c>
      <c r="O739" s="630">
        <f t="shared" si="37"/>
        <v>11</v>
      </c>
      <c r="P739" s="631" t="str">
        <f t="shared" si="38"/>
        <v>Gastos_com_Pessoal</v>
      </c>
    </row>
    <row r="740" spans="1:16" ht="24" hidden="1" x14ac:dyDescent="0.2">
      <c r="A740" s="622">
        <f>IF(B740="","",COUNT('Diário 3º PA'!$A$4:$A$4242)+COUNT('Diário 4º PA'!$A$4:$A$2224)+COUNT('Diário 5º PA'!$A$4:$A$5221)+ROW()-3)</f>
        <v>6991</v>
      </c>
      <c r="B740" s="637">
        <v>44868</v>
      </c>
      <c r="C740" s="638">
        <v>44866</v>
      </c>
      <c r="D740" s="626" t="s">
        <v>104</v>
      </c>
      <c r="E740" s="626" t="s">
        <v>187</v>
      </c>
      <c r="F740" s="639">
        <v>402.74</v>
      </c>
      <c r="G740" s="626" t="s">
        <v>1019</v>
      </c>
      <c r="H740" s="626" t="s">
        <v>130</v>
      </c>
      <c r="I740" s="627" t="s">
        <v>8734</v>
      </c>
      <c r="J740" s="634" t="s">
        <v>5990</v>
      </c>
      <c r="K740" s="632" t="s">
        <v>1531</v>
      </c>
      <c r="L740" s="634">
        <v>396141006</v>
      </c>
      <c r="M740" s="637">
        <v>44868</v>
      </c>
      <c r="N740" s="630">
        <f t="shared" si="36"/>
        <v>11</v>
      </c>
      <c r="O740" s="630">
        <f t="shared" si="37"/>
        <v>11</v>
      </c>
      <c r="P740" s="631" t="str">
        <f t="shared" si="38"/>
        <v>Gastos_com_Pessoal</v>
      </c>
    </row>
    <row r="741" spans="1:16" ht="24" hidden="1" x14ac:dyDescent="0.2">
      <c r="A741" s="622">
        <f>IF(B741="","",COUNT('Diário 3º PA'!$A$4:$A$4242)+COUNT('Diário 4º PA'!$A$4:$A$2224)+COUNT('Diário 5º PA'!$A$4:$A$5221)+ROW()-3)</f>
        <v>6992</v>
      </c>
      <c r="B741" s="637">
        <v>44868</v>
      </c>
      <c r="C741" s="638">
        <v>44866</v>
      </c>
      <c r="D741" s="626" t="s">
        <v>104</v>
      </c>
      <c r="E741" s="626" t="s">
        <v>189</v>
      </c>
      <c r="F741" s="639">
        <v>402.74</v>
      </c>
      <c r="G741" s="626" t="s">
        <v>915</v>
      </c>
      <c r="H741" s="626" t="s">
        <v>130</v>
      </c>
      <c r="I741" s="627" t="s">
        <v>8734</v>
      </c>
      <c r="J741" s="634" t="s">
        <v>5990</v>
      </c>
      <c r="K741" s="632" t="s">
        <v>1531</v>
      </c>
      <c r="L741" s="634">
        <v>396141006</v>
      </c>
      <c r="M741" s="637">
        <v>44868</v>
      </c>
      <c r="N741" s="630">
        <f t="shared" si="36"/>
        <v>11</v>
      </c>
      <c r="O741" s="630">
        <f t="shared" si="37"/>
        <v>11</v>
      </c>
      <c r="P741" s="631" t="str">
        <f t="shared" si="38"/>
        <v>Gastos_com_Pessoal</v>
      </c>
    </row>
    <row r="742" spans="1:16" ht="24" hidden="1" x14ac:dyDescent="0.2">
      <c r="A742" s="622">
        <f>IF(B742="","",COUNT('Diário 3º PA'!$A$4:$A$4242)+COUNT('Diário 4º PA'!$A$4:$A$2224)+COUNT('Diário 5º PA'!$A$4:$A$5221)+ROW()-3)</f>
        <v>6993</v>
      </c>
      <c r="B742" s="637">
        <v>44868</v>
      </c>
      <c r="C742" s="638">
        <v>44866</v>
      </c>
      <c r="D742" s="626" t="s">
        <v>104</v>
      </c>
      <c r="E742" s="626" t="s">
        <v>191</v>
      </c>
      <c r="F742" s="639">
        <v>134.25</v>
      </c>
      <c r="G742" s="626" t="s">
        <v>918</v>
      </c>
      <c r="H742" s="626" t="s">
        <v>130</v>
      </c>
      <c r="I742" s="627" t="s">
        <v>8734</v>
      </c>
      <c r="J742" s="634" t="s">
        <v>5990</v>
      </c>
      <c r="K742" s="632" t="s">
        <v>1531</v>
      </c>
      <c r="L742" s="634">
        <v>396141006</v>
      </c>
      <c r="M742" s="637">
        <v>44868</v>
      </c>
      <c r="N742" s="630">
        <f t="shared" si="36"/>
        <v>11</v>
      </c>
      <c r="O742" s="630">
        <f t="shared" si="37"/>
        <v>11</v>
      </c>
      <c r="P742" s="631" t="str">
        <f t="shared" si="38"/>
        <v>Gastos_com_Pessoal</v>
      </c>
    </row>
    <row r="743" spans="1:16" ht="36" hidden="1" x14ac:dyDescent="0.2">
      <c r="A743" s="622">
        <f>IF(B743="","",COUNT('Diário 3º PA'!$A$4:$A$4242)+COUNT('Diário 4º PA'!$A$4:$A$2224)+COUNT('Diário 5º PA'!$A$4:$A$5221)+ROW()-3)</f>
        <v>6994</v>
      </c>
      <c r="B743" s="637">
        <v>44868</v>
      </c>
      <c r="C743" s="638">
        <v>44866</v>
      </c>
      <c r="D743" s="626" t="s">
        <v>104</v>
      </c>
      <c r="E743" s="626" t="s">
        <v>193</v>
      </c>
      <c r="F743" s="639">
        <v>2170.42</v>
      </c>
      <c r="G743" s="626" t="s">
        <v>919</v>
      </c>
      <c r="H743" s="626" t="s">
        <v>130</v>
      </c>
      <c r="I743" s="627" t="s">
        <v>8734</v>
      </c>
      <c r="J743" s="634" t="s">
        <v>5990</v>
      </c>
      <c r="K743" s="632" t="s">
        <v>1531</v>
      </c>
      <c r="L743" s="634">
        <v>396141006</v>
      </c>
      <c r="M743" s="637">
        <v>44868</v>
      </c>
      <c r="N743" s="630">
        <f t="shared" si="36"/>
        <v>11</v>
      </c>
      <c r="O743" s="630">
        <f t="shared" si="37"/>
        <v>11</v>
      </c>
      <c r="P743" s="631" t="str">
        <f t="shared" si="38"/>
        <v>Gastos_com_Pessoal</v>
      </c>
    </row>
    <row r="744" spans="1:16" ht="24" hidden="1" x14ac:dyDescent="0.2">
      <c r="A744" s="622">
        <f>IF(B744="","",COUNT('Diário 3º PA'!$A$4:$A$4242)+COUNT('Diário 4º PA'!$A$4:$A$2224)+COUNT('Diário 5º PA'!$A$4:$A$5221)+ROW()-3)</f>
        <v>6995</v>
      </c>
      <c r="B744" s="637">
        <v>44868</v>
      </c>
      <c r="C744" s="638">
        <v>44866</v>
      </c>
      <c r="D744" s="626" t="s">
        <v>104</v>
      </c>
      <c r="E744" s="626" t="s">
        <v>187</v>
      </c>
      <c r="F744" s="639">
        <v>2946.81</v>
      </c>
      <c r="G744" s="626" t="s">
        <v>1019</v>
      </c>
      <c r="H744" s="626" t="s">
        <v>138</v>
      </c>
      <c r="I744" s="627" t="s">
        <v>8735</v>
      </c>
      <c r="J744" s="634" t="s">
        <v>5990</v>
      </c>
      <c r="K744" s="632" t="s">
        <v>1531</v>
      </c>
      <c r="L744" s="634">
        <v>396141006</v>
      </c>
      <c r="M744" s="637">
        <v>44868</v>
      </c>
      <c r="N744" s="630">
        <f t="shared" si="36"/>
        <v>11</v>
      </c>
      <c r="O744" s="630">
        <f t="shared" si="37"/>
        <v>11</v>
      </c>
      <c r="P744" s="631" t="str">
        <f t="shared" si="38"/>
        <v>Gastos_com_Pessoal</v>
      </c>
    </row>
    <row r="745" spans="1:16" ht="24" hidden="1" x14ac:dyDescent="0.2">
      <c r="A745" s="622">
        <f>IF(B745="","",COUNT('Diário 3º PA'!$A$4:$A$4242)+COUNT('Diário 4º PA'!$A$4:$A$2224)+COUNT('Diário 5º PA'!$A$4:$A$5221)+ROW()-3)</f>
        <v>6996</v>
      </c>
      <c r="B745" s="637">
        <v>44868</v>
      </c>
      <c r="C745" s="638">
        <v>44866</v>
      </c>
      <c r="D745" s="626" t="s">
        <v>104</v>
      </c>
      <c r="E745" s="626" t="s">
        <v>189</v>
      </c>
      <c r="F745" s="639">
        <v>2157.98</v>
      </c>
      <c r="G745" s="626" t="s">
        <v>915</v>
      </c>
      <c r="H745" s="626" t="s">
        <v>138</v>
      </c>
      <c r="I745" s="627" t="s">
        <v>8735</v>
      </c>
      <c r="J745" s="634" t="s">
        <v>5990</v>
      </c>
      <c r="K745" s="632" t="s">
        <v>1531</v>
      </c>
      <c r="L745" s="634">
        <v>396141006</v>
      </c>
      <c r="M745" s="637">
        <v>44868</v>
      </c>
      <c r="N745" s="630">
        <f t="shared" si="36"/>
        <v>11</v>
      </c>
      <c r="O745" s="630">
        <f t="shared" si="37"/>
        <v>11</v>
      </c>
      <c r="P745" s="631" t="str">
        <f t="shared" si="38"/>
        <v>Gastos_com_Pessoal</v>
      </c>
    </row>
    <row r="746" spans="1:16" ht="24" hidden="1" x14ac:dyDescent="0.2">
      <c r="A746" s="622">
        <f>IF(B746="","",COUNT('Diário 3º PA'!$A$4:$A$4242)+COUNT('Diário 4º PA'!$A$4:$A$2224)+COUNT('Diário 5º PA'!$A$4:$A$5221)+ROW()-3)</f>
        <v>6997</v>
      </c>
      <c r="B746" s="637">
        <v>44868</v>
      </c>
      <c r="C746" s="638">
        <v>44866</v>
      </c>
      <c r="D746" s="626" t="s">
        <v>104</v>
      </c>
      <c r="E746" s="626" t="s">
        <v>191</v>
      </c>
      <c r="F746" s="639">
        <v>719.33</v>
      </c>
      <c r="G746" s="626" t="s">
        <v>918</v>
      </c>
      <c r="H746" s="626" t="s">
        <v>138</v>
      </c>
      <c r="I746" s="627" t="s">
        <v>8735</v>
      </c>
      <c r="J746" s="634" t="s">
        <v>5990</v>
      </c>
      <c r="K746" s="632" t="s">
        <v>1531</v>
      </c>
      <c r="L746" s="634">
        <v>396141006</v>
      </c>
      <c r="M746" s="637">
        <v>44868</v>
      </c>
      <c r="N746" s="630">
        <f t="shared" si="36"/>
        <v>11</v>
      </c>
      <c r="O746" s="630">
        <f t="shared" si="37"/>
        <v>11</v>
      </c>
      <c r="P746" s="631" t="str">
        <f t="shared" si="38"/>
        <v>Gastos_com_Pessoal</v>
      </c>
    </row>
    <row r="747" spans="1:16" ht="36" hidden="1" x14ac:dyDescent="0.2">
      <c r="A747" s="622">
        <f>IF(B747="","",COUNT('Diário 3º PA'!$A$4:$A$4242)+COUNT('Diário 4º PA'!$A$4:$A$2224)+COUNT('Diário 5º PA'!$A$4:$A$5221)+ROW()-3)</f>
        <v>6998</v>
      </c>
      <c r="B747" s="637">
        <v>44868</v>
      </c>
      <c r="C747" s="638">
        <v>44866</v>
      </c>
      <c r="D747" s="626" t="s">
        <v>104</v>
      </c>
      <c r="E747" s="626" t="s">
        <v>193</v>
      </c>
      <c r="F747" s="639">
        <v>5761.31</v>
      </c>
      <c r="G747" s="626" t="s">
        <v>919</v>
      </c>
      <c r="H747" s="626" t="s">
        <v>138</v>
      </c>
      <c r="I747" s="627" t="s">
        <v>8735</v>
      </c>
      <c r="J747" s="634" t="s">
        <v>5990</v>
      </c>
      <c r="K747" s="632" t="s">
        <v>1531</v>
      </c>
      <c r="L747" s="634">
        <v>396141006</v>
      </c>
      <c r="M747" s="637">
        <v>44868</v>
      </c>
      <c r="N747" s="630">
        <f t="shared" si="36"/>
        <v>11</v>
      </c>
      <c r="O747" s="630">
        <f t="shared" si="37"/>
        <v>11</v>
      </c>
      <c r="P747" s="631" t="str">
        <f t="shared" si="38"/>
        <v>Gastos_com_Pessoal</v>
      </c>
    </row>
    <row r="748" spans="1:16" ht="60" hidden="1" x14ac:dyDescent="0.2">
      <c r="A748" s="622">
        <f>IF(B748="","",COUNT('Diário 3º PA'!$A$4:$A$4242)+COUNT('Diário 4º PA'!$A$4:$A$2224)+COUNT('Diário 5º PA'!$A$4:$A$5221)+ROW()-3)</f>
        <v>6999</v>
      </c>
      <c r="B748" s="641">
        <v>44868</v>
      </c>
      <c r="C748" s="638">
        <v>44866</v>
      </c>
      <c r="D748" s="626" t="s">
        <v>115</v>
      </c>
      <c r="E748" s="626" t="s">
        <v>342</v>
      </c>
      <c r="F748" s="669">
        <v>480</v>
      </c>
      <c r="G748" s="626" t="s">
        <v>8736</v>
      </c>
      <c r="H748" s="626" t="s">
        <v>132</v>
      </c>
      <c r="I748" s="627" t="s">
        <v>7955</v>
      </c>
      <c r="J748" s="634" t="s">
        <v>5990</v>
      </c>
      <c r="K748" s="632" t="s">
        <v>1531</v>
      </c>
      <c r="L748" s="634">
        <v>396141006</v>
      </c>
      <c r="M748" s="637">
        <v>44868</v>
      </c>
      <c r="N748" s="630">
        <f t="shared" si="36"/>
        <v>11</v>
      </c>
      <c r="O748" s="630">
        <f t="shared" si="37"/>
        <v>11</v>
      </c>
      <c r="P748" s="631" t="str">
        <f t="shared" si="38"/>
        <v>Gastos_Gerais</v>
      </c>
    </row>
    <row r="749" spans="1:16" ht="60" hidden="1" x14ac:dyDescent="0.2">
      <c r="A749" s="622">
        <f>IF(B749="","",COUNT('Diário 3º PA'!$A$4:$A$4242)+COUNT('Diário 4º PA'!$A$4:$A$2224)+COUNT('Diário 5º PA'!$A$4:$A$5221)+ROW()-3)</f>
        <v>7000</v>
      </c>
      <c r="B749" s="641">
        <v>44868</v>
      </c>
      <c r="C749" s="638">
        <v>44866</v>
      </c>
      <c r="D749" s="626" t="s">
        <v>115</v>
      </c>
      <c r="E749" s="626" t="s">
        <v>342</v>
      </c>
      <c r="F749" s="669">
        <v>480</v>
      </c>
      <c r="G749" s="626" t="s">
        <v>8737</v>
      </c>
      <c r="H749" s="626" t="s">
        <v>132</v>
      </c>
      <c r="I749" s="627" t="s">
        <v>8520</v>
      </c>
      <c r="J749" s="634" t="s">
        <v>5990</v>
      </c>
      <c r="K749" s="632" t="s">
        <v>1531</v>
      </c>
      <c r="L749" s="634">
        <v>396141006</v>
      </c>
      <c r="M749" s="637">
        <v>44868</v>
      </c>
      <c r="N749" s="630">
        <f t="shared" si="36"/>
        <v>11</v>
      </c>
      <c r="O749" s="630">
        <f t="shared" si="37"/>
        <v>11</v>
      </c>
      <c r="P749" s="631" t="str">
        <f t="shared" si="38"/>
        <v>Gastos_Gerais</v>
      </c>
    </row>
    <row r="750" spans="1:16" ht="60" hidden="1" x14ac:dyDescent="0.2">
      <c r="A750" s="622">
        <f>IF(B750="","",COUNT('Diário 3º PA'!$A$4:$A$4242)+COUNT('Diário 4º PA'!$A$4:$A$2224)+COUNT('Diário 5º PA'!$A$4:$A$5221)+ROW()-3)</f>
        <v>7001</v>
      </c>
      <c r="B750" s="641">
        <v>44868</v>
      </c>
      <c r="C750" s="638">
        <v>44866</v>
      </c>
      <c r="D750" s="626" t="s">
        <v>115</v>
      </c>
      <c r="E750" s="626" t="s">
        <v>342</v>
      </c>
      <c r="F750" s="669">
        <v>480</v>
      </c>
      <c r="G750" s="626" t="s">
        <v>8738</v>
      </c>
      <c r="H750" s="626" t="s">
        <v>132</v>
      </c>
      <c r="I750" s="627" t="s">
        <v>8739</v>
      </c>
      <c r="J750" s="634" t="s">
        <v>5990</v>
      </c>
      <c r="K750" s="632" t="s">
        <v>1531</v>
      </c>
      <c r="L750" s="634">
        <v>396141006</v>
      </c>
      <c r="M750" s="637">
        <v>44868</v>
      </c>
      <c r="N750" s="630">
        <f t="shared" si="36"/>
        <v>11</v>
      </c>
      <c r="O750" s="630">
        <f t="shared" si="37"/>
        <v>11</v>
      </c>
      <c r="P750" s="631" t="str">
        <f t="shared" si="38"/>
        <v>Gastos_Gerais</v>
      </c>
    </row>
    <row r="751" spans="1:16" ht="60" hidden="1" x14ac:dyDescent="0.2">
      <c r="A751" s="622">
        <f>IF(B751="","",COUNT('Diário 3º PA'!$A$4:$A$4242)+COUNT('Diário 4º PA'!$A$4:$A$2224)+COUNT('Diário 5º PA'!$A$4:$A$5221)+ROW()-3)</f>
        <v>7002</v>
      </c>
      <c r="B751" s="641">
        <v>44868</v>
      </c>
      <c r="C751" s="638">
        <v>44866</v>
      </c>
      <c r="D751" s="626" t="s">
        <v>115</v>
      </c>
      <c r="E751" s="626" t="s">
        <v>342</v>
      </c>
      <c r="F751" s="669">
        <v>360</v>
      </c>
      <c r="G751" s="626" t="s">
        <v>8233</v>
      </c>
      <c r="H751" s="626" t="s">
        <v>128</v>
      </c>
      <c r="I751" s="627" t="s">
        <v>1630</v>
      </c>
      <c r="J751" s="634" t="s">
        <v>5990</v>
      </c>
      <c r="K751" s="632" t="s">
        <v>1531</v>
      </c>
      <c r="L751" s="634">
        <v>396141006</v>
      </c>
      <c r="M751" s="637">
        <v>44868</v>
      </c>
      <c r="N751" s="630">
        <f t="shared" si="36"/>
        <v>11</v>
      </c>
      <c r="O751" s="630">
        <f t="shared" si="37"/>
        <v>11</v>
      </c>
      <c r="P751" s="631" t="str">
        <f t="shared" si="38"/>
        <v>Gastos_Gerais</v>
      </c>
    </row>
    <row r="752" spans="1:16" ht="72" hidden="1" x14ac:dyDescent="0.2">
      <c r="A752" s="622">
        <f>IF(B752="","",COUNT('Diário 3º PA'!$A$4:$A$4242)+COUNT('Diário 4º PA'!$A$4:$A$2224)+COUNT('Diário 5º PA'!$A$4:$A$5221)+ROW()-3)</f>
        <v>7003</v>
      </c>
      <c r="B752" s="641">
        <v>44868</v>
      </c>
      <c r="C752" s="638">
        <v>44866</v>
      </c>
      <c r="D752" s="626" t="s">
        <v>115</v>
      </c>
      <c r="E752" s="626" t="s">
        <v>342</v>
      </c>
      <c r="F752" s="669">
        <v>360</v>
      </c>
      <c r="G752" s="626" t="s">
        <v>8740</v>
      </c>
      <c r="H752" s="626" t="s">
        <v>128</v>
      </c>
      <c r="I752" s="627" t="s">
        <v>1280</v>
      </c>
      <c r="J752" s="634" t="s">
        <v>5990</v>
      </c>
      <c r="K752" s="632" t="s">
        <v>1531</v>
      </c>
      <c r="L752" s="634">
        <v>396141006</v>
      </c>
      <c r="M752" s="637">
        <v>44868</v>
      </c>
      <c r="N752" s="630">
        <f t="shared" si="36"/>
        <v>11</v>
      </c>
      <c r="O752" s="630">
        <f t="shared" si="37"/>
        <v>11</v>
      </c>
      <c r="P752" s="631" t="str">
        <f t="shared" si="38"/>
        <v>Gastos_Gerais</v>
      </c>
    </row>
    <row r="753" spans="1:16" ht="48" hidden="1" x14ac:dyDescent="0.2">
      <c r="A753" s="622">
        <f>IF(B753="","",COUNT('Diário 3º PA'!$A$4:$A$4242)+COUNT('Diário 4º PA'!$A$4:$A$2224)+COUNT('Diário 5º PA'!$A$4:$A$5221)+ROW()-3)</f>
        <v>7004</v>
      </c>
      <c r="B753" s="641">
        <v>44868</v>
      </c>
      <c r="C753" s="638">
        <v>44866</v>
      </c>
      <c r="D753" s="626" t="s">
        <v>115</v>
      </c>
      <c r="E753" s="626" t="s">
        <v>342</v>
      </c>
      <c r="F753" s="669">
        <v>360</v>
      </c>
      <c r="G753" s="626" t="s">
        <v>8235</v>
      </c>
      <c r="H753" s="626" t="s">
        <v>128</v>
      </c>
      <c r="I753" s="627" t="s">
        <v>1627</v>
      </c>
      <c r="J753" s="634" t="s">
        <v>5990</v>
      </c>
      <c r="K753" s="632" t="s">
        <v>1531</v>
      </c>
      <c r="L753" s="634">
        <v>396141006</v>
      </c>
      <c r="M753" s="637">
        <v>44868</v>
      </c>
      <c r="N753" s="630">
        <f t="shared" si="36"/>
        <v>11</v>
      </c>
      <c r="O753" s="630">
        <f t="shared" si="37"/>
        <v>11</v>
      </c>
      <c r="P753" s="631" t="str">
        <f t="shared" si="38"/>
        <v>Gastos_Gerais</v>
      </c>
    </row>
    <row r="754" spans="1:16" ht="48" hidden="1" x14ac:dyDescent="0.2">
      <c r="A754" s="622">
        <f>IF(B754="","",COUNT('Diário 3º PA'!$A$4:$A$4242)+COUNT('Diário 4º PA'!$A$4:$A$2224)+COUNT('Diário 5º PA'!$A$4:$A$5221)+ROW()-3)</f>
        <v>7005</v>
      </c>
      <c r="B754" s="641">
        <v>44868</v>
      </c>
      <c r="C754" s="638">
        <v>44866</v>
      </c>
      <c r="D754" s="626" t="s">
        <v>115</v>
      </c>
      <c r="E754" s="626" t="s">
        <v>340</v>
      </c>
      <c r="F754" s="639">
        <v>203.6</v>
      </c>
      <c r="G754" s="626" t="s">
        <v>8741</v>
      </c>
      <c r="H754" s="626" t="s">
        <v>128</v>
      </c>
      <c r="I754" s="627" t="s">
        <v>8742</v>
      </c>
      <c r="J754" s="634" t="s">
        <v>5990</v>
      </c>
      <c r="K754" s="632" t="s">
        <v>1531</v>
      </c>
      <c r="L754" s="634">
        <v>396141006</v>
      </c>
      <c r="M754" s="637">
        <v>44868</v>
      </c>
      <c r="N754" s="630">
        <f t="shared" si="36"/>
        <v>11</v>
      </c>
      <c r="O754" s="630">
        <f t="shared" si="37"/>
        <v>11</v>
      </c>
      <c r="P754" s="631" t="str">
        <f t="shared" si="38"/>
        <v>Gastos_Gerais</v>
      </c>
    </row>
    <row r="755" spans="1:16" ht="48" hidden="1" x14ac:dyDescent="0.2">
      <c r="A755" s="622">
        <f>IF(B755="","",COUNT('Diário 3º PA'!$A$4:$A$4242)+COUNT('Diário 4º PA'!$A$4:$A$2224)+COUNT('Diário 5º PA'!$A$4:$A$5221)+ROW()-3)</f>
        <v>7006</v>
      </c>
      <c r="B755" s="641">
        <v>44868</v>
      </c>
      <c r="C755" s="638">
        <v>44866</v>
      </c>
      <c r="D755" s="626" t="s">
        <v>115</v>
      </c>
      <c r="E755" s="626" t="s">
        <v>342</v>
      </c>
      <c r="F755" s="669">
        <v>180</v>
      </c>
      <c r="G755" s="626" t="s">
        <v>8743</v>
      </c>
      <c r="H755" s="626" t="s">
        <v>128</v>
      </c>
      <c r="I755" s="627" t="s">
        <v>8742</v>
      </c>
      <c r="J755" s="634" t="s">
        <v>5990</v>
      </c>
      <c r="K755" s="632" t="s">
        <v>1531</v>
      </c>
      <c r="L755" s="634">
        <v>396141006</v>
      </c>
      <c r="M755" s="637">
        <v>44868</v>
      </c>
      <c r="N755" s="630">
        <f t="shared" si="36"/>
        <v>11</v>
      </c>
      <c r="O755" s="630">
        <f t="shared" si="37"/>
        <v>11</v>
      </c>
      <c r="P755" s="631" t="str">
        <f t="shared" si="38"/>
        <v>Gastos_Gerais</v>
      </c>
    </row>
    <row r="756" spans="1:16" ht="24" hidden="1" x14ac:dyDescent="0.2">
      <c r="A756" s="622">
        <f>IF(B756="","",COUNT('Diário 3º PA'!$A$4:$A$4242)+COUNT('Diário 4º PA'!$A$4:$A$2224)+COUNT('Diário 5º PA'!$A$4:$A$5221)+ROW()-3)</f>
        <v>7007</v>
      </c>
      <c r="B756" s="641">
        <v>44868</v>
      </c>
      <c r="C756" s="638">
        <v>44866</v>
      </c>
      <c r="D756" s="626" t="s">
        <v>115</v>
      </c>
      <c r="E756" s="626" t="s">
        <v>342</v>
      </c>
      <c r="F756" s="669">
        <v>120</v>
      </c>
      <c r="G756" s="626" t="s">
        <v>7369</v>
      </c>
      <c r="H756" s="626" t="s">
        <v>131</v>
      </c>
      <c r="I756" s="627" t="s">
        <v>7370</v>
      </c>
      <c r="J756" s="634" t="s">
        <v>5990</v>
      </c>
      <c r="K756" s="632" t="s">
        <v>1531</v>
      </c>
      <c r="L756" s="634">
        <v>396141006</v>
      </c>
      <c r="M756" s="637">
        <v>44868</v>
      </c>
      <c r="N756" s="630">
        <f t="shared" si="36"/>
        <v>11</v>
      </c>
      <c r="O756" s="630">
        <f t="shared" si="37"/>
        <v>11</v>
      </c>
      <c r="P756" s="631" t="str">
        <f t="shared" si="38"/>
        <v>Gastos_Gerais</v>
      </c>
    </row>
    <row r="757" spans="1:16" ht="24" hidden="1" x14ac:dyDescent="0.2">
      <c r="A757" s="622">
        <f>IF(B757="","",COUNT('Diário 3º PA'!$A$4:$A$4242)+COUNT('Diário 4º PA'!$A$4:$A$2224)+COUNT('Diário 5º PA'!$A$4:$A$5221)+ROW()-3)</f>
        <v>7008</v>
      </c>
      <c r="B757" s="641">
        <v>44868</v>
      </c>
      <c r="C757" s="638">
        <v>44866</v>
      </c>
      <c r="D757" s="626" t="s">
        <v>115</v>
      </c>
      <c r="E757" s="626" t="s">
        <v>342</v>
      </c>
      <c r="F757" s="669">
        <v>120</v>
      </c>
      <c r="G757" s="626" t="s">
        <v>8744</v>
      </c>
      <c r="H757" s="626" t="s">
        <v>131</v>
      </c>
      <c r="I757" s="627" t="s">
        <v>8745</v>
      </c>
      <c r="J757" s="634" t="s">
        <v>5990</v>
      </c>
      <c r="K757" s="632" t="s">
        <v>1531</v>
      </c>
      <c r="L757" s="634">
        <v>396141006</v>
      </c>
      <c r="M757" s="637">
        <v>44868</v>
      </c>
      <c r="N757" s="630">
        <f t="shared" si="36"/>
        <v>11</v>
      </c>
      <c r="O757" s="630">
        <f t="shared" si="37"/>
        <v>11</v>
      </c>
      <c r="P757" s="631" t="str">
        <f t="shared" si="38"/>
        <v>Gastos_Gerais</v>
      </c>
    </row>
    <row r="758" spans="1:16" ht="24" hidden="1" x14ac:dyDescent="0.2">
      <c r="A758" s="622">
        <f>IF(B758="","",COUNT('Diário 3º PA'!$A$4:$A$4242)+COUNT('Diário 4º PA'!$A$4:$A$2224)+COUNT('Diário 5º PA'!$A$4:$A$5221)+ROW()-3)</f>
        <v>7009</v>
      </c>
      <c r="B758" s="641">
        <v>44868</v>
      </c>
      <c r="C758" s="638">
        <v>44866</v>
      </c>
      <c r="D758" s="626" t="s">
        <v>115</v>
      </c>
      <c r="E758" s="626" t="s">
        <v>342</v>
      </c>
      <c r="F758" s="669">
        <v>120</v>
      </c>
      <c r="G758" s="626" t="s">
        <v>8746</v>
      </c>
      <c r="H758" s="626" t="s">
        <v>131</v>
      </c>
      <c r="I758" s="627" t="s">
        <v>8747</v>
      </c>
      <c r="J758" s="634" t="s">
        <v>5990</v>
      </c>
      <c r="K758" s="632" t="s">
        <v>1531</v>
      </c>
      <c r="L758" s="634">
        <v>396141006</v>
      </c>
      <c r="M758" s="637">
        <v>44868</v>
      </c>
      <c r="N758" s="630">
        <f t="shared" si="36"/>
        <v>11</v>
      </c>
      <c r="O758" s="630">
        <f t="shared" si="37"/>
        <v>11</v>
      </c>
      <c r="P758" s="631" t="str">
        <f t="shared" si="38"/>
        <v>Gastos_Gerais</v>
      </c>
    </row>
    <row r="759" spans="1:16" ht="24" hidden="1" x14ac:dyDescent="0.2">
      <c r="A759" s="622">
        <f>IF(B759="","",COUNT('Diário 3º PA'!$A$4:$A$4242)+COUNT('Diário 4º PA'!$A$4:$A$2224)+COUNT('Diário 5º PA'!$A$4:$A$5221)+ROW()-3)</f>
        <v>7010</v>
      </c>
      <c r="B759" s="637">
        <v>44868</v>
      </c>
      <c r="C759" s="638">
        <v>44866</v>
      </c>
      <c r="D759" s="626" t="s">
        <v>104</v>
      </c>
      <c r="E759" s="626" t="s">
        <v>189</v>
      </c>
      <c r="F759" s="639">
        <v>2368.25</v>
      </c>
      <c r="G759" s="627" t="s">
        <v>8748</v>
      </c>
      <c r="H759" s="626" t="s">
        <v>133</v>
      </c>
      <c r="I759" s="627" t="s">
        <v>8749</v>
      </c>
      <c r="J759" s="634" t="s">
        <v>5990</v>
      </c>
      <c r="K759" s="632" t="s">
        <v>1531</v>
      </c>
      <c r="L759" s="634">
        <v>396141006</v>
      </c>
      <c r="M759" s="637">
        <v>44868</v>
      </c>
      <c r="N759" s="630">
        <f t="shared" si="36"/>
        <v>11</v>
      </c>
      <c r="O759" s="630">
        <f t="shared" si="37"/>
        <v>11</v>
      </c>
      <c r="P759" s="631" t="str">
        <f t="shared" si="38"/>
        <v>Gastos_com_Pessoal</v>
      </c>
    </row>
    <row r="760" spans="1:16" ht="24" hidden="1" x14ac:dyDescent="0.2">
      <c r="A760" s="622">
        <f>IF(B760="","",COUNT('Diário 3º PA'!$A$4:$A$4242)+COUNT('Diário 4º PA'!$A$4:$A$2224)+COUNT('Diário 5º PA'!$A$4:$A$5221)+ROW()-3)</f>
        <v>7011</v>
      </c>
      <c r="B760" s="637">
        <v>44868</v>
      </c>
      <c r="C760" s="638">
        <v>44866</v>
      </c>
      <c r="D760" s="626" t="s">
        <v>104</v>
      </c>
      <c r="E760" s="626" t="s">
        <v>191</v>
      </c>
      <c r="F760" s="639">
        <v>769.77</v>
      </c>
      <c r="G760" s="627" t="s">
        <v>8750</v>
      </c>
      <c r="H760" s="626" t="s">
        <v>133</v>
      </c>
      <c r="I760" s="627" t="s">
        <v>8749</v>
      </c>
      <c r="J760" s="634" t="s">
        <v>5990</v>
      </c>
      <c r="K760" s="632" t="s">
        <v>1531</v>
      </c>
      <c r="L760" s="634">
        <v>396141006</v>
      </c>
      <c r="M760" s="637">
        <v>44868</v>
      </c>
      <c r="N760" s="630">
        <f t="shared" si="36"/>
        <v>11</v>
      </c>
      <c r="O760" s="630">
        <f t="shared" si="37"/>
        <v>11</v>
      </c>
      <c r="P760" s="631" t="str">
        <f t="shared" si="38"/>
        <v>Gastos_com_Pessoal</v>
      </c>
    </row>
    <row r="761" spans="1:16" ht="24" hidden="1" x14ac:dyDescent="0.2">
      <c r="A761" s="622">
        <f>IF(B761="","",COUNT('Diário 3º PA'!$A$4:$A$4242)+COUNT('Diário 4º PA'!$A$4:$A$2224)+COUNT('Diário 5º PA'!$A$4:$A$5221)+ROW()-3)</f>
        <v>7012</v>
      </c>
      <c r="B761" s="641">
        <v>44868</v>
      </c>
      <c r="C761" s="638">
        <v>44866</v>
      </c>
      <c r="D761" s="626" t="s">
        <v>104</v>
      </c>
      <c r="E761" s="626" t="s">
        <v>8186</v>
      </c>
      <c r="F761" s="639">
        <v>2894.66</v>
      </c>
      <c r="G761" s="626" t="s">
        <v>8187</v>
      </c>
      <c r="H761" s="626" t="s">
        <v>138</v>
      </c>
      <c r="I761" s="627" t="s">
        <v>8735</v>
      </c>
      <c r="J761" s="628" t="s">
        <v>1016</v>
      </c>
      <c r="K761" s="632" t="s">
        <v>1017</v>
      </c>
      <c r="L761" s="634" t="s">
        <v>8751</v>
      </c>
      <c r="M761" s="637">
        <v>44868</v>
      </c>
      <c r="N761" s="630">
        <f t="shared" si="36"/>
        <v>11</v>
      </c>
      <c r="O761" s="630">
        <f t="shared" si="37"/>
        <v>11</v>
      </c>
      <c r="P761" s="631" t="str">
        <f t="shared" si="38"/>
        <v>Gastos_com_Pessoal</v>
      </c>
    </row>
    <row r="762" spans="1:16" ht="24" hidden="1" x14ac:dyDescent="0.2">
      <c r="A762" s="622">
        <f>IF(B762="","",COUNT('Diário 3º PA'!$A$4:$A$4242)+COUNT('Diário 4º PA'!$A$4:$A$2224)+COUNT('Diário 5º PA'!$A$4:$A$5221)+ROW()-3)</f>
        <v>7013</v>
      </c>
      <c r="B762" s="641">
        <v>44868</v>
      </c>
      <c r="C762" s="638">
        <v>44866</v>
      </c>
      <c r="D762" s="626" t="s">
        <v>104</v>
      </c>
      <c r="E762" s="626" t="s">
        <v>8186</v>
      </c>
      <c r="F762" s="639">
        <v>237.26</v>
      </c>
      <c r="G762" s="626" t="s">
        <v>8187</v>
      </c>
      <c r="H762" s="626" t="s">
        <v>131</v>
      </c>
      <c r="I762" s="627" t="s">
        <v>8732</v>
      </c>
      <c r="J762" s="628" t="s">
        <v>1016</v>
      </c>
      <c r="K762" s="632" t="s">
        <v>1017</v>
      </c>
      <c r="L762" s="634" t="s">
        <v>8752</v>
      </c>
      <c r="M762" s="637">
        <v>44868</v>
      </c>
      <c r="N762" s="630">
        <f t="shared" si="36"/>
        <v>11</v>
      </c>
      <c r="O762" s="630">
        <f t="shared" si="37"/>
        <v>11</v>
      </c>
      <c r="P762" s="631" t="str">
        <f t="shared" si="38"/>
        <v>Gastos_com_Pessoal</v>
      </c>
    </row>
    <row r="763" spans="1:16" ht="24" hidden="1" x14ac:dyDescent="0.2">
      <c r="A763" s="622">
        <f>IF(B763="","",COUNT('Diário 3º PA'!$A$4:$A$4242)+COUNT('Diário 4º PA'!$A$4:$A$2224)+COUNT('Diário 5º PA'!$A$4:$A$5221)+ROW()-3)</f>
        <v>7014</v>
      </c>
      <c r="B763" s="641">
        <v>44868</v>
      </c>
      <c r="C763" s="638">
        <v>44866</v>
      </c>
      <c r="D763" s="626" t="s">
        <v>104</v>
      </c>
      <c r="E763" s="626" t="s">
        <v>8186</v>
      </c>
      <c r="F763" s="639">
        <v>1251.29</v>
      </c>
      <c r="G763" s="626" t="s">
        <v>8187</v>
      </c>
      <c r="H763" s="626" t="s">
        <v>138</v>
      </c>
      <c r="I763" s="627" t="s">
        <v>8733</v>
      </c>
      <c r="J763" s="628" t="s">
        <v>1016</v>
      </c>
      <c r="K763" s="632" t="s">
        <v>1017</v>
      </c>
      <c r="L763" s="634" t="s">
        <v>8753</v>
      </c>
      <c r="M763" s="637">
        <v>44868</v>
      </c>
      <c r="N763" s="630">
        <f t="shared" si="36"/>
        <v>11</v>
      </c>
      <c r="O763" s="630">
        <f t="shared" si="37"/>
        <v>11</v>
      </c>
      <c r="P763" s="631" t="str">
        <f t="shared" si="38"/>
        <v>Gastos_com_Pessoal</v>
      </c>
    </row>
    <row r="764" spans="1:16" ht="24" hidden="1" x14ac:dyDescent="0.2">
      <c r="A764" s="622">
        <f>IF(B764="","",COUNT('Diário 3º PA'!$A$4:$A$4242)+COUNT('Diário 4º PA'!$A$4:$A$2224)+COUNT('Diário 5º PA'!$A$4:$A$5221)+ROW()-3)</f>
        <v>7015</v>
      </c>
      <c r="B764" s="641">
        <v>44868</v>
      </c>
      <c r="C764" s="638">
        <v>44866</v>
      </c>
      <c r="D764" s="626" t="s">
        <v>104</v>
      </c>
      <c r="E764" s="626" t="s">
        <v>8186</v>
      </c>
      <c r="F764" s="639">
        <v>226.22</v>
      </c>
      <c r="G764" s="626" t="s">
        <v>8187</v>
      </c>
      <c r="H764" s="626" t="s">
        <v>130</v>
      </c>
      <c r="I764" s="627" t="s">
        <v>8734</v>
      </c>
      <c r="J764" s="628" t="s">
        <v>1016</v>
      </c>
      <c r="K764" s="632" t="s">
        <v>1017</v>
      </c>
      <c r="L764" s="634" t="s">
        <v>8754</v>
      </c>
      <c r="M764" s="637">
        <v>44868</v>
      </c>
      <c r="N764" s="630">
        <f t="shared" si="36"/>
        <v>11</v>
      </c>
      <c r="O764" s="630">
        <f t="shared" si="37"/>
        <v>11</v>
      </c>
      <c r="P764" s="631" t="str">
        <f t="shared" si="38"/>
        <v>Gastos_com_Pessoal</v>
      </c>
    </row>
    <row r="765" spans="1:16" hidden="1" x14ac:dyDescent="0.2">
      <c r="A765" s="622">
        <f>IF(B765="","",COUNT('Diário 3º PA'!$A$4:$A$4242)+COUNT('Diário 4º PA'!$A$4:$A$2224)+COUNT('Diário 5º PA'!$A$4:$A$5221)+ROW()-3)</f>
        <v>7016</v>
      </c>
      <c r="B765" s="641">
        <v>44868</v>
      </c>
      <c r="C765" s="638">
        <v>44866</v>
      </c>
      <c r="D765" s="633" t="s">
        <v>115</v>
      </c>
      <c r="E765" s="633" t="s">
        <v>286</v>
      </c>
      <c r="F765" s="639">
        <v>41.6</v>
      </c>
      <c r="G765" s="633" t="s">
        <v>8755</v>
      </c>
      <c r="H765" s="627" t="s">
        <v>127</v>
      </c>
      <c r="I765" s="627" t="s">
        <v>1533</v>
      </c>
      <c r="J765" s="634" t="s">
        <v>1065</v>
      </c>
      <c r="K765" s="635" t="s">
        <v>1066</v>
      </c>
      <c r="L765" s="635" t="s">
        <v>666</v>
      </c>
      <c r="M765" s="641">
        <v>44868</v>
      </c>
      <c r="N765" s="630">
        <f t="shared" si="36"/>
        <v>11</v>
      </c>
      <c r="O765" s="630">
        <f t="shared" si="37"/>
        <v>11</v>
      </c>
      <c r="P765" s="631" t="str">
        <f t="shared" si="38"/>
        <v>Gastos_Gerais</v>
      </c>
    </row>
    <row r="766" spans="1:16" ht="24" hidden="1" x14ac:dyDescent="0.2">
      <c r="A766" s="622">
        <f>IF(B766="","",COUNT('Diário 3º PA'!$A$4:$A$4242)+COUNT('Diário 4º PA'!$A$4:$A$2224)+COUNT('Diário 5º PA'!$A$4:$A$5221)+ROW()-3)</f>
        <v>7017</v>
      </c>
      <c r="B766" s="641">
        <v>44869</v>
      </c>
      <c r="C766" s="638">
        <v>44805</v>
      </c>
      <c r="D766" s="626" t="s">
        <v>115</v>
      </c>
      <c r="E766" s="626" t="s">
        <v>232</v>
      </c>
      <c r="F766" s="639">
        <v>3076.59</v>
      </c>
      <c r="G766" s="626" t="s">
        <v>3432</v>
      </c>
      <c r="H766" s="626" t="s">
        <v>134</v>
      </c>
      <c r="I766" s="627" t="s">
        <v>1089</v>
      </c>
      <c r="J766" s="629" t="s">
        <v>704</v>
      </c>
      <c r="K766" s="635" t="s">
        <v>705</v>
      </c>
      <c r="L766" s="634" t="s">
        <v>8756</v>
      </c>
      <c r="M766" s="641">
        <v>44869</v>
      </c>
      <c r="N766" s="630">
        <f t="shared" si="36"/>
        <v>11</v>
      </c>
      <c r="O766" s="630">
        <f t="shared" si="37"/>
        <v>9</v>
      </c>
      <c r="P766" s="631" t="str">
        <f t="shared" si="38"/>
        <v>Gastos_Gerais</v>
      </c>
    </row>
    <row r="767" spans="1:16" ht="24" hidden="1" x14ac:dyDescent="0.2">
      <c r="A767" s="622">
        <f>IF(B767="","",COUNT('Diário 3º PA'!$A$4:$A$4242)+COUNT('Diário 4º PA'!$A$4:$A$2224)+COUNT('Diário 5º PA'!$A$4:$A$5221)+ROW()-3)</f>
        <v>7018</v>
      </c>
      <c r="B767" s="641">
        <v>44869</v>
      </c>
      <c r="C767" s="638">
        <v>44866</v>
      </c>
      <c r="D767" s="633" t="s">
        <v>115</v>
      </c>
      <c r="E767" s="626" t="s">
        <v>328</v>
      </c>
      <c r="F767" s="639">
        <v>2000</v>
      </c>
      <c r="G767" s="626" t="s">
        <v>1296</v>
      </c>
      <c r="H767" s="626" t="s">
        <v>130</v>
      </c>
      <c r="I767" s="627" t="s">
        <v>727</v>
      </c>
      <c r="J767" s="629" t="s">
        <v>704</v>
      </c>
      <c r="K767" s="635" t="s">
        <v>428</v>
      </c>
      <c r="L767" s="634">
        <v>1997218</v>
      </c>
      <c r="M767" s="641">
        <v>44869</v>
      </c>
      <c r="N767" s="630">
        <f t="shared" si="36"/>
        <v>11</v>
      </c>
      <c r="O767" s="630">
        <f t="shared" si="37"/>
        <v>11</v>
      </c>
      <c r="P767" s="631" t="str">
        <f t="shared" si="38"/>
        <v>Gastos_Gerais</v>
      </c>
    </row>
    <row r="768" spans="1:16" ht="24" hidden="1" x14ac:dyDescent="0.2">
      <c r="A768" s="622">
        <f>IF(B768="","",COUNT('Diário 3º PA'!$A$4:$A$4242)+COUNT('Diário 4º PA'!$A$4:$A$2224)+COUNT('Diário 5º PA'!$A$4:$A$5221)+ROW()-3)</f>
        <v>7019</v>
      </c>
      <c r="B768" s="641">
        <v>44869</v>
      </c>
      <c r="C768" s="638">
        <v>44835</v>
      </c>
      <c r="D768" s="633" t="s">
        <v>115</v>
      </c>
      <c r="E768" s="626" t="s">
        <v>222</v>
      </c>
      <c r="F768" s="639">
        <v>6300</v>
      </c>
      <c r="G768" s="633" t="s">
        <v>796</v>
      </c>
      <c r="H768" s="626" t="s">
        <v>128</v>
      </c>
      <c r="I768" s="627" t="s">
        <v>797</v>
      </c>
      <c r="J768" s="629" t="s">
        <v>704</v>
      </c>
      <c r="K768" s="634" t="s">
        <v>704</v>
      </c>
      <c r="L768" s="634">
        <v>22640</v>
      </c>
      <c r="M768" s="641">
        <v>44869</v>
      </c>
      <c r="N768" s="630">
        <f t="shared" si="36"/>
        <v>11</v>
      </c>
      <c r="O768" s="630">
        <f t="shared" si="37"/>
        <v>10</v>
      </c>
      <c r="P768" s="631" t="str">
        <f t="shared" si="38"/>
        <v>Gastos_Gerais</v>
      </c>
    </row>
    <row r="769" spans="1:16" ht="24" hidden="1" x14ac:dyDescent="0.2">
      <c r="A769" s="622">
        <f>IF(B769="","",COUNT('Diário 3º PA'!$A$4:$A$4242)+COUNT('Diário 4º PA'!$A$4:$A$2224)+COUNT('Diário 5º PA'!$A$4:$A$5221)+ROW()-3)</f>
        <v>7020</v>
      </c>
      <c r="B769" s="641">
        <v>44869</v>
      </c>
      <c r="C769" s="638">
        <v>44835</v>
      </c>
      <c r="D769" s="633" t="s">
        <v>115</v>
      </c>
      <c r="E769" s="626" t="s">
        <v>224</v>
      </c>
      <c r="F769" s="639">
        <v>1019.44</v>
      </c>
      <c r="G769" s="633" t="s">
        <v>799</v>
      </c>
      <c r="H769" s="626" t="s">
        <v>128</v>
      </c>
      <c r="I769" s="627" t="s">
        <v>797</v>
      </c>
      <c r="J769" s="629" t="s">
        <v>704</v>
      </c>
      <c r="K769" s="634" t="s">
        <v>704</v>
      </c>
      <c r="L769" s="634">
        <v>22640</v>
      </c>
      <c r="M769" s="641">
        <v>44869</v>
      </c>
      <c r="N769" s="630">
        <f t="shared" si="36"/>
        <v>11</v>
      </c>
      <c r="O769" s="630">
        <f t="shared" si="37"/>
        <v>10</v>
      </c>
      <c r="P769" s="631" t="str">
        <f t="shared" si="38"/>
        <v>Gastos_Gerais</v>
      </c>
    </row>
    <row r="770" spans="1:16" ht="24" hidden="1" x14ac:dyDescent="0.2">
      <c r="A770" s="622">
        <f>IF(B770="","",COUNT('Diário 3º PA'!$A$4:$A$4242)+COUNT('Diário 4º PA'!$A$4:$A$2224)+COUNT('Diário 5º PA'!$A$4:$A$5221)+ROW()-3)</f>
        <v>7021</v>
      </c>
      <c r="B770" s="641">
        <v>44869</v>
      </c>
      <c r="C770" s="638">
        <v>44835</v>
      </c>
      <c r="D770" s="633" t="s">
        <v>115</v>
      </c>
      <c r="E770" s="626" t="s">
        <v>226</v>
      </c>
      <c r="F770" s="639">
        <v>832.79</v>
      </c>
      <c r="G770" s="633" t="s">
        <v>8757</v>
      </c>
      <c r="H770" s="626" t="s">
        <v>128</v>
      </c>
      <c r="I770" s="627" t="s">
        <v>797</v>
      </c>
      <c r="J770" s="629" t="s">
        <v>704</v>
      </c>
      <c r="K770" s="634" t="s">
        <v>704</v>
      </c>
      <c r="L770" s="634">
        <v>22640</v>
      </c>
      <c r="M770" s="641">
        <v>44869</v>
      </c>
      <c r="N770" s="630">
        <f t="shared" si="36"/>
        <v>11</v>
      </c>
      <c r="O770" s="630">
        <f t="shared" si="37"/>
        <v>10</v>
      </c>
      <c r="P770" s="631" t="str">
        <f t="shared" si="38"/>
        <v>Gastos_Gerais</v>
      </c>
    </row>
    <row r="771" spans="1:16" ht="24" hidden="1" x14ac:dyDescent="0.2">
      <c r="A771" s="622">
        <f>IF(B771="","",COUNT('Diário 3º PA'!$A$4:$A$4242)+COUNT('Diário 4º PA'!$A$4:$A$2224)+COUNT('Diário 5º PA'!$A$4:$A$5221)+ROW()-3)</f>
        <v>7022</v>
      </c>
      <c r="B771" s="641">
        <v>44869</v>
      </c>
      <c r="C771" s="638">
        <v>44835</v>
      </c>
      <c r="D771" s="633" t="s">
        <v>115</v>
      </c>
      <c r="E771" s="626" t="s">
        <v>228</v>
      </c>
      <c r="F771" s="639">
        <v>555.37</v>
      </c>
      <c r="G771" s="633" t="s">
        <v>8758</v>
      </c>
      <c r="H771" s="626" t="s">
        <v>128</v>
      </c>
      <c r="I771" s="627" t="s">
        <v>797</v>
      </c>
      <c r="J771" s="629" t="s">
        <v>704</v>
      </c>
      <c r="K771" s="634" t="s">
        <v>704</v>
      </c>
      <c r="L771" s="634">
        <v>22640</v>
      </c>
      <c r="M771" s="641">
        <v>44869</v>
      </c>
      <c r="N771" s="630">
        <f t="shared" si="36"/>
        <v>11</v>
      </c>
      <c r="O771" s="630">
        <f t="shared" si="37"/>
        <v>10</v>
      </c>
      <c r="P771" s="631" t="str">
        <f t="shared" si="38"/>
        <v>Gastos_Gerais</v>
      </c>
    </row>
    <row r="772" spans="1:16" ht="24" hidden="1" x14ac:dyDescent="0.2">
      <c r="A772" s="622">
        <f>IF(B772="","",COUNT('Diário 3º PA'!$A$4:$A$4242)+COUNT('Diário 4º PA'!$A$4:$A$2224)+COUNT('Diário 5º PA'!$A$4:$A$5221)+ROW()-3)</f>
        <v>7023</v>
      </c>
      <c r="B772" s="641">
        <v>44869</v>
      </c>
      <c r="C772" s="638">
        <v>44835</v>
      </c>
      <c r="D772" s="633" t="s">
        <v>115</v>
      </c>
      <c r="E772" s="626" t="s">
        <v>336</v>
      </c>
      <c r="F772" s="639">
        <v>305.69</v>
      </c>
      <c r="G772" s="626" t="s">
        <v>8759</v>
      </c>
      <c r="H772" s="626" t="s">
        <v>134</v>
      </c>
      <c r="I772" s="627" t="s">
        <v>3341</v>
      </c>
      <c r="J772" s="629" t="s">
        <v>704</v>
      </c>
      <c r="K772" s="635" t="s">
        <v>428</v>
      </c>
      <c r="L772" s="634">
        <v>1265021</v>
      </c>
      <c r="M772" s="641">
        <v>44840</v>
      </c>
      <c r="N772" s="630">
        <f t="shared" si="36"/>
        <v>11</v>
      </c>
      <c r="O772" s="630">
        <f t="shared" si="37"/>
        <v>10</v>
      </c>
      <c r="P772" s="631" t="str">
        <f t="shared" si="38"/>
        <v>Gastos_Gerais</v>
      </c>
    </row>
    <row r="773" spans="1:16" ht="24" hidden="1" x14ac:dyDescent="0.2">
      <c r="A773" s="622">
        <f>IF(B773="","",COUNT('Diário 3º PA'!$A$4:$A$4242)+COUNT('Diário 4º PA'!$A$4:$A$2224)+COUNT('Diário 5º PA'!$A$4:$A$5221)+ROW()-3)</f>
        <v>7024</v>
      </c>
      <c r="B773" s="641">
        <v>44869</v>
      </c>
      <c r="C773" s="638">
        <v>44835</v>
      </c>
      <c r="D773" s="633" t="s">
        <v>115</v>
      </c>
      <c r="E773" s="626" t="s">
        <v>336</v>
      </c>
      <c r="F773" s="639">
        <v>370.5</v>
      </c>
      <c r="G773" s="626" t="s">
        <v>6954</v>
      </c>
      <c r="H773" s="626" t="s">
        <v>134</v>
      </c>
      <c r="I773" s="627" t="s">
        <v>3341</v>
      </c>
      <c r="J773" s="629" t="s">
        <v>704</v>
      </c>
      <c r="K773" s="635" t="s">
        <v>428</v>
      </c>
      <c r="L773" s="634">
        <v>202211422</v>
      </c>
      <c r="M773" s="641">
        <v>44840</v>
      </c>
      <c r="N773" s="630">
        <f t="shared" ref="N773:N836" si="39">IF(B773=0,0,IF(YEAR(B773)=$O$1,MONTH(B773)-$N$1+1,(YEAR(B773)-$O$1)*12-$N$1+1+MONTH(B773)))</f>
        <v>11</v>
      </c>
      <c r="O773" s="630">
        <f t="shared" ref="O773:O836" si="40">IF(C773=0,0,IF(YEAR(C773)=$O$1,MONTH(C773)-$N$1+1,(YEAR(C773)-$O$1)*12-$N$1+1+MONTH(C773)))</f>
        <v>10</v>
      </c>
      <c r="P773" s="631" t="str">
        <f t="shared" ref="P773:P836" si="41">SUBSTITUTE(D773," ","_")</f>
        <v>Gastos_Gerais</v>
      </c>
    </row>
    <row r="774" spans="1:16" ht="36" hidden="1" x14ac:dyDescent="0.2">
      <c r="A774" s="622">
        <f>IF(B774="","",COUNT('Diário 3º PA'!$A$4:$A$4242)+COUNT('Diário 4º PA'!$A$4:$A$2224)+COUNT('Diário 5º PA'!$A$4:$A$5221)+ROW()-3)</f>
        <v>7025</v>
      </c>
      <c r="B774" s="641">
        <v>44869</v>
      </c>
      <c r="C774" s="638">
        <v>44866</v>
      </c>
      <c r="D774" s="626" t="s">
        <v>115</v>
      </c>
      <c r="E774" s="626" t="s">
        <v>300</v>
      </c>
      <c r="F774" s="639">
        <v>332.2</v>
      </c>
      <c r="G774" s="626" t="s">
        <v>8760</v>
      </c>
      <c r="H774" s="626" t="s">
        <v>135</v>
      </c>
      <c r="I774" s="627" t="s">
        <v>8761</v>
      </c>
      <c r="J774" s="629" t="s">
        <v>704</v>
      </c>
      <c r="K774" s="635" t="s">
        <v>428</v>
      </c>
      <c r="L774" s="634">
        <v>3057</v>
      </c>
      <c r="M774" s="641">
        <v>44869</v>
      </c>
      <c r="N774" s="630">
        <f t="shared" si="39"/>
        <v>11</v>
      </c>
      <c r="O774" s="630">
        <f t="shared" si="40"/>
        <v>11</v>
      </c>
      <c r="P774" s="631" t="str">
        <f t="shared" si="41"/>
        <v>Gastos_Gerais</v>
      </c>
    </row>
    <row r="775" spans="1:16" ht="36" hidden="1" x14ac:dyDescent="0.2">
      <c r="A775" s="622">
        <f>IF(B775="","",COUNT('Diário 3º PA'!$A$4:$A$4242)+COUNT('Diário 4º PA'!$A$4:$A$2224)+COUNT('Diário 5º PA'!$A$4:$A$5221)+ROW()-3)</f>
        <v>7026</v>
      </c>
      <c r="B775" s="641">
        <v>44869</v>
      </c>
      <c r="C775" s="638">
        <v>44866</v>
      </c>
      <c r="D775" s="626" t="s">
        <v>104</v>
      </c>
      <c r="E775" s="626" t="s">
        <v>204</v>
      </c>
      <c r="F775" s="639">
        <v>204</v>
      </c>
      <c r="G775" s="633" t="s">
        <v>8418</v>
      </c>
      <c r="H775" s="633" t="s">
        <v>130</v>
      </c>
      <c r="I775" s="627" t="s">
        <v>6504</v>
      </c>
      <c r="J775" s="634" t="s">
        <v>1464</v>
      </c>
      <c r="K775" s="635" t="s">
        <v>428</v>
      </c>
      <c r="L775" s="634">
        <v>202214459</v>
      </c>
      <c r="M775" s="641">
        <v>44872</v>
      </c>
      <c r="N775" s="630">
        <f t="shared" si="39"/>
        <v>11</v>
      </c>
      <c r="O775" s="630">
        <f t="shared" si="40"/>
        <v>11</v>
      </c>
      <c r="P775" s="631" t="str">
        <f t="shared" si="41"/>
        <v>Gastos_com_Pessoal</v>
      </c>
    </row>
    <row r="776" spans="1:16" ht="24" hidden="1" x14ac:dyDescent="0.2">
      <c r="A776" s="622">
        <f>IF(B776="","",COUNT('Diário 3º PA'!$A$4:$A$4242)+COUNT('Diário 4º PA'!$A$4:$A$2224)+COUNT('Diário 5º PA'!$A$4:$A$5221)+ROW()-3)</f>
        <v>7027</v>
      </c>
      <c r="B776" s="641">
        <v>44869</v>
      </c>
      <c r="C776" s="658">
        <v>44866</v>
      </c>
      <c r="D776" s="626" t="s">
        <v>104</v>
      </c>
      <c r="E776" s="626" t="s">
        <v>204</v>
      </c>
      <c r="F776" s="639">
        <v>653.6</v>
      </c>
      <c r="G776" s="626" t="s">
        <v>8762</v>
      </c>
      <c r="H776" s="626" t="s">
        <v>127</v>
      </c>
      <c r="I776" s="627" t="s">
        <v>3529</v>
      </c>
      <c r="J776" s="634" t="s">
        <v>1464</v>
      </c>
      <c r="K776" s="634" t="s">
        <v>1464</v>
      </c>
      <c r="L776" s="634" t="s">
        <v>666</v>
      </c>
      <c r="M776" s="641">
        <v>44869</v>
      </c>
      <c r="N776" s="630">
        <f t="shared" si="39"/>
        <v>11</v>
      </c>
      <c r="O776" s="630">
        <f t="shared" si="40"/>
        <v>11</v>
      </c>
      <c r="P776" s="631" t="str">
        <f t="shared" si="41"/>
        <v>Gastos_com_Pessoal</v>
      </c>
    </row>
    <row r="777" spans="1:16" ht="24" hidden="1" x14ac:dyDescent="0.2">
      <c r="A777" s="622">
        <f>IF(B777="","",COUNT('Diário 3º PA'!$A$4:$A$4242)+COUNT('Diário 4º PA'!$A$4:$A$2224)+COUNT('Diário 5º PA'!$A$4:$A$5221)+ROW()-3)</f>
        <v>7028</v>
      </c>
      <c r="B777" s="641">
        <v>44869</v>
      </c>
      <c r="C777" s="638">
        <v>44866</v>
      </c>
      <c r="D777" s="626" t="s">
        <v>115</v>
      </c>
      <c r="E777" s="626" t="s">
        <v>318</v>
      </c>
      <c r="F777" s="639">
        <v>234</v>
      </c>
      <c r="G777" s="626" t="s">
        <v>8763</v>
      </c>
      <c r="H777" s="626" t="s">
        <v>136</v>
      </c>
      <c r="I777" s="627" t="s">
        <v>6001</v>
      </c>
      <c r="J777" s="634" t="s">
        <v>1464</v>
      </c>
      <c r="K777" s="635" t="s">
        <v>428</v>
      </c>
      <c r="L777" s="634">
        <v>629</v>
      </c>
      <c r="M777" s="641">
        <v>44869</v>
      </c>
      <c r="N777" s="630">
        <f t="shared" si="39"/>
        <v>11</v>
      </c>
      <c r="O777" s="630">
        <f t="shared" si="40"/>
        <v>11</v>
      </c>
      <c r="P777" s="631" t="str">
        <f t="shared" si="41"/>
        <v>Gastos_Gerais</v>
      </c>
    </row>
    <row r="778" spans="1:16" ht="36" hidden="1" x14ac:dyDescent="0.2">
      <c r="A778" s="622">
        <f>IF(B778="","",COUNT('Diário 3º PA'!$A$4:$A$4242)+COUNT('Diário 4º PA'!$A$4:$A$2224)+COUNT('Diário 5º PA'!$A$4:$A$5221)+ROW()-3)</f>
        <v>7029</v>
      </c>
      <c r="B778" s="641">
        <v>44869</v>
      </c>
      <c r="C778" s="638">
        <v>44866</v>
      </c>
      <c r="D778" s="626" t="s">
        <v>104</v>
      </c>
      <c r="E778" s="626" t="s">
        <v>204</v>
      </c>
      <c r="F778" s="639">
        <v>1665</v>
      </c>
      <c r="G778" s="626" t="s">
        <v>8764</v>
      </c>
      <c r="H778" s="633" t="s">
        <v>127</v>
      </c>
      <c r="I778" s="627" t="s">
        <v>1299</v>
      </c>
      <c r="J778" s="634" t="s">
        <v>1464</v>
      </c>
      <c r="K778" s="635" t="s">
        <v>428</v>
      </c>
      <c r="L778" s="634">
        <v>88261</v>
      </c>
      <c r="M778" s="641">
        <v>44869</v>
      </c>
      <c r="N778" s="630">
        <f t="shared" si="39"/>
        <v>11</v>
      </c>
      <c r="O778" s="630">
        <f t="shared" si="40"/>
        <v>11</v>
      </c>
      <c r="P778" s="631" t="str">
        <f t="shared" si="41"/>
        <v>Gastos_com_Pessoal</v>
      </c>
    </row>
    <row r="779" spans="1:16" ht="24" hidden="1" x14ac:dyDescent="0.2">
      <c r="A779" s="622">
        <f>IF(B779="","",COUNT('Diário 3º PA'!$A$4:$A$4242)+COUNT('Diário 4º PA'!$A$4:$A$2224)+COUNT('Diário 5º PA'!$A$4:$A$5221)+ROW()-3)</f>
        <v>7030</v>
      </c>
      <c r="B779" s="641">
        <v>44869</v>
      </c>
      <c r="C779" s="638">
        <v>44866</v>
      </c>
      <c r="D779" s="626" t="s">
        <v>115</v>
      </c>
      <c r="E779" s="626" t="s">
        <v>366</v>
      </c>
      <c r="F779" s="639">
        <v>41.8</v>
      </c>
      <c r="G779" s="626" t="s">
        <v>4644</v>
      </c>
      <c r="H779" s="626" t="s">
        <v>131</v>
      </c>
      <c r="I779" s="627" t="s">
        <v>8629</v>
      </c>
      <c r="J779" s="634" t="s">
        <v>1464</v>
      </c>
      <c r="K779" s="635" t="s">
        <v>428</v>
      </c>
      <c r="L779" s="634">
        <v>797</v>
      </c>
      <c r="M779" s="641">
        <v>44868</v>
      </c>
      <c r="N779" s="630">
        <f t="shared" si="39"/>
        <v>11</v>
      </c>
      <c r="O779" s="630">
        <f t="shared" si="40"/>
        <v>11</v>
      </c>
      <c r="P779" s="631" t="str">
        <f t="shared" si="41"/>
        <v>Gastos_Gerais</v>
      </c>
    </row>
    <row r="780" spans="1:16" hidden="1" x14ac:dyDescent="0.2">
      <c r="A780" s="622">
        <f>IF(B780="","",COUNT('Diário 3º PA'!$A$4:$A$4242)+COUNT('Diário 4º PA'!$A$4:$A$2224)+COUNT('Diário 5º PA'!$A$4:$A$5221)+ROW()-3)</f>
        <v>7031</v>
      </c>
      <c r="B780" s="641">
        <v>44869</v>
      </c>
      <c r="C780" s="638">
        <v>44835</v>
      </c>
      <c r="D780" s="626" t="s">
        <v>115</v>
      </c>
      <c r="E780" s="626" t="s">
        <v>302</v>
      </c>
      <c r="F780" s="639">
        <v>60108.87</v>
      </c>
      <c r="G780" s="626" t="s">
        <v>6195</v>
      </c>
      <c r="H780" s="626" t="s">
        <v>135</v>
      </c>
      <c r="I780" s="627" t="s">
        <v>810</v>
      </c>
      <c r="J780" s="629" t="s">
        <v>704</v>
      </c>
      <c r="K780" s="635" t="s">
        <v>428</v>
      </c>
      <c r="L780" s="634">
        <v>191</v>
      </c>
      <c r="M780" s="641">
        <v>44866</v>
      </c>
      <c r="N780" s="630">
        <f t="shared" si="39"/>
        <v>11</v>
      </c>
      <c r="O780" s="630">
        <f t="shared" si="40"/>
        <v>10</v>
      </c>
      <c r="P780" s="631" t="str">
        <f t="shared" si="41"/>
        <v>Gastos_Gerais</v>
      </c>
    </row>
    <row r="781" spans="1:16" ht="24" hidden="1" x14ac:dyDescent="0.2">
      <c r="A781" s="622">
        <f>IF(B781="","",COUNT('Diário 3º PA'!$A$4:$A$4242)+COUNT('Diário 4º PA'!$A$4:$A$2224)+COUNT('Diário 5º PA'!$A$4:$A$5221)+ROW()-3)</f>
        <v>7032</v>
      </c>
      <c r="B781" s="641">
        <v>44869</v>
      </c>
      <c r="C781" s="638">
        <v>44866</v>
      </c>
      <c r="D781" s="626" t="s">
        <v>115</v>
      </c>
      <c r="E781" s="626" t="s">
        <v>366</v>
      </c>
      <c r="F781" s="639">
        <v>212.63</v>
      </c>
      <c r="G781" s="626" t="s">
        <v>4644</v>
      </c>
      <c r="H781" s="626" t="s">
        <v>135</v>
      </c>
      <c r="I781" s="627" t="s">
        <v>2396</v>
      </c>
      <c r="J781" s="629" t="s">
        <v>704</v>
      </c>
      <c r="K781" s="635" t="s">
        <v>428</v>
      </c>
      <c r="L781" s="634">
        <v>206314</v>
      </c>
      <c r="M781" s="641">
        <v>44860</v>
      </c>
      <c r="N781" s="630">
        <f t="shared" si="39"/>
        <v>11</v>
      </c>
      <c r="O781" s="630">
        <f t="shared" si="40"/>
        <v>11</v>
      </c>
      <c r="P781" s="631" t="str">
        <f t="shared" si="41"/>
        <v>Gastos_Gerais</v>
      </c>
    </row>
    <row r="782" spans="1:16" hidden="1" x14ac:dyDescent="0.2">
      <c r="A782" s="622">
        <f>IF(B782="","",COUNT('Diário 3º PA'!$A$4:$A$4242)+COUNT('Diário 4º PA'!$A$4:$A$2224)+COUNT('Diário 5º PA'!$A$4:$A$5221)+ROW()-3)</f>
        <v>7033</v>
      </c>
      <c r="B782" s="641">
        <v>44869</v>
      </c>
      <c r="C782" s="638">
        <v>44835</v>
      </c>
      <c r="D782" s="626" t="s">
        <v>115</v>
      </c>
      <c r="E782" s="626" t="s">
        <v>302</v>
      </c>
      <c r="F782" s="639">
        <v>54329.67</v>
      </c>
      <c r="G782" s="626" t="s">
        <v>6062</v>
      </c>
      <c r="H782" s="626" t="s">
        <v>131</v>
      </c>
      <c r="I782" s="627" t="s">
        <v>810</v>
      </c>
      <c r="J782" s="629" t="s">
        <v>704</v>
      </c>
      <c r="K782" s="635" t="s">
        <v>428</v>
      </c>
      <c r="L782" s="634">
        <v>192</v>
      </c>
      <c r="M782" s="641">
        <v>44866</v>
      </c>
      <c r="N782" s="630">
        <f t="shared" si="39"/>
        <v>11</v>
      </c>
      <c r="O782" s="630">
        <f t="shared" si="40"/>
        <v>10</v>
      </c>
      <c r="P782" s="631" t="str">
        <f t="shared" si="41"/>
        <v>Gastos_Gerais</v>
      </c>
    </row>
    <row r="783" spans="1:16" ht="48" hidden="1" x14ac:dyDescent="0.2">
      <c r="A783" s="622">
        <f>IF(B783="","",COUNT('Diário 3º PA'!$A$4:$A$4242)+COUNT('Diário 4º PA'!$A$4:$A$2224)+COUNT('Diário 5º PA'!$A$4:$A$5221)+ROW()-3)</f>
        <v>7034</v>
      </c>
      <c r="B783" s="641">
        <v>44869</v>
      </c>
      <c r="C783" s="638">
        <v>44835</v>
      </c>
      <c r="D783" s="626" t="s">
        <v>115</v>
      </c>
      <c r="E783" s="626" t="s">
        <v>342</v>
      </c>
      <c r="F783" s="669">
        <v>301.27</v>
      </c>
      <c r="G783" s="626" t="s">
        <v>8765</v>
      </c>
      <c r="H783" s="626" t="s">
        <v>132</v>
      </c>
      <c r="I783" s="627" t="s">
        <v>8766</v>
      </c>
      <c r="J783" s="629" t="s">
        <v>704</v>
      </c>
      <c r="K783" s="635" t="s">
        <v>428</v>
      </c>
      <c r="L783" s="634">
        <v>20224304</v>
      </c>
      <c r="M783" s="641">
        <v>44865</v>
      </c>
      <c r="N783" s="630">
        <f t="shared" si="39"/>
        <v>11</v>
      </c>
      <c r="O783" s="630">
        <f t="shared" si="40"/>
        <v>10</v>
      </c>
      <c r="P783" s="631" t="str">
        <f t="shared" si="41"/>
        <v>Gastos_Gerais</v>
      </c>
    </row>
    <row r="784" spans="1:16" ht="48" hidden="1" x14ac:dyDescent="0.2">
      <c r="A784" s="622">
        <f>IF(B784="","",COUNT('Diário 3º PA'!$A$4:$A$4242)+COUNT('Diário 4º PA'!$A$4:$A$2224)+COUNT('Diário 5º PA'!$A$4:$A$5221)+ROW()-3)</f>
        <v>7035</v>
      </c>
      <c r="B784" s="641">
        <v>44869</v>
      </c>
      <c r="C784" s="638">
        <v>44835</v>
      </c>
      <c r="D784" s="626" t="s">
        <v>115</v>
      </c>
      <c r="E784" s="626" t="s">
        <v>342</v>
      </c>
      <c r="F784" s="669">
        <v>301.27</v>
      </c>
      <c r="G784" s="626" t="s">
        <v>8767</v>
      </c>
      <c r="H784" s="626" t="s">
        <v>132</v>
      </c>
      <c r="I784" s="627" t="s">
        <v>8766</v>
      </c>
      <c r="J784" s="629" t="s">
        <v>704</v>
      </c>
      <c r="K784" s="635" t="s">
        <v>428</v>
      </c>
      <c r="L784" s="634">
        <v>20224306</v>
      </c>
      <c r="M784" s="641">
        <v>44865</v>
      </c>
      <c r="N784" s="630">
        <f t="shared" si="39"/>
        <v>11</v>
      </c>
      <c r="O784" s="630">
        <f t="shared" si="40"/>
        <v>10</v>
      </c>
      <c r="P784" s="631" t="str">
        <f t="shared" si="41"/>
        <v>Gastos_Gerais</v>
      </c>
    </row>
    <row r="785" spans="1:16" ht="48" hidden="1" x14ac:dyDescent="0.2">
      <c r="A785" s="622">
        <f>IF(B785="","",COUNT('Diário 3º PA'!$A$4:$A$4242)+COUNT('Diário 4º PA'!$A$4:$A$2224)+COUNT('Diário 5º PA'!$A$4:$A$5221)+ROW()-3)</f>
        <v>7036</v>
      </c>
      <c r="B785" s="641">
        <v>44869</v>
      </c>
      <c r="C785" s="638">
        <v>44835</v>
      </c>
      <c r="D785" s="626" t="s">
        <v>115</v>
      </c>
      <c r="E785" s="626" t="s">
        <v>342</v>
      </c>
      <c r="F785" s="669">
        <v>301.27</v>
      </c>
      <c r="G785" s="626" t="s">
        <v>8768</v>
      </c>
      <c r="H785" s="626" t="s">
        <v>132</v>
      </c>
      <c r="I785" s="627" t="s">
        <v>8766</v>
      </c>
      <c r="J785" s="629" t="s">
        <v>704</v>
      </c>
      <c r="K785" s="635" t="s">
        <v>428</v>
      </c>
      <c r="L785" s="634">
        <v>20224305</v>
      </c>
      <c r="M785" s="641">
        <v>44865</v>
      </c>
      <c r="N785" s="630">
        <f t="shared" si="39"/>
        <v>11</v>
      </c>
      <c r="O785" s="630">
        <f t="shared" si="40"/>
        <v>10</v>
      </c>
      <c r="P785" s="631" t="str">
        <f t="shared" si="41"/>
        <v>Gastos_Gerais</v>
      </c>
    </row>
    <row r="786" spans="1:16" hidden="1" x14ac:dyDescent="0.2">
      <c r="A786" s="622">
        <f>IF(B786="","",COUNT('Diário 3º PA'!$A$4:$A$4242)+COUNT('Diário 4º PA'!$A$4:$A$2224)+COUNT('Diário 5º PA'!$A$4:$A$5221)+ROW()-3)</f>
        <v>7037</v>
      </c>
      <c r="B786" s="641">
        <v>44869</v>
      </c>
      <c r="C786" s="638">
        <v>44835</v>
      </c>
      <c r="D786" s="626" t="s">
        <v>115</v>
      </c>
      <c r="E786" s="626" t="s">
        <v>230</v>
      </c>
      <c r="F786" s="639">
        <v>3474.69</v>
      </c>
      <c r="G786" s="626" t="s">
        <v>230</v>
      </c>
      <c r="H786" s="626" t="s">
        <v>130</v>
      </c>
      <c r="I786" s="627" t="s">
        <v>5988</v>
      </c>
      <c r="J786" s="629" t="s">
        <v>704</v>
      </c>
      <c r="K786" s="635" t="s">
        <v>428</v>
      </c>
      <c r="L786" s="634">
        <v>90173999</v>
      </c>
      <c r="M786" s="641">
        <v>44869</v>
      </c>
      <c r="N786" s="630">
        <f t="shared" si="39"/>
        <v>11</v>
      </c>
      <c r="O786" s="630">
        <f t="shared" si="40"/>
        <v>10</v>
      </c>
      <c r="P786" s="631" t="str">
        <f t="shared" si="41"/>
        <v>Gastos_Gerais</v>
      </c>
    </row>
    <row r="787" spans="1:16" ht="24" hidden="1" x14ac:dyDescent="0.2">
      <c r="A787" s="622">
        <f>IF(B787="","",COUNT('Diário 3º PA'!$A$4:$A$4242)+COUNT('Diário 4º PA'!$A$4:$A$2224)+COUNT('Diário 5º PA'!$A$4:$A$5221)+ROW()-3)</f>
        <v>7038</v>
      </c>
      <c r="B787" s="641">
        <v>44869</v>
      </c>
      <c r="C787" s="638">
        <v>44866</v>
      </c>
      <c r="D787" s="633" t="s">
        <v>115</v>
      </c>
      <c r="E787" s="626" t="s">
        <v>300</v>
      </c>
      <c r="F787" s="639">
        <v>310.86</v>
      </c>
      <c r="G787" s="633" t="s">
        <v>8769</v>
      </c>
      <c r="H787" s="626" t="s">
        <v>128</v>
      </c>
      <c r="I787" s="627" t="s">
        <v>5278</v>
      </c>
      <c r="J787" s="629" t="s">
        <v>704</v>
      </c>
      <c r="K787" s="635" t="s">
        <v>428</v>
      </c>
      <c r="L787" s="634">
        <v>2398</v>
      </c>
      <c r="M787" s="641">
        <v>44865</v>
      </c>
      <c r="N787" s="630">
        <f t="shared" si="39"/>
        <v>11</v>
      </c>
      <c r="O787" s="630">
        <f t="shared" si="40"/>
        <v>11</v>
      </c>
      <c r="P787" s="631" t="str">
        <f t="shared" si="41"/>
        <v>Gastos_Gerais</v>
      </c>
    </row>
    <row r="788" spans="1:16" ht="24" hidden="1" x14ac:dyDescent="0.2">
      <c r="A788" s="622">
        <f>IF(B788="","",COUNT('Diário 3º PA'!$A$4:$A$4242)+COUNT('Diário 4º PA'!$A$4:$A$2224)+COUNT('Diário 5º PA'!$A$4:$A$5221)+ROW()-3)</f>
        <v>7039</v>
      </c>
      <c r="B788" s="641">
        <v>44869</v>
      </c>
      <c r="C788" s="658">
        <v>44835</v>
      </c>
      <c r="D788" s="633" t="s">
        <v>115</v>
      </c>
      <c r="E788" s="633" t="s">
        <v>232</v>
      </c>
      <c r="F788" s="639">
        <v>927.61</v>
      </c>
      <c r="G788" s="633" t="s">
        <v>3432</v>
      </c>
      <c r="H788" s="627" t="s">
        <v>132</v>
      </c>
      <c r="I788" s="627" t="s">
        <v>3470</v>
      </c>
      <c r="J788" s="629" t="s">
        <v>704</v>
      </c>
      <c r="K788" s="635" t="s">
        <v>705</v>
      </c>
      <c r="L788" s="635" t="s">
        <v>8770</v>
      </c>
      <c r="M788" s="641">
        <v>44869</v>
      </c>
      <c r="N788" s="630">
        <f t="shared" si="39"/>
        <v>11</v>
      </c>
      <c r="O788" s="630">
        <f t="shared" si="40"/>
        <v>10</v>
      </c>
      <c r="P788" s="631" t="str">
        <f t="shared" si="41"/>
        <v>Gastos_Gerais</v>
      </c>
    </row>
    <row r="789" spans="1:16" ht="48" hidden="1" x14ac:dyDescent="0.2">
      <c r="A789" s="622">
        <f>IF(B789="","",COUNT('Diário 3º PA'!$A$4:$A$4242)+COUNT('Diário 4º PA'!$A$4:$A$2224)+COUNT('Diário 5º PA'!$A$4:$A$5221)+ROW()-3)</f>
        <v>7040</v>
      </c>
      <c r="B789" s="641">
        <v>44869</v>
      </c>
      <c r="C789" s="658">
        <v>44835</v>
      </c>
      <c r="D789" s="626" t="s">
        <v>104</v>
      </c>
      <c r="E789" s="626" t="s">
        <v>195</v>
      </c>
      <c r="F789" s="639">
        <v>639.45000000000005</v>
      </c>
      <c r="G789" s="626" t="s">
        <v>5999</v>
      </c>
      <c r="H789" s="626" t="s">
        <v>127</v>
      </c>
      <c r="I789" s="627" t="s">
        <v>638</v>
      </c>
      <c r="J789" s="629" t="s">
        <v>704</v>
      </c>
      <c r="K789" s="635" t="s">
        <v>428</v>
      </c>
      <c r="L789" s="634">
        <v>20221805</v>
      </c>
      <c r="M789" s="641">
        <v>44837</v>
      </c>
      <c r="N789" s="630">
        <f t="shared" si="39"/>
        <v>11</v>
      </c>
      <c r="O789" s="630">
        <f t="shared" si="40"/>
        <v>10</v>
      </c>
      <c r="P789" s="631" t="str">
        <f t="shared" si="41"/>
        <v>Gastos_com_Pessoal</v>
      </c>
    </row>
    <row r="790" spans="1:16" ht="72" hidden="1" x14ac:dyDescent="0.2">
      <c r="A790" s="622">
        <f>IF(B790="","",COUNT('Diário 3º PA'!$A$4:$A$4242)+COUNT('Diário 4º PA'!$A$4:$A$2224)+COUNT('Diário 5º PA'!$A$4:$A$5221)+ROW()-3)</f>
        <v>7041</v>
      </c>
      <c r="B790" s="641">
        <v>44869</v>
      </c>
      <c r="C790" s="638">
        <v>44835</v>
      </c>
      <c r="D790" s="626" t="s">
        <v>104</v>
      </c>
      <c r="E790" s="626" t="s">
        <v>106</v>
      </c>
      <c r="F790" s="639">
        <v>2150677</v>
      </c>
      <c r="G790" s="633" t="s">
        <v>8771</v>
      </c>
      <c r="H790" s="626" t="s">
        <v>127</v>
      </c>
      <c r="I790" s="627" t="s">
        <v>666</v>
      </c>
      <c r="J790" s="634" t="s">
        <v>5990</v>
      </c>
      <c r="K790" s="632" t="s">
        <v>1531</v>
      </c>
      <c r="L790" s="635">
        <v>596297990</v>
      </c>
      <c r="M790" s="641">
        <v>44869</v>
      </c>
      <c r="N790" s="630">
        <f t="shared" si="39"/>
        <v>11</v>
      </c>
      <c r="O790" s="630">
        <f t="shared" si="40"/>
        <v>10</v>
      </c>
      <c r="P790" s="631" t="str">
        <f t="shared" si="41"/>
        <v>Gastos_com_Pessoal</v>
      </c>
    </row>
    <row r="791" spans="1:16" ht="24" hidden="1" x14ac:dyDescent="0.2">
      <c r="A791" s="622">
        <f>IF(B791="","",COUNT('Diário 3º PA'!$A$4:$A$4242)+COUNT('Diário 4º PA'!$A$4:$A$2224)+COUNT('Diário 5º PA'!$A$4:$A$5221)+ROW()-3)</f>
        <v>7042</v>
      </c>
      <c r="B791" s="641">
        <v>44869</v>
      </c>
      <c r="C791" s="638">
        <v>44866</v>
      </c>
      <c r="D791" s="626" t="s">
        <v>104</v>
      </c>
      <c r="E791" s="626" t="s">
        <v>189</v>
      </c>
      <c r="F791" s="639">
        <v>2024.44</v>
      </c>
      <c r="G791" s="627" t="s">
        <v>8772</v>
      </c>
      <c r="H791" s="626" t="s">
        <v>135</v>
      </c>
      <c r="I791" s="627" t="s">
        <v>8773</v>
      </c>
      <c r="J791" s="634" t="s">
        <v>5990</v>
      </c>
      <c r="K791" s="632" t="s">
        <v>1531</v>
      </c>
      <c r="L791" s="634">
        <v>596407410</v>
      </c>
      <c r="M791" s="641">
        <v>44869</v>
      </c>
      <c r="N791" s="630">
        <f t="shared" si="39"/>
        <v>11</v>
      </c>
      <c r="O791" s="630">
        <f t="shared" si="40"/>
        <v>11</v>
      </c>
      <c r="P791" s="631" t="str">
        <f t="shared" si="41"/>
        <v>Gastos_com_Pessoal</v>
      </c>
    </row>
    <row r="792" spans="1:16" ht="24" hidden="1" x14ac:dyDescent="0.2">
      <c r="A792" s="622">
        <f>IF(B792="","",COUNT('Diário 3º PA'!$A$4:$A$4242)+COUNT('Diário 4º PA'!$A$4:$A$2224)+COUNT('Diário 5º PA'!$A$4:$A$5221)+ROW()-3)</f>
        <v>7043</v>
      </c>
      <c r="B792" s="641">
        <v>44869</v>
      </c>
      <c r="C792" s="638">
        <v>44866</v>
      </c>
      <c r="D792" s="626" t="s">
        <v>104</v>
      </c>
      <c r="E792" s="626" t="s">
        <v>191</v>
      </c>
      <c r="F792" s="639">
        <v>696.9</v>
      </c>
      <c r="G792" s="627" t="s">
        <v>8774</v>
      </c>
      <c r="H792" s="626" t="s">
        <v>135</v>
      </c>
      <c r="I792" s="627" t="s">
        <v>8773</v>
      </c>
      <c r="J792" s="634" t="s">
        <v>5990</v>
      </c>
      <c r="K792" s="632" t="s">
        <v>1531</v>
      </c>
      <c r="L792" s="634">
        <v>596407410</v>
      </c>
      <c r="M792" s="641">
        <v>44869</v>
      </c>
      <c r="N792" s="630">
        <f t="shared" si="39"/>
        <v>11</v>
      </c>
      <c r="O792" s="630">
        <f t="shared" si="40"/>
        <v>11</v>
      </c>
      <c r="P792" s="631" t="str">
        <f t="shared" si="41"/>
        <v>Gastos_com_Pessoal</v>
      </c>
    </row>
    <row r="793" spans="1:16" ht="24" hidden="1" x14ac:dyDescent="0.2">
      <c r="A793" s="622">
        <f>IF(B793="","",COUNT('Diário 3º PA'!$A$4:$A$4242)+COUNT('Diário 4º PA'!$A$4:$A$2224)+COUNT('Diário 5º PA'!$A$4:$A$5221)+ROW()-3)</f>
        <v>7044</v>
      </c>
      <c r="B793" s="641">
        <v>44869</v>
      </c>
      <c r="C793" s="638">
        <v>44866</v>
      </c>
      <c r="D793" s="633" t="s">
        <v>115</v>
      </c>
      <c r="E793" s="626" t="s">
        <v>342</v>
      </c>
      <c r="F793" s="669">
        <v>180</v>
      </c>
      <c r="G793" s="626" t="s">
        <v>8775</v>
      </c>
      <c r="H793" s="626" t="s">
        <v>129</v>
      </c>
      <c r="I793" s="627" t="s">
        <v>7073</v>
      </c>
      <c r="J793" s="634" t="s">
        <v>5990</v>
      </c>
      <c r="K793" s="632" t="s">
        <v>1531</v>
      </c>
      <c r="L793" s="634">
        <v>596407410</v>
      </c>
      <c r="M793" s="641">
        <v>44869</v>
      </c>
      <c r="N793" s="630">
        <f t="shared" si="39"/>
        <v>11</v>
      </c>
      <c r="O793" s="630">
        <f t="shared" si="40"/>
        <v>11</v>
      </c>
      <c r="P793" s="631" t="str">
        <f t="shared" si="41"/>
        <v>Gastos_Gerais</v>
      </c>
    </row>
    <row r="794" spans="1:16" ht="24" hidden="1" x14ac:dyDescent="0.2">
      <c r="A794" s="622">
        <f>IF(B794="","",COUNT('Diário 3º PA'!$A$4:$A$4242)+COUNT('Diário 4º PA'!$A$4:$A$2224)+COUNT('Diário 5º PA'!$A$4:$A$5221)+ROW()-3)</f>
        <v>7045</v>
      </c>
      <c r="B794" s="641">
        <v>44869</v>
      </c>
      <c r="C794" s="638">
        <v>44866</v>
      </c>
      <c r="D794" s="633" t="s">
        <v>115</v>
      </c>
      <c r="E794" s="626" t="s">
        <v>342</v>
      </c>
      <c r="F794" s="669">
        <v>180</v>
      </c>
      <c r="G794" s="626" t="s">
        <v>8776</v>
      </c>
      <c r="H794" s="626" t="s">
        <v>129</v>
      </c>
      <c r="I794" s="627" t="s">
        <v>8777</v>
      </c>
      <c r="J794" s="634" t="s">
        <v>5990</v>
      </c>
      <c r="K794" s="632" t="s">
        <v>1531</v>
      </c>
      <c r="L794" s="634">
        <v>596407410</v>
      </c>
      <c r="M794" s="641">
        <v>44869</v>
      </c>
      <c r="N794" s="630">
        <f t="shared" si="39"/>
        <v>11</v>
      </c>
      <c r="O794" s="630">
        <f t="shared" si="40"/>
        <v>11</v>
      </c>
      <c r="P794" s="631" t="str">
        <f t="shared" si="41"/>
        <v>Gastos_Gerais</v>
      </c>
    </row>
    <row r="795" spans="1:16" ht="24" hidden="1" x14ac:dyDescent="0.2">
      <c r="A795" s="622">
        <f>IF(B795="","",COUNT('Diário 3º PA'!$A$4:$A$4242)+COUNT('Diário 4º PA'!$A$4:$A$2224)+COUNT('Diário 5º PA'!$A$4:$A$5221)+ROW()-3)</f>
        <v>7046</v>
      </c>
      <c r="B795" s="641">
        <v>44869</v>
      </c>
      <c r="C795" s="638">
        <v>44866</v>
      </c>
      <c r="D795" s="633" t="s">
        <v>115</v>
      </c>
      <c r="E795" s="626" t="s">
        <v>342</v>
      </c>
      <c r="F795" s="669">
        <v>180</v>
      </c>
      <c r="G795" s="626" t="s">
        <v>8778</v>
      </c>
      <c r="H795" s="626" t="s">
        <v>129</v>
      </c>
      <c r="I795" s="627" t="s">
        <v>888</v>
      </c>
      <c r="J795" s="634" t="s">
        <v>5990</v>
      </c>
      <c r="K795" s="632" t="s">
        <v>1531</v>
      </c>
      <c r="L795" s="634">
        <v>596407410</v>
      </c>
      <c r="M795" s="641">
        <v>44869</v>
      </c>
      <c r="N795" s="630">
        <f t="shared" si="39"/>
        <v>11</v>
      </c>
      <c r="O795" s="630">
        <f t="shared" si="40"/>
        <v>11</v>
      </c>
      <c r="P795" s="631" t="str">
        <f t="shared" si="41"/>
        <v>Gastos_Gerais</v>
      </c>
    </row>
    <row r="796" spans="1:16" ht="24" hidden="1" x14ac:dyDescent="0.2">
      <c r="A796" s="622">
        <f>IF(B796="","",COUNT('Diário 3º PA'!$A$4:$A$4242)+COUNT('Diário 4º PA'!$A$4:$A$2224)+COUNT('Diário 5º PA'!$A$4:$A$5221)+ROW()-3)</f>
        <v>7047</v>
      </c>
      <c r="B796" s="641">
        <v>44869</v>
      </c>
      <c r="C796" s="638">
        <v>44866</v>
      </c>
      <c r="D796" s="633" t="s">
        <v>115</v>
      </c>
      <c r="E796" s="626" t="s">
        <v>342</v>
      </c>
      <c r="F796" s="669">
        <v>180</v>
      </c>
      <c r="G796" s="626" t="s">
        <v>8779</v>
      </c>
      <c r="H796" s="626" t="s">
        <v>129</v>
      </c>
      <c r="I796" s="627" t="s">
        <v>8780</v>
      </c>
      <c r="J796" s="634" t="s">
        <v>5990</v>
      </c>
      <c r="K796" s="632" t="s">
        <v>1531</v>
      </c>
      <c r="L796" s="634">
        <v>596407410</v>
      </c>
      <c r="M796" s="641">
        <v>44869</v>
      </c>
      <c r="N796" s="630">
        <f t="shared" si="39"/>
        <v>11</v>
      </c>
      <c r="O796" s="630">
        <f t="shared" si="40"/>
        <v>11</v>
      </c>
      <c r="P796" s="631" t="str">
        <f t="shared" si="41"/>
        <v>Gastos_Gerais</v>
      </c>
    </row>
    <row r="797" spans="1:16" ht="24" hidden="1" x14ac:dyDescent="0.2">
      <c r="A797" s="622">
        <f>IF(B797="","",COUNT('Diário 3º PA'!$A$4:$A$4242)+COUNT('Diário 4º PA'!$A$4:$A$2224)+COUNT('Diário 5º PA'!$A$4:$A$5221)+ROW()-3)</f>
        <v>7048</v>
      </c>
      <c r="B797" s="641">
        <v>44869</v>
      </c>
      <c r="C797" s="658">
        <v>44835</v>
      </c>
      <c r="D797" s="633" t="s">
        <v>104</v>
      </c>
      <c r="E797" s="633" t="s">
        <v>183</v>
      </c>
      <c r="F797" s="639">
        <v>215483.22</v>
      </c>
      <c r="G797" s="633" t="s">
        <v>8781</v>
      </c>
      <c r="H797" s="627" t="s">
        <v>127</v>
      </c>
      <c r="I797" s="627" t="s">
        <v>897</v>
      </c>
      <c r="J797" s="634" t="s">
        <v>5990</v>
      </c>
      <c r="K797" s="635" t="s">
        <v>778</v>
      </c>
      <c r="L797" s="635" t="s">
        <v>666</v>
      </c>
      <c r="M797" s="641">
        <v>44869</v>
      </c>
      <c r="N797" s="630">
        <f t="shared" si="39"/>
        <v>11</v>
      </c>
      <c r="O797" s="630">
        <f t="shared" si="40"/>
        <v>10</v>
      </c>
      <c r="P797" s="631" t="str">
        <f t="shared" si="41"/>
        <v>Gastos_com_Pessoal</v>
      </c>
    </row>
    <row r="798" spans="1:16" ht="24" hidden="1" x14ac:dyDescent="0.2">
      <c r="A798" s="622">
        <f>IF(B798="","",COUNT('Diário 3º PA'!$A$4:$A$4242)+COUNT('Diário 4º PA'!$A$4:$A$2224)+COUNT('Diário 5º PA'!$A$4:$A$5221)+ROW()-3)</f>
        <v>7049</v>
      </c>
      <c r="B798" s="641">
        <v>44869</v>
      </c>
      <c r="C798" s="658">
        <v>44835</v>
      </c>
      <c r="D798" s="633" t="s">
        <v>115</v>
      </c>
      <c r="E798" s="626" t="s">
        <v>290</v>
      </c>
      <c r="F798" s="639">
        <v>1295.05</v>
      </c>
      <c r="G798" s="626" t="s">
        <v>8782</v>
      </c>
      <c r="H798" s="626" t="s">
        <v>132</v>
      </c>
      <c r="I798" s="627" t="s">
        <v>6058</v>
      </c>
      <c r="J798" s="629" t="s">
        <v>704</v>
      </c>
      <c r="K798" s="634" t="s">
        <v>1016</v>
      </c>
      <c r="L798" s="634" t="s">
        <v>8783</v>
      </c>
      <c r="M798" s="641">
        <v>44869</v>
      </c>
      <c r="N798" s="630">
        <f t="shared" si="39"/>
        <v>11</v>
      </c>
      <c r="O798" s="630">
        <f t="shared" si="40"/>
        <v>10</v>
      </c>
      <c r="P798" s="631" t="str">
        <f t="shared" si="41"/>
        <v>Gastos_Gerais</v>
      </c>
    </row>
    <row r="799" spans="1:16" ht="36" hidden="1" x14ac:dyDescent="0.2">
      <c r="A799" s="622">
        <f>IF(B799="","",COUNT('Diário 3º PA'!$A$4:$A$4242)+COUNT('Diário 4º PA'!$A$4:$A$2224)+COUNT('Diário 5º PA'!$A$4:$A$5221)+ROW()-3)</f>
        <v>7050</v>
      </c>
      <c r="B799" s="641">
        <v>44869</v>
      </c>
      <c r="C799" s="638">
        <v>44866</v>
      </c>
      <c r="D799" s="626" t="s">
        <v>93</v>
      </c>
      <c r="E799" s="626" t="s">
        <v>99</v>
      </c>
      <c r="F799" s="639">
        <v>11.41</v>
      </c>
      <c r="G799" s="626" t="s">
        <v>8784</v>
      </c>
      <c r="H799" s="626" t="s">
        <v>127</v>
      </c>
      <c r="I799" s="627" t="s">
        <v>664</v>
      </c>
      <c r="J799" s="634" t="s">
        <v>1554</v>
      </c>
      <c r="K799" s="635" t="s">
        <v>1066</v>
      </c>
      <c r="L799" s="634" t="s">
        <v>666</v>
      </c>
      <c r="M799" s="641">
        <v>44869</v>
      </c>
      <c r="N799" s="630">
        <f t="shared" si="39"/>
        <v>11</v>
      </c>
      <c r="O799" s="630">
        <f t="shared" si="40"/>
        <v>11</v>
      </c>
      <c r="P799" s="631" t="str">
        <f t="shared" si="41"/>
        <v>Receitas</v>
      </c>
    </row>
    <row r="800" spans="1:16" hidden="1" x14ac:dyDescent="0.2">
      <c r="A800" s="622">
        <f>IF(B800="","",COUNT('Diário 3º PA'!$A$4:$A$4242)+COUNT('Diário 4º PA'!$A$4:$A$2224)+COUNT('Diário 5º PA'!$A$4:$A$5221)+ROW()-3)</f>
        <v>7051</v>
      </c>
      <c r="B800" s="641">
        <v>44872</v>
      </c>
      <c r="C800" s="638">
        <v>44835</v>
      </c>
      <c r="D800" s="626" t="s">
        <v>115</v>
      </c>
      <c r="E800" s="626" t="s">
        <v>302</v>
      </c>
      <c r="F800" s="639">
        <v>16302</v>
      </c>
      <c r="G800" s="626" t="s">
        <v>6063</v>
      </c>
      <c r="H800" s="627" t="s">
        <v>139</v>
      </c>
      <c r="I800" s="627" t="s">
        <v>818</v>
      </c>
      <c r="J800" s="629" t="s">
        <v>704</v>
      </c>
      <c r="K800" s="657" t="s">
        <v>428</v>
      </c>
      <c r="L800" s="634">
        <v>49</v>
      </c>
      <c r="M800" s="641">
        <v>44866</v>
      </c>
      <c r="N800" s="630">
        <f t="shared" si="39"/>
        <v>11</v>
      </c>
      <c r="O800" s="630">
        <f t="shared" si="40"/>
        <v>10</v>
      </c>
      <c r="P800" s="631" t="str">
        <f t="shared" si="41"/>
        <v>Gastos_Gerais</v>
      </c>
    </row>
    <row r="801" spans="1:16" ht="24" hidden="1" x14ac:dyDescent="0.2">
      <c r="A801" s="622">
        <f>IF(B801="","",COUNT('Diário 3º PA'!$A$4:$A$4242)+COUNT('Diário 4º PA'!$A$4:$A$2224)+COUNT('Diário 5º PA'!$A$4:$A$5221)+ROW()-3)</f>
        <v>7052</v>
      </c>
      <c r="B801" s="641">
        <v>44872</v>
      </c>
      <c r="C801" s="638">
        <v>44805</v>
      </c>
      <c r="D801" s="633" t="s">
        <v>115</v>
      </c>
      <c r="E801" s="633" t="s">
        <v>238</v>
      </c>
      <c r="F801" s="639">
        <v>761.76</v>
      </c>
      <c r="G801" s="626" t="s">
        <v>921</v>
      </c>
      <c r="H801" s="626" t="s">
        <v>137</v>
      </c>
      <c r="I801" s="633" t="s">
        <v>768</v>
      </c>
      <c r="J801" s="629" t="s">
        <v>704</v>
      </c>
      <c r="K801" s="657" t="s">
        <v>705</v>
      </c>
      <c r="L801" s="634" t="s">
        <v>8785</v>
      </c>
      <c r="M801" s="641">
        <v>44872</v>
      </c>
      <c r="N801" s="630">
        <f t="shared" si="39"/>
        <v>11</v>
      </c>
      <c r="O801" s="630">
        <f t="shared" si="40"/>
        <v>9</v>
      </c>
      <c r="P801" s="631" t="str">
        <f t="shared" si="41"/>
        <v>Gastos_Gerais</v>
      </c>
    </row>
    <row r="802" spans="1:16" ht="24" hidden="1" x14ac:dyDescent="0.2">
      <c r="A802" s="622">
        <f>IF(B802="","",COUNT('Diário 3º PA'!$A$4:$A$4242)+COUNT('Diário 4º PA'!$A$4:$A$2224)+COUNT('Diário 5º PA'!$A$4:$A$5221)+ROW()-3)</f>
        <v>7053</v>
      </c>
      <c r="B802" s="641">
        <v>44872</v>
      </c>
      <c r="C802" s="638">
        <v>44866</v>
      </c>
      <c r="D802" s="626" t="s">
        <v>115</v>
      </c>
      <c r="E802" s="626" t="s">
        <v>336</v>
      </c>
      <c r="F802" s="639">
        <v>654.03</v>
      </c>
      <c r="G802" s="626" t="s">
        <v>8786</v>
      </c>
      <c r="H802" s="626" t="s">
        <v>130</v>
      </c>
      <c r="I802" s="627" t="s">
        <v>8787</v>
      </c>
      <c r="J802" s="634" t="s">
        <v>1464</v>
      </c>
      <c r="K802" s="657" t="s">
        <v>428</v>
      </c>
      <c r="L802" s="634">
        <v>5</v>
      </c>
      <c r="M802" s="634" t="s">
        <v>8788</v>
      </c>
      <c r="N802" s="630">
        <f t="shared" si="39"/>
        <v>11</v>
      </c>
      <c r="O802" s="630">
        <f t="shared" si="40"/>
        <v>11</v>
      </c>
      <c r="P802" s="631" t="str">
        <f t="shared" si="41"/>
        <v>Gastos_Gerais</v>
      </c>
    </row>
    <row r="803" spans="1:16" ht="36" hidden="1" x14ac:dyDescent="0.2">
      <c r="A803" s="622">
        <f>IF(B803="","",COUNT('Diário 3º PA'!$A$4:$A$4242)+COUNT('Diário 4º PA'!$A$4:$A$2224)+COUNT('Diário 5º PA'!$A$4:$A$5221)+ROW()-3)</f>
        <v>7054</v>
      </c>
      <c r="B803" s="641">
        <v>44872</v>
      </c>
      <c r="C803" s="658">
        <v>44835</v>
      </c>
      <c r="D803" s="633" t="s">
        <v>104</v>
      </c>
      <c r="E803" s="626" t="s">
        <v>106</v>
      </c>
      <c r="F803" s="639">
        <v>1454.4</v>
      </c>
      <c r="G803" s="633" t="s">
        <v>8789</v>
      </c>
      <c r="H803" s="627" t="s">
        <v>137</v>
      </c>
      <c r="I803" s="627" t="s">
        <v>902</v>
      </c>
      <c r="J803" s="634" t="s">
        <v>5990</v>
      </c>
      <c r="K803" s="635" t="s">
        <v>1464</v>
      </c>
      <c r="L803" s="634" t="s">
        <v>666</v>
      </c>
      <c r="M803" s="641">
        <v>44872</v>
      </c>
      <c r="N803" s="630">
        <f t="shared" si="39"/>
        <v>11</v>
      </c>
      <c r="O803" s="630">
        <f t="shared" si="40"/>
        <v>10</v>
      </c>
      <c r="P803" s="631" t="str">
        <f t="shared" si="41"/>
        <v>Gastos_com_Pessoal</v>
      </c>
    </row>
    <row r="804" spans="1:16" ht="36" hidden="1" x14ac:dyDescent="0.2">
      <c r="A804" s="622">
        <f>IF(B804="","",COUNT('Diário 3º PA'!$A$4:$A$4242)+COUNT('Diário 4º PA'!$A$4:$A$2224)+COUNT('Diário 5º PA'!$A$4:$A$5221)+ROW()-3)</f>
        <v>7055</v>
      </c>
      <c r="B804" s="641">
        <v>44872</v>
      </c>
      <c r="C804" s="638">
        <v>44866</v>
      </c>
      <c r="D804" s="626" t="s">
        <v>115</v>
      </c>
      <c r="E804" s="626" t="s">
        <v>368</v>
      </c>
      <c r="F804" s="639">
        <v>45.8</v>
      </c>
      <c r="G804" s="626" t="s">
        <v>8790</v>
      </c>
      <c r="H804" s="626" t="s">
        <v>138</v>
      </c>
      <c r="I804" s="627" t="s">
        <v>8791</v>
      </c>
      <c r="J804" s="634" t="s">
        <v>1464</v>
      </c>
      <c r="K804" s="657" t="s">
        <v>428</v>
      </c>
      <c r="L804" s="634">
        <v>67647</v>
      </c>
      <c r="M804" s="641">
        <v>44868</v>
      </c>
      <c r="N804" s="630">
        <f t="shared" si="39"/>
        <v>11</v>
      </c>
      <c r="O804" s="630">
        <f t="shared" si="40"/>
        <v>11</v>
      </c>
      <c r="P804" s="631" t="str">
        <f t="shared" si="41"/>
        <v>Gastos_Gerais</v>
      </c>
    </row>
    <row r="805" spans="1:16" ht="36" hidden="1" x14ac:dyDescent="0.2">
      <c r="A805" s="622">
        <f>IF(B805="","",COUNT('Diário 3º PA'!$A$4:$A$4242)+COUNT('Diário 4º PA'!$A$4:$A$2224)+COUNT('Diário 5º PA'!$A$4:$A$5221)+ROW()-3)</f>
        <v>7056</v>
      </c>
      <c r="B805" s="641">
        <v>44872</v>
      </c>
      <c r="C805" s="658">
        <v>44835</v>
      </c>
      <c r="D805" s="633" t="s">
        <v>104</v>
      </c>
      <c r="E805" s="626" t="s">
        <v>106</v>
      </c>
      <c r="F805" s="639">
        <v>840.32</v>
      </c>
      <c r="G805" s="633" t="s">
        <v>8792</v>
      </c>
      <c r="H805" s="627" t="s">
        <v>135</v>
      </c>
      <c r="I805" s="627" t="s">
        <v>5267</v>
      </c>
      <c r="J805" s="634" t="s">
        <v>5990</v>
      </c>
      <c r="K805" s="635" t="s">
        <v>1464</v>
      </c>
      <c r="L805" s="634" t="s">
        <v>666</v>
      </c>
      <c r="M805" s="641">
        <v>44872</v>
      </c>
      <c r="N805" s="630">
        <f t="shared" si="39"/>
        <v>11</v>
      </c>
      <c r="O805" s="630">
        <f t="shared" si="40"/>
        <v>10</v>
      </c>
      <c r="P805" s="631" t="str">
        <f t="shared" si="41"/>
        <v>Gastos_com_Pessoal</v>
      </c>
    </row>
    <row r="806" spans="1:16" ht="36" hidden="1" x14ac:dyDescent="0.2">
      <c r="A806" s="622">
        <f>IF(B806="","",COUNT('Diário 3º PA'!$A$4:$A$4242)+COUNT('Diário 4º PA'!$A$4:$A$2224)+COUNT('Diário 5º PA'!$A$4:$A$5221)+ROW()-3)</f>
        <v>7057</v>
      </c>
      <c r="B806" s="641">
        <v>44872</v>
      </c>
      <c r="C806" s="658">
        <v>44835</v>
      </c>
      <c r="D806" s="633" t="s">
        <v>104</v>
      </c>
      <c r="E806" s="626" t="s">
        <v>106</v>
      </c>
      <c r="F806" s="639">
        <v>595.44000000000005</v>
      </c>
      <c r="G806" s="633" t="s">
        <v>8793</v>
      </c>
      <c r="H806" s="627" t="s">
        <v>138</v>
      </c>
      <c r="I806" s="627" t="s">
        <v>5312</v>
      </c>
      <c r="J806" s="634" t="s">
        <v>5990</v>
      </c>
      <c r="K806" s="635" t="s">
        <v>1464</v>
      </c>
      <c r="L806" s="634" t="s">
        <v>666</v>
      </c>
      <c r="M806" s="641">
        <v>44872</v>
      </c>
      <c r="N806" s="630">
        <f t="shared" si="39"/>
        <v>11</v>
      </c>
      <c r="O806" s="630">
        <f t="shared" si="40"/>
        <v>10</v>
      </c>
      <c r="P806" s="631" t="str">
        <f t="shared" si="41"/>
        <v>Gastos_com_Pessoal</v>
      </c>
    </row>
    <row r="807" spans="1:16" ht="36" hidden="1" x14ac:dyDescent="0.2">
      <c r="A807" s="622">
        <f>IF(B807="","",COUNT('Diário 3º PA'!$A$4:$A$4242)+COUNT('Diário 4º PA'!$A$4:$A$2224)+COUNT('Diário 5º PA'!$A$4:$A$5221)+ROW()-3)</f>
        <v>7058</v>
      </c>
      <c r="B807" s="641">
        <v>44872</v>
      </c>
      <c r="C807" s="658">
        <v>44835</v>
      </c>
      <c r="D807" s="633" t="s">
        <v>104</v>
      </c>
      <c r="E807" s="626" t="s">
        <v>106</v>
      </c>
      <c r="F807" s="639">
        <v>732.96</v>
      </c>
      <c r="G807" s="633" t="s">
        <v>8794</v>
      </c>
      <c r="H807" s="627" t="s">
        <v>131</v>
      </c>
      <c r="I807" s="627" t="s">
        <v>899</v>
      </c>
      <c r="J807" s="634" t="s">
        <v>5990</v>
      </c>
      <c r="K807" s="635" t="s">
        <v>1464</v>
      </c>
      <c r="L807" s="634" t="s">
        <v>666</v>
      </c>
      <c r="M807" s="641">
        <v>44872</v>
      </c>
      <c r="N807" s="630">
        <f t="shared" si="39"/>
        <v>11</v>
      </c>
      <c r="O807" s="630">
        <f t="shared" si="40"/>
        <v>10</v>
      </c>
      <c r="P807" s="631" t="str">
        <f t="shared" si="41"/>
        <v>Gastos_com_Pessoal</v>
      </c>
    </row>
    <row r="808" spans="1:16" ht="36" hidden="1" x14ac:dyDescent="0.2">
      <c r="A808" s="622">
        <f>IF(B808="","",COUNT('Diário 3º PA'!$A$4:$A$4242)+COUNT('Diário 4º PA'!$A$4:$A$2224)+COUNT('Diário 5º PA'!$A$4:$A$5221)+ROW()-3)</f>
        <v>7059</v>
      </c>
      <c r="B808" s="641">
        <v>44872</v>
      </c>
      <c r="C808" s="658">
        <v>44835</v>
      </c>
      <c r="D808" s="633" t="s">
        <v>104</v>
      </c>
      <c r="E808" s="626" t="s">
        <v>106</v>
      </c>
      <c r="F808" s="639">
        <v>626.63</v>
      </c>
      <c r="G808" s="633" t="s">
        <v>8795</v>
      </c>
      <c r="H808" s="627" t="s">
        <v>132</v>
      </c>
      <c r="I808" s="627" t="s">
        <v>3579</v>
      </c>
      <c r="J808" s="634" t="s">
        <v>5990</v>
      </c>
      <c r="K808" s="635" t="s">
        <v>1464</v>
      </c>
      <c r="L808" s="634" t="s">
        <v>666</v>
      </c>
      <c r="M808" s="641">
        <v>44872</v>
      </c>
      <c r="N808" s="630">
        <f t="shared" si="39"/>
        <v>11</v>
      </c>
      <c r="O808" s="630">
        <f t="shared" si="40"/>
        <v>10</v>
      </c>
      <c r="P808" s="631" t="str">
        <f t="shared" si="41"/>
        <v>Gastos_com_Pessoal</v>
      </c>
    </row>
    <row r="809" spans="1:16" ht="36" hidden="1" x14ac:dyDescent="0.2">
      <c r="A809" s="622">
        <f>IF(B809="","",COUNT('Diário 3º PA'!$A$4:$A$4242)+COUNT('Diário 4º PA'!$A$4:$A$2224)+COUNT('Diário 5º PA'!$A$4:$A$5221)+ROW()-3)</f>
        <v>7060</v>
      </c>
      <c r="B809" s="641">
        <v>44872</v>
      </c>
      <c r="C809" s="658">
        <v>44835</v>
      </c>
      <c r="D809" s="633" t="s">
        <v>104</v>
      </c>
      <c r="E809" s="626" t="s">
        <v>106</v>
      </c>
      <c r="F809" s="639">
        <v>799.92</v>
      </c>
      <c r="G809" s="633" t="s">
        <v>8796</v>
      </c>
      <c r="H809" s="627" t="s">
        <v>138</v>
      </c>
      <c r="I809" s="627" t="s">
        <v>8226</v>
      </c>
      <c r="J809" s="634" t="s">
        <v>5990</v>
      </c>
      <c r="K809" s="635" t="s">
        <v>1464</v>
      </c>
      <c r="L809" s="634" t="s">
        <v>666</v>
      </c>
      <c r="M809" s="641">
        <v>44872</v>
      </c>
      <c r="N809" s="630">
        <f t="shared" si="39"/>
        <v>11</v>
      </c>
      <c r="O809" s="630">
        <f t="shared" si="40"/>
        <v>10</v>
      </c>
      <c r="P809" s="631" t="str">
        <f t="shared" si="41"/>
        <v>Gastos_com_Pessoal</v>
      </c>
    </row>
    <row r="810" spans="1:16" ht="36" hidden="1" x14ac:dyDescent="0.2">
      <c r="A810" s="622">
        <f>IF(B810="","",COUNT('Diário 3º PA'!$A$4:$A$4242)+COUNT('Diário 4º PA'!$A$4:$A$2224)+COUNT('Diário 5º PA'!$A$4:$A$5221)+ROW()-3)</f>
        <v>7061</v>
      </c>
      <c r="B810" s="641">
        <v>44872</v>
      </c>
      <c r="C810" s="658">
        <v>44835</v>
      </c>
      <c r="D810" s="633" t="s">
        <v>104</v>
      </c>
      <c r="E810" s="626" t="s">
        <v>106</v>
      </c>
      <c r="F810" s="639">
        <v>1005.72</v>
      </c>
      <c r="G810" s="633" t="s">
        <v>8797</v>
      </c>
      <c r="H810" s="627" t="s">
        <v>138</v>
      </c>
      <c r="I810" s="627" t="s">
        <v>8798</v>
      </c>
      <c r="J810" s="634" t="s">
        <v>5990</v>
      </c>
      <c r="K810" s="635" t="s">
        <v>1464</v>
      </c>
      <c r="L810" s="634" t="s">
        <v>666</v>
      </c>
      <c r="M810" s="641">
        <v>44872</v>
      </c>
      <c r="N810" s="630">
        <f t="shared" si="39"/>
        <v>11</v>
      </c>
      <c r="O810" s="630">
        <f t="shared" si="40"/>
        <v>10</v>
      </c>
      <c r="P810" s="631" t="str">
        <f t="shared" si="41"/>
        <v>Gastos_com_Pessoal</v>
      </c>
    </row>
    <row r="811" spans="1:16" ht="36" hidden="1" x14ac:dyDescent="0.2">
      <c r="A811" s="622">
        <f>IF(B811="","",COUNT('Diário 3º PA'!$A$4:$A$4242)+COUNT('Diário 4º PA'!$A$4:$A$2224)+COUNT('Diário 5º PA'!$A$4:$A$5221)+ROW()-3)</f>
        <v>7062</v>
      </c>
      <c r="B811" s="641">
        <v>44872</v>
      </c>
      <c r="C811" s="658">
        <v>44835</v>
      </c>
      <c r="D811" s="626" t="s">
        <v>104</v>
      </c>
      <c r="E811" s="626" t="s">
        <v>106</v>
      </c>
      <c r="F811" s="639">
        <v>1291.28</v>
      </c>
      <c r="G811" s="626" t="s">
        <v>8799</v>
      </c>
      <c r="H811" s="626" t="s">
        <v>132</v>
      </c>
      <c r="I811" s="627" t="s">
        <v>891</v>
      </c>
      <c r="J811" s="634" t="s">
        <v>5990</v>
      </c>
      <c r="K811" s="635" t="s">
        <v>1464</v>
      </c>
      <c r="L811" s="634" t="s">
        <v>666</v>
      </c>
      <c r="M811" s="641">
        <v>44872</v>
      </c>
      <c r="N811" s="630">
        <f t="shared" si="39"/>
        <v>11</v>
      </c>
      <c r="O811" s="630">
        <f t="shared" si="40"/>
        <v>10</v>
      </c>
      <c r="P811" s="631" t="str">
        <f t="shared" si="41"/>
        <v>Gastos_com_Pessoal</v>
      </c>
    </row>
    <row r="812" spans="1:16" ht="36" hidden="1" x14ac:dyDescent="0.2">
      <c r="A812" s="622">
        <f>IF(B812="","",COUNT('Diário 3º PA'!$A$4:$A$4242)+COUNT('Diário 4º PA'!$A$4:$A$2224)+COUNT('Diário 5º PA'!$A$4:$A$5221)+ROW()-3)</f>
        <v>7063</v>
      </c>
      <c r="B812" s="641">
        <v>44872</v>
      </c>
      <c r="C812" s="658">
        <v>44835</v>
      </c>
      <c r="D812" s="626" t="s">
        <v>104</v>
      </c>
      <c r="E812" s="626" t="s">
        <v>106</v>
      </c>
      <c r="F812" s="639">
        <v>744.71</v>
      </c>
      <c r="G812" s="626" t="s">
        <v>8800</v>
      </c>
      <c r="H812" s="626" t="s">
        <v>133</v>
      </c>
      <c r="I812" s="627" t="s">
        <v>5272</v>
      </c>
      <c r="J812" s="634" t="s">
        <v>5990</v>
      </c>
      <c r="K812" s="635" t="s">
        <v>1464</v>
      </c>
      <c r="L812" s="634" t="s">
        <v>666</v>
      </c>
      <c r="M812" s="641">
        <v>44872</v>
      </c>
      <c r="N812" s="630">
        <f t="shared" si="39"/>
        <v>11</v>
      </c>
      <c r="O812" s="630">
        <f t="shared" si="40"/>
        <v>10</v>
      </c>
      <c r="P812" s="631" t="str">
        <f t="shared" si="41"/>
        <v>Gastos_com_Pessoal</v>
      </c>
    </row>
    <row r="813" spans="1:16" ht="36" hidden="1" x14ac:dyDescent="0.2">
      <c r="A813" s="622">
        <f>IF(B813="","",COUNT('Diário 3º PA'!$A$4:$A$4242)+COUNT('Diário 4º PA'!$A$4:$A$2224)+COUNT('Diário 5º PA'!$A$4:$A$5221)+ROW()-3)</f>
        <v>7064</v>
      </c>
      <c r="B813" s="641">
        <v>44872</v>
      </c>
      <c r="C813" s="658">
        <v>44835</v>
      </c>
      <c r="D813" s="626" t="s">
        <v>104</v>
      </c>
      <c r="E813" s="626" t="s">
        <v>106</v>
      </c>
      <c r="F813" s="639">
        <v>483.16</v>
      </c>
      <c r="G813" s="626" t="s">
        <v>8801</v>
      </c>
      <c r="H813" s="626" t="s">
        <v>133</v>
      </c>
      <c r="I813" s="627" t="s">
        <v>8802</v>
      </c>
      <c r="J813" s="634" t="s">
        <v>5990</v>
      </c>
      <c r="K813" s="635" t="s">
        <v>1464</v>
      </c>
      <c r="L813" s="634" t="s">
        <v>666</v>
      </c>
      <c r="M813" s="641">
        <v>44872</v>
      </c>
      <c r="N813" s="630">
        <f t="shared" si="39"/>
        <v>11</v>
      </c>
      <c r="O813" s="630">
        <f t="shared" si="40"/>
        <v>10</v>
      </c>
      <c r="P813" s="631" t="str">
        <f t="shared" si="41"/>
        <v>Gastos_com_Pessoal</v>
      </c>
    </row>
    <row r="814" spans="1:16" ht="24" hidden="1" x14ac:dyDescent="0.2">
      <c r="A814" s="622">
        <f>IF(B814="","",COUNT('Diário 3º PA'!$A$4:$A$4242)+COUNT('Diário 4º PA'!$A$4:$A$2224)+COUNT('Diário 5º PA'!$A$4:$A$5221)+ROW()-3)</f>
        <v>7065</v>
      </c>
      <c r="B814" s="641">
        <v>44872</v>
      </c>
      <c r="C814" s="638">
        <v>44866</v>
      </c>
      <c r="D814" s="626" t="s">
        <v>115</v>
      </c>
      <c r="E814" s="626" t="s">
        <v>336</v>
      </c>
      <c r="F814" s="639">
        <v>1150</v>
      </c>
      <c r="G814" s="626" t="s">
        <v>8803</v>
      </c>
      <c r="H814" s="626" t="s">
        <v>130</v>
      </c>
      <c r="I814" s="627" t="s">
        <v>8787</v>
      </c>
      <c r="J814" s="634" t="s">
        <v>1464</v>
      </c>
      <c r="K814" s="657" t="s">
        <v>428</v>
      </c>
      <c r="L814" s="634">
        <v>20225</v>
      </c>
      <c r="M814" s="641">
        <v>44869</v>
      </c>
      <c r="N814" s="630">
        <f t="shared" si="39"/>
        <v>11</v>
      </c>
      <c r="O814" s="630">
        <f t="shared" si="40"/>
        <v>11</v>
      </c>
      <c r="P814" s="631" t="str">
        <f t="shared" si="41"/>
        <v>Gastos_Gerais</v>
      </c>
    </row>
    <row r="815" spans="1:16" ht="24" hidden="1" x14ac:dyDescent="0.2">
      <c r="A815" s="622">
        <f>IF(B815="","",COUNT('Diário 3º PA'!$A$4:$A$4242)+COUNT('Diário 4º PA'!$A$4:$A$2224)+COUNT('Diário 5º PA'!$A$4:$A$5221)+ROW()-3)</f>
        <v>7066</v>
      </c>
      <c r="B815" s="641">
        <v>44872</v>
      </c>
      <c r="C815" s="638">
        <v>44866</v>
      </c>
      <c r="D815" s="626" t="s">
        <v>115</v>
      </c>
      <c r="E815" s="626" t="s">
        <v>260</v>
      </c>
      <c r="F815" s="639">
        <v>180</v>
      </c>
      <c r="G815" s="626" t="s">
        <v>8804</v>
      </c>
      <c r="H815" s="626" t="s">
        <v>130</v>
      </c>
      <c r="I815" s="627" t="s">
        <v>8805</v>
      </c>
      <c r="J815" s="629" t="s">
        <v>704</v>
      </c>
      <c r="K815" s="657" t="s">
        <v>428</v>
      </c>
      <c r="L815" s="634">
        <v>20224949</v>
      </c>
      <c r="M815" s="641">
        <v>44866</v>
      </c>
      <c r="N815" s="630">
        <f t="shared" si="39"/>
        <v>11</v>
      </c>
      <c r="O815" s="630">
        <f t="shared" si="40"/>
        <v>11</v>
      </c>
      <c r="P815" s="631" t="str">
        <f t="shared" si="41"/>
        <v>Gastos_Gerais</v>
      </c>
    </row>
    <row r="816" spans="1:16" ht="24" hidden="1" x14ac:dyDescent="0.2">
      <c r="A816" s="622">
        <f>IF(B816="","",COUNT('Diário 3º PA'!$A$4:$A$4242)+COUNT('Diário 4º PA'!$A$4:$A$2224)+COUNT('Diário 5º PA'!$A$4:$A$5221)+ROW()-3)</f>
        <v>7067</v>
      </c>
      <c r="B816" s="641">
        <v>44872</v>
      </c>
      <c r="C816" s="638">
        <v>44866</v>
      </c>
      <c r="D816" s="626" t="s">
        <v>115</v>
      </c>
      <c r="E816" s="626" t="s">
        <v>342</v>
      </c>
      <c r="F816" s="669">
        <v>240</v>
      </c>
      <c r="G816" s="626" t="s">
        <v>8806</v>
      </c>
      <c r="H816" s="626" t="s">
        <v>135</v>
      </c>
      <c r="I816" s="627" t="s">
        <v>1889</v>
      </c>
      <c r="J816" s="634" t="s">
        <v>5990</v>
      </c>
      <c r="K816" s="632" t="s">
        <v>1531</v>
      </c>
      <c r="L816" s="634">
        <v>196718451</v>
      </c>
      <c r="M816" s="641">
        <v>44872</v>
      </c>
      <c r="N816" s="630">
        <f t="shared" si="39"/>
        <v>11</v>
      </c>
      <c r="O816" s="630">
        <f t="shared" si="40"/>
        <v>11</v>
      </c>
      <c r="P816" s="631" t="str">
        <f t="shared" si="41"/>
        <v>Gastos_Gerais</v>
      </c>
    </row>
    <row r="817" spans="1:16" ht="24" hidden="1" x14ac:dyDescent="0.2">
      <c r="A817" s="622">
        <f>IF(B817="","",COUNT('Diário 3º PA'!$A$4:$A$4242)+COUNT('Diário 4º PA'!$A$4:$A$2224)+COUNT('Diário 5º PA'!$A$4:$A$5221)+ROW()-3)</f>
        <v>7068</v>
      </c>
      <c r="B817" s="641">
        <v>44872</v>
      </c>
      <c r="C817" s="638">
        <v>44866</v>
      </c>
      <c r="D817" s="626" t="s">
        <v>115</v>
      </c>
      <c r="E817" s="626" t="s">
        <v>342</v>
      </c>
      <c r="F817" s="669">
        <v>240</v>
      </c>
      <c r="G817" s="626" t="s">
        <v>8807</v>
      </c>
      <c r="H817" s="626" t="s">
        <v>135</v>
      </c>
      <c r="I817" s="627" t="s">
        <v>8555</v>
      </c>
      <c r="J817" s="634" t="s">
        <v>5990</v>
      </c>
      <c r="K817" s="632" t="s">
        <v>1531</v>
      </c>
      <c r="L817" s="634">
        <v>196718451</v>
      </c>
      <c r="M817" s="641">
        <v>44872</v>
      </c>
      <c r="N817" s="630">
        <f t="shared" si="39"/>
        <v>11</v>
      </c>
      <c r="O817" s="630">
        <f t="shared" si="40"/>
        <v>11</v>
      </c>
      <c r="P817" s="631" t="str">
        <f t="shared" si="41"/>
        <v>Gastos_Gerais</v>
      </c>
    </row>
    <row r="818" spans="1:16" ht="24" x14ac:dyDescent="0.2">
      <c r="A818" s="622">
        <f>IF(B818="","",COUNT('Diário 3º PA'!$A$4:$A$4242)+COUNT('Diário 4º PA'!$A$4:$A$2224)+COUNT('Diário 5º PA'!$A$4:$A$5221)+ROW()-3)</f>
        <v>7069</v>
      </c>
      <c r="B818" s="641">
        <v>44872</v>
      </c>
      <c r="C818" s="638">
        <v>44866</v>
      </c>
      <c r="D818" s="626" t="s">
        <v>115</v>
      </c>
      <c r="E818" s="626" t="s">
        <v>342</v>
      </c>
      <c r="F818" s="669">
        <v>120</v>
      </c>
      <c r="G818" s="626" t="s">
        <v>8562</v>
      </c>
      <c r="H818" s="626" t="s">
        <v>140</v>
      </c>
      <c r="I818" s="627" t="s">
        <v>8808</v>
      </c>
      <c r="J818" s="634" t="s">
        <v>5990</v>
      </c>
      <c r="K818" s="632" t="s">
        <v>1531</v>
      </c>
      <c r="L818" s="634">
        <v>196718451</v>
      </c>
      <c r="M818" s="641">
        <v>44872</v>
      </c>
      <c r="N818" s="630">
        <f t="shared" si="39"/>
        <v>11</v>
      </c>
      <c r="O818" s="630">
        <f t="shared" si="40"/>
        <v>11</v>
      </c>
      <c r="P818" s="631" t="str">
        <f t="shared" si="41"/>
        <v>Gastos_Gerais</v>
      </c>
    </row>
    <row r="819" spans="1:16" ht="24" x14ac:dyDescent="0.2">
      <c r="A819" s="622">
        <f>IF(B819="","",COUNT('Diário 3º PA'!$A$4:$A$4242)+COUNT('Diário 4º PA'!$A$4:$A$2224)+COUNT('Diário 5º PA'!$A$4:$A$5221)+ROW()-3)</f>
        <v>7070</v>
      </c>
      <c r="B819" s="641">
        <v>44872</v>
      </c>
      <c r="C819" s="638">
        <v>44866</v>
      </c>
      <c r="D819" s="626" t="s">
        <v>115</v>
      </c>
      <c r="E819" s="626" t="s">
        <v>342</v>
      </c>
      <c r="F819" s="669">
        <v>120</v>
      </c>
      <c r="G819" s="626" t="s">
        <v>8809</v>
      </c>
      <c r="H819" s="626" t="s">
        <v>140</v>
      </c>
      <c r="I819" s="627" t="s">
        <v>8810</v>
      </c>
      <c r="J819" s="634" t="s">
        <v>5990</v>
      </c>
      <c r="K819" s="632" t="s">
        <v>1531</v>
      </c>
      <c r="L819" s="634">
        <v>196718451</v>
      </c>
      <c r="M819" s="641">
        <v>44872</v>
      </c>
      <c r="N819" s="630">
        <f t="shared" si="39"/>
        <v>11</v>
      </c>
      <c r="O819" s="630">
        <f t="shared" si="40"/>
        <v>11</v>
      </c>
      <c r="P819" s="631" t="str">
        <f t="shared" si="41"/>
        <v>Gastos_Gerais</v>
      </c>
    </row>
    <row r="820" spans="1:16" ht="24" x14ac:dyDescent="0.2">
      <c r="A820" s="622">
        <f>IF(B820="","",COUNT('Diário 3º PA'!$A$4:$A$4242)+COUNT('Diário 4º PA'!$A$4:$A$2224)+COUNT('Diário 5º PA'!$A$4:$A$5221)+ROW()-3)</f>
        <v>7071</v>
      </c>
      <c r="B820" s="641">
        <v>44872</v>
      </c>
      <c r="C820" s="638">
        <v>44866</v>
      </c>
      <c r="D820" s="626" t="s">
        <v>115</v>
      </c>
      <c r="E820" s="626" t="s">
        <v>342</v>
      </c>
      <c r="F820" s="669">
        <v>120</v>
      </c>
      <c r="G820" s="626" t="s">
        <v>8811</v>
      </c>
      <c r="H820" s="626" t="s">
        <v>140</v>
      </c>
      <c r="I820" s="627" t="s">
        <v>8561</v>
      </c>
      <c r="J820" s="634" t="s">
        <v>5990</v>
      </c>
      <c r="K820" s="632" t="s">
        <v>1531</v>
      </c>
      <c r="L820" s="634">
        <v>196718451</v>
      </c>
      <c r="M820" s="641">
        <v>44872</v>
      </c>
      <c r="N820" s="630">
        <f t="shared" si="39"/>
        <v>11</v>
      </c>
      <c r="O820" s="630">
        <f t="shared" si="40"/>
        <v>11</v>
      </c>
      <c r="P820" s="631" t="str">
        <f t="shared" si="41"/>
        <v>Gastos_Gerais</v>
      </c>
    </row>
    <row r="821" spans="1:16" ht="24" hidden="1" x14ac:dyDescent="0.2">
      <c r="A821" s="622">
        <f>IF(B821="","",COUNT('Diário 3º PA'!$A$4:$A$4242)+COUNT('Diário 4º PA'!$A$4:$A$2224)+COUNT('Diário 5º PA'!$A$4:$A$5221)+ROW()-3)</f>
        <v>7072</v>
      </c>
      <c r="B821" s="641">
        <v>44872</v>
      </c>
      <c r="C821" s="638">
        <v>44866</v>
      </c>
      <c r="D821" s="626" t="s">
        <v>115</v>
      </c>
      <c r="E821" s="626" t="s">
        <v>342</v>
      </c>
      <c r="F821" s="669">
        <v>240</v>
      </c>
      <c r="G821" s="626" t="s">
        <v>8812</v>
      </c>
      <c r="H821" s="626" t="s">
        <v>135</v>
      </c>
      <c r="I821" s="627" t="s">
        <v>8813</v>
      </c>
      <c r="J821" s="634" t="s">
        <v>5990</v>
      </c>
      <c r="K821" s="632" t="s">
        <v>1531</v>
      </c>
      <c r="L821" s="634">
        <v>196718451</v>
      </c>
      <c r="M821" s="641">
        <v>44872</v>
      </c>
      <c r="N821" s="630">
        <f t="shared" si="39"/>
        <v>11</v>
      </c>
      <c r="O821" s="630">
        <f t="shared" si="40"/>
        <v>11</v>
      </c>
      <c r="P821" s="631" t="str">
        <f t="shared" si="41"/>
        <v>Gastos_Gerais</v>
      </c>
    </row>
    <row r="822" spans="1:16" ht="36" hidden="1" x14ac:dyDescent="0.2">
      <c r="A822" s="622">
        <f>IF(B822="","",COUNT('Diário 3º PA'!$A$4:$A$4242)+COUNT('Diário 4º PA'!$A$4:$A$2224)+COUNT('Diário 5º PA'!$A$4:$A$5221)+ROW()-3)</f>
        <v>7073</v>
      </c>
      <c r="B822" s="641">
        <v>44872</v>
      </c>
      <c r="C822" s="658">
        <v>44835</v>
      </c>
      <c r="D822" s="633" t="s">
        <v>115</v>
      </c>
      <c r="E822" s="633" t="s">
        <v>290</v>
      </c>
      <c r="F822" s="639">
        <v>7727.16</v>
      </c>
      <c r="G822" s="633" t="s">
        <v>8814</v>
      </c>
      <c r="H822" s="627" t="s">
        <v>127</v>
      </c>
      <c r="I822" s="627" t="s">
        <v>682</v>
      </c>
      <c r="J822" s="629" t="s">
        <v>704</v>
      </c>
      <c r="K822" s="635" t="s">
        <v>942</v>
      </c>
      <c r="L822" s="634" t="s">
        <v>8815</v>
      </c>
      <c r="M822" s="641">
        <v>44872</v>
      </c>
      <c r="N822" s="630">
        <f t="shared" si="39"/>
        <v>11</v>
      </c>
      <c r="O822" s="630">
        <f t="shared" si="40"/>
        <v>10</v>
      </c>
      <c r="P822" s="631" t="str">
        <f t="shared" si="41"/>
        <v>Gastos_Gerais</v>
      </c>
    </row>
    <row r="823" spans="1:16" ht="24" x14ac:dyDescent="0.2">
      <c r="A823" s="622">
        <f>IF(B823="","",COUNT('Diário 3º PA'!$A$4:$A$4242)+COUNT('Diário 4º PA'!$A$4:$A$2224)+COUNT('Diário 5º PA'!$A$4:$A$5221)+ROW()-3)</f>
        <v>7074</v>
      </c>
      <c r="B823" s="641">
        <v>44873</v>
      </c>
      <c r="C823" s="638">
        <v>44866</v>
      </c>
      <c r="D823" s="626" t="s">
        <v>115</v>
      </c>
      <c r="E823" s="626" t="s">
        <v>308</v>
      </c>
      <c r="F823" s="639">
        <v>1810.6</v>
      </c>
      <c r="G823" s="626" t="s">
        <v>5981</v>
      </c>
      <c r="H823" s="626" t="s">
        <v>140</v>
      </c>
      <c r="I823" s="627" t="s">
        <v>8816</v>
      </c>
      <c r="J823" s="629" t="s">
        <v>704</v>
      </c>
      <c r="K823" s="635" t="s">
        <v>428</v>
      </c>
      <c r="L823" s="634">
        <v>582</v>
      </c>
      <c r="M823" s="641">
        <v>44869</v>
      </c>
      <c r="N823" s="630">
        <f t="shared" si="39"/>
        <v>11</v>
      </c>
      <c r="O823" s="630">
        <f t="shared" si="40"/>
        <v>11</v>
      </c>
      <c r="P823" s="631" t="str">
        <f t="shared" si="41"/>
        <v>Gastos_Gerais</v>
      </c>
    </row>
    <row r="824" spans="1:16" ht="36" hidden="1" x14ac:dyDescent="0.2">
      <c r="A824" s="622">
        <f>IF(B824="","",COUNT('Diário 3º PA'!$A$4:$A$4242)+COUNT('Diário 4º PA'!$A$4:$A$2224)+COUNT('Diário 5º PA'!$A$4:$A$5221)+ROW()-3)</f>
        <v>7075</v>
      </c>
      <c r="B824" s="641">
        <v>44873</v>
      </c>
      <c r="C824" s="642">
        <v>44866</v>
      </c>
      <c r="D824" s="633" t="s">
        <v>115</v>
      </c>
      <c r="E824" s="626" t="s">
        <v>318</v>
      </c>
      <c r="F824" s="639">
        <v>1892.67</v>
      </c>
      <c r="G824" s="633" t="s">
        <v>8817</v>
      </c>
      <c r="H824" s="627" t="s">
        <v>127</v>
      </c>
      <c r="I824" s="627" t="s">
        <v>3656</v>
      </c>
      <c r="J824" s="629" t="s">
        <v>704</v>
      </c>
      <c r="K824" s="635" t="s">
        <v>428</v>
      </c>
      <c r="L824" s="635">
        <v>2022362</v>
      </c>
      <c r="M824" s="637">
        <v>44869</v>
      </c>
      <c r="N824" s="630">
        <f t="shared" si="39"/>
        <v>11</v>
      </c>
      <c r="O824" s="630">
        <f t="shared" si="40"/>
        <v>11</v>
      </c>
      <c r="P824" s="631" t="str">
        <f t="shared" si="41"/>
        <v>Gastos_Gerais</v>
      </c>
    </row>
    <row r="825" spans="1:16" ht="24" hidden="1" x14ac:dyDescent="0.2">
      <c r="A825" s="622">
        <f>IF(B825="","",COUNT('Diário 3º PA'!$A$4:$A$4242)+COUNT('Diário 4º PA'!$A$4:$A$2224)+COUNT('Diário 5º PA'!$A$4:$A$5221)+ROW()-3)</f>
        <v>7076</v>
      </c>
      <c r="B825" s="641">
        <v>44873</v>
      </c>
      <c r="C825" s="638">
        <v>44835</v>
      </c>
      <c r="D825" s="626" t="s">
        <v>115</v>
      </c>
      <c r="E825" s="626" t="s">
        <v>368</v>
      </c>
      <c r="F825" s="639">
        <v>102.6</v>
      </c>
      <c r="G825" s="626" t="s">
        <v>8818</v>
      </c>
      <c r="H825" s="626" t="s">
        <v>136</v>
      </c>
      <c r="I825" s="627" t="s">
        <v>8389</v>
      </c>
      <c r="J825" s="629" t="s">
        <v>704</v>
      </c>
      <c r="K825" s="635" t="s">
        <v>428</v>
      </c>
      <c r="L825" s="634">
        <v>17176</v>
      </c>
      <c r="M825" s="641">
        <v>44860</v>
      </c>
      <c r="N825" s="630">
        <f t="shared" si="39"/>
        <v>11</v>
      </c>
      <c r="O825" s="630">
        <f t="shared" si="40"/>
        <v>10</v>
      </c>
      <c r="P825" s="631" t="str">
        <f t="shared" si="41"/>
        <v>Gastos_Gerais</v>
      </c>
    </row>
    <row r="826" spans="1:16" hidden="1" x14ac:dyDescent="0.2">
      <c r="A826" s="622">
        <f>IF(B826="","",COUNT('Diário 3º PA'!$A$4:$A$4242)+COUNT('Diário 4º PA'!$A$4:$A$2224)+COUNT('Diário 5º PA'!$A$4:$A$5221)+ROW()-3)</f>
        <v>7077</v>
      </c>
      <c r="B826" s="641">
        <v>44873</v>
      </c>
      <c r="C826" s="638">
        <v>44866</v>
      </c>
      <c r="D826" s="626" t="s">
        <v>115</v>
      </c>
      <c r="E826" s="626" t="s">
        <v>302</v>
      </c>
      <c r="F826" s="639">
        <v>41120.699999999997</v>
      </c>
      <c r="G826" s="626" t="s">
        <v>8819</v>
      </c>
      <c r="H826" s="626" t="s">
        <v>129</v>
      </c>
      <c r="I826" s="627" t="s">
        <v>818</v>
      </c>
      <c r="J826" s="629" t="s">
        <v>704</v>
      </c>
      <c r="K826" s="635" t="s">
        <v>428</v>
      </c>
      <c r="L826" s="634">
        <v>51</v>
      </c>
      <c r="M826" s="641">
        <v>44869</v>
      </c>
      <c r="N826" s="630">
        <f t="shared" si="39"/>
        <v>11</v>
      </c>
      <c r="O826" s="630">
        <f t="shared" si="40"/>
        <v>11</v>
      </c>
      <c r="P826" s="631" t="str">
        <f t="shared" si="41"/>
        <v>Gastos_Gerais</v>
      </c>
    </row>
    <row r="827" spans="1:16" ht="24" hidden="1" x14ac:dyDescent="0.2">
      <c r="A827" s="622">
        <f>IF(B827="","",COUNT('Diário 3º PA'!$A$4:$A$4242)+COUNT('Diário 4º PA'!$A$4:$A$2224)+COUNT('Diário 5º PA'!$A$4:$A$5221)+ROW()-3)</f>
        <v>7078</v>
      </c>
      <c r="B827" s="641">
        <v>44873</v>
      </c>
      <c r="C827" s="638">
        <v>44866</v>
      </c>
      <c r="D827" s="626" t="s">
        <v>115</v>
      </c>
      <c r="E827" s="626" t="s">
        <v>336</v>
      </c>
      <c r="F827" s="639">
        <v>151.63999999999999</v>
      </c>
      <c r="G827" s="626" t="s">
        <v>6954</v>
      </c>
      <c r="H827" s="626" t="s">
        <v>131</v>
      </c>
      <c r="I827" s="627" t="s">
        <v>8820</v>
      </c>
      <c r="J827" s="634" t="s">
        <v>1464</v>
      </c>
      <c r="K827" s="635" t="s">
        <v>428</v>
      </c>
      <c r="L827" s="634">
        <v>4778</v>
      </c>
      <c r="M827" s="641">
        <v>44872</v>
      </c>
      <c r="N827" s="630">
        <f t="shared" si="39"/>
        <v>11</v>
      </c>
      <c r="O827" s="630">
        <f t="shared" si="40"/>
        <v>11</v>
      </c>
      <c r="P827" s="631" t="str">
        <f t="shared" si="41"/>
        <v>Gastos_Gerais</v>
      </c>
    </row>
    <row r="828" spans="1:16" ht="24" hidden="1" x14ac:dyDescent="0.2">
      <c r="A828" s="622">
        <f>IF(B828="","",COUNT('Diário 3º PA'!$A$4:$A$4242)+COUNT('Diário 4º PA'!$A$4:$A$2224)+COUNT('Diário 5º PA'!$A$4:$A$5221)+ROW()-3)</f>
        <v>7079</v>
      </c>
      <c r="B828" s="641">
        <v>44873</v>
      </c>
      <c r="C828" s="638">
        <v>44866</v>
      </c>
      <c r="D828" s="626" t="s">
        <v>115</v>
      </c>
      <c r="E828" s="626" t="s">
        <v>378</v>
      </c>
      <c r="F828" s="639">
        <v>87.66</v>
      </c>
      <c r="G828" s="626" t="s">
        <v>8821</v>
      </c>
      <c r="H828" s="626" t="s">
        <v>128</v>
      </c>
      <c r="I828" s="627" t="s">
        <v>8822</v>
      </c>
      <c r="J828" s="634" t="s">
        <v>1464</v>
      </c>
      <c r="K828" s="635" t="s">
        <v>428</v>
      </c>
      <c r="L828" s="634">
        <v>20221904</v>
      </c>
      <c r="M828" s="641">
        <v>44873</v>
      </c>
      <c r="N828" s="630">
        <f t="shared" si="39"/>
        <v>11</v>
      </c>
      <c r="O828" s="630">
        <f t="shared" si="40"/>
        <v>11</v>
      </c>
      <c r="P828" s="631" t="str">
        <f t="shared" si="41"/>
        <v>Gastos_Gerais</v>
      </c>
    </row>
    <row r="829" spans="1:16" ht="24" hidden="1" x14ac:dyDescent="0.2">
      <c r="A829" s="622">
        <f>IF(B829="","",COUNT('Diário 3º PA'!$A$4:$A$4242)+COUNT('Diário 4º PA'!$A$4:$A$2224)+COUNT('Diário 5º PA'!$A$4:$A$5221)+ROW()-3)</f>
        <v>7080</v>
      </c>
      <c r="B829" s="641">
        <v>44873</v>
      </c>
      <c r="C829" s="638">
        <v>44866</v>
      </c>
      <c r="D829" s="626" t="s">
        <v>115</v>
      </c>
      <c r="E829" s="626" t="s">
        <v>366</v>
      </c>
      <c r="F829" s="639">
        <v>37.799999999999997</v>
      </c>
      <c r="G829" s="626" t="s">
        <v>4644</v>
      </c>
      <c r="H829" s="626" t="s">
        <v>136</v>
      </c>
      <c r="I829" s="627" t="s">
        <v>8629</v>
      </c>
      <c r="J829" s="634" t="s">
        <v>1464</v>
      </c>
      <c r="K829" s="635" t="s">
        <v>428</v>
      </c>
      <c r="L829" s="634">
        <v>803</v>
      </c>
      <c r="M829" s="641">
        <v>44872</v>
      </c>
      <c r="N829" s="630">
        <f t="shared" si="39"/>
        <v>11</v>
      </c>
      <c r="O829" s="630">
        <f t="shared" si="40"/>
        <v>11</v>
      </c>
      <c r="P829" s="631" t="str">
        <f t="shared" si="41"/>
        <v>Gastos_Gerais</v>
      </c>
    </row>
    <row r="830" spans="1:16" hidden="1" x14ac:dyDescent="0.2">
      <c r="A830" s="622">
        <f>IF(B830="","",COUNT('Diário 3º PA'!$A$4:$A$4242)+COUNT('Diário 4º PA'!$A$4:$A$2224)+COUNT('Diário 5º PA'!$A$4:$A$5221)+ROW()-3)</f>
        <v>7081</v>
      </c>
      <c r="B830" s="641">
        <v>44873</v>
      </c>
      <c r="C830" s="638">
        <v>44866</v>
      </c>
      <c r="D830" s="626" t="s">
        <v>115</v>
      </c>
      <c r="E830" s="626" t="s">
        <v>368</v>
      </c>
      <c r="F830" s="639">
        <v>250</v>
      </c>
      <c r="G830" s="626" t="s">
        <v>8823</v>
      </c>
      <c r="H830" s="626" t="s">
        <v>130</v>
      </c>
      <c r="I830" s="627" t="s">
        <v>5952</v>
      </c>
      <c r="J830" s="634" t="s">
        <v>1464</v>
      </c>
      <c r="K830" s="635" t="s">
        <v>428</v>
      </c>
      <c r="L830" s="634">
        <v>2022107</v>
      </c>
      <c r="M830" s="641">
        <v>44869</v>
      </c>
      <c r="N830" s="630">
        <f t="shared" si="39"/>
        <v>11</v>
      </c>
      <c r="O830" s="630">
        <f t="shared" si="40"/>
        <v>11</v>
      </c>
      <c r="P830" s="631" t="str">
        <f t="shared" si="41"/>
        <v>Gastos_Gerais</v>
      </c>
    </row>
    <row r="831" spans="1:16" ht="24" hidden="1" x14ac:dyDescent="0.2">
      <c r="A831" s="622">
        <f>IF(B831="","",COUNT('Diário 3º PA'!$A$4:$A$4242)+COUNT('Diário 4º PA'!$A$4:$A$2224)+COUNT('Diário 5º PA'!$A$4:$A$5221)+ROW()-3)</f>
        <v>7082</v>
      </c>
      <c r="B831" s="641">
        <v>44873</v>
      </c>
      <c r="C831" s="638">
        <v>44866</v>
      </c>
      <c r="D831" s="626" t="s">
        <v>115</v>
      </c>
      <c r="E831" s="626" t="s">
        <v>368</v>
      </c>
      <c r="F831" s="639">
        <v>80</v>
      </c>
      <c r="G831" s="626" t="s">
        <v>8824</v>
      </c>
      <c r="H831" s="626" t="s">
        <v>136</v>
      </c>
      <c r="I831" s="627" t="s">
        <v>8825</v>
      </c>
      <c r="J831" s="634" t="s">
        <v>1464</v>
      </c>
      <c r="K831" s="635" t="s">
        <v>428</v>
      </c>
      <c r="L831" s="634">
        <v>20227</v>
      </c>
      <c r="M831" s="641">
        <v>44872</v>
      </c>
      <c r="N831" s="630">
        <f t="shared" si="39"/>
        <v>11</v>
      </c>
      <c r="O831" s="630">
        <f t="shared" si="40"/>
        <v>11</v>
      </c>
      <c r="P831" s="631" t="str">
        <f t="shared" si="41"/>
        <v>Gastos_Gerais</v>
      </c>
    </row>
    <row r="832" spans="1:16" ht="24" hidden="1" x14ac:dyDescent="0.2">
      <c r="A832" s="622">
        <f>IF(B832="","",COUNT('Diário 3º PA'!$A$4:$A$4242)+COUNT('Diário 4º PA'!$A$4:$A$2224)+COUNT('Diário 5º PA'!$A$4:$A$5221)+ROW()-3)</f>
        <v>7083</v>
      </c>
      <c r="B832" s="641">
        <v>44873</v>
      </c>
      <c r="C832" s="638">
        <v>44866</v>
      </c>
      <c r="D832" s="626" t="s">
        <v>115</v>
      </c>
      <c r="E832" s="626" t="s">
        <v>336</v>
      </c>
      <c r="F832" s="639">
        <v>396.3</v>
      </c>
      <c r="G832" s="626" t="s">
        <v>8826</v>
      </c>
      <c r="H832" s="626" t="s">
        <v>131</v>
      </c>
      <c r="I832" s="627" t="s">
        <v>8820</v>
      </c>
      <c r="J832" s="634" t="s">
        <v>1464</v>
      </c>
      <c r="K832" s="635" t="s">
        <v>428</v>
      </c>
      <c r="L832" s="634">
        <v>8000</v>
      </c>
      <c r="M832" s="641">
        <v>44872</v>
      </c>
      <c r="N832" s="630">
        <f t="shared" si="39"/>
        <v>11</v>
      </c>
      <c r="O832" s="630">
        <f t="shared" si="40"/>
        <v>11</v>
      </c>
      <c r="P832" s="631" t="str">
        <f t="shared" si="41"/>
        <v>Gastos_Gerais</v>
      </c>
    </row>
    <row r="833" spans="1:16" ht="48" hidden="1" x14ac:dyDescent="0.2">
      <c r="A833" s="622">
        <f>IF(B833="","",COUNT('Diário 3º PA'!$A$4:$A$4242)+COUNT('Diário 4º PA'!$A$4:$A$2224)+COUNT('Diário 5º PA'!$A$4:$A$5221)+ROW()-3)</f>
        <v>7084</v>
      </c>
      <c r="B833" s="641">
        <v>44874</v>
      </c>
      <c r="C833" s="658">
        <v>44835</v>
      </c>
      <c r="D833" s="626" t="s">
        <v>104</v>
      </c>
      <c r="E833" s="626" t="s">
        <v>199</v>
      </c>
      <c r="F833" s="639">
        <v>5502.75</v>
      </c>
      <c r="G833" s="626" t="s">
        <v>6145</v>
      </c>
      <c r="H833" s="626" t="s">
        <v>127</v>
      </c>
      <c r="I833" s="627" t="s">
        <v>634</v>
      </c>
      <c r="J833" s="629" t="s">
        <v>704</v>
      </c>
      <c r="K833" s="634" t="s">
        <v>704</v>
      </c>
      <c r="L833" s="634">
        <v>52289</v>
      </c>
      <c r="M833" s="641">
        <v>44874</v>
      </c>
      <c r="N833" s="630">
        <f t="shared" si="39"/>
        <v>11</v>
      </c>
      <c r="O833" s="630">
        <f t="shared" si="40"/>
        <v>10</v>
      </c>
      <c r="P833" s="631" t="str">
        <f t="shared" si="41"/>
        <v>Gastos_com_Pessoal</v>
      </c>
    </row>
    <row r="834" spans="1:16" hidden="1" x14ac:dyDescent="0.2">
      <c r="A834" s="622">
        <f>IF(B834="","",COUNT('Diário 3º PA'!$A$4:$A$4242)+COUNT('Diário 4º PA'!$A$4:$A$2224)+COUNT('Diário 5º PA'!$A$4:$A$5221)+ROW()-3)</f>
        <v>7085</v>
      </c>
      <c r="B834" s="641">
        <v>44874</v>
      </c>
      <c r="C834" s="658">
        <v>44835</v>
      </c>
      <c r="D834" s="626" t="s">
        <v>115</v>
      </c>
      <c r="E834" s="626" t="s">
        <v>364</v>
      </c>
      <c r="F834" s="639">
        <v>1974.05</v>
      </c>
      <c r="G834" s="626" t="s">
        <v>1079</v>
      </c>
      <c r="H834" s="626" t="s">
        <v>133</v>
      </c>
      <c r="I834" s="627" t="s">
        <v>2627</v>
      </c>
      <c r="J834" s="629" t="s">
        <v>704</v>
      </c>
      <c r="K834" s="635" t="s">
        <v>428</v>
      </c>
      <c r="L834" s="634">
        <v>9885</v>
      </c>
      <c r="M834" s="641">
        <v>44859</v>
      </c>
      <c r="N834" s="630">
        <f t="shared" si="39"/>
        <v>11</v>
      </c>
      <c r="O834" s="630">
        <f t="shared" si="40"/>
        <v>10</v>
      </c>
      <c r="P834" s="631" t="str">
        <f t="shared" si="41"/>
        <v>Gastos_Gerais</v>
      </c>
    </row>
    <row r="835" spans="1:16" ht="24" hidden="1" x14ac:dyDescent="0.2">
      <c r="A835" s="622">
        <f>IF(B835="","",COUNT('Diário 3º PA'!$A$4:$A$4242)+COUNT('Diário 4º PA'!$A$4:$A$2224)+COUNT('Diário 5º PA'!$A$4:$A$5221)+ROW()-3)</f>
        <v>7086</v>
      </c>
      <c r="B835" s="641">
        <v>44874</v>
      </c>
      <c r="C835" s="658">
        <v>44835</v>
      </c>
      <c r="D835" s="633" t="s">
        <v>104</v>
      </c>
      <c r="E835" s="626" t="s">
        <v>216</v>
      </c>
      <c r="F835" s="639">
        <v>21125.45</v>
      </c>
      <c r="G835" s="633" t="s">
        <v>8827</v>
      </c>
      <c r="H835" s="633" t="s">
        <v>127</v>
      </c>
      <c r="I835" s="633" t="s">
        <v>633</v>
      </c>
      <c r="J835" s="629" t="s">
        <v>704</v>
      </c>
      <c r="K835" s="634" t="s">
        <v>704</v>
      </c>
      <c r="L835" s="657">
        <v>542975</v>
      </c>
      <c r="M835" s="637">
        <v>44874</v>
      </c>
      <c r="N835" s="630">
        <f t="shared" si="39"/>
        <v>11</v>
      </c>
      <c r="O835" s="630">
        <f t="shared" si="40"/>
        <v>10</v>
      </c>
      <c r="P835" s="631" t="str">
        <f t="shared" si="41"/>
        <v>Gastos_com_Pessoal</v>
      </c>
    </row>
    <row r="836" spans="1:16" ht="24" hidden="1" x14ac:dyDescent="0.2">
      <c r="A836" s="622">
        <f>IF(B836="","",COUNT('Diário 3º PA'!$A$4:$A$4242)+COUNT('Diário 4º PA'!$A$4:$A$2224)+COUNT('Diário 5º PA'!$A$4:$A$5221)+ROW()-3)</f>
        <v>7087</v>
      </c>
      <c r="B836" s="641">
        <v>44874</v>
      </c>
      <c r="C836" s="638">
        <v>44866</v>
      </c>
      <c r="D836" s="626" t="s">
        <v>115</v>
      </c>
      <c r="E836" s="626" t="s">
        <v>270</v>
      </c>
      <c r="F836" s="639">
        <v>4900</v>
      </c>
      <c r="G836" s="626" t="s">
        <v>8828</v>
      </c>
      <c r="H836" s="626" t="s">
        <v>135</v>
      </c>
      <c r="I836" s="627" t="s">
        <v>8829</v>
      </c>
      <c r="J836" s="629" t="s">
        <v>704</v>
      </c>
      <c r="K836" s="635" t="s">
        <v>428</v>
      </c>
      <c r="L836" s="634">
        <v>61</v>
      </c>
      <c r="M836" s="641">
        <v>44866</v>
      </c>
      <c r="N836" s="630">
        <f t="shared" si="39"/>
        <v>11</v>
      </c>
      <c r="O836" s="630">
        <f t="shared" si="40"/>
        <v>11</v>
      </c>
      <c r="P836" s="631" t="str">
        <f t="shared" si="41"/>
        <v>Gastos_Gerais</v>
      </c>
    </row>
    <row r="837" spans="1:16" ht="48" hidden="1" x14ac:dyDescent="0.2">
      <c r="A837" s="622">
        <f>IF(B837="","",COUNT('Diário 3º PA'!$A$4:$A$4242)+COUNT('Diário 4º PA'!$A$4:$A$2224)+COUNT('Diário 5º PA'!$A$4:$A$5221)+ROW()-3)</f>
        <v>7088</v>
      </c>
      <c r="B837" s="641">
        <v>44874</v>
      </c>
      <c r="C837" s="642">
        <v>44835</v>
      </c>
      <c r="D837" s="626" t="s">
        <v>104</v>
      </c>
      <c r="E837" s="626" t="s">
        <v>199</v>
      </c>
      <c r="F837" s="639">
        <v>70</v>
      </c>
      <c r="G837" s="633" t="s">
        <v>3663</v>
      </c>
      <c r="H837" s="633" t="s">
        <v>127</v>
      </c>
      <c r="I837" s="633" t="s">
        <v>634</v>
      </c>
      <c r="J837" s="629" t="s">
        <v>704</v>
      </c>
      <c r="K837" s="634" t="s">
        <v>704</v>
      </c>
      <c r="L837" s="657">
        <v>52637</v>
      </c>
      <c r="M837" s="656">
        <v>44874</v>
      </c>
      <c r="N837" s="630">
        <f t="shared" ref="N837:N900" si="42">IF(B837=0,0,IF(YEAR(B837)=$O$1,MONTH(B837)-$N$1+1,(YEAR(B837)-$O$1)*12-$N$1+1+MONTH(B837)))</f>
        <v>11</v>
      </c>
      <c r="O837" s="630">
        <f t="shared" ref="O837:O900" si="43">IF(C837=0,0,IF(YEAR(C837)=$O$1,MONTH(C837)-$N$1+1,(YEAR(C837)-$O$1)*12-$N$1+1+MONTH(C837)))</f>
        <v>10</v>
      </c>
      <c r="P837" s="631" t="str">
        <f t="shared" ref="P837:P900" si="44">SUBSTITUTE(D837," ","_")</f>
        <v>Gastos_com_Pessoal</v>
      </c>
    </row>
    <row r="838" spans="1:16" ht="36" hidden="1" x14ac:dyDescent="0.2">
      <c r="A838" s="622">
        <f>IF(B838="","",COUNT('Diário 3º PA'!$A$4:$A$4242)+COUNT('Diário 4º PA'!$A$4:$A$2224)+COUNT('Diário 5º PA'!$A$4:$A$5221)+ROW()-3)</f>
        <v>7089</v>
      </c>
      <c r="B838" s="641">
        <v>44874</v>
      </c>
      <c r="C838" s="658">
        <v>44835</v>
      </c>
      <c r="D838" s="633" t="s">
        <v>115</v>
      </c>
      <c r="E838" s="633" t="s">
        <v>268</v>
      </c>
      <c r="F838" s="639">
        <v>450</v>
      </c>
      <c r="G838" s="633" t="s">
        <v>4743</v>
      </c>
      <c r="H838" s="633" t="s">
        <v>136</v>
      </c>
      <c r="I838" s="633" t="s">
        <v>1033</v>
      </c>
      <c r="J838" s="629" t="s">
        <v>704</v>
      </c>
      <c r="K838" s="635" t="s">
        <v>705</v>
      </c>
      <c r="L838" s="657" t="s">
        <v>8830</v>
      </c>
      <c r="M838" s="641">
        <v>44860</v>
      </c>
      <c r="N838" s="630">
        <f t="shared" si="42"/>
        <v>11</v>
      </c>
      <c r="O838" s="630">
        <f t="shared" si="43"/>
        <v>10</v>
      </c>
      <c r="P838" s="631" t="str">
        <f t="shared" si="44"/>
        <v>Gastos_Gerais</v>
      </c>
    </row>
    <row r="839" spans="1:16" ht="24" hidden="1" x14ac:dyDescent="0.2">
      <c r="A839" s="622">
        <f>IF(B839="","",COUNT('Diário 3º PA'!$A$4:$A$4242)+COUNT('Diário 4º PA'!$A$4:$A$2224)+COUNT('Diário 5º PA'!$A$4:$A$5221)+ROW()-3)</f>
        <v>7090</v>
      </c>
      <c r="B839" s="641">
        <v>44874</v>
      </c>
      <c r="C839" s="658">
        <v>44835</v>
      </c>
      <c r="D839" s="633" t="s">
        <v>104</v>
      </c>
      <c r="E839" s="626" t="s">
        <v>210</v>
      </c>
      <c r="F839" s="639">
        <v>9212</v>
      </c>
      <c r="G839" s="633" t="s">
        <v>8831</v>
      </c>
      <c r="H839" s="633" t="s">
        <v>127</v>
      </c>
      <c r="I839" s="627" t="s">
        <v>878</v>
      </c>
      <c r="J839" s="629" t="s">
        <v>704</v>
      </c>
      <c r="K839" s="634" t="s">
        <v>704</v>
      </c>
      <c r="L839" s="657">
        <v>551815</v>
      </c>
      <c r="M839" s="656">
        <v>44874</v>
      </c>
      <c r="N839" s="630">
        <f t="shared" si="42"/>
        <v>11</v>
      </c>
      <c r="O839" s="630">
        <f t="shared" si="43"/>
        <v>10</v>
      </c>
      <c r="P839" s="631" t="str">
        <f t="shared" si="44"/>
        <v>Gastos_com_Pessoal</v>
      </c>
    </row>
    <row r="840" spans="1:16" ht="48" hidden="1" x14ac:dyDescent="0.2">
      <c r="A840" s="622">
        <f>IF(B840="","",COUNT('Diário 3º PA'!$A$4:$A$4242)+COUNT('Diário 4º PA'!$A$4:$A$2224)+COUNT('Diário 5º PA'!$A$4:$A$5221)+ROW()-3)</f>
        <v>7091</v>
      </c>
      <c r="B840" s="641">
        <v>44874</v>
      </c>
      <c r="C840" s="658">
        <v>44835</v>
      </c>
      <c r="D840" s="626" t="s">
        <v>104</v>
      </c>
      <c r="E840" s="626" t="s">
        <v>199</v>
      </c>
      <c r="F840" s="639">
        <v>5336</v>
      </c>
      <c r="G840" s="626" t="s">
        <v>6113</v>
      </c>
      <c r="H840" s="626" t="s">
        <v>127</v>
      </c>
      <c r="I840" s="627" t="s">
        <v>634</v>
      </c>
      <c r="J840" s="629" t="s">
        <v>704</v>
      </c>
      <c r="K840" s="634" t="s">
        <v>704</v>
      </c>
      <c r="L840" s="634">
        <v>56010</v>
      </c>
      <c r="M840" s="656">
        <v>44874</v>
      </c>
      <c r="N840" s="630">
        <f t="shared" si="42"/>
        <v>11</v>
      </c>
      <c r="O840" s="630">
        <f t="shared" si="43"/>
        <v>10</v>
      </c>
      <c r="P840" s="631" t="str">
        <f t="shared" si="44"/>
        <v>Gastos_com_Pessoal</v>
      </c>
    </row>
    <row r="841" spans="1:16" ht="36" hidden="1" x14ac:dyDescent="0.2">
      <c r="A841" s="622">
        <f>IF(B841="","",COUNT('Diário 3º PA'!$A$4:$A$4242)+COUNT('Diário 4º PA'!$A$4:$A$2224)+COUNT('Diário 5º PA'!$A$4:$A$5221)+ROW()-3)</f>
        <v>7092</v>
      </c>
      <c r="B841" s="641">
        <v>44874</v>
      </c>
      <c r="C841" s="658">
        <v>44835</v>
      </c>
      <c r="D841" s="633" t="s">
        <v>115</v>
      </c>
      <c r="E841" s="633" t="s">
        <v>268</v>
      </c>
      <c r="F841" s="639">
        <v>1050</v>
      </c>
      <c r="G841" s="633" t="s">
        <v>4749</v>
      </c>
      <c r="H841" s="633" t="s">
        <v>128</v>
      </c>
      <c r="I841" s="633" t="s">
        <v>1033</v>
      </c>
      <c r="J841" s="629" t="s">
        <v>704</v>
      </c>
      <c r="K841" s="635" t="s">
        <v>705</v>
      </c>
      <c r="L841" s="657" t="s">
        <v>8832</v>
      </c>
      <c r="M841" s="641">
        <v>44860</v>
      </c>
      <c r="N841" s="630">
        <f t="shared" si="42"/>
        <v>11</v>
      </c>
      <c r="O841" s="630">
        <f t="shared" si="43"/>
        <v>10</v>
      </c>
      <c r="P841" s="631" t="str">
        <f t="shared" si="44"/>
        <v>Gastos_Gerais</v>
      </c>
    </row>
    <row r="842" spans="1:16" hidden="1" x14ac:dyDescent="0.2">
      <c r="A842" s="622">
        <f>IF(B842="","",COUNT('Diário 3º PA'!$A$4:$A$4242)+COUNT('Diário 4º PA'!$A$4:$A$2224)+COUNT('Diário 5º PA'!$A$4:$A$5221)+ROW()-3)</f>
        <v>7093</v>
      </c>
      <c r="B842" s="641">
        <v>44874</v>
      </c>
      <c r="C842" s="658">
        <v>44835</v>
      </c>
      <c r="D842" s="633" t="s">
        <v>115</v>
      </c>
      <c r="E842" s="626" t="s">
        <v>302</v>
      </c>
      <c r="F842" s="639">
        <v>85017.71</v>
      </c>
      <c r="G842" s="626" t="s">
        <v>1036</v>
      </c>
      <c r="H842" s="626" t="s">
        <v>133</v>
      </c>
      <c r="I842" s="627" t="s">
        <v>1037</v>
      </c>
      <c r="J842" s="629" t="s">
        <v>704</v>
      </c>
      <c r="K842" s="635" t="s">
        <v>428</v>
      </c>
      <c r="L842" s="634">
        <v>185</v>
      </c>
      <c r="M842" s="641">
        <v>44866</v>
      </c>
      <c r="N842" s="630">
        <f t="shared" si="42"/>
        <v>11</v>
      </c>
      <c r="O842" s="630">
        <f t="shared" si="43"/>
        <v>10</v>
      </c>
      <c r="P842" s="631" t="str">
        <f t="shared" si="44"/>
        <v>Gastos_Gerais</v>
      </c>
    </row>
    <row r="843" spans="1:16" hidden="1" x14ac:dyDescent="0.2">
      <c r="A843" s="622">
        <f>IF(B843="","",COUNT('Diário 3º PA'!$A$4:$A$4242)+COUNT('Diário 4º PA'!$A$4:$A$2224)+COUNT('Diário 5º PA'!$A$4:$A$5221)+ROW()-3)</f>
        <v>7094</v>
      </c>
      <c r="B843" s="641">
        <v>44874</v>
      </c>
      <c r="C843" s="638">
        <v>44835</v>
      </c>
      <c r="D843" s="633" t="s">
        <v>115</v>
      </c>
      <c r="E843" s="633" t="s">
        <v>376</v>
      </c>
      <c r="F843" s="639">
        <v>2555.38</v>
      </c>
      <c r="G843" s="633" t="s">
        <v>3659</v>
      </c>
      <c r="H843" s="627" t="s">
        <v>139</v>
      </c>
      <c r="I843" s="633" t="s">
        <v>859</v>
      </c>
      <c r="J843" s="629" t="s">
        <v>704</v>
      </c>
      <c r="K843" s="657" t="s">
        <v>428</v>
      </c>
      <c r="L843" s="657">
        <v>1351</v>
      </c>
      <c r="M843" s="659">
        <v>44872</v>
      </c>
      <c r="N843" s="630">
        <f t="shared" si="42"/>
        <v>11</v>
      </c>
      <c r="O843" s="630">
        <f t="shared" si="43"/>
        <v>10</v>
      </c>
      <c r="P843" s="631" t="str">
        <f t="shared" si="44"/>
        <v>Gastos_Gerais</v>
      </c>
    </row>
    <row r="844" spans="1:16" ht="36" hidden="1" x14ac:dyDescent="0.2">
      <c r="A844" s="622">
        <f>IF(B844="","",COUNT('Diário 3º PA'!$A$4:$A$4242)+COUNT('Diário 4º PA'!$A$4:$A$2224)+COUNT('Diário 5º PA'!$A$4:$A$5221)+ROW()-3)</f>
        <v>7095</v>
      </c>
      <c r="B844" s="641">
        <v>44874</v>
      </c>
      <c r="C844" s="658">
        <v>44835</v>
      </c>
      <c r="D844" s="633" t="s">
        <v>115</v>
      </c>
      <c r="E844" s="633" t="s">
        <v>268</v>
      </c>
      <c r="F844" s="639">
        <v>450</v>
      </c>
      <c r="G844" s="633" t="s">
        <v>7681</v>
      </c>
      <c r="H844" s="633" t="s">
        <v>135</v>
      </c>
      <c r="I844" s="633" t="s">
        <v>1033</v>
      </c>
      <c r="J844" s="629" t="s">
        <v>704</v>
      </c>
      <c r="K844" s="635" t="s">
        <v>705</v>
      </c>
      <c r="L844" s="657" t="s">
        <v>8833</v>
      </c>
      <c r="M844" s="641">
        <v>44874</v>
      </c>
      <c r="N844" s="630">
        <f t="shared" si="42"/>
        <v>11</v>
      </c>
      <c r="O844" s="630">
        <f t="shared" si="43"/>
        <v>10</v>
      </c>
      <c r="P844" s="631" t="str">
        <f t="shared" si="44"/>
        <v>Gastos_Gerais</v>
      </c>
    </row>
    <row r="845" spans="1:16" ht="48" hidden="1" x14ac:dyDescent="0.2">
      <c r="A845" s="622">
        <f>IF(B845="","",COUNT('Diário 3º PA'!$A$4:$A$4242)+COUNT('Diário 4º PA'!$A$4:$A$2224)+COUNT('Diário 5º PA'!$A$4:$A$5221)+ROW()-3)</f>
        <v>7096</v>
      </c>
      <c r="B845" s="641">
        <v>44874</v>
      </c>
      <c r="C845" s="658">
        <v>44835</v>
      </c>
      <c r="D845" s="626" t="s">
        <v>104</v>
      </c>
      <c r="E845" s="626" t="s">
        <v>199</v>
      </c>
      <c r="F845" s="639">
        <v>24174</v>
      </c>
      <c r="G845" s="627" t="s">
        <v>6138</v>
      </c>
      <c r="H845" s="626" t="s">
        <v>127</v>
      </c>
      <c r="I845" s="627" t="s">
        <v>634</v>
      </c>
      <c r="J845" s="629" t="s">
        <v>704</v>
      </c>
      <c r="K845" s="634" t="s">
        <v>704</v>
      </c>
      <c r="L845" s="634">
        <v>53268</v>
      </c>
      <c r="M845" s="641">
        <v>44874</v>
      </c>
      <c r="N845" s="630">
        <f t="shared" si="42"/>
        <v>11</v>
      </c>
      <c r="O845" s="630">
        <f t="shared" si="43"/>
        <v>10</v>
      </c>
      <c r="P845" s="631" t="str">
        <f t="shared" si="44"/>
        <v>Gastos_com_Pessoal</v>
      </c>
    </row>
    <row r="846" spans="1:16" ht="24" hidden="1" x14ac:dyDescent="0.2">
      <c r="A846" s="622">
        <f>IF(B846="","",COUNT('Diário 3º PA'!$A$4:$A$4242)+COUNT('Diário 4º PA'!$A$4:$A$2224)+COUNT('Diário 5º PA'!$A$4:$A$5221)+ROW()-3)</f>
        <v>7097</v>
      </c>
      <c r="B846" s="641">
        <v>44874</v>
      </c>
      <c r="C846" s="638">
        <v>44835</v>
      </c>
      <c r="D846" s="626" t="s">
        <v>115</v>
      </c>
      <c r="E846" s="626" t="s">
        <v>318</v>
      </c>
      <c r="F846" s="639">
        <v>1093</v>
      </c>
      <c r="G846" s="626" t="s">
        <v>8834</v>
      </c>
      <c r="H846" s="626" t="s">
        <v>138</v>
      </c>
      <c r="I846" s="627" t="s">
        <v>8835</v>
      </c>
      <c r="J846" s="629" t="s">
        <v>704</v>
      </c>
      <c r="K846" s="635" t="s">
        <v>428</v>
      </c>
      <c r="L846" s="634">
        <v>1036</v>
      </c>
      <c r="M846" s="641">
        <v>44866</v>
      </c>
      <c r="N846" s="630">
        <f t="shared" si="42"/>
        <v>11</v>
      </c>
      <c r="O846" s="630">
        <f t="shared" si="43"/>
        <v>10</v>
      </c>
      <c r="P846" s="631" t="str">
        <f t="shared" si="44"/>
        <v>Gastos_Gerais</v>
      </c>
    </row>
    <row r="847" spans="1:16" ht="36" hidden="1" x14ac:dyDescent="0.2">
      <c r="A847" s="622">
        <f>IF(B847="","",COUNT('Diário 3º PA'!$A$4:$A$4242)+COUNT('Diário 4º PA'!$A$4:$A$2224)+COUNT('Diário 5º PA'!$A$4:$A$5221)+ROW()-3)</f>
        <v>7098</v>
      </c>
      <c r="B847" s="641">
        <v>44874</v>
      </c>
      <c r="C847" s="658">
        <v>44835</v>
      </c>
      <c r="D847" s="633" t="s">
        <v>115</v>
      </c>
      <c r="E847" s="633" t="s">
        <v>268</v>
      </c>
      <c r="F847" s="639">
        <v>300</v>
      </c>
      <c r="G847" s="633" t="s">
        <v>5352</v>
      </c>
      <c r="H847" s="633" t="s">
        <v>137</v>
      </c>
      <c r="I847" s="633" t="s">
        <v>1033</v>
      </c>
      <c r="J847" s="629" t="s">
        <v>704</v>
      </c>
      <c r="K847" s="635" t="s">
        <v>705</v>
      </c>
      <c r="L847" s="657" t="s">
        <v>8836</v>
      </c>
      <c r="M847" s="641">
        <v>44874</v>
      </c>
      <c r="N847" s="630">
        <f t="shared" si="42"/>
        <v>11</v>
      </c>
      <c r="O847" s="630">
        <f t="shared" si="43"/>
        <v>10</v>
      </c>
      <c r="P847" s="631" t="str">
        <f t="shared" si="44"/>
        <v>Gastos_Gerais</v>
      </c>
    </row>
    <row r="848" spans="1:16" hidden="1" x14ac:dyDescent="0.2">
      <c r="A848" s="622">
        <f>IF(B848="","",COUNT('Diário 3º PA'!$A$4:$A$4242)+COUNT('Diário 4º PA'!$A$4:$A$2224)+COUNT('Diário 5º PA'!$A$4:$A$5221)+ROW()-3)</f>
        <v>7099</v>
      </c>
      <c r="B848" s="641">
        <v>44874</v>
      </c>
      <c r="C848" s="658">
        <v>44866</v>
      </c>
      <c r="D848" s="633" t="s">
        <v>115</v>
      </c>
      <c r="E848" s="626" t="s">
        <v>328</v>
      </c>
      <c r="F848" s="639">
        <v>1500</v>
      </c>
      <c r="G848" s="626" t="s">
        <v>1138</v>
      </c>
      <c r="H848" s="626" t="s">
        <v>137</v>
      </c>
      <c r="I848" s="627" t="s">
        <v>727</v>
      </c>
      <c r="J848" s="629" t="s">
        <v>704</v>
      </c>
      <c r="K848" s="634" t="s">
        <v>428</v>
      </c>
      <c r="L848" s="634">
        <v>1999148</v>
      </c>
      <c r="M848" s="641">
        <v>44875</v>
      </c>
      <c r="N848" s="630">
        <f t="shared" si="42"/>
        <v>11</v>
      </c>
      <c r="O848" s="630">
        <f t="shared" si="43"/>
        <v>11</v>
      </c>
      <c r="P848" s="631" t="str">
        <f t="shared" si="44"/>
        <v>Gastos_Gerais</v>
      </c>
    </row>
    <row r="849" spans="1:16" ht="48" hidden="1" x14ac:dyDescent="0.2">
      <c r="A849" s="622">
        <f>IF(B849="","",COUNT('Diário 3º PA'!$A$4:$A$4242)+COUNT('Diário 4º PA'!$A$4:$A$2224)+COUNT('Diário 5º PA'!$A$4:$A$5221)+ROW()-3)</f>
        <v>7100</v>
      </c>
      <c r="B849" s="641">
        <v>44874</v>
      </c>
      <c r="C849" s="658">
        <v>44835</v>
      </c>
      <c r="D849" s="626" t="s">
        <v>104</v>
      </c>
      <c r="E849" s="626" t="s">
        <v>199</v>
      </c>
      <c r="F849" s="639">
        <v>11306.25</v>
      </c>
      <c r="G849" s="626" t="s">
        <v>3661</v>
      </c>
      <c r="H849" s="626" t="s">
        <v>127</v>
      </c>
      <c r="I849" s="627" t="s">
        <v>634</v>
      </c>
      <c r="J849" s="629" t="s">
        <v>704</v>
      </c>
      <c r="K849" s="634" t="s">
        <v>704</v>
      </c>
      <c r="L849" s="634">
        <v>54485</v>
      </c>
      <c r="M849" s="641">
        <v>44743</v>
      </c>
      <c r="N849" s="630">
        <f t="shared" si="42"/>
        <v>11</v>
      </c>
      <c r="O849" s="630">
        <f t="shared" si="43"/>
        <v>10</v>
      </c>
      <c r="P849" s="631" t="str">
        <f t="shared" si="44"/>
        <v>Gastos_com_Pessoal</v>
      </c>
    </row>
    <row r="850" spans="1:16" ht="24" hidden="1" x14ac:dyDescent="0.2">
      <c r="A850" s="622">
        <f>IF(B850="","",COUNT('Diário 3º PA'!$A$4:$A$4242)+COUNT('Diário 4º PA'!$A$4:$A$2224)+COUNT('Diário 5º PA'!$A$4:$A$5221)+ROW()-3)</f>
        <v>7101</v>
      </c>
      <c r="B850" s="641">
        <v>44874</v>
      </c>
      <c r="C850" s="658">
        <v>44835</v>
      </c>
      <c r="D850" s="633" t="s">
        <v>115</v>
      </c>
      <c r="E850" s="633" t="s">
        <v>260</v>
      </c>
      <c r="F850" s="639">
        <v>600</v>
      </c>
      <c r="G850" s="626" t="s">
        <v>6807</v>
      </c>
      <c r="H850" s="633" t="s">
        <v>129</v>
      </c>
      <c r="I850" s="633" t="s">
        <v>1210</v>
      </c>
      <c r="J850" s="629" t="s">
        <v>704</v>
      </c>
      <c r="K850" s="657" t="s">
        <v>428</v>
      </c>
      <c r="L850" s="657">
        <v>2022446</v>
      </c>
      <c r="M850" s="656">
        <v>44869</v>
      </c>
      <c r="N850" s="630">
        <f t="shared" si="42"/>
        <v>11</v>
      </c>
      <c r="O850" s="630">
        <f t="shared" si="43"/>
        <v>10</v>
      </c>
      <c r="P850" s="631" t="str">
        <f t="shared" si="44"/>
        <v>Gastos_Gerais</v>
      </c>
    </row>
    <row r="851" spans="1:16" ht="36" hidden="1" x14ac:dyDescent="0.2">
      <c r="A851" s="622">
        <f>IF(B851="","",COUNT('Diário 3º PA'!$A$4:$A$4242)+COUNT('Diário 4º PA'!$A$4:$A$2224)+COUNT('Diário 5º PA'!$A$4:$A$5221)+ROW()-3)</f>
        <v>7102</v>
      </c>
      <c r="B851" s="641">
        <v>44874</v>
      </c>
      <c r="C851" s="658">
        <v>44835</v>
      </c>
      <c r="D851" s="633" t="s">
        <v>115</v>
      </c>
      <c r="E851" s="633" t="s">
        <v>268</v>
      </c>
      <c r="F851" s="639">
        <v>300</v>
      </c>
      <c r="G851" s="633" t="s">
        <v>5348</v>
      </c>
      <c r="H851" s="633" t="s">
        <v>131</v>
      </c>
      <c r="I851" s="633" t="s">
        <v>1033</v>
      </c>
      <c r="J851" s="629" t="s">
        <v>704</v>
      </c>
      <c r="K851" s="635" t="s">
        <v>705</v>
      </c>
      <c r="L851" s="657" t="s">
        <v>8837</v>
      </c>
      <c r="M851" s="641">
        <v>44874</v>
      </c>
      <c r="N851" s="630">
        <f t="shared" si="42"/>
        <v>11</v>
      </c>
      <c r="O851" s="630">
        <f t="shared" si="43"/>
        <v>10</v>
      </c>
      <c r="P851" s="631" t="str">
        <f t="shared" si="44"/>
        <v>Gastos_Gerais</v>
      </c>
    </row>
    <row r="852" spans="1:16" x14ac:dyDescent="0.2">
      <c r="A852" s="622">
        <f>IF(B852="","",COUNT('Diário 3º PA'!$A$4:$A$4242)+COUNT('Diário 4º PA'!$A$4:$A$2224)+COUNT('Diário 5º PA'!$A$4:$A$5221)+ROW()-3)</f>
        <v>7103</v>
      </c>
      <c r="B852" s="641">
        <v>44874</v>
      </c>
      <c r="C852" s="658">
        <v>44835</v>
      </c>
      <c r="D852" s="633" t="s">
        <v>115</v>
      </c>
      <c r="E852" s="626" t="s">
        <v>302</v>
      </c>
      <c r="F852" s="639">
        <v>15157.89</v>
      </c>
      <c r="G852" s="626" t="s">
        <v>814</v>
      </c>
      <c r="H852" s="626" t="s">
        <v>140</v>
      </c>
      <c r="I852" s="627" t="s">
        <v>810</v>
      </c>
      <c r="J852" s="629" t="s">
        <v>704</v>
      </c>
      <c r="K852" s="635" t="s">
        <v>428</v>
      </c>
      <c r="L852" s="634">
        <v>194</v>
      </c>
      <c r="M852" s="641">
        <v>44873</v>
      </c>
      <c r="N852" s="630">
        <f t="shared" si="42"/>
        <v>11</v>
      </c>
      <c r="O852" s="630">
        <f t="shared" si="43"/>
        <v>10</v>
      </c>
      <c r="P852" s="631" t="str">
        <f t="shared" si="44"/>
        <v>Gastos_Gerais</v>
      </c>
    </row>
    <row r="853" spans="1:16" ht="24" hidden="1" x14ac:dyDescent="0.2">
      <c r="A853" s="622">
        <f>IF(B853="","",COUNT('Diário 3º PA'!$A$4:$A$4242)+COUNT('Diário 4º PA'!$A$4:$A$2224)+COUNT('Diário 5º PA'!$A$4:$A$5221)+ROW()-3)</f>
        <v>7104</v>
      </c>
      <c r="B853" s="641">
        <v>44874</v>
      </c>
      <c r="C853" s="638">
        <v>44835</v>
      </c>
      <c r="D853" s="633" t="s">
        <v>115</v>
      </c>
      <c r="E853" s="633" t="s">
        <v>238</v>
      </c>
      <c r="F853" s="639">
        <v>998.94</v>
      </c>
      <c r="G853" s="633" t="s">
        <v>925</v>
      </c>
      <c r="H853" s="633" t="s">
        <v>127</v>
      </c>
      <c r="I853" s="633" t="s">
        <v>656</v>
      </c>
      <c r="J853" s="629" t="s">
        <v>704</v>
      </c>
      <c r="K853" s="657" t="s">
        <v>705</v>
      </c>
      <c r="L853" s="657">
        <v>4817557894</v>
      </c>
      <c r="M853" s="641">
        <v>44874</v>
      </c>
      <c r="N853" s="630">
        <f t="shared" si="42"/>
        <v>11</v>
      </c>
      <c r="O853" s="630">
        <f t="shared" si="43"/>
        <v>10</v>
      </c>
      <c r="P853" s="631" t="str">
        <f t="shared" si="44"/>
        <v>Gastos_Gerais</v>
      </c>
    </row>
    <row r="854" spans="1:16" ht="48" hidden="1" x14ac:dyDescent="0.2">
      <c r="A854" s="622">
        <f>IF(B854="","",COUNT('Diário 3º PA'!$A$4:$A$4242)+COUNT('Diário 4º PA'!$A$4:$A$2224)+COUNT('Diário 5º PA'!$A$4:$A$5221)+ROW()-3)</f>
        <v>7105</v>
      </c>
      <c r="B854" s="641">
        <v>44874</v>
      </c>
      <c r="C854" s="638">
        <v>44835</v>
      </c>
      <c r="D854" s="633" t="s">
        <v>115</v>
      </c>
      <c r="E854" s="633" t="s">
        <v>238</v>
      </c>
      <c r="F854" s="639">
        <v>215.92</v>
      </c>
      <c r="G854" s="626" t="s">
        <v>6326</v>
      </c>
      <c r="H854" s="626" t="s">
        <v>127</v>
      </c>
      <c r="I854" s="627" t="s">
        <v>5380</v>
      </c>
      <c r="J854" s="629" t="s">
        <v>704</v>
      </c>
      <c r="K854" s="635" t="s">
        <v>705</v>
      </c>
      <c r="L854" s="634">
        <v>45334172</v>
      </c>
      <c r="M854" s="641">
        <v>44874</v>
      </c>
      <c r="N854" s="630">
        <f t="shared" si="42"/>
        <v>11</v>
      </c>
      <c r="O854" s="630">
        <f t="shared" si="43"/>
        <v>10</v>
      </c>
      <c r="P854" s="631" t="str">
        <f t="shared" si="44"/>
        <v>Gastos_Gerais</v>
      </c>
    </row>
    <row r="855" spans="1:16" ht="24" hidden="1" x14ac:dyDescent="0.2">
      <c r="A855" s="622">
        <f>IF(B855="","",COUNT('Diário 3º PA'!$A$4:$A$4242)+COUNT('Diário 4º PA'!$A$4:$A$2224)+COUNT('Diário 5º PA'!$A$4:$A$5221)+ROW()-3)</f>
        <v>7106</v>
      </c>
      <c r="B855" s="641">
        <v>44874</v>
      </c>
      <c r="C855" s="638">
        <v>44835</v>
      </c>
      <c r="D855" s="633" t="s">
        <v>115</v>
      </c>
      <c r="E855" s="626" t="s">
        <v>230</v>
      </c>
      <c r="F855" s="639">
        <v>1433.33</v>
      </c>
      <c r="G855" s="626" t="s">
        <v>230</v>
      </c>
      <c r="H855" s="626" t="s">
        <v>128</v>
      </c>
      <c r="I855" s="627" t="s">
        <v>5988</v>
      </c>
      <c r="J855" s="629" t="s">
        <v>704</v>
      </c>
      <c r="K855" s="635" t="s">
        <v>428</v>
      </c>
      <c r="L855" s="634">
        <v>90438959</v>
      </c>
      <c r="M855" s="641">
        <v>44874</v>
      </c>
      <c r="N855" s="630">
        <f t="shared" si="42"/>
        <v>11</v>
      </c>
      <c r="O855" s="630">
        <f t="shared" si="43"/>
        <v>10</v>
      </c>
      <c r="P855" s="631" t="str">
        <f t="shared" si="44"/>
        <v>Gastos_Gerais</v>
      </c>
    </row>
    <row r="856" spans="1:16" ht="36" hidden="1" x14ac:dyDescent="0.2">
      <c r="A856" s="622">
        <f>IF(B856="","",COUNT('Diário 3º PA'!$A$4:$A$4242)+COUNT('Diário 4º PA'!$A$4:$A$2224)+COUNT('Diário 5º PA'!$A$4:$A$5221)+ROW()-3)</f>
        <v>7107</v>
      </c>
      <c r="B856" s="641">
        <v>44874</v>
      </c>
      <c r="C856" s="638">
        <v>44835</v>
      </c>
      <c r="D856" s="633" t="s">
        <v>115</v>
      </c>
      <c r="E856" s="626" t="s">
        <v>318</v>
      </c>
      <c r="F856" s="639">
        <v>19.989999999999998</v>
      </c>
      <c r="G856" s="626" t="s">
        <v>8838</v>
      </c>
      <c r="H856" s="626" t="s">
        <v>129</v>
      </c>
      <c r="I856" s="627" t="s">
        <v>8839</v>
      </c>
      <c r="J856" s="634" t="s">
        <v>1464</v>
      </c>
      <c r="K856" s="635" t="s">
        <v>428</v>
      </c>
      <c r="L856" s="634">
        <v>7282</v>
      </c>
      <c r="M856" s="641">
        <v>44873</v>
      </c>
      <c r="N856" s="630">
        <f t="shared" si="42"/>
        <v>11</v>
      </c>
      <c r="O856" s="630">
        <f t="shared" si="43"/>
        <v>10</v>
      </c>
      <c r="P856" s="631" t="str">
        <f t="shared" si="44"/>
        <v>Gastos_Gerais</v>
      </c>
    </row>
    <row r="857" spans="1:16" ht="24" hidden="1" x14ac:dyDescent="0.2">
      <c r="A857" s="622">
        <f>IF(B857="","",COUNT('Diário 3º PA'!$A$4:$A$4242)+COUNT('Diário 4º PA'!$A$4:$A$2224)+COUNT('Diário 5º PA'!$A$4:$A$5221)+ROW()-3)</f>
        <v>7108</v>
      </c>
      <c r="B857" s="641">
        <v>44874</v>
      </c>
      <c r="C857" s="638">
        <v>44866</v>
      </c>
      <c r="D857" s="626" t="s">
        <v>115</v>
      </c>
      <c r="E857" s="626" t="s">
        <v>366</v>
      </c>
      <c r="F857" s="639">
        <v>258</v>
      </c>
      <c r="G857" s="626" t="s">
        <v>4644</v>
      </c>
      <c r="H857" s="626" t="s">
        <v>133</v>
      </c>
      <c r="I857" s="627" t="s">
        <v>8840</v>
      </c>
      <c r="J857" s="634" t="s">
        <v>1464</v>
      </c>
      <c r="K857" s="635" t="s">
        <v>428</v>
      </c>
      <c r="L857" s="634">
        <v>121</v>
      </c>
      <c r="M857" s="641">
        <v>44873</v>
      </c>
      <c r="N857" s="630">
        <f t="shared" si="42"/>
        <v>11</v>
      </c>
      <c r="O857" s="630">
        <f t="shared" si="43"/>
        <v>11</v>
      </c>
      <c r="P857" s="631" t="str">
        <f t="shared" si="44"/>
        <v>Gastos_Gerais</v>
      </c>
    </row>
    <row r="858" spans="1:16" ht="36" hidden="1" x14ac:dyDescent="0.2">
      <c r="A858" s="622">
        <f>IF(B858="","",COUNT('Diário 3º PA'!$A$4:$A$4242)+COUNT('Diário 4º PA'!$A$4:$A$2224)+COUNT('Diário 5º PA'!$A$4:$A$5221)+ROW()-3)</f>
        <v>7109</v>
      </c>
      <c r="B858" s="641">
        <v>44874</v>
      </c>
      <c r="C858" s="638">
        <v>44866</v>
      </c>
      <c r="D858" s="626" t="s">
        <v>115</v>
      </c>
      <c r="E858" s="626" t="s">
        <v>354</v>
      </c>
      <c r="F858" s="639">
        <v>550</v>
      </c>
      <c r="G858" s="626" t="s">
        <v>8841</v>
      </c>
      <c r="H858" s="626" t="s">
        <v>130</v>
      </c>
      <c r="I858" s="627" t="s">
        <v>8330</v>
      </c>
      <c r="J858" s="634" t="s">
        <v>1464</v>
      </c>
      <c r="K858" s="635" t="s">
        <v>428</v>
      </c>
      <c r="L858" s="634">
        <v>2022519</v>
      </c>
      <c r="M858" s="641">
        <v>44873</v>
      </c>
      <c r="N858" s="630">
        <f t="shared" si="42"/>
        <v>11</v>
      </c>
      <c r="O858" s="630">
        <f t="shared" si="43"/>
        <v>11</v>
      </c>
      <c r="P858" s="631" t="str">
        <f t="shared" si="44"/>
        <v>Gastos_Gerais</v>
      </c>
    </row>
    <row r="859" spans="1:16" ht="36" hidden="1" x14ac:dyDescent="0.2">
      <c r="A859" s="622">
        <f>IF(B859="","",COUNT('Diário 3º PA'!$A$4:$A$4242)+COUNT('Diário 4º PA'!$A$4:$A$2224)+COUNT('Diário 5º PA'!$A$4:$A$5221)+ROW()-3)</f>
        <v>7110</v>
      </c>
      <c r="B859" s="641">
        <v>44874</v>
      </c>
      <c r="C859" s="638">
        <v>44866</v>
      </c>
      <c r="D859" s="626" t="s">
        <v>115</v>
      </c>
      <c r="E859" s="626" t="s">
        <v>324</v>
      </c>
      <c r="F859" s="639">
        <v>807.5</v>
      </c>
      <c r="G859" s="626" t="s">
        <v>8842</v>
      </c>
      <c r="H859" s="626" t="s">
        <v>131</v>
      </c>
      <c r="I859" s="627" t="s">
        <v>8843</v>
      </c>
      <c r="J859" s="634" t="s">
        <v>1464</v>
      </c>
      <c r="K859" s="635" t="s">
        <v>428</v>
      </c>
      <c r="L859" s="634">
        <v>202278</v>
      </c>
      <c r="M859" s="641">
        <v>44874</v>
      </c>
      <c r="N859" s="630">
        <f t="shared" si="42"/>
        <v>11</v>
      </c>
      <c r="O859" s="630">
        <f t="shared" si="43"/>
        <v>11</v>
      </c>
      <c r="P859" s="631" t="str">
        <f t="shared" si="44"/>
        <v>Gastos_Gerais</v>
      </c>
    </row>
    <row r="860" spans="1:16" ht="24" hidden="1" x14ac:dyDescent="0.2">
      <c r="A860" s="622">
        <f>IF(B860="","",COUNT('Diário 3º PA'!$A$4:$A$4242)+COUNT('Diário 4º PA'!$A$4:$A$2224)+COUNT('Diário 5º PA'!$A$4:$A$5221)+ROW()-3)</f>
        <v>7111</v>
      </c>
      <c r="B860" s="641">
        <v>44874</v>
      </c>
      <c r="C860" s="638">
        <v>44866</v>
      </c>
      <c r="D860" s="626" t="s">
        <v>115</v>
      </c>
      <c r="E860" s="626" t="s">
        <v>318</v>
      </c>
      <c r="F860" s="639">
        <v>252.4</v>
      </c>
      <c r="G860" s="626" t="s">
        <v>8844</v>
      </c>
      <c r="H860" s="626" t="s">
        <v>129</v>
      </c>
      <c r="I860" s="627" t="s">
        <v>8845</v>
      </c>
      <c r="J860" s="634" t="s">
        <v>1464</v>
      </c>
      <c r="K860" s="635" t="s">
        <v>428</v>
      </c>
      <c r="L860" s="634">
        <v>53797</v>
      </c>
      <c r="M860" s="641">
        <v>44874</v>
      </c>
      <c r="N860" s="630">
        <f t="shared" si="42"/>
        <v>11</v>
      </c>
      <c r="O860" s="630">
        <f t="shared" si="43"/>
        <v>11</v>
      </c>
      <c r="P860" s="631" t="str">
        <f t="shared" si="44"/>
        <v>Gastos_Gerais</v>
      </c>
    </row>
    <row r="861" spans="1:16" ht="36" hidden="1" x14ac:dyDescent="0.2">
      <c r="A861" s="622">
        <f>IF(B861="","",COUNT('Diário 3º PA'!$A$4:$A$4242)+COUNT('Diário 4º PA'!$A$4:$A$2224)+COUNT('Diário 5º PA'!$A$4:$A$5221)+ROW()-3)</f>
        <v>7112</v>
      </c>
      <c r="B861" s="641">
        <v>44874</v>
      </c>
      <c r="C861" s="638">
        <v>44866</v>
      </c>
      <c r="D861" s="626" t="s">
        <v>117</v>
      </c>
      <c r="E861" s="626" t="s">
        <v>387</v>
      </c>
      <c r="F861" s="639">
        <v>1808</v>
      </c>
      <c r="G861" s="626" t="s">
        <v>8846</v>
      </c>
      <c r="H861" s="626" t="s">
        <v>138</v>
      </c>
      <c r="I861" s="627" t="s">
        <v>8847</v>
      </c>
      <c r="J861" s="634" t="s">
        <v>1464</v>
      </c>
      <c r="K861" s="635" t="s">
        <v>428</v>
      </c>
      <c r="L861" s="634">
        <v>1347</v>
      </c>
      <c r="M861" s="641">
        <v>44874</v>
      </c>
      <c r="N861" s="630">
        <f t="shared" si="42"/>
        <v>11</v>
      </c>
      <c r="O861" s="630">
        <f t="shared" si="43"/>
        <v>11</v>
      </c>
      <c r="P861" s="631" t="str">
        <f t="shared" si="44"/>
        <v>Aquisição_de_Bens_Permanentes</v>
      </c>
    </row>
    <row r="862" spans="1:16" ht="24" hidden="1" x14ac:dyDescent="0.2">
      <c r="A862" s="622">
        <f>IF(B862="","",COUNT('Diário 3º PA'!$A$4:$A$4242)+COUNT('Diário 4º PA'!$A$4:$A$2224)+COUNT('Diário 5º PA'!$A$4:$A$5221)+ROW()-3)</f>
        <v>7113</v>
      </c>
      <c r="B862" s="641">
        <v>44874</v>
      </c>
      <c r="C862" s="638">
        <v>44866</v>
      </c>
      <c r="D862" s="626" t="s">
        <v>115</v>
      </c>
      <c r="E862" s="626" t="s">
        <v>308</v>
      </c>
      <c r="F862" s="639">
        <v>1112.17</v>
      </c>
      <c r="G862" s="626" t="s">
        <v>5981</v>
      </c>
      <c r="H862" s="626" t="s">
        <v>135</v>
      </c>
      <c r="I862" s="627" t="s">
        <v>8174</v>
      </c>
      <c r="J862" s="629" t="s">
        <v>704</v>
      </c>
      <c r="K862" s="635" t="s">
        <v>428</v>
      </c>
      <c r="L862" s="634">
        <v>34435</v>
      </c>
      <c r="M862" s="641">
        <v>44868</v>
      </c>
      <c r="N862" s="630">
        <f t="shared" si="42"/>
        <v>11</v>
      </c>
      <c r="O862" s="630">
        <f t="shared" si="43"/>
        <v>11</v>
      </c>
      <c r="P862" s="631" t="str">
        <f t="shared" si="44"/>
        <v>Gastos_Gerais</v>
      </c>
    </row>
    <row r="863" spans="1:16" ht="24" hidden="1" x14ac:dyDescent="0.2">
      <c r="A863" s="622">
        <f>IF(B863="","",COUNT('Diário 3º PA'!$A$4:$A$4242)+COUNT('Diário 4º PA'!$A$4:$A$2224)+COUNT('Diário 5º PA'!$A$4:$A$5221)+ROW()-3)</f>
        <v>7114</v>
      </c>
      <c r="B863" s="641">
        <v>44874</v>
      </c>
      <c r="C863" s="638">
        <v>44866</v>
      </c>
      <c r="D863" s="626" t="s">
        <v>115</v>
      </c>
      <c r="E863" s="626" t="s">
        <v>308</v>
      </c>
      <c r="F863" s="639">
        <v>2446.37</v>
      </c>
      <c r="G863" s="626" t="s">
        <v>5981</v>
      </c>
      <c r="H863" s="626" t="s">
        <v>131</v>
      </c>
      <c r="I863" s="627" t="s">
        <v>8174</v>
      </c>
      <c r="J863" s="629" t="s">
        <v>704</v>
      </c>
      <c r="K863" s="635" t="s">
        <v>428</v>
      </c>
      <c r="L863" s="634">
        <v>34437</v>
      </c>
      <c r="M863" s="641">
        <v>44868</v>
      </c>
      <c r="N863" s="630">
        <f t="shared" si="42"/>
        <v>11</v>
      </c>
      <c r="O863" s="630">
        <f t="shared" si="43"/>
        <v>11</v>
      </c>
      <c r="P863" s="631" t="str">
        <f t="shared" si="44"/>
        <v>Gastos_Gerais</v>
      </c>
    </row>
    <row r="864" spans="1:16" ht="24" hidden="1" x14ac:dyDescent="0.2">
      <c r="A864" s="622">
        <f>IF(B864="","",COUNT('Diário 3º PA'!$A$4:$A$4242)+COUNT('Diário 4º PA'!$A$4:$A$2224)+COUNT('Diário 5º PA'!$A$4:$A$5221)+ROW()-3)</f>
        <v>7115</v>
      </c>
      <c r="B864" s="641">
        <v>44874</v>
      </c>
      <c r="C864" s="638">
        <v>44866</v>
      </c>
      <c r="D864" s="626" t="s">
        <v>115</v>
      </c>
      <c r="E864" s="626" t="s">
        <v>308</v>
      </c>
      <c r="F864" s="639">
        <v>918.84</v>
      </c>
      <c r="G864" s="626" t="s">
        <v>5981</v>
      </c>
      <c r="H864" s="626" t="s">
        <v>138</v>
      </c>
      <c r="I864" s="627" t="s">
        <v>8174</v>
      </c>
      <c r="J864" s="629" t="s">
        <v>704</v>
      </c>
      <c r="K864" s="635" t="s">
        <v>428</v>
      </c>
      <c r="L864" s="634">
        <v>34432</v>
      </c>
      <c r="M864" s="641">
        <v>44868</v>
      </c>
      <c r="N864" s="630">
        <f t="shared" si="42"/>
        <v>11</v>
      </c>
      <c r="O864" s="630">
        <f t="shared" si="43"/>
        <v>11</v>
      </c>
      <c r="P864" s="631" t="str">
        <f t="shared" si="44"/>
        <v>Gastos_Gerais</v>
      </c>
    </row>
    <row r="865" spans="1:16" ht="24" hidden="1" x14ac:dyDescent="0.2">
      <c r="A865" s="622">
        <f>IF(B865="","",COUNT('Diário 3º PA'!$A$4:$A$4242)+COUNT('Diário 4º PA'!$A$4:$A$2224)+COUNT('Diário 5º PA'!$A$4:$A$5221)+ROW()-3)</f>
        <v>7116</v>
      </c>
      <c r="B865" s="641">
        <v>44874</v>
      </c>
      <c r="C865" s="638">
        <v>44866</v>
      </c>
      <c r="D865" s="626" t="s">
        <v>115</v>
      </c>
      <c r="E865" s="626" t="s">
        <v>308</v>
      </c>
      <c r="F865" s="639">
        <v>421.44</v>
      </c>
      <c r="G865" s="626" t="s">
        <v>5981</v>
      </c>
      <c r="H865" s="626" t="s">
        <v>137</v>
      </c>
      <c r="I865" s="627" t="s">
        <v>8174</v>
      </c>
      <c r="J865" s="629" t="s">
        <v>704</v>
      </c>
      <c r="K865" s="635" t="s">
        <v>428</v>
      </c>
      <c r="L865" s="634">
        <v>34431</v>
      </c>
      <c r="M865" s="641">
        <v>44868</v>
      </c>
      <c r="N865" s="630">
        <f t="shared" si="42"/>
        <v>11</v>
      </c>
      <c r="O865" s="630">
        <f t="shared" si="43"/>
        <v>11</v>
      </c>
      <c r="P865" s="631" t="str">
        <f t="shared" si="44"/>
        <v>Gastos_Gerais</v>
      </c>
    </row>
    <row r="866" spans="1:16" ht="24" hidden="1" x14ac:dyDescent="0.2">
      <c r="A866" s="622">
        <f>IF(B866="","",COUNT('Diário 3º PA'!$A$4:$A$4242)+COUNT('Diário 4º PA'!$A$4:$A$2224)+COUNT('Diário 5º PA'!$A$4:$A$5221)+ROW()-3)</f>
        <v>7117</v>
      </c>
      <c r="B866" s="641">
        <v>44874</v>
      </c>
      <c r="C866" s="638">
        <v>44866</v>
      </c>
      <c r="D866" s="626" t="s">
        <v>115</v>
      </c>
      <c r="E866" s="626" t="s">
        <v>308</v>
      </c>
      <c r="F866" s="639">
        <v>1033.46</v>
      </c>
      <c r="G866" s="626" t="s">
        <v>5981</v>
      </c>
      <c r="H866" s="626" t="s">
        <v>136</v>
      </c>
      <c r="I866" s="627" t="s">
        <v>8174</v>
      </c>
      <c r="J866" s="629" t="s">
        <v>704</v>
      </c>
      <c r="K866" s="635" t="s">
        <v>428</v>
      </c>
      <c r="L866" s="634">
        <v>34433</v>
      </c>
      <c r="M866" s="641">
        <v>44868</v>
      </c>
      <c r="N866" s="630">
        <f t="shared" si="42"/>
        <v>11</v>
      </c>
      <c r="O866" s="630">
        <f t="shared" si="43"/>
        <v>11</v>
      </c>
      <c r="P866" s="631" t="str">
        <f t="shared" si="44"/>
        <v>Gastos_Gerais</v>
      </c>
    </row>
    <row r="867" spans="1:16" hidden="1" x14ac:dyDescent="0.2">
      <c r="A867" s="622">
        <f>IF(B867="","",COUNT('Diário 3º PA'!$A$4:$A$4242)+COUNT('Diário 4º PA'!$A$4:$A$2224)+COUNT('Diário 5º PA'!$A$4:$A$5221)+ROW()-3)</f>
        <v>7118</v>
      </c>
      <c r="B867" s="641">
        <v>44874</v>
      </c>
      <c r="C867" s="638">
        <v>44835</v>
      </c>
      <c r="D867" s="626" t="s">
        <v>115</v>
      </c>
      <c r="E867" s="626" t="s">
        <v>302</v>
      </c>
      <c r="F867" s="639">
        <v>26400.55</v>
      </c>
      <c r="G867" s="626" t="s">
        <v>6132</v>
      </c>
      <c r="H867" s="626" t="s">
        <v>130</v>
      </c>
      <c r="I867" s="627" t="s">
        <v>818</v>
      </c>
      <c r="J867" s="629" t="s">
        <v>704</v>
      </c>
      <c r="K867" s="635" t="s">
        <v>428</v>
      </c>
      <c r="L867" s="634">
        <v>53</v>
      </c>
      <c r="M867" s="641">
        <v>44873</v>
      </c>
      <c r="N867" s="630">
        <f t="shared" si="42"/>
        <v>11</v>
      </c>
      <c r="O867" s="630">
        <f t="shared" si="43"/>
        <v>10</v>
      </c>
      <c r="P867" s="631" t="str">
        <f t="shared" si="44"/>
        <v>Gastos_Gerais</v>
      </c>
    </row>
    <row r="868" spans="1:16" hidden="1" x14ac:dyDescent="0.2">
      <c r="A868" s="622">
        <f>IF(B868="","",COUNT('Diário 3º PA'!$A$4:$A$4242)+COUNT('Diário 4º PA'!$A$4:$A$2224)+COUNT('Diário 5º PA'!$A$4:$A$5221)+ROW()-3)</f>
        <v>7119</v>
      </c>
      <c r="B868" s="641">
        <v>44874</v>
      </c>
      <c r="C868" s="638">
        <v>44835</v>
      </c>
      <c r="D868" s="633" t="s">
        <v>115</v>
      </c>
      <c r="E868" s="633" t="s">
        <v>238</v>
      </c>
      <c r="F868" s="639">
        <v>299</v>
      </c>
      <c r="G868" s="633" t="s">
        <v>1663</v>
      </c>
      <c r="H868" s="627" t="s">
        <v>658</v>
      </c>
      <c r="I868" s="627" t="s">
        <v>659</v>
      </c>
      <c r="J868" s="629" t="s">
        <v>704</v>
      </c>
      <c r="K868" s="634" t="s">
        <v>704</v>
      </c>
      <c r="L868" s="657" t="s">
        <v>8848</v>
      </c>
      <c r="M868" s="656">
        <v>44874</v>
      </c>
      <c r="N868" s="630">
        <f t="shared" si="42"/>
        <v>11</v>
      </c>
      <c r="O868" s="630">
        <f t="shared" si="43"/>
        <v>10</v>
      </c>
      <c r="P868" s="631" t="str">
        <f t="shared" si="44"/>
        <v>Gastos_Gerais</v>
      </c>
    </row>
    <row r="869" spans="1:16" ht="24" hidden="1" x14ac:dyDescent="0.2">
      <c r="A869" s="622">
        <f>IF(B869="","",COUNT('Diário 3º PA'!$A$4:$A$4242)+COUNT('Diário 4º PA'!$A$4:$A$2224)+COUNT('Diário 5º PA'!$A$4:$A$5221)+ROW()-3)</f>
        <v>7120</v>
      </c>
      <c r="B869" s="641">
        <v>44875</v>
      </c>
      <c r="C869" s="642">
        <v>44835</v>
      </c>
      <c r="D869" s="633" t="s">
        <v>115</v>
      </c>
      <c r="E869" s="633" t="s">
        <v>238</v>
      </c>
      <c r="F869" s="639">
        <v>683.32</v>
      </c>
      <c r="G869" s="633" t="s">
        <v>921</v>
      </c>
      <c r="H869" s="633" t="s">
        <v>136</v>
      </c>
      <c r="I869" s="633" t="s">
        <v>5380</v>
      </c>
      <c r="J869" s="629" t="s">
        <v>704</v>
      </c>
      <c r="K869" s="657" t="s">
        <v>705</v>
      </c>
      <c r="L869" s="657" t="s">
        <v>8849</v>
      </c>
      <c r="M869" s="637">
        <v>44874</v>
      </c>
      <c r="N869" s="630">
        <f t="shared" si="42"/>
        <v>11</v>
      </c>
      <c r="O869" s="630">
        <f t="shared" si="43"/>
        <v>10</v>
      </c>
      <c r="P869" s="631" t="str">
        <f t="shared" si="44"/>
        <v>Gastos_Gerais</v>
      </c>
    </row>
    <row r="870" spans="1:16" hidden="1" x14ac:dyDescent="0.2">
      <c r="A870" s="622">
        <f>IF(B870="","",COUNT('Diário 3º PA'!$A$4:$A$4242)+COUNT('Diário 4º PA'!$A$4:$A$2224)+COUNT('Diário 5º PA'!$A$4:$A$5221)+ROW()-3)</f>
        <v>7121</v>
      </c>
      <c r="B870" s="641">
        <v>44875</v>
      </c>
      <c r="C870" s="638">
        <v>44835</v>
      </c>
      <c r="D870" s="626" t="s">
        <v>115</v>
      </c>
      <c r="E870" s="626" t="s">
        <v>230</v>
      </c>
      <c r="F870" s="639">
        <v>966.14</v>
      </c>
      <c r="G870" s="626" t="s">
        <v>230</v>
      </c>
      <c r="H870" s="626" t="s">
        <v>132</v>
      </c>
      <c r="I870" s="627" t="s">
        <v>5988</v>
      </c>
      <c r="J870" s="629" t="s">
        <v>704</v>
      </c>
      <c r="K870" s="635" t="s">
        <v>428</v>
      </c>
      <c r="L870" s="634">
        <v>88156231</v>
      </c>
      <c r="M870" s="641">
        <v>44875</v>
      </c>
      <c r="N870" s="630">
        <f t="shared" si="42"/>
        <v>11</v>
      </c>
      <c r="O870" s="630">
        <f t="shared" si="43"/>
        <v>10</v>
      </c>
      <c r="P870" s="631" t="str">
        <f t="shared" si="44"/>
        <v>Gastos_Gerais</v>
      </c>
    </row>
    <row r="871" spans="1:16" ht="24" hidden="1" x14ac:dyDescent="0.2">
      <c r="A871" s="622">
        <f>IF(B871="","",COUNT('Diário 3º PA'!$A$4:$A$4242)+COUNT('Diário 4º PA'!$A$4:$A$2224)+COUNT('Diário 5º PA'!$A$4:$A$5221)+ROW()-3)</f>
        <v>7122</v>
      </c>
      <c r="B871" s="641">
        <v>44875</v>
      </c>
      <c r="C871" s="638">
        <v>44866</v>
      </c>
      <c r="D871" s="626" t="s">
        <v>115</v>
      </c>
      <c r="E871" s="626" t="s">
        <v>270</v>
      </c>
      <c r="F871" s="639">
        <v>1143.76</v>
      </c>
      <c r="G871" s="626" t="s">
        <v>8850</v>
      </c>
      <c r="H871" s="626" t="s">
        <v>137</v>
      </c>
      <c r="I871" s="627" t="s">
        <v>8829</v>
      </c>
      <c r="J871" s="629" t="s">
        <v>704</v>
      </c>
      <c r="K871" s="635" t="s">
        <v>428</v>
      </c>
      <c r="L871" s="634">
        <v>759</v>
      </c>
      <c r="M871" s="641">
        <v>44869</v>
      </c>
      <c r="N871" s="630">
        <f t="shared" si="42"/>
        <v>11</v>
      </c>
      <c r="O871" s="630">
        <f t="shared" si="43"/>
        <v>11</v>
      </c>
      <c r="P871" s="631" t="str">
        <f t="shared" si="44"/>
        <v>Gastos_Gerais</v>
      </c>
    </row>
    <row r="872" spans="1:16" ht="24" hidden="1" x14ac:dyDescent="0.2">
      <c r="A872" s="622">
        <f>IF(B872="","",COUNT('Diário 3º PA'!$A$4:$A$4242)+COUNT('Diário 4º PA'!$A$4:$A$2224)+COUNT('Diário 5º PA'!$A$4:$A$5221)+ROW()-3)</f>
        <v>7123</v>
      </c>
      <c r="B872" s="641">
        <v>44875</v>
      </c>
      <c r="C872" s="642">
        <v>44835</v>
      </c>
      <c r="D872" s="633" t="s">
        <v>115</v>
      </c>
      <c r="E872" s="633" t="s">
        <v>238</v>
      </c>
      <c r="F872" s="639">
        <v>683.32</v>
      </c>
      <c r="G872" s="633" t="s">
        <v>921</v>
      </c>
      <c r="H872" s="633" t="s">
        <v>138</v>
      </c>
      <c r="I872" s="633" t="s">
        <v>5380</v>
      </c>
      <c r="J872" s="629" t="s">
        <v>704</v>
      </c>
      <c r="K872" s="657" t="s">
        <v>705</v>
      </c>
      <c r="L872" s="657" t="s">
        <v>8851</v>
      </c>
      <c r="M872" s="637">
        <v>44875</v>
      </c>
      <c r="N872" s="630">
        <f t="shared" si="42"/>
        <v>11</v>
      </c>
      <c r="O872" s="630">
        <f t="shared" si="43"/>
        <v>10</v>
      </c>
      <c r="P872" s="631" t="str">
        <f t="shared" si="44"/>
        <v>Gastos_Gerais</v>
      </c>
    </row>
    <row r="873" spans="1:16" ht="24" hidden="1" x14ac:dyDescent="0.2">
      <c r="A873" s="622">
        <f>IF(B873="","",COUNT('Diário 3º PA'!$A$4:$A$4242)+COUNT('Diário 4º PA'!$A$4:$A$2224)+COUNT('Diário 5º PA'!$A$4:$A$5221)+ROW()-3)</f>
        <v>7124</v>
      </c>
      <c r="B873" s="641">
        <v>44875</v>
      </c>
      <c r="C873" s="638">
        <v>44866</v>
      </c>
      <c r="D873" s="626" t="s">
        <v>115</v>
      </c>
      <c r="E873" s="626" t="s">
        <v>270</v>
      </c>
      <c r="F873" s="639">
        <v>1710</v>
      </c>
      <c r="G873" s="626" t="s">
        <v>8828</v>
      </c>
      <c r="H873" s="626" t="s">
        <v>137</v>
      </c>
      <c r="I873" s="627" t="s">
        <v>8829</v>
      </c>
      <c r="J873" s="629" t="s">
        <v>704</v>
      </c>
      <c r="K873" s="635" t="s">
        <v>428</v>
      </c>
      <c r="L873" s="634">
        <v>63</v>
      </c>
      <c r="M873" s="641">
        <v>44869</v>
      </c>
      <c r="N873" s="630">
        <f t="shared" si="42"/>
        <v>11</v>
      </c>
      <c r="O873" s="630">
        <f t="shared" si="43"/>
        <v>11</v>
      </c>
      <c r="P873" s="631" t="str">
        <f t="shared" si="44"/>
        <v>Gastos_Gerais</v>
      </c>
    </row>
    <row r="874" spans="1:16" hidden="1" x14ac:dyDescent="0.2">
      <c r="A874" s="622">
        <f>IF(B874="","",COUNT('Diário 3º PA'!$A$4:$A$4242)+COUNT('Diário 4º PA'!$A$4:$A$2224)+COUNT('Diário 5º PA'!$A$4:$A$5221)+ROW()-3)</f>
        <v>7125</v>
      </c>
      <c r="B874" s="641">
        <v>44875</v>
      </c>
      <c r="C874" s="638">
        <v>44835</v>
      </c>
      <c r="D874" s="626" t="s">
        <v>115</v>
      </c>
      <c r="E874" s="626" t="s">
        <v>230</v>
      </c>
      <c r="F874" s="639">
        <v>6967.25</v>
      </c>
      <c r="G874" s="626" t="s">
        <v>230</v>
      </c>
      <c r="H874" s="626" t="s">
        <v>135</v>
      </c>
      <c r="I874" s="627" t="s">
        <v>5988</v>
      </c>
      <c r="J874" s="629" t="s">
        <v>704</v>
      </c>
      <c r="K874" s="635" t="s">
        <v>428</v>
      </c>
      <c r="L874" s="634">
        <v>88922236</v>
      </c>
      <c r="M874" s="641">
        <v>44875</v>
      </c>
      <c r="N874" s="630">
        <f t="shared" si="42"/>
        <v>11</v>
      </c>
      <c r="O874" s="630">
        <f t="shared" si="43"/>
        <v>10</v>
      </c>
      <c r="P874" s="631" t="str">
        <f t="shared" si="44"/>
        <v>Gastos_Gerais</v>
      </c>
    </row>
    <row r="875" spans="1:16" hidden="1" x14ac:dyDescent="0.2">
      <c r="A875" s="622">
        <f>IF(B875="","",COUNT('Diário 3º PA'!$A$4:$A$4242)+COUNT('Diário 4º PA'!$A$4:$A$2224)+COUNT('Diário 5º PA'!$A$4:$A$5221)+ROW()-3)</f>
        <v>7126</v>
      </c>
      <c r="B875" s="641">
        <v>44875</v>
      </c>
      <c r="C875" s="638">
        <v>44835</v>
      </c>
      <c r="D875" s="626" t="s">
        <v>115</v>
      </c>
      <c r="E875" s="626" t="s">
        <v>230</v>
      </c>
      <c r="F875" s="639">
        <v>5183.18</v>
      </c>
      <c r="G875" s="626" t="s">
        <v>230</v>
      </c>
      <c r="H875" s="626" t="s">
        <v>129</v>
      </c>
      <c r="I875" s="627" t="s">
        <v>5988</v>
      </c>
      <c r="J875" s="629" t="s">
        <v>704</v>
      </c>
      <c r="K875" s="635" t="s">
        <v>428</v>
      </c>
      <c r="L875" s="634">
        <v>89374593</v>
      </c>
      <c r="M875" s="641">
        <v>44875</v>
      </c>
      <c r="N875" s="630">
        <f t="shared" si="42"/>
        <v>11</v>
      </c>
      <c r="O875" s="630">
        <f t="shared" si="43"/>
        <v>10</v>
      </c>
      <c r="P875" s="631" t="str">
        <f t="shared" si="44"/>
        <v>Gastos_Gerais</v>
      </c>
    </row>
    <row r="876" spans="1:16" ht="24" hidden="1" x14ac:dyDescent="0.2">
      <c r="A876" s="622">
        <f>IF(B876="","",COUNT('Diário 3º PA'!$A$4:$A$4242)+COUNT('Diário 4º PA'!$A$4:$A$2224)+COUNT('Diário 5º PA'!$A$4:$A$5221)+ROW()-3)</f>
        <v>7127</v>
      </c>
      <c r="B876" s="641">
        <v>44875</v>
      </c>
      <c r="C876" s="642">
        <v>44835</v>
      </c>
      <c r="D876" s="633" t="s">
        <v>115</v>
      </c>
      <c r="E876" s="633" t="s">
        <v>238</v>
      </c>
      <c r="F876" s="639">
        <v>754.51</v>
      </c>
      <c r="G876" s="626" t="s">
        <v>921</v>
      </c>
      <c r="H876" s="633" t="s">
        <v>135</v>
      </c>
      <c r="I876" s="633" t="s">
        <v>5380</v>
      </c>
      <c r="J876" s="629" t="s">
        <v>704</v>
      </c>
      <c r="K876" s="657" t="s">
        <v>705</v>
      </c>
      <c r="L876" s="657" t="s">
        <v>8852</v>
      </c>
      <c r="M876" s="637">
        <v>44875</v>
      </c>
      <c r="N876" s="630">
        <f t="shared" si="42"/>
        <v>11</v>
      </c>
      <c r="O876" s="630">
        <f t="shared" si="43"/>
        <v>10</v>
      </c>
      <c r="P876" s="631" t="str">
        <f t="shared" si="44"/>
        <v>Gastos_Gerais</v>
      </c>
    </row>
    <row r="877" spans="1:16" ht="24" hidden="1" x14ac:dyDescent="0.2">
      <c r="A877" s="622">
        <f>IF(B877="","",COUNT('Diário 3º PA'!$A$4:$A$4242)+COUNT('Diário 4º PA'!$A$4:$A$2224)+COUNT('Diário 5º PA'!$A$4:$A$5221)+ROW()-3)</f>
        <v>7128</v>
      </c>
      <c r="B877" s="641">
        <v>44875</v>
      </c>
      <c r="C877" s="638">
        <v>44835</v>
      </c>
      <c r="D877" s="633" t="s">
        <v>115</v>
      </c>
      <c r="E877" s="626" t="s">
        <v>308</v>
      </c>
      <c r="F877" s="639">
        <v>1805.5</v>
      </c>
      <c r="G877" s="626" t="s">
        <v>5981</v>
      </c>
      <c r="H877" s="626" t="s">
        <v>139</v>
      </c>
      <c r="I877" s="627" t="s">
        <v>7771</v>
      </c>
      <c r="J877" s="629" t="s">
        <v>704</v>
      </c>
      <c r="K877" s="635" t="s">
        <v>428</v>
      </c>
      <c r="L877" s="634">
        <v>4665</v>
      </c>
      <c r="M877" s="641">
        <v>44873</v>
      </c>
      <c r="N877" s="630">
        <f t="shared" si="42"/>
        <v>11</v>
      </c>
      <c r="O877" s="630">
        <f t="shared" si="43"/>
        <v>10</v>
      </c>
      <c r="P877" s="631" t="str">
        <f t="shared" si="44"/>
        <v>Gastos_Gerais</v>
      </c>
    </row>
    <row r="878" spans="1:16" ht="36" hidden="1" x14ac:dyDescent="0.2">
      <c r="A878" s="622">
        <f>IF(B878="","",COUNT('Diário 3º PA'!$A$4:$A$4242)+COUNT('Diário 4º PA'!$A$4:$A$2224)+COUNT('Diário 5º PA'!$A$4:$A$5221)+ROW()-3)</f>
        <v>7129</v>
      </c>
      <c r="B878" s="641">
        <v>44875</v>
      </c>
      <c r="C878" s="642">
        <v>44866</v>
      </c>
      <c r="D878" s="633" t="s">
        <v>115</v>
      </c>
      <c r="E878" s="633" t="s">
        <v>354</v>
      </c>
      <c r="F878" s="639">
        <v>19655.599999999999</v>
      </c>
      <c r="G878" s="633" t="s">
        <v>8853</v>
      </c>
      <c r="H878" s="633" t="s">
        <v>138</v>
      </c>
      <c r="I878" s="627" t="s">
        <v>4639</v>
      </c>
      <c r="J878" s="629" t="s">
        <v>704</v>
      </c>
      <c r="K878" s="635" t="s">
        <v>428</v>
      </c>
      <c r="L878" s="657">
        <v>202255</v>
      </c>
      <c r="M878" s="659">
        <v>44873</v>
      </c>
      <c r="N878" s="630">
        <f t="shared" si="42"/>
        <v>11</v>
      </c>
      <c r="O878" s="630">
        <f t="shared" si="43"/>
        <v>11</v>
      </c>
      <c r="P878" s="631" t="str">
        <f t="shared" si="44"/>
        <v>Gastos_Gerais</v>
      </c>
    </row>
    <row r="879" spans="1:16" ht="24" hidden="1" x14ac:dyDescent="0.2">
      <c r="A879" s="622">
        <f>IF(B879="","",COUNT('Diário 3º PA'!$A$4:$A$4242)+COUNT('Diário 4º PA'!$A$4:$A$2224)+COUNT('Diário 5º PA'!$A$4:$A$5221)+ROW()-3)</f>
        <v>7130</v>
      </c>
      <c r="B879" s="641">
        <v>44875</v>
      </c>
      <c r="C879" s="642">
        <v>44866</v>
      </c>
      <c r="D879" s="633" t="s">
        <v>104</v>
      </c>
      <c r="E879" s="626" t="s">
        <v>195</v>
      </c>
      <c r="F879" s="639">
        <v>333.73</v>
      </c>
      <c r="G879" s="626" t="s">
        <v>8854</v>
      </c>
      <c r="H879" s="626" t="s">
        <v>139</v>
      </c>
      <c r="I879" s="627" t="s">
        <v>8855</v>
      </c>
      <c r="J879" s="634" t="s">
        <v>5990</v>
      </c>
      <c r="K879" s="635" t="s">
        <v>428</v>
      </c>
      <c r="L879" s="634">
        <v>5822</v>
      </c>
      <c r="M879" s="641">
        <v>44874</v>
      </c>
      <c r="N879" s="630">
        <f t="shared" si="42"/>
        <v>11</v>
      </c>
      <c r="O879" s="630">
        <f t="shared" si="43"/>
        <v>11</v>
      </c>
      <c r="P879" s="631" t="str">
        <f t="shared" si="44"/>
        <v>Gastos_com_Pessoal</v>
      </c>
    </row>
    <row r="880" spans="1:16" ht="24" hidden="1" x14ac:dyDescent="0.2">
      <c r="A880" s="622">
        <f>IF(B880="","",COUNT('Diário 3º PA'!$A$4:$A$4242)+COUNT('Diário 4º PA'!$A$4:$A$2224)+COUNT('Diário 5º PA'!$A$4:$A$5221)+ROW()-3)</f>
        <v>7131</v>
      </c>
      <c r="B880" s="641">
        <v>44875</v>
      </c>
      <c r="C880" s="638">
        <v>44866</v>
      </c>
      <c r="D880" s="626" t="s">
        <v>115</v>
      </c>
      <c r="E880" s="626" t="s">
        <v>366</v>
      </c>
      <c r="F880" s="639">
        <v>24.98</v>
      </c>
      <c r="G880" s="626" t="s">
        <v>4644</v>
      </c>
      <c r="H880" s="626" t="s">
        <v>139</v>
      </c>
      <c r="I880" s="627" t="s">
        <v>4803</v>
      </c>
      <c r="J880" s="634" t="s">
        <v>1464</v>
      </c>
      <c r="K880" s="635" t="s">
        <v>428</v>
      </c>
      <c r="L880" s="634">
        <v>6965</v>
      </c>
      <c r="M880" s="641">
        <v>44875</v>
      </c>
      <c r="N880" s="630">
        <f t="shared" si="42"/>
        <v>11</v>
      </c>
      <c r="O880" s="630">
        <f t="shared" si="43"/>
        <v>11</v>
      </c>
      <c r="P880" s="631" t="str">
        <f t="shared" si="44"/>
        <v>Gastos_Gerais</v>
      </c>
    </row>
    <row r="881" spans="1:16" ht="24" hidden="1" x14ac:dyDescent="0.2">
      <c r="A881" s="622">
        <f>IF(B881="","",COUNT('Diário 3º PA'!$A$4:$A$4242)+COUNT('Diário 4º PA'!$A$4:$A$2224)+COUNT('Diário 5º PA'!$A$4:$A$5221)+ROW()-3)</f>
        <v>7132</v>
      </c>
      <c r="B881" s="641">
        <v>44875</v>
      </c>
      <c r="C881" s="638">
        <v>44866</v>
      </c>
      <c r="D881" s="626" t="s">
        <v>115</v>
      </c>
      <c r="E881" s="626" t="s">
        <v>366</v>
      </c>
      <c r="F881" s="639">
        <v>20.96</v>
      </c>
      <c r="G881" s="626" t="s">
        <v>4644</v>
      </c>
      <c r="H881" s="626" t="s">
        <v>135</v>
      </c>
      <c r="I881" s="627" t="s">
        <v>2396</v>
      </c>
      <c r="J881" s="634" t="s">
        <v>1464</v>
      </c>
      <c r="K881" s="635" t="s">
        <v>428</v>
      </c>
      <c r="L881" s="634">
        <v>206932</v>
      </c>
      <c r="M881" s="641">
        <v>44874</v>
      </c>
      <c r="N881" s="630">
        <f t="shared" si="42"/>
        <v>11</v>
      </c>
      <c r="O881" s="630">
        <f t="shared" si="43"/>
        <v>11</v>
      </c>
      <c r="P881" s="631" t="str">
        <f t="shared" si="44"/>
        <v>Gastos_Gerais</v>
      </c>
    </row>
    <row r="882" spans="1:16" ht="24" hidden="1" x14ac:dyDescent="0.2">
      <c r="A882" s="622">
        <f>IF(B882="","",COUNT('Diário 3º PA'!$A$4:$A$4242)+COUNT('Diário 4º PA'!$A$4:$A$2224)+COUNT('Diário 5º PA'!$A$4:$A$5221)+ROW()-3)</f>
        <v>7133</v>
      </c>
      <c r="B882" s="641">
        <v>44875</v>
      </c>
      <c r="C882" s="638">
        <v>44866</v>
      </c>
      <c r="D882" s="626" t="s">
        <v>115</v>
      </c>
      <c r="E882" s="626" t="s">
        <v>358</v>
      </c>
      <c r="F882" s="639">
        <v>310</v>
      </c>
      <c r="G882" s="633" t="s">
        <v>8856</v>
      </c>
      <c r="H882" s="626" t="s">
        <v>130</v>
      </c>
      <c r="I882" s="627" t="s">
        <v>8857</v>
      </c>
      <c r="J882" s="634" t="s">
        <v>1464</v>
      </c>
      <c r="K882" s="635" t="s">
        <v>428</v>
      </c>
      <c r="L882" s="634">
        <v>6079</v>
      </c>
      <c r="M882" s="641">
        <v>44874</v>
      </c>
      <c r="N882" s="630">
        <f t="shared" si="42"/>
        <v>11</v>
      </c>
      <c r="O882" s="630">
        <f t="shared" si="43"/>
        <v>11</v>
      </c>
      <c r="P882" s="631" t="str">
        <f t="shared" si="44"/>
        <v>Gastos_Gerais</v>
      </c>
    </row>
    <row r="883" spans="1:16" ht="36" hidden="1" x14ac:dyDescent="0.2">
      <c r="A883" s="622">
        <f>IF(B883="","",COUNT('Diário 3º PA'!$A$4:$A$4242)+COUNT('Diário 4º PA'!$A$4:$A$2224)+COUNT('Diário 5º PA'!$A$4:$A$5221)+ROW()-3)</f>
        <v>7134</v>
      </c>
      <c r="B883" s="641">
        <v>44875</v>
      </c>
      <c r="C883" s="638">
        <v>44866</v>
      </c>
      <c r="D883" s="626" t="s">
        <v>104</v>
      </c>
      <c r="E883" s="626" t="s">
        <v>204</v>
      </c>
      <c r="F883" s="639">
        <v>85.5</v>
      </c>
      <c r="G883" s="626" t="s">
        <v>8858</v>
      </c>
      <c r="H883" s="627" t="s">
        <v>127</v>
      </c>
      <c r="I883" s="627" t="s">
        <v>1299</v>
      </c>
      <c r="J883" s="634" t="s">
        <v>1464</v>
      </c>
      <c r="K883" s="635" t="s">
        <v>666</v>
      </c>
      <c r="L883" s="634"/>
      <c r="M883" s="641">
        <v>44875</v>
      </c>
      <c r="N883" s="630">
        <f t="shared" si="42"/>
        <v>11</v>
      </c>
      <c r="O883" s="630">
        <f t="shared" si="43"/>
        <v>11</v>
      </c>
      <c r="P883" s="631" t="str">
        <f t="shared" si="44"/>
        <v>Gastos_com_Pessoal</v>
      </c>
    </row>
    <row r="884" spans="1:16" ht="24" hidden="1" x14ac:dyDescent="0.2">
      <c r="A884" s="622">
        <f>IF(B884="","",COUNT('Diário 3º PA'!$A$4:$A$4242)+COUNT('Diário 4º PA'!$A$4:$A$2224)+COUNT('Diário 5º PA'!$A$4:$A$5221)+ROW()-3)</f>
        <v>7135</v>
      </c>
      <c r="B884" s="641">
        <v>44875</v>
      </c>
      <c r="C884" s="638">
        <v>44866</v>
      </c>
      <c r="D884" s="626" t="s">
        <v>115</v>
      </c>
      <c r="E884" s="626" t="s">
        <v>342</v>
      </c>
      <c r="F884" s="669">
        <v>261</v>
      </c>
      <c r="G884" s="626" t="s">
        <v>8859</v>
      </c>
      <c r="H884" s="626" t="s">
        <v>135</v>
      </c>
      <c r="I884" s="627" t="s">
        <v>8860</v>
      </c>
      <c r="J884" s="634" t="s">
        <v>1464</v>
      </c>
      <c r="K884" s="635" t="s">
        <v>428</v>
      </c>
      <c r="L884" s="634">
        <v>10678</v>
      </c>
      <c r="M884" s="641">
        <v>44874</v>
      </c>
      <c r="N884" s="630">
        <f t="shared" si="42"/>
        <v>11</v>
      </c>
      <c r="O884" s="630">
        <f t="shared" si="43"/>
        <v>11</v>
      </c>
      <c r="P884" s="631" t="str">
        <f t="shared" si="44"/>
        <v>Gastos_Gerais</v>
      </c>
    </row>
    <row r="885" spans="1:16" ht="36" hidden="1" x14ac:dyDescent="0.2">
      <c r="A885" s="622">
        <f>IF(B885="","",COUNT('Diário 3º PA'!$A$4:$A$4242)+COUNT('Diário 4º PA'!$A$4:$A$2224)+COUNT('Diário 5º PA'!$A$4:$A$5221)+ROW()-3)</f>
        <v>7136</v>
      </c>
      <c r="B885" s="641">
        <v>44875</v>
      </c>
      <c r="C885" s="658">
        <v>44835</v>
      </c>
      <c r="D885" s="633" t="s">
        <v>115</v>
      </c>
      <c r="E885" s="633" t="s">
        <v>268</v>
      </c>
      <c r="F885" s="639">
        <v>360</v>
      </c>
      <c r="G885" s="633" t="s">
        <v>5357</v>
      </c>
      <c r="H885" s="633" t="s">
        <v>132</v>
      </c>
      <c r="I885" s="633" t="s">
        <v>1033</v>
      </c>
      <c r="J885" s="629" t="s">
        <v>704</v>
      </c>
      <c r="K885" s="635" t="s">
        <v>705</v>
      </c>
      <c r="L885" s="657" t="s">
        <v>8861</v>
      </c>
      <c r="M885" s="641">
        <v>44874</v>
      </c>
      <c r="N885" s="630">
        <f t="shared" si="42"/>
        <v>11</v>
      </c>
      <c r="O885" s="630">
        <f t="shared" si="43"/>
        <v>10</v>
      </c>
      <c r="P885" s="631" t="str">
        <f t="shared" si="44"/>
        <v>Gastos_Gerais</v>
      </c>
    </row>
    <row r="886" spans="1:16" ht="24" hidden="1" x14ac:dyDescent="0.2">
      <c r="A886" s="622">
        <f>IF(B886="","",COUNT('Diário 3º PA'!$A$4:$A$4242)+COUNT('Diário 4º PA'!$A$4:$A$2224)+COUNT('Diário 5º PA'!$A$4:$A$5221)+ROW()-3)</f>
        <v>7137</v>
      </c>
      <c r="B886" s="641">
        <v>44875</v>
      </c>
      <c r="C886" s="658">
        <v>44835</v>
      </c>
      <c r="D886" s="633" t="s">
        <v>115</v>
      </c>
      <c r="E886" s="626" t="s">
        <v>378</v>
      </c>
      <c r="F886" s="639">
        <v>171.59</v>
      </c>
      <c r="G886" s="626" t="s">
        <v>8862</v>
      </c>
      <c r="H886" s="626" t="s">
        <v>139</v>
      </c>
      <c r="I886" s="627" t="s">
        <v>8863</v>
      </c>
      <c r="J886" s="629" t="s">
        <v>704</v>
      </c>
      <c r="K886" s="635" t="s">
        <v>428</v>
      </c>
      <c r="L886" s="634">
        <v>16944</v>
      </c>
      <c r="M886" s="641">
        <v>44862</v>
      </c>
      <c r="N886" s="630">
        <f t="shared" si="42"/>
        <v>11</v>
      </c>
      <c r="O886" s="630">
        <f t="shared" si="43"/>
        <v>10</v>
      </c>
      <c r="P886" s="631" t="str">
        <f t="shared" si="44"/>
        <v>Gastos_Gerais</v>
      </c>
    </row>
    <row r="887" spans="1:16" ht="24" hidden="1" x14ac:dyDescent="0.2">
      <c r="A887" s="622">
        <f>IF(B887="","",COUNT('Diário 3º PA'!$A$4:$A$4242)+COUNT('Diário 4º PA'!$A$4:$A$2224)+COUNT('Diário 5º PA'!$A$4:$A$5221)+ROW()-3)</f>
        <v>7138</v>
      </c>
      <c r="B887" s="641">
        <v>44875</v>
      </c>
      <c r="C887" s="658">
        <v>44866</v>
      </c>
      <c r="D887" s="626" t="s">
        <v>104</v>
      </c>
      <c r="E887" s="626" t="s">
        <v>204</v>
      </c>
      <c r="F887" s="639">
        <v>608.42999999999995</v>
      </c>
      <c r="G887" s="626" t="s">
        <v>8864</v>
      </c>
      <c r="H887" s="626" t="s">
        <v>127</v>
      </c>
      <c r="I887" s="627" t="s">
        <v>3529</v>
      </c>
      <c r="J887" s="629" t="s">
        <v>704</v>
      </c>
      <c r="K887" s="635" t="s">
        <v>8569</v>
      </c>
      <c r="L887" s="634" t="s">
        <v>8865</v>
      </c>
      <c r="M887" s="641">
        <v>44876</v>
      </c>
      <c r="N887" s="630">
        <f t="shared" si="42"/>
        <v>11</v>
      </c>
      <c r="O887" s="630">
        <f t="shared" si="43"/>
        <v>11</v>
      </c>
      <c r="P887" s="631" t="str">
        <f t="shared" si="44"/>
        <v>Gastos_com_Pessoal</v>
      </c>
    </row>
    <row r="888" spans="1:16" ht="24" hidden="1" x14ac:dyDescent="0.2">
      <c r="A888" s="622">
        <f>IF(B888="","",COUNT('Diário 3º PA'!$A$4:$A$4242)+COUNT('Diário 4º PA'!$A$4:$A$2224)+COUNT('Diário 5º PA'!$A$4:$A$5221)+ROW()-3)</f>
        <v>7139</v>
      </c>
      <c r="B888" s="641">
        <v>44875</v>
      </c>
      <c r="C888" s="642">
        <v>44835</v>
      </c>
      <c r="D888" s="633" t="s">
        <v>115</v>
      </c>
      <c r="E888" s="633" t="s">
        <v>238</v>
      </c>
      <c r="F888" s="639">
        <v>683.32</v>
      </c>
      <c r="G888" s="633" t="s">
        <v>921</v>
      </c>
      <c r="H888" s="633" t="s">
        <v>134</v>
      </c>
      <c r="I888" s="633" t="s">
        <v>5380</v>
      </c>
      <c r="J888" s="629" t="s">
        <v>704</v>
      </c>
      <c r="K888" s="657" t="s">
        <v>705</v>
      </c>
      <c r="L888" s="657" t="s">
        <v>8866</v>
      </c>
      <c r="M888" s="637">
        <v>44875</v>
      </c>
      <c r="N888" s="630">
        <f t="shared" si="42"/>
        <v>11</v>
      </c>
      <c r="O888" s="630">
        <f t="shared" si="43"/>
        <v>10</v>
      </c>
      <c r="P888" s="631" t="str">
        <f t="shared" si="44"/>
        <v>Gastos_Gerais</v>
      </c>
    </row>
    <row r="889" spans="1:16" ht="48" hidden="1" x14ac:dyDescent="0.2">
      <c r="A889" s="622">
        <f>IF(B889="","",COUNT('Diário 3º PA'!$A$4:$A$4242)+COUNT('Diário 4º PA'!$A$4:$A$2224)+COUNT('Diário 5º PA'!$A$4:$A$5221)+ROW()-3)</f>
        <v>7140</v>
      </c>
      <c r="B889" s="641">
        <v>44875</v>
      </c>
      <c r="C889" s="642">
        <v>44835</v>
      </c>
      <c r="D889" s="633" t="s">
        <v>115</v>
      </c>
      <c r="E889" s="633" t="s">
        <v>282</v>
      </c>
      <c r="F889" s="639">
        <v>2306.67</v>
      </c>
      <c r="G889" s="633" t="s">
        <v>652</v>
      </c>
      <c r="H889" s="633" t="s">
        <v>128</v>
      </c>
      <c r="I889" s="633" t="s">
        <v>651</v>
      </c>
      <c r="J889" s="629" t="s">
        <v>704</v>
      </c>
      <c r="K889" s="634" t="s">
        <v>704</v>
      </c>
      <c r="L889" s="657">
        <v>1672062</v>
      </c>
      <c r="M889" s="637">
        <v>44875</v>
      </c>
      <c r="N889" s="630">
        <f t="shared" si="42"/>
        <v>11</v>
      </c>
      <c r="O889" s="630">
        <f t="shared" si="43"/>
        <v>10</v>
      </c>
      <c r="P889" s="631" t="str">
        <f t="shared" si="44"/>
        <v>Gastos_Gerais</v>
      </c>
    </row>
    <row r="890" spans="1:16" ht="24" hidden="1" x14ac:dyDescent="0.2">
      <c r="A890" s="622">
        <f>IF(B890="","",COUNT('Diário 3º PA'!$A$4:$A$4242)+COUNT('Diário 4º PA'!$A$4:$A$2224)+COUNT('Diário 5º PA'!$A$4:$A$5221)+ROW()-3)</f>
        <v>7141</v>
      </c>
      <c r="B890" s="641">
        <v>44875</v>
      </c>
      <c r="C890" s="642">
        <v>44835</v>
      </c>
      <c r="D890" s="633" t="s">
        <v>115</v>
      </c>
      <c r="E890" s="633" t="s">
        <v>238</v>
      </c>
      <c r="F890" s="639">
        <v>754.51</v>
      </c>
      <c r="G890" s="626" t="s">
        <v>921</v>
      </c>
      <c r="H890" s="633" t="s">
        <v>129</v>
      </c>
      <c r="I890" s="633" t="s">
        <v>5380</v>
      </c>
      <c r="J890" s="629" t="s">
        <v>704</v>
      </c>
      <c r="K890" s="657" t="s">
        <v>705</v>
      </c>
      <c r="L890" s="657" t="s">
        <v>8867</v>
      </c>
      <c r="M890" s="637">
        <v>44875</v>
      </c>
      <c r="N890" s="630">
        <f t="shared" si="42"/>
        <v>11</v>
      </c>
      <c r="O890" s="630">
        <f t="shared" si="43"/>
        <v>10</v>
      </c>
      <c r="P890" s="631" t="str">
        <f t="shared" si="44"/>
        <v>Gastos_Gerais</v>
      </c>
    </row>
    <row r="891" spans="1:16" hidden="1" x14ac:dyDescent="0.2">
      <c r="A891" s="622">
        <f>IF(B891="","",COUNT('Diário 3º PA'!$A$4:$A$4242)+COUNT('Diário 4º PA'!$A$4:$A$2224)+COUNT('Diário 5º PA'!$A$4:$A$5221)+ROW()-3)</f>
        <v>7142</v>
      </c>
      <c r="B891" s="641">
        <v>44875</v>
      </c>
      <c r="C891" s="642">
        <v>44835</v>
      </c>
      <c r="D891" s="633" t="s">
        <v>115</v>
      </c>
      <c r="E891" s="626" t="s">
        <v>302</v>
      </c>
      <c r="F891" s="639">
        <v>27304.1</v>
      </c>
      <c r="G891" s="626" t="s">
        <v>8868</v>
      </c>
      <c r="H891" s="633" t="s">
        <v>136</v>
      </c>
      <c r="I891" s="627" t="s">
        <v>810</v>
      </c>
      <c r="J891" s="629" t="s">
        <v>704</v>
      </c>
      <c r="K891" s="635" t="s">
        <v>428</v>
      </c>
      <c r="L891" s="634">
        <v>195</v>
      </c>
      <c r="M891" s="641">
        <v>44874</v>
      </c>
      <c r="N891" s="630">
        <f t="shared" si="42"/>
        <v>11</v>
      </c>
      <c r="O891" s="630">
        <f t="shared" si="43"/>
        <v>10</v>
      </c>
      <c r="P891" s="631" t="str">
        <f t="shared" si="44"/>
        <v>Gastos_Gerais</v>
      </c>
    </row>
    <row r="892" spans="1:16" ht="24" hidden="1" x14ac:dyDescent="0.2">
      <c r="A892" s="622">
        <f>IF(B892="","",COUNT('Diário 3º PA'!$A$4:$A$4242)+COUNT('Diário 4º PA'!$A$4:$A$2224)+COUNT('Diário 5º PA'!$A$4:$A$5221)+ROW()-3)</f>
        <v>7143</v>
      </c>
      <c r="B892" s="641">
        <v>44875</v>
      </c>
      <c r="C892" s="642">
        <v>44835</v>
      </c>
      <c r="D892" s="633" t="s">
        <v>115</v>
      </c>
      <c r="E892" s="633" t="s">
        <v>238</v>
      </c>
      <c r="F892" s="639">
        <v>683.32</v>
      </c>
      <c r="G892" s="633" t="s">
        <v>921</v>
      </c>
      <c r="H892" s="633" t="s">
        <v>132</v>
      </c>
      <c r="I892" s="633" t="s">
        <v>5380</v>
      </c>
      <c r="J892" s="629" t="s">
        <v>704</v>
      </c>
      <c r="K892" s="657" t="s">
        <v>705</v>
      </c>
      <c r="L892" s="657" t="s">
        <v>8869</v>
      </c>
      <c r="M892" s="637">
        <v>44875</v>
      </c>
      <c r="N892" s="630">
        <f t="shared" si="42"/>
        <v>11</v>
      </c>
      <c r="O892" s="630">
        <f t="shared" si="43"/>
        <v>10</v>
      </c>
      <c r="P892" s="631" t="str">
        <f t="shared" si="44"/>
        <v>Gastos_Gerais</v>
      </c>
    </row>
    <row r="893" spans="1:16" ht="36" hidden="1" x14ac:dyDescent="0.2">
      <c r="A893" s="622">
        <f>IF(B893="","",COUNT('Diário 3º PA'!$A$4:$A$4242)+COUNT('Diário 4º PA'!$A$4:$A$2224)+COUNT('Diário 5º PA'!$A$4:$A$5221)+ROW()-3)</f>
        <v>7144</v>
      </c>
      <c r="B893" s="641">
        <v>44875</v>
      </c>
      <c r="C893" s="658">
        <v>44835</v>
      </c>
      <c r="D893" s="633" t="s">
        <v>115</v>
      </c>
      <c r="E893" s="633" t="s">
        <v>268</v>
      </c>
      <c r="F893" s="639">
        <v>447.16</v>
      </c>
      <c r="G893" s="633" t="s">
        <v>5341</v>
      </c>
      <c r="H893" s="633" t="s">
        <v>138</v>
      </c>
      <c r="I893" s="633" t="s">
        <v>1033</v>
      </c>
      <c r="J893" s="629" t="s">
        <v>704</v>
      </c>
      <c r="K893" s="635" t="s">
        <v>705</v>
      </c>
      <c r="L893" s="657" t="s">
        <v>8870</v>
      </c>
      <c r="M893" s="641">
        <v>44875</v>
      </c>
      <c r="N893" s="630">
        <f t="shared" si="42"/>
        <v>11</v>
      </c>
      <c r="O893" s="630">
        <f t="shared" si="43"/>
        <v>10</v>
      </c>
      <c r="P893" s="631" t="str">
        <f t="shared" si="44"/>
        <v>Gastos_Gerais</v>
      </c>
    </row>
    <row r="894" spans="1:16" hidden="1" x14ac:dyDescent="0.2">
      <c r="A894" s="622">
        <f>IF(B894="","",COUNT('Diário 3º PA'!$A$4:$A$4242)+COUNT('Diário 4º PA'!$A$4:$A$2224)+COUNT('Diário 5º PA'!$A$4:$A$5221)+ROW()-3)</f>
        <v>7145</v>
      </c>
      <c r="B894" s="641">
        <v>44875</v>
      </c>
      <c r="C894" s="658">
        <v>44866</v>
      </c>
      <c r="D894" s="633" t="s">
        <v>115</v>
      </c>
      <c r="E894" s="626" t="s">
        <v>328</v>
      </c>
      <c r="F894" s="639">
        <v>1500</v>
      </c>
      <c r="G894" s="626" t="s">
        <v>1137</v>
      </c>
      <c r="H894" s="626" t="s">
        <v>135</v>
      </c>
      <c r="I894" s="627" t="s">
        <v>727</v>
      </c>
      <c r="J894" s="629" t="s">
        <v>704</v>
      </c>
      <c r="K894" s="634" t="s">
        <v>428</v>
      </c>
      <c r="L894" s="634">
        <v>1999631</v>
      </c>
      <c r="M894" s="641">
        <v>44876</v>
      </c>
      <c r="N894" s="630">
        <f t="shared" si="42"/>
        <v>11</v>
      </c>
      <c r="O894" s="630">
        <f t="shared" si="43"/>
        <v>11</v>
      </c>
      <c r="P894" s="631" t="str">
        <f t="shared" si="44"/>
        <v>Gastos_Gerais</v>
      </c>
    </row>
    <row r="895" spans="1:16" ht="24" hidden="1" x14ac:dyDescent="0.2">
      <c r="A895" s="622">
        <f>IF(B895="","",COUNT('Diário 3º PA'!$A$4:$A$4242)+COUNT('Diário 4º PA'!$A$4:$A$2224)+COUNT('Diário 5º PA'!$A$4:$A$5221)+ROW()-3)</f>
        <v>7146</v>
      </c>
      <c r="B895" s="641">
        <v>44875</v>
      </c>
      <c r="C895" s="638">
        <v>44866</v>
      </c>
      <c r="D895" s="626" t="s">
        <v>104</v>
      </c>
      <c r="E895" s="626" t="s">
        <v>187</v>
      </c>
      <c r="F895" s="639">
        <v>596.6</v>
      </c>
      <c r="G895" s="626" t="s">
        <v>1019</v>
      </c>
      <c r="H895" s="626" t="s">
        <v>131</v>
      </c>
      <c r="I895" s="627" t="s">
        <v>8447</v>
      </c>
      <c r="J895" s="634" t="s">
        <v>5990</v>
      </c>
      <c r="K895" s="632" t="s">
        <v>1531</v>
      </c>
      <c r="L895" s="634">
        <v>797418618</v>
      </c>
      <c r="M895" s="641">
        <v>44875</v>
      </c>
      <c r="N895" s="630">
        <f t="shared" si="42"/>
        <v>11</v>
      </c>
      <c r="O895" s="630">
        <f t="shared" si="43"/>
        <v>11</v>
      </c>
      <c r="P895" s="631" t="str">
        <f t="shared" si="44"/>
        <v>Gastos_com_Pessoal</v>
      </c>
    </row>
    <row r="896" spans="1:16" ht="24" hidden="1" x14ac:dyDescent="0.2">
      <c r="A896" s="622">
        <f>IF(B896="","",COUNT('Diário 3º PA'!$A$4:$A$4242)+COUNT('Diário 4º PA'!$A$4:$A$2224)+COUNT('Diário 5º PA'!$A$4:$A$5221)+ROW()-3)</f>
        <v>7147</v>
      </c>
      <c r="B896" s="641">
        <v>44875</v>
      </c>
      <c r="C896" s="638">
        <v>44866</v>
      </c>
      <c r="D896" s="626" t="s">
        <v>104</v>
      </c>
      <c r="E896" s="626" t="s">
        <v>189</v>
      </c>
      <c r="F896" s="639">
        <v>417.62</v>
      </c>
      <c r="G896" s="626" t="s">
        <v>915</v>
      </c>
      <c r="H896" s="626" t="s">
        <v>131</v>
      </c>
      <c r="I896" s="627" t="s">
        <v>8447</v>
      </c>
      <c r="J896" s="634" t="s">
        <v>5990</v>
      </c>
      <c r="K896" s="632" t="s">
        <v>1531</v>
      </c>
      <c r="L896" s="634">
        <v>797418618</v>
      </c>
      <c r="M896" s="641">
        <v>44875</v>
      </c>
      <c r="N896" s="630">
        <f t="shared" si="42"/>
        <v>11</v>
      </c>
      <c r="O896" s="630">
        <f t="shared" si="43"/>
        <v>11</v>
      </c>
      <c r="P896" s="631" t="str">
        <f t="shared" si="44"/>
        <v>Gastos_com_Pessoal</v>
      </c>
    </row>
    <row r="897" spans="1:16" ht="24" hidden="1" x14ac:dyDescent="0.2">
      <c r="A897" s="622">
        <f>IF(B897="","",COUNT('Diário 3º PA'!$A$4:$A$4242)+COUNT('Diário 4º PA'!$A$4:$A$2224)+COUNT('Diário 5º PA'!$A$4:$A$5221)+ROW()-3)</f>
        <v>7148</v>
      </c>
      <c r="B897" s="641">
        <v>44875</v>
      </c>
      <c r="C897" s="638">
        <v>44866</v>
      </c>
      <c r="D897" s="626" t="s">
        <v>104</v>
      </c>
      <c r="E897" s="626" t="s">
        <v>191</v>
      </c>
      <c r="F897" s="639">
        <v>139.21</v>
      </c>
      <c r="G897" s="626" t="s">
        <v>918</v>
      </c>
      <c r="H897" s="626" t="s">
        <v>131</v>
      </c>
      <c r="I897" s="627" t="s">
        <v>8447</v>
      </c>
      <c r="J897" s="634" t="s">
        <v>5990</v>
      </c>
      <c r="K897" s="632" t="s">
        <v>1531</v>
      </c>
      <c r="L897" s="634">
        <v>797418618</v>
      </c>
      <c r="M897" s="641">
        <v>44875</v>
      </c>
      <c r="N897" s="630">
        <f t="shared" si="42"/>
        <v>11</v>
      </c>
      <c r="O897" s="630">
        <f t="shared" si="43"/>
        <v>11</v>
      </c>
      <c r="P897" s="631" t="str">
        <f t="shared" si="44"/>
        <v>Gastos_com_Pessoal</v>
      </c>
    </row>
    <row r="898" spans="1:16" ht="36" hidden="1" x14ac:dyDescent="0.2">
      <c r="A898" s="622">
        <f>IF(B898="","",COUNT('Diário 3º PA'!$A$4:$A$4242)+COUNT('Diário 4º PA'!$A$4:$A$2224)+COUNT('Diário 5º PA'!$A$4:$A$5221)+ROW()-3)</f>
        <v>7149</v>
      </c>
      <c r="B898" s="641">
        <v>44875</v>
      </c>
      <c r="C898" s="638">
        <v>44866</v>
      </c>
      <c r="D898" s="626" t="s">
        <v>104</v>
      </c>
      <c r="E898" s="626" t="s">
        <v>193</v>
      </c>
      <c r="F898" s="639">
        <v>104.14</v>
      </c>
      <c r="G898" s="626" t="s">
        <v>919</v>
      </c>
      <c r="H898" s="626" t="s">
        <v>131</v>
      </c>
      <c r="I898" s="627" t="s">
        <v>8447</v>
      </c>
      <c r="J898" s="634" t="s">
        <v>5990</v>
      </c>
      <c r="K898" s="632" t="s">
        <v>1531</v>
      </c>
      <c r="L898" s="634">
        <v>797418618</v>
      </c>
      <c r="M898" s="641">
        <v>44875</v>
      </c>
      <c r="N898" s="630">
        <f t="shared" si="42"/>
        <v>11</v>
      </c>
      <c r="O898" s="630">
        <f t="shared" si="43"/>
        <v>11</v>
      </c>
      <c r="P898" s="631" t="str">
        <f t="shared" si="44"/>
        <v>Gastos_com_Pessoal</v>
      </c>
    </row>
    <row r="899" spans="1:16" ht="24" hidden="1" x14ac:dyDescent="0.2">
      <c r="A899" s="622">
        <f>IF(B899="","",COUNT('Diário 3º PA'!$A$4:$A$4242)+COUNT('Diário 4º PA'!$A$4:$A$2224)+COUNT('Diário 5º PA'!$A$4:$A$5221)+ROW()-3)</f>
        <v>7150</v>
      </c>
      <c r="B899" s="641">
        <v>44875</v>
      </c>
      <c r="C899" s="638">
        <v>44866</v>
      </c>
      <c r="D899" s="626" t="s">
        <v>104</v>
      </c>
      <c r="E899" s="626" t="s">
        <v>187</v>
      </c>
      <c r="F899" s="639">
        <v>2366.63</v>
      </c>
      <c r="G899" s="626" t="s">
        <v>1019</v>
      </c>
      <c r="H899" s="626" t="s">
        <v>137</v>
      </c>
      <c r="I899" s="627" t="s">
        <v>8043</v>
      </c>
      <c r="J899" s="634" t="s">
        <v>5990</v>
      </c>
      <c r="K899" s="632" t="s">
        <v>1531</v>
      </c>
      <c r="L899" s="634">
        <v>797418618</v>
      </c>
      <c r="M899" s="641">
        <v>44875</v>
      </c>
      <c r="N899" s="630">
        <f t="shared" si="42"/>
        <v>11</v>
      </c>
      <c r="O899" s="630">
        <f t="shared" si="43"/>
        <v>11</v>
      </c>
      <c r="P899" s="631" t="str">
        <f t="shared" si="44"/>
        <v>Gastos_com_Pessoal</v>
      </c>
    </row>
    <row r="900" spans="1:16" ht="24" hidden="1" x14ac:dyDescent="0.2">
      <c r="A900" s="622">
        <f>IF(B900="","",COUNT('Diário 3º PA'!$A$4:$A$4242)+COUNT('Diário 4º PA'!$A$4:$A$2224)+COUNT('Diário 5º PA'!$A$4:$A$5221)+ROW()-3)</f>
        <v>7151</v>
      </c>
      <c r="B900" s="641">
        <v>44875</v>
      </c>
      <c r="C900" s="638">
        <v>44866</v>
      </c>
      <c r="D900" s="626" t="s">
        <v>104</v>
      </c>
      <c r="E900" s="626" t="s">
        <v>189</v>
      </c>
      <c r="F900" s="639">
        <v>1663.79</v>
      </c>
      <c r="G900" s="626" t="s">
        <v>915</v>
      </c>
      <c r="H900" s="626" t="s">
        <v>137</v>
      </c>
      <c r="I900" s="627" t="s">
        <v>8043</v>
      </c>
      <c r="J900" s="634" t="s">
        <v>5990</v>
      </c>
      <c r="K900" s="632" t="s">
        <v>1531</v>
      </c>
      <c r="L900" s="634">
        <v>797418618</v>
      </c>
      <c r="M900" s="641">
        <v>44875</v>
      </c>
      <c r="N900" s="630">
        <f t="shared" si="42"/>
        <v>11</v>
      </c>
      <c r="O900" s="630">
        <f t="shared" si="43"/>
        <v>11</v>
      </c>
      <c r="P900" s="631" t="str">
        <f t="shared" si="44"/>
        <v>Gastos_com_Pessoal</v>
      </c>
    </row>
    <row r="901" spans="1:16" ht="24" hidden="1" x14ac:dyDescent="0.2">
      <c r="A901" s="622">
        <f>IF(B901="","",COUNT('Diário 3º PA'!$A$4:$A$4242)+COUNT('Diário 4º PA'!$A$4:$A$2224)+COUNT('Diário 5º PA'!$A$4:$A$5221)+ROW()-3)</f>
        <v>7152</v>
      </c>
      <c r="B901" s="641">
        <v>44875</v>
      </c>
      <c r="C901" s="638">
        <v>44866</v>
      </c>
      <c r="D901" s="626" t="s">
        <v>104</v>
      </c>
      <c r="E901" s="626" t="s">
        <v>191</v>
      </c>
      <c r="F901" s="639">
        <v>554.6</v>
      </c>
      <c r="G901" s="626" t="s">
        <v>918</v>
      </c>
      <c r="H901" s="626" t="s">
        <v>137</v>
      </c>
      <c r="I901" s="627" t="s">
        <v>8043</v>
      </c>
      <c r="J901" s="634" t="s">
        <v>5990</v>
      </c>
      <c r="K901" s="632" t="s">
        <v>1531</v>
      </c>
      <c r="L901" s="634">
        <v>797418618</v>
      </c>
      <c r="M901" s="641">
        <v>44875</v>
      </c>
      <c r="N901" s="630">
        <f t="shared" ref="N901:N964" si="45">IF(B901=0,0,IF(YEAR(B901)=$O$1,MONTH(B901)-$N$1+1,(YEAR(B901)-$O$1)*12-$N$1+1+MONTH(B901)))</f>
        <v>11</v>
      </c>
      <c r="O901" s="630">
        <f t="shared" ref="O901:O964" si="46">IF(C901=0,0,IF(YEAR(C901)=$O$1,MONTH(C901)-$N$1+1,(YEAR(C901)-$O$1)*12-$N$1+1+MONTH(C901)))</f>
        <v>11</v>
      </c>
      <c r="P901" s="631" t="str">
        <f t="shared" ref="P901:P964" si="47">SUBSTITUTE(D901," ","_")</f>
        <v>Gastos_com_Pessoal</v>
      </c>
    </row>
    <row r="902" spans="1:16" ht="36" hidden="1" x14ac:dyDescent="0.2">
      <c r="A902" s="622">
        <f>IF(B902="","",COUNT('Diário 3º PA'!$A$4:$A$4242)+COUNT('Diário 4º PA'!$A$4:$A$2224)+COUNT('Diário 5º PA'!$A$4:$A$5221)+ROW()-3)</f>
        <v>7153</v>
      </c>
      <c r="B902" s="641">
        <v>44875</v>
      </c>
      <c r="C902" s="638">
        <v>44866</v>
      </c>
      <c r="D902" s="626" t="s">
        <v>104</v>
      </c>
      <c r="E902" s="626" t="s">
        <v>193</v>
      </c>
      <c r="F902" s="639">
        <v>331.27</v>
      </c>
      <c r="G902" s="626" t="s">
        <v>919</v>
      </c>
      <c r="H902" s="626" t="s">
        <v>137</v>
      </c>
      <c r="I902" s="627" t="s">
        <v>8043</v>
      </c>
      <c r="J902" s="634" t="s">
        <v>5990</v>
      </c>
      <c r="K902" s="632" t="s">
        <v>1531</v>
      </c>
      <c r="L902" s="634">
        <v>797418618</v>
      </c>
      <c r="M902" s="641">
        <v>44875</v>
      </c>
      <c r="N902" s="630">
        <f t="shared" si="45"/>
        <v>11</v>
      </c>
      <c r="O902" s="630">
        <f t="shared" si="46"/>
        <v>11</v>
      </c>
      <c r="P902" s="631" t="str">
        <f t="shared" si="47"/>
        <v>Gastos_com_Pessoal</v>
      </c>
    </row>
    <row r="903" spans="1:16" ht="24" hidden="1" x14ac:dyDescent="0.2">
      <c r="A903" s="622">
        <f>IF(B903="","",COUNT('Diário 3º PA'!$A$4:$A$4242)+COUNT('Diário 4º PA'!$A$4:$A$2224)+COUNT('Diário 5º PA'!$A$4:$A$5221)+ROW()-3)</f>
        <v>7154</v>
      </c>
      <c r="B903" s="641">
        <v>44875</v>
      </c>
      <c r="C903" s="638">
        <v>44866</v>
      </c>
      <c r="D903" s="626" t="s">
        <v>115</v>
      </c>
      <c r="E903" s="626" t="s">
        <v>342</v>
      </c>
      <c r="F903" s="669">
        <v>120</v>
      </c>
      <c r="G903" s="626" t="s">
        <v>8871</v>
      </c>
      <c r="H903" s="626" t="s">
        <v>136</v>
      </c>
      <c r="I903" s="627" t="s">
        <v>8872</v>
      </c>
      <c r="J903" s="634" t="s">
        <v>5990</v>
      </c>
      <c r="K903" s="632" t="s">
        <v>1531</v>
      </c>
      <c r="L903" s="634">
        <v>797418618</v>
      </c>
      <c r="M903" s="641">
        <v>44875</v>
      </c>
      <c r="N903" s="630">
        <f t="shared" si="45"/>
        <v>11</v>
      </c>
      <c r="O903" s="630">
        <f t="shared" si="46"/>
        <v>11</v>
      </c>
      <c r="P903" s="631" t="str">
        <f t="shared" si="47"/>
        <v>Gastos_Gerais</v>
      </c>
    </row>
    <row r="904" spans="1:16" ht="24" hidden="1" x14ac:dyDescent="0.2">
      <c r="A904" s="622">
        <f>IF(B904="","",COUNT('Diário 3º PA'!$A$4:$A$4242)+COUNT('Diário 4º PA'!$A$4:$A$2224)+COUNT('Diário 5º PA'!$A$4:$A$5221)+ROW()-3)</f>
        <v>7155</v>
      </c>
      <c r="B904" s="641">
        <v>44875</v>
      </c>
      <c r="C904" s="638">
        <v>44866</v>
      </c>
      <c r="D904" s="626" t="s">
        <v>115</v>
      </c>
      <c r="E904" s="626" t="s">
        <v>342</v>
      </c>
      <c r="F904" s="669">
        <v>120</v>
      </c>
      <c r="G904" s="626" t="s">
        <v>8873</v>
      </c>
      <c r="H904" s="626" t="s">
        <v>136</v>
      </c>
      <c r="I904" s="627" t="s">
        <v>8874</v>
      </c>
      <c r="J904" s="634" t="s">
        <v>5990</v>
      </c>
      <c r="K904" s="632" t="s">
        <v>1531</v>
      </c>
      <c r="L904" s="634">
        <v>797418618</v>
      </c>
      <c r="M904" s="641">
        <v>44875</v>
      </c>
      <c r="N904" s="630">
        <f t="shared" si="45"/>
        <v>11</v>
      </c>
      <c r="O904" s="630">
        <f t="shared" si="46"/>
        <v>11</v>
      </c>
      <c r="P904" s="631" t="str">
        <f t="shared" si="47"/>
        <v>Gastos_Gerais</v>
      </c>
    </row>
    <row r="905" spans="1:16" ht="24" hidden="1" x14ac:dyDescent="0.2">
      <c r="A905" s="622">
        <f>IF(B905="","",COUNT('Diário 3º PA'!$A$4:$A$4242)+COUNT('Diário 4º PA'!$A$4:$A$2224)+COUNT('Diário 5º PA'!$A$4:$A$5221)+ROW()-3)</f>
        <v>7156</v>
      </c>
      <c r="B905" s="641">
        <v>44875</v>
      </c>
      <c r="C905" s="638">
        <v>44866</v>
      </c>
      <c r="D905" s="626" t="s">
        <v>115</v>
      </c>
      <c r="E905" s="626" t="s">
        <v>342</v>
      </c>
      <c r="F905" s="669">
        <v>120</v>
      </c>
      <c r="G905" s="626" t="s">
        <v>8875</v>
      </c>
      <c r="H905" s="626" t="s">
        <v>136</v>
      </c>
      <c r="I905" s="701" t="s">
        <v>8640</v>
      </c>
      <c r="J905" s="634" t="s">
        <v>5990</v>
      </c>
      <c r="K905" s="632" t="s">
        <v>1531</v>
      </c>
      <c r="L905" s="634">
        <v>797418618</v>
      </c>
      <c r="M905" s="641">
        <v>44875</v>
      </c>
      <c r="N905" s="630">
        <f t="shared" si="45"/>
        <v>11</v>
      </c>
      <c r="O905" s="630">
        <f t="shared" si="46"/>
        <v>11</v>
      </c>
      <c r="P905" s="631" t="str">
        <f t="shared" si="47"/>
        <v>Gastos_Gerais</v>
      </c>
    </row>
    <row r="906" spans="1:16" ht="24" hidden="1" x14ac:dyDescent="0.2">
      <c r="A906" s="622">
        <f>IF(B906="","",COUNT('Diário 3º PA'!$A$4:$A$4242)+COUNT('Diário 4º PA'!$A$4:$A$2224)+COUNT('Diário 5º PA'!$A$4:$A$5221)+ROW()-3)</f>
        <v>7157</v>
      </c>
      <c r="B906" s="641">
        <v>44875</v>
      </c>
      <c r="C906" s="638">
        <v>44866</v>
      </c>
      <c r="D906" s="626" t="s">
        <v>115</v>
      </c>
      <c r="E906" s="626" t="s">
        <v>342</v>
      </c>
      <c r="F906" s="669">
        <v>60</v>
      </c>
      <c r="G906" s="626" t="s">
        <v>8876</v>
      </c>
      <c r="H906" s="626" t="s">
        <v>133</v>
      </c>
      <c r="I906" s="627" t="s">
        <v>8877</v>
      </c>
      <c r="J906" s="634" t="s">
        <v>5990</v>
      </c>
      <c r="K906" s="632" t="s">
        <v>1531</v>
      </c>
      <c r="L906" s="634">
        <v>797418618</v>
      </c>
      <c r="M906" s="641">
        <v>44875</v>
      </c>
      <c r="N906" s="630">
        <f t="shared" si="45"/>
        <v>11</v>
      </c>
      <c r="O906" s="630">
        <f t="shared" si="46"/>
        <v>11</v>
      </c>
      <c r="P906" s="631" t="str">
        <f t="shared" si="47"/>
        <v>Gastos_Gerais</v>
      </c>
    </row>
    <row r="907" spans="1:16" ht="24" hidden="1" x14ac:dyDescent="0.2">
      <c r="A907" s="622">
        <f>IF(B907="","",COUNT('Diário 3º PA'!$A$4:$A$4242)+COUNT('Diário 4º PA'!$A$4:$A$2224)+COUNT('Diário 5º PA'!$A$4:$A$5221)+ROW()-3)</f>
        <v>7158</v>
      </c>
      <c r="B907" s="641">
        <v>44875</v>
      </c>
      <c r="C907" s="638">
        <v>44866</v>
      </c>
      <c r="D907" s="626" t="s">
        <v>115</v>
      </c>
      <c r="E907" s="626" t="s">
        <v>342</v>
      </c>
      <c r="F907" s="669">
        <v>60</v>
      </c>
      <c r="G907" s="626" t="s">
        <v>8878</v>
      </c>
      <c r="H907" s="626" t="s">
        <v>133</v>
      </c>
      <c r="I907" s="627" t="s">
        <v>8879</v>
      </c>
      <c r="J907" s="634" t="s">
        <v>5990</v>
      </c>
      <c r="K907" s="632" t="s">
        <v>1531</v>
      </c>
      <c r="L907" s="634">
        <v>797418618</v>
      </c>
      <c r="M907" s="641">
        <v>44875</v>
      </c>
      <c r="N907" s="630">
        <f t="shared" si="45"/>
        <v>11</v>
      </c>
      <c r="O907" s="630">
        <f t="shared" si="46"/>
        <v>11</v>
      </c>
      <c r="P907" s="631" t="str">
        <f t="shared" si="47"/>
        <v>Gastos_Gerais</v>
      </c>
    </row>
    <row r="908" spans="1:16" ht="24" hidden="1" x14ac:dyDescent="0.2">
      <c r="A908" s="622">
        <f>IF(B908="","",COUNT('Diário 3º PA'!$A$4:$A$4242)+COUNT('Diário 4º PA'!$A$4:$A$2224)+COUNT('Diário 5º PA'!$A$4:$A$5221)+ROW()-3)</f>
        <v>7159</v>
      </c>
      <c r="B908" s="641">
        <v>44876</v>
      </c>
      <c r="C908" s="638">
        <v>44866</v>
      </c>
      <c r="D908" s="626" t="s">
        <v>115</v>
      </c>
      <c r="E908" s="626" t="s">
        <v>354</v>
      </c>
      <c r="F908" s="639">
        <v>1521</v>
      </c>
      <c r="G908" s="626" t="s">
        <v>8880</v>
      </c>
      <c r="H908" s="626" t="s">
        <v>136</v>
      </c>
      <c r="I908" s="627" t="s">
        <v>8881</v>
      </c>
      <c r="J908" s="629" t="s">
        <v>704</v>
      </c>
      <c r="K908" s="635" t="s">
        <v>428</v>
      </c>
      <c r="L908" s="634">
        <v>20221373</v>
      </c>
      <c r="M908" s="641">
        <v>44874</v>
      </c>
      <c r="N908" s="630">
        <f t="shared" si="45"/>
        <v>11</v>
      </c>
      <c r="O908" s="630">
        <f t="shared" si="46"/>
        <v>11</v>
      </c>
      <c r="P908" s="631" t="str">
        <f t="shared" si="47"/>
        <v>Gastos_Gerais</v>
      </c>
    </row>
    <row r="909" spans="1:16" hidden="1" x14ac:dyDescent="0.2">
      <c r="A909" s="622">
        <f>IF(B909="","",COUNT('Diário 3º PA'!$A$4:$A$4242)+COUNT('Diário 4º PA'!$A$4:$A$2224)+COUNT('Diário 5º PA'!$A$4:$A$5221)+ROW()-3)</f>
        <v>7160</v>
      </c>
      <c r="B909" s="641">
        <v>44876</v>
      </c>
      <c r="C909" s="638">
        <v>44835</v>
      </c>
      <c r="D909" s="633" t="s">
        <v>115</v>
      </c>
      <c r="E909" s="626" t="s">
        <v>230</v>
      </c>
      <c r="F909" s="639">
        <v>8353.61</v>
      </c>
      <c r="G909" s="633" t="s">
        <v>230</v>
      </c>
      <c r="H909" s="626" t="s">
        <v>131</v>
      </c>
      <c r="I909" s="627" t="s">
        <v>5988</v>
      </c>
      <c r="J909" s="629" t="s">
        <v>704</v>
      </c>
      <c r="K909" s="635" t="s">
        <v>428</v>
      </c>
      <c r="L909" s="634">
        <v>90292303</v>
      </c>
      <c r="M909" s="623">
        <v>44868</v>
      </c>
      <c r="N909" s="630">
        <f t="shared" si="45"/>
        <v>11</v>
      </c>
      <c r="O909" s="630">
        <f t="shared" si="46"/>
        <v>10</v>
      </c>
      <c r="P909" s="631" t="str">
        <f t="shared" si="47"/>
        <v>Gastos_Gerais</v>
      </c>
    </row>
    <row r="910" spans="1:16" ht="24" hidden="1" x14ac:dyDescent="0.2">
      <c r="A910" s="622">
        <f>IF(B910="","",COUNT('Diário 3º PA'!$A$4:$A$4242)+COUNT('Diário 4º PA'!$A$4:$A$2224)+COUNT('Diário 5º PA'!$A$4:$A$5221)+ROW()-3)</f>
        <v>7161</v>
      </c>
      <c r="B910" s="641">
        <v>44876</v>
      </c>
      <c r="C910" s="638">
        <v>44866</v>
      </c>
      <c r="D910" s="625" t="s">
        <v>115</v>
      </c>
      <c r="E910" s="626" t="s">
        <v>328</v>
      </c>
      <c r="F910" s="645">
        <v>1500</v>
      </c>
      <c r="G910" s="626" t="s">
        <v>1010</v>
      </c>
      <c r="H910" s="626" t="s">
        <v>131</v>
      </c>
      <c r="I910" s="627" t="s">
        <v>727</v>
      </c>
      <c r="J910" s="629" t="s">
        <v>704</v>
      </c>
      <c r="K910" s="634" t="s">
        <v>428</v>
      </c>
      <c r="L910" s="628">
        <v>2000234</v>
      </c>
      <c r="M910" s="623">
        <v>44878</v>
      </c>
      <c r="N910" s="630">
        <f t="shared" si="45"/>
        <v>11</v>
      </c>
      <c r="O910" s="630">
        <f t="shared" si="46"/>
        <v>11</v>
      </c>
      <c r="P910" s="631" t="str">
        <f t="shared" si="47"/>
        <v>Gastos_Gerais</v>
      </c>
    </row>
    <row r="911" spans="1:16" ht="36" hidden="1" x14ac:dyDescent="0.2">
      <c r="A911" s="622">
        <f>IF(B911="","",COUNT('Diário 3º PA'!$A$4:$A$4242)+COUNT('Diário 4º PA'!$A$4:$A$2224)+COUNT('Diário 5º PA'!$A$4:$A$5221)+ROW()-3)</f>
        <v>7162</v>
      </c>
      <c r="B911" s="641">
        <v>44876</v>
      </c>
      <c r="C911" s="638">
        <v>44835</v>
      </c>
      <c r="D911" s="633" t="s">
        <v>115</v>
      </c>
      <c r="E911" s="626" t="s">
        <v>372</v>
      </c>
      <c r="F911" s="639">
        <v>90</v>
      </c>
      <c r="G911" s="633" t="s">
        <v>4726</v>
      </c>
      <c r="H911" s="633" t="s">
        <v>130</v>
      </c>
      <c r="I911" s="633" t="s">
        <v>649</v>
      </c>
      <c r="J911" s="629" t="s">
        <v>704</v>
      </c>
      <c r="K911" s="657" t="s">
        <v>428</v>
      </c>
      <c r="L911" s="657">
        <v>20222242</v>
      </c>
      <c r="M911" s="656">
        <v>44869</v>
      </c>
      <c r="N911" s="630">
        <f t="shared" si="45"/>
        <v>11</v>
      </c>
      <c r="O911" s="630">
        <f t="shared" si="46"/>
        <v>10</v>
      </c>
      <c r="P911" s="631" t="str">
        <f t="shared" si="47"/>
        <v>Gastos_Gerais</v>
      </c>
    </row>
    <row r="912" spans="1:16" hidden="1" x14ac:dyDescent="0.2">
      <c r="A912" s="622">
        <f>IF(B912="","",COUNT('Diário 3º PA'!$A$4:$A$4242)+COUNT('Diário 4º PA'!$A$4:$A$2224)+COUNT('Diário 5º PA'!$A$4:$A$5221)+ROW()-3)</f>
        <v>7163</v>
      </c>
      <c r="B912" s="641">
        <v>44876</v>
      </c>
      <c r="C912" s="638">
        <v>44866</v>
      </c>
      <c r="D912" s="626" t="s">
        <v>115</v>
      </c>
      <c r="E912" s="626" t="s">
        <v>318</v>
      </c>
      <c r="F912" s="639">
        <v>487.4</v>
      </c>
      <c r="G912" s="626" t="s">
        <v>8882</v>
      </c>
      <c r="H912" s="626" t="s">
        <v>135</v>
      </c>
      <c r="I912" s="627" t="s">
        <v>8883</v>
      </c>
      <c r="J912" s="629" t="s">
        <v>704</v>
      </c>
      <c r="K912" s="635" t="s">
        <v>428</v>
      </c>
      <c r="L912" s="634">
        <v>211</v>
      </c>
      <c r="M912" s="641">
        <v>44872</v>
      </c>
      <c r="N912" s="630">
        <f t="shared" si="45"/>
        <v>11</v>
      </c>
      <c r="O912" s="630">
        <f t="shared" si="46"/>
        <v>11</v>
      </c>
      <c r="P912" s="631" t="str">
        <f t="shared" si="47"/>
        <v>Gastos_Gerais</v>
      </c>
    </row>
    <row r="913" spans="1:16" ht="36" hidden="1" x14ac:dyDescent="0.2">
      <c r="A913" s="622">
        <f>IF(B913="","",COUNT('Diário 3º PA'!$A$4:$A$4242)+COUNT('Diário 4º PA'!$A$4:$A$2224)+COUNT('Diário 5º PA'!$A$4:$A$5221)+ROW()-3)</f>
        <v>7164</v>
      </c>
      <c r="B913" s="641">
        <v>44876</v>
      </c>
      <c r="C913" s="638">
        <v>44835</v>
      </c>
      <c r="D913" s="626" t="s">
        <v>115</v>
      </c>
      <c r="E913" s="626" t="s">
        <v>378</v>
      </c>
      <c r="F913" s="639">
        <v>2347.64</v>
      </c>
      <c r="G913" s="626" t="s">
        <v>8884</v>
      </c>
      <c r="H913" s="626" t="s">
        <v>131</v>
      </c>
      <c r="I913" s="627" t="s">
        <v>8885</v>
      </c>
      <c r="J913" s="629" t="s">
        <v>704</v>
      </c>
      <c r="K913" s="635" t="s">
        <v>428</v>
      </c>
      <c r="L913" s="634">
        <v>47910</v>
      </c>
      <c r="M913" s="641">
        <v>44853</v>
      </c>
      <c r="N913" s="630">
        <f t="shared" si="45"/>
        <v>11</v>
      </c>
      <c r="O913" s="630">
        <f t="shared" si="46"/>
        <v>10</v>
      </c>
      <c r="P913" s="631" t="str">
        <f t="shared" si="47"/>
        <v>Gastos_Gerais</v>
      </c>
    </row>
    <row r="914" spans="1:16" ht="24" hidden="1" x14ac:dyDescent="0.2">
      <c r="A914" s="622">
        <f>IF(B914="","",COUNT('Diário 3º PA'!$A$4:$A$4242)+COUNT('Diário 4º PA'!$A$4:$A$2224)+COUNT('Diário 5º PA'!$A$4:$A$5221)+ROW()-3)</f>
        <v>7165</v>
      </c>
      <c r="B914" s="641">
        <v>44876</v>
      </c>
      <c r="C914" s="638">
        <v>44866</v>
      </c>
      <c r="D914" s="626" t="s">
        <v>115</v>
      </c>
      <c r="E914" s="626" t="s">
        <v>318</v>
      </c>
      <c r="F914" s="639">
        <v>192.1</v>
      </c>
      <c r="G914" s="626" t="s">
        <v>8886</v>
      </c>
      <c r="H914" s="626" t="s">
        <v>132</v>
      </c>
      <c r="I914" s="627" t="s">
        <v>8887</v>
      </c>
      <c r="J914" s="629" t="s">
        <v>704</v>
      </c>
      <c r="K914" s="635" t="s">
        <v>428</v>
      </c>
      <c r="L914" s="634">
        <v>1825</v>
      </c>
      <c r="M914" s="641">
        <v>44875</v>
      </c>
      <c r="N914" s="630">
        <f t="shared" si="45"/>
        <v>11</v>
      </c>
      <c r="O914" s="630">
        <f t="shared" si="46"/>
        <v>11</v>
      </c>
      <c r="P914" s="631" t="str">
        <f t="shared" si="47"/>
        <v>Gastos_Gerais</v>
      </c>
    </row>
    <row r="915" spans="1:16" ht="24" hidden="1" x14ac:dyDescent="0.2">
      <c r="A915" s="622">
        <f>IF(B915="","",COUNT('Diário 3º PA'!$A$4:$A$4242)+COUNT('Diário 4º PA'!$A$4:$A$2224)+COUNT('Diário 5º PA'!$A$4:$A$5221)+ROW()-3)</f>
        <v>7166</v>
      </c>
      <c r="B915" s="641">
        <v>44876</v>
      </c>
      <c r="C915" s="638">
        <v>44866</v>
      </c>
      <c r="D915" s="626" t="s">
        <v>115</v>
      </c>
      <c r="E915" s="626" t="s">
        <v>364</v>
      </c>
      <c r="F915" s="639">
        <v>840.72</v>
      </c>
      <c r="G915" s="626" t="s">
        <v>1079</v>
      </c>
      <c r="H915" s="626" t="s">
        <v>138</v>
      </c>
      <c r="I915" s="627" t="s">
        <v>3936</v>
      </c>
      <c r="J915" s="629" t="s">
        <v>704</v>
      </c>
      <c r="K915" s="635" t="s">
        <v>428</v>
      </c>
      <c r="L915" s="634">
        <v>37029</v>
      </c>
      <c r="M915" s="641">
        <v>44868</v>
      </c>
      <c r="N915" s="630">
        <f t="shared" si="45"/>
        <v>11</v>
      </c>
      <c r="O915" s="630">
        <f t="shared" si="46"/>
        <v>11</v>
      </c>
      <c r="P915" s="631" t="str">
        <f t="shared" si="47"/>
        <v>Gastos_Gerais</v>
      </c>
    </row>
    <row r="916" spans="1:16" ht="24" hidden="1" x14ac:dyDescent="0.2">
      <c r="A916" s="622">
        <f>IF(B916="","",COUNT('Diário 3º PA'!$A$4:$A$4242)+COUNT('Diário 4º PA'!$A$4:$A$2224)+COUNT('Diário 5º PA'!$A$4:$A$5221)+ROW()-3)</f>
        <v>7167</v>
      </c>
      <c r="B916" s="641">
        <v>44876</v>
      </c>
      <c r="C916" s="658">
        <v>44835</v>
      </c>
      <c r="D916" s="633" t="s">
        <v>115</v>
      </c>
      <c r="E916" s="626" t="s">
        <v>232</v>
      </c>
      <c r="F916" s="639">
        <v>16206.66</v>
      </c>
      <c r="G916" s="626" t="s">
        <v>2495</v>
      </c>
      <c r="H916" s="626" t="s">
        <v>136</v>
      </c>
      <c r="I916" s="627" t="s">
        <v>1089</v>
      </c>
      <c r="J916" s="629" t="s">
        <v>704</v>
      </c>
      <c r="K916" s="635" t="s">
        <v>705</v>
      </c>
      <c r="L916" s="634" t="s">
        <v>8888</v>
      </c>
      <c r="M916" s="623">
        <v>44865</v>
      </c>
      <c r="N916" s="630">
        <f t="shared" si="45"/>
        <v>11</v>
      </c>
      <c r="O916" s="630">
        <f t="shared" si="46"/>
        <v>10</v>
      </c>
      <c r="P916" s="631" t="str">
        <f t="shared" si="47"/>
        <v>Gastos_Gerais</v>
      </c>
    </row>
    <row r="917" spans="1:16" ht="24" hidden="1" x14ac:dyDescent="0.2">
      <c r="A917" s="622">
        <f>IF(B917="","",COUNT('Diário 3º PA'!$A$4:$A$4242)+COUNT('Diário 4º PA'!$A$4:$A$2224)+COUNT('Diário 5º PA'!$A$4:$A$5221)+ROW()-3)</f>
        <v>7168</v>
      </c>
      <c r="B917" s="641">
        <v>44876</v>
      </c>
      <c r="C917" s="638">
        <v>44866</v>
      </c>
      <c r="D917" s="633" t="s">
        <v>115</v>
      </c>
      <c r="E917" s="626" t="s">
        <v>258</v>
      </c>
      <c r="F917" s="639">
        <v>1550</v>
      </c>
      <c r="G917" s="633" t="s">
        <v>1082</v>
      </c>
      <c r="H917" s="633" t="s">
        <v>127</v>
      </c>
      <c r="I917" s="633" t="s">
        <v>1083</v>
      </c>
      <c r="J917" s="629" t="s">
        <v>704</v>
      </c>
      <c r="K917" s="657" t="s">
        <v>428</v>
      </c>
      <c r="L917" s="657">
        <v>468296</v>
      </c>
      <c r="M917" s="656">
        <v>44868</v>
      </c>
      <c r="N917" s="630">
        <f t="shared" si="45"/>
        <v>11</v>
      </c>
      <c r="O917" s="630">
        <f t="shared" si="46"/>
        <v>11</v>
      </c>
      <c r="P917" s="631" t="str">
        <f t="shared" si="47"/>
        <v>Gastos_Gerais</v>
      </c>
    </row>
    <row r="918" spans="1:16" ht="24" hidden="1" x14ac:dyDescent="0.2">
      <c r="A918" s="622">
        <f>IF(B918="","",COUNT('Diário 3º PA'!$A$4:$A$4242)+COUNT('Diário 4º PA'!$A$4:$A$2224)+COUNT('Diário 5º PA'!$A$4:$A$5221)+ROW()-3)</f>
        <v>7169</v>
      </c>
      <c r="B918" s="641">
        <v>44876</v>
      </c>
      <c r="C918" s="638">
        <v>44866</v>
      </c>
      <c r="D918" s="633" t="s">
        <v>115</v>
      </c>
      <c r="E918" s="626" t="s">
        <v>268</v>
      </c>
      <c r="F918" s="639">
        <v>720</v>
      </c>
      <c r="G918" s="626" t="s">
        <v>8397</v>
      </c>
      <c r="H918" s="626" t="s">
        <v>133</v>
      </c>
      <c r="I918" s="627" t="s">
        <v>681</v>
      </c>
      <c r="J918" s="629" t="s">
        <v>704</v>
      </c>
      <c r="K918" s="663" t="s">
        <v>705</v>
      </c>
      <c r="L918" s="657">
        <v>68174</v>
      </c>
      <c r="M918" s="659">
        <v>44866</v>
      </c>
      <c r="N918" s="630">
        <f t="shared" si="45"/>
        <v>11</v>
      </c>
      <c r="O918" s="630">
        <f t="shared" si="46"/>
        <v>11</v>
      </c>
      <c r="P918" s="631" t="str">
        <f t="shared" si="47"/>
        <v>Gastos_Gerais</v>
      </c>
    </row>
    <row r="919" spans="1:16" ht="24" hidden="1" x14ac:dyDescent="0.2">
      <c r="A919" s="622">
        <f>IF(B919="","",COUNT('Diário 3º PA'!$A$4:$A$4242)+COUNT('Diário 4º PA'!$A$4:$A$2224)+COUNT('Diário 5º PA'!$A$4:$A$5221)+ROW()-3)</f>
        <v>7170</v>
      </c>
      <c r="B919" s="641">
        <v>44876</v>
      </c>
      <c r="C919" s="638">
        <v>44835</v>
      </c>
      <c r="D919" s="633" t="s">
        <v>115</v>
      </c>
      <c r="E919" s="633" t="s">
        <v>242</v>
      </c>
      <c r="F919" s="639">
        <v>45124.65</v>
      </c>
      <c r="G919" s="633" t="s">
        <v>646</v>
      </c>
      <c r="H919" s="626" t="s">
        <v>128</v>
      </c>
      <c r="I919" s="633" t="s">
        <v>3774</v>
      </c>
      <c r="J919" s="629" t="s">
        <v>704</v>
      </c>
      <c r="K919" s="657" t="s">
        <v>428</v>
      </c>
      <c r="L919" s="657">
        <v>2022440</v>
      </c>
      <c r="M919" s="656">
        <v>44866</v>
      </c>
      <c r="N919" s="630">
        <f t="shared" si="45"/>
        <v>11</v>
      </c>
      <c r="O919" s="630">
        <f t="shared" si="46"/>
        <v>10</v>
      </c>
      <c r="P919" s="631" t="str">
        <f t="shared" si="47"/>
        <v>Gastos_Gerais</v>
      </c>
    </row>
    <row r="920" spans="1:16" ht="24" hidden="1" x14ac:dyDescent="0.2">
      <c r="A920" s="622">
        <f>IF(B920="","",COUNT('Diário 3º PA'!$A$4:$A$4242)+COUNT('Diário 4º PA'!$A$4:$A$2224)+COUNT('Diário 5º PA'!$A$4:$A$5221)+ROW()-3)</f>
        <v>7171</v>
      </c>
      <c r="B920" s="641">
        <v>44876</v>
      </c>
      <c r="C920" s="638">
        <v>44835</v>
      </c>
      <c r="D920" s="633" t="s">
        <v>115</v>
      </c>
      <c r="E920" s="626" t="s">
        <v>302</v>
      </c>
      <c r="F920" s="639">
        <v>28207.86</v>
      </c>
      <c r="G920" s="626" t="s">
        <v>6275</v>
      </c>
      <c r="H920" s="627" t="s">
        <v>132</v>
      </c>
      <c r="I920" s="633" t="s">
        <v>6276</v>
      </c>
      <c r="J920" s="629" t="s">
        <v>704</v>
      </c>
      <c r="K920" s="657" t="s">
        <v>428</v>
      </c>
      <c r="L920" s="657">
        <v>28</v>
      </c>
      <c r="M920" s="659">
        <v>44873</v>
      </c>
      <c r="N920" s="630">
        <f t="shared" si="45"/>
        <v>11</v>
      </c>
      <c r="O920" s="630">
        <f t="shared" si="46"/>
        <v>10</v>
      </c>
      <c r="P920" s="631" t="str">
        <f t="shared" si="47"/>
        <v>Gastos_Gerais</v>
      </c>
    </row>
    <row r="921" spans="1:16" ht="24" hidden="1" x14ac:dyDescent="0.2">
      <c r="A921" s="622">
        <f>IF(B921="","",COUNT('Diário 3º PA'!$A$4:$A$4242)+COUNT('Diário 4º PA'!$A$4:$A$2224)+COUNT('Diário 5º PA'!$A$4:$A$5221)+ROW()-3)</f>
        <v>7172</v>
      </c>
      <c r="B921" s="641">
        <v>44876</v>
      </c>
      <c r="C921" s="638">
        <v>44866</v>
      </c>
      <c r="D921" s="626" t="s">
        <v>115</v>
      </c>
      <c r="E921" s="626" t="s">
        <v>270</v>
      </c>
      <c r="F921" s="639">
        <v>800</v>
      </c>
      <c r="G921" s="626" t="s">
        <v>5972</v>
      </c>
      <c r="H921" s="626" t="s">
        <v>658</v>
      </c>
      <c r="I921" s="627" t="s">
        <v>8889</v>
      </c>
      <c r="J921" s="629" t="s">
        <v>704</v>
      </c>
      <c r="K921" s="635" t="s">
        <v>428</v>
      </c>
      <c r="L921" s="634">
        <v>457</v>
      </c>
      <c r="M921" s="641">
        <v>44869</v>
      </c>
      <c r="N921" s="630">
        <f t="shared" si="45"/>
        <v>11</v>
      </c>
      <c r="O921" s="630">
        <f t="shared" si="46"/>
        <v>11</v>
      </c>
      <c r="P921" s="631" t="str">
        <f t="shared" si="47"/>
        <v>Gastos_Gerais</v>
      </c>
    </row>
    <row r="922" spans="1:16" ht="24" hidden="1" x14ac:dyDescent="0.2">
      <c r="A922" s="622">
        <f>IF(B922="","",COUNT('Diário 3º PA'!$A$4:$A$4242)+COUNT('Diário 4º PA'!$A$4:$A$2224)+COUNT('Diário 5º PA'!$A$4:$A$5221)+ROW()-3)</f>
        <v>7173</v>
      </c>
      <c r="B922" s="641">
        <v>44876</v>
      </c>
      <c r="C922" s="638">
        <v>44866</v>
      </c>
      <c r="D922" s="626" t="s">
        <v>115</v>
      </c>
      <c r="E922" s="626" t="s">
        <v>318</v>
      </c>
      <c r="F922" s="639">
        <v>317.8</v>
      </c>
      <c r="G922" s="626" t="s">
        <v>8890</v>
      </c>
      <c r="H922" s="626" t="s">
        <v>135</v>
      </c>
      <c r="I922" s="627" t="s">
        <v>8336</v>
      </c>
      <c r="J922" s="634" t="s">
        <v>1464</v>
      </c>
      <c r="K922" s="635" t="s">
        <v>428</v>
      </c>
      <c r="L922" s="634">
        <v>34137</v>
      </c>
      <c r="M922" s="641">
        <v>44876</v>
      </c>
      <c r="N922" s="630">
        <f t="shared" si="45"/>
        <v>11</v>
      </c>
      <c r="O922" s="630">
        <f t="shared" si="46"/>
        <v>11</v>
      </c>
      <c r="P922" s="631" t="str">
        <f t="shared" si="47"/>
        <v>Gastos_Gerais</v>
      </c>
    </row>
    <row r="923" spans="1:16" ht="24" hidden="1" x14ac:dyDescent="0.2">
      <c r="A923" s="622">
        <f>IF(B923="","",COUNT('Diário 3º PA'!$A$4:$A$4242)+COUNT('Diário 4º PA'!$A$4:$A$2224)+COUNT('Diário 5º PA'!$A$4:$A$5221)+ROW()-3)</f>
        <v>7174</v>
      </c>
      <c r="B923" s="641">
        <v>44876</v>
      </c>
      <c r="C923" s="638">
        <v>44866</v>
      </c>
      <c r="D923" s="626" t="s">
        <v>115</v>
      </c>
      <c r="E923" s="626" t="s">
        <v>318</v>
      </c>
      <c r="F923" s="639">
        <v>176.4</v>
      </c>
      <c r="G923" s="626" t="s">
        <v>8891</v>
      </c>
      <c r="H923" s="626" t="s">
        <v>135</v>
      </c>
      <c r="I923" s="627" t="s">
        <v>8892</v>
      </c>
      <c r="J923" s="634" t="s">
        <v>1464</v>
      </c>
      <c r="K923" s="635" t="s">
        <v>428</v>
      </c>
      <c r="L923" s="634">
        <v>1203</v>
      </c>
      <c r="M923" s="641">
        <v>44876</v>
      </c>
      <c r="N923" s="630">
        <f t="shared" si="45"/>
        <v>11</v>
      </c>
      <c r="O923" s="630">
        <f t="shared" si="46"/>
        <v>11</v>
      </c>
      <c r="P923" s="631" t="str">
        <f t="shared" si="47"/>
        <v>Gastos_Gerais</v>
      </c>
    </row>
    <row r="924" spans="1:16" ht="24" hidden="1" x14ac:dyDescent="0.2">
      <c r="A924" s="622">
        <f>IF(B924="","",COUNT('Diário 3º PA'!$A$4:$A$4242)+COUNT('Diário 4º PA'!$A$4:$A$2224)+COUNT('Diário 5º PA'!$A$4:$A$5221)+ROW()-3)</f>
        <v>7175</v>
      </c>
      <c r="B924" s="641">
        <v>44876</v>
      </c>
      <c r="C924" s="638">
        <v>44866</v>
      </c>
      <c r="D924" s="626" t="s">
        <v>115</v>
      </c>
      <c r="E924" s="627" t="s">
        <v>364</v>
      </c>
      <c r="F924" s="639">
        <v>468.96</v>
      </c>
      <c r="G924" s="633" t="s">
        <v>1079</v>
      </c>
      <c r="H924" s="627" t="s">
        <v>136</v>
      </c>
      <c r="I924" s="627" t="s">
        <v>3936</v>
      </c>
      <c r="J924" s="629" t="s">
        <v>704</v>
      </c>
      <c r="K924" s="657" t="s">
        <v>428</v>
      </c>
      <c r="L924" s="657">
        <v>37028</v>
      </c>
      <c r="M924" s="659">
        <v>44868</v>
      </c>
      <c r="N924" s="630">
        <f t="shared" si="45"/>
        <v>11</v>
      </c>
      <c r="O924" s="630">
        <f t="shared" si="46"/>
        <v>11</v>
      </c>
      <c r="P924" s="631" t="str">
        <f t="shared" si="47"/>
        <v>Gastos_Gerais</v>
      </c>
    </row>
    <row r="925" spans="1:16" ht="24" hidden="1" x14ac:dyDescent="0.2">
      <c r="A925" s="622">
        <f>IF(B925="","",COUNT('Diário 3º PA'!$A$4:$A$4242)+COUNT('Diário 4º PA'!$A$4:$A$2224)+COUNT('Diário 5º PA'!$A$4:$A$5221)+ROW()-3)</f>
        <v>7176</v>
      </c>
      <c r="B925" s="641">
        <v>44876</v>
      </c>
      <c r="C925" s="658">
        <v>44835</v>
      </c>
      <c r="D925" s="633" t="s">
        <v>115</v>
      </c>
      <c r="E925" s="626" t="s">
        <v>232</v>
      </c>
      <c r="F925" s="639">
        <v>2523.91</v>
      </c>
      <c r="G925" s="626" t="s">
        <v>2495</v>
      </c>
      <c r="H925" s="626" t="s">
        <v>138</v>
      </c>
      <c r="I925" s="627" t="s">
        <v>1089</v>
      </c>
      <c r="J925" s="629" t="s">
        <v>704</v>
      </c>
      <c r="K925" s="635" t="s">
        <v>705</v>
      </c>
      <c r="L925" s="634" t="s">
        <v>8893</v>
      </c>
      <c r="M925" s="623">
        <v>44867</v>
      </c>
      <c r="N925" s="630">
        <f t="shared" si="45"/>
        <v>11</v>
      </c>
      <c r="O925" s="630">
        <f t="shared" si="46"/>
        <v>10</v>
      </c>
      <c r="P925" s="631" t="str">
        <f t="shared" si="47"/>
        <v>Gastos_Gerais</v>
      </c>
    </row>
    <row r="926" spans="1:16" ht="24" hidden="1" x14ac:dyDescent="0.2">
      <c r="A926" s="622">
        <f>IF(B926="","",COUNT('Diário 3º PA'!$A$4:$A$4242)+COUNT('Diário 4º PA'!$A$4:$A$2224)+COUNT('Diário 5º PA'!$A$4:$A$5221)+ROW()-3)</f>
        <v>7177</v>
      </c>
      <c r="B926" s="641">
        <v>44876</v>
      </c>
      <c r="C926" s="638">
        <v>44866</v>
      </c>
      <c r="D926" s="626" t="s">
        <v>115</v>
      </c>
      <c r="E926" s="626" t="s">
        <v>308</v>
      </c>
      <c r="F926" s="639">
        <v>61</v>
      </c>
      <c r="G926" s="626" t="s">
        <v>5981</v>
      </c>
      <c r="H926" s="626" t="s">
        <v>135</v>
      </c>
      <c r="I926" s="627" t="s">
        <v>8883</v>
      </c>
      <c r="J926" s="629" t="s">
        <v>704</v>
      </c>
      <c r="K926" s="635" t="s">
        <v>428</v>
      </c>
      <c r="L926" s="634">
        <v>210</v>
      </c>
      <c r="M926" s="641">
        <v>44872</v>
      </c>
      <c r="N926" s="630">
        <f t="shared" si="45"/>
        <v>11</v>
      </c>
      <c r="O926" s="630">
        <f t="shared" si="46"/>
        <v>11</v>
      </c>
      <c r="P926" s="631" t="str">
        <f t="shared" si="47"/>
        <v>Gastos_Gerais</v>
      </c>
    </row>
    <row r="927" spans="1:16" ht="24" hidden="1" x14ac:dyDescent="0.2">
      <c r="A927" s="622">
        <f>IF(B927="","",COUNT('Diário 3º PA'!$A$4:$A$4242)+COUNT('Diário 4º PA'!$A$4:$A$2224)+COUNT('Diário 5º PA'!$A$4:$A$5221)+ROW()-3)</f>
        <v>7178</v>
      </c>
      <c r="B927" s="641">
        <v>44876</v>
      </c>
      <c r="C927" s="638">
        <v>44866</v>
      </c>
      <c r="D927" s="626" t="s">
        <v>115</v>
      </c>
      <c r="E927" s="626" t="s">
        <v>308</v>
      </c>
      <c r="F927" s="639">
        <v>1869.75</v>
      </c>
      <c r="G927" s="626" t="s">
        <v>5981</v>
      </c>
      <c r="H927" s="626" t="s">
        <v>129</v>
      </c>
      <c r="I927" s="627" t="s">
        <v>8894</v>
      </c>
      <c r="J927" s="629" t="s">
        <v>704</v>
      </c>
      <c r="K927" s="635" t="s">
        <v>428</v>
      </c>
      <c r="L927" s="634">
        <v>35278</v>
      </c>
      <c r="M927" s="641">
        <v>44873</v>
      </c>
      <c r="N927" s="630">
        <f t="shared" si="45"/>
        <v>11</v>
      </c>
      <c r="O927" s="630">
        <f t="shared" si="46"/>
        <v>11</v>
      </c>
      <c r="P927" s="631" t="str">
        <f t="shared" si="47"/>
        <v>Gastos_Gerais</v>
      </c>
    </row>
    <row r="928" spans="1:16" hidden="1" x14ac:dyDescent="0.2">
      <c r="A928" s="622">
        <f>IF(B928="","",COUNT('Diário 3º PA'!$A$4:$A$4242)+COUNT('Diário 4º PA'!$A$4:$A$2224)+COUNT('Diário 5º PA'!$A$4:$A$5221)+ROW()-3)</f>
        <v>7179</v>
      </c>
      <c r="B928" s="641">
        <v>44876</v>
      </c>
      <c r="C928" s="638">
        <v>44835</v>
      </c>
      <c r="D928" s="633" t="s">
        <v>115</v>
      </c>
      <c r="E928" s="633" t="s">
        <v>236</v>
      </c>
      <c r="F928" s="639">
        <v>3501.67</v>
      </c>
      <c r="G928" s="633" t="s">
        <v>5541</v>
      </c>
      <c r="H928" s="633" t="s">
        <v>127</v>
      </c>
      <c r="I928" s="633" t="s">
        <v>656</v>
      </c>
      <c r="J928" s="629" t="s">
        <v>704</v>
      </c>
      <c r="K928" s="657" t="s">
        <v>705</v>
      </c>
      <c r="L928" s="657">
        <v>4823596608</v>
      </c>
      <c r="M928" s="641">
        <v>44866</v>
      </c>
      <c r="N928" s="630">
        <f t="shared" si="45"/>
        <v>11</v>
      </c>
      <c r="O928" s="630">
        <f t="shared" si="46"/>
        <v>10</v>
      </c>
      <c r="P928" s="631" t="str">
        <f t="shared" si="47"/>
        <v>Gastos_Gerais</v>
      </c>
    </row>
    <row r="929" spans="1:16" ht="48" hidden="1" x14ac:dyDescent="0.2">
      <c r="A929" s="622">
        <f>IF(B929="","",COUNT('Diário 3º PA'!$A$4:$A$4242)+COUNT('Diário 4º PA'!$A$4:$A$2224)+COUNT('Diário 5º PA'!$A$4:$A$5221)+ROW()-3)</f>
        <v>7180</v>
      </c>
      <c r="B929" s="641">
        <v>44876</v>
      </c>
      <c r="C929" s="638">
        <v>44866</v>
      </c>
      <c r="D929" s="626" t="s">
        <v>115</v>
      </c>
      <c r="E929" s="626" t="s">
        <v>378</v>
      </c>
      <c r="F929" s="639">
        <v>390</v>
      </c>
      <c r="G929" s="626" t="s">
        <v>8895</v>
      </c>
      <c r="H929" s="626" t="s">
        <v>131</v>
      </c>
      <c r="I929" s="627" t="s">
        <v>8896</v>
      </c>
      <c r="J929" s="629" t="s">
        <v>704</v>
      </c>
      <c r="K929" s="635" t="s">
        <v>428</v>
      </c>
      <c r="L929" s="634">
        <v>35886874</v>
      </c>
      <c r="M929" s="641">
        <v>44875</v>
      </c>
      <c r="N929" s="630">
        <f t="shared" si="45"/>
        <v>11</v>
      </c>
      <c r="O929" s="630">
        <f t="shared" si="46"/>
        <v>11</v>
      </c>
      <c r="P929" s="631" t="str">
        <f t="shared" si="47"/>
        <v>Gastos_Gerais</v>
      </c>
    </row>
    <row r="930" spans="1:16" ht="24" hidden="1" x14ac:dyDescent="0.2">
      <c r="A930" s="622">
        <f>IF(B930="","",COUNT('Diário 3º PA'!$A$4:$A$4242)+COUNT('Diário 4º PA'!$A$4:$A$2224)+COUNT('Diário 5º PA'!$A$4:$A$5221)+ROW()-3)</f>
        <v>7181</v>
      </c>
      <c r="B930" s="641">
        <v>44876</v>
      </c>
      <c r="C930" s="638">
        <v>44866</v>
      </c>
      <c r="D930" s="626" t="s">
        <v>115</v>
      </c>
      <c r="E930" s="626" t="s">
        <v>270</v>
      </c>
      <c r="F930" s="639">
        <v>4180</v>
      </c>
      <c r="G930" s="626" t="s">
        <v>8897</v>
      </c>
      <c r="H930" s="626" t="s">
        <v>658</v>
      </c>
      <c r="I930" s="627" t="s">
        <v>8889</v>
      </c>
      <c r="J930" s="629" t="s">
        <v>704</v>
      </c>
      <c r="K930" s="635" t="s">
        <v>428</v>
      </c>
      <c r="L930" s="634">
        <v>457</v>
      </c>
      <c r="M930" s="641">
        <v>44869</v>
      </c>
      <c r="N930" s="630">
        <f t="shared" si="45"/>
        <v>11</v>
      </c>
      <c r="O930" s="630">
        <f t="shared" si="46"/>
        <v>11</v>
      </c>
      <c r="P930" s="631" t="str">
        <f t="shared" si="47"/>
        <v>Gastos_Gerais</v>
      </c>
    </row>
    <row r="931" spans="1:16" ht="24" hidden="1" x14ac:dyDescent="0.2">
      <c r="A931" s="622">
        <f>IF(B931="","",COUNT('Diário 3º PA'!$A$4:$A$4242)+COUNT('Diário 4º PA'!$A$4:$A$2224)+COUNT('Diário 5º PA'!$A$4:$A$5221)+ROW()-3)</f>
        <v>7182</v>
      </c>
      <c r="B931" s="641">
        <v>44876</v>
      </c>
      <c r="C931" s="638">
        <v>44866</v>
      </c>
      <c r="D931" s="626" t="s">
        <v>115</v>
      </c>
      <c r="E931" s="627" t="s">
        <v>364</v>
      </c>
      <c r="F931" s="639">
        <v>1072.78</v>
      </c>
      <c r="G931" s="633" t="s">
        <v>1079</v>
      </c>
      <c r="H931" s="627" t="s">
        <v>135</v>
      </c>
      <c r="I931" s="627" t="s">
        <v>3936</v>
      </c>
      <c r="J931" s="629" t="s">
        <v>704</v>
      </c>
      <c r="K931" s="657" t="s">
        <v>428</v>
      </c>
      <c r="L931" s="634">
        <v>37027</v>
      </c>
      <c r="M931" s="659">
        <v>44868</v>
      </c>
      <c r="N931" s="630">
        <f t="shared" si="45"/>
        <v>11</v>
      </c>
      <c r="O931" s="630">
        <f t="shared" si="46"/>
        <v>11</v>
      </c>
      <c r="P931" s="631" t="str">
        <f t="shared" si="47"/>
        <v>Gastos_Gerais</v>
      </c>
    </row>
    <row r="932" spans="1:16" ht="24" x14ac:dyDescent="0.2">
      <c r="A932" s="622">
        <f>IF(B932="","",COUNT('Diário 3º PA'!$A$4:$A$4242)+COUNT('Diário 4º PA'!$A$4:$A$2224)+COUNT('Diário 5º PA'!$A$4:$A$5221)+ROW()-3)</f>
        <v>7183</v>
      </c>
      <c r="B932" s="641">
        <v>44876</v>
      </c>
      <c r="C932" s="658">
        <v>44835</v>
      </c>
      <c r="D932" s="633" t="s">
        <v>115</v>
      </c>
      <c r="E932" s="626" t="s">
        <v>232</v>
      </c>
      <c r="F932" s="639">
        <v>1600.46</v>
      </c>
      <c r="G932" s="626" t="s">
        <v>2495</v>
      </c>
      <c r="H932" s="626" t="s">
        <v>140</v>
      </c>
      <c r="I932" s="627" t="s">
        <v>6098</v>
      </c>
      <c r="J932" s="629" t="s">
        <v>704</v>
      </c>
      <c r="K932" s="635" t="s">
        <v>6119</v>
      </c>
      <c r="L932" s="634">
        <v>2710869</v>
      </c>
      <c r="M932" s="623">
        <v>44873</v>
      </c>
      <c r="N932" s="630">
        <f t="shared" si="45"/>
        <v>11</v>
      </c>
      <c r="O932" s="630">
        <f t="shared" si="46"/>
        <v>10</v>
      </c>
      <c r="P932" s="631" t="str">
        <f t="shared" si="47"/>
        <v>Gastos_Gerais</v>
      </c>
    </row>
    <row r="933" spans="1:16" ht="24" hidden="1" x14ac:dyDescent="0.2">
      <c r="A933" s="622">
        <f>IF(B933="","",COUNT('Diário 3º PA'!$A$4:$A$4242)+COUNT('Diário 4º PA'!$A$4:$A$2224)+COUNT('Diário 5º PA'!$A$4:$A$5221)+ROW()-3)</f>
        <v>7184</v>
      </c>
      <c r="B933" s="641">
        <v>44876</v>
      </c>
      <c r="C933" s="638">
        <v>44866</v>
      </c>
      <c r="D933" s="625" t="s">
        <v>115</v>
      </c>
      <c r="E933" s="626" t="s">
        <v>308</v>
      </c>
      <c r="F933" s="645">
        <v>1730.63</v>
      </c>
      <c r="G933" s="626" t="s">
        <v>5981</v>
      </c>
      <c r="H933" s="625" t="s">
        <v>127</v>
      </c>
      <c r="I933" s="627" t="s">
        <v>8174</v>
      </c>
      <c r="J933" s="629" t="s">
        <v>704</v>
      </c>
      <c r="K933" s="635" t="s">
        <v>428</v>
      </c>
      <c r="L933" s="628">
        <v>34455</v>
      </c>
      <c r="M933" s="623">
        <v>44873</v>
      </c>
      <c r="N933" s="630">
        <f t="shared" si="45"/>
        <v>11</v>
      </c>
      <c r="O933" s="630">
        <f t="shared" si="46"/>
        <v>11</v>
      </c>
      <c r="P933" s="631" t="str">
        <f t="shared" si="47"/>
        <v>Gastos_Gerais</v>
      </c>
    </row>
    <row r="934" spans="1:16" ht="24" hidden="1" x14ac:dyDescent="0.2">
      <c r="A934" s="622">
        <f>IF(B934="","",COUNT('Diário 3º PA'!$A$4:$A$4242)+COUNT('Diário 4º PA'!$A$4:$A$2224)+COUNT('Diário 5º PA'!$A$4:$A$5221)+ROW()-3)</f>
        <v>7185</v>
      </c>
      <c r="B934" s="641">
        <v>44876</v>
      </c>
      <c r="C934" s="638">
        <v>44866</v>
      </c>
      <c r="D934" s="626" t="s">
        <v>115</v>
      </c>
      <c r="E934" s="626" t="s">
        <v>318</v>
      </c>
      <c r="F934" s="639">
        <v>358.82</v>
      </c>
      <c r="G934" s="626" t="s">
        <v>8898</v>
      </c>
      <c r="H934" s="626" t="s">
        <v>131</v>
      </c>
      <c r="I934" s="627" t="s">
        <v>8899</v>
      </c>
      <c r="J934" s="629" t="s">
        <v>704</v>
      </c>
      <c r="K934" s="635" t="s">
        <v>428</v>
      </c>
      <c r="L934" s="634">
        <v>15933</v>
      </c>
      <c r="M934" s="641">
        <v>44851</v>
      </c>
      <c r="N934" s="630">
        <f t="shared" si="45"/>
        <v>11</v>
      </c>
      <c r="O934" s="630">
        <f t="shared" si="46"/>
        <v>11</v>
      </c>
      <c r="P934" s="631" t="str">
        <f t="shared" si="47"/>
        <v>Gastos_Gerais</v>
      </c>
    </row>
    <row r="935" spans="1:16" ht="36" hidden="1" x14ac:dyDescent="0.2">
      <c r="A935" s="622">
        <f>IF(B935="","",COUNT('Diário 3º PA'!$A$4:$A$4242)+COUNT('Diário 4º PA'!$A$4:$A$2224)+COUNT('Diário 5º PA'!$A$4:$A$5221)+ROW()-3)</f>
        <v>7186</v>
      </c>
      <c r="B935" s="641">
        <v>44876</v>
      </c>
      <c r="C935" s="638">
        <v>44866</v>
      </c>
      <c r="D935" s="625" t="s">
        <v>115</v>
      </c>
      <c r="E935" s="626" t="s">
        <v>342</v>
      </c>
      <c r="F935" s="672">
        <v>60</v>
      </c>
      <c r="G935" s="626" t="s">
        <v>8900</v>
      </c>
      <c r="H935" s="625" t="s">
        <v>131</v>
      </c>
      <c r="I935" s="627" t="s">
        <v>5954</v>
      </c>
      <c r="J935" s="634" t="s">
        <v>5990</v>
      </c>
      <c r="K935" s="632" t="s">
        <v>1531</v>
      </c>
      <c r="L935" s="628">
        <v>397654456</v>
      </c>
      <c r="M935" s="623">
        <v>44876</v>
      </c>
      <c r="N935" s="630">
        <f t="shared" si="45"/>
        <v>11</v>
      </c>
      <c r="O935" s="630">
        <f t="shared" si="46"/>
        <v>11</v>
      </c>
      <c r="P935" s="631" t="str">
        <f t="shared" si="47"/>
        <v>Gastos_Gerais</v>
      </c>
    </row>
    <row r="936" spans="1:16" ht="36" hidden="1" x14ac:dyDescent="0.2">
      <c r="A936" s="622">
        <f>IF(B936="","",COUNT('Diário 3º PA'!$A$4:$A$4242)+COUNT('Diário 4º PA'!$A$4:$A$2224)+COUNT('Diário 5º PA'!$A$4:$A$5221)+ROW()-3)</f>
        <v>7187</v>
      </c>
      <c r="B936" s="641">
        <v>44876</v>
      </c>
      <c r="C936" s="638">
        <v>44866</v>
      </c>
      <c r="D936" s="625" t="s">
        <v>115</v>
      </c>
      <c r="E936" s="626" t="s">
        <v>342</v>
      </c>
      <c r="F936" s="672">
        <v>60</v>
      </c>
      <c r="G936" s="626" t="s">
        <v>8901</v>
      </c>
      <c r="H936" s="625" t="s">
        <v>131</v>
      </c>
      <c r="I936" s="627" t="s">
        <v>1940</v>
      </c>
      <c r="J936" s="634" t="s">
        <v>5990</v>
      </c>
      <c r="K936" s="632" t="s">
        <v>1531</v>
      </c>
      <c r="L936" s="628">
        <v>397654456</v>
      </c>
      <c r="M936" s="623">
        <v>44876</v>
      </c>
      <c r="N936" s="630">
        <f t="shared" si="45"/>
        <v>11</v>
      </c>
      <c r="O936" s="630">
        <f t="shared" si="46"/>
        <v>11</v>
      </c>
      <c r="P936" s="631" t="str">
        <f t="shared" si="47"/>
        <v>Gastos_Gerais</v>
      </c>
    </row>
    <row r="937" spans="1:16" ht="24" hidden="1" x14ac:dyDescent="0.2">
      <c r="A937" s="622">
        <f>IF(B937="","",COUNT('Diário 3º PA'!$A$4:$A$4242)+COUNT('Diário 4º PA'!$A$4:$A$2224)+COUNT('Diário 5º PA'!$A$4:$A$5221)+ROW()-3)</f>
        <v>7188</v>
      </c>
      <c r="B937" s="641">
        <v>44876</v>
      </c>
      <c r="C937" s="638">
        <v>44866</v>
      </c>
      <c r="D937" s="625" t="s">
        <v>115</v>
      </c>
      <c r="E937" s="626" t="s">
        <v>342</v>
      </c>
      <c r="F937" s="672">
        <v>60</v>
      </c>
      <c r="G937" s="626" t="s">
        <v>8902</v>
      </c>
      <c r="H937" s="625" t="s">
        <v>131</v>
      </c>
      <c r="I937" s="627" t="s">
        <v>8747</v>
      </c>
      <c r="J937" s="634" t="s">
        <v>5990</v>
      </c>
      <c r="K937" s="632" t="s">
        <v>1531</v>
      </c>
      <c r="L937" s="628">
        <v>397654456</v>
      </c>
      <c r="M937" s="623">
        <v>44876</v>
      </c>
      <c r="N937" s="630">
        <f t="shared" si="45"/>
        <v>11</v>
      </c>
      <c r="O937" s="630">
        <f t="shared" si="46"/>
        <v>11</v>
      </c>
      <c r="P937" s="631" t="str">
        <f t="shared" si="47"/>
        <v>Gastos_Gerais</v>
      </c>
    </row>
    <row r="938" spans="1:16" ht="36" hidden="1" x14ac:dyDescent="0.2">
      <c r="A938" s="622">
        <f>IF(B938="","",COUNT('Diário 3º PA'!$A$4:$A$4242)+COUNT('Diário 4º PA'!$A$4:$A$2224)+COUNT('Diário 5º PA'!$A$4:$A$5221)+ROW()-3)</f>
        <v>7189</v>
      </c>
      <c r="B938" s="641">
        <v>44876</v>
      </c>
      <c r="C938" s="638">
        <v>44866</v>
      </c>
      <c r="D938" s="625" t="s">
        <v>115</v>
      </c>
      <c r="E938" s="626" t="s">
        <v>342</v>
      </c>
      <c r="F938" s="672">
        <v>60</v>
      </c>
      <c r="G938" s="626" t="s">
        <v>8903</v>
      </c>
      <c r="H938" s="625" t="s">
        <v>139</v>
      </c>
      <c r="I938" s="627" t="s">
        <v>2547</v>
      </c>
      <c r="J938" s="634" t="s">
        <v>5990</v>
      </c>
      <c r="K938" s="632" t="s">
        <v>1531</v>
      </c>
      <c r="L938" s="628">
        <v>397654456</v>
      </c>
      <c r="M938" s="623">
        <v>44876</v>
      </c>
      <c r="N938" s="630">
        <f t="shared" si="45"/>
        <v>11</v>
      </c>
      <c r="O938" s="630">
        <f t="shared" si="46"/>
        <v>11</v>
      </c>
      <c r="P938" s="631" t="str">
        <f t="shared" si="47"/>
        <v>Gastos_Gerais</v>
      </c>
    </row>
    <row r="939" spans="1:16" ht="36" hidden="1" x14ac:dyDescent="0.2">
      <c r="A939" s="622">
        <f>IF(B939="","",COUNT('Diário 3º PA'!$A$4:$A$4242)+COUNT('Diário 4º PA'!$A$4:$A$2224)+COUNT('Diário 5º PA'!$A$4:$A$5221)+ROW()-3)</f>
        <v>7190</v>
      </c>
      <c r="B939" s="641">
        <v>44876</v>
      </c>
      <c r="C939" s="638">
        <v>44866</v>
      </c>
      <c r="D939" s="625" t="s">
        <v>115</v>
      </c>
      <c r="E939" s="626" t="s">
        <v>342</v>
      </c>
      <c r="F939" s="672">
        <v>60</v>
      </c>
      <c r="G939" s="626" t="s">
        <v>8904</v>
      </c>
      <c r="H939" s="625" t="s">
        <v>139</v>
      </c>
      <c r="I939" s="627" t="s">
        <v>8905</v>
      </c>
      <c r="J939" s="634" t="s">
        <v>5990</v>
      </c>
      <c r="K939" s="632" t="s">
        <v>1531</v>
      </c>
      <c r="L939" s="628">
        <v>397654456</v>
      </c>
      <c r="M939" s="623">
        <v>44876</v>
      </c>
      <c r="N939" s="630">
        <f t="shared" si="45"/>
        <v>11</v>
      </c>
      <c r="O939" s="630">
        <f t="shared" si="46"/>
        <v>11</v>
      </c>
      <c r="P939" s="631" t="str">
        <f t="shared" si="47"/>
        <v>Gastos_Gerais</v>
      </c>
    </row>
    <row r="940" spans="1:16" ht="36" hidden="1" x14ac:dyDescent="0.2">
      <c r="A940" s="622">
        <f>IF(B940="","",COUNT('Diário 3º PA'!$A$4:$A$4242)+COUNT('Diário 4º PA'!$A$4:$A$2224)+COUNT('Diário 5º PA'!$A$4:$A$5221)+ROW()-3)</f>
        <v>7191</v>
      </c>
      <c r="B940" s="641">
        <v>44876</v>
      </c>
      <c r="C940" s="638">
        <v>44866</v>
      </c>
      <c r="D940" s="625" t="s">
        <v>115</v>
      </c>
      <c r="E940" s="626" t="s">
        <v>342</v>
      </c>
      <c r="F940" s="672">
        <v>60</v>
      </c>
      <c r="G940" s="626" t="s">
        <v>8906</v>
      </c>
      <c r="H940" s="625" t="s">
        <v>139</v>
      </c>
      <c r="I940" s="648" t="s">
        <v>8313</v>
      </c>
      <c r="J940" s="634" t="s">
        <v>5990</v>
      </c>
      <c r="K940" s="632" t="s">
        <v>1531</v>
      </c>
      <c r="L940" s="628">
        <v>397654456</v>
      </c>
      <c r="M940" s="623">
        <v>44876</v>
      </c>
      <c r="N940" s="630">
        <f t="shared" si="45"/>
        <v>11</v>
      </c>
      <c r="O940" s="630">
        <f t="shared" si="46"/>
        <v>11</v>
      </c>
      <c r="P940" s="631" t="str">
        <f t="shared" si="47"/>
        <v>Gastos_Gerais</v>
      </c>
    </row>
    <row r="941" spans="1:16" ht="36" hidden="1" x14ac:dyDescent="0.2">
      <c r="A941" s="622">
        <f>IF(B941="","",COUNT('Diário 3º PA'!$A$4:$A$4242)+COUNT('Diário 4º PA'!$A$4:$A$2224)+COUNT('Diário 5º PA'!$A$4:$A$5221)+ROW()-3)</f>
        <v>7192</v>
      </c>
      <c r="B941" s="641">
        <v>44876</v>
      </c>
      <c r="C941" s="638">
        <v>44866</v>
      </c>
      <c r="D941" s="625" t="s">
        <v>115</v>
      </c>
      <c r="E941" s="626" t="s">
        <v>342</v>
      </c>
      <c r="F941" s="672">
        <v>120</v>
      </c>
      <c r="G941" s="626" t="s">
        <v>8907</v>
      </c>
      <c r="H941" s="625" t="s">
        <v>135</v>
      </c>
      <c r="I941" s="627" t="s">
        <v>3494</v>
      </c>
      <c r="J941" s="634" t="s">
        <v>5990</v>
      </c>
      <c r="K941" s="632" t="s">
        <v>1531</v>
      </c>
      <c r="L941" s="628">
        <v>397654456</v>
      </c>
      <c r="M941" s="623">
        <v>44876</v>
      </c>
      <c r="N941" s="630">
        <f t="shared" si="45"/>
        <v>11</v>
      </c>
      <c r="O941" s="630">
        <f t="shared" si="46"/>
        <v>11</v>
      </c>
      <c r="P941" s="631" t="str">
        <f t="shared" si="47"/>
        <v>Gastos_Gerais</v>
      </c>
    </row>
    <row r="942" spans="1:16" ht="36" hidden="1" x14ac:dyDescent="0.2">
      <c r="A942" s="622">
        <f>IF(B942="","",COUNT('Diário 3º PA'!$A$4:$A$4242)+COUNT('Diário 4º PA'!$A$4:$A$2224)+COUNT('Diário 5º PA'!$A$4:$A$5221)+ROW()-3)</f>
        <v>7193</v>
      </c>
      <c r="B942" s="641">
        <v>44876</v>
      </c>
      <c r="C942" s="638">
        <v>44866</v>
      </c>
      <c r="D942" s="625" t="s">
        <v>115</v>
      </c>
      <c r="E942" s="626" t="s">
        <v>342</v>
      </c>
      <c r="F942" s="672">
        <v>120</v>
      </c>
      <c r="G942" s="626" t="s">
        <v>8908</v>
      </c>
      <c r="H942" s="625" t="s">
        <v>135</v>
      </c>
      <c r="I942" s="627" t="s">
        <v>3190</v>
      </c>
      <c r="J942" s="634" t="s">
        <v>5990</v>
      </c>
      <c r="K942" s="632" t="s">
        <v>1531</v>
      </c>
      <c r="L942" s="628">
        <v>397654456</v>
      </c>
      <c r="M942" s="623">
        <v>44876</v>
      </c>
      <c r="N942" s="630">
        <f t="shared" si="45"/>
        <v>11</v>
      </c>
      <c r="O942" s="630">
        <f t="shared" si="46"/>
        <v>11</v>
      </c>
      <c r="P942" s="631" t="str">
        <f t="shared" si="47"/>
        <v>Gastos_Gerais</v>
      </c>
    </row>
    <row r="943" spans="1:16" ht="36" hidden="1" x14ac:dyDescent="0.2">
      <c r="A943" s="622">
        <f>IF(B943="","",COUNT('Diário 3º PA'!$A$4:$A$4242)+COUNT('Diário 4º PA'!$A$4:$A$2224)+COUNT('Diário 5º PA'!$A$4:$A$5221)+ROW()-3)</f>
        <v>7194</v>
      </c>
      <c r="B943" s="641">
        <v>44876</v>
      </c>
      <c r="C943" s="638">
        <v>44866</v>
      </c>
      <c r="D943" s="625" t="s">
        <v>115</v>
      </c>
      <c r="E943" s="626" t="s">
        <v>342</v>
      </c>
      <c r="F943" s="672">
        <v>120</v>
      </c>
      <c r="G943" s="626" t="s">
        <v>8909</v>
      </c>
      <c r="H943" s="625" t="s">
        <v>135</v>
      </c>
      <c r="I943" s="627" t="s">
        <v>5684</v>
      </c>
      <c r="J943" s="634" t="s">
        <v>5990</v>
      </c>
      <c r="K943" s="632" t="s">
        <v>1531</v>
      </c>
      <c r="L943" s="628">
        <v>397654456</v>
      </c>
      <c r="M943" s="623">
        <v>44876</v>
      </c>
      <c r="N943" s="630">
        <f t="shared" si="45"/>
        <v>11</v>
      </c>
      <c r="O943" s="630">
        <f t="shared" si="46"/>
        <v>11</v>
      </c>
      <c r="P943" s="631" t="str">
        <f t="shared" si="47"/>
        <v>Gastos_Gerais</v>
      </c>
    </row>
    <row r="944" spans="1:16" ht="48" hidden="1" x14ac:dyDescent="0.2">
      <c r="A944" s="622">
        <f>IF(B944="","",COUNT('Diário 3º PA'!$A$4:$A$4242)+COUNT('Diário 4º PA'!$A$4:$A$2224)+COUNT('Diário 5º PA'!$A$4:$A$5221)+ROW()-3)</f>
        <v>7195</v>
      </c>
      <c r="B944" s="641">
        <v>44876</v>
      </c>
      <c r="C944" s="638">
        <v>44866</v>
      </c>
      <c r="D944" s="625" t="s">
        <v>115</v>
      </c>
      <c r="E944" s="626" t="s">
        <v>342</v>
      </c>
      <c r="F944" s="672">
        <v>17.399999999999999</v>
      </c>
      <c r="G944" s="626" t="s">
        <v>8910</v>
      </c>
      <c r="H944" s="625" t="s">
        <v>128</v>
      </c>
      <c r="I944" s="627" t="s">
        <v>1627</v>
      </c>
      <c r="J944" s="634" t="s">
        <v>5990</v>
      </c>
      <c r="K944" s="632" t="s">
        <v>1531</v>
      </c>
      <c r="L944" s="628">
        <v>397654456</v>
      </c>
      <c r="M944" s="623">
        <v>44876</v>
      </c>
      <c r="N944" s="630">
        <f t="shared" si="45"/>
        <v>11</v>
      </c>
      <c r="O944" s="630">
        <f t="shared" si="46"/>
        <v>11</v>
      </c>
      <c r="P944" s="631" t="str">
        <f t="shared" si="47"/>
        <v>Gastos_Gerais</v>
      </c>
    </row>
    <row r="945" spans="1:16" ht="24" hidden="1" x14ac:dyDescent="0.2">
      <c r="A945" s="622">
        <f>IF(B945="","",COUNT('Diário 3º PA'!$A$4:$A$4242)+COUNT('Diário 4º PA'!$A$4:$A$2224)+COUNT('Diário 5º PA'!$A$4:$A$5221)+ROW()-3)</f>
        <v>7196</v>
      </c>
      <c r="B945" s="641">
        <v>44876</v>
      </c>
      <c r="C945" s="638">
        <v>44866</v>
      </c>
      <c r="D945" s="626" t="s">
        <v>104</v>
      </c>
      <c r="E945" s="626" t="s">
        <v>189</v>
      </c>
      <c r="F945" s="639">
        <v>2391.46</v>
      </c>
      <c r="G945" s="627" t="s">
        <v>8911</v>
      </c>
      <c r="H945" s="625" t="s">
        <v>130</v>
      </c>
      <c r="I945" s="627" t="s">
        <v>8912</v>
      </c>
      <c r="J945" s="634" t="s">
        <v>5990</v>
      </c>
      <c r="K945" s="632" t="s">
        <v>1531</v>
      </c>
      <c r="L945" s="628">
        <v>397654456</v>
      </c>
      <c r="M945" s="623">
        <v>44876</v>
      </c>
      <c r="N945" s="630">
        <f t="shared" si="45"/>
        <v>11</v>
      </c>
      <c r="O945" s="630">
        <f t="shared" si="46"/>
        <v>11</v>
      </c>
      <c r="P945" s="631" t="str">
        <f t="shared" si="47"/>
        <v>Gastos_com_Pessoal</v>
      </c>
    </row>
    <row r="946" spans="1:16" ht="24" hidden="1" x14ac:dyDescent="0.2">
      <c r="A946" s="622">
        <f>IF(B946="","",COUNT('Diário 3º PA'!$A$4:$A$4242)+COUNT('Diário 4º PA'!$A$4:$A$2224)+COUNT('Diário 5º PA'!$A$4:$A$5221)+ROW()-3)</f>
        <v>7197</v>
      </c>
      <c r="B946" s="641">
        <v>44876</v>
      </c>
      <c r="C946" s="638">
        <v>44866</v>
      </c>
      <c r="D946" s="626" t="s">
        <v>104</v>
      </c>
      <c r="E946" s="626" t="s">
        <v>191</v>
      </c>
      <c r="F946" s="639">
        <v>848.59</v>
      </c>
      <c r="G946" s="627" t="s">
        <v>8913</v>
      </c>
      <c r="H946" s="625" t="s">
        <v>130</v>
      </c>
      <c r="I946" s="627" t="s">
        <v>8912</v>
      </c>
      <c r="J946" s="634" t="s">
        <v>5990</v>
      </c>
      <c r="K946" s="632" t="s">
        <v>1531</v>
      </c>
      <c r="L946" s="628">
        <v>397654456</v>
      </c>
      <c r="M946" s="623">
        <v>44876</v>
      </c>
      <c r="N946" s="630">
        <f t="shared" si="45"/>
        <v>11</v>
      </c>
      <c r="O946" s="630">
        <f t="shared" si="46"/>
        <v>11</v>
      </c>
      <c r="P946" s="631" t="str">
        <f t="shared" si="47"/>
        <v>Gastos_com_Pessoal</v>
      </c>
    </row>
    <row r="947" spans="1:16" ht="24" hidden="1" x14ac:dyDescent="0.2">
      <c r="A947" s="622">
        <f>IF(B947="","",COUNT('Diário 3º PA'!$A$4:$A$4242)+COUNT('Diário 4º PA'!$A$4:$A$2224)+COUNT('Diário 5º PA'!$A$4:$A$5221)+ROW()-3)</f>
        <v>7198</v>
      </c>
      <c r="B947" s="641">
        <v>44876</v>
      </c>
      <c r="C947" s="638">
        <v>44866</v>
      </c>
      <c r="D947" s="626" t="s">
        <v>104</v>
      </c>
      <c r="E947" s="626" t="s">
        <v>189</v>
      </c>
      <c r="F947" s="639">
        <v>2391.46</v>
      </c>
      <c r="G947" s="627" t="s">
        <v>8914</v>
      </c>
      <c r="H947" s="625" t="s">
        <v>658</v>
      </c>
      <c r="I947" s="627" t="s">
        <v>8915</v>
      </c>
      <c r="J947" s="634" t="s">
        <v>5990</v>
      </c>
      <c r="K947" s="632" t="s">
        <v>1531</v>
      </c>
      <c r="L947" s="628">
        <v>397654456</v>
      </c>
      <c r="M947" s="623">
        <v>44876</v>
      </c>
      <c r="N947" s="630">
        <f t="shared" si="45"/>
        <v>11</v>
      </c>
      <c r="O947" s="630">
        <f t="shared" si="46"/>
        <v>11</v>
      </c>
      <c r="P947" s="631" t="str">
        <f t="shared" si="47"/>
        <v>Gastos_com_Pessoal</v>
      </c>
    </row>
    <row r="948" spans="1:16" ht="24" hidden="1" x14ac:dyDescent="0.2">
      <c r="A948" s="622">
        <f>IF(B948="","",COUNT('Diário 3º PA'!$A$4:$A$4242)+COUNT('Diário 4º PA'!$A$4:$A$2224)+COUNT('Diário 5º PA'!$A$4:$A$5221)+ROW()-3)</f>
        <v>7199</v>
      </c>
      <c r="B948" s="641">
        <v>44876</v>
      </c>
      <c r="C948" s="638">
        <v>44866</v>
      </c>
      <c r="D948" s="626" t="s">
        <v>104</v>
      </c>
      <c r="E948" s="626" t="s">
        <v>191</v>
      </c>
      <c r="F948" s="669">
        <v>848.59</v>
      </c>
      <c r="G948" s="627" t="s">
        <v>8916</v>
      </c>
      <c r="H948" s="625" t="s">
        <v>658</v>
      </c>
      <c r="I948" s="627" t="s">
        <v>8915</v>
      </c>
      <c r="J948" s="634" t="s">
        <v>5990</v>
      </c>
      <c r="K948" s="632" t="s">
        <v>1531</v>
      </c>
      <c r="L948" s="628">
        <v>397654456</v>
      </c>
      <c r="M948" s="623">
        <v>44876</v>
      </c>
      <c r="N948" s="630">
        <f t="shared" si="45"/>
        <v>11</v>
      </c>
      <c r="O948" s="630">
        <f t="shared" si="46"/>
        <v>11</v>
      </c>
      <c r="P948" s="631" t="str">
        <f t="shared" si="47"/>
        <v>Gastos_com_Pessoal</v>
      </c>
    </row>
    <row r="949" spans="1:16" ht="24" hidden="1" x14ac:dyDescent="0.2">
      <c r="A949" s="622">
        <f>IF(B949="","",COUNT('Diário 3º PA'!$A$4:$A$4242)+COUNT('Diário 4º PA'!$A$4:$A$2224)+COUNT('Diário 5º PA'!$A$4:$A$5221)+ROW()-3)</f>
        <v>7200</v>
      </c>
      <c r="B949" s="641">
        <v>44876</v>
      </c>
      <c r="C949" s="638">
        <v>44866</v>
      </c>
      <c r="D949" s="626" t="s">
        <v>104</v>
      </c>
      <c r="E949" s="626" t="s">
        <v>189</v>
      </c>
      <c r="F949" s="669">
        <v>3026.65</v>
      </c>
      <c r="G949" s="627" t="s">
        <v>8917</v>
      </c>
      <c r="H949" s="625" t="s">
        <v>131</v>
      </c>
      <c r="I949" s="627" t="s">
        <v>8918</v>
      </c>
      <c r="J949" s="634" t="s">
        <v>5990</v>
      </c>
      <c r="K949" s="632" t="s">
        <v>1531</v>
      </c>
      <c r="L949" s="628">
        <v>397654456</v>
      </c>
      <c r="M949" s="623">
        <v>44876</v>
      </c>
      <c r="N949" s="630">
        <f t="shared" si="45"/>
        <v>11</v>
      </c>
      <c r="O949" s="630">
        <f t="shared" si="46"/>
        <v>11</v>
      </c>
      <c r="P949" s="631" t="str">
        <f t="shared" si="47"/>
        <v>Gastos_com_Pessoal</v>
      </c>
    </row>
    <row r="950" spans="1:16" ht="24" hidden="1" x14ac:dyDescent="0.2">
      <c r="A950" s="622">
        <f>IF(B950="","",COUNT('Diário 3º PA'!$A$4:$A$4242)+COUNT('Diário 4º PA'!$A$4:$A$2224)+COUNT('Diário 5º PA'!$A$4:$A$5221)+ROW()-3)</f>
        <v>7201</v>
      </c>
      <c r="B950" s="641">
        <v>44876</v>
      </c>
      <c r="C950" s="638">
        <v>44866</v>
      </c>
      <c r="D950" s="626" t="s">
        <v>104</v>
      </c>
      <c r="E950" s="626" t="s">
        <v>191</v>
      </c>
      <c r="F950" s="669">
        <v>1138.3599999999999</v>
      </c>
      <c r="G950" s="627" t="s">
        <v>8919</v>
      </c>
      <c r="H950" s="625" t="s">
        <v>131</v>
      </c>
      <c r="I950" s="627" t="s">
        <v>8918</v>
      </c>
      <c r="J950" s="634" t="s">
        <v>5990</v>
      </c>
      <c r="K950" s="632" t="s">
        <v>1531</v>
      </c>
      <c r="L950" s="628">
        <v>397654456</v>
      </c>
      <c r="M950" s="623">
        <v>44876</v>
      </c>
      <c r="N950" s="630">
        <f t="shared" si="45"/>
        <v>11</v>
      </c>
      <c r="O950" s="630">
        <f t="shared" si="46"/>
        <v>11</v>
      </c>
      <c r="P950" s="631" t="str">
        <f t="shared" si="47"/>
        <v>Gastos_com_Pessoal</v>
      </c>
    </row>
    <row r="951" spans="1:16" ht="24" hidden="1" x14ac:dyDescent="0.2">
      <c r="A951" s="622">
        <f>IF(B951="","",COUNT('Diário 3º PA'!$A$4:$A$4242)+COUNT('Diário 4º PA'!$A$4:$A$2224)+COUNT('Diário 5º PA'!$A$4:$A$5221)+ROW()-3)</f>
        <v>7202</v>
      </c>
      <c r="B951" s="641">
        <v>44876</v>
      </c>
      <c r="C951" s="638">
        <v>44866</v>
      </c>
      <c r="D951" s="626" t="s">
        <v>104</v>
      </c>
      <c r="E951" s="626" t="s">
        <v>189</v>
      </c>
      <c r="F951" s="669">
        <v>2552.39</v>
      </c>
      <c r="G951" s="627" t="s">
        <v>8920</v>
      </c>
      <c r="H951" s="625" t="s">
        <v>135</v>
      </c>
      <c r="I951" s="627" t="s">
        <v>8921</v>
      </c>
      <c r="J951" s="634" t="s">
        <v>5990</v>
      </c>
      <c r="K951" s="632" t="s">
        <v>1531</v>
      </c>
      <c r="L951" s="628">
        <v>397654456</v>
      </c>
      <c r="M951" s="623">
        <v>44876</v>
      </c>
      <c r="N951" s="630">
        <f t="shared" si="45"/>
        <v>11</v>
      </c>
      <c r="O951" s="630">
        <f t="shared" si="46"/>
        <v>11</v>
      </c>
      <c r="P951" s="631" t="str">
        <f t="shared" si="47"/>
        <v>Gastos_com_Pessoal</v>
      </c>
    </row>
    <row r="952" spans="1:16" ht="24" hidden="1" x14ac:dyDescent="0.2">
      <c r="A952" s="622">
        <f>IF(B952="","",COUNT('Diário 3º PA'!$A$4:$A$4242)+COUNT('Diário 4º PA'!$A$4:$A$2224)+COUNT('Diário 5º PA'!$A$4:$A$5221)+ROW()-3)</f>
        <v>7203</v>
      </c>
      <c r="B952" s="641">
        <v>44876</v>
      </c>
      <c r="C952" s="638">
        <v>44866</v>
      </c>
      <c r="D952" s="626" t="s">
        <v>104</v>
      </c>
      <c r="E952" s="626" t="s">
        <v>191</v>
      </c>
      <c r="F952" s="669">
        <v>915.7</v>
      </c>
      <c r="G952" s="627" t="s">
        <v>8922</v>
      </c>
      <c r="H952" s="625" t="s">
        <v>135</v>
      </c>
      <c r="I952" s="627" t="s">
        <v>8921</v>
      </c>
      <c r="J952" s="634" t="s">
        <v>5990</v>
      </c>
      <c r="K952" s="632" t="s">
        <v>1531</v>
      </c>
      <c r="L952" s="628">
        <v>397654456</v>
      </c>
      <c r="M952" s="623">
        <v>44876</v>
      </c>
      <c r="N952" s="630">
        <f t="shared" si="45"/>
        <v>11</v>
      </c>
      <c r="O952" s="630">
        <f t="shared" si="46"/>
        <v>11</v>
      </c>
      <c r="P952" s="631" t="str">
        <f t="shared" si="47"/>
        <v>Gastos_com_Pessoal</v>
      </c>
    </row>
    <row r="953" spans="1:16" ht="24" hidden="1" x14ac:dyDescent="0.2">
      <c r="A953" s="622">
        <f>IF(B953="","",COUNT('Diário 3º PA'!$A$4:$A$4242)+COUNT('Diário 4º PA'!$A$4:$A$2224)+COUNT('Diário 5º PA'!$A$4:$A$5221)+ROW()-3)</f>
        <v>7204</v>
      </c>
      <c r="B953" s="641">
        <v>44876</v>
      </c>
      <c r="C953" s="638">
        <v>44866</v>
      </c>
      <c r="D953" s="626" t="s">
        <v>104</v>
      </c>
      <c r="E953" s="626" t="s">
        <v>189</v>
      </c>
      <c r="F953" s="669">
        <v>2453.5700000000002</v>
      </c>
      <c r="G953" s="627" t="s">
        <v>8923</v>
      </c>
      <c r="H953" s="625" t="s">
        <v>137</v>
      </c>
      <c r="I953" s="627" t="s">
        <v>8924</v>
      </c>
      <c r="J953" s="634" t="s">
        <v>5990</v>
      </c>
      <c r="K953" s="632" t="s">
        <v>1531</v>
      </c>
      <c r="L953" s="628">
        <v>397654456</v>
      </c>
      <c r="M953" s="623">
        <v>44876</v>
      </c>
      <c r="N953" s="630">
        <f t="shared" si="45"/>
        <v>11</v>
      </c>
      <c r="O953" s="630">
        <f t="shared" si="46"/>
        <v>11</v>
      </c>
      <c r="P953" s="631" t="str">
        <f t="shared" si="47"/>
        <v>Gastos_com_Pessoal</v>
      </c>
    </row>
    <row r="954" spans="1:16" ht="24" hidden="1" x14ac:dyDescent="0.2">
      <c r="A954" s="622">
        <f>IF(B954="","",COUNT('Diário 3º PA'!$A$4:$A$4242)+COUNT('Diário 4º PA'!$A$4:$A$2224)+COUNT('Diário 5º PA'!$A$4:$A$5221)+ROW()-3)</f>
        <v>7205</v>
      </c>
      <c r="B954" s="641">
        <v>44876</v>
      </c>
      <c r="C954" s="638">
        <v>44866</v>
      </c>
      <c r="D954" s="626" t="s">
        <v>104</v>
      </c>
      <c r="E954" s="626" t="s">
        <v>191</v>
      </c>
      <c r="F954" s="669">
        <v>874.55</v>
      </c>
      <c r="G954" s="627" t="s">
        <v>8925</v>
      </c>
      <c r="H954" s="625" t="s">
        <v>137</v>
      </c>
      <c r="I954" s="627" t="s">
        <v>8924</v>
      </c>
      <c r="J954" s="634" t="s">
        <v>5990</v>
      </c>
      <c r="K954" s="632" t="s">
        <v>1531</v>
      </c>
      <c r="L954" s="628">
        <v>397654456</v>
      </c>
      <c r="M954" s="623">
        <v>44876</v>
      </c>
      <c r="N954" s="630">
        <f t="shared" si="45"/>
        <v>11</v>
      </c>
      <c r="O954" s="630">
        <f t="shared" si="46"/>
        <v>11</v>
      </c>
      <c r="P954" s="631" t="str">
        <f t="shared" si="47"/>
        <v>Gastos_com_Pessoal</v>
      </c>
    </row>
    <row r="955" spans="1:16" ht="24" hidden="1" x14ac:dyDescent="0.2">
      <c r="A955" s="622">
        <f>IF(B955="","",COUNT('Diário 3º PA'!$A$4:$A$4242)+COUNT('Diário 4º PA'!$A$4:$A$2224)+COUNT('Diário 5º PA'!$A$4:$A$5221)+ROW()-3)</f>
        <v>7206</v>
      </c>
      <c r="B955" s="641">
        <v>44876</v>
      </c>
      <c r="C955" s="638">
        <v>44866</v>
      </c>
      <c r="D955" s="626" t="s">
        <v>104</v>
      </c>
      <c r="E955" s="626" t="s">
        <v>189</v>
      </c>
      <c r="F955" s="669">
        <v>2356.1799999999998</v>
      </c>
      <c r="G955" s="627" t="s">
        <v>8926</v>
      </c>
      <c r="H955" s="625" t="s">
        <v>137</v>
      </c>
      <c r="I955" s="627" t="s">
        <v>8927</v>
      </c>
      <c r="J955" s="634" t="s">
        <v>5990</v>
      </c>
      <c r="K955" s="632" t="s">
        <v>1531</v>
      </c>
      <c r="L955" s="628">
        <v>397654456</v>
      </c>
      <c r="M955" s="623">
        <v>44876</v>
      </c>
      <c r="N955" s="630">
        <f t="shared" si="45"/>
        <v>11</v>
      </c>
      <c r="O955" s="630">
        <f t="shared" si="46"/>
        <v>11</v>
      </c>
      <c r="P955" s="631" t="str">
        <f t="shared" si="47"/>
        <v>Gastos_com_Pessoal</v>
      </c>
    </row>
    <row r="956" spans="1:16" ht="24" hidden="1" x14ac:dyDescent="0.2">
      <c r="A956" s="622">
        <f>IF(B956="","",COUNT('Diário 3º PA'!$A$4:$A$4242)+COUNT('Diário 4º PA'!$A$4:$A$2224)+COUNT('Diário 5º PA'!$A$4:$A$5221)+ROW()-3)</f>
        <v>7207</v>
      </c>
      <c r="B956" s="641">
        <v>44876</v>
      </c>
      <c r="C956" s="638">
        <v>44866</v>
      </c>
      <c r="D956" s="626" t="s">
        <v>104</v>
      </c>
      <c r="E956" s="626" t="s">
        <v>191</v>
      </c>
      <c r="F956" s="669">
        <v>833.87</v>
      </c>
      <c r="G956" s="627" t="s">
        <v>8928</v>
      </c>
      <c r="H956" s="625" t="s">
        <v>137</v>
      </c>
      <c r="I956" s="627" t="s">
        <v>8927</v>
      </c>
      <c r="J956" s="634" t="s">
        <v>5990</v>
      </c>
      <c r="K956" s="632" t="s">
        <v>1531</v>
      </c>
      <c r="L956" s="628">
        <v>397654456</v>
      </c>
      <c r="M956" s="623">
        <v>44876</v>
      </c>
      <c r="N956" s="630">
        <f t="shared" si="45"/>
        <v>11</v>
      </c>
      <c r="O956" s="630">
        <f t="shared" si="46"/>
        <v>11</v>
      </c>
      <c r="P956" s="631" t="str">
        <f t="shared" si="47"/>
        <v>Gastos_com_Pessoal</v>
      </c>
    </row>
    <row r="957" spans="1:16" ht="24" hidden="1" x14ac:dyDescent="0.2">
      <c r="A957" s="622">
        <f>IF(B957="","",COUNT('Diário 3º PA'!$A$4:$A$4242)+COUNT('Diário 4º PA'!$A$4:$A$2224)+COUNT('Diário 5º PA'!$A$4:$A$5221)+ROW()-3)</f>
        <v>7208</v>
      </c>
      <c r="B957" s="641">
        <v>44876</v>
      </c>
      <c r="C957" s="638">
        <v>44866</v>
      </c>
      <c r="D957" s="626" t="s">
        <v>104</v>
      </c>
      <c r="E957" s="626" t="s">
        <v>189</v>
      </c>
      <c r="F957" s="669">
        <v>1759.23</v>
      </c>
      <c r="G957" s="627" t="s">
        <v>8929</v>
      </c>
      <c r="H957" s="625" t="s">
        <v>537</v>
      </c>
      <c r="I957" s="627" t="s">
        <v>8930</v>
      </c>
      <c r="J957" s="634" t="s">
        <v>5990</v>
      </c>
      <c r="K957" s="632" t="s">
        <v>1531</v>
      </c>
      <c r="L957" s="628">
        <v>397654456</v>
      </c>
      <c r="M957" s="623">
        <v>44876</v>
      </c>
      <c r="N957" s="630">
        <f t="shared" si="45"/>
        <v>11</v>
      </c>
      <c r="O957" s="630">
        <f t="shared" si="46"/>
        <v>11</v>
      </c>
      <c r="P957" s="631" t="str">
        <f t="shared" si="47"/>
        <v>Gastos_com_Pessoal</v>
      </c>
    </row>
    <row r="958" spans="1:16" ht="24" hidden="1" x14ac:dyDescent="0.2">
      <c r="A958" s="622">
        <f>IF(B958="","",COUNT('Diário 3º PA'!$A$4:$A$4242)+COUNT('Diário 4º PA'!$A$4:$A$2224)+COUNT('Diário 5º PA'!$A$4:$A$5221)+ROW()-3)</f>
        <v>7209</v>
      </c>
      <c r="B958" s="641">
        <v>44876</v>
      </c>
      <c r="C958" s="638">
        <v>44866</v>
      </c>
      <c r="D958" s="626" t="s">
        <v>104</v>
      </c>
      <c r="E958" s="626" t="s">
        <v>191</v>
      </c>
      <c r="F958" s="669">
        <v>593.41999999999996</v>
      </c>
      <c r="G958" s="627" t="s">
        <v>8931</v>
      </c>
      <c r="H958" s="625" t="s">
        <v>537</v>
      </c>
      <c r="I958" s="627" t="s">
        <v>8930</v>
      </c>
      <c r="J958" s="634" t="s">
        <v>5990</v>
      </c>
      <c r="K958" s="632" t="s">
        <v>1531</v>
      </c>
      <c r="L958" s="628">
        <v>397654456</v>
      </c>
      <c r="M958" s="623">
        <v>44876</v>
      </c>
      <c r="N958" s="630">
        <f t="shared" si="45"/>
        <v>11</v>
      </c>
      <c r="O958" s="630">
        <f t="shared" si="46"/>
        <v>11</v>
      </c>
      <c r="P958" s="631" t="str">
        <f t="shared" si="47"/>
        <v>Gastos_com_Pessoal</v>
      </c>
    </row>
    <row r="959" spans="1:16" ht="24" hidden="1" x14ac:dyDescent="0.2">
      <c r="A959" s="622">
        <f>IF(B959="","",COUNT('Diário 3º PA'!$A$4:$A$4242)+COUNT('Diário 4º PA'!$A$4:$A$2224)+COUNT('Diário 5º PA'!$A$4:$A$5221)+ROW()-3)</f>
        <v>7210</v>
      </c>
      <c r="B959" s="641">
        <v>44876</v>
      </c>
      <c r="C959" s="638">
        <v>44866</v>
      </c>
      <c r="D959" s="626" t="s">
        <v>104</v>
      </c>
      <c r="E959" s="626" t="s">
        <v>189</v>
      </c>
      <c r="F959" s="669">
        <v>1745.02</v>
      </c>
      <c r="G959" s="627" t="s">
        <v>8932</v>
      </c>
      <c r="H959" s="625" t="s">
        <v>537</v>
      </c>
      <c r="I959" s="627" t="s">
        <v>848</v>
      </c>
      <c r="J959" s="634" t="s">
        <v>5990</v>
      </c>
      <c r="K959" s="632" t="s">
        <v>1531</v>
      </c>
      <c r="L959" s="628">
        <v>397654456</v>
      </c>
      <c r="M959" s="623">
        <v>44876</v>
      </c>
      <c r="N959" s="630">
        <f t="shared" si="45"/>
        <v>11</v>
      </c>
      <c r="O959" s="630">
        <f t="shared" si="46"/>
        <v>11</v>
      </c>
      <c r="P959" s="631" t="str">
        <f t="shared" si="47"/>
        <v>Gastos_com_Pessoal</v>
      </c>
    </row>
    <row r="960" spans="1:16" ht="24" hidden="1" x14ac:dyDescent="0.2">
      <c r="A960" s="622">
        <f>IF(B960="","",COUNT('Diário 3º PA'!$A$4:$A$4242)+COUNT('Diário 4º PA'!$A$4:$A$2224)+COUNT('Diário 5º PA'!$A$4:$A$5221)+ROW()-3)</f>
        <v>7211</v>
      </c>
      <c r="B960" s="641">
        <v>44876</v>
      </c>
      <c r="C960" s="638">
        <v>44866</v>
      </c>
      <c r="D960" s="626" t="s">
        <v>104</v>
      </c>
      <c r="E960" s="626" t="s">
        <v>191</v>
      </c>
      <c r="F960" s="669">
        <v>593.41999999999996</v>
      </c>
      <c r="G960" s="627" t="s">
        <v>8933</v>
      </c>
      <c r="H960" s="625" t="s">
        <v>537</v>
      </c>
      <c r="I960" s="627" t="s">
        <v>848</v>
      </c>
      <c r="J960" s="634" t="s">
        <v>5990</v>
      </c>
      <c r="K960" s="632" t="s">
        <v>1531</v>
      </c>
      <c r="L960" s="628">
        <v>397654456</v>
      </c>
      <c r="M960" s="623">
        <v>44876</v>
      </c>
      <c r="N960" s="630">
        <f t="shared" si="45"/>
        <v>11</v>
      </c>
      <c r="O960" s="630">
        <f t="shared" si="46"/>
        <v>11</v>
      </c>
      <c r="P960" s="631" t="str">
        <f t="shared" si="47"/>
        <v>Gastos_com_Pessoal</v>
      </c>
    </row>
    <row r="961" spans="1:16" hidden="1" x14ac:dyDescent="0.2">
      <c r="A961" s="622">
        <f>IF(B961="","",COUNT('Diário 3º PA'!$A$4:$A$4242)+COUNT('Diário 4º PA'!$A$4:$A$2224)+COUNT('Diário 5º PA'!$A$4:$A$5221)+ROW()-3)</f>
        <v>7212</v>
      </c>
      <c r="B961" s="641">
        <v>44881</v>
      </c>
      <c r="C961" s="638">
        <v>44835</v>
      </c>
      <c r="D961" s="626" t="s">
        <v>115</v>
      </c>
      <c r="E961" s="626" t="s">
        <v>234</v>
      </c>
      <c r="F961" s="639">
        <v>458.87</v>
      </c>
      <c r="G961" s="626" t="s">
        <v>234</v>
      </c>
      <c r="H961" s="626" t="s">
        <v>130</v>
      </c>
      <c r="I961" s="633" t="s">
        <v>1095</v>
      </c>
      <c r="J961" s="629" t="s">
        <v>704</v>
      </c>
      <c r="K961" s="657" t="s">
        <v>705</v>
      </c>
      <c r="L961" s="657">
        <v>405565869</v>
      </c>
      <c r="M961" s="641">
        <v>44868</v>
      </c>
      <c r="N961" s="630">
        <f t="shared" si="45"/>
        <v>11</v>
      </c>
      <c r="O961" s="630">
        <f t="shared" si="46"/>
        <v>10</v>
      </c>
      <c r="P961" s="631" t="str">
        <f t="shared" si="47"/>
        <v>Gastos_Gerais</v>
      </c>
    </row>
    <row r="962" spans="1:16" ht="24" hidden="1" x14ac:dyDescent="0.2">
      <c r="A962" s="622">
        <f>IF(B962="","",COUNT('Diário 3º PA'!$A$4:$A$4242)+COUNT('Diário 4º PA'!$A$4:$A$2224)+COUNT('Diário 5º PA'!$A$4:$A$5221)+ROW()-3)</f>
        <v>7213</v>
      </c>
      <c r="B962" s="641">
        <v>44881</v>
      </c>
      <c r="C962" s="638">
        <v>44835</v>
      </c>
      <c r="D962" s="626" t="s">
        <v>115</v>
      </c>
      <c r="E962" s="626" t="s">
        <v>238</v>
      </c>
      <c r="F962" s="639">
        <v>653.37</v>
      </c>
      <c r="G962" s="626" t="s">
        <v>921</v>
      </c>
      <c r="H962" s="626" t="s">
        <v>130</v>
      </c>
      <c r="I962" s="633" t="s">
        <v>1095</v>
      </c>
      <c r="J962" s="629" t="s">
        <v>704</v>
      </c>
      <c r="K962" s="657" t="s">
        <v>705</v>
      </c>
      <c r="L962" s="657">
        <v>405506185</v>
      </c>
      <c r="M962" s="641">
        <v>44868</v>
      </c>
      <c r="N962" s="630">
        <f t="shared" si="45"/>
        <v>11</v>
      </c>
      <c r="O962" s="630">
        <f t="shared" si="46"/>
        <v>10</v>
      </c>
      <c r="P962" s="631" t="str">
        <f t="shared" si="47"/>
        <v>Gastos_Gerais</v>
      </c>
    </row>
    <row r="963" spans="1:16" x14ac:dyDescent="0.2">
      <c r="A963" s="622">
        <f>IF(B963="","",COUNT('Diário 3º PA'!$A$4:$A$4242)+COUNT('Diário 4º PA'!$A$4:$A$2224)+COUNT('Diário 5º PA'!$A$4:$A$5221)+ROW()-3)</f>
        <v>7214</v>
      </c>
      <c r="B963" s="641">
        <v>44881</v>
      </c>
      <c r="C963" s="638">
        <v>44835</v>
      </c>
      <c r="D963" s="626" t="s">
        <v>115</v>
      </c>
      <c r="E963" s="626" t="s">
        <v>234</v>
      </c>
      <c r="F963" s="639">
        <v>397.43</v>
      </c>
      <c r="G963" s="626" t="s">
        <v>234</v>
      </c>
      <c r="H963" s="626" t="s">
        <v>140</v>
      </c>
      <c r="I963" s="633" t="s">
        <v>1095</v>
      </c>
      <c r="J963" s="629" t="s">
        <v>704</v>
      </c>
      <c r="K963" s="657" t="s">
        <v>705</v>
      </c>
      <c r="L963" s="657">
        <v>46201556</v>
      </c>
      <c r="M963" s="641">
        <v>44868</v>
      </c>
      <c r="N963" s="630">
        <f t="shared" si="45"/>
        <v>11</v>
      </c>
      <c r="O963" s="630">
        <f t="shared" si="46"/>
        <v>10</v>
      </c>
      <c r="P963" s="631" t="str">
        <f t="shared" si="47"/>
        <v>Gastos_Gerais</v>
      </c>
    </row>
    <row r="964" spans="1:16" ht="24" x14ac:dyDescent="0.2">
      <c r="A964" s="622">
        <f>IF(B964="","",COUNT('Diário 3º PA'!$A$4:$A$4242)+COUNT('Diário 4º PA'!$A$4:$A$2224)+COUNT('Diário 5º PA'!$A$4:$A$5221)+ROW()-3)</f>
        <v>7215</v>
      </c>
      <c r="B964" s="641">
        <v>44881</v>
      </c>
      <c r="C964" s="638">
        <v>44835</v>
      </c>
      <c r="D964" s="626" t="s">
        <v>115</v>
      </c>
      <c r="E964" s="626" t="s">
        <v>238</v>
      </c>
      <c r="F964" s="639">
        <v>925.98</v>
      </c>
      <c r="G964" s="626" t="s">
        <v>921</v>
      </c>
      <c r="H964" s="626" t="s">
        <v>140</v>
      </c>
      <c r="I964" s="633" t="s">
        <v>1095</v>
      </c>
      <c r="J964" s="629" t="s">
        <v>704</v>
      </c>
      <c r="K964" s="657" t="s">
        <v>705</v>
      </c>
      <c r="L964" s="657">
        <v>405513745</v>
      </c>
      <c r="M964" s="641">
        <v>44868</v>
      </c>
      <c r="N964" s="630">
        <f t="shared" si="45"/>
        <v>11</v>
      </c>
      <c r="O964" s="630">
        <f t="shared" si="46"/>
        <v>10</v>
      </c>
      <c r="P964" s="631" t="str">
        <f t="shared" si="47"/>
        <v>Gastos_Gerais</v>
      </c>
    </row>
    <row r="965" spans="1:16" hidden="1" x14ac:dyDescent="0.2">
      <c r="A965" s="622">
        <f>IF(B965="","",COUNT('Diário 3º PA'!$A$4:$A$4242)+COUNT('Diário 4º PA'!$A$4:$A$2224)+COUNT('Diário 5º PA'!$A$4:$A$5221)+ROW()-3)</f>
        <v>7216</v>
      </c>
      <c r="B965" s="641">
        <v>44881</v>
      </c>
      <c r="C965" s="638">
        <v>44835</v>
      </c>
      <c r="D965" s="626" t="s">
        <v>115</v>
      </c>
      <c r="E965" s="626" t="s">
        <v>234</v>
      </c>
      <c r="F965" s="639">
        <v>1080.5</v>
      </c>
      <c r="G965" s="626" t="s">
        <v>234</v>
      </c>
      <c r="H965" s="626" t="s">
        <v>537</v>
      </c>
      <c r="I965" s="633" t="s">
        <v>1095</v>
      </c>
      <c r="J965" s="629" t="s">
        <v>704</v>
      </c>
      <c r="K965" s="657" t="s">
        <v>705</v>
      </c>
      <c r="L965" s="657">
        <v>405875920</v>
      </c>
      <c r="M965" s="641">
        <v>44868</v>
      </c>
      <c r="N965" s="630">
        <f t="shared" ref="N965:N1028" si="48">IF(B965=0,0,IF(YEAR(B965)=$O$1,MONTH(B965)-$N$1+1,(YEAR(B965)-$O$1)*12-$N$1+1+MONTH(B965)))</f>
        <v>11</v>
      </c>
      <c r="O965" s="630">
        <f t="shared" ref="O965:O1028" si="49">IF(C965=0,0,IF(YEAR(C965)=$O$1,MONTH(C965)-$N$1+1,(YEAR(C965)-$O$1)*12-$N$1+1+MONTH(C965)))</f>
        <v>10</v>
      </c>
      <c r="P965" s="631" t="str">
        <f t="shared" ref="P965:P1028" si="50">SUBSTITUTE(D965," ","_")</f>
        <v>Gastos_Gerais</v>
      </c>
    </row>
    <row r="966" spans="1:16" ht="24" hidden="1" x14ac:dyDescent="0.2">
      <c r="A966" s="622">
        <f>IF(B966="","",COUNT('Diário 3º PA'!$A$4:$A$4242)+COUNT('Diário 4º PA'!$A$4:$A$2224)+COUNT('Diário 5º PA'!$A$4:$A$5221)+ROW()-3)</f>
        <v>7217</v>
      </c>
      <c r="B966" s="641">
        <v>44881</v>
      </c>
      <c r="C966" s="638">
        <v>44866</v>
      </c>
      <c r="D966" s="626" t="s">
        <v>115</v>
      </c>
      <c r="E966" s="626" t="s">
        <v>306</v>
      </c>
      <c r="F966" s="639">
        <v>122</v>
      </c>
      <c r="G966" s="626" t="s">
        <v>8934</v>
      </c>
      <c r="H966" s="626" t="s">
        <v>130</v>
      </c>
      <c r="I966" s="627" t="s">
        <v>7121</v>
      </c>
      <c r="J966" s="629" t="s">
        <v>704</v>
      </c>
      <c r="K966" s="635" t="s">
        <v>428</v>
      </c>
      <c r="L966" s="634">
        <v>7370</v>
      </c>
      <c r="M966" s="641">
        <v>44852</v>
      </c>
      <c r="N966" s="630">
        <f t="shared" si="48"/>
        <v>11</v>
      </c>
      <c r="O966" s="630">
        <f t="shared" si="49"/>
        <v>11</v>
      </c>
      <c r="P966" s="631" t="str">
        <f t="shared" si="50"/>
        <v>Gastos_Gerais</v>
      </c>
    </row>
    <row r="967" spans="1:16" ht="24" hidden="1" x14ac:dyDescent="0.2">
      <c r="A967" s="622">
        <f>IF(B967="","",COUNT('Diário 3º PA'!$A$4:$A$4242)+COUNT('Diário 4º PA'!$A$4:$A$2224)+COUNT('Diário 5º PA'!$A$4:$A$5221)+ROW()-3)</f>
        <v>7218</v>
      </c>
      <c r="B967" s="641">
        <v>44881</v>
      </c>
      <c r="C967" s="638">
        <v>44866</v>
      </c>
      <c r="D967" s="633" t="s">
        <v>115</v>
      </c>
      <c r="E967" s="626" t="s">
        <v>366</v>
      </c>
      <c r="F967" s="639">
        <v>37.799999999999997</v>
      </c>
      <c r="G967" s="626" t="s">
        <v>4644</v>
      </c>
      <c r="H967" s="626" t="s">
        <v>136</v>
      </c>
      <c r="I967" s="627" t="s">
        <v>8629</v>
      </c>
      <c r="J967" s="634" t="s">
        <v>1464</v>
      </c>
      <c r="K967" s="635" t="s">
        <v>428</v>
      </c>
      <c r="L967" s="634">
        <v>8</v>
      </c>
      <c r="M967" s="641">
        <v>44876</v>
      </c>
      <c r="N967" s="630">
        <f t="shared" si="48"/>
        <v>11</v>
      </c>
      <c r="O967" s="630">
        <f t="shared" si="49"/>
        <v>11</v>
      </c>
      <c r="P967" s="631" t="str">
        <f t="shared" si="50"/>
        <v>Gastos_Gerais</v>
      </c>
    </row>
    <row r="968" spans="1:16" ht="24" hidden="1" x14ac:dyDescent="0.2">
      <c r="A968" s="622">
        <f>IF(B968="","",COUNT('Diário 3º PA'!$A$4:$A$4242)+COUNT('Diário 4º PA'!$A$4:$A$2224)+COUNT('Diário 5º PA'!$A$4:$A$5221)+ROW()-3)</f>
        <v>7219</v>
      </c>
      <c r="B968" s="641">
        <v>44881</v>
      </c>
      <c r="C968" s="638">
        <v>44866</v>
      </c>
      <c r="D968" s="626" t="s">
        <v>115</v>
      </c>
      <c r="E968" s="626" t="s">
        <v>354</v>
      </c>
      <c r="F968" s="639">
        <v>1480</v>
      </c>
      <c r="G968" s="626" t="s">
        <v>8935</v>
      </c>
      <c r="H968" s="626" t="s">
        <v>135</v>
      </c>
      <c r="I968" s="627" t="s">
        <v>8936</v>
      </c>
      <c r="J968" s="634" t="s">
        <v>1464</v>
      </c>
      <c r="K968" s="635" t="s">
        <v>428</v>
      </c>
      <c r="L968" s="634">
        <v>202248</v>
      </c>
      <c r="M968" s="641">
        <v>44881</v>
      </c>
      <c r="N968" s="630">
        <f t="shared" si="48"/>
        <v>11</v>
      </c>
      <c r="O968" s="630">
        <f t="shared" si="49"/>
        <v>11</v>
      </c>
      <c r="P968" s="631" t="str">
        <f t="shared" si="50"/>
        <v>Gastos_Gerais</v>
      </c>
    </row>
    <row r="969" spans="1:16" ht="24" hidden="1" x14ac:dyDescent="0.2">
      <c r="A969" s="622">
        <f>IF(B969="","",COUNT('Diário 3º PA'!$A$4:$A$4242)+COUNT('Diário 4º PA'!$A$4:$A$2224)+COUNT('Diário 5º PA'!$A$4:$A$5221)+ROW()-3)</f>
        <v>7220</v>
      </c>
      <c r="B969" s="641">
        <v>44881</v>
      </c>
      <c r="C969" s="638">
        <v>44866</v>
      </c>
      <c r="D969" s="626" t="s">
        <v>115</v>
      </c>
      <c r="E969" s="626" t="s">
        <v>302</v>
      </c>
      <c r="F969" s="639">
        <v>306.94</v>
      </c>
      <c r="G969" s="626" t="s">
        <v>8937</v>
      </c>
      <c r="H969" s="626" t="s">
        <v>130</v>
      </c>
      <c r="I969" s="627" t="s">
        <v>8938</v>
      </c>
      <c r="J969" s="634" t="s">
        <v>1464</v>
      </c>
      <c r="K969" s="635" t="s">
        <v>428</v>
      </c>
      <c r="L969" s="634">
        <v>572</v>
      </c>
      <c r="M969" s="641">
        <v>44881</v>
      </c>
      <c r="N969" s="630">
        <f t="shared" si="48"/>
        <v>11</v>
      </c>
      <c r="O969" s="630">
        <f t="shared" si="49"/>
        <v>11</v>
      </c>
      <c r="P969" s="631" t="str">
        <f t="shared" si="50"/>
        <v>Gastos_Gerais</v>
      </c>
    </row>
    <row r="970" spans="1:16" ht="24" hidden="1" x14ac:dyDescent="0.2">
      <c r="A970" s="622">
        <f>IF(B970="","",COUNT('Diário 3º PA'!$A$4:$A$4242)+COUNT('Diário 4º PA'!$A$4:$A$2224)+COUNT('Diário 5º PA'!$A$4:$A$5221)+ROW()-3)</f>
        <v>7221</v>
      </c>
      <c r="B970" s="641">
        <v>44881</v>
      </c>
      <c r="C970" s="638">
        <v>44866</v>
      </c>
      <c r="D970" s="626" t="s">
        <v>104</v>
      </c>
      <c r="E970" s="626" t="s">
        <v>204</v>
      </c>
      <c r="F970" s="669">
        <v>300.60000000000002</v>
      </c>
      <c r="G970" s="626" t="s">
        <v>8939</v>
      </c>
      <c r="H970" s="626" t="s">
        <v>127</v>
      </c>
      <c r="I970" s="627" t="s">
        <v>3529</v>
      </c>
      <c r="J970" s="634" t="s">
        <v>1464</v>
      </c>
      <c r="K970" s="635" t="s">
        <v>1464</v>
      </c>
      <c r="L970" s="634" t="s">
        <v>666</v>
      </c>
      <c r="M970" s="641">
        <v>44881</v>
      </c>
      <c r="N970" s="630">
        <f t="shared" si="48"/>
        <v>11</v>
      </c>
      <c r="O970" s="630">
        <f t="shared" si="49"/>
        <v>11</v>
      </c>
      <c r="P970" s="631" t="str">
        <f t="shared" si="50"/>
        <v>Gastos_com_Pessoal</v>
      </c>
    </row>
    <row r="971" spans="1:16" ht="60" hidden="1" x14ac:dyDescent="0.2">
      <c r="A971" s="622">
        <f>IF(B971="","",COUNT('Diário 3º PA'!$A$4:$A$4242)+COUNT('Diário 4º PA'!$A$4:$A$2224)+COUNT('Diário 5º PA'!$A$4:$A$5221)+ROW()-3)</f>
        <v>7222</v>
      </c>
      <c r="B971" s="641">
        <v>44881</v>
      </c>
      <c r="C971" s="638">
        <v>44835</v>
      </c>
      <c r="D971" s="633" t="s">
        <v>115</v>
      </c>
      <c r="E971" s="633" t="s">
        <v>340</v>
      </c>
      <c r="F971" s="639">
        <v>14179.7</v>
      </c>
      <c r="G971" s="633" t="s">
        <v>8940</v>
      </c>
      <c r="H971" s="633" t="s">
        <v>127</v>
      </c>
      <c r="I971" s="633" t="s">
        <v>1257</v>
      </c>
      <c r="J971" s="629" t="s">
        <v>704</v>
      </c>
      <c r="K971" s="657" t="s">
        <v>705</v>
      </c>
      <c r="L971" s="657">
        <v>12</v>
      </c>
      <c r="M971" s="641">
        <v>44881</v>
      </c>
      <c r="N971" s="630">
        <f t="shared" si="48"/>
        <v>11</v>
      </c>
      <c r="O971" s="630">
        <f t="shared" si="49"/>
        <v>10</v>
      </c>
      <c r="P971" s="631" t="str">
        <f t="shared" si="50"/>
        <v>Gastos_Gerais</v>
      </c>
    </row>
    <row r="972" spans="1:16" hidden="1" x14ac:dyDescent="0.2">
      <c r="A972" s="622">
        <f>IF(B972="","",COUNT('Diário 3º PA'!$A$4:$A$4242)+COUNT('Diário 4º PA'!$A$4:$A$2224)+COUNT('Diário 5º PA'!$A$4:$A$5221)+ROW()-3)</f>
        <v>7223</v>
      </c>
      <c r="B972" s="641">
        <v>44881</v>
      </c>
      <c r="C972" s="638">
        <v>44866</v>
      </c>
      <c r="D972" s="625" t="s">
        <v>115</v>
      </c>
      <c r="E972" s="626" t="s">
        <v>342</v>
      </c>
      <c r="F972" s="672">
        <v>14.2</v>
      </c>
      <c r="G972" s="626" t="s">
        <v>8941</v>
      </c>
      <c r="H972" s="625" t="s">
        <v>139</v>
      </c>
      <c r="I972" s="648" t="s">
        <v>8313</v>
      </c>
      <c r="J972" s="634" t="s">
        <v>5990</v>
      </c>
      <c r="K972" s="632" t="s">
        <v>1531</v>
      </c>
      <c r="L972" s="628">
        <v>798160772</v>
      </c>
      <c r="M972" s="623">
        <v>44881</v>
      </c>
      <c r="N972" s="630">
        <f t="shared" si="48"/>
        <v>11</v>
      </c>
      <c r="O972" s="630">
        <f t="shared" si="49"/>
        <v>11</v>
      </c>
      <c r="P972" s="631" t="str">
        <f t="shared" si="50"/>
        <v>Gastos_Gerais</v>
      </c>
    </row>
    <row r="973" spans="1:16" ht="24" hidden="1" x14ac:dyDescent="0.2">
      <c r="A973" s="622">
        <f>IF(B973="","",COUNT('Diário 3º PA'!$A$4:$A$4242)+COUNT('Diário 4º PA'!$A$4:$A$2224)+COUNT('Diário 5º PA'!$A$4:$A$5221)+ROW()-3)</f>
        <v>7224</v>
      </c>
      <c r="B973" s="641">
        <v>44881</v>
      </c>
      <c r="C973" s="638">
        <v>44866</v>
      </c>
      <c r="D973" s="625" t="s">
        <v>115</v>
      </c>
      <c r="E973" s="626" t="s">
        <v>342</v>
      </c>
      <c r="F973" s="672">
        <v>180</v>
      </c>
      <c r="G973" s="626" t="s">
        <v>8942</v>
      </c>
      <c r="H973" s="625" t="s">
        <v>129</v>
      </c>
      <c r="I973" s="627" t="s">
        <v>7073</v>
      </c>
      <c r="J973" s="634" t="s">
        <v>5990</v>
      </c>
      <c r="K973" s="632" t="s">
        <v>1531</v>
      </c>
      <c r="L973" s="628">
        <v>798160772</v>
      </c>
      <c r="M973" s="623">
        <v>44881</v>
      </c>
      <c r="N973" s="630">
        <f t="shared" si="48"/>
        <v>11</v>
      </c>
      <c r="O973" s="630">
        <f t="shared" si="49"/>
        <v>11</v>
      </c>
      <c r="P973" s="631" t="str">
        <f t="shared" si="50"/>
        <v>Gastos_Gerais</v>
      </c>
    </row>
    <row r="974" spans="1:16" hidden="1" x14ac:dyDescent="0.2">
      <c r="A974" s="622">
        <f>IF(B974="","",COUNT('Diário 3º PA'!$A$4:$A$4242)+COUNT('Diário 4º PA'!$A$4:$A$2224)+COUNT('Diário 5º PA'!$A$4:$A$5221)+ROW()-3)</f>
        <v>7225</v>
      </c>
      <c r="B974" s="641">
        <v>44881</v>
      </c>
      <c r="C974" s="638">
        <v>44866</v>
      </c>
      <c r="D974" s="625" t="s">
        <v>115</v>
      </c>
      <c r="E974" s="626" t="s">
        <v>342</v>
      </c>
      <c r="F974" s="672">
        <v>180</v>
      </c>
      <c r="G974" s="626" t="s">
        <v>8943</v>
      </c>
      <c r="H974" s="625" t="s">
        <v>129</v>
      </c>
      <c r="I974" s="627" t="s">
        <v>8777</v>
      </c>
      <c r="J974" s="634" t="s">
        <v>5990</v>
      </c>
      <c r="K974" s="632" t="s">
        <v>1531</v>
      </c>
      <c r="L974" s="628">
        <v>798160772</v>
      </c>
      <c r="M974" s="623">
        <v>44881</v>
      </c>
      <c r="N974" s="630">
        <f t="shared" si="48"/>
        <v>11</v>
      </c>
      <c r="O974" s="630">
        <f t="shared" si="49"/>
        <v>11</v>
      </c>
      <c r="P974" s="631" t="str">
        <f t="shared" si="50"/>
        <v>Gastos_Gerais</v>
      </c>
    </row>
    <row r="975" spans="1:16" ht="24" hidden="1" x14ac:dyDescent="0.2">
      <c r="A975" s="622">
        <f>IF(B975="","",COUNT('Diário 3º PA'!$A$4:$A$4242)+COUNT('Diário 4º PA'!$A$4:$A$2224)+COUNT('Diário 5º PA'!$A$4:$A$5221)+ROW()-3)</f>
        <v>7226</v>
      </c>
      <c r="B975" s="641">
        <v>44881</v>
      </c>
      <c r="C975" s="638">
        <v>44866</v>
      </c>
      <c r="D975" s="625" t="s">
        <v>115</v>
      </c>
      <c r="E975" s="626" t="s">
        <v>342</v>
      </c>
      <c r="F975" s="672">
        <v>180</v>
      </c>
      <c r="G975" s="626" t="s">
        <v>8944</v>
      </c>
      <c r="H975" s="625" t="s">
        <v>129</v>
      </c>
      <c r="I975" s="627" t="s">
        <v>888</v>
      </c>
      <c r="J975" s="634" t="s">
        <v>5990</v>
      </c>
      <c r="K975" s="632" t="s">
        <v>1531</v>
      </c>
      <c r="L975" s="628">
        <v>798160772</v>
      </c>
      <c r="M975" s="623">
        <v>44881</v>
      </c>
      <c r="N975" s="630">
        <f t="shared" si="48"/>
        <v>11</v>
      </c>
      <c r="O975" s="630">
        <f t="shared" si="49"/>
        <v>11</v>
      </c>
      <c r="P975" s="631" t="str">
        <f t="shared" si="50"/>
        <v>Gastos_Gerais</v>
      </c>
    </row>
    <row r="976" spans="1:16" ht="24" hidden="1" x14ac:dyDescent="0.2">
      <c r="A976" s="622">
        <f>IF(B976="","",COUNT('Diário 3º PA'!$A$4:$A$4242)+COUNT('Diário 4º PA'!$A$4:$A$2224)+COUNT('Diário 5º PA'!$A$4:$A$5221)+ROW()-3)</f>
        <v>7227</v>
      </c>
      <c r="B976" s="641">
        <v>44881</v>
      </c>
      <c r="C976" s="638">
        <v>44866</v>
      </c>
      <c r="D976" s="625" t="s">
        <v>115</v>
      </c>
      <c r="E976" s="626" t="s">
        <v>342</v>
      </c>
      <c r="F976" s="672">
        <v>180</v>
      </c>
      <c r="G976" s="626" t="s">
        <v>8945</v>
      </c>
      <c r="H976" s="625" t="s">
        <v>129</v>
      </c>
      <c r="I976" s="627" t="s">
        <v>8780</v>
      </c>
      <c r="J976" s="634" t="s">
        <v>5990</v>
      </c>
      <c r="K976" s="632" t="s">
        <v>1531</v>
      </c>
      <c r="L976" s="628">
        <v>798160772</v>
      </c>
      <c r="M976" s="623">
        <v>44881</v>
      </c>
      <c r="N976" s="630">
        <f t="shared" si="48"/>
        <v>11</v>
      </c>
      <c r="O976" s="630">
        <f t="shared" si="49"/>
        <v>11</v>
      </c>
      <c r="P976" s="631" t="str">
        <f t="shared" si="50"/>
        <v>Gastos_Gerais</v>
      </c>
    </row>
    <row r="977" spans="1:16" ht="36" hidden="1" x14ac:dyDescent="0.2">
      <c r="A977" s="622">
        <f>IF(B977="","",COUNT('Diário 3º PA'!$A$4:$A$4242)+COUNT('Diário 4º PA'!$A$4:$A$2224)+COUNT('Diário 5º PA'!$A$4:$A$5221)+ROW()-3)</f>
        <v>7228</v>
      </c>
      <c r="B977" s="641">
        <v>44881</v>
      </c>
      <c r="C977" s="638">
        <v>44866</v>
      </c>
      <c r="D977" s="625" t="s">
        <v>115</v>
      </c>
      <c r="E977" s="626" t="s">
        <v>342</v>
      </c>
      <c r="F977" s="672">
        <v>60</v>
      </c>
      <c r="G977" s="626" t="s">
        <v>8946</v>
      </c>
      <c r="H977" s="625" t="s">
        <v>129</v>
      </c>
      <c r="I977" s="627" t="s">
        <v>8777</v>
      </c>
      <c r="J977" s="634" t="s">
        <v>5990</v>
      </c>
      <c r="K977" s="632" t="s">
        <v>1531</v>
      </c>
      <c r="L977" s="628">
        <v>798160772</v>
      </c>
      <c r="M977" s="623">
        <v>44881</v>
      </c>
      <c r="N977" s="630">
        <f t="shared" si="48"/>
        <v>11</v>
      </c>
      <c r="O977" s="630">
        <f t="shared" si="49"/>
        <v>11</v>
      </c>
      <c r="P977" s="631" t="str">
        <f t="shared" si="50"/>
        <v>Gastos_Gerais</v>
      </c>
    </row>
    <row r="978" spans="1:16" ht="36" hidden="1" x14ac:dyDescent="0.2">
      <c r="A978" s="622">
        <f>IF(B978="","",COUNT('Diário 3º PA'!$A$4:$A$4242)+COUNT('Diário 4º PA'!$A$4:$A$2224)+COUNT('Diário 5º PA'!$A$4:$A$5221)+ROW()-3)</f>
        <v>7229</v>
      </c>
      <c r="B978" s="641">
        <v>44881</v>
      </c>
      <c r="C978" s="638">
        <v>44866</v>
      </c>
      <c r="D978" s="625" t="s">
        <v>115</v>
      </c>
      <c r="E978" s="626" t="s">
        <v>342</v>
      </c>
      <c r="F978" s="672">
        <v>60</v>
      </c>
      <c r="G978" s="626" t="s">
        <v>8947</v>
      </c>
      <c r="H978" s="625" t="s">
        <v>129</v>
      </c>
      <c r="I978" s="627" t="s">
        <v>7073</v>
      </c>
      <c r="J978" s="634" t="s">
        <v>5990</v>
      </c>
      <c r="K978" s="632" t="s">
        <v>1531</v>
      </c>
      <c r="L978" s="628">
        <v>798160772</v>
      </c>
      <c r="M978" s="623">
        <v>44881</v>
      </c>
      <c r="N978" s="630">
        <f t="shared" si="48"/>
        <v>11</v>
      </c>
      <c r="O978" s="630">
        <f t="shared" si="49"/>
        <v>11</v>
      </c>
      <c r="P978" s="631" t="str">
        <f t="shared" si="50"/>
        <v>Gastos_Gerais</v>
      </c>
    </row>
    <row r="979" spans="1:16" ht="36" hidden="1" x14ac:dyDescent="0.2">
      <c r="A979" s="622">
        <f>IF(B979="","",COUNT('Diário 3º PA'!$A$4:$A$4242)+COUNT('Diário 4º PA'!$A$4:$A$2224)+COUNT('Diário 5º PA'!$A$4:$A$5221)+ROW()-3)</f>
        <v>7230</v>
      </c>
      <c r="B979" s="641">
        <v>44881</v>
      </c>
      <c r="C979" s="638">
        <v>44866</v>
      </c>
      <c r="D979" s="625" t="s">
        <v>115</v>
      </c>
      <c r="E979" s="626" t="s">
        <v>342</v>
      </c>
      <c r="F979" s="672">
        <v>60</v>
      </c>
      <c r="G979" s="626" t="s">
        <v>8948</v>
      </c>
      <c r="H979" s="625" t="s">
        <v>129</v>
      </c>
      <c r="I979" s="627" t="s">
        <v>888</v>
      </c>
      <c r="J979" s="634" t="s">
        <v>5990</v>
      </c>
      <c r="K979" s="632" t="s">
        <v>1531</v>
      </c>
      <c r="L979" s="628">
        <v>798160772</v>
      </c>
      <c r="M979" s="623">
        <v>44881</v>
      </c>
      <c r="N979" s="630">
        <f t="shared" si="48"/>
        <v>11</v>
      </c>
      <c r="O979" s="630">
        <f t="shared" si="49"/>
        <v>11</v>
      </c>
      <c r="P979" s="631" t="str">
        <f t="shared" si="50"/>
        <v>Gastos_Gerais</v>
      </c>
    </row>
    <row r="980" spans="1:16" ht="36" hidden="1" x14ac:dyDescent="0.2">
      <c r="A980" s="622">
        <f>IF(B980="","",COUNT('Diário 3º PA'!$A$4:$A$4242)+COUNT('Diário 4º PA'!$A$4:$A$2224)+COUNT('Diário 5º PA'!$A$4:$A$5221)+ROW()-3)</f>
        <v>7231</v>
      </c>
      <c r="B980" s="641">
        <v>44881</v>
      </c>
      <c r="C980" s="638">
        <v>44866</v>
      </c>
      <c r="D980" s="625" t="s">
        <v>115</v>
      </c>
      <c r="E980" s="626" t="s">
        <v>342</v>
      </c>
      <c r="F980" s="672">
        <v>60</v>
      </c>
      <c r="G980" s="626" t="s">
        <v>8949</v>
      </c>
      <c r="H980" s="625" t="s">
        <v>129</v>
      </c>
      <c r="I980" s="627" t="s">
        <v>8780</v>
      </c>
      <c r="J980" s="634" t="s">
        <v>5990</v>
      </c>
      <c r="K980" s="632" t="s">
        <v>1531</v>
      </c>
      <c r="L980" s="628">
        <v>798160772</v>
      </c>
      <c r="M980" s="623">
        <v>44881</v>
      </c>
      <c r="N980" s="630">
        <f t="shared" si="48"/>
        <v>11</v>
      </c>
      <c r="O980" s="630">
        <f t="shared" si="49"/>
        <v>11</v>
      </c>
      <c r="P980" s="631" t="str">
        <f t="shared" si="50"/>
        <v>Gastos_Gerais</v>
      </c>
    </row>
    <row r="981" spans="1:16" ht="24" hidden="1" x14ac:dyDescent="0.2">
      <c r="A981" s="622">
        <f>IF(B981="","",COUNT('Diário 3º PA'!$A$4:$A$4242)+COUNT('Diário 4º PA'!$A$4:$A$2224)+COUNT('Diário 5º PA'!$A$4:$A$5221)+ROW()-3)</f>
        <v>7232</v>
      </c>
      <c r="B981" s="641">
        <v>44881</v>
      </c>
      <c r="C981" s="638">
        <v>44866</v>
      </c>
      <c r="D981" s="625" t="s">
        <v>115</v>
      </c>
      <c r="E981" s="626" t="s">
        <v>342</v>
      </c>
      <c r="F981" s="672">
        <v>240</v>
      </c>
      <c r="G981" s="626" t="s">
        <v>8950</v>
      </c>
      <c r="H981" s="625" t="s">
        <v>135</v>
      </c>
      <c r="I981" s="627" t="s">
        <v>8555</v>
      </c>
      <c r="J981" s="634" t="s">
        <v>5990</v>
      </c>
      <c r="K981" s="632" t="s">
        <v>1531</v>
      </c>
      <c r="L981" s="628">
        <v>798160772</v>
      </c>
      <c r="M981" s="623">
        <v>44881</v>
      </c>
      <c r="N981" s="630">
        <f t="shared" si="48"/>
        <v>11</v>
      </c>
      <c r="O981" s="630">
        <f t="shared" si="49"/>
        <v>11</v>
      </c>
      <c r="P981" s="631" t="str">
        <f t="shared" si="50"/>
        <v>Gastos_Gerais</v>
      </c>
    </row>
    <row r="982" spans="1:16" ht="24" hidden="1" x14ac:dyDescent="0.2">
      <c r="A982" s="622">
        <f>IF(B982="","",COUNT('Diário 3º PA'!$A$4:$A$4242)+COUNT('Diário 4º PA'!$A$4:$A$2224)+COUNT('Diário 5º PA'!$A$4:$A$5221)+ROW()-3)</f>
        <v>7233</v>
      </c>
      <c r="B982" s="641">
        <v>44881</v>
      </c>
      <c r="C982" s="638">
        <v>44866</v>
      </c>
      <c r="D982" s="625" t="s">
        <v>115</v>
      </c>
      <c r="E982" s="626" t="s">
        <v>342</v>
      </c>
      <c r="F982" s="672">
        <v>240</v>
      </c>
      <c r="G982" s="626" t="s">
        <v>8951</v>
      </c>
      <c r="H982" s="625" t="s">
        <v>135</v>
      </c>
      <c r="I982" s="627" t="s">
        <v>3274</v>
      </c>
      <c r="J982" s="634" t="s">
        <v>5990</v>
      </c>
      <c r="K982" s="632" t="s">
        <v>1531</v>
      </c>
      <c r="L982" s="628">
        <v>798160772</v>
      </c>
      <c r="M982" s="623">
        <v>44881</v>
      </c>
      <c r="N982" s="630">
        <f t="shared" si="48"/>
        <v>11</v>
      </c>
      <c r="O982" s="630">
        <f t="shared" si="49"/>
        <v>11</v>
      </c>
      <c r="P982" s="631" t="str">
        <f t="shared" si="50"/>
        <v>Gastos_Gerais</v>
      </c>
    </row>
    <row r="983" spans="1:16" ht="36" hidden="1" x14ac:dyDescent="0.2">
      <c r="A983" s="622">
        <f>IF(B983="","",COUNT('Diário 3º PA'!$A$4:$A$4242)+COUNT('Diário 4º PA'!$A$4:$A$2224)+COUNT('Diário 5º PA'!$A$4:$A$5221)+ROW()-3)</f>
        <v>7234</v>
      </c>
      <c r="B983" s="641">
        <v>44881</v>
      </c>
      <c r="C983" s="638">
        <v>44866</v>
      </c>
      <c r="D983" s="625" t="s">
        <v>115</v>
      </c>
      <c r="E983" s="626" t="s">
        <v>342</v>
      </c>
      <c r="F983" s="672">
        <v>60</v>
      </c>
      <c r="G983" s="626" t="s">
        <v>8952</v>
      </c>
      <c r="H983" s="625" t="s">
        <v>135</v>
      </c>
      <c r="I983" s="627" t="s">
        <v>8953</v>
      </c>
      <c r="J983" s="634" t="s">
        <v>5990</v>
      </c>
      <c r="K983" s="632" t="s">
        <v>1531</v>
      </c>
      <c r="L983" s="628">
        <v>798160772</v>
      </c>
      <c r="M983" s="623">
        <v>44881</v>
      </c>
      <c r="N983" s="630">
        <f t="shared" si="48"/>
        <v>11</v>
      </c>
      <c r="O983" s="630">
        <f t="shared" si="49"/>
        <v>11</v>
      </c>
      <c r="P983" s="631" t="str">
        <f t="shared" si="50"/>
        <v>Gastos_Gerais</v>
      </c>
    </row>
    <row r="984" spans="1:16" ht="24" hidden="1" x14ac:dyDescent="0.2">
      <c r="A984" s="622">
        <f>IF(B984="","",COUNT('Diário 3º PA'!$A$4:$A$4242)+COUNT('Diário 4º PA'!$A$4:$A$2224)+COUNT('Diário 5º PA'!$A$4:$A$5221)+ROW()-3)</f>
        <v>7235</v>
      </c>
      <c r="B984" s="641">
        <v>44881</v>
      </c>
      <c r="C984" s="638">
        <v>44866</v>
      </c>
      <c r="D984" s="625" t="s">
        <v>115</v>
      </c>
      <c r="E984" s="626" t="s">
        <v>342</v>
      </c>
      <c r="F984" s="672">
        <v>240</v>
      </c>
      <c r="G984" s="626" t="s">
        <v>8954</v>
      </c>
      <c r="H984" s="625" t="s">
        <v>135</v>
      </c>
      <c r="I984" s="627" t="s">
        <v>8813</v>
      </c>
      <c r="J984" s="634" t="s">
        <v>5990</v>
      </c>
      <c r="K984" s="632" t="s">
        <v>1531</v>
      </c>
      <c r="L984" s="628">
        <v>798160772</v>
      </c>
      <c r="M984" s="623">
        <v>44881</v>
      </c>
      <c r="N984" s="630">
        <f t="shared" si="48"/>
        <v>11</v>
      </c>
      <c r="O984" s="630">
        <f t="shared" si="49"/>
        <v>11</v>
      </c>
      <c r="P984" s="631" t="str">
        <f t="shared" si="50"/>
        <v>Gastos_Gerais</v>
      </c>
    </row>
    <row r="985" spans="1:16" ht="36" hidden="1" x14ac:dyDescent="0.2">
      <c r="A985" s="622">
        <f>IF(B985="","",COUNT('Diário 3º PA'!$A$4:$A$4242)+COUNT('Diário 4º PA'!$A$4:$A$2224)+COUNT('Diário 5º PA'!$A$4:$A$5221)+ROW()-3)</f>
        <v>7236</v>
      </c>
      <c r="B985" s="641">
        <v>44881</v>
      </c>
      <c r="C985" s="638">
        <v>44866</v>
      </c>
      <c r="D985" s="625" t="s">
        <v>115</v>
      </c>
      <c r="E985" s="626" t="s">
        <v>342</v>
      </c>
      <c r="F985" s="672">
        <v>60</v>
      </c>
      <c r="G985" s="626" t="s">
        <v>8955</v>
      </c>
      <c r="H985" s="626" t="s">
        <v>139</v>
      </c>
      <c r="I985" s="627" t="s">
        <v>8315</v>
      </c>
      <c r="J985" s="634" t="s">
        <v>5990</v>
      </c>
      <c r="K985" s="632" t="s">
        <v>1531</v>
      </c>
      <c r="L985" s="628">
        <v>798160772</v>
      </c>
      <c r="M985" s="623">
        <v>44881</v>
      </c>
      <c r="N985" s="630">
        <f t="shared" si="48"/>
        <v>11</v>
      </c>
      <c r="O985" s="630">
        <f t="shared" si="49"/>
        <v>11</v>
      </c>
      <c r="P985" s="631" t="str">
        <f t="shared" si="50"/>
        <v>Gastos_Gerais</v>
      </c>
    </row>
    <row r="986" spans="1:16" ht="36" hidden="1" x14ac:dyDescent="0.2">
      <c r="A986" s="622">
        <f>IF(B986="","",COUNT('Diário 3º PA'!$A$4:$A$4242)+COUNT('Diário 4º PA'!$A$4:$A$2224)+COUNT('Diário 5º PA'!$A$4:$A$5221)+ROW()-3)</f>
        <v>7237</v>
      </c>
      <c r="B986" s="641">
        <v>44881</v>
      </c>
      <c r="C986" s="638">
        <v>44866</v>
      </c>
      <c r="D986" s="625" t="s">
        <v>115</v>
      </c>
      <c r="E986" s="626" t="s">
        <v>342</v>
      </c>
      <c r="F986" s="672">
        <v>60</v>
      </c>
      <c r="G986" s="626" t="s">
        <v>8956</v>
      </c>
      <c r="H986" s="625" t="s">
        <v>135</v>
      </c>
      <c r="I986" s="648" t="s">
        <v>8313</v>
      </c>
      <c r="J986" s="634" t="s">
        <v>5990</v>
      </c>
      <c r="K986" s="632" t="s">
        <v>1531</v>
      </c>
      <c r="L986" s="628">
        <v>798160772</v>
      </c>
      <c r="M986" s="623">
        <v>44881</v>
      </c>
      <c r="N986" s="630">
        <f t="shared" si="48"/>
        <v>11</v>
      </c>
      <c r="O986" s="630">
        <f t="shared" si="49"/>
        <v>11</v>
      </c>
      <c r="P986" s="631" t="str">
        <f t="shared" si="50"/>
        <v>Gastos_Gerais</v>
      </c>
    </row>
    <row r="987" spans="1:16" ht="24" hidden="1" x14ac:dyDescent="0.2">
      <c r="A987" s="622">
        <f>IF(B987="","",COUNT('Diário 3º PA'!$A$4:$A$4242)+COUNT('Diário 4º PA'!$A$4:$A$2224)+COUNT('Diário 5º PA'!$A$4:$A$5221)+ROW()-3)</f>
        <v>7238</v>
      </c>
      <c r="B987" s="641">
        <v>44882</v>
      </c>
      <c r="C987" s="638">
        <v>44866</v>
      </c>
      <c r="D987" s="626" t="s">
        <v>115</v>
      </c>
      <c r="E987" s="633" t="s">
        <v>264</v>
      </c>
      <c r="F987" s="639">
        <v>280</v>
      </c>
      <c r="G987" s="633" t="s">
        <v>4657</v>
      </c>
      <c r="H987" s="626" t="s">
        <v>138</v>
      </c>
      <c r="I987" s="627" t="s">
        <v>3047</v>
      </c>
      <c r="J987" s="629" t="s">
        <v>704</v>
      </c>
      <c r="K987" s="635" t="s">
        <v>428</v>
      </c>
      <c r="L987" s="634">
        <v>2914</v>
      </c>
      <c r="M987" s="641">
        <v>44876</v>
      </c>
      <c r="N987" s="630">
        <f t="shared" si="48"/>
        <v>11</v>
      </c>
      <c r="O987" s="630">
        <f t="shared" si="49"/>
        <v>11</v>
      </c>
      <c r="P987" s="631" t="str">
        <f t="shared" si="50"/>
        <v>Gastos_Gerais</v>
      </c>
    </row>
    <row r="988" spans="1:16" hidden="1" x14ac:dyDescent="0.2">
      <c r="A988" s="622">
        <f>IF(B988="","",COUNT('Diário 3º PA'!$A$4:$A$4242)+COUNT('Diário 4º PA'!$A$4:$A$2224)+COUNT('Diário 5º PA'!$A$4:$A$5221)+ROW()-3)</f>
        <v>7239</v>
      </c>
      <c r="B988" s="641">
        <v>44882</v>
      </c>
      <c r="C988" s="638">
        <v>44835</v>
      </c>
      <c r="D988" s="626" t="s">
        <v>115</v>
      </c>
      <c r="E988" s="626" t="s">
        <v>376</v>
      </c>
      <c r="F988" s="639">
        <v>4754.5600000000004</v>
      </c>
      <c r="G988" s="633" t="s">
        <v>8425</v>
      </c>
      <c r="H988" s="626" t="s">
        <v>136</v>
      </c>
      <c r="I988" s="627" t="s">
        <v>1231</v>
      </c>
      <c r="J988" s="629" t="s">
        <v>704</v>
      </c>
      <c r="K988" s="635" t="s">
        <v>428</v>
      </c>
      <c r="L988" s="634">
        <v>2022420</v>
      </c>
      <c r="M988" s="641">
        <v>44882</v>
      </c>
      <c r="N988" s="630">
        <f t="shared" si="48"/>
        <v>11</v>
      </c>
      <c r="O988" s="630">
        <f t="shared" si="49"/>
        <v>10</v>
      </c>
      <c r="P988" s="631" t="str">
        <f t="shared" si="50"/>
        <v>Gastos_Gerais</v>
      </c>
    </row>
    <row r="989" spans="1:16" hidden="1" x14ac:dyDescent="0.2">
      <c r="A989" s="622">
        <f>IF(B989="","",COUNT('Diário 3º PA'!$A$4:$A$4242)+COUNT('Diário 4º PA'!$A$4:$A$2224)+COUNT('Diário 5º PA'!$A$4:$A$5221)+ROW()-3)</f>
        <v>7240</v>
      </c>
      <c r="B989" s="641">
        <v>44882</v>
      </c>
      <c r="C989" s="638">
        <v>44835</v>
      </c>
      <c r="D989" s="633" t="s">
        <v>115</v>
      </c>
      <c r="E989" s="626" t="s">
        <v>230</v>
      </c>
      <c r="F989" s="639">
        <v>37.31</v>
      </c>
      <c r="G989" s="633" t="s">
        <v>230</v>
      </c>
      <c r="H989" s="626" t="s">
        <v>139</v>
      </c>
      <c r="I989" s="627" t="s">
        <v>5988</v>
      </c>
      <c r="J989" s="629" t="s">
        <v>704</v>
      </c>
      <c r="K989" s="635" t="s">
        <v>428</v>
      </c>
      <c r="L989" s="634">
        <v>88477953</v>
      </c>
      <c r="M989" s="623">
        <v>44841</v>
      </c>
      <c r="N989" s="630">
        <f t="shared" si="48"/>
        <v>11</v>
      </c>
      <c r="O989" s="630">
        <f t="shared" si="49"/>
        <v>10</v>
      </c>
      <c r="P989" s="631" t="str">
        <f t="shared" si="50"/>
        <v>Gastos_Gerais</v>
      </c>
    </row>
    <row r="990" spans="1:16" ht="24" hidden="1" x14ac:dyDescent="0.2">
      <c r="A990" s="622">
        <f>IF(B990="","",COUNT('Diário 3º PA'!$A$4:$A$4242)+COUNT('Diário 4º PA'!$A$4:$A$2224)+COUNT('Diário 5º PA'!$A$4:$A$5221)+ROW()-3)</f>
        <v>7241</v>
      </c>
      <c r="B990" s="641">
        <v>44882</v>
      </c>
      <c r="C990" s="638">
        <v>44866</v>
      </c>
      <c r="D990" s="626" t="s">
        <v>115</v>
      </c>
      <c r="E990" s="633" t="s">
        <v>264</v>
      </c>
      <c r="F990" s="669">
        <v>140</v>
      </c>
      <c r="G990" s="633" t="s">
        <v>4657</v>
      </c>
      <c r="H990" s="626" t="s">
        <v>137</v>
      </c>
      <c r="I990" s="627" t="s">
        <v>3047</v>
      </c>
      <c r="J990" s="629" t="s">
        <v>704</v>
      </c>
      <c r="K990" s="635" t="s">
        <v>428</v>
      </c>
      <c r="L990" s="634">
        <v>2913</v>
      </c>
      <c r="M990" s="641">
        <v>44876</v>
      </c>
      <c r="N990" s="630">
        <f t="shared" si="48"/>
        <v>11</v>
      </c>
      <c r="O990" s="630">
        <f t="shared" si="49"/>
        <v>11</v>
      </c>
      <c r="P990" s="631" t="str">
        <f t="shared" si="50"/>
        <v>Gastos_Gerais</v>
      </c>
    </row>
    <row r="991" spans="1:16" ht="24" x14ac:dyDescent="0.2">
      <c r="A991" s="622">
        <f>IF(B991="","",COUNT('Diário 3º PA'!$A$4:$A$4242)+COUNT('Diário 4º PA'!$A$4:$A$2224)+COUNT('Diário 5º PA'!$A$4:$A$5221)+ROW()-3)</f>
        <v>7242</v>
      </c>
      <c r="B991" s="641">
        <v>44882</v>
      </c>
      <c r="C991" s="638">
        <v>44866</v>
      </c>
      <c r="D991" s="626" t="s">
        <v>115</v>
      </c>
      <c r="E991" s="626" t="s">
        <v>364</v>
      </c>
      <c r="F991" s="639">
        <v>1104.5</v>
      </c>
      <c r="G991" s="626" t="s">
        <v>1079</v>
      </c>
      <c r="H991" s="626" t="s">
        <v>140</v>
      </c>
      <c r="I991" s="627" t="s">
        <v>8619</v>
      </c>
      <c r="J991" s="629" t="s">
        <v>704</v>
      </c>
      <c r="K991" s="635" t="s">
        <v>428</v>
      </c>
      <c r="L991" s="634">
        <v>20</v>
      </c>
      <c r="M991" s="641">
        <v>44877</v>
      </c>
      <c r="N991" s="630">
        <f t="shared" si="48"/>
        <v>11</v>
      </c>
      <c r="O991" s="630">
        <f t="shared" si="49"/>
        <v>11</v>
      </c>
      <c r="P991" s="631" t="str">
        <f t="shared" si="50"/>
        <v>Gastos_Gerais</v>
      </c>
    </row>
    <row r="992" spans="1:16" ht="24" hidden="1" x14ac:dyDescent="0.2">
      <c r="A992" s="622">
        <f>IF(B992="","",COUNT('Diário 3º PA'!$A$4:$A$4242)+COUNT('Diário 4º PA'!$A$4:$A$2224)+COUNT('Diário 5º PA'!$A$4:$A$5221)+ROW()-3)</f>
        <v>7243</v>
      </c>
      <c r="B992" s="641">
        <v>44882</v>
      </c>
      <c r="C992" s="638">
        <v>44866</v>
      </c>
      <c r="D992" s="626" t="s">
        <v>115</v>
      </c>
      <c r="E992" s="633" t="s">
        <v>264</v>
      </c>
      <c r="F992" s="639">
        <v>280</v>
      </c>
      <c r="G992" s="633" t="s">
        <v>4657</v>
      </c>
      <c r="H992" s="626" t="s">
        <v>136</v>
      </c>
      <c r="I992" s="627" t="s">
        <v>3047</v>
      </c>
      <c r="J992" s="629" t="s">
        <v>704</v>
      </c>
      <c r="K992" s="635" t="s">
        <v>428</v>
      </c>
      <c r="L992" s="634">
        <v>2916</v>
      </c>
      <c r="M992" s="641">
        <v>44876</v>
      </c>
      <c r="N992" s="630">
        <f t="shared" si="48"/>
        <v>11</v>
      </c>
      <c r="O992" s="630">
        <f t="shared" si="49"/>
        <v>11</v>
      </c>
      <c r="P992" s="631" t="str">
        <f t="shared" si="50"/>
        <v>Gastos_Gerais</v>
      </c>
    </row>
    <row r="993" spans="1:16" ht="24" hidden="1" x14ac:dyDescent="0.2">
      <c r="A993" s="622">
        <f>IF(B993="","",COUNT('Diário 3º PA'!$A$4:$A$4242)+COUNT('Diário 4º PA'!$A$4:$A$2224)+COUNT('Diário 5º PA'!$A$4:$A$5221)+ROW()-3)</f>
        <v>7244</v>
      </c>
      <c r="B993" s="641">
        <v>44882</v>
      </c>
      <c r="C993" s="638">
        <v>44866</v>
      </c>
      <c r="D993" s="626" t="s">
        <v>115</v>
      </c>
      <c r="E993" s="633" t="s">
        <v>264</v>
      </c>
      <c r="F993" s="639">
        <v>980</v>
      </c>
      <c r="G993" s="633" t="s">
        <v>4657</v>
      </c>
      <c r="H993" s="626" t="s">
        <v>131</v>
      </c>
      <c r="I993" s="627" t="s">
        <v>3047</v>
      </c>
      <c r="J993" s="629" t="s">
        <v>704</v>
      </c>
      <c r="K993" s="635" t="s">
        <v>428</v>
      </c>
      <c r="L993" s="634">
        <v>2915</v>
      </c>
      <c r="M993" s="641">
        <v>44876</v>
      </c>
      <c r="N993" s="630">
        <f t="shared" si="48"/>
        <v>11</v>
      </c>
      <c r="O993" s="630">
        <f t="shared" si="49"/>
        <v>11</v>
      </c>
      <c r="P993" s="631" t="str">
        <f t="shared" si="50"/>
        <v>Gastos_Gerais</v>
      </c>
    </row>
    <row r="994" spans="1:16" ht="36" hidden="1" x14ac:dyDescent="0.2">
      <c r="A994" s="622">
        <f>IF(B994="","",COUNT('Diário 3º PA'!$A$4:$A$4242)+COUNT('Diário 4º PA'!$A$4:$A$2224)+COUNT('Diário 5º PA'!$A$4:$A$5221)+ROW()-3)</f>
        <v>7245</v>
      </c>
      <c r="B994" s="641">
        <v>44882</v>
      </c>
      <c r="C994" s="638">
        <v>44866</v>
      </c>
      <c r="D994" s="626" t="s">
        <v>115</v>
      </c>
      <c r="E994" s="626" t="s">
        <v>262</v>
      </c>
      <c r="F994" s="639">
        <v>31.59</v>
      </c>
      <c r="G994" s="626" t="s">
        <v>8957</v>
      </c>
      <c r="H994" s="626" t="s">
        <v>129</v>
      </c>
      <c r="I994" s="627" t="s">
        <v>6253</v>
      </c>
      <c r="J994" s="629" t="s">
        <v>704</v>
      </c>
      <c r="K994" s="635" t="s">
        <v>428</v>
      </c>
      <c r="L994" s="634">
        <v>70315</v>
      </c>
      <c r="M994" s="641">
        <v>44855</v>
      </c>
      <c r="N994" s="630">
        <f t="shared" si="48"/>
        <v>11</v>
      </c>
      <c r="O994" s="630">
        <f t="shared" si="49"/>
        <v>11</v>
      </c>
      <c r="P994" s="631" t="str">
        <f t="shared" si="50"/>
        <v>Gastos_Gerais</v>
      </c>
    </row>
    <row r="995" spans="1:16" hidden="1" x14ac:dyDescent="0.2">
      <c r="A995" s="622">
        <f>IF(B995="","",COUNT('Diário 3º PA'!$A$4:$A$4242)+COUNT('Diário 4º PA'!$A$4:$A$2224)+COUNT('Diário 5º PA'!$A$4:$A$5221)+ROW()-3)</f>
        <v>7246</v>
      </c>
      <c r="B995" s="641">
        <v>44882</v>
      </c>
      <c r="C995" s="638">
        <v>44835</v>
      </c>
      <c r="D995" s="626" t="s">
        <v>115</v>
      </c>
      <c r="E995" s="626" t="s">
        <v>376</v>
      </c>
      <c r="F995" s="639">
        <v>766.91</v>
      </c>
      <c r="G995" s="633" t="s">
        <v>5714</v>
      </c>
      <c r="H995" s="626" t="s">
        <v>138</v>
      </c>
      <c r="I995" s="627" t="s">
        <v>1231</v>
      </c>
      <c r="J995" s="629" t="s">
        <v>704</v>
      </c>
      <c r="K995" s="635" t="s">
        <v>428</v>
      </c>
      <c r="L995" s="634" t="s">
        <v>8958</v>
      </c>
      <c r="M995" s="641">
        <v>44876</v>
      </c>
      <c r="N995" s="630">
        <f t="shared" si="48"/>
        <v>11</v>
      </c>
      <c r="O995" s="630">
        <f t="shared" si="49"/>
        <v>10</v>
      </c>
      <c r="P995" s="631" t="str">
        <f t="shared" si="50"/>
        <v>Gastos_Gerais</v>
      </c>
    </row>
    <row r="996" spans="1:16" ht="24" hidden="1" x14ac:dyDescent="0.2">
      <c r="A996" s="622">
        <f>IF(B996="","",COUNT('Diário 3º PA'!$A$4:$A$4242)+COUNT('Diário 4º PA'!$A$4:$A$2224)+COUNT('Diário 5º PA'!$A$4:$A$5221)+ROW()-3)</f>
        <v>7247</v>
      </c>
      <c r="B996" s="641">
        <v>44882</v>
      </c>
      <c r="C996" s="638">
        <v>44866</v>
      </c>
      <c r="D996" s="626" t="s">
        <v>115</v>
      </c>
      <c r="E996" s="633" t="s">
        <v>264</v>
      </c>
      <c r="F996" s="639">
        <v>980</v>
      </c>
      <c r="G996" s="633" t="s">
        <v>4657</v>
      </c>
      <c r="H996" s="626" t="s">
        <v>537</v>
      </c>
      <c r="I996" s="627" t="s">
        <v>3047</v>
      </c>
      <c r="J996" s="629" t="s">
        <v>704</v>
      </c>
      <c r="K996" s="635" t="s">
        <v>428</v>
      </c>
      <c r="L996" s="634">
        <v>2917</v>
      </c>
      <c r="M996" s="641">
        <v>44876</v>
      </c>
      <c r="N996" s="630">
        <f t="shared" si="48"/>
        <v>11</v>
      </c>
      <c r="O996" s="630">
        <f t="shared" si="49"/>
        <v>11</v>
      </c>
      <c r="P996" s="631" t="str">
        <f t="shared" si="50"/>
        <v>Gastos_Gerais</v>
      </c>
    </row>
    <row r="997" spans="1:16" ht="24" hidden="1" x14ac:dyDescent="0.2">
      <c r="A997" s="622">
        <f>IF(B997="","",COUNT('Diário 3º PA'!$A$4:$A$4242)+COUNT('Diário 4º PA'!$A$4:$A$2224)+COUNT('Diário 5º PA'!$A$4:$A$5221)+ROW()-3)</f>
        <v>7248</v>
      </c>
      <c r="B997" s="641">
        <v>44882</v>
      </c>
      <c r="C997" s="638">
        <v>44866</v>
      </c>
      <c r="D997" s="626" t="s">
        <v>115</v>
      </c>
      <c r="E997" s="626" t="s">
        <v>268</v>
      </c>
      <c r="F997" s="639">
        <v>900</v>
      </c>
      <c r="G997" s="626" t="s">
        <v>8397</v>
      </c>
      <c r="H997" s="626" t="s">
        <v>129</v>
      </c>
      <c r="I997" s="627" t="s">
        <v>1098</v>
      </c>
      <c r="J997" s="634" t="s">
        <v>1464</v>
      </c>
      <c r="K997" s="635" t="s">
        <v>428</v>
      </c>
      <c r="L997" s="634">
        <v>2022261</v>
      </c>
      <c r="M997" s="641">
        <v>44881</v>
      </c>
      <c r="N997" s="630">
        <f t="shared" si="48"/>
        <v>11</v>
      </c>
      <c r="O997" s="630">
        <f t="shared" si="49"/>
        <v>11</v>
      </c>
      <c r="P997" s="631" t="str">
        <f t="shared" si="50"/>
        <v>Gastos_Gerais</v>
      </c>
    </row>
    <row r="998" spans="1:16" ht="24" hidden="1" x14ac:dyDescent="0.2">
      <c r="A998" s="622">
        <f>IF(B998="","",COUNT('Diário 3º PA'!$A$4:$A$4242)+COUNT('Diário 4º PA'!$A$4:$A$2224)+COUNT('Diário 5º PA'!$A$4:$A$5221)+ROW()-3)</f>
        <v>7249</v>
      </c>
      <c r="B998" s="641">
        <v>44882</v>
      </c>
      <c r="C998" s="638">
        <v>44866</v>
      </c>
      <c r="D998" s="626" t="s">
        <v>115</v>
      </c>
      <c r="E998" s="626" t="s">
        <v>336</v>
      </c>
      <c r="F998" s="639">
        <v>396.3</v>
      </c>
      <c r="G998" s="626" t="s">
        <v>8959</v>
      </c>
      <c r="H998" s="626" t="s">
        <v>136</v>
      </c>
      <c r="I998" s="627" t="s">
        <v>8820</v>
      </c>
      <c r="J998" s="634" t="s">
        <v>1464</v>
      </c>
      <c r="K998" s="635" t="s">
        <v>428</v>
      </c>
      <c r="L998" s="634">
        <v>8070</v>
      </c>
      <c r="M998" s="641">
        <v>44879</v>
      </c>
      <c r="N998" s="630">
        <f t="shared" si="48"/>
        <v>11</v>
      </c>
      <c r="O998" s="630">
        <f t="shared" si="49"/>
        <v>11</v>
      </c>
      <c r="P998" s="631" t="str">
        <f t="shared" si="50"/>
        <v>Gastos_Gerais</v>
      </c>
    </row>
    <row r="999" spans="1:16" ht="36" hidden="1" x14ac:dyDescent="0.2">
      <c r="A999" s="622">
        <f>IF(B999="","",COUNT('Diário 3º PA'!$A$4:$A$4242)+COUNT('Diário 4º PA'!$A$4:$A$2224)+COUNT('Diário 5º PA'!$A$4:$A$5221)+ROW()-3)</f>
        <v>7250</v>
      </c>
      <c r="B999" s="641">
        <v>44882</v>
      </c>
      <c r="C999" s="638">
        <v>44866</v>
      </c>
      <c r="D999" s="633" t="s">
        <v>115</v>
      </c>
      <c r="E999" s="627" t="s">
        <v>378</v>
      </c>
      <c r="F999" s="639">
        <v>104.13</v>
      </c>
      <c r="G999" s="633" t="s">
        <v>6088</v>
      </c>
      <c r="H999" s="633" t="s">
        <v>136</v>
      </c>
      <c r="I999" s="627" t="s">
        <v>8960</v>
      </c>
      <c r="J999" s="628" t="s">
        <v>1016</v>
      </c>
      <c r="K999" s="635" t="s">
        <v>2110</v>
      </c>
      <c r="L999" s="657" t="s">
        <v>8961</v>
      </c>
      <c r="M999" s="641">
        <v>44859</v>
      </c>
      <c r="N999" s="630">
        <f t="shared" si="48"/>
        <v>11</v>
      </c>
      <c r="O999" s="630">
        <f t="shared" si="49"/>
        <v>11</v>
      </c>
      <c r="P999" s="631" t="str">
        <f t="shared" si="50"/>
        <v>Gastos_Gerais</v>
      </c>
    </row>
    <row r="1000" spans="1:16" ht="24" hidden="1" x14ac:dyDescent="0.2">
      <c r="A1000" s="622">
        <f>IF(B1000="","",COUNT('Diário 3º PA'!$A$4:$A$4242)+COUNT('Diário 4º PA'!$A$4:$A$2224)+COUNT('Diário 5º PA'!$A$4:$A$5221)+ROW()-3)</f>
        <v>7251</v>
      </c>
      <c r="B1000" s="641">
        <v>44882</v>
      </c>
      <c r="C1000" s="638">
        <v>44866</v>
      </c>
      <c r="D1000" s="626" t="s">
        <v>115</v>
      </c>
      <c r="E1000" s="626" t="s">
        <v>336</v>
      </c>
      <c r="F1000" s="639">
        <v>151.63999999999999</v>
      </c>
      <c r="G1000" s="626" t="s">
        <v>3743</v>
      </c>
      <c r="H1000" s="626" t="s">
        <v>136</v>
      </c>
      <c r="I1000" s="627" t="s">
        <v>8820</v>
      </c>
      <c r="J1000" s="634" t="s">
        <v>1464</v>
      </c>
      <c r="K1000" s="635" t="s">
        <v>428</v>
      </c>
      <c r="L1000" s="634">
        <v>4821</v>
      </c>
      <c r="M1000" s="641">
        <v>44879</v>
      </c>
      <c r="N1000" s="630">
        <f t="shared" si="48"/>
        <v>11</v>
      </c>
      <c r="O1000" s="630">
        <f t="shared" si="49"/>
        <v>11</v>
      </c>
      <c r="P1000" s="631" t="str">
        <f t="shared" si="50"/>
        <v>Gastos_Gerais</v>
      </c>
    </row>
    <row r="1001" spans="1:16" ht="36" hidden="1" x14ac:dyDescent="0.2">
      <c r="A1001" s="622">
        <f>IF(B1001="","",COUNT('Diário 3º PA'!$A$4:$A$4242)+COUNT('Diário 4º PA'!$A$4:$A$2224)+COUNT('Diário 5º PA'!$A$4:$A$5221)+ROW()-3)</f>
        <v>7252</v>
      </c>
      <c r="B1001" s="641">
        <v>44882</v>
      </c>
      <c r="C1001" s="658">
        <v>44835</v>
      </c>
      <c r="D1001" s="633" t="s">
        <v>115</v>
      </c>
      <c r="E1001" s="633" t="s">
        <v>232</v>
      </c>
      <c r="F1001" s="639">
        <v>2535.39</v>
      </c>
      <c r="G1001" s="633" t="s">
        <v>3432</v>
      </c>
      <c r="H1001" s="633" t="s">
        <v>130</v>
      </c>
      <c r="I1001" s="627" t="s">
        <v>2778</v>
      </c>
      <c r="J1001" s="629" t="s">
        <v>704</v>
      </c>
      <c r="K1001" s="657" t="s">
        <v>705</v>
      </c>
      <c r="L1001" s="657">
        <v>1462651</v>
      </c>
      <c r="M1001" s="659">
        <v>44874</v>
      </c>
      <c r="N1001" s="630">
        <f t="shared" si="48"/>
        <v>11</v>
      </c>
      <c r="O1001" s="630">
        <f t="shared" si="49"/>
        <v>10</v>
      </c>
      <c r="P1001" s="631" t="str">
        <f t="shared" si="50"/>
        <v>Gastos_Gerais</v>
      </c>
    </row>
    <row r="1002" spans="1:16" hidden="1" x14ac:dyDescent="0.2">
      <c r="A1002" s="622">
        <f>IF(B1002="","",COUNT('Diário 3º PA'!$A$4:$A$4242)+COUNT('Diário 4º PA'!$A$4:$A$2224)+COUNT('Diário 5º PA'!$A$4:$A$5221)+ROW()-3)</f>
        <v>7253</v>
      </c>
      <c r="B1002" s="641">
        <v>44882</v>
      </c>
      <c r="C1002" s="638">
        <v>44835</v>
      </c>
      <c r="D1002" s="626" t="s">
        <v>115</v>
      </c>
      <c r="E1002" s="626" t="s">
        <v>376</v>
      </c>
      <c r="F1002" s="639">
        <v>1000.2</v>
      </c>
      <c r="G1002" s="633" t="s">
        <v>5716</v>
      </c>
      <c r="H1002" s="626" t="s">
        <v>137</v>
      </c>
      <c r="I1002" s="627" t="s">
        <v>1231</v>
      </c>
      <c r="J1002" s="629" t="s">
        <v>704</v>
      </c>
      <c r="K1002" s="635" t="s">
        <v>428</v>
      </c>
      <c r="L1002" s="634">
        <v>2022419</v>
      </c>
      <c r="M1002" s="641">
        <v>44876</v>
      </c>
      <c r="N1002" s="630">
        <f t="shared" si="48"/>
        <v>11</v>
      </c>
      <c r="O1002" s="630">
        <f t="shared" si="49"/>
        <v>10</v>
      </c>
      <c r="P1002" s="631" t="str">
        <f t="shared" si="50"/>
        <v>Gastos_Gerais</v>
      </c>
    </row>
    <row r="1003" spans="1:16" ht="36" hidden="1" x14ac:dyDescent="0.2">
      <c r="A1003" s="622">
        <f>IF(B1003="","",COUNT('Diário 3º PA'!$A$4:$A$4242)+COUNT('Diário 4º PA'!$A$4:$A$2224)+COUNT('Diário 5º PA'!$A$4:$A$5221)+ROW()-3)</f>
        <v>7254</v>
      </c>
      <c r="B1003" s="641">
        <v>44882</v>
      </c>
      <c r="C1003" s="638">
        <v>44866</v>
      </c>
      <c r="D1003" s="626" t="s">
        <v>115</v>
      </c>
      <c r="E1003" s="626" t="s">
        <v>262</v>
      </c>
      <c r="F1003" s="639">
        <v>2435</v>
      </c>
      <c r="G1003" s="626" t="s">
        <v>8962</v>
      </c>
      <c r="H1003" s="626" t="s">
        <v>658</v>
      </c>
      <c r="I1003" s="627" t="s">
        <v>8963</v>
      </c>
      <c r="J1003" s="629" t="s">
        <v>704</v>
      </c>
      <c r="K1003" s="635" t="s">
        <v>428</v>
      </c>
      <c r="L1003" s="634">
        <v>249</v>
      </c>
      <c r="M1003" s="641">
        <v>44876</v>
      </c>
      <c r="N1003" s="630">
        <f t="shared" si="48"/>
        <v>11</v>
      </c>
      <c r="O1003" s="630">
        <f t="shared" si="49"/>
        <v>11</v>
      </c>
      <c r="P1003" s="631" t="str">
        <f t="shared" si="50"/>
        <v>Gastos_Gerais</v>
      </c>
    </row>
    <row r="1004" spans="1:16" ht="24" hidden="1" x14ac:dyDescent="0.2">
      <c r="A1004" s="622">
        <f>IF(B1004="","",COUNT('Diário 3º PA'!$A$4:$A$4242)+COUNT('Diário 4º PA'!$A$4:$A$2224)+COUNT('Diário 5º PA'!$A$4:$A$5221)+ROW()-3)</f>
        <v>7255</v>
      </c>
      <c r="B1004" s="641">
        <v>44882</v>
      </c>
      <c r="C1004" s="638">
        <v>44866</v>
      </c>
      <c r="D1004" s="626" t="s">
        <v>115</v>
      </c>
      <c r="E1004" s="633" t="s">
        <v>264</v>
      </c>
      <c r="F1004" s="639">
        <v>560</v>
      </c>
      <c r="G1004" s="633" t="s">
        <v>4657</v>
      </c>
      <c r="H1004" s="626" t="s">
        <v>135</v>
      </c>
      <c r="I1004" s="627" t="s">
        <v>3047</v>
      </c>
      <c r="J1004" s="629" t="s">
        <v>704</v>
      </c>
      <c r="K1004" s="635" t="s">
        <v>428</v>
      </c>
      <c r="L1004" s="634">
        <v>2912</v>
      </c>
      <c r="M1004" s="641">
        <v>44876</v>
      </c>
      <c r="N1004" s="630">
        <f t="shared" si="48"/>
        <v>11</v>
      </c>
      <c r="O1004" s="630">
        <f t="shared" si="49"/>
        <v>11</v>
      </c>
      <c r="P1004" s="631" t="str">
        <f t="shared" si="50"/>
        <v>Gastos_Gerais</v>
      </c>
    </row>
    <row r="1005" spans="1:16" ht="24" hidden="1" x14ac:dyDescent="0.2">
      <c r="A1005" s="622">
        <f>IF(B1005="","",COUNT('Diário 3º PA'!$A$4:$A$4242)+COUNT('Diário 4º PA'!$A$4:$A$2224)+COUNT('Diário 5º PA'!$A$4:$A$5221)+ROW()-3)</f>
        <v>7256</v>
      </c>
      <c r="B1005" s="641">
        <v>44882</v>
      </c>
      <c r="C1005" s="638">
        <v>44866</v>
      </c>
      <c r="D1005" s="626" t="s">
        <v>104</v>
      </c>
      <c r="E1005" s="626" t="s">
        <v>189</v>
      </c>
      <c r="F1005" s="669">
        <v>2381.1</v>
      </c>
      <c r="G1005" s="627" t="s">
        <v>8964</v>
      </c>
      <c r="H1005" s="625" t="s">
        <v>129</v>
      </c>
      <c r="I1005" s="627" t="s">
        <v>8965</v>
      </c>
      <c r="J1005" s="634" t="s">
        <v>5990</v>
      </c>
      <c r="K1005" s="632" t="s">
        <v>1531</v>
      </c>
      <c r="L1005" s="628">
        <v>198403905</v>
      </c>
      <c r="M1005" s="623">
        <v>44882</v>
      </c>
      <c r="N1005" s="630">
        <f t="shared" si="48"/>
        <v>11</v>
      </c>
      <c r="O1005" s="630">
        <f t="shared" si="49"/>
        <v>11</v>
      </c>
      <c r="P1005" s="631" t="str">
        <f t="shared" si="50"/>
        <v>Gastos_com_Pessoal</v>
      </c>
    </row>
    <row r="1006" spans="1:16" ht="24" hidden="1" x14ac:dyDescent="0.2">
      <c r="A1006" s="622">
        <f>IF(B1006="","",COUNT('Diário 3º PA'!$A$4:$A$4242)+COUNT('Diário 4º PA'!$A$4:$A$2224)+COUNT('Diário 5º PA'!$A$4:$A$5221)+ROW()-3)</f>
        <v>7257</v>
      </c>
      <c r="B1006" s="641">
        <v>44882</v>
      </c>
      <c r="C1006" s="638">
        <v>44866</v>
      </c>
      <c r="D1006" s="626" t="s">
        <v>104</v>
      </c>
      <c r="E1006" s="626" t="s">
        <v>191</v>
      </c>
      <c r="F1006" s="669">
        <v>844.23</v>
      </c>
      <c r="G1006" s="627" t="s">
        <v>8966</v>
      </c>
      <c r="H1006" s="625" t="s">
        <v>129</v>
      </c>
      <c r="I1006" s="627" t="s">
        <v>8965</v>
      </c>
      <c r="J1006" s="634" t="s">
        <v>5990</v>
      </c>
      <c r="K1006" s="632" t="s">
        <v>1531</v>
      </c>
      <c r="L1006" s="628">
        <v>198403905</v>
      </c>
      <c r="M1006" s="623">
        <v>44882</v>
      </c>
      <c r="N1006" s="630">
        <f t="shared" si="48"/>
        <v>11</v>
      </c>
      <c r="O1006" s="630">
        <f t="shared" si="49"/>
        <v>11</v>
      </c>
      <c r="P1006" s="631" t="str">
        <f t="shared" si="50"/>
        <v>Gastos_com_Pessoal</v>
      </c>
    </row>
    <row r="1007" spans="1:16" ht="24" hidden="1" x14ac:dyDescent="0.2">
      <c r="A1007" s="622">
        <f>IF(B1007="","",COUNT('Diário 3º PA'!$A$4:$A$4242)+COUNT('Diário 4º PA'!$A$4:$A$2224)+COUNT('Diário 5º PA'!$A$4:$A$5221)+ROW()-3)</f>
        <v>7258</v>
      </c>
      <c r="B1007" s="641">
        <v>44882</v>
      </c>
      <c r="C1007" s="638">
        <v>44866</v>
      </c>
      <c r="D1007" s="626" t="s">
        <v>104</v>
      </c>
      <c r="E1007" s="626" t="s">
        <v>189</v>
      </c>
      <c r="F1007" s="669">
        <v>1843.88</v>
      </c>
      <c r="G1007" s="627" t="s">
        <v>8967</v>
      </c>
      <c r="H1007" s="625" t="s">
        <v>658</v>
      </c>
      <c r="I1007" s="627" t="s">
        <v>8968</v>
      </c>
      <c r="J1007" s="634" t="s">
        <v>5990</v>
      </c>
      <c r="K1007" s="632" t="s">
        <v>1531</v>
      </c>
      <c r="L1007" s="628">
        <v>198403905</v>
      </c>
      <c r="M1007" s="623">
        <v>44882</v>
      </c>
      <c r="N1007" s="630">
        <f t="shared" si="48"/>
        <v>11</v>
      </c>
      <c r="O1007" s="630">
        <f t="shared" si="49"/>
        <v>11</v>
      </c>
      <c r="P1007" s="631" t="str">
        <f t="shared" si="50"/>
        <v>Gastos_com_Pessoal</v>
      </c>
    </row>
    <row r="1008" spans="1:16" ht="24" hidden="1" x14ac:dyDescent="0.2">
      <c r="A1008" s="622">
        <f>IF(B1008="","",COUNT('Diário 3º PA'!$A$4:$A$4242)+COUNT('Diário 4º PA'!$A$4:$A$2224)+COUNT('Diário 5º PA'!$A$4:$A$5221)+ROW()-3)</f>
        <v>7259</v>
      </c>
      <c r="B1008" s="641">
        <v>44882</v>
      </c>
      <c r="C1008" s="638">
        <v>44866</v>
      </c>
      <c r="D1008" s="626" t="s">
        <v>104</v>
      </c>
      <c r="E1008" s="626" t="s">
        <v>191</v>
      </c>
      <c r="F1008" s="669">
        <v>630.05999999999995</v>
      </c>
      <c r="G1008" s="627" t="s">
        <v>8969</v>
      </c>
      <c r="H1008" s="625" t="s">
        <v>658</v>
      </c>
      <c r="I1008" s="627" t="s">
        <v>8968</v>
      </c>
      <c r="J1008" s="634" t="s">
        <v>5990</v>
      </c>
      <c r="K1008" s="632" t="s">
        <v>1531</v>
      </c>
      <c r="L1008" s="628">
        <v>198403905</v>
      </c>
      <c r="M1008" s="623">
        <v>44882</v>
      </c>
      <c r="N1008" s="630">
        <f t="shared" si="48"/>
        <v>11</v>
      </c>
      <c r="O1008" s="630">
        <f t="shared" si="49"/>
        <v>11</v>
      </c>
      <c r="P1008" s="631" t="str">
        <f t="shared" si="50"/>
        <v>Gastos_com_Pessoal</v>
      </c>
    </row>
    <row r="1009" spans="1:16" ht="24" hidden="1" x14ac:dyDescent="0.2">
      <c r="A1009" s="622">
        <f>IF(B1009="","",COUNT('Diário 3º PA'!$A$4:$A$4242)+COUNT('Diário 4º PA'!$A$4:$A$2224)+COUNT('Diário 5º PA'!$A$4:$A$5221)+ROW()-3)</f>
        <v>7260</v>
      </c>
      <c r="B1009" s="641">
        <v>44882</v>
      </c>
      <c r="C1009" s="638">
        <v>44866</v>
      </c>
      <c r="D1009" s="626" t="s">
        <v>104</v>
      </c>
      <c r="E1009" s="626" t="s">
        <v>189</v>
      </c>
      <c r="F1009" s="669">
        <v>2481.41</v>
      </c>
      <c r="G1009" s="627" t="s">
        <v>8970</v>
      </c>
      <c r="H1009" s="625" t="s">
        <v>139</v>
      </c>
      <c r="I1009" s="627" t="s">
        <v>1774</v>
      </c>
      <c r="J1009" s="634" t="s">
        <v>5990</v>
      </c>
      <c r="K1009" s="632" t="s">
        <v>1531</v>
      </c>
      <c r="L1009" s="628">
        <v>198403905</v>
      </c>
      <c r="M1009" s="623">
        <v>44882</v>
      </c>
      <c r="N1009" s="630">
        <f t="shared" si="48"/>
        <v>11</v>
      </c>
      <c r="O1009" s="630">
        <f t="shared" si="49"/>
        <v>11</v>
      </c>
      <c r="P1009" s="631" t="str">
        <f t="shared" si="50"/>
        <v>Gastos_com_Pessoal</v>
      </c>
    </row>
    <row r="1010" spans="1:16" ht="24" hidden="1" x14ac:dyDescent="0.2">
      <c r="A1010" s="622">
        <f>IF(B1010="","",COUNT('Diário 3º PA'!$A$4:$A$4242)+COUNT('Diário 4º PA'!$A$4:$A$2224)+COUNT('Diário 5º PA'!$A$4:$A$5221)+ROW()-3)</f>
        <v>7261</v>
      </c>
      <c r="B1010" s="641">
        <v>44882</v>
      </c>
      <c r="C1010" s="638">
        <v>44866</v>
      </c>
      <c r="D1010" s="626" t="s">
        <v>104</v>
      </c>
      <c r="E1010" s="626" t="s">
        <v>191</v>
      </c>
      <c r="F1010" s="669">
        <v>886.02</v>
      </c>
      <c r="G1010" s="627" t="s">
        <v>8971</v>
      </c>
      <c r="H1010" s="625" t="s">
        <v>139</v>
      </c>
      <c r="I1010" s="627" t="s">
        <v>1774</v>
      </c>
      <c r="J1010" s="634" t="s">
        <v>5990</v>
      </c>
      <c r="K1010" s="632" t="s">
        <v>1531</v>
      </c>
      <c r="L1010" s="628">
        <v>198403905</v>
      </c>
      <c r="M1010" s="623">
        <v>44882</v>
      </c>
      <c r="N1010" s="630">
        <f t="shared" si="48"/>
        <v>11</v>
      </c>
      <c r="O1010" s="630">
        <f t="shared" si="49"/>
        <v>11</v>
      </c>
      <c r="P1010" s="631" t="str">
        <f t="shared" si="50"/>
        <v>Gastos_com_Pessoal</v>
      </c>
    </row>
    <row r="1011" spans="1:16" ht="24" hidden="1" x14ac:dyDescent="0.2">
      <c r="A1011" s="622">
        <f>IF(B1011="","",COUNT('Diário 3º PA'!$A$4:$A$4242)+COUNT('Diário 4º PA'!$A$4:$A$2224)+COUNT('Diário 5º PA'!$A$4:$A$5221)+ROW()-3)</f>
        <v>7262</v>
      </c>
      <c r="B1011" s="641">
        <v>44882</v>
      </c>
      <c r="C1011" s="638">
        <v>44866</v>
      </c>
      <c r="D1011" s="626" t="s">
        <v>104</v>
      </c>
      <c r="E1011" s="626" t="s">
        <v>189</v>
      </c>
      <c r="F1011" s="669">
        <v>1465.51</v>
      </c>
      <c r="G1011" s="627" t="s">
        <v>8972</v>
      </c>
      <c r="H1011" s="625" t="s">
        <v>136</v>
      </c>
      <c r="I1011" s="627" t="s">
        <v>8973</v>
      </c>
      <c r="J1011" s="634" t="s">
        <v>5990</v>
      </c>
      <c r="K1011" s="632" t="s">
        <v>1531</v>
      </c>
      <c r="L1011" s="628">
        <v>198403905</v>
      </c>
      <c r="M1011" s="623">
        <v>44882</v>
      </c>
      <c r="N1011" s="630">
        <f t="shared" si="48"/>
        <v>11</v>
      </c>
      <c r="O1011" s="630">
        <f t="shared" si="49"/>
        <v>11</v>
      </c>
      <c r="P1011" s="631" t="str">
        <f t="shared" si="50"/>
        <v>Gastos_com_Pessoal</v>
      </c>
    </row>
    <row r="1012" spans="1:16" ht="24" hidden="1" x14ac:dyDescent="0.2">
      <c r="A1012" s="622">
        <f>IF(B1012="","",COUNT('Diário 3º PA'!$A$4:$A$4242)+COUNT('Diário 4º PA'!$A$4:$A$2224)+COUNT('Diário 5º PA'!$A$4:$A$5221)+ROW()-3)</f>
        <v>7263</v>
      </c>
      <c r="B1012" s="641">
        <v>44882</v>
      </c>
      <c r="C1012" s="638">
        <v>44866</v>
      </c>
      <c r="D1012" s="626" t="s">
        <v>104</v>
      </c>
      <c r="E1012" s="626" t="s">
        <v>191</v>
      </c>
      <c r="F1012" s="669">
        <v>488.47</v>
      </c>
      <c r="G1012" s="627" t="s">
        <v>8974</v>
      </c>
      <c r="H1012" s="625" t="s">
        <v>136</v>
      </c>
      <c r="I1012" s="627" t="s">
        <v>8973</v>
      </c>
      <c r="J1012" s="634" t="s">
        <v>5990</v>
      </c>
      <c r="K1012" s="632" t="s">
        <v>1531</v>
      </c>
      <c r="L1012" s="628">
        <v>198403905</v>
      </c>
      <c r="M1012" s="623">
        <v>44882</v>
      </c>
      <c r="N1012" s="630">
        <f t="shared" si="48"/>
        <v>11</v>
      </c>
      <c r="O1012" s="630">
        <f t="shared" si="49"/>
        <v>11</v>
      </c>
      <c r="P1012" s="631" t="str">
        <f t="shared" si="50"/>
        <v>Gastos_com_Pessoal</v>
      </c>
    </row>
    <row r="1013" spans="1:16" ht="24" hidden="1" x14ac:dyDescent="0.2">
      <c r="A1013" s="622">
        <f>IF(B1013="","",COUNT('Diário 3º PA'!$A$4:$A$4242)+COUNT('Diário 4º PA'!$A$4:$A$2224)+COUNT('Diário 5º PA'!$A$4:$A$5221)+ROW()-3)</f>
        <v>7264</v>
      </c>
      <c r="B1013" s="641">
        <v>44882</v>
      </c>
      <c r="C1013" s="638">
        <v>44866</v>
      </c>
      <c r="D1013" s="626" t="s">
        <v>104</v>
      </c>
      <c r="E1013" s="626" t="s">
        <v>189</v>
      </c>
      <c r="F1013" s="669">
        <v>1830.69</v>
      </c>
      <c r="G1013" s="627" t="s">
        <v>8975</v>
      </c>
      <c r="H1013" s="625" t="s">
        <v>136</v>
      </c>
      <c r="I1013" s="627" t="s">
        <v>8976</v>
      </c>
      <c r="J1013" s="634" t="s">
        <v>5990</v>
      </c>
      <c r="K1013" s="632" t="s">
        <v>1531</v>
      </c>
      <c r="L1013" s="628">
        <v>198403905</v>
      </c>
      <c r="M1013" s="623">
        <v>44882</v>
      </c>
      <c r="N1013" s="630">
        <f t="shared" si="48"/>
        <v>11</v>
      </c>
      <c r="O1013" s="630">
        <f t="shared" si="49"/>
        <v>11</v>
      </c>
      <c r="P1013" s="631" t="str">
        <f t="shared" si="50"/>
        <v>Gastos_com_Pessoal</v>
      </c>
    </row>
    <row r="1014" spans="1:16" ht="24" hidden="1" x14ac:dyDescent="0.2">
      <c r="A1014" s="622">
        <f>IF(B1014="","",COUNT('Diário 3º PA'!$A$4:$A$4242)+COUNT('Diário 4º PA'!$A$4:$A$2224)+COUNT('Diário 5º PA'!$A$4:$A$5221)+ROW()-3)</f>
        <v>7265</v>
      </c>
      <c r="B1014" s="641">
        <v>44882</v>
      </c>
      <c r="C1014" s="638">
        <v>44866</v>
      </c>
      <c r="D1014" s="626" t="s">
        <v>104</v>
      </c>
      <c r="E1014" s="626" t="s">
        <v>191</v>
      </c>
      <c r="F1014" s="669">
        <v>625.11</v>
      </c>
      <c r="G1014" s="627" t="s">
        <v>8977</v>
      </c>
      <c r="H1014" s="625" t="s">
        <v>136</v>
      </c>
      <c r="I1014" s="627" t="s">
        <v>8976</v>
      </c>
      <c r="J1014" s="634" t="s">
        <v>5990</v>
      </c>
      <c r="K1014" s="632" t="s">
        <v>1531</v>
      </c>
      <c r="L1014" s="628">
        <v>198403905</v>
      </c>
      <c r="M1014" s="623">
        <v>44882</v>
      </c>
      <c r="N1014" s="630">
        <f t="shared" si="48"/>
        <v>11</v>
      </c>
      <c r="O1014" s="630">
        <f t="shared" si="49"/>
        <v>11</v>
      </c>
      <c r="P1014" s="631" t="str">
        <f t="shared" si="50"/>
        <v>Gastos_com_Pessoal</v>
      </c>
    </row>
    <row r="1015" spans="1:16" ht="24" hidden="1" x14ac:dyDescent="0.2">
      <c r="A1015" s="622">
        <f>IF(B1015="","",COUNT('Diário 3º PA'!$A$4:$A$4242)+COUNT('Diário 4º PA'!$A$4:$A$2224)+COUNT('Diário 5º PA'!$A$4:$A$5221)+ROW()-3)</f>
        <v>7266</v>
      </c>
      <c r="B1015" s="641">
        <v>44882</v>
      </c>
      <c r="C1015" s="638">
        <v>44866</v>
      </c>
      <c r="D1015" s="626" t="s">
        <v>104</v>
      </c>
      <c r="E1015" s="626" t="s">
        <v>187</v>
      </c>
      <c r="F1015" s="669">
        <v>649.75</v>
      </c>
      <c r="G1015" s="626" t="s">
        <v>1019</v>
      </c>
      <c r="H1015" s="625" t="s">
        <v>129</v>
      </c>
      <c r="I1015" s="627" t="s">
        <v>8978</v>
      </c>
      <c r="J1015" s="634" t="s">
        <v>5990</v>
      </c>
      <c r="K1015" s="632" t="s">
        <v>1531</v>
      </c>
      <c r="L1015" s="628">
        <v>198403905</v>
      </c>
      <c r="M1015" s="623">
        <v>44882</v>
      </c>
      <c r="N1015" s="630">
        <f t="shared" si="48"/>
        <v>11</v>
      </c>
      <c r="O1015" s="630">
        <f t="shared" si="49"/>
        <v>11</v>
      </c>
      <c r="P1015" s="631" t="str">
        <f t="shared" si="50"/>
        <v>Gastos_com_Pessoal</v>
      </c>
    </row>
    <row r="1016" spans="1:16" ht="24" hidden="1" x14ac:dyDescent="0.2">
      <c r="A1016" s="622">
        <f>IF(B1016="","",COUNT('Diário 3º PA'!$A$4:$A$4242)+COUNT('Diário 4º PA'!$A$4:$A$2224)+COUNT('Diário 5º PA'!$A$4:$A$5221)+ROW()-3)</f>
        <v>7267</v>
      </c>
      <c r="B1016" s="641">
        <v>44882</v>
      </c>
      <c r="C1016" s="638">
        <v>44866</v>
      </c>
      <c r="D1016" s="626" t="s">
        <v>104</v>
      </c>
      <c r="E1016" s="626" t="s">
        <v>189</v>
      </c>
      <c r="F1016" s="669">
        <v>649.75</v>
      </c>
      <c r="G1016" s="626" t="s">
        <v>915</v>
      </c>
      <c r="H1016" s="625" t="s">
        <v>129</v>
      </c>
      <c r="I1016" s="627" t="s">
        <v>8978</v>
      </c>
      <c r="J1016" s="634" t="s">
        <v>5990</v>
      </c>
      <c r="K1016" s="632" t="s">
        <v>1531</v>
      </c>
      <c r="L1016" s="628">
        <v>198403905</v>
      </c>
      <c r="M1016" s="623">
        <v>44882</v>
      </c>
      <c r="N1016" s="630">
        <f t="shared" si="48"/>
        <v>11</v>
      </c>
      <c r="O1016" s="630">
        <f t="shared" si="49"/>
        <v>11</v>
      </c>
      <c r="P1016" s="631" t="str">
        <f t="shared" si="50"/>
        <v>Gastos_com_Pessoal</v>
      </c>
    </row>
    <row r="1017" spans="1:16" ht="24" hidden="1" x14ac:dyDescent="0.2">
      <c r="A1017" s="622">
        <f>IF(B1017="","",COUNT('Diário 3º PA'!$A$4:$A$4242)+COUNT('Diário 4º PA'!$A$4:$A$2224)+COUNT('Diário 5º PA'!$A$4:$A$5221)+ROW()-3)</f>
        <v>7268</v>
      </c>
      <c r="B1017" s="641">
        <v>44882</v>
      </c>
      <c r="C1017" s="638">
        <v>44866</v>
      </c>
      <c r="D1017" s="626" t="s">
        <v>104</v>
      </c>
      <c r="E1017" s="626" t="s">
        <v>191</v>
      </c>
      <c r="F1017" s="669">
        <v>216.58</v>
      </c>
      <c r="G1017" s="626" t="s">
        <v>918</v>
      </c>
      <c r="H1017" s="625" t="s">
        <v>129</v>
      </c>
      <c r="I1017" s="627" t="s">
        <v>8978</v>
      </c>
      <c r="J1017" s="634" t="s">
        <v>5990</v>
      </c>
      <c r="K1017" s="632" t="s">
        <v>1531</v>
      </c>
      <c r="L1017" s="628">
        <v>198403905</v>
      </c>
      <c r="M1017" s="623">
        <v>44882</v>
      </c>
      <c r="N1017" s="630">
        <f t="shared" si="48"/>
        <v>11</v>
      </c>
      <c r="O1017" s="630">
        <f t="shared" si="49"/>
        <v>11</v>
      </c>
      <c r="P1017" s="631" t="str">
        <f t="shared" si="50"/>
        <v>Gastos_com_Pessoal</v>
      </c>
    </row>
    <row r="1018" spans="1:16" ht="36" hidden="1" x14ac:dyDescent="0.2">
      <c r="A1018" s="622">
        <f>IF(B1018="","",COUNT('Diário 3º PA'!$A$4:$A$4242)+COUNT('Diário 4º PA'!$A$4:$A$2224)+COUNT('Diário 5º PA'!$A$4:$A$5221)+ROW()-3)</f>
        <v>7269</v>
      </c>
      <c r="B1018" s="641">
        <v>44882</v>
      </c>
      <c r="C1018" s="638">
        <v>44866</v>
      </c>
      <c r="D1018" s="626" t="s">
        <v>104</v>
      </c>
      <c r="E1018" s="626" t="s">
        <v>193</v>
      </c>
      <c r="F1018" s="669">
        <v>1133.6400000000001</v>
      </c>
      <c r="G1018" s="626" t="s">
        <v>919</v>
      </c>
      <c r="H1018" s="625" t="s">
        <v>129</v>
      </c>
      <c r="I1018" s="627" t="s">
        <v>8978</v>
      </c>
      <c r="J1018" s="634" t="s">
        <v>5990</v>
      </c>
      <c r="K1018" s="632" t="s">
        <v>1531</v>
      </c>
      <c r="L1018" s="628">
        <v>198403905</v>
      </c>
      <c r="M1018" s="623">
        <v>44882</v>
      </c>
      <c r="N1018" s="630">
        <f t="shared" si="48"/>
        <v>11</v>
      </c>
      <c r="O1018" s="630">
        <f t="shared" si="49"/>
        <v>11</v>
      </c>
      <c r="P1018" s="631" t="str">
        <f t="shared" si="50"/>
        <v>Gastos_com_Pessoal</v>
      </c>
    </row>
    <row r="1019" spans="1:16" ht="24" hidden="1" x14ac:dyDescent="0.2">
      <c r="A1019" s="622">
        <f>IF(B1019="","",COUNT('Diário 3º PA'!$A$4:$A$4242)+COUNT('Diário 4º PA'!$A$4:$A$2224)+COUNT('Diário 5º PA'!$A$4:$A$5221)+ROW()-3)</f>
        <v>7270</v>
      </c>
      <c r="B1019" s="641">
        <v>44882</v>
      </c>
      <c r="C1019" s="638">
        <v>44866</v>
      </c>
      <c r="D1019" s="626" t="s">
        <v>104</v>
      </c>
      <c r="E1019" s="626" t="s">
        <v>187</v>
      </c>
      <c r="F1019" s="669">
        <v>203.76</v>
      </c>
      <c r="G1019" s="626" t="s">
        <v>1019</v>
      </c>
      <c r="H1019" s="625" t="s">
        <v>140</v>
      </c>
      <c r="I1019" s="627" t="s">
        <v>8979</v>
      </c>
      <c r="J1019" s="634" t="s">
        <v>5990</v>
      </c>
      <c r="K1019" s="632" t="s">
        <v>1531</v>
      </c>
      <c r="L1019" s="628">
        <v>198403905</v>
      </c>
      <c r="M1019" s="623">
        <v>44882</v>
      </c>
      <c r="N1019" s="630">
        <f t="shared" si="48"/>
        <v>11</v>
      </c>
      <c r="O1019" s="630">
        <f t="shared" si="49"/>
        <v>11</v>
      </c>
      <c r="P1019" s="631" t="str">
        <f t="shared" si="50"/>
        <v>Gastos_com_Pessoal</v>
      </c>
    </row>
    <row r="1020" spans="1:16" ht="24" hidden="1" x14ac:dyDescent="0.2">
      <c r="A1020" s="622">
        <f>IF(B1020="","",COUNT('Diário 3º PA'!$A$4:$A$4242)+COUNT('Diário 4º PA'!$A$4:$A$2224)+COUNT('Diário 5º PA'!$A$4:$A$5221)+ROW()-3)</f>
        <v>7271</v>
      </c>
      <c r="B1020" s="641">
        <v>44882</v>
      </c>
      <c r="C1020" s="638">
        <v>44866</v>
      </c>
      <c r="D1020" s="626" t="s">
        <v>104</v>
      </c>
      <c r="E1020" s="626" t="s">
        <v>189</v>
      </c>
      <c r="F1020" s="669">
        <v>203.76</v>
      </c>
      <c r="G1020" s="626" t="s">
        <v>915</v>
      </c>
      <c r="H1020" s="625" t="s">
        <v>140</v>
      </c>
      <c r="I1020" s="627" t="s">
        <v>8979</v>
      </c>
      <c r="J1020" s="634" t="s">
        <v>5990</v>
      </c>
      <c r="K1020" s="632" t="s">
        <v>1531</v>
      </c>
      <c r="L1020" s="628">
        <v>198403905</v>
      </c>
      <c r="M1020" s="623">
        <v>44882</v>
      </c>
      <c r="N1020" s="630">
        <f t="shared" si="48"/>
        <v>11</v>
      </c>
      <c r="O1020" s="630">
        <f t="shared" si="49"/>
        <v>11</v>
      </c>
      <c r="P1020" s="631" t="str">
        <f t="shared" si="50"/>
        <v>Gastos_com_Pessoal</v>
      </c>
    </row>
    <row r="1021" spans="1:16" ht="24" hidden="1" x14ac:dyDescent="0.2">
      <c r="A1021" s="622">
        <f>IF(B1021="","",COUNT('Diário 3º PA'!$A$4:$A$4242)+COUNT('Diário 4º PA'!$A$4:$A$2224)+COUNT('Diário 5º PA'!$A$4:$A$5221)+ROW()-3)</f>
        <v>7272</v>
      </c>
      <c r="B1021" s="641">
        <v>44882</v>
      </c>
      <c r="C1021" s="638">
        <v>44866</v>
      </c>
      <c r="D1021" s="626" t="s">
        <v>104</v>
      </c>
      <c r="E1021" s="626" t="s">
        <v>191</v>
      </c>
      <c r="F1021" s="669">
        <v>67.92</v>
      </c>
      <c r="G1021" s="626" t="s">
        <v>918</v>
      </c>
      <c r="H1021" s="625" t="s">
        <v>140</v>
      </c>
      <c r="I1021" s="627" t="s">
        <v>8979</v>
      </c>
      <c r="J1021" s="634" t="s">
        <v>5990</v>
      </c>
      <c r="K1021" s="632" t="s">
        <v>1531</v>
      </c>
      <c r="L1021" s="628">
        <v>198403905</v>
      </c>
      <c r="M1021" s="623">
        <v>44882</v>
      </c>
      <c r="N1021" s="630">
        <f t="shared" si="48"/>
        <v>11</v>
      </c>
      <c r="O1021" s="630">
        <f t="shared" si="49"/>
        <v>11</v>
      </c>
      <c r="P1021" s="631" t="str">
        <f t="shared" si="50"/>
        <v>Gastos_com_Pessoal</v>
      </c>
    </row>
    <row r="1022" spans="1:16" ht="36" hidden="1" x14ac:dyDescent="0.2">
      <c r="A1022" s="622">
        <f>IF(B1022="","",COUNT('Diário 3º PA'!$A$4:$A$4242)+COUNT('Diário 4º PA'!$A$4:$A$2224)+COUNT('Diário 5º PA'!$A$4:$A$5221)+ROW()-3)</f>
        <v>7273</v>
      </c>
      <c r="B1022" s="641">
        <v>44882</v>
      </c>
      <c r="C1022" s="638">
        <v>44866</v>
      </c>
      <c r="D1022" s="626" t="s">
        <v>104</v>
      </c>
      <c r="E1022" s="626" t="s">
        <v>193</v>
      </c>
      <c r="F1022" s="669">
        <v>635.91999999999996</v>
      </c>
      <c r="G1022" s="626" t="s">
        <v>919</v>
      </c>
      <c r="H1022" s="625" t="s">
        <v>140</v>
      </c>
      <c r="I1022" s="627" t="s">
        <v>8979</v>
      </c>
      <c r="J1022" s="634" t="s">
        <v>5990</v>
      </c>
      <c r="K1022" s="632" t="s">
        <v>1531</v>
      </c>
      <c r="L1022" s="628">
        <v>198403905</v>
      </c>
      <c r="M1022" s="623">
        <v>44882</v>
      </c>
      <c r="N1022" s="630">
        <f t="shared" si="48"/>
        <v>11</v>
      </c>
      <c r="O1022" s="630">
        <f t="shared" si="49"/>
        <v>11</v>
      </c>
      <c r="P1022" s="631" t="str">
        <f t="shared" si="50"/>
        <v>Gastos_com_Pessoal</v>
      </c>
    </row>
    <row r="1023" spans="1:16" ht="36" hidden="1" x14ac:dyDescent="0.2">
      <c r="A1023" s="622">
        <f>IF(B1023="","",COUNT('Diário 3º PA'!$A$4:$A$4242)+COUNT('Diário 4º PA'!$A$4:$A$2224)+COUNT('Diário 5º PA'!$A$4:$A$5221)+ROW()-3)</f>
        <v>7274</v>
      </c>
      <c r="B1023" s="641">
        <v>44882</v>
      </c>
      <c r="C1023" s="638">
        <v>44866</v>
      </c>
      <c r="D1023" s="625" t="s">
        <v>115</v>
      </c>
      <c r="E1023" s="626" t="s">
        <v>342</v>
      </c>
      <c r="F1023" s="672">
        <v>60</v>
      </c>
      <c r="G1023" s="626" t="s">
        <v>8980</v>
      </c>
      <c r="H1023" s="625" t="s">
        <v>131</v>
      </c>
      <c r="I1023" s="627" t="s">
        <v>2314</v>
      </c>
      <c r="J1023" s="634" t="s">
        <v>5990</v>
      </c>
      <c r="K1023" s="632" t="s">
        <v>1531</v>
      </c>
      <c r="L1023" s="628">
        <v>198403905</v>
      </c>
      <c r="M1023" s="623">
        <v>44882</v>
      </c>
      <c r="N1023" s="630">
        <f t="shared" si="48"/>
        <v>11</v>
      </c>
      <c r="O1023" s="630">
        <f t="shared" si="49"/>
        <v>11</v>
      </c>
      <c r="P1023" s="631" t="str">
        <f t="shared" si="50"/>
        <v>Gastos_Gerais</v>
      </c>
    </row>
    <row r="1024" spans="1:16" ht="36" hidden="1" x14ac:dyDescent="0.2">
      <c r="A1024" s="622">
        <f>IF(B1024="","",COUNT('Diário 3º PA'!$A$4:$A$4242)+COUNT('Diário 4º PA'!$A$4:$A$2224)+COUNT('Diário 5º PA'!$A$4:$A$5221)+ROW()-3)</f>
        <v>7275</v>
      </c>
      <c r="B1024" s="641">
        <v>44882</v>
      </c>
      <c r="C1024" s="638">
        <v>44866</v>
      </c>
      <c r="D1024" s="625" t="s">
        <v>115</v>
      </c>
      <c r="E1024" s="626" t="s">
        <v>342</v>
      </c>
      <c r="F1024" s="672">
        <v>60</v>
      </c>
      <c r="G1024" s="626" t="s">
        <v>8981</v>
      </c>
      <c r="H1024" s="625" t="s">
        <v>131</v>
      </c>
      <c r="I1024" s="627" t="s">
        <v>8982</v>
      </c>
      <c r="J1024" s="634" t="s">
        <v>5990</v>
      </c>
      <c r="K1024" s="632" t="s">
        <v>1531</v>
      </c>
      <c r="L1024" s="628">
        <v>198403905</v>
      </c>
      <c r="M1024" s="623">
        <v>44882</v>
      </c>
      <c r="N1024" s="630">
        <f t="shared" si="48"/>
        <v>11</v>
      </c>
      <c r="O1024" s="630">
        <f t="shared" si="49"/>
        <v>11</v>
      </c>
      <c r="P1024" s="631" t="str">
        <f t="shared" si="50"/>
        <v>Gastos_Gerais</v>
      </c>
    </row>
    <row r="1025" spans="1:16" ht="36" hidden="1" x14ac:dyDescent="0.2">
      <c r="A1025" s="622">
        <f>IF(B1025="","",COUNT('Diário 3º PA'!$A$4:$A$4242)+COUNT('Diário 4º PA'!$A$4:$A$2224)+COUNT('Diário 5º PA'!$A$4:$A$5221)+ROW()-3)</f>
        <v>7276</v>
      </c>
      <c r="B1025" s="641">
        <v>44882</v>
      </c>
      <c r="C1025" s="638">
        <v>44835</v>
      </c>
      <c r="D1025" s="633" t="s">
        <v>104</v>
      </c>
      <c r="E1025" s="626" t="s">
        <v>106</v>
      </c>
      <c r="F1025" s="639">
        <v>71610.83</v>
      </c>
      <c r="G1025" s="633" t="s">
        <v>8983</v>
      </c>
      <c r="H1025" s="626" t="s">
        <v>127</v>
      </c>
      <c r="I1025" s="633" t="s">
        <v>1158</v>
      </c>
      <c r="J1025" s="634" t="s">
        <v>5990</v>
      </c>
      <c r="K1025" s="635" t="s">
        <v>778</v>
      </c>
      <c r="L1025" s="635" t="s">
        <v>666</v>
      </c>
      <c r="M1025" s="641">
        <v>44882</v>
      </c>
      <c r="N1025" s="630">
        <f t="shared" si="48"/>
        <v>11</v>
      </c>
      <c r="O1025" s="630">
        <f t="shared" si="49"/>
        <v>10</v>
      </c>
      <c r="P1025" s="631" t="str">
        <f t="shared" si="50"/>
        <v>Gastos_com_Pessoal</v>
      </c>
    </row>
    <row r="1026" spans="1:16" ht="24" hidden="1" x14ac:dyDescent="0.2">
      <c r="A1026" s="622">
        <f>IF(B1026="","",COUNT('Diário 3º PA'!$A$4:$A$4242)+COUNT('Diário 4º PA'!$A$4:$A$2224)+COUNT('Diário 5º PA'!$A$4:$A$5221)+ROW()-3)</f>
        <v>7277</v>
      </c>
      <c r="B1026" s="641">
        <v>44882</v>
      </c>
      <c r="C1026" s="638">
        <v>44835</v>
      </c>
      <c r="D1026" s="633" t="s">
        <v>104</v>
      </c>
      <c r="E1026" s="626" t="s">
        <v>106</v>
      </c>
      <c r="F1026" s="639">
        <v>258036.7</v>
      </c>
      <c r="G1026" s="633" t="s">
        <v>8984</v>
      </c>
      <c r="H1026" s="633" t="s">
        <v>127</v>
      </c>
      <c r="I1026" s="633" t="s">
        <v>1181</v>
      </c>
      <c r="J1026" s="634" t="s">
        <v>5990</v>
      </c>
      <c r="K1026" s="657" t="s">
        <v>778</v>
      </c>
      <c r="L1026" s="657" t="s">
        <v>666</v>
      </c>
      <c r="M1026" s="641">
        <v>44882</v>
      </c>
      <c r="N1026" s="630">
        <f t="shared" si="48"/>
        <v>11</v>
      </c>
      <c r="O1026" s="630">
        <f t="shared" si="49"/>
        <v>10</v>
      </c>
      <c r="P1026" s="631" t="str">
        <f t="shared" si="50"/>
        <v>Gastos_com_Pessoal</v>
      </c>
    </row>
    <row r="1027" spans="1:16" ht="24" hidden="1" x14ac:dyDescent="0.2">
      <c r="A1027" s="622">
        <f>IF(B1027="","",COUNT('Diário 3º PA'!$A$4:$A$4242)+COUNT('Diário 4º PA'!$A$4:$A$2224)+COUNT('Diário 5º PA'!$A$4:$A$5221)+ROW()-3)</f>
        <v>7278</v>
      </c>
      <c r="B1027" s="641">
        <v>44882</v>
      </c>
      <c r="C1027" s="638">
        <v>44835</v>
      </c>
      <c r="D1027" s="633" t="s">
        <v>104</v>
      </c>
      <c r="E1027" s="633" t="s">
        <v>179</v>
      </c>
      <c r="F1027" s="639">
        <v>125326.69</v>
      </c>
      <c r="G1027" s="633" t="s">
        <v>8985</v>
      </c>
      <c r="H1027" s="633" t="s">
        <v>127</v>
      </c>
      <c r="I1027" s="633" t="s">
        <v>1183</v>
      </c>
      <c r="J1027" s="634" t="s">
        <v>5990</v>
      </c>
      <c r="K1027" s="657" t="s">
        <v>778</v>
      </c>
      <c r="L1027" s="657" t="s">
        <v>666</v>
      </c>
      <c r="M1027" s="641">
        <v>44882</v>
      </c>
      <c r="N1027" s="630">
        <f t="shared" si="48"/>
        <v>11</v>
      </c>
      <c r="O1027" s="630">
        <f t="shared" si="49"/>
        <v>10</v>
      </c>
      <c r="P1027" s="631" t="str">
        <f t="shared" si="50"/>
        <v>Gastos_com_Pessoal</v>
      </c>
    </row>
    <row r="1028" spans="1:16" ht="24" hidden="1" x14ac:dyDescent="0.2">
      <c r="A1028" s="622">
        <f>IF(B1028="","",COUNT('Diário 3º PA'!$A$4:$A$4242)+COUNT('Diário 4º PA'!$A$4:$A$2224)+COUNT('Diário 5º PA'!$A$4:$A$5221)+ROW()-3)</f>
        <v>7279</v>
      </c>
      <c r="B1028" s="656">
        <v>44882</v>
      </c>
      <c r="C1028" s="642">
        <v>44866</v>
      </c>
      <c r="D1028" s="633" t="s">
        <v>104</v>
      </c>
      <c r="E1028" s="626" t="s">
        <v>8186</v>
      </c>
      <c r="F1028" s="639">
        <v>154.38999999999999</v>
      </c>
      <c r="G1028" s="626" t="s">
        <v>8187</v>
      </c>
      <c r="H1028" s="625" t="s">
        <v>129</v>
      </c>
      <c r="I1028" s="627" t="s">
        <v>8978</v>
      </c>
      <c r="J1028" s="628" t="s">
        <v>1016</v>
      </c>
      <c r="K1028" s="632" t="s">
        <v>1017</v>
      </c>
      <c r="L1028" s="670" t="s">
        <v>8986</v>
      </c>
      <c r="M1028" s="641">
        <v>44882</v>
      </c>
      <c r="N1028" s="630">
        <f t="shared" si="48"/>
        <v>11</v>
      </c>
      <c r="O1028" s="630">
        <f t="shared" si="49"/>
        <v>11</v>
      </c>
      <c r="P1028" s="631" t="str">
        <f t="shared" si="50"/>
        <v>Gastos_com_Pessoal</v>
      </c>
    </row>
    <row r="1029" spans="1:16" ht="36" hidden="1" x14ac:dyDescent="0.2">
      <c r="A1029" s="622">
        <f>IF(B1029="","",COUNT('Diário 3º PA'!$A$4:$A$4242)+COUNT('Diário 4º PA'!$A$4:$A$2224)+COUNT('Diário 5º PA'!$A$4:$A$5221)+ROW()-3)</f>
        <v>7280</v>
      </c>
      <c r="B1029" s="656">
        <v>44882</v>
      </c>
      <c r="C1029" s="642">
        <v>44835</v>
      </c>
      <c r="D1029" s="633" t="s">
        <v>115</v>
      </c>
      <c r="E1029" s="633" t="s">
        <v>290</v>
      </c>
      <c r="F1029" s="639">
        <v>983.99</v>
      </c>
      <c r="G1029" s="633" t="s">
        <v>8987</v>
      </c>
      <c r="H1029" s="633" t="s">
        <v>127</v>
      </c>
      <c r="I1029" s="633" t="s">
        <v>1158</v>
      </c>
      <c r="J1029" s="629" t="s">
        <v>704</v>
      </c>
      <c r="K1029" s="657" t="s">
        <v>1159</v>
      </c>
      <c r="L1029" s="657">
        <v>5952</v>
      </c>
      <c r="M1029" s="641">
        <v>44882</v>
      </c>
      <c r="N1029" s="630">
        <f t="shared" ref="N1029:N1092" si="51">IF(B1029=0,0,IF(YEAR(B1029)=$O$1,MONTH(B1029)-$N$1+1,(YEAR(B1029)-$O$1)*12-$N$1+1+MONTH(B1029)))</f>
        <v>11</v>
      </c>
      <c r="O1029" s="630">
        <f t="shared" ref="O1029:O1092" si="52">IF(C1029=0,0,IF(YEAR(C1029)=$O$1,MONTH(C1029)-$N$1+1,(YEAR(C1029)-$O$1)*12-$N$1+1+MONTH(C1029)))</f>
        <v>10</v>
      </c>
      <c r="P1029" s="631" t="str">
        <f t="shared" ref="P1029:P1092" si="53">SUBSTITUTE(D1029," ","_")</f>
        <v>Gastos_Gerais</v>
      </c>
    </row>
    <row r="1030" spans="1:16" ht="36" hidden="1" x14ac:dyDescent="0.2">
      <c r="A1030" s="622">
        <f>IF(B1030="","",COUNT('Diário 3º PA'!$A$4:$A$4242)+COUNT('Diário 4º PA'!$A$4:$A$2224)+COUNT('Diário 5º PA'!$A$4:$A$5221)+ROW()-3)</f>
        <v>7281</v>
      </c>
      <c r="B1030" s="656">
        <v>44882</v>
      </c>
      <c r="C1030" s="642">
        <v>44835</v>
      </c>
      <c r="D1030" s="633" t="s">
        <v>115</v>
      </c>
      <c r="E1030" s="633" t="s">
        <v>290</v>
      </c>
      <c r="F1030" s="639">
        <v>317.41000000000003</v>
      </c>
      <c r="G1030" s="633" t="s">
        <v>8988</v>
      </c>
      <c r="H1030" s="633" t="s">
        <v>127</v>
      </c>
      <c r="I1030" s="633" t="s">
        <v>1158</v>
      </c>
      <c r="J1030" s="629" t="s">
        <v>704</v>
      </c>
      <c r="K1030" s="657" t="s">
        <v>1159</v>
      </c>
      <c r="L1030" s="657">
        <v>1708</v>
      </c>
      <c r="M1030" s="641">
        <v>44882</v>
      </c>
      <c r="N1030" s="630">
        <f t="shared" si="51"/>
        <v>11</v>
      </c>
      <c r="O1030" s="630">
        <f t="shared" si="52"/>
        <v>10</v>
      </c>
      <c r="P1030" s="631" t="str">
        <f t="shared" si="53"/>
        <v>Gastos_Gerais</v>
      </c>
    </row>
    <row r="1031" spans="1:16" hidden="1" x14ac:dyDescent="0.2">
      <c r="A1031" s="622">
        <f>IF(B1031="","",COUNT('Diário 3º PA'!$A$4:$A$4242)+COUNT('Diário 4º PA'!$A$4:$A$2224)+COUNT('Diário 5º PA'!$A$4:$A$5221)+ROW()-3)</f>
        <v>7282</v>
      </c>
      <c r="B1031" s="641">
        <v>44883</v>
      </c>
      <c r="C1031" s="638">
        <v>44835</v>
      </c>
      <c r="D1031" s="633" t="s">
        <v>115</v>
      </c>
      <c r="E1031" s="633" t="s">
        <v>234</v>
      </c>
      <c r="F1031" s="639">
        <v>172.75</v>
      </c>
      <c r="G1031" s="633" t="s">
        <v>3767</v>
      </c>
      <c r="H1031" s="633" t="s">
        <v>131</v>
      </c>
      <c r="I1031" s="627" t="s">
        <v>5380</v>
      </c>
      <c r="J1031" s="629" t="s">
        <v>704</v>
      </c>
      <c r="K1031" s="657" t="s">
        <v>705</v>
      </c>
      <c r="L1031" s="671" t="s">
        <v>8989</v>
      </c>
      <c r="M1031" s="637">
        <v>44866</v>
      </c>
      <c r="N1031" s="630">
        <f t="shared" si="51"/>
        <v>11</v>
      </c>
      <c r="O1031" s="630">
        <f t="shared" si="52"/>
        <v>10</v>
      </c>
      <c r="P1031" s="631" t="str">
        <f t="shared" si="53"/>
        <v>Gastos_Gerais</v>
      </c>
    </row>
    <row r="1032" spans="1:16" ht="24" hidden="1" x14ac:dyDescent="0.2">
      <c r="A1032" s="622">
        <f>IF(B1032="","",COUNT('Diário 3º PA'!$A$4:$A$4242)+COUNT('Diário 4º PA'!$A$4:$A$2224)+COUNT('Diário 5º PA'!$A$4:$A$5221)+ROW()-3)</f>
        <v>7283</v>
      </c>
      <c r="B1032" s="641">
        <v>44883</v>
      </c>
      <c r="C1032" s="638">
        <v>44866</v>
      </c>
      <c r="D1032" s="633" t="s">
        <v>115</v>
      </c>
      <c r="E1032" s="633" t="s">
        <v>372</v>
      </c>
      <c r="F1032" s="639">
        <v>161.5</v>
      </c>
      <c r="G1032" s="633" t="s">
        <v>6414</v>
      </c>
      <c r="H1032" s="625" t="s">
        <v>131</v>
      </c>
      <c r="I1032" s="627" t="s">
        <v>1191</v>
      </c>
      <c r="J1032" s="629" t="s">
        <v>704</v>
      </c>
      <c r="K1032" s="657" t="s">
        <v>428</v>
      </c>
      <c r="L1032" s="657">
        <v>2477</v>
      </c>
      <c r="M1032" s="659">
        <v>44876</v>
      </c>
      <c r="N1032" s="630">
        <f t="shared" si="51"/>
        <v>11</v>
      </c>
      <c r="O1032" s="630">
        <f t="shared" si="52"/>
        <v>11</v>
      </c>
      <c r="P1032" s="631" t="str">
        <f t="shared" si="53"/>
        <v>Gastos_Gerais</v>
      </c>
    </row>
    <row r="1033" spans="1:16" hidden="1" x14ac:dyDescent="0.2">
      <c r="A1033" s="622">
        <f>IF(B1033="","",COUNT('Diário 3º PA'!$A$4:$A$4242)+COUNT('Diário 4º PA'!$A$4:$A$2224)+COUNT('Diário 5º PA'!$A$4:$A$5221)+ROW()-3)</f>
        <v>7284</v>
      </c>
      <c r="B1033" s="641">
        <v>44883</v>
      </c>
      <c r="C1033" s="638">
        <v>44835</v>
      </c>
      <c r="D1033" s="633" t="s">
        <v>115</v>
      </c>
      <c r="E1033" s="633" t="s">
        <v>234</v>
      </c>
      <c r="F1033" s="639">
        <v>113.47</v>
      </c>
      <c r="G1033" s="633" t="s">
        <v>3767</v>
      </c>
      <c r="H1033" s="633" t="s">
        <v>139</v>
      </c>
      <c r="I1033" s="627" t="s">
        <v>5380</v>
      </c>
      <c r="J1033" s="629" t="s">
        <v>704</v>
      </c>
      <c r="K1033" s="657" t="s">
        <v>705</v>
      </c>
      <c r="L1033" s="671" t="s">
        <v>8990</v>
      </c>
      <c r="M1033" s="659">
        <v>44876</v>
      </c>
      <c r="N1033" s="630">
        <f t="shared" si="51"/>
        <v>11</v>
      </c>
      <c r="O1033" s="630">
        <f t="shared" si="52"/>
        <v>10</v>
      </c>
      <c r="P1033" s="631" t="str">
        <f t="shared" si="53"/>
        <v>Gastos_Gerais</v>
      </c>
    </row>
    <row r="1034" spans="1:16" ht="24" hidden="1" x14ac:dyDescent="0.2">
      <c r="A1034" s="622">
        <f>IF(B1034="","",COUNT('Diário 3º PA'!$A$4:$A$4242)+COUNT('Diário 4º PA'!$A$4:$A$2224)+COUNT('Diário 5º PA'!$A$4:$A$5221)+ROW()-3)</f>
        <v>7285</v>
      </c>
      <c r="B1034" s="641">
        <v>44883</v>
      </c>
      <c r="C1034" s="638">
        <v>44866</v>
      </c>
      <c r="D1034" s="633" t="s">
        <v>115</v>
      </c>
      <c r="E1034" s="633" t="s">
        <v>298</v>
      </c>
      <c r="F1034" s="639">
        <v>2558.15</v>
      </c>
      <c r="G1034" s="626" t="s">
        <v>298</v>
      </c>
      <c r="H1034" s="627" t="s">
        <v>131</v>
      </c>
      <c r="I1034" s="627" t="s">
        <v>574</v>
      </c>
      <c r="J1034" s="629" t="s">
        <v>704</v>
      </c>
      <c r="K1034" s="635" t="s">
        <v>428</v>
      </c>
      <c r="L1034" s="657">
        <v>26238</v>
      </c>
      <c r="M1034" s="659">
        <v>44872</v>
      </c>
      <c r="N1034" s="630">
        <f t="shared" si="51"/>
        <v>11</v>
      </c>
      <c r="O1034" s="630">
        <f t="shared" si="52"/>
        <v>11</v>
      </c>
      <c r="P1034" s="631" t="str">
        <f t="shared" si="53"/>
        <v>Gastos_Gerais</v>
      </c>
    </row>
    <row r="1035" spans="1:16" ht="24" hidden="1" x14ac:dyDescent="0.2">
      <c r="A1035" s="622">
        <f>IF(B1035="","",COUNT('Diário 3º PA'!$A$4:$A$4242)+COUNT('Diário 4º PA'!$A$4:$A$2224)+COUNT('Diário 5º PA'!$A$4:$A$5221)+ROW()-3)</f>
        <v>7286</v>
      </c>
      <c r="B1035" s="641">
        <v>44883</v>
      </c>
      <c r="C1035" s="658">
        <v>44835</v>
      </c>
      <c r="D1035" s="633" t="s">
        <v>115</v>
      </c>
      <c r="E1035" s="633" t="s">
        <v>232</v>
      </c>
      <c r="F1035" s="639">
        <v>21132.61</v>
      </c>
      <c r="G1035" s="633" t="s">
        <v>3432</v>
      </c>
      <c r="H1035" s="627" t="s">
        <v>129</v>
      </c>
      <c r="I1035" s="633" t="s">
        <v>1089</v>
      </c>
      <c r="J1035" s="629" t="s">
        <v>704</v>
      </c>
      <c r="K1035" s="657" t="s">
        <v>705</v>
      </c>
      <c r="L1035" s="657" t="s">
        <v>8991</v>
      </c>
      <c r="M1035" s="659">
        <v>44873</v>
      </c>
      <c r="N1035" s="630">
        <f t="shared" si="51"/>
        <v>11</v>
      </c>
      <c r="O1035" s="630">
        <f t="shared" si="52"/>
        <v>10</v>
      </c>
      <c r="P1035" s="631" t="str">
        <f t="shared" si="53"/>
        <v>Gastos_Gerais</v>
      </c>
    </row>
    <row r="1036" spans="1:16" ht="24" hidden="1" x14ac:dyDescent="0.2">
      <c r="A1036" s="622">
        <f>IF(B1036="","",COUNT('Diário 3º PA'!$A$4:$A$4242)+COUNT('Diário 4º PA'!$A$4:$A$2224)+COUNT('Diário 5º PA'!$A$4:$A$5221)+ROW()-3)</f>
        <v>7287</v>
      </c>
      <c r="B1036" s="641">
        <v>44883</v>
      </c>
      <c r="C1036" s="638">
        <v>44866</v>
      </c>
      <c r="D1036" s="633" t="s">
        <v>115</v>
      </c>
      <c r="E1036" s="633" t="s">
        <v>372</v>
      </c>
      <c r="F1036" s="639">
        <v>161.5</v>
      </c>
      <c r="G1036" s="633" t="s">
        <v>6414</v>
      </c>
      <c r="H1036" s="625" t="s">
        <v>131</v>
      </c>
      <c r="I1036" s="627" t="s">
        <v>1191</v>
      </c>
      <c r="J1036" s="629" t="s">
        <v>704</v>
      </c>
      <c r="K1036" s="657" t="s">
        <v>428</v>
      </c>
      <c r="L1036" s="657">
        <v>2477</v>
      </c>
      <c r="M1036" s="659">
        <v>44876</v>
      </c>
      <c r="N1036" s="630">
        <f t="shared" si="51"/>
        <v>11</v>
      </c>
      <c r="O1036" s="630">
        <f t="shared" si="52"/>
        <v>11</v>
      </c>
      <c r="P1036" s="631" t="str">
        <f t="shared" si="53"/>
        <v>Gastos_Gerais</v>
      </c>
    </row>
    <row r="1037" spans="1:16" ht="24" hidden="1" x14ac:dyDescent="0.2">
      <c r="A1037" s="622">
        <f>IF(B1037="","",COUNT('Diário 3º PA'!$A$4:$A$4242)+COUNT('Diário 4º PA'!$A$4:$A$2224)+COUNT('Diário 5º PA'!$A$4:$A$5221)+ROW()-3)</f>
        <v>7288</v>
      </c>
      <c r="B1037" s="641">
        <v>44883</v>
      </c>
      <c r="C1037" s="638">
        <v>44866</v>
      </c>
      <c r="D1037" s="633" t="s">
        <v>115</v>
      </c>
      <c r="E1037" s="633" t="s">
        <v>372</v>
      </c>
      <c r="F1037" s="639">
        <v>161.5</v>
      </c>
      <c r="G1037" s="633" t="s">
        <v>6414</v>
      </c>
      <c r="H1037" s="633" t="s">
        <v>135</v>
      </c>
      <c r="I1037" s="627" t="s">
        <v>1191</v>
      </c>
      <c r="J1037" s="629" t="s">
        <v>704</v>
      </c>
      <c r="K1037" s="657" t="s">
        <v>428</v>
      </c>
      <c r="L1037" s="657">
        <v>2479</v>
      </c>
      <c r="M1037" s="659">
        <v>44876</v>
      </c>
      <c r="N1037" s="630">
        <f t="shared" si="51"/>
        <v>11</v>
      </c>
      <c r="O1037" s="630">
        <f t="shared" si="52"/>
        <v>11</v>
      </c>
      <c r="P1037" s="631" t="str">
        <f t="shared" si="53"/>
        <v>Gastos_Gerais</v>
      </c>
    </row>
    <row r="1038" spans="1:16" ht="36" hidden="1" x14ac:dyDescent="0.2">
      <c r="A1038" s="622">
        <f>IF(B1038="","",COUNT('Diário 3º PA'!$A$4:$A$4242)+COUNT('Diário 4º PA'!$A$4:$A$2224)+COUNT('Diário 5º PA'!$A$4:$A$5221)+ROW()-3)</f>
        <v>7289</v>
      </c>
      <c r="B1038" s="641">
        <v>44883</v>
      </c>
      <c r="C1038" s="638">
        <v>44866</v>
      </c>
      <c r="D1038" s="633" t="s">
        <v>115</v>
      </c>
      <c r="E1038" s="626" t="s">
        <v>262</v>
      </c>
      <c r="F1038" s="639">
        <v>166.77</v>
      </c>
      <c r="G1038" s="626" t="s">
        <v>8992</v>
      </c>
      <c r="H1038" s="626" t="s">
        <v>135</v>
      </c>
      <c r="I1038" s="627" t="s">
        <v>8682</v>
      </c>
      <c r="J1038" s="629" t="s">
        <v>704</v>
      </c>
      <c r="K1038" s="635" t="s">
        <v>428</v>
      </c>
      <c r="L1038" s="671" t="s">
        <v>8993</v>
      </c>
      <c r="M1038" s="641">
        <v>44881</v>
      </c>
      <c r="N1038" s="630">
        <f t="shared" si="51"/>
        <v>11</v>
      </c>
      <c r="O1038" s="630">
        <f t="shared" si="52"/>
        <v>11</v>
      </c>
      <c r="P1038" s="631" t="str">
        <f t="shared" si="53"/>
        <v>Gastos_Gerais</v>
      </c>
    </row>
    <row r="1039" spans="1:16" hidden="1" x14ac:dyDescent="0.2">
      <c r="A1039" s="622">
        <f>IF(B1039="","",COUNT('Diário 3º PA'!$A$4:$A$4242)+COUNT('Diário 4º PA'!$A$4:$A$2224)+COUNT('Diário 5º PA'!$A$4:$A$5221)+ROW()-3)</f>
        <v>7290</v>
      </c>
      <c r="B1039" s="641">
        <v>44883</v>
      </c>
      <c r="C1039" s="638">
        <v>44835</v>
      </c>
      <c r="D1039" s="633" t="s">
        <v>115</v>
      </c>
      <c r="E1039" s="633" t="s">
        <v>234</v>
      </c>
      <c r="F1039" s="639">
        <v>106.03</v>
      </c>
      <c r="G1039" s="633" t="s">
        <v>3767</v>
      </c>
      <c r="H1039" s="633" t="s">
        <v>131</v>
      </c>
      <c r="I1039" s="627" t="s">
        <v>5380</v>
      </c>
      <c r="J1039" s="629" t="s">
        <v>704</v>
      </c>
      <c r="K1039" s="657" t="s">
        <v>705</v>
      </c>
      <c r="L1039" s="671" t="s">
        <v>8994</v>
      </c>
      <c r="M1039" s="637">
        <v>44866</v>
      </c>
      <c r="N1039" s="630">
        <f t="shared" si="51"/>
        <v>11</v>
      </c>
      <c r="O1039" s="630">
        <f t="shared" si="52"/>
        <v>10</v>
      </c>
      <c r="P1039" s="631" t="str">
        <f t="shared" si="53"/>
        <v>Gastos_Gerais</v>
      </c>
    </row>
    <row r="1040" spans="1:16" hidden="1" x14ac:dyDescent="0.2">
      <c r="A1040" s="622">
        <f>IF(B1040="","",COUNT('Diário 3º PA'!$A$4:$A$4242)+COUNT('Diário 4º PA'!$A$4:$A$2224)+COUNT('Diário 5º PA'!$A$4:$A$5221)+ROW()-3)</f>
        <v>7291</v>
      </c>
      <c r="B1040" s="641">
        <v>44883</v>
      </c>
      <c r="C1040" s="638">
        <v>44835</v>
      </c>
      <c r="D1040" s="633" t="s">
        <v>115</v>
      </c>
      <c r="E1040" s="633" t="s">
        <v>234</v>
      </c>
      <c r="F1040" s="639">
        <v>38.21</v>
      </c>
      <c r="G1040" s="633" t="s">
        <v>3767</v>
      </c>
      <c r="H1040" s="627" t="s">
        <v>138</v>
      </c>
      <c r="I1040" s="627" t="s">
        <v>655</v>
      </c>
      <c r="J1040" s="629" t="s">
        <v>704</v>
      </c>
      <c r="K1040" s="635" t="s">
        <v>705</v>
      </c>
      <c r="L1040" s="657" t="s">
        <v>8995</v>
      </c>
      <c r="M1040" s="641">
        <v>44866</v>
      </c>
      <c r="N1040" s="630">
        <f t="shared" si="51"/>
        <v>11</v>
      </c>
      <c r="O1040" s="630">
        <f t="shared" si="52"/>
        <v>10</v>
      </c>
      <c r="P1040" s="631" t="str">
        <f t="shared" si="53"/>
        <v>Gastos_Gerais</v>
      </c>
    </row>
    <row r="1041" spans="1:16" ht="24" hidden="1" x14ac:dyDescent="0.2">
      <c r="A1041" s="622">
        <f>IF(B1041="","",COUNT('Diário 3º PA'!$A$4:$A$4242)+COUNT('Diário 4º PA'!$A$4:$A$2224)+COUNT('Diário 5º PA'!$A$4:$A$5221)+ROW()-3)</f>
        <v>7292</v>
      </c>
      <c r="B1041" s="641">
        <v>44883</v>
      </c>
      <c r="C1041" s="638">
        <v>44866</v>
      </c>
      <c r="D1041" s="633" t="s">
        <v>115</v>
      </c>
      <c r="E1041" s="633" t="s">
        <v>298</v>
      </c>
      <c r="F1041" s="639">
        <v>597.80999999999995</v>
      </c>
      <c r="G1041" s="626" t="s">
        <v>298</v>
      </c>
      <c r="H1041" s="627" t="s">
        <v>537</v>
      </c>
      <c r="I1041" s="627" t="s">
        <v>574</v>
      </c>
      <c r="J1041" s="629" t="s">
        <v>704</v>
      </c>
      <c r="K1041" s="635" t="s">
        <v>428</v>
      </c>
      <c r="L1041" s="657">
        <v>26197</v>
      </c>
      <c r="M1041" s="659">
        <v>44872</v>
      </c>
      <c r="N1041" s="630">
        <f t="shared" si="51"/>
        <v>11</v>
      </c>
      <c r="O1041" s="630">
        <f t="shared" si="52"/>
        <v>11</v>
      </c>
      <c r="P1041" s="631" t="str">
        <f t="shared" si="53"/>
        <v>Gastos_Gerais</v>
      </c>
    </row>
    <row r="1042" spans="1:16" ht="24" x14ac:dyDescent="0.2">
      <c r="A1042" s="622">
        <f>IF(B1042="","",COUNT('Diário 3º PA'!$A$4:$A$4242)+COUNT('Diário 4º PA'!$A$4:$A$2224)+COUNT('Diário 5º PA'!$A$4:$A$5221)+ROW()-3)</f>
        <v>7293</v>
      </c>
      <c r="B1042" s="641">
        <v>44883</v>
      </c>
      <c r="C1042" s="638">
        <v>44866</v>
      </c>
      <c r="D1042" s="633" t="s">
        <v>115</v>
      </c>
      <c r="E1042" s="626" t="s">
        <v>306</v>
      </c>
      <c r="F1042" s="639">
        <v>570</v>
      </c>
      <c r="G1042" s="626" t="s">
        <v>4938</v>
      </c>
      <c r="H1042" s="627" t="s">
        <v>140</v>
      </c>
      <c r="I1042" s="627" t="s">
        <v>3171</v>
      </c>
      <c r="J1042" s="629" t="s">
        <v>704</v>
      </c>
      <c r="K1042" s="635" t="s">
        <v>428</v>
      </c>
      <c r="L1042" s="635">
        <v>35904012</v>
      </c>
      <c r="M1042" s="637">
        <v>44876</v>
      </c>
      <c r="N1042" s="630">
        <f t="shared" si="51"/>
        <v>11</v>
      </c>
      <c r="O1042" s="630">
        <f t="shared" si="52"/>
        <v>11</v>
      </c>
      <c r="P1042" s="631" t="str">
        <f t="shared" si="53"/>
        <v>Gastos_Gerais</v>
      </c>
    </row>
    <row r="1043" spans="1:16" hidden="1" x14ac:dyDescent="0.2">
      <c r="A1043" s="622">
        <f>IF(B1043="","",COUNT('Diário 3º PA'!$A$4:$A$4242)+COUNT('Diário 4º PA'!$A$4:$A$2224)+COUNT('Diário 5º PA'!$A$4:$A$5221)+ROW()-3)</f>
        <v>7294</v>
      </c>
      <c r="B1043" s="641">
        <v>44883</v>
      </c>
      <c r="C1043" s="638">
        <v>44866</v>
      </c>
      <c r="D1043" s="633" t="s">
        <v>115</v>
      </c>
      <c r="E1043" s="626" t="s">
        <v>302</v>
      </c>
      <c r="F1043" s="639">
        <v>14662.3</v>
      </c>
      <c r="G1043" s="627" t="s">
        <v>1069</v>
      </c>
      <c r="H1043" s="633" t="s">
        <v>139</v>
      </c>
      <c r="I1043" s="633" t="s">
        <v>818</v>
      </c>
      <c r="J1043" s="629" t="s">
        <v>704</v>
      </c>
      <c r="K1043" s="657" t="s">
        <v>428</v>
      </c>
      <c r="L1043" s="657">
        <v>54</v>
      </c>
      <c r="M1043" s="641">
        <v>44882</v>
      </c>
      <c r="N1043" s="630">
        <f t="shared" si="51"/>
        <v>11</v>
      </c>
      <c r="O1043" s="630">
        <f t="shared" si="52"/>
        <v>11</v>
      </c>
      <c r="P1043" s="631" t="str">
        <f t="shared" si="53"/>
        <v>Gastos_Gerais</v>
      </c>
    </row>
    <row r="1044" spans="1:16" ht="24" hidden="1" x14ac:dyDescent="0.2">
      <c r="A1044" s="622">
        <f>IF(B1044="","",COUNT('Diário 3º PA'!$A$4:$A$4242)+COUNT('Diário 4º PA'!$A$4:$A$2224)+COUNT('Diário 5º PA'!$A$4:$A$5221)+ROW()-3)</f>
        <v>7295</v>
      </c>
      <c r="B1044" s="641">
        <v>44883</v>
      </c>
      <c r="C1044" s="638">
        <v>44866</v>
      </c>
      <c r="D1044" s="633" t="s">
        <v>115</v>
      </c>
      <c r="E1044" s="633" t="s">
        <v>372</v>
      </c>
      <c r="F1044" s="639">
        <v>161.5</v>
      </c>
      <c r="G1044" s="633" t="s">
        <v>6414</v>
      </c>
      <c r="H1044" s="633" t="s">
        <v>138</v>
      </c>
      <c r="I1044" s="627" t="s">
        <v>1191</v>
      </c>
      <c r="J1044" s="629" t="s">
        <v>704</v>
      </c>
      <c r="K1044" s="657" t="s">
        <v>428</v>
      </c>
      <c r="L1044" s="657">
        <v>2480</v>
      </c>
      <c r="M1044" s="659">
        <v>44876</v>
      </c>
      <c r="N1044" s="630">
        <f t="shared" si="51"/>
        <v>11</v>
      </c>
      <c r="O1044" s="630">
        <f t="shared" si="52"/>
        <v>11</v>
      </c>
      <c r="P1044" s="631" t="str">
        <f t="shared" si="53"/>
        <v>Gastos_Gerais</v>
      </c>
    </row>
    <row r="1045" spans="1:16" ht="24" hidden="1" x14ac:dyDescent="0.2">
      <c r="A1045" s="622">
        <f>IF(B1045="","",COUNT('Diário 3º PA'!$A$4:$A$4242)+COUNT('Diário 4º PA'!$A$4:$A$2224)+COUNT('Diário 5º PA'!$A$4:$A$5221)+ROW()-3)</f>
        <v>7296</v>
      </c>
      <c r="B1045" s="641">
        <v>44883</v>
      </c>
      <c r="C1045" s="638">
        <v>44835</v>
      </c>
      <c r="D1045" s="633" t="s">
        <v>115</v>
      </c>
      <c r="E1045" s="633" t="s">
        <v>238</v>
      </c>
      <c r="F1045" s="639">
        <v>761.76</v>
      </c>
      <c r="G1045" s="633" t="s">
        <v>921</v>
      </c>
      <c r="H1045" s="626" t="s">
        <v>137</v>
      </c>
      <c r="I1045" s="627" t="s">
        <v>768</v>
      </c>
      <c r="J1045" s="629" t="s">
        <v>704</v>
      </c>
      <c r="K1045" s="635" t="s">
        <v>705</v>
      </c>
      <c r="L1045" s="662" t="s">
        <v>8996</v>
      </c>
      <c r="M1045" s="641">
        <v>44866</v>
      </c>
      <c r="N1045" s="630">
        <f t="shared" si="51"/>
        <v>11</v>
      </c>
      <c r="O1045" s="630">
        <f t="shared" si="52"/>
        <v>10</v>
      </c>
      <c r="P1045" s="631" t="str">
        <f t="shared" si="53"/>
        <v>Gastos_Gerais</v>
      </c>
    </row>
    <row r="1046" spans="1:16" ht="24" hidden="1" x14ac:dyDescent="0.2">
      <c r="A1046" s="622">
        <f>IF(B1046="","",COUNT('Diário 3º PA'!$A$4:$A$4242)+COUNT('Diário 4º PA'!$A$4:$A$2224)+COUNT('Diário 5º PA'!$A$4:$A$5221)+ROW()-3)</f>
        <v>7297</v>
      </c>
      <c r="B1046" s="641">
        <v>44883</v>
      </c>
      <c r="C1046" s="638">
        <v>44866</v>
      </c>
      <c r="D1046" s="633" t="s">
        <v>104</v>
      </c>
      <c r="E1046" s="633" t="s">
        <v>212</v>
      </c>
      <c r="F1046" s="639">
        <v>19413.12</v>
      </c>
      <c r="G1046" s="633" t="s">
        <v>8997</v>
      </c>
      <c r="H1046" s="633" t="s">
        <v>127</v>
      </c>
      <c r="I1046" s="627" t="s">
        <v>1152</v>
      </c>
      <c r="J1046" s="629" t="s">
        <v>704</v>
      </c>
      <c r="K1046" s="657" t="s">
        <v>428</v>
      </c>
      <c r="L1046" s="657">
        <v>328267</v>
      </c>
      <c r="M1046" s="659">
        <v>44866</v>
      </c>
      <c r="N1046" s="630">
        <f t="shared" si="51"/>
        <v>11</v>
      </c>
      <c r="O1046" s="630">
        <f t="shared" si="52"/>
        <v>11</v>
      </c>
      <c r="P1046" s="631" t="str">
        <f t="shared" si="53"/>
        <v>Gastos_com_Pessoal</v>
      </c>
    </row>
    <row r="1047" spans="1:16" ht="24" hidden="1" x14ac:dyDescent="0.2">
      <c r="A1047" s="622">
        <f>IF(B1047="","",COUNT('Diário 3º PA'!$A$4:$A$4242)+COUNT('Diário 4º PA'!$A$4:$A$2224)+COUNT('Diário 5º PA'!$A$4:$A$5221)+ROW()-3)</f>
        <v>7298</v>
      </c>
      <c r="B1047" s="641">
        <v>44883</v>
      </c>
      <c r="C1047" s="638">
        <v>44866</v>
      </c>
      <c r="D1047" s="626" t="s">
        <v>115</v>
      </c>
      <c r="E1047" s="626" t="s">
        <v>366</v>
      </c>
      <c r="F1047" s="639">
        <v>24.9</v>
      </c>
      <c r="G1047" s="626" t="s">
        <v>4644</v>
      </c>
      <c r="H1047" s="626" t="s">
        <v>138</v>
      </c>
      <c r="I1047" s="627" t="s">
        <v>8998</v>
      </c>
      <c r="J1047" s="634" t="s">
        <v>1464</v>
      </c>
      <c r="K1047" s="635" t="s">
        <v>428</v>
      </c>
      <c r="L1047" s="671" t="s">
        <v>8999</v>
      </c>
      <c r="M1047" s="641">
        <v>44883</v>
      </c>
      <c r="N1047" s="630">
        <f t="shared" si="51"/>
        <v>11</v>
      </c>
      <c r="O1047" s="630">
        <f t="shared" si="52"/>
        <v>11</v>
      </c>
      <c r="P1047" s="631" t="str">
        <f t="shared" si="53"/>
        <v>Gastos_Gerais</v>
      </c>
    </row>
    <row r="1048" spans="1:16" ht="24" x14ac:dyDescent="0.2">
      <c r="A1048" s="622">
        <f>IF(B1048="","",COUNT('Diário 3º PA'!$A$4:$A$4242)+COUNT('Diário 4º PA'!$A$4:$A$2224)+COUNT('Diário 5º PA'!$A$4:$A$5221)+ROW()-3)</f>
        <v>7299</v>
      </c>
      <c r="B1048" s="641">
        <v>44883</v>
      </c>
      <c r="C1048" s="638">
        <v>44866</v>
      </c>
      <c r="D1048" s="626" t="s">
        <v>115</v>
      </c>
      <c r="E1048" s="626" t="s">
        <v>354</v>
      </c>
      <c r="F1048" s="639">
        <v>300</v>
      </c>
      <c r="G1048" s="626" t="s">
        <v>9000</v>
      </c>
      <c r="H1048" s="626" t="s">
        <v>140</v>
      </c>
      <c r="I1048" s="627" t="s">
        <v>9001</v>
      </c>
      <c r="J1048" s="634" t="s">
        <v>1464</v>
      </c>
      <c r="K1048" s="635" t="s">
        <v>428</v>
      </c>
      <c r="L1048" s="671" t="s">
        <v>9002</v>
      </c>
      <c r="M1048" s="641">
        <v>44882</v>
      </c>
      <c r="N1048" s="630">
        <f t="shared" si="51"/>
        <v>11</v>
      </c>
      <c r="O1048" s="630">
        <f t="shared" si="52"/>
        <v>11</v>
      </c>
      <c r="P1048" s="631" t="str">
        <f t="shared" si="53"/>
        <v>Gastos_Gerais</v>
      </c>
    </row>
    <row r="1049" spans="1:16" hidden="1" x14ac:dyDescent="0.2">
      <c r="A1049" s="622">
        <f>IF(B1049="","",COUNT('Diário 3º PA'!$A$4:$A$4242)+COUNT('Diário 4º PA'!$A$4:$A$2224)+COUNT('Diário 5º PA'!$A$4:$A$5221)+ROW()-3)</f>
        <v>7300</v>
      </c>
      <c r="B1049" s="641">
        <v>44883</v>
      </c>
      <c r="C1049" s="638">
        <v>44866</v>
      </c>
      <c r="D1049" s="626" t="s">
        <v>115</v>
      </c>
      <c r="E1049" s="626" t="s">
        <v>336</v>
      </c>
      <c r="F1049" s="639">
        <v>33.25</v>
      </c>
      <c r="G1049" s="626" t="s">
        <v>8451</v>
      </c>
      <c r="H1049" s="626" t="s">
        <v>136</v>
      </c>
      <c r="I1049" s="627" t="s">
        <v>8452</v>
      </c>
      <c r="J1049" s="634" t="s">
        <v>1464</v>
      </c>
      <c r="K1049" s="657" t="s">
        <v>428</v>
      </c>
      <c r="L1049" s="634">
        <v>2022151</v>
      </c>
      <c r="M1049" s="659">
        <v>44868</v>
      </c>
      <c r="N1049" s="630">
        <f t="shared" si="51"/>
        <v>11</v>
      </c>
      <c r="O1049" s="630">
        <f t="shared" si="52"/>
        <v>11</v>
      </c>
      <c r="P1049" s="631" t="str">
        <f t="shared" si="53"/>
        <v>Gastos_Gerais</v>
      </c>
    </row>
    <row r="1050" spans="1:16" ht="24" hidden="1" x14ac:dyDescent="0.2">
      <c r="A1050" s="622">
        <f>IF(B1050="","",COUNT('Diário 3º PA'!$A$4:$A$4242)+COUNT('Diário 4º PA'!$A$4:$A$2224)+COUNT('Diário 5º PA'!$A$4:$A$5221)+ROW()-3)</f>
        <v>7301</v>
      </c>
      <c r="B1050" s="641">
        <v>44883</v>
      </c>
      <c r="C1050" s="638">
        <v>44866</v>
      </c>
      <c r="D1050" s="626" t="s">
        <v>115</v>
      </c>
      <c r="E1050" s="626" t="s">
        <v>318</v>
      </c>
      <c r="F1050" s="639">
        <v>1543.66</v>
      </c>
      <c r="G1050" s="626" t="s">
        <v>9003</v>
      </c>
      <c r="H1050" s="626" t="s">
        <v>138</v>
      </c>
      <c r="I1050" s="627" t="s">
        <v>9004</v>
      </c>
      <c r="J1050" s="634" t="s">
        <v>1464</v>
      </c>
      <c r="K1050" s="635" t="s">
        <v>428</v>
      </c>
      <c r="L1050" s="671" t="s">
        <v>9005</v>
      </c>
      <c r="M1050" s="641">
        <v>44883</v>
      </c>
      <c r="N1050" s="630">
        <f t="shared" si="51"/>
        <v>11</v>
      </c>
      <c r="O1050" s="630">
        <f t="shared" si="52"/>
        <v>11</v>
      </c>
      <c r="P1050" s="631" t="str">
        <f t="shared" si="53"/>
        <v>Gastos_Gerais</v>
      </c>
    </row>
    <row r="1051" spans="1:16" hidden="1" x14ac:dyDescent="0.2">
      <c r="A1051" s="622">
        <f>IF(B1051="","",COUNT('Diário 3º PA'!$A$4:$A$4242)+COUNT('Diário 4º PA'!$A$4:$A$2224)+COUNT('Diário 5º PA'!$A$4:$A$5221)+ROW()-3)</f>
        <v>7302</v>
      </c>
      <c r="B1051" s="641">
        <v>44883</v>
      </c>
      <c r="C1051" s="638">
        <v>44866</v>
      </c>
      <c r="D1051" s="626" t="s">
        <v>115</v>
      </c>
      <c r="E1051" s="626" t="s">
        <v>336</v>
      </c>
      <c r="F1051" s="639">
        <v>76</v>
      </c>
      <c r="G1051" s="626" t="s">
        <v>8451</v>
      </c>
      <c r="H1051" s="626" t="s">
        <v>137</v>
      </c>
      <c r="I1051" s="627" t="s">
        <v>8452</v>
      </c>
      <c r="J1051" s="634" t="s">
        <v>1464</v>
      </c>
      <c r="K1051" s="657" t="s">
        <v>428</v>
      </c>
      <c r="L1051" s="634">
        <v>2022149</v>
      </c>
      <c r="M1051" s="659">
        <v>44868</v>
      </c>
      <c r="N1051" s="630">
        <f t="shared" si="51"/>
        <v>11</v>
      </c>
      <c r="O1051" s="630">
        <f t="shared" si="52"/>
        <v>11</v>
      </c>
      <c r="P1051" s="631" t="str">
        <f t="shared" si="53"/>
        <v>Gastos_Gerais</v>
      </c>
    </row>
    <row r="1052" spans="1:16" ht="36" hidden="1" x14ac:dyDescent="0.2">
      <c r="A1052" s="622">
        <f>IF(B1052="","",COUNT('Diário 3º PA'!$A$4:$A$4242)+COUNT('Diário 4º PA'!$A$4:$A$2224)+COUNT('Diário 5º PA'!$A$4:$A$5221)+ROW()-3)</f>
        <v>7303</v>
      </c>
      <c r="B1052" s="641">
        <v>44883</v>
      </c>
      <c r="C1052" s="638">
        <v>44866</v>
      </c>
      <c r="D1052" s="626" t="s">
        <v>115</v>
      </c>
      <c r="E1052" s="626" t="s">
        <v>262</v>
      </c>
      <c r="F1052" s="639">
        <v>560</v>
      </c>
      <c r="G1052" s="626" t="s">
        <v>9006</v>
      </c>
      <c r="H1052" s="626" t="s">
        <v>139</v>
      </c>
      <c r="I1052" s="627" t="s">
        <v>8250</v>
      </c>
      <c r="J1052" s="634" t="s">
        <v>1464</v>
      </c>
      <c r="K1052" s="635" t="s">
        <v>428</v>
      </c>
      <c r="L1052" s="671" t="s">
        <v>9007</v>
      </c>
      <c r="M1052" s="641">
        <v>44883</v>
      </c>
      <c r="N1052" s="630">
        <f t="shared" si="51"/>
        <v>11</v>
      </c>
      <c r="O1052" s="630">
        <f t="shared" si="52"/>
        <v>11</v>
      </c>
      <c r="P1052" s="631" t="str">
        <f t="shared" si="53"/>
        <v>Gastos_Gerais</v>
      </c>
    </row>
    <row r="1053" spans="1:16" ht="36" x14ac:dyDescent="0.2">
      <c r="A1053" s="622">
        <f>IF(B1053="","",COUNT('Diário 3º PA'!$A$4:$A$4242)+COUNT('Diário 4º PA'!$A$4:$A$2224)+COUNT('Diário 5º PA'!$A$4:$A$5221)+ROW()-3)</f>
        <v>7304</v>
      </c>
      <c r="B1053" s="641">
        <v>44883</v>
      </c>
      <c r="C1053" s="638">
        <v>44866</v>
      </c>
      <c r="D1053" s="626" t="s">
        <v>115</v>
      </c>
      <c r="E1053" s="626" t="s">
        <v>354</v>
      </c>
      <c r="F1053" s="639">
        <v>379.78</v>
      </c>
      <c r="G1053" s="626" t="s">
        <v>9008</v>
      </c>
      <c r="H1053" s="626" t="s">
        <v>140</v>
      </c>
      <c r="I1053" s="627" t="s">
        <v>9009</v>
      </c>
      <c r="J1053" s="634" t="s">
        <v>1464</v>
      </c>
      <c r="K1053" s="635" t="s">
        <v>428</v>
      </c>
      <c r="L1053" s="671" t="s">
        <v>9010</v>
      </c>
      <c r="M1053" s="641">
        <v>44874</v>
      </c>
      <c r="N1053" s="630">
        <f t="shared" si="51"/>
        <v>11</v>
      </c>
      <c r="O1053" s="630">
        <f t="shared" si="52"/>
        <v>11</v>
      </c>
      <c r="P1053" s="631" t="str">
        <f t="shared" si="53"/>
        <v>Gastos_Gerais</v>
      </c>
    </row>
    <row r="1054" spans="1:16" ht="24" hidden="1" x14ac:dyDescent="0.2">
      <c r="A1054" s="622">
        <f>IF(B1054="","",COUNT('Diário 3º PA'!$A$4:$A$4242)+COUNT('Diário 4º PA'!$A$4:$A$2224)+COUNT('Diário 5º PA'!$A$4:$A$5221)+ROW()-3)</f>
        <v>7305</v>
      </c>
      <c r="B1054" s="641">
        <v>44883</v>
      </c>
      <c r="C1054" s="638">
        <v>44866</v>
      </c>
      <c r="D1054" s="626" t="s">
        <v>115</v>
      </c>
      <c r="E1054" s="633" t="s">
        <v>354</v>
      </c>
      <c r="F1054" s="639">
        <v>420</v>
      </c>
      <c r="G1054" s="626" t="s">
        <v>9011</v>
      </c>
      <c r="H1054" s="626" t="s">
        <v>131</v>
      </c>
      <c r="I1054" s="627" t="s">
        <v>8423</v>
      </c>
      <c r="J1054" s="634" t="s">
        <v>1464</v>
      </c>
      <c r="K1054" s="635" t="s">
        <v>428</v>
      </c>
      <c r="L1054" s="671" t="s">
        <v>9012</v>
      </c>
      <c r="M1054" s="641">
        <v>44883</v>
      </c>
      <c r="N1054" s="630">
        <f t="shared" si="51"/>
        <v>11</v>
      </c>
      <c r="O1054" s="630">
        <f t="shared" si="52"/>
        <v>11</v>
      </c>
      <c r="P1054" s="631" t="str">
        <f t="shared" si="53"/>
        <v>Gastos_Gerais</v>
      </c>
    </row>
    <row r="1055" spans="1:16" hidden="1" x14ac:dyDescent="0.2">
      <c r="A1055" s="622">
        <f>IF(B1055="","",COUNT('Diário 3º PA'!$A$4:$A$4242)+COUNT('Diário 4º PA'!$A$4:$A$2224)+COUNT('Diário 5º PA'!$A$4:$A$5221)+ROW()-3)</f>
        <v>7306</v>
      </c>
      <c r="B1055" s="641">
        <v>44883</v>
      </c>
      <c r="C1055" s="638">
        <v>44866</v>
      </c>
      <c r="D1055" s="626" t="s">
        <v>115</v>
      </c>
      <c r="E1055" s="626" t="s">
        <v>336</v>
      </c>
      <c r="F1055" s="639">
        <v>76</v>
      </c>
      <c r="G1055" s="626" t="s">
        <v>8451</v>
      </c>
      <c r="H1055" s="626" t="s">
        <v>138</v>
      </c>
      <c r="I1055" s="627" t="s">
        <v>8452</v>
      </c>
      <c r="J1055" s="634" t="s">
        <v>1464</v>
      </c>
      <c r="K1055" s="657" t="s">
        <v>428</v>
      </c>
      <c r="L1055" s="634">
        <v>2022149</v>
      </c>
      <c r="M1055" s="659">
        <v>44868</v>
      </c>
      <c r="N1055" s="630">
        <f t="shared" si="51"/>
        <v>11</v>
      </c>
      <c r="O1055" s="630">
        <f t="shared" si="52"/>
        <v>11</v>
      </c>
      <c r="P1055" s="631" t="str">
        <f t="shared" si="53"/>
        <v>Gastos_Gerais</v>
      </c>
    </row>
    <row r="1056" spans="1:16" ht="24" hidden="1" x14ac:dyDescent="0.2">
      <c r="A1056" s="622">
        <f>IF(B1056="","",COUNT('Diário 3º PA'!$A$4:$A$4242)+COUNT('Diário 4º PA'!$A$4:$A$2224)+COUNT('Diário 5º PA'!$A$4:$A$5221)+ROW()-3)</f>
        <v>7307</v>
      </c>
      <c r="B1056" s="641">
        <v>44883</v>
      </c>
      <c r="C1056" s="658">
        <v>44835</v>
      </c>
      <c r="D1056" s="633" t="s">
        <v>115</v>
      </c>
      <c r="E1056" s="633" t="s">
        <v>232</v>
      </c>
      <c r="F1056" s="639">
        <v>44.44</v>
      </c>
      <c r="G1056" s="626" t="s">
        <v>3432</v>
      </c>
      <c r="H1056" s="627" t="s">
        <v>658</v>
      </c>
      <c r="I1056" s="627" t="s">
        <v>2021</v>
      </c>
      <c r="J1056" s="629" t="s">
        <v>704</v>
      </c>
      <c r="K1056" s="635" t="s">
        <v>705</v>
      </c>
      <c r="L1056" s="657">
        <v>21396102022</v>
      </c>
      <c r="M1056" s="641">
        <v>44881</v>
      </c>
      <c r="N1056" s="630">
        <f t="shared" si="51"/>
        <v>11</v>
      </c>
      <c r="O1056" s="630">
        <f t="shared" si="52"/>
        <v>10</v>
      </c>
      <c r="P1056" s="631" t="str">
        <f t="shared" si="53"/>
        <v>Gastos_Gerais</v>
      </c>
    </row>
    <row r="1057" spans="1:16" hidden="1" x14ac:dyDescent="0.2">
      <c r="A1057" s="622">
        <f>IF(B1057="","",COUNT('Diário 3º PA'!$A$4:$A$4242)+COUNT('Diário 4º PA'!$A$4:$A$2224)+COUNT('Diário 5º PA'!$A$4:$A$5221)+ROW()-3)</f>
        <v>7308</v>
      </c>
      <c r="B1057" s="641">
        <v>44883</v>
      </c>
      <c r="C1057" s="638">
        <v>44835</v>
      </c>
      <c r="D1057" s="633" t="s">
        <v>115</v>
      </c>
      <c r="E1057" s="633" t="s">
        <v>234</v>
      </c>
      <c r="F1057" s="639">
        <v>137.38999999999999</v>
      </c>
      <c r="G1057" s="633" t="s">
        <v>3767</v>
      </c>
      <c r="H1057" s="627" t="s">
        <v>136</v>
      </c>
      <c r="I1057" s="627" t="s">
        <v>655</v>
      </c>
      <c r="J1057" s="629" t="s">
        <v>704</v>
      </c>
      <c r="K1057" s="635" t="s">
        <v>705</v>
      </c>
      <c r="L1057" s="657" t="s">
        <v>9013</v>
      </c>
      <c r="M1057" s="641">
        <v>44866</v>
      </c>
      <c r="N1057" s="630">
        <f t="shared" si="51"/>
        <v>11</v>
      </c>
      <c r="O1057" s="630">
        <f t="shared" si="52"/>
        <v>10</v>
      </c>
      <c r="P1057" s="631" t="str">
        <f t="shared" si="53"/>
        <v>Gastos_Gerais</v>
      </c>
    </row>
    <row r="1058" spans="1:16" ht="24" hidden="1" x14ac:dyDescent="0.2">
      <c r="A1058" s="622">
        <f>IF(B1058="","",COUNT('Diário 3º PA'!$A$4:$A$4242)+COUNT('Diário 4º PA'!$A$4:$A$2224)+COUNT('Diário 5º PA'!$A$4:$A$5221)+ROW()-3)</f>
        <v>7309</v>
      </c>
      <c r="B1058" s="641">
        <v>44883</v>
      </c>
      <c r="C1058" s="638">
        <v>44866</v>
      </c>
      <c r="D1058" s="633" t="s">
        <v>115</v>
      </c>
      <c r="E1058" s="633" t="s">
        <v>298</v>
      </c>
      <c r="F1058" s="639">
        <v>3816.2</v>
      </c>
      <c r="G1058" s="626" t="s">
        <v>298</v>
      </c>
      <c r="H1058" s="627" t="s">
        <v>135</v>
      </c>
      <c r="I1058" s="627" t="s">
        <v>574</v>
      </c>
      <c r="J1058" s="629" t="s">
        <v>704</v>
      </c>
      <c r="K1058" s="635" t="s">
        <v>428</v>
      </c>
      <c r="L1058" s="657">
        <v>26226</v>
      </c>
      <c r="M1058" s="659">
        <v>44872</v>
      </c>
      <c r="N1058" s="630">
        <f t="shared" si="51"/>
        <v>11</v>
      </c>
      <c r="O1058" s="630">
        <f t="shared" si="52"/>
        <v>11</v>
      </c>
      <c r="P1058" s="631" t="str">
        <f t="shared" si="53"/>
        <v>Gastos_Gerais</v>
      </c>
    </row>
    <row r="1059" spans="1:16" ht="24" hidden="1" x14ac:dyDescent="0.2">
      <c r="A1059" s="622">
        <f>IF(B1059="","",COUNT('Diário 3º PA'!$A$4:$A$4242)+COUNT('Diário 4º PA'!$A$4:$A$2224)+COUNT('Diário 5º PA'!$A$4:$A$5221)+ROW()-3)</f>
        <v>7310</v>
      </c>
      <c r="B1059" s="641">
        <v>44883</v>
      </c>
      <c r="C1059" s="638">
        <v>44866</v>
      </c>
      <c r="D1059" s="633" t="s">
        <v>115</v>
      </c>
      <c r="E1059" s="633" t="s">
        <v>372</v>
      </c>
      <c r="F1059" s="639">
        <v>161.5</v>
      </c>
      <c r="G1059" s="633" t="s">
        <v>6414</v>
      </c>
      <c r="H1059" s="633" t="s">
        <v>138</v>
      </c>
      <c r="I1059" s="627" t="s">
        <v>1191</v>
      </c>
      <c r="J1059" s="629" t="s">
        <v>704</v>
      </c>
      <c r="K1059" s="657" t="s">
        <v>428</v>
      </c>
      <c r="L1059" s="657">
        <v>2480</v>
      </c>
      <c r="M1059" s="659">
        <v>44876</v>
      </c>
      <c r="N1059" s="630">
        <f t="shared" si="51"/>
        <v>11</v>
      </c>
      <c r="O1059" s="630">
        <f t="shared" si="52"/>
        <v>11</v>
      </c>
      <c r="P1059" s="631" t="str">
        <f t="shared" si="53"/>
        <v>Gastos_Gerais</v>
      </c>
    </row>
    <row r="1060" spans="1:16" hidden="1" x14ac:dyDescent="0.2">
      <c r="A1060" s="622">
        <f>IF(B1060="","",COUNT('Diário 3º PA'!$A$4:$A$4242)+COUNT('Diário 4º PA'!$A$4:$A$2224)+COUNT('Diário 5º PA'!$A$4:$A$5221)+ROW()-3)</f>
        <v>7311</v>
      </c>
      <c r="B1060" s="641">
        <v>44883</v>
      </c>
      <c r="C1060" s="638">
        <v>44835</v>
      </c>
      <c r="D1060" s="633" t="s">
        <v>115</v>
      </c>
      <c r="E1060" s="633" t="s">
        <v>234</v>
      </c>
      <c r="F1060" s="639">
        <v>233.97</v>
      </c>
      <c r="G1060" s="633" t="s">
        <v>3767</v>
      </c>
      <c r="H1060" s="627" t="s">
        <v>132</v>
      </c>
      <c r="I1060" s="627" t="s">
        <v>655</v>
      </c>
      <c r="J1060" s="629" t="s">
        <v>704</v>
      </c>
      <c r="K1060" s="635" t="s">
        <v>705</v>
      </c>
      <c r="L1060" s="657" t="s">
        <v>9014</v>
      </c>
      <c r="M1060" s="641">
        <v>44866</v>
      </c>
      <c r="N1060" s="630">
        <f t="shared" si="51"/>
        <v>11</v>
      </c>
      <c r="O1060" s="630">
        <f t="shared" si="52"/>
        <v>10</v>
      </c>
      <c r="P1060" s="631" t="str">
        <f t="shared" si="53"/>
        <v>Gastos_Gerais</v>
      </c>
    </row>
    <row r="1061" spans="1:16" hidden="1" x14ac:dyDescent="0.2">
      <c r="A1061" s="622">
        <f>IF(B1061="","",COUNT('Diário 3º PA'!$A$4:$A$4242)+COUNT('Diário 4º PA'!$A$4:$A$2224)+COUNT('Diário 5º PA'!$A$4:$A$5221)+ROW()-3)</f>
        <v>7312</v>
      </c>
      <c r="B1061" s="641">
        <v>44883</v>
      </c>
      <c r="C1061" s="638">
        <v>44866</v>
      </c>
      <c r="D1061" s="633" t="s">
        <v>115</v>
      </c>
      <c r="E1061" s="626" t="s">
        <v>302</v>
      </c>
      <c r="F1061" s="639">
        <v>22419.97</v>
      </c>
      <c r="G1061" s="627" t="s">
        <v>6132</v>
      </c>
      <c r="H1061" s="633" t="s">
        <v>130</v>
      </c>
      <c r="I1061" s="633" t="s">
        <v>818</v>
      </c>
      <c r="J1061" s="629" t="s">
        <v>704</v>
      </c>
      <c r="K1061" s="657" t="s">
        <v>428</v>
      </c>
      <c r="L1061" s="657">
        <v>56</v>
      </c>
      <c r="M1061" s="641">
        <v>44882</v>
      </c>
      <c r="N1061" s="630">
        <f t="shared" si="51"/>
        <v>11</v>
      </c>
      <c r="O1061" s="630">
        <f t="shared" si="52"/>
        <v>11</v>
      </c>
      <c r="P1061" s="631" t="str">
        <f t="shared" si="53"/>
        <v>Gastos_Gerais</v>
      </c>
    </row>
    <row r="1062" spans="1:16" hidden="1" x14ac:dyDescent="0.2">
      <c r="A1062" s="622">
        <f>IF(B1062="","",COUNT('Diário 3º PA'!$A$4:$A$4242)+COUNT('Diário 4º PA'!$A$4:$A$2224)+COUNT('Diário 5º PA'!$A$4:$A$5221)+ROW()-3)</f>
        <v>7313</v>
      </c>
      <c r="B1062" s="641">
        <v>44883</v>
      </c>
      <c r="C1062" s="638">
        <v>44866</v>
      </c>
      <c r="D1062" s="625" t="s">
        <v>115</v>
      </c>
      <c r="E1062" s="626" t="s">
        <v>302</v>
      </c>
      <c r="F1062" s="645">
        <v>50756.54</v>
      </c>
      <c r="G1062" s="626" t="s">
        <v>809</v>
      </c>
      <c r="H1062" s="625" t="s">
        <v>131</v>
      </c>
      <c r="I1062" s="627" t="s">
        <v>810</v>
      </c>
      <c r="J1062" s="629" t="s">
        <v>704</v>
      </c>
      <c r="K1062" s="635" t="s">
        <v>428</v>
      </c>
      <c r="L1062" s="628">
        <v>196</v>
      </c>
      <c r="M1062" s="623">
        <v>44882</v>
      </c>
      <c r="N1062" s="630">
        <f t="shared" si="51"/>
        <v>11</v>
      </c>
      <c r="O1062" s="630">
        <f t="shared" si="52"/>
        <v>11</v>
      </c>
      <c r="P1062" s="631" t="str">
        <f t="shared" si="53"/>
        <v>Gastos_Gerais</v>
      </c>
    </row>
    <row r="1063" spans="1:16" ht="36" hidden="1" x14ac:dyDescent="0.2">
      <c r="A1063" s="622">
        <f>IF(B1063="","",COUNT('Diário 3º PA'!$A$4:$A$4242)+COUNT('Diário 4º PA'!$A$4:$A$2224)+COUNT('Diário 5º PA'!$A$4:$A$5221)+ROW()-3)</f>
        <v>7314</v>
      </c>
      <c r="B1063" s="641">
        <v>44883</v>
      </c>
      <c r="C1063" s="638">
        <v>44866</v>
      </c>
      <c r="D1063" s="633" t="s">
        <v>115</v>
      </c>
      <c r="E1063" s="626" t="s">
        <v>262</v>
      </c>
      <c r="F1063" s="639">
        <v>672.12</v>
      </c>
      <c r="G1063" s="626" t="s">
        <v>9015</v>
      </c>
      <c r="H1063" s="626" t="s">
        <v>132</v>
      </c>
      <c r="I1063" s="627" t="s">
        <v>9016</v>
      </c>
      <c r="J1063" s="629" t="s">
        <v>704</v>
      </c>
      <c r="K1063" s="635" t="s">
        <v>428</v>
      </c>
      <c r="L1063" s="671" t="s">
        <v>9017</v>
      </c>
      <c r="M1063" s="641">
        <v>44876</v>
      </c>
      <c r="N1063" s="630">
        <f t="shared" si="51"/>
        <v>11</v>
      </c>
      <c r="O1063" s="630">
        <f t="shared" si="52"/>
        <v>11</v>
      </c>
      <c r="P1063" s="631" t="str">
        <f t="shared" si="53"/>
        <v>Gastos_Gerais</v>
      </c>
    </row>
    <row r="1064" spans="1:16" ht="36" hidden="1" x14ac:dyDescent="0.2">
      <c r="A1064" s="622">
        <f>IF(B1064="","",COUNT('Diário 3º PA'!$A$4:$A$4242)+COUNT('Diário 4º PA'!$A$4:$A$2224)+COUNT('Diário 5º PA'!$A$4:$A$5221)+ROW()-3)</f>
        <v>7315</v>
      </c>
      <c r="B1064" s="641">
        <v>44883</v>
      </c>
      <c r="C1064" s="638">
        <v>44835</v>
      </c>
      <c r="D1064" s="633" t="s">
        <v>115</v>
      </c>
      <c r="E1064" s="633" t="s">
        <v>374</v>
      </c>
      <c r="F1064" s="639">
        <v>1453.5</v>
      </c>
      <c r="G1064" s="633" t="s">
        <v>1190</v>
      </c>
      <c r="H1064" s="627" t="s">
        <v>136</v>
      </c>
      <c r="I1064" s="627" t="s">
        <v>1191</v>
      </c>
      <c r="J1064" s="629" t="s">
        <v>704</v>
      </c>
      <c r="K1064" s="635" t="s">
        <v>428</v>
      </c>
      <c r="L1064" s="657">
        <v>2398</v>
      </c>
      <c r="M1064" s="659">
        <v>44872</v>
      </c>
      <c r="N1064" s="630">
        <f t="shared" si="51"/>
        <v>11</v>
      </c>
      <c r="O1064" s="630">
        <f t="shared" si="52"/>
        <v>10</v>
      </c>
      <c r="P1064" s="631" t="str">
        <f t="shared" si="53"/>
        <v>Gastos_Gerais</v>
      </c>
    </row>
    <row r="1065" spans="1:16" ht="24" hidden="1" x14ac:dyDescent="0.2">
      <c r="A1065" s="622">
        <f>IF(B1065="","",COUNT('Diário 3º PA'!$A$4:$A$4242)+COUNT('Diário 4º PA'!$A$4:$A$2224)+COUNT('Diário 5º PA'!$A$4:$A$5221)+ROW()-3)</f>
        <v>7316</v>
      </c>
      <c r="B1065" s="641">
        <v>44883</v>
      </c>
      <c r="C1065" s="638">
        <v>44866</v>
      </c>
      <c r="D1065" s="633" t="s">
        <v>115</v>
      </c>
      <c r="E1065" s="633" t="s">
        <v>298</v>
      </c>
      <c r="F1065" s="639">
        <v>1517.29</v>
      </c>
      <c r="G1065" s="626" t="s">
        <v>298</v>
      </c>
      <c r="H1065" s="627" t="s">
        <v>136</v>
      </c>
      <c r="I1065" s="627" t="s">
        <v>574</v>
      </c>
      <c r="J1065" s="629" t="s">
        <v>704</v>
      </c>
      <c r="K1065" s="635" t="s">
        <v>428</v>
      </c>
      <c r="L1065" s="657">
        <v>26198</v>
      </c>
      <c r="M1065" s="659">
        <v>44872</v>
      </c>
      <c r="N1065" s="630">
        <f t="shared" si="51"/>
        <v>11</v>
      </c>
      <c r="O1065" s="630">
        <f t="shared" si="52"/>
        <v>11</v>
      </c>
      <c r="P1065" s="631" t="str">
        <f t="shared" si="53"/>
        <v>Gastos_Gerais</v>
      </c>
    </row>
    <row r="1066" spans="1:16" ht="24" hidden="1" x14ac:dyDescent="0.2">
      <c r="A1066" s="622">
        <f>IF(B1066="","",COUNT('Diário 3º PA'!$A$4:$A$4242)+COUNT('Diário 4º PA'!$A$4:$A$2224)+COUNT('Diário 5º PA'!$A$4:$A$5221)+ROW()-3)</f>
        <v>7317</v>
      </c>
      <c r="B1066" s="641">
        <v>44883</v>
      </c>
      <c r="C1066" s="638">
        <v>44835</v>
      </c>
      <c r="D1066" s="633" t="s">
        <v>115</v>
      </c>
      <c r="E1066" s="633" t="s">
        <v>238</v>
      </c>
      <c r="F1066" s="639">
        <v>683.32</v>
      </c>
      <c r="G1066" s="633" t="s">
        <v>921</v>
      </c>
      <c r="H1066" s="633" t="s">
        <v>139</v>
      </c>
      <c r="I1066" s="627" t="s">
        <v>768</v>
      </c>
      <c r="J1066" s="629" t="s">
        <v>704</v>
      </c>
      <c r="K1066" s="635" t="s">
        <v>705</v>
      </c>
      <c r="L1066" s="662" t="s">
        <v>9018</v>
      </c>
      <c r="M1066" s="641">
        <v>44866</v>
      </c>
      <c r="N1066" s="630">
        <f t="shared" si="51"/>
        <v>11</v>
      </c>
      <c r="O1066" s="630">
        <f t="shared" si="52"/>
        <v>10</v>
      </c>
      <c r="P1066" s="631" t="str">
        <f t="shared" si="53"/>
        <v>Gastos_Gerais</v>
      </c>
    </row>
    <row r="1067" spans="1:16" ht="36" hidden="1" x14ac:dyDescent="0.2">
      <c r="A1067" s="622">
        <f>IF(B1067="","",COUNT('Diário 3º PA'!$A$4:$A$4242)+COUNT('Diário 4º PA'!$A$4:$A$2224)+COUNT('Diário 5º PA'!$A$4:$A$5221)+ROW()-3)</f>
        <v>7318</v>
      </c>
      <c r="B1067" s="641">
        <v>44883</v>
      </c>
      <c r="C1067" s="638">
        <v>44835</v>
      </c>
      <c r="D1067" s="633" t="s">
        <v>115</v>
      </c>
      <c r="E1067" s="633" t="s">
        <v>374</v>
      </c>
      <c r="F1067" s="639">
        <v>1415.5</v>
      </c>
      <c r="G1067" s="633" t="s">
        <v>1190</v>
      </c>
      <c r="H1067" s="627" t="s">
        <v>137</v>
      </c>
      <c r="I1067" s="627" t="s">
        <v>1191</v>
      </c>
      <c r="J1067" s="629" t="s">
        <v>704</v>
      </c>
      <c r="K1067" s="635" t="s">
        <v>428</v>
      </c>
      <c r="L1067" s="657">
        <v>2399</v>
      </c>
      <c r="M1067" s="659">
        <v>44872</v>
      </c>
      <c r="N1067" s="630">
        <f t="shared" si="51"/>
        <v>11</v>
      </c>
      <c r="O1067" s="630">
        <f t="shared" si="52"/>
        <v>10</v>
      </c>
      <c r="P1067" s="631" t="str">
        <f t="shared" si="53"/>
        <v>Gastos_Gerais</v>
      </c>
    </row>
    <row r="1068" spans="1:16" hidden="1" x14ac:dyDescent="0.2">
      <c r="A1068" s="622">
        <f>IF(B1068="","",COUNT('Diário 3º PA'!$A$4:$A$4242)+COUNT('Diário 4º PA'!$A$4:$A$2224)+COUNT('Diário 5º PA'!$A$4:$A$5221)+ROW()-3)</f>
        <v>7319</v>
      </c>
      <c r="B1068" s="641">
        <v>44883</v>
      </c>
      <c r="C1068" s="638">
        <v>44835</v>
      </c>
      <c r="D1068" s="633" t="s">
        <v>115</v>
      </c>
      <c r="E1068" s="633" t="s">
        <v>234</v>
      </c>
      <c r="F1068" s="639">
        <v>163.44</v>
      </c>
      <c r="G1068" s="633" t="s">
        <v>3767</v>
      </c>
      <c r="H1068" s="627" t="s">
        <v>129</v>
      </c>
      <c r="I1068" s="627" t="s">
        <v>655</v>
      </c>
      <c r="J1068" s="629" t="s">
        <v>704</v>
      </c>
      <c r="K1068" s="635" t="s">
        <v>705</v>
      </c>
      <c r="L1068" s="657" t="s">
        <v>9019</v>
      </c>
      <c r="M1068" s="641">
        <v>44866</v>
      </c>
      <c r="N1068" s="630">
        <f t="shared" si="51"/>
        <v>11</v>
      </c>
      <c r="O1068" s="630">
        <f t="shared" si="52"/>
        <v>10</v>
      </c>
      <c r="P1068" s="631" t="str">
        <f t="shared" si="53"/>
        <v>Gastos_Gerais</v>
      </c>
    </row>
    <row r="1069" spans="1:16" ht="36" hidden="1" x14ac:dyDescent="0.2">
      <c r="A1069" s="622">
        <f>IF(B1069="","",COUNT('Diário 3º PA'!$A$4:$A$4242)+COUNT('Diário 4º PA'!$A$4:$A$2224)+COUNT('Diário 5º PA'!$A$4:$A$5221)+ROW()-3)</f>
        <v>7320</v>
      </c>
      <c r="B1069" s="641">
        <v>44883</v>
      </c>
      <c r="C1069" s="638">
        <v>44835</v>
      </c>
      <c r="D1069" s="633" t="s">
        <v>115</v>
      </c>
      <c r="E1069" s="633" t="s">
        <v>374</v>
      </c>
      <c r="F1069" s="639">
        <v>2470</v>
      </c>
      <c r="G1069" s="633" t="s">
        <v>1190</v>
      </c>
      <c r="H1069" s="627" t="s">
        <v>131</v>
      </c>
      <c r="I1069" s="627" t="s">
        <v>1191</v>
      </c>
      <c r="J1069" s="629" t="s">
        <v>704</v>
      </c>
      <c r="K1069" s="635" t="s">
        <v>428</v>
      </c>
      <c r="L1069" s="657">
        <v>2397</v>
      </c>
      <c r="M1069" s="659">
        <v>44872</v>
      </c>
      <c r="N1069" s="630">
        <f t="shared" si="51"/>
        <v>11</v>
      </c>
      <c r="O1069" s="630">
        <f t="shared" si="52"/>
        <v>10</v>
      </c>
      <c r="P1069" s="631" t="str">
        <f t="shared" si="53"/>
        <v>Gastos_Gerais</v>
      </c>
    </row>
    <row r="1070" spans="1:16" hidden="1" x14ac:dyDescent="0.2">
      <c r="A1070" s="622">
        <f>IF(B1070="","",COUNT('Diário 3º PA'!$A$4:$A$4242)+COUNT('Diário 4º PA'!$A$4:$A$2224)+COUNT('Diário 5º PA'!$A$4:$A$5221)+ROW()-3)</f>
        <v>7321</v>
      </c>
      <c r="B1070" s="641">
        <v>44883</v>
      </c>
      <c r="C1070" s="638">
        <v>44835</v>
      </c>
      <c r="D1070" s="633" t="s">
        <v>115</v>
      </c>
      <c r="E1070" s="633" t="s">
        <v>234</v>
      </c>
      <c r="F1070" s="639">
        <v>150</v>
      </c>
      <c r="G1070" s="633" t="s">
        <v>3767</v>
      </c>
      <c r="H1070" s="627" t="s">
        <v>135</v>
      </c>
      <c r="I1070" s="627" t="s">
        <v>655</v>
      </c>
      <c r="J1070" s="629" t="s">
        <v>704</v>
      </c>
      <c r="K1070" s="635" t="s">
        <v>705</v>
      </c>
      <c r="L1070" s="657" t="s">
        <v>9020</v>
      </c>
      <c r="M1070" s="641">
        <v>44866</v>
      </c>
      <c r="N1070" s="630">
        <f t="shared" si="51"/>
        <v>11</v>
      </c>
      <c r="O1070" s="630">
        <f t="shared" si="52"/>
        <v>10</v>
      </c>
      <c r="P1070" s="631" t="str">
        <f t="shared" si="53"/>
        <v>Gastos_Gerais</v>
      </c>
    </row>
    <row r="1071" spans="1:16" ht="48" hidden="1" x14ac:dyDescent="0.2">
      <c r="A1071" s="622">
        <f>IF(B1071="","",COUNT('Diário 3º PA'!$A$4:$A$4242)+COUNT('Diário 4º PA'!$A$4:$A$2224)+COUNT('Diário 5º PA'!$A$4:$A$5221)+ROW()-3)</f>
        <v>7322</v>
      </c>
      <c r="B1071" s="641">
        <v>44883</v>
      </c>
      <c r="C1071" s="638">
        <v>44866</v>
      </c>
      <c r="D1071" s="626" t="s">
        <v>115</v>
      </c>
      <c r="E1071" s="626" t="s">
        <v>342</v>
      </c>
      <c r="F1071" s="669">
        <v>301.23</v>
      </c>
      <c r="G1071" s="626" t="s">
        <v>9021</v>
      </c>
      <c r="H1071" s="626" t="s">
        <v>132</v>
      </c>
      <c r="I1071" s="627" t="s">
        <v>8766</v>
      </c>
      <c r="J1071" s="629" t="s">
        <v>704</v>
      </c>
      <c r="K1071" s="635" t="s">
        <v>428</v>
      </c>
      <c r="L1071" s="634">
        <v>20224467</v>
      </c>
      <c r="M1071" s="641">
        <v>44875</v>
      </c>
      <c r="N1071" s="630">
        <f t="shared" si="51"/>
        <v>11</v>
      </c>
      <c r="O1071" s="630">
        <f t="shared" si="52"/>
        <v>11</v>
      </c>
      <c r="P1071" s="631" t="str">
        <f t="shared" si="53"/>
        <v>Gastos_Gerais</v>
      </c>
    </row>
    <row r="1072" spans="1:16" ht="48" hidden="1" x14ac:dyDescent="0.2">
      <c r="A1072" s="622">
        <f>IF(B1072="","",COUNT('Diário 3º PA'!$A$4:$A$4242)+COUNT('Diário 4º PA'!$A$4:$A$2224)+COUNT('Diário 5º PA'!$A$4:$A$5221)+ROW()-3)</f>
        <v>7323</v>
      </c>
      <c r="B1072" s="641">
        <v>44883</v>
      </c>
      <c r="C1072" s="638">
        <v>44866</v>
      </c>
      <c r="D1072" s="626" t="s">
        <v>115</v>
      </c>
      <c r="E1072" s="626" t="s">
        <v>342</v>
      </c>
      <c r="F1072" s="669">
        <v>301.23</v>
      </c>
      <c r="G1072" s="626" t="s">
        <v>9022</v>
      </c>
      <c r="H1072" s="626" t="s">
        <v>132</v>
      </c>
      <c r="I1072" s="627" t="s">
        <v>8766</v>
      </c>
      <c r="J1072" s="629" t="s">
        <v>704</v>
      </c>
      <c r="K1072" s="635" t="s">
        <v>428</v>
      </c>
      <c r="L1072" s="634">
        <v>20224466</v>
      </c>
      <c r="M1072" s="641">
        <v>44875</v>
      </c>
      <c r="N1072" s="630">
        <f t="shared" si="51"/>
        <v>11</v>
      </c>
      <c r="O1072" s="630">
        <f t="shared" si="52"/>
        <v>11</v>
      </c>
      <c r="P1072" s="631" t="str">
        <f t="shared" si="53"/>
        <v>Gastos_Gerais</v>
      </c>
    </row>
    <row r="1073" spans="1:16" ht="48" hidden="1" x14ac:dyDescent="0.2">
      <c r="A1073" s="622">
        <f>IF(B1073="","",COUNT('Diário 3º PA'!$A$4:$A$4242)+COUNT('Diário 4º PA'!$A$4:$A$2224)+COUNT('Diário 5º PA'!$A$4:$A$5221)+ROW()-3)</f>
        <v>7324</v>
      </c>
      <c r="B1073" s="641">
        <v>44883</v>
      </c>
      <c r="C1073" s="638">
        <v>44866</v>
      </c>
      <c r="D1073" s="626" t="s">
        <v>115</v>
      </c>
      <c r="E1073" s="626" t="s">
        <v>342</v>
      </c>
      <c r="F1073" s="669">
        <v>301.23</v>
      </c>
      <c r="G1073" s="626" t="s">
        <v>9023</v>
      </c>
      <c r="H1073" s="626" t="s">
        <v>132</v>
      </c>
      <c r="I1073" s="627" t="s">
        <v>8766</v>
      </c>
      <c r="J1073" s="629" t="s">
        <v>704</v>
      </c>
      <c r="K1073" s="635" t="s">
        <v>428</v>
      </c>
      <c r="L1073" s="634">
        <v>20224468</v>
      </c>
      <c r="M1073" s="641">
        <v>44875</v>
      </c>
      <c r="N1073" s="630">
        <f t="shared" si="51"/>
        <v>11</v>
      </c>
      <c r="O1073" s="630">
        <f t="shared" si="52"/>
        <v>11</v>
      </c>
      <c r="P1073" s="631" t="str">
        <f t="shared" si="53"/>
        <v>Gastos_Gerais</v>
      </c>
    </row>
    <row r="1074" spans="1:16" ht="24" hidden="1" x14ac:dyDescent="0.2">
      <c r="A1074" s="622">
        <f>IF(B1074="","",COUNT('Diário 3º PA'!$A$4:$A$4242)+COUNT('Diário 4º PA'!$A$4:$A$2224)+COUNT('Diário 5º PA'!$A$4:$A$5221)+ROW()-3)</f>
        <v>7325</v>
      </c>
      <c r="B1074" s="641">
        <v>44883</v>
      </c>
      <c r="C1074" s="638">
        <v>44835</v>
      </c>
      <c r="D1074" s="633" t="s">
        <v>115</v>
      </c>
      <c r="E1074" s="633" t="s">
        <v>238</v>
      </c>
      <c r="F1074" s="639">
        <v>754.51</v>
      </c>
      <c r="G1074" s="633" t="s">
        <v>9024</v>
      </c>
      <c r="H1074" s="626" t="s">
        <v>131</v>
      </c>
      <c r="I1074" s="627" t="s">
        <v>768</v>
      </c>
      <c r="J1074" s="629" t="s">
        <v>704</v>
      </c>
      <c r="K1074" s="635" t="s">
        <v>705</v>
      </c>
      <c r="L1074" s="662" t="s">
        <v>9025</v>
      </c>
      <c r="M1074" s="641">
        <v>44866</v>
      </c>
      <c r="N1074" s="630">
        <f t="shared" si="51"/>
        <v>11</v>
      </c>
      <c r="O1074" s="630">
        <f t="shared" si="52"/>
        <v>10</v>
      </c>
      <c r="P1074" s="631" t="str">
        <f t="shared" si="53"/>
        <v>Gastos_Gerais</v>
      </c>
    </row>
    <row r="1075" spans="1:16" ht="36" hidden="1" x14ac:dyDescent="0.2">
      <c r="A1075" s="622">
        <f>IF(B1075="","",COUNT('Diário 3º PA'!$A$4:$A$4242)+COUNT('Diário 4º PA'!$A$4:$A$2224)+COUNT('Diário 5º PA'!$A$4:$A$5221)+ROW()-3)</f>
        <v>7326</v>
      </c>
      <c r="B1075" s="641">
        <v>44883</v>
      </c>
      <c r="C1075" s="638">
        <v>44866</v>
      </c>
      <c r="D1075" s="633" t="s">
        <v>115</v>
      </c>
      <c r="E1075" s="626" t="s">
        <v>262</v>
      </c>
      <c r="F1075" s="639">
        <v>720</v>
      </c>
      <c r="G1075" s="626" t="s">
        <v>9026</v>
      </c>
      <c r="H1075" s="626" t="s">
        <v>132</v>
      </c>
      <c r="I1075" s="627" t="s">
        <v>9016</v>
      </c>
      <c r="J1075" s="629" t="s">
        <v>704</v>
      </c>
      <c r="K1075" s="635" t="s">
        <v>428</v>
      </c>
      <c r="L1075" s="671" t="s">
        <v>9027</v>
      </c>
      <c r="M1075" s="641">
        <v>44876</v>
      </c>
      <c r="N1075" s="630">
        <f t="shared" si="51"/>
        <v>11</v>
      </c>
      <c r="O1075" s="630">
        <f t="shared" si="52"/>
        <v>11</v>
      </c>
      <c r="P1075" s="631" t="str">
        <f t="shared" si="53"/>
        <v>Gastos_Gerais</v>
      </c>
    </row>
    <row r="1076" spans="1:16" ht="36" hidden="1" x14ac:dyDescent="0.2">
      <c r="A1076" s="622">
        <f>IF(B1076="","",COUNT('Diário 3º PA'!$A$4:$A$4242)+COUNT('Diário 4º PA'!$A$4:$A$2224)+COUNT('Diário 5º PA'!$A$4:$A$5221)+ROW()-3)</f>
        <v>7327</v>
      </c>
      <c r="B1076" s="641">
        <v>44883</v>
      </c>
      <c r="C1076" s="638">
        <v>44835</v>
      </c>
      <c r="D1076" s="633" t="s">
        <v>115</v>
      </c>
      <c r="E1076" s="633" t="s">
        <v>374</v>
      </c>
      <c r="F1076" s="639">
        <v>1510.5</v>
      </c>
      <c r="G1076" s="633" t="s">
        <v>1190</v>
      </c>
      <c r="H1076" s="627" t="s">
        <v>135</v>
      </c>
      <c r="I1076" s="627" t="s">
        <v>1191</v>
      </c>
      <c r="J1076" s="629" t="s">
        <v>704</v>
      </c>
      <c r="K1076" s="635" t="s">
        <v>428</v>
      </c>
      <c r="L1076" s="657">
        <v>2401</v>
      </c>
      <c r="M1076" s="659">
        <v>44872</v>
      </c>
      <c r="N1076" s="630">
        <f t="shared" si="51"/>
        <v>11</v>
      </c>
      <c r="O1076" s="630">
        <f t="shared" si="52"/>
        <v>10</v>
      </c>
      <c r="P1076" s="631" t="str">
        <f t="shared" si="53"/>
        <v>Gastos_Gerais</v>
      </c>
    </row>
    <row r="1077" spans="1:16" hidden="1" x14ac:dyDescent="0.2">
      <c r="A1077" s="622">
        <f>IF(B1077="","",COUNT('Diário 3º PA'!$A$4:$A$4242)+COUNT('Diário 4º PA'!$A$4:$A$2224)+COUNT('Diário 5º PA'!$A$4:$A$5221)+ROW()-3)</f>
        <v>7328</v>
      </c>
      <c r="B1077" s="641">
        <v>44883</v>
      </c>
      <c r="C1077" s="638">
        <v>44866</v>
      </c>
      <c r="D1077" s="633" t="s">
        <v>115</v>
      </c>
      <c r="E1077" s="626" t="s">
        <v>302</v>
      </c>
      <c r="F1077" s="639">
        <v>39629.85</v>
      </c>
      <c r="G1077" s="627" t="s">
        <v>817</v>
      </c>
      <c r="H1077" s="633" t="s">
        <v>129</v>
      </c>
      <c r="I1077" s="633" t="s">
        <v>818</v>
      </c>
      <c r="J1077" s="629" t="s">
        <v>704</v>
      </c>
      <c r="K1077" s="657" t="s">
        <v>428</v>
      </c>
      <c r="L1077" s="657">
        <v>55</v>
      </c>
      <c r="M1077" s="641">
        <v>44882</v>
      </c>
      <c r="N1077" s="630">
        <f t="shared" si="51"/>
        <v>11</v>
      </c>
      <c r="O1077" s="630">
        <f t="shared" si="52"/>
        <v>11</v>
      </c>
      <c r="P1077" s="631" t="str">
        <f t="shared" si="53"/>
        <v>Gastos_Gerais</v>
      </c>
    </row>
    <row r="1078" spans="1:16" hidden="1" x14ac:dyDescent="0.2">
      <c r="A1078" s="622">
        <f>IF(B1078="","",COUNT('Diário 3º PA'!$A$4:$A$4242)+COUNT('Diário 4º PA'!$A$4:$A$2224)+COUNT('Diário 5º PA'!$A$4:$A$5221)+ROW()-3)</f>
        <v>7329</v>
      </c>
      <c r="B1078" s="641">
        <v>44883</v>
      </c>
      <c r="C1078" s="638">
        <v>44866</v>
      </c>
      <c r="D1078" s="625" t="s">
        <v>115</v>
      </c>
      <c r="E1078" s="626" t="s">
        <v>328</v>
      </c>
      <c r="F1078" s="645">
        <v>2000</v>
      </c>
      <c r="G1078" s="626" t="s">
        <v>9028</v>
      </c>
      <c r="H1078" s="626" t="s">
        <v>658</v>
      </c>
      <c r="I1078" s="627" t="s">
        <v>727</v>
      </c>
      <c r="J1078" s="629" t="s">
        <v>704</v>
      </c>
      <c r="K1078" s="634" t="s">
        <v>428</v>
      </c>
      <c r="L1078" s="628">
        <v>2003401</v>
      </c>
      <c r="M1078" s="623">
        <v>44885</v>
      </c>
      <c r="N1078" s="630">
        <f t="shared" si="51"/>
        <v>11</v>
      </c>
      <c r="O1078" s="630">
        <f t="shared" si="52"/>
        <v>11</v>
      </c>
      <c r="P1078" s="631" t="str">
        <f t="shared" si="53"/>
        <v>Gastos_Gerais</v>
      </c>
    </row>
    <row r="1079" spans="1:16" ht="24" hidden="1" x14ac:dyDescent="0.2">
      <c r="A1079" s="622">
        <f>IF(B1079="","",COUNT('Diário 3º PA'!$A$4:$A$4242)+COUNT('Diário 4º PA'!$A$4:$A$2224)+COUNT('Diário 5º PA'!$A$4:$A$5221)+ROW()-3)</f>
        <v>7330</v>
      </c>
      <c r="B1079" s="641">
        <v>44883</v>
      </c>
      <c r="C1079" s="658">
        <v>44835</v>
      </c>
      <c r="D1079" s="633" t="s">
        <v>115</v>
      </c>
      <c r="E1079" s="633" t="s">
        <v>232</v>
      </c>
      <c r="F1079" s="639">
        <v>9577.4599999999991</v>
      </c>
      <c r="G1079" s="626" t="s">
        <v>3432</v>
      </c>
      <c r="H1079" s="627" t="s">
        <v>658</v>
      </c>
      <c r="I1079" s="627" t="s">
        <v>2021</v>
      </c>
      <c r="J1079" s="629" t="s">
        <v>704</v>
      </c>
      <c r="K1079" s="635" t="s">
        <v>705</v>
      </c>
      <c r="L1079" s="657" t="s">
        <v>9029</v>
      </c>
      <c r="M1079" s="641">
        <v>44881</v>
      </c>
      <c r="N1079" s="630">
        <f t="shared" si="51"/>
        <v>11</v>
      </c>
      <c r="O1079" s="630">
        <f t="shared" si="52"/>
        <v>10</v>
      </c>
      <c r="P1079" s="631" t="str">
        <f t="shared" si="53"/>
        <v>Gastos_Gerais</v>
      </c>
    </row>
    <row r="1080" spans="1:16" ht="36" hidden="1" x14ac:dyDescent="0.2">
      <c r="A1080" s="622">
        <f>IF(B1080="","",COUNT('Diário 3º PA'!$A$4:$A$4242)+COUNT('Diário 4º PA'!$A$4:$A$2224)+COUNT('Diário 5º PA'!$A$4:$A$5221)+ROW()-3)</f>
        <v>7331</v>
      </c>
      <c r="B1080" s="641">
        <v>44883</v>
      </c>
      <c r="C1080" s="638">
        <v>44835</v>
      </c>
      <c r="D1080" s="633" t="s">
        <v>115</v>
      </c>
      <c r="E1080" s="633" t="s">
        <v>374</v>
      </c>
      <c r="F1080" s="639">
        <v>1415.5</v>
      </c>
      <c r="G1080" s="633" t="s">
        <v>1190</v>
      </c>
      <c r="H1080" s="627" t="s">
        <v>138</v>
      </c>
      <c r="I1080" s="627" t="s">
        <v>1191</v>
      </c>
      <c r="J1080" s="629" t="s">
        <v>704</v>
      </c>
      <c r="K1080" s="635" t="s">
        <v>428</v>
      </c>
      <c r="L1080" s="657">
        <v>2402</v>
      </c>
      <c r="M1080" s="659">
        <v>44872</v>
      </c>
      <c r="N1080" s="630">
        <f t="shared" si="51"/>
        <v>11</v>
      </c>
      <c r="O1080" s="630">
        <f t="shared" si="52"/>
        <v>10</v>
      </c>
      <c r="P1080" s="631" t="str">
        <f t="shared" si="53"/>
        <v>Gastos_Gerais</v>
      </c>
    </row>
    <row r="1081" spans="1:16" ht="24" hidden="1" x14ac:dyDescent="0.2">
      <c r="A1081" s="622">
        <f>IF(B1081="","",COUNT('Diário 3º PA'!$A$4:$A$4242)+COUNT('Diário 4º PA'!$A$4:$A$2224)+COUNT('Diário 5º PA'!$A$4:$A$5221)+ROW()-3)</f>
        <v>7332</v>
      </c>
      <c r="B1081" s="641">
        <v>44883</v>
      </c>
      <c r="C1081" s="638">
        <v>44866</v>
      </c>
      <c r="D1081" s="633" t="s">
        <v>115</v>
      </c>
      <c r="E1081" s="633" t="s">
        <v>298</v>
      </c>
      <c r="F1081" s="639">
        <v>1492.21</v>
      </c>
      <c r="G1081" s="626" t="s">
        <v>298</v>
      </c>
      <c r="H1081" s="627" t="s">
        <v>138</v>
      </c>
      <c r="I1081" s="627" t="s">
        <v>574</v>
      </c>
      <c r="J1081" s="629" t="s">
        <v>704</v>
      </c>
      <c r="K1081" s="635" t="s">
        <v>428</v>
      </c>
      <c r="L1081" s="657">
        <v>26203</v>
      </c>
      <c r="M1081" s="659">
        <v>44872</v>
      </c>
      <c r="N1081" s="630">
        <f t="shared" si="51"/>
        <v>11</v>
      </c>
      <c r="O1081" s="630">
        <f t="shared" si="52"/>
        <v>11</v>
      </c>
      <c r="P1081" s="631" t="str">
        <f t="shared" si="53"/>
        <v>Gastos_Gerais</v>
      </c>
    </row>
    <row r="1082" spans="1:16" ht="24" hidden="1" x14ac:dyDescent="0.2">
      <c r="A1082" s="622">
        <f>IF(B1082="","",COUNT('Diário 3º PA'!$A$4:$A$4242)+COUNT('Diário 4º PA'!$A$4:$A$2224)+COUNT('Diário 5º PA'!$A$4:$A$5221)+ROW()-3)</f>
        <v>7333</v>
      </c>
      <c r="B1082" s="641">
        <v>44883</v>
      </c>
      <c r="C1082" s="638">
        <v>44866</v>
      </c>
      <c r="D1082" s="626" t="s">
        <v>104</v>
      </c>
      <c r="E1082" s="626" t="s">
        <v>189</v>
      </c>
      <c r="F1082" s="639">
        <v>2319.73</v>
      </c>
      <c r="G1082" s="627" t="s">
        <v>9030</v>
      </c>
      <c r="H1082" s="625" t="s">
        <v>131</v>
      </c>
      <c r="I1082" s="627" t="s">
        <v>9031</v>
      </c>
      <c r="J1082" s="634" t="s">
        <v>5990</v>
      </c>
      <c r="K1082" s="632" t="s">
        <v>1531</v>
      </c>
      <c r="L1082" s="628">
        <v>398668099</v>
      </c>
      <c r="M1082" s="623">
        <v>44883</v>
      </c>
      <c r="N1082" s="630">
        <f t="shared" si="51"/>
        <v>11</v>
      </c>
      <c r="O1082" s="630">
        <f t="shared" si="52"/>
        <v>11</v>
      </c>
      <c r="P1082" s="631" t="str">
        <f t="shared" si="53"/>
        <v>Gastos_com_Pessoal</v>
      </c>
    </row>
    <row r="1083" spans="1:16" ht="24" hidden="1" x14ac:dyDescent="0.2">
      <c r="A1083" s="622">
        <f>IF(B1083="","",COUNT('Diário 3º PA'!$A$4:$A$4242)+COUNT('Diário 4º PA'!$A$4:$A$2224)+COUNT('Diário 5º PA'!$A$4:$A$5221)+ROW()-3)</f>
        <v>7334</v>
      </c>
      <c r="B1083" s="641">
        <v>44883</v>
      </c>
      <c r="C1083" s="638">
        <v>44866</v>
      </c>
      <c r="D1083" s="626" t="s">
        <v>104</v>
      </c>
      <c r="E1083" s="626" t="s">
        <v>191</v>
      </c>
      <c r="F1083" s="639">
        <v>818.79</v>
      </c>
      <c r="G1083" s="627" t="s">
        <v>9032</v>
      </c>
      <c r="H1083" s="625" t="s">
        <v>131</v>
      </c>
      <c r="I1083" s="627" t="s">
        <v>9031</v>
      </c>
      <c r="J1083" s="634" t="s">
        <v>5990</v>
      </c>
      <c r="K1083" s="632" t="s">
        <v>1531</v>
      </c>
      <c r="L1083" s="628">
        <v>398668099</v>
      </c>
      <c r="M1083" s="623">
        <v>44883</v>
      </c>
      <c r="N1083" s="630">
        <f t="shared" si="51"/>
        <v>11</v>
      </c>
      <c r="O1083" s="630">
        <f t="shared" si="52"/>
        <v>11</v>
      </c>
      <c r="P1083" s="631" t="str">
        <f t="shared" si="53"/>
        <v>Gastos_com_Pessoal</v>
      </c>
    </row>
    <row r="1084" spans="1:16" ht="24" hidden="1" x14ac:dyDescent="0.2">
      <c r="A1084" s="622">
        <f>IF(B1084="","",COUNT('Diário 3º PA'!$A$4:$A$4242)+COUNT('Diário 4º PA'!$A$4:$A$2224)+COUNT('Diário 5º PA'!$A$4:$A$5221)+ROW()-3)</f>
        <v>7335</v>
      </c>
      <c r="B1084" s="641">
        <v>44883</v>
      </c>
      <c r="C1084" s="638">
        <v>44866</v>
      </c>
      <c r="D1084" s="625" t="s">
        <v>115</v>
      </c>
      <c r="E1084" s="626" t="s">
        <v>342</v>
      </c>
      <c r="F1084" s="672">
        <v>180</v>
      </c>
      <c r="G1084" s="626" t="s">
        <v>9033</v>
      </c>
      <c r="H1084" s="625" t="s">
        <v>129</v>
      </c>
      <c r="I1084" s="627" t="s">
        <v>9034</v>
      </c>
      <c r="J1084" s="634" t="s">
        <v>5990</v>
      </c>
      <c r="K1084" s="632" t="s">
        <v>1531</v>
      </c>
      <c r="L1084" s="628">
        <v>398668099</v>
      </c>
      <c r="M1084" s="623">
        <v>44883</v>
      </c>
      <c r="N1084" s="630">
        <f t="shared" si="51"/>
        <v>11</v>
      </c>
      <c r="O1084" s="630">
        <f t="shared" si="52"/>
        <v>11</v>
      </c>
      <c r="P1084" s="631" t="str">
        <f t="shared" si="53"/>
        <v>Gastos_Gerais</v>
      </c>
    </row>
    <row r="1085" spans="1:16" ht="36" hidden="1" x14ac:dyDescent="0.2">
      <c r="A1085" s="622">
        <f>IF(B1085="","",COUNT('Diário 3º PA'!$A$4:$A$4242)+COUNT('Diário 4º PA'!$A$4:$A$2224)+COUNT('Diário 5º PA'!$A$4:$A$5221)+ROW()-3)</f>
        <v>7336</v>
      </c>
      <c r="B1085" s="641">
        <v>44883</v>
      </c>
      <c r="C1085" s="638">
        <v>44866</v>
      </c>
      <c r="D1085" s="625" t="s">
        <v>115</v>
      </c>
      <c r="E1085" s="626" t="s">
        <v>342</v>
      </c>
      <c r="F1085" s="672">
        <v>120</v>
      </c>
      <c r="G1085" s="626" t="s">
        <v>9035</v>
      </c>
      <c r="H1085" s="625" t="s">
        <v>136</v>
      </c>
      <c r="I1085" s="627" t="s">
        <v>9036</v>
      </c>
      <c r="J1085" s="634" t="s">
        <v>5990</v>
      </c>
      <c r="K1085" s="632" t="s">
        <v>1531</v>
      </c>
      <c r="L1085" s="628">
        <v>198403905</v>
      </c>
      <c r="M1085" s="623">
        <v>44882</v>
      </c>
      <c r="N1085" s="630">
        <f t="shared" si="51"/>
        <v>11</v>
      </c>
      <c r="O1085" s="630">
        <f t="shared" si="52"/>
        <v>11</v>
      </c>
      <c r="P1085" s="631" t="str">
        <f t="shared" si="53"/>
        <v>Gastos_Gerais</v>
      </c>
    </row>
    <row r="1086" spans="1:16" ht="36" hidden="1" x14ac:dyDescent="0.2">
      <c r="A1086" s="622">
        <f>IF(B1086="","",COUNT('Diário 3º PA'!$A$4:$A$4242)+COUNT('Diário 4º PA'!$A$4:$A$2224)+COUNT('Diário 5º PA'!$A$4:$A$5221)+ROW()-3)</f>
        <v>7337</v>
      </c>
      <c r="B1086" s="641">
        <v>44883</v>
      </c>
      <c r="C1086" s="638">
        <v>44866</v>
      </c>
      <c r="D1086" s="625" t="s">
        <v>115</v>
      </c>
      <c r="E1086" s="626" t="s">
        <v>342</v>
      </c>
      <c r="F1086" s="672">
        <v>120</v>
      </c>
      <c r="G1086" s="626" t="s">
        <v>9037</v>
      </c>
      <c r="H1086" s="625" t="s">
        <v>136</v>
      </c>
      <c r="I1086" s="701" t="s">
        <v>8640</v>
      </c>
      <c r="J1086" s="634" t="s">
        <v>5990</v>
      </c>
      <c r="K1086" s="632" t="s">
        <v>1531</v>
      </c>
      <c r="L1086" s="628">
        <v>198403905</v>
      </c>
      <c r="M1086" s="623">
        <v>44882</v>
      </c>
      <c r="N1086" s="630">
        <f t="shared" si="51"/>
        <v>11</v>
      </c>
      <c r="O1086" s="630">
        <f t="shared" si="52"/>
        <v>11</v>
      </c>
      <c r="P1086" s="631" t="str">
        <f t="shared" si="53"/>
        <v>Gastos_Gerais</v>
      </c>
    </row>
    <row r="1087" spans="1:16" ht="24" hidden="1" x14ac:dyDescent="0.2">
      <c r="A1087" s="622">
        <f>IF(B1087="","",COUNT('Diário 3º PA'!$A$4:$A$4242)+COUNT('Diário 4º PA'!$A$4:$A$2224)+COUNT('Diário 5º PA'!$A$4:$A$5221)+ROW()-3)</f>
        <v>7338</v>
      </c>
      <c r="B1087" s="641">
        <v>44883</v>
      </c>
      <c r="C1087" s="638">
        <v>44866</v>
      </c>
      <c r="D1087" s="625" t="s">
        <v>115</v>
      </c>
      <c r="E1087" s="626" t="s">
        <v>342</v>
      </c>
      <c r="F1087" s="672">
        <v>120</v>
      </c>
      <c r="G1087" s="626" t="s">
        <v>9038</v>
      </c>
      <c r="H1087" s="625" t="s">
        <v>136</v>
      </c>
      <c r="I1087" s="627" t="s">
        <v>6819</v>
      </c>
      <c r="J1087" s="634" t="s">
        <v>5990</v>
      </c>
      <c r="K1087" s="632" t="s">
        <v>1531</v>
      </c>
      <c r="L1087" s="628">
        <v>198403905</v>
      </c>
      <c r="M1087" s="623">
        <v>44882</v>
      </c>
      <c r="N1087" s="630">
        <f t="shared" si="51"/>
        <v>11</v>
      </c>
      <c r="O1087" s="630">
        <f t="shared" si="52"/>
        <v>11</v>
      </c>
      <c r="P1087" s="631" t="str">
        <f t="shared" si="53"/>
        <v>Gastos_Gerais</v>
      </c>
    </row>
    <row r="1088" spans="1:16" ht="24" hidden="1" x14ac:dyDescent="0.2">
      <c r="A1088" s="622">
        <f>IF(B1088="","",COUNT('Diário 3º PA'!$A$4:$A$4242)+COUNT('Diário 4º PA'!$A$4:$A$2224)+COUNT('Diário 5º PA'!$A$4:$A$5221)+ROW()-3)</f>
        <v>7339</v>
      </c>
      <c r="B1088" s="641">
        <v>44883</v>
      </c>
      <c r="C1088" s="638">
        <v>44866</v>
      </c>
      <c r="D1088" s="625" t="s">
        <v>115</v>
      </c>
      <c r="E1088" s="626" t="s">
        <v>342</v>
      </c>
      <c r="F1088" s="672">
        <v>120</v>
      </c>
      <c r="G1088" s="626" t="s">
        <v>9039</v>
      </c>
      <c r="H1088" s="625" t="s">
        <v>135</v>
      </c>
      <c r="I1088" s="627" t="s">
        <v>8183</v>
      </c>
      <c r="J1088" s="634" t="s">
        <v>5990</v>
      </c>
      <c r="K1088" s="632" t="s">
        <v>1531</v>
      </c>
      <c r="L1088" s="628">
        <v>198403905</v>
      </c>
      <c r="M1088" s="623">
        <v>44882</v>
      </c>
      <c r="N1088" s="630">
        <f t="shared" si="51"/>
        <v>11</v>
      </c>
      <c r="O1088" s="630">
        <f t="shared" si="52"/>
        <v>11</v>
      </c>
      <c r="P1088" s="631" t="str">
        <f t="shared" si="53"/>
        <v>Gastos_Gerais</v>
      </c>
    </row>
    <row r="1089" spans="1:16" ht="24" hidden="1" x14ac:dyDescent="0.2">
      <c r="A1089" s="622">
        <f>IF(B1089="","",COUNT('Diário 3º PA'!$A$4:$A$4242)+COUNT('Diário 4º PA'!$A$4:$A$2224)+COUNT('Diário 5º PA'!$A$4:$A$5221)+ROW()-3)</f>
        <v>7340</v>
      </c>
      <c r="B1089" s="641">
        <v>44883</v>
      </c>
      <c r="C1089" s="638">
        <v>44866</v>
      </c>
      <c r="D1089" s="625" t="s">
        <v>115</v>
      </c>
      <c r="E1089" s="626" t="s">
        <v>342</v>
      </c>
      <c r="F1089" s="672">
        <v>120</v>
      </c>
      <c r="G1089" s="626" t="s">
        <v>9040</v>
      </c>
      <c r="H1089" s="625" t="s">
        <v>135</v>
      </c>
      <c r="I1089" s="627" t="s">
        <v>9041</v>
      </c>
      <c r="J1089" s="634" t="s">
        <v>5990</v>
      </c>
      <c r="K1089" s="632" t="s">
        <v>1531</v>
      </c>
      <c r="L1089" s="628">
        <v>198403905</v>
      </c>
      <c r="M1089" s="623">
        <v>44882</v>
      </c>
      <c r="N1089" s="630">
        <f t="shared" si="51"/>
        <v>11</v>
      </c>
      <c r="O1089" s="630">
        <f t="shared" si="52"/>
        <v>11</v>
      </c>
      <c r="P1089" s="631" t="str">
        <f t="shared" si="53"/>
        <v>Gastos_Gerais</v>
      </c>
    </row>
    <row r="1090" spans="1:16" ht="36" hidden="1" x14ac:dyDescent="0.2">
      <c r="A1090" s="622">
        <f>IF(B1090="","",COUNT('Diário 3º PA'!$A$4:$A$4242)+COUNT('Diário 4º PA'!$A$4:$A$2224)+COUNT('Diário 5º PA'!$A$4:$A$5221)+ROW()-3)</f>
        <v>7341</v>
      </c>
      <c r="B1090" s="641">
        <v>44883</v>
      </c>
      <c r="C1090" s="638">
        <v>44866</v>
      </c>
      <c r="D1090" s="625" t="s">
        <v>115</v>
      </c>
      <c r="E1090" s="626" t="s">
        <v>342</v>
      </c>
      <c r="F1090" s="672">
        <v>120</v>
      </c>
      <c r="G1090" s="626" t="s">
        <v>9042</v>
      </c>
      <c r="H1090" s="625" t="s">
        <v>135</v>
      </c>
      <c r="I1090" s="627" t="s">
        <v>8813</v>
      </c>
      <c r="J1090" s="634" t="s">
        <v>5990</v>
      </c>
      <c r="K1090" s="632" t="s">
        <v>1531</v>
      </c>
      <c r="L1090" s="628">
        <v>198403905</v>
      </c>
      <c r="M1090" s="623">
        <v>44882</v>
      </c>
      <c r="N1090" s="630">
        <f t="shared" si="51"/>
        <v>11</v>
      </c>
      <c r="O1090" s="630">
        <f t="shared" si="52"/>
        <v>11</v>
      </c>
      <c r="P1090" s="631" t="str">
        <f t="shared" si="53"/>
        <v>Gastos_Gerais</v>
      </c>
    </row>
    <row r="1091" spans="1:16" ht="60" hidden="1" x14ac:dyDescent="0.2">
      <c r="A1091" s="622">
        <f>IF(B1091="","",COUNT('Diário 3º PA'!$A$4:$A$4242)+COUNT('Diário 4º PA'!$A$4:$A$2224)+COUNT('Diário 5º PA'!$A$4:$A$5221)+ROW()-3)</f>
        <v>7342</v>
      </c>
      <c r="B1091" s="641">
        <v>44886</v>
      </c>
      <c r="C1091" s="638">
        <v>44866</v>
      </c>
      <c r="D1091" s="625" t="s">
        <v>115</v>
      </c>
      <c r="E1091" s="626" t="s">
        <v>336</v>
      </c>
      <c r="F1091" s="639">
        <v>1300</v>
      </c>
      <c r="G1091" s="626" t="s">
        <v>9043</v>
      </c>
      <c r="H1091" s="626" t="s">
        <v>131</v>
      </c>
      <c r="I1091" s="627" t="s">
        <v>9044</v>
      </c>
      <c r="J1091" s="634" t="s">
        <v>1464</v>
      </c>
      <c r="K1091" s="635" t="s">
        <v>428</v>
      </c>
      <c r="L1091" s="662" t="s">
        <v>9045</v>
      </c>
      <c r="M1091" s="641">
        <v>44883</v>
      </c>
      <c r="N1091" s="630">
        <f t="shared" si="51"/>
        <v>11</v>
      </c>
      <c r="O1091" s="630">
        <f t="shared" si="52"/>
        <v>11</v>
      </c>
      <c r="P1091" s="631" t="str">
        <f t="shared" si="53"/>
        <v>Gastos_Gerais</v>
      </c>
    </row>
    <row r="1092" spans="1:16" x14ac:dyDescent="0.2">
      <c r="A1092" s="622">
        <f>IF(B1092="","",COUNT('Diário 3º PA'!$A$4:$A$4242)+COUNT('Diário 4º PA'!$A$4:$A$2224)+COUNT('Diário 5º PA'!$A$4:$A$5221)+ROW()-3)</f>
        <v>7343</v>
      </c>
      <c r="B1092" s="641">
        <v>44886</v>
      </c>
      <c r="C1092" s="638">
        <v>44866</v>
      </c>
      <c r="D1092" s="625" t="s">
        <v>115</v>
      </c>
      <c r="E1092" s="626" t="s">
        <v>336</v>
      </c>
      <c r="F1092" s="639">
        <v>300</v>
      </c>
      <c r="G1092" s="626" t="s">
        <v>9046</v>
      </c>
      <c r="H1092" s="626" t="s">
        <v>140</v>
      </c>
      <c r="I1092" s="627" t="s">
        <v>9047</v>
      </c>
      <c r="J1092" s="634" t="s">
        <v>1464</v>
      </c>
      <c r="K1092" s="635" t="s">
        <v>428</v>
      </c>
      <c r="L1092" s="662" t="s">
        <v>9048</v>
      </c>
      <c r="M1092" s="641">
        <v>44886</v>
      </c>
      <c r="N1092" s="630">
        <f t="shared" si="51"/>
        <v>11</v>
      </c>
      <c r="O1092" s="630">
        <f t="shared" si="52"/>
        <v>11</v>
      </c>
      <c r="P1092" s="631" t="str">
        <f t="shared" si="53"/>
        <v>Gastos_Gerais</v>
      </c>
    </row>
    <row r="1093" spans="1:16" ht="36" hidden="1" x14ac:dyDescent="0.2">
      <c r="A1093" s="622">
        <f>IF(B1093="","",COUNT('Diário 3º PA'!$A$4:$A$4242)+COUNT('Diário 4º PA'!$A$4:$A$2224)+COUNT('Diário 5º PA'!$A$4:$A$5221)+ROW()-3)</f>
        <v>7344</v>
      </c>
      <c r="B1093" s="641">
        <v>44886</v>
      </c>
      <c r="C1093" s="638">
        <v>44866</v>
      </c>
      <c r="D1093" s="625" t="s">
        <v>115</v>
      </c>
      <c r="E1093" s="626" t="s">
        <v>318</v>
      </c>
      <c r="F1093" s="639">
        <v>313.58</v>
      </c>
      <c r="G1093" s="626" t="s">
        <v>9049</v>
      </c>
      <c r="H1093" s="626" t="s">
        <v>138</v>
      </c>
      <c r="I1093" s="627" t="s">
        <v>3179</v>
      </c>
      <c r="J1093" s="634" t="s">
        <v>1464</v>
      </c>
      <c r="K1093" s="635" t="s">
        <v>428</v>
      </c>
      <c r="L1093" s="662" t="s">
        <v>9050</v>
      </c>
      <c r="M1093" s="641">
        <v>44886</v>
      </c>
      <c r="N1093" s="630">
        <f t="shared" ref="N1093:N1156" si="54">IF(B1093=0,0,IF(YEAR(B1093)=$O$1,MONTH(B1093)-$N$1+1,(YEAR(B1093)-$O$1)*12-$N$1+1+MONTH(B1093)))</f>
        <v>11</v>
      </c>
      <c r="O1093" s="630">
        <f t="shared" ref="O1093:O1156" si="55">IF(C1093=0,0,IF(YEAR(C1093)=$O$1,MONTH(C1093)-$N$1+1,(YEAR(C1093)-$O$1)*12-$N$1+1+MONTH(C1093)))</f>
        <v>11</v>
      </c>
      <c r="P1093" s="631" t="str">
        <f t="shared" ref="P1093:P1156" si="56">SUBSTITUTE(D1093," ","_")</f>
        <v>Gastos_Gerais</v>
      </c>
    </row>
    <row r="1094" spans="1:16" ht="24" hidden="1" x14ac:dyDescent="0.2">
      <c r="A1094" s="622">
        <f>IF(B1094="","",COUNT('Diário 3º PA'!$A$4:$A$4242)+COUNT('Diário 4º PA'!$A$4:$A$2224)+COUNT('Diário 5º PA'!$A$4:$A$5221)+ROW()-3)</f>
        <v>7345</v>
      </c>
      <c r="B1094" s="641">
        <v>44886</v>
      </c>
      <c r="C1094" s="638">
        <v>44866</v>
      </c>
      <c r="D1094" s="625" t="s">
        <v>115</v>
      </c>
      <c r="E1094" s="626" t="s">
        <v>270</v>
      </c>
      <c r="F1094" s="639">
        <v>280.75</v>
      </c>
      <c r="G1094" s="626" t="s">
        <v>9051</v>
      </c>
      <c r="H1094" s="626" t="s">
        <v>537</v>
      </c>
      <c r="I1094" s="627" t="s">
        <v>9052</v>
      </c>
      <c r="J1094" s="634" t="s">
        <v>1464</v>
      </c>
      <c r="K1094" s="635" t="s">
        <v>428</v>
      </c>
      <c r="L1094" s="662" t="s">
        <v>9053</v>
      </c>
      <c r="M1094" s="641">
        <v>44886</v>
      </c>
      <c r="N1094" s="630">
        <f t="shared" si="54"/>
        <v>11</v>
      </c>
      <c r="O1094" s="630">
        <f t="shared" si="55"/>
        <v>11</v>
      </c>
      <c r="P1094" s="631" t="str">
        <f t="shared" si="56"/>
        <v>Gastos_Gerais</v>
      </c>
    </row>
    <row r="1095" spans="1:16" ht="24" x14ac:dyDescent="0.2">
      <c r="A1095" s="622">
        <f>IF(B1095="","",COUNT('Diário 3º PA'!$A$4:$A$4242)+COUNT('Diário 4º PA'!$A$4:$A$2224)+COUNT('Diário 5º PA'!$A$4:$A$5221)+ROW()-3)</f>
        <v>7346</v>
      </c>
      <c r="B1095" s="641">
        <v>44886</v>
      </c>
      <c r="C1095" s="638">
        <v>44866</v>
      </c>
      <c r="D1095" s="625" t="s">
        <v>115</v>
      </c>
      <c r="E1095" s="626" t="s">
        <v>336</v>
      </c>
      <c r="F1095" s="639">
        <v>375.58</v>
      </c>
      <c r="G1095" s="626" t="s">
        <v>9054</v>
      </c>
      <c r="H1095" s="626" t="s">
        <v>140</v>
      </c>
      <c r="I1095" s="627" t="s">
        <v>9047</v>
      </c>
      <c r="J1095" s="634" t="s">
        <v>1464</v>
      </c>
      <c r="K1095" s="635" t="s">
        <v>428</v>
      </c>
      <c r="L1095" s="662" t="s">
        <v>9055</v>
      </c>
      <c r="M1095" s="641">
        <v>44886</v>
      </c>
      <c r="N1095" s="630">
        <f t="shared" si="54"/>
        <v>11</v>
      </c>
      <c r="O1095" s="630">
        <f t="shared" si="55"/>
        <v>11</v>
      </c>
      <c r="P1095" s="631" t="str">
        <f t="shared" si="56"/>
        <v>Gastos_Gerais</v>
      </c>
    </row>
    <row r="1096" spans="1:16" ht="24" hidden="1" x14ac:dyDescent="0.2">
      <c r="A1096" s="622">
        <f>IF(B1096="","",COUNT('Diário 3º PA'!$A$4:$A$4242)+COUNT('Diário 4º PA'!$A$4:$A$2224)+COUNT('Diário 5º PA'!$A$4:$A$5221)+ROW()-3)</f>
        <v>7347</v>
      </c>
      <c r="B1096" s="641">
        <v>44886</v>
      </c>
      <c r="C1096" s="638">
        <v>44866</v>
      </c>
      <c r="D1096" s="625" t="s">
        <v>115</v>
      </c>
      <c r="E1096" s="626" t="s">
        <v>336</v>
      </c>
      <c r="F1096" s="639">
        <v>456</v>
      </c>
      <c r="G1096" s="626" t="s">
        <v>9056</v>
      </c>
      <c r="H1096" s="626" t="s">
        <v>131</v>
      </c>
      <c r="I1096" s="627" t="s">
        <v>9044</v>
      </c>
      <c r="J1096" s="634" t="s">
        <v>1464</v>
      </c>
      <c r="K1096" s="635" t="s">
        <v>428</v>
      </c>
      <c r="L1096" s="662" t="s">
        <v>9057</v>
      </c>
      <c r="M1096" s="641">
        <v>44883</v>
      </c>
      <c r="N1096" s="630">
        <f t="shared" si="54"/>
        <v>11</v>
      </c>
      <c r="O1096" s="630">
        <f t="shared" si="55"/>
        <v>11</v>
      </c>
      <c r="P1096" s="631" t="str">
        <f t="shared" si="56"/>
        <v>Gastos_Gerais</v>
      </c>
    </row>
    <row r="1097" spans="1:16" hidden="1" x14ac:dyDescent="0.2">
      <c r="A1097" s="622">
        <f>IF(B1097="","",COUNT('Diário 3º PA'!$A$4:$A$4242)+COUNT('Diário 4º PA'!$A$4:$A$2224)+COUNT('Diário 5º PA'!$A$4:$A$5221)+ROW()-3)</f>
        <v>7348</v>
      </c>
      <c r="B1097" s="641">
        <v>44886</v>
      </c>
      <c r="C1097" s="638">
        <v>44835</v>
      </c>
      <c r="D1097" s="633" t="s">
        <v>115</v>
      </c>
      <c r="E1097" s="626" t="s">
        <v>230</v>
      </c>
      <c r="F1097" s="639">
        <v>1154.9000000000001</v>
      </c>
      <c r="G1097" s="633" t="s">
        <v>230</v>
      </c>
      <c r="H1097" s="626" t="s">
        <v>139</v>
      </c>
      <c r="I1097" s="627" t="s">
        <v>5988</v>
      </c>
      <c r="J1097" s="629" t="s">
        <v>704</v>
      </c>
      <c r="K1097" s="635" t="s">
        <v>428</v>
      </c>
      <c r="L1097" s="634">
        <v>88980770</v>
      </c>
      <c r="M1097" s="623">
        <v>44848</v>
      </c>
      <c r="N1097" s="630">
        <f t="shared" si="54"/>
        <v>11</v>
      </c>
      <c r="O1097" s="630">
        <f t="shared" si="55"/>
        <v>10</v>
      </c>
      <c r="P1097" s="631" t="str">
        <f t="shared" si="56"/>
        <v>Gastos_Gerais</v>
      </c>
    </row>
    <row r="1098" spans="1:16" hidden="1" x14ac:dyDescent="0.2">
      <c r="A1098" s="622">
        <f>IF(B1098="","",COUNT('Diário 3º PA'!$A$4:$A$4242)+COUNT('Diário 4º PA'!$A$4:$A$2224)+COUNT('Diário 5º PA'!$A$4:$A$5221)+ROW()-3)</f>
        <v>7349</v>
      </c>
      <c r="B1098" s="641">
        <v>44886</v>
      </c>
      <c r="C1098" s="638">
        <v>44835</v>
      </c>
      <c r="D1098" s="633" t="s">
        <v>115</v>
      </c>
      <c r="E1098" s="626" t="s">
        <v>230</v>
      </c>
      <c r="F1098" s="639">
        <v>50.91</v>
      </c>
      <c r="G1098" s="633" t="s">
        <v>230</v>
      </c>
      <c r="H1098" s="626" t="s">
        <v>139</v>
      </c>
      <c r="I1098" s="627" t="s">
        <v>5988</v>
      </c>
      <c r="J1098" s="629" t="s">
        <v>704</v>
      </c>
      <c r="K1098" s="635" t="s">
        <v>428</v>
      </c>
      <c r="L1098" s="634">
        <v>88987112</v>
      </c>
      <c r="M1098" s="623">
        <v>44848</v>
      </c>
      <c r="N1098" s="630">
        <f t="shared" si="54"/>
        <v>11</v>
      </c>
      <c r="O1098" s="630">
        <f t="shared" si="55"/>
        <v>10</v>
      </c>
      <c r="P1098" s="631" t="str">
        <f t="shared" si="56"/>
        <v>Gastos_Gerais</v>
      </c>
    </row>
    <row r="1099" spans="1:16" hidden="1" x14ac:dyDescent="0.2">
      <c r="A1099" s="622">
        <f>IF(B1099="","",COUNT('Diário 3º PA'!$A$4:$A$4242)+COUNT('Diário 4º PA'!$A$4:$A$2224)+COUNT('Diário 5º PA'!$A$4:$A$5221)+ROW()-3)</f>
        <v>7350</v>
      </c>
      <c r="B1099" s="641">
        <v>44886</v>
      </c>
      <c r="C1099" s="638">
        <v>44866</v>
      </c>
      <c r="D1099" s="633" t="s">
        <v>115</v>
      </c>
      <c r="E1099" s="626" t="s">
        <v>298</v>
      </c>
      <c r="F1099" s="639">
        <v>4317.37</v>
      </c>
      <c r="G1099" s="626" t="s">
        <v>298</v>
      </c>
      <c r="H1099" s="626" t="s">
        <v>658</v>
      </c>
      <c r="I1099" s="627" t="s">
        <v>1415</v>
      </c>
      <c r="J1099" s="629" t="s">
        <v>704</v>
      </c>
      <c r="K1099" s="635" t="s">
        <v>428</v>
      </c>
      <c r="L1099" s="662" t="s">
        <v>9058</v>
      </c>
      <c r="M1099" s="641">
        <v>44876</v>
      </c>
      <c r="N1099" s="630">
        <f t="shared" si="54"/>
        <v>11</v>
      </c>
      <c r="O1099" s="630">
        <f t="shared" si="55"/>
        <v>11</v>
      </c>
      <c r="P1099" s="631" t="str">
        <f t="shared" si="56"/>
        <v>Gastos_Gerais</v>
      </c>
    </row>
    <row r="1100" spans="1:16" ht="36" hidden="1" x14ac:dyDescent="0.2">
      <c r="A1100" s="622">
        <f>IF(B1100="","",COUNT('Diário 3º PA'!$A$4:$A$4242)+COUNT('Diário 4º PA'!$A$4:$A$2224)+COUNT('Diário 5º PA'!$A$4:$A$5221)+ROW()-3)</f>
        <v>7351</v>
      </c>
      <c r="B1100" s="641">
        <v>44886</v>
      </c>
      <c r="C1100" s="638">
        <v>44866</v>
      </c>
      <c r="D1100" s="633" t="s">
        <v>115</v>
      </c>
      <c r="E1100" s="633" t="s">
        <v>268</v>
      </c>
      <c r="F1100" s="639">
        <v>330</v>
      </c>
      <c r="G1100" s="626" t="s">
        <v>6059</v>
      </c>
      <c r="H1100" s="633" t="s">
        <v>130</v>
      </c>
      <c r="I1100" s="633" t="s">
        <v>3586</v>
      </c>
      <c r="J1100" s="629" t="s">
        <v>704</v>
      </c>
      <c r="K1100" s="657" t="s">
        <v>428</v>
      </c>
      <c r="L1100" s="657">
        <v>2022119</v>
      </c>
      <c r="M1100" s="659">
        <v>44881</v>
      </c>
      <c r="N1100" s="630">
        <f t="shared" si="54"/>
        <v>11</v>
      </c>
      <c r="O1100" s="630">
        <f t="shared" si="55"/>
        <v>11</v>
      </c>
      <c r="P1100" s="631" t="str">
        <f t="shared" si="56"/>
        <v>Gastos_Gerais</v>
      </c>
    </row>
    <row r="1101" spans="1:16" ht="24" hidden="1" x14ac:dyDescent="0.2">
      <c r="A1101" s="622">
        <f>IF(B1101="","",COUNT('Diário 3º PA'!$A$4:$A$4242)+COUNT('Diário 4º PA'!$A$4:$A$2224)+COUNT('Diário 5º PA'!$A$4:$A$5221)+ROW()-3)</f>
        <v>7352</v>
      </c>
      <c r="B1101" s="641">
        <v>44886</v>
      </c>
      <c r="C1101" s="638">
        <v>44866</v>
      </c>
      <c r="D1101" s="625" t="s">
        <v>115</v>
      </c>
      <c r="E1101" s="626" t="s">
        <v>328</v>
      </c>
      <c r="F1101" s="645">
        <v>1500</v>
      </c>
      <c r="G1101" s="626" t="s">
        <v>1400</v>
      </c>
      <c r="H1101" s="626" t="s">
        <v>129</v>
      </c>
      <c r="I1101" s="627" t="s">
        <v>727</v>
      </c>
      <c r="J1101" s="629" t="s">
        <v>704</v>
      </c>
      <c r="K1101" s="634" t="s">
        <v>428</v>
      </c>
      <c r="L1101" s="628">
        <v>2004108</v>
      </c>
      <c r="M1101" s="623">
        <v>44887</v>
      </c>
      <c r="N1101" s="630">
        <f t="shared" si="54"/>
        <v>11</v>
      </c>
      <c r="O1101" s="630">
        <f t="shared" si="55"/>
        <v>11</v>
      </c>
      <c r="P1101" s="631" t="str">
        <f t="shared" si="56"/>
        <v>Gastos_Gerais</v>
      </c>
    </row>
    <row r="1102" spans="1:16" ht="24" hidden="1" x14ac:dyDescent="0.2">
      <c r="A1102" s="622">
        <f>IF(B1102="","",COUNT('Diário 3º PA'!$A$4:$A$4242)+COUNT('Diário 4º PA'!$A$4:$A$2224)+COUNT('Diário 5º PA'!$A$4:$A$5221)+ROW()-3)</f>
        <v>7353</v>
      </c>
      <c r="B1102" s="641">
        <v>44886</v>
      </c>
      <c r="C1102" s="638">
        <v>44866</v>
      </c>
      <c r="D1102" s="625" t="s">
        <v>115</v>
      </c>
      <c r="E1102" s="626" t="s">
        <v>328</v>
      </c>
      <c r="F1102" s="645">
        <v>1500</v>
      </c>
      <c r="G1102" s="626" t="s">
        <v>6099</v>
      </c>
      <c r="H1102" s="626" t="s">
        <v>136</v>
      </c>
      <c r="I1102" s="627" t="s">
        <v>727</v>
      </c>
      <c r="J1102" s="629" t="s">
        <v>704</v>
      </c>
      <c r="K1102" s="634" t="s">
        <v>428</v>
      </c>
      <c r="L1102" s="628">
        <v>2004092</v>
      </c>
      <c r="M1102" s="623">
        <v>44887</v>
      </c>
      <c r="N1102" s="630">
        <f t="shared" si="54"/>
        <v>11</v>
      </c>
      <c r="O1102" s="630">
        <f t="shared" si="55"/>
        <v>11</v>
      </c>
      <c r="P1102" s="631" t="str">
        <f t="shared" si="56"/>
        <v>Gastos_Gerais</v>
      </c>
    </row>
    <row r="1103" spans="1:16" ht="24" hidden="1" x14ac:dyDescent="0.2">
      <c r="A1103" s="622">
        <f>IF(B1103="","",COUNT('Diário 3º PA'!$A$4:$A$4242)+COUNT('Diário 4º PA'!$A$4:$A$2224)+COUNT('Diário 5º PA'!$A$4:$A$5221)+ROW()-3)</f>
        <v>7354</v>
      </c>
      <c r="B1103" s="641">
        <v>44886</v>
      </c>
      <c r="C1103" s="638">
        <v>44866</v>
      </c>
      <c r="D1103" s="625" t="s">
        <v>115</v>
      </c>
      <c r="E1103" s="626" t="s">
        <v>328</v>
      </c>
      <c r="F1103" s="645">
        <v>1500</v>
      </c>
      <c r="G1103" s="626" t="s">
        <v>1010</v>
      </c>
      <c r="H1103" s="626" t="s">
        <v>131</v>
      </c>
      <c r="I1103" s="627" t="s">
        <v>727</v>
      </c>
      <c r="J1103" s="629" t="s">
        <v>704</v>
      </c>
      <c r="K1103" s="634" t="s">
        <v>428</v>
      </c>
      <c r="L1103" s="628">
        <v>2004086</v>
      </c>
      <c r="M1103" s="623">
        <v>44887</v>
      </c>
      <c r="N1103" s="630">
        <f t="shared" si="54"/>
        <v>11</v>
      </c>
      <c r="O1103" s="630">
        <f t="shared" si="55"/>
        <v>11</v>
      </c>
      <c r="P1103" s="631" t="str">
        <f t="shared" si="56"/>
        <v>Gastos_Gerais</v>
      </c>
    </row>
    <row r="1104" spans="1:16" ht="24" hidden="1" x14ac:dyDescent="0.2">
      <c r="A1104" s="622">
        <f>IF(B1104="","",COUNT('Diário 3º PA'!$A$4:$A$4242)+COUNT('Diário 4º PA'!$A$4:$A$2224)+COUNT('Diário 5º PA'!$A$4:$A$5221)+ROW()-3)</f>
        <v>7355</v>
      </c>
      <c r="B1104" s="641">
        <v>44886</v>
      </c>
      <c r="C1104" s="638">
        <v>44866</v>
      </c>
      <c r="D1104" s="625" t="s">
        <v>115</v>
      </c>
      <c r="E1104" s="626" t="s">
        <v>328</v>
      </c>
      <c r="F1104" s="645">
        <v>1500</v>
      </c>
      <c r="G1104" s="626" t="s">
        <v>1085</v>
      </c>
      <c r="H1104" s="626" t="s">
        <v>138</v>
      </c>
      <c r="I1104" s="627" t="s">
        <v>727</v>
      </c>
      <c r="J1104" s="629" t="s">
        <v>704</v>
      </c>
      <c r="K1104" s="634" t="s">
        <v>428</v>
      </c>
      <c r="L1104" s="628">
        <v>2004069</v>
      </c>
      <c r="M1104" s="623">
        <v>44887</v>
      </c>
      <c r="N1104" s="630">
        <f t="shared" si="54"/>
        <v>11</v>
      </c>
      <c r="O1104" s="630">
        <f t="shared" si="55"/>
        <v>11</v>
      </c>
      <c r="P1104" s="631" t="str">
        <f t="shared" si="56"/>
        <v>Gastos_Gerais</v>
      </c>
    </row>
    <row r="1105" spans="1:16" ht="36" hidden="1" x14ac:dyDescent="0.2">
      <c r="A1105" s="622">
        <f>IF(B1105="","",COUNT('Diário 3º PA'!$A$4:$A$4242)+COUNT('Diário 4º PA'!$A$4:$A$2224)+COUNT('Diário 5º PA'!$A$4:$A$5221)+ROW()-3)</f>
        <v>7356</v>
      </c>
      <c r="B1105" s="641">
        <v>44886</v>
      </c>
      <c r="C1105" s="638">
        <v>44866</v>
      </c>
      <c r="D1105" s="625" t="s">
        <v>115</v>
      </c>
      <c r="E1105" s="626" t="s">
        <v>342</v>
      </c>
      <c r="F1105" s="672">
        <v>120</v>
      </c>
      <c r="G1105" s="626" t="s">
        <v>9059</v>
      </c>
      <c r="H1105" s="625" t="s">
        <v>136</v>
      </c>
      <c r="I1105" s="627" t="s">
        <v>8163</v>
      </c>
      <c r="J1105" s="634" t="s">
        <v>5990</v>
      </c>
      <c r="K1105" s="632" t="s">
        <v>1531</v>
      </c>
      <c r="L1105" s="628">
        <v>598990062</v>
      </c>
      <c r="M1105" s="623">
        <v>44886</v>
      </c>
      <c r="N1105" s="630">
        <f t="shared" si="54"/>
        <v>11</v>
      </c>
      <c r="O1105" s="630">
        <f t="shared" si="55"/>
        <v>11</v>
      </c>
      <c r="P1105" s="631" t="str">
        <f t="shared" si="56"/>
        <v>Gastos_Gerais</v>
      </c>
    </row>
    <row r="1106" spans="1:16" ht="24" x14ac:dyDescent="0.2">
      <c r="A1106" s="622">
        <f>IF(B1106="","",COUNT('Diário 3º PA'!$A$4:$A$4242)+COUNT('Diário 4º PA'!$A$4:$A$2224)+COUNT('Diário 5º PA'!$A$4:$A$5221)+ROW()-3)</f>
        <v>7357</v>
      </c>
      <c r="B1106" s="641">
        <v>44886</v>
      </c>
      <c r="C1106" s="638">
        <v>44866</v>
      </c>
      <c r="D1106" s="625" t="s">
        <v>115</v>
      </c>
      <c r="E1106" s="626" t="s">
        <v>342</v>
      </c>
      <c r="F1106" s="672">
        <v>120</v>
      </c>
      <c r="G1106" s="626" t="s">
        <v>9060</v>
      </c>
      <c r="H1106" s="625" t="s">
        <v>140</v>
      </c>
      <c r="I1106" s="627" t="s">
        <v>8561</v>
      </c>
      <c r="J1106" s="634" t="s">
        <v>5990</v>
      </c>
      <c r="K1106" s="632" t="s">
        <v>1531</v>
      </c>
      <c r="L1106" s="628">
        <v>598990062</v>
      </c>
      <c r="M1106" s="623">
        <v>44886</v>
      </c>
      <c r="N1106" s="630">
        <f t="shared" si="54"/>
        <v>11</v>
      </c>
      <c r="O1106" s="630">
        <f t="shared" si="55"/>
        <v>11</v>
      </c>
      <c r="P1106" s="631" t="str">
        <f t="shared" si="56"/>
        <v>Gastos_Gerais</v>
      </c>
    </row>
    <row r="1107" spans="1:16" ht="48" hidden="1" x14ac:dyDescent="0.2">
      <c r="A1107" s="622">
        <f>IF(B1107="","",COUNT('Diário 3º PA'!$A$4:$A$4242)+COUNT('Diário 4º PA'!$A$4:$A$2224)+COUNT('Diário 5º PA'!$A$4:$A$5221)+ROW()-3)</f>
        <v>7358</v>
      </c>
      <c r="B1107" s="641">
        <v>44886</v>
      </c>
      <c r="C1107" s="638">
        <v>44866</v>
      </c>
      <c r="D1107" s="626" t="s">
        <v>115</v>
      </c>
      <c r="E1107" s="626" t="s">
        <v>340</v>
      </c>
      <c r="F1107" s="669">
        <v>203.95</v>
      </c>
      <c r="G1107" s="626" t="s">
        <v>8741</v>
      </c>
      <c r="H1107" s="626" t="s">
        <v>128</v>
      </c>
      <c r="I1107" s="627" t="s">
        <v>8742</v>
      </c>
      <c r="J1107" s="634" t="s">
        <v>5990</v>
      </c>
      <c r="K1107" s="632" t="s">
        <v>1531</v>
      </c>
      <c r="L1107" s="628">
        <v>598990062</v>
      </c>
      <c r="M1107" s="623">
        <v>44886</v>
      </c>
      <c r="N1107" s="630">
        <f t="shared" si="54"/>
        <v>11</v>
      </c>
      <c r="O1107" s="630">
        <f t="shared" si="55"/>
        <v>11</v>
      </c>
      <c r="P1107" s="631" t="str">
        <f t="shared" si="56"/>
        <v>Gastos_Gerais</v>
      </c>
    </row>
    <row r="1108" spans="1:16" ht="48" hidden="1" x14ac:dyDescent="0.2">
      <c r="A1108" s="622">
        <f>IF(B1108="","",COUNT('Diário 3º PA'!$A$4:$A$4242)+COUNT('Diário 4º PA'!$A$4:$A$2224)+COUNT('Diário 5º PA'!$A$4:$A$5221)+ROW()-3)</f>
        <v>7359</v>
      </c>
      <c r="B1108" s="641">
        <v>44886</v>
      </c>
      <c r="C1108" s="638">
        <v>44866</v>
      </c>
      <c r="D1108" s="626" t="s">
        <v>115</v>
      </c>
      <c r="E1108" s="626" t="s">
        <v>342</v>
      </c>
      <c r="F1108" s="669">
        <v>180</v>
      </c>
      <c r="G1108" s="626" t="s">
        <v>8743</v>
      </c>
      <c r="H1108" s="626" t="s">
        <v>128</v>
      </c>
      <c r="I1108" s="627" t="s">
        <v>8742</v>
      </c>
      <c r="J1108" s="634" t="s">
        <v>5990</v>
      </c>
      <c r="K1108" s="632" t="s">
        <v>1531</v>
      </c>
      <c r="L1108" s="628">
        <v>598990062</v>
      </c>
      <c r="M1108" s="623">
        <v>44886</v>
      </c>
      <c r="N1108" s="630">
        <f t="shared" si="54"/>
        <v>11</v>
      </c>
      <c r="O1108" s="630">
        <f t="shared" si="55"/>
        <v>11</v>
      </c>
      <c r="P1108" s="631" t="str">
        <f t="shared" si="56"/>
        <v>Gastos_Gerais</v>
      </c>
    </row>
    <row r="1109" spans="1:16" ht="36" hidden="1" x14ac:dyDescent="0.2">
      <c r="A1109" s="622">
        <f>IF(B1109="","",COUNT('Diário 3º PA'!$A$4:$A$4242)+COUNT('Diário 4º PA'!$A$4:$A$2224)+COUNT('Diário 5º PA'!$A$4:$A$5221)+ROW()-3)</f>
        <v>7360</v>
      </c>
      <c r="B1109" s="641">
        <v>44886</v>
      </c>
      <c r="C1109" s="638">
        <v>44866</v>
      </c>
      <c r="D1109" s="625" t="s">
        <v>115</v>
      </c>
      <c r="E1109" s="626" t="s">
        <v>340</v>
      </c>
      <c r="F1109" s="672">
        <v>100.45</v>
      </c>
      <c r="G1109" s="626" t="s">
        <v>9061</v>
      </c>
      <c r="H1109" s="625" t="s">
        <v>129</v>
      </c>
      <c r="I1109" s="627" t="s">
        <v>9034</v>
      </c>
      <c r="J1109" s="634" t="s">
        <v>5990</v>
      </c>
      <c r="K1109" s="632" t="s">
        <v>1531</v>
      </c>
      <c r="L1109" s="628">
        <v>598990062</v>
      </c>
      <c r="M1109" s="623">
        <v>44886</v>
      </c>
      <c r="N1109" s="630">
        <f t="shared" si="54"/>
        <v>11</v>
      </c>
      <c r="O1109" s="630">
        <f t="shared" si="55"/>
        <v>11</v>
      </c>
      <c r="P1109" s="631" t="str">
        <f t="shared" si="56"/>
        <v>Gastos_Gerais</v>
      </c>
    </row>
    <row r="1110" spans="1:16" ht="24" hidden="1" x14ac:dyDescent="0.2">
      <c r="A1110" s="622">
        <f>IF(B1110="","",COUNT('Diário 3º PA'!$A$4:$A$4242)+COUNT('Diário 4º PA'!$A$4:$A$2224)+COUNT('Diário 5º PA'!$A$4:$A$5221)+ROW()-3)</f>
        <v>7361</v>
      </c>
      <c r="B1110" s="641">
        <v>44886</v>
      </c>
      <c r="C1110" s="638">
        <v>44866</v>
      </c>
      <c r="D1110" s="626" t="s">
        <v>104</v>
      </c>
      <c r="E1110" s="626" t="s">
        <v>189</v>
      </c>
      <c r="F1110" s="669">
        <v>2361.64</v>
      </c>
      <c r="G1110" s="627" t="s">
        <v>9062</v>
      </c>
      <c r="H1110" s="625" t="s">
        <v>135</v>
      </c>
      <c r="I1110" s="627" t="s">
        <v>9063</v>
      </c>
      <c r="J1110" s="634" t="s">
        <v>5990</v>
      </c>
      <c r="K1110" s="632" t="s">
        <v>1531</v>
      </c>
      <c r="L1110" s="628">
        <v>598990062</v>
      </c>
      <c r="M1110" s="623">
        <v>44886</v>
      </c>
      <c r="N1110" s="630">
        <f t="shared" si="54"/>
        <v>11</v>
      </c>
      <c r="O1110" s="630">
        <f t="shared" si="55"/>
        <v>11</v>
      </c>
      <c r="P1110" s="631" t="str">
        <f t="shared" si="56"/>
        <v>Gastos_com_Pessoal</v>
      </c>
    </row>
    <row r="1111" spans="1:16" ht="24" hidden="1" x14ac:dyDescent="0.2">
      <c r="A1111" s="622">
        <f>IF(B1111="","",COUNT('Diário 3º PA'!$A$4:$A$4242)+COUNT('Diário 4º PA'!$A$4:$A$2224)+COUNT('Diário 5º PA'!$A$4:$A$5221)+ROW()-3)</f>
        <v>7362</v>
      </c>
      <c r="B1111" s="641">
        <v>44886</v>
      </c>
      <c r="C1111" s="638">
        <v>44866</v>
      </c>
      <c r="D1111" s="626" t="s">
        <v>104</v>
      </c>
      <c r="E1111" s="626" t="s">
        <v>191</v>
      </c>
      <c r="F1111" s="669">
        <v>824.38</v>
      </c>
      <c r="G1111" s="627" t="s">
        <v>9064</v>
      </c>
      <c r="H1111" s="625" t="s">
        <v>135</v>
      </c>
      <c r="I1111" s="627" t="s">
        <v>9063</v>
      </c>
      <c r="J1111" s="634" t="s">
        <v>5990</v>
      </c>
      <c r="K1111" s="632" t="s">
        <v>1531</v>
      </c>
      <c r="L1111" s="628">
        <v>598990062</v>
      </c>
      <c r="M1111" s="623">
        <v>44886</v>
      </c>
      <c r="N1111" s="630">
        <f t="shared" si="54"/>
        <v>11</v>
      </c>
      <c r="O1111" s="630">
        <f t="shared" si="55"/>
        <v>11</v>
      </c>
      <c r="P1111" s="631" t="str">
        <f t="shared" si="56"/>
        <v>Gastos_com_Pessoal</v>
      </c>
    </row>
    <row r="1112" spans="1:16" ht="36" hidden="1" x14ac:dyDescent="0.2">
      <c r="A1112" s="622">
        <f>IF(B1112="","",COUNT('Diário 3º PA'!$A$4:$A$4242)+COUNT('Diário 4º PA'!$A$4:$A$2224)+COUNT('Diário 5º PA'!$A$4:$A$5221)+ROW()-3)</f>
        <v>7363</v>
      </c>
      <c r="B1112" s="641">
        <v>44887</v>
      </c>
      <c r="C1112" s="638">
        <v>44866</v>
      </c>
      <c r="D1112" s="626" t="s">
        <v>115</v>
      </c>
      <c r="E1112" s="626" t="s">
        <v>378</v>
      </c>
      <c r="F1112" s="639">
        <v>11.4</v>
      </c>
      <c r="G1112" s="626" t="s">
        <v>9065</v>
      </c>
      <c r="H1112" s="626" t="s">
        <v>137</v>
      </c>
      <c r="I1112" s="627" t="s">
        <v>9066</v>
      </c>
      <c r="J1112" s="634" t="s">
        <v>1464</v>
      </c>
      <c r="K1112" s="635" t="s">
        <v>428</v>
      </c>
      <c r="L1112" s="634">
        <v>2022161</v>
      </c>
      <c r="M1112" s="641">
        <v>44886</v>
      </c>
      <c r="N1112" s="630">
        <f t="shared" si="54"/>
        <v>11</v>
      </c>
      <c r="O1112" s="630">
        <f t="shared" si="55"/>
        <v>11</v>
      </c>
      <c r="P1112" s="631" t="str">
        <f t="shared" si="56"/>
        <v>Gastos_Gerais</v>
      </c>
    </row>
    <row r="1113" spans="1:16" ht="36" hidden="1" x14ac:dyDescent="0.2">
      <c r="A1113" s="622">
        <f>IF(B1113="","",COUNT('Diário 3º PA'!$A$4:$A$4242)+COUNT('Diário 4º PA'!$A$4:$A$2224)+COUNT('Diário 5º PA'!$A$4:$A$5221)+ROW()-3)</f>
        <v>7364</v>
      </c>
      <c r="B1113" s="641">
        <v>44887</v>
      </c>
      <c r="C1113" s="638">
        <v>44866</v>
      </c>
      <c r="D1113" s="633" t="s">
        <v>115</v>
      </c>
      <c r="E1113" s="633" t="s">
        <v>354</v>
      </c>
      <c r="F1113" s="639">
        <v>33923.49</v>
      </c>
      <c r="G1113" s="633" t="s">
        <v>9067</v>
      </c>
      <c r="H1113" s="627" t="s">
        <v>136</v>
      </c>
      <c r="I1113" s="627" t="s">
        <v>4639</v>
      </c>
      <c r="J1113" s="629" t="s">
        <v>704</v>
      </c>
      <c r="K1113" s="635" t="s">
        <v>428</v>
      </c>
      <c r="L1113" s="635">
        <v>202258</v>
      </c>
      <c r="M1113" s="637">
        <v>44882</v>
      </c>
      <c r="N1113" s="630">
        <f t="shared" si="54"/>
        <v>11</v>
      </c>
      <c r="O1113" s="630">
        <f t="shared" si="55"/>
        <v>11</v>
      </c>
      <c r="P1113" s="631" t="str">
        <f t="shared" si="56"/>
        <v>Gastos_Gerais</v>
      </c>
    </row>
    <row r="1114" spans="1:16" ht="24" hidden="1" x14ac:dyDescent="0.2">
      <c r="A1114" s="622">
        <f>IF(B1114="","",COUNT('Diário 3º PA'!$A$4:$A$4242)+COUNT('Diário 4º PA'!$A$4:$A$2224)+COUNT('Diário 5º PA'!$A$4:$A$5221)+ROW()-3)</f>
        <v>7365</v>
      </c>
      <c r="B1114" s="641">
        <v>44887</v>
      </c>
      <c r="C1114" s="638">
        <v>44866</v>
      </c>
      <c r="D1114" s="626" t="s">
        <v>115</v>
      </c>
      <c r="E1114" s="626" t="s">
        <v>318</v>
      </c>
      <c r="F1114" s="639">
        <v>498.1</v>
      </c>
      <c r="G1114" s="626" t="s">
        <v>9068</v>
      </c>
      <c r="H1114" s="626" t="s">
        <v>131</v>
      </c>
      <c r="I1114" s="627" t="s">
        <v>9069</v>
      </c>
      <c r="J1114" s="629" t="s">
        <v>704</v>
      </c>
      <c r="K1114" s="635" t="s">
        <v>428</v>
      </c>
      <c r="L1114" s="634">
        <v>594</v>
      </c>
      <c r="M1114" s="641">
        <v>44883</v>
      </c>
      <c r="N1114" s="630">
        <f t="shared" si="54"/>
        <v>11</v>
      </c>
      <c r="O1114" s="630">
        <f t="shared" si="55"/>
        <v>11</v>
      </c>
      <c r="P1114" s="631" t="str">
        <f t="shared" si="56"/>
        <v>Gastos_Gerais</v>
      </c>
    </row>
    <row r="1115" spans="1:16" ht="24" hidden="1" x14ac:dyDescent="0.2">
      <c r="A1115" s="622">
        <f>IF(B1115="","",COUNT('Diário 3º PA'!$A$4:$A$4242)+COUNT('Diário 4º PA'!$A$4:$A$2224)+COUNT('Diário 5º PA'!$A$4:$A$5221)+ROW()-3)</f>
        <v>7366</v>
      </c>
      <c r="B1115" s="641">
        <v>44887</v>
      </c>
      <c r="C1115" s="638">
        <v>44866</v>
      </c>
      <c r="D1115" s="625" t="s">
        <v>115</v>
      </c>
      <c r="E1115" s="626" t="s">
        <v>308</v>
      </c>
      <c r="F1115" s="645">
        <v>1895.21</v>
      </c>
      <c r="G1115" s="626" t="s">
        <v>5981</v>
      </c>
      <c r="H1115" s="625" t="s">
        <v>132</v>
      </c>
      <c r="I1115" s="627" t="s">
        <v>8174</v>
      </c>
      <c r="J1115" s="629" t="s">
        <v>704</v>
      </c>
      <c r="K1115" s="635" t="s">
        <v>428</v>
      </c>
      <c r="L1115" s="628">
        <v>34490</v>
      </c>
      <c r="M1115" s="623">
        <v>44881</v>
      </c>
      <c r="N1115" s="630">
        <f t="shared" si="54"/>
        <v>11</v>
      </c>
      <c r="O1115" s="630">
        <f t="shared" si="55"/>
        <v>11</v>
      </c>
      <c r="P1115" s="631" t="str">
        <f t="shared" si="56"/>
        <v>Gastos_Gerais</v>
      </c>
    </row>
    <row r="1116" spans="1:16" hidden="1" x14ac:dyDescent="0.2">
      <c r="A1116" s="622">
        <f>IF(B1116="","",COUNT('Diário 3º PA'!$A$4:$A$4242)+COUNT('Diário 4º PA'!$A$4:$A$2224)+COUNT('Diário 5º PA'!$A$4:$A$5221)+ROW()-3)</f>
        <v>7367</v>
      </c>
      <c r="B1116" s="641">
        <v>44887</v>
      </c>
      <c r="C1116" s="638">
        <v>44866</v>
      </c>
      <c r="D1116" s="625" t="s">
        <v>115</v>
      </c>
      <c r="E1116" s="626" t="s">
        <v>328</v>
      </c>
      <c r="F1116" s="645">
        <v>1500</v>
      </c>
      <c r="G1116" s="626" t="s">
        <v>1137</v>
      </c>
      <c r="H1116" s="626" t="s">
        <v>135</v>
      </c>
      <c r="I1116" s="627" t="s">
        <v>727</v>
      </c>
      <c r="J1116" s="629" t="s">
        <v>704</v>
      </c>
      <c r="K1116" s="634" t="s">
        <v>428</v>
      </c>
      <c r="L1116" s="628">
        <v>2004482</v>
      </c>
      <c r="M1116" s="623">
        <v>44888</v>
      </c>
      <c r="N1116" s="630">
        <f t="shared" si="54"/>
        <v>11</v>
      </c>
      <c r="O1116" s="630">
        <f t="shared" si="55"/>
        <v>11</v>
      </c>
      <c r="P1116" s="631" t="str">
        <f t="shared" si="56"/>
        <v>Gastos_Gerais</v>
      </c>
    </row>
    <row r="1117" spans="1:16" ht="24" hidden="1" x14ac:dyDescent="0.2">
      <c r="A1117" s="622">
        <f>IF(B1117="","",COUNT('Diário 3º PA'!$A$4:$A$4242)+COUNT('Diário 4º PA'!$A$4:$A$2224)+COUNT('Diário 5º PA'!$A$4:$A$5221)+ROW()-3)</f>
        <v>7368</v>
      </c>
      <c r="B1117" s="641">
        <v>44887</v>
      </c>
      <c r="C1117" s="638">
        <v>44866</v>
      </c>
      <c r="D1117" s="626" t="s">
        <v>115</v>
      </c>
      <c r="E1117" s="633" t="s">
        <v>342</v>
      </c>
      <c r="F1117" s="669">
        <v>151.41</v>
      </c>
      <c r="G1117" s="633" t="s">
        <v>9070</v>
      </c>
      <c r="H1117" s="626" t="s">
        <v>128</v>
      </c>
      <c r="I1117" s="627" t="s">
        <v>7998</v>
      </c>
      <c r="J1117" s="629" t="s">
        <v>704</v>
      </c>
      <c r="K1117" s="635" t="s">
        <v>428</v>
      </c>
      <c r="L1117" s="634">
        <v>20223587</v>
      </c>
      <c r="M1117" s="641">
        <v>44874</v>
      </c>
      <c r="N1117" s="630">
        <f t="shared" si="54"/>
        <v>11</v>
      </c>
      <c r="O1117" s="630">
        <f t="shared" si="55"/>
        <v>11</v>
      </c>
      <c r="P1117" s="631" t="str">
        <f t="shared" si="56"/>
        <v>Gastos_Gerais</v>
      </c>
    </row>
    <row r="1118" spans="1:16" ht="24" hidden="1" x14ac:dyDescent="0.2">
      <c r="A1118" s="622">
        <f>IF(B1118="","",COUNT('Diário 3º PA'!$A$4:$A$4242)+COUNT('Diário 4º PA'!$A$4:$A$2224)+COUNT('Diário 5º PA'!$A$4:$A$5221)+ROW()-3)</f>
        <v>7369</v>
      </c>
      <c r="B1118" s="641">
        <v>44887</v>
      </c>
      <c r="C1118" s="638">
        <v>44866</v>
      </c>
      <c r="D1118" s="626" t="s">
        <v>115</v>
      </c>
      <c r="E1118" s="626" t="s">
        <v>318</v>
      </c>
      <c r="F1118" s="639">
        <v>570.05999999999995</v>
      </c>
      <c r="G1118" s="626" t="s">
        <v>9068</v>
      </c>
      <c r="H1118" s="626" t="s">
        <v>135</v>
      </c>
      <c r="I1118" s="627" t="s">
        <v>9069</v>
      </c>
      <c r="J1118" s="629" t="s">
        <v>704</v>
      </c>
      <c r="K1118" s="635" t="s">
        <v>428</v>
      </c>
      <c r="L1118" s="634">
        <v>593</v>
      </c>
      <c r="M1118" s="641">
        <v>44883</v>
      </c>
      <c r="N1118" s="630">
        <f t="shared" si="54"/>
        <v>11</v>
      </c>
      <c r="O1118" s="630">
        <f t="shared" si="55"/>
        <v>11</v>
      </c>
      <c r="P1118" s="631" t="str">
        <f t="shared" si="56"/>
        <v>Gastos_Gerais</v>
      </c>
    </row>
    <row r="1119" spans="1:16" ht="36" x14ac:dyDescent="0.2">
      <c r="A1119" s="622">
        <f>IF(B1119="","",COUNT('Diário 3º PA'!$A$4:$A$4242)+COUNT('Diário 4º PA'!$A$4:$A$2224)+COUNT('Diário 5º PA'!$A$4:$A$5221)+ROW()-3)</f>
        <v>7370</v>
      </c>
      <c r="B1119" s="641">
        <v>44887</v>
      </c>
      <c r="C1119" s="638">
        <v>44866</v>
      </c>
      <c r="D1119" s="633" t="s">
        <v>115</v>
      </c>
      <c r="E1119" s="626" t="s">
        <v>354</v>
      </c>
      <c r="F1119" s="639">
        <v>65660.36</v>
      </c>
      <c r="G1119" s="626" t="s">
        <v>9071</v>
      </c>
      <c r="H1119" s="627" t="s">
        <v>140</v>
      </c>
      <c r="I1119" s="627" t="s">
        <v>4639</v>
      </c>
      <c r="J1119" s="629" t="s">
        <v>704</v>
      </c>
      <c r="K1119" s="635" t="s">
        <v>428</v>
      </c>
      <c r="L1119" s="635">
        <v>202259</v>
      </c>
      <c r="M1119" s="637">
        <v>44882</v>
      </c>
      <c r="N1119" s="630">
        <f t="shared" si="54"/>
        <v>11</v>
      </c>
      <c r="O1119" s="630">
        <f t="shared" si="55"/>
        <v>11</v>
      </c>
      <c r="P1119" s="631" t="str">
        <f t="shared" si="56"/>
        <v>Gastos_Gerais</v>
      </c>
    </row>
    <row r="1120" spans="1:16" x14ac:dyDescent="0.2">
      <c r="A1120" s="622">
        <f>IF(B1120="","",COUNT('Diário 3º PA'!$A$4:$A$4242)+COUNT('Diário 4º PA'!$A$4:$A$2224)+COUNT('Diário 5º PA'!$A$4:$A$5221)+ROW()-3)</f>
        <v>7371</v>
      </c>
      <c r="B1120" s="656">
        <v>44887</v>
      </c>
      <c r="C1120" s="642">
        <v>44866</v>
      </c>
      <c r="D1120" s="636" t="s">
        <v>115</v>
      </c>
      <c r="E1120" s="633" t="s">
        <v>302</v>
      </c>
      <c r="F1120" s="645">
        <v>15222.75</v>
      </c>
      <c r="G1120" s="633" t="s">
        <v>814</v>
      </c>
      <c r="H1120" s="625" t="s">
        <v>140</v>
      </c>
      <c r="I1120" s="627" t="s">
        <v>810</v>
      </c>
      <c r="J1120" s="629" t="s">
        <v>704</v>
      </c>
      <c r="K1120" s="635" t="s">
        <v>428</v>
      </c>
      <c r="L1120" s="628">
        <v>197</v>
      </c>
      <c r="M1120" s="623">
        <v>44883</v>
      </c>
      <c r="N1120" s="630">
        <f t="shared" si="54"/>
        <v>11</v>
      </c>
      <c r="O1120" s="630">
        <f t="shared" si="55"/>
        <v>11</v>
      </c>
      <c r="P1120" s="631" t="str">
        <f t="shared" si="56"/>
        <v>Gastos_Gerais</v>
      </c>
    </row>
    <row r="1121" spans="1:16" ht="24" hidden="1" x14ac:dyDescent="0.2">
      <c r="A1121" s="622">
        <f>IF(B1121="","",COUNT('Diário 3º PA'!$A$4:$A$4242)+COUNT('Diário 4º PA'!$A$4:$A$2224)+COUNT('Diário 5º PA'!$A$4:$A$5221)+ROW()-3)</f>
        <v>7372</v>
      </c>
      <c r="B1121" s="641">
        <v>44887</v>
      </c>
      <c r="C1121" s="638">
        <v>44866</v>
      </c>
      <c r="D1121" s="633" t="s">
        <v>115</v>
      </c>
      <c r="E1121" s="633" t="s">
        <v>298</v>
      </c>
      <c r="F1121" s="639">
        <v>921.95</v>
      </c>
      <c r="G1121" s="626" t="s">
        <v>298</v>
      </c>
      <c r="H1121" s="627" t="s">
        <v>137</v>
      </c>
      <c r="I1121" s="627" t="s">
        <v>574</v>
      </c>
      <c r="J1121" s="629" t="s">
        <v>704</v>
      </c>
      <c r="K1121" s="635" t="s">
        <v>428</v>
      </c>
      <c r="L1121" s="657">
        <v>26296</v>
      </c>
      <c r="M1121" s="659">
        <v>44874</v>
      </c>
      <c r="N1121" s="630">
        <f t="shared" si="54"/>
        <v>11</v>
      </c>
      <c r="O1121" s="630">
        <f t="shared" si="55"/>
        <v>11</v>
      </c>
      <c r="P1121" s="631" t="str">
        <f t="shared" si="56"/>
        <v>Gastos_Gerais</v>
      </c>
    </row>
    <row r="1122" spans="1:16" ht="36" hidden="1" x14ac:dyDescent="0.2">
      <c r="A1122" s="622">
        <f>IF(B1122="","",COUNT('Diário 3º PA'!$A$4:$A$4242)+COUNT('Diário 4º PA'!$A$4:$A$2224)+COUNT('Diário 5º PA'!$A$4:$A$5221)+ROW()-3)</f>
        <v>7373</v>
      </c>
      <c r="B1122" s="641">
        <v>44887</v>
      </c>
      <c r="C1122" s="638">
        <v>44866</v>
      </c>
      <c r="D1122" s="625" t="s">
        <v>115</v>
      </c>
      <c r="E1122" s="626" t="s">
        <v>342</v>
      </c>
      <c r="F1122" s="672">
        <v>120</v>
      </c>
      <c r="G1122" s="626" t="s">
        <v>9072</v>
      </c>
      <c r="H1122" s="625" t="s">
        <v>130</v>
      </c>
      <c r="I1122" s="627" t="s">
        <v>6461</v>
      </c>
      <c r="J1122" s="634" t="s">
        <v>5990</v>
      </c>
      <c r="K1122" s="632" t="s">
        <v>1531</v>
      </c>
      <c r="L1122" s="628">
        <v>799224897</v>
      </c>
      <c r="M1122" s="623">
        <v>44887</v>
      </c>
      <c r="N1122" s="630">
        <f t="shared" si="54"/>
        <v>11</v>
      </c>
      <c r="O1122" s="630">
        <f t="shared" si="55"/>
        <v>11</v>
      </c>
      <c r="P1122" s="631" t="str">
        <f t="shared" si="56"/>
        <v>Gastos_Gerais</v>
      </c>
    </row>
    <row r="1123" spans="1:16" ht="36" hidden="1" x14ac:dyDescent="0.2">
      <c r="A1123" s="622">
        <f>IF(B1123="","",COUNT('Diário 3º PA'!$A$4:$A$4242)+COUNT('Diário 4º PA'!$A$4:$A$2224)+COUNT('Diário 5º PA'!$A$4:$A$5221)+ROW()-3)</f>
        <v>7374</v>
      </c>
      <c r="B1123" s="641">
        <v>44887</v>
      </c>
      <c r="C1123" s="638">
        <v>44866</v>
      </c>
      <c r="D1123" s="625" t="s">
        <v>115</v>
      </c>
      <c r="E1123" s="626" t="s">
        <v>342</v>
      </c>
      <c r="F1123" s="672">
        <v>120</v>
      </c>
      <c r="G1123" s="626" t="s">
        <v>9073</v>
      </c>
      <c r="H1123" s="625" t="s">
        <v>130</v>
      </c>
      <c r="I1123" s="627" t="s">
        <v>8557</v>
      </c>
      <c r="J1123" s="634" t="s">
        <v>5990</v>
      </c>
      <c r="K1123" s="632" t="s">
        <v>1531</v>
      </c>
      <c r="L1123" s="628">
        <v>799224897</v>
      </c>
      <c r="M1123" s="623">
        <v>44887</v>
      </c>
      <c r="N1123" s="630">
        <f t="shared" si="54"/>
        <v>11</v>
      </c>
      <c r="O1123" s="630">
        <f t="shared" si="55"/>
        <v>11</v>
      </c>
      <c r="P1123" s="631" t="str">
        <f t="shared" si="56"/>
        <v>Gastos_Gerais</v>
      </c>
    </row>
    <row r="1124" spans="1:16" ht="36" hidden="1" x14ac:dyDescent="0.2">
      <c r="A1124" s="622">
        <f>IF(B1124="","",COUNT('Diário 3º PA'!$A$4:$A$4242)+COUNT('Diário 4º PA'!$A$4:$A$2224)+COUNT('Diário 5º PA'!$A$4:$A$5221)+ROW()-3)</f>
        <v>7375</v>
      </c>
      <c r="B1124" s="641">
        <v>44887</v>
      </c>
      <c r="C1124" s="638">
        <v>44866</v>
      </c>
      <c r="D1124" s="625" t="s">
        <v>115</v>
      </c>
      <c r="E1124" s="626" t="s">
        <v>342</v>
      </c>
      <c r="F1124" s="672">
        <v>120</v>
      </c>
      <c r="G1124" s="626" t="s">
        <v>9074</v>
      </c>
      <c r="H1124" s="625" t="s">
        <v>130</v>
      </c>
      <c r="I1124" s="627" t="s">
        <v>9075</v>
      </c>
      <c r="J1124" s="634" t="s">
        <v>5990</v>
      </c>
      <c r="K1124" s="632" t="s">
        <v>1531</v>
      </c>
      <c r="L1124" s="628">
        <v>799224897</v>
      </c>
      <c r="M1124" s="623">
        <v>44887</v>
      </c>
      <c r="N1124" s="630">
        <f t="shared" si="54"/>
        <v>11</v>
      </c>
      <c r="O1124" s="630">
        <f t="shared" si="55"/>
        <v>11</v>
      </c>
      <c r="P1124" s="631" t="str">
        <f t="shared" si="56"/>
        <v>Gastos_Gerais</v>
      </c>
    </row>
    <row r="1125" spans="1:16" ht="24" hidden="1" x14ac:dyDescent="0.2">
      <c r="A1125" s="622">
        <f>IF(B1125="","",COUNT('Diário 3º PA'!$A$4:$A$4242)+COUNT('Diário 4º PA'!$A$4:$A$2224)+COUNT('Diário 5º PA'!$A$4:$A$5221)+ROW()-3)</f>
        <v>7376</v>
      </c>
      <c r="B1125" s="641">
        <v>44887</v>
      </c>
      <c r="C1125" s="638">
        <v>44866</v>
      </c>
      <c r="D1125" s="626" t="s">
        <v>104</v>
      </c>
      <c r="E1125" s="626" t="s">
        <v>8186</v>
      </c>
      <c r="F1125" s="645">
        <v>223.53</v>
      </c>
      <c r="G1125" s="626" t="s">
        <v>8187</v>
      </c>
      <c r="H1125" s="625" t="s">
        <v>131</v>
      </c>
      <c r="I1125" s="627" t="s">
        <v>8582</v>
      </c>
      <c r="J1125" s="628" t="s">
        <v>1016</v>
      </c>
      <c r="K1125" s="632" t="s">
        <v>1017</v>
      </c>
      <c r="L1125" s="628" t="s">
        <v>9076</v>
      </c>
      <c r="M1125" s="623">
        <v>44838</v>
      </c>
      <c r="N1125" s="630">
        <f t="shared" si="54"/>
        <v>11</v>
      </c>
      <c r="O1125" s="630">
        <f t="shared" si="55"/>
        <v>11</v>
      </c>
      <c r="P1125" s="631" t="str">
        <f t="shared" si="56"/>
        <v>Gastos_com_Pessoal</v>
      </c>
    </row>
    <row r="1126" spans="1:16" ht="60" hidden="1" x14ac:dyDescent="0.2">
      <c r="A1126" s="622">
        <f>IF(B1126="","",COUNT('Diário 3º PA'!$A$4:$A$4242)+COUNT('Diário 4º PA'!$A$4:$A$2224)+COUNT('Diário 5º PA'!$A$4:$A$5221)+ROW()-3)</f>
        <v>7377</v>
      </c>
      <c r="B1126" s="641">
        <v>44888</v>
      </c>
      <c r="C1126" s="638">
        <v>44866</v>
      </c>
      <c r="D1126" s="626" t="s">
        <v>93</v>
      </c>
      <c r="E1126" s="626" t="s">
        <v>99</v>
      </c>
      <c r="F1126" s="639">
        <v>21.47</v>
      </c>
      <c r="G1126" s="626" t="s">
        <v>9077</v>
      </c>
      <c r="H1126" s="626" t="s">
        <v>537</v>
      </c>
      <c r="I1126" s="627" t="s">
        <v>3774</v>
      </c>
      <c r="J1126" s="634" t="s">
        <v>5990</v>
      </c>
      <c r="K1126" s="635"/>
      <c r="L1126" s="634"/>
      <c r="M1126" s="641">
        <v>44888</v>
      </c>
      <c r="N1126" s="630">
        <f t="shared" si="54"/>
        <v>11</v>
      </c>
      <c r="O1126" s="630">
        <f t="shared" si="55"/>
        <v>11</v>
      </c>
      <c r="P1126" s="631" t="str">
        <f t="shared" si="56"/>
        <v>Receitas</v>
      </c>
    </row>
    <row r="1127" spans="1:16" hidden="1" x14ac:dyDescent="0.2">
      <c r="A1127" s="622">
        <f>IF(B1127="","",COUNT('Diário 3º PA'!$A$4:$A$4242)+COUNT('Diário 4º PA'!$A$4:$A$2224)+COUNT('Diário 5º PA'!$A$4:$A$5221)+ROW()-3)</f>
        <v>7378</v>
      </c>
      <c r="B1127" s="641">
        <v>44888</v>
      </c>
      <c r="C1127" s="638">
        <v>44866</v>
      </c>
      <c r="D1127" s="625" t="s">
        <v>115</v>
      </c>
      <c r="E1127" s="626" t="s">
        <v>302</v>
      </c>
      <c r="F1127" s="645">
        <v>51832.34</v>
      </c>
      <c r="G1127" s="626" t="s">
        <v>813</v>
      </c>
      <c r="H1127" s="625" t="s">
        <v>135</v>
      </c>
      <c r="I1127" s="627" t="s">
        <v>810</v>
      </c>
      <c r="J1127" s="629" t="s">
        <v>704</v>
      </c>
      <c r="K1127" s="635" t="s">
        <v>428</v>
      </c>
      <c r="L1127" s="628">
        <v>198</v>
      </c>
      <c r="M1127" s="623">
        <v>44887</v>
      </c>
      <c r="N1127" s="630">
        <f t="shared" si="54"/>
        <v>11</v>
      </c>
      <c r="O1127" s="630">
        <f t="shared" si="55"/>
        <v>11</v>
      </c>
      <c r="P1127" s="631" t="str">
        <f t="shared" si="56"/>
        <v>Gastos_Gerais</v>
      </c>
    </row>
    <row r="1128" spans="1:16" ht="36" hidden="1" x14ac:dyDescent="0.2">
      <c r="A1128" s="622">
        <f>IF(B1128="","",COUNT('Diário 3º PA'!$A$4:$A$4242)+COUNT('Diário 4º PA'!$A$4:$A$2224)+COUNT('Diário 5º PA'!$A$4:$A$5221)+ROW()-3)</f>
        <v>7379</v>
      </c>
      <c r="B1128" s="641">
        <v>44888</v>
      </c>
      <c r="C1128" s="638">
        <v>44866</v>
      </c>
      <c r="D1128" s="626" t="s">
        <v>115</v>
      </c>
      <c r="E1128" s="627" t="s">
        <v>378</v>
      </c>
      <c r="F1128" s="639">
        <v>222.87</v>
      </c>
      <c r="G1128" s="627" t="s">
        <v>9078</v>
      </c>
      <c r="H1128" s="626" t="s">
        <v>131</v>
      </c>
      <c r="I1128" s="627" t="s">
        <v>9079</v>
      </c>
      <c r="J1128" s="634" t="s">
        <v>1464</v>
      </c>
      <c r="K1128" s="635" t="s">
        <v>428</v>
      </c>
      <c r="L1128" s="634">
        <v>92019</v>
      </c>
      <c r="M1128" s="641">
        <v>44879</v>
      </c>
      <c r="N1128" s="630">
        <f t="shared" si="54"/>
        <v>11</v>
      </c>
      <c r="O1128" s="630">
        <f t="shared" si="55"/>
        <v>11</v>
      </c>
      <c r="P1128" s="631" t="str">
        <f t="shared" si="56"/>
        <v>Gastos_Gerais</v>
      </c>
    </row>
    <row r="1129" spans="1:16" ht="24" hidden="1" x14ac:dyDescent="0.2">
      <c r="A1129" s="622">
        <f>IF(B1129="","",COUNT('Diário 3º PA'!$A$4:$A$4242)+COUNT('Diário 4º PA'!$A$4:$A$2224)+COUNT('Diário 5º PA'!$A$4:$A$5221)+ROW()-3)</f>
        <v>7380</v>
      </c>
      <c r="B1129" s="641">
        <v>44888</v>
      </c>
      <c r="C1129" s="638">
        <v>44866</v>
      </c>
      <c r="D1129" s="626" t="s">
        <v>115</v>
      </c>
      <c r="E1129" s="626" t="s">
        <v>306</v>
      </c>
      <c r="F1129" s="639">
        <v>349.5</v>
      </c>
      <c r="G1129" s="626" t="s">
        <v>9080</v>
      </c>
      <c r="H1129" s="626" t="s">
        <v>132</v>
      </c>
      <c r="I1129" s="627" t="s">
        <v>610</v>
      </c>
      <c r="J1129" s="634" t="s">
        <v>1464</v>
      </c>
      <c r="K1129" s="635" t="s">
        <v>428</v>
      </c>
      <c r="L1129" s="634">
        <v>100137</v>
      </c>
      <c r="M1129" s="641">
        <v>44887</v>
      </c>
      <c r="N1129" s="630">
        <f t="shared" si="54"/>
        <v>11</v>
      </c>
      <c r="O1129" s="630">
        <f t="shared" si="55"/>
        <v>11</v>
      </c>
      <c r="P1129" s="631" t="str">
        <f t="shared" si="56"/>
        <v>Gastos_Gerais</v>
      </c>
    </row>
    <row r="1130" spans="1:16" ht="36" hidden="1" x14ac:dyDescent="0.2">
      <c r="A1130" s="622">
        <f>IF(B1130="","",COUNT('Diário 3º PA'!$A$4:$A$4242)+COUNT('Diário 4º PA'!$A$4:$A$2224)+COUNT('Diário 5º PA'!$A$4:$A$5221)+ROW()-3)</f>
        <v>7381</v>
      </c>
      <c r="B1130" s="656">
        <v>44888</v>
      </c>
      <c r="C1130" s="642">
        <v>44866</v>
      </c>
      <c r="D1130" s="626" t="s">
        <v>117</v>
      </c>
      <c r="E1130" s="633" t="s">
        <v>385</v>
      </c>
      <c r="F1130" s="639">
        <v>637.9</v>
      </c>
      <c r="G1130" s="633" t="s">
        <v>9081</v>
      </c>
      <c r="H1130" s="626" t="s">
        <v>132</v>
      </c>
      <c r="I1130" s="627" t="s">
        <v>610</v>
      </c>
      <c r="J1130" s="634" t="s">
        <v>1464</v>
      </c>
      <c r="K1130" s="635" t="s">
        <v>428</v>
      </c>
      <c r="L1130" s="634">
        <v>100138</v>
      </c>
      <c r="M1130" s="641">
        <v>44887</v>
      </c>
      <c r="N1130" s="630">
        <f t="shared" si="54"/>
        <v>11</v>
      </c>
      <c r="O1130" s="630">
        <f t="shared" si="55"/>
        <v>11</v>
      </c>
      <c r="P1130" s="631" t="str">
        <f t="shared" si="56"/>
        <v>Aquisição_de_Bens_Permanentes</v>
      </c>
    </row>
    <row r="1131" spans="1:16" ht="24" hidden="1" x14ac:dyDescent="0.2">
      <c r="A1131" s="622">
        <f>IF(B1131="","",COUNT('Diário 3º PA'!$A$4:$A$4242)+COUNT('Diário 4º PA'!$A$4:$A$2224)+COUNT('Diário 5º PA'!$A$4:$A$5221)+ROW()-3)</f>
        <v>7382</v>
      </c>
      <c r="B1131" s="641">
        <v>44888</v>
      </c>
      <c r="C1131" s="638">
        <v>44866</v>
      </c>
      <c r="D1131" s="626" t="s">
        <v>115</v>
      </c>
      <c r="E1131" s="626" t="s">
        <v>306</v>
      </c>
      <c r="F1131" s="639">
        <v>375</v>
      </c>
      <c r="G1131" s="626" t="s">
        <v>9082</v>
      </c>
      <c r="H1131" s="626" t="s">
        <v>132</v>
      </c>
      <c r="I1131" s="627" t="s">
        <v>610</v>
      </c>
      <c r="J1131" s="634" t="s">
        <v>1464</v>
      </c>
      <c r="K1131" s="635" t="s">
        <v>428</v>
      </c>
      <c r="L1131" s="634">
        <v>100138</v>
      </c>
      <c r="M1131" s="641">
        <v>44887</v>
      </c>
      <c r="N1131" s="630">
        <f t="shared" si="54"/>
        <v>11</v>
      </c>
      <c r="O1131" s="630">
        <f t="shared" si="55"/>
        <v>11</v>
      </c>
      <c r="P1131" s="631" t="str">
        <f t="shared" si="56"/>
        <v>Gastos_Gerais</v>
      </c>
    </row>
    <row r="1132" spans="1:16" ht="24" hidden="1" x14ac:dyDescent="0.2">
      <c r="A1132" s="622">
        <f>IF(B1132="","",COUNT('Diário 3º PA'!$A$4:$A$4242)+COUNT('Diário 4º PA'!$A$4:$A$2224)+COUNT('Diário 5º PA'!$A$4:$A$5221)+ROW()-3)</f>
        <v>7383</v>
      </c>
      <c r="B1132" s="641">
        <v>44888</v>
      </c>
      <c r="C1132" s="638">
        <v>44866</v>
      </c>
      <c r="D1132" s="626" t="s">
        <v>115</v>
      </c>
      <c r="E1132" s="633" t="s">
        <v>272</v>
      </c>
      <c r="F1132" s="639">
        <v>152.6</v>
      </c>
      <c r="G1132" s="633" t="s">
        <v>9083</v>
      </c>
      <c r="H1132" s="626" t="s">
        <v>137</v>
      </c>
      <c r="I1132" s="627" t="s">
        <v>9084</v>
      </c>
      <c r="J1132" s="634" t="s">
        <v>1464</v>
      </c>
      <c r="K1132" s="635" t="s">
        <v>428</v>
      </c>
      <c r="L1132" s="634">
        <v>625</v>
      </c>
      <c r="M1132" s="641">
        <v>44887</v>
      </c>
      <c r="N1132" s="630">
        <f t="shared" si="54"/>
        <v>11</v>
      </c>
      <c r="O1132" s="630">
        <f t="shared" si="55"/>
        <v>11</v>
      </c>
      <c r="P1132" s="631" t="str">
        <f t="shared" si="56"/>
        <v>Gastos_Gerais</v>
      </c>
    </row>
    <row r="1133" spans="1:16" ht="36" hidden="1" x14ac:dyDescent="0.2">
      <c r="A1133" s="622">
        <f>IF(B1133="","",COUNT('Diário 3º PA'!$A$4:$A$4242)+COUNT('Diário 4º PA'!$A$4:$A$2224)+COUNT('Diário 5º PA'!$A$4:$A$5221)+ROW()-3)</f>
        <v>7384</v>
      </c>
      <c r="B1133" s="641">
        <v>44888</v>
      </c>
      <c r="C1133" s="638">
        <v>44866</v>
      </c>
      <c r="D1133" s="626" t="s">
        <v>115</v>
      </c>
      <c r="E1133" s="626" t="s">
        <v>378</v>
      </c>
      <c r="F1133" s="639">
        <v>339</v>
      </c>
      <c r="G1133" s="626" t="s">
        <v>9085</v>
      </c>
      <c r="H1133" s="626" t="s">
        <v>139</v>
      </c>
      <c r="I1133" s="627" t="s">
        <v>9086</v>
      </c>
      <c r="J1133" s="634" t="s">
        <v>1464</v>
      </c>
      <c r="K1133" s="635" t="s">
        <v>428</v>
      </c>
      <c r="L1133" s="634">
        <v>1129</v>
      </c>
      <c r="M1133" s="641">
        <v>44888</v>
      </c>
      <c r="N1133" s="630">
        <f t="shared" si="54"/>
        <v>11</v>
      </c>
      <c r="O1133" s="630">
        <f t="shared" si="55"/>
        <v>11</v>
      </c>
      <c r="P1133" s="631" t="str">
        <f t="shared" si="56"/>
        <v>Gastos_Gerais</v>
      </c>
    </row>
    <row r="1134" spans="1:16" ht="24" hidden="1" x14ac:dyDescent="0.2">
      <c r="A1134" s="622">
        <f>IF(B1134="","",COUNT('Diário 3º PA'!$A$4:$A$4242)+COUNT('Diário 4º PA'!$A$4:$A$2224)+COUNT('Diário 5º PA'!$A$4:$A$5221)+ROW()-3)</f>
        <v>7385</v>
      </c>
      <c r="B1134" s="656">
        <v>44888</v>
      </c>
      <c r="C1134" s="642">
        <v>44835</v>
      </c>
      <c r="D1134" s="633" t="s">
        <v>115</v>
      </c>
      <c r="E1134" s="633" t="s">
        <v>302</v>
      </c>
      <c r="F1134" s="639">
        <v>37057.1</v>
      </c>
      <c r="G1134" s="633" t="s">
        <v>6317</v>
      </c>
      <c r="H1134" s="633" t="s">
        <v>138</v>
      </c>
      <c r="I1134" s="633" t="s">
        <v>8426</v>
      </c>
      <c r="J1134" s="629" t="s">
        <v>704</v>
      </c>
      <c r="K1134" s="657" t="s">
        <v>428</v>
      </c>
      <c r="L1134" s="634">
        <v>1065</v>
      </c>
      <c r="M1134" s="641">
        <v>44882</v>
      </c>
      <c r="N1134" s="630">
        <f t="shared" si="54"/>
        <v>11</v>
      </c>
      <c r="O1134" s="630">
        <f t="shared" si="55"/>
        <v>10</v>
      </c>
      <c r="P1134" s="631" t="str">
        <f t="shared" si="56"/>
        <v>Gastos_Gerais</v>
      </c>
    </row>
    <row r="1135" spans="1:16" ht="24" hidden="1" x14ac:dyDescent="0.2">
      <c r="A1135" s="622">
        <f>IF(B1135="","",COUNT('Diário 3º PA'!$A$4:$A$4242)+COUNT('Diário 4º PA'!$A$4:$A$2224)+COUNT('Diário 5º PA'!$A$4:$A$5221)+ROW()-3)</f>
        <v>7386</v>
      </c>
      <c r="B1135" s="641">
        <v>44888</v>
      </c>
      <c r="C1135" s="638">
        <v>44835</v>
      </c>
      <c r="D1135" s="626" t="s">
        <v>115</v>
      </c>
      <c r="E1135" s="626" t="s">
        <v>302</v>
      </c>
      <c r="F1135" s="639">
        <v>23685.3</v>
      </c>
      <c r="G1135" s="626" t="s">
        <v>6325</v>
      </c>
      <c r="H1135" s="626" t="s">
        <v>137</v>
      </c>
      <c r="I1135" s="627" t="s">
        <v>8426</v>
      </c>
      <c r="J1135" s="629" t="s">
        <v>704</v>
      </c>
      <c r="K1135" s="657" t="s">
        <v>428</v>
      </c>
      <c r="L1135" s="634">
        <v>1066</v>
      </c>
      <c r="M1135" s="641">
        <v>44882</v>
      </c>
      <c r="N1135" s="630">
        <f t="shared" si="54"/>
        <v>11</v>
      </c>
      <c r="O1135" s="630">
        <f t="shared" si="55"/>
        <v>10</v>
      </c>
      <c r="P1135" s="631" t="str">
        <f t="shared" si="56"/>
        <v>Gastos_Gerais</v>
      </c>
    </row>
    <row r="1136" spans="1:16" ht="24" hidden="1" x14ac:dyDescent="0.2">
      <c r="A1136" s="622">
        <f>IF(B1136="","",COUNT('Diário 3º PA'!$A$4:$A$4242)+COUNT('Diário 4º PA'!$A$4:$A$2224)+COUNT('Diário 5º PA'!$A$4:$A$5221)+ROW()-3)</f>
        <v>7387</v>
      </c>
      <c r="B1136" s="641">
        <v>44888</v>
      </c>
      <c r="C1136" s="638">
        <v>44866</v>
      </c>
      <c r="D1136" s="626" t="s">
        <v>104</v>
      </c>
      <c r="E1136" s="626" t="s">
        <v>187</v>
      </c>
      <c r="F1136" s="639">
        <v>323.56</v>
      </c>
      <c r="G1136" s="626" t="s">
        <v>1019</v>
      </c>
      <c r="H1136" s="626" t="s">
        <v>128</v>
      </c>
      <c r="I1136" s="627" t="s">
        <v>9087</v>
      </c>
      <c r="J1136" s="634" t="s">
        <v>5990</v>
      </c>
      <c r="K1136" s="632" t="s">
        <v>1531</v>
      </c>
      <c r="L1136" s="634">
        <v>999389635</v>
      </c>
      <c r="M1136" s="641">
        <v>44888</v>
      </c>
      <c r="N1136" s="630">
        <f t="shared" si="54"/>
        <v>11</v>
      </c>
      <c r="O1136" s="630">
        <f t="shared" si="55"/>
        <v>11</v>
      </c>
      <c r="P1136" s="631" t="str">
        <f t="shared" si="56"/>
        <v>Gastos_com_Pessoal</v>
      </c>
    </row>
    <row r="1137" spans="1:16" ht="24" hidden="1" x14ac:dyDescent="0.2">
      <c r="A1137" s="622">
        <f>IF(B1137="","",COUNT('Diário 3º PA'!$A$4:$A$4242)+COUNT('Diário 4º PA'!$A$4:$A$2224)+COUNT('Diário 5º PA'!$A$4:$A$5221)+ROW()-3)</f>
        <v>7388</v>
      </c>
      <c r="B1137" s="641">
        <v>44888</v>
      </c>
      <c r="C1137" s="638">
        <v>44866</v>
      </c>
      <c r="D1137" s="626" t="s">
        <v>104</v>
      </c>
      <c r="E1137" s="626" t="s">
        <v>189</v>
      </c>
      <c r="F1137" s="639">
        <v>161.78</v>
      </c>
      <c r="G1137" s="626" t="s">
        <v>915</v>
      </c>
      <c r="H1137" s="626" t="s">
        <v>128</v>
      </c>
      <c r="I1137" s="627" t="s">
        <v>9087</v>
      </c>
      <c r="J1137" s="634" t="s">
        <v>5990</v>
      </c>
      <c r="K1137" s="632" t="s">
        <v>1531</v>
      </c>
      <c r="L1137" s="634">
        <v>999389635</v>
      </c>
      <c r="M1137" s="641">
        <v>44888</v>
      </c>
      <c r="N1137" s="630">
        <f t="shared" si="54"/>
        <v>11</v>
      </c>
      <c r="O1137" s="630">
        <f t="shared" si="55"/>
        <v>11</v>
      </c>
      <c r="P1137" s="631" t="str">
        <f t="shared" si="56"/>
        <v>Gastos_com_Pessoal</v>
      </c>
    </row>
    <row r="1138" spans="1:16" ht="24" hidden="1" x14ac:dyDescent="0.2">
      <c r="A1138" s="622">
        <f>IF(B1138="","",COUNT('Diário 3º PA'!$A$4:$A$4242)+COUNT('Diário 4º PA'!$A$4:$A$2224)+COUNT('Diário 5º PA'!$A$4:$A$5221)+ROW()-3)</f>
        <v>7389</v>
      </c>
      <c r="B1138" s="641">
        <v>44888</v>
      </c>
      <c r="C1138" s="638">
        <v>44866</v>
      </c>
      <c r="D1138" s="626" t="s">
        <v>104</v>
      </c>
      <c r="E1138" s="626" t="s">
        <v>191</v>
      </c>
      <c r="F1138" s="639">
        <v>53.93</v>
      </c>
      <c r="G1138" s="626" t="s">
        <v>918</v>
      </c>
      <c r="H1138" s="626" t="s">
        <v>128</v>
      </c>
      <c r="I1138" s="627" t="s">
        <v>9087</v>
      </c>
      <c r="J1138" s="634" t="s">
        <v>5990</v>
      </c>
      <c r="K1138" s="632" t="s">
        <v>1531</v>
      </c>
      <c r="L1138" s="634">
        <v>999389635</v>
      </c>
      <c r="M1138" s="641">
        <v>44888</v>
      </c>
      <c r="N1138" s="630">
        <f t="shared" si="54"/>
        <v>11</v>
      </c>
      <c r="O1138" s="630">
        <f t="shared" si="55"/>
        <v>11</v>
      </c>
      <c r="P1138" s="631" t="str">
        <f t="shared" si="56"/>
        <v>Gastos_com_Pessoal</v>
      </c>
    </row>
    <row r="1139" spans="1:16" ht="36" hidden="1" x14ac:dyDescent="0.2">
      <c r="A1139" s="622">
        <f>IF(B1139="","",COUNT('Diário 3º PA'!$A$4:$A$4242)+COUNT('Diário 4º PA'!$A$4:$A$2224)+COUNT('Diário 5º PA'!$A$4:$A$5221)+ROW()-3)</f>
        <v>7390</v>
      </c>
      <c r="B1139" s="641">
        <v>44888</v>
      </c>
      <c r="C1139" s="638">
        <v>44866</v>
      </c>
      <c r="D1139" s="626" t="s">
        <v>104</v>
      </c>
      <c r="E1139" s="626" t="s">
        <v>193</v>
      </c>
      <c r="F1139" s="639">
        <v>710.58</v>
      </c>
      <c r="G1139" s="626" t="s">
        <v>919</v>
      </c>
      <c r="H1139" s="626" t="s">
        <v>128</v>
      </c>
      <c r="I1139" s="627" t="s">
        <v>9087</v>
      </c>
      <c r="J1139" s="634" t="s">
        <v>5990</v>
      </c>
      <c r="K1139" s="632" t="s">
        <v>1531</v>
      </c>
      <c r="L1139" s="634">
        <v>999389635</v>
      </c>
      <c r="M1139" s="641">
        <v>44888</v>
      </c>
      <c r="N1139" s="630">
        <f t="shared" si="54"/>
        <v>11</v>
      </c>
      <c r="O1139" s="630">
        <f t="shared" si="55"/>
        <v>11</v>
      </c>
      <c r="P1139" s="631" t="str">
        <f t="shared" si="56"/>
        <v>Gastos_com_Pessoal</v>
      </c>
    </row>
    <row r="1140" spans="1:16" ht="24" hidden="1" x14ac:dyDescent="0.2">
      <c r="A1140" s="622">
        <f>IF(B1140="","",COUNT('Diário 3º PA'!$A$4:$A$4242)+COUNT('Diário 4º PA'!$A$4:$A$2224)+COUNT('Diário 5º PA'!$A$4:$A$5221)+ROW()-3)</f>
        <v>7391</v>
      </c>
      <c r="B1140" s="641">
        <v>44888</v>
      </c>
      <c r="C1140" s="638">
        <v>44866</v>
      </c>
      <c r="D1140" s="626" t="s">
        <v>104</v>
      </c>
      <c r="E1140" s="626" t="s">
        <v>187</v>
      </c>
      <c r="F1140" s="639">
        <v>3730.17</v>
      </c>
      <c r="G1140" s="626" t="s">
        <v>1019</v>
      </c>
      <c r="H1140" s="626" t="s">
        <v>130</v>
      </c>
      <c r="I1140" s="627" t="s">
        <v>4409</v>
      </c>
      <c r="J1140" s="634" t="s">
        <v>5990</v>
      </c>
      <c r="K1140" s="632" t="s">
        <v>1531</v>
      </c>
      <c r="L1140" s="634">
        <v>999389635</v>
      </c>
      <c r="M1140" s="641">
        <v>44888</v>
      </c>
      <c r="N1140" s="630">
        <f t="shared" si="54"/>
        <v>11</v>
      </c>
      <c r="O1140" s="630">
        <f t="shared" si="55"/>
        <v>11</v>
      </c>
      <c r="P1140" s="631" t="str">
        <f t="shared" si="56"/>
        <v>Gastos_com_Pessoal</v>
      </c>
    </row>
    <row r="1141" spans="1:16" ht="24" hidden="1" x14ac:dyDescent="0.2">
      <c r="A1141" s="622">
        <f>IF(B1141="","",COUNT('Diário 3º PA'!$A$4:$A$4242)+COUNT('Diário 4º PA'!$A$4:$A$2224)+COUNT('Diário 5º PA'!$A$4:$A$5221)+ROW()-3)</f>
        <v>7392</v>
      </c>
      <c r="B1141" s="641">
        <v>44888</v>
      </c>
      <c r="C1141" s="638">
        <v>44866</v>
      </c>
      <c r="D1141" s="626" t="s">
        <v>104</v>
      </c>
      <c r="E1141" s="626" t="s">
        <v>189</v>
      </c>
      <c r="F1141" s="639">
        <v>2462.44</v>
      </c>
      <c r="G1141" s="626" t="s">
        <v>915</v>
      </c>
      <c r="H1141" s="626" t="s">
        <v>130</v>
      </c>
      <c r="I1141" s="627" t="s">
        <v>4409</v>
      </c>
      <c r="J1141" s="634" t="s">
        <v>5990</v>
      </c>
      <c r="K1141" s="632" t="s">
        <v>1531</v>
      </c>
      <c r="L1141" s="634">
        <v>999389635</v>
      </c>
      <c r="M1141" s="641">
        <v>44888</v>
      </c>
      <c r="N1141" s="630">
        <f t="shared" si="54"/>
        <v>11</v>
      </c>
      <c r="O1141" s="630">
        <f t="shared" si="55"/>
        <v>11</v>
      </c>
      <c r="P1141" s="631" t="str">
        <f t="shared" si="56"/>
        <v>Gastos_com_Pessoal</v>
      </c>
    </row>
    <row r="1142" spans="1:16" ht="24" hidden="1" x14ac:dyDescent="0.2">
      <c r="A1142" s="622">
        <f>IF(B1142="","",COUNT('Diário 3º PA'!$A$4:$A$4242)+COUNT('Diário 4º PA'!$A$4:$A$2224)+COUNT('Diário 5º PA'!$A$4:$A$5221)+ROW()-3)</f>
        <v>7393</v>
      </c>
      <c r="B1142" s="641">
        <v>44888</v>
      </c>
      <c r="C1142" s="638">
        <v>44866</v>
      </c>
      <c r="D1142" s="626" t="s">
        <v>104</v>
      </c>
      <c r="E1142" s="626" t="s">
        <v>191</v>
      </c>
      <c r="F1142" s="639">
        <v>820.81</v>
      </c>
      <c r="G1142" s="626" t="s">
        <v>918</v>
      </c>
      <c r="H1142" s="626" t="s">
        <v>130</v>
      </c>
      <c r="I1142" s="627" t="s">
        <v>4409</v>
      </c>
      <c r="J1142" s="634" t="s">
        <v>5990</v>
      </c>
      <c r="K1142" s="632" t="s">
        <v>1531</v>
      </c>
      <c r="L1142" s="634">
        <v>999389635</v>
      </c>
      <c r="M1142" s="641">
        <v>44888</v>
      </c>
      <c r="N1142" s="630">
        <f t="shared" si="54"/>
        <v>11</v>
      </c>
      <c r="O1142" s="630">
        <f t="shared" si="55"/>
        <v>11</v>
      </c>
      <c r="P1142" s="631" t="str">
        <f t="shared" si="56"/>
        <v>Gastos_com_Pessoal</v>
      </c>
    </row>
    <row r="1143" spans="1:16" ht="36" hidden="1" x14ac:dyDescent="0.2">
      <c r="A1143" s="622">
        <f>IF(B1143="","",COUNT('Diário 3º PA'!$A$4:$A$4242)+COUNT('Diário 4º PA'!$A$4:$A$2224)+COUNT('Diário 5º PA'!$A$4:$A$5221)+ROW()-3)</f>
        <v>7394</v>
      </c>
      <c r="B1143" s="641">
        <v>44888</v>
      </c>
      <c r="C1143" s="638">
        <v>44866</v>
      </c>
      <c r="D1143" s="626" t="s">
        <v>104</v>
      </c>
      <c r="E1143" s="626" t="s">
        <v>193</v>
      </c>
      <c r="F1143" s="639">
        <v>9212.8799999999992</v>
      </c>
      <c r="G1143" s="626" t="s">
        <v>919</v>
      </c>
      <c r="H1143" s="626" t="s">
        <v>130</v>
      </c>
      <c r="I1143" s="627" t="s">
        <v>4409</v>
      </c>
      <c r="J1143" s="634" t="s">
        <v>5990</v>
      </c>
      <c r="K1143" s="632" t="s">
        <v>1531</v>
      </c>
      <c r="L1143" s="634">
        <v>999389635</v>
      </c>
      <c r="M1143" s="641">
        <v>44888</v>
      </c>
      <c r="N1143" s="630">
        <f t="shared" si="54"/>
        <v>11</v>
      </c>
      <c r="O1143" s="630">
        <f t="shared" si="55"/>
        <v>11</v>
      </c>
      <c r="P1143" s="631" t="str">
        <f t="shared" si="56"/>
        <v>Gastos_com_Pessoal</v>
      </c>
    </row>
    <row r="1144" spans="1:16" ht="24" hidden="1" x14ac:dyDescent="0.2">
      <c r="A1144" s="622">
        <f>IF(B1144="","",COUNT('Diário 3º PA'!$A$4:$A$4242)+COUNT('Diário 4º PA'!$A$4:$A$2224)+COUNT('Diário 5º PA'!$A$4:$A$5221)+ROW()-3)</f>
        <v>7395</v>
      </c>
      <c r="B1144" s="641">
        <v>44888</v>
      </c>
      <c r="C1144" s="638">
        <v>44866</v>
      </c>
      <c r="D1144" s="626" t="s">
        <v>104</v>
      </c>
      <c r="E1144" s="626" t="s">
        <v>187</v>
      </c>
      <c r="F1144" s="639">
        <v>5330.83</v>
      </c>
      <c r="G1144" s="626" t="s">
        <v>1019</v>
      </c>
      <c r="H1144" s="626" t="s">
        <v>129</v>
      </c>
      <c r="I1144" s="627" t="s">
        <v>2914</v>
      </c>
      <c r="J1144" s="634" t="s">
        <v>5990</v>
      </c>
      <c r="K1144" s="632" t="s">
        <v>1531</v>
      </c>
      <c r="L1144" s="634">
        <v>999389635</v>
      </c>
      <c r="M1144" s="641">
        <v>44888</v>
      </c>
      <c r="N1144" s="630">
        <f t="shared" si="54"/>
        <v>11</v>
      </c>
      <c r="O1144" s="630">
        <f t="shared" si="55"/>
        <v>11</v>
      </c>
      <c r="P1144" s="631" t="str">
        <f t="shared" si="56"/>
        <v>Gastos_com_Pessoal</v>
      </c>
    </row>
    <row r="1145" spans="1:16" ht="24" hidden="1" x14ac:dyDescent="0.2">
      <c r="A1145" s="622">
        <f>IF(B1145="","",COUNT('Diário 3º PA'!$A$4:$A$4242)+COUNT('Diário 4º PA'!$A$4:$A$2224)+COUNT('Diário 5º PA'!$A$4:$A$5221)+ROW()-3)</f>
        <v>7396</v>
      </c>
      <c r="B1145" s="641">
        <v>44888</v>
      </c>
      <c r="C1145" s="638">
        <v>44866</v>
      </c>
      <c r="D1145" s="626" t="s">
        <v>104</v>
      </c>
      <c r="E1145" s="626" t="s">
        <v>189</v>
      </c>
      <c r="F1145" s="639">
        <v>3876.97</v>
      </c>
      <c r="G1145" s="626" t="s">
        <v>915</v>
      </c>
      <c r="H1145" s="626" t="s">
        <v>129</v>
      </c>
      <c r="I1145" s="627" t="s">
        <v>2914</v>
      </c>
      <c r="J1145" s="634" t="s">
        <v>5990</v>
      </c>
      <c r="K1145" s="632" t="s">
        <v>1531</v>
      </c>
      <c r="L1145" s="634">
        <v>999389635</v>
      </c>
      <c r="M1145" s="641">
        <v>44888</v>
      </c>
      <c r="N1145" s="630">
        <f t="shared" si="54"/>
        <v>11</v>
      </c>
      <c r="O1145" s="630">
        <f t="shared" si="55"/>
        <v>11</v>
      </c>
      <c r="P1145" s="631" t="str">
        <f t="shared" si="56"/>
        <v>Gastos_com_Pessoal</v>
      </c>
    </row>
    <row r="1146" spans="1:16" ht="24" hidden="1" x14ac:dyDescent="0.2">
      <c r="A1146" s="622">
        <f>IF(B1146="","",COUNT('Diário 3º PA'!$A$4:$A$4242)+COUNT('Diário 4º PA'!$A$4:$A$2224)+COUNT('Diário 5º PA'!$A$4:$A$5221)+ROW()-3)</f>
        <v>7397</v>
      </c>
      <c r="B1146" s="641">
        <v>44888</v>
      </c>
      <c r="C1146" s="638">
        <v>44866</v>
      </c>
      <c r="D1146" s="626" t="s">
        <v>104</v>
      </c>
      <c r="E1146" s="626" t="s">
        <v>191</v>
      </c>
      <c r="F1146" s="639">
        <v>1292.32</v>
      </c>
      <c r="G1146" s="626" t="s">
        <v>918</v>
      </c>
      <c r="H1146" s="626" t="s">
        <v>129</v>
      </c>
      <c r="I1146" s="627" t="s">
        <v>2914</v>
      </c>
      <c r="J1146" s="634" t="s">
        <v>5990</v>
      </c>
      <c r="K1146" s="632" t="s">
        <v>1531</v>
      </c>
      <c r="L1146" s="634">
        <v>999389635</v>
      </c>
      <c r="M1146" s="641">
        <v>44888</v>
      </c>
      <c r="N1146" s="630">
        <f t="shared" si="54"/>
        <v>11</v>
      </c>
      <c r="O1146" s="630">
        <f t="shared" si="55"/>
        <v>11</v>
      </c>
      <c r="P1146" s="631" t="str">
        <f t="shared" si="56"/>
        <v>Gastos_com_Pessoal</v>
      </c>
    </row>
    <row r="1147" spans="1:16" ht="36" hidden="1" x14ac:dyDescent="0.2">
      <c r="A1147" s="622">
        <f>IF(B1147="","",COUNT('Diário 3º PA'!$A$4:$A$4242)+COUNT('Diário 4º PA'!$A$4:$A$2224)+COUNT('Diário 5º PA'!$A$4:$A$5221)+ROW()-3)</f>
        <v>7398</v>
      </c>
      <c r="B1147" s="641">
        <v>44888</v>
      </c>
      <c r="C1147" s="638">
        <v>44866</v>
      </c>
      <c r="D1147" s="626" t="s">
        <v>104</v>
      </c>
      <c r="E1147" s="626" t="s">
        <v>193</v>
      </c>
      <c r="F1147" s="639">
        <v>1732.45</v>
      </c>
      <c r="G1147" s="626" t="s">
        <v>919</v>
      </c>
      <c r="H1147" s="626" t="s">
        <v>129</v>
      </c>
      <c r="I1147" s="627" t="s">
        <v>2914</v>
      </c>
      <c r="J1147" s="634" t="s">
        <v>5990</v>
      </c>
      <c r="K1147" s="632" t="s">
        <v>1531</v>
      </c>
      <c r="L1147" s="634">
        <v>999389635</v>
      </c>
      <c r="M1147" s="641">
        <v>44888</v>
      </c>
      <c r="N1147" s="630">
        <f t="shared" si="54"/>
        <v>11</v>
      </c>
      <c r="O1147" s="630">
        <f t="shared" si="55"/>
        <v>11</v>
      </c>
      <c r="P1147" s="631" t="str">
        <f t="shared" si="56"/>
        <v>Gastos_com_Pessoal</v>
      </c>
    </row>
    <row r="1148" spans="1:16" ht="36" hidden="1" x14ac:dyDescent="0.2">
      <c r="A1148" s="622">
        <f>IF(B1148="","",COUNT('Diário 3º PA'!$A$4:$A$4242)+COUNT('Diário 4º PA'!$A$4:$A$2224)+COUNT('Diário 5º PA'!$A$4:$A$5221)+ROW()-3)</f>
        <v>7399</v>
      </c>
      <c r="B1148" s="641">
        <v>44888</v>
      </c>
      <c r="C1148" s="638">
        <v>44866</v>
      </c>
      <c r="D1148" s="625" t="s">
        <v>115</v>
      </c>
      <c r="E1148" s="626" t="s">
        <v>342</v>
      </c>
      <c r="F1148" s="672">
        <v>120</v>
      </c>
      <c r="G1148" s="626" t="s">
        <v>9088</v>
      </c>
      <c r="H1148" s="625" t="s">
        <v>131</v>
      </c>
      <c r="I1148" s="627" t="s">
        <v>9089</v>
      </c>
      <c r="J1148" s="634" t="s">
        <v>5990</v>
      </c>
      <c r="K1148" s="632" t="s">
        <v>1531</v>
      </c>
      <c r="L1148" s="634">
        <v>999389635</v>
      </c>
      <c r="M1148" s="641">
        <v>44888</v>
      </c>
      <c r="N1148" s="630">
        <f t="shared" si="54"/>
        <v>11</v>
      </c>
      <c r="O1148" s="630">
        <f t="shared" si="55"/>
        <v>11</v>
      </c>
      <c r="P1148" s="631" t="str">
        <f t="shared" si="56"/>
        <v>Gastos_Gerais</v>
      </c>
    </row>
    <row r="1149" spans="1:16" ht="36" hidden="1" x14ac:dyDescent="0.2">
      <c r="A1149" s="622">
        <f>IF(B1149="","",COUNT('Diário 3º PA'!$A$4:$A$4242)+COUNT('Diário 4º PA'!$A$4:$A$2224)+COUNT('Diário 5º PA'!$A$4:$A$5221)+ROW()-3)</f>
        <v>7400</v>
      </c>
      <c r="B1149" s="641">
        <v>44888</v>
      </c>
      <c r="C1149" s="638">
        <v>44866</v>
      </c>
      <c r="D1149" s="625" t="s">
        <v>115</v>
      </c>
      <c r="E1149" s="626" t="s">
        <v>342</v>
      </c>
      <c r="F1149" s="672">
        <v>120</v>
      </c>
      <c r="G1149" s="626" t="s">
        <v>9090</v>
      </c>
      <c r="H1149" s="626" t="s">
        <v>130</v>
      </c>
      <c r="I1149" s="627" t="s">
        <v>8646</v>
      </c>
      <c r="J1149" s="634" t="s">
        <v>5990</v>
      </c>
      <c r="K1149" s="632" t="s">
        <v>1531</v>
      </c>
      <c r="L1149" s="634">
        <v>999389635</v>
      </c>
      <c r="M1149" s="641">
        <v>44888</v>
      </c>
      <c r="N1149" s="630">
        <f t="shared" si="54"/>
        <v>11</v>
      </c>
      <c r="O1149" s="630">
        <f t="shared" si="55"/>
        <v>11</v>
      </c>
      <c r="P1149" s="631" t="str">
        <f t="shared" si="56"/>
        <v>Gastos_Gerais</v>
      </c>
    </row>
    <row r="1150" spans="1:16" ht="36" hidden="1" x14ac:dyDescent="0.2">
      <c r="A1150" s="622">
        <f>IF(B1150="","",COUNT('Diário 3º PA'!$A$4:$A$4242)+COUNT('Diário 4º PA'!$A$4:$A$2224)+COUNT('Diário 5º PA'!$A$4:$A$5221)+ROW()-3)</f>
        <v>7401</v>
      </c>
      <c r="B1150" s="641">
        <v>44888</v>
      </c>
      <c r="C1150" s="638">
        <v>44866</v>
      </c>
      <c r="D1150" s="625" t="s">
        <v>115</v>
      </c>
      <c r="E1150" s="626" t="s">
        <v>342</v>
      </c>
      <c r="F1150" s="672">
        <v>120</v>
      </c>
      <c r="G1150" s="626" t="s">
        <v>9091</v>
      </c>
      <c r="H1150" s="626" t="s">
        <v>136</v>
      </c>
      <c r="I1150" s="701" t="s">
        <v>8640</v>
      </c>
      <c r="J1150" s="634" t="s">
        <v>5990</v>
      </c>
      <c r="K1150" s="632" t="s">
        <v>1531</v>
      </c>
      <c r="L1150" s="634">
        <v>999389635</v>
      </c>
      <c r="M1150" s="641">
        <v>44888</v>
      </c>
      <c r="N1150" s="630">
        <f t="shared" si="54"/>
        <v>11</v>
      </c>
      <c r="O1150" s="630">
        <f t="shared" si="55"/>
        <v>11</v>
      </c>
      <c r="P1150" s="631" t="str">
        <f t="shared" si="56"/>
        <v>Gastos_Gerais</v>
      </c>
    </row>
    <row r="1151" spans="1:16" ht="24" hidden="1" x14ac:dyDescent="0.2">
      <c r="A1151" s="622">
        <f>IF(B1151="","",COUNT('Diário 3º PA'!$A$4:$A$4242)+COUNT('Diário 4º PA'!$A$4:$A$2224)+COUNT('Diário 5º PA'!$A$4:$A$5221)+ROW()-3)</f>
        <v>7402</v>
      </c>
      <c r="B1151" s="641">
        <v>44888</v>
      </c>
      <c r="C1151" s="638">
        <v>44866</v>
      </c>
      <c r="D1151" s="626" t="s">
        <v>104</v>
      </c>
      <c r="E1151" s="626" t="s">
        <v>8186</v>
      </c>
      <c r="F1151" s="645">
        <v>3267.61</v>
      </c>
      <c r="G1151" s="626" t="s">
        <v>8187</v>
      </c>
      <c r="H1151" s="626" t="s">
        <v>130</v>
      </c>
      <c r="I1151" s="627" t="s">
        <v>4409</v>
      </c>
      <c r="J1151" s="628" t="s">
        <v>1016</v>
      </c>
      <c r="K1151" s="632" t="s">
        <v>1017</v>
      </c>
      <c r="L1151" s="628" t="s">
        <v>9092</v>
      </c>
      <c r="M1151" s="641">
        <v>44888</v>
      </c>
      <c r="N1151" s="630">
        <f t="shared" si="54"/>
        <v>11</v>
      </c>
      <c r="O1151" s="630">
        <f t="shared" si="55"/>
        <v>11</v>
      </c>
      <c r="P1151" s="631" t="str">
        <f t="shared" si="56"/>
        <v>Gastos_com_Pessoal</v>
      </c>
    </row>
    <row r="1152" spans="1:16" ht="48" hidden="1" x14ac:dyDescent="0.2">
      <c r="A1152" s="622">
        <f>IF(B1152="","",COUNT('Diário 3º PA'!$A$4:$A$4242)+COUNT('Diário 4º PA'!$A$4:$A$2224)+COUNT('Diário 5º PA'!$A$4:$A$5221)+ROW()-3)</f>
        <v>7403</v>
      </c>
      <c r="B1152" s="656">
        <v>44889</v>
      </c>
      <c r="C1152" s="642">
        <v>44409</v>
      </c>
      <c r="D1152" s="636" t="s">
        <v>115</v>
      </c>
      <c r="E1152" s="633" t="s">
        <v>230</v>
      </c>
      <c r="F1152" s="639">
        <v>583.6</v>
      </c>
      <c r="G1152" s="633" t="s">
        <v>9093</v>
      </c>
      <c r="H1152" s="633" t="s">
        <v>135</v>
      </c>
      <c r="I1152" s="633" t="s">
        <v>5988</v>
      </c>
      <c r="J1152" s="629" t="s">
        <v>704</v>
      </c>
      <c r="K1152" s="635" t="s">
        <v>428</v>
      </c>
      <c r="L1152" s="634">
        <v>63288471</v>
      </c>
      <c r="M1152" s="623">
        <v>44790</v>
      </c>
      <c r="N1152" s="630">
        <f t="shared" si="54"/>
        <v>11</v>
      </c>
      <c r="O1152" s="630">
        <f t="shared" si="55"/>
        <v>-4</v>
      </c>
      <c r="P1152" s="631" t="str">
        <f t="shared" si="56"/>
        <v>Gastos_Gerais</v>
      </c>
    </row>
    <row r="1153" spans="1:16" ht="36" hidden="1" x14ac:dyDescent="0.2">
      <c r="A1153" s="622">
        <f>IF(B1153="","",COUNT('Diário 3º PA'!$A$4:$A$4242)+COUNT('Diário 4º PA'!$A$4:$A$2224)+COUNT('Diário 5º PA'!$A$4:$A$5221)+ROW()-3)</f>
        <v>7404</v>
      </c>
      <c r="B1153" s="641">
        <v>44889</v>
      </c>
      <c r="C1153" s="638">
        <v>44866</v>
      </c>
      <c r="D1153" s="626" t="s">
        <v>117</v>
      </c>
      <c r="E1153" s="626" t="s">
        <v>393</v>
      </c>
      <c r="F1153" s="645">
        <v>46524</v>
      </c>
      <c r="G1153" s="626" t="s">
        <v>8193</v>
      </c>
      <c r="H1153" s="625" t="s">
        <v>129</v>
      </c>
      <c r="I1153" s="627" t="s">
        <v>8194</v>
      </c>
      <c r="J1153" s="629" t="s">
        <v>704</v>
      </c>
      <c r="K1153" s="635" t="s">
        <v>428</v>
      </c>
      <c r="L1153" s="628">
        <v>35414</v>
      </c>
      <c r="M1153" s="623">
        <v>44883</v>
      </c>
      <c r="N1153" s="630">
        <f t="shared" si="54"/>
        <v>11</v>
      </c>
      <c r="O1153" s="630">
        <f t="shared" si="55"/>
        <v>11</v>
      </c>
      <c r="P1153" s="631" t="str">
        <f t="shared" si="56"/>
        <v>Aquisição_de_Bens_Permanentes</v>
      </c>
    </row>
    <row r="1154" spans="1:16" ht="24" hidden="1" x14ac:dyDescent="0.2">
      <c r="A1154" s="622">
        <f>IF(B1154="","",COUNT('Diário 3º PA'!$A$4:$A$4242)+COUNT('Diário 4º PA'!$A$4:$A$2224)+COUNT('Diário 5º PA'!$A$4:$A$5221)+ROW()-3)</f>
        <v>7405</v>
      </c>
      <c r="B1154" s="641">
        <v>44889</v>
      </c>
      <c r="C1154" s="638">
        <v>44896</v>
      </c>
      <c r="D1154" s="626" t="s">
        <v>104</v>
      </c>
      <c r="E1154" s="626" t="s">
        <v>204</v>
      </c>
      <c r="F1154" s="639">
        <v>2987.6</v>
      </c>
      <c r="G1154" s="633" t="s">
        <v>7941</v>
      </c>
      <c r="H1154" s="633" t="s">
        <v>129</v>
      </c>
      <c r="I1154" s="633" t="s">
        <v>4649</v>
      </c>
      <c r="J1154" s="629" t="s">
        <v>704</v>
      </c>
      <c r="K1154" s="657" t="s">
        <v>8571</v>
      </c>
      <c r="L1154" s="657">
        <v>65984</v>
      </c>
      <c r="M1154" s="641">
        <v>44890</v>
      </c>
      <c r="N1154" s="630">
        <f t="shared" si="54"/>
        <v>11</v>
      </c>
      <c r="O1154" s="630">
        <f t="shared" si="55"/>
        <v>12</v>
      </c>
      <c r="P1154" s="631" t="str">
        <f t="shared" si="56"/>
        <v>Gastos_com_Pessoal</v>
      </c>
    </row>
    <row r="1155" spans="1:16" ht="24" hidden="1" x14ac:dyDescent="0.2">
      <c r="A1155" s="622">
        <f>IF(B1155="","",COUNT('Diário 3º PA'!$A$4:$A$4242)+COUNT('Diário 4º PA'!$A$4:$A$2224)+COUNT('Diário 5º PA'!$A$4:$A$5221)+ROW()-3)</f>
        <v>7406</v>
      </c>
      <c r="B1155" s="641">
        <v>44889</v>
      </c>
      <c r="C1155" s="638">
        <v>44866</v>
      </c>
      <c r="D1155" s="625" t="s">
        <v>115</v>
      </c>
      <c r="E1155" s="626" t="s">
        <v>302</v>
      </c>
      <c r="F1155" s="639">
        <v>130.5</v>
      </c>
      <c r="G1155" s="626" t="s">
        <v>9094</v>
      </c>
      <c r="H1155" s="626" t="s">
        <v>130</v>
      </c>
      <c r="I1155" s="627" t="s">
        <v>3943</v>
      </c>
      <c r="J1155" s="629" t="s">
        <v>704</v>
      </c>
      <c r="K1155" s="635" t="s">
        <v>428</v>
      </c>
      <c r="L1155" s="634">
        <v>8212</v>
      </c>
      <c r="M1155" s="641">
        <v>44887</v>
      </c>
      <c r="N1155" s="630">
        <f t="shared" si="54"/>
        <v>11</v>
      </c>
      <c r="O1155" s="630">
        <f t="shared" si="55"/>
        <v>11</v>
      </c>
      <c r="P1155" s="631" t="str">
        <f t="shared" si="56"/>
        <v>Gastos_Gerais</v>
      </c>
    </row>
    <row r="1156" spans="1:16" hidden="1" x14ac:dyDescent="0.2">
      <c r="A1156" s="622">
        <f>IF(B1156="","",COUNT('Diário 3º PA'!$A$4:$A$4242)+COUNT('Diário 4º PA'!$A$4:$A$2224)+COUNT('Diário 5º PA'!$A$4:$A$5221)+ROW()-3)</f>
        <v>7407</v>
      </c>
      <c r="B1156" s="641">
        <v>44889</v>
      </c>
      <c r="C1156" s="638">
        <v>44866</v>
      </c>
      <c r="D1156" s="625" t="s">
        <v>115</v>
      </c>
      <c r="E1156" s="626" t="s">
        <v>302</v>
      </c>
      <c r="F1156" s="645">
        <v>23441.759999999998</v>
      </c>
      <c r="G1156" s="626" t="s">
        <v>8192</v>
      </c>
      <c r="H1156" s="625" t="s">
        <v>136</v>
      </c>
      <c r="I1156" s="627" t="s">
        <v>810</v>
      </c>
      <c r="J1156" s="629" t="s">
        <v>704</v>
      </c>
      <c r="K1156" s="635" t="s">
        <v>428</v>
      </c>
      <c r="L1156" s="628">
        <v>200</v>
      </c>
      <c r="M1156" s="623">
        <v>44888</v>
      </c>
      <c r="N1156" s="630">
        <f t="shared" si="54"/>
        <v>11</v>
      </c>
      <c r="O1156" s="630">
        <f t="shared" si="55"/>
        <v>11</v>
      </c>
      <c r="P1156" s="631" t="str">
        <f t="shared" si="56"/>
        <v>Gastos_Gerais</v>
      </c>
    </row>
    <row r="1157" spans="1:16" ht="24" hidden="1" x14ac:dyDescent="0.2">
      <c r="A1157" s="622">
        <f>IF(B1157="","",COUNT('Diário 3º PA'!$A$4:$A$4242)+COUNT('Diário 4º PA'!$A$4:$A$2224)+COUNT('Diário 5º PA'!$A$4:$A$5221)+ROW()-3)</f>
        <v>7408</v>
      </c>
      <c r="B1157" s="641">
        <v>44889</v>
      </c>
      <c r="C1157" s="638">
        <v>44896</v>
      </c>
      <c r="D1157" s="626" t="s">
        <v>104</v>
      </c>
      <c r="E1157" s="626" t="s">
        <v>204</v>
      </c>
      <c r="F1157" s="639">
        <v>2840.2</v>
      </c>
      <c r="G1157" s="633" t="s">
        <v>9095</v>
      </c>
      <c r="H1157" s="633" t="s">
        <v>129</v>
      </c>
      <c r="I1157" s="627" t="s">
        <v>3129</v>
      </c>
      <c r="J1157" s="629" t="s">
        <v>704</v>
      </c>
      <c r="K1157" s="635" t="s">
        <v>428</v>
      </c>
      <c r="L1157" s="657">
        <v>202222240</v>
      </c>
      <c r="M1157" s="641">
        <v>44893</v>
      </c>
      <c r="N1157" s="630">
        <f t="shared" ref="N1157:N1220" si="57">IF(B1157=0,0,IF(YEAR(B1157)=$O$1,MONTH(B1157)-$N$1+1,(YEAR(B1157)-$O$1)*12-$N$1+1+MONTH(B1157)))</f>
        <v>11</v>
      </c>
      <c r="O1157" s="630">
        <f t="shared" ref="O1157:O1220" si="58">IF(C1157=0,0,IF(YEAR(C1157)=$O$1,MONTH(C1157)-$N$1+1,(YEAR(C1157)-$O$1)*12-$N$1+1+MONTH(C1157)))</f>
        <v>12</v>
      </c>
      <c r="P1157" s="631" t="str">
        <f t="shared" ref="P1157:P1220" si="59">SUBSTITUTE(D1157," ","_")</f>
        <v>Gastos_com_Pessoal</v>
      </c>
    </row>
    <row r="1158" spans="1:16" hidden="1" x14ac:dyDescent="0.2">
      <c r="A1158" s="622">
        <f>IF(B1158="","",COUNT('Diário 3º PA'!$A$4:$A$4242)+COUNT('Diário 4º PA'!$A$4:$A$2224)+COUNT('Diário 5º PA'!$A$4:$A$5221)+ROW()-3)</f>
        <v>7409</v>
      </c>
      <c r="B1158" s="641">
        <v>44889</v>
      </c>
      <c r="C1158" s="638">
        <v>44866</v>
      </c>
      <c r="D1158" s="626" t="s">
        <v>115</v>
      </c>
      <c r="E1158" s="626" t="s">
        <v>364</v>
      </c>
      <c r="F1158" s="639">
        <v>1439.7</v>
      </c>
      <c r="G1158" s="626" t="s">
        <v>1079</v>
      </c>
      <c r="H1158" s="626" t="s">
        <v>133</v>
      </c>
      <c r="I1158" s="627" t="s">
        <v>2627</v>
      </c>
      <c r="J1158" s="629" t="s">
        <v>704</v>
      </c>
      <c r="K1158" s="635" t="s">
        <v>428</v>
      </c>
      <c r="L1158" s="634">
        <v>9977</v>
      </c>
      <c r="M1158" s="641">
        <v>44881</v>
      </c>
      <c r="N1158" s="630">
        <f t="shared" si="57"/>
        <v>11</v>
      </c>
      <c r="O1158" s="630">
        <f t="shared" si="58"/>
        <v>11</v>
      </c>
      <c r="P1158" s="631" t="str">
        <f t="shared" si="59"/>
        <v>Gastos_Gerais</v>
      </c>
    </row>
    <row r="1159" spans="1:16" ht="24" hidden="1" x14ac:dyDescent="0.2">
      <c r="A1159" s="622">
        <f>IF(B1159="","",COUNT('Diário 3º PA'!$A$4:$A$4242)+COUNT('Diário 4º PA'!$A$4:$A$2224)+COUNT('Diário 5º PA'!$A$4:$A$5221)+ROW()-3)</f>
        <v>7410</v>
      </c>
      <c r="B1159" s="641">
        <v>44889</v>
      </c>
      <c r="C1159" s="638">
        <v>44896</v>
      </c>
      <c r="D1159" s="626" t="s">
        <v>104</v>
      </c>
      <c r="E1159" s="626" t="s">
        <v>204</v>
      </c>
      <c r="F1159" s="639">
        <v>836.8</v>
      </c>
      <c r="G1159" s="633" t="s">
        <v>6508</v>
      </c>
      <c r="H1159" s="633" t="s">
        <v>139</v>
      </c>
      <c r="I1159" s="627" t="s">
        <v>6509</v>
      </c>
      <c r="J1159" s="634" t="s">
        <v>1464</v>
      </c>
      <c r="K1159" s="635" t="s">
        <v>774</v>
      </c>
      <c r="L1159" s="657" t="s">
        <v>666</v>
      </c>
      <c r="M1159" s="641">
        <v>44889</v>
      </c>
      <c r="N1159" s="630">
        <f t="shared" si="57"/>
        <v>11</v>
      </c>
      <c r="O1159" s="630">
        <f t="shared" si="58"/>
        <v>12</v>
      </c>
      <c r="P1159" s="631" t="str">
        <f t="shared" si="59"/>
        <v>Gastos_com_Pessoal</v>
      </c>
    </row>
    <row r="1160" spans="1:16" ht="24" hidden="1" x14ac:dyDescent="0.2">
      <c r="A1160" s="622">
        <f>IF(B1160="","",COUNT('Diário 3º PA'!$A$4:$A$4242)+COUNT('Diário 4º PA'!$A$4:$A$2224)+COUNT('Diário 5º PA'!$A$4:$A$5221)+ROW()-3)</f>
        <v>7411</v>
      </c>
      <c r="B1160" s="641">
        <v>44889</v>
      </c>
      <c r="C1160" s="638">
        <v>44866</v>
      </c>
      <c r="D1160" s="626" t="s">
        <v>115</v>
      </c>
      <c r="E1160" s="626" t="s">
        <v>318</v>
      </c>
      <c r="F1160" s="639">
        <v>62.06</v>
      </c>
      <c r="G1160" s="626" t="s">
        <v>9096</v>
      </c>
      <c r="H1160" s="626" t="s">
        <v>139</v>
      </c>
      <c r="I1160" s="627" t="s">
        <v>9097</v>
      </c>
      <c r="J1160" s="634" t="s">
        <v>1464</v>
      </c>
      <c r="K1160" s="635" t="s">
        <v>428</v>
      </c>
      <c r="L1160" s="634">
        <v>46</v>
      </c>
      <c r="M1160" s="641">
        <v>44888</v>
      </c>
      <c r="N1160" s="630">
        <f t="shared" si="57"/>
        <v>11</v>
      </c>
      <c r="O1160" s="630">
        <f t="shared" si="58"/>
        <v>11</v>
      </c>
      <c r="P1160" s="631" t="str">
        <f t="shared" si="59"/>
        <v>Gastos_Gerais</v>
      </c>
    </row>
    <row r="1161" spans="1:16" ht="36" hidden="1" x14ac:dyDescent="0.2">
      <c r="A1161" s="622">
        <f>IF(B1161="","",COUNT('Diário 3º PA'!$A$4:$A$4242)+COUNT('Diário 4º PA'!$A$4:$A$2224)+COUNT('Diário 5º PA'!$A$4:$A$5221)+ROW()-3)</f>
        <v>7412</v>
      </c>
      <c r="B1161" s="641">
        <v>44889</v>
      </c>
      <c r="C1161" s="638">
        <v>44896</v>
      </c>
      <c r="D1161" s="626" t="s">
        <v>104</v>
      </c>
      <c r="E1161" s="626" t="s">
        <v>204</v>
      </c>
      <c r="F1161" s="639">
        <v>1173</v>
      </c>
      <c r="G1161" s="633" t="s">
        <v>8565</v>
      </c>
      <c r="H1161" s="633" t="s">
        <v>132</v>
      </c>
      <c r="I1161" s="633" t="s">
        <v>1353</v>
      </c>
      <c r="J1161" s="634" t="s">
        <v>1464</v>
      </c>
      <c r="K1161" s="635" t="s">
        <v>428</v>
      </c>
      <c r="L1161" s="657">
        <v>194100</v>
      </c>
      <c r="M1161" s="641">
        <v>44895</v>
      </c>
      <c r="N1161" s="630">
        <f t="shared" si="57"/>
        <v>11</v>
      </c>
      <c r="O1161" s="630">
        <f t="shared" si="58"/>
        <v>12</v>
      </c>
      <c r="P1161" s="631" t="str">
        <f t="shared" si="59"/>
        <v>Gastos_com_Pessoal</v>
      </c>
    </row>
    <row r="1162" spans="1:16" ht="48" hidden="1" x14ac:dyDescent="0.2">
      <c r="A1162" s="622">
        <f>IF(B1162="","",COUNT('Diário 3º PA'!$A$4:$A$4242)+COUNT('Diário 4º PA'!$A$4:$A$2224)+COUNT('Diário 5º PA'!$A$4:$A$5221)+ROW()-3)</f>
        <v>7413</v>
      </c>
      <c r="B1162" s="641">
        <v>44889</v>
      </c>
      <c r="C1162" s="638">
        <v>44866</v>
      </c>
      <c r="D1162" s="626" t="s">
        <v>115</v>
      </c>
      <c r="E1162" s="626" t="s">
        <v>378</v>
      </c>
      <c r="F1162" s="639">
        <v>68</v>
      </c>
      <c r="G1162" s="626" t="s">
        <v>9098</v>
      </c>
      <c r="H1162" s="626" t="s">
        <v>137</v>
      </c>
      <c r="I1162" s="627" t="s">
        <v>9099</v>
      </c>
      <c r="J1162" s="634" t="s">
        <v>1464</v>
      </c>
      <c r="K1162" s="635" t="s">
        <v>428</v>
      </c>
      <c r="L1162" s="634">
        <v>94193</v>
      </c>
      <c r="M1162" s="641">
        <v>44888</v>
      </c>
      <c r="N1162" s="630">
        <f t="shared" si="57"/>
        <v>11</v>
      </c>
      <c r="O1162" s="630">
        <f t="shared" si="58"/>
        <v>11</v>
      </c>
      <c r="P1162" s="631" t="str">
        <f t="shared" si="59"/>
        <v>Gastos_Gerais</v>
      </c>
    </row>
    <row r="1163" spans="1:16" ht="24" hidden="1" x14ac:dyDescent="0.2">
      <c r="A1163" s="622">
        <f>IF(B1163="","",COUNT('Diário 3º PA'!$A$4:$A$4242)+COUNT('Diário 4º PA'!$A$4:$A$2224)+COUNT('Diário 5º PA'!$A$4:$A$5221)+ROW()-3)</f>
        <v>7414</v>
      </c>
      <c r="B1163" s="641">
        <v>44889</v>
      </c>
      <c r="C1163" s="638">
        <v>44866</v>
      </c>
      <c r="D1163" s="626" t="s">
        <v>115</v>
      </c>
      <c r="E1163" s="626" t="s">
        <v>318</v>
      </c>
      <c r="F1163" s="639">
        <v>135</v>
      </c>
      <c r="G1163" s="626" t="s">
        <v>9100</v>
      </c>
      <c r="H1163" s="626" t="s">
        <v>138</v>
      </c>
      <c r="I1163" s="627" t="s">
        <v>9101</v>
      </c>
      <c r="J1163" s="634" t="s">
        <v>1464</v>
      </c>
      <c r="K1163" s="635" t="s">
        <v>428</v>
      </c>
      <c r="L1163" s="634">
        <v>281</v>
      </c>
      <c r="M1163" s="641">
        <v>44883</v>
      </c>
      <c r="N1163" s="630">
        <f t="shared" si="57"/>
        <v>11</v>
      </c>
      <c r="O1163" s="630">
        <f t="shared" si="58"/>
        <v>11</v>
      </c>
      <c r="P1163" s="631" t="str">
        <f t="shared" si="59"/>
        <v>Gastos_Gerais</v>
      </c>
    </row>
    <row r="1164" spans="1:16" ht="24" hidden="1" x14ac:dyDescent="0.2">
      <c r="A1164" s="622">
        <f>IF(B1164="","",COUNT('Diário 3º PA'!$A$4:$A$4242)+COUNT('Diário 4º PA'!$A$4:$A$2224)+COUNT('Diário 5º PA'!$A$4:$A$5221)+ROW()-3)</f>
        <v>7415</v>
      </c>
      <c r="B1164" s="641">
        <v>44889</v>
      </c>
      <c r="C1164" s="638">
        <v>44896</v>
      </c>
      <c r="D1164" s="626" t="s">
        <v>104</v>
      </c>
      <c r="E1164" s="626" t="s">
        <v>204</v>
      </c>
      <c r="F1164" s="639">
        <v>1102.5</v>
      </c>
      <c r="G1164" s="633" t="s">
        <v>7084</v>
      </c>
      <c r="H1164" s="626" t="s">
        <v>132</v>
      </c>
      <c r="I1164" s="627" t="s">
        <v>3117</v>
      </c>
      <c r="J1164" s="634" t="s">
        <v>1464</v>
      </c>
      <c r="K1164" s="635" t="s">
        <v>428</v>
      </c>
      <c r="L1164" s="634" t="s">
        <v>9102</v>
      </c>
      <c r="M1164" s="641">
        <v>44893</v>
      </c>
      <c r="N1164" s="630">
        <f t="shared" si="57"/>
        <v>11</v>
      </c>
      <c r="O1164" s="630">
        <f t="shared" si="58"/>
        <v>12</v>
      </c>
      <c r="P1164" s="631" t="str">
        <f t="shared" si="59"/>
        <v>Gastos_com_Pessoal</v>
      </c>
    </row>
    <row r="1165" spans="1:16" ht="36" hidden="1" x14ac:dyDescent="0.2">
      <c r="A1165" s="622">
        <f>IF(B1165="","",COUNT('Diário 3º PA'!$A$4:$A$4242)+COUNT('Diário 4º PA'!$A$4:$A$2224)+COUNT('Diário 5º PA'!$A$4:$A$5221)+ROW()-3)</f>
        <v>7416</v>
      </c>
      <c r="B1165" s="641">
        <v>44889</v>
      </c>
      <c r="C1165" s="638">
        <v>44896</v>
      </c>
      <c r="D1165" s="626" t="s">
        <v>104</v>
      </c>
      <c r="E1165" s="626" t="s">
        <v>204</v>
      </c>
      <c r="F1165" s="639">
        <v>986</v>
      </c>
      <c r="G1165" s="633" t="s">
        <v>6503</v>
      </c>
      <c r="H1165" s="633" t="s">
        <v>130</v>
      </c>
      <c r="I1165" s="627" t="s">
        <v>6504</v>
      </c>
      <c r="J1165" s="634" t="s">
        <v>1464</v>
      </c>
      <c r="K1165" s="635" t="s">
        <v>428</v>
      </c>
      <c r="L1165" s="657">
        <v>202215121</v>
      </c>
      <c r="M1165" s="641">
        <v>44893</v>
      </c>
      <c r="N1165" s="630">
        <f t="shared" si="57"/>
        <v>11</v>
      </c>
      <c r="O1165" s="630">
        <f t="shared" si="58"/>
        <v>12</v>
      </c>
      <c r="P1165" s="631" t="str">
        <f t="shared" si="59"/>
        <v>Gastos_com_Pessoal</v>
      </c>
    </row>
    <row r="1166" spans="1:16" ht="36" hidden="1" x14ac:dyDescent="0.2">
      <c r="A1166" s="622">
        <f>IF(B1166="","",COUNT('Diário 3º PA'!$A$4:$A$4242)+COUNT('Diário 4º PA'!$A$4:$A$2224)+COUNT('Diário 5º PA'!$A$4:$A$5221)+ROW()-3)</f>
        <v>7417</v>
      </c>
      <c r="B1166" s="641">
        <v>44889</v>
      </c>
      <c r="C1166" s="638">
        <v>44866</v>
      </c>
      <c r="D1166" s="626" t="s">
        <v>115</v>
      </c>
      <c r="E1166" s="626" t="s">
        <v>370</v>
      </c>
      <c r="F1166" s="639">
        <v>120</v>
      </c>
      <c r="G1166" s="626" t="s">
        <v>9103</v>
      </c>
      <c r="H1166" s="626" t="s">
        <v>139</v>
      </c>
      <c r="I1166" s="627" t="s">
        <v>9104</v>
      </c>
      <c r="J1166" s="634" t="s">
        <v>1464</v>
      </c>
      <c r="K1166" s="635" t="s">
        <v>428</v>
      </c>
      <c r="L1166" s="634">
        <v>1768</v>
      </c>
      <c r="M1166" s="641">
        <v>44888</v>
      </c>
      <c r="N1166" s="630">
        <f t="shared" si="57"/>
        <v>11</v>
      </c>
      <c r="O1166" s="630">
        <f t="shared" si="58"/>
        <v>11</v>
      </c>
      <c r="P1166" s="631" t="str">
        <f t="shared" si="59"/>
        <v>Gastos_Gerais</v>
      </c>
    </row>
    <row r="1167" spans="1:16" ht="36" hidden="1" x14ac:dyDescent="0.2">
      <c r="A1167" s="622">
        <f>IF(B1167="","",COUNT('Diário 3º PA'!$A$4:$A$4242)+COUNT('Diário 4º PA'!$A$4:$A$2224)+COUNT('Diário 5º PA'!$A$4:$A$5221)+ROW()-3)</f>
        <v>7418</v>
      </c>
      <c r="B1167" s="641">
        <v>44889</v>
      </c>
      <c r="C1167" s="638">
        <v>44866</v>
      </c>
      <c r="D1167" s="626" t="s">
        <v>115</v>
      </c>
      <c r="E1167" s="626" t="s">
        <v>378</v>
      </c>
      <c r="F1167" s="639">
        <v>130</v>
      </c>
      <c r="G1167" s="626" t="s">
        <v>9105</v>
      </c>
      <c r="H1167" s="626" t="s">
        <v>130</v>
      </c>
      <c r="I1167" s="627" t="s">
        <v>9106</v>
      </c>
      <c r="J1167" s="634" t="s">
        <v>1464</v>
      </c>
      <c r="K1167" s="635" t="s">
        <v>428</v>
      </c>
      <c r="L1167" s="634">
        <v>2022177</v>
      </c>
      <c r="M1167" s="641">
        <v>44887</v>
      </c>
      <c r="N1167" s="630">
        <f t="shared" si="57"/>
        <v>11</v>
      </c>
      <c r="O1167" s="630">
        <f t="shared" si="58"/>
        <v>11</v>
      </c>
      <c r="P1167" s="631" t="str">
        <f t="shared" si="59"/>
        <v>Gastos_Gerais</v>
      </c>
    </row>
    <row r="1168" spans="1:16" ht="36" hidden="1" x14ac:dyDescent="0.2">
      <c r="A1168" s="622">
        <f>IF(B1168="","",COUNT('Diário 3º PA'!$A$4:$A$4242)+COUNT('Diário 4º PA'!$A$4:$A$2224)+COUNT('Diário 5º PA'!$A$4:$A$5221)+ROW()-3)</f>
        <v>7419</v>
      </c>
      <c r="B1168" s="641">
        <v>44889</v>
      </c>
      <c r="C1168" s="638">
        <v>44866</v>
      </c>
      <c r="D1168" s="625" t="s">
        <v>115</v>
      </c>
      <c r="E1168" s="626" t="s">
        <v>342</v>
      </c>
      <c r="F1168" s="669">
        <v>360</v>
      </c>
      <c r="G1168" s="626" t="s">
        <v>9107</v>
      </c>
      <c r="H1168" s="626" t="s">
        <v>135</v>
      </c>
      <c r="I1168" s="627" t="s">
        <v>9108</v>
      </c>
      <c r="J1168" s="629" t="s">
        <v>704</v>
      </c>
      <c r="K1168" s="635" t="s">
        <v>428</v>
      </c>
      <c r="L1168" s="634">
        <v>177412022</v>
      </c>
      <c r="M1168" s="641">
        <v>44883</v>
      </c>
      <c r="N1168" s="630">
        <f t="shared" si="57"/>
        <v>11</v>
      </c>
      <c r="O1168" s="630">
        <f t="shared" si="58"/>
        <v>11</v>
      </c>
      <c r="P1168" s="631" t="str">
        <f t="shared" si="59"/>
        <v>Gastos_Gerais</v>
      </c>
    </row>
    <row r="1169" spans="1:16" ht="24" hidden="1" x14ac:dyDescent="0.2">
      <c r="A1169" s="622">
        <f>IF(B1169="","",COUNT('Diário 3º PA'!$A$4:$A$4242)+COUNT('Diário 4º PA'!$A$4:$A$2224)+COUNT('Diário 5º PA'!$A$4:$A$5221)+ROW()-3)</f>
        <v>7420</v>
      </c>
      <c r="B1169" s="641">
        <v>44889</v>
      </c>
      <c r="C1169" s="638">
        <v>44866</v>
      </c>
      <c r="D1169" s="626" t="s">
        <v>115</v>
      </c>
      <c r="E1169" s="626" t="s">
        <v>318</v>
      </c>
      <c r="F1169" s="639">
        <v>126.3</v>
      </c>
      <c r="G1169" s="626" t="s">
        <v>9109</v>
      </c>
      <c r="H1169" s="626" t="s">
        <v>135</v>
      </c>
      <c r="I1169" s="627" t="s">
        <v>8632</v>
      </c>
      <c r="J1169" s="629" t="s">
        <v>704</v>
      </c>
      <c r="K1169" s="657" t="s">
        <v>428</v>
      </c>
      <c r="L1169" s="634">
        <v>306871</v>
      </c>
      <c r="M1169" s="641">
        <v>44876</v>
      </c>
      <c r="N1169" s="630">
        <f t="shared" si="57"/>
        <v>11</v>
      </c>
      <c r="O1169" s="630">
        <f t="shared" si="58"/>
        <v>11</v>
      </c>
      <c r="P1169" s="631" t="str">
        <f t="shared" si="59"/>
        <v>Gastos_Gerais</v>
      </c>
    </row>
    <row r="1170" spans="1:16" x14ac:dyDescent="0.2">
      <c r="A1170" s="622">
        <f>IF(B1170="","",COUNT('Diário 3º PA'!$A$4:$A$4242)+COUNT('Diário 4º PA'!$A$4:$A$2224)+COUNT('Diário 5º PA'!$A$4:$A$5221)+ROW()-3)</f>
        <v>7421</v>
      </c>
      <c r="B1170" s="641">
        <v>44889</v>
      </c>
      <c r="C1170" s="638">
        <v>44835</v>
      </c>
      <c r="D1170" s="625" t="s">
        <v>115</v>
      </c>
      <c r="E1170" s="626" t="s">
        <v>230</v>
      </c>
      <c r="F1170" s="639">
        <v>2112.64</v>
      </c>
      <c r="G1170" s="633" t="s">
        <v>230</v>
      </c>
      <c r="H1170" s="626" t="s">
        <v>140</v>
      </c>
      <c r="I1170" s="627" t="s">
        <v>5988</v>
      </c>
      <c r="J1170" s="629" t="s">
        <v>704</v>
      </c>
      <c r="K1170" s="635" t="s">
        <v>428</v>
      </c>
      <c r="L1170" s="634">
        <v>91595217</v>
      </c>
      <c r="M1170" s="623">
        <v>44885</v>
      </c>
      <c r="N1170" s="630">
        <f t="shared" si="57"/>
        <v>11</v>
      </c>
      <c r="O1170" s="630">
        <f t="shared" si="58"/>
        <v>10</v>
      </c>
      <c r="P1170" s="631" t="str">
        <f t="shared" si="59"/>
        <v>Gastos_Gerais</v>
      </c>
    </row>
    <row r="1171" spans="1:16" hidden="1" x14ac:dyDescent="0.2">
      <c r="A1171" s="622">
        <f>IF(B1171="","",COUNT('Diário 3º PA'!$A$4:$A$4242)+COUNT('Diário 4º PA'!$A$4:$A$2224)+COUNT('Diário 5º PA'!$A$4:$A$5221)+ROW()-3)</f>
        <v>7422</v>
      </c>
      <c r="B1171" s="641">
        <v>44889</v>
      </c>
      <c r="C1171" s="638">
        <v>44835</v>
      </c>
      <c r="D1171" s="625" t="s">
        <v>115</v>
      </c>
      <c r="E1171" s="626" t="s">
        <v>230</v>
      </c>
      <c r="F1171" s="639">
        <v>1648.75</v>
      </c>
      <c r="G1171" s="633" t="s">
        <v>230</v>
      </c>
      <c r="H1171" s="626" t="s">
        <v>136</v>
      </c>
      <c r="I1171" s="627" t="s">
        <v>5988</v>
      </c>
      <c r="J1171" s="629" t="s">
        <v>704</v>
      </c>
      <c r="K1171" s="635" t="s">
        <v>428</v>
      </c>
      <c r="L1171" s="634">
        <v>90497685</v>
      </c>
      <c r="M1171" s="623">
        <v>44869</v>
      </c>
      <c r="N1171" s="630">
        <f t="shared" si="57"/>
        <v>11</v>
      </c>
      <c r="O1171" s="630">
        <f t="shared" si="58"/>
        <v>10</v>
      </c>
      <c r="P1171" s="631" t="str">
        <f t="shared" si="59"/>
        <v>Gastos_Gerais</v>
      </c>
    </row>
    <row r="1172" spans="1:16" ht="72" hidden="1" x14ac:dyDescent="0.2">
      <c r="A1172" s="622">
        <f>IF(B1172="","",COUNT('Diário 3º PA'!$A$4:$A$4242)+COUNT('Diário 4º PA'!$A$4:$A$2224)+COUNT('Diário 5º PA'!$A$4:$A$5221)+ROW()-3)</f>
        <v>7423</v>
      </c>
      <c r="B1172" s="641">
        <v>44889</v>
      </c>
      <c r="C1172" s="638">
        <v>44866</v>
      </c>
      <c r="D1172" s="626" t="s">
        <v>115</v>
      </c>
      <c r="E1172" s="626" t="s">
        <v>342</v>
      </c>
      <c r="F1172" s="669">
        <v>360</v>
      </c>
      <c r="G1172" s="626" t="s">
        <v>8740</v>
      </c>
      <c r="H1172" s="626" t="s">
        <v>128</v>
      </c>
      <c r="I1172" s="627" t="s">
        <v>1280</v>
      </c>
      <c r="J1172" s="634" t="s">
        <v>5990</v>
      </c>
      <c r="K1172" s="632" t="s">
        <v>1531</v>
      </c>
      <c r="L1172" s="634">
        <v>199497004</v>
      </c>
      <c r="M1172" s="637">
        <v>44889</v>
      </c>
      <c r="N1172" s="630">
        <f t="shared" si="57"/>
        <v>11</v>
      </c>
      <c r="O1172" s="630">
        <f t="shared" si="58"/>
        <v>11</v>
      </c>
      <c r="P1172" s="631" t="str">
        <f t="shared" si="59"/>
        <v>Gastos_Gerais</v>
      </c>
    </row>
    <row r="1173" spans="1:16" ht="72" hidden="1" x14ac:dyDescent="0.2">
      <c r="A1173" s="622">
        <f>IF(B1173="","",COUNT('Diário 3º PA'!$A$4:$A$4242)+COUNT('Diário 4º PA'!$A$4:$A$2224)+COUNT('Diário 5º PA'!$A$4:$A$5221)+ROW()-3)</f>
        <v>7424</v>
      </c>
      <c r="B1173" s="641">
        <v>44889</v>
      </c>
      <c r="C1173" s="638">
        <v>44866</v>
      </c>
      <c r="D1173" s="626" t="s">
        <v>115</v>
      </c>
      <c r="E1173" s="626" t="s">
        <v>342</v>
      </c>
      <c r="F1173" s="669">
        <v>360</v>
      </c>
      <c r="G1173" s="626" t="s">
        <v>8740</v>
      </c>
      <c r="H1173" s="626" t="s">
        <v>128</v>
      </c>
      <c r="I1173" s="627" t="s">
        <v>2758</v>
      </c>
      <c r="J1173" s="634" t="s">
        <v>5990</v>
      </c>
      <c r="K1173" s="632" t="s">
        <v>1531</v>
      </c>
      <c r="L1173" s="634">
        <v>199497004</v>
      </c>
      <c r="M1173" s="637">
        <v>44889</v>
      </c>
      <c r="N1173" s="630">
        <f t="shared" si="57"/>
        <v>11</v>
      </c>
      <c r="O1173" s="630">
        <f t="shared" si="58"/>
        <v>11</v>
      </c>
      <c r="P1173" s="631" t="str">
        <f t="shared" si="59"/>
        <v>Gastos_Gerais</v>
      </c>
    </row>
    <row r="1174" spans="1:16" ht="72" hidden="1" x14ac:dyDescent="0.2">
      <c r="A1174" s="622">
        <f>IF(B1174="","",COUNT('Diário 3º PA'!$A$4:$A$4242)+COUNT('Diário 4º PA'!$A$4:$A$2224)+COUNT('Diário 5º PA'!$A$4:$A$5221)+ROW()-3)</f>
        <v>7425</v>
      </c>
      <c r="B1174" s="641">
        <v>44889</v>
      </c>
      <c r="C1174" s="638">
        <v>44866</v>
      </c>
      <c r="D1174" s="626" t="s">
        <v>115</v>
      </c>
      <c r="E1174" s="626" t="s">
        <v>342</v>
      </c>
      <c r="F1174" s="669">
        <v>360</v>
      </c>
      <c r="G1174" s="626" t="s">
        <v>8740</v>
      </c>
      <c r="H1174" s="626" t="s">
        <v>128</v>
      </c>
      <c r="I1174" s="627" t="s">
        <v>1630</v>
      </c>
      <c r="J1174" s="634" t="s">
        <v>5990</v>
      </c>
      <c r="K1174" s="632" t="s">
        <v>1531</v>
      </c>
      <c r="L1174" s="634">
        <v>199497004</v>
      </c>
      <c r="M1174" s="637">
        <v>44889</v>
      </c>
      <c r="N1174" s="630">
        <f t="shared" si="57"/>
        <v>11</v>
      </c>
      <c r="O1174" s="630">
        <f t="shared" si="58"/>
        <v>11</v>
      </c>
      <c r="P1174" s="631" t="str">
        <f t="shared" si="59"/>
        <v>Gastos_Gerais</v>
      </c>
    </row>
    <row r="1175" spans="1:16" ht="72" hidden="1" x14ac:dyDescent="0.2">
      <c r="A1175" s="622">
        <f>IF(B1175="","",COUNT('Diário 3º PA'!$A$4:$A$4242)+COUNT('Diário 4º PA'!$A$4:$A$2224)+COUNT('Diário 5º PA'!$A$4:$A$5221)+ROW()-3)</f>
        <v>7426</v>
      </c>
      <c r="B1175" s="641">
        <v>44889</v>
      </c>
      <c r="C1175" s="638">
        <v>44866</v>
      </c>
      <c r="D1175" s="626" t="s">
        <v>115</v>
      </c>
      <c r="E1175" s="626" t="s">
        <v>342</v>
      </c>
      <c r="F1175" s="669">
        <v>360</v>
      </c>
      <c r="G1175" s="626" t="s">
        <v>8740</v>
      </c>
      <c r="H1175" s="626" t="s">
        <v>128</v>
      </c>
      <c r="I1175" s="627" t="s">
        <v>2760</v>
      </c>
      <c r="J1175" s="634" t="s">
        <v>5990</v>
      </c>
      <c r="K1175" s="632" t="s">
        <v>1531</v>
      </c>
      <c r="L1175" s="634">
        <v>199497004</v>
      </c>
      <c r="M1175" s="637">
        <v>44889</v>
      </c>
      <c r="N1175" s="630">
        <f t="shared" si="57"/>
        <v>11</v>
      </c>
      <c r="O1175" s="630">
        <f t="shared" si="58"/>
        <v>11</v>
      </c>
      <c r="P1175" s="631" t="str">
        <f t="shared" si="59"/>
        <v>Gastos_Gerais</v>
      </c>
    </row>
    <row r="1176" spans="1:16" ht="72" hidden="1" x14ac:dyDescent="0.2">
      <c r="A1176" s="622">
        <f>IF(B1176="","",COUNT('Diário 3º PA'!$A$4:$A$4242)+COUNT('Diário 4º PA'!$A$4:$A$2224)+COUNT('Diário 5º PA'!$A$4:$A$5221)+ROW()-3)</f>
        <v>7427</v>
      </c>
      <c r="B1176" s="641">
        <v>44889</v>
      </c>
      <c r="C1176" s="638">
        <v>44866</v>
      </c>
      <c r="D1176" s="626" t="s">
        <v>115</v>
      </c>
      <c r="E1176" s="626" t="s">
        <v>342</v>
      </c>
      <c r="F1176" s="669">
        <v>360</v>
      </c>
      <c r="G1176" s="626" t="s">
        <v>8740</v>
      </c>
      <c r="H1176" s="626" t="s">
        <v>128</v>
      </c>
      <c r="I1176" s="627" t="s">
        <v>1627</v>
      </c>
      <c r="J1176" s="634" t="s">
        <v>5990</v>
      </c>
      <c r="K1176" s="632" t="s">
        <v>1531</v>
      </c>
      <c r="L1176" s="634">
        <v>199497004</v>
      </c>
      <c r="M1176" s="637">
        <v>44889</v>
      </c>
      <c r="N1176" s="630">
        <f t="shared" si="57"/>
        <v>11</v>
      </c>
      <c r="O1176" s="630">
        <f t="shared" si="58"/>
        <v>11</v>
      </c>
      <c r="P1176" s="631" t="str">
        <f t="shared" si="59"/>
        <v>Gastos_Gerais</v>
      </c>
    </row>
    <row r="1177" spans="1:16" ht="36" hidden="1" x14ac:dyDescent="0.2">
      <c r="A1177" s="622">
        <f>IF(B1177="","",COUNT('Diário 3º PA'!$A$4:$A$4242)+COUNT('Diário 4º PA'!$A$4:$A$2224)+COUNT('Diário 5º PA'!$A$4:$A$5221)+ROW()-3)</f>
        <v>7428</v>
      </c>
      <c r="B1177" s="641">
        <v>44889</v>
      </c>
      <c r="C1177" s="638">
        <v>44866</v>
      </c>
      <c r="D1177" s="626" t="s">
        <v>104</v>
      </c>
      <c r="E1177" s="626" t="s">
        <v>193</v>
      </c>
      <c r="F1177" s="639">
        <v>83.65</v>
      </c>
      <c r="G1177" s="626" t="s">
        <v>919</v>
      </c>
      <c r="H1177" s="626" t="s">
        <v>140</v>
      </c>
      <c r="I1177" s="627" t="s">
        <v>9110</v>
      </c>
      <c r="J1177" s="634" t="s">
        <v>5990</v>
      </c>
      <c r="K1177" s="632" t="s">
        <v>1531</v>
      </c>
      <c r="L1177" s="634">
        <v>199497004</v>
      </c>
      <c r="M1177" s="637">
        <v>44889</v>
      </c>
      <c r="N1177" s="630">
        <f t="shared" si="57"/>
        <v>11</v>
      </c>
      <c r="O1177" s="630">
        <f t="shared" si="58"/>
        <v>11</v>
      </c>
      <c r="P1177" s="631" t="str">
        <f t="shared" si="59"/>
        <v>Gastos_com_Pessoal</v>
      </c>
    </row>
    <row r="1178" spans="1:16" ht="24" hidden="1" x14ac:dyDescent="0.2">
      <c r="A1178" s="622">
        <f>IF(B1178="","",COUNT('Diário 3º PA'!$A$4:$A$4242)+COUNT('Diário 4º PA'!$A$4:$A$2224)+COUNT('Diário 5º PA'!$A$4:$A$5221)+ROW()-3)</f>
        <v>7429</v>
      </c>
      <c r="B1178" s="641">
        <v>44889</v>
      </c>
      <c r="C1178" s="638">
        <v>44866</v>
      </c>
      <c r="D1178" s="626" t="s">
        <v>104</v>
      </c>
      <c r="E1178" s="626" t="s">
        <v>8186</v>
      </c>
      <c r="F1178" s="639">
        <v>107.8</v>
      </c>
      <c r="G1178" s="626" t="s">
        <v>8187</v>
      </c>
      <c r="H1178" s="626" t="s">
        <v>128</v>
      </c>
      <c r="I1178" s="627" t="s">
        <v>9087</v>
      </c>
      <c r="J1178" s="628" t="s">
        <v>1016</v>
      </c>
      <c r="K1178" s="632" t="s">
        <v>1017</v>
      </c>
      <c r="L1178" s="670" t="s">
        <v>9111</v>
      </c>
      <c r="M1178" s="641">
        <v>44889</v>
      </c>
      <c r="N1178" s="630">
        <f t="shared" si="57"/>
        <v>11</v>
      </c>
      <c r="O1178" s="630">
        <f t="shared" si="58"/>
        <v>11</v>
      </c>
      <c r="P1178" s="631" t="str">
        <f t="shared" si="59"/>
        <v>Gastos_com_Pessoal</v>
      </c>
    </row>
    <row r="1179" spans="1:16" ht="24" hidden="1" x14ac:dyDescent="0.2">
      <c r="A1179" s="622">
        <f>IF(B1179="","",COUNT('Diário 3º PA'!$A$4:$A$4242)+COUNT('Diário 4º PA'!$A$4:$A$2224)+COUNT('Diário 5º PA'!$A$4:$A$5221)+ROW()-3)</f>
        <v>7430</v>
      </c>
      <c r="B1179" s="641">
        <v>44890</v>
      </c>
      <c r="C1179" s="642">
        <v>44896</v>
      </c>
      <c r="D1179" s="626" t="s">
        <v>104</v>
      </c>
      <c r="E1179" s="626" t="s">
        <v>204</v>
      </c>
      <c r="F1179" s="639">
        <v>248.86</v>
      </c>
      <c r="G1179" s="626" t="s">
        <v>8573</v>
      </c>
      <c r="H1179" s="626" t="s">
        <v>127</v>
      </c>
      <c r="I1179" s="627" t="s">
        <v>1330</v>
      </c>
      <c r="J1179" s="629" t="s">
        <v>704</v>
      </c>
      <c r="K1179" s="634" t="s">
        <v>704</v>
      </c>
      <c r="L1179" s="657" t="s">
        <v>9112</v>
      </c>
      <c r="M1179" s="659">
        <v>44890</v>
      </c>
      <c r="N1179" s="630">
        <f t="shared" si="57"/>
        <v>11</v>
      </c>
      <c r="O1179" s="630">
        <f t="shared" si="58"/>
        <v>12</v>
      </c>
      <c r="P1179" s="631" t="str">
        <f t="shared" si="59"/>
        <v>Gastos_com_Pessoal</v>
      </c>
    </row>
    <row r="1180" spans="1:16" ht="48" hidden="1" x14ac:dyDescent="0.2">
      <c r="A1180" s="622">
        <f>IF(B1180="","",COUNT('Diário 3º PA'!$A$4:$A$4242)+COUNT('Diário 4º PA'!$A$4:$A$2224)+COUNT('Diário 5º PA'!$A$4:$A$5221)+ROW()-3)</f>
        <v>7431</v>
      </c>
      <c r="B1180" s="641">
        <v>44890</v>
      </c>
      <c r="C1180" s="638">
        <v>44866</v>
      </c>
      <c r="D1180" s="626" t="s">
        <v>115</v>
      </c>
      <c r="E1180" s="626" t="s">
        <v>318</v>
      </c>
      <c r="F1180" s="639">
        <v>453.96</v>
      </c>
      <c r="G1180" s="626" t="s">
        <v>9113</v>
      </c>
      <c r="H1180" s="626" t="s">
        <v>138</v>
      </c>
      <c r="I1180" s="627" t="s">
        <v>9004</v>
      </c>
      <c r="J1180" s="629" t="s">
        <v>704</v>
      </c>
      <c r="K1180" s="635" t="s">
        <v>428</v>
      </c>
      <c r="L1180" s="634">
        <v>3222</v>
      </c>
      <c r="M1180" s="641">
        <v>44887</v>
      </c>
      <c r="N1180" s="630">
        <f t="shared" si="57"/>
        <v>11</v>
      </c>
      <c r="O1180" s="630">
        <f t="shared" si="58"/>
        <v>11</v>
      </c>
      <c r="P1180" s="631" t="str">
        <f t="shared" si="59"/>
        <v>Gastos_Gerais</v>
      </c>
    </row>
    <row r="1181" spans="1:16" ht="24" hidden="1" x14ac:dyDescent="0.2">
      <c r="A1181" s="622">
        <f>IF(B1181="","",COUNT('Diário 3º PA'!$A$4:$A$4242)+COUNT('Diário 4º PA'!$A$4:$A$2224)+COUNT('Diário 5º PA'!$A$4:$A$5221)+ROW()-3)</f>
        <v>7432</v>
      </c>
      <c r="B1181" s="641">
        <v>44890</v>
      </c>
      <c r="C1181" s="638">
        <v>44866</v>
      </c>
      <c r="D1181" s="626" t="s">
        <v>115</v>
      </c>
      <c r="E1181" s="626" t="s">
        <v>366</v>
      </c>
      <c r="F1181" s="639">
        <v>43.91</v>
      </c>
      <c r="G1181" s="626" t="s">
        <v>4644</v>
      </c>
      <c r="H1181" s="626" t="s">
        <v>138</v>
      </c>
      <c r="I1181" s="627" t="s">
        <v>9114</v>
      </c>
      <c r="J1181" s="634" t="s">
        <v>1464</v>
      </c>
      <c r="K1181" s="635" t="s">
        <v>428</v>
      </c>
      <c r="L1181" s="634">
        <v>10383</v>
      </c>
      <c r="M1181" s="641">
        <v>44890</v>
      </c>
      <c r="N1181" s="630">
        <f t="shared" si="57"/>
        <v>11</v>
      </c>
      <c r="O1181" s="630">
        <f t="shared" si="58"/>
        <v>11</v>
      </c>
      <c r="P1181" s="631" t="str">
        <f t="shared" si="59"/>
        <v>Gastos_Gerais</v>
      </c>
    </row>
    <row r="1182" spans="1:16" ht="24" hidden="1" x14ac:dyDescent="0.2">
      <c r="A1182" s="622">
        <f>IF(B1182="","",COUNT('Diário 3º PA'!$A$4:$A$4242)+COUNT('Diário 4º PA'!$A$4:$A$2224)+COUNT('Diário 5º PA'!$A$4:$A$5221)+ROW()-3)</f>
        <v>7433</v>
      </c>
      <c r="B1182" s="641">
        <v>44890</v>
      </c>
      <c r="C1182" s="638">
        <v>44866</v>
      </c>
      <c r="D1182" s="633" t="s">
        <v>115</v>
      </c>
      <c r="E1182" s="626" t="s">
        <v>378</v>
      </c>
      <c r="F1182" s="639">
        <v>263.2</v>
      </c>
      <c r="G1182" s="626" t="s">
        <v>9115</v>
      </c>
      <c r="H1182" s="627" t="s">
        <v>133</v>
      </c>
      <c r="I1182" s="627" t="s">
        <v>9116</v>
      </c>
      <c r="J1182" s="629" t="s">
        <v>704</v>
      </c>
      <c r="K1182" s="635" t="s">
        <v>428</v>
      </c>
      <c r="L1182" s="634">
        <v>35574</v>
      </c>
      <c r="M1182" s="641">
        <v>44887</v>
      </c>
      <c r="N1182" s="630">
        <f t="shared" si="57"/>
        <v>11</v>
      </c>
      <c r="O1182" s="630">
        <f t="shared" si="58"/>
        <v>11</v>
      </c>
      <c r="P1182" s="631" t="str">
        <f t="shared" si="59"/>
        <v>Gastos_Gerais</v>
      </c>
    </row>
    <row r="1183" spans="1:16" ht="36" hidden="1" x14ac:dyDescent="0.2">
      <c r="A1183" s="622">
        <f>IF(B1183="","",COUNT('Diário 3º PA'!$A$4:$A$4242)+COUNT('Diário 4º PA'!$A$4:$A$2224)+COUNT('Diário 5º PA'!$A$4:$A$5221)+ROW()-3)</f>
        <v>7434</v>
      </c>
      <c r="B1183" s="641">
        <v>44890</v>
      </c>
      <c r="C1183" s="638">
        <v>44896</v>
      </c>
      <c r="D1183" s="626" t="s">
        <v>104</v>
      </c>
      <c r="E1183" s="626" t="s">
        <v>204</v>
      </c>
      <c r="F1183" s="639">
        <v>40751.910000000003</v>
      </c>
      <c r="G1183" s="633" t="s">
        <v>9117</v>
      </c>
      <c r="H1183" s="633" t="s">
        <v>127</v>
      </c>
      <c r="I1183" s="627" t="s">
        <v>1299</v>
      </c>
      <c r="J1183" s="629" t="s">
        <v>704</v>
      </c>
      <c r="K1183" s="635" t="s">
        <v>428</v>
      </c>
      <c r="L1183" s="657">
        <v>2022348018</v>
      </c>
      <c r="M1183" s="641">
        <v>44894</v>
      </c>
      <c r="N1183" s="630">
        <f t="shared" si="57"/>
        <v>11</v>
      </c>
      <c r="O1183" s="630">
        <f t="shared" si="58"/>
        <v>12</v>
      </c>
      <c r="P1183" s="631" t="str">
        <f t="shared" si="59"/>
        <v>Gastos_com_Pessoal</v>
      </c>
    </row>
    <row r="1184" spans="1:16" hidden="1" x14ac:dyDescent="0.2">
      <c r="A1184" s="622">
        <f>IF(B1184="","",COUNT('Diário 3º PA'!$A$4:$A$4242)+COUNT('Diário 4º PA'!$A$4:$A$2224)+COUNT('Diário 5º PA'!$A$4:$A$5221)+ROW()-3)</f>
        <v>7435</v>
      </c>
      <c r="B1184" s="641">
        <v>44890</v>
      </c>
      <c r="C1184" s="638">
        <v>44835</v>
      </c>
      <c r="D1184" s="633" t="s">
        <v>115</v>
      </c>
      <c r="E1184" s="626" t="s">
        <v>230</v>
      </c>
      <c r="F1184" s="639">
        <v>7240.61</v>
      </c>
      <c r="G1184" s="633" t="s">
        <v>230</v>
      </c>
      <c r="H1184" s="626" t="s">
        <v>133</v>
      </c>
      <c r="I1184" s="627" t="s">
        <v>5988</v>
      </c>
      <c r="J1184" s="629" t="s">
        <v>704</v>
      </c>
      <c r="K1184" s="635" t="s">
        <v>428</v>
      </c>
      <c r="L1184" s="634">
        <v>90292304</v>
      </c>
      <c r="M1184" s="623">
        <v>44868</v>
      </c>
      <c r="N1184" s="630">
        <f t="shared" si="57"/>
        <v>11</v>
      </c>
      <c r="O1184" s="630">
        <f t="shared" si="58"/>
        <v>10</v>
      </c>
      <c r="P1184" s="631" t="str">
        <f t="shared" si="59"/>
        <v>Gastos_Gerais</v>
      </c>
    </row>
    <row r="1185" spans="1:16" ht="24" hidden="1" x14ac:dyDescent="0.2">
      <c r="A1185" s="622">
        <f>IF(B1185="","",COUNT('Diário 3º PA'!$A$4:$A$4242)+COUNT('Diário 4º PA'!$A$4:$A$2224)+COUNT('Diário 5º PA'!$A$4:$A$5221)+ROW()-3)</f>
        <v>7436</v>
      </c>
      <c r="B1185" s="656">
        <v>44890</v>
      </c>
      <c r="C1185" s="642">
        <v>44866</v>
      </c>
      <c r="D1185" s="633" t="s">
        <v>115</v>
      </c>
      <c r="E1185" s="633" t="s">
        <v>270</v>
      </c>
      <c r="F1185" s="639">
        <v>390</v>
      </c>
      <c r="G1185" s="633" t="s">
        <v>9118</v>
      </c>
      <c r="H1185" s="633" t="s">
        <v>130</v>
      </c>
      <c r="I1185" s="633" t="s">
        <v>9119</v>
      </c>
      <c r="J1185" s="629" t="s">
        <v>704</v>
      </c>
      <c r="K1185" s="657" t="s">
        <v>428</v>
      </c>
      <c r="L1185" s="657">
        <v>28606</v>
      </c>
      <c r="M1185" s="656">
        <v>44859</v>
      </c>
      <c r="N1185" s="630">
        <f t="shared" si="57"/>
        <v>11</v>
      </c>
      <c r="O1185" s="630">
        <f t="shared" si="58"/>
        <v>11</v>
      </c>
      <c r="P1185" s="631" t="str">
        <f t="shared" si="59"/>
        <v>Gastos_Gerais</v>
      </c>
    </row>
    <row r="1186" spans="1:16" ht="24" hidden="1" x14ac:dyDescent="0.2">
      <c r="A1186" s="622">
        <f>IF(B1186="","",COUNT('Diário 3º PA'!$A$4:$A$4242)+COUNT('Diário 4º PA'!$A$4:$A$2224)+COUNT('Diário 5º PA'!$A$4:$A$5221)+ROW()-3)</f>
        <v>7437</v>
      </c>
      <c r="B1186" s="641">
        <v>44890</v>
      </c>
      <c r="C1186" s="638">
        <v>44866</v>
      </c>
      <c r="D1186" s="633" t="s">
        <v>115</v>
      </c>
      <c r="E1186" s="626" t="s">
        <v>318</v>
      </c>
      <c r="F1186" s="639">
        <v>194.34</v>
      </c>
      <c r="G1186" s="626" t="s">
        <v>9120</v>
      </c>
      <c r="H1186" s="626" t="s">
        <v>129</v>
      </c>
      <c r="I1186" s="627" t="s">
        <v>9121</v>
      </c>
      <c r="J1186" s="629" t="s">
        <v>704</v>
      </c>
      <c r="K1186" s="635" t="s">
        <v>428</v>
      </c>
      <c r="L1186" s="634">
        <v>135612</v>
      </c>
      <c r="M1186" s="641">
        <v>44876</v>
      </c>
      <c r="N1186" s="630">
        <f t="shared" si="57"/>
        <v>11</v>
      </c>
      <c r="O1186" s="630">
        <f t="shared" si="58"/>
        <v>11</v>
      </c>
      <c r="P1186" s="631" t="str">
        <f t="shared" si="59"/>
        <v>Gastos_Gerais</v>
      </c>
    </row>
    <row r="1187" spans="1:16" ht="24" hidden="1" x14ac:dyDescent="0.2">
      <c r="A1187" s="622">
        <f>IF(B1187="","",COUNT('Diário 3º PA'!$A$4:$A$4242)+COUNT('Diário 4º PA'!$A$4:$A$2224)+COUNT('Diário 5º PA'!$A$4:$A$5221)+ROW()-3)</f>
        <v>7438</v>
      </c>
      <c r="B1187" s="641">
        <v>44890</v>
      </c>
      <c r="C1187" s="638">
        <v>44866</v>
      </c>
      <c r="D1187" s="625" t="s">
        <v>115</v>
      </c>
      <c r="E1187" s="626" t="s">
        <v>308</v>
      </c>
      <c r="F1187" s="645">
        <v>239.99</v>
      </c>
      <c r="G1187" s="626" t="s">
        <v>5981</v>
      </c>
      <c r="H1187" s="625" t="s">
        <v>135</v>
      </c>
      <c r="I1187" s="627" t="s">
        <v>8174</v>
      </c>
      <c r="J1187" s="629" t="s">
        <v>704</v>
      </c>
      <c r="K1187" s="635" t="s">
        <v>428</v>
      </c>
      <c r="L1187" s="628">
        <v>34765</v>
      </c>
      <c r="M1187" s="623">
        <v>44886</v>
      </c>
      <c r="N1187" s="630">
        <f t="shared" si="57"/>
        <v>11</v>
      </c>
      <c r="O1187" s="630">
        <f t="shared" si="58"/>
        <v>11</v>
      </c>
      <c r="P1187" s="631" t="str">
        <f t="shared" si="59"/>
        <v>Gastos_Gerais</v>
      </c>
    </row>
    <row r="1188" spans="1:16" ht="24" hidden="1" x14ac:dyDescent="0.2">
      <c r="A1188" s="622">
        <f>IF(B1188="","",COUNT('Diário 3º PA'!$A$4:$A$4242)+COUNT('Diário 4º PA'!$A$4:$A$2224)+COUNT('Diário 5º PA'!$A$4:$A$5221)+ROW()-3)</f>
        <v>7439</v>
      </c>
      <c r="B1188" s="641">
        <v>44890</v>
      </c>
      <c r="C1188" s="638">
        <v>44866</v>
      </c>
      <c r="D1188" s="633" t="s">
        <v>115</v>
      </c>
      <c r="E1188" s="633" t="s">
        <v>270</v>
      </c>
      <c r="F1188" s="639">
        <v>145</v>
      </c>
      <c r="G1188" s="626" t="s">
        <v>9122</v>
      </c>
      <c r="H1188" s="626" t="s">
        <v>130</v>
      </c>
      <c r="I1188" s="627" t="s">
        <v>9119</v>
      </c>
      <c r="J1188" s="629" t="s">
        <v>704</v>
      </c>
      <c r="K1188" s="635" t="s">
        <v>428</v>
      </c>
      <c r="L1188" s="634">
        <v>20222309</v>
      </c>
      <c r="M1188" s="641">
        <v>44859</v>
      </c>
      <c r="N1188" s="630">
        <f t="shared" si="57"/>
        <v>11</v>
      </c>
      <c r="O1188" s="630">
        <f t="shared" si="58"/>
        <v>11</v>
      </c>
      <c r="P1188" s="631" t="str">
        <f t="shared" si="59"/>
        <v>Gastos_Gerais</v>
      </c>
    </row>
    <row r="1189" spans="1:16" ht="24" hidden="1" x14ac:dyDescent="0.2">
      <c r="A1189" s="622">
        <f>IF(B1189="","",COUNT('Diário 3º PA'!$A$4:$A$4242)+COUNT('Diário 4º PA'!$A$4:$A$2224)+COUNT('Diário 5º PA'!$A$4:$A$5221)+ROW()-3)</f>
        <v>7440</v>
      </c>
      <c r="B1189" s="641">
        <v>44890</v>
      </c>
      <c r="C1189" s="638">
        <v>44866</v>
      </c>
      <c r="D1189" s="626" t="s">
        <v>115</v>
      </c>
      <c r="E1189" s="626" t="s">
        <v>318</v>
      </c>
      <c r="F1189" s="639">
        <v>568.24</v>
      </c>
      <c r="G1189" s="626" t="s">
        <v>9123</v>
      </c>
      <c r="H1189" s="626" t="s">
        <v>136</v>
      </c>
      <c r="I1189" s="627" t="s">
        <v>8883</v>
      </c>
      <c r="J1189" s="629" t="s">
        <v>704</v>
      </c>
      <c r="K1189" s="635" t="s">
        <v>428</v>
      </c>
      <c r="L1189" s="634">
        <v>218</v>
      </c>
      <c r="M1189" s="641">
        <v>44886</v>
      </c>
      <c r="N1189" s="630">
        <f t="shared" si="57"/>
        <v>11</v>
      </c>
      <c r="O1189" s="630">
        <f t="shared" si="58"/>
        <v>11</v>
      </c>
      <c r="P1189" s="631" t="str">
        <f t="shared" si="59"/>
        <v>Gastos_Gerais</v>
      </c>
    </row>
    <row r="1190" spans="1:16" ht="24" hidden="1" x14ac:dyDescent="0.2">
      <c r="A1190" s="622">
        <f>IF(B1190="","",COUNT('Diário 3º PA'!$A$4:$A$4242)+COUNT('Diário 4º PA'!$A$4:$A$2224)+COUNT('Diário 5º PA'!$A$4:$A$5221)+ROW()-3)</f>
        <v>7441</v>
      </c>
      <c r="B1190" s="641">
        <v>44890</v>
      </c>
      <c r="C1190" s="638">
        <v>44896</v>
      </c>
      <c r="D1190" s="626" t="s">
        <v>104</v>
      </c>
      <c r="E1190" s="626" t="s">
        <v>206</v>
      </c>
      <c r="F1190" s="703">
        <v>13770.84</v>
      </c>
      <c r="G1190" s="626" t="s">
        <v>9124</v>
      </c>
      <c r="H1190" s="626" t="s">
        <v>128</v>
      </c>
      <c r="I1190" s="627" t="s">
        <v>8170</v>
      </c>
      <c r="J1190" s="629" t="s">
        <v>704</v>
      </c>
      <c r="K1190" s="634" t="s">
        <v>704</v>
      </c>
      <c r="L1190" s="628">
        <v>13688044</v>
      </c>
      <c r="M1190" s="623">
        <v>44887</v>
      </c>
      <c r="N1190" s="630">
        <f t="shared" si="57"/>
        <v>11</v>
      </c>
      <c r="O1190" s="630">
        <f t="shared" si="58"/>
        <v>12</v>
      </c>
      <c r="P1190" s="631" t="str">
        <f t="shared" si="59"/>
        <v>Gastos_com_Pessoal</v>
      </c>
    </row>
    <row r="1191" spans="1:16" ht="24" hidden="1" x14ac:dyDescent="0.2">
      <c r="A1191" s="622">
        <f>IF(B1191="","",COUNT('Diário 3º PA'!$A$4:$A$4242)+COUNT('Diário 4º PA'!$A$4:$A$2224)+COUNT('Diário 5º PA'!$A$4:$A$5221)+ROW()-3)</f>
        <v>7442</v>
      </c>
      <c r="B1191" s="641">
        <v>44890</v>
      </c>
      <c r="C1191" s="638">
        <v>44896</v>
      </c>
      <c r="D1191" s="626" t="s">
        <v>104</v>
      </c>
      <c r="E1191" s="626" t="s">
        <v>204</v>
      </c>
      <c r="F1191" s="639">
        <v>46152.92</v>
      </c>
      <c r="G1191" s="627" t="s">
        <v>9125</v>
      </c>
      <c r="H1191" s="626" t="s">
        <v>127</v>
      </c>
      <c r="I1191" s="627" t="s">
        <v>3529</v>
      </c>
      <c r="J1191" s="629" t="s">
        <v>704</v>
      </c>
      <c r="K1191" s="635" t="s">
        <v>8569</v>
      </c>
      <c r="L1191" s="634" t="s">
        <v>9126</v>
      </c>
      <c r="M1191" s="641">
        <v>44894</v>
      </c>
      <c r="N1191" s="630">
        <f t="shared" si="57"/>
        <v>11</v>
      </c>
      <c r="O1191" s="630">
        <f t="shared" si="58"/>
        <v>12</v>
      </c>
      <c r="P1191" s="631" t="str">
        <f t="shared" si="59"/>
        <v>Gastos_com_Pessoal</v>
      </c>
    </row>
    <row r="1192" spans="1:16" hidden="1" x14ac:dyDescent="0.2">
      <c r="A1192" s="622">
        <f>IF(B1192="","",COUNT('Diário 3º PA'!$A$4:$A$4242)+COUNT('Diário 4º PA'!$A$4:$A$2224)+COUNT('Diário 5º PA'!$A$4:$A$5221)+ROW()-3)</f>
        <v>7443</v>
      </c>
      <c r="B1192" s="641">
        <v>44890</v>
      </c>
      <c r="C1192" s="638">
        <v>44835</v>
      </c>
      <c r="D1192" s="633" t="s">
        <v>115</v>
      </c>
      <c r="E1192" s="633" t="s">
        <v>234</v>
      </c>
      <c r="F1192" s="639">
        <v>136.55000000000001</v>
      </c>
      <c r="G1192" s="633" t="s">
        <v>3767</v>
      </c>
      <c r="H1192" s="627" t="s">
        <v>133</v>
      </c>
      <c r="I1192" s="627" t="s">
        <v>655</v>
      </c>
      <c r="J1192" s="629" t="s">
        <v>704</v>
      </c>
      <c r="K1192" s="635" t="s">
        <v>705</v>
      </c>
      <c r="L1192" s="657">
        <v>423809182</v>
      </c>
      <c r="M1192" s="641">
        <v>44893</v>
      </c>
      <c r="N1192" s="630">
        <f t="shared" si="57"/>
        <v>11</v>
      </c>
      <c r="O1192" s="630">
        <f t="shared" si="58"/>
        <v>10</v>
      </c>
      <c r="P1192" s="631" t="str">
        <f t="shared" si="59"/>
        <v>Gastos_Gerais</v>
      </c>
    </row>
    <row r="1193" spans="1:16" ht="24" hidden="1" x14ac:dyDescent="0.2">
      <c r="A1193" s="622">
        <f>IF(B1193="","",COUNT('Diário 3º PA'!$A$4:$A$4242)+COUNT('Diário 4º PA'!$A$4:$A$2224)+COUNT('Diário 5º PA'!$A$4:$A$5221)+ROW()-3)</f>
        <v>7444</v>
      </c>
      <c r="B1193" s="641">
        <v>44890</v>
      </c>
      <c r="C1193" s="638">
        <v>44866</v>
      </c>
      <c r="D1193" s="626" t="s">
        <v>115</v>
      </c>
      <c r="E1193" s="626" t="s">
        <v>318</v>
      </c>
      <c r="F1193" s="639">
        <v>774.6</v>
      </c>
      <c r="G1193" s="626" t="s">
        <v>9127</v>
      </c>
      <c r="H1193" s="626" t="s">
        <v>138</v>
      </c>
      <c r="I1193" s="627" t="s">
        <v>8883</v>
      </c>
      <c r="J1193" s="629" t="s">
        <v>704</v>
      </c>
      <c r="K1193" s="635" t="s">
        <v>428</v>
      </c>
      <c r="L1193" s="634">
        <v>222</v>
      </c>
      <c r="M1193" s="641">
        <v>44886</v>
      </c>
      <c r="N1193" s="630">
        <f t="shared" si="57"/>
        <v>11</v>
      </c>
      <c r="O1193" s="630">
        <f t="shared" si="58"/>
        <v>11</v>
      </c>
      <c r="P1193" s="631" t="str">
        <f t="shared" si="59"/>
        <v>Gastos_Gerais</v>
      </c>
    </row>
    <row r="1194" spans="1:16" ht="24" hidden="1" x14ac:dyDescent="0.2">
      <c r="A1194" s="622">
        <f>IF(B1194="","",COUNT('Diário 3º PA'!$A$4:$A$4242)+COUNT('Diário 4º PA'!$A$4:$A$2224)+COUNT('Diário 5º PA'!$A$4:$A$5221)+ROW()-3)</f>
        <v>7445</v>
      </c>
      <c r="B1194" s="641">
        <v>44890</v>
      </c>
      <c r="C1194" s="638">
        <v>44866</v>
      </c>
      <c r="D1194" s="626" t="s">
        <v>115</v>
      </c>
      <c r="E1194" s="626" t="s">
        <v>318</v>
      </c>
      <c r="F1194" s="639">
        <v>102.6</v>
      </c>
      <c r="G1194" s="626" t="s">
        <v>9127</v>
      </c>
      <c r="H1194" s="626" t="s">
        <v>135</v>
      </c>
      <c r="I1194" s="627" t="s">
        <v>8883</v>
      </c>
      <c r="J1194" s="629" t="s">
        <v>704</v>
      </c>
      <c r="K1194" s="635" t="s">
        <v>428</v>
      </c>
      <c r="L1194" s="634">
        <v>219</v>
      </c>
      <c r="M1194" s="641">
        <v>44886</v>
      </c>
      <c r="N1194" s="630">
        <f t="shared" si="57"/>
        <v>11</v>
      </c>
      <c r="O1194" s="630">
        <f t="shared" si="58"/>
        <v>11</v>
      </c>
      <c r="P1194" s="631" t="str">
        <f t="shared" si="59"/>
        <v>Gastos_Gerais</v>
      </c>
    </row>
    <row r="1195" spans="1:16" ht="24" hidden="1" x14ac:dyDescent="0.2">
      <c r="A1195" s="622">
        <f>IF(B1195="","",COUNT('Diário 3º PA'!$A$4:$A$4242)+COUNT('Diário 4º PA'!$A$4:$A$2224)+COUNT('Diário 5º PA'!$A$4:$A$5221)+ROW()-3)</f>
        <v>7446</v>
      </c>
      <c r="B1195" s="641">
        <v>44890</v>
      </c>
      <c r="C1195" s="638">
        <v>44866</v>
      </c>
      <c r="D1195" s="626" t="s">
        <v>115</v>
      </c>
      <c r="E1195" s="626" t="s">
        <v>318</v>
      </c>
      <c r="F1195" s="639">
        <v>5</v>
      </c>
      <c r="G1195" s="626" t="s">
        <v>9128</v>
      </c>
      <c r="H1195" s="626" t="s">
        <v>137</v>
      </c>
      <c r="I1195" s="627" t="s">
        <v>8883</v>
      </c>
      <c r="J1195" s="629" t="s">
        <v>704</v>
      </c>
      <c r="K1195" s="635" t="s">
        <v>428</v>
      </c>
      <c r="L1195" s="634">
        <v>221</v>
      </c>
      <c r="M1195" s="641">
        <v>44886</v>
      </c>
      <c r="N1195" s="630">
        <f t="shared" si="57"/>
        <v>11</v>
      </c>
      <c r="O1195" s="630">
        <f t="shared" si="58"/>
        <v>11</v>
      </c>
      <c r="P1195" s="631" t="str">
        <f t="shared" si="59"/>
        <v>Gastos_Gerais</v>
      </c>
    </row>
    <row r="1196" spans="1:16" ht="24" hidden="1" x14ac:dyDescent="0.2">
      <c r="A1196" s="622">
        <f>IF(B1196="","",COUNT('Diário 3º PA'!$A$4:$A$4242)+COUNT('Diário 4º PA'!$A$4:$A$2224)+COUNT('Diário 5º PA'!$A$4:$A$5221)+ROW()-3)</f>
        <v>7447</v>
      </c>
      <c r="B1196" s="641">
        <v>44890</v>
      </c>
      <c r="C1196" s="638">
        <v>44866</v>
      </c>
      <c r="D1196" s="626" t="s">
        <v>115</v>
      </c>
      <c r="E1196" s="626" t="s">
        <v>318</v>
      </c>
      <c r="F1196" s="639">
        <v>1233.6099999999999</v>
      </c>
      <c r="G1196" s="626" t="s">
        <v>9129</v>
      </c>
      <c r="H1196" s="626" t="s">
        <v>135</v>
      </c>
      <c r="I1196" s="627" t="s">
        <v>9130</v>
      </c>
      <c r="J1196" s="629" t="s">
        <v>704</v>
      </c>
      <c r="K1196" s="635" t="s">
        <v>428</v>
      </c>
      <c r="L1196" s="634">
        <v>84904</v>
      </c>
      <c r="M1196" s="641">
        <v>44883</v>
      </c>
      <c r="N1196" s="630">
        <f t="shared" si="57"/>
        <v>11</v>
      </c>
      <c r="O1196" s="630">
        <f t="shared" si="58"/>
        <v>11</v>
      </c>
      <c r="P1196" s="631" t="str">
        <f t="shared" si="59"/>
        <v>Gastos_Gerais</v>
      </c>
    </row>
    <row r="1197" spans="1:16" ht="24" hidden="1" x14ac:dyDescent="0.2">
      <c r="A1197" s="622">
        <f>IF(B1197="","",COUNT('Diário 3º PA'!$A$4:$A$4242)+COUNT('Diário 4º PA'!$A$4:$A$2224)+COUNT('Diário 5º PA'!$A$4:$A$5221)+ROW()-3)</f>
        <v>7448</v>
      </c>
      <c r="B1197" s="641">
        <v>44890</v>
      </c>
      <c r="C1197" s="638">
        <v>44866</v>
      </c>
      <c r="D1197" s="626" t="s">
        <v>115</v>
      </c>
      <c r="E1197" s="626" t="s">
        <v>318</v>
      </c>
      <c r="F1197" s="639">
        <v>931.7</v>
      </c>
      <c r="G1197" s="626" t="s">
        <v>9127</v>
      </c>
      <c r="H1197" s="626" t="s">
        <v>136</v>
      </c>
      <c r="I1197" s="627" t="s">
        <v>8883</v>
      </c>
      <c r="J1197" s="629" t="s">
        <v>704</v>
      </c>
      <c r="K1197" s="635" t="s">
        <v>428</v>
      </c>
      <c r="L1197" s="634">
        <v>217</v>
      </c>
      <c r="M1197" s="641">
        <v>44886</v>
      </c>
      <c r="N1197" s="630">
        <f t="shared" si="57"/>
        <v>11</v>
      </c>
      <c r="O1197" s="630">
        <f t="shared" si="58"/>
        <v>11</v>
      </c>
      <c r="P1197" s="631" t="str">
        <f t="shared" si="59"/>
        <v>Gastos_Gerais</v>
      </c>
    </row>
    <row r="1198" spans="1:16" ht="48" hidden="1" x14ac:dyDescent="0.2">
      <c r="A1198" s="622">
        <f>IF(B1198="","",COUNT('Diário 3º PA'!$A$4:$A$4242)+COUNT('Diário 4º PA'!$A$4:$A$2224)+COUNT('Diário 5º PA'!$A$4:$A$5221)+ROW()-3)</f>
        <v>7449</v>
      </c>
      <c r="B1198" s="641">
        <v>44890</v>
      </c>
      <c r="C1198" s="638">
        <v>44866</v>
      </c>
      <c r="D1198" s="626" t="s">
        <v>104</v>
      </c>
      <c r="E1198" s="626" t="s">
        <v>195</v>
      </c>
      <c r="F1198" s="639">
        <v>6578.87</v>
      </c>
      <c r="G1198" s="633" t="s">
        <v>7165</v>
      </c>
      <c r="H1198" s="633" t="s">
        <v>127</v>
      </c>
      <c r="I1198" s="633" t="s">
        <v>638</v>
      </c>
      <c r="J1198" s="629" t="s">
        <v>704</v>
      </c>
      <c r="K1198" s="657" t="s">
        <v>428</v>
      </c>
      <c r="L1198" s="657">
        <v>20222139</v>
      </c>
      <c r="M1198" s="656">
        <v>44875</v>
      </c>
      <c r="N1198" s="630">
        <f t="shared" si="57"/>
        <v>11</v>
      </c>
      <c r="O1198" s="630">
        <f t="shared" si="58"/>
        <v>11</v>
      </c>
      <c r="P1198" s="631" t="str">
        <f t="shared" si="59"/>
        <v>Gastos_com_Pessoal</v>
      </c>
    </row>
    <row r="1199" spans="1:16" ht="48" hidden="1" x14ac:dyDescent="0.2">
      <c r="A1199" s="622">
        <f>IF(B1199="","",COUNT('Diário 3º PA'!$A$4:$A$4242)+COUNT('Diário 4º PA'!$A$4:$A$2224)+COUNT('Diário 5º PA'!$A$4:$A$5221)+ROW()-3)</f>
        <v>7450</v>
      </c>
      <c r="B1199" s="641">
        <v>44890</v>
      </c>
      <c r="C1199" s="638">
        <v>44866</v>
      </c>
      <c r="D1199" s="633" t="s">
        <v>115</v>
      </c>
      <c r="E1199" s="626" t="s">
        <v>354</v>
      </c>
      <c r="F1199" s="639">
        <v>721.4</v>
      </c>
      <c r="G1199" s="626" t="s">
        <v>9131</v>
      </c>
      <c r="H1199" s="626" t="s">
        <v>130</v>
      </c>
      <c r="I1199" s="627" t="s">
        <v>9132</v>
      </c>
      <c r="J1199" s="629" t="s">
        <v>704</v>
      </c>
      <c r="K1199" s="635" t="s">
        <v>428</v>
      </c>
      <c r="L1199" s="634">
        <v>529</v>
      </c>
      <c r="M1199" s="641">
        <v>44887</v>
      </c>
      <c r="N1199" s="630">
        <f t="shared" si="57"/>
        <v>11</v>
      </c>
      <c r="O1199" s="630">
        <f t="shared" si="58"/>
        <v>11</v>
      </c>
      <c r="P1199" s="631" t="str">
        <f t="shared" si="59"/>
        <v>Gastos_Gerais</v>
      </c>
    </row>
    <row r="1200" spans="1:16" ht="48" hidden="1" x14ac:dyDescent="0.2">
      <c r="A1200" s="622">
        <f>IF(B1200="","",COUNT('Diário 3º PA'!$A$4:$A$4242)+COUNT('Diário 4º PA'!$A$4:$A$2224)+COUNT('Diário 5º PA'!$A$4:$A$5221)+ROW()-3)</f>
        <v>7451</v>
      </c>
      <c r="B1200" s="641">
        <v>44890</v>
      </c>
      <c r="C1200" s="638">
        <v>44866</v>
      </c>
      <c r="D1200" s="626" t="s">
        <v>104</v>
      </c>
      <c r="E1200" s="626" t="s">
        <v>195</v>
      </c>
      <c r="F1200" s="639">
        <v>4222.3599999999997</v>
      </c>
      <c r="G1200" s="626" t="s">
        <v>6583</v>
      </c>
      <c r="H1200" s="633" t="s">
        <v>127</v>
      </c>
      <c r="I1200" s="633" t="s">
        <v>638</v>
      </c>
      <c r="J1200" s="629" t="s">
        <v>704</v>
      </c>
      <c r="K1200" s="657" t="s">
        <v>428</v>
      </c>
      <c r="L1200" s="657">
        <v>20222044</v>
      </c>
      <c r="M1200" s="656">
        <v>44866</v>
      </c>
      <c r="N1200" s="630">
        <f t="shared" si="57"/>
        <v>11</v>
      </c>
      <c r="O1200" s="630">
        <f t="shared" si="58"/>
        <v>11</v>
      </c>
      <c r="P1200" s="631" t="str">
        <f t="shared" si="59"/>
        <v>Gastos_com_Pessoal</v>
      </c>
    </row>
    <row r="1201" spans="1:16" ht="48" hidden="1" x14ac:dyDescent="0.2">
      <c r="A1201" s="622">
        <f>IF(B1201="","",COUNT('Diário 3º PA'!$A$4:$A$4242)+COUNT('Diário 4º PA'!$A$4:$A$2224)+COUNT('Diário 5º PA'!$A$4:$A$5221)+ROW()-3)</f>
        <v>7452</v>
      </c>
      <c r="B1201" s="641">
        <v>44890</v>
      </c>
      <c r="C1201" s="638">
        <v>44866</v>
      </c>
      <c r="D1201" s="626" t="s">
        <v>104</v>
      </c>
      <c r="E1201" s="626" t="s">
        <v>195</v>
      </c>
      <c r="F1201" s="639">
        <v>2799.5</v>
      </c>
      <c r="G1201" s="626" t="s">
        <v>9133</v>
      </c>
      <c r="H1201" s="633" t="s">
        <v>127</v>
      </c>
      <c r="I1201" s="633" t="s">
        <v>638</v>
      </c>
      <c r="J1201" s="629" t="s">
        <v>704</v>
      </c>
      <c r="K1201" s="657" t="s">
        <v>428</v>
      </c>
      <c r="L1201" s="657">
        <v>20222045</v>
      </c>
      <c r="M1201" s="656">
        <v>44866</v>
      </c>
      <c r="N1201" s="630">
        <f t="shared" si="57"/>
        <v>11</v>
      </c>
      <c r="O1201" s="630">
        <f t="shared" si="58"/>
        <v>11</v>
      </c>
      <c r="P1201" s="631" t="str">
        <f t="shared" si="59"/>
        <v>Gastos_com_Pessoal</v>
      </c>
    </row>
    <row r="1202" spans="1:16" ht="24" hidden="1" x14ac:dyDescent="0.2">
      <c r="A1202" s="622">
        <f>IF(B1202="","",COUNT('Diário 3º PA'!$A$4:$A$4242)+COUNT('Diário 4º PA'!$A$4:$A$2224)+COUNT('Diário 5º PA'!$A$4:$A$5221)+ROW()-3)</f>
        <v>7453</v>
      </c>
      <c r="B1202" s="641">
        <v>44890</v>
      </c>
      <c r="C1202" s="638">
        <v>44866</v>
      </c>
      <c r="D1202" s="626" t="s">
        <v>115</v>
      </c>
      <c r="E1202" s="626" t="s">
        <v>318</v>
      </c>
      <c r="F1202" s="639">
        <v>381</v>
      </c>
      <c r="G1202" s="626" t="s">
        <v>9134</v>
      </c>
      <c r="H1202" s="626" t="s">
        <v>135</v>
      </c>
      <c r="I1202" s="627" t="s">
        <v>8883</v>
      </c>
      <c r="J1202" s="629" t="s">
        <v>704</v>
      </c>
      <c r="K1202" s="635" t="s">
        <v>428</v>
      </c>
      <c r="L1202" s="634">
        <v>220</v>
      </c>
      <c r="M1202" s="641">
        <v>44886</v>
      </c>
      <c r="N1202" s="630">
        <f t="shared" si="57"/>
        <v>11</v>
      </c>
      <c r="O1202" s="630">
        <f t="shared" si="58"/>
        <v>11</v>
      </c>
      <c r="P1202" s="631" t="str">
        <f t="shared" si="59"/>
        <v>Gastos_Gerais</v>
      </c>
    </row>
    <row r="1203" spans="1:16" ht="24" hidden="1" x14ac:dyDescent="0.2">
      <c r="A1203" s="622">
        <f>IF(B1203="","",COUNT('Diário 3º PA'!$A$4:$A$4242)+COUNT('Diário 4º PA'!$A$4:$A$2224)+COUNT('Diário 5º PA'!$A$4:$A$5221)+ROW()-3)</f>
        <v>7454</v>
      </c>
      <c r="B1203" s="641">
        <v>44890</v>
      </c>
      <c r="C1203" s="638">
        <v>44866</v>
      </c>
      <c r="D1203" s="626" t="s">
        <v>115</v>
      </c>
      <c r="E1203" s="626" t="s">
        <v>318</v>
      </c>
      <c r="F1203" s="639">
        <v>453.29</v>
      </c>
      <c r="G1203" s="626" t="s">
        <v>9134</v>
      </c>
      <c r="H1203" s="626" t="s">
        <v>138</v>
      </c>
      <c r="I1203" s="627" t="s">
        <v>9004</v>
      </c>
      <c r="J1203" s="629" t="s">
        <v>704</v>
      </c>
      <c r="K1203" s="635" t="s">
        <v>428</v>
      </c>
      <c r="L1203" s="634">
        <v>3222</v>
      </c>
      <c r="M1203" s="641">
        <v>44887</v>
      </c>
      <c r="N1203" s="630">
        <f t="shared" si="57"/>
        <v>11</v>
      </c>
      <c r="O1203" s="630">
        <f t="shared" si="58"/>
        <v>11</v>
      </c>
      <c r="P1203" s="631" t="str">
        <f t="shared" si="59"/>
        <v>Gastos_Gerais</v>
      </c>
    </row>
    <row r="1204" spans="1:16" ht="24" hidden="1" x14ac:dyDescent="0.2">
      <c r="A1204" s="622">
        <f>IF(B1204="","",COUNT('Diário 3º PA'!$A$4:$A$4242)+COUNT('Diário 4º PA'!$A$4:$A$2224)+COUNT('Diário 5º PA'!$A$4:$A$5221)+ROW()-3)</f>
        <v>7455</v>
      </c>
      <c r="B1204" s="641">
        <v>44890</v>
      </c>
      <c r="C1204" s="638">
        <v>44866</v>
      </c>
      <c r="D1204" s="626" t="s">
        <v>104</v>
      </c>
      <c r="E1204" s="626" t="s">
        <v>189</v>
      </c>
      <c r="F1204" s="639">
        <v>1817.38</v>
      </c>
      <c r="G1204" s="627" t="s">
        <v>9135</v>
      </c>
      <c r="H1204" s="626" t="s">
        <v>136</v>
      </c>
      <c r="I1204" s="627" t="s">
        <v>8165</v>
      </c>
      <c r="J1204" s="634" t="s">
        <v>5990</v>
      </c>
      <c r="K1204" s="632" t="s">
        <v>1531</v>
      </c>
      <c r="L1204" s="634" t="s">
        <v>9136</v>
      </c>
      <c r="M1204" s="637">
        <v>44890</v>
      </c>
      <c r="N1204" s="630">
        <f t="shared" si="57"/>
        <v>11</v>
      </c>
      <c r="O1204" s="630">
        <f t="shared" si="58"/>
        <v>11</v>
      </c>
      <c r="P1204" s="631" t="str">
        <f t="shared" si="59"/>
        <v>Gastos_com_Pessoal</v>
      </c>
    </row>
    <row r="1205" spans="1:16" ht="24" hidden="1" x14ac:dyDescent="0.2">
      <c r="A1205" s="622">
        <f>IF(B1205="","",COUNT('Diário 3º PA'!$A$4:$A$4242)+COUNT('Diário 4º PA'!$A$4:$A$2224)+COUNT('Diário 5º PA'!$A$4:$A$5221)+ROW()-3)</f>
        <v>7456</v>
      </c>
      <c r="B1205" s="641">
        <v>44890</v>
      </c>
      <c r="C1205" s="638">
        <v>44866</v>
      </c>
      <c r="D1205" s="626" t="s">
        <v>104</v>
      </c>
      <c r="E1205" s="626" t="s">
        <v>191</v>
      </c>
      <c r="F1205" s="639">
        <v>609.67999999999995</v>
      </c>
      <c r="G1205" s="627" t="s">
        <v>9137</v>
      </c>
      <c r="H1205" s="626" t="s">
        <v>136</v>
      </c>
      <c r="I1205" s="627" t="s">
        <v>8165</v>
      </c>
      <c r="J1205" s="634" t="s">
        <v>5990</v>
      </c>
      <c r="K1205" s="632" t="s">
        <v>1531</v>
      </c>
      <c r="L1205" s="634" t="s">
        <v>9136</v>
      </c>
      <c r="M1205" s="637">
        <v>44890</v>
      </c>
      <c r="N1205" s="630">
        <f t="shared" si="57"/>
        <v>11</v>
      </c>
      <c r="O1205" s="630">
        <f t="shared" si="58"/>
        <v>11</v>
      </c>
      <c r="P1205" s="631" t="str">
        <f t="shared" si="59"/>
        <v>Gastos_com_Pessoal</v>
      </c>
    </row>
    <row r="1206" spans="1:16" ht="24" hidden="1" x14ac:dyDescent="0.2">
      <c r="A1206" s="622">
        <f>IF(B1206="","",COUNT('Diário 3º PA'!$A$4:$A$4242)+COUNT('Diário 4º PA'!$A$4:$A$2224)+COUNT('Diário 5º PA'!$A$4:$A$5221)+ROW()-3)</f>
        <v>7457</v>
      </c>
      <c r="B1206" s="641">
        <v>44893</v>
      </c>
      <c r="C1206" s="638">
        <v>44866</v>
      </c>
      <c r="D1206" s="633" t="s">
        <v>104</v>
      </c>
      <c r="E1206" s="626" t="s">
        <v>187</v>
      </c>
      <c r="F1206" s="639">
        <v>173</v>
      </c>
      <c r="G1206" s="626" t="s">
        <v>9138</v>
      </c>
      <c r="H1206" s="626" t="s">
        <v>129</v>
      </c>
      <c r="I1206" s="627" t="s">
        <v>9139</v>
      </c>
      <c r="J1206" s="634" t="s">
        <v>5990</v>
      </c>
      <c r="K1206" s="634" t="s">
        <v>1464</v>
      </c>
      <c r="L1206" s="634" t="s">
        <v>666</v>
      </c>
      <c r="M1206" s="641">
        <v>44893</v>
      </c>
      <c r="N1206" s="630">
        <f t="shared" si="57"/>
        <v>11</v>
      </c>
      <c r="O1206" s="630">
        <f t="shared" si="58"/>
        <v>11</v>
      </c>
      <c r="P1206" s="631" t="str">
        <f t="shared" si="59"/>
        <v>Gastos_com_Pessoal</v>
      </c>
    </row>
    <row r="1207" spans="1:16" ht="36" hidden="1" x14ac:dyDescent="0.2">
      <c r="A1207" s="622">
        <f>IF(B1207="","",COUNT('Diário 3º PA'!$A$4:$A$4242)+COUNT('Diário 4º PA'!$A$4:$A$2224)+COUNT('Diário 5º PA'!$A$4:$A$5221)+ROW()-3)</f>
        <v>7458</v>
      </c>
      <c r="B1207" s="641">
        <v>44893</v>
      </c>
      <c r="C1207" s="638">
        <v>44866</v>
      </c>
      <c r="D1207" s="633" t="s">
        <v>104</v>
      </c>
      <c r="E1207" s="626" t="s">
        <v>106</v>
      </c>
      <c r="F1207" s="639">
        <v>1103.57</v>
      </c>
      <c r="G1207" s="633" t="s">
        <v>9140</v>
      </c>
      <c r="H1207" s="626" t="s">
        <v>138</v>
      </c>
      <c r="I1207" s="627" t="s">
        <v>9141</v>
      </c>
      <c r="J1207" s="634" t="s">
        <v>5990</v>
      </c>
      <c r="K1207" s="634" t="s">
        <v>1464</v>
      </c>
      <c r="L1207" s="634" t="s">
        <v>666</v>
      </c>
      <c r="M1207" s="641">
        <v>44893</v>
      </c>
      <c r="N1207" s="630">
        <f t="shared" si="57"/>
        <v>11</v>
      </c>
      <c r="O1207" s="630">
        <f t="shared" si="58"/>
        <v>11</v>
      </c>
      <c r="P1207" s="631" t="str">
        <f t="shared" si="59"/>
        <v>Gastos_com_Pessoal</v>
      </c>
    </row>
    <row r="1208" spans="1:16" ht="24" hidden="1" x14ac:dyDescent="0.2">
      <c r="A1208" s="622">
        <f>IF(B1208="","",COUNT('Diário 3º PA'!$A$4:$A$4242)+COUNT('Diário 4º PA'!$A$4:$A$2224)+COUNT('Diário 5º PA'!$A$4:$A$5221)+ROW()-3)</f>
        <v>7459</v>
      </c>
      <c r="B1208" s="641">
        <v>44893</v>
      </c>
      <c r="C1208" s="638">
        <v>44866</v>
      </c>
      <c r="D1208" s="633" t="s">
        <v>115</v>
      </c>
      <c r="E1208" s="626" t="s">
        <v>366</v>
      </c>
      <c r="F1208" s="639">
        <v>46.3</v>
      </c>
      <c r="G1208" s="626" t="s">
        <v>4644</v>
      </c>
      <c r="H1208" s="626" t="s">
        <v>138</v>
      </c>
      <c r="I1208" s="627" t="s">
        <v>8629</v>
      </c>
      <c r="J1208" s="634" t="s">
        <v>1464</v>
      </c>
      <c r="K1208" s="635" t="s">
        <v>428</v>
      </c>
      <c r="L1208" s="634">
        <v>822</v>
      </c>
      <c r="M1208" s="641">
        <v>44890</v>
      </c>
      <c r="N1208" s="630">
        <f t="shared" si="57"/>
        <v>11</v>
      </c>
      <c r="O1208" s="630">
        <f t="shared" si="58"/>
        <v>11</v>
      </c>
      <c r="P1208" s="631" t="str">
        <f t="shared" si="59"/>
        <v>Gastos_Gerais</v>
      </c>
    </row>
    <row r="1209" spans="1:16" ht="24" hidden="1" x14ac:dyDescent="0.2">
      <c r="A1209" s="622">
        <f>IF(B1209="","",COUNT('Diário 3º PA'!$A$4:$A$4242)+COUNT('Diário 4º PA'!$A$4:$A$2224)+COUNT('Diário 5º PA'!$A$4:$A$5221)+ROW()-3)</f>
        <v>7460</v>
      </c>
      <c r="B1209" s="641">
        <v>44893</v>
      </c>
      <c r="C1209" s="638">
        <v>44866</v>
      </c>
      <c r="D1209" s="633" t="s">
        <v>115</v>
      </c>
      <c r="E1209" s="626" t="s">
        <v>318</v>
      </c>
      <c r="F1209" s="639">
        <v>122</v>
      </c>
      <c r="G1209" s="626" t="s">
        <v>9127</v>
      </c>
      <c r="H1209" s="626" t="s">
        <v>132</v>
      </c>
      <c r="I1209" s="627" t="s">
        <v>9142</v>
      </c>
      <c r="J1209" s="634" t="s">
        <v>1464</v>
      </c>
      <c r="K1209" s="635" t="s">
        <v>428</v>
      </c>
      <c r="L1209" s="634">
        <v>14102</v>
      </c>
      <c r="M1209" s="641">
        <v>44890</v>
      </c>
      <c r="N1209" s="630">
        <f t="shared" si="57"/>
        <v>11</v>
      </c>
      <c r="O1209" s="630">
        <f t="shared" si="58"/>
        <v>11</v>
      </c>
      <c r="P1209" s="631" t="str">
        <f t="shared" si="59"/>
        <v>Gastos_Gerais</v>
      </c>
    </row>
    <row r="1210" spans="1:16" ht="24" hidden="1" x14ac:dyDescent="0.2">
      <c r="A1210" s="622">
        <f>IF(B1210="","",COUNT('Diário 3º PA'!$A$4:$A$4242)+COUNT('Diário 4º PA'!$A$4:$A$2224)+COUNT('Diário 5º PA'!$A$4:$A$5221)+ROW()-3)</f>
        <v>7461</v>
      </c>
      <c r="B1210" s="641">
        <v>44893</v>
      </c>
      <c r="C1210" s="638">
        <v>44866</v>
      </c>
      <c r="D1210" s="633" t="s">
        <v>115</v>
      </c>
      <c r="E1210" s="626" t="s">
        <v>366</v>
      </c>
      <c r="F1210" s="639">
        <v>54.08</v>
      </c>
      <c r="G1210" s="626" t="s">
        <v>4644</v>
      </c>
      <c r="H1210" s="626" t="s">
        <v>138</v>
      </c>
      <c r="I1210" s="627" t="s">
        <v>9114</v>
      </c>
      <c r="J1210" s="634" t="s">
        <v>1464</v>
      </c>
      <c r="K1210" s="635" t="s">
        <v>428</v>
      </c>
      <c r="L1210" s="634">
        <v>10400</v>
      </c>
      <c r="M1210" s="641">
        <v>44893</v>
      </c>
      <c r="N1210" s="630">
        <f t="shared" si="57"/>
        <v>11</v>
      </c>
      <c r="O1210" s="630">
        <f t="shared" si="58"/>
        <v>11</v>
      </c>
      <c r="P1210" s="631" t="str">
        <f t="shared" si="59"/>
        <v>Gastos_Gerais</v>
      </c>
    </row>
    <row r="1211" spans="1:16" ht="36" hidden="1" x14ac:dyDescent="0.2">
      <c r="A1211" s="622">
        <f>IF(B1211="","",COUNT('Diário 3º PA'!$A$4:$A$4242)+COUNT('Diário 4º PA'!$A$4:$A$2224)+COUNT('Diário 5º PA'!$A$4:$A$5221)+ROW()-3)</f>
        <v>7462</v>
      </c>
      <c r="B1211" s="641">
        <v>44893</v>
      </c>
      <c r="C1211" s="638">
        <v>44866</v>
      </c>
      <c r="D1211" s="626" t="s">
        <v>115</v>
      </c>
      <c r="E1211" s="626" t="s">
        <v>370</v>
      </c>
      <c r="F1211" s="639">
        <v>86.48</v>
      </c>
      <c r="G1211" s="626" t="s">
        <v>9143</v>
      </c>
      <c r="H1211" s="626" t="s">
        <v>135</v>
      </c>
      <c r="I1211" s="627" t="s">
        <v>1482</v>
      </c>
      <c r="J1211" s="634" t="s">
        <v>1464</v>
      </c>
      <c r="K1211" s="635" t="s">
        <v>428</v>
      </c>
      <c r="L1211" s="634">
        <v>2022779</v>
      </c>
      <c r="M1211" s="641">
        <v>44890</v>
      </c>
      <c r="N1211" s="630">
        <f t="shared" si="57"/>
        <v>11</v>
      </c>
      <c r="O1211" s="630">
        <f t="shared" si="58"/>
        <v>11</v>
      </c>
      <c r="P1211" s="631" t="str">
        <f t="shared" si="59"/>
        <v>Gastos_Gerais</v>
      </c>
    </row>
    <row r="1212" spans="1:16" hidden="1" x14ac:dyDescent="0.2">
      <c r="A1212" s="622">
        <f>IF(B1212="","",COUNT('Diário 3º PA'!$A$4:$A$4242)+COUNT('Diário 4º PA'!$A$4:$A$2224)+COUNT('Diário 5º PA'!$A$4:$A$5221)+ROW()-3)</f>
        <v>7463</v>
      </c>
      <c r="B1212" s="641">
        <v>44893</v>
      </c>
      <c r="C1212" s="638">
        <v>44835</v>
      </c>
      <c r="D1212" s="633" t="s">
        <v>115</v>
      </c>
      <c r="E1212" s="626" t="s">
        <v>230</v>
      </c>
      <c r="F1212" s="639">
        <v>165.24</v>
      </c>
      <c r="G1212" s="633" t="s">
        <v>230</v>
      </c>
      <c r="H1212" s="626" t="s">
        <v>138</v>
      </c>
      <c r="I1212" s="627" t="s">
        <v>5988</v>
      </c>
      <c r="J1212" s="629" t="s">
        <v>704</v>
      </c>
      <c r="K1212" s="635" t="s">
        <v>428</v>
      </c>
      <c r="L1212" s="634">
        <v>91047052</v>
      </c>
      <c r="M1212" s="623">
        <v>44875</v>
      </c>
      <c r="N1212" s="630">
        <f t="shared" si="57"/>
        <v>11</v>
      </c>
      <c r="O1212" s="630">
        <f t="shared" si="58"/>
        <v>10</v>
      </c>
      <c r="P1212" s="631" t="str">
        <f t="shared" si="59"/>
        <v>Gastos_Gerais</v>
      </c>
    </row>
    <row r="1213" spans="1:16" ht="24" hidden="1" x14ac:dyDescent="0.2">
      <c r="A1213" s="622">
        <f>IF(B1213="","",COUNT('Diário 3º PA'!$A$4:$A$4242)+COUNT('Diário 4º PA'!$A$4:$A$2224)+COUNT('Diário 5º PA'!$A$4:$A$5221)+ROW()-3)</f>
        <v>7464</v>
      </c>
      <c r="B1213" s="641">
        <v>44893</v>
      </c>
      <c r="C1213" s="658">
        <v>44835</v>
      </c>
      <c r="D1213" s="633" t="s">
        <v>115</v>
      </c>
      <c r="E1213" s="626" t="s">
        <v>232</v>
      </c>
      <c r="F1213" s="639">
        <v>1067.03</v>
      </c>
      <c r="G1213" s="626" t="s">
        <v>2495</v>
      </c>
      <c r="H1213" s="626" t="s">
        <v>139</v>
      </c>
      <c r="I1213" s="627" t="s">
        <v>1089</v>
      </c>
      <c r="J1213" s="629" t="s">
        <v>704</v>
      </c>
      <c r="K1213" s="635" t="s">
        <v>705</v>
      </c>
      <c r="L1213" s="634" t="s">
        <v>9144</v>
      </c>
      <c r="M1213" s="641">
        <v>44883</v>
      </c>
      <c r="N1213" s="630">
        <f t="shared" si="57"/>
        <v>11</v>
      </c>
      <c r="O1213" s="630">
        <f t="shared" si="58"/>
        <v>10</v>
      </c>
      <c r="P1213" s="631" t="str">
        <f t="shared" si="59"/>
        <v>Gastos_Gerais</v>
      </c>
    </row>
    <row r="1214" spans="1:16" ht="24" hidden="1" x14ac:dyDescent="0.2">
      <c r="A1214" s="622">
        <f>IF(B1214="","",COUNT('Diário 3º PA'!$A$4:$A$4242)+COUNT('Diário 4º PA'!$A$4:$A$2224)+COUNT('Diário 5º PA'!$A$4:$A$5221)+ROW()-3)</f>
        <v>7465</v>
      </c>
      <c r="B1214" s="641">
        <v>44893</v>
      </c>
      <c r="C1214" s="658">
        <v>44835</v>
      </c>
      <c r="D1214" s="633" t="s">
        <v>115</v>
      </c>
      <c r="E1214" s="626" t="s">
        <v>232</v>
      </c>
      <c r="F1214" s="639">
        <v>123.55</v>
      </c>
      <c r="G1214" s="626" t="s">
        <v>2495</v>
      </c>
      <c r="H1214" s="626" t="s">
        <v>139</v>
      </c>
      <c r="I1214" s="627" t="s">
        <v>1089</v>
      </c>
      <c r="J1214" s="629" t="s">
        <v>704</v>
      </c>
      <c r="K1214" s="635" t="s">
        <v>705</v>
      </c>
      <c r="L1214" s="634" t="s">
        <v>9145</v>
      </c>
      <c r="M1214" s="641">
        <v>44883</v>
      </c>
      <c r="N1214" s="630">
        <f t="shared" si="57"/>
        <v>11</v>
      </c>
      <c r="O1214" s="630">
        <f t="shared" si="58"/>
        <v>10</v>
      </c>
      <c r="P1214" s="631" t="str">
        <f t="shared" si="59"/>
        <v>Gastos_Gerais</v>
      </c>
    </row>
    <row r="1215" spans="1:16" hidden="1" x14ac:dyDescent="0.2">
      <c r="A1215" s="622">
        <f>IF(B1215="","",COUNT('Diário 3º PA'!$A$4:$A$4242)+COUNT('Diário 4º PA'!$A$4:$A$2224)+COUNT('Diário 5º PA'!$A$4:$A$5221)+ROW()-3)</f>
        <v>7466</v>
      </c>
      <c r="B1215" s="641">
        <v>44893</v>
      </c>
      <c r="C1215" s="638">
        <v>44835</v>
      </c>
      <c r="D1215" s="633" t="s">
        <v>115</v>
      </c>
      <c r="E1215" s="626" t="s">
        <v>230</v>
      </c>
      <c r="F1215" s="639">
        <v>728.77</v>
      </c>
      <c r="G1215" s="633" t="s">
        <v>230</v>
      </c>
      <c r="H1215" s="626" t="s">
        <v>137</v>
      </c>
      <c r="I1215" s="627" t="s">
        <v>5988</v>
      </c>
      <c r="J1215" s="629" t="s">
        <v>704</v>
      </c>
      <c r="K1215" s="635" t="s">
        <v>428</v>
      </c>
      <c r="L1215" s="634">
        <v>91013845</v>
      </c>
      <c r="M1215" s="623">
        <v>44875</v>
      </c>
      <c r="N1215" s="630">
        <f t="shared" si="57"/>
        <v>11</v>
      </c>
      <c r="O1215" s="630">
        <f t="shared" si="58"/>
        <v>10</v>
      </c>
      <c r="P1215" s="631" t="str">
        <f t="shared" si="59"/>
        <v>Gastos_Gerais</v>
      </c>
    </row>
    <row r="1216" spans="1:16" ht="36" hidden="1" x14ac:dyDescent="0.2">
      <c r="A1216" s="622">
        <f>IF(B1216="","",COUNT('Diário 3º PA'!$A$4:$A$4242)+COUNT('Diário 4º PA'!$A$4:$A$2224)+COUNT('Diário 5º PA'!$A$4:$A$5221)+ROW()-3)</f>
        <v>7467</v>
      </c>
      <c r="B1216" s="641">
        <v>44893</v>
      </c>
      <c r="C1216" s="638">
        <v>44866</v>
      </c>
      <c r="D1216" s="633" t="s">
        <v>115</v>
      </c>
      <c r="E1216" s="633" t="s">
        <v>354</v>
      </c>
      <c r="F1216" s="639">
        <v>63876.97</v>
      </c>
      <c r="G1216" s="626" t="s">
        <v>9146</v>
      </c>
      <c r="H1216" s="627" t="s">
        <v>131</v>
      </c>
      <c r="I1216" s="627" t="s">
        <v>4639</v>
      </c>
      <c r="J1216" s="629" t="s">
        <v>704</v>
      </c>
      <c r="K1216" s="635" t="s">
        <v>428</v>
      </c>
      <c r="L1216" s="635">
        <v>202257</v>
      </c>
      <c r="M1216" s="637">
        <v>44882</v>
      </c>
      <c r="N1216" s="630">
        <f t="shared" si="57"/>
        <v>11</v>
      </c>
      <c r="O1216" s="630">
        <f t="shared" si="58"/>
        <v>11</v>
      </c>
      <c r="P1216" s="631" t="str">
        <f t="shared" si="59"/>
        <v>Gastos_Gerais</v>
      </c>
    </row>
    <row r="1217" spans="1:16" hidden="1" x14ac:dyDescent="0.2">
      <c r="A1217" s="622">
        <f>IF(B1217="","",COUNT('Diário 3º PA'!$A$4:$A$4242)+COUNT('Diário 4º PA'!$A$4:$A$2224)+COUNT('Diário 5º PA'!$A$4:$A$5221)+ROW()-3)</f>
        <v>7468</v>
      </c>
      <c r="B1217" s="641">
        <v>44893</v>
      </c>
      <c r="C1217" s="638">
        <v>44866</v>
      </c>
      <c r="D1217" s="633" t="s">
        <v>115</v>
      </c>
      <c r="E1217" s="626" t="s">
        <v>328</v>
      </c>
      <c r="F1217" s="639">
        <v>1000</v>
      </c>
      <c r="G1217" s="626" t="s">
        <v>1833</v>
      </c>
      <c r="H1217" s="626" t="s">
        <v>537</v>
      </c>
      <c r="I1217" s="627" t="s">
        <v>727</v>
      </c>
      <c r="J1217" s="629" t="s">
        <v>704</v>
      </c>
      <c r="K1217" s="634" t="s">
        <v>428</v>
      </c>
      <c r="L1217" s="634">
        <v>2006639</v>
      </c>
      <c r="M1217" s="641">
        <v>44894</v>
      </c>
      <c r="N1217" s="630">
        <f t="shared" si="57"/>
        <v>11</v>
      </c>
      <c r="O1217" s="630">
        <f t="shared" si="58"/>
        <v>11</v>
      </c>
      <c r="P1217" s="631" t="str">
        <f t="shared" si="59"/>
        <v>Gastos_Gerais</v>
      </c>
    </row>
    <row r="1218" spans="1:16" ht="24" hidden="1" x14ac:dyDescent="0.2">
      <c r="A1218" s="622">
        <f>IF(B1218="","",COUNT('Diário 3º PA'!$A$4:$A$4242)+COUNT('Diário 4º PA'!$A$4:$A$2224)+COUNT('Diário 5º PA'!$A$4:$A$5221)+ROW()-3)</f>
        <v>7469</v>
      </c>
      <c r="B1218" s="641">
        <v>44893</v>
      </c>
      <c r="C1218" s="638">
        <v>44866</v>
      </c>
      <c r="D1218" s="633" t="s">
        <v>115</v>
      </c>
      <c r="E1218" s="626" t="s">
        <v>328</v>
      </c>
      <c r="F1218" s="639">
        <v>1500</v>
      </c>
      <c r="G1218" s="626" t="s">
        <v>1085</v>
      </c>
      <c r="H1218" s="626" t="s">
        <v>138</v>
      </c>
      <c r="I1218" s="627" t="s">
        <v>727</v>
      </c>
      <c r="J1218" s="629" t="s">
        <v>704</v>
      </c>
      <c r="K1218" s="634" t="s">
        <v>428</v>
      </c>
      <c r="L1218" s="634">
        <v>2006676</v>
      </c>
      <c r="M1218" s="641">
        <v>44894</v>
      </c>
      <c r="N1218" s="630">
        <f t="shared" si="57"/>
        <v>11</v>
      </c>
      <c r="O1218" s="630">
        <f t="shared" si="58"/>
        <v>11</v>
      </c>
      <c r="P1218" s="631" t="str">
        <f t="shared" si="59"/>
        <v>Gastos_Gerais</v>
      </c>
    </row>
    <row r="1219" spans="1:16" ht="48" hidden="1" x14ac:dyDescent="0.2">
      <c r="A1219" s="622">
        <f>IF(B1219="","",COUNT('Diário 3º PA'!$A$4:$A$4242)+COUNT('Diário 4º PA'!$A$4:$A$2224)+COUNT('Diário 5º PA'!$A$4:$A$5221)+ROW()-3)</f>
        <v>7470</v>
      </c>
      <c r="B1219" s="641">
        <v>44893</v>
      </c>
      <c r="C1219" s="638">
        <v>44866</v>
      </c>
      <c r="D1219" s="633" t="s">
        <v>115</v>
      </c>
      <c r="E1219" s="626" t="s">
        <v>342</v>
      </c>
      <c r="F1219" s="669">
        <v>1170</v>
      </c>
      <c r="G1219" s="626" t="s">
        <v>9147</v>
      </c>
      <c r="H1219" s="626" t="s">
        <v>537</v>
      </c>
      <c r="I1219" s="627" t="s">
        <v>3537</v>
      </c>
      <c r="J1219" s="629" t="s">
        <v>704</v>
      </c>
      <c r="K1219" s="635" t="s">
        <v>428</v>
      </c>
      <c r="L1219" s="634">
        <v>42062</v>
      </c>
      <c r="M1219" s="641">
        <v>44874</v>
      </c>
      <c r="N1219" s="630">
        <f t="shared" si="57"/>
        <v>11</v>
      </c>
      <c r="O1219" s="630">
        <f t="shared" si="58"/>
        <v>11</v>
      </c>
      <c r="P1219" s="631" t="str">
        <f t="shared" si="59"/>
        <v>Gastos_Gerais</v>
      </c>
    </row>
    <row r="1220" spans="1:16" hidden="1" x14ac:dyDescent="0.2">
      <c r="A1220" s="622">
        <f>IF(B1220="","",COUNT('Diário 3º PA'!$A$4:$A$4242)+COUNT('Diário 4º PA'!$A$4:$A$2224)+COUNT('Diário 5º PA'!$A$4:$A$5221)+ROW()-3)</f>
        <v>7471</v>
      </c>
      <c r="B1220" s="641">
        <v>44893</v>
      </c>
      <c r="C1220" s="638">
        <v>44866</v>
      </c>
      <c r="D1220" s="633" t="s">
        <v>115</v>
      </c>
      <c r="E1220" s="626" t="s">
        <v>318</v>
      </c>
      <c r="F1220" s="639">
        <v>1614.8</v>
      </c>
      <c r="G1220" s="626" t="s">
        <v>8630</v>
      </c>
      <c r="H1220" s="626" t="s">
        <v>137</v>
      </c>
      <c r="I1220" s="627" t="s">
        <v>9148</v>
      </c>
      <c r="J1220" s="629" t="s">
        <v>704</v>
      </c>
      <c r="K1220" s="635" t="s">
        <v>428</v>
      </c>
      <c r="L1220" s="634">
        <v>44</v>
      </c>
      <c r="M1220" s="641">
        <v>44886</v>
      </c>
      <c r="N1220" s="630">
        <f t="shared" si="57"/>
        <v>11</v>
      </c>
      <c r="O1220" s="630">
        <f t="shared" si="58"/>
        <v>11</v>
      </c>
      <c r="P1220" s="631" t="str">
        <f t="shared" si="59"/>
        <v>Gastos_Gerais</v>
      </c>
    </row>
    <row r="1221" spans="1:16" ht="24" hidden="1" x14ac:dyDescent="0.2">
      <c r="A1221" s="622">
        <f>IF(B1221="","",COUNT('Diário 3º PA'!$A$4:$A$4242)+COUNT('Diário 4º PA'!$A$4:$A$2224)+COUNT('Diário 5º PA'!$A$4:$A$5221)+ROW()-3)</f>
        <v>7472</v>
      </c>
      <c r="B1221" s="641">
        <v>44893</v>
      </c>
      <c r="C1221" s="638">
        <v>44866</v>
      </c>
      <c r="D1221" s="633" t="s">
        <v>115</v>
      </c>
      <c r="E1221" s="626" t="s">
        <v>328</v>
      </c>
      <c r="F1221" s="639">
        <v>1500</v>
      </c>
      <c r="G1221" s="626" t="s">
        <v>1010</v>
      </c>
      <c r="H1221" s="626" t="s">
        <v>131</v>
      </c>
      <c r="I1221" s="627" t="s">
        <v>727</v>
      </c>
      <c r="J1221" s="629" t="s">
        <v>704</v>
      </c>
      <c r="K1221" s="634" t="s">
        <v>428</v>
      </c>
      <c r="L1221" s="634">
        <v>2006684</v>
      </c>
      <c r="M1221" s="641">
        <v>44894</v>
      </c>
      <c r="N1221" s="630">
        <f t="shared" ref="N1221:N1284" si="60">IF(B1221=0,0,IF(YEAR(B1221)=$O$1,MONTH(B1221)-$N$1+1,(YEAR(B1221)-$O$1)*12-$N$1+1+MONTH(B1221)))</f>
        <v>11</v>
      </c>
      <c r="O1221" s="630">
        <f t="shared" ref="O1221:O1284" si="61">IF(C1221=0,0,IF(YEAR(C1221)=$O$1,MONTH(C1221)-$N$1+1,(YEAR(C1221)-$O$1)*12-$N$1+1+MONTH(C1221)))</f>
        <v>11</v>
      </c>
      <c r="P1221" s="631" t="str">
        <f t="shared" ref="P1221:P1284" si="62">SUBSTITUTE(D1221," ","_")</f>
        <v>Gastos_Gerais</v>
      </c>
    </row>
    <row r="1222" spans="1:16" hidden="1" x14ac:dyDescent="0.2">
      <c r="A1222" s="622">
        <f>IF(B1222="","",COUNT('Diário 3º PA'!$A$4:$A$4242)+COUNT('Diário 4º PA'!$A$4:$A$2224)+COUNT('Diário 5º PA'!$A$4:$A$5221)+ROW()-3)</f>
        <v>7473</v>
      </c>
      <c r="B1222" s="641">
        <v>44893</v>
      </c>
      <c r="C1222" s="638">
        <v>44866</v>
      </c>
      <c r="D1222" s="633" t="s">
        <v>115</v>
      </c>
      <c r="E1222" s="626" t="s">
        <v>364</v>
      </c>
      <c r="F1222" s="639">
        <v>1322.94</v>
      </c>
      <c r="G1222" s="627" t="s">
        <v>1079</v>
      </c>
      <c r="H1222" s="626" t="s">
        <v>139</v>
      </c>
      <c r="I1222" s="627" t="s">
        <v>853</v>
      </c>
      <c r="J1222" s="629" t="s">
        <v>704</v>
      </c>
      <c r="K1222" s="635" t="s">
        <v>428</v>
      </c>
      <c r="L1222" s="634">
        <v>11261</v>
      </c>
      <c r="M1222" s="641">
        <v>44889</v>
      </c>
      <c r="N1222" s="630">
        <f t="shared" si="60"/>
        <v>11</v>
      </c>
      <c r="O1222" s="630">
        <f t="shared" si="61"/>
        <v>11</v>
      </c>
      <c r="P1222" s="631" t="str">
        <f t="shared" si="62"/>
        <v>Gastos_Gerais</v>
      </c>
    </row>
    <row r="1223" spans="1:16" ht="60" hidden="1" x14ac:dyDescent="0.2">
      <c r="A1223" s="622">
        <f>IF(B1223="","",COUNT('Diário 3º PA'!$A$4:$A$4242)+COUNT('Diário 4º PA'!$A$4:$A$2224)+COUNT('Diário 5º PA'!$A$4:$A$5221)+ROW()-3)</f>
        <v>7474</v>
      </c>
      <c r="B1223" s="641">
        <v>44893</v>
      </c>
      <c r="C1223" s="638">
        <v>44866</v>
      </c>
      <c r="D1223" s="626" t="s">
        <v>104</v>
      </c>
      <c r="E1223" s="626" t="s">
        <v>187</v>
      </c>
      <c r="F1223" s="645">
        <v>1182310</v>
      </c>
      <c r="G1223" s="626" t="s">
        <v>9149</v>
      </c>
      <c r="H1223" s="625" t="s">
        <v>127</v>
      </c>
      <c r="I1223" s="627" t="s">
        <v>666</v>
      </c>
      <c r="J1223" s="634" t="s">
        <v>5990</v>
      </c>
      <c r="K1223" s="632" t="s">
        <v>1531</v>
      </c>
      <c r="L1223" s="634">
        <v>199711880</v>
      </c>
      <c r="M1223" s="623">
        <v>44893</v>
      </c>
      <c r="N1223" s="630">
        <f t="shared" si="60"/>
        <v>11</v>
      </c>
      <c r="O1223" s="630">
        <f t="shared" si="61"/>
        <v>11</v>
      </c>
      <c r="P1223" s="631" t="str">
        <f t="shared" si="62"/>
        <v>Gastos_com_Pessoal</v>
      </c>
    </row>
    <row r="1224" spans="1:16" ht="24" hidden="1" x14ac:dyDescent="0.2">
      <c r="A1224" s="622">
        <f>IF(B1224="","",COUNT('Diário 3º PA'!$A$4:$A$4242)+COUNT('Diário 4º PA'!$A$4:$A$2224)+COUNT('Diário 5º PA'!$A$4:$A$5221)+ROW()-3)</f>
        <v>7475</v>
      </c>
      <c r="B1224" s="641">
        <v>44893</v>
      </c>
      <c r="C1224" s="638">
        <v>44866</v>
      </c>
      <c r="D1224" s="626" t="s">
        <v>104</v>
      </c>
      <c r="E1224" s="626" t="s">
        <v>189</v>
      </c>
      <c r="F1224" s="639">
        <v>2366.5100000000002</v>
      </c>
      <c r="G1224" s="627" t="s">
        <v>9150</v>
      </c>
      <c r="H1224" s="626" t="s">
        <v>137</v>
      </c>
      <c r="I1224" s="627" t="s">
        <v>9151</v>
      </c>
      <c r="J1224" s="634" t="s">
        <v>5990</v>
      </c>
      <c r="K1224" s="632" t="s">
        <v>1531</v>
      </c>
      <c r="L1224" s="634">
        <v>199930703</v>
      </c>
      <c r="M1224" s="637">
        <v>44893</v>
      </c>
      <c r="N1224" s="630">
        <f t="shared" si="60"/>
        <v>11</v>
      </c>
      <c r="O1224" s="630">
        <f t="shared" si="61"/>
        <v>11</v>
      </c>
      <c r="P1224" s="631" t="str">
        <f t="shared" si="62"/>
        <v>Gastos_com_Pessoal</v>
      </c>
    </row>
    <row r="1225" spans="1:16" ht="24" hidden="1" x14ac:dyDescent="0.2">
      <c r="A1225" s="622">
        <f>IF(B1225="","",COUNT('Diário 3º PA'!$A$4:$A$4242)+COUNT('Diário 4º PA'!$A$4:$A$2224)+COUNT('Diário 5º PA'!$A$4:$A$5221)+ROW()-3)</f>
        <v>7476</v>
      </c>
      <c r="B1225" s="641">
        <v>44893</v>
      </c>
      <c r="C1225" s="638">
        <v>44866</v>
      </c>
      <c r="D1225" s="626" t="s">
        <v>104</v>
      </c>
      <c r="E1225" s="626" t="s">
        <v>191</v>
      </c>
      <c r="F1225" s="639">
        <v>838.24</v>
      </c>
      <c r="G1225" s="627" t="s">
        <v>9152</v>
      </c>
      <c r="H1225" s="626" t="s">
        <v>137</v>
      </c>
      <c r="I1225" s="627" t="s">
        <v>9151</v>
      </c>
      <c r="J1225" s="634" t="s">
        <v>5990</v>
      </c>
      <c r="K1225" s="632" t="s">
        <v>1531</v>
      </c>
      <c r="L1225" s="634">
        <v>199930703</v>
      </c>
      <c r="M1225" s="637">
        <v>44893</v>
      </c>
      <c r="N1225" s="630">
        <f t="shared" si="60"/>
        <v>11</v>
      </c>
      <c r="O1225" s="630">
        <f t="shared" si="61"/>
        <v>11</v>
      </c>
      <c r="P1225" s="631" t="str">
        <f t="shared" si="62"/>
        <v>Gastos_com_Pessoal</v>
      </c>
    </row>
    <row r="1226" spans="1:16" ht="24" hidden="1" x14ac:dyDescent="0.2">
      <c r="A1226" s="622">
        <f>IF(B1226="","",COUNT('Diário 3º PA'!$A$4:$A$4242)+COUNT('Diário 4º PA'!$A$4:$A$2224)+COUNT('Diário 5º PA'!$A$4:$A$5221)+ROW()-3)</f>
        <v>7477</v>
      </c>
      <c r="B1226" s="641">
        <v>44893</v>
      </c>
      <c r="C1226" s="638">
        <v>44866</v>
      </c>
      <c r="D1226" s="626" t="s">
        <v>104</v>
      </c>
      <c r="E1226" s="626" t="s">
        <v>189</v>
      </c>
      <c r="F1226" s="639">
        <v>1304.58</v>
      </c>
      <c r="G1226" s="627" t="s">
        <v>9153</v>
      </c>
      <c r="H1226" s="626" t="s">
        <v>138</v>
      </c>
      <c r="I1226" s="627" t="s">
        <v>8798</v>
      </c>
      <c r="J1226" s="634" t="s">
        <v>5990</v>
      </c>
      <c r="K1226" s="632" t="s">
        <v>1531</v>
      </c>
      <c r="L1226" s="634">
        <v>199930703</v>
      </c>
      <c r="M1226" s="637">
        <v>44893</v>
      </c>
      <c r="N1226" s="630">
        <f t="shared" si="60"/>
        <v>11</v>
      </c>
      <c r="O1226" s="630">
        <f t="shared" si="61"/>
        <v>11</v>
      </c>
      <c r="P1226" s="631" t="str">
        <f t="shared" si="62"/>
        <v>Gastos_com_Pessoal</v>
      </c>
    </row>
    <row r="1227" spans="1:16" ht="24" hidden="1" x14ac:dyDescent="0.2">
      <c r="A1227" s="622">
        <f>IF(B1227="","",COUNT('Diário 3º PA'!$A$4:$A$4242)+COUNT('Diário 4º PA'!$A$4:$A$2224)+COUNT('Diário 5º PA'!$A$4:$A$5221)+ROW()-3)</f>
        <v>7478</v>
      </c>
      <c r="B1227" s="641">
        <v>44893</v>
      </c>
      <c r="C1227" s="638">
        <v>44866</v>
      </c>
      <c r="D1227" s="626" t="s">
        <v>104</v>
      </c>
      <c r="E1227" s="626" t="s">
        <v>191</v>
      </c>
      <c r="F1227" s="639">
        <v>831.81</v>
      </c>
      <c r="G1227" s="627" t="s">
        <v>9154</v>
      </c>
      <c r="H1227" s="626" t="s">
        <v>138</v>
      </c>
      <c r="I1227" s="627" t="s">
        <v>8798</v>
      </c>
      <c r="J1227" s="634" t="s">
        <v>5990</v>
      </c>
      <c r="K1227" s="632" t="s">
        <v>1531</v>
      </c>
      <c r="L1227" s="634">
        <v>199930703</v>
      </c>
      <c r="M1227" s="637">
        <v>44893</v>
      </c>
      <c r="N1227" s="630">
        <f t="shared" si="60"/>
        <v>11</v>
      </c>
      <c r="O1227" s="630">
        <f t="shared" si="61"/>
        <v>11</v>
      </c>
      <c r="P1227" s="631" t="str">
        <f t="shared" si="62"/>
        <v>Gastos_com_Pessoal</v>
      </c>
    </row>
    <row r="1228" spans="1:16" ht="24" hidden="1" x14ac:dyDescent="0.2">
      <c r="A1228" s="622">
        <f>IF(B1228="","",COUNT('Diário 3º PA'!$A$4:$A$4242)+COUNT('Diário 4º PA'!$A$4:$A$2224)+COUNT('Diário 5º PA'!$A$4:$A$5221)+ROW()-3)</f>
        <v>7479</v>
      </c>
      <c r="B1228" s="641">
        <v>44893</v>
      </c>
      <c r="C1228" s="638">
        <v>44866</v>
      </c>
      <c r="D1228" s="626" t="s">
        <v>104</v>
      </c>
      <c r="E1228" s="626" t="s">
        <v>189</v>
      </c>
      <c r="F1228" s="639">
        <v>2515.77</v>
      </c>
      <c r="G1228" s="627" t="s">
        <v>9155</v>
      </c>
      <c r="H1228" s="626" t="s">
        <v>140</v>
      </c>
      <c r="I1228" s="627" t="s">
        <v>9156</v>
      </c>
      <c r="J1228" s="634" t="s">
        <v>5990</v>
      </c>
      <c r="K1228" s="632" t="s">
        <v>1531</v>
      </c>
      <c r="L1228" s="634">
        <v>199930703</v>
      </c>
      <c r="M1228" s="637">
        <v>44893</v>
      </c>
      <c r="N1228" s="630">
        <f t="shared" si="60"/>
        <v>11</v>
      </c>
      <c r="O1228" s="630">
        <f t="shared" si="61"/>
        <v>11</v>
      </c>
      <c r="P1228" s="631" t="str">
        <f t="shared" si="62"/>
        <v>Gastos_com_Pessoal</v>
      </c>
    </row>
    <row r="1229" spans="1:16" ht="24" hidden="1" x14ac:dyDescent="0.2">
      <c r="A1229" s="622">
        <f>IF(B1229="","",COUNT('Diário 3º PA'!$A$4:$A$4242)+COUNT('Diário 4º PA'!$A$4:$A$2224)+COUNT('Diário 5º PA'!$A$4:$A$5221)+ROW()-3)</f>
        <v>7480</v>
      </c>
      <c r="B1229" s="641">
        <v>44893</v>
      </c>
      <c r="C1229" s="638">
        <v>44866</v>
      </c>
      <c r="D1229" s="626" t="s">
        <v>104</v>
      </c>
      <c r="E1229" s="626" t="s">
        <v>191</v>
      </c>
      <c r="F1229" s="639">
        <v>900.42</v>
      </c>
      <c r="G1229" s="627" t="s">
        <v>9157</v>
      </c>
      <c r="H1229" s="626" t="s">
        <v>140</v>
      </c>
      <c r="I1229" s="627" t="s">
        <v>9156</v>
      </c>
      <c r="J1229" s="634" t="s">
        <v>5990</v>
      </c>
      <c r="K1229" s="632" t="s">
        <v>1531</v>
      </c>
      <c r="L1229" s="634">
        <v>199930703</v>
      </c>
      <c r="M1229" s="637">
        <v>44893</v>
      </c>
      <c r="N1229" s="630">
        <f t="shared" si="60"/>
        <v>11</v>
      </c>
      <c r="O1229" s="630">
        <f t="shared" si="61"/>
        <v>11</v>
      </c>
      <c r="P1229" s="631" t="str">
        <f t="shared" si="62"/>
        <v>Gastos_com_Pessoal</v>
      </c>
    </row>
    <row r="1230" spans="1:16" ht="24" hidden="1" x14ac:dyDescent="0.2">
      <c r="A1230" s="622">
        <f>IF(B1230="","",COUNT('Diário 3º PA'!$A$4:$A$4242)+COUNT('Diário 4º PA'!$A$4:$A$2224)+COUNT('Diário 5º PA'!$A$4:$A$5221)+ROW()-3)</f>
        <v>7481</v>
      </c>
      <c r="B1230" s="641">
        <v>44893</v>
      </c>
      <c r="C1230" s="638">
        <v>44866</v>
      </c>
      <c r="D1230" s="626" t="s">
        <v>104</v>
      </c>
      <c r="E1230" s="626" t="s">
        <v>189</v>
      </c>
      <c r="F1230" s="639">
        <v>1656.67</v>
      </c>
      <c r="G1230" s="627" t="s">
        <v>9158</v>
      </c>
      <c r="H1230" s="626" t="s">
        <v>129</v>
      </c>
      <c r="I1230" s="627" t="s">
        <v>9159</v>
      </c>
      <c r="J1230" s="634" t="s">
        <v>5990</v>
      </c>
      <c r="K1230" s="632" t="s">
        <v>1531</v>
      </c>
      <c r="L1230" s="634">
        <v>199930703</v>
      </c>
      <c r="M1230" s="637">
        <v>44893</v>
      </c>
      <c r="N1230" s="630">
        <f t="shared" si="60"/>
        <v>11</v>
      </c>
      <c r="O1230" s="630">
        <f t="shared" si="61"/>
        <v>11</v>
      </c>
      <c r="P1230" s="631" t="str">
        <f t="shared" si="62"/>
        <v>Gastos_com_Pessoal</v>
      </c>
    </row>
    <row r="1231" spans="1:16" ht="24" hidden="1" x14ac:dyDescent="0.2">
      <c r="A1231" s="622">
        <f>IF(B1231="","",COUNT('Diário 3º PA'!$A$4:$A$4242)+COUNT('Diário 4º PA'!$A$4:$A$2224)+COUNT('Diário 5º PA'!$A$4:$A$5221)+ROW()-3)</f>
        <v>7482</v>
      </c>
      <c r="B1231" s="641">
        <v>44893</v>
      </c>
      <c r="C1231" s="638">
        <v>44866</v>
      </c>
      <c r="D1231" s="626" t="s">
        <v>104</v>
      </c>
      <c r="E1231" s="626" t="s">
        <v>191</v>
      </c>
      <c r="F1231" s="639">
        <v>560.67999999999995</v>
      </c>
      <c r="G1231" s="627" t="s">
        <v>9160</v>
      </c>
      <c r="H1231" s="626" t="s">
        <v>129</v>
      </c>
      <c r="I1231" s="627" t="s">
        <v>9159</v>
      </c>
      <c r="J1231" s="634" t="s">
        <v>5990</v>
      </c>
      <c r="K1231" s="632" t="s">
        <v>1531</v>
      </c>
      <c r="L1231" s="634">
        <v>199930703</v>
      </c>
      <c r="M1231" s="637">
        <v>44893</v>
      </c>
      <c r="N1231" s="630">
        <f t="shared" si="60"/>
        <v>11</v>
      </c>
      <c r="O1231" s="630">
        <f t="shared" si="61"/>
        <v>11</v>
      </c>
      <c r="P1231" s="631" t="str">
        <f t="shared" si="62"/>
        <v>Gastos_com_Pessoal</v>
      </c>
    </row>
    <row r="1232" spans="1:16" ht="24" hidden="1" x14ac:dyDescent="0.2">
      <c r="A1232" s="622">
        <f>IF(B1232="","",COUNT('Diário 3º PA'!$A$4:$A$4242)+COUNT('Diário 4º PA'!$A$4:$A$2224)+COUNT('Diário 5º PA'!$A$4:$A$5221)+ROW()-3)</f>
        <v>7483</v>
      </c>
      <c r="B1232" s="641">
        <v>44893</v>
      </c>
      <c r="C1232" s="638">
        <v>44866</v>
      </c>
      <c r="D1232" s="626" t="s">
        <v>104</v>
      </c>
      <c r="E1232" s="626" t="s">
        <v>189</v>
      </c>
      <c r="F1232" s="639">
        <v>2460.17</v>
      </c>
      <c r="G1232" s="627" t="s">
        <v>9161</v>
      </c>
      <c r="H1232" s="626" t="s">
        <v>140</v>
      </c>
      <c r="I1232" s="627" t="s">
        <v>9162</v>
      </c>
      <c r="J1232" s="634" t="s">
        <v>5990</v>
      </c>
      <c r="K1232" s="632" t="s">
        <v>1531</v>
      </c>
      <c r="L1232" s="634">
        <v>199930703</v>
      </c>
      <c r="M1232" s="637">
        <v>44893</v>
      </c>
      <c r="N1232" s="630">
        <f t="shared" si="60"/>
        <v>11</v>
      </c>
      <c r="O1232" s="630">
        <f t="shared" si="61"/>
        <v>11</v>
      </c>
      <c r="P1232" s="631" t="str">
        <f t="shared" si="62"/>
        <v>Gastos_com_Pessoal</v>
      </c>
    </row>
    <row r="1233" spans="1:16" ht="24" hidden="1" x14ac:dyDescent="0.2">
      <c r="A1233" s="622">
        <f>IF(B1233="","",COUNT('Diário 3º PA'!$A$4:$A$4242)+COUNT('Diário 4º PA'!$A$4:$A$2224)+COUNT('Diário 5º PA'!$A$4:$A$5221)+ROW()-3)</f>
        <v>7484</v>
      </c>
      <c r="B1233" s="641">
        <v>44893</v>
      </c>
      <c r="C1233" s="638">
        <v>44866</v>
      </c>
      <c r="D1233" s="626" t="s">
        <v>104</v>
      </c>
      <c r="E1233" s="626" t="s">
        <v>191</v>
      </c>
      <c r="F1233" s="639">
        <v>877.21</v>
      </c>
      <c r="G1233" s="627" t="s">
        <v>9163</v>
      </c>
      <c r="H1233" s="626" t="s">
        <v>140</v>
      </c>
      <c r="I1233" s="627" t="s">
        <v>9162</v>
      </c>
      <c r="J1233" s="634" t="s">
        <v>5990</v>
      </c>
      <c r="K1233" s="632" t="s">
        <v>1531</v>
      </c>
      <c r="L1233" s="634">
        <v>199930703</v>
      </c>
      <c r="M1233" s="637">
        <v>44893</v>
      </c>
      <c r="N1233" s="630">
        <f t="shared" si="60"/>
        <v>11</v>
      </c>
      <c r="O1233" s="630">
        <f t="shared" si="61"/>
        <v>11</v>
      </c>
      <c r="P1233" s="631" t="str">
        <f t="shared" si="62"/>
        <v>Gastos_com_Pessoal</v>
      </c>
    </row>
    <row r="1234" spans="1:16" ht="24" hidden="1" x14ac:dyDescent="0.2">
      <c r="A1234" s="622">
        <f>IF(B1234="","",COUNT('Diário 3º PA'!$A$4:$A$4242)+COUNT('Diário 4º PA'!$A$4:$A$2224)+COUNT('Diário 5º PA'!$A$4:$A$5221)+ROW()-3)</f>
        <v>7485</v>
      </c>
      <c r="B1234" s="641">
        <v>44893</v>
      </c>
      <c r="C1234" s="638">
        <v>44866</v>
      </c>
      <c r="D1234" s="626" t="s">
        <v>104</v>
      </c>
      <c r="E1234" s="626" t="s">
        <v>187</v>
      </c>
      <c r="F1234" s="639">
        <v>1201</v>
      </c>
      <c r="G1234" s="627" t="s">
        <v>9164</v>
      </c>
      <c r="H1234" s="626" t="s">
        <v>132</v>
      </c>
      <c r="I1234" s="627" t="s">
        <v>2676</v>
      </c>
      <c r="J1234" s="634" t="s">
        <v>5990</v>
      </c>
      <c r="K1234" s="634" t="s">
        <v>5990</v>
      </c>
      <c r="L1234" s="634" t="s">
        <v>666</v>
      </c>
      <c r="M1234" s="637">
        <v>44893</v>
      </c>
      <c r="N1234" s="630">
        <f t="shared" si="60"/>
        <v>11</v>
      </c>
      <c r="O1234" s="630">
        <f t="shared" si="61"/>
        <v>11</v>
      </c>
      <c r="P1234" s="631" t="str">
        <f t="shared" si="62"/>
        <v>Gastos_com_Pessoal</v>
      </c>
    </row>
    <row r="1235" spans="1:16" ht="24" hidden="1" x14ac:dyDescent="0.2">
      <c r="A1235" s="622">
        <f>IF(B1235="","",COUNT('Diário 3º PA'!$A$4:$A$4242)+COUNT('Diário 4º PA'!$A$4:$A$2224)+COUNT('Diário 5º PA'!$A$4:$A$5221)+ROW()-3)</f>
        <v>7486</v>
      </c>
      <c r="B1235" s="641">
        <v>44894</v>
      </c>
      <c r="C1235" s="638">
        <v>44866</v>
      </c>
      <c r="D1235" s="633" t="s">
        <v>115</v>
      </c>
      <c r="E1235" s="626" t="s">
        <v>366</v>
      </c>
      <c r="F1235" s="639">
        <v>14.9</v>
      </c>
      <c r="G1235" s="626" t="s">
        <v>4644</v>
      </c>
      <c r="H1235" s="626" t="s">
        <v>138</v>
      </c>
      <c r="I1235" s="627" t="s">
        <v>8629</v>
      </c>
      <c r="J1235" s="634" t="s">
        <v>1464</v>
      </c>
      <c r="K1235" s="635" t="s">
        <v>428</v>
      </c>
      <c r="L1235" s="634">
        <v>824</v>
      </c>
      <c r="M1235" s="641">
        <v>44890</v>
      </c>
      <c r="N1235" s="630">
        <f t="shared" si="60"/>
        <v>11</v>
      </c>
      <c r="O1235" s="630">
        <f t="shared" si="61"/>
        <v>11</v>
      </c>
      <c r="P1235" s="631" t="str">
        <f t="shared" si="62"/>
        <v>Gastos_Gerais</v>
      </c>
    </row>
    <row r="1236" spans="1:16" ht="48" hidden="1" x14ac:dyDescent="0.2">
      <c r="A1236" s="622">
        <f>IF(B1236="","",COUNT('Diário 3º PA'!$A$4:$A$4242)+COUNT('Diário 4º PA'!$A$4:$A$2224)+COUNT('Diário 5º PA'!$A$4:$A$5221)+ROW()-3)</f>
        <v>7487</v>
      </c>
      <c r="B1236" s="641">
        <v>44894</v>
      </c>
      <c r="C1236" s="638">
        <v>44866</v>
      </c>
      <c r="D1236" s="633" t="s">
        <v>115</v>
      </c>
      <c r="E1236" s="626" t="s">
        <v>366</v>
      </c>
      <c r="F1236" s="639">
        <v>885.4</v>
      </c>
      <c r="G1236" s="626" t="s">
        <v>9165</v>
      </c>
      <c r="H1236" s="626" t="s">
        <v>129</v>
      </c>
      <c r="I1236" s="627" t="s">
        <v>8470</v>
      </c>
      <c r="J1236" s="634" t="s">
        <v>1464</v>
      </c>
      <c r="K1236" s="635" t="s">
        <v>428</v>
      </c>
      <c r="L1236" s="634">
        <v>99</v>
      </c>
      <c r="M1236" s="641">
        <v>44893</v>
      </c>
      <c r="N1236" s="630">
        <f t="shared" si="60"/>
        <v>11</v>
      </c>
      <c r="O1236" s="630">
        <f t="shared" si="61"/>
        <v>11</v>
      </c>
      <c r="P1236" s="631" t="str">
        <f t="shared" si="62"/>
        <v>Gastos_Gerais</v>
      </c>
    </row>
    <row r="1237" spans="1:16" ht="36" hidden="1" x14ac:dyDescent="0.2">
      <c r="A1237" s="622">
        <f>IF(B1237="","",COUNT('Diário 3º PA'!$A$4:$A$4242)+COUNT('Diário 4º PA'!$A$4:$A$2224)+COUNT('Diário 5º PA'!$A$4:$A$5221)+ROW()-3)</f>
        <v>7488</v>
      </c>
      <c r="B1237" s="641">
        <v>44894</v>
      </c>
      <c r="C1237" s="638">
        <v>44866</v>
      </c>
      <c r="D1237" s="633" t="s">
        <v>115</v>
      </c>
      <c r="E1237" s="626" t="s">
        <v>260</v>
      </c>
      <c r="F1237" s="639">
        <v>2500</v>
      </c>
      <c r="G1237" s="626" t="s">
        <v>9166</v>
      </c>
      <c r="H1237" s="626" t="s">
        <v>133</v>
      </c>
      <c r="I1237" s="627" t="s">
        <v>603</v>
      </c>
      <c r="J1237" s="634" t="s">
        <v>1464</v>
      </c>
      <c r="K1237" s="635" t="s">
        <v>428</v>
      </c>
      <c r="L1237" s="634">
        <v>1023</v>
      </c>
      <c r="M1237" s="641">
        <v>44890</v>
      </c>
      <c r="N1237" s="630">
        <f t="shared" si="60"/>
        <v>11</v>
      </c>
      <c r="O1237" s="630">
        <f t="shared" si="61"/>
        <v>11</v>
      </c>
      <c r="P1237" s="631" t="str">
        <f t="shared" si="62"/>
        <v>Gastos_Gerais</v>
      </c>
    </row>
    <row r="1238" spans="1:16" ht="24" hidden="1" x14ac:dyDescent="0.2">
      <c r="A1238" s="622">
        <f>IF(B1238="","",COUNT('Diário 3º PA'!$A$4:$A$4242)+COUNT('Diário 4º PA'!$A$4:$A$2224)+COUNT('Diário 5º PA'!$A$4:$A$5221)+ROW()-3)</f>
        <v>7489</v>
      </c>
      <c r="B1238" s="641">
        <v>44894</v>
      </c>
      <c r="C1238" s="638">
        <v>44866</v>
      </c>
      <c r="D1238" s="633" t="s">
        <v>115</v>
      </c>
      <c r="E1238" s="626" t="s">
        <v>366</v>
      </c>
      <c r="F1238" s="639">
        <v>41.8</v>
      </c>
      <c r="G1238" s="626" t="s">
        <v>4644</v>
      </c>
      <c r="H1238" s="626" t="s">
        <v>136</v>
      </c>
      <c r="I1238" s="627" t="s">
        <v>8629</v>
      </c>
      <c r="J1238" s="634" t="s">
        <v>1464</v>
      </c>
      <c r="K1238" s="635" t="s">
        <v>428</v>
      </c>
      <c r="L1238" s="634">
        <v>823</v>
      </c>
      <c r="M1238" s="641">
        <v>44890</v>
      </c>
      <c r="N1238" s="630">
        <f t="shared" si="60"/>
        <v>11</v>
      </c>
      <c r="O1238" s="630">
        <f t="shared" si="61"/>
        <v>11</v>
      </c>
      <c r="P1238" s="631" t="str">
        <f t="shared" si="62"/>
        <v>Gastos_Gerais</v>
      </c>
    </row>
    <row r="1239" spans="1:16" ht="24" x14ac:dyDescent="0.2">
      <c r="A1239" s="622">
        <f>IF(B1239="","",COUNT('Diário 3º PA'!$A$4:$A$4242)+COUNT('Diário 4º PA'!$A$4:$A$2224)+COUNT('Diário 5º PA'!$A$4:$A$5221)+ROW()-3)</f>
        <v>7490</v>
      </c>
      <c r="B1239" s="641">
        <v>44894</v>
      </c>
      <c r="C1239" s="638">
        <v>44866</v>
      </c>
      <c r="D1239" s="633" t="s">
        <v>115</v>
      </c>
      <c r="E1239" s="626" t="s">
        <v>366</v>
      </c>
      <c r="F1239" s="639">
        <v>54.4</v>
      </c>
      <c r="G1239" s="626" t="s">
        <v>4644</v>
      </c>
      <c r="H1239" s="626" t="s">
        <v>140</v>
      </c>
      <c r="I1239" s="627" t="s">
        <v>829</v>
      </c>
      <c r="J1239" s="634" t="s">
        <v>1464</v>
      </c>
      <c r="K1239" s="635" t="s">
        <v>428</v>
      </c>
      <c r="L1239" s="634">
        <v>11108</v>
      </c>
      <c r="M1239" s="641">
        <v>44893</v>
      </c>
      <c r="N1239" s="630">
        <f t="shared" si="60"/>
        <v>11</v>
      </c>
      <c r="O1239" s="630">
        <f t="shared" si="61"/>
        <v>11</v>
      </c>
      <c r="P1239" s="631" t="str">
        <f t="shared" si="62"/>
        <v>Gastos_Gerais</v>
      </c>
    </row>
    <row r="1240" spans="1:16" ht="36" hidden="1" x14ac:dyDescent="0.2">
      <c r="A1240" s="622">
        <f>IF(B1240="","",COUNT('Diário 3º PA'!$A$4:$A$4242)+COUNT('Diário 4º PA'!$A$4:$A$2224)+COUNT('Diário 5º PA'!$A$4:$A$5221)+ROW()-3)</f>
        <v>7491</v>
      </c>
      <c r="B1240" s="641">
        <v>44894</v>
      </c>
      <c r="C1240" s="638">
        <v>44866</v>
      </c>
      <c r="D1240" s="633" t="s">
        <v>115</v>
      </c>
      <c r="E1240" s="626" t="s">
        <v>360</v>
      </c>
      <c r="F1240" s="639">
        <v>32314.99</v>
      </c>
      <c r="G1240" s="626" t="s">
        <v>9167</v>
      </c>
      <c r="H1240" s="626" t="s">
        <v>133</v>
      </c>
      <c r="I1240" s="627" t="s">
        <v>4575</v>
      </c>
      <c r="J1240" s="629" t="s">
        <v>704</v>
      </c>
      <c r="K1240" s="635" t="s">
        <v>428</v>
      </c>
      <c r="L1240" s="634">
        <v>2022273</v>
      </c>
      <c r="M1240" s="641">
        <v>44894</v>
      </c>
      <c r="N1240" s="630">
        <f t="shared" si="60"/>
        <v>11</v>
      </c>
      <c r="O1240" s="630">
        <f t="shared" si="61"/>
        <v>11</v>
      </c>
      <c r="P1240" s="631" t="str">
        <f t="shared" si="62"/>
        <v>Gastos_Gerais</v>
      </c>
    </row>
    <row r="1241" spans="1:16" ht="24" hidden="1" x14ac:dyDescent="0.2">
      <c r="A1241" s="622">
        <f>IF(B1241="","",COUNT('Diário 3º PA'!$A$4:$A$4242)+COUNT('Diário 4º PA'!$A$4:$A$2224)+COUNT('Diário 5º PA'!$A$4:$A$5221)+ROW()-3)</f>
        <v>7492</v>
      </c>
      <c r="B1241" s="641">
        <v>44894</v>
      </c>
      <c r="C1241" s="658">
        <v>44835</v>
      </c>
      <c r="D1241" s="633" t="s">
        <v>115</v>
      </c>
      <c r="E1241" s="626" t="s">
        <v>232</v>
      </c>
      <c r="F1241" s="639">
        <v>868.36</v>
      </c>
      <c r="G1241" s="626" t="s">
        <v>2495</v>
      </c>
      <c r="H1241" s="626" t="s">
        <v>137</v>
      </c>
      <c r="I1241" s="627" t="s">
        <v>1089</v>
      </c>
      <c r="J1241" s="629" t="s">
        <v>704</v>
      </c>
      <c r="K1241" s="635" t="s">
        <v>705</v>
      </c>
      <c r="L1241" s="634" t="s">
        <v>9168</v>
      </c>
      <c r="M1241" s="641">
        <v>44883</v>
      </c>
      <c r="N1241" s="630">
        <f t="shared" si="60"/>
        <v>11</v>
      </c>
      <c r="O1241" s="630">
        <f t="shared" si="61"/>
        <v>10</v>
      </c>
      <c r="P1241" s="631" t="str">
        <f t="shared" si="62"/>
        <v>Gastos_Gerais</v>
      </c>
    </row>
    <row r="1242" spans="1:16" ht="24" hidden="1" x14ac:dyDescent="0.2">
      <c r="A1242" s="622">
        <f>IF(B1242="","",COUNT('Diário 3º PA'!$A$4:$A$4242)+COUNT('Diário 4º PA'!$A$4:$A$2224)+COUNT('Diário 5º PA'!$A$4:$A$5221)+ROW()-3)</f>
        <v>7493</v>
      </c>
      <c r="B1242" s="641">
        <v>44894</v>
      </c>
      <c r="C1242" s="658">
        <v>44835</v>
      </c>
      <c r="D1242" s="633" t="s">
        <v>115</v>
      </c>
      <c r="E1242" s="626" t="s">
        <v>232</v>
      </c>
      <c r="F1242" s="639">
        <v>10183.92</v>
      </c>
      <c r="G1242" s="626" t="s">
        <v>2495</v>
      </c>
      <c r="H1242" s="626" t="s">
        <v>131</v>
      </c>
      <c r="I1242" s="627" t="s">
        <v>1089</v>
      </c>
      <c r="J1242" s="629" t="s">
        <v>704</v>
      </c>
      <c r="K1242" s="635" t="s">
        <v>705</v>
      </c>
      <c r="L1242" s="634" t="s">
        <v>9169</v>
      </c>
      <c r="M1242" s="641">
        <v>44883</v>
      </c>
      <c r="N1242" s="630">
        <f t="shared" si="60"/>
        <v>11</v>
      </c>
      <c r="O1242" s="630">
        <f t="shared" si="61"/>
        <v>10</v>
      </c>
      <c r="P1242" s="631" t="str">
        <f t="shared" si="62"/>
        <v>Gastos_Gerais</v>
      </c>
    </row>
    <row r="1243" spans="1:16" ht="24" hidden="1" x14ac:dyDescent="0.2">
      <c r="A1243" s="622">
        <f>IF(B1243="","",COUNT('Diário 3º PA'!$A$4:$A$4242)+COUNT('Diário 4º PA'!$A$4:$A$2224)+COUNT('Diário 5º PA'!$A$4:$A$5221)+ROW()-3)</f>
        <v>7494</v>
      </c>
      <c r="B1243" s="641">
        <v>44894</v>
      </c>
      <c r="C1243" s="638">
        <v>44866</v>
      </c>
      <c r="D1243" s="633" t="s">
        <v>115</v>
      </c>
      <c r="E1243" s="626" t="s">
        <v>358</v>
      </c>
      <c r="F1243" s="639">
        <v>107</v>
      </c>
      <c r="G1243" s="626" t="s">
        <v>8685</v>
      </c>
      <c r="H1243" s="626" t="s">
        <v>132</v>
      </c>
      <c r="I1243" s="627" t="s">
        <v>9170</v>
      </c>
      <c r="J1243" s="629" t="s">
        <v>704</v>
      </c>
      <c r="K1243" s="635" t="s">
        <v>428</v>
      </c>
      <c r="L1243" s="634">
        <v>19506</v>
      </c>
      <c r="M1243" s="641">
        <v>44890</v>
      </c>
      <c r="N1243" s="630">
        <f t="shared" si="60"/>
        <v>11</v>
      </c>
      <c r="O1243" s="630">
        <f t="shared" si="61"/>
        <v>11</v>
      </c>
      <c r="P1243" s="631" t="str">
        <f t="shared" si="62"/>
        <v>Gastos_Gerais</v>
      </c>
    </row>
    <row r="1244" spans="1:16" ht="24" hidden="1" x14ac:dyDescent="0.2">
      <c r="A1244" s="622">
        <f>IF(B1244="","",COUNT('Diário 3º PA'!$A$4:$A$4242)+COUNT('Diário 4º PA'!$A$4:$A$2224)+COUNT('Diário 5º PA'!$A$4:$A$5221)+ROW()-3)</f>
        <v>7495</v>
      </c>
      <c r="B1244" s="641">
        <v>44894</v>
      </c>
      <c r="C1244" s="638">
        <v>44866</v>
      </c>
      <c r="D1244" s="633" t="s">
        <v>115</v>
      </c>
      <c r="E1244" s="626" t="s">
        <v>378</v>
      </c>
      <c r="F1244" s="639">
        <v>5310</v>
      </c>
      <c r="G1244" s="626" t="s">
        <v>9171</v>
      </c>
      <c r="H1244" s="626" t="s">
        <v>133</v>
      </c>
      <c r="I1244" s="627" t="s">
        <v>8194</v>
      </c>
      <c r="J1244" s="629" t="s">
        <v>704</v>
      </c>
      <c r="K1244" s="635" t="s">
        <v>428</v>
      </c>
      <c r="L1244" s="634">
        <v>35443</v>
      </c>
      <c r="M1244" s="641">
        <v>44886</v>
      </c>
      <c r="N1244" s="630">
        <f t="shared" si="60"/>
        <v>11</v>
      </c>
      <c r="O1244" s="630">
        <f t="shared" si="61"/>
        <v>11</v>
      </c>
      <c r="P1244" s="631" t="str">
        <f t="shared" si="62"/>
        <v>Gastos_Gerais</v>
      </c>
    </row>
    <row r="1245" spans="1:16" ht="36" hidden="1" x14ac:dyDescent="0.2">
      <c r="A1245" s="622">
        <f>IF(B1245="","",COUNT('Diário 3º PA'!$A$4:$A$4242)+COUNT('Diário 4º PA'!$A$4:$A$2224)+COUNT('Diário 5º PA'!$A$4:$A$5221)+ROW()-3)</f>
        <v>7496</v>
      </c>
      <c r="B1245" s="641">
        <v>44894</v>
      </c>
      <c r="C1245" s="638">
        <v>44866</v>
      </c>
      <c r="D1245" s="626" t="s">
        <v>117</v>
      </c>
      <c r="E1245" s="626" t="s">
        <v>393</v>
      </c>
      <c r="F1245" s="639">
        <v>52929</v>
      </c>
      <c r="G1245" s="626" t="s">
        <v>8193</v>
      </c>
      <c r="H1245" s="626" t="s">
        <v>133</v>
      </c>
      <c r="I1245" s="627" t="s">
        <v>8194</v>
      </c>
      <c r="J1245" s="629" t="s">
        <v>704</v>
      </c>
      <c r="K1245" s="635" t="s">
        <v>428</v>
      </c>
      <c r="L1245" s="634">
        <v>35443</v>
      </c>
      <c r="M1245" s="641">
        <v>44886</v>
      </c>
      <c r="N1245" s="630">
        <f t="shared" si="60"/>
        <v>11</v>
      </c>
      <c r="O1245" s="630">
        <f t="shared" si="61"/>
        <v>11</v>
      </c>
      <c r="P1245" s="631" t="str">
        <f t="shared" si="62"/>
        <v>Aquisição_de_Bens_Permanentes</v>
      </c>
    </row>
    <row r="1246" spans="1:16" ht="36" hidden="1" x14ac:dyDescent="0.2">
      <c r="A1246" s="622">
        <f>IF(B1246="","",COUNT('Diário 3º PA'!$A$4:$A$4242)+COUNT('Diário 4º PA'!$A$4:$A$2224)+COUNT('Diário 5º PA'!$A$4:$A$5221)+ROW()-3)</f>
        <v>7497</v>
      </c>
      <c r="B1246" s="641">
        <v>44894</v>
      </c>
      <c r="C1246" s="638">
        <v>44866</v>
      </c>
      <c r="D1246" s="633" t="s">
        <v>115</v>
      </c>
      <c r="E1246" s="633" t="s">
        <v>260</v>
      </c>
      <c r="F1246" s="639">
        <v>6223.75</v>
      </c>
      <c r="G1246" s="633" t="s">
        <v>2996</v>
      </c>
      <c r="H1246" s="633" t="s">
        <v>127</v>
      </c>
      <c r="I1246" s="627" t="s">
        <v>1197</v>
      </c>
      <c r="J1246" s="629" t="s">
        <v>704</v>
      </c>
      <c r="K1246" s="635" t="s">
        <v>428</v>
      </c>
      <c r="L1246" s="634">
        <v>222181</v>
      </c>
      <c r="M1246" s="641">
        <v>44869</v>
      </c>
      <c r="N1246" s="630">
        <f t="shared" si="60"/>
        <v>11</v>
      </c>
      <c r="O1246" s="630">
        <f t="shared" si="61"/>
        <v>11</v>
      </c>
      <c r="P1246" s="631" t="str">
        <f t="shared" si="62"/>
        <v>Gastos_Gerais</v>
      </c>
    </row>
    <row r="1247" spans="1:16" ht="36" hidden="1" x14ac:dyDescent="0.2">
      <c r="A1247" s="622">
        <f>IF(B1247="","",COUNT('Diário 3º PA'!$A$4:$A$4242)+COUNT('Diário 4º PA'!$A$4:$A$2224)+COUNT('Diário 5º PA'!$A$4:$A$5221)+ROW()-3)</f>
        <v>7498</v>
      </c>
      <c r="B1247" s="641">
        <v>44894</v>
      </c>
      <c r="C1247" s="638">
        <v>44866</v>
      </c>
      <c r="D1247" s="633" t="s">
        <v>115</v>
      </c>
      <c r="E1247" s="626" t="s">
        <v>378</v>
      </c>
      <c r="F1247" s="639">
        <v>5199</v>
      </c>
      <c r="G1247" s="633" t="s">
        <v>9172</v>
      </c>
      <c r="H1247" s="626" t="s">
        <v>130</v>
      </c>
      <c r="I1247" s="627" t="s">
        <v>8194</v>
      </c>
      <c r="J1247" s="629" t="s">
        <v>704</v>
      </c>
      <c r="K1247" s="635" t="s">
        <v>428</v>
      </c>
      <c r="L1247" s="634">
        <v>35442</v>
      </c>
      <c r="M1247" s="641">
        <v>44886</v>
      </c>
      <c r="N1247" s="630">
        <f t="shared" si="60"/>
        <v>11</v>
      </c>
      <c r="O1247" s="630">
        <f t="shared" si="61"/>
        <v>11</v>
      </c>
      <c r="P1247" s="631" t="str">
        <f t="shared" si="62"/>
        <v>Gastos_Gerais</v>
      </c>
    </row>
    <row r="1248" spans="1:16" ht="36" hidden="1" x14ac:dyDescent="0.2">
      <c r="A1248" s="622">
        <f>IF(B1248="","",COUNT('Diário 3º PA'!$A$4:$A$4242)+COUNT('Diário 4º PA'!$A$4:$A$2224)+COUNT('Diário 5º PA'!$A$4:$A$5221)+ROW()-3)</f>
        <v>7499</v>
      </c>
      <c r="B1248" s="641">
        <v>44894</v>
      </c>
      <c r="C1248" s="638">
        <v>44866</v>
      </c>
      <c r="D1248" s="626" t="s">
        <v>117</v>
      </c>
      <c r="E1248" s="626" t="s">
        <v>393</v>
      </c>
      <c r="F1248" s="639">
        <v>45879</v>
      </c>
      <c r="G1248" s="626" t="s">
        <v>8193</v>
      </c>
      <c r="H1248" s="626" t="s">
        <v>130</v>
      </c>
      <c r="I1248" s="627" t="s">
        <v>8194</v>
      </c>
      <c r="J1248" s="629" t="s">
        <v>704</v>
      </c>
      <c r="K1248" s="635" t="s">
        <v>428</v>
      </c>
      <c r="L1248" s="634">
        <v>35442</v>
      </c>
      <c r="M1248" s="641">
        <v>44886</v>
      </c>
      <c r="N1248" s="630">
        <f t="shared" si="60"/>
        <v>11</v>
      </c>
      <c r="O1248" s="630">
        <f t="shared" si="61"/>
        <v>11</v>
      </c>
      <c r="P1248" s="631" t="str">
        <f t="shared" si="62"/>
        <v>Aquisição_de_Bens_Permanentes</v>
      </c>
    </row>
    <row r="1249" spans="1:16" ht="24" hidden="1" x14ac:dyDescent="0.2">
      <c r="A1249" s="622">
        <f>IF(B1249="","",COUNT('Diário 3º PA'!$A$4:$A$4242)+COUNT('Diário 4º PA'!$A$4:$A$2224)+COUNT('Diário 5º PA'!$A$4:$A$5221)+ROW()-3)</f>
        <v>7500</v>
      </c>
      <c r="B1249" s="641">
        <v>44894</v>
      </c>
      <c r="C1249" s="638">
        <v>44866</v>
      </c>
      <c r="D1249" s="633" t="s">
        <v>115</v>
      </c>
      <c r="E1249" s="626" t="s">
        <v>298</v>
      </c>
      <c r="F1249" s="639">
        <v>588.61</v>
      </c>
      <c r="G1249" s="626" t="s">
        <v>298</v>
      </c>
      <c r="H1249" s="626" t="s">
        <v>132</v>
      </c>
      <c r="I1249" s="627" t="s">
        <v>574</v>
      </c>
      <c r="J1249" s="629" t="s">
        <v>704</v>
      </c>
      <c r="K1249" s="635" t="s">
        <v>428</v>
      </c>
      <c r="L1249" s="634">
        <v>26460</v>
      </c>
      <c r="M1249" s="641">
        <v>44881</v>
      </c>
      <c r="N1249" s="630">
        <f t="shared" si="60"/>
        <v>11</v>
      </c>
      <c r="O1249" s="630">
        <f t="shared" si="61"/>
        <v>11</v>
      </c>
      <c r="P1249" s="631" t="str">
        <f t="shared" si="62"/>
        <v>Gastos_Gerais</v>
      </c>
    </row>
    <row r="1250" spans="1:16" ht="24" hidden="1" x14ac:dyDescent="0.2">
      <c r="A1250" s="622">
        <f>IF(B1250="","",COUNT('Diário 3º PA'!$A$4:$A$4242)+COUNT('Diário 4º PA'!$A$4:$A$2224)+COUNT('Diário 5º PA'!$A$4:$A$5221)+ROW()-3)</f>
        <v>7501</v>
      </c>
      <c r="B1250" s="641">
        <v>44894</v>
      </c>
      <c r="C1250" s="638">
        <v>44866</v>
      </c>
      <c r="D1250" s="626" t="s">
        <v>104</v>
      </c>
      <c r="E1250" s="626" t="s">
        <v>187</v>
      </c>
      <c r="F1250" s="639">
        <v>1529</v>
      </c>
      <c r="G1250" s="626" t="s">
        <v>9173</v>
      </c>
      <c r="H1250" s="626" t="s">
        <v>137</v>
      </c>
      <c r="I1250" s="627" t="s">
        <v>9174</v>
      </c>
      <c r="J1250" s="634" t="s">
        <v>5990</v>
      </c>
      <c r="K1250" s="632" t="s">
        <v>1531</v>
      </c>
      <c r="L1250" s="634">
        <v>950095322</v>
      </c>
      <c r="M1250" s="641">
        <v>44894</v>
      </c>
      <c r="N1250" s="630">
        <f t="shared" si="60"/>
        <v>11</v>
      </c>
      <c r="O1250" s="630">
        <f t="shared" si="61"/>
        <v>11</v>
      </c>
      <c r="P1250" s="631" t="str">
        <f t="shared" si="62"/>
        <v>Gastos_com_Pessoal</v>
      </c>
    </row>
    <row r="1251" spans="1:16" ht="36" hidden="1" x14ac:dyDescent="0.2">
      <c r="A1251" s="622">
        <f>IF(B1251="","",COUNT('Diário 3º PA'!$A$4:$A$4242)+COUNT('Diário 4º PA'!$A$4:$A$2224)+COUNT('Diário 5º PA'!$A$4:$A$5221)+ROW()-3)</f>
        <v>7502</v>
      </c>
      <c r="B1251" s="641">
        <v>44894</v>
      </c>
      <c r="C1251" s="638">
        <v>44866</v>
      </c>
      <c r="D1251" s="625" t="s">
        <v>115</v>
      </c>
      <c r="E1251" s="626" t="s">
        <v>342</v>
      </c>
      <c r="F1251" s="672">
        <v>240</v>
      </c>
      <c r="G1251" s="626" t="s">
        <v>9175</v>
      </c>
      <c r="H1251" s="626" t="s">
        <v>136</v>
      </c>
      <c r="I1251" s="627" t="s">
        <v>9036</v>
      </c>
      <c r="J1251" s="634" t="s">
        <v>5990</v>
      </c>
      <c r="K1251" s="632" t="s">
        <v>1531</v>
      </c>
      <c r="L1251" s="634">
        <v>950095322</v>
      </c>
      <c r="M1251" s="641">
        <v>44894</v>
      </c>
      <c r="N1251" s="630">
        <f t="shared" si="60"/>
        <v>11</v>
      </c>
      <c r="O1251" s="630">
        <f t="shared" si="61"/>
        <v>11</v>
      </c>
      <c r="P1251" s="631" t="str">
        <f t="shared" si="62"/>
        <v>Gastos_Gerais</v>
      </c>
    </row>
    <row r="1252" spans="1:16" ht="36" hidden="1" x14ac:dyDescent="0.2">
      <c r="A1252" s="622">
        <f>IF(B1252="","",COUNT('Diário 3º PA'!$A$4:$A$4242)+COUNT('Diário 4º PA'!$A$4:$A$2224)+COUNT('Diário 5º PA'!$A$4:$A$5221)+ROW()-3)</f>
        <v>7503</v>
      </c>
      <c r="B1252" s="641">
        <v>44894</v>
      </c>
      <c r="C1252" s="638">
        <v>44866</v>
      </c>
      <c r="D1252" s="625" t="s">
        <v>115</v>
      </c>
      <c r="E1252" s="626" t="s">
        <v>342</v>
      </c>
      <c r="F1252" s="672">
        <v>240</v>
      </c>
      <c r="G1252" s="626" t="s">
        <v>9176</v>
      </c>
      <c r="H1252" s="626" t="s">
        <v>136</v>
      </c>
      <c r="I1252" s="627" t="s">
        <v>9177</v>
      </c>
      <c r="J1252" s="634" t="s">
        <v>5990</v>
      </c>
      <c r="K1252" s="632" t="s">
        <v>1531</v>
      </c>
      <c r="L1252" s="634">
        <v>950095322</v>
      </c>
      <c r="M1252" s="641">
        <v>44894</v>
      </c>
      <c r="N1252" s="630">
        <f t="shared" si="60"/>
        <v>11</v>
      </c>
      <c r="O1252" s="630">
        <f t="shared" si="61"/>
        <v>11</v>
      </c>
      <c r="P1252" s="631" t="str">
        <f t="shared" si="62"/>
        <v>Gastos_Gerais</v>
      </c>
    </row>
    <row r="1253" spans="1:16" ht="36" hidden="1" x14ac:dyDescent="0.2">
      <c r="A1253" s="622">
        <f>IF(B1253="","",COUNT('Diário 3º PA'!$A$4:$A$4242)+COUNT('Diário 4º PA'!$A$4:$A$2224)+COUNT('Diário 5º PA'!$A$4:$A$5221)+ROW()-3)</f>
        <v>7504</v>
      </c>
      <c r="B1253" s="641">
        <v>44894</v>
      </c>
      <c r="C1253" s="638">
        <v>44866</v>
      </c>
      <c r="D1253" s="625" t="s">
        <v>115</v>
      </c>
      <c r="E1253" s="626" t="s">
        <v>342</v>
      </c>
      <c r="F1253" s="672">
        <v>240</v>
      </c>
      <c r="G1253" s="626" t="s">
        <v>9178</v>
      </c>
      <c r="H1253" s="626" t="s">
        <v>136</v>
      </c>
      <c r="I1253" s="627" t="s">
        <v>8163</v>
      </c>
      <c r="J1253" s="634" t="s">
        <v>5990</v>
      </c>
      <c r="K1253" s="632" t="s">
        <v>1531</v>
      </c>
      <c r="L1253" s="634">
        <v>950095322</v>
      </c>
      <c r="M1253" s="641">
        <v>44894</v>
      </c>
      <c r="N1253" s="630">
        <f t="shared" si="60"/>
        <v>11</v>
      </c>
      <c r="O1253" s="630">
        <f t="shared" si="61"/>
        <v>11</v>
      </c>
      <c r="P1253" s="631" t="str">
        <f t="shared" si="62"/>
        <v>Gastos_Gerais</v>
      </c>
    </row>
    <row r="1254" spans="1:16" ht="60" hidden="1" x14ac:dyDescent="0.2">
      <c r="A1254" s="622">
        <f>IF(B1254="","",COUNT('Diário 3º PA'!$A$4:$A$4242)+COUNT('Diário 4º PA'!$A$4:$A$2224)+COUNT('Diário 5º PA'!$A$4:$A$5221)+ROW()-3)</f>
        <v>7505</v>
      </c>
      <c r="B1254" s="641">
        <v>44894</v>
      </c>
      <c r="C1254" s="638">
        <v>44866</v>
      </c>
      <c r="D1254" s="625" t="s">
        <v>115</v>
      </c>
      <c r="E1254" s="626" t="s">
        <v>342</v>
      </c>
      <c r="F1254" s="672">
        <v>240</v>
      </c>
      <c r="G1254" s="626" t="s">
        <v>9179</v>
      </c>
      <c r="H1254" s="626" t="s">
        <v>129</v>
      </c>
      <c r="I1254" s="627" t="s">
        <v>9034</v>
      </c>
      <c r="J1254" s="634" t="s">
        <v>5990</v>
      </c>
      <c r="K1254" s="632" t="s">
        <v>1531</v>
      </c>
      <c r="L1254" s="634">
        <v>950095322</v>
      </c>
      <c r="M1254" s="641">
        <v>44894</v>
      </c>
      <c r="N1254" s="630">
        <f t="shared" si="60"/>
        <v>11</v>
      </c>
      <c r="O1254" s="630">
        <f t="shared" si="61"/>
        <v>11</v>
      </c>
      <c r="P1254" s="631" t="str">
        <f t="shared" si="62"/>
        <v>Gastos_Gerais</v>
      </c>
    </row>
    <row r="1255" spans="1:16" ht="36" hidden="1" x14ac:dyDescent="0.2">
      <c r="A1255" s="622">
        <f>IF(B1255="","",COUNT('Diário 3º PA'!$A$4:$A$4242)+COUNT('Diário 4º PA'!$A$4:$A$2224)+COUNT('Diário 5º PA'!$A$4:$A$5221)+ROW()-3)</f>
        <v>7506</v>
      </c>
      <c r="B1255" s="641">
        <v>44894</v>
      </c>
      <c r="C1255" s="638">
        <v>44866</v>
      </c>
      <c r="D1255" s="625" t="s">
        <v>115</v>
      </c>
      <c r="E1255" s="626" t="s">
        <v>342</v>
      </c>
      <c r="F1255" s="672">
        <v>120</v>
      </c>
      <c r="G1255" s="626" t="s">
        <v>9180</v>
      </c>
      <c r="H1255" s="626" t="s">
        <v>129</v>
      </c>
      <c r="I1255" s="627" t="s">
        <v>8416</v>
      </c>
      <c r="J1255" s="634" t="s">
        <v>5990</v>
      </c>
      <c r="K1255" s="632" t="s">
        <v>1531</v>
      </c>
      <c r="L1255" s="634">
        <v>950095322</v>
      </c>
      <c r="M1255" s="641">
        <v>44894</v>
      </c>
      <c r="N1255" s="630">
        <f t="shared" si="60"/>
        <v>11</v>
      </c>
      <c r="O1255" s="630">
        <f t="shared" si="61"/>
        <v>11</v>
      </c>
      <c r="P1255" s="631" t="str">
        <f t="shared" si="62"/>
        <v>Gastos_Gerais</v>
      </c>
    </row>
    <row r="1256" spans="1:16" ht="36" hidden="1" x14ac:dyDescent="0.2">
      <c r="A1256" s="622">
        <f>IF(B1256="","",COUNT('Diário 3º PA'!$A$4:$A$4242)+COUNT('Diário 4º PA'!$A$4:$A$2224)+COUNT('Diário 5º PA'!$A$4:$A$5221)+ROW()-3)</f>
        <v>7507</v>
      </c>
      <c r="B1256" s="641">
        <v>44894</v>
      </c>
      <c r="C1256" s="638">
        <v>44866</v>
      </c>
      <c r="D1256" s="625" t="s">
        <v>115</v>
      </c>
      <c r="E1256" s="626" t="s">
        <v>342</v>
      </c>
      <c r="F1256" s="672">
        <v>120</v>
      </c>
      <c r="G1256" s="626" t="s">
        <v>9181</v>
      </c>
      <c r="H1256" s="626" t="s">
        <v>129</v>
      </c>
      <c r="I1256" s="627" t="s">
        <v>6780</v>
      </c>
      <c r="J1256" s="634" t="s">
        <v>5990</v>
      </c>
      <c r="K1256" s="632" t="s">
        <v>1531</v>
      </c>
      <c r="L1256" s="634">
        <v>950095322</v>
      </c>
      <c r="M1256" s="641">
        <v>44894</v>
      </c>
      <c r="N1256" s="630">
        <f t="shared" si="60"/>
        <v>11</v>
      </c>
      <c r="O1256" s="630">
        <f t="shared" si="61"/>
        <v>11</v>
      </c>
      <c r="P1256" s="631" t="str">
        <f t="shared" si="62"/>
        <v>Gastos_Gerais</v>
      </c>
    </row>
    <row r="1257" spans="1:16" ht="36" hidden="1" x14ac:dyDescent="0.2">
      <c r="A1257" s="622">
        <f>IF(B1257="","",COUNT('Diário 3º PA'!$A$4:$A$4242)+COUNT('Diário 4º PA'!$A$4:$A$2224)+COUNT('Diário 5º PA'!$A$4:$A$5221)+ROW()-3)</f>
        <v>7508</v>
      </c>
      <c r="B1257" s="641">
        <v>44894</v>
      </c>
      <c r="C1257" s="638">
        <v>44866</v>
      </c>
      <c r="D1257" s="625" t="s">
        <v>115</v>
      </c>
      <c r="E1257" s="626" t="s">
        <v>342</v>
      </c>
      <c r="F1257" s="672">
        <v>120</v>
      </c>
      <c r="G1257" s="626" t="s">
        <v>9182</v>
      </c>
      <c r="H1257" s="626" t="s">
        <v>130</v>
      </c>
      <c r="I1257" s="627" t="s">
        <v>9183</v>
      </c>
      <c r="J1257" s="634" t="s">
        <v>5990</v>
      </c>
      <c r="K1257" s="632" t="s">
        <v>1531</v>
      </c>
      <c r="L1257" s="634">
        <v>950095322</v>
      </c>
      <c r="M1257" s="641">
        <v>44894</v>
      </c>
      <c r="N1257" s="630">
        <f t="shared" si="60"/>
        <v>11</v>
      </c>
      <c r="O1257" s="630">
        <f t="shared" si="61"/>
        <v>11</v>
      </c>
      <c r="P1257" s="631" t="str">
        <f t="shared" si="62"/>
        <v>Gastos_Gerais</v>
      </c>
    </row>
    <row r="1258" spans="1:16" ht="36" hidden="1" x14ac:dyDescent="0.2">
      <c r="A1258" s="622">
        <f>IF(B1258="","",COUNT('Diário 3º PA'!$A$4:$A$4242)+COUNT('Diário 4º PA'!$A$4:$A$2224)+COUNT('Diário 5º PA'!$A$4:$A$5221)+ROW()-3)</f>
        <v>7509</v>
      </c>
      <c r="B1258" s="641">
        <v>44894</v>
      </c>
      <c r="C1258" s="638">
        <v>44866</v>
      </c>
      <c r="D1258" s="625" t="s">
        <v>115</v>
      </c>
      <c r="E1258" s="626" t="s">
        <v>342</v>
      </c>
      <c r="F1258" s="672">
        <v>60</v>
      </c>
      <c r="G1258" s="626" t="s">
        <v>9184</v>
      </c>
      <c r="H1258" s="626" t="s">
        <v>131</v>
      </c>
      <c r="I1258" s="627" t="s">
        <v>9185</v>
      </c>
      <c r="J1258" s="634" t="s">
        <v>5990</v>
      </c>
      <c r="K1258" s="632" t="s">
        <v>1531</v>
      </c>
      <c r="L1258" s="634">
        <v>950095322</v>
      </c>
      <c r="M1258" s="641">
        <v>44894</v>
      </c>
      <c r="N1258" s="630">
        <f t="shared" si="60"/>
        <v>11</v>
      </c>
      <c r="O1258" s="630">
        <f t="shared" si="61"/>
        <v>11</v>
      </c>
      <c r="P1258" s="631" t="str">
        <f t="shared" si="62"/>
        <v>Gastos_Gerais</v>
      </c>
    </row>
    <row r="1259" spans="1:16" ht="36" hidden="1" x14ac:dyDescent="0.2">
      <c r="A1259" s="622">
        <f>IF(B1259="","",COUNT('Diário 3º PA'!$A$4:$A$4242)+COUNT('Diário 4º PA'!$A$4:$A$2224)+COUNT('Diário 5º PA'!$A$4:$A$5221)+ROW()-3)</f>
        <v>7510</v>
      </c>
      <c r="B1259" s="641">
        <v>44894</v>
      </c>
      <c r="C1259" s="638">
        <v>44866</v>
      </c>
      <c r="D1259" s="625" t="s">
        <v>115</v>
      </c>
      <c r="E1259" s="626" t="s">
        <v>342</v>
      </c>
      <c r="F1259" s="672">
        <v>60</v>
      </c>
      <c r="G1259" s="626" t="s">
        <v>9186</v>
      </c>
      <c r="H1259" s="626" t="s">
        <v>131</v>
      </c>
      <c r="I1259" s="627" t="s">
        <v>9187</v>
      </c>
      <c r="J1259" s="634" t="s">
        <v>5990</v>
      </c>
      <c r="K1259" s="632" t="s">
        <v>1531</v>
      </c>
      <c r="L1259" s="634">
        <v>950095322</v>
      </c>
      <c r="M1259" s="641">
        <v>44894</v>
      </c>
      <c r="N1259" s="630">
        <f t="shared" si="60"/>
        <v>11</v>
      </c>
      <c r="O1259" s="630">
        <f t="shared" si="61"/>
        <v>11</v>
      </c>
      <c r="P1259" s="631" t="str">
        <f t="shared" si="62"/>
        <v>Gastos_Gerais</v>
      </c>
    </row>
    <row r="1260" spans="1:16" ht="36" hidden="1" x14ac:dyDescent="0.2">
      <c r="A1260" s="622">
        <f>IF(B1260="","",COUNT('Diário 3º PA'!$A$4:$A$4242)+COUNT('Diário 4º PA'!$A$4:$A$2224)+COUNT('Diário 5º PA'!$A$4:$A$5221)+ROW()-3)</f>
        <v>7511</v>
      </c>
      <c r="B1260" s="641">
        <v>44894</v>
      </c>
      <c r="C1260" s="638">
        <v>44866</v>
      </c>
      <c r="D1260" s="625" t="s">
        <v>115</v>
      </c>
      <c r="E1260" s="626" t="s">
        <v>342</v>
      </c>
      <c r="F1260" s="672">
        <v>120</v>
      </c>
      <c r="G1260" s="626" t="s">
        <v>9188</v>
      </c>
      <c r="H1260" s="626" t="s">
        <v>131</v>
      </c>
      <c r="I1260" s="627" t="s">
        <v>9034</v>
      </c>
      <c r="J1260" s="634" t="s">
        <v>5990</v>
      </c>
      <c r="K1260" s="632" t="s">
        <v>1531</v>
      </c>
      <c r="L1260" s="634">
        <v>950095322</v>
      </c>
      <c r="M1260" s="641">
        <v>44894</v>
      </c>
      <c r="N1260" s="630">
        <f t="shared" si="60"/>
        <v>11</v>
      </c>
      <c r="O1260" s="630">
        <f t="shared" si="61"/>
        <v>11</v>
      </c>
      <c r="P1260" s="631" t="str">
        <f t="shared" si="62"/>
        <v>Gastos_Gerais</v>
      </c>
    </row>
    <row r="1261" spans="1:16" ht="24" hidden="1" x14ac:dyDescent="0.2">
      <c r="A1261" s="622">
        <f>IF(B1261="","",COUNT('Diário 3º PA'!$A$4:$A$4242)+COUNT('Diário 4º PA'!$A$4:$A$2224)+COUNT('Diário 5º PA'!$A$4:$A$5221)+ROW()-3)</f>
        <v>7512</v>
      </c>
      <c r="B1261" s="641">
        <v>44894</v>
      </c>
      <c r="C1261" s="638">
        <v>44866</v>
      </c>
      <c r="D1261" s="626" t="s">
        <v>104</v>
      </c>
      <c r="E1261" s="626" t="s">
        <v>189</v>
      </c>
      <c r="F1261" s="639">
        <v>2518.4899999999998</v>
      </c>
      <c r="G1261" s="627" t="s">
        <v>9189</v>
      </c>
      <c r="H1261" s="626" t="s">
        <v>129</v>
      </c>
      <c r="I1261" s="627" t="s">
        <v>9190</v>
      </c>
      <c r="J1261" s="634" t="s">
        <v>5990</v>
      </c>
      <c r="K1261" s="632" t="s">
        <v>1531</v>
      </c>
      <c r="L1261" s="634">
        <v>950095322</v>
      </c>
      <c r="M1261" s="641">
        <v>44894</v>
      </c>
      <c r="N1261" s="630">
        <f t="shared" si="60"/>
        <v>11</v>
      </c>
      <c r="O1261" s="630">
        <f t="shared" si="61"/>
        <v>11</v>
      </c>
      <c r="P1261" s="631" t="str">
        <f t="shared" si="62"/>
        <v>Gastos_com_Pessoal</v>
      </c>
    </row>
    <row r="1262" spans="1:16" ht="24" hidden="1" x14ac:dyDescent="0.2">
      <c r="A1262" s="622">
        <f>IF(B1262="","",COUNT('Diário 3º PA'!$A$4:$A$4242)+COUNT('Diário 4º PA'!$A$4:$A$2224)+COUNT('Diário 5º PA'!$A$4:$A$5221)+ROW()-3)</f>
        <v>7513</v>
      </c>
      <c r="B1262" s="641">
        <v>44894</v>
      </c>
      <c r="C1262" s="638">
        <v>44866</v>
      </c>
      <c r="D1262" s="626" t="s">
        <v>104</v>
      </c>
      <c r="E1262" s="626" t="s">
        <v>191</v>
      </c>
      <c r="F1262" s="639">
        <v>889.68</v>
      </c>
      <c r="G1262" s="627" t="s">
        <v>9191</v>
      </c>
      <c r="H1262" s="626" t="s">
        <v>129</v>
      </c>
      <c r="I1262" s="627" t="s">
        <v>9190</v>
      </c>
      <c r="J1262" s="634" t="s">
        <v>5990</v>
      </c>
      <c r="K1262" s="632" t="s">
        <v>1531</v>
      </c>
      <c r="L1262" s="634">
        <v>950095322</v>
      </c>
      <c r="M1262" s="641">
        <v>44894</v>
      </c>
      <c r="N1262" s="630">
        <f t="shared" si="60"/>
        <v>11</v>
      </c>
      <c r="O1262" s="630">
        <f t="shared" si="61"/>
        <v>11</v>
      </c>
      <c r="P1262" s="631" t="str">
        <f t="shared" si="62"/>
        <v>Gastos_com_Pessoal</v>
      </c>
    </row>
    <row r="1263" spans="1:16" ht="24" hidden="1" x14ac:dyDescent="0.2">
      <c r="A1263" s="622">
        <f>IF(B1263="","",COUNT('Diário 3º PA'!$A$4:$A$4242)+COUNT('Diário 4º PA'!$A$4:$A$2224)+COUNT('Diário 5º PA'!$A$4:$A$5221)+ROW()-3)</f>
        <v>7514</v>
      </c>
      <c r="B1263" s="641">
        <v>44894</v>
      </c>
      <c r="C1263" s="638">
        <v>44866</v>
      </c>
      <c r="D1263" s="626" t="s">
        <v>101</v>
      </c>
      <c r="E1263" s="626" t="s">
        <v>101</v>
      </c>
      <c r="F1263" s="639">
        <v>209181.08</v>
      </c>
      <c r="G1263" s="627" t="s">
        <v>2477</v>
      </c>
      <c r="H1263" s="627" t="s">
        <v>127</v>
      </c>
      <c r="I1263" s="627" t="s">
        <v>664</v>
      </c>
      <c r="J1263" s="635" t="s">
        <v>666</v>
      </c>
      <c r="K1263" s="635" t="s">
        <v>1461</v>
      </c>
      <c r="L1263" s="635" t="s">
        <v>666</v>
      </c>
      <c r="M1263" s="641">
        <v>44865</v>
      </c>
      <c r="N1263" s="630">
        <f t="shared" si="60"/>
        <v>11</v>
      </c>
      <c r="O1263" s="630">
        <f t="shared" si="61"/>
        <v>11</v>
      </c>
      <c r="P1263" s="631" t="str">
        <f t="shared" si="62"/>
        <v>Rendimentos_de_Aplicações_Fin.</v>
      </c>
    </row>
    <row r="1264" spans="1:16" ht="24" hidden="1" x14ac:dyDescent="0.2">
      <c r="A1264" s="622">
        <f>IF(B1264="","",COUNT('Diário 3º PA'!$A$4:$A$4242)+COUNT('Diário 4º PA'!$A$4:$A$2224)+COUNT('Diário 5º PA'!$A$4:$A$5221)+ROW()-3)</f>
        <v>7515</v>
      </c>
      <c r="B1264" s="641">
        <v>44896</v>
      </c>
      <c r="C1264" s="638">
        <v>44896</v>
      </c>
      <c r="D1264" s="626" t="s">
        <v>115</v>
      </c>
      <c r="E1264" s="626" t="s">
        <v>358</v>
      </c>
      <c r="F1264" s="639">
        <v>130</v>
      </c>
      <c r="G1264" s="626" t="s">
        <v>9192</v>
      </c>
      <c r="H1264" s="626" t="s">
        <v>137</v>
      </c>
      <c r="I1264" s="627" t="s">
        <v>9193</v>
      </c>
      <c r="J1264" s="634" t="s">
        <v>1464</v>
      </c>
      <c r="K1264" s="666" t="s">
        <v>428</v>
      </c>
      <c r="L1264" s="634">
        <v>640</v>
      </c>
      <c r="M1264" s="641">
        <v>44896</v>
      </c>
      <c r="N1264" s="630">
        <f t="shared" si="60"/>
        <v>12</v>
      </c>
      <c r="O1264" s="630">
        <f t="shared" si="61"/>
        <v>12</v>
      </c>
      <c r="P1264" s="631" t="str">
        <f t="shared" si="62"/>
        <v>Gastos_Gerais</v>
      </c>
    </row>
    <row r="1265" spans="1:16" ht="24" hidden="1" x14ac:dyDescent="0.2">
      <c r="A1265" s="622">
        <f>IF(B1265="","",COUNT('Diário 3º PA'!$A$4:$A$4242)+COUNT('Diário 4º PA'!$A$4:$A$2224)+COUNT('Diário 5º PA'!$A$4:$A$5221)+ROW()-3)</f>
        <v>7516</v>
      </c>
      <c r="B1265" s="667">
        <v>44896</v>
      </c>
      <c r="C1265" s="673">
        <v>44866</v>
      </c>
      <c r="D1265" s="633" t="s">
        <v>115</v>
      </c>
      <c r="E1265" s="626" t="s">
        <v>302</v>
      </c>
      <c r="F1265" s="639">
        <v>751.5</v>
      </c>
      <c r="G1265" s="626" t="s">
        <v>8601</v>
      </c>
      <c r="H1265" s="626" t="s">
        <v>128</v>
      </c>
      <c r="I1265" s="627" t="s">
        <v>6001</v>
      </c>
      <c r="J1265" s="634" t="s">
        <v>1464</v>
      </c>
      <c r="K1265" s="666" t="s">
        <v>428</v>
      </c>
      <c r="L1265" s="634">
        <v>637</v>
      </c>
      <c r="M1265" s="641">
        <v>44890</v>
      </c>
      <c r="N1265" s="630">
        <f t="shared" si="60"/>
        <v>12</v>
      </c>
      <c r="O1265" s="630">
        <f t="shared" si="61"/>
        <v>11</v>
      </c>
      <c r="P1265" s="631" t="str">
        <f t="shared" si="62"/>
        <v>Gastos_Gerais</v>
      </c>
    </row>
    <row r="1266" spans="1:16" ht="24" hidden="1" x14ac:dyDescent="0.2">
      <c r="A1266" s="622">
        <f>IF(B1266="","",COUNT('Diário 3º PA'!$A$4:$A$4242)+COUNT('Diário 4º PA'!$A$4:$A$2224)+COUNT('Diário 5º PA'!$A$4:$A$5221)+ROW()-3)</f>
        <v>7517</v>
      </c>
      <c r="B1266" s="641">
        <v>44896</v>
      </c>
      <c r="C1266" s="638">
        <v>44866</v>
      </c>
      <c r="D1266" s="633" t="s">
        <v>115</v>
      </c>
      <c r="E1266" s="626" t="s">
        <v>318</v>
      </c>
      <c r="F1266" s="639">
        <v>744.4</v>
      </c>
      <c r="G1266" s="626" t="s">
        <v>9194</v>
      </c>
      <c r="H1266" s="626" t="s">
        <v>132</v>
      </c>
      <c r="I1266" s="627" t="s">
        <v>9195</v>
      </c>
      <c r="J1266" s="634" t="s">
        <v>1464</v>
      </c>
      <c r="K1266" s="666" t="s">
        <v>428</v>
      </c>
      <c r="L1266" s="634">
        <v>2263</v>
      </c>
      <c r="M1266" s="641">
        <v>44894</v>
      </c>
      <c r="N1266" s="630">
        <f t="shared" si="60"/>
        <v>12</v>
      </c>
      <c r="O1266" s="630">
        <f t="shared" si="61"/>
        <v>11</v>
      </c>
      <c r="P1266" s="631" t="str">
        <f t="shared" si="62"/>
        <v>Gastos_Gerais</v>
      </c>
    </row>
    <row r="1267" spans="1:16" ht="36" hidden="1" x14ac:dyDescent="0.2">
      <c r="A1267" s="622">
        <f>IF(B1267="","",COUNT('Diário 3º PA'!$A$4:$A$4242)+COUNT('Diário 4º PA'!$A$4:$A$2224)+COUNT('Diário 5º PA'!$A$4:$A$5221)+ROW()-3)</f>
        <v>7518</v>
      </c>
      <c r="B1267" s="641">
        <v>44896</v>
      </c>
      <c r="C1267" s="638">
        <v>44896</v>
      </c>
      <c r="D1267" s="626" t="s">
        <v>104</v>
      </c>
      <c r="E1267" s="626" t="s">
        <v>204</v>
      </c>
      <c r="F1267" s="639">
        <v>832.5</v>
      </c>
      <c r="G1267" s="626" t="s">
        <v>9196</v>
      </c>
      <c r="H1267" s="626" t="s">
        <v>127</v>
      </c>
      <c r="I1267" s="627" t="s">
        <v>1299</v>
      </c>
      <c r="J1267" s="634" t="s">
        <v>1464</v>
      </c>
      <c r="K1267" s="635" t="s">
        <v>774</v>
      </c>
      <c r="L1267" s="634">
        <v>88367</v>
      </c>
      <c r="M1267" s="641">
        <v>44896</v>
      </c>
      <c r="N1267" s="630">
        <f t="shared" si="60"/>
        <v>12</v>
      </c>
      <c r="O1267" s="630">
        <f t="shared" si="61"/>
        <v>12</v>
      </c>
      <c r="P1267" s="631" t="str">
        <f t="shared" si="62"/>
        <v>Gastos_com_Pessoal</v>
      </c>
    </row>
    <row r="1268" spans="1:16" ht="24" hidden="1" x14ac:dyDescent="0.2">
      <c r="A1268" s="622">
        <f>IF(B1268="","",COUNT('Diário 3º PA'!$A$4:$A$4242)+COUNT('Diário 4º PA'!$A$4:$A$2224)+COUNT('Diário 5º PA'!$A$4:$A$5221)+ROW()-3)</f>
        <v>7519</v>
      </c>
      <c r="B1268" s="641">
        <v>44896</v>
      </c>
      <c r="C1268" s="638">
        <v>44866</v>
      </c>
      <c r="D1268" s="626" t="s">
        <v>115</v>
      </c>
      <c r="E1268" s="626" t="s">
        <v>318</v>
      </c>
      <c r="F1268" s="639">
        <v>285.2</v>
      </c>
      <c r="G1268" s="626" t="s">
        <v>9197</v>
      </c>
      <c r="H1268" s="626" t="s">
        <v>133</v>
      </c>
      <c r="I1268" s="627" t="s">
        <v>9198</v>
      </c>
      <c r="J1268" s="634" t="s">
        <v>1464</v>
      </c>
      <c r="K1268" s="666" t="s">
        <v>428</v>
      </c>
      <c r="L1268" s="634">
        <v>368</v>
      </c>
      <c r="M1268" s="641">
        <v>44894</v>
      </c>
      <c r="N1268" s="630">
        <f t="shared" si="60"/>
        <v>12</v>
      </c>
      <c r="O1268" s="630">
        <f t="shared" si="61"/>
        <v>11</v>
      </c>
      <c r="P1268" s="631" t="str">
        <f t="shared" si="62"/>
        <v>Gastos_Gerais</v>
      </c>
    </row>
    <row r="1269" spans="1:16" ht="24" hidden="1" x14ac:dyDescent="0.2">
      <c r="A1269" s="622">
        <f>IF(B1269="","",COUNT('Diário 3º PA'!$A$4:$A$4242)+COUNT('Diário 4º PA'!$A$4:$A$2224)+COUNT('Diário 5º PA'!$A$4:$A$5221)+ROW()-3)</f>
        <v>7520</v>
      </c>
      <c r="B1269" s="641">
        <v>44896</v>
      </c>
      <c r="C1269" s="638">
        <v>44896</v>
      </c>
      <c r="D1269" s="626" t="s">
        <v>104</v>
      </c>
      <c r="E1269" s="626" t="s">
        <v>204</v>
      </c>
      <c r="F1269" s="639">
        <v>559.5</v>
      </c>
      <c r="G1269" s="626" t="s">
        <v>9199</v>
      </c>
      <c r="H1269" s="626" t="s">
        <v>127</v>
      </c>
      <c r="I1269" s="627" t="s">
        <v>3529</v>
      </c>
      <c r="J1269" s="634" t="s">
        <v>1464</v>
      </c>
      <c r="K1269" s="635" t="s">
        <v>774</v>
      </c>
      <c r="L1269" s="634">
        <v>5300</v>
      </c>
      <c r="M1269" s="641">
        <v>44896</v>
      </c>
      <c r="N1269" s="630">
        <f t="shared" si="60"/>
        <v>12</v>
      </c>
      <c r="O1269" s="630">
        <f t="shared" si="61"/>
        <v>12</v>
      </c>
      <c r="P1269" s="631" t="str">
        <f t="shared" si="62"/>
        <v>Gastos_com_Pessoal</v>
      </c>
    </row>
    <row r="1270" spans="1:16" ht="24" hidden="1" x14ac:dyDescent="0.2">
      <c r="A1270" s="622">
        <f>IF(B1270="","",COUNT('Diário 3º PA'!$A$4:$A$4242)+COUNT('Diário 4º PA'!$A$4:$A$2224)+COUNT('Diário 5º PA'!$A$4:$A$5221)+ROW()-3)</f>
        <v>7521</v>
      </c>
      <c r="B1270" s="641">
        <v>44896</v>
      </c>
      <c r="C1270" s="638">
        <v>44866</v>
      </c>
      <c r="D1270" s="626" t="s">
        <v>115</v>
      </c>
      <c r="E1270" s="626" t="s">
        <v>366</v>
      </c>
      <c r="F1270" s="639">
        <v>22.93</v>
      </c>
      <c r="G1270" s="626" t="s">
        <v>4644</v>
      </c>
      <c r="H1270" s="626" t="s">
        <v>139</v>
      </c>
      <c r="I1270" s="627" t="s">
        <v>9200</v>
      </c>
      <c r="J1270" s="634" t="s">
        <v>1464</v>
      </c>
      <c r="K1270" s="666" t="s">
        <v>428</v>
      </c>
      <c r="L1270" s="634">
        <v>10205</v>
      </c>
      <c r="M1270" s="641">
        <v>44894</v>
      </c>
      <c r="N1270" s="630">
        <f t="shared" si="60"/>
        <v>12</v>
      </c>
      <c r="O1270" s="630">
        <f t="shared" si="61"/>
        <v>11</v>
      </c>
      <c r="P1270" s="631" t="str">
        <f t="shared" si="62"/>
        <v>Gastos_Gerais</v>
      </c>
    </row>
    <row r="1271" spans="1:16" ht="24" hidden="1" x14ac:dyDescent="0.2">
      <c r="A1271" s="622">
        <f>IF(B1271="","",COUNT('Diário 3º PA'!$A$4:$A$4242)+COUNT('Diário 4º PA'!$A$4:$A$2224)+COUNT('Diário 5º PA'!$A$4:$A$5221)+ROW()-3)</f>
        <v>7522</v>
      </c>
      <c r="B1271" s="641">
        <v>44896</v>
      </c>
      <c r="C1271" s="638">
        <v>44866</v>
      </c>
      <c r="D1271" s="626" t="s">
        <v>115</v>
      </c>
      <c r="E1271" s="626" t="s">
        <v>232</v>
      </c>
      <c r="F1271" s="639">
        <v>14378.75</v>
      </c>
      <c r="G1271" s="626" t="s">
        <v>3432</v>
      </c>
      <c r="H1271" s="626" t="s">
        <v>135</v>
      </c>
      <c r="I1271" s="627" t="s">
        <v>1089</v>
      </c>
      <c r="J1271" s="629" t="s">
        <v>704</v>
      </c>
      <c r="K1271" s="635" t="s">
        <v>705</v>
      </c>
      <c r="L1271" s="634" t="s">
        <v>9201</v>
      </c>
      <c r="M1271" s="641">
        <v>44896</v>
      </c>
      <c r="N1271" s="630">
        <f t="shared" si="60"/>
        <v>12</v>
      </c>
      <c r="O1271" s="630">
        <f t="shared" si="61"/>
        <v>11</v>
      </c>
      <c r="P1271" s="631" t="str">
        <f t="shared" si="62"/>
        <v>Gastos_Gerais</v>
      </c>
    </row>
    <row r="1272" spans="1:16" hidden="1" x14ac:dyDescent="0.2">
      <c r="A1272" s="622">
        <f>IF(B1272="","",COUNT('Diário 3º PA'!$A$4:$A$4242)+COUNT('Diário 4º PA'!$A$4:$A$2224)+COUNT('Diário 5º PA'!$A$4:$A$5221)+ROW()-3)</f>
        <v>7523</v>
      </c>
      <c r="B1272" s="641">
        <v>44896</v>
      </c>
      <c r="C1272" s="638">
        <v>44866</v>
      </c>
      <c r="D1272" s="626" t="s">
        <v>115</v>
      </c>
      <c r="E1272" s="626" t="s">
        <v>230</v>
      </c>
      <c r="F1272" s="639">
        <v>170.22</v>
      </c>
      <c r="G1272" s="626" t="s">
        <v>230</v>
      </c>
      <c r="H1272" s="626" t="s">
        <v>130</v>
      </c>
      <c r="I1272" s="627" t="s">
        <v>5988</v>
      </c>
      <c r="J1272" s="629" t="s">
        <v>704</v>
      </c>
      <c r="K1272" s="635" t="s">
        <v>428</v>
      </c>
      <c r="L1272" s="634">
        <v>92340073</v>
      </c>
      <c r="M1272" s="641">
        <v>44896</v>
      </c>
      <c r="N1272" s="630">
        <f t="shared" si="60"/>
        <v>12</v>
      </c>
      <c r="O1272" s="630">
        <f t="shared" si="61"/>
        <v>11</v>
      </c>
      <c r="P1272" s="631" t="str">
        <f t="shared" si="62"/>
        <v>Gastos_Gerais</v>
      </c>
    </row>
    <row r="1273" spans="1:16" ht="48" hidden="1" x14ac:dyDescent="0.2">
      <c r="A1273" s="622">
        <f>IF(B1273="","",COUNT('Diário 3º PA'!$A$4:$A$4242)+COUNT('Diário 4º PA'!$A$4:$A$2224)+COUNT('Diário 5º PA'!$A$4:$A$5221)+ROW()-3)</f>
        <v>7524</v>
      </c>
      <c r="B1273" s="641">
        <v>44896</v>
      </c>
      <c r="C1273" s="642">
        <v>44866</v>
      </c>
      <c r="D1273" s="633" t="s">
        <v>115</v>
      </c>
      <c r="E1273" s="626" t="s">
        <v>238</v>
      </c>
      <c r="F1273" s="639">
        <v>215.92</v>
      </c>
      <c r="G1273" s="626" t="s">
        <v>6326</v>
      </c>
      <c r="H1273" s="626" t="s">
        <v>127</v>
      </c>
      <c r="I1273" s="627" t="s">
        <v>5380</v>
      </c>
      <c r="J1273" s="629" t="s">
        <v>704</v>
      </c>
      <c r="K1273" s="635" t="s">
        <v>705</v>
      </c>
      <c r="L1273" s="657" t="s">
        <v>9202</v>
      </c>
      <c r="M1273" s="641">
        <v>44896</v>
      </c>
      <c r="N1273" s="630">
        <f t="shared" si="60"/>
        <v>12</v>
      </c>
      <c r="O1273" s="630">
        <f t="shared" si="61"/>
        <v>11</v>
      </c>
      <c r="P1273" s="631" t="str">
        <f t="shared" si="62"/>
        <v>Gastos_Gerais</v>
      </c>
    </row>
    <row r="1274" spans="1:16" ht="24" hidden="1" x14ac:dyDescent="0.2">
      <c r="A1274" s="622">
        <f>IF(B1274="","",COUNT('Diário 3º PA'!$A$4:$A$4242)+COUNT('Diário 4º PA'!$A$4:$A$2224)+COUNT('Diário 5º PA'!$A$4:$A$5221)+ROW()-3)</f>
        <v>7525</v>
      </c>
      <c r="B1274" s="641">
        <v>44896</v>
      </c>
      <c r="C1274" s="638">
        <v>44866</v>
      </c>
      <c r="D1274" s="626" t="s">
        <v>115</v>
      </c>
      <c r="E1274" s="626" t="s">
        <v>232</v>
      </c>
      <c r="F1274" s="639">
        <v>680.45</v>
      </c>
      <c r="G1274" s="626" t="s">
        <v>3432</v>
      </c>
      <c r="H1274" s="626" t="s">
        <v>132</v>
      </c>
      <c r="I1274" s="627" t="s">
        <v>3470</v>
      </c>
      <c r="J1274" s="629" t="s">
        <v>704</v>
      </c>
      <c r="K1274" s="635" t="s">
        <v>705</v>
      </c>
      <c r="L1274" s="634" t="s">
        <v>9203</v>
      </c>
      <c r="M1274" s="641">
        <v>44896</v>
      </c>
      <c r="N1274" s="630">
        <f t="shared" si="60"/>
        <v>12</v>
      </c>
      <c r="O1274" s="630">
        <f t="shared" si="61"/>
        <v>11</v>
      </c>
      <c r="P1274" s="631" t="str">
        <f t="shared" si="62"/>
        <v>Gastos_Gerais</v>
      </c>
    </row>
    <row r="1275" spans="1:16" ht="24" hidden="1" x14ac:dyDescent="0.2">
      <c r="A1275" s="622">
        <f>IF(B1275="","",COUNT('Diário 3º PA'!$A$4:$A$4242)+COUNT('Diário 4º PA'!$A$4:$A$2224)+COUNT('Diário 5º PA'!$A$4:$A$5221)+ROW()-3)</f>
        <v>7526</v>
      </c>
      <c r="B1275" s="641">
        <v>44896</v>
      </c>
      <c r="C1275" s="658">
        <v>44866</v>
      </c>
      <c r="D1275" s="633" t="s">
        <v>115</v>
      </c>
      <c r="E1275" s="626" t="s">
        <v>318</v>
      </c>
      <c r="F1275" s="639">
        <v>1126.78</v>
      </c>
      <c r="G1275" s="627" t="s">
        <v>9204</v>
      </c>
      <c r="H1275" s="626" t="s">
        <v>131</v>
      </c>
      <c r="I1275" s="627" t="s">
        <v>9130</v>
      </c>
      <c r="J1275" s="629" t="s">
        <v>704</v>
      </c>
      <c r="K1275" s="635" t="s">
        <v>428</v>
      </c>
      <c r="L1275" s="634">
        <v>85053</v>
      </c>
      <c r="M1275" s="641">
        <v>44886</v>
      </c>
      <c r="N1275" s="630">
        <f t="shared" si="60"/>
        <v>12</v>
      </c>
      <c r="O1275" s="630">
        <f t="shared" si="61"/>
        <v>11</v>
      </c>
      <c r="P1275" s="631" t="str">
        <f t="shared" si="62"/>
        <v>Gastos_Gerais</v>
      </c>
    </row>
    <row r="1276" spans="1:16" ht="24" hidden="1" x14ac:dyDescent="0.2">
      <c r="A1276" s="622">
        <f>IF(B1276="","",COUNT('Diário 3º PA'!$A$4:$A$4242)+COUNT('Diário 4º PA'!$A$4:$A$2224)+COUNT('Diário 5º PA'!$A$4:$A$5221)+ROW()-3)</f>
        <v>7527</v>
      </c>
      <c r="B1276" s="667">
        <v>44896</v>
      </c>
      <c r="C1276" s="673">
        <v>44866</v>
      </c>
      <c r="D1276" s="633" t="s">
        <v>115</v>
      </c>
      <c r="E1276" s="646" t="s">
        <v>298</v>
      </c>
      <c r="F1276" s="668">
        <v>2428.4</v>
      </c>
      <c r="G1276" s="626" t="s">
        <v>5970</v>
      </c>
      <c r="H1276" s="646" t="s">
        <v>129</v>
      </c>
      <c r="I1276" s="648" t="s">
        <v>5971</v>
      </c>
      <c r="J1276" s="629" t="s">
        <v>704</v>
      </c>
      <c r="K1276" s="666" t="s">
        <v>428</v>
      </c>
      <c r="L1276" s="661">
        <v>26563</v>
      </c>
      <c r="M1276" s="641">
        <v>44886</v>
      </c>
      <c r="N1276" s="630">
        <f t="shared" si="60"/>
        <v>12</v>
      </c>
      <c r="O1276" s="630">
        <f t="shared" si="61"/>
        <v>11</v>
      </c>
      <c r="P1276" s="631" t="str">
        <f t="shared" si="62"/>
        <v>Gastos_Gerais</v>
      </c>
    </row>
    <row r="1277" spans="1:16" ht="36" x14ac:dyDescent="0.2">
      <c r="A1277" s="622">
        <f>IF(B1277="","",COUNT('Diário 3º PA'!$A$4:$A$4242)+COUNT('Diário 4º PA'!$A$4:$A$2224)+COUNT('Diário 5º PA'!$A$4:$A$5221)+ROW()-3)</f>
        <v>7528</v>
      </c>
      <c r="B1277" s="641">
        <v>44896</v>
      </c>
      <c r="C1277" s="638">
        <v>44866</v>
      </c>
      <c r="D1277" s="626" t="s">
        <v>115</v>
      </c>
      <c r="E1277" s="626" t="s">
        <v>262</v>
      </c>
      <c r="F1277" s="639">
        <v>236</v>
      </c>
      <c r="G1277" s="626" t="s">
        <v>9205</v>
      </c>
      <c r="H1277" s="626" t="s">
        <v>140</v>
      </c>
      <c r="I1277" s="627" t="s">
        <v>1363</v>
      </c>
      <c r="J1277" s="629" t="s">
        <v>704</v>
      </c>
      <c r="K1277" s="666" t="s">
        <v>428</v>
      </c>
      <c r="L1277" s="634">
        <v>1155</v>
      </c>
      <c r="M1277" s="641">
        <v>44883</v>
      </c>
      <c r="N1277" s="630">
        <f t="shared" si="60"/>
        <v>12</v>
      </c>
      <c r="O1277" s="630">
        <f t="shared" si="61"/>
        <v>11</v>
      </c>
      <c r="P1277" s="631" t="str">
        <f t="shared" si="62"/>
        <v>Gastos_Gerais</v>
      </c>
    </row>
    <row r="1278" spans="1:16" ht="24" hidden="1" x14ac:dyDescent="0.2">
      <c r="A1278" s="622">
        <f>IF(B1278="","",COUNT('Diário 3º PA'!$A$4:$A$4242)+COUNT('Diário 4º PA'!$A$4:$A$2224)+COUNT('Diário 5º PA'!$A$4:$A$5221)+ROW()-3)</f>
        <v>7529</v>
      </c>
      <c r="B1278" s="641">
        <v>44896</v>
      </c>
      <c r="C1278" s="638">
        <v>44866</v>
      </c>
      <c r="D1278" s="626" t="s">
        <v>115</v>
      </c>
      <c r="E1278" s="626" t="s">
        <v>366</v>
      </c>
      <c r="F1278" s="639">
        <v>35.97</v>
      </c>
      <c r="G1278" s="626" t="s">
        <v>4644</v>
      </c>
      <c r="H1278" s="626" t="s">
        <v>136</v>
      </c>
      <c r="I1278" s="627" t="s">
        <v>2396</v>
      </c>
      <c r="J1278" s="629" t="s">
        <v>704</v>
      </c>
      <c r="K1278" s="666" t="s">
        <v>428</v>
      </c>
      <c r="L1278" s="634">
        <v>207503</v>
      </c>
      <c r="M1278" s="641">
        <v>44889</v>
      </c>
      <c r="N1278" s="630">
        <f t="shared" si="60"/>
        <v>12</v>
      </c>
      <c r="O1278" s="630">
        <f t="shared" si="61"/>
        <v>11</v>
      </c>
      <c r="P1278" s="631" t="str">
        <f t="shared" si="62"/>
        <v>Gastos_Gerais</v>
      </c>
    </row>
    <row r="1279" spans="1:16" ht="24" hidden="1" x14ac:dyDescent="0.2">
      <c r="A1279" s="622">
        <f>IF(B1279="","",COUNT('Diário 3º PA'!$A$4:$A$4242)+COUNT('Diário 4º PA'!$A$4:$A$2224)+COUNT('Diário 5º PA'!$A$4:$A$5221)+ROW()-3)</f>
        <v>7530</v>
      </c>
      <c r="B1279" s="641">
        <v>44896</v>
      </c>
      <c r="C1279" s="658">
        <v>44866</v>
      </c>
      <c r="D1279" s="633" t="s">
        <v>115</v>
      </c>
      <c r="E1279" s="626" t="s">
        <v>318</v>
      </c>
      <c r="F1279" s="639">
        <v>276.60000000000002</v>
      </c>
      <c r="G1279" s="626" t="s">
        <v>9206</v>
      </c>
      <c r="H1279" s="626" t="s">
        <v>139</v>
      </c>
      <c r="I1279" s="627" t="s">
        <v>8401</v>
      </c>
      <c r="J1279" s="629" t="s">
        <v>704</v>
      </c>
      <c r="K1279" s="666" t="s">
        <v>428</v>
      </c>
      <c r="L1279" s="634">
        <v>2193</v>
      </c>
      <c r="M1279" s="641">
        <v>44894</v>
      </c>
      <c r="N1279" s="630">
        <f t="shared" si="60"/>
        <v>12</v>
      </c>
      <c r="O1279" s="630">
        <f t="shared" si="61"/>
        <v>11</v>
      </c>
      <c r="P1279" s="631" t="str">
        <f t="shared" si="62"/>
        <v>Gastos_Gerais</v>
      </c>
    </row>
    <row r="1280" spans="1:16" ht="48" hidden="1" x14ac:dyDescent="0.2">
      <c r="A1280" s="622">
        <f>IF(B1280="","",COUNT('Diário 3º PA'!$A$4:$A$4242)+COUNT('Diário 4º PA'!$A$4:$A$2224)+COUNT('Diário 5º PA'!$A$4:$A$5221)+ROW()-3)</f>
        <v>7531</v>
      </c>
      <c r="B1280" s="641">
        <v>44896</v>
      </c>
      <c r="C1280" s="638">
        <v>44866</v>
      </c>
      <c r="D1280" s="633" t="s">
        <v>115</v>
      </c>
      <c r="E1280" s="633" t="s">
        <v>342</v>
      </c>
      <c r="F1280" s="639">
        <v>100.41</v>
      </c>
      <c r="G1280" s="633" t="s">
        <v>9207</v>
      </c>
      <c r="H1280" s="633" t="s">
        <v>129</v>
      </c>
      <c r="I1280" s="627" t="s">
        <v>8766</v>
      </c>
      <c r="J1280" s="629" t="s">
        <v>704</v>
      </c>
      <c r="K1280" s="635" t="s">
        <v>428</v>
      </c>
      <c r="L1280" s="657">
        <v>20224671</v>
      </c>
      <c r="M1280" s="659">
        <v>44890</v>
      </c>
      <c r="N1280" s="630">
        <f t="shared" si="60"/>
        <v>12</v>
      </c>
      <c r="O1280" s="630">
        <f t="shared" si="61"/>
        <v>11</v>
      </c>
      <c r="P1280" s="631" t="str">
        <f t="shared" si="62"/>
        <v>Gastos_Gerais</v>
      </c>
    </row>
    <row r="1281" spans="1:16" ht="24" hidden="1" x14ac:dyDescent="0.2">
      <c r="A1281" s="622">
        <f>IF(B1281="","",COUNT('Diário 3º PA'!$A$4:$A$4242)+COUNT('Diário 4º PA'!$A$4:$A$2224)+COUNT('Diário 5º PA'!$A$4:$A$5221)+ROW()-3)</f>
        <v>7532</v>
      </c>
      <c r="B1281" s="641">
        <v>44896</v>
      </c>
      <c r="C1281" s="638">
        <v>44866</v>
      </c>
      <c r="D1281" s="626" t="s">
        <v>115</v>
      </c>
      <c r="E1281" s="626" t="s">
        <v>302</v>
      </c>
      <c r="F1281" s="639">
        <v>152.91</v>
      </c>
      <c r="G1281" s="626" t="s">
        <v>9208</v>
      </c>
      <c r="H1281" s="626" t="s">
        <v>133</v>
      </c>
      <c r="I1281" s="627" t="s">
        <v>9209</v>
      </c>
      <c r="J1281" s="629" t="s">
        <v>704</v>
      </c>
      <c r="K1281" s="635" t="s">
        <v>428</v>
      </c>
      <c r="L1281" s="634">
        <v>11299</v>
      </c>
      <c r="M1281" s="641">
        <v>44889</v>
      </c>
      <c r="N1281" s="630">
        <f t="shared" si="60"/>
        <v>12</v>
      </c>
      <c r="O1281" s="630">
        <f t="shared" si="61"/>
        <v>11</v>
      </c>
      <c r="P1281" s="631" t="str">
        <f t="shared" si="62"/>
        <v>Gastos_Gerais</v>
      </c>
    </row>
    <row r="1282" spans="1:16" hidden="1" x14ac:dyDescent="0.2">
      <c r="A1282" s="622">
        <f>IF(B1282="","",COUNT('Diário 3º PA'!$A$4:$A$4242)+COUNT('Diário 4º PA'!$A$4:$A$2224)+COUNT('Diário 5º PA'!$A$4:$A$5221)+ROW()-3)</f>
        <v>7533</v>
      </c>
      <c r="B1282" s="641">
        <v>44896</v>
      </c>
      <c r="C1282" s="658">
        <v>44896</v>
      </c>
      <c r="D1282" s="633" t="s">
        <v>115</v>
      </c>
      <c r="E1282" s="626" t="s">
        <v>328</v>
      </c>
      <c r="F1282" s="639">
        <v>2000</v>
      </c>
      <c r="G1282" s="627" t="s">
        <v>1087</v>
      </c>
      <c r="H1282" s="626" t="s">
        <v>133</v>
      </c>
      <c r="I1282" s="627" t="s">
        <v>727</v>
      </c>
      <c r="J1282" s="629" t="s">
        <v>704</v>
      </c>
      <c r="K1282" s="634" t="s">
        <v>428</v>
      </c>
      <c r="L1282" s="634">
        <v>2012057</v>
      </c>
      <c r="M1282" s="641">
        <v>44897</v>
      </c>
      <c r="N1282" s="630">
        <f t="shared" si="60"/>
        <v>12</v>
      </c>
      <c r="O1282" s="630">
        <f t="shared" si="61"/>
        <v>12</v>
      </c>
      <c r="P1282" s="631" t="str">
        <f t="shared" si="62"/>
        <v>Gastos_Gerais</v>
      </c>
    </row>
    <row r="1283" spans="1:16" ht="24" hidden="1" x14ac:dyDescent="0.2">
      <c r="A1283" s="622">
        <f>IF(B1283="","",COUNT('Diário 3º PA'!$A$4:$A$4242)+COUNT('Diário 4º PA'!$A$4:$A$2224)+COUNT('Diário 5º PA'!$A$4:$A$5221)+ROW()-3)</f>
        <v>7534</v>
      </c>
      <c r="B1283" s="667">
        <v>44896</v>
      </c>
      <c r="C1283" s="673">
        <v>44866</v>
      </c>
      <c r="D1283" s="633" t="s">
        <v>115</v>
      </c>
      <c r="E1283" s="646" t="s">
        <v>298</v>
      </c>
      <c r="F1283" s="668">
        <v>1970.37</v>
      </c>
      <c r="G1283" s="626" t="s">
        <v>5970</v>
      </c>
      <c r="H1283" s="646" t="s">
        <v>129</v>
      </c>
      <c r="I1283" s="648" t="s">
        <v>5971</v>
      </c>
      <c r="J1283" s="629" t="s">
        <v>704</v>
      </c>
      <c r="K1283" s="666" t="s">
        <v>428</v>
      </c>
      <c r="L1283" s="661">
        <v>26562</v>
      </c>
      <c r="M1283" s="641">
        <v>44886</v>
      </c>
      <c r="N1283" s="630">
        <f t="shared" si="60"/>
        <v>12</v>
      </c>
      <c r="O1283" s="630">
        <f t="shared" si="61"/>
        <v>11</v>
      </c>
      <c r="P1283" s="631" t="str">
        <f t="shared" si="62"/>
        <v>Gastos_Gerais</v>
      </c>
    </row>
    <row r="1284" spans="1:16" ht="48" x14ac:dyDescent="0.2">
      <c r="A1284" s="622">
        <f>IF(B1284="","",COUNT('Diário 3º PA'!$A$4:$A$4242)+COUNT('Diário 4º PA'!$A$4:$A$2224)+COUNT('Diário 5º PA'!$A$4:$A$5221)+ROW()-3)</f>
        <v>7535</v>
      </c>
      <c r="B1284" s="667">
        <v>44896</v>
      </c>
      <c r="C1284" s="673">
        <v>44866</v>
      </c>
      <c r="D1284" s="633" t="s">
        <v>115</v>
      </c>
      <c r="E1284" s="626" t="s">
        <v>318</v>
      </c>
      <c r="F1284" s="639">
        <v>4115</v>
      </c>
      <c r="G1284" s="626" t="s">
        <v>9210</v>
      </c>
      <c r="H1284" s="626" t="s">
        <v>140</v>
      </c>
      <c r="I1284" s="627" t="s">
        <v>4546</v>
      </c>
      <c r="J1284" s="629" t="s">
        <v>704</v>
      </c>
      <c r="K1284" s="666" t="s">
        <v>428</v>
      </c>
      <c r="L1284" s="634">
        <v>5652</v>
      </c>
      <c r="M1284" s="641">
        <v>44890</v>
      </c>
      <c r="N1284" s="630">
        <f t="shared" si="60"/>
        <v>12</v>
      </c>
      <c r="O1284" s="630">
        <f t="shared" si="61"/>
        <v>11</v>
      </c>
      <c r="P1284" s="631" t="str">
        <f t="shared" si="62"/>
        <v>Gastos_Gerais</v>
      </c>
    </row>
    <row r="1285" spans="1:16" hidden="1" x14ac:dyDescent="0.2">
      <c r="A1285" s="622">
        <f>IF(B1285="","",COUNT('Diário 3º PA'!$A$4:$A$4242)+COUNT('Diário 4º PA'!$A$4:$A$2224)+COUNT('Diário 5º PA'!$A$4:$A$5221)+ROW()-3)</f>
        <v>7536</v>
      </c>
      <c r="B1285" s="641">
        <v>44896</v>
      </c>
      <c r="C1285" s="638">
        <v>44866</v>
      </c>
      <c r="D1285" s="627" t="s">
        <v>115</v>
      </c>
      <c r="E1285" s="626" t="s">
        <v>376</v>
      </c>
      <c r="F1285" s="639">
        <v>788.79</v>
      </c>
      <c r="G1285" s="633" t="s">
        <v>3437</v>
      </c>
      <c r="H1285" s="626" t="s">
        <v>132</v>
      </c>
      <c r="I1285" s="627" t="s">
        <v>674</v>
      </c>
      <c r="J1285" s="629" t="s">
        <v>704</v>
      </c>
      <c r="K1285" s="635" t="s">
        <v>428</v>
      </c>
      <c r="L1285" s="634">
        <v>27681</v>
      </c>
      <c r="M1285" s="641">
        <v>44886</v>
      </c>
      <c r="N1285" s="630">
        <f t="shared" ref="N1285:N1348" si="63">IF(B1285=0,0,IF(YEAR(B1285)=$O$1,MONTH(B1285)-$N$1+1,(YEAR(B1285)-$O$1)*12-$N$1+1+MONTH(B1285)))</f>
        <v>12</v>
      </c>
      <c r="O1285" s="630">
        <f t="shared" ref="O1285:O1348" si="64">IF(C1285=0,0,IF(YEAR(C1285)=$O$1,MONTH(C1285)-$N$1+1,(YEAR(C1285)-$O$1)*12-$N$1+1+MONTH(C1285)))</f>
        <v>11</v>
      </c>
      <c r="P1285" s="631" t="str">
        <f t="shared" ref="P1285:P1348" si="65">SUBSTITUTE(D1285," ","_")</f>
        <v>Gastos_Gerais</v>
      </c>
    </row>
    <row r="1286" spans="1:16" ht="48" hidden="1" x14ac:dyDescent="0.2">
      <c r="A1286" s="622">
        <f>IF(B1286="","",COUNT('Diário 3º PA'!$A$4:$A$4242)+COUNT('Diário 4º PA'!$A$4:$A$2224)+COUNT('Diário 5º PA'!$A$4:$A$5221)+ROW()-3)</f>
        <v>7537</v>
      </c>
      <c r="B1286" s="641">
        <v>44896</v>
      </c>
      <c r="C1286" s="642">
        <v>44866</v>
      </c>
      <c r="D1286" s="626" t="s">
        <v>104</v>
      </c>
      <c r="E1286" s="626" t="s">
        <v>195</v>
      </c>
      <c r="F1286" s="639">
        <v>639.45000000000005</v>
      </c>
      <c r="G1286" s="626" t="s">
        <v>5999</v>
      </c>
      <c r="H1286" s="626" t="s">
        <v>127</v>
      </c>
      <c r="I1286" s="627" t="s">
        <v>638</v>
      </c>
      <c r="J1286" s="629" t="s">
        <v>704</v>
      </c>
      <c r="K1286" s="635" t="s">
        <v>428</v>
      </c>
      <c r="L1286" s="635">
        <v>20222016</v>
      </c>
      <c r="M1286" s="637">
        <v>44866</v>
      </c>
      <c r="N1286" s="630">
        <f t="shared" si="63"/>
        <v>12</v>
      </c>
      <c r="O1286" s="630">
        <f t="shared" si="64"/>
        <v>11</v>
      </c>
      <c r="P1286" s="631" t="str">
        <f t="shared" si="65"/>
        <v>Gastos_com_Pessoal</v>
      </c>
    </row>
    <row r="1287" spans="1:16" ht="24" hidden="1" x14ac:dyDescent="0.2">
      <c r="A1287" s="622">
        <f>IF(B1287="","",COUNT('Diário 3º PA'!$A$4:$A$4242)+COUNT('Diário 4º PA'!$A$4:$A$2224)+COUNT('Diário 5º PA'!$A$4:$A$5221)+ROW()-3)</f>
        <v>7538</v>
      </c>
      <c r="B1287" s="641">
        <v>44896</v>
      </c>
      <c r="C1287" s="638">
        <v>44866</v>
      </c>
      <c r="D1287" s="627" t="s">
        <v>115</v>
      </c>
      <c r="E1287" s="626" t="s">
        <v>364</v>
      </c>
      <c r="F1287" s="639">
        <v>1111.55</v>
      </c>
      <c r="G1287" s="626" t="s">
        <v>1079</v>
      </c>
      <c r="H1287" s="626" t="s">
        <v>130</v>
      </c>
      <c r="I1287" s="627" t="s">
        <v>3548</v>
      </c>
      <c r="J1287" s="629" t="s">
        <v>704</v>
      </c>
      <c r="K1287" s="635" t="s">
        <v>428</v>
      </c>
      <c r="L1287" s="634">
        <v>223</v>
      </c>
      <c r="M1287" s="641">
        <v>44894</v>
      </c>
      <c r="N1287" s="630">
        <f t="shared" si="63"/>
        <v>12</v>
      </c>
      <c r="O1287" s="630">
        <f t="shared" si="64"/>
        <v>11</v>
      </c>
      <c r="P1287" s="631" t="str">
        <f t="shared" si="65"/>
        <v>Gastos_Gerais</v>
      </c>
    </row>
    <row r="1288" spans="1:16" ht="60" hidden="1" x14ac:dyDescent="0.2">
      <c r="A1288" s="622">
        <f>IF(B1288="","",COUNT('Diário 3º PA'!$A$4:$A$4242)+COUNT('Diário 4º PA'!$A$4:$A$2224)+COUNT('Diário 5º PA'!$A$4:$A$5221)+ROW()-3)</f>
        <v>7539</v>
      </c>
      <c r="B1288" s="641">
        <v>44896</v>
      </c>
      <c r="C1288" s="638">
        <v>44896</v>
      </c>
      <c r="D1288" s="626" t="s">
        <v>115</v>
      </c>
      <c r="E1288" s="626" t="s">
        <v>332</v>
      </c>
      <c r="F1288" s="639">
        <v>3000</v>
      </c>
      <c r="G1288" s="626" t="s">
        <v>9211</v>
      </c>
      <c r="H1288" s="626" t="s">
        <v>127</v>
      </c>
      <c r="I1288" s="627" t="s">
        <v>9212</v>
      </c>
      <c r="J1288" s="629" t="s">
        <v>704</v>
      </c>
      <c r="K1288" s="634" t="s">
        <v>704</v>
      </c>
      <c r="L1288" s="634">
        <v>536947</v>
      </c>
      <c r="M1288" s="641">
        <v>44896</v>
      </c>
      <c r="N1288" s="630">
        <f t="shared" si="63"/>
        <v>12</v>
      </c>
      <c r="O1288" s="630">
        <f t="shared" si="64"/>
        <v>12</v>
      </c>
      <c r="P1288" s="631" t="str">
        <f t="shared" si="65"/>
        <v>Gastos_Gerais</v>
      </c>
    </row>
    <row r="1289" spans="1:16" ht="24" hidden="1" x14ac:dyDescent="0.2">
      <c r="A1289" s="622">
        <f>IF(B1289="","",COUNT('Diário 3º PA'!$A$4:$A$4242)+COUNT('Diário 4º PA'!$A$4:$A$2224)+COUNT('Diário 5º PA'!$A$4:$A$5221)+ROW()-3)</f>
        <v>7540</v>
      </c>
      <c r="B1289" s="641">
        <v>44896</v>
      </c>
      <c r="C1289" s="638">
        <v>44896</v>
      </c>
      <c r="D1289" s="626" t="s">
        <v>104</v>
      </c>
      <c r="E1289" s="626" t="s">
        <v>189</v>
      </c>
      <c r="F1289" s="639">
        <v>2636.59</v>
      </c>
      <c r="G1289" s="627" t="s">
        <v>9213</v>
      </c>
      <c r="H1289" s="626" t="s">
        <v>131</v>
      </c>
      <c r="I1289" s="627" t="s">
        <v>9214</v>
      </c>
      <c r="J1289" s="634" t="s">
        <v>5990</v>
      </c>
      <c r="K1289" s="634" t="s">
        <v>1531</v>
      </c>
      <c r="L1289" s="634">
        <v>750582813</v>
      </c>
      <c r="M1289" s="641">
        <v>44896</v>
      </c>
      <c r="N1289" s="630">
        <f t="shared" si="63"/>
        <v>12</v>
      </c>
      <c r="O1289" s="630">
        <f t="shared" si="64"/>
        <v>12</v>
      </c>
      <c r="P1289" s="631" t="str">
        <f t="shared" si="65"/>
        <v>Gastos_com_Pessoal</v>
      </c>
    </row>
    <row r="1290" spans="1:16" ht="24" hidden="1" x14ac:dyDescent="0.2">
      <c r="A1290" s="622">
        <f>IF(B1290="","",COUNT('Diário 3º PA'!$A$4:$A$4242)+COUNT('Diário 4º PA'!$A$4:$A$2224)+COUNT('Diário 5º PA'!$A$4:$A$5221)+ROW()-3)</f>
        <v>7541</v>
      </c>
      <c r="B1290" s="641">
        <v>44896</v>
      </c>
      <c r="C1290" s="638">
        <v>44896</v>
      </c>
      <c r="D1290" s="626" t="s">
        <v>104</v>
      </c>
      <c r="E1290" s="626" t="s">
        <v>191</v>
      </c>
      <c r="F1290" s="639">
        <v>903.29</v>
      </c>
      <c r="G1290" s="627" t="s">
        <v>9215</v>
      </c>
      <c r="H1290" s="626" t="s">
        <v>131</v>
      </c>
      <c r="I1290" s="627" t="s">
        <v>9214</v>
      </c>
      <c r="J1290" s="634" t="s">
        <v>5990</v>
      </c>
      <c r="K1290" s="634" t="s">
        <v>1531</v>
      </c>
      <c r="L1290" s="634">
        <v>750582813</v>
      </c>
      <c r="M1290" s="641">
        <v>44896</v>
      </c>
      <c r="N1290" s="630">
        <f t="shared" si="63"/>
        <v>12</v>
      </c>
      <c r="O1290" s="630">
        <f t="shared" si="64"/>
        <v>12</v>
      </c>
      <c r="P1290" s="631" t="str">
        <f t="shared" si="65"/>
        <v>Gastos_com_Pessoal</v>
      </c>
    </row>
    <row r="1291" spans="1:16" ht="24" hidden="1" x14ac:dyDescent="0.2">
      <c r="A1291" s="622">
        <f>IF(B1291="","",COUNT('Diário 3º PA'!$A$4:$A$4242)+COUNT('Diário 4º PA'!$A$4:$A$2224)+COUNT('Diário 5º PA'!$A$4:$A$5221)+ROW()-3)</f>
        <v>7542</v>
      </c>
      <c r="B1291" s="641">
        <v>44896</v>
      </c>
      <c r="C1291" s="638">
        <v>44896</v>
      </c>
      <c r="D1291" s="626" t="s">
        <v>104</v>
      </c>
      <c r="E1291" s="626" t="s">
        <v>189</v>
      </c>
      <c r="F1291" s="639">
        <v>2214.2600000000002</v>
      </c>
      <c r="G1291" s="627" t="s">
        <v>9216</v>
      </c>
      <c r="H1291" s="626" t="s">
        <v>131</v>
      </c>
      <c r="I1291" s="627" t="s">
        <v>9217</v>
      </c>
      <c r="J1291" s="634" t="s">
        <v>5990</v>
      </c>
      <c r="K1291" s="634" t="s">
        <v>1531</v>
      </c>
      <c r="L1291" s="634">
        <v>750582813</v>
      </c>
      <c r="M1291" s="641">
        <v>44896</v>
      </c>
      <c r="N1291" s="630">
        <f t="shared" si="63"/>
        <v>12</v>
      </c>
      <c r="O1291" s="630">
        <f t="shared" si="64"/>
        <v>12</v>
      </c>
      <c r="P1291" s="631" t="str">
        <f t="shared" si="65"/>
        <v>Gastos_com_Pessoal</v>
      </c>
    </row>
    <row r="1292" spans="1:16" ht="24" hidden="1" x14ac:dyDescent="0.2">
      <c r="A1292" s="622">
        <f>IF(B1292="","",COUNT('Diário 3º PA'!$A$4:$A$4242)+COUNT('Diário 4º PA'!$A$4:$A$2224)+COUNT('Diário 5º PA'!$A$4:$A$5221)+ROW()-3)</f>
        <v>7543</v>
      </c>
      <c r="B1292" s="641">
        <v>44896</v>
      </c>
      <c r="C1292" s="638">
        <v>44896</v>
      </c>
      <c r="D1292" s="626" t="s">
        <v>104</v>
      </c>
      <c r="E1292" s="626" t="s">
        <v>191</v>
      </c>
      <c r="F1292" s="639">
        <v>774.74</v>
      </c>
      <c r="G1292" s="627" t="s">
        <v>9218</v>
      </c>
      <c r="H1292" s="626" t="s">
        <v>131</v>
      </c>
      <c r="I1292" s="627" t="s">
        <v>9217</v>
      </c>
      <c r="J1292" s="634" t="s">
        <v>5990</v>
      </c>
      <c r="K1292" s="634" t="s">
        <v>1531</v>
      </c>
      <c r="L1292" s="634">
        <v>750582813</v>
      </c>
      <c r="M1292" s="641">
        <v>44896</v>
      </c>
      <c r="N1292" s="630">
        <f t="shared" si="63"/>
        <v>12</v>
      </c>
      <c r="O1292" s="630">
        <f t="shared" si="64"/>
        <v>12</v>
      </c>
      <c r="P1292" s="631" t="str">
        <f t="shared" si="65"/>
        <v>Gastos_com_Pessoal</v>
      </c>
    </row>
    <row r="1293" spans="1:16" ht="24" hidden="1" x14ac:dyDescent="0.2">
      <c r="A1293" s="622">
        <f>IF(B1293="","",COUNT('Diário 3º PA'!$A$4:$A$4242)+COUNT('Diário 4º PA'!$A$4:$A$2224)+COUNT('Diário 5º PA'!$A$4:$A$5221)+ROW()-3)</f>
        <v>7544</v>
      </c>
      <c r="B1293" s="641">
        <v>44896</v>
      </c>
      <c r="C1293" s="638">
        <v>44896</v>
      </c>
      <c r="D1293" s="626" t="s">
        <v>104</v>
      </c>
      <c r="E1293" s="626" t="s">
        <v>189</v>
      </c>
      <c r="F1293" s="639">
        <v>2359.71</v>
      </c>
      <c r="G1293" s="627" t="s">
        <v>9219</v>
      </c>
      <c r="H1293" s="626" t="s">
        <v>137</v>
      </c>
      <c r="I1293" s="627" t="s">
        <v>9220</v>
      </c>
      <c r="J1293" s="634" t="s">
        <v>5990</v>
      </c>
      <c r="K1293" s="634" t="s">
        <v>1531</v>
      </c>
      <c r="L1293" s="634">
        <v>750582813</v>
      </c>
      <c r="M1293" s="641">
        <v>44896</v>
      </c>
      <c r="N1293" s="630">
        <f t="shared" si="63"/>
        <v>12</v>
      </c>
      <c r="O1293" s="630">
        <f t="shared" si="64"/>
        <v>12</v>
      </c>
      <c r="P1293" s="631" t="str">
        <f t="shared" si="65"/>
        <v>Gastos_com_Pessoal</v>
      </c>
    </row>
    <row r="1294" spans="1:16" ht="24" hidden="1" x14ac:dyDescent="0.2">
      <c r="A1294" s="622">
        <f>IF(B1294="","",COUNT('Diário 3º PA'!$A$4:$A$4242)+COUNT('Diário 4º PA'!$A$4:$A$2224)+COUNT('Diário 5º PA'!$A$4:$A$5221)+ROW()-3)</f>
        <v>7545</v>
      </c>
      <c r="B1294" s="641">
        <v>44896</v>
      </c>
      <c r="C1294" s="638">
        <v>44896</v>
      </c>
      <c r="D1294" s="626" t="s">
        <v>104</v>
      </c>
      <c r="E1294" s="626" t="s">
        <v>191</v>
      </c>
      <c r="F1294" s="639">
        <v>835.33</v>
      </c>
      <c r="G1294" s="627" t="s">
        <v>9221</v>
      </c>
      <c r="H1294" s="626" t="s">
        <v>137</v>
      </c>
      <c r="I1294" s="627" t="s">
        <v>9220</v>
      </c>
      <c r="J1294" s="634" t="s">
        <v>5990</v>
      </c>
      <c r="K1294" s="634" t="s">
        <v>1531</v>
      </c>
      <c r="L1294" s="634">
        <v>750582813</v>
      </c>
      <c r="M1294" s="641">
        <v>44896</v>
      </c>
      <c r="N1294" s="630">
        <f t="shared" si="63"/>
        <v>12</v>
      </c>
      <c r="O1294" s="630">
        <f t="shared" si="64"/>
        <v>12</v>
      </c>
      <c r="P1294" s="631" t="str">
        <f t="shared" si="65"/>
        <v>Gastos_com_Pessoal</v>
      </c>
    </row>
    <row r="1295" spans="1:16" ht="24" hidden="1" x14ac:dyDescent="0.2">
      <c r="A1295" s="622">
        <f>IF(B1295="","",COUNT('Diário 3º PA'!$A$4:$A$4242)+COUNT('Diário 4º PA'!$A$4:$A$2224)+COUNT('Diário 5º PA'!$A$4:$A$5221)+ROW()-3)</f>
        <v>7546</v>
      </c>
      <c r="B1295" s="641">
        <v>44896</v>
      </c>
      <c r="C1295" s="638">
        <v>44896</v>
      </c>
      <c r="D1295" s="626" t="s">
        <v>104</v>
      </c>
      <c r="E1295" s="626" t="s">
        <v>189</v>
      </c>
      <c r="F1295" s="639">
        <v>2359.9</v>
      </c>
      <c r="G1295" s="627" t="s">
        <v>9222</v>
      </c>
      <c r="H1295" s="626" t="s">
        <v>135</v>
      </c>
      <c r="I1295" s="627" t="s">
        <v>9223</v>
      </c>
      <c r="J1295" s="634" t="s">
        <v>5990</v>
      </c>
      <c r="K1295" s="634" t="s">
        <v>1531</v>
      </c>
      <c r="L1295" s="634">
        <v>750582813</v>
      </c>
      <c r="M1295" s="641">
        <v>44896</v>
      </c>
      <c r="N1295" s="630">
        <f t="shared" si="63"/>
        <v>12</v>
      </c>
      <c r="O1295" s="630">
        <f t="shared" si="64"/>
        <v>12</v>
      </c>
      <c r="P1295" s="631" t="str">
        <f t="shared" si="65"/>
        <v>Gastos_com_Pessoal</v>
      </c>
    </row>
    <row r="1296" spans="1:16" ht="24" hidden="1" x14ac:dyDescent="0.2">
      <c r="A1296" s="622">
        <f>IF(B1296="","",COUNT('Diário 3º PA'!$A$4:$A$4242)+COUNT('Diário 4º PA'!$A$4:$A$2224)+COUNT('Diário 5º PA'!$A$4:$A$5221)+ROW()-3)</f>
        <v>7547</v>
      </c>
      <c r="B1296" s="641">
        <v>44896</v>
      </c>
      <c r="C1296" s="638">
        <v>44896</v>
      </c>
      <c r="D1296" s="626" t="s">
        <v>104</v>
      </c>
      <c r="E1296" s="626" t="s">
        <v>191</v>
      </c>
      <c r="F1296" s="639">
        <v>835.33</v>
      </c>
      <c r="G1296" s="627" t="s">
        <v>9224</v>
      </c>
      <c r="H1296" s="626" t="s">
        <v>135</v>
      </c>
      <c r="I1296" s="627" t="s">
        <v>9223</v>
      </c>
      <c r="J1296" s="634" t="s">
        <v>5990</v>
      </c>
      <c r="K1296" s="634" t="s">
        <v>1531</v>
      </c>
      <c r="L1296" s="634">
        <v>750582813</v>
      </c>
      <c r="M1296" s="641">
        <v>44896</v>
      </c>
      <c r="N1296" s="630">
        <f t="shared" si="63"/>
        <v>12</v>
      </c>
      <c r="O1296" s="630">
        <f t="shared" si="64"/>
        <v>12</v>
      </c>
      <c r="P1296" s="631" t="str">
        <f t="shared" si="65"/>
        <v>Gastos_com_Pessoal</v>
      </c>
    </row>
    <row r="1297" spans="1:16" ht="24" hidden="1" x14ac:dyDescent="0.2">
      <c r="A1297" s="622">
        <f>IF(B1297="","",COUNT('Diário 3º PA'!$A$4:$A$4242)+COUNT('Diário 4º PA'!$A$4:$A$2224)+COUNT('Diário 5º PA'!$A$4:$A$5221)+ROW()-3)</f>
        <v>7548</v>
      </c>
      <c r="B1297" s="641">
        <v>44896</v>
      </c>
      <c r="C1297" s="638">
        <v>44896</v>
      </c>
      <c r="D1297" s="626" t="s">
        <v>104</v>
      </c>
      <c r="E1297" s="626" t="s">
        <v>189</v>
      </c>
      <c r="F1297" s="639">
        <v>2463.8000000000002</v>
      </c>
      <c r="G1297" s="627" t="s">
        <v>9225</v>
      </c>
      <c r="H1297" s="626" t="s">
        <v>131</v>
      </c>
      <c r="I1297" s="627" t="s">
        <v>9226</v>
      </c>
      <c r="J1297" s="634" t="s">
        <v>5990</v>
      </c>
      <c r="K1297" s="634" t="s">
        <v>1531</v>
      </c>
      <c r="L1297" s="634">
        <v>750582813</v>
      </c>
      <c r="M1297" s="641">
        <v>44896</v>
      </c>
      <c r="N1297" s="630">
        <f t="shared" si="63"/>
        <v>12</v>
      </c>
      <c r="O1297" s="630">
        <f t="shared" si="64"/>
        <v>12</v>
      </c>
      <c r="P1297" s="631" t="str">
        <f t="shared" si="65"/>
        <v>Gastos_com_Pessoal</v>
      </c>
    </row>
    <row r="1298" spans="1:16" ht="24" hidden="1" x14ac:dyDescent="0.2">
      <c r="A1298" s="622">
        <f>IF(B1298="","",COUNT('Diário 3º PA'!$A$4:$A$4242)+COUNT('Diário 4º PA'!$A$4:$A$2224)+COUNT('Diário 5º PA'!$A$4:$A$5221)+ROW()-3)</f>
        <v>7549</v>
      </c>
      <c r="B1298" s="641">
        <v>44896</v>
      </c>
      <c r="C1298" s="638">
        <v>44896</v>
      </c>
      <c r="D1298" s="626" t="s">
        <v>104</v>
      </c>
      <c r="E1298" s="626" t="s">
        <v>191</v>
      </c>
      <c r="F1298" s="639">
        <v>855.1</v>
      </c>
      <c r="G1298" s="627" t="s">
        <v>9227</v>
      </c>
      <c r="H1298" s="626" t="s">
        <v>131</v>
      </c>
      <c r="I1298" s="627" t="s">
        <v>9226</v>
      </c>
      <c r="J1298" s="634" t="s">
        <v>5990</v>
      </c>
      <c r="K1298" s="634" t="s">
        <v>1531</v>
      </c>
      <c r="L1298" s="634">
        <v>750582813</v>
      </c>
      <c r="M1298" s="641">
        <v>44896</v>
      </c>
      <c r="N1298" s="630">
        <f t="shared" si="63"/>
        <v>12</v>
      </c>
      <c r="O1298" s="630">
        <f t="shared" si="64"/>
        <v>12</v>
      </c>
      <c r="P1298" s="631" t="str">
        <f t="shared" si="65"/>
        <v>Gastos_com_Pessoal</v>
      </c>
    </row>
    <row r="1299" spans="1:16" ht="24" hidden="1" x14ac:dyDescent="0.2">
      <c r="A1299" s="622">
        <f>IF(B1299="","",COUNT('Diário 3º PA'!$A$4:$A$4242)+COUNT('Diário 4º PA'!$A$4:$A$2224)+COUNT('Diário 5º PA'!$A$4:$A$5221)+ROW()-3)</f>
        <v>7550</v>
      </c>
      <c r="B1299" s="641">
        <v>44896</v>
      </c>
      <c r="C1299" s="638">
        <v>44896</v>
      </c>
      <c r="D1299" s="626" t="s">
        <v>104</v>
      </c>
      <c r="E1299" s="626" t="s">
        <v>189</v>
      </c>
      <c r="F1299" s="639">
        <v>2979.21</v>
      </c>
      <c r="G1299" s="627" t="s">
        <v>9228</v>
      </c>
      <c r="H1299" s="626" t="s">
        <v>138</v>
      </c>
      <c r="I1299" s="627" t="s">
        <v>3783</v>
      </c>
      <c r="J1299" s="634" t="s">
        <v>5990</v>
      </c>
      <c r="K1299" s="634" t="s">
        <v>1531</v>
      </c>
      <c r="L1299" s="634">
        <v>750582813</v>
      </c>
      <c r="M1299" s="641">
        <v>44896</v>
      </c>
      <c r="N1299" s="630">
        <f t="shared" si="63"/>
        <v>12</v>
      </c>
      <c r="O1299" s="630">
        <f t="shared" si="64"/>
        <v>12</v>
      </c>
      <c r="P1299" s="631" t="str">
        <f t="shared" si="65"/>
        <v>Gastos_com_Pessoal</v>
      </c>
    </row>
    <row r="1300" spans="1:16" ht="24" hidden="1" x14ac:dyDescent="0.2">
      <c r="A1300" s="622">
        <f>IF(B1300="","",COUNT('Diário 3º PA'!$A$4:$A$4242)+COUNT('Diário 4º PA'!$A$4:$A$2224)+COUNT('Diário 5º PA'!$A$4:$A$5221)+ROW()-3)</f>
        <v>7551</v>
      </c>
      <c r="B1300" s="641">
        <v>44896</v>
      </c>
      <c r="C1300" s="638">
        <v>44896</v>
      </c>
      <c r="D1300" s="626" t="s">
        <v>104</v>
      </c>
      <c r="E1300" s="626" t="s">
        <v>191</v>
      </c>
      <c r="F1300" s="639">
        <v>903.29</v>
      </c>
      <c r="G1300" s="627" t="s">
        <v>9229</v>
      </c>
      <c r="H1300" s="626" t="s">
        <v>138</v>
      </c>
      <c r="I1300" s="627" t="s">
        <v>3783</v>
      </c>
      <c r="J1300" s="634" t="s">
        <v>5990</v>
      </c>
      <c r="K1300" s="634" t="s">
        <v>1531</v>
      </c>
      <c r="L1300" s="634">
        <v>750582813</v>
      </c>
      <c r="M1300" s="641">
        <v>44896</v>
      </c>
      <c r="N1300" s="630">
        <f t="shared" si="63"/>
        <v>12</v>
      </c>
      <c r="O1300" s="630">
        <f t="shared" si="64"/>
        <v>12</v>
      </c>
      <c r="P1300" s="631" t="str">
        <f t="shared" si="65"/>
        <v>Gastos_com_Pessoal</v>
      </c>
    </row>
    <row r="1301" spans="1:16" ht="24" hidden="1" x14ac:dyDescent="0.2">
      <c r="A1301" s="622">
        <f>IF(B1301="","",COUNT('Diário 3º PA'!$A$4:$A$4242)+COUNT('Diário 4º PA'!$A$4:$A$2224)+COUNT('Diário 5º PA'!$A$4:$A$5221)+ROW()-3)</f>
        <v>7552</v>
      </c>
      <c r="B1301" s="641">
        <v>44896</v>
      </c>
      <c r="C1301" s="638">
        <v>44896</v>
      </c>
      <c r="D1301" s="626" t="s">
        <v>104</v>
      </c>
      <c r="E1301" s="626" t="s">
        <v>189</v>
      </c>
      <c r="F1301" s="639">
        <v>1944.14</v>
      </c>
      <c r="G1301" s="627" t="s">
        <v>9230</v>
      </c>
      <c r="H1301" s="626" t="s">
        <v>138</v>
      </c>
      <c r="I1301" s="627" t="s">
        <v>9231</v>
      </c>
      <c r="J1301" s="634" t="s">
        <v>5990</v>
      </c>
      <c r="K1301" s="634" t="s">
        <v>1531</v>
      </c>
      <c r="L1301" s="634">
        <v>750582813</v>
      </c>
      <c r="M1301" s="641">
        <v>44896</v>
      </c>
      <c r="N1301" s="630">
        <f t="shared" si="63"/>
        <v>12</v>
      </c>
      <c r="O1301" s="630">
        <f t="shared" si="64"/>
        <v>12</v>
      </c>
      <c r="P1301" s="631" t="str">
        <f t="shared" si="65"/>
        <v>Gastos_com_Pessoal</v>
      </c>
    </row>
    <row r="1302" spans="1:16" ht="24" hidden="1" x14ac:dyDescent="0.2">
      <c r="A1302" s="622">
        <f>IF(B1302="","",COUNT('Diário 3º PA'!$A$4:$A$4242)+COUNT('Diário 4º PA'!$A$4:$A$2224)+COUNT('Diário 5º PA'!$A$4:$A$5221)+ROW()-3)</f>
        <v>7553</v>
      </c>
      <c r="B1302" s="641">
        <v>44896</v>
      </c>
      <c r="C1302" s="638">
        <v>44896</v>
      </c>
      <c r="D1302" s="626" t="s">
        <v>104</v>
      </c>
      <c r="E1302" s="626" t="s">
        <v>191</v>
      </c>
      <c r="F1302" s="639">
        <v>903.29</v>
      </c>
      <c r="G1302" s="627" t="s">
        <v>9232</v>
      </c>
      <c r="H1302" s="626" t="s">
        <v>138</v>
      </c>
      <c r="I1302" s="627" t="s">
        <v>9231</v>
      </c>
      <c r="J1302" s="634" t="s">
        <v>5990</v>
      </c>
      <c r="K1302" s="634" t="s">
        <v>1531</v>
      </c>
      <c r="L1302" s="634">
        <v>750582813</v>
      </c>
      <c r="M1302" s="641">
        <v>44896</v>
      </c>
      <c r="N1302" s="630">
        <f t="shared" si="63"/>
        <v>12</v>
      </c>
      <c r="O1302" s="630">
        <f t="shared" si="64"/>
        <v>12</v>
      </c>
      <c r="P1302" s="631" t="str">
        <f t="shared" si="65"/>
        <v>Gastos_com_Pessoal</v>
      </c>
    </row>
    <row r="1303" spans="1:16" ht="24" hidden="1" x14ac:dyDescent="0.2">
      <c r="A1303" s="622">
        <f>IF(B1303="","",COUNT('Diário 3º PA'!$A$4:$A$4242)+COUNT('Diário 4º PA'!$A$4:$A$2224)+COUNT('Diário 5º PA'!$A$4:$A$5221)+ROW()-3)</f>
        <v>7554</v>
      </c>
      <c r="B1303" s="641">
        <v>44896</v>
      </c>
      <c r="C1303" s="638">
        <v>44896</v>
      </c>
      <c r="D1303" s="626" t="s">
        <v>104</v>
      </c>
      <c r="E1303" s="626" t="s">
        <v>189</v>
      </c>
      <c r="F1303" s="639">
        <v>1165.02</v>
      </c>
      <c r="G1303" s="627" t="s">
        <v>9233</v>
      </c>
      <c r="H1303" s="626" t="s">
        <v>129</v>
      </c>
      <c r="I1303" s="627" t="s">
        <v>9234</v>
      </c>
      <c r="J1303" s="634" t="s">
        <v>5990</v>
      </c>
      <c r="K1303" s="634" t="s">
        <v>1531</v>
      </c>
      <c r="L1303" s="634">
        <v>750582813</v>
      </c>
      <c r="M1303" s="641">
        <v>44896</v>
      </c>
      <c r="N1303" s="630">
        <f t="shared" si="63"/>
        <v>12</v>
      </c>
      <c r="O1303" s="630">
        <f t="shared" si="64"/>
        <v>12</v>
      </c>
      <c r="P1303" s="631" t="str">
        <f t="shared" si="65"/>
        <v>Gastos_com_Pessoal</v>
      </c>
    </row>
    <row r="1304" spans="1:16" ht="24" hidden="1" x14ac:dyDescent="0.2">
      <c r="A1304" s="622">
        <f>IF(B1304="","",COUNT('Diário 3º PA'!$A$4:$A$4242)+COUNT('Diário 4º PA'!$A$4:$A$2224)+COUNT('Diário 5º PA'!$A$4:$A$5221)+ROW()-3)</f>
        <v>7555</v>
      </c>
      <c r="B1304" s="641">
        <v>44896</v>
      </c>
      <c r="C1304" s="638">
        <v>44896</v>
      </c>
      <c r="D1304" s="626" t="s">
        <v>104</v>
      </c>
      <c r="E1304" s="626" t="s">
        <v>191</v>
      </c>
      <c r="F1304" s="639">
        <v>388.36</v>
      </c>
      <c r="G1304" s="627" t="s">
        <v>9235</v>
      </c>
      <c r="H1304" s="626" t="s">
        <v>129</v>
      </c>
      <c r="I1304" s="627" t="s">
        <v>9234</v>
      </c>
      <c r="J1304" s="634" t="s">
        <v>5990</v>
      </c>
      <c r="K1304" s="634" t="s">
        <v>1531</v>
      </c>
      <c r="L1304" s="634">
        <v>750582813</v>
      </c>
      <c r="M1304" s="641">
        <v>44896</v>
      </c>
      <c r="N1304" s="630">
        <f t="shared" si="63"/>
        <v>12</v>
      </c>
      <c r="O1304" s="630">
        <f t="shared" si="64"/>
        <v>12</v>
      </c>
      <c r="P1304" s="631" t="str">
        <f t="shared" si="65"/>
        <v>Gastos_com_Pessoal</v>
      </c>
    </row>
    <row r="1305" spans="1:16" ht="24" hidden="1" x14ac:dyDescent="0.2">
      <c r="A1305" s="622">
        <f>IF(B1305="","",COUNT('Diário 3º PA'!$A$4:$A$4242)+COUNT('Diário 4º PA'!$A$4:$A$2224)+COUNT('Diário 5º PA'!$A$4:$A$5221)+ROW()-3)</f>
        <v>7556</v>
      </c>
      <c r="B1305" s="641">
        <v>44896</v>
      </c>
      <c r="C1305" s="638">
        <v>44896</v>
      </c>
      <c r="D1305" s="626" t="s">
        <v>104</v>
      </c>
      <c r="E1305" s="626" t="s">
        <v>189</v>
      </c>
      <c r="F1305" s="639">
        <v>2376.65</v>
      </c>
      <c r="G1305" s="627" t="s">
        <v>9236</v>
      </c>
      <c r="H1305" s="626" t="s">
        <v>129</v>
      </c>
      <c r="I1305" s="627" t="s">
        <v>9237</v>
      </c>
      <c r="J1305" s="634" t="s">
        <v>5990</v>
      </c>
      <c r="K1305" s="634" t="s">
        <v>1531</v>
      </c>
      <c r="L1305" s="634">
        <v>750582813</v>
      </c>
      <c r="M1305" s="641">
        <v>44896</v>
      </c>
      <c r="N1305" s="630">
        <f t="shared" si="63"/>
        <v>12</v>
      </c>
      <c r="O1305" s="630">
        <f t="shared" si="64"/>
        <v>12</v>
      </c>
      <c r="P1305" s="631" t="str">
        <f t="shared" si="65"/>
        <v>Gastos_com_Pessoal</v>
      </c>
    </row>
    <row r="1306" spans="1:16" ht="24" hidden="1" x14ac:dyDescent="0.2">
      <c r="A1306" s="622">
        <f>IF(B1306="","",COUNT('Diário 3º PA'!$A$4:$A$4242)+COUNT('Diário 4º PA'!$A$4:$A$2224)+COUNT('Diário 5º PA'!$A$4:$A$5221)+ROW()-3)</f>
        <v>7557</v>
      </c>
      <c r="B1306" s="641">
        <v>44896</v>
      </c>
      <c r="C1306" s="638">
        <v>44896</v>
      </c>
      <c r="D1306" s="626" t="s">
        <v>104</v>
      </c>
      <c r="E1306" s="626" t="s">
        <v>191</v>
      </c>
      <c r="F1306" s="639">
        <v>842.37</v>
      </c>
      <c r="G1306" s="627" t="s">
        <v>9238</v>
      </c>
      <c r="H1306" s="626" t="s">
        <v>129</v>
      </c>
      <c r="I1306" s="627" t="s">
        <v>9237</v>
      </c>
      <c r="J1306" s="634" t="s">
        <v>5990</v>
      </c>
      <c r="K1306" s="634" t="s">
        <v>1531</v>
      </c>
      <c r="L1306" s="634">
        <v>750582813</v>
      </c>
      <c r="M1306" s="641">
        <v>44896</v>
      </c>
      <c r="N1306" s="630">
        <f t="shared" si="63"/>
        <v>12</v>
      </c>
      <c r="O1306" s="630">
        <f t="shared" si="64"/>
        <v>12</v>
      </c>
      <c r="P1306" s="631" t="str">
        <f t="shared" si="65"/>
        <v>Gastos_com_Pessoal</v>
      </c>
    </row>
    <row r="1307" spans="1:16" ht="24" hidden="1" x14ac:dyDescent="0.2">
      <c r="A1307" s="622">
        <f>IF(B1307="","",COUNT('Diário 3º PA'!$A$4:$A$4242)+COUNT('Diário 4º PA'!$A$4:$A$2224)+COUNT('Diário 5º PA'!$A$4:$A$5221)+ROW()-3)</f>
        <v>7558</v>
      </c>
      <c r="B1307" s="641">
        <v>44896</v>
      </c>
      <c r="C1307" s="638">
        <v>44896</v>
      </c>
      <c r="D1307" s="626" t="s">
        <v>104</v>
      </c>
      <c r="E1307" s="626" t="s">
        <v>189</v>
      </c>
      <c r="F1307" s="639">
        <v>2529.17</v>
      </c>
      <c r="G1307" s="627" t="s">
        <v>9239</v>
      </c>
      <c r="H1307" s="626" t="s">
        <v>133</v>
      </c>
      <c r="I1307" s="627" t="s">
        <v>9240</v>
      </c>
      <c r="J1307" s="634" t="s">
        <v>5990</v>
      </c>
      <c r="K1307" s="634" t="s">
        <v>1531</v>
      </c>
      <c r="L1307" s="634">
        <v>750582813</v>
      </c>
      <c r="M1307" s="641">
        <v>44896</v>
      </c>
      <c r="N1307" s="630">
        <f t="shared" si="63"/>
        <v>12</v>
      </c>
      <c r="O1307" s="630">
        <f t="shared" si="64"/>
        <v>12</v>
      </c>
      <c r="P1307" s="631" t="str">
        <f t="shared" si="65"/>
        <v>Gastos_com_Pessoal</v>
      </c>
    </row>
    <row r="1308" spans="1:16" ht="24" hidden="1" x14ac:dyDescent="0.2">
      <c r="A1308" s="622">
        <f>IF(B1308="","",COUNT('Diário 3º PA'!$A$4:$A$4242)+COUNT('Diário 4º PA'!$A$4:$A$2224)+COUNT('Diário 5º PA'!$A$4:$A$5221)+ROW()-3)</f>
        <v>7559</v>
      </c>
      <c r="B1308" s="641">
        <v>44896</v>
      </c>
      <c r="C1308" s="638">
        <v>44896</v>
      </c>
      <c r="D1308" s="626" t="s">
        <v>104</v>
      </c>
      <c r="E1308" s="626" t="s">
        <v>191</v>
      </c>
      <c r="F1308" s="639">
        <v>905.97</v>
      </c>
      <c r="G1308" s="627" t="s">
        <v>9241</v>
      </c>
      <c r="H1308" s="626" t="s">
        <v>133</v>
      </c>
      <c r="I1308" s="627" t="s">
        <v>9240</v>
      </c>
      <c r="J1308" s="634" t="s">
        <v>5990</v>
      </c>
      <c r="K1308" s="634" t="s">
        <v>1531</v>
      </c>
      <c r="L1308" s="634">
        <v>750582813</v>
      </c>
      <c r="M1308" s="641">
        <v>44896</v>
      </c>
      <c r="N1308" s="630">
        <f t="shared" si="63"/>
        <v>12</v>
      </c>
      <c r="O1308" s="630">
        <f t="shared" si="64"/>
        <v>12</v>
      </c>
      <c r="P1308" s="631" t="str">
        <f t="shared" si="65"/>
        <v>Gastos_com_Pessoal</v>
      </c>
    </row>
    <row r="1309" spans="1:16" ht="24" hidden="1" x14ac:dyDescent="0.2">
      <c r="A1309" s="622">
        <f>IF(B1309="","",COUNT('Diário 3º PA'!$A$4:$A$4242)+COUNT('Diário 4º PA'!$A$4:$A$2224)+COUNT('Diário 5º PA'!$A$4:$A$5221)+ROW()-3)</f>
        <v>7560</v>
      </c>
      <c r="B1309" s="641">
        <v>44896</v>
      </c>
      <c r="C1309" s="638">
        <v>44896</v>
      </c>
      <c r="D1309" s="626" t="s">
        <v>104</v>
      </c>
      <c r="E1309" s="626" t="s">
        <v>189</v>
      </c>
      <c r="F1309" s="639">
        <v>2263.92</v>
      </c>
      <c r="G1309" s="627" t="s">
        <v>9242</v>
      </c>
      <c r="H1309" s="626" t="s">
        <v>139</v>
      </c>
      <c r="I1309" s="627" t="s">
        <v>9243</v>
      </c>
      <c r="J1309" s="634" t="s">
        <v>5990</v>
      </c>
      <c r="K1309" s="634" t="s">
        <v>1531</v>
      </c>
      <c r="L1309" s="634">
        <v>750582813</v>
      </c>
      <c r="M1309" s="641">
        <v>44896</v>
      </c>
      <c r="N1309" s="630">
        <f t="shared" si="63"/>
        <v>12</v>
      </c>
      <c r="O1309" s="630">
        <f t="shared" si="64"/>
        <v>12</v>
      </c>
      <c r="P1309" s="631" t="str">
        <f t="shared" si="65"/>
        <v>Gastos_com_Pessoal</v>
      </c>
    </row>
    <row r="1310" spans="1:16" ht="24" hidden="1" x14ac:dyDescent="0.2">
      <c r="A1310" s="622">
        <f>IF(B1310="","",COUNT('Diário 3º PA'!$A$4:$A$4242)+COUNT('Diário 4º PA'!$A$4:$A$2224)+COUNT('Diário 5º PA'!$A$4:$A$5221)+ROW()-3)</f>
        <v>7561</v>
      </c>
      <c r="B1310" s="641">
        <v>44896</v>
      </c>
      <c r="C1310" s="638">
        <v>44896</v>
      </c>
      <c r="D1310" s="626" t="s">
        <v>104</v>
      </c>
      <c r="E1310" s="626" t="s">
        <v>191</v>
      </c>
      <c r="F1310" s="639">
        <v>775.05</v>
      </c>
      <c r="G1310" s="627" t="s">
        <v>9244</v>
      </c>
      <c r="H1310" s="626" t="s">
        <v>139</v>
      </c>
      <c r="I1310" s="627" t="s">
        <v>9243</v>
      </c>
      <c r="J1310" s="634" t="s">
        <v>5990</v>
      </c>
      <c r="K1310" s="634" t="s">
        <v>1531</v>
      </c>
      <c r="L1310" s="634">
        <v>750582813</v>
      </c>
      <c r="M1310" s="641">
        <v>44896</v>
      </c>
      <c r="N1310" s="630">
        <f t="shared" si="63"/>
        <v>12</v>
      </c>
      <c r="O1310" s="630">
        <f t="shared" si="64"/>
        <v>12</v>
      </c>
      <c r="P1310" s="631" t="str">
        <f t="shared" si="65"/>
        <v>Gastos_com_Pessoal</v>
      </c>
    </row>
    <row r="1311" spans="1:16" ht="24" hidden="1" x14ac:dyDescent="0.2">
      <c r="A1311" s="622">
        <f>IF(B1311="","",COUNT('Diário 3º PA'!$A$4:$A$4242)+COUNT('Diário 4º PA'!$A$4:$A$2224)+COUNT('Diário 5º PA'!$A$4:$A$5221)+ROW()-3)</f>
        <v>7562</v>
      </c>
      <c r="B1311" s="641">
        <v>44896</v>
      </c>
      <c r="C1311" s="638">
        <v>44896</v>
      </c>
      <c r="D1311" s="626" t="s">
        <v>104</v>
      </c>
      <c r="E1311" s="626" t="s">
        <v>189</v>
      </c>
      <c r="F1311" s="639">
        <v>2189.42</v>
      </c>
      <c r="G1311" s="627" t="s">
        <v>9245</v>
      </c>
      <c r="H1311" s="626" t="s">
        <v>140</v>
      </c>
      <c r="I1311" s="627" t="s">
        <v>5963</v>
      </c>
      <c r="J1311" s="634" t="s">
        <v>5990</v>
      </c>
      <c r="K1311" s="634" t="s">
        <v>1531</v>
      </c>
      <c r="L1311" s="634">
        <v>750582813</v>
      </c>
      <c r="M1311" s="641">
        <v>44896</v>
      </c>
      <c r="N1311" s="630">
        <f t="shared" si="63"/>
        <v>12</v>
      </c>
      <c r="O1311" s="630">
        <f t="shared" si="64"/>
        <v>12</v>
      </c>
      <c r="P1311" s="631" t="str">
        <f t="shared" si="65"/>
        <v>Gastos_com_Pessoal</v>
      </c>
    </row>
    <row r="1312" spans="1:16" ht="24" hidden="1" x14ac:dyDescent="0.2">
      <c r="A1312" s="622">
        <f>IF(B1312="","",COUNT('Diário 3º PA'!$A$4:$A$4242)+COUNT('Diário 4º PA'!$A$4:$A$2224)+COUNT('Diário 5º PA'!$A$4:$A$5221)+ROW()-3)</f>
        <v>7563</v>
      </c>
      <c r="B1312" s="641">
        <v>44896</v>
      </c>
      <c r="C1312" s="638">
        <v>44896</v>
      </c>
      <c r="D1312" s="626" t="s">
        <v>104</v>
      </c>
      <c r="E1312" s="626" t="s">
        <v>191</v>
      </c>
      <c r="F1312" s="639">
        <v>764.44</v>
      </c>
      <c r="G1312" s="627" t="s">
        <v>9246</v>
      </c>
      <c r="H1312" s="626" t="s">
        <v>140</v>
      </c>
      <c r="I1312" s="627" t="s">
        <v>5963</v>
      </c>
      <c r="J1312" s="634" t="s">
        <v>5990</v>
      </c>
      <c r="K1312" s="634" t="s">
        <v>1531</v>
      </c>
      <c r="L1312" s="634">
        <v>750582813</v>
      </c>
      <c r="M1312" s="641">
        <v>44896</v>
      </c>
      <c r="N1312" s="630">
        <f t="shared" si="63"/>
        <v>12</v>
      </c>
      <c r="O1312" s="630">
        <f t="shared" si="64"/>
        <v>12</v>
      </c>
      <c r="P1312" s="631" t="str">
        <f t="shared" si="65"/>
        <v>Gastos_com_Pessoal</v>
      </c>
    </row>
    <row r="1313" spans="1:16" ht="24" hidden="1" x14ac:dyDescent="0.2">
      <c r="A1313" s="622">
        <f>IF(B1313="","",COUNT('Diário 3º PA'!$A$4:$A$4242)+COUNT('Diário 4º PA'!$A$4:$A$2224)+COUNT('Diário 5º PA'!$A$4:$A$5221)+ROW()-3)</f>
        <v>7564</v>
      </c>
      <c r="B1313" s="641">
        <v>44896</v>
      </c>
      <c r="C1313" s="638">
        <v>44896</v>
      </c>
      <c r="D1313" s="626" t="s">
        <v>104</v>
      </c>
      <c r="E1313" s="626" t="s">
        <v>189</v>
      </c>
      <c r="F1313" s="639">
        <v>2557.66</v>
      </c>
      <c r="G1313" s="627" t="s">
        <v>9247</v>
      </c>
      <c r="H1313" s="626" t="s">
        <v>139</v>
      </c>
      <c r="I1313" s="627" t="s">
        <v>9248</v>
      </c>
      <c r="J1313" s="634" t="s">
        <v>5990</v>
      </c>
      <c r="K1313" s="634" t="s">
        <v>1531</v>
      </c>
      <c r="L1313" s="634">
        <v>750582813</v>
      </c>
      <c r="M1313" s="641">
        <v>44896</v>
      </c>
      <c r="N1313" s="630">
        <f t="shared" si="63"/>
        <v>12</v>
      </c>
      <c r="O1313" s="630">
        <f t="shared" si="64"/>
        <v>12</v>
      </c>
      <c r="P1313" s="631" t="str">
        <f t="shared" si="65"/>
        <v>Gastos_com_Pessoal</v>
      </c>
    </row>
    <row r="1314" spans="1:16" ht="24" hidden="1" x14ac:dyDescent="0.2">
      <c r="A1314" s="622">
        <f>IF(B1314="","",COUNT('Diário 3º PA'!$A$4:$A$4242)+COUNT('Diário 4º PA'!$A$4:$A$2224)+COUNT('Diário 5º PA'!$A$4:$A$5221)+ROW()-3)</f>
        <v>7565</v>
      </c>
      <c r="B1314" s="641">
        <v>44896</v>
      </c>
      <c r="C1314" s="638">
        <v>44896</v>
      </c>
      <c r="D1314" s="626" t="s">
        <v>104</v>
      </c>
      <c r="E1314" s="626" t="s">
        <v>191</v>
      </c>
      <c r="F1314" s="639">
        <v>917.92</v>
      </c>
      <c r="G1314" s="627" t="s">
        <v>9249</v>
      </c>
      <c r="H1314" s="626" t="s">
        <v>139</v>
      </c>
      <c r="I1314" s="627" t="s">
        <v>9248</v>
      </c>
      <c r="J1314" s="634" t="s">
        <v>5990</v>
      </c>
      <c r="K1314" s="634" t="s">
        <v>1531</v>
      </c>
      <c r="L1314" s="634">
        <v>750582813</v>
      </c>
      <c r="M1314" s="641">
        <v>44896</v>
      </c>
      <c r="N1314" s="630">
        <f t="shared" si="63"/>
        <v>12</v>
      </c>
      <c r="O1314" s="630">
        <f t="shared" si="64"/>
        <v>12</v>
      </c>
      <c r="P1314" s="631" t="str">
        <f t="shared" si="65"/>
        <v>Gastos_com_Pessoal</v>
      </c>
    </row>
    <row r="1315" spans="1:16" ht="24" hidden="1" x14ac:dyDescent="0.2">
      <c r="A1315" s="622">
        <f>IF(B1315="","",COUNT('Diário 3º PA'!$A$4:$A$4242)+COUNT('Diário 4º PA'!$A$4:$A$2224)+COUNT('Diário 5º PA'!$A$4:$A$5221)+ROW()-3)</f>
        <v>7566</v>
      </c>
      <c r="B1315" s="641">
        <v>44896</v>
      </c>
      <c r="C1315" s="638">
        <v>44896</v>
      </c>
      <c r="D1315" s="626" t="s">
        <v>104</v>
      </c>
      <c r="E1315" s="626" t="s">
        <v>189</v>
      </c>
      <c r="F1315" s="639">
        <v>2629.15</v>
      </c>
      <c r="G1315" s="627" t="s">
        <v>9250</v>
      </c>
      <c r="H1315" s="626" t="s">
        <v>129</v>
      </c>
      <c r="I1315" s="627" t="s">
        <v>9251</v>
      </c>
      <c r="J1315" s="634" t="s">
        <v>5990</v>
      </c>
      <c r="K1315" s="634" t="s">
        <v>1531</v>
      </c>
      <c r="L1315" s="634">
        <v>750582813</v>
      </c>
      <c r="M1315" s="641">
        <v>44896</v>
      </c>
      <c r="N1315" s="630">
        <f t="shared" si="63"/>
        <v>12</v>
      </c>
      <c r="O1315" s="630">
        <f t="shared" si="64"/>
        <v>12</v>
      </c>
      <c r="P1315" s="631" t="str">
        <f t="shared" si="65"/>
        <v>Gastos_com_Pessoal</v>
      </c>
    </row>
    <row r="1316" spans="1:16" ht="24" hidden="1" x14ac:dyDescent="0.2">
      <c r="A1316" s="622">
        <f>IF(B1316="","",COUNT('Diário 3º PA'!$A$4:$A$4242)+COUNT('Diário 4º PA'!$A$4:$A$2224)+COUNT('Diário 5º PA'!$A$4:$A$5221)+ROW()-3)</f>
        <v>7567</v>
      </c>
      <c r="B1316" s="641">
        <v>44896</v>
      </c>
      <c r="C1316" s="638">
        <v>44896</v>
      </c>
      <c r="D1316" s="626" t="s">
        <v>104</v>
      </c>
      <c r="E1316" s="626" t="s">
        <v>191</v>
      </c>
      <c r="F1316" s="639">
        <v>912.05</v>
      </c>
      <c r="G1316" s="627" t="s">
        <v>9252</v>
      </c>
      <c r="H1316" s="626" t="s">
        <v>129</v>
      </c>
      <c r="I1316" s="627" t="s">
        <v>9251</v>
      </c>
      <c r="J1316" s="634" t="s">
        <v>5990</v>
      </c>
      <c r="K1316" s="634" t="s">
        <v>1531</v>
      </c>
      <c r="L1316" s="634">
        <v>750582813</v>
      </c>
      <c r="M1316" s="641">
        <v>44896</v>
      </c>
      <c r="N1316" s="630">
        <f t="shared" si="63"/>
        <v>12</v>
      </c>
      <c r="O1316" s="630">
        <f t="shared" si="64"/>
        <v>12</v>
      </c>
      <c r="P1316" s="631" t="str">
        <f t="shared" si="65"/>
        <v>Gastos_com_Pessoal</v>
      </c>
    </row>
    <row r="1317" spans="1:16" ht="24" hidden="1" x14ac:dyDescent="0.2">
      <c r="A1317" s="622">
        <f>IF(B1317="","",COUNT('Diário 3º PA'!$A$4:$A$4242)+COUNT('Diário 4º PA'!$A$4:$A$2224)+COUNT('Diário 5º PA'!$A$4:$A$5221)+ROW()-3)</f>
        <v>7568</v>
      </c>
      <c r="B1317" s="641">
        <v>44896</v>
      </c>
      <c r="C1317" s="638">
        <v>44896</v>
      </c>
      <c r="D1317" s="626" t="s">
        <v>104</v>
      </c>
      <c r="E1317" s="626" t="s">
        <v>189</v>
      </c>
      <c r="F1317" s="639">
        <v>1795.74</v>
      </c>
      <c r="G1317" s="627" t="s">
        <v>9253</v>
      </c>
      <c r="H1317" s="626" t="s">
        <v>140</v>
      </c>
      <c r="I1317" s="627" t="s">
        <v>9254</v>
      </c>
      <c r="J1317" s="634" t="s">
        <v>5990</v>
      </c>
      <c r="K1317" s="634" t="s">
        <v>1531</v>
      </c>
      <c r="L1317" s="634">
        <v>750582813</v>
      </c>
      <c r="M1317" s="641">
        <v>44896</v>
      </c>
      <c r="N1317" s="630">
        <f t="shared" si="63"/>
        <v>12</v>
      </c>
      <c r="O1317" s="630">
        <f t="shared" si="64"/>
        <v>12</v>
      </c>
      <c r="P1317" s="631" t="str">
        <f t="shared" si="65"/>
        <v>Gastos_com_Pessoal</v>
      </c>
    </row>
    <row r="1318" spans="1:16" ht="24" hidden="1" x14ac:dyDescent="0.2">
      <c r="A1318" s="622">
        <f>IF(B1318="","",COUNT('Diário 3º PA'!$A$4:$A$4242)+COUNT('Diário 4º PA'!$A$4:$A$2224)+COUNT('Diário 5º PA'!$A$4:$A$5221)+ROW()-3)</f>
        <v>7569</v>
      </c>
      <c r="B1318" s="641">
        <v>44896</v>
      </c>
      <c r="C1318" s="638">
        <v>44896</v>
      </c>
      <c r="D1318" s="626" t="s">
        <v>104</v>
      </c>
      <c r="E1318" s="626" t="s">
        <v>191</v>
      </c>
      <c r="F1318" s="639">
        <v>612.23</v>
      </c>
      <c r="G1318" s="627" t="s">
        <v>9255</v>
      </c>
      <c r="H1318" s="626" t="s">
        <v>140</v>
      </c>
      <c r="I1318" s="627" t="s">
        <v>9254</v>
      </c>
      <c r="J1318" s="634" t="s">
        <v>5990</v>
      </c>
      <c r="K1318" s="634" t="s">
        <v>1531</v>
      </c>
      <c r="L1318" s="634">
        <v>750582813</v>
      </c>
      <c r="M1318" s="641">
        <v>44896</v>
      </c>
      <c r="N1318" s="630">
        <f t="shared" si="63"/>
        <v>12</v>
      </c>
      <c r="O1318" s="630">
        <f t="shared" si="64"/>
        <v>12</v>
      </c>
      <c r="P1318" s="631" t="str">
        <f t="shared" si="65"/>
        <v>Gastos_com_Pessoal</v>
      </c>
    </row>
    <row r="1319" spans="1:16" ht="24" hidden="1" x14ac:dyDescent="0.2">
      <c r="A1319" s="622">
        <f>IF(B1319="","",COUNT('Diário 3º PA'!$A$4:$A$4242)+COUNT('Diário 4º PA'!$A$4:$A$2224)+COUNT('Diário 5º PA'!$A$4:$A$5221)+ROW()-3)</f>
        <v>7570</v>
      </c>
      <c r="B1319" s="641">
        <v>44896</v>
      </c>
      <c r="C1319" s="638">
        <v>44896</v>
      </c>
      <c r="D1319" s="626" t="s">
        <v>104</v>
      </c>
      <c r="E1319" s="626" t="s">
        <v>189</v>
      </c>
      <c r="F1319" s="639">
        <v>2338.42</v>
      </c>
      <c r="G1319" s="627" t="s">
        <v>9256</v>
      </c>
      <c r="H1319" s="626" t="s">
        <v>132</v>
      </c>
      <c r="I1319" s="627" t="s">
        <v>2143</v>
      </c>
      <c r="J1319" s="634" t="s">
        <v>5990</v>
      </c>
      <c r="K1319" s="634" t="s">
        <v>1531</v>
      </c>
      <c r="L1319" s="634">
        <v>750582813</v>
      </c>
      <c r="M1319" s="641">
        <v>44896</v>
      </c>
      <c r="N1319" s="630">
        <f t="shared" si="63"/>
        <v>12</v>
      </c>
      <c r="O1319" s="630">
        <f t="shared" si="64"/>
        <v>12</v>
      </c>
      <c r="P1319" s="631" t="str">
        <f t="shared" si="65"/>
        <v>Gastos_com_Pessoal</v>
      </c>
    </row>
    <row r="1320" spans="1:16" ht="24" hidden="1" x14ac:dyDescent="0.2">
      <c r="A1320" s="622">
        <f>IF(B1320="","",COUNT('Diário 3º PA'!$A$4:$A$4242)+COUNT('Diário 4º PA'!$A$4:$A$2224)+COUNT('Diário 5º PA'!$A$4:$A$5221)+ROW()-3)</f>
        <v>7571</v>
      </c>
      <c r="B1320" s="641">
        <v>44896</v>
      </c>
      <c r="C1320" s="638">
        <v>44896</v>
      </c>
      <c r="D1320" s="626" t="s">
        <v>104</v>
      </c>
      <c r="E1320" s="626" t="s">
        <v>191</v>
      </c>
      <c r="F1320" s="639">
        <v>826.45</v>
      </c>
      <c r="G1320" s="627" t="s">
        <v>9257</v>
      </c>
      <c r="H1320" s="626" t="s">
        <v>132</v>
      </c>
      <c r="I1320" s="627" t="s">
        <v>2143</v>
      </c>
      <c r="J1320" s="634" t="s">
        <v>5990</v>
      </c>
      <c r="K1320" s="634" t="s">
        <v>1531</v>
      </c>
      <c r="L1320" s="634">
        <v>750582813</v>
      </c>
      <c r="M1320" s="641">
        <v>44896</v>
      </c>
      <c r="N1320" s="630">
        <f t="shared" si="63"/>
        <v>12</v>
      </c>
      <c r="O1320" s="630">
        <f t="shared" si="64"/>
        <v>12</v>
      </c>
      <c r="P1320" s="631" t="str">
        <f t="shared" si="65"/>
        <v>Gastos_com_Pessoal</v>
      </c>
    </row>
    <row r="1321" spans="1:16" ht="24" hidden="1" x14ac:dyDescent="0.2">
      <c r="A1321" s="622">
        <f>IF(B1321="","",COUNT('Diário 3º PA'!$A$4:$A$4242)+COUNT('Diário 4º PA'!$A$4:$A$2224)+COUNT('Diário 5º PA'!$A$4:$A$5221)+ROW()-3)</f>
        <v>7572</v>
      </c>
      <c r="B1321" s="641">
        <v>44896</v>
      </c>
      <c r="C1321" s="638">
        <v>44896</v>
      </c>
      <c r="D1321" s="626" t="s">
        <v>104</v>
      </c>
      <c r="E1321" s="626" t="s">
        <v>189</v>
      </c>
      <c r="F1321" s="639">
        <v>2299.33</v>
      </c>
      <c r="G1321" s="627" t="s">
        <v>9258</v>
      </c>
      <c r="H1321" s="626" t="s">
        <v>129</v>
      </c>
      <c r="I1321" s="627" t="s">
        <v>9259</v>
      </c>
      <c r="J1321" s="634" t="s">
        <v>5990</v>
      </c>
      <c r="K1321" s="634" t="s">
        <v>1531</v>
      </c>
      <c r="L1321" s="634">
        <v>750582813</v>
      </c>
      <c r="M1321" s="641">
        <v>44896</v>
      </c>
      <c r="N1321" s="630">
        <f t="shared" si="63"/>
        <v>12</v>
      </c>
      <c r="O1321" s="630">
        <f t="shared" si="64"/>
        <v>12</v>
      </c>
      <c r="P1321" s="631" t="str">
        <f t="shared" si="65"/>
        <v>Gastos_com_Pessoal</v>
      </c>
    </row>
    <row r="1322" spans="1:16" ht="24" hidden="1" x14ac:dyDescent="0.2">
      <c r="A1322" s="622">
        <f>IF(B1322="","",COUNT('Diário 3º PA'!$A$4:$A$4242)+COUNT('Diário 4º PA'!$A$4:$A$2224)+COUNT('Diário 5º PA'!$A$4:$A$5221)+ROW()-3)</f>
        <v>7573</v>
      </c>
      <c r="B1322" s="641">
        <v>44896</v>
      </c>
      <c r="C1322" s="638">
        <v>44896</v>
      </c>
      <c r="D1322" s="626" t="s">
        <v>104</v>
      </c>
      <c r="E1322" s="626" t="s">
        <v>191</v>
      </c>
      <c r="F1322" s="639">
        <v>810.19</v>
      </c>
      <c r="G1322" s="627" t="s">
        <v>9260</v>
      </c>
      <c r="H1322" s="626" t="s">
        <v>129</v>
      </c>
      <c r="I1322" s="627" t="s">
        <v>9259</v>
      </c>
      <c r="J1322" s="634" t="s">
        <v>5990</v>
      </c>
      <c r="K1322" s="634" t="s">
        <v>1531</v>
      </c>
      <c r="L1322" s="634">
        <v>750582813</v>
      </c>
      <c r="M1322" s="641">
        <v>44896</v>
      </c>
      <c r="N1322" s="630">
        <f t="shared" si="63"/>
        <v>12</v>
      </c>
      <c r="O1322" s="630">
        <f t="shared" si="64"/>
        <v>12</v>
      </c>
      <c r="P1322" s="631" t="str">
        <f t="shared" si="65"/>
        <v>Gastos_com_Pessoal</v>
      </c>
    </row>
    <row r="1323" spans="1:16" ht="24" hidden="1" x14ac:dyDescent="0.2">
      <c r="A1323" s="622">
        <f>IF(B1323="","",COUNT('Diário 3º PA'!$A$4:$A$4242)+COUNT('Diário 4º PA'!$A$4:$A$2224)+COUNT('Diário 5º PA'!$A$4:$A$5221)+ROW()-3)</f>
        <v>7574</v>
      </c>
      <c r="B1323" s="641">
        <v>44896</v>
      </c>
      <c r="C1323" s="638">
        <v>44896</v>
      </c>
      <c r="D1323" s="626" t="s">
        <v>104</v>
      </c>
      <c r="E1323" s="626" t="s">
        <v>189</v>
      </c>
      <c r="F1323" s="639">
        <v>1810.9</v>
      </c>
      <c r="G1323" s="627" t="s">
        <v>9261</v>
      </c>
      <c r="H1323" s="626" t="s">
        <v>130</v>
      </c>
      <c r="I1323" s="627" t="s">
        <v>9262</v>
      </c>
      <c r="J1323" s="634" t="s">
        <v>5990</v>
      </c>
      <c r="K1323" s="634" t="s">
        <v>1531</v>
      </c>
      <c r="L1323" s="634">
        <v>750582813</v>
      </c>
      <c r="M1323" s="641">
        <v>44896</v>
      </c>
      <c r="N1323" s="630">
        <f t="shared" si="63"/>
        <v>12</v>
      </c>
      <c r="O1323" s="630">
        <f t="shared" si="64"/>
        <v>12</v>
      </c>
      <c r="P1323" s="631" t="str">
        <f t="shared" si="65"/>
        <v>Gastos_com_Pessoal</v>
      </c>
    </row>
    <row r="1324" spans="1:16" ht="24" hidden="1" x14ac:dyDescent="0.2">
      <c r="A1324" s="622">
        <f>IF(B1324="","",COUNT('Diário 3º PA'!$A$4:$A$4242)+COUNT('Diário 4º PA'!$A$4:$A$2224)+COUNT('Diário 5º PA'!$A$4:$A$5221)+ROW()-3)</f>
        <v>7575</v>
      </c>
      <c r="B1324" s="641">
        <v>44896</v>
      </c>
      <c r="C1324" s="638">
        <v>44896</v>
      </c>
      <c r="D1324" s="626" t="s">
        <v>104</v>
      </c>
      <c r="E1324" s="626" t="s">
        <v>191</v>
      </c>
      <c r="F1324" s="639">
        <v>617.78</v>
      </c>
      <c r="G1324" s="627" t="s">
        <v>9263</v>
      </c>
      <c r="H1324" s="626" t="s">
        <v>130</v>
      </c>
      <c r="I1324" s="627" t="s">
        <v>9262</v>
      </c>
      <c r="J1324" s="634" t="s">
        <v>5990</v>
      </c>
      <c r="K1324" s="634" t="s">
        <v>1531</v>
      </c>
      <c r="L1324" s="634">
        <v>750582813</v>
      </c>
      <c r="M1324" s="641">
        <v>44896</v>
      </c>
      <c r="N1324" s="630">
        <f t="shared" si="63"/>
        <v>12</v>
      </c>
      <c r="O1324" s="630">
        <f t="shared" si="64"/>
        <v>12</v>
      </c>
      <c r="P1324" s="631" t="str">
        <f t="shared" si="65"/>
        <v>Gastos_com_Pessoal</v>
      </c>
    </row>
    <row r="1325" spans="1:16" ht="24" hidden="1" x14ac:dyDescent="0.2">
      <c r="A1325" s="622">
        <f>IF(B1325="","",COUNT('Diário 3º PA'!$A$4:$A$4242)+COUNT('Diário 4º PA'!$A$4:$A$2224)+COUNT('Diário 5º PA'!$A$4:$A$5221)+ROW()-3)</f>
        <v>7576</v>
      </c>
      <c r="B1325" s="641">
        <v>44896</v>
      </c>
      <c r="C1325" s="638">
        <v>44896</v>
      </c>
      <c r="D1325" s="626" t="s">
        <v>104</v>
      </c>
      <c r="E1325" s="626" t="s">
        <v>189</v>
      </c>
      <c r="F1325" s="639">
        <v>4886.26</v>
      </c>
      <c r="G1325" s="627" t="s">
        <v>9264</v>
      </c>
      <c r="H1325" s="626" t="s">
        <v>140</v>
      </c>
      <c r="I1325" s="627" t="s">
        <v>4540</v>
      </c>
      <c r="J1325" s="634" t="s">
        <v>5990</v>
      </c>
      <c r="K1325" s="634" t="s">
        <v>1531</v>
      </c>
      <c r="L1325" s="634">
        <v>750582813</v>
      </c>
      <c r="M1325" s="641">
        <v>44896</v>
      </c>
      <c r="N1325" s="630">
        <f t="shared" si="63"/>
        <v>12</v>
      </c>
      <c r="O1325" s="630">
        <f t="shared" si="64"/>
        <v>12</v>
      </c>
      <c r="P1325" s="631" t="str">
        <f t="shared" si="65"/>
        <v>Gastos_com_Pessoal</v>
      </c>
    </row>
    <row r="1326" spans="1:16" ht="24" hidden="1" x14ac:dyDescent="0.2">
      <c r="A1326" s="622">
        <f>IF(B1326="","",COUNT('Diário 3º PA'!$A$4:$A$4242)+COUNT('Diário 4º PA'!$A$4:$A$2224)+COUNT('Diário 5º PA'!$A$4:$A$5221)+ROW()-3)</f>
        <v>7577</v>
      </c>
      <c r="B1326" s="641">
        <v>44896</v>
      </c>
      <c r="C1326" s="638">
        <v>44896</v>
      </c>
      <c r="D1326" s="626" t="s">
        <v>104</v>
      </c>
      <c r="E1326" s="626" t="s">
        <v>191</v>
      </c>
      <c r="F1326" s="639">
        <v>2114.21</v>
      </c>
      <c r="G1326" s="627" t="s">
        <v>9265</v>
      </c>
      <c r="H1326" s="626" t="s">
        <v>140</v>
      </c>
      <c r="I1326" s="627" t="s">
        <v>4540</v>
      </c>
      <c r="J1326" s="634" t="s">
        <v>5990</v>
      </c>
      <c r="K1326" s="634" t="s">
        <v>1531</v>
      </c>
      <c r="L1326" s="634">
        <v>750582813</v>
      </c>
      <c r="M1326" s="641">
        <v>44896</v>
      </c>
      <c r="N1326" s="630">
        <f t="shared" si="63"/>
        <v>12</v>
      </c>
      <c r="O1326" s="630">
        <f t="shared" si="64"/>
        <v>12</v>
      </c>
      <c r="P1326" s="631" t="str">
        <f t="shared" si="65"/>
        <v>Gastos_com_Pessoal</v>
      </c>
    </row>
    <row r="1327" spans="1:16" ht="24" hidden="1" x14ac:dyDescent="0.2">
      <c r="A1327" s="622">
        <f>IF(B1327="","",COUNT('Diário 3º PA'!$A$4:$A$4242)+COUNT('Diário 4º PA'!$A$4:$A$2224)+COUNT('Diário 5º PA'!$A$4:$A$5221)+ROW()-3)</f>
        <v>7578</v>
      </c>
      <c r="B1327" s="641">
        <v>44896</v>
      </c>
      <c r="C1327" s="638">
        <v>44896</v>
      </c>
      <c r="D1327" s="626" t="s">
        <v>104</v>
      </c>
      <c r="E1327" s="626" t="s">
        <v>189</v>
      </c>
      <c r="F1327" s="639">
        <v>2386.73</v>
      </c>
      <c r="G1327" s="627" t="s">
        <v>9266</v>
      </c>
      <c r="H1327" s="626" t="s">
        <v>133</v>
      </c>
      <c r="I1327" s="627" t="s">
        <v>9267</v>
      </c>
      <c r="J1327" s="634" t="s">
        <v>5990</v>
      </c>
      <c r="K1327" s="634" t="s">
        <v>1531</v>
      </c>
      <c r="L1327" s="634">
        <v>750582813</v>
      </c>
      <c r="M1327" s="641">
        <v>44896</v>
      </c>
      <c r="N1327" s="630">
        <f t="shared" si="63"/>
        <v>12</v>
      </c>
      <c r="O1327" s="630">
        <f t="shared" si="64"/>
        <v>12</v>
      </c>
      <c r="P1327" s="631" t="str">
        <f t="shared" si="65"/>
        <v>Gastos_com_Pessoal</v>
      </c>
    </row>
    <row r="1328" spans="1:16" ht="24" hidden="1" x14ac:dyDescent="0.2">
      <c r="A1328" s="622">
        <f>IF(B1328="","",COUNT('Diário 3º PA'!$A$4:$A$4242)+COUNT('Diário 4º PA'!$A$4:$A$2224)+COUNT('Diário 5º PA'!$A$4:$A$5221)+ROW()-3)</f>
        <v>7579</v>
      </c>
      <c r="B1328" s="641">
        <v>44896</v>
      </c>
      <c r="C1328" s="638">
        <v>44896</v>
      </c>
      <c r="D1328" s="626" t="s">
        <v>104</v>
      </c>
      <c r="E1328" s="626" t="s">
        <v>191</v>
      </c>
      <c r="F1328" s="639">
        <v>846.61</v>
      </c>
      <c r="G1328" s="627" t="s">
        <v>9268</v>
      </c>
      <c r="H1328" s="626" t="s">
        <v>133</v>
      </c>
      <c r="I1328" s="627" t="s">
        <v>9267</v>
      </c>
      <c r="J1328" s="634" t="s">
        <v>5990</v>
      </c>
      <c r="K1328" s="634" t="s">
        <v>1531</v>
      </c>
      <c r="L1328" s="634">
        <v>750582813</v>
      </c>
      <c r="M1328" s="641">
        <v>44896</v>
      </c>
      <c r="N1328" s="630">
        <f t="shared" si="63"/>
        <v>12</v>
      </c>
      <c r="O1328" s="630">
        <f t="shared" si="64"/>
        <v>12</v>
      </c>
      <c r="P1328" s="631" t="str">
        <f t="shared" si="65"/>
        <v>Gastos_com_Pessoal</v>
      </c>
    </row>
    <row r="1329" spans="1:16" ht="24" hidden="1" x14ac:dyDescent="0.2">
      <c r="A1329" s="622">
        <f>IF(B1329="","",COUNT('Diário 3º PA'!$A$4:$A$4242)+COUNT('Diário 4º PA'!$A$4:$A$2224)+COUNT('Diário 5º PA'!$A$4:$A$5221)+ROW()-3)</f>
        <v>7580</v>
      </c>
      <c r="B1329" s="641">
        <v>44896</v>
      </c>
      <c r="C1329" s="638">
        <v>44896</v>
      </c>
      <c r="D1329" s="626" t="s">
        <v>115</v>
      </c>
      <c r="E1329" s="626" t="s">
        <v>342</v>
      </c>
      <c r="F1329" s="639">
        <v>60</v>
      </c>
      <c r="G1329" s="626" t="s">
        <v>9269</v>
      </c>
      <c r="H1329" s="626" t="s">
        <v>133</v>
      </c>
      <c r="I1329" s="627" t="s">
        <v>2903</v>
      </c>
      <c r="J1329" s="634" t="s">
        <v>5990</v>
      </c>
      <c r="K1329" s="634" t="s">
        <v>1531</v>
      </c>
      <c r="L1329" s="634">
        <v>750582813</v>
      </c>
      <c r="M1329" s="641">
        <v>44896</v>
      </c>
      <c r="N1329" s="630">
        <f t="shared" si="63"/>
        <v>12</v>
      </c>
      <c r="O1329" s="630">
        <f t="shared" si="64"/>
        <v>12</v>
      </c>
      <c r="P1329" s="631" t="str">
        <f t="shared" si="65"/>
        <v>Gastos_Gerais</v>
      </c>
    </row>
    <row r="1330" spans="1:16" ht="36" hidden="1" x14ac:dyDescent="0.2">
      <c r="A1330" s="622">
        <f>IF(B1330="","",COUNT('Diário 3º PA'!$A$4:$A$4242)+COUNT('Diário 4º PA'!$A$4:$A$2224)+COUNT('Diário 5º PA'!$A$4:$A$5221)+ROW()-3)</f>
        <v>7581</v>
      </c>
      <c r="B1330" s="641">
        <v>44896</v>
      </c>
      <c r="C1330" s="638">
        <v>44896</v>
      </c>
      <c r="D1330" s="626" t="s">
        <v>115</v>
      </c>
      <c r="E1330" s="626" t="s">
        <v>342</v>
      </c>
      <c r="F1330" s="639">
        <v>60</v>
      </c>
      <c r="G1330" s="626" t="s">
        <v>9270</v>
      </c>
      <c r="H1330" s="626" t="s">
        <v>133</v>
      </c>
      <c r="I1330" s="627" t="s">
        <v>7875</v>
      </c>
      <c r="J1330" s="634" t="s">
        <v>5990</v>
      </c>
      <c r="K1330" s="634" t="s">
        <v>1531</v>
      </c>
      <c r="L1330" s="634">
        <v>750582813</v>
      </c>
      <c r="M1330" s="641">
        <v>44896</v>
      </c>
      <c r="N1330" s="630">
        <f t="shared" si="63"/>
        <v>12</v>
      </c>
      <c r="O1330" s="630">
        <f t="shared" si="64"/>
        <v>12</v>
      </c>
      <c r="P1330" s="631" t="str">
        <f t="shared" si="65"/>
        <v>Gastos_Gerais</v>
      </c>
    </row>
    <row r="1331" spans="1:16" ht="48" hidden="1" x14ac:dyDescent="0.2">
      <c r="A1331" s="622">
        <f>IF(B1331="","",COUNT('Diário 3º PA'!$A$4:$A$4242)+COUNT('Diário 4º PA'!$A$4:$A$2224)+COUNT('Diário 5º PA'!$A$4:$A$5221)+ROW()-3)</f>
        <v>7582</v>
      </c>
      <c r="B1331" s="641">
        <v>44896</v>
      </c>
      <c r="C1331" s="638">
        <v>44896</v>
      </c>
      <c r="D1331" s="626" t="s">
        <v>115</v>
      </c>
      <c r="E1331" s="626" t="s">
        <v>342</v>
      </c>
      <c r="F1331" s="639">
        <v>85</v>
      </c>
      <c r="G1331" s="626" t="s">
        <v>9271</v>
      </c>
      <c r="H1331" s="626" t="s">
        <v>136</v>
      </c>
      <c r="I1331" s="701" t="s">
        <v>8640</v>
      </c>
      <c r="J1331" s="634" t="s">
        <v>5990</v>
      </c>
      <c r="K1331" s="634" t="s">
        <v>1531</v>
      </c>
      <c r="L1331" s="634">
        <v>750582813</v>
      </c>
      <c r="M1331" s="641">
        <v>44896</v>
      </c>
      <c r="N1331" s="630">
        <f t="shared" si="63"/>
        <v>12</v>
      </c>
      <c r="O1331" s="630">
        <f t="shared" si="64"/>
        <v>12</v>
      </c>
      <c r="P1331" s="631" t="str">
        <f t="shared" si="65"/>
        <v>Gastos_Gerais</v>
      </c>
    </row>
    <row r="1332" spans="1:16" hidden="1" x14ac:dyDescent="0.2">
      <c r="A1332" s="622">
        <f>IF(B1332="","",COUNT('Diário 3º PA'!$A$4:$A$4242)+COUNT('Diário 4º PA'!$A$4:$A$2224)+COUNT('Diário 5º PA'!$A$4:$A$5221)+ROW()-3)</f>
        <v>7583</v>
      </c>
      <c r="B1332" s="641">
        <v>44896</v>
      </c>
      <c r="C1332" s="658">
        <v>44896</v>
      </c>
      <c r="D1332" s="633" t="s">
        <v>115</v>
      </c>
      <c r="E1332" s="626" t="s">
        <v>286</v>
      </c>
      <c r="F1332" s="639">
        <v>58.4</v>
      </c>
      <c r="G1332" s="627" t="s">
        <v>9272</v>
      </c>
      <c r="H1332" s="626" t="s">
        <v>127</v>
      </c>
      <c r="I1332" s="627" t="s">
        <v>1533</v>
      </c>
      <c r="J1332" s="634" t="s">
        <v>1065</v>
      </c>
      <c r="K1332" s="635" t="s">
        <v>1066</v>
      </c>
      <c r="L1332" s="634" t="s">
        <v>666</v>
      </c>
      <c r="M1332" s="641">
        <v>44896</v>
      </c>
      <c r="N1332" s="630">
        <f t="shared" si="63"/>
        <v>12</v>
      </c>
      <c r="O1332" s="630">
        <f t="shared" si="64"/>
        <v>12</v>
      </c>
      <c r="P1332" s="631" t="str">
        <f t="shared" si="65"/>
        <v>Gastos_Gerais</v>
      </c>
    </row>
    <row r="1333" spans="1:16" ht="36" hidden="1" x14ac:dyDescent="0.2">
      <c r="A1333" s="622">
        <f>IF(B1333="","",COUNT('Diário 3º PA'!$A$4:$A$4242)+COUNT('Diário 4º PA'!$A$4:$A$2224)+COUNT('Diário 5º PA'!$A$4:$A$5221)+ROW()-3)</f>
        <v>7584</v>
      </c>
      <c r="B1333" s="641">
        <v>44900</v>
      </c>
      <c r="C1333" s="638">
        <v>44896</v>
      </c>
      <c r="D1333" s="626" t="s">
        <v>115</v>
      </c>
      <c r="E1333" s="633" t="s">
        <v>354</v>
      </c>
      <c r="F1333" s="639">
        <v>100</v>
      </c>
      <c r="G1333" s="626" t="s">
        <v>9273</v>
      </c>
      <c r="H1333" s="626" t="s">
        <v>139</v>
      </c>
      <c r="I1333" s="627" t="s">
        <v>8250</v>
      </c>
      <c r="J1333" s="634" t="s">
        <v>5990</v>
      </c>
      <c r="K1333" s="635" t="s">
        <v>428</v>
      </c>
      <c r="L1333" s="634">
        <v>33</v>
      </c>
      <c r="M1333" s="641">
        <v>44896</v>
      </c>
      <c r="N1333" s="630">
        <f t="shared" si="63"/>
        <v>12</v>
      </c>
      <c r="O1333" s="630">
        <f t="shared" si="64"/>
        <v>12</v>
      </c>
      <c r="P1333" s="631" t="str">
        <f t="shared" si="65"/>
        <v>Gastos_Gerais</v>
      </c>
    </row>
    <row r="1334" spans="1:16" ht="24" hidden="1" x14ac:dyDescent="0.2">
      <c r="A1334" s="622">
        <f>IF(B1334="","",COUNT('Diário 3º PA'!$A$4:$A$4242)+COUNT('Diário 4º PA'!$A$4:$A$2224)+COUNT('Diário 5º PA'!$A$4:$A$5221)+ROW()-3)</f>
        <v>7585</v>
      </c>
      <c r="B1334" s="641">
        <v>44900</v>
      </c>
      <c r="C1334" s="638">
        <v>44896</v>
      </c>
      <c r="D1334" s="626" t="s">
        <v>115</v>
      </c>
      <c r="E1334" s="626" t="s">
        <v>336</v>
      </c>
      <c r="F1334" s="639">
        <v>140</v>
      </c>
      <c r="G1334" s="626" t="s">
        <v>8671</v>
      </c>
      <c r="H1334" s="626" t="s">
        <v>139</v>
      </c>
      <c r="I1334" s="627" t="s">
        <v>8672</v>
      </c>
      <c r="J1334" s="634" t="s">
        <v>5990</v>
      </c>
      <c r="K1334" s="635" t="s">
        <v>428</v>
      </c>
      <c r="L1334" s="634">
        <v>280</v>
      </c>
      <c r="M1334" s="641">
        <v>44896</v>
      </c>
      <c r="N1334" s="630">
        <f t="shared" si="63"/>
        <v>12</v>
      </c>
      <c r="O1334" s="630">
        <f t="shared" si="64"/>
        <v>12</v>
      </c>
      <c r="P1334" s="631" t="str">
        <f t="shared" si="65"/>
        <v>Gastos_Gerais</v>
      </c>
    </row>
    <row r="1335" spans="1:16" ht="24" hidden="1" x14ac:dyDescent="0.2">
      <c r="A1335" s="622">
        <f>IF(B1335="","",COUNT('Diário 3º PA'!$A$4:$A$4242)+COUNT('Diário 4º PA'!$A$4:$A$2224)+COUNT('Diário 5º PA'!$A$4:$A$5221)+ROW()-3)</f>
        <v>7586</v>
      </c>
      <c r="B1335" s="641">
        <v>44900</v>
      </c>
      <c r="C1335" s="638">
        <v>44896</v>
      </c>
      <c r="D1335" s="626" t="s">
        <v>115</v>
      </c>
      <c r="E1335" s="633" t="s">
        <v>354</v>
      </c>
      <c r="F1335" s="639">
        <v>250</v>
      </c>
      <c r="G1335" s="626" t="s">
        <v>9274</v>
      </c>
      <c r="H1335" s="626" t="s">
        <v>139</v>
      </c>
      <c r="I1335" s="627" t="s">
        <v>8250</v>
      </c>
      <c r="J1335" s="634" t="s">
        <v>5990</v>
      </c>
      <c r="K1335" s="635" t="s">
        <v>428</v>
      </c>
      <c r="L1335" s="634">
        <v>34</v>
      </c>
      <c r="M1335" s="641">
        <v>44896</v>
      </c>
      <c r="N1335" s="630">
        <f t="shared" si="63"/>
        <v>12</v>
      </c>
      <c r="O1335" s="630">
        <f t="shared" si="64"/>
        <v>12</v>
      </c>
      <c r="P1335" s="631" t="str">
        <f t="shared" si="65"/>
        <v>Gastos_Gerais</v>
      </c>
    </row>
    <row r="1336" spans="1:16" ht="24" hidden="1" x14ac:dyDescent="0.2">
      <c r="A1336" s="622">
        <f>IF(B1336="","",COUNT('Diário 3º PA'!$A$4:$A$4242)+COUNT('Diário 4º PA'!$A$4:$A$2224)+COUNT('Diário 5º PA'!$A$4:$A$5221)+ROW()-3)</f>
        <v>7587</v>
      </c>
      <c r="B1336" s="641">
        <v>44900</v>
      </c>
      <c r="C1336" s="638">
        <v>44896</v>
      </c>
      <c r="D1336" s="626" t="s">
        <v>115</v>
      </c>
      <c r="E1336" s="626" t="s">
        <v>366</v>
      </c>
      <c r="F1336" s="639">
        <v>41.8</v>
      </c>
      <c r="G1336" s="626" t="s">
        <v>4644</v>
      </c>
      <c r="H1336" s="626" t="s">
        <v>131</v>
      </c>
      <c r="I1336" s="627" t="s">
        <v>8629</v>
      </c>
      <c r="J1336" s="634" t="s">
        <v>5990</v>
      </c>
      <c r="K1336" s="635" t="s">
        <v>428</v>
      </c>
      <c r="L1336" s="634">
        <v>835</v>
      </c>
      <c r="M1336" s="641">
        <v>44897</v>
      </c>
      <c r="N1336" s="630">
        <f t="shared" si="63"/>
        <v>12</v>
      </c>
      <c r="O1336" s="630">
        <f t="shared" si="64"/>
        <v>12</v>
      </c>
      <c r="P1336" s="631" t="str">
        <f t="shared" si="65"/>
        <v>Gastos_Gerais</v>
      </c>
    </row>
    <row r="1337" spans="1:16" ht="36" x14ac:dyDescent="0.2">
      <c r="A1337" s="622">
        <f>IF(B1337="","",COUNT('Diário 3º PA'!$A$4:$A$4242)+COUNT('Diário 4º PA'!$A$4:$A$2224)+COUNT('Diário 5º PA'!$A$4:$A$5221)+ROW()-3)</f>
        <v>7588</v>
      </c>
      <c r="B1337" s="641">
        <v>44900</v>
      </c>
      <c r="C1337" s="638">
        <v>44896</v>
      </c>
      <c r="D1337" s="626" t="s">
        <v>115</v>
      </c>
      <c r="E1337" s="626" t="s">
        <v>304</v>
      </c>
      <c r="F1337" s="639">
        <v>730</v>
      </c>
      <c r="G1337" s="626" t="s">
        <v>9275</v>
      </c>
      <c r="H1337" s="626" t="s">
        <v>140</v>
      </c>
      <c r="I1337" s="627" t="s">
        <v>9276</v>
      </c>
      <c r="J1337" s="629" t="s">
        <v>704</v>
      </c>
      <c r="K1337" s="635" t="s">
        <v>428</v>
      </c>
      <c r="L1337" s="634">
        <v>1663</v>
      </c>
      <c r="M1337" s="641">
        <v>44894</v>
      </c>
      <c r="N1337" s="630">
        <f t="shared" si="63"/>
        <v>12</v>
      </c>
      <c r="O1337" s="630">
        <f t="shared" si="64"/>
        <v>12</v>
      </c>
      <c r="P1337" s="631" t="str">
        <f t="shared" si="65"/>
        <v>Gastos_Gerais</v>
      </c>
    </row>
    <row r="1338" spans="1:16" hidden="1" x14ac:dyDescent="0.2">
      <c r="A1338" s="622">
        <f>IF(B1338="","",COUNT('Diário 3º PA'!$A$4:$A$4242)+COUNT('Diário 4º PA'!$A$4:$A$2224)+COUNT('Diário 5º PA'!$A$4:$A$5221)+ROW()-3)</f>
        <v>7589</v>
      </c>
      <c r="B1338" s="641">
        <v>44900</v>
      </c>
      <c r="C1338" s="638">
        <v>44866</v>
      </c>
      <c r="D1338" s="626" t="s">
        <v>115</v>
      </c>
      <c r="E1338" s="626" t="s">
        <v>302</v>
      </c>
      <c r="F1338" s="639">
        <v>52649.32</v>
      </c>
      <c r="G1338" s="626" t="s">
        <v>809</v>
      </c>
      <c r="H1338" s="626" t="s">
        <v>131</v>
      </c>
      <c r="I1338" s="627" t="s">
        <v>810</v>
      </c>
      <c r="J1338" s="629" t="s">
        <v>704</v>
      </c>
      <c r="K1338" s="635" t="s">
        <v>428</v>
      </c>
      <c r="L1338" s="634">
        <v>201</v>
      </c>
      <c r="M1338" s="641">
        <v>44896</v>
      </c>
      <c r="N1338" s="630">
        <f t="shared" si="63"/>
        <v>12</v>
      </c>
      <c r="O1338" s="630">
        <f t="shared" si="64"/>
        <v>11</v>
      </c>
      <c r="P1338" s="631" t="str">
        <f t="shared" si="65"/>
        <v>Gastos_Gerais</v>
      </c>
    </row>
    <row r="1339" spans="1:16" hidden="1" x14ac:dyDescent="0.2">
      <c r="A1339" s="622">
        <f>IF(B1339="","",COUNT('Diário 3º PA'!$A$4:$A$4242)+COUNT('Diário 4º PA'!$A$4:$A$2224)+COUNT('Diário 5º PA'!$A$4:$A$5221)+ROW()-3)</f>
        <v>7590</v>
      </c>
      <c r="B1339" s="641">
        <v>44900</v>
      </c>
      <c r="C1339" s="638">
        <v>44866</v>
      </c>
      <c r="D1339" s="626" t="s">
        <v>115</v>
      </c>
      <c r="E1339" s="626" t="s">
        <v>302</v>
      </c>
      <c r="F1339" s="639">
        <v>18242.560000000001</v>
      </c>
      <c r="G1339" s="627" t="s">
        <v>1069</v>
      </c>
      <c r="H1339" s="626" t="s">
        <v>139</v>
      </c>
      <c r="I1339" s="627" t="s">
        <v>818</v>
      </c>
      <c r="J1339" s="629" t="s">
        <v>704</v>
      </c>
      <c r="K1339" s="635" t="s">
        <v>428</v>
      </c>
      <c r="L1339" s="634">
        <v>57</v>
      </c>
      <c r="M1339" s="641">
        <v>44897</v>
      </c>
      <c r="N1339" s="630">
        <f t="shared" si="63"/>
        <v>12</v>
      </c>
      <c r="O1339" s="630">
        <f t="shared" si="64"/>
        <v>11</v>
      </c>
      <c r="P1339" s="631" t="str">
        <f t="shared" si="65"/>
        <v>Gastos_Gerais</v>
      </c>
    </row>
    <row r="1340" spans="1:16" ht="24" hidden="1" x14ac:dyDescent="0.2">
      <c r="A1340" s="622">
        <f>IF(B1340="","",COUNT('Diário 3º PA'!$A$4:$A$4242)+COUNT('Diário 4º PA'!$A$4:$A$2224)+COUNT('Diário 5º PA'!$A$4:$A$5221)+ROW()-3)</f>
        <v>7591</v>
      </c>
      <c r="B1340" s="641">
        <v>44900</v>
      </c>
      <c r="C1340" s="638">
        <v>44896</v>
      </c>
      <c r="D1340" s="626" t="s">
        <v>115</v>
      </c>
      <c r="E1340" s="626" t="s">
        <v>328</v>
      </c>
      <c r="F1340" s="639">
        <v>1500</v>
      </c>
      <c r="G1340" s="626" t="s">
        <v>1402</v>
      </c>
      <c r="H1340" s="626" t="s">
        <v>132</v>
      </c>
      <c r="I1340" s="627" t="s">
        <v>727</v>
      </c>
      <c r="J1340" s="629" t="s">
        <v>704</v>
      </c>
      <c r="K1340" s="634" t="s">
        <v>428</v>
      </c>
      <c r="L1340" s="634">
        <v>2014024</v>
      </c>
      <c r="M1340" s="641">
        <v>44901</v>
      </c>
      <c r="N1340" s="630">
        <f t="shared" si="63"/>
        <v>12</v>
      </c>
      <c r="O1340" s="630">
        <f t="shared" si="64"/>
        <v>12</v>
      </c>
      <c r="P1340" s="631" t="str">
        <f t="shared" si="65"/>
        <v>Gastos_Gerais</v>
      </c>
    </row>
    <row r="1341" spans="1:16" ht="48" hidden="1" x14ac:dyDescent="0.2">
      <c r="A1341" s="622">
        <f>IF(B1341="","",COUNT('Diário 3º PA'!$A$4:$A$4242)+COUNT('Diário 4º PA'!$A$4:$A$2224)+COUNT('Diário 5º PA'!$A$4:$A$5221)+ROW()-3)</f>
        <v>7592</v>
      </c>
      <c r="B1341" s="641">
        <v>44900</v>
      </c>
      <c r="C1341" s="638">
        <v>44896</v>
      </c>
      <c r="D1341" s="626" t="s">
        <v>115</v>
      </c>
      <c r="E1341" s="626" t="s">
        <v>378</v>
      </c>
      <c r="F1341" s="639">
        <v>148.26</v>
      </c>
      <c r="G1341" s="626" t="s">
        <v>9277</v>
      </c>
      <c r="H1341" s="626" t="s">
        <v>139</v>
      </c>
      <c r="I1341" s="627" t="s">
        <v>9278</v>
      </c>
      <c r="J1341" s="629" t="s">
        <v>704</v>
      </c>
      <c r="K1341" s="635" t="s">
        <v>428</v>
      </c>
      <c r="L1341" s="634">
        <v>27513</v>
      </c>
      <c r="M1341" s="641">
        <v>44873</v>
      </c>
      <c r="N1341" s="630">
        <f t="shared" si="63"/>
        <v>12</v>
      </c>
      <c r="O1341" s="630">
        <f t="shared" si="64"/>
        <v>12</v>
      </c>
      <c r="P1341" s="631" t="str">
        <f t="shared" si="65"/>
        <v>Gastos_Gerais</v>
      </c>
    </row>
    <row r="1342" spans="1:16" ht="24" hidden="1" x14ac:dyDescent="0.2">
      <c r="A1342" s="622">
        <f>IF(B1342="","",COUNT('Diário 3º PA'!$A$4:$A$4242)+COUNT('Diário 4º PA'!$A$4:$A$2224)+COUNT('Diário 5º PA'!$A$4:$A$5221)+ROW()-3)</f>
        <v>7593</v>
      </c>
      <c r="B1342" s="641">
        <v>44900</v>
      </c>
      <c r="C1342" s="638">
        <v>44896</v>
      </c>
      <c r="D1342" s="626" t="s">
        <v>104</v>
      </c>
      <c r="E1342" s="626" t="s">
        <v>187</v>
      </c>
      <c r="F1342" s="639">
        <v>1241</v>
      </c>
      <c r="G1342" s="626" t="s">
        <v>9164</v>
      </c>
      <c r="H1342" s="626" t="s">
        <v>131</v>
      </c>
      <c r="I1342" s="627" t="s">
        <v>2314</v>
      </c>
      <c r="J1342" s="634" t="s">
        <v>1464</v>
      </c>
      <c r="K1342" s="634" t="s">
        <v>1464</v>
      </c>
      <c r="L1342" s="634" t="s">
        <v>666</v>
      </c>
      <c r="M1342" s="641">
        <v>44900</v>
      </c>
      <c r="N1342" s="630">
        <f t="shared" si="63"/>
        <v>12</v>
      </c>
      <c r="O1342" s="630">
        <f t="shared" si="64"/>
        <v>12</v>
      </c>
      <c r="P1342" s="631" t="str">
        <f t="shared" si="65"/>
        <v>Gastos_com_Pessoal</v>
      </c>
    </row>
    <row r="1343" spans="1:16" ht="48" hidden="1" x14ac:dyDescent="0.2">
      <c r="A1343" s="622">
        <f>IF(B1343="","",COUNT('Diário 3º PA'!$A$4:$A$4242)+COUNT('Diário 4º PA'!$A$4:$A$2224)+COUNT('Diário 5º PA'!$A$4:$A$5221)+ROW()-3)</f>
        <v>7594</v>
      </c>
      <c r="B1343" s="641">
        <v>44900</v>
      </c>
      <c r="C1343" s="638">
        <v>44896</v>
      </c>
      <c r="D1343" s="626" t="s">
        <v>115</v>
      </c>
      <c r="E1343" s="626" t="s">
        <v>342</v>
      </c>
      <c r="F1343" s="639">
        <v>103</v>
      </c>
      <c r="G1343" s="626" t="s">
        <v>9279</v>
      </c>
      <c r="H1343" s="626" t="s">
        <v>130</v>
      </c>
      <c r="I1343" s="627" t="s">
        <v>6461</v>
      </c>
      <c r="J1343" s="634" t="s">
        <v>1464</v>
      </c>
      <c r="K1343" s="635" t="s">
        <v>1531</v>
      </c>
      <c r="L1343" s="634">
        <v>951041525</v>
      </c>
      <c r="M1343" s="641">
        <v>44900</v>
      </c>
      <c r="N1343" s="630">
        <f t="shared" si="63"/>
        <v>12</v>
      </c>
      <c r="O1343" s="630">
        <f t="shared" si="64"/>
        <v>12</v>
      </c>
      <c r="P1343" s="631" t="str">
        <f t="shared" si="65"/>
        <v>Gastos_Gerais</v>
      </c>
    </row>
    <row r="1344" spans="1:16" ht="24" hidden="1" x14ac:dyDescent="0.2">
      <c r="A1344" s="622">
        <f>IF(B1344="","",COUNT('Diário 3º PA'!$A$4:$A$4242)+COUNT('Diário 4º PA'!$A$4:$A$2224)+COUNT('Diário 5º PA'!$A$4:$A$5221)+ROW()-3)</f>
        <v>7595</v>
      </c>
      <c r="B1344" s="641">
        <v>44900</v>
      </c>
      <c r="C1344" s="638">
        <v>44896</v>
      </c>
      <c r="D1344" s="626" t="s">
        <v>115</v>
      </c>
      <c r="E1344" s="626" t="s">
        <v>342</v>
      </c>
      <c r="F1344" s="639">
        <v>45.6</v>
      </c>
      <c r="G1344" s="626" t="s">
        <v>9280</v>
      </c>
      <c r="H1344" s="626" t="s">
        <v>128</v>
      </c>
      <c r="I1344" s="627" t="s">
        <v>1627</v>
      </c>
      <c r="J1344" s="634" t="s">
        <v>1464</v>
      </c>
      <c r="K1344" s="635" t="s">
        <v>1531</v>
      </c>
      <c r="L1344" s="634">
        <v>951041525</v>
      </c>
      <c r="M1344" s="641">
        <v>44900</v>
      </c>
      <c r="N1344" s="630">
        <f t="shared" si="63"/>
        <v>12</v>
      </c>
      <c r="O1344" s="630">
        <f t="shared" si="64"/>
        <v>12</v>
      </c>
      <c r="P1344" s="631" t="str">
        <f t="shared" si="65"/>
        <v>Gastos_Gerais</v>
      </c>
    </row>
    <row r="1345" spans="1:16" ht="60" hidden="1" x14ac:dyDescent="0.2">
      <c r="A1345" s="622">
        <f>IF(B1345="","",COUNT('Diário 3º PA'!$A$4:$A$4242)+COUNT('Diário 4º PA'!$A$4:$A$2224)+COUNT('Diário 5º PA'!$A$4:$A$5221)+ROW()-3)</f>
        <v>7596</v>
      </c>
      <c r="B1345" s="641">
        <v>44900</v>
      </c>
      <c r="C1345" s="638">
        <v>44896</v>
      </c>
      <c r="D1345" s="626" t="s">
        <v>115</v>
      </c>
      <c r="E1345" s="626" t="s">
        <v>342</v>
      </c>
      <c r="F1345" s="639">
        <v>344.2</v>
      </c>
      <c r="G1345" s="626" t="s">
        <v>9281</v>
      </c>
      <c r="H1345" s="626" t="s">
        <v>129</v>
      </c>
      <c r="I1345" s="627" t="s">
        <v>9034</v>
      </c>
      <c r="J1345" s="634" t="s">
        <v>1464</v>
      </c>
      <c r="K1345" s="635" t="s">
        <v>1531</v>
      </c>
      <c r="L1345" s="634">
        <v>951041525</v>
      </c>
      <c r="M1345" s="641">
        <v>44900</v>
      </c>
      <c r="N1345" s="630">
        <f t="shared" si="63"/>
        <v>12</v>
      </c>
      <c r="O1345" s="630">
        <f t="shared" si="64"/>
        <v>12</v>
      </c>
      <c r="P1345" s="631" t="str">
        <f t="shared" si="65"/>
        <v>Gastos_Gerais</v>
      </c>
    </row>
    <row r="1346" spans="1:16" ht="24" hidden="1" x14ac:dyDescent="0.2">
      <c r="A1346" s="622">
        <f>IF(B1346="","",COUNT('Diário 3º PA'!$A$4:$A$4242)+COUNT('Diário 4º PA'!$A$4:$A$2224)+COUNT('Diário 5º PA'!$A$4:$A$5221)+ROW()-3)</f>
        <v>7597</v>
      </c>
      <c r="B1346" s="641">
        <v>44900</v>
      </c>
      <c r="C1346" s="638">
        <v>44896</v>
      </c>
      <c r="D1346" s="626" t="s">
        <v>115</v>
      </c>
      <c r="E1346" s="626" t="s">
        <v>342</v>
      </c>
      <c r="F1346" s="639">
        <v>60</v>
      </c>
      <c r="G1346" s="626" t="s">
        <v>9282</v>
      </c>
      <c r="H1346" s="626" t="s">
        <v>131</v>
      </c>
      <c r="I1346" s="627" t="s">
        <v>9283</v>
      </c>
      <c r="J1346" s="634" t="s">
        <v>1464</v>
      </c>
      <c r="K1346" s="635" t="s">
        <v>1531</v>
      </c>
      <c r="L1346" s="634">
        <v>951041525</v>
      </c>
      <c r="M1346" s="641">
        <v>44900</v>
      </c>
      <c r="N1346" s="630">
        <f t="shared" si="63"/>
        <v>12</v>
      </c>
      <c r="O1346" s="630">
        <f t="shared" si="64"/>
        <v>12</v>
      </c>
      <c r="P1346" s="631" t="str">
        <f t="shared" si="65"/>
        <v>Gastos_Gerais</v>
      </c>
    </row>
    <row r="1347" spans="1:16" ht="24" hidden="1" x14ac:dyDescent="0.2">
      <c r="A1347" s="622">
        <f>IF(B1347="","",COUNT('Diário 3º PA'!$A$4:$A$4242)+COUNT('Diário 4º PA'!$A$4:$A$2224)+COUNT('Diário 5º PA'!$A$4:$A$5221)+ROW()-3)</f>
        <v>7598</v>
      </c>
      <c r="B1347" s="641">
        <v>44900</v>
      </c>
      <c r="C1347" s="638">
        <v>44896</v>
      </c>
      <c r="D1347" s="626" t="s">
        <v>115</v>
      </c>
      <c r="E1347" s="626" t="s">
        <v>342</v>
      </c>
      <c r="F1347" s="639">
        <v>60</v>
      </c>
      <c r="G1347" s="626" t="s">
        <v>9284</v>
      </c>
      <c r="H1347" s="626" t="s">
        <v>131</v>
      </c>
      <c r="I1347" s="627" t="s">
        <v>9285</v>
      </c>
      <c r="J1347" s="634" t="s">
        <v>1464</v>
      </c>
      <c r="K1347" s="635" t="s">
        <v>1531</v>
      </c>
      <c r="L1347" s="634">
        <v>951041525</v>
      </c>
      <c r="M1347" s="641">
        <v>44900</v>
      </c>
      <c r="N1347" s="630">
        <f t="shared" si="63"/>
        <v>12</v>
      </c>
      <c r="O1347" s="630">
        <f t="shared" si="64"/>
        <v>12</v>
      </c>
      <c r="P1347" s="631" t="str">
        <f t="shared" si="65"/>
        <v>Gastos_Gerais</v>
      </c>
    </row>
    <row r="1348" spans="1:16" ht="24" hidden="1" x14ac:dyDescent="0.2">
      <c r="A1348" s="622">
        <f>IF(B1348="","",COUNT('Diário 3º PA'!$A$4:$A$4242)+COUNT('Diário 4º PA'!$A$4:$A$2224)+COUNT('Diário 5º PA'!$A$4:$A$5221)+ROW()-3)</f>
        <v>7599</v>
      </c>
      <c r="B1348" s="641">
        <v>44900</v>
      </c>
      <c r="C1348" s="638">
        <v>44896</v>
      </c>
      <c r="D1348" s="626" t="s">
        <v>115</v>
      </c>
      <c r="E1348" s="626" t="s">
        <v>342</v>
      </c>
      <c r="F1348" s="639">
        <v>120</v>
      </c>
      <c r="G1348" s="626" t="s">
        <v>9286</v>
      </c>
      <c r="H1348" s="626" t="s">
        <v>135</v>
      </c>
      <c r="I1348" s="627" t="s">
        <v>1886</v>
      </c>
      <c r="J1348" s="634" t="s">
        <v>1464</v>
      </c>
      <c r="K1348" s="635" t="s">
        <v>1531</v>
      </c>
      <c r="L1348" s="634">
        <v>951041525</v>
      </c>
      <c r="M1348" s="641">
        <v>44900</v>
      </c>
      <c r="N1348" s="630">
        <f t="shared" si="63"/>
        <v>12</v>
      </c>
      <c r="O1348" s="630">
        <f t="shared" si="64"/>
        <v>12</v>
      </c>
      <c r="P1348" s="631" t="str">
        <f t="shared" si="65"/>
        <v>Gastos_Gerais</v>
      </c>
    </row>
    <row r="1349" spans="1:16" ht="24" hidden="1" x14ac:dyDescent="0.2">
      <c r="A1349" s="622">
        <f>IF(B1349="","",COUNT('Diário 3º PA'!$A$4:$A$4242)+COUNT('Diário 4º PA'!$A$4:$A$2224)+COUNT('Diário 5º PA'!$A$4:$A$5221)+ROW()-3)</f>
        <v>7600</v>
      </c>
      <c r="B1349" s="641">
        <v>44900</v>
      </c>
      <c r="C1349" s="638">
        <v>44896</v>
      </c>
      <c r="D1349" s="626" t="s">
        <v>115</v>
      </c>
      <c r="E1349" s="626" t="s">
        <v>342</v>
      </c>
      <c r="F1349" s="639">
        <v>120</v>
      </c>
      <c r="G1349" s="626" t="s">
        <v>9287</v>
      </c>
      <c r="H1349" s="626" t="s">
        <v>135</v>
      </c>
      <c r="I1349" s="627" t="s">
        <v>5684</v>
      </c>
      <c r="J1349" s="634" t="s">
        <v>1464</v>
      </c>
      <c r="K1349" s="635" t="s">
        <v>1531</v>
      </c>
      <c r="L1349" s="634">
        <v>951041525</v>
      </c>
      <c r="M1349" s="641">
        <v>44900</v>
      </c>
      <c r="N1349" s="630">
        <f t="shared" ref="N1349:N1412" si="66">IF(B1349=0,0,IF(YEAR(B1349)=$O$1,MONTH(B1349)-$N$1+1,(YEAR(B1349)-$O$1)*12-$N$1+1+MONTH(B1349)))</f>
        <v>12</v>
      </c>
      <c r="O1349" s="630">
        <f t="shared" ref="O1349:O1412" si="67">IF(C1349=0,0,IF(YEAR(C1349)=$O$1,MONTH(C1349)-$N$1+1,(YEAR(C1349)-$O$1)*12-$N$1+1+MONTH(C1349)))</f>
        <v>12</v>
      </c>
      <c r="P1349" s="631" t="str">
        <f t="shared" ref="P1349:P1412" si="68">SUBSTITUTE(D1349," ","_")</f>
        <v>Gastos_Gerais</v>
      </c>
    </row>
    <row r="1350" spans="1:16" ht="24" hidden="1" x14ac:dyDescent="0.2">
      <c r="A1350" s="622">
        <f>IF(B1350="","",COUNT('Diário 3º PA'!$A$4:$A$4242)+COUNT('Diário 4º PA'!$A$4:$A$2224)+COUNT('Diário 5º PA'!$A$4:$A$5221)+ROW()-3)</f>
        <v>7601</v>
      </c>
      <c r="B1350" s="641">
        <v>44900</v>
      </c>
      <c r="C1350" s="638">
        <v>44896</v>
      </c>
      <c r="D1350" s="626" t="s">
        <v>115</v>
      </c>
      <c r="E1350" s="626" t="s">
        <v>342</v>
      </c>
      <c r="F1350" s="639">
        <v>120</v>
      </c>
      <c r="G1350" s="626" t="s">
        <v>9288</v>
      </c>
      <c r="H1350" s="626" t="s">
        <v>135</v>
      </c>
      <c r="I1350" s="627" t="s">
        <v>8183</v>
      </c>
      <c r="J1350" s="634" t="s">
        <v>1464</v>
      </c>
      <c r="K1350" s="635" t="s">
        <v>1531</v>
      </c>
      <c r="L1350" s="634">
        <v>951041525</v>
      </c>
      <c r="M1350" s="641">
        <v>44900</v>
      </c>
      <c r="N1350" s="630">
        <f t="shared" si="66"/>
        <v>12</v>
      </c>
      <c r="O1350" s="630">
        <f t="shared" si="67"/>
        <v>12</v>
      </c>
      <c r="P1350" s="631" t="str">
        <f t="shared" si="68"/>
        <v>Gastos_Gerais</v>
      </c>
    </row>
    <row r="1351" spans="1:16" ht="48" hidden="1" x14ac:dyDescent="0.2">
      <c r="A1351" s="622">
        <f>IF(B1351="","",COUNT('Diário 3º PA'!$A$4:$A$4242)+COUNT('Diário 4º PA'!$A$4:$A$2224)+COUNT('Diário 5º PA'!$A$4:$A$5221)+ROW()-3)</f>
        <v>7602</v>
      </c>
      <c r="B1351" s="641">
        <v>44900</v>
      </c>
      <c r="C1351" s="638">
        <v>44896</v>
      </c>
      <c r="D1351" s="626" t="s">
        <v>115</v>
      </c>
      <c r="E1351" s="626" t="s">
        <v>342</v>
      </c>
      <c r="F1351" s="639">
        <v>240</v>
      </c>
      <c r="G1351" s="626" t="s">
        <v>9289</v>
      </c>
      <c r="H1351" s="626" t="s">
        <v>129</v>
      </c>
      <c r="I1351" s="627" t="s">
        <v>9034</v>
      </c>
      <c r="J1351" s="634" t="s">
        <v>1464</v>
      </c>
      <c r="K1351" s="635" t="s">
        <v>1531</v>
      </c>
      <c r="L1351" s="634">
        <v>951041525</v>
      </c>
      <c r="M1351" s="641">
        <v>44900</v>
      </c>
      <c r="N1351" s="630">
        <f t="shared" si="66"/>
        <v>12</v>
      </c>
      <c r="O1351" s="630">
        <f t="shared" si="67"/>
        <v>12</v>
      </c>
      <c r="P1351" s="631" t="str">
        <f t="shared" si="68"/>
        <v>Gastos_Gerais</v>
      </c>
    </row>
    <row r="1352" spans="1:16" ht="36" hidden="1" x14ac:dyDescent="0.2">
      <c r="A1352" s="622">
        <f>IF(B1352="","",COUNT('Diário 3º PA'!$A$4:$A$4242)+COUNT('Diário 4º PA'!$A$4:$A$2224)+COUNT('Diário 5º PA'!$A$4:$A$5221)+ROW()-3)</f>
        <v>7603</v>
      </c>
      <c r="B1352" s="641">
        <v>44900</v>
      </c>
      <c r="C1352" s="638">
        <v>44896</v>
      </c>
      <c r="D1352" s="633" t="s">
        <v>93</v>
      </c>
      <c r="E1352" s="633" t="s">
        <v>97</v>
      </c>
      <c r="F1352" s="639">
        <v>1000</v>
      </c>
      <c r="G1352" s="633" t="s">
        <v>9290</v>
      </c>
      <c r="H1352" s="626" t="s">
        <v>127</v>
      </c>
      <c r="I1352" s="627" t="s">
        <v>664</v>
      </c>
      <c r="J1352" s="634" t="s">
        <v>1554</v>
      </c>
      <c r="K1352" s="635" t="s">
        <v>1066</v>
      </c>
      <c r="L1352" s="634" t="s">
        <v>666</v>
      </c>
      <c r="M1352" s="641">
        <v>44900</v>
      </c>
      <c r="N1352" s="630">
        <f t="shared" si="66"/>
        <v>12</v>
      </c>
      <c r="O1352" s="630">
        <f t="shared" si="67"/>
        <v>12</v>
      </c>
      <c r="P1352" s="631" t="str">
        <f t="shared" si="68"/>
        <v>Receitas</v>
      </c>
    </row>
    <row r="1353" spans="1:16" ht="36" hidden="1" x14ac:dyDescent="0.2">
      <c r="A1353" s="622">
        <f>IF(B1353="","",COUNT('Diário 3º PA'!$A$4:$A$4242)+COUNT('Diário 4º PA'!$A$4:$A$2224)+COUNT('Diário 5º PA'!$A$4:$A$5221)+ROW()-3)</f>
        <v>7604</v>
      </c>
      <c r="B1353" s="641">
        <v>44900</v>
      </c>
      <c r="C1353" s="638">
        <v>44896</v>
      </c>
      <c r="D1353" s="633" t="s">
        <v>93</v>
      </c>
      <c r="E1353" s="633" t="s">
        <v>97</v>
      </c>
      <c r="F1353" s="639">
        <v>1000</v>
      </c>
      <c r="G1353" s="633" t="s">
        <v>9291</v>
      </c>
      <c r="H1353" s="626" t="s">
        <v>127</v>
      </c>
      <c r="I1353" s="627" t="s">
        <v>664</v>
      </c>
      <c r="J1353" s="634" t="s">
        <v>1554</v>
      </c>
      <c r="K1353" s="635" t="s">
        <v>1066</v>
      </c>
      <c r="L1353" s="634" t="s">
        <v>666</v>
      </c>
      <c r="M1353" s="641">
        <v>44900</v>
      </c>
      <c r="N1353" s="630">
        <f t="shared" si="66"/>
        <v>12</v>
      </c>
      <c r="O1353" s="630">
        <f t="shared" si="67"/>
        <v>12</v>
      </c>
      <c r="P1353" s="631" t="str">
        <f t="shared" si="68"/>
        <v>Receitas</v>
      </c>
    </row>
    <row r="1354" spans="1:16" ht="36" hidden="1" x14ac:dyDescent="0.2">
      <c r="A1354" s="622">
        <f>IF(B1354="","",COUNT('Diário 3º PA'!$A$4:$A$4242)+COUNT('Diário 4º PA'!$A$4:$A$2224)+COUNT('Diário 5º PA'!$A$4:$A$5221)+ROW()-3)</f>
        <v>7605</v>
      </c>
      <c r="B1354" s="641">
        <v>44901</v>
      </c>
      <c r="C1354" s="658">
        <v>44866</v>
      </c>
      <c r="D1354" s="626" t="s">
        <v>104</v>
      </c>
      <c r="E1354" s="626" t="s">
        <v>106</v>
      </c>
      <c r="F1354" s="639">
        <v>1454.4</v>
      </c>
      <c r="G1354" s="626" t="s">
        <v>9292</v>
      </c>
      <c r="H1354" s="626" t="s">
        <v>137</v>
      </c>
      <c r="I1354" s="627" t="s">
        <v>902</v>
      </c>
      <c r="J1354" s="634" t="s">
        <v>5990</v>
      </c>
      <c r="K1354" s="635" t="s">
        <v>1464</v>
      </c>
      <c r="L1354" s="634" t="s">
        <v>666</v>
      </c>
      <c r="M1354" s="641">
        <v>44901</v>
      </c>
      <c r="N1354" s="630">
        <f t="shared" si="66"/>
        <v>12</v>
      </c>
      <c r="O1354" s="630">
        <f t="shared" si="67"/>
        <v>11</v>
      </c>
      <c r="P1354" s="631" t="str">
        <f t="shared" si="68"/>
        <v>Gastos_com_Pessoal</v>
      </c>
    </row>
    <row r="1355" spans="1:16" ht="36" hidden="1" x14ac:dyDescent="0.2">
      <c r="A1355" s="622">
        <f>IF(B1355="","",COUNT('Diário 3º PA'!$A$4:$A$4242)+COUNT('Diário 4º PA'!$A$4:$A$2224)+COUNT('Diário 5º PA'!$A$4:$A$5221)+ROW()-3)</f>
        <v>7606</v>
      </c>
      <c r="B1355" s="641">
        <v>44901</v>
      </c>
      <c r="C1355" s="658">
        <v>44866</v>
      </c>
      <c r="D1355" s="626" t="s">
        <v>104</v>
      </c>
      <c r="E1355" s="626" t="s">
        <v>106</v>
      </c>
      <c r="F1355" s="639">
        <v>1007.5</v>
      </c>
      <c r="G1355" s="626" t="s">
        <v>9293</v>
      </c>
      <c r="H1355" s="626" t="s">
        <v>138</v>
      </c>
      <c r="I1355" s="627" t="s">
        <v>9141</v>
      </c>
      <c r="J1355" s="634" t="s">
        <v>5990</v>
      </c>
      <c r="K1355" s="635" t="s">
        <v>1464</v>
      </c>
      <c r="L1355" s="634" t="s">
        <v>666</v>
      </c>
      <c r="M1355" s="641">
        <v>44901</v>
      </c>
      <c r="N1355" s="630">
        <f t="shared" si="66"/>
        <v>12</v>
      </c>
      <c r="O1355" s="630">
        <f t="shared" si="67"/>
        <v>11</v>
      </c>
      <c r="P1355" s="631" t="str">
        <f t="shared" si="68"/>
        <v>Gastos_com_Pessoal</v>
      </c>
    </row>
    <row r="1356" spans="1:16" ht="36" hidden="1" x14ac:dyDescent="0.2">
      <c r="A1356" s="622">
        <f>IF(B1356="","",COUNT('Diário 3º PA'!$A$4:$A$4242)+COUNT('Diário 4º PA'!$A$4:$A$2224)+COUNT('Diário 5º PA'!$A$4:$A$5221)+ROW()-3)</f>
        <v>7607</v>
      </c>
      <c r="B1356" s="641">
        <v>44901</v>
      </c>
      <c r="C1356" s="658">
        <v>44866</v>
      </c>
      <c r="D1356" s="633" t="s">
        <v>104</v>
      </c>
      <c r="E1356" s="626" t="s">
        <v>106</v>
      </c>
      <c r="F1356" s="639">
        <v>1376.91</v>
      </c>
      <c r="G1356" s="633" t="s">
        <v>9294</v>
      </c>
      <c r="H1356" s="627" t="s">
        <v>135</v>
      </c>
      <c r="I1356" s="627" t="s">
        <v>5267</v>
      </c>
      <c r="J1356" s="634" t="s">
        <v>5990</v>
      </c>
      <c r="K1356" s="635" t="s">
        <v>1464</v>
      </c>
      <c r="L1356" s="634" t="s">
        <v>666</v>
      </c>
      <c r="M1356" s="641">
        <v>44901</v>
      </c>
      <c r="N1356" s="630">
        <f t="shared" si="66"/>
        <v>12</v>
      </c>
      <c r="O1356" s="630">
        <f t="shared" si="67"/>
        <v>11</v>
      </c>
      <c r="P1356" s="631" t="str">
        <f t="shared" si="68"/>
        <v>Gastos_com_Pessoal</v>
      </c>
    </row>
    <row r="1357" spans="1:16" ht="36" hidden="1" x14ac:dyDescent="0.2">
      <c r="A1357" s="622">
        <f>IF(B1357="","",COUNT('Diário 3º PA'!$A$4:$A$4242)+COUNT('Diário 4º PA'!$A$4:$A$2224)+COUNT('Diário 5º PA'!$A$4:$A$5221)+ROW()-3)</f>
        <v>7608</v>
      </c>
      <c r="B1357" s="641">
        <v>44901</v>
      </c>
      <c r="C1357" s="658">
        <v>44866</v>
      </c>
      <c r="D1357" s="633" t="s">
        <v>104</v>
      </c>
      <c r="E1357" s="626" t="s">
        <v>106</v>
      </c>
      <c r="F1357" s="639">
        <v>464.73</v>
      </c>
      <c r="G1357" s="633" t="s">
        <v>9295</v>
      </c>
      <c r="H1357" s="627" t="s">
        <v>133</v>
      </c>
      <c r="I1357" s="627" t="s">
        <v>8802</v>
      </c>
      <c r="J1357" s="634" t="s">
        <v>5990</v>
      </c>
      <c r="K1357" s="635" t="s">
        <v>1464</v>
      </c>
      <c r="L1357" s="634" t="s">
        <v>666</v>
      </c>
      <c r="M1357" s="641">
        <v>44901</v>
      </c>
      <c r="N1357" s="630">
        <f t="shared" si="66"/>
        <v>12</v>
      </c>
      <c r="O1357" s="630">
        <f t="shared" si="67"/>
        <v>11</v>
      </c>
      <c r="P1357" s="631" t="str">
        <f t="shared" si="68"/>
        <v>Gastos_com_Pessoal</v>
      </c>
    </row>
    <row r="1358" spans="1:16" ht="48" hidden="1" x14ac:dyDescent="0.2">
      <c r="A1358" s="622">
        <f>IF(B1358="","",COUNT('Diário 3º PA'!$A$4:$A$4242)+COUNT('Diário 4º PA'!$A$4:$A$2224)+COUNT('Diário 5º PA'!$A$4:$A$5221)+ROW()-3)</f>
        <v>7609</v>
      </c>
      <c r="B1358" s="641">
        <v>44901</v>
      </c>
      <c r="C1358" s="638">
        <v>44896</v>
      </c>
      <c r="D1358" s="626" t="s">
        <v>115</v>
      </c>
      <c r="E1358" s="626" t="s">
        <v>354</v>
      </c>
      <c r="F1358" s="639">
        <v>1160.6400000000001</v>
      </c>
      <c r="G1358" s="626" t="s">
        <v>9296</v>
      </c>
      <c r="H1358" s="626" t="s">
        <v>136</v>
      </c>
      <c r="I1358" s="627" t="s">
        <v>9297</v>
      </c>
      <c r="J1358" s="634" t="s">
        <v>5990</v>
      </c>
      <c r="K1358" s="635" t="s">
        <v>1464</v>
      </c>
      <c r="L1358" s="634" t="s">
        <v>666</v>
      </c>
      <c r="M1358" s="641">
        <v>44898</v>
      </c>
      <c r="N1358" s="630">
        <f t="shared" si="66"/>
        <v>12</v>
      </c>
      <c r="O1358" s="630">
        <f t="shared" si="67"/>
        <v>12</v>
      </c>
      <c r="P1358" s="631" t="str">
        <f t="shared" si="68"/>
        <v>Gastos_Gerais</v>
      </c>
    </row>
    <row r="1359" spans="1:16" ht="48" hidden="1" x14ac:dyDescent="0.2">
      <c r="A1359" s="622">
        <f>IF(B1359="","",COUNT('Diário 3º PA'!$A$4:$A$4242)+COUNT('Diário 4º PA'!$A$4:$A$2224)+COUNT('Diário 5º PA'!$A$4:$A$5221)+ROW()-3)</f>
        <v>7610</v>
      </c>
      <c r="B1359" s="641">
        <v>44901</v>
      </c>
      <c r="C1359" s="638">
        <v>44896</v>
      </c>
      <c r="D1359" s="626" t="s">
        <v>115</v>
      </c>
      <c r="E1359" s="626" t="s">
        <v>318</v>
      </c>
      <c r="F1359" s="639">
        <v>1065.5</v>
      </c>
      <c r="G1359" s="626" t="s">
        <v>9298</v>
      </c>
      <c r="H1359" s="626" t="s">
        <v>127</v>
      </c>
      <c r="I1359" s="627" t="s">
        <v>6001</v>
      </c>
      <c r="J1359" s="634" t="s">
        <v>1464</v>
      </c>
      <c r="K1359" s="635" t="s">
        <v>428</v>
      </c>
      <c r="L1359" s="634">
        <v>639</v>
      </c>
      <c r="M1359" s="641">
        <v>44900</v>
      </c>
      <c r="N1359" s="630">
        <f t="shared" si="66"/>
        <v>12</v>
      </c>
      <c r="O1359" s="630">
        <f t="shared" si="67"/>
        <v>12</v>
      </c>
      <c r="P1359" s="631" t="str">
        <f t="shared" si="68"/>
        <v>Gastos_Gerais</v>
      </c>
    </row>
    <row r="1360" spans="1:16" ht="24" hidden="1" x14ac:dyDescent="0.2">
      <c r="A1360" s="622">
        <f>IF(B1360="","",COUNT('Diário 3º PA'!$A$4:$A$4242)+COUNT('Diário 4º PA'!$A$4:$A$2224)+COUNT('Diário 5º PA'!$A$4:$A$5221)+ROW()-3)</f>
        <v>7611</v>
      </c>
      <c r="B1360" s="641">
        <v>44901</v>
      </c>
      <c r="C1360" s="638">
        <v>44896</v>
      </c>
      <c r="D1360" s="626" t="s">
        <v>115</v>
      </c>
      <c r="E1360" s="626" t="s">
        <v>354</v>
      </c>
      <c r="F1360" s="639">
        <v>497.42</v>
      </c>
      <c r="G1360" s="626" t="s">
        <v>9299</v>
      </c>
      <c r="H1360" s="626" t="s">
        <v>136</v>
      </c>
      <c r="I1360" s="627" t="s">
        <v>9297</v>
      </c>
      <c r="J1360" s="634" t="s">
        <v>5990</v>
      </c>
      <c r="K1360" s="635" t="s">
        <v>428</v>
      </c>
      <c r="L1360" s="634">
        <v>8</v>
      </c>
      <c r="M1360" s="641">
        <v>44900</v>
      </c>
      <c r="N1360" s="630">
        <f t="shared" si="66"/>
        <v>12</v>
      </c>
      <c r="O1360" s="630">
        <f t="shared" si="67"/>
        <v>12</v>
      </c>
      <c r="P1360" s="631" t="str">
        <f t="shared" si="68"/>
        <v>Gastos_Gerais</v>
      </c>
    </row>
    <row r="1361" spans="1:16" ht="36" hidden="1" x14ac:dyDescent="0.2">
      <c r="A1361" s="622">
        <f>IF(B1361="","",COUNT('Diário 3º PA'!$A$4:$A$4242)+COUNT('Diário 4º PA'!$A$4:$A$2224)+COUNT('Diário 5º PA'!$A$4:$A$5221)+ROW()-3)</f>
        <v>7612</v>
      </c>
      <c r="B1361" s="641">
        <v>44901</v>
      </c>
      <c r="C1361" s="658">
        <v>44866</v>
      </c>
      <c r="D1361" s="633" t="s">
        <v>104</v>
      </c>
      <c r="E1361" s="626" t="s">
        <v>106</v>
      </c>
      <c r="F1361" s="639">
        <v>558.23</v>
      </c>
      <c r="G1361" s="633" t="s">
        <v>9300</v>
      </c>
      <c r="H1361" s="627" t="s">
        <v>138</v>
      </c>
      <c r="I1361" s="627" t="s">
        <v>9301</v>
      </c>
      <c r="J1361" s="634" t="s">
        <v>5990</v>
      </c>
      <c r="K1361" s="635" t="s">
        <v>1464</v>
      </c>
      <c r="L1361" s="634" t="s">
        <v>666</v>
      </c>
      <c r="M1361" s="641">
        <v>44901</v>
      </c>
      <c r="N1361" s="630">
        <f t="shared" si="66"/>
        <v>12</v>
      </c>
      <c r="O1361" s="630">
        <f t="shared" si="67"/>
        <v>11</v>
      </c>
      <c r="P1361" s="631" t="str">
        <f t="shared" si="68"/>
        <v>Gastos_com_Pessoal</v>
      </c>
    </row>
    <row r="1362" spans="1:16" ht="36" hidden="1" x14ac:dyDescent="0.2">
      <c r="A1362" s="622">
        <f>IF(B1362="","",COUNT('Diário 3º PA'!$A$4:$A$4242)+COUNT('Diário 4º PA'!$A$4:$A$2224)+COUNT('Diário 5º PA'!$A$4:$A$5221)+ROW()-3)</f>
        <v>7613</v>
      </c>
      <c r="B1362" s="641">
        <v>44901</v>
      </c>
      <c r="C1362" s="658">
        <v>44866</v>
      </c>
      <c r="D1362" s="633" t="s">
        <v>104</v>
      </c>
      <c r="E1362" s="626" t="s">
        <v>106</v>
      </c>
      <c r="F1362" s="639">
        <v>736.11</v>
      </c>
      <c r="G1362" s="633" t="s">
        <v>9302</v>
      </c>
      <c r="H1362" s="627" t="s">
        <v>131</v>
      </c>
      <c r="I1362" s="627" t="s">
        <v>899</v>
      </c>
      <c r="J1362" s="634" t="s">
        <v>5990</v>
      </c>
      <c r="K1362" s="635" t="s">
        <v>1464</v>
      </c>
      <c r="L1362" s="634" t="s">
        <v>666</v>
      </c>
      <c r="M1362" s="641">
        <v>44901</v>
      </c>
      <c r="N1362" s="630">
        <f t="shared" si="66"/>
        <v>12</v>
      </c>
      <c r="O1362" s="630">
        <f t="shared" si="67"/>
        <v>11</v>
      </c>
      <c r="P1362" s="631" t="str">
        <f t="shared" si="68"/>
        <v>Gastos_com_Pessoal</v>
      </c>
    </row>
    <row r="1363" spans="1:16" ht="36" hidden="1" x14ac:dyDescent="0.2">
      <c r="A1363" s="622">
        <f>IF(B1363="","",COUNT('Diário 3º PA'!$A$4:$A$4242)+COUNT('Diário 4º PA'!$A$4:$A$2224)+COUNT('Diário 5º PA'!$A$4:$A$5221)+ROW()-3)</f>
        <v>7614</v>
      </c>
      <c r="B1363" s="641">
        <v>44901</v>
      </c>
      <c r="C1363" s="658">
        <v>44866</v>
      </c>
      <c r="D1363" s="633" t="s">
        <v>104</v>
      </c>
      <c r="E1363" s="626" t="s">
        <v>106</v>
      </c>
      <c r="F1363" s="639">
        <v>840.87</v>
      </c>
      <c r="G1363" s="633" t="s">
        <v>9303</v>
      </c>
      <c r="H1363" s="627" t="s">
        <v>658</v>
      </c>
      <c r="I1363" s="627" t="s">
        <v>5272</v>
      </c>
      <c r="J1363" s="634" t="s">
        <v>1464</v>
      </c>
      <c r="K1363" s="635" t="s">
        <v>792</v>
      </c>
      <c r="L1363" s="634"/>
      <c r="M1363" s="641">
        <v>44901</v>
      </c>
      <c r="N1363" s="630">
        <f t="shared" si="66"/>
        <v>12</v>
      </c>
      <c r="O1363" s="630">
        <f t="shared" si="67"/>
        <v>11</v>
      </c>
      <c r="P1363" s="631" t="str">
        <f t="shared" si="68"/>
        <v>Gastos_com_Pessoal</v>
      </c>
    </row>
    <row r="1364" spans="1:16" ht="36" hidden="1" x14ac:dyDescent="0.2">
      <c r="A1364" s="622">
        <f>IF(B1364="","",COUNT('Diário 3º PA'!$A$4:$A$4242)+COUNT('Diário 4º PA'!$A$4:$A$2224)+COUNT('Diário 5º PA'!$A$4:$A$5221)+ROW()-3)</f>
        <v>7615</v>
      </c>
      <c r="B1364" s="641">
        <v>44901</v>
      </c>
      <c r="C1364" s="658">
        <v>44866</v>
      </c>
      <c r="D1364" s="633" t="s">
        <v>104</v>
      </c>
      <c r="E1364" s="626" t="s">
        <v>106</v>
      </c>
      <c r="F1364" s="639">
        <v>805.82</v>
      </c>
      <c r="G1364" s="633" t="s">
        <v>9304</v>
      </c>
      <c r="H1364" s="626" t="s">
        <v>132</v>
      </c>
      <c r="I1364" s="627" t="s">
        <v>3579</v>
      </c>
      <c r="J1364" s="634" t="s">
        <v>5990</v>
      </c>
      <c r="K1364" s="635" t="s">
        <v>1464</v>
      </c>
      <c r="L1364" s="634" t="s">
        <v>666</v>
      </c>
      <c r="M1364" s="641">
        <v>44901</v>
      </c>
      <c r="N1364" s="630">
        <f t="shared" si="66"/>
        <v>12</v>
      </c>
      <c r="O1364" s="630">
        <f t="shared" si="67"/>
        <v>11</v>
      </c>
      <c r="P1364" s="631" t="str">
        <f t="shared" si="68"/>
        <v>Gastos_com_Pessoal</v>
      </c>
    </row>
    <row r="1365" spans="1:16" ht="48" hidden="1" x14ac:dyDescent="0.2">
      <c r="A1365" s="622">
        <f>IF(B1365="","",COUNT('Diário 3º PA'!$A$4:$A$4242)+COUNT('Diário 4º PA'!$A$4:$A$2224)+COUNT('Diário 5º PA'!$A$4:$A$5221)+ROW()-3)</f>
        <v>7616</v>
      </c>
      <c r="B1365" s="641">
        <v>44901</v>
      </c>
      <c r="C1365" s="658">
        <v>44896</v>
      </c>
      <c r="D1365" s="626" t="s">
        <v>115</v>
      </c>
      <c r="E1365" s="626" t="s">
        <v>318</v>
      </c>
      <c r="F1365" s="639">
        <v>998.9</v>
      </c>
      <c r="G1365" s="626" t="s">
        <v>9305</v>
      </c>
      <c r="H1365" s="626" t="s">
        <v>133</v>
      </c>
      <c r="I1365" s="627" t="s">
        <v>9209</v>
      </c>
      <c r="J1365" s="634" t="s">
        <v>5990</v>
      </c>
      <c r="K1365" s="635" t="s">
        <v>428</v>
      </c>
      <c r="L1365" s="634">
        <v>11315</v>
      </c>
      <c r="M1365" s="641">
        <v>44900</v>
      </c>
      <c r="N1365" s="630">
        <f t="shared" si="66"/>
        <v>12</v>
      </c>
      <c r="O1365" s="630">
        <f t="shared" si="67"/>
        <v>12</v>
      </c>
      <c r="P1365" s="631" t="str">
        <f t="shared" si="68"/>
        <v>Gastos_Gerais</v>
      </c>
    </row>
    <row r="1366" spans="1:16" ht="36" hidden="1" x14ac:dyDescent="0.2">
      <c r="A1366" s="622">
        <f>IF(B1366="","",COUNT('Diário 3º PA'!$A$4:$A$4242)+COUNT('Diário 4º PA'!$A$4:$A$2224)+COUNT('Diário 5º PA'!$A$4:$A$5221)+ROW()-3)</f>
        <v>7617</v>
      </c>
      <c r="B1366" s="641">
        <v>44901</v>
      </c>
      <c r="C1366" s="658">
        <v>44866</v>
      </c>
      <c r="D1366" s="633" t="s">
        <v>104</v>
      </c>
      <c r="E1366" s="626" t="s">
        <v>106</v>
      </c>
      <c r="F1366" s="639">
        <v>799.92</v>
      </c>
      <c r="G1366" s="633" t="s">
        <v>9306</v>
      </c>
      <c r="H1366" s="626" t="s">
        <v>132</v>
      </c>
      <c r="I1366" s="627" t="s">
        <v>8226</v>
      </c>
      <c r="J1366" s="634" t="s">
        <v>5990</v>
      </c>
      <c r="K1366" s="635" t="s">
        <v>1464</v>
      </c>
      <c r="L1366" s="634" t="s">
        <v>666</v>
      </c>
      <c r="M1366" s="641">
        <v>44901</v>
      </c>
      <c r="N1366" s="630">
        <f t="shared" si="66"/>
        <v>12</v>
      </c>
      <c r="O1366" s="630">
        <f t="shared" si="67"/>
        <v>11</v>
      </c>
      <c r="P1366" s="631" t="str">
        <f t="shared" si="68"/>
        <v>Gastos_com_Pessoal</v>
      </c>
    </row>
    <row r="1367" spans="1:16" ht="36" hidden="1" x14ac:dyDescent="0.2">
      <c r="A1367" s="622">
        <f>IF(B1367="","",COUNT('Diário 3º PA'!$A$4:$A$4242)+COUNT('Diário 4º PA'!$A$4:$A$2224)+COUNT('Diário 5º PA'!$A$4:$A$5221)+ROW()-3)</f>
        <v>7618</v>
      </c>
      <c r="B1367" s="641">
        <v>44901</v>
      </c>
      <c r="C1367" s="658">
        <v>44866</v>
      </c>
      <c r="D1367" s="633" t="s">
        <v>104</v>
      </c>
      <c r="E1367" s="626" t="s">
        <v>106</v>
      </c>
      <c r="F1367" s="639">
        <v>1291.28</v>
      </c>
      <c r="G1367" s="633" t="s">
        <v>9306</v>
      </c>
      <c r="H1367" s="626" t="s">
        <v>132</v>
      </c>
      <c r="I1367" s="627" t="s">
        <v>891</v>
      </c>
      <c r="J1367" s="634" t="s">
        <v>5990</v>
      </c>
      <c r="K1367" s="635" t="s">
        <v>1464</v>
      </c>
      <c r="L1367" s="634" t="s">
        <v>666</v>
      </c>
      <c r="M1367" s="641">
        <v>44901</v>
      </c>
      <c r="N1367" s="630">
        <f t="shared" si="66"/>
        <v>12</v>
      </c>
      <c r="O1367" s="630">
        <f t="shared" si="67"/>
        <v>11</v>
      </c>
      <c r="P1367" s="631" t="str">
        <f t="shared" si="68"/>
        <v>Gastos_com_Pessoal</v>
      </c>
    </row>
    <row r="1368" spans="1:16" ht="36" hidden="1" x14ac:dyDescent="0.2">
      <c r="A1368" s="622">
        <f>IF(B1368="","",COUNT('Diário 3º PA'!$A$4:$A$4242)+COUNT('Diário 4º PA'!$A$4:$A$2224)+COUNT('Diário 5º PA'!$A$4:$A$5221)+ROW()-3)</f>
        <v>7619</v>
      </c>
      <c r="B1368" s="641">
        <v>44901</v>
      </c>
      <c r="C1368" s="658">
        <v>44866</v>
      </c>
      <c r="D1368" s="633" t="s">
        <v>104</v>
      </c>
      <c r="E1368" s="626" t="s">
        <v>106</v>
      </c>
      <c r="F1368" s="639">
        <v>563.02</v>
      </c>
      <c r="G1368" s="633" t="s">
        <v>9307</v>
      </c>
      <c r="H1368" s="626" t="s">
        <v>138</v>
      </c>
      <c r="I1368" s="627" t="s">
        <v>5312</v>
      </c>
      <c r="J1368" s="634" t="s">
        <v>5990</v>
      </c>
      <c r="K1368" s="635" t="s">
        <v>1464</v>
      </c>
      <c r="L1368" s="634" t="s">
        <v>666</v>
      </c>
      <c r="M1368" s="641">
        <v>44901</v>
      </c>
      <c r="N1368" s="630">
        <f t="shared" si="66"/>
        <v>12</v>
      </c>
      <c r="O1368" s="630">
        <f t="shared" si="67"/>
        <v>11</v>
      </c>
      <c r="P1368" s="631" t="str">
        <f t="shared" si="68"/>
        <v>Gastos_com_Pessoal</v>
      </c>
    </row>
    <row r="1369" spans="1:16" ht="24" hidden="1" x14ac:dyDescent="0.2">
      <c r="A1369" s="622">
        <f>IF(B1369="","",COUNT('Diário 3º PA'!$A$4:$A$4242)+COUNT('Diário 4º PA'!$A$4:$A$2224)+COUNT('Diário 5º PA'!$A$4:$A$5221)+ROW()-3)</f>
        <v>7620</v>
      </c>
      <c r="B1369" s="641">
        <v>44901</v>
      </c>
      <c r="C1369" s="658">
        <v>44896</v>
      </c>
      <c r="D1369" s="633" t="s">
        <v>115</v>
      </c>
      <c r="E1369" s="633" t="s">
        <v>328</v>
      </c>
      <c r="F1369" s="639">
        <v>1500</v>
      </c>
      <c r="G1369" s="674" t="s">
        <v>1010</v>
      </c>
      <c r="H1369" s="627" t="s">
        <v>131</v>
      </c>
      <c r="I1369" s="627" t="s">
        <v>727</v>
      </c>
      <c r="J1369" s="629" t="s">
        <v>704</v>
      </c>
      <c r="K1369" s="634" t="s">
        <v>428</v>
      </c>
      <c r="L1369" s="635">
        <v>2014386</v>
      </c>
      <c r="M1369" s="641">
        <v>44902</v>
      </c>
      <c r="N1369" s="630">
        <f t="shared" si="66"/>
        <v>12</v>
      </c>
      <c r="O1369" s="630">
        <f t="shared" si="67"/>
        <v>12</v>
      </c>
      <c r="P1369" s="631" t="str">
        <f t="shared" si="68"/>
        <v>Gastos_Gerais</v>
      </c>
    </row>
    <row r="1370" spans="1:16" hidden="1" x14ac:dyDescent="0.2">
      <c r="A1370" s="622">
        <f>IF(B1370="","",COUNT('Diário 3º PA'!$A$4:$A$4242)+COUNT('Diário 4º PA'!$A$4:$A$2224)+COUNT('Diário 5º PA'!$A$4:$A$5221)+ROW()-3)</f>
        <v>7621</v>
      </c>
      <c r="B1370" s="641">
        <v>44901</v>
      </c>
      <c r="C1370" s="658">
        <v>44896</v>
      </c>
      <c r="D1370" s="633" t="s">
        <v>115</v>
      </c>
      <c r="E1370" s="626" t="s">
        <v>318</v>
      </c>
      <c r="F1370" s="639">
        <v>301.22000000000003</v>
      </c>
      <c r="G1370" s="626" t="s">
        <v>9308</v>
      </c>
      <c r="H1370" s="626" t="s">
        <v>131</v>
      </c>
      <c r="I1370" s="627" t="s">
        <v>9309</v>
      </c>
      <c r="J1370" s="629" t="s">
        <v>704</v>
      </c>
      <c r="K1370" s="635" t="s">
        <v>428</v>
      </c>
      <c r="L1370" s="634">
        <v>103043</v>
      </c>
      <c r="M1370" s="641">
        <v>44888</v>
      </c>
      <c r="N1370" s="630">
        <f t="shared" si="66"/>
        <v>12</v>
      </c>
      <c r="O1370" s="630">
        <f t="shared" si="67"/>
        <v>12</v>
      </c>
      <c r="P1370" s="631" t="str">
        <f t="shared" si="68"/>
        <v>Gastos_Gerais</v>
      </c>
    </row>
    <row r="1371" spans="1:16" hidden="1" x14ac:dyDescent="0.2">
      <c r="A1371" s="622">
        <f>IF(B1371="","",COUNT('Diário 3º PA'!$A$4:$A$4242)+COUNT('Diário 4º PA'!$A$4:$A$2224)+COUNT('Diário 5º PA'!$A$4:$A$5221)+ROW()-3)</f>
        <v>7622</v>
      </c>
      <c r="B1371" s="641">
        <v>44901</v>
      </c>
      <c r="C1371" s="658">
        <v>44896</v>
      </c>
      <c r="D1371" s="633" t="s">
        <v>115</v>
      </c>
      <c r="E1371" s="626" t="s">
        <v>318</v>
      </c>
      <c r="F1371" s="639">
        <v>348.81</v>
      </c>
      <c r="G1371" s="626" t="s">
        <v>9308</v>
      </c>
      <c r="H1371" s="626" t="s">
        <v>135</v>
      </c>
      <c r="I1371" s="627" t="s">
        <v>9309</v>
      </c>
      <c r="J1371" s="629" t="s">
        <v>704</v>
      </c>
      <c r="K1371" s="635" t="s">
        <v>428</v>
      </c>
      <c r="L1371" s="634">
        <v>103044</v>
      </c>
      <c r="M1371" s="641">
        <v>44888</v>
      </c>
      <c r="N1371" s="630">
        <f t="shared" si="66"/>
        <v>12</v>
      </c>
      <c r="O1371" s="630">
        <f t="shared" si="67"/>
        <v>12</v>
      </c>
      <c r="P1371" s="631" t="str">
        <f t="shared" si="68"/>
        <v>Gastos_Gerais</v>
      </c>
    </row>
    <row r="1372" spans="1:16" ht="24" hidden="1" x14ac:dyDescent="0.2">
      <c r="A1372" s="622">
        <f>IF(B1372="","",COUNT('Diário 3º PA'!$A$4:$A$4242)+COUNT('Diário 4º PA'!$A$4:$A$2224)+COUNT('Diário 5º PA'!$A$4:$A$5221)+ROW()-3)</f>
        <v>7623</v>
      </c>
      <c r="B1372" s="641">
        <v>44901</v>
      </c>
      <c r="C1372" s="658">
        <v>44896</v>
      </c>
      <c r="D1372" s="633" t="s">
        <v>115</v>
      </c>
      <c r="E1372" s="626" t="s">
        <v>308</v>
      </c>
      <c r="F1372" s="639">
        <v>353</v>
      </c>
      <c r="G1372" s="626" t="s">
        <v>5981</v>
      </c>
      <c r="H1372" s="626" t="s">
        <v>130</v>
      </c>
      <c r="I1372" s="627" t="s">
        <v>3452</v>
      </c>
      <c r="J1372" s="629" t="s">
        <v>704</v>
      </c>
      <c r="K1372" s="635" t="s">
        <v>428</v>
      </c>
      <c r="L1372" s="634">
        <v>6030</v>
      </c>
      <c r="M1372" s="641">
        <v>44872</v>
      </c>
      <c r="N1372" s="630">
        <f t="shared" si="66"/>
        <v>12</v>
      </c>
      <c r="O1372" s="630">
        <f t="shared" si="67"/>
        <v>12</v>
      </c>
      <c r="P1372" s="631" t="str">
        <f t="shared" si="68"/>
        <v>Gastos_Gerais</v>
      </c>
    </row>
    <row r="1373" spans="1:16" ht="24" hidden="1" x14ac:dyDescent="0.2">
      <c r="A1373" s="622">
        <f>IF(B1373="","",COUNT('Diário 3º PA'!$A$4:$A$4242)+COUNT('Diário 4º PA'!$A$4:$A$2224)+COUNT('Diário 5º PA'!$A$4:$A$5221)+ROW()-3)</f>
        <v>7624</v>
      </c>
      <c r="B1373" s="641">
        <v>44901</v>
      </c>
      <c r="C1373" s="638">
        <v>44896</v>
      </c>
      <c r="D1373" s="626" t="s">
        <v>115</v>
      </c>
      <c r="E1373" s="626" t="s">
        <v>342</v>
      </c>
      <c r="F1373" s="639">
        <v>60</v>
      </c>
      <c r="G1373" s="626" t="s">
        <v>9310</v>
      </c>
      <c r="H1373" s="626" t="s">
        <v>139</v>
      </c>
      <c r="I1373" s="648" t="s">
        <v>8311</v>
      </c>
      <c r="J1373" s="634" t="s">
        <v>5990</v>
      </c>
      <c r="K1373" s="635" t="s">
        <v>1531</v>
      </c>
      <c r="L1373" s="634">
        <v>351331543</v>
      </c>
      <c r="M1373" s="641">
        <v>44901</v>
      </c>
      <c r="N1373" s="630">
        <f t="shared" si="66"/>
        <v>12</v>
      </c>
      <c r="O1373" s="630">
        <f t="shared" si="67"/>
        <v>12</v>
      </c>
      <c r="P1373" s="631" t="str">
        <f t="shared" si="68"/>
        <v>Gastos_Gerais</v>
      </c>
    </row>
    <row r="1374" spans="1:16" ht="24" hidden="1" x14ac:dyDescent="0.2">
      <c r="A1374" s="622">
        <f>IF(B1374="","",COUNT('Diário 3º PA'!$A$4:$A$4242)+COUNT('Diário 4º PA'!$A$4:$A$2224)+COUNT('Diário 5º PA'!$A$4:$A$5221)+ROW()-3)</f>
        <v>7625</v>
      </c>
      <c r="B1374" s="641">
        <v>44901</v>
      </c>
      <c r="C1374" s="638">
        <v>44896</v>
      </c>
      <c r="D1374" s="626" t="s">
        <v>115</v>
      </c>
      <c r="E1374" s="626" t="s">
        <v>342</v>
      </c>
      <c r="F1374" s="639">
        <v>60</v>
      </c>
      <c r="G1374" s="626" t="s">
        <v>9311</v>
      </c>
      <c r="H1374" s="626" t="s">
        <v>139</v>
      </c>
      <c r="I1374" s="648" t="s">
        <v>8313</v>
      </c>
      <c r="J1374" s="634" t="s">
        <v>5990</v>
      </c>
      <c r="K1374" s="635" t="s">
        <v>1531</v>
      </c>
      <c r="L1374" s="634">
        <v>351331543</v>
      </c>
      <c r="M1374" s="641">
        <v>44901</v>
      </c>
      <c r="N1374" s="630">
        <f t="shared" si="66"/>
        <v>12</v>
      </c>
      <c r="O1374" s="630">
        <f t="shared" si="67"/>
        <v>12</v>
      </c>
      <c r="P1374" s="631" t="str">
        <f t="shared" si="68"/>
        <v>Gastos_Gerais</v>
      </c>
    </row>
    <row r="1375" spans="1:16" ht="24" hidden="1" x14ac:dyDescent="0.2">
      <c r="A1375" s="622">
        <f>IF(B1375="","",COUNT('Diário 3º PA'!$A$4:$A$4242)+COUNT('Diário 4º PA'!$A$4:$A$2224)+COUNT('Diário 5º PA'!$A$4:$A$5221)+ROW()-3)</f>
        <v>7626</v>
      </c>
      <c r="B1375" s="641">
        <v>44901</v>
      </c>
      <c r="C1375" s="638">
        <v>44896</v>
      </c>
      <c r="D1375" s="626" t="s">
        <v>115</v>
      </c>
      <c r="E1375" s="626" t="s">
        <v>342</v>
      </c>
      <c r="F1375" s="639">
        <v>60</v>
      </c>
      <c r="G1375" s="626" t="s">
        <v>9312</v>
      </c>
      <c r="H1375" s="626" t="s">
        <v>139</v>
      </c>
      <c r="I1375" s="627" t="s">
        <v>9313</v>
      </c>
      <c r="J1375" s="634" t="s">
        <v>5990</v>
      </c>
      <c r="K1375" s="635" t="s">
        <v>1531</v>
      </c>
      <c r="L1375" s="634">
        <v>351331543</v>
      </c>
      <c r="M1375" s="641">
        <v>44901</v>
      </c>
      <c r="N1375" s="630">
        <f t="shared" si="66"/>
        <v>12</v>
      </c>
      <c r="O1375" s="630">
        <f t="shared" si="67"/>
        <v>12</v>
      </c>
      <c r="P1375" s="631" t="str">
        <f t="shared" si="68"/>
        <v>Gastos_Gerais</v>
      </c>
    </row>
    <row r="1376" spans="1:16" ht="24" hidden="1" x14ac:dyDescent="0.2">
      <c r="A1376" s="622">
        <f>IF(B1376="","",COUNT('Diário 3º PA'!$A$4:$A$4242)+COUNT('Diário 4º PA'!$A$4:$A$2224)+COUNT('Diário 5º PA'!$A$4:$A$5221)+ROW()-3)</f>
        <v>7627</v>
      </c>
      <c r="B1376" s="641">
        <v>44901</v>
      </c>
      <c r="C1376" s="638">
        <v>44896</v>
      </c>
      <c r="D1376" s="626" t="s">
        <v>115</v>
      </c>
      <c r="E1376" s="626" t="s">
        <v>342</v>
      </c>
      <c r="F1376" s="639">
        <v>120</v>
      </c>
      <c r="G1376" s="626" t="s">
        <v>9314</v>
      </c>
      <c r="H1376" s="626" t="s">
        <v>135</v>
      </c>
      <c r="I1376" s="627" t="s">
        <v>8433</v>
      </c>
      <c r="J1376" s="634" t="s">
        <v>5990</v>
      </c>
      <c r="K1376" s="635" t="s">
        <v>1531</v>
      </c>
      <c r="L1376" s="634">
        <v>351331543</v>
      </c>
      <c r="M1376" s="641">
        <v>44901</v>
      </c>
      <c r="N1376" s="630">
        <f t="shared" si="66"/>
        <v>12</v>
      </c>
      <c r="O1376" s="630">
        <f t="shared" si="67"/>
        <v>12</v>
      </c>
      <c r="P1376" s="631" t="str">
        <f t="shared" si="68"/>
        <v>Gastos_Gerais</v>
      </c>
    </row>
    <row r="1377" spans="1:16" ht="24" hidden="1" x14ac:dyDescent="0.2">
      <c r="A1377" s="622">
        <f>IF(B1377="","",COUNT('Diário 3º PA'!$A$4:$A$4242)+COUNT('Diário 4º PA'!$A$4:$A$2224)+COUNT('Diário 5º PA'!$A$4:$A$5221)+ROW()-3)</f>
        <v>7628</v>
      </c>
      <c r="B1377" s="641">
        <v>44901</v>
      </c>
      <c r="C1377" s="638">
        <v>44896</v>
      </c>
      <c r="D1377" s="626" t="s">
        <v>115</v>
      </c>
      <c r="E1377" s="626" t="s">
        <v>342</v>
      </c>
      <c r="F1377" s="639">
        <v>120</v>
      </c>
      <c r="G1377" s="626" t="s">
        <v>9315</v>
      </c>
      <c r="H1377" s="626" t="s">
        <v>135</v>
      </c>
      <c r="I1377" s="627" t="s">
        <v>8555</v>
      </c>
      <c r="J1377" s="634" t="s">
        <v>5990</v>
      </c>
      <c r="K1377" s="635" t="s">
        <v>1531</v>
      </c>
      <c r="L1377" s="634">
        <v>351331543</v>
      </c>
      <c r="M1377" s="641">
        <v>44901</v>
      </c>
      <c r="N1377" s="630">
        <f t="shared" si="66"/>
        <v>12</v>
      </c>
      <c r="O1377" s="630">
        <f t="shared" si="67"/>
        <v>12</v>
      </c>
      <c r="P1377" s="631" t="str">
        <f t="shared" si="68"/>
        <v>Gastos_Gerais</v>
      </c>
    </row>
    <row r="1378" spans="1:16" ht="24" hidden="1" x14ac:dyDescent="0.2">
      <c r="A1378" s="622">
        <f>IF(B1378="","",COUNT('Diário 3º PA'!$A$4:$A$4242)+COUNT('Diário 4º PA'!$A$4:$A$2224)+COUNT('Diário 5º PA'!$A$4:$A$5221)+ROW()-3)</f>
        <v>7629</v>
      </c>
      <c r="B1378" s="641">
        <v>44901</v>
      </c>
      <c r="C1378" s="638">
        <v>44896</v>
      </c>
      <c r="D1378" s="626" t="s">
        <v>115</v>
      </c>
      <c r="E1378" s="626" t="s">
        <v>342</v>
      </c>
      <c r="F1378" s="639">
        <v>120</v>
      </c>
      <c r="G1378" s="626" t="s">
        <v>9316</v>
      </c>
      <c r="H1378" s="626" t="s">
        <v>135</v>
      </c>
      <c r="I1378" s="627" t="s">
        <v>9317</v>
      </c>
      <c r="J1378" s="634" t="s">
        <v>5990</v>
      </c>
      <c r="K1378" s="635" t="s">
        <v>1531</v>
      </c>
      <c r="L1378" s="634">
        <v>351331543</v>
      </c>
      <c r="M1378" s="641">
        <v>44901</v>
      </c>
      <c r="N1378" s="630">
        <f t="shared" si="66"/>
        <v>12</v>
      </c>
      <c r="O1378" s="630">
        <f t="shared" si="67"/>
        <v>12</v>
      </c>
      <c r="P1378" s="631" t="str">
        <f t="shared" si="68"/>
        <v>Gastos_Gerais</v>
      </c>
    </row>
    <row r="1379" spans="1:16" ht="36" hidden="1" x14ac:dyDescent="0.2">
      <c r="A1379" s="622">
        <f>IF(B1379="","",COUNT('Diário 3º PA'!$A$4:$A$4242)+COUNT('Diário 4º PA'!$A$4:$A$2224)+COUNT('Diário 5º PA'!$A$4:$A$5221)+ROW()-3)</f>
        <v>7630</v>
      </c>
      <c r="B1379" s="641">
        <v>44901</v>
      </c>
      <c r="C1379" s="638">
        <v>44896</v>
      </c>
      <c r="D1379" s="626" t="s">
        <v>115</v>
      </c>
      <c r="E1379" s="626" t="s">
        <v>342</v>
      </c>
      <c r="F1379" s="639">
        <v>120</v>
      </c>
      <c r="G1379" s="626" t="s">
        <v>9318</v>
      </c>
      <c r="H1379" s="626" t="s">
        <v>129</v>
      </c>
      <c r="I1379" s="627" t="s">
        <v>9319</v>
      </c>
      <c r="J1379" s="634" t="s">
        <v>5990</v>
      </c>
      <c r="K1379" s="635" t="s">
        <v>1531</v>
      </c>
      <c r="L1379" s="634">
        <v>351331543</v>
      </c>
      <c r="M1379" s="641">
        <v>44901</v>
      </c>
      <c r="N1379" s="630">
        <f t="shared" si="66"/>
        <v>12</v>
      </c>
      <c r="O1379" s="630">
        <f t="shared" si="67"/>
        <v>12</v>
      </c>
      <c r="P1379" s="631" t="str">
        <f t="shared" si="68"/>
        <v>Gastos_Gerais</v>
      </c>
    </row>
    <row r="1380" spans="1:16" ht="36" hidden="1" x14ac:dyDescent="0.2">
      <c r="A1380" s="622">
        <f>IF(B1380="","",COUNT('Diário 3º PA'!$A$4:$A$4242)+COUNT('Diário 4º PA'!$A$4:$A$2224)+COUNT('Diário 5º PA'!$A$4:$A$5221)+ROW()-3)</f>
        <v>7631</v>
      </c>
      <c r="B1380" s="641">
        <v>44901</v>
      </c>
      <c r="C1380" s="638">
        <v>44896</v>
      </c>
      <c r="D1380" s="626" t="s">
        <v>115</v>
      </c>
      <c r="E1380" s="626" t="s">
        <v>342</v>
      </c>
      <c r="F1380" s="639">
        <v>120</v>
      </c>
      <c r="G1380" s="626" t="s">
        <v>9320</v>
      </c>
      <c r="H1380" s="626" t="s">
        <v>129</v>
      </c>
      <c r="I1380" s="627" t="s">
        <v>9321</v>
      </c>
      <c r="J1380" s="634" t="s">
        <v>5990</v>
      </c>
      <c r="K1380" s="635" t="s">
        <v>1531</v>
      </c>
      <c r="L1380" s="634">
        <v>351331543</v>
      </c>
      <c r="M1380" s="641">
        <v>44901</v>
      </c>
      <c r="N1380" s="630">
        <f t="shared" si="66"/>
        <v>12</v>
      </c>
      <c r="O1380" s="630">
        <f t="shared" si="67"/>
        <v>12</v>
      </c>
      <c r="P1380" s="631" t="str">
        <f t="shared" si="68"/>
        <v>Gastos_Gerais</v>
      </c>
    </row>
    <row r="1381" spans="1:16" ht="36" hidden="1" x14ac:dyDescent="0.2">
      <c r="A1381" s="622">
        <f>IF(B1381="","",COUNT('Diário 3º PA'!$A$4:$A$4242)+COUNT('Diário 4º PA'!$A$4:$A$2224)+COUNT('Diário 5º PA'!$A$4:$A$5221)+ROW()-3)</f>
        <v>7632</v>
      </c>
      <c r="B1381" s="641">
        <v>44901</v>
      </c>
      <c r="C1381" s="638">
        <v>44896</v>
      </c>
      <c r="D1381" s="626" t="s">
        <v>115</v>
      </c>
      <c r="E1381" s="626" t="s">
        <v>342</v>
      </c>
      <c r="F1381" s="639">
        <v>120</v>
      </c>
      <c r="G1381" s="626" t="s">
        <v>9322</v>
      </c>
      <c r="H1381" s="626" t="s">
        <v>129</v>
      </c>
      <c r="I1381" s="627" t="s">
        <v>3591</v>
      </c>
      <c r="J1381" s="634" t="s">
        <v>5990</v>
      </c>
      <c r="K1381" s="635" t="s">
        <v>1531</v>
      </c>
      <c r="L1381" s="634">
        <v>351331543</v>
      </c>
      <c r="M1381" s="641">
        <v>44901</v>
      </c>
      <c r="N1381" s="630">
        <f t="shared" si="66"/>
        <v>12</v>
      </c>
      <c r="O1381" s="630">
        <f t="shared" si="67"/>
        <v>12</v>
      </c>
      <c r="P1381" s="631" t="str">
        <f t="shared" si="68"/>
        <v>Gastos_Gerais</v>
      </c>
    </row>
    <row r="1382" spans="1:16" ht="24" hidden="1" x14ac:dyDescent="0.2">
      <c r="A1382" s="622">
        <f>IF(B1382="","",COUNT('Diário 3º PA'!$A$4:$A$4242)+COUNT('Diário 4º PA'!$A$4:$A$2224)+COUNT('Diário 5º PA'!$A$4:$A$5221)+ROW()-3)</f>
        <v>7633</v>
      </c>
      <c r="B1382" s="641">
        <v>44901</v>
      </c>
      <c r="C1382" s="638">
        <v>44896</v>
      </c>
      <c r="D1382" s="626" t="s">
        <v>104</v>
      </c>
      <c r="E1382" s="626" t="s">
        <v>187</v>
      </c>
      <c r="F1382" s="639">
        <v>671.23</v>
      </c>
      <c r="G1382" s="626" t="s">
        <v>1019</v>
      </c>
      <c r="H1382" s="626" t="s">
        <v>130</v>
      </c>
      <c r="I1382" s="627" t="s">
        <v>9323</v>
      </c>
      <c r="J1382" s="634" t="s">
        <v>5990</v>
      </c>
      <c r="K1382" s="635" t="s">
        <v>1531</v>
      </c>
      <c r="L1382" s="634">
        <v>351331543</v>
      </c>
      <c r="M1382" s="641">
        <v>44901</v>
      </c>
      <c r="N1382" s="630">
        <f t="shared" si="66"/>
        <v>12</v>
      </c>
      <c r="O1382" s="630">
        <f t="shared" si="67"/>
        <v>12</v>
      </c>
      <c r="P1382" s="631" t="str">
        <f t="shared" si="68"/>
        <v>Gastos_com_Pessoal</v>
      </c>
    </row>
    <row r="1383" spans="1:16" ht="24" hidden="1" x14ac:dyDescent="0.2">
      <c r="A1383" s="622">
        <f>IF(B1383="","",COUNT('Diário 3º PA'!$A$4:$A$4242)+COUNT('Diário 4º PA'!$A$4:$A$2224)+COUNT('Diário 5º PA'!$A$4:$A$5221)+ROW()-3)</f>
        <v>7634</v>
      </c>
      <c r="B1383" s="641">
        <v>44901</v>
      </c>
      <c r="C1383" s="638">
        <v>44896</v>
      </c>
      <c r="D1383" s="626" t="s">
        <v>104</v>
      </c>
      <c r="E1383" s="626" t="s">
        <v>189</v>
      </c>
      <c r="F1383" s="639">
        <v>671.22</v>
      </c>
      <c r="G1383" s="626" t="s">
        <v>915</v>
      </c>
      <c r="H1383" s="626" t="s">
        <v>130</v>
      </c>
      <c r="I1383" s="627" t="s">
        <v>9323</v>
      </c>
      <c r="J1383" s="634" t="s">
        <v>5990</v>
      </c>
      <c r="K1383" s="635" t="s">
        <v>1531</v>
      </c>
      <c r="L1383" s="634">
        <v>351331543</v>
      </c>
      <c r="M1383" s="641">
        <v>44901</v>
      </c>
      <c r="N1383" s="630">
        <f t="shared" si="66"/>
        <v>12</v>
      </c>
      <c r="O1383" s="630">
        <f t="shared" si="67"/>
        <v>12</v>
      </c>
      <c r="P1383" s="631" t="str">
        <f t="shared" si="68"/>
        <v>Gastos_com_Pessoal</v>
      </c>
    </row>
    <row r="1384" spans="1:16" ht="24" hidden="1" x14ac:dyDescent="0.2">
      <c r="A1384" s="622">
        <f>IF(B1384="","",COUNT('Diário 3º PA'!$A$4:$A$4242)+COUNT('Diário 4º PA'!$A$4:$A$2224)+COUNT('Diário 5º PA'!$A$4:$A$5221)+ROW()-3)</f>
        <v>7635</v>
      </c>
      <c r="B1384" s="641">
        <v>44901</v>
      </c>
      <c r="C1384" s="638">
        <v>44896</v>
      </c>
      <c r="D1384" s="626" t="s">
        <v>104</v>
      </c>
      <c r="E1384" s="626" t="s">
        <v>191</v>
      </c>
      <c r="F1384" s="639">
        <v>223.74</v>
      </c>
      <c r="G1384" s="626" t="s">
        <v>918</v>
      </c>
      <c r="H1384" s="626" t="s">
        <v>130</v>
      </c>
      <c r="I1384" s="627" t="s">
        <v>9323</v>
      </c>
      <c r="J1384" s="634" t="s">
        <v>5990</v>
      </c>
      <c r="K1384" s="635" t="s">
        <v>1531</v>
      </c>
      <c r="L1384" s="634">
        <v>351331543</v>
      </c>
      <c r="M1384" s="641">
        <v>44901</v>
      </c>
      <c r="N1384" s="630">
        <f t="shared" si="66"/>
        <v>12</v>
      </c>
      <c r="O1384" s="630">
        <f t="shared" si="67"/>
        <v>12</v>
      </c>
      <c r="P1384" s="631" t="str">
        <f t="shared" si="68"/>
        <v>Gastos_com_Pessoal</v>
      </c>
    </row>
    <row r="1385" spans="1:16" ht="36" hidden="1" x14ac:dyDescent="0.2">
      <c r="A1385" s="622">
        <f>IF(B1385="","",COUNT('Diário 3º PA'!$A$4:$A$4242)+COUNT('Diário 4º PA'!$A$4:$A$2224)+COUNT('Diário 5º PA'!$A$4:$A$5221)+ROW()-3)</f>
        <v>7636</v>
      </c>
      <c r="B1385" s="641">
        <v>44901</v>
      </c>
      <c r="C1385" s="638">
        <v>44896</v>
      </c>
      <c r="D1385" s="626" t="s">
        <v>104</v>
      </c>
      <c r="E1385" s="626" t="s">
        <v>193</v>
      </c>
      <c r="F1385" s="639">
        <v>1816.82</v>
      </c>
      <c r="G1385" s="626" t="s">
        <v>919</v>
      </c>
      <c r="H1385" s="626" t="s">
        <v>130</v>
      </c>
      <c r="I1385" s="627" t="s">
        <v>9323</v>
      </c>
      <c r="J1385" s="634" t="s">
        <v>5990</v>
      </c>
      <c r="K1385" s="635" t="s">
        <v>1531</v>
      </c>
      <c r="L1385" s="634">
        <v>351331543</v>
      </c>
      <c r="M1385" s="641">
        <v>44901</v>
      </c>
      <c r="N1385" s="630">
        <f t="shared" si="66"/>
        <v>12</v>
      </c>
      <c r="O1385" s="630">
        <f t="shared" si="67"/>
        <v>12</v>
      </c>
      <c r="P1385" s="631" t="str">
        <f t="shared" si="68"/>
        <v>Gastos_com_Pessoal</v>
      </c>
    </row>
    <row r="1386" spans="1:16" ht="60" hidden="1" x14ac:dyDescent="0.2">
      <c r="A1386" s="622">
        <f>IF(B1386="","",COUNT('Diário 3º PA'!$A$4:$A$4242)+COUNT('Diário 4º PA'!$A$4:$A$2224)+COUNT('Diário 5º PA'!$A$4:$A$5221)+ROW()-3)</f>
        <v>7637</v>
      </c>
      <c r="B1386" s="641">
        <v>44901</v>
      </c>
      <c r="C1386" s="658">
        <v>44866</v>
      </c>
      <c r="D1386" s="633" t="s">
        <v>104</v>
      </c>
      <c r="E1386" s="626" t="s">
        <v>106</v>
      </c>
      <c r="F1386" s="639">
        <v>2321943</v>
      </c>
      <c r="G1386" s="633" t="s">
        <v>9324</v>
      </c>
      <c r="H1386" s="627" t="s">
        <v>127</v>
      </c>
      <c r="I1386" s="627" t="s">
        <v>666</v>
      </c>
      <c r="J1386" s="634" t="s">
        <v>5990</v>
      </c>
      <c r="K1386" s="635" t="s">
        <v>1531</v>
      </c>
      <c r="L1386" s="635">
        <v>551214139</v>
      </c>
      <c r="M1386" s="641">
        <v>44901</v>
      </c>
      <c r="N1386" s="630">
        <f t="shared" si="66"/>
        <v>12</v>
      </c>
      <c r="O1386" s="630">
        <f t="shared" si="67"/>
        <v>11</v>
      </c>
      <c r="P1386" s="631" t="str">
        <f t="shared" si="68"/>
        <v>Gastos_com_Pessoal</v>
      </c>
    </row>
    <row r="1387" spans="1:16" ht="24" hidden="1" x14ac:dyDescent="0.2">
      <c r="A1387" s="622">
        <f>IF(B1387="","",COUNT('Diário 3º PA'!$A$4:$A$4242)+COUNT('Diário 4º PA'!$A$4:$A$2224)+COUNT('Diário 5º PA'!$A$4:$A$5221)+ROW()-3)</f>
        <v>7638</v>
      </c>
      <c r="B1387" s="656">
        <v>44901</v>
      </c>
      <c r="C1387" s="642">
        <v>44866</v>
      </c>
      <c r="D1387" s="633" t="s">
        <v>104</v>
      </c>
      <c r="E1387" s="626" t="s">
        <v>106</v>
      </c>
      <c r="F1387" s="639">
        <v>2126</v>
      </c>
      <c r="G1387" s="633" t="s">
        <v>9325</v>
      </c>
      <c r="H1387" s="627" t="s">
        <v>132</v>
      </c>
      <c r="I1387" s="627" t="s">
        <v>9326</v>
      </c>
      <c r="J1387" s="634" t="s">
        <v>5990</v>
      </c>
      <c r="K1387" s="635" t="s">
        <v>1531</v>
      </c>
      <c r="L1387" s="635">
        <v>551214139</v>
      </c>
      <c r="M1387" s="641">
        <v>44901</v>
      </c>
      <c r="N1387" s="630">
        <f t="shared" si="66"/>
        <v>12</v>
      </c>
      <c r="O1387" s="630">
        <f t="shared" si="67"/>
        <v>11</v>
      </c>
      <c r="P1387" s="631" t="str">
        <f t="shared" si="68"/>
        <v>Gastos_com_Pessoal</v>
      </c>
    </row>
    <row r="1388" spans="1:16" ht="24" hidden="1" x14ac:dyDescent="0.2">
      <c r="A1388" s="622">
        <f>IF(B1388="","",COUNT('Diário 3º PA'!$A$4:$A$4242)+COUNT('Diário 4º PA'!$A$4:$A$2224)+COUNT('Diário 5º PA'!$A$4:$A$5221)+ROW()-3)</f>
        <v>7639</v>
      </c>
      <c r="B1388" s="641">
        <v>44901</v>
      </c>
      <c r="C1388" s="638">
        <v>44896</v>
      </c>
      <c r="D1388" s="626" t="s">
        <v>104</v>
      </c>
      <c r="E1388" s="626" t="s">
        <v>8186</v>
      </c>
      <c r="F1388" s="639">
        <v>257.58</v>
      </c>
      <c r="G1388" s="626" t="s">
        <v>8187</v>
      </c>
      <c r="H1388" s="626" t="s">
        <v>130</v>
      </c>
      <c r="I1388" s="627" t="s">
        <v>9323</v>
      </c>
      <c r="J1388" s="628" t="s">
        <v>1016</v>
      </c>
      <c r="K1388" s="632" t="s">
        <v>1017</v>
      </c>
      <c r="L1388" s="634" t="s">
        <v>9327</v>
      </c>
      <c r="M1388" s="641">
        <v>44909</v>
      </c>
      <c r="N1388" s="630">
        <f t="shared" si="66"/>
        <v>12</v>
      </c>
      <c r="O1388" s="630">
        <f t="shared" si="67"/>
        <v>12</v>
      </c>
      <c r="P1388" s="631" t="str">
        <f t="shared" si="68"/>
        <v>Gastos_com_Pessoal</v>
      </c>
    </row>
    <row r="1389" spans="1:16" hidden="1" x14ac:dyDescent="0.2">
      <c r="A1389" s="622">
        <f>IF(B1389="","",COUNT('Diário 3º PA'!$A$4:$A$4242)+COUNT('Diário 4º PA'!$A$4:$A$2224)+COUNT('Diário 5º PA'!$A$4:$A$5221)+ROW()-3)</f>
        <v>7640</v>
      </c>
      <c r="B1389" s="641">
        <v>44902</v>
      </c>
      <c r="C1389" s="638">
        <v>44866</v>
      </c>
      <c r="D1389" s="626" t="s">
        <v>115</v>
      </c>
      <c r="E1389" s="626" t="s">
        <v>230</v>
      </c>
      <c r="F1389" s="639">
        <v>1030.3900000000001</v>
      </c>
      <c r="G1389" s="626" t="s">
        <v>9328</v>
      </c>
      <c r="H1389" s="626" t="s">
        <v>135</v>
      </c>
      <c r="I1389" s="627" t="s">
        <v>9329</v>
      </c>
      <c r="J1389" s="629" t="s">
        <v>704</v>
      </c>
      <c r="K1389" s="634" t="s">
        <v>704</v>
      </c>
      <c r="L1389" s="634">
        <v>27903865</v>
      </c>
      <c r="M1389" s="659">
        <v>44902</v>
      </c>
      <c r="N1389" s="630">
        <f t="shared" si="66"/>
        <v>12</v>
      </c>
      <c r="O1389" s="630">
        <f t="shared" si="67"/>
        <v>11</v>
      </c>
      <c r="P1389" s="631" t="str">
        <f t="shared" si="68"/>
        <v>Gastos_Gerais</v>
      </c>
    </row>
    <row r="1390" spans="1:16" hidden="1" x14ac:dyDescent="0.2">
      <c r="A1390" s="622">
        <f>IF(B1390="","",COUNT('Diário 3º PA'!$A$4:$A$4242)+COUNT('Diário 4º PA'!$A$4:$A$2224)+COUNT('Diário 5º PA'!$A$4:$A$5221)+ROW()-3)</f>
        <v>7641</v>
      </c>
      <c r="B1390" s="641">
        <v>44902</v>
      </c>
      <c r="C1390" s="638">
        <v>44866</v>
      </c>
      <c r="D1390" s="626" t="s">
        <v>115</v>
      </c>
      <c r="E1390" s="626" t="s">
        <v>230</v>
      </c>
      <c r="F1390" s="639">
        <v>486.86</v>
      </c>
      <c r="G1390" s="626" t="s">
        <v>9330</v>
      </c>
      <c r="H1390" s="626" t="s">
        <v>132</v>
      </c>
      <c r="I1390" s="627" t="s">
        <v>9329</v>
      </c>
      <c r="J1390" s="629" t="s">
        <v>704</v>
      </c>
      <c r="K1390" s="634" t="s">
        <v>704</v>
      </c>
      <c r="L1390" s="634">
        <v>27903863</v>
      </c>
      <c r="M1390" s="659">
        <v>44902</v>
      </c>
      <c r="N1390" s="630">
        <f t="shared" si="66"/>
        <v>12</v>
      </c>
      <c r="O1390" s="630">
        <f t="shared" si="67"/>
        <v>11</v>
      </c>
      <c r="P1390" s="631" t="str">
        <f t="shared" si="68"/>
        <v>Gastos_Gerais</v>
      </c>
    </row>
    <row r="1391" spans="1:16" ht="24" hidden="1" x14ac:dyDescent="0.2">
      <c r="A1391" s="622">
        <f>IF(B1391="","",COUNT('Diário 3º PA'!$A$4:$A$4242)+COUNT('Diário 4º PA'!$A$4:$A$2224)+COUNT('Diário 5º PA'!$A$4:$A$5221)+ROW()-3)</f>
        <v>7642</v>
      </c>
      <c r="B1391" s="641">
        <v>44902</v>
      </c>
      <c r="C1391" s="638">
        <v>44866</v>
      </c>
      <c r="D1391" s="633" t="s">
        <v>115</v>
      </c>
      <c r="E1391" s="626" t="s">
        <v>300</v>
      </c>
      <c r="F1391" s="639">
        <v>418</v>
      </c>
      <c r="G1391" s="633" t="s">
        <v>9331</v>
      </c>
      <c r="H1391" s="633" t="s">
        <v>128</v>
      </c>
      <c r="I1391" s="633" t="s">
        <v>2752</v>
      </c>
      <c r="J1391" s="629" t="s">
        <v>704</v>
      </c>
      <c r="K1391" s="657" t="s">
        <v>428</v>
      </c>
      <c r="L1391" s="657">
        <v>23821</v>
      </c>
      <c r="M1391" s="656">
        <v>44896</v>
      </c>
      <c r="N1391" s="630">
        <f t="shared" si="66"/>
        <v>12</v>
      </c>
      <c r="O1391" s="630">
        <f t="shared" si="67"/>
        <v>11</v>
      </c>
      <c r="P1391" s="631" t="str">
        <f t="shared" si="68"/>
        <v>Gastos_Gerais</v>
      </c>
    </row>
    <row r="1392" spans="1:16" ht="24" hidden="1" x14ac:dyDescent="0.2">
      <c r="A1392" s="622">
        <f>IF(B1392="","",COUNT('Diário 3º PA'!$A$4:$A$4242)+COUNT('Diário 4º PA'!$A$4:$A$2224)+COUNT('Diário 5º PA'!$A$4:$A$5221)+ROW()-3)</f>
        <v>7643</v>
      </c>
      <c r="B1392" s="641">
        <v>44902</v>
      </c>
      <c r="C1392" s="638">
        <v>44896</v>
      </c>
      <c r="D1392" s="633" t="s">
        <v>115</v>
      </c>
      <c r="E1392" s="626" t="s">
        <v>300</v>
      </c>
      <c r="F1392" s="639">
        <v>252.44</v>
      </c>
      <c r="G1392" s="633" t="s">
        <v>9332</v>
      </c>
      <c r="H1392" s="626" t="s">
        <v>128</v>
      </c>
      <c r="I1392" s="627" t="s">
        <v>5278</v>
      </c>
      <c r="J1392" s="629" t="s">
        <v>704</v>
      </c>
      <c r="K1392" s="635" t="s">
        <v>428</v>
      </c>
      <c r="L1392" s="634">
        <v>2465</v>
      </c>
      <c r="M1392" s="641">
        <v>44900</v>
      </c>
      <c r="N1392" s="630">
        <f t="shared" si="66"/>
        <v>12</v>
      </c>
      <c r="O1392" s="630">
        <f t="shared" si="67"/>
        <v>12</v>
      </c>
      <c r="P1392" s="631" t="str">
        <f t="shared" si="68"/>
        <v>Gastos_Gerais</v>
      </c>
    </row>
    <row r="1393" spans="1:16" ht="36" hidden="1" x14ac:dyDescent="0.2">
      <c r="A1393" s="622">
        <f>IF(B1393="","",COUNT('Diário 3º PA'!$A$4:$A$4242)+COUNT('Diário 4º PA'!$A$4:$A$2224)+COUNT('Diário 5º PA'!$A$4:$A$5221)+ROW()-3)</f>
        <v>7644</v>
      </c>
      <c r="B1393" s="641">
        <v>44902</v>
      </c>
      <c r="C1393" s="638">
        <v>44896</v>
      </c>
      <c r="D1393" s="633" t="s">
        <v>115</v>
      </c>
      <c r="E1393" s="626" t="s">
        <v>318</v>
      </c>
      <c r="F1393" s="639">
        <v>386.34</v>
      </c>
      <c r="G1393" s="626" t="s">
        <v>9333</v>
      </c>
      <c r="H1393" s="626" t="s">
        <v>136</v>
      </c>
      <c r="I1393" s="627" t="s">
        <v>9334</v>
      </c>
      <c r="J1393" s="629" t="s">
        <v>704</v>
      </c>
      <c r="K1393" s="635" t="s">
        <v>428</v>
      </c>
      <c r="L1393" s="634">
        <v>57156</v>
      </c>
      <c r="M1393" s="641">
        <v>44902</v>
      </c>
      <c r="N1393" s="630">
        <f t="shared" si="66"/>
        <v>12</v>
      </c>
      <c r="O1393" s="630">
        <f t="shared" si="67"/>
        <v>12</v>
      </c>
      <c r="P1393" s="631" t="str">
        <f t="shared" si="68"/>
        <v>Gastos_Gerais</v>
      </c>
    </row>
    <row r="1394" spans="1:16" ht="36" hidden="1" x14ac:dyDescent="0.2">
      <c r="A1394" s="622">
        <f>IF(B1394="","",COUNT('Diário 3º PA'!$A$4:$A$4242)+COUNT('Diário 4º PA'!$A$4:$A$2224)+COUNT('Diário 5º PA'!$A$4:$A$5221)+ROW()-3)</f>
        <v>7645</v>
      </c>
      <c r="B1394" s="641">
        <v>44902</v>
      </c>
      <c r="C1394" s="638">
        <v>44896</v>
      </c>
      <c r="D1394" s="633" t="s">
        <v>115</v>
      </c>
      <c r="E1394" s="626" t="s">
        <v>318</v>
      </c>
      <c r="F1394" s="639">
        <v>242.31</v>
      </c>
      <c r="G1394" s="626" t="s">
        <v>9333</v>
      </c>
      <c r="H1394" s="626" t="s">
        <v>131</v>
      </c>
      <c r="I1394" s="627" t="s">
        <v>9335</v>
      </c>
      <c r="J1394" s="634" t="s">
        <v>1464</v>
      </c>
      <c r="K1394" s="635" t="s">
        <v>428</v>
      </c>
      <c r="L1394" s="634">
        <v>9962</v>
      </c>
      <c r="M1394" s="641">
        <v>44902</v>
      </c>
      <c r="N1394" s="630">
        <f t="shared" si="66"/>
        <v>12</v>
      </c>
      <c r="O1394" s="630">
        <f t="shared" si="67"/>
        <v>12</v>
      </c>
      <c r="P1394" s="631" t="str">
        <f t="shared" si="68"/>
        <v>Gastos_Gerais</v>
      </c>
    </row>
    <row r="1395" spans="1:16" ht="48" hidden="1" x14ac:dyDescent="0.2">
      <c r="A1395" s="622">
        <f>IF(B1395="","",COUNT('Diário 3º PA'!$A$4:$A$4242)+COUNT('Diário 4º PA'!$A$4:$A$2224)+COUNT('Diário 5º PA'!$A$4:$A$5221)+ROW()-3)</f>
        <v>7646</v>
      </c>
      <c r="B1395" s="641">
        <v>44902</v>
      </c>
      <c r="C1395" s="638">
        <v>44896</v>
      </c>
      <c r="D1395" s="633" t="s">
        <v>115</v>
      </c>
      <c r="E1395" s="626" t="s">
        <v>318</v>
      </c>
      <c r="F1395" s="639">
        <v>682.4</v>
      </c>
      <c r="G1395" s="626" t="s">
        <v>9336</v>
      </c>
      <c r="H1395" s="626" t="s">
        <v>131</v>
      </c>
      <c r="I1395" s="627" t="s">
        <v>9337</v>
      </c>
      <c r="J1395" s="634" t="s">
        <v>1464</v>
      </c>
      <c r="K1395" s="635" t="s">
        <v>428</v>
      </c>
      <c r="L1395" s="634">
        <v>4810</v>
      </c>
      <c r="M1395" s="641">
        <v>44902</v>
      </c>
      <c r="N1395" s="630">
        <f t="shared" si="66"/>
        <v>12</v>
      </c>
      <c r="O1395" s="630">
        <f t="shared" si="67"/>
        <v>12</v>
      </c>
      <c r="P1395" s="631" t="str">
        <f t="shared" si="68"/>
        <v>Gastos_Gerais</v>
      </c>
    </row>
    <row r="1396" spans="1:16" ht="36" hidden="1" x14ac:dyDescent="0.2">
      <c r="A1396" s="622">
        <f>IF(B1396="","",COUNT('Diário 3º PA'!$A$4:$A$4242)+COUNT('Diário 4º PA'!$A$4:$A$2224)+COUNT('Diário 5º PA'!$A$4:$A$5221)+ROW()-3)</f>
        <v>7647</v>
      </c>
      <c r="B1396" s="641">
        <v>44902</v>
      </c>
      <c r="C1396" s="658">
        <v>44866</v>
      </c>
      <c r="D1396" s="633" t="s">
        <v>115</v>
      </c>
      <c r="E1396" s="626" t="s">
        <v>268</v>
      </c>
      <c r="F1396" s="639">
        <v>360</v>
      </c>
      <c r="G1396" s="626" t="s">
        <v>5357</v>
      </c>
      <c r="H1396" s="626" t="s">
        <v>132</v>
      </c>
      <c r="I1396" s="627" t="s">
        <v>1033</v>
      </c>
      <c r="J1396" s="629" t="s">
        <v>704</v>
      </c>
      <c r="K1396" s="635" t="s">
        <v>428</v>
      </c>
      <c r="L1396" s="634" t="s">
        <v>9338</v>
      </c>
      <c r="M1396" s="641">
        <v>44902</v>
      </c>
      <c r="N1396" s="630">
        <f t="shared" si="66"/>
        <v>12</v>
      </c>
      <c r="O1396" s="630">
        <f t="shared" si="67"/>
        <v>11</v>
      </c>
      <c r="P1396" s="631" t="str">
        <f t="shared" si="68"/>
        <v>Gastos_Gerais</v>
      </c>
    </row>
    <row r="1397" spans="1:16" ht="48" hidden="1" x14ac:dyDescent="0.2">
      <c r="A1397" s="622">
        <f>IF(B1397="","",COUNT('Diário 3º PA'!$A$4:$A$4242)+COUNT('Diário 4º PA'!$A$4:$A$2224)+COUNT('Diário 5º PA'!$A$4:$A$5221)+ROW()-3)</f>
        <v>7648</v>
      </c>
      <c r="B1397" s="641">
        <v>44902</v>
      </c>
      <c r="C1397" s="642">
        <v>44896</v>
      </c>
      <c r="D1397" s="633" t="s">
        <v>115</v>
      </c>
      <c r="E1397" s="633" t="s">
        <v>352</v>
      </c>
      <c r="F1397" s="639">
        <v>720.9</v>
      </c>
      <c r="G1397" s="626" t="s">
        <v>9339</v>
      </c>
      <c r="H1397" s="626" t="s">
        <v>138</v>
      </c>
      <c r="I1397" s="627" t="s">
        <v>9340</v>
      </c>
      <c r="J1397" s="629" t="s">
        <v>704</v>
      </c>
      <c r="K1397" s="635" t="s">
        <v>428</v>
      </c>
      <c r="L1397" s="634">
        <v>2728</v>
      </c>
      <c r="M1397" s="641">
        <v>44879</v>
      </c>
      <c r="N1397" s="630">
        <f t="shared" si="66"/>
        <v>12</v>
      </c>
      <c r="O1397" s="630">
        <f t="shared" si="67"/>
        <v>12</v>
      </c>
      <c r="P1397" s="631" t="str">
        <f t="shared" si="68"/>
        <v>Gastos_Gerais</v>
      </c>
    </row>
    <row r="1398" spans="1:16" ht="48" hidden="1" x14ac:dyDescent="0.2">
      <c r="A1398" s="622">
        <f>IF(B1398="","",COUNT('Diário 3º PA'!$A$4:$A$4242)+COUNT('Diário 4º PA'!$A$4:$A$2224)+COUNT('Diário 5º PA'!$A$4:$A$5221)+ROW()-3)</f>
        <v>7649</v>
      </c>
      <c r="B1398" s="641">
        <v>44902</v>
      </c>
      <c r="C1398" s="642">
        <v>44866</v>
      </c>
      <c r="D1398" s="626" t="s">
        <v>104</v>
      </c>
      <c r="E1398" s="626" t="s">
        <v>199</v>
      </c>
      <c r="F1398" s="639">
        <v>5320</v>
      </c>
      <c r="G1398" s="626" t="s">
        <v>6113</v>
      </c>
      <c r="H1398" s="626" t="s">
        <v>127</v>
      </c>
      <c r="I1398" s="627" t="s">
        <v>634</v>
      </c>
      <c r="J1398" s="629" t="s">
        <v>704</v>
      </c>
      <c r="K1398" s="634" t="s">
        <v>704</v>
      </c>
      <c r="L1398" s="635">
        <v>60010</v>
      </c>
      <c r="M1398" s="656">
        <v>44902</v>
      </c>
      <c r="N1398" s="630">
        <f t="shared" si="66"/>
        <v>12</v>
      </c>
      <c r="O1398" s="630">
        <f t="shared" si="67"/>
        <v>11</v>
      </c>
      <c r="P1398" s="631" t="str">
        <f t="shared" si="68"/>
        <v>Gastos_com_Pessoal</v>
      </c>
    </row>
    <row r="1399" spans="1:16" ht="36" hidden="1" x14ac:dyDescent="0.2">
      <c r="A1399" s="622">
        <f>IF(B1399="","",COUNT('Diário 3º PA'!$A$4:$A$4242)+COUNT('Diário 4º PA'!$A$4:$A$2224)+COUNT('Diário 5º PA'!$A$4:$A$5221)+ROW()-3)</f>
        <v>7650</v>
      </c>
      <c r="B1399" s="641">
        <v>44902</v>
      </c>
      <c r="C1399" s="658">
        <v>44866</v>
      </c>
      <c r="D1399" s="633" t="s">
        <v>115</v>
      </c>
      <c r="E1399" s="626" t="s">
        <v>268</v>
      </c>
      <c r="F1399" s="639">
        <v>394.84</v>
      </c>
      <c r="G1399" s="626" t="s">
        <v>5341</v>
      </c>
      <c r="H1399" s="626" t="s">
        <v>138</v>
      </c>
      <c r="I1399" s="627" t="s">
        <v>1033</v>
      </c>
      <c r="J1399" s="629" t="s">
        <v>704</v>
      </c>
      <c r="K1399" s="635" t="s">
        <v>428</v>
      </c>
      <c r="L1399" s="634" t="s">
        <v>9341</v>
      </c>
      <c r="M1399" s="641">
        <v>44902</v>
      </c>
      <c r="N1399" s="630">
        <f t="shared" si="66"/>
        <v>12</v>
      </c>
      <c r="O1399" s="630">
        <f t="shared" si="67"/>
        <v>11</v>
      </c>
      <c r="P1399" s="631" t="str">
        <f t="shared" si="68"/>
        <v>Gastos_Gerais</v>
      </c>
    </row>
    <row r="1400" spans="1:16" ht="24" hidden="1" x14ac:dyDescent="0.2">
      <c r="A1400" s="622">
        <f>IF(B1400="","",COUNT('Diário 3º PA'!$A$4:$A$4242)+COUNT('Diário 4º PA'!$A$4:$A$2224)+COUNT('Diário 5º PA'!$A$4:$A$5221)+ROW()-3)</f>
        <v>7651</v>
      </c>
      <c r="B1400" s="641">
        <v>44902</v>
      </c>
      <c r="C1400" s="638">
        <v>44866</v>
      </c>
      <c r="D1400" s="626" t="s">
        <v>115</v>
      </c>
      <c r="E1400" s="626" t="s">
        <v>238</v>
      </c>
      <c r="F1400" s="639">
        <v>754.51</v>
      </c>
      <c r="G1400" s="626" t="s">
        <v>921</v>
      </c>
      <c r="H1400" s="626" t="s">
        <v>129</v>
      </c>
      <c r="I1400" s="627" t="s">
        <v>5380</v>
      </c>
      <c r="J1400" s="629" t="s">
        <v>704</v>
      </c>
      <c r="K1400" s="635" t="s">
        <v>705</v>
      </c>
      <c r="L1400" s="634" t="s">
        <v>9342</v>
      </c>
      <c r="M1400" s="641">
        <v>44901</v>
      </c>
      <c r="N1400" s="630">
        <f t="shared" si="66"/>
        <v>12</v>
      </c>
      <c r="O1400" s="630">
        <f t="shared" si="67"/>
        <v>11</v>
      </c>
      <c r="P1400" s="631" t="str">
        <f t="shared" si="68"/>
        <v>Gastos_Gerais</v>
      </c>
    </row>
    <row r="1401" spans="1:16" ht="48" hidden="1" x14ac:dyDescent="0.2">
      <c r="A1401" s="622">
        <f>IF(B1401="","",COUNT('Diário 3º PA'!$A$4:$A$4242)+COUNT('Diário 4º PA'!$A$4:$A$2224)+COUNT('Diário 5º PA'!$A$4:$A$5221)+ROW()-3)</f>
        <v>7652</v>
      </c>
      <c r="B1401" s="641">
        <v>44902</v>
      </c>
      <c r="C1401" s="642">
        <v>44866</v>
      </c>
      <c r="D1401" s="626" t="s">
        <v>104</v>
      </c>
      <c r="E1401" s="626" t="s">
        <v>199</v>
      </c>
      <c r="F1401" s="639">
        <v>5394</v>
      </c>
      <c r="G1401" s="626" t="s">
        <v>6145</v>
      </c>
      <c r="H1401" s="626" t="s">
        <v>127</v>
      </c>
      <c r="I1401" s="627" t="s">
        <v>634</v>
      </c>
      <c r="J1401" s="629" t="s">
        <v>704</v>
      </c>
      <c r="K1401" s="634" t="s">
        <v>704</v>
      </c>
      <c r="L1401" s="635">
        <v>57386</v>
      </c>
      <c r="M1401" s="659">
        <v>44902</v>
      </c>
      <c r="N1401" s="630">
        <f t="shared" si="66"/>
        <v>12</v>
      </c>
      <c r="O1401" s="630">
        <f t="shared" si="67"/>
        <v>11</v>
      </c>
      <c r="P1401" s="631" t="str">
        <f t="shared" si="68"/>
        <v>Gastos_com_Pessoal</v>
      </c>
    </row>
    <row r="1402" spans="1:16" ht="24" hidden="1" x14ac:dyDescent="0.2">
      <c r="A1402" s="622">
        <f>IF(B1402="","",COUNT('Diário 3º PA'!$A$4:$A$4242)+COUNT('Diário 4º PA'!$A$4:$A$2224)+COUNT('Diário 5º PA'!$A$4:$A$5221)+ROW()-3)</f>
        <v>7653</v>
      </c>
      <c r="B1402" s="641">
        <v>44902</v>
      </c>
      <c r="C1402" s="638">
        <v>44866</v>
      </c>
      <c r="D1402" s="626" t="s">
        <v>115</v>
      </c>
      <c r="E1402" s="626" t="s">
        <v>318</v>
      </c>
      <c r="F1402" s="639">
        <v>2187.1999999999998</v>
      </c>
      <c r="G1402" s="626" t="s">
        <v>9343</v>
      </c>
      <c r="H1402" s="626" t="s">
        <v>133</v>
      </c>
      <c r="I1402" s="627" t="s">
        <v>9344</v>
      </c>
      <c r="J1402" s="629" t="s">
        <v>704</v>
      </c>
      <c r="K1402" s="635" t="s">
        <v>428</v>
      </c>
      <c r="L1402" s="634">
        <v>3941</v>
      </c>
      <c r="M1402" s="641">
        <v>44893</v>
      </c>
      <c r="N1402" s="630">
        <f t="shared" si="66"/>
        <v>12</v>
      </c>
      <c r="O1402" s="630">
        <f t="shared" si="67"/>
        <v>11</v>
      </c>
      <c r="P1402" s="631" t="str">
        <f t="shared" si="68"/>
        <v>Gastos_Gerais</v>
      </c>
    </row>
    <row r="1403" spans="1:16" ht="36" hidden="1" x14ac:dyDescent="0.2">
      <c r="A1403" s="622">
        <f>IF(B1403="","",COUNT('Diário 3º PA'!$A$4:$A$4242)+COUNT('Diário 4º PA'!$A$4:$A$2224)+COUNT('Diário 5º PA'!$A$4:$A$5221)+ROW()-3)</f>
        <v>7654</v>
      </c>
      <c r="B1403" s="641">
        <v>44902</v>
      </c>
      <c r="C1403" s="658">
        <v>44866</v>
      </c>
      <c r="D1403" s="633" t="s">
        <v>115</v>
      </c>
      <c r="E1403" s="626" t="s">
        <v>268</v>
      </c>
      <c r="F1403" s="639">
        <v>450</v>
      </c>
      <c r="G1403" s="626" t="s">
        <v>6122</v>
      </c>
      <c r="H1403" s="626" t="s">
        <v>135</v>
      </c>
      <c r="I1403" s="627" t="s">
        <v>1033</v>
      </c>
      <c r="J1403" s="629" t="s">
        <v>704</v>
      </c>
      <c r="K1403" s="635" t="s">
        <v>428</v>
      </c>
      <c r="L1403" s="634" t="s">
        <v>9345</v>
      </c>
      <c r="M1403" s="641">
        <v>44889</v>
      </c>
      <c r="N1403" s="630">
        <f t="shared" si="66"/>
        <v>12</v>
      </c>
      <c r="O1403" s="630">
        <f t="shared" si="67"/>
        <v>11</v>
      </c>
      <c r="P1403" s="631" t="str">
        <f t="shared" si="68"/>
        <v>Gastos_Gerais</v>
      </c>
    </row>
    <row r="1404" spans="1:16" hidden="1" x14ac:dyDescent="0.2">
      <c r="A1404" s="622">
        <f>IF(B1404="","",COUNT('Diário 3º PA'!$A$4:$A$4242)+COUNT('Diário 4º PA'!$A$4:$A$2224)+COUNT('Diário 5º PA'!$A$4:$A$5221)+ROW()-3)</f>
        <v>7655</v>
      </c>
      <c r="B1404" s="641">
        <v>44902</v>
      </c>
      <c r="C1404" s="658">
        <v>44866</v>
      </c>
      <c r="D1404" s="633" t="s">
        <v>115</v>
      </c>
      <c r="E1404" s="633" t="s">
        <v>238</v>
      </c>
      <c r="F1404" s="639">
        <v>299</v>
      </c>
      <c r="G1404" s="633" t="s">
        <v>1663</v>
      </c>
      <c r="H1404" s="627" t="s">
        <v>658</v>
      </c>
      <c r="I1404" s="627" t="s">
        <v>659</v>
      </c>
      <c r="J1404" s="629" t="s">
        <v>704</v>
      </c>
      <c r="K1404" s="634" t="s">
        <v>704</v>
      </c>
      <c r="L1404" s="657" t="s">
        <v>9346</v>
      </c>
      <c r="M1404" s="641">
        <v>44902</v>
      </c>
      <c r="N1404" s="630">
        <f t="shared" si="66"/>
        <v>12</v>
      </c>
      <c r="O1404" s="630">
        <f t="shared" si="67"/>
        <v>11</v>
      </c>
      <c r="P1404" s="631" t="str">
        <f t="shared" si="68"/>
        <v>Gastos_Gerais</v>
      </c>
    </row>
    <row r="1405" spans="1:16" ht="36" hidden="1" x14ac:dyDescent="0.2">
      <c r="A1405" s="622">
        <f>IF(B1405="","",COUNT('Diário 3º PA'!$A$4:$A$4242)+COUNT('Diário 4º PA'!$A$4:$A$2224)+COUNT('Diário 5º PA'!$A$4:$A$5221)+ROW()-3)</f>
        <v>7656</v>
      </c>
      <c r="B1405" s="641">
        <v>44902</v>
      </c>
      <c r="C1405" s="638">
        <v>44866</v>
      </c>
      <c r="D1405" s="633" t="s">
        <v>115</v>
      </c>
      <c r="E1405" s="633" t="s">
        <v>268</v>
      </c>
      <c r="F1405" s="639">
        <v>330</v>
      </c>
      <c r="G1405" s="626" t="s">
        <v>6059</v>
      </c>
      <c r="H1405" s="633" t="s">
        <v>130</v>
      </c>
      <c r="I1405" s="633" t="s">
        <v>3586</v>
      </c>
      <c r="J1405" s="629" t="s">
        <v>704</v>
      </c>
      <c r="K1405" s="657" t="s">
        <v>428</v>
      </c>
      <c r="L1405" s="657">
        <v>2022125</v>
      </c>
      <c r="M1405" s="659">
        <v>44894</v>
      </c>
      <c r="N1405" s="630">
        <f t="shared" si="66"/>
        <v>12</v>
      </c>
      <c r="O1405" s="630">
        <f t="shared" si="67"/>
        <v>11</v>
      </c>
      <c r="P1405" s="631" t="str">
        <f t="shared" si="68"/>
        <v>Gastos_Gerais</v>
      </c>
    </row>
    <row r="1406" spans="1:16" ht="24" hidden="1" x14ac:dyDescent="0.2">
      <c r="A1406" s="622">
        <f>IF(B1406="","",COUNT('Diário 3º PA'!$A$4:$A$4242)+COUNT('Diário 4º PA'!$A$4:$A$2224)+COUNT('Diário 5º PA'!$A$4:$A$5221)+ROW()-3)</f>
        <v>7657</v>
      </c>
      <c r="B1406" s="641">
        <v>44902</v>
      </c>
      <c r="C1406" s="638">
        <v>44866</v>
      </c>
      <c r="D1406" s="626" t="s">
        <v>115</v>
      </c>
      <c r="E1406" s="626" t="s">
        <v>308</v>
      </c>
      <c r="F1406" s="639">
        <v>1497.97</v>
      </c>
      <c r="G1406" s="626" t="s">
        <v>5981</v>
      </c>
      <c r="H1406" s="626" t="s">
        <v>133</v>
      </c>
      <c r="I1406" s="627" t="s">
        <v>1821</v>
      </c>
      <c r="J1406" s="629" t="s">
        <v>704</v>
      </c>
      <c r="K1406" s="657" t="s">
        <v>428</v>
      </c>
      <c r="L1406" s="634">
        <v>18252</v>
      </c>
      <c r="M1406" s="641">
        <v>44876</v>
      </c>
      <c r="N1406" s="630">
        <f t="shared" si="66"/>
        <v>12</v>
      </c>
      <c r="O1406" s="630">
        <f t="shared" si="67"/>
        <v>11</v>
      </c>
      <c r="P1406" s="631" t="str">
        <f t="shared" si="68"/>
        <v>Gastos_Gerais</v>
      </c>
    </row>
    <row r="1407" spans="1:16" ht="48" hidden="1" x14ac:dyDescent="0.2">
      <c r="A1407" s="622">
        <f>IF(B1407="","",COUNT('Diário 3º PA'!$A$4:$A$4242)+COUNT('Diário 4º PA'!$A$4:$A$2224)+COUNT('Diário 5º PA'!$A$4:$A$5221)+ROW()-3)</f>
        <v>7658</v>
      </c>
      <c r="B1407" s="641">
        <v>44902</v>
      </c>
      <c r="C1407" s="638">
        <v>44866</v>
      </c>
      <c r="D1407" s="626" t="s">
        <v>104</v>
      </c>
      <c r="E1407" s="626" t="s">
        <v>199</v>
      </c>
      <c r="F1407" s="639">
        <v>35</v>
      </c>
      <c r="G1407" s="633" t="s">
        <v>3663</v>
      </c>
      <c r="H1407" s="633" t="s">
        <v>127</v>
      </c>
      <c r="I1407" s="633" t="s">
        <v>634</v>
      </c>
      <c r="J1407" s="629" t="s">
        <v>704</v>
      </c>
      <c r="K1407" s="634" t="s">
        <v>704</v>
      </c>
      <c r="L1407" s="657">
        <v>58420</v>
      </c>
      <c r="M1407" s="641">
        <v>44902</v>
      </c>
      <c r="N1407" s="630">
        <f t="shared" si="66"/>
        <v>12</v>
      </c>
      <c r="O1407" s="630">
        <f t="shared" si="67"/>
        <v>11</v>
      </c>
      <c r="P1407" s="631" t="str">
        <f t="shared" si="68"/>
        <v>Gastos_com_Pessoal</v>
      </c>
    </row>
    <row r="1408" spans="1:16" ht="24" hidden="1" x14ac:dyDescent="0.2">
      <c r="A1408" s="622">
        <f>IF(B1408="","",COUNT('Diário 3º PA'!$A$4:$A$4242)+COUNT('Diário 4º PA'!$A$4:$A$2224)+COUNT('Diário 5º PA'!$A$4:$A$5221)+ROW()-3)</f>
        <v>7659</v>
      </c>
      <c r="B1408" s="641">
        <v>44902</v>
      </c>
      <c r="C1408" s="638">
        <v>44866</v>
      </c>
      <c r="D1408" s="633" t="s">
        <v>115</v>
      </c>
      <c r="E1408" s="626" t="s">
        <v>356</v>
      </c>
      <c r="F1408" s="639">
        <v>389</v>
      </c>
      <c r="G1408" s="627" t="s">
        <v>9347</v>
      </c>
      <c r="H1408" s="626" t="s">
        <v>130</v>
      </c>
      <c r="I1408" s="627" t="s">
        <v>9348</v>
      </c>
      <c r="J1408" s="629" t="s">
        <v>704</v>
      </c>
      <c r="K1408" s="657" t="s">
        <v>428</v>
      </c>
      <c r="L1408" s="634">
        <v>2022784</v>
      </c>
      <c r="M1408" s="641">
        <v>44875</v>
      </c>
      <c r="N1408" s="630">
        <f t="shared" si="66"/>
        <v>12</v>
      </c>
      <c r="O1408" s="630">
        <f t="shared" si="67"/>
        <v>11</v>
      </c>
      <c r="P1408" s="631" t="str">
        <f t="shared" si="68"/>
        <v>Gastos_Gerais</v>
      </c>
    </row>
    <row r="1409" spans="1:16" ht="24" x14ac:dyDescent="0.2">
      <c r="A1409" s="622">
        <f>IF(B1409="","",COUNT('Diário 3º PA'!$A$4:$A$4242)+COUNT('Diário 4º PA'!$A$4:$A$2224)+COUNT('Diário 5º PA'!$A$4:$A$5221)+ROW()-3)</f>
        <v>7660</v>
      </c>
      <c r="B1409" s="641">
        <v>44902</v>
      </c>
      <c r="C1409" s="638">
        <v>44866</v>
      </c>
      <c r="D1409" s="633" t="s">
        <v>115</v>
      </c>
      <c r="E1409" s="633" t="s">
        <v>232</v>
      </c>
      <c r="F1409" s="639">
        <v>1437.98</v>
      </c>
      <c r="G1409" s="633" t="s">
        <v>3432</v>
      </c>
      <c r="H1409" s="627" t="s">
        <v>140</v>
      </c>
      <c r="I1409" s="627" t="s">
        <v>6098</v>
      </c>
      <c r="J1409" s="629" t="s">
        <v>704</v>
      </c>
      <c r="K1409" s="635" t="s">
        <v>6119</v>
      </c>
      <c r="L1409" s="634">
        <v>2722479001</v>
      </c>
      <c r="M1409" s="659">
        <v>44902</v>
      </c>
      <c r="N1409" s="630">
        <f t="shared" si="66"/>
        <v>12</v>
      </c>
      <c r="O1409" s="630">
        <f t="shared" si="67"/>
        <v>11</v>
      </c>
      <c r="P1409" s="631" t="str">
        <f t="shared" si="68"/>
        <v>Gastos_Gerais</v>
      </c>
    </row>
    <row r="1410" spans="1:16" ht="36" hidden="1" x14ac:dyDescent="0.2">
      <c r="A1410" s="622">
        <f>IF(B1410="","",COUNT('Diário 3º PA'!$A$4:$A$4242)+COUNT('Diário 4º PA'!$A$4:$A$2224)+COUNT('Diário 5º PA'!$A$4:$A$5221)+ROW()-3)</f>
        <v>7661</v>
      </c>
      <c r="B1410" s="641">
        <v>44902</v>
      </c>
      <c r="C1410" s="658">
        <v>44866</v>
      </c>
      <c r="D1410" s="633" t="s">
        <v>115</v>
      </c>
      <c r="E1410" s="626" t="s">
        <v>268</v>
      </c>
      <c r="F1410" s="639">
        <v>491.32</v>
      </c>
      <c r="G1410" s="626" t="s">
        <v>5348</v>
      </c>
      <c r="H1410" s="626" t="s">
        <v>131</v>
      </c>
      <c r="I1410" s="627" t="s">
        <v>1033</v>
      </c>
      <c r="J1410" s="629" t="s">
        <v>704</v>
      </c>
      <c r="K1410" s="635" t="s">
        <v>428</v>
      </c>
      <c r="L1410" s="634" t="s">
        <v>9349</v>
      </c>
      <c r="M1410" s="641">
        <v>44889</v>
      </c>
      <c r="N1410" s="630">
        <f t="shared" si="66"/>
        <v>12</v>
      </c>
      <c r="O1410" s="630">
        <f t="shared" si="67"/>
        <v>11</v>
      </c>
      <c r="P1410" s="631" t="str">
        <f t="shared" si="68"/>
        <v>Gastos_Gerais</v>
      </c>
    </row>
    <row r="1411" spans="1:16" ht="24" hidden="1" x14ac:dyDescent="0.2">
      <c r="A1411" s="622">
        <f>IF(B1411="","",COUNT('Diário 3º PA'!$A$4:$A$4242)+COUNT('Diário 4º PA'!$A$4:$A$2224)+COUNT('Diário 5º PA'!$A$4:$A$5221)+ROW()-3)</f>
        <v>7662</v>
      </c>
      <c r="B1411" s="641">
        <v>44902</v>
      </c>
      <c r="C1411" s="638">
        <v>44866</v>
      </c>
      <c r="D1411" s="626" t="s">
        <v>115</v>
      </c>
      <c r="E1411" s="626" t="s">
        <v>238</v>
      </c>
      <c r="F1411" s="639">
        <v>683.32</v>
      </c>
      <c r="G1411" s="633" t="s">
        <v>921</v>
      </c>
      <c r="H1411" s="633" t="s">
        <v>132</v>
      </c>
      <c r="I1411" s="627" t="s">
        <v>5380</v>
      </c>
      <c r="J1411" s="629" t="s">
        <v>704</v>
      </c>
      <c r="K1411" s="635" t="s">
        <v>705</v>
      </c>
      <c r="L1411" s="634" t="s">
        <v>9350</v>
      </c>
      <c r="M1411" s="641">
        <v>44901</v>
      </c>
      <c r="N1411" s="630">
        <f t="shared" si="66"/>
        <v>12</v>
      </c>
      <c r="O1411" s="630">
        <f t="shared" si="67"/>
        <v>11</v>
      </c>
      <c r="P1411" s="631" t="str">
        <f t="shared" si="68"/>
        <v>Gastos_Gerais</v>
      </c>
    </row>
    <row r="1412" spans="1:16" ht="24" hidden="1" x14ac:dyDescent="0.2">
      <c r="A1412" s="622">
        <f>IF(B1412="","",COUNT('Diário 3º PA'!$A$4:$A$4242)+COUNT('Diário 4º PA'!$A$4:$A$2224)+COUNT('Diário 5º PA'!$A$4:$A$5221)+ROW()-3)</f>
        <v>7663</v>
      </c>
      <c r="B1412" s="641">
        <v>44902</v>
      </c>
      <c r="C1412" s="638">
        <v>44866</v>
      </c>
      <c r="D1412" s="626" t="s">
        <v>115</v>
      </c>
      <c r="E1412" s="626" t="s">
        <v>238</v>
      </c>
      <c r="F1412" s="639">
        <v>745.02</v>
      </c>
      <c r="G1412" s="626" t="s">
        <v>921</v>
      </c>
      <c r="H1412" s="626" t="s">
        <v>131</v>
      </c>
      <c r="I1412" s="627" t="s">
        <v>5380</v>
      </c>
      <c r="J1412" s="629" t="s">
        <v>704</v>
      </c>
      <c r="K1412" s="635" t="s">
        <v>705</v>
      </c>
      <c r="L1412" s="634" t="s">
        <v>9350</v>
      </c>
      <c r="M1412" s="641">
        <v>44901</v>
      </c>
      <c r="N1412" s="630">
        <f t="shared" si="66"/>
        <v>12</v>
      </c>
      <c r="O1412" s="630">
        <f t="shared" si="67"/>
        <v>11</v>
      </c>
      <c r="P1412" s="631" t="str">
        <f t="shared" si="68"/>
        <v>Gastos_Gerais</v>
      </c>
    </row>
    <row r="1413" spans="1:16" ht="36" hidden="1" x14ac:dyDescent="0.2">
      <c r="A1413" s="622">
        <f>IF(B1413="","",COUNT('Diário 3º PA'!$A$4:$A$4242)+COUNT('Diário 4º PA'!$A$4:$A$2224)+COUNT('Diário 5º PA'!$A$4:$A$5221)+ROW()-3)</f>
        <v>7664</v>
      </c>
      <c r="B1413" s="641">
        <v>44902</v>
      </c>
      <c r="C1413" s="658">
        <v>44866</v>
      </c>
      <c r="D1413" s="633" t="s">
        <v>115</v>
      </c>
      <c r="E1413" s="626" t="s">
        <v>268</v>
      </c>
      <c r="F1413" s="639">
        <v>450</v>
      </c>
      <c r="G1413" s="626" t="s">
        <v>4743</v>
      </c>
      <c r="H1413" s="626" t="s">
        <v>136</v>
      </c>
      <c r="I1413" s="627" t="s">
        <v>1033</v>
      </c>
      <c r="J1413" s="629" t="s">
        <v>704</v>
      </c>
      <c r="K1413" s="635" t="s">
        <v>428</v>
      </c>
      <c r="L1413" s="634" t="s">
        <v>9351</v>
      </c>
      <c r="M1413" s="641">
        <v>44902</v>
      </c>
      <c r="N1413" s="630">
        <f t="shared" ref="N1413:N1476" si="69">IF(B1413=0,0,IF(YEAR(B1413)=$O$1,MONTH(B1413)-$N$1+1,(YEAR(B1413)-$O$1)*12-$N$1+1+MONTH(B1413)))</f>
        <v>12</v>
      </c>
      <c r="O1413" s="630">
        <f t="shared" ref="O1413:O1476" si="70">IF(C1413=0,0,IF(YEAR(C1413)=$O$1,MONTH(C1413)-$N$1+1,(YEAR(C1413)-$O$1)*12-$N$1+1+MONTH(C1413)))</f>
        <v>11</v>
      </c>
      <c r="P1413" s="631" t="str">
        <f t="shared" ref="P1413:P1476" si="71">SUBSTITUTE(D1413," ","_")</f>
        <v>Gastos_Gerais</v>
      </c>
    </row>
    <row r="1414" spans="1:16" ht="36" hidden="1" x14ac:dyDescent="0.2">
      <c r="A1414" s="622">
        <f>IF(B1414="","",COUNT('Diário 3º PA'!$A$4:$A$4242)+COUNT('Diário 4º PA'!$A$4:$A$2224)+COUNT('Diário 5º PA'!$A$4:$A$5221)+ROW()-3)</f>
        <v>7665</v>
      </c>
      <c r="B1414" s="641">
        <v>44902</v>
      </c>
      <c r="C1414" s="658">
        <v>44896</v>
      </c>
      <c r="D1414" s="633" t="s">
        <v>115</v>
      </c>
      <c r="E1414" s="633" t="s">
        <v>354</v>
      </c>
      <c r="F1414" s="639">
        <v>96146.880000000005</v>
      </c>
      <c r="G1414" s="633" t="s">
        <v>9352</v>
      </c>
      <c r="H1414" s="633" t="s">
        <v>136</v>
      </c>
      <c r="I1414" s="633" t="s">
        <v>4639</v>
      </c>
      <c r="J1414" s="629" t="s">
        <v>704</v>
      </c>
      <c r="K1414" s="657" t="s">
        <v>428</v>
      </c>
      <c r="L1414" s="657">
        <v>202264</v>
      </c>
      <c r="M1414" s="656">
        <v>44901</v>
      </c>
      <c r="N1414" s="630">
        <f t="shared" si="69"/>
        <v>12</v>
      </c>
      <c r="O1414" s="630">
        <f t="shared" si="70"/>
        <v>12</v>
      </c>
      <c r="P1414" s="631" t="str">
        <f t="shared" si="71"/>
        <v>Gastos_Gerais</v>
      </c>
    </row>
    <row r="1415" spans="1:16" ht="25.5" hidden="1" x14ac:dyDescent="0.2">
      <c r="A1415" s="622">
        <f>IF(B1415="","",COUNT('Diário 3º PA'!$A$4:$A$4242)+COUNT('Diário 4º PA'!$A$4:$A$2224)+COUNT('Diário 5º PA'!$A$4:$A$5221)+ROW()-3)</f>
        <v>7666</v>
      </c>
      <c r="B1415" s="641">
        <v>44902</v>
      </c>
      <c r="C1415" s="658">
        <v>44866</v>
      </c>
      <c r="D1415" s="633" t="s">
        <v>115</v>
      </c>
      <c r="E1415" s="626" t="s">
        <v>302</v>
      </c>
      <c r="F1415" s="639">
        <v>85302.85</v>
      </c>
      <c r="G1415" s="626" t="s">
        <v>6817</v>
      </c>
      <c r="H1415" s="626" t="s">
        <v>133</v>
      </c>
      <c r="I1415" s="660" t="s">
        <v>1037</v>
      </c>
      <c r="J1415" s="629" t="s">
        <v>704</v>
      </c>
      <c r="K1415" s="657" t="s">
        <v>428</v>
      </c>
      <c r="L1415" s="640">
        <v>198</v>
      </c>
      <c r="M1415" s="659">
        <v>44900</v>
      </c>
      <c r="N1415" s="630">
        <f t="shared" si="69"/>
        <v>12</v>
      </c>
      <c r="O1415" s="630">
        <f t="shared" si="70"/>
        <v>11</v>
      </c>
      <c r="P1415" s="631" t="str">
        <f t="shared" si="71"/>
        <v>Gastos_Gerais</v>
      </c>
    </row>
    <row r="1416" spans="1:16" ht="24" hidden="1" x14ac:dyDescent="0.2">
      <c r="A1416" s="622">
        <f>IF(B1416="","",COUNT('Diário 3º PA'!$A$4:$A$4242)+COUNT('Diário 4º PA'!$A$4:$A$2224)+COUNT('Diário 5º PA'!$A$4:$A$5221)+ROW()-3)</f>
        <v>7667</v>
      </c>
      <c r="B1416" s="641">
        <v>44902</v>
      </c>
      <c r="C1416" s="638">
        <v>44896</v>
      </c>
      <c r="D1416" s="626" t="s">
        <v>115</v>
      </c>
      <c r="E1416" s="626" t="s">
        <v>318</v>
      </c>
      <c r="F1416" s="639">
        <v>150</v>
      </c>
      <c r="G1416" s="626" t="s">
        <v>9353</v>
      </c>
      <c r="H1416" s="626" t="s">
        <v>137</v>
      </c>
      <c r="I1416" s="627" t="s">
        <v>8883</v>
      </c>
      <c r="J1416" s="629" t="s">
        <v>704</v>
      </c>
      <c r="K1416" s="657" t="s">
        <v>428</v>
      </c>
      <c r="L1416" s="634">
        <v>236</v>
      </c>
      <c r="M1416" s="641">
        <v>44900</v>
      </c>
      <c r="N1416" s="630">
        <f t="shared" si="69"/>
        <v>12</v>
      </c>
      <c r="O1416" s="630">
        <f t="shared" si="70"/>
        <v>12</v>
      </c>
      <c r="P1416" s="631" t="str">
        <f t="shared" si="71"/>
        <v>Gastos_Gerais</v>
      </c>
    </row>
    <row r="1417" spans="1:16" ht="24" hidden="1" x14ac:dyDescent="0.2">
      <c r="A1417" s="622">
        <f>IF(B1417="","",COUNT('Diário 3º PA'!$A$4:$A$4242)+COUNT('Diário 4º PA'!$A$4:$A$2224)+COUNT('Diário 5º PA'!$A$4:$A$5221)+ROW()-3)</f>
        <v>7668</v>
      </c>
      <c r="B1417" s="641">
        <v>44902</v>
      </c>
      <c r="C1417" s="638">
        <v>44896</v>
      </c>
      <c r="D1417" s="633" t="s">
        <v>115</v>
      </c>
      <c r="E1417" s="633" t="s">
        <v>260</v>
      </c>
      <c r="F1417" s="639">
        <v>600</v>
      </c>
      <c r="G1417" s="626" t="s">
        <v>6807</v>
      </c>
      <c r="H1417" s="633" t="s">
        <v>129</v>
      </c>
      <c r="I1417" s="633" t="s">
        <v>1210</v>
      </c>
      <c r="J1417" s="629" t="s">
        <v>704</v>
      </c>
      <c r="K1417" s="657" t="s">
        <v>428</v>
      </c>
      <c r="L1417" s="657">
        <v>2022493</v>
      </c>
      <c r="M1417" s="656">
        <v>44809</v>
      </c>
      <c r="N1417" s="630">
        <f t="shared" si="69"/>
        <v>12</v>
      </c>
      <c r="O1417" s="630">
        <f t="shared" si="70"/>
        <v>12</v>
      </c>
      <c r="P1417" s="631" t="str">
        <f t="shared" si="71"/>
        <v>Gastos_Gerais</v>
      </c>
    </row>
    <row r="1418" spans="1:16" ht="60" hidden="1" x14ac:dyDescent="0.2">
      <c r="A1418" s="622">
        <f>IF(B1418="","",COUNT('Diário 3º PA'!$A$4:$A$4242)+COUNT('Diário 4º PA'!$A$4:$A$2224)+COUNT('Diário 5º PA'!$A$4:$A$5221)+ROW()-3)</f>
        <v>7669</v>
      </c>
      <c r="B1418" s="641">
        <v>44902</v>
      </c>
      <c r="C1418" s="642">
        <v>44866</v>
      </c>
      <c r="D1418" s="633" t="s">
        <v>115</v>
      </c>
      <c r="E1418" s="633" t="s">
        <v>340</v>
      </c>
      <c r="F1418" s="639">
        <v>9257.6200000000008</v>
      </c>
      <c r="G1418" s="633" t="s">
        <v>9354</v>
      </c>
      <c r="H1418" s="633" t="s">
        <v>127</v>
      </c>
      <c r="I1418" s="633" t="s">
        <v>1257</v>
      </c>
      <c r="J1418" s="629" t="s">
        <v>704</v>
      </c>
      <c r="K1418" s="657" t="s">
        <v>705</v>
      </c>
      <c r="L1418" s="657">
        <v>13</v>
      </c>
      <c r="M1418" s="656">
        <v>44902</v>
      </c>
      <c r="N1418" s="630">
        <f t="shared" si="69"/>
        <v>12</v>
      </c>
      <c r="O1418" s="630">
        <f t="shared" si="70"/>
        <v>11</v>
      </c>
      <c r="P1418" s="631" t="str">
        <f t="shared" si="71"/>
        <v>Gastos_Gerais</v>
      </c>
    </row>
    <row r="1419" spans="1:16" hidden="1" x14ac:dyDescent="0.2">
      <c r="A1419" s="622">
        <f>IF(B1419="","",COUNT('Diário 3º PA'!$A$4:$A$4242)+COUNT('Diário 4º PA'!$A$4:$A$2224)+COUNT('Diário 5º PA'!$A$4:$A$5221)+ROW()-3)</f>
        <v>7670</v>
      </c>
      <c r="B1419" s="641">
        <v>44902</v>
      </c>
      <c r="C1419" s="658">
        <v>44866</v>
      </c>
      <c r="D1419" s="633" t="s">
        <v>115</v>
      </c>
      <c r="E1419" s="626" t="s">
        <v>302</v>
      </c>
      <c r="F1419" s="639">
        <v>56515.43</v>
      </c>
      <c r="G1419" s="626" t="s">
        <v>6195</v>
      </c>
      <c r="H1419" s="626" t="s">
        <v>135</v>
      </c>
      <c r="I1419" s="627" t="s">
        <v>810</v>
      </c>
      <c r="J1419" s="629" t="s">
        <v>704</v>
      </c>
      <c r="K1419" s="635" t="s">
        <v>428</v>
      </c>
      <c r="L1419" s="634">
        <v>203</v>
      </c>
      <c r="M1419" s="641">
        <v>44901</v>
      </c>
      <c r="N1419" s="630">
        <f t="shared" si="69"/>
        <v>12</v>
      </c>
      <c r="O1419" s="630">
        <f t="shared" si="70"/>
        <v>11</v>
      </c>
      <c r="P1419" s="631" t="str">
        <f t="shared" si="71"/>
        <v>Gastos_Gerais</v>
      </c>
    </row>
    <row r="1420" spans="1:16" hidden="1" x14ac:dyDescent="0.2">
      <c r="A1420" s="622">
        <f>IF(B1420="","",COUNT('Diário 3º PA'!$A$4:$A$4242)+COUNT('Diário 4º PA'!$A$4:$A$2224)+COUNT('Diário 5º PA'!$A$4:$A$5221)+ROW()-3)</f>
        <v>7671</v>
      </c>
      <c r="B1420" s="641">
        <v>44902</v>
      </c>
      <c r="C1420" s="658">
        <v>44866</v>
      </c>
      <c r="D1420" s="633" t="s">
        <v>115</v>
      </c>
      <c r="E1420" s="633" t="s">
        <v>376</v>
      </c>
      <c r="F1420" s="639">
        <v>2694.94</v>
      </c>
      <c r="G1420" s="633" t="s">
        <v>3659</v>
      </c>
      <c r="H1420" s="627" t="s">
        <v>139</v>
      </c>
      <c r="I1420" s="633" t="s">
        <v>859</v>
      </c>
      <c r="J1420" s="629" t="s">
        <v>704</v>
      </c>
      <c r="K1420" s="657" t="s">
        <v>428</v>
      </c>
      <c r="L1420" s="657">
        <v>1392</v>
      </c>
      <c r="M1420" s="659">
        <v>44900</v>
      </c>
      <c r="N1420" s="630">
        <f t="shared" si="69"/>
        <v>12</v>
      </c>
      <c r="O1420" s="630">
        <f t="shared" si="70"/>
        <v>11</v>
      </c>
      <c r="P1420" s="631" t="str">
        <f t="shared" si="71"/>
        <v>Gastos_Gerais</v>
      </c>
    </row>
    <row r="1421" spans="1:16" x14ac:dyDescent="0.2">
      <c r="A1421" s="622">
        <f>IF(B1421="","",COUNT('Diário 3º PA'!$A$4:$A$4242)+COUNT('Diário 4º PA'!$A$4:$A$2224)+COUNT('Diário 5º PA'!$A$4:$A$5221)+ROW()-3)</f>
        <v>7672</v>
      </c>
      <c r="B1421" s="641">
        <v>44902</v>
      </c>
      <c r="C1421" s="658">
        <v>44866</v>
      </c>
      <c r="D1421" s="633" t="s">
        <v>115</v>
      </c>
      <c r="E1421" s="626" t="s">
        <v>302</v>
      </c>
      <c r="F1421" s="639">
        <v>16317.81</v>
      </c>
      <c r="G1421" s="626" t="s">
        <v>6061</v>
      </c>
      <c r="H1421" s="626" t="s">
        <v>140</v>
      </c>
      <c r="I1421" s="627" t="s">
        <v>810</v>
      </c>
      <c r="J1421" s="629" t="s">
        <v>704</v>
      </c>
      <c r="K1421" s="635" t="s">
        <v>428</v>
      </c>
      <c r="L1421" s="634">
        <v>202</v>
      </c>
      <c r="M1421" s="641">
        <v>44901</v>
      </c>
      <c r="N1421" s="630">
        <f t="shared" si="69"/>
        <v>12</v>
      </c>
      <c r="O1421" s="630">
        <f t="shared" si="70"/>
        <v>11</v>
      </c>
      <c r="P1421" s="631" t="str">
        <f t="shared" si="71"/>
        <v>Gastos_Gerais</v>
      </c>
    </row>
    <row r="1422" spans="1:16" hidden="1" x14ac:dyDescent="0.2">
      <c r="A1422" s="622">
        <f>IF(B1422="","",COUNT('Diário 3º PA'!$A$4:$A$4242)+COUNT('Diário 4º PA'!$A$4:$A$2224)+COUNT('Diário 5º PA'!$A$4:$A$5221)+ROW()-3)</f>
        <v>7673</v>
      </c>
      <c r="B1422" s="641">
        <v>44902</v>
      </c>
      <c r="C1422" s="658">
        <v>44866</v>
      </c>
      <c r="D1422" s="633" t="s">
        <v>115</v>
      </c>
      <c r="E1422" s="626" t="s">
        <v>302</v>
      </c>
      <c r="F1422" s="639">
        <v>26196.37</v>
      </c>
      <c r="G1422" s="626" t="s">
        <v>9355</v>
      </c>
      <c r="H1422" s="626" t="s">
        <v>136</v>
      </c>
      <c r="I1422" s="627" t="s">
        <v>810</v>
      </c>
      <c r="J1422" s="629" t="s">
        <v>704</v>
      </c>
      <c r="K1422" s="635" t="s">
        <v>428</v>
      </c>
      <c r="L1422" s="634">
        <v>204</v>
      </c>
      <c r="M1422" s="641">
        <v>44901</v>
      </c>
      <c r="N1422" s="630">
        <f t="shared" si="69"/>
        <v>12</v>
      </c>
      <c r="O1422" s="630">
        <f t="shared" si="70"/>
        <v>11</v>
      </c>
      <c r="P1422" s="631" t="str">
        <f t="shared" si="71"/>
        <v>Gastos_Gerais</v>
      </c>
    </row>
    <row r="1423" spans="1:16" ht="24" hidden="1" x14ac:dyDescent="0.2">
      <c r="A1423" s="622">
        <f>IF(B1423="","",COUNT('Diário 3º PA'!$A$4:$A$4242)+COUNT('Diário 4º PA'!$A$4:$A$2224)+COUNT('Diário 5º PA'!$A$4:$A$5221)+ROW()-3)</f>
        <v>7674</v>
      </c>
      <c r="B1423" s="641">
        <v>44902</v>
      </c>
      <c r="C1423" s="658">
        <v>44866</v>
      </c>
      <c r="D1423" s="633" t="s">
        <v>115</v>
      </c>
      <c r="E1423" s="626" t="s">
        <v>222</v>
      </c>
      <c r="F1423" s="639">
        <v>6300</v>
      </c>
      <c r="G1423" s="633" t="s">
        <v>796</v>
      </c>
      <c r="H1423" s="626" t="s">
        <v>128</v>
      </c>
      <c r="I1423" s="627" t="s">
        <v>797</v>
      </c>
      <c r="J1423" s="629" t="s">
        <v>704</v>
      </c>
      <c r="K1423" s="634" t="s">
        <v>704</v>
      </c>
      <c r="L1423" s="634">
        <v>21653</v>
      </c>
      <c r="M1423" s="641">
        <v>44810</v>
      </c>
      <c r="N1423" s="630">
        <f t="shared" si="69"/>
        <v>12</v>
      </c>
      <c r="O1423" s="630">
        <f t="shared" si="70"/>
        <v>11</v>
      </c>
      <c r="P1423" s="631" t="str">
        <f t="shared" si="71"/>
        <v>Gastos_Gerais</v>
      </c>
    </row>
    <row r="1424" spans="1:16" ht="24" hidden="1" x14ac:dyDescent="0.2">
      <c r="A1424" s="622">
        <f>IF(B1424="","",COUNT('Diário 3º PA'!$A$4:$A$4242)+COUNT('Diário 4º PA'!$A$4:$A$2224)+COUNT('Diário 5º PA'!$A$4:$A$5221)+ROW()-3)</f>
        <v>7675</v>
      </c>
      <c r="B1424" s="641">
        <v>44902</v>
      </c>
      <c r="C1424" s="658">
        <v>44866</v>
      </c>
      <c r="D1424" s="633" t="s">
        <v>115</v>
      </c>
      <c r="E1424" s="626" t="s">
        <v>224</v>
      </c>
      <c r="F1424" s="639">
        <v>1466.3</v>
      </c>
      <c r="G1424" s="633" t="s">
        <v>799</v>
      </c>
      <c r="H1424" s="626" t="s">
        <v>128</v>
      </c>
      <c r="I1424" s="627" t="s">
        <v>797</v>
      </c>
      <c r="J1424" s="629" t="s">
        <v>704</v>
      </c>
      <c r="K1424" s="634" t="s">
        <v>704</v>
      </c>
      <c r="L1424" s="634">
        <v>21653</v>
      </c>
      <c r="M1424" s="641">
        <v>44810</v>
      </c>
      <c r="N1424" s="630">
        <f t="shared" si="69"/>
        <v>12</v>
      </c>
      <c r="O1424" s="630">
        <f t="shared" si="70"/>
        <v>11</v>
      </c>
      <c r="P1424" s="631" t="str">
        <f t="shared" si="71"/>
        <v>Gastos_Gerais</v>
      </c>
    </row>
    <row r="1425" spans="1:16" ht="24" hidden="1" x14ac:dyDescent="0.2">
      <c r="A1425" s="622">
        <f>IF(B1425="","",COUNT('Diário 3º PA'!$A$4:$A$4242)+COUNT('Diário 4º PA'!$A$4:$A$2224)+COUNT('Diário 5º PA'!$A$4:$A$5221)+ROW()-3)</f>
        <v>7676</v>
      </c>
      <c r="B1425" s="641">
        <v>44902</v>
      </c>
      <c r="C1425" s="658">
        <v>44866</v>
      </c>
      <c r="D1425" s="633" t="s">
        <v>115</v>
      </c>
      <c r="E1425" s="626" t="s">
        <v>226</v>
      </c>
      <c r="F1425" s="639">
        <v>832.79</v>
      </c>
      <c r="G1425" s="633" t="s">
        <v>9356</v>
      </c>
      <c r="H1425" s="626" t="s">
        <v>128</v>
      </c>
      <c r="I1425" s="627" t="s">
        <v>797</v>
      </c>
      <c r="J1425" s="629" t="s">
        <v>704</v>
      </c>
      <c r="K1425" s="634" t="s">
        <v>704</v>
      </c>
      <c r="L1425" s="634">
        <v>21653</v>
      </c>
      <c r="M1425" s="641">
        <v>44810</v>
      </c>
      <c r="N1425" s="630">
        <f t="shared" si="69"/>
        <v>12</v>
      </c>
      <c r="O1425" s="630">
        <f t="shared" si="70"/>
        <v>11</v>
      </c>
      <c r="P1425" s="631" t="str">
        <f t="shared" si="71"/>
        <v>Gastos_Gerais</v>
      </c>
    </row>
    <row r="1426" spans="1:16" ht="24" hidden="1" x14ac:dyDescent="0.2">
      <c r="A1426" s="622">
        <f>IF(B1426="","",COUNT('Diário 3º PA'!$A$4:$A$4242)+COUNT('Diário 4º PA'!$A$4:$A$2224)+COUNT('Diário 5º PA'!$A$4:$A$5221)+ROW()-3)</f>
        <v>7677</v>
      </c>
      <c r="B1426" s="641">
        <v>44902</v>
      </c>
      <c r="C1426" s="658">
        <v>44866</v>
      </c>
      <c r="D1426" s="633" t="s">
        <v>115</v>
      </c>
      <c r="E1426" s="626" t="s">
        <v>228</v>
      </c>
      <c r="F1426" s="639">
        <v>555.97</v>
      </c>
      <c r="G1426" s="633" t="s">
        <v>9357</v>
      </c>
      <c r="H1426" s="626" t="s">
        <v>128</v>
      </c>
      <c r="I1426" s="627" t="s">
        <v>797</v>
      </c>
      <c r="J1426" s="629" t="s">
        <v>704</v>
      </c>
      <c r="K1426" s="634" t="s">
        <v>704</v>
      </c>
      <c r="L1426" s="634">
        <v>21653</v>
      </c>
      <c r="M1426" s="641">
        <v>44810</v>
      </c>
      <c r="N1426" s="630">
        <f t="shared" si="69"/>
        <v>12</v>
      </c>
      <c r="O1426" s="630">
        <f t="shared" si="70"/>
        <v>11</v>
      </c>
      <c r="P1426" s="631" t="str">
        <f t="shared" si="71"/>
        <v>Gastos_Gerais</v>
      </c>
    </row>
    <row r="1427" spans="1:16" ht="48" hidden="1" x14ac:dyDescent="0.2">
      <c r="A1427" s="622">
        <f>IF(B1427="","",COUNT('Diário 3º PA'!$A$4:$A$4242)+COUNT('Diário 4º PA'!$A$4:$A$2224)+COUNT('Diário 5º PA'!$A$4:$A$5221)+ROW()-3)</f>
        <v>7678</v>
      </c>
      <c r="B1427" s="641">
        <v>44902</v>
      </c>
      <c r="C1427" s="675">
        <v>44866</v>
      </c>
      <c r="D1427" s="626" t="s">
        <v>104</v>
      </c>
      <c r="E1427" s="626" t="s">
        <v>199</v>
      </c>
      <c r="F1427" s="639">
        <v>11055</v>
      </c>
      <c r="G1427" s="633" t="s">
        <v>3661</v>
      </c>
      <c r="H1427" s="626" t="s">
        <v>127</v>
      </c>
      <c r="I1427" s="627" t="s">
        <v>634</v>
      </c>
      <c r="J1427" s="629" t="s">
        <v>704</v>
      </c>
      <c r="K1427" s="634" t="s">
        <v>704</v>
      </c>
      <c r="L1427" s="635">
        <v>61709</v>
      </c>
      <c r="M1427" s="641">
        <v>44902</v>
      </c>
      <c r="N1427" s="630">
        <f t="shared" si="69"/>
        <v>12</v>
      </c>
      <c r="O1427" s="630">
        <f t="shared" si="70"/>
        <v>11</v>
      </c>
      <c r="P1427" s="631" t="str">
        <f t="shared" si="71"/>
        <v>Gastos_com_Pessoal</v>
      </c>
    </row>
    <row r="1428" spans="1:16" ht="36" hidden="1" x14ac:dyDescent="0.2">
      <c r="A1428" s="622">
        <f>IF(B1428="","",COUNT('Diário 3º PA'!$A$4:$A$4242)+COUNT('Diário 4º PA'!$A$4:$A$2224)+COUNT('Diário 5º PA'!$A$4:$A$5221)+ROW()-3)</f>
        <v>7679</v>
      </c>
      <c r="B1428" s="641">
        <v>44902</v>
      </c>
      <c r="C1428" s="638">
        <v>44866</v>
      </c>
      <c r="D1428" s="626" t="s">
        <v>115</v>
      </c>
      <c r="E1428" s="626" t="s">
        <v>368</v>
      </c>
      <c r="F1428" s="639">
        <v>238</v>
      </c>
      <c r="G1428" s="626" t="s">
        <v>9358</v>
      </c>
      <c r="H1428" s="626" t="s">
        <v>133</v>
      </c>
      <c r="I1428" s="627" t="s">
        <v>9359</v>
      </c>
      <c r="J1428" s="629" t="s">
        <v>704</v>
      </c>
      <c r="K1428" s="635" t="s">
        <v>428</v>
      </c>
      <c r="L1428" s="634">
        <v>4858</v>
      </c>
      <c r="M1428" s="641">
        <v>44894</v>
      </c>
      <c r="N1428" s="630">
        <f t="shared" si="69"/>
        <v>12</v>
      </c>
      <c r="O1428" s="630">
        <f t="shared" si="70"/>
        <v>11</v>
      </c>
      <c r="P1428" s="631" t="str">
        <f t="shared" si="71"/>
        <v>Gastos_Gerais</v>
      </c>
    </row>
    <row r="1429" spans="1:16" ht="24" hidden="1" x14ac:dyDescent="0.2">
      <c r="A1429" s="622">
        <f>IF(B1429="","",COUNT('Diário 3º PA'!$A$4:$A$4242)+COUNT('Diário 4º PA'!$A$4:$A$2224)+COUNT('Diário 5º PA'!$A$4:$A$5221)+ROW()-3)</f>
        <v>7680</v>
      </c>
      <c r="B1429" s="641">
        <v>44902</v>
      </c>
      <c r="C1429" s="638">
        <v>44866</v>
      </c>
      <c r="D1429" s="626" t="s">
        <v>115</v>
      </c>
      <c r="E1429" s="626" t="s">
        <v>238</v>
      </c>
      <c r="F1429" s="639">
        <v>683.32</v>
      </c>
      <c r="G1429" s="633" t="s">
        <v>921</v>
      </c>
      <c r="H1429" s="633" t="s">
        <v>136</v>
      </c>
      <c r="I1429" s="627" t="s">
        <v>5380</v>
      </c>
      <c r="J1429" s="629" t="s">
        <v>704</v>
      </c>
      <c r="K1429" s="635" t="s">
        <v>705</v>
      </c>
      <c r="L1429" s="634" t="s">
        <v>9360</v>
      </c>
      <c r="M1429" s="641">
        <v>44901</v>
      </c>
      <c r="N1429" s="630">
        <f t="shared" si="69"/>
        <v>12</v>
      </c>
      <c r="O1429" s="630">
        <f t="shared" si="70"/>
        <v>11</v>
      </c>
      <c r="P1429" s="631" t="str">
        <f t="shared" si="71"/>
        <v>Gastos_Gerais</v>
      </c>
    </row>
    <row r="1430" spans="1:16" ht="24" hidden="1" x14ac:dyDescent="0.2">
      <c r="A1430" s="622">
        <f>IF(B1430="","",COUNT('Diário 3º PA'!$A$4:$A$4242)+COUNT('Diário 4º PA'!$A$4:$A$2224)+COUNT('Diário 5º PA'!$A$4:$A$5221)+ROW()-3)</f>
        <v>7681</v>
      </c>
      <c r="B1430" s="641">
        <v>44902</v>
      </c>
      <c r="C1430" s="642">
        <v>44866</v>
      </c>
      <c r="D1430" s="633" t="s">
        <v>104</v>
      </c>
      <c r="E1430" s="626" t="s">
        <v>210</v>
      </c>
      <c r="F1430" s="639">
        <v>9094.4</v>
      </c>
      <c r="G1430" s="633" t="s">
        <v>9361</v>
      </c>
      <c r="H1430" s="633" t="s">
        <v>127</v>
      </c>
      <c r="I1430" s="627" t="s">
        <v>878</v>
      </c>
      <c r="J1430" s="629" t="s">
        <v>704</v>
      </c>
      <c r="K1430" s="634" t="s">
        <v>704</v>
      </c>
      <c r="L1430" s="657">
        <v>570925</v>
      </c>
      <c r="M1430" s="659">
        <v>44902</v>
      </c>
      <c r="N1430" s="630">
        <f t="shared" si="69"/>
        <v>12</v>
      </c>
      <c r="O1430" s="630">
        <f t="shared" si="70"/>
        <v>11</v>
      </c>
      <c r="P1430" s="631" t="str">
        <f t="shared" si="71"/>
        <v>Gastos_com_Pessoal</v>
      </c>
    </row>
    <row r="1431" spans="1:16" ht="36" hidden="1" x14ac:dyDescent="0.2">
      <c r="A1431" s="622">
        <f>IF(B1431="","",COUNT('Diário 3º PA'!$A$4:$A$4242)+COUNT('Diário 4º PA'!$A$4:$A$2224)+COUNT('Diário 5º PA'!$A$4:$A$5221)+ROW()-3)</f>
        <v>7682</v>
      </c>
      <c r="B1431" s="641">
        <v>44902</v>
      </c>
      <c r="C1431" s="638">
        <v>44866</v>
      </c>
      <c r="D1431" s="626" t="s">
        <v>115</v>
      </c>
      <c r="E1431" s="626" t="s">
        <v>262</v>
      </c>
      <c r="F1431" s="639">
        <v>77</v>
      </c>
      <c r="G1431" s="626" t="s">
        <v>9362</v>
      </c>
      <c r="H1431" s="626" t="s">
        <v>133</v>
      </c>
      <c r="I1431" s="627" t="s">
        <v>8207</v>
      </c>
      <c r="J1431" s="629" t="s">
        <v>704</v>
      </c>
      <c r="K1431" s="635" t="s">
        <v>428</v>
      </c>
      <c r="L1431" s="634">
        <v>4857</v>
      </c>
      <c r="M1431" s="641">
        <v>44894</v>
      </c>
      <c r="N1431" s="630">
        <f t="shared" si="69"/>
        <v>12</v>
      </c>
      <c r="O1431" s="630">
        <f t="shared" si="70"/>
        <v>11</v>
      </c>
      <c r="P1431" s="631" t="str">
        <f t="shared" si="71"/>
        <v>Gastos_Gerais</v>
      </c>
    </row>
    <row r="1432" spans="1:16" ht="36" hidden="1" x14ac:dyDescent="0.2">
      <c r="A1432" s="622">
        <f>IF(B1432="","",COUNT('Diário 3º PA'!$A$4:$A$4242)+COUNT('Diário 4º PA'!$A$4:$A$2224)+COUNT('Diário 5º PA'!$A$4:$A$5221)+ROW()-3)</f>
        <v>7683</v>
      </c>
      <c r="B1432" s="641">
        <v>44902</v>
      </c>
      <c r="C1432" s="658">
        <v>44866</v>
      </c>
      <c r="D1432" s="633" t="s">
        <v>115</v>
      </c>
      <c r="E1432" s="626" t="s">
        <v>268</v>
      </c>
      <c r="F1432" s="639">
        <v>300</v>
      </c>
      <c r="G1432" s="626" t="s">
        <v>5352</v>
      </c>
      <c r="H1432" s="626" t="s">
        <v>137</v>
      </c>
      <c r="I1432" s="627" t="s">
        <v>1033</v>
      </c>
      <c r="J1432" s="629" t="s">
        <v>704</v>
      </c>
      <c r="K1432" s="635" t="s">
        <v>428</v>
      </c>
      <c r="L1432" s="634" t="s">
        <v>9363</v>
      </c>
      <c r="M1432" s="641">
        <v>44902</v>
      </c>
      <c r="N1432" s="630">
        <f t="shared" si="69"/>
        <v>12</v>
      </c>
      <c r="O1432" s="630">
        <f t="shared" si="70"/>
        <v>11</v>
      </c>
      <c r="P1432" s="631" t="str">
        <f t="shared" si="71"/>
        <v>Gastos_Gerais</v>
      </c>
    </row>
    <row r="1433" spans="1:16" ht="48" hidden="1" x14ac:dyDescent="0.2">
      <c r="A1433" s="622">
        <f>IF(B1433="","",COUNT('Diário 3º PA'!$A$4:$A$4242)+COUNT('Diário 4º PA'!$A$4:$A$2224)+COUNT('Diário 5º PA'!$A$4:$A$5221)+ROW()-3)</f>
        <v>7684</v>
      </c>
      <c r="B1433" s="641">
        <v>44902</v>
      </c>
      <c r="C1433" s="658">
        <v>44866</v>
      </c>
      <c r="D1433" s="626" t="s">
        <v>104</v>
      </c>
      <c r="E1433" s="626" t="s">
        <v>199</v>
      </c>
      <c r="F1433" s="639">
        <v>22933.200000000001</v>
      </c>
      <c r="G1433" s="627" t="s">
        <v>6138</v>
      </c>
      <c r="H1433" s="626" t="s">
        <v>127</v>
      </c>
      <c r="I1433" s="627" t="s">
        <v>634</v>
      </c>
      <c r="J1433" s="629" t="s">
        <v>704</v>
      </c>
      <c r="K1433" s="634" t="s">
        <v>704</v>
      </c>
      <c r="L1433" s="634">
        <v>59047</v>
      </c>
      <c r="M1433" s="641">
        <v>44902</v>
      </c>
      <c r="N1433" s="630">
        <f t="shared" si="69"/>
        <v>12</v>
      </c>
      <c r="O1433" s="630">
        <f t="shared" si="70"/>
        <v>11</v>
      </c>
      <c r="P1433" s="631" t="str">
        <f t="shared" si="71"/>
        <v>Gastos_com_Pessoal</v>
      </c>
    </row>
    <row r="1434" spans="1:16" ht="24" hidden="1" x14ac:dyDescent="0.2">
      <c r="A1434" s="622">
        <f>IF(B1434="","",COUNT('Diário 3º PA'!$A$4:$A$4242)+COUNT('Diário 4º PA'!$A$4:$A$2224)+COUNT('Diário 5º PA'!$A$4:$A$5221)+ROW()-3)</f>
        <v>7685</v>
      </c>
      <c r="B1434" s="641">
        <v>44902</v>
      </c>
      <c r="C1434" s="638">
        <v>44866</v>
      </c>
      <c r="D1434" s="626" t="s">
        <v>115</v>
      </c>
      <c r="E1434" s="626" t="s">
        <v>238</v>
      </c>
      <c r="F1434" s="639">
        <v>745.02</v>
      </c>
      <c r="G1434" s="626" t="s">
        <v>921</v>
      </c>
      <c r="H1434" s="626" t="s">
        <v>138</v>
      </c>
      <c r="I1434" s="627" t="s">
        <v>5380</v>
      </c>
      <c r="J1434" s="629" t="s">
        <v>704</v>
      </c>
      <c r="K1434" s="635" t="s">
        <v>705</v>
      </c>
      <c r="L1434" s="634" t="s">
        <v>9364</v>
      </c>
      <c r="M1434" s="641">
        <v>44902</v>
      </c>
      <c r="N1434" s="630">
        <f t="shared" si="69"/>
        <v>12</v>
      </c>
      <c r="O1434" s="630">
        <f t="shared" si="70"/>
        <v>11</v>
      </c>
      <c r="P1434" s="631" t="str">
        <f t="shared" si="71"/>
        <v>Gastos_Gerais</v>
      </c>
    </row>
    <row r="1435" spans="1:16" ht="24" hidden="1" x14ac:dyDescent="0.2">
      <c r="A1435" s="622">
        <f>IF(B1435="","",COUNT('Diário 3º PA'!$A$4:$A$4242)+COUNT('Diário 4º PA'!$A$4:$A$2224)+COUNT('Diário 5º PA'!$A$4:$A$5221)+ROW()-3)</f>
        <v>7686</v>
      </c>
      <c r="B1435" s="641">
        <v>44902</v>
      </c>
      <c r="C1435" s="638">
        <v>44866</v>
      </c>
      <c r="D1435" s="626" t="s">
        <v>115</v>
      </c>
      <c r="E1435" s="626" t="s">
        <v>238</v>
      </c>
      <c r="F1435" s="639">
        <v>754.51</v>
      </c>
      <c r="G1435" s="626" t="s">
        <v>921</v>
      </c>
      <c r="H1435" s="626" t="s">
        <v>135</v>
      </c>
      <c r="I1435" s="627" t="s">
        <v>5380</v>
      </c>
      <c r="J1435" s="629" t="s">
        <v>704</v>
      </c>
      <c r="K1435" s="635" t="s">
        <v>705</v>
      </c>
      <c r="L1435" s="634" t="s">
        <v>9365</v>
      </c>
      <c r="M1435" s="641">
        <v>44901</v>
      </c>
      <c r="N1435" s="630">
        <f t="shared" si="69"/>
        <v>12</v>
      </c>
      <c r="O1435" s="630">
        <f t="shared" si="70"/>
        <v>11</v>
      </c>
      <c r="P1435" s="631" t="str">
        <f t="shared" si="71"/>
        <v>Gastos_Gerais</v>
      </c>
    </row>
    <row r="1436" spans="1:16" ht="24" hidden="1" x14ac:dyDescent="0.2">
      <c r="A1436" s="622">
        <f>IF(B1436="","",COUNT('Diário 3º PA'!$A$4:$A$4242)+COUNT('Diário 4º PA'!$A$4:$A$2224)+COUNT('Diário 5º PA'!$A$4:$A$5221)+ROW()-3)</f>
        <v>7687</v>
      </c>
      <c r="B1436" s="641">
        <v>44902</v>
      </c>
      <c r="C1436" s="638">
        <v>44866</v>
      </c>
      <c r="D1436" s="626" t="s">
        <v>115</v>
      </c>
      <c r="E1436" s="626" t="s">
        <v>342</v>
      </c>
      <c r="F1436" s="639">
        <v>151.41</v>
      </c>
      <c r="G1436" s="626" t="s">
        <v>9366</v>
      </c>
      <c r="H1436" s="626" t="s">
        <v>128</v>
      </c>
      <c r="I1436" s="627" t="s">
        <v>7998</v>
      </c>
      <c r="J1436" s="629" t="s">
        <v>704</v>
      </c>
      <c r="K1436" s="635" t="s">
        <v>428</v>
      </c>
      <c r="L1436" s="634">
        <v>20223785</v>
      </c>
      <c r="M1436" s="641">
        <v>44893</v>
      </c>
      <c r="N1436" s="630">
        <f t="shared" si="69"/>
        <v>12</v>
      </c>
      <c r="O1436" s="630">
        <f t="shared" si="70"/>
        <v>11</v>
      </c>
      <c r="P1436" s="631" t="str">
        <f t="shared" si="71"/>
        <v>Gastos_Gerais</v>
      </c>
    </row>
    <row r="1437" spans="1:16" hidden="1" x14ac:dyDescent="0.2">
      <c r="A1437" s="622">
        <f>IF(B1437="","",COUNT('Diário 3º PA'!$A$4:$A$4242)+COUNT('Diário 4º PA'!$A$4:$A$2224)+COUNT('Diário 5º PA'!$A$4:$A$5221)+ROW()-3)</f>
        <v>7688</v>
      </c>
      <c r="B1437" s="641">
        <v>44902</v>
      </c>
      <c r="C1437" s="638">
        <v>44866</v>
      </c>
      <c r="D1437" s="633" t="s">
        <v>115</v>
      </c>
      <c r="E1437" s="633" t="s">
        <v>328</v>
      </c>
      <c r="F1437" s="639">
        <v>1500</v>
      </c>
      <c r="G1437" s="674" t="s">
        <v>9367</v>
      </c>
      <c r="H1437" s="627" t="s">
        <v>135</v>
      </c>
      <c r="I1437" s="627" t="s">
        <v>727</v>
      </c>
      <c r="J1437" s="629" t="s">
        <v>704</v>
      </c>
      <c r="K1437" s="634" t="s">
        <v>428</v>
      </c>
      <c r="L1437" s="635">
        <v>2014978</v>
      </c>
      <c r="M1437" s="641">
        <v>44903</v>
      </c>
      <c r="N1437" s="630">
        <f t="shared" si="69"/>
        <v>12</v>
      </c>
      <c r="O1437" s="630">
        <f t="shared" si="70"/>
        <v>11</v>
      </c>
      <c r="P1437" s="631" t="str">
        <f t="shared" si="71"/>
        <v>Gastos_Gerais</v>
      </c>
    </row>
    <row r="1438" spans="1:16" ht="36" hidden="1" x14ac:dyDescent="0.2">
      <c r="A1438" s="622">
        <f>IF(B1438="","",COUNT('Diário 3º PA'!$A$4:$A$4242)+COUNT('Diário 4º PA'!$A$4:$A$2224)+COUNT('Diário 5º PA'!$A$4:$A$5221)+ROW()-3)</f>
        <v>7689</v>
      </c>
      <c r="B1438" s="641">
        <v>44902</v>
      </c>
      <c r="C1438" s="658">
        <v>44866</v>
      </c>
      <c r="D1438" s="633" t="s">
        <v>115</v>
      </c>
      <c r="E1438" s="626" t="s">
        <v>268</v>
      </c>
      <c r="F1438" s="639">
        <v>1050</v>
      </c>
      <c r="G1438" s="626" t="s">
        <v>4749</v>
      </c>
      <c r="H1438" s="626" t="s">
        <v>128</v>
      </c>
      <c r="I1438" s="627" t="s">
        <v>1033</v>
      </c>
      <c r="J1438" s="629" t="s">
        <v>704</v>
      </c>
      <c r="K1438" s="635" t="s">
        <v>428</v>
      </c>
      <c r="L1438" s="634" t="s">
        <v>9368</v>
      </c>
      <c r="M1438" s="641">
        <v>44902</v>
      </c>
      <c r="N1438" s="630">
        <f t="shared" si="69"/>
        <v>12</v>
      </c>
      <c r="O1438" s="630">
        <f t="shared" si="70"/>
        <v>11</v>
      </c>
      <c r="P1438" s="631" t="str">
        <f t="shared" si="71"/>
        <v>Gastos_Gerais</v>
      </c>
    </row>
    <row r="1439" spans="1:16" ht="24" hidden="1" x14ac:dyDescent="0.2">
      <c r="A1439" s="622">
        <f>IF(B1439="","",COUNT('Diário 3º PA'!$A$4:$A$4242)+COUNT('Diário 4º PA'!$A$4:$A$2224)+COUNT('Diário 5º PA'!$A$4:$A$5221)+ROW()-3)</f>
        <v>7690</v>
      </c>
      <c r="B1439" s="641">
        <v>44902</v>
      </c>
      <c r="C1439" s="638">
        <v>44896</v>
      </c>
      <c r="D1439" s="626" t="s">
        <v>104</v>
      </c>
      <c r="E1439" s="626" t="s">
        <v>189</v>
      </c>
      <c r="F1439" s="639">
        <v>1654.62</v>
      </c>
      <c r="G1439" s="627" t="s">
        <v>9369</v>
      </c>
      <c r="H1439" s="626" t="s">
        <v>131</v>
      </c>
      <c r="I1439" s="627" t="s">
        <v>5399</v>
      </c>
      <c r="J1439" s="634" t="s">
        <v>5990</v>
      </c>
      <c r="K1439" s="635" t="s">
        <v>1531</v>
      </c>
      <c r="L1439" s="634">
        <v>551476863</v>
      </c>
      <c r="M1439" s="659">
        <v>44902</v>
      </c>
      <c r="N1439" s="630">
        <f t="shared" si="69"/>
        <v>12</v>
      </c>
      <c r="O1439" s="630">
        <f t="shared" si="70"/>
        <v>12</v>
      </c>
      <c r="P1439" s="631" t="str">
        <f t="shared" si="71"/>
        <v>Gastos_com_Pessoal</v>
      </c>
    </row>
    <row r="1440" spans="1:16" ht="24" hidden="1" x14ac:dyDescent="0.2">
      <c r="A1440" s="622">
        <f>IF(B1440="","",COUNT('Diário 3º PA'!$A$4:$A$4242)+COUNT('Diário 4º PA'!$A$4:$A$2224)+COUNT('Diário 5º PA'!$A$4:$A$5221)+ROW()-3)</f>
        <v>7691</v>
      </c>
      <c r="B1440" s="641">
        <v>44902</v>
      </c>
      <c r="C1440" s="638">
        <v>44896</v>
      </c>
      <c r="D1440" s="626" t="s">
        <v>104</v>
      </c>
      <c r="E1440" s="626" t="s">
        <v>191</v>
      </c>
      <c r="F1440" s="639">
        <v>559.96</v>
      </c>
      <c r="G1440" s="627" t="s">
        <v>9370</v>
      </c>
      <c r="H1440" s="626" t="s">
        <v>131</v>
      </c>
      <c r="I1440" s="627" t="s">
        <v>5399</v>
      </c>
      <c r="J1440" s="634" t="s">
        <v>5990</v>
      </c>
      <c r="K1440" s="635" t="s">
        <v>1531</v>
      </c>
      <c r="L1440" s="634">
        <v>551476863</v>
      </c>
      <c r="M1440" s="659">
        <v>44902</v>
      </c>
      <c r="N1440" s="630">
        <f t="shared" si="69"/>
        <v>12</v>
      </c>
      <c r="O1440" s="630">
        <f t="shared" si="70"/>
        <v>12</v>
      </c>
      <c r="P1440" s="631" t="str">
        <f t="shared" si="71"/>
        <v>Gastos_com_Pessoal</v>
      </c>
    </row>
    <row r="1441" spans="1:16" ht="24" hidden="1" x14ac:dyDescent="0.2">
      <c r="A1441" s="622">
        <f>IF(B1441="","",COUNT('Diário 3º PA'!$A$4:$A$4242)+COUNT('Diário 4º PA'!$A$4:$A$2224)+COUNT('Diário 5º PA'!$A$4:$A$5221)+ROW()-3)</f>
        <v>7692</v>
      </c>
      <c r="B1441" s="641">
        <v>44902</v>
      </c>
      <c r="C1441" s="638">
        <v>44896</v>
      </c>
      <c r="D1441" s="626" t="s">
        <v>104</v>
      </c>
      <c r="E1441" s="626" t="s">
        <v>189</v>
      </c>
      <c r="F1441" s="639">
        <v>2506.17</v>
      </c>
      <c r="G1441" s="627" t="s">
        <v>9371</v>
      </c>
      <c r="H1441" s="626" t="s">
        <v>138</v>
      </c>
      <c r="I1441" s="627" t="s">
        <v>1713</v>
      </c>
      <c r="J1441" s="634" t="s">
        <v>5990</v>
      </c>
      <c r="K1441" s="635" t="s">
        <v>1531</v>
      </c>
      <c r="L1441" s="634">
        <v>551476863</v>
      </c>
      <c r="M1441" s="659">
        <v>44902</v>
      </c>
      <c r="N1441" s="630">
        <f t="shared" si="69"/>
        <v>12</v>
      </c>
      <c r="O1441" s="630">
        <f t="shared" si="70"/>
        <v>12</v>
      </c>
      <c r="P1441" s="631" t="str">
        <f t="shared" si="71"/>
        <v>Gastos_com_Pessoal</v>
      </c>
    </row>
    <row r="1442" spans="1:16" ht="24" hidden="1" x14ac:dyDescent="0.2">
      <c r="A1442" s="622">
        <f>IF(B1442="","",COUNT('Diário 3º PA'!$A$4:$A$4242)+COUNT('Diário 4º PA'!$A$4:$A$2224)+COUNT('Diário 5º PA'!$A$4:$A$5221)+ROW()-3)</f>
        <v>7693</v>
      </c>
      <c r="B1442" s="641">
        <v>44902</v>
      </c>
      <c r="C1442" s="638">
        <v>44896</v>
      </c>
      <c r="D1442" s="626" t="s">
        <v>104</v>
      </c>
      <c r="E1442" s="626" t="s">
        <v>191</v>
      </c>
      <c r="F1442" s="639">
        <v>884.62</v>
      </c>
      <c r="G1442" s="627" t="s">
        <v>9372</v>
      </c>
      <c r="H1442" s="626" t="s">
        <v>138</v>
      </c>
      <c r="I1442" s="627" t="s">
        <v>1713</v>
      </c>
      <c r="J1442" s="634" t="s">
        <v>5990</v>
      </c>
      <c r="K1442" s="635" t="s">
        <v>1531</v>
      </c>
      <c r="L1442" s="634">
        <v>551476863</v>
      </c>
      <c r="M1442" s="659">
        <v>44902</v>
      </c>
      <c r="N1442" s="630">
        <f t="shared" si="69"/>
        <v>12</v>
      </c>
      <c r="O1442" s="630">
        <f t="shared" si="70"/>
        <v>12</v>
      </c>
      <c r="P1442" s="631" t="str">
        <f t="shared" si="71"/>
        <v>Gastos_com_Pessoal</v>
      </c>
    </row>
    <row r="1443" spans="1:16" ht="24" hidden="1" x14ac:dyDescent="0.2">
      <c r="A1443" s="622">
        <f>IF(B1443="","",COUNT('Diário 3º PA'!$A$4:$A$4242)+COUNT('Diário 4º PA'!$A$4:$A$2224)+COUNT('Diário 5º PA'!$A$4:$A$5221)+ROW()-3)</f>
        <v>7694</v>
      </c>
      <c r="B1443" s="641">
        <v>44902</v>
      </c>
      <c r="C1443" s="638">
        <v>44896</v>
      </c>
      <c r="D1443" s="626" t="s">
        <v>104</v>
      </c>
      <c r="E1443" s="626" t="s">
        <v>189</v>
      </c>
      <c r="F1443" s="639">
        <v>2946.43</v>
      </c>
      <c r="G1443" s="627" t="s">
        <v>9373</v>
      </c>
      <c r="H1443" s="626" t="s">
        <v>137</v>
      </c>
      <c r="I1443" s="627" t="s">
        <v>9374</v>
      </c>
      <c r="J1443" s="634" t="s">
        <v>5990</v>
      </c>
      <c r="K1443" s="635" t="s">
        <v>1531</v>
      </c>
      <c r="L1443" s="634">
        <v>551476863</v>
      </c>
      <c r="M1443" s="659">
        <v>44902</v>
      </c>
      <c r="N1443" s="630">
        <f t="shared" si="69"/>
        <v>12</v>
      </c>
      <c r="O1443" s="630">
        <f t="shared" si="70"/>
        <v>12</v>
      </c>
      <c r="P1443" s="631" t="str">
        <f t="shared" si="71"/>
        <v>Gastos_com_Pessoal</v>
      </c>
    </row>
    <row r="1444" spans="1:16" ht="24" hidden="1" x14ac:dyDescent="0.2">
      <c r="A1444" s="622">
        <f>IF(B1444="","",COUNT('Diário 3º PA'!$A$4:$A$4242)+COUNT('Diário 4º PA'!$A$4:$A$2224)+COUNT('Diário 5º PA'!$A$4:$A$5221)+ROW()-3)</f>
        <v>7695</v>
      </c>
      <c r="B1444" s="641">
        <v>44902</v>
      </c>
      <c r="C1444" s="638">
        <v>44896</v>
      </c>
      <c r="D1444" s="626" t="s">
        <v>104</v>
      </c>
      <c r="E1444" s="626" t="s">
        <v>191</v>
      </c>
      <c r="F1444" s="639">
        <v>1100.22</v>
      </c>
      <c r="G1444" s="627" t="s">
        <v>9375</v>
      </c>
      <c r="H1444" s="626" t="s">
        <v>137</v>
      </c>
      <c r="I1444" s="627" t="s">
        <v>9374</v>
      </c>
      <c r="J1444" s="634" t="s">
        <v>5990</v>
      </c>
      <c r="K1444" s="635" t="s">
        <v>1531</v>
      </c>
      <c r="L1444" s="634">
        <v>551476863</v>
      </c>
      <c r="M1444" s="659">
        <v>44902</v>
      </c>
      <c r="N1444" s="630">
        <f t="shared" si="69"/>
        <v>12</v>
      </c>
      <c r="O1444" s="630">
        <f t="shared" si="70"/>
        <v>12</v>
      </c>
      <c r="P1444" s="631" t="str">
        <f t="shared" si="71"/>
        <v>Gastos_com_Pessoal</v>
      </c>
    </row>
    <row r="1445" spans="1:16" ht="24" hidden="1" x14ac:dyDescent="0.2">
      <c r="A1445" s="622">
        <f>IF(B1445="","",COUNT('Diário 3º PA'!$A$4:$A$4242)+COUNT('Diário 4º PA'!$A$4:$A$2224)+COUNT('Diário 5º PA'!$A$4:$A$5221)+ROW()-3)</f>
        <v>7696</v>
      </c>
      <c r="B1445" s="641">
        <v>44902</v>
      </c>
      <c r="C1445" s="638">
        <v>44896</v>
      </c>
      <c r="D1445" s="626" t="s">
        <v>104</v>
      </c>
      <c r="E1445" s="626" t="s">
        <v>189</v>
      </c>
      <c r="F1445" s="639">
        <v>2513.5</v>
      </c>
      <c r="G1445" s="627" t="s">
        <v>9376</v>
      </c>
      <c r="H1445" s="626" t="s">
        <v>131</v>
      </c>
      <c r="I1445" s="627" t="s">
        <v>9377</v>
      </c>
      <c r="J1445" s="634" t="s">
        <v>5990</v>
      </c>
      <c r="K1445" s="635" t="s">
        <v>1531</v>
      </c>
      <c r="L1445" s="634">
        <v>551476863</v>
      </c>
      <c r="M1445" s="659">
        <v>44902</v>
      </c>
      <c r="N1445" s="630">
        <f t="shared" si="69"/>
        <v>12</v>
      </c>
      <c r="O1445" s="630">
        <f t="shared" si="70"/>
        <v>12</v>
      </c>
      <c r="P1445" s="631" t="str">
        <f t="shared" si="71"/>
        <v>Gastos_com_Pessoal</v>
      </c>
    </row>
    <row r="1446" spans="1:16" ht="24" hidden="1" x14ac:dyDescent="0.2">
      <c r="A1446" s="622">
        <f>IF(B1446="","",COUNT('Diário 3º PA'!$A$4:$A$4242)+COUNT('Diário 4º PA'!$A$4:$A$2224)+COUNT('Diário 5º PA'!$A$4:$A$5221)+ROW()-3)</f>
        <v>7697</v>
      </c>
      <c r="B1446" s="641">
        <v>44902</v>
      </c>
      <c r="C1446" s="638">
        <v>44896</v>
      </c>
      <c r="D1446" s="626" t="s">
        <v>104</v>
      </c>
      <c r="E1446" s="626" t="s">
        <v>191</v>
      </c>
      <c r="F1446" s="639">
        <v>899.41</v>
      </c>
      <c r="G1446" s="627" t="s">
        <v>9378</v>
      </c>
      <c r="H1446" s="626" t="s">
        <v>131</v>
      </c>
      <c r="I1446" s="627" t="s">
        <v>9377</v>
      </c>
      <c r="J1446" s="634" t="s">
        <v>5990</v>
      </c>
      <c r="K1446" s="635" t="s">
        <v>1531</v>
      </c>
      <c r="L1446" s="634">
        <v>551476863</v>
      </c>
      <c r="M1446" s="659">
        <v>44902</v>
      </c>
      <c r="N1446" s="630">
        <f t="shared" si="69"/>
        <v>12</v>
      </c>
      <c r="O1446" s="630">
        <f t="shared" si="70"/>
        <v>12</v>
      </c>
      <c r="P1446" s="631" t="str">
        <f t="shared" si="71"/>
        <v>Gastos_com_Pessoal</v>
      </c>
    </row>
    <row r="1447" spans="1:16" ht="24" hidden="1" x14ac:dyDescent="0.2">
      <c r="A1447" s="622">
        <f>IF(B1447="","",COUNT('Diário 3º PA'!$A$4:$A$4242)+COUNT('Diário 4º PA'!$A$4:$A$2224)+COUNT('Diário 5º PA'!$A$4:$A$5221)+ROW()-3)</f>
        <v>7698</v>
      </c>
      <c r="B1447" s="641">
        <v>44902</v>
      </c>
      <c r="C1447" s="638">
        <v>44896</v>
      </c>
      <c r="D1447" s="626" t="s">
        <v>104</v>
      </c>
      <c r="E1447" s="626" t="s">
        <v>189</v>
      </c>
      <c r="F1447" s="639">
        <v>1695.29</v>
      </c>
      <c r="G1447" s="627" t="s">
        <v>9379</v>
      </c>
      <c r="H1447" s="626" t="s">
        <v>128</v>
      </c>
      <c r="I1447" s="627" t="s">
        <v>9380</v>
      </c>
      <c r="J1447" s="634" t="s">
        <v>5990</v>
      </c>
      <c r="K1447" s="635" t="s">
        <v>1531</v>
      </c>
      <c r="L1447" s="634">
        <v>551476863</v>
      </c>
      <c r="M1447" s="659">
        <v>44902</v>
      </c>
      <c r="N1447" s="630">
        <f t="shared" si="69"/>
        <v>12</v>
      </c>
      <c r="O1447" s="630">
        <f t="shared" si="70"/>
        <v>12</v>
      </c>
      <c r="P1447" s="631" t="str">
        <f t="shared" si="71"/>
        <v>Gastos_com_Pessoal</v>
      </c>
    </row>
    <row r="1448" spans="1:16" ht="24" hidden="1" x14ac:dyDescent="0.2">
      <c r="A1448" s="622">
        <f>IF(B1448="","",COUNT('Diário 3º PA'!$A$4:$A$4242)+COUNT('Diário 4º PA'!$A$4:$A$2224)+COUNT('Diário 5º PA'!$A$4:$A$5221)+ROW()-3)</f>
        <v>7699</v>
      </c>
      <c r="B1448" s="641">
        <v>44902</v>
      </c>
      <c r="C1448" s="638">
        <v>44896</v>
      </c>
      <c r="D1448" s="626" t="s">
        <v>104</v>
      </c>
      <c r="E1448" s="626" t="s">
        <v>191</v>
      </c>
      <c r="F1448" s="639">
        <v>575.03</v>
      </c>
      <c r="G1448" s="627" t="s">
        <v>9381</v>
      </c>
      <c r="H1448" s="626" t="s">
        <v>128</v>
      </c>
      <c r="I1448" s="627" t="s">
        <v>9380</v>
      </c>
      <c r="J1448" s="634" t="s">
        <v>5990</v>
      </c>
      <c r="K1448" s="635" t="s">
        <v>1531</v>
      </c>
      <c r="L1448" s="634">
        <v>551476863</v>
      </c>
      <c r="M1448" s="659">
        <v>44902</v>
      </c>
      <c r="N1448" s="630">
        <f t="shared" si="69"/>
        <v>12</v>
      </c>
      <c r="O1448" s="630">
        <f t="shared" si="70"/>
        <v>12</v>
      </c>
      <c r="P1448" s="631" t="str">
        <f t="shared" si="71"/>
        <v>Gastos_com_Pessoal</v>
      </c>
    </row>
    <row r="1449" spans="1:16" ht="24" hidden="1" x14ac:dyDescent="0.2">
      <c r="A1449" s="622">
        <f>IF(B1449="","",COUNT('Diário 3º PA'!$A$4:$A$4242)+COUNT('Diário 4º PA'!$A$4:$A$2224)+COUNT('Diário 5º PA'!$A$4:$A$5221)+ROW()-3)</f>
        <v>7700</v>
      </c>
      <c r="B1449" s="641">
        <v>44902</v>
      </c>
      <c r="C1449" s="638">
        <v>44896</v>
      </c>
      <c r="D1449" s="626" t="s">
        <v>104</v>
      </c>
      <c r="E1449" s="626" t="s">
        <v>189</v>
      </c>
      <c r="F1449" s="639">
        <v>1695.29</v>
      </c>
      <c r="G1449" s="627" t="s">
        <v>9382</v>
      </c>
      <c r="H1449" s="626" t="s">
        <v>128</v>
      </c>
      <c r="I1449" s="627" t="s">
        <v>9383</v>
      </c>
      <c r="J1449" s="634" t="s">
        <v>5990</v>
      </c>
      <c r="K1449" s="635" t="s">
        <v>1531</v>
      </c>
      <c r="L1449" s="634">
        <v>551476863</v>
      </c>
      <c r="M1449" s="659">
        <v>44902</v>
      </c>
      <c r="N1449" s="630">
        <f t="shared" si="69"/>
        <v>12</v>
      </c>
      <c r="O1449" s="630">
        <f t="shared" si="70"/>
        <v>12</v>
      </c>
      <c r="P1449" s="631" t="str">
        <f t="shared" si="71"/>
        <v>Gastos_com_Pessoal</v>
      </c>
    </row>
    <row r="1450" spans="1:16" ht="24" hidden="1" x14ac:dyDescent="0.2">
      <c r="A1450" s="622">
        <f>IF(B1450="","",COUNT('Diário 3º PA'!$A$4:$A$4242)+COUNT('Diário 4º PA'!$A$4:$A$2224)+COUNT('Diário 5º PA'!$A$4:$A$5221)+ROW()-3)</f>
        <v>7701</v>
      </c>
      <c r="B1450" s="641">
        <v>44902</v>
      </c>
      <c r="C1450" s="638">
        <v>44896</v>
      </c>
      <c r="D1450" s="626" t="s">
        <v>104</v>
      </c>
      <c r="E1450" s="626" t="s">
        <v>191</v>
      </c>
      <c r="F1450" s="639">
        <v>575.03</v>
      </c>
      <c r="G1450" s="627" t="s">
        <v>9384</v>
      </c>
      <c r="H1450" s="626" t="s">
        <v>128</v>
      </c>
      <c r="I1450" s="627" t="s">
        <v>9383</v>
      </c>
      <c r="J1450" s="634" t="s">
        <v>5990</v>
      </c>
      <c r="K1450" s="635" t="s">
        <v>1531</v>
      </c>
      <c r="L1450" s="634">
        <v>551476863</v>
      </c>
      <c r="M1450" s="659">
        <v>44902</v>
      </c>
      <c r="N1450" s="630">
        <f t="shared" si="69"/>
        <v>12</v>
      </c>
      <c r="O1450" s="630">
        <f t="shared" si="70"/>
        <v>12</v>
      </c>
      <c r="P1450" s="631" t="str">
        <f t="shared" si="71"/>
        <v>Gastos_com_Pessoal</v>
      </c>
    </row>
    <row r="1451" spans="1:16" ht="24" hidden="1" x14ac:dyDescent="0.2">
      <c r="A1451" s="622">
        <f>IF(B1451="","",COUNT('Diário 3º PA'!$A$4:$A$4242)+COUNT('Diário 4º PA'!$A$4:$A$2224)+COUNT('Diário 5º PA'!$A$4:$A$5221)+ROW()-3)</f>
        <v>7702</v>
      </c>
      <c r="B1451" s="641">
        <v>44902</v>
      </c>
      <c r="C1451" s="638">
        <v>44896</v>
      </c>
      <c r="D1451" s="626" t="s">
        <v>104</v>
      </c>
      <c r="E1451" s="626" t="s">
        <v>189</v>
      </c>
      <c r="F1451" s="639">
        <v>2359.71</v>
      </c>
      <c r="G1451" s="627" t="s">
        <v>9385</v>
      </c>
      <c r="H1451" s="626" t="s">
        <v>136</v>
      </c>
      <c r="I1451" s="627" t="s">
        <v>9386</v>
      </c>
      <c r="J1451" s="634" t="s">
        <v>5990</v>
      </c>
      <c r="K1451" s="635" t="s">
        <v>1531</v>
      </c>
      <c r="L1451" s="634">
        <v>551476863</v>
      </c>
      <c r="M1451" s="659">
        <v>44902</v>
      </c>
      <c r="N1451" s="630">
        <f t="shared" si="69"/>
        <v>12</v>
      </c>
      <c r="O1451" s="630">
        <f t="shared" si="70"/>
        <v>12</v>
      </c>
      <c r="P1451" s="631" t="str">
        <f t="shared" si="71"/>
        <v>Gastos_com_Pessoal</v>
      </c>
    </row>
    <row r="1452" spans="1:16" ht="24" hidden="1" x14ac:dyDescent="0.2">
      <c r="A1452" s="622">
        <f>IF(B1452="","",COUNT('Diário 3º PA'!$A$4:$A$4242)+COUNT('Diário 4º PA'!$A$4:$A$2224)+COUNT('Diário 5º PA'!$A$4:$A$5221)+ROW()-3)</f>
        <v>7703</v>
      </c>
      <c r="B1452" s="641">
        <v>44902</v>
      </c>
      <c r="C1452" s="638">
        <v>44896</v>
      </c>
      <c r="D1452" s="626" t="s">
        <v>104</v>
      </c>
      <c r="E1452" s="626" t="s">
        <v>191</v>
      </c>
      <c r="F1452" s="639">
        <v>835.33</v>
      </c>
      <c r="G1452" s="627" t="s">
        <v>9387</v>
      </c>
      <c r="H1452" s="626" t="s">
        <v>136</v>
      </c>
      <c r="I1452" s="627" t="s">
        <v>9386</v>
      </c>
      <c r="J1452" s="634" t="s">
        <v>5990</v>
      </c>
      <c r="K1452" s="635" t="s">
        <v>1531</v>
      </c>
      <c r="L1452" s="634">
        <v>551476863</v>
      </c>
      <c r="M1452" s="659">
        <v>44902</v>
      </c>
      <c r="N1452" s="630">
        <f t="shared" si="69"/>
        <v>12</v>
      </c>
      <c r="O1452" s="630">
        <f t="shared" si="70"/>
        <v>12</v>
      </c>
      <c r="P1452" s="631" t="str">
        <f t="shared" si="71"/>
        <v>Gastos_com_Pessoal</v>
      </c>
    </row>
    <row r="1453" spans="1:16" ht="24" hidden="1" x14ac:dyDescent="0.2">
      <c r="A1453" s="622">
        <f>IF(B1453="","",COUNT('Diário 3º PA'!$A$4:$A$4242)+COUNT('Diário 4º PA'!$A$4:$A$2224)+COUNT('Diário 5º PA'!$A$4:$A$5221)+ROW()-3)</f>
        <v>7704</v>
      </c>
      <c r="B1453" s="641">
        <v>44902</v>
      </c>
      <c r="C1453" s="638">
        <v>44896</v>
      </c>
      <c r="D1453" s="626" t="s">
        <v>104</v>
      </c>
      <c r="E1453" s="626" t="s">
        <v>189</v>
      </c>
      <c r="F1453" s="639">
        <v>2316.42</v>
      </c>
      <c r="G1453" s="627" t="s">
        <v>9388</v>
      </c>
      <c r="H1453" s="626" t="s">
        <v>131</v>
      </c>
      <c r="I1453" s="627" t="s">
        <v>9389</v>
      </c>
      <c r="J1453" s="634" t="s">
        <v>5990</v>
      </c>
      <c r="K1453" s="635" t="s">
        <v>1531</v>
      </c>
      <c r="L1453" s="634">
        <v>551476863</v>
      </c>
      <c r="M1453" s="659">
        <v>44902</v>
      </c>
      <c r="N1453" s="630">
        <f t="shared" si="69"/>
        <v>12</v>
      </c>
      <c r="O1453" s="630">
        <f t="shared" si="70"/>
        <v>12</v>
      </c>
      <c r="P1453" s="631" t="str">
        <f t="shared" si="71"/>
        <v>Gastos_com_Pessoal</v>
      </c>
    </row>
    <row r="1454" spans="1:16" ht="24" hidden="1" x14ac:dyDescent="0.2">
      <c r="A1454" s="622">
        <f>IF(B1454="","",COUNT('Diário 3º PA'!$A$4:$A$4242)+COUNT('Diário 4º PA'!$A$4:$A$2224)+COUNT('Diário 5º PA'!$A$4:$A$5221)+ROW()-3)</f>
        <v>7705</v>
      </c>
      <c r="B1454" s="641">
        <v>44902</v>
      </c>
      <c r="C1454" s="638">
        <v>44896</v>
      </c>
      <c r="D1454" s="626" t="s">
        <v>104</v>
      </c>
      <c r="E1454" s="626" t="s">
        <v>191</v>
      </c>
      <c r="F1454" s="639">
        <v>817.35</v>
      </c>
      <c r="G1454" s="627" t="s">
        <v>9390</v>
      </c>
      <c r="H1454" s="626" t="s">
        <v>131</v>
      </c>
      <c r="I1454" s="627" t="s">
        <v>9389</v>
      </c>
      <c r="J1454" s="634" t="s">
        <v>5990</v>
      </c>
      <c r="K1454" s="635" t="s">
        <v>1531</v>
      </c>
      <c r="L1454" s="634">
        <v>551476863</v>
      </c>
      <c r="M1454" s="659">
        <v>44902</v>
      </c>
      <c r="N1454" s="630">
        <f t="shared" si="69"/>
        <v>12</v>
      </c>
      <c r="O1454" s="630">
        <f t="shared" si="70"/>
        <v>12</v>
      </c>
      <c r="P1454" s="631" t="str">
        <f t="shared" si="71"/>
        <v>Gastos_com_Pessoal</v>
      </c>
    </row>
    <row r="1455" spans="1:16" ht="24" hidden="1" x14ac:dyDescent="0.2">
      <c r="A1455" s="622">
        <f>IF(B1455="","",COUNT('Diário 3º PA'!$A$4:$A$4242)+COUNT('Diário 4º PA'!$A$4:$A$2224)+COUNT('Diário 5º PA'!$A$4:$A$5221)+ROW()-3)</f>
        <v>7706</v>
      </c>
      <c r="B1455" s="641">
        <v>44902</v>
      </c>
      <c r="C1455" s="638">
        <v>44896</v>
      </c>
      <c r="D1455" s="626" t="s">
        <v>104</v>
      </c>
      <c r="E1455" s="626" t="s">
        <v>189</v>
      </c>
      <c r="F1455" s="639">
        <v>2606.5100000000002</v>
      </c>
      <c r="G1455" s="627" t="s">
        <v>9391</v>
      </c>
      <c r="H1455" s="626" t="s">
        <v>138</v>
      </c>
      <c r="I1455" s="627" t="s">
        <v>9392</v>
      </c>
      <c r="J1455" s="634" t="s">
        <v>5990</v>
      </c>
      <c r="K1455" s="635" t="s">
        <v>1531</v>
      </c>
      <c r="L1455" s="634">
        <v>551476863</v>
      </c>
      <c r="M1455" s="659">
        <v>44902</v>
      </c>
      <c r="N1455" s="630">
        <f t="shared" si="69"/>
        <v>12</v>
      </c>
      <c r="O1455" s="630">
        <f t="shared" si="70"/>
        <v>12</v>
      </c>
      <c r="P1455" s="631" t="str">
        <f t="shared" si="71"/>
        <v>Gastos_com_Pessoal</v>
      </c>
    </row>
    <row r="1456" spans="1:16" ht="24" hidden="1" x14ac:dyDescent="0.2">
      <c r="A1456" s="622">
        <f>IF(B1456="","",COUNT('Diário 3º PA'!$A$4:$A$4242)+COUNT('Diário 4º PA'!$A$4:$A$2224)+COUNT('Diário 5º PA'!$A$4:$A$5221)+ROW()-3)</f>
        <v>7707</v>
      </c>
      <c r="B1456" s="641">
        <v>44902</v>
      </c>
      <c r="C1456" s="638">
        <v>44896</v>
      </c>
      <c r="D1456" s="626" t="s">
        <v>104</v>
      </c>
      <c r="E1456" s="626" t="s">
        <v>191</v>
      </c>
      <c r="F1456" s="639">
        <v>902.7</v>
      </c>
      <c r="G1456" s="627" t="s">
        <v>9393</v>
      </c>
      <c r="H1456" s="626" t="s">
        <v>138</v>
      </c>
      <c r="I1456" s="627" t="s">
        <v>9392</v>
      </c>
      <c r="J1456" s="634" t="s">
        <v>5990</v>
      </c>
      <c r="K1456" s="635" t="s">
        <v>1531</v>
      </c>
      <c r="L1456" s="634">
        <v>551476863</v>
      </c>
      <c r="M1456" s="659">
        <v>44902</v>
      </c>
      <c r="N1456" s="630">
        <f t="shared" si="69"/>
        <v>12</v>
      </c>
      <c r="O1456" s="630">
        <f t="shared" si="70"/>
        <v>12</v>
      </c>
      <c r="P1456" s="631" t="str">
        <f t="shared" si="71"/>
        <v>Gastos_com_Pessoal</v>
      </c>
    </row>
    <row r="1457" spans="1:16" ht="24" hidden="1" x14ac:dyDescent="0.2">
      <c r="A1457" s="622">
        <f>IF(B1457="","",COUNT('Diário 3º PA'!$A$4:$A$4242)+COUNT('Diário 4º PA'!$A$4:$A$2224)+COUNT('Diário 5º PA'!$A$4:$A$5221)+ROW()-3)</f>
        <v>7708</v>
      </c>
      <c r="B1457" s="641">
        <v>44902</v>
      </c>
      <c r="C1457" s="638">
        <v>44896</v>
      </c>
      <c r="D1457" s="626" t="s">
        <v>104</v>
      </c>
      <c r="E1457" s="626" t="s">
        <v>189</v>
      </c>
      <c r="F1457" s="639">
        <v>3244.79</v>
      </c>
      <c r="G1457" s="627" t="s">
        <v>9394</v>
      </c>
      <c r="H1457" s="626" t="s">
        <v>133</v>
      </c>
      <c r="I1457" s="627" t="s">
        <v>9395</v>
      </c>
      <c r="J1457" s="634" t="s">
        <v>5990</v>
      </c>
      <c r="K1457" s="635" t="s">
        <v>1531</v>
      </c>
      <c r="L1457" s="634">
        <v>551476863</v>
      </c>
      <c r="M1457" s="659">
        <v>44902</v>
      </c>
      <c r="N1457" s="630">
        <f t="shared" si="69"/>
        <v>12</v>
      </c>
      <c r="O1457" s="630">
        <f t="shared" si="70"/>
        <v>12</v>
      </c>
      <c r="P1457" s="631" t="str">
        <f t="shared" si="71"/>
        <v>Gastos_com_Pessoal</v>
      </c>
    </row>
    <row r="1458" spans="1:16" ht="24" hidden="1" x14ac:dyDescent="0.2">
      <c r="A1458" s="622">
        <f>IF(B1458="","",COUNT('Diário 3º PA'!$A$4:$A$4242)+COUNT('Diário 4º PA'!$A$4:$A$2224)+COUNT('Diário 5º PA'!$A$4:$A$5221)+ROW()-3)</f>
        <v>7709</v>
      </c>
      <c r="B1458" s="641">
        <v>44902</v>
      </c>
      <c r="C1458" s="638">
        <v>44896</v>
      </c>
      <c r="D1458" s="626" t="s">
        <v>104</v>
      </c>
      <c r="E1458" s="626" t="s">
        <v>191</v>
      </c>
      <c r="F1458" s="639">
        <v>1222.78</v>
      </c>
      <c r="G1458" s="627" t="s">
        <v>9396</v>
      </c>
      <c r="H1458" s="626" t="s">
        <v>133</v>
      </c>
      <c r="I1458" s="627" t="s">
        <v>9395</v>
      </c>
      <c r="J1458" s="634" t="s">
        <v>5990</v>
      </c>
      <c r="K1458" s="635" t="s">
        <v>1531</v>
      </c>
      <c r="L1458" s="634">
        <v>551476863</v>
      </c>
      <c r="M1458" s="659">
        <v>44902</v>
      </c>
      <c r="N1458" s="630">
        <f t="shared" si="69"/>
        <v>12</v>
      </c>
      <c r="O1458" s="630">
        <f t="shared" si="70"/>
        <v>12</v>
      </c>
      <c r="P1458" s="631" t="str">
        <f t="shared" si="71"/>
        <v>Gastos_com_Pessoal</v>
      </c>
    </row>
    <row r="1459" spans="1:16" ht="24" hidden="1" x14ac:dyDescent="0.2">
      <c r="A1459" s="622">
        <f>IF(B1459="","",COUNT('Diário 3º PA'!$A$4:$A$4242)+COUNT('Diário 4º PA'!$A$4:$A$2224)+COUNT('Diário 5º PA'!$A$4:$A$5221)+ROW()-3)</f>
        <v>7710</v>
      </c>
      <c r="B1459" s="641">
        <v>44902</v>
      </c>
      <c r="C1459" s="638">
        <v>44896</v>
      </c>
      <c r="D1459" s="626" t="s">
        <v>104</v>
      </c>
      <c r="E1459" s="626" t="s">
        <v>189</v>
      </c>
      <c r="F1459" s="639">
        <v>2236.88</v>
      </c>
      <c r="G1459" s="627" t="s">
        <v>9397</v>
      </c>
      <c r="H1459" s="626" t="s">
        <v>133</v>
      </c>
      <c r="I1459" s="627" t="s">
        <v>9398</v>
      </c>
      <c r="J1459" s="634" t="s">
        <v>5990</v>
      </c>
      <c r="K1459" s="635" t="s">
        <v>1531</v>
      </c>
      <c r="L1459" s="634">
        <v>551476863</v>
      </c>
      <c r="M1459" s="659">
        <v>44902</v>
      </c>
      <c r="N1459" s="630">
        <f t="shared" si="69"/>
        <v>12</v>
      </c>
      <c r="O1459" s="630">
        <f t="shared" si="70"/>
        <v>12</v>
      </c>
      <c r="P1459" s="631" t="str">
        <f t="shared" si="71"/>
        <v>Gastos_com_Pessoal</v>
      </c>
    </row>
    <row r="1460" spans="1:16" ht="24" hidden="1" x14ac:dyDescent="0.2">
      <c r="A1460" s="622">
        <f>IF(B1460="","",COUNT('Diário 3º PA'!$A$4:$A$4242)+COUNT('Diário 4º PA'!$A$4:$A$2224)+COUNT('Diário 5º PA'!$A$4:$A$5221)+ROW()-3)</f>
        <v>7711</v>
      </c>
      <c r="B1460" s="641">
        <v>44902</v>
      </c>
      <c r="C1460" s="638">
        <v>44896</v>
      </c>
      <c r="D1460" s="626" t="s">
        <v>104</v>
      </c>
      <c r="E1460" s="626" t="s">
        <v>191</v>
      </c>
      <c r="F1460" s="639">
        <v>784.2</v>
      </c>
      <c r="G1460" s="627" t="s">
        <v>9399</v>
      </c>
      <c r="H1460" s="626" t="s">
        <v>133</v>
      </c>
      <c r="I1460" s="627" t="s">
        <v>9398</v>
      </c>
      <c r="J1460" s="634" t="s">
        <v>5990</v>
      </c>
      <c r="K1460" s="635" t="s">
        <v>1531</v>
      </c>
      <c r="L1460" s="634">
        <v>551476863</v>
      </c>
      <c r="M1460" s="659">
        <v>44902</v>
      </c>
      <c r="N1460" s="630">
        <f t="shared" si="69"/>
        <v>12</v>
      </c>
      <c r="O1460" s="630">
        <f t="shared" si="70"/>
        <v>12</v>
      </c>
      <c r="P1460" s="631" t="str">
        <f t="shared" si="71"/>
        <v>Gastos_com_Pessoal</v>
      </c>
    </row>
    <row r="1461" spans="1:16" ht="24" hidden="1" x14ac:dyDescent="0.2">
      <c r="A1461" s="622">
        <f>IF(B1461="","",COUNT('Diário 3º PA'!$A$4:$A$4242)+COUNT('Diário 4º PA'!$A$4:$A$2224)+COUNT('Diário 5º PA'!$A$4:$A$5221)+ROW()-3)</f>
        <v>7712</v>
      </c>
      <c r="B1461" s="641">
        <v>44902</v>
      </c>
      <c r="C1461" s="638">
        <v>44896</v>
      </c>
      <c r="D1461" s="626" t="s">
        <v>104</v>
      </c>
      <c r="E1461" s="626" t="s">
        <v>189</v>
      </c>
      <c r="F1461" s="639">
        <v>2526.06</v>
      </c>
      <c r="G1461" s="627" t="s">
        <v>9400</v>
      </c>
      <c r="H1461" s="626" t="s">
        <v>133</v>
      </c>
      <c r="I1461" s="627" t="s">
        <v>9401</v>
      </c>
      <c r="J1461" s="634" t="s">
        <v>5990</v>
      </c>
      <c r="K1461" s="635" t="s">
        <v>1531</v>
      </c>
      <c r="L1461" s="634">
        <v>551476863</v>
      </c>
      <c r="M1461" s="659">
        <v>44902</v>
      </c>
      <c r="N1461" s="630">
        <f t="shared" si="69"/>
        <v>12</v>
      </c>
      <c r="O1461" s="630">
        <f t="shared" si="70"/>
        <v>12</v>
      </c>
      <c r="P1461" s="631" t="str">
        <f t="shared" si="71"/>
        <v>Gastos_com_Pessoal</v>
      </c>
    </row>
    <row r="1462" spans="1:16" ht="24" hidden="1" x14ac:dyDescent="0.2">
      <c r="A1462" s="622">
        <f>IF(B1462="","",COUNT('Diário 3º PA'!$A$4:$A$4242)+COUNT('Diário 4º PA'!$A$4:$A$2224)+COUNT('Diário 5º PA'!$A$4:$A$5221)+ROW()-3)</f>
        <v>7713</v>
      </c>
      <c r="B1462" s="641">
        <v>44902</v>
      </c>
      <c r="C1462" s="638">
        <v>44896</v>
      </c>
      <c r="D1462" s="626" t="s">
        <v>104</v>
      </c>
      <c r="E1462" s="626" t="s">
        <v>191</v>
      </c>
      <c r="F1462" s="639">
        <v>869.11</v>
      </c>
      <c r="G1462" s="627" t="s">
        <v>9402</v>
      </c>
      <c r="H1462" s="626" t="s">
        <v>133</v>
      </c>
      <c r="I1462" s="627" t="s">
        <v>9401</v>
      </c>
      <c r="J1462" s="634" t="s">
        <v>5990</v>
      </c>
      <c r="K1462" s="635" t="s">
        <v>1531</v>
      </c>
      <c r="L1462" s="634">
        <v>551476863</v>
      </c>
      <c r="M1462" s="659">
        <v>44902</v>
      </c>
      <c r="N1462" s="630">
        <f t="shared" si="69"/>
        <v>12</v>
      </c>
      <c r="O1462" s="630">
        <f t="shared" si="70"/>
        <v>12</v>
      </c>
      <c r="P1462" s="631" t="str">
        <f t="shared" si="71"/>
        <v>Gastos_com_Pessoal</v>
      </c>
    </row>
    <row r="1463" spans="1:16" ht="24" hidden="1" x14ac:dyDescent="0.2">
      <c r="A1463" s="622">
        <f>IF(B1463="","",COUNT('Diário 3º PA'!$A$4:$A$4242)+COUNT('Diário 4º PA'!$A$4:$A$2224)+COUNT('Diário 5º PA'!$A$4:$A$5221)+ROW()-3)</f>
        <v>7714</v>
      </c>
      <c r="B1463" s="641">
        <v>44902</v>
      </c>
      <c r="C1463" s="638">
        <v>44896</v>
      </c>
      <c r="D1463" s="626" t="s">
        <v>104</v>
      </c>
      <c r="E1463" s="626" t="s">
        <v>189</v>
      </c>
      <c r="F1463" s="639">
        <v>2151.96</v>
      </c>
      <c r="G1463" s="627" t="s">
        <v>9403</v>
      </c>
      <c r="H1463" s="626" t="s">
        <v>140</v>
      </c>
      <c r="I1463" s="627" t="s">
        <v>1893</v>
      </c>
      <c r="J1463" s="634" t="s">
        <v>5990</v>
      </c>
      <c r="K1463" s="635" t="s">
        <v>1531</v>
      </c>
      <c r="L1463" s="634">
        <v>551476863</v>
      </c>
      <c r="M1463" s="659">
        <v>44902</v>
      </c>
      <c r="N1463" s="630">
        <f t="shared" si="69"/>
        <v>12</v>
      </c>
      <c r="O1463" s="630">
        <f t="shared" si="70"/>
        <v>12</v>
      </c>
      <c r="P1463" s="631" t="str">
        <f t="shared" si="71"/>
        <v>Gastos_com_Pessoal</v>
      </c>
    </row>
    <row r="1464" spans="1:16" ht="24" hidden="1" x14ac:dyDescent="0.2">
      <c r="A1464" s="622">
        <f>IF(B1464="","",COUNT('Diário 3º PA'!$A$4:$A$4242)+COUNT('Diário 4º PA'!$A$4:$A$2224)+COUNT('Diário 5º PA'!$A$4:$A$5221)+ROW()-3)</f>
        <v>7715</v>
      </c>
      <c r="B1464" s="641">
        <v>44902</v>
      </c>
      <c r="C1464" s="638">
        <v>44896</v>
      </c>
      <c r="D1464" s="626" t="s">
        <v>104</v>
      </c>
      <c r="E1464" s="626" t="s">
        <v>191</v>
      </c>
      <c r="F1464" s="639">
        <v>748.84</v>
      </c>
      <c r="G1464" s="627" t="s">
        <v>9404</v>
      </c>
      <c r="H1464" s="626" t="s">
        <v>140</v>
      </c>
      <c r="I1464" s="627" t="s">
        <v>1893</v>
      </c>
      <c r="J1464" s="634" t="s">
        <v>5990</v>
      </c>
      <c r="K1464" s="635" t="s">
        <v>1531</v>
      </c>
      <c r="L1464" s="634">
        <v>551476863</v>
      </c>
      <c r="M1464" s="659">
        <v>44902</v>
      </c>
      <c r="N1464" s="630">
        <f t="shared" si="69"/>
        <v>12</v>
      </c>
      <c r="O1464" s="630">
        <f t="shared" si="70"/>
        <v>12</v>
      </c>
      <c r="P1464" s="631" t="str">
        <f t="shared" si="71"/>
        <v>Gastos_com_Pessoal</v>
      </c>
    </row>
    <row r="1465" spans="1:16" ht="24" hidden="1" x14ac:dyDescent="0.2">
      <c r="A1465" s="622">
        <f>IF(B1465="","",COUNT('Diário 3º PA'!$A$4:$A$4242)+COUNT('Diário 4º PA'!$A$4:$A$2224)+COUNT('Diário 5º PA'!$A$4:$A$5221)+ROW()-3)</f>
        <v>7716</v>
      </c>
      <c r="B1465" s="641">
        <v>44902</v>
      </c>
      <c r="C1465" s="638">
        <v>44896</v>
      </c>
      <c r="D1465" s="626" t="s">
        <v>104</v>
      </c>
      <c r="E1465" s="626" t="s">
        <v>189</v>
      </c>
      <c r="F1465" s="639">
        <v>2735.88</v>
      </c>
      <c r="G1465" s="627" t="s">
        <v>9405</v>
      </c>
      <c r="H1465" s="626" t="s">
        <v>133</v>
      </c>
      <c r="I1465" s="627" t="s">
        <v>9406</v>
      </c>
      <c r="J1465" s="634" t="s">
        <v>5990</v>
      </c>
      <c r="K1465" s="635" t="s">
        <v>1531</v>
      </c>
      <c r="L1465" s="634">
        <v>551476863</v>
      </c>
      <c r="M1465" s="659">
        <v>44902</v>
      </c>
      <c r="N1465" s="630">
        <f t="shared" si="69"/>
        <v>12</v>
      </c>
      <c r="O1465" s="630">
        <f t="shared" si="70"/>
        <v>12</v>
      </c>
      <c r="P1465" s="631" t="str">
        <f t="shared" si="71"/>
        <v>Gastos_com_Pessoal</v>
      </c>
    </row>
    <row r="1466" spans="1:16" ht="24" hidden="1" x14ac:dyDescent="0.2">
      <c r="A1466" s="622">
        <f>IF(B1466="","",COUNT('Diário 3º PA'!$A$4:$A$4242)+COUNT('Diário 4º PA'!$A$4:$A$2224)+COUNT('Diário 5º PA'!$A$4:$A$5221)+ROW()-3)</f>
        <v>7717</v>
      </c>
      <c r="B1466" s="641">
        <v>44902</v>
      </c>
      <c r="C1466" s="638">
        <v>44896</v>
      </c>
      <c r="D1466" s="626" t="s">
        <v>104</v>
      </c>
      <c r="E1466" s="626" t="s">
        <v>191</v>
      </c>
      <c r="F1466" s="639">
        <v>999.82</v>
      </c>
      <c r="G1466" s="627" t="s">
        <v>9407</v>
      </c>
      <c r="H1466" s="626" t="s">
        <v>133</v>
      </c>
      <c r="I1466" s="627" t="s">
        <v>9406</v>
      </c>
      <c r="J1466" s="634" t="s">
        <v>5990</v>
      </c>
      <c r="K1466" s="635" t="s">
        <v>1531</v>
      </c>
      <c r="L1466" s="634">
        <v>551476863</v>
      </c>
      <c r="M1466" s="659">
        <v>44902</v>
      </c>
      <c r="N1466" s="630">
        <f t="shared" si="69"/>
        <v>12</v>
      </c>
      <c r="O1466" s="630">
        <f t="shared" si="70"/>
        <v>12</v>
      </c>
      <c r="P1466" s="631" t="str">
        <f t="shared" si="71"/>
        <v>Gastos_com_Pessoal</v>
      </c>
    </row>
    <row r="1467" spans="1:16" ht="24" hidden="1" x14ac:dyDescent="0.2">
      <c r="A1467" s="622">
        <f>IF(B1467="","",COUNT('Diário 3º PA'!$A$4:$A$4242)+COUNT('Diário 4º PA'!$A$4:$A$2224)+COUNT('Diário 5º PA'!$A$4:$A$5221)+ROW()-3)</f>
        <v>7718</v>
      </c>
      <c r="B1467" s="641">
        <v>44902</v>
      </c>
      <c r="C1467" s="638">
        <v>44896</v>
      </c>
      <c r="D1467" s="626" t="s">
        <v>104</v>
      </c>
      <c r="E1467" s="626" t="s">
        <v>189</v>
      </c>
      <c r="F1467" s="639">
        <v>2193.66</v>
      </c>
      <c r="G1467" s="627" t="s">
        <v>9408</v>
      </c>
      <c r="H1467" s="626" t="s">
        <v>133</v>
      </c>
      <c r="I1467" s="627" t="s">
        <v>9409</v>
      </c>
      <c r="J1467" s="634" t="s">
        <v>5990</v>
      </c>
      <c r="K1467" s="635" t="s">
        <v>1531</v>
      </c>
      <c r="L1467" s="634">
        <v>551476863</v>
      </c>
      <c r="M1467" s="659">
        <v>44902</v>
      </c>
      <c r="N1467" s="630">
        <f t="shared" si="69"/>
        <v>12</v>
      </c>
      <c r="O1467" s="630">
        <f t="shared" si="70"/>
        <v>12</v>
      </c>
      <c r="P1467" s="631" t="str">
        <f t="shared" si="71"/>
        <v>Gastos_com_Pessoal</v>
      </c>
    </row>
    <row r="1468" spans="1:16" ht="24" hidden="1" x14ac:dyDescent="0.2">
      <c r="A1468" s="622">
        <f>IF(B1468="","",COUNT('Diário 3º PA'!$A$4:$A$4242)+COUNT('Diário 4º PA'!$A$4:$A$2224)+COUNT('Diário 5º PA'!$A$4:$A$5221)+ROW()-3)</f>
        <v>7719</v>
      </c>
      <c r="B1468" s="641">
        <v>44902</v>
      </c>
      <c r="C1468" s="638">
        <v>44896</v>
      </c>
      <c r="D1468" s="626" t="s">
        <v>104</v>
      </c>
      <c r="E1468" s="626" t="s">
        <v>191</v>
      </c>
      <c r="F1468" s="639">
        <v>766.16</v>
      </c>
      <c r="G1468" s="627" t="s">
        <v>9410</v>
      </c>
      <c r="H1468" s="626" t="s">
        <v>133</v>
      </c>
      <c r="I1468" s="627" t="s">
        <v>9409</v>
      </c>
      <c r="J1468" s="634" t="s">
        <v>5990</v>
      </c>
      <c r="K1468" s="635" t="s">
        <v>1531</v>
      </c>
      <c r="L1468" s="634">
        <v>551476863</v>
      </c>
      <c r="M1468" s="659">
        <v>44902</v>
      </c>
      <c r="N1468" s="630">
        <f t="shared" si="69"/>
        <v>12</v>
      </c>
      <c r="O1468" s="630">
        <f t="shared" si="70"/>
        <v>12</v>
      </c>
      <c r="P1468" s="631" t="str">
        <f t="shared" si="71"/>
        <v>Gastos_com_Pessoal</v>
      </c>
    </row>
    <row r="1469" spans="1:16" ht="24" hidden="1" x14ac:dyDescent="0.2">
      <c r="A1469" s="622">
        <f>IF(B1469="","",COUNT('Diário 3º PA'!$A$4:$A$4242)+COUNT('Diário 4º PA'!$A$4:$A$2224)+COUNT('Diário 5º PA'!$A$4:$A$5221)+ROW()-3)</f>
        <v>7720</v>
      </c>
      <c r="B1469" s="641">
        <v>44902</v>
      </c>
      <c r="C1469" s="638">
        <v>44896</v>
      </c>
      <c r="D1469" s="626" t="s">
        <v>104</v>
      </c>
      <c r="E1469" s="626" t="s">
        <v>189</v>
      </c>
      <c r="F1469" s="639">
        <v>2485.77</v>
      </c>
      <c r="G1469" s="627" t="s">
        <v>9411</v>
      </c>
      <c r="H1469" s="626" t="s">
        <v>133</v>
      </c>
      <c r="I1469" s="627" t="s">
        <v>9412</v>
      </c>
      <c r="J1469" s="634" t="s">
        <v>5990</v>
      </c>
      <c r="K1469" s="635" t="s">
        <v>1531</v>
      </c>
      <c r="L1469" s="634">
        <v>551476863</v>
      </c>
      <c r="M1469" s="659">
        <v>44902</v>
      </c>
      <c r="N1469" s="630">
        <f t="shared" si="69"/>
        <v>12</v>
      </c>
      <c r="O1469" s="630">
        <f t="shared" si="70"/>
        <v>12</v>
      </c>
      <c r="P1469" s="631" t="str">
        <f t="shared" si="71"/>
        <v>Gastos_com_Pessoal</v>
      </c>
    </row>
    <row r="1470" spans="1:16" ht="24" hidden="1" x14ac:dyDescent="0.2">
      <c r="A1470" s="622">
        <f>IF(B1470="","",COUNT('Diário 3º PA'!$A$4:$A$4242)+COUNT('Diário 4º PA'!$A$4:$A$2224)+COUNT('Diário 5º PA'!$A$4:$A$5221)+ROW()-3)</f>
        <v>7721</v>
      </c>
      <c r="B1470" s="641">
        <v>44902</v>
      </c>
      <c r="C1470" s="638">
        <v>44896</v>
      </c>
      <c r="D1470" s="626" t="s">
        <v>104</v>
      </c>
      <c r="E1470" s="626" t="s">
        <v>191</v>
      </c>
      <c r="F1470" s="639">
        <v>887.92</v>
      </c>
      <c r="G1470" s="627" t="s">
        <v>9413</v>
      </c>
      <c r="H1470" s="626" t="s">
        <v>133</v>
      </c>
      <c r="I1470" s="627" t="s">
        <v>9412</v>
      </c>
      <c r="J1470" s="634" t="s">
        <v>5990</v>
      </c>
      <c r="K1470" s="635" t="s">
        <v>1531</v>
      </c>
      <c r="L1470" s="634">
        <v>551476863</v>
      </c>
      <c r="M1470" s="659">
        <v>44902</v>
      </c>
      <c r="N1470" s="630">
        <f t="shared" si="69"/>
        <v>12</v>
      </c>
      <c r="O1470" s="630">
        <f t="shared" si="70"/>
        <v>12</v>
      </c>
      <c r="P1470" s="631" t="str">
        <f t="shared" si="71"/>
        <v>Gastos_com_Pessoal</v>
      </c>
    </row>
    <row r="1471" spans="1:16" ht="24" hidden="1" x14ac:dyDescent="0.2">
      <c r="A1471" s="622">
        <f>IF(B1471="","",COUNT('Diário 3º PA'!$A$4:$A$4242)+COUNT('Diário 4º PA'!$A$4:$A$2224)+COUNT('Diário 5º PA'!$A$4:$A$5221)+ROW()-3)</f>
        <v>7722</v>
      </c>
      <c r="B1471" s="641">
        <v>44902</v>
      </c>
      <c r="C1471" s="638">
        <v>44896</v>
      </c>
      <c r="D1471" s="626" t="s">
        <v>104</v>
      </c>
      <c r="E1471" s="626" t="s">
        <v>189</v>
      </c>
      <c r="F1471" s="639">
        <v>1165.02</v>
      </c>
      <c r="G1471" s="627" t="s">
        <v>9414</v>
      </c>
      <c r="H1471" s="626" t="s">
        <v>133</v>
      </c>
      <c r="I1471" s="627" t="s">
        <v>9415</v>
      </c>
      <c r="J1471" s="634" t="s">
        <v>5990</v>
      </c>
      <c r="K1471" s="635" t="s">
        <v>1531</v>
      </c>
      <c r="L1471" s="634">
        <v>551476863</v>
      </c>
      <c r="M1471" s="659">
        <v>44902</v>
      </c>
      <c r="N1471" s="630">
        <f t="shared" si="69"/>
        <v>12</v>
      </c>
      <c r="O1471" s="630">
        <f t="shared" si="70"/>
        <v>12</v>
      </c>
      <c r="P1471" s="631" t="str">
        <f t="shared" si="71"/>
        <v>Gastos_com_Pessoal</v>
      </c>
    </row>
    <row r="1472" spans="1:16" ht="24" hidden="1" x14ac:dyDescent="0.2">
      <c r="A1472" s="622">
        <f>IF(B1472="","",COUNT('Diário 3º PA'!$A$4:$A$4242)+COUNT('Diário 4º PA'!$A$4:$A$2224)+COUNT('Diário 5º PA'!$A$4:$A$5221)+ROW()-3)</f>
        <v>7723</v>
      </c>
      <c r="B1472" s="641">
        <v>44902</v>
      </c>
      <c r="C1472" s="638">
        <v>44896</v>
      </c>
      <c r="D1472" s="626" t="s">
        <v>104</v>
      </c>
      <c r="E1472" s="626" t="s">
        <v>191</v>
      </c>
      <c r="F1472" s="639">
        <v>388.36</v>
      </c>
      <c r="G1472" s="627" t="s">
        <v>9413</v>
      </c>
      <c r="H1472" s="626" t="s">
        <v>133</v>
      </c>
      <c r="I1472" s="627" t="s">
        <v>9415</v>
      </c>
      <c r="J1472" s="634" t="s">
        <v>5990</v>
      </c>
      <c r="K1472" s="635" t="s">
        <v>1531</v>
      </c>
      <c r="L1472" s="634">
        <v>551476863</v>
      </c>
      <c r="M1472" s="659">
        <v>44902</v>
      </c>
      <c r="N1472" s="630">
        <f t="shared" si="69"/>
        <v>12</v>
      </c>
      <c r="O1472" s="630">
        <f t="shared" si="70"/>
        <v>12</v>
      </c>
      <c r="P1472" s="631" t="str">
        <f t="shared" si="71"/>
        <v>Gastos_com_Pessoal</v>
      </c>
    </row>
    <row r="1473" spans="1:16" ht="24" hidden="1" x14ac:dyDescent="0.2">
      <c r="A1473" s="622">
        <f>IF(B1473="","",COUNT('Diário 3º PA'!$A$4:$A$4242)+COUNT('Diário 4º PA'!$A$4:$A$2224)+COUNT('Diário 5º PA'!$A$4:$A$5221)+ROW()-3)</f>
        <v>7724</v>
      </c>
      <c r="B1473" s="641">
        <v>44902</v>
      </c>
      <c r="C1473" s="638">
        <v>44896</v>
      </c>
      <c r="D1473" s="626" t="s">
        <v>104</v>
      </c>
      <c r="E1473" s="626" t="s">
        <v>189</v>
      </c>
      <c r="F1473" s="639">
        <v>2224.11</v>
      </c>
      <c r="G1473" s="627" t="s">
        <v>9416</v>
      </c>
      <c r="H1473" s="626" t="s">
        <v>133</v>
      </c>
      <c r="I1473" s="627" t="s">
        <v>9417</v>
      </c>
      <c r="J1473" s="634" t="s">
        <v>5990</v>
      </c>
      <c r="K1473" s="635" t="s">
        <v>1531</v>
      </c>
      <c r="L1473" s="634">
        <v>551476863</v>
      </c>
      <c r="M1473" s="659">
        <v>44902</v>
      </c>
      <c r="N1473" s="630">
        <f t="shared" si="69"/>
        <v>12</v>
      </c>
      <c r="O1473" s="630">
        <f t="shared" si="70"/>
        <v>12</v>
      </c>
      <c r="P1473" s="631" t="str">
        <f t="shared" si="71"/>
        <v>Gastos_com_Pessoal</v>
      </c>
    </row>
    <row r="1474" spans="1:16" ht="24" hidden="1" x14ac:dyDescent="0.2">
      <c r="A1474" s="622">
        <f>IF(B1474="","",COUNT('Diário 3º PA'!$A$4:$A$4242)+COUNT('Diário 4º PA'!$A$4:$A$2224)+COUNT('Diário 5º PA'!$A$4:$A$5221)+ROW()-3)</f>
        <v>7725</v>
      </c>
      <c r="B1474" s="641">
        <v>44902</v>
      </c>
      <c r="C1474" s="638">
        <v>44896</v>
      </c>
      <c r="D1474" s="626" t="s">
        <v>104</v>
      </c>
      <c r="E1474" s="626" t="s">
        <v>191</v>
      </c>
      <c r="F1474" s="639">
        <v>887.92</v>
      </c>
      <c r="G1474" s="627" t="s">
        <v>9418</v>
      </c>
      <c r="H1474" s="626" t="s">
        <v>133</v>
      </c>
      <c r="I1474" s="627" t="s">
        <v>9417</v>
      </c>
      <c r="J1474" s="634" t="s">
        <v>5990</v>
      </c>
      <c r="K1474" s="635" t="s">
        <v>1531</v>
      </c>
      <c r="L1474" s="634">
        <v>551476863</v>
      </c>
      <c r="M1474" s="659">
        <v>44902</v>
      </c>
      <c r="N1474" s="630">
        <f t="shared" si="69"/>
        <v>12</v>
      </c>
      <c r="O1474" s="630">
        <f t="shared" si="70"/>
        <v>12</v>
      </c>
      <c r="P1474" s="631" t="str">
        <f t="shared" si="71"/>
        <v>Gastos_com_Pessoal</v>
      </c>
    </row>
    <row r="1475" spans="1:16" ht="24" hidden="1" x14ac:dyDescent="0.2">
      <c r="A1475" s="622">
        <f>IF(B1475="","",COUNT('Diário 3º PA'!$A$4:$A$4242)+COUNT('Diário 4º PA'!$A$4:$A$2224)+COUNT('Diário 5º PA'!$A$4:$A$5221)+ROW()-3)</f>
        <v>7726</v>
      </c>
      <c r="B1475" s="641">
        <v>44902</v>
      </c>
      <c r="C1475" s="638">
        <v>44896</v>
      </c>
      <c r="D1475" s="626" t="s">
        <v>104</v>
      </c>
      <c r="E1475" s="626" t="s">
        <v>189</v>
      </c>
      <c r="F1475" s="639">
        <v>2592.88</v>
      </c>
      <c r="G1475" s="627" t="s">
        <v>9419</v>
      </c>
      <c r="H1475" s="626" t="s">
        <v>133</v>
      </c>
      <c r="I1475" s="627" t="s">
        <v>9420</v>
      </c>
      <c r="J1475" s="634" t="s">
        <v>5990</v>
      </c>
      <c r="K1475" s="635" t="s">
        <v>1531</v>
      </c>
      <c r="L1475" s="634">
        <v>551476863</v>
      </c>
      <c r="M1475" s="659">
        <v>44902</v>
      </c>
      <c r="N1475" s="630">
        <f t="shared" si="69"/>
        <v>12</v>
      </c>
      <c r="O1475" s="630">
        <f t="shared" si="70"/>
        <v>12</v>
      </c>
      <c r="P1475" s="631" t="str">
        <f t="shared" si="71"/>
        <v>Gastos_com_Pessoal</v>
      </c>
    </row>
    <row r="1476" spans="1:16" ht="24" hidden="1" x14ac:dyDescent="0.2">
      <c r="A1476" s="622">
        <f>IF(B1476="","",COUNT('Diário 3º PA'!$A$4:$A$4242)+COUNT('Diário 4º PA'!$A$4:$A$2224)+COUNT('Diário 5º PA'!$A$4:$A$5221)+ROW()-3)</f>
        <v>7727</v>
      </c>
      <c r="B1476" s="641">
        <v>44902</v>
      </c>
      <c r="C1476" s="638">
        <v>44896</v>
      </c>
      <c r="D1476" s="626" t="s">
        <v>104</v>
      </c>
      <c r="E1476" s="626" t="s">
        <v>191</v>
      </c>
      <c r="F1476" s="639">
        <v>896.93</v>
      </c>
      <c r="G1476" s="627" t="s">
        <v>9421</v>
      </c>
      <c r="H1476" s="626" t="s">
        <v>133</v>
      </c>
      <c r="I1476" s="627" t="s">
        <v>9420</v>
      </c>
      <c r="J1476" s="634" t="s">
        <v>5990</v>
      </c>
      <c r="K1476" s="635" t="s">
        <v>1531</v>
      </c>
      <c r="L1476" s="634">
        <v>551476863</v>
      </c>
      <c r="M1476" s="659">
        <v>44902</v>
      </c>
      <c r="N1476" s="630">
        <f t="shared" si="69"/>
        <v>12</v>
      </c>
      <c r="O1476" s="630">
        <f t="shared" si="70"/>
        <v>12</v>
      </c>
      <c r="P1476" s="631" t="str">
        <f t="shared" si="71"/>
        <v>Gastos_com_Pessoal</v>
      </c>
    </row>
    <row r="1477" spans="1:16" ht="24" hidden="1" x14ac:dyDescent="0.2">
      <c r="A1477" s="622">
        <f>IF(B1477="","",COUNT('Diário 3º PA'!$A$4:$A$4242)+COUNT('Diário 4º PA'!$A$4:$A$2224)+COUNT('Diário 5º PA'!$A$4:$A$5221)+ROW()-3)</f>
        <v>7728</v>
      </c>
      <c r="B1477" s="641">
        <v>44902</v>
      </c>
      <c r="C1477" s="638">
        <v>44896</v>
      </c>
      <c r="D1477" s="626" t="s">
        <v>104</v>
      </c>
      <c r="E1477" s="626" t="s">
        <v>189</v>
      </c>
      <c r="F1477" s="639">
        <v>2386.9499999999998</v>
      </c>
      <c r="G1477" s="627" t="s">
        <v>9422</v>
      </c>
      <c r="H1477" s="626" t="s">
        <v>133</v>
      </c>
      <c r="I1477" s="627" t="s">
        <v>9423</v>
      </c>
      <c r="J1477" s="634" t="s">
        <v>5990</v>
      </c>
      <c r="K1477" s="635" t="s">
        <v>1531</v>
      </c>
      <c r="L1477" s="634">
        <v>551476863</v>
      </c>
      <c r="M1477" s="659">
        <v>44902</v>
      </c>
      <c r="N1477" s="630">
        <f t="shared" ref="N1477:N1540" si="72">IF(B1477=0,0,IF(YEAR(B1477)=$O$1,MONTH(B1477)-$N$1+1,(YEAR(B1477)-$O$1)*12-$N$1+1+MONTH(B1477)))</f>
        <v>12</v>
      </c>
      <c r="O1477" s="630">
        <f t="shared" ref="O1477:O1540" si="73">IF(C1477=0,0,IF(YEAR(C1477)=$O$1,MONTH(C1477)-$N$1+1,(YEAR(C1477)-$O$1)*12-$N$1+1+MONTH(C1477)))</f>
        <v>12</v>
      </c>
      <c r="P1477" s="631" t="str">
        <f t="shared" ref="P1477:P1540" si="74">SUBSTITUTE(D1477," ","_")</f>
        <v>Gastos_com_Pessoal</v>
      </c>
    </row>
    <row r="1478" spans="1:16" ht="24" hidden="1" x14ac:dyDescent="0.2">
      <c r="A1478" s="622">
        <f>IF(B1478="","",COUNT('Diário 3º PA'!$A$4:$A$4242)+COUNT('Diário 4º PA'!$A$4:$A$2224)+COUNT('Diário 5º PA'!$A$4:$A$5221)+ROW()-3)</f>
        <v>7729</v>
      </c>
      <c r="B1478" s="641">
        <v>44902</v>
      </c>
      <c r="C1478" s="638">
        <v>44896</v>
      </c>
      <c r="D1478" s="626" t="s">
        <v>104</v>
      </c>
      <c r="E1478" s="626" t="s">
        <v>191</v>
      </c>
      <c r="F1478" s="639">
        <v>846.7</v>
      </c>
      <c r="G1478" s="627" t="s">
        <v>9424</v>
      </c>
      <c r="H1478" s="626" t="s">
        <v>133</v>
      </c>
      <c r="I1478" s="627" t="s">
        <v>9423</v>
      </c>
      <c r="J1478" s="634" t="s">
        <v>5990</v>
      </c>
      <c r="K1478" s="635" t="s">
        <v>1531</v>
      </c>
      <c r="L1478" s="634">
        <v>551476863</v>
      </c>
      <c r="M1478" s="659">
        <v>44902</v>
      </c>
      <c r="N1478" s="630">
        <f t="shared" si="72"/>
        <v>12</v>
      </c>
      <c r="O1478" s="630">
        <f t="shared" si="73"/>
        <v>12</v>
      </c>
      <c r="P1478" s="631" t="str">
        <f t="shared" si="74"/>
        <v>Gastos_com_Pessoal</v>
      </c>
    </row>
    <row r="1479" spans="1:16" ht="24" hidden="1" x14ac:dyDescent="0.2">
      <c r="A1479" s="622">
        <f>IF(B1479="","",COUNT('Diário 3º PA'!$A$4:$A$4242)+COUNT('Diário 4º PA'!$A$4:$A$2224)+COUNT('Diário 5º PA'!$A$4:$A$5221)+ROW()-3)</f>
        <v>7730</v>
      </c>
      <c r="B1479" s="641">
        <v>44902</v>
      </c>
      <c r="C1479" s="638">
        <v>44896</v>
      </c>
      <c r="D1479" s="626" t="s">
        <v>104</v>
      </c>
      <c r="E1479" s="626" t="s">
        <v>189</v>
      </c>
      <c r="F1479" s="639">
        <v>2283.6</v>
      </c>
      <c r="G1479" s="627" t="s">
        <v>9425</v>
      </c>
      <c r="H1479" s="626" t="s">
        <v>133</v>
      </c>
      <c r="I1479" s="627" t="s">
        <v>9426</v>
      </c>
      <c r="J1479" s="634" t="s">
        <v>5990</v>
      </c>
      <c r="K1479" s="635" t="s">
        <v>1531</v>
      </c>
      <c r="L1479" s="634">
        <v>551476863</v>
      </c>
      <c r="M1479" s="659">
        <v>44902</v>
      </c>
      <c r="N1479" s="630">
        <f t="shared" si="72"/>
        <v>12</v>
      </c>
      <c r="O1479" s="630">
        <f t="shared" si="73"/>
        <v>12</v>
      </c>
      <c r="P1479" s="631" t="str">
        <f t="shared" si="74"/>
        <v>Gastos_com_Pessoal</v>
      </c>
    </row>
    <row r="1480" spans="1:16" ht="24" hidden="1" x14ac:dyDescent="0.2">
      <c r="A1480" s="622">
        <f>IF(B1480="","",COUNT('Diário 3º PA'!$A$4:$A$4242)+COUNT('Diário 4º PA'!$A$4:$A$2224)+COUNT('Diário 5º PA'!$A$4:$A$5221)+ROW()-3)</f>
        <v>7731</v>
      </c>
      <c r="B1480" s="641">
        <v>44902</v>
      </c>
      <c r="C1480" s="638">
        <v>44896</v>
      </c>
      <c r="D1480" s="626" t="s">
        <v>104</v>
      </c>
      <c r="E1480" s="626" t="s">
        <v>191</v>
      </c>
      <c r="F1480" s="639">
        <v>803.62</v>
      </c>
      <c r="G1480" s="627" t="s">
        <v>9427</v>
      </c>
      <c r="H1480" s="626" t="s">
        <v>133</v>
      </c>
      <c r="I1480" s="627" t="s">
        <v>9426</v>
      </c>
      <c r="J1480" s="634" t="s">
        <v>5990</v>
      </c>
      <c r="K1480" s="635" t="s">
        <v>1531</v>
      </c>
      <c r="L1480" s="634">
        <v>551476863</v>
      </c>
      <c r="M1480" s="659">
        <v>44902</v>
      </c>
      <c r="N1480" s="630">
        <f t="shared" si="72"/>
        <v>12</v>
      </c>
      <c r="O1480" s="630">
        <f t="shared" si="73"/>
        <v>12</v>
      </c>
      <c r="P1480" s="631" t="str">
        <f t="shared" si="74"/>
        <v>Gastos_com_Pessoal</v>
      </c>
    </row>
    <row r="1481" spans="1:16" ht="24" hidden="1" x14ac:dyDescent="0.2">
      <c r="A1481" s="622">
        <f>IF(B1481="","",COUNT('Diário 3º PA'!$A$4:$A$4242)+COUNT('Diário 4º PA'!$A$4:$A$2224)+COUNT('Diário 5º PA'!$A$4:$A$5221)+ROW()-3)</f>
        <v>7732</v>
      </c>
      <c r="B1481" s="641">
        <v>44902</v>
      </c>
      <c r="C1481" s="638">
        <v>44896</v>
      </c>
      <c r="D1481" s="626" t="s">
        <v>104</v>
      </c>
      <c r="E1481" s="626" t="s">
        <v>189</v>
      </c>
      <c r="F1481" s="639">
        <v>2265.7199999999998</v>
      </c>
      <c r="G1481" s="627" t="s">
        <v>9428</v>
      </c>
      <c r="H1481" s="626" t="s">
        <v>132</v>
      </c>
      <c r="I1481" s="627" t="s">
        <v>9429</v>
      </c>
      <c r="J1481" s="634" t="s">
        <v>5990</v>
      </c>
      <c r="K1481" s="635" t="s">
        <v>1531</v>
      </c>
      <c r="L1481" s="634">
        <v>551476863</v>
      </c>
      <c r="M1481" s="659">
        <v>44902</v>
      </c>
      <c r="N1481" s="630">
        <f t="shared" si="72"/>
        <v>12</v>
      </c>
      <c r="O1481" s="630">
        <f t="shared" si="73"/>
        <v>12</v>
      </c>
      <c r="P1481" s="631" t="str">
        <f t="shared" si="74"/>
        <v>Gastos_com_Pessoal</v>
      </c>
    </row>
    <row r="1482" spans="1:16" ht="24" hidden="1" x14ac:dyDescent="0.2">
      <c r="A1482" s="622">
        <f>IF(B1482="","",COUNT('Diário 3º PA'!$A$4:$A$4242)+COUNT('Diário 4º PA'!$A$4:$A$2224)+COUNT('Diário 5º PA'!$A$4:$A$5221)+ROW()-3)</f>
        <v>7733</v>
      </c>
      <c r="B1482" s="641">
        <v>44902</v>
      </c>
      <c r="C1482" s="638">
        <v>44896</v>
      </c>
      <c r="D1482" s="626" t="s">
        <v>104</v>
      </c>
      <c r="E1482" s="626" t="s">
        <v>191</v>
      </c>
      <c r="F1482" s="639">
        <v>796.24</v>
      </c>
      <c r="G1482" s="627" t="s">
        <v>9430</v>
      </c>
      <c r="H1482" s="626" t="s">
        <v>132</v>
      </c>
      <c r="I1482" s="627" t="s">
        <v>9429</v>
      </c>
      <c r="J1482" s="634" t="s">
        <v>5990</v>
      </c>
      <c r="K1482" s="635" t="s">
        <v>1531</v>
      </c>
      <c r="L1482" s="634">
        <v>551476863</v>
      </c>
      <c r="M1482" s="659">
        <v>44902</v>
      </c>
      <c r="N1482" s="630">
        <f t="shared" si="72"/>
        <v>12</v>
      </c>
      <c r="O1482" s="630">
        <f t="shared" si="73"/>
        <v>12</v>
      </c>
      <c r="P1482" s="631" t="str">
        <f t="shared" si="74"/>
        <v>Gastos_com_Pessoal</v>
      </c>
    </row>
    <row r="1483" spans="1:16" ht="24" hidden="1" x14ac:dyDescent="0.2">
      <c r="A1483" s="622">
        <f>IF(B1483="","",COUNT('Diário 3º PA'!$A$4:$A$4242)+COUNT('Diário 4º PA'!$A$4:$A$2224)+COUNT('Diário 5º PA'!$A$4:$A$5221)+ROW()-3)</f>
        <v>7734</v>
      </c>
      <c r="B1483" s="641">
        <v>44902</v>
      </c>
      <c r="C1483" s="638">
        <v>44896</v>
      </c>
      <c r="D1483" s="626" t="s">
        <v>104</v>
      </c>
      <c r="E1483" s="626" t="s">
        <v>189</v>
      </c>
      <c r="F1483" s="639">
        <v>2382.27</v>
      </c>
      <c r="G1483" s="627" t="s">
        <v>9431</v>
      </c>
      <c r="H1483" s="626" t="s">
        <v>132</v>
      </c>
      <c r="I1483" s="627" t="s">
        <v>9432</v>
      </c>
      <c r="J1483" s="634" t="s">
        <v>5990</v>
      </c>
      <c r="K1483" s="635" t="s">
        <v>1531</v>
      </c>
      <c r="L1483" s="634">
        <v>551476863</v>
      </c>
      <c r="M1483" s="659">
        <v>44902</v>
      </c>
      <c r="N1483" s="630">
        <f t="shared" si="72"/>
        <v>12</v>
      </c>
      <c r="O1483" s="630">
        <f t="shared" si="73"/>
        <v>12</v>
      </c>
      <c r="P1483" s="631" t="str">
        <f t="shared" si="74"/>
        <v>Gastos_com_Pessoal</v>
      </c>
    </row>
    <row r="1484" spans="1:16" ht="24" hidden="1" x14ac:dyDescent="0.2">
      <c r="A1484" s="622">
        <f>IF(B1484="","",COUNT('Diário 3º PA'!$A$4:$A$4242)+COUNT('Diário 4º PA'!$A$4:$A$2224)+COUNT('Diário 5º PA'!$A$4:$A$5221)+ROW()-3)</f>
        <v>7735</v>
      </c>
      <c r="B1484" s="641">
        <v>44902</v>
      </c>
      <c r="C1484" s="638">
        <v>44896</v>
      </c>
      <c r="D1484" s="626" t="s">
        <v>104</v>
      </c>
      <c r="E1484" s="626" t="s">
        <v>191</v>
      </c>
      <c r="F1484" s="639">
        <v>844.75</v>
      </c>
      <c r="G1484" s="627" t="s">
        <v>9433</v>
      </c>
      <c r="H1484" s="626" t="s">
        <v>132</v>
      </c>
      <c r="I1484" s="627" t="s">
        <v>9432</v>
      </c>
      <c r="J1484" s="634" t="s">
        <v>5990</v>
      </c>
      <c r="K1484" s="635" t="s">
        <v>1531</v>
      </c>
      <c r="L1484" s="634">
        <v>551476863</v>
      </c>
      <c r="M1484" s="659">
        <v>44902</v>
      </c>
      <c r="N1484" s="630">
        <f t="shared" si="72"/>
        <v>12</v>
      </c>
      <c r="O1484" s="630">
        <f t="shared" si="73"/>
        <v>12</v>
      </c>
      <c r="P1484" s="631" t="str">
        <f t="shared" si="74"/>
        <v>Gastos_com_Pessoal</v>
      </c>
    </row>
    <row r="1485" spans="1:16" ht="24" hidden="1" x14ac:dyDescent="0.2">
      <c r="A1485" s="622">
        <f>IF(B1485="","",COUNT('Diário 3º PA'!$A$4:$A$4242)+COUNT('Diário 4º PA'!$A$4:$A$2224)+COUNT('Diário 5º PA'!$A$4:$A$5221)+ROW()-3)</f>
        <v>7736</v>
      </c>
      <c r="B1485" s="641">
        <v>44902</v>
      </c>
      <c r="C1485" s="638">
        <v>44896</v>
      </c>
      <c r="D1485" s="626" t="s">
        <v>115</v>
      </c>
      <c r="E1485" s="626" t="s">
        <v>342</v>
      </c>
      <c r="F1485" s="639">
        <v>16.8</v>
      </c>
      <c r="G1485" s="626" t="s">
        <v>9434</v>
      </c>
      <c r="H1485" s="626" t="s">
        <v>139</v>
      </c>
      <c r="I1485" s="648" t="s">
        <v>8313</v>
      </c>
      <c r="J1485" s="634" t="s">
        <v>5990</v>
      </c>
      <c r="K1485" s="635" t="s">
        <v>1531</v>
      </c>
      <c r="L1485" s="634">
        <v>7515559997</v>
      </c>
      <c r="M1485" s="659">
        <v>44902</v>
      </c>
      <c r="N1485" s="630">
        <f t="shared" si="72"/>
        <v>12</v>
      </c>
      <c r="O1485" s="630">
        <f t="shared" si="73"/>
        <v>12</v>
      </c>
      <c r="P1485" s="631" t="str">
        <f t="shared" si="74"/>
        <v>Gastos_Gerais</v>
      </c>
    </row>
    <row r="1486" spans="1:16" ht="24" hidden="1" x14ac:dyDescent="0.2">
      <c r="A1486" s="622">
        <f>IF(B1486="","",COUNT('Diário 3º PA'!$A$4:$A$4242)+COUNT('Diário 4º PA'!$A$4:$A$2224)+COUNT('Diário 5º PA'!$A$4:$A$5221)+ROW()-3)</f>
        <v>7737</v>
      </c>
      <c r="B1486" s="641">
        <v>44902</v>
      </c>
      <c r="C1486" s="638">
        <v>44896</v>
      </c>
      <c r="D1486" s="626" t="s">
        <v>115</v>
      </c>
      <c r="E1486" s="626" t="s">
        <v>342</v>
      </c>
      <c r="F1486" s="639">
        <v>120</v>
      </c>
      <c r="G1486" s="626" t="s">
        <v>9435</v>
      </c>
      <c r="H1486" s="626" t="s">
        <v>135</v>
      </c>
      <c r="I1486" s="627" t="s">
        <v>9436</v>
      </c>
      <c r="J1486" s="634" t="s">
        <v>5990</v>
      </c>
      <c r="K1486" s="635" t="s">
        <v>1531</v>
      </c>
      <c r="L1486" s="634">
        <v>7515559997</v>
      </c>
      <c r="M1486" s="659">
        <v>44902</v>
      </c>
      <c r="N1486" s="630">
        <f t="shared" si="72"/>
        <v>12</v>
      </c>
      <c r="O1486" s="630">
        <f t="shared" si="73"/>
        <v>12</v>
      </c>
      <c r="P1486" s="631" t="str">
        <f t="shared" si="74"/>
        <v>Gastos_Gerais</v>
      </c>
    </row>
    <row r="1487" spans="1:16" ht="36" hidden="1" x14ac:dyDescent="0.2">
      <c r="A1487" s="622">
        <f>IF(B1487="","",COUNT('Diário 3º PA'!$A$4:$A$4242)+COUNT('Diário 4º PA'!$A$4:$A$2224)+COUNT('Diário 5º PA'!$A$4:$A$5221)+ROW()-3)</f>
        <v>7738</v>
      </c>
      <c r="B1487" s="641">
        <v>44902</v>
      </c>
      <c r="C1487" s="638">
        <v>44866</v>
      </c>
      <c r="D1487" s="633" t="s">
        <v>115</v>
      </c>
      <c r="E1487" s="633" t="s">
        <v>290</v>
      </c>
      <c r="F1487" s="639">
        <v>882.12</v>
      </c>
      <c r="G1487" s="633" t="s">
        <v>9437</v>
      </c>
      <c r="H1487" s="627" t="s">
        <v>127</v>
      </c>
      <c r="I1487" s="627" t="s">
        <v>9438</v>
      </c>
      <c r="J1487" s="629" t="s">
        <v>704</v>
      </c>
      <c r="K1487" s="635" t="s">
        <v>942</v>
      </c>
      <c r="L1487" s="635">
        <v>39506</v>
      </c>
      <c r="M1487" s="659">
        <v>44902</v>
      </c>
      <c r="N1487" s="630">
        <f t="shared" si="72"/>
        <v>12</v>
      </c>
      <c r="O1487" s="630">
        <f t="shared" si="73"/>
        <v>11</v>
      </c>
      <c r="P1487" s="631" t="str">
        <f t="shared" si="74"/>
        <v>Gastos_Gerais</v>
      </c>
    </row>
    <row r="1488" spans="1:16" ht="36" hidden="1" x14ac:dyDescent="0.2">
      <c r="A1488" s="622">
        <f>IF(B1488="","",COUNT('Diário 3º PA'!$A$4:$A$4242)+COUNT('Diário 4º PA'!$A$4:$A$2224)+COUNT('Diário 5º PA'!$A$4:$A$5221)+ROW()-3)</f>
        <v>7739</v>
      </c>
      <c r="B1488" s="641">
        <v>44902</v>
      </c>
      <c r="C1488" s="638">
        <v>44866</v>
      </c>
      <c r="D1488" s="633" t="s">
        <v>115</v>
      </c>
      <c r="E1488" s="633" t="s">
        <v>290</v>
      </c>
      <c r="F1488" s="639">
        <v>4039.72</v>
      </c>
      <c r="G1488" s="633" t="s">
        <v>9437</v>
      </c>
      <c r="H1488" s="627" t="s">
        <v>127</v>
      </c>
      <c r="I1488" s="627" t="s">
        <v>682</v>
      </c>
      <c r="J1488" s="629" t="s">
        <v>704</v>
      </c>
      <c r="K1488" s="635" t="s">
        <v>942</v>
      </c>
      <c r="L1488" s="635" t="s">
        <v>9439</v>
      </c>
      <c r="M1488" s="659">
        <v>44902</v>
      </c>
      <c r="N1488" s="630">
        <f t="shared" si="72"/>
        <v>12</v>
      </c>
      <c r="O1488" s="630">
        <f t="shared" si="73"/>
        <v>11</v>
      </c>
      <c r="P1488" s="631" t="str">
        <f t="shared" si="74"/>
        <v>Gastos_Gerais</v>
      </c>
    </row>
    <row r="1489" spans="1:16" ht="36" hidden="1" x14ac:dyDescent="0.2">
      <c r="A1489" s="622">
        <f>IF(B1489="","",COUNT('Diário 3º PA'!$A$4:$A$4242)+COUNT('Diário 4º PA'!$A$4:$A$2224)+COUNT('Diário 5º PA'!$A$4:$A$5221)+ROW()-3)</f>
        <v>7740</v>
      </c>
      <c r="B1489" s="641">
        <v>44902</v>
      </c>
      <c r="C1489" s="638">
        <v>44835</v>
      </c>
      <c r="D1489" s="626" t="s">
        <v>84</v>
      </c>
      <c r="E1489" s="626" t="s">
        <v>84</v>
      </c>
      <c r="F1489" s="639">
        <v>209181.08</v>
      </c>
      <c r="G1489" s="633" t="s">
        <v>9440</v>
      </c>
      <c r="H1489" s="627" t="s">
        <v>127</v>
      </c>
      <c r="I1489" s="627" t="s">
        <v>664</v>
      </c>
      <c r="J1489" s="635" t="s">
        <v>666</v>
      </c>
      <c r="K1489" s="635" t="s">
        <v>1461</v>
      </c>
      <c r="L1489" s="635"/>
      <c r="M1489" s="659">
        <v>44902</v>
      </c>
      <c r="N1489" s="630">
        <f t="shared" si="72"/>
        <v>12</v>
      </c>
      <c r="O1489" s="630">
        <f t="shared" si="73"/>
        <v>10</v>
      </c>
      <c r="P1489" s="631" t="str">
        <f t="shared" si="74"/>
        <v>Transferência_para_Reserva_de_Recursos</v>
      </c>
    </row>
    <row r="1490" spans="1:16" ht="24" hidden="1" x14ac:dyDescent="0.2">
      <c r="A1490" s="622">
        <f>IF(B1490="","",COUNT('Diário 3º PA'!$A$4:$A$4242)+COUNT('Diário 4º PA'!$A$4:$A$2224)+COUNT('Diário 5º PA'!$A$4:$A$5221)+ROW()-3)</f>
        <v>7741</v>
      </c>
      <c r="B1490" s="641">
        <v>44902</v>
      </c>
      <c r="C1490" s="638">
        <v>44866</v>
      </c>
      <c r="D1490" s="626" t="s">
        <v>104</v>
      </c>
      <c r="E1490" s="626" t="s">
        <v>183</v>
      </c>
      <c r="F1490" s="639">
        <v>322929.28999999998</v>
      </c>
      <c r="G1490" s="633" t="s">
        <v>9441</v>
      </c>
      <c r="H1490" s="627" t="s">
        <v>127</v>
      </c>
      <c r="I1490" s="627" t="s">
        <v>897</v>
      </c>
      <c r="J1490" s="634" t="s">
        <v>5990</v>
      </c>
      <c r="K1490" s="635" t="s">
        <v>778</v>
      </c>
      <c r="L1490" s="635" t="s">
        <v>666</v>
      </c>
      <c r="M1490" s="659">
        <v>44902</v>
      </c>
      <c r="N1490" s="630">
        <f t="shared" si="72"/>
        <v>12</v>
      </c>
      <c r="O1490" s="630">
        <f t="shared" si="73"/>
        <v>11</v>
      </c>
      <c r="P1490" s="631" t="str">
        <f t="shared" si="74"/>
        <v>Gastos_com_Pessoal</v>
      </c>
    </row>
    <row r="1491" spans="1:16" ht="36" hidden="1" x14ac:dyDescent="0.2">
      <c r="A1491" s="622">
        <f>IF(B1491="","",COUNT('Diário 3º PA'!$A$4:$A$4242)+COUNT('Diário 4º PA'!$A$4:$A$2224)+COUNT('Diário 5º PA'!$A$4:$A$5221)+ROW()-3)</f>
        <v>7742</v>
      </c>
      <c r="B1491" s="641">
        <v>44902</v>
      </c>
      <c r="C1491" s="638">
        <v>44866</v>
      </c>
      <c r="D1491" s="633" t="s">
        <v>84</v>
      </c>
      <c r="E1491" s="633" t="s">
        <v>84</v>
      </c>
      <c r="F1491" s="639">
        <v>251873.53</v>
      </c>
      <c r="G1491" s="633" t="s">
        <v>9442</v>
      </c>
      <c r="H1491" s="633" t="s">
        <v>127</v>
      </c>
      <c r="I1491" s="633" t="s">
        <v>664</v>
      </c>
      <c r="J1491" s="634" t="s">
        <v>5990</v>
      </c>
      <c r="K1491" s="657" t="s">
        <v>792</v>
      </c>
      <c r="L1491" s="657" t="s">
        <v>666</v>
      </c>
      <c r="M1491" s="659">
        <v>44902</v>
      </c>
      <c r="N1491" s="630">
        <f t="shared" si="72"/>
        <v>12</v>
      </c>
      <c r="O1491" s="630">
        <f t="shared" si="73"/>
        <v>11</v>
      </c>
      <c r="P1491" s="631" t="str">
        <f t="shared" si="74"/>
        <v>Transferência_para_Reserva_de_Recursos</v>
      </c>
    </row>
    <row r="1492" spans="1:16" hidden="1" x14ac:dyDescent="0.2">
      <c r="A1492" s="622">
        <f>IF(B1492="","",COUNT('Diário 3º PA'!$A$4:$A$4242)+COUNT('Diário 4º PA'!$A$4:$A$2224)+COUNT('Diário 5º PA'!$A$4:$A$5221)+ROW()-3)</f>
        <v>7743</v>
      </c>
      <c r="B1492" s="641">
        <v>44907</v>
      </c>
      <c r="C1492" s="658">
        <v>44907</v>
      </c>
      <c r="D1492" s="633" t="s">
        <v>115</v>
      </c>
      <c r="E1492" s="626" t="s">
        <v>328</v>
      </c>
      <c r="F1492" s="639">
        <v>1500</v>
      </c>
      <c r="G1492" s="626" t="s">
        <v>1404</v>
      </c>
      <c r="H1492" s="626" t="s">
        <v>139</v>
      </c>
      <c r="I1492" s="627" t="s">
        <v>727</v>
      </c>
      <c r="J1492" s="629" t="s">
        <v>704</v>
      </c>
      <c r="K1492" s="634" t="s">
        <v>428</v>
      </c>
      <c r="L1492" s="634">
        <v>2016922</v>
      </c>
      <c r="M1492" s="641">
        <v>44908</v>
      </c>
      <c r="N1492" s="630">
        <f t="shared" si="72"/>
        <v>12</v>
      </c>
      <c r="O1492" s="630">
        <f t="shared" si="73"/>
        <v>12</v>
      </c>
      <c r="P1492" s="631" t="str">
        <f t="shared" si="74"/>
        <v>Gastos_Gerais</v>
      </c>
    </row>
    <row r="1493" spans="1:16" ht="24" hidden="1" x14ac:dyDescent="0.2">
      <c r="A1493" s="622">
        <f>IF(B1493="","",COUNT('Diário 3º PA'!$A$4:$A$4242)+COUNT('Diário 4º PA'!$A$4:$A$2224)+COUNT('Diário 5º PA'!$A$4:$A$5221)+ROW()-3)</f>
        <v>7744</v>
      </c>
      <c r="B1493" s="641">
        <v>44907</v>
      </c>
      <c r="C1493" s="638">
        <v>44896</v>
      </c>
      <c r="D1493" s="633" t="s">
        <v>115</v>
      </c>
      <c r="E1493" s="626" t="s">
        <v>308</v>
      </c>
      <c r="F1493" s="639">
        <v>923.51</v>
      </c>
      <c r="G1493" s="626" t="s">
        <v>5981</v>
      </c>
      <c r="H1493" s="627" t="s">
        <v>138</v>
      </c>
      <c r="I1493" s="627" t="s">
        <v>8174</v>
      </c>
      <c r="J1493" s="629" t="s">
        <v>704</v>
      </c>
      <c r="K1493" s="635" t="s">
        <v>428</v>
      </c>
      <c r="L1493" s="635">
        <v>34851</v>
      </c>
      <c r="M1493" s="659">
        <v>44901</v>
      </c>
      <c r="N1493" s="630">
        <f t="shared" si="72"/>
        <v>12</v>
      </c>
      <c r="O1493" s="630">
        <f t="shared" si="73"/>
        <v>12</v>
      </c>
      <c r="P1493" s="631" t="str">
        <f t="shared" si="74"/>
        <v>Gastos_Gerais</v>
      </c>
    </row>
    <row r="1494" spans="1:16" ht="24" hidden="1" x14ac:dyDescent="0.2">
      <c r="A1494" s="622">
        <f>IF(B1494="","",COUNT('Diário 3º PA'!$A$4:$A$4242)+COUNT('Diário 4º PA'!$A$4:$A$2224)+COUNT('Diário 5º PA'!$A$4:$A$5221)+ROW()-3)</f>
        <v>7745</v>
      </c>
      <c r="B1494" s="641">
        <v>44907</v>
      </c>
      <c r="C1494" s="638">
        <v>44896</v>
      </c>
      <c r="D1494" s="633" t="s">
        <v>115</v>
      </c>
      <c r="E1494" s="626" t="s">
        <v>336</v>
      </c>
      <c r="F1494" s="639">
        <v>940</v>
      </c>
      <c r="G1494" s="633" t="s">
        <v>9443</v>
      </c>
      <c r="H1494" s="627" t="s">
        <v>135</v>
      </c>
      <c r="I1494" s="627" t="s">
        <v>9444</v>
      </c>
      <c r="J1494" s="629" t="s">
        <v>704</v>
      </c>
      <c r="K1494" s="635" t="s">
        <v>428</v>
      </c>
      <c r="L1494" s="635">
        <v>469</v>
      </c>
      <c r="M1494" s="659">
        <v>44902</v>
      </c>
      <c r="N1494" s="630">
        <f t="shared" si="72"/>
        <v>12</v>
      </c>
      <c r="O1494" s="630">
        <f t="shared" si="73"/>
        <v>12</v>
      </c>
      <c r="P1494" s="631" t="str">
        <f t="shared" si="74"/>
        <v>Gastos_Gerais</v>
      </c>
    </row>
    <row r="1495" spans="1:16" ht="24" hidden="1" x14ac:dyDescent="0.2">
      <c r="A1495" s="622">
        <f>IF(B1495="","",COUNT('Diário 3º PA'!$A$4:$A$4242)+COUNT('Diário 4º PA'!$A$4:$A$2224)+COUNT('Diário 5º PA'!$A$4:$A$5221)+ROW()-3)</f>
        <v>7746</v>
      </c>
      <c r="B1495" s="641">
        <v>44907</v>
      </c>
      <c r="C1495" s="638">
        <v>44896</v>
      </c>
      <c r="D1495" s="633" t="s">
        <v>115</v>
      </c>
      <c r="E1495" s="626" t="s">
        <v>336</v>
      </c>
      <c r="F1495" s="639">
        <v>250.85</v>
      </c>
      <c r="G1495" s="633" t="s">
        <v>9445</v>
      </c>
      <c r="H1495" s="627" t="s">
        <v>135</v>
      </c>
      <c r="I1495" s="627" t="s">
        <v>9444</v>
      </c>
      <c r="J1495" s="629" t="s">
        <v>704</v>
      </c>
      <c r="K1495" s="635" t="s">
        <v>428</v>
      </c>
      <c r="L1495" s="635">
        <v>202272</v>
      </c>
      <c r="M1495" s="659">
        <v>44902</v>
      </c>
      <c r="N1495" s="630">
        <f t="shared" si="72"/>
        <v>12</v>
      </c>
      <c r="O1495" s="630">
        <f t="shared" si="73"/>
        <v>12</v>
      </c>
      <c r="P1495" s="631" t="str">
        <f t="shared" si="74"/>
        <v>Gastos_Gerais</v>
      </c>
    </row>
    <row r="1496" spans="1:16" ht="24" hidden="1" x14ac:dyDescent="0.2">
      <c r="A1496" s="622">
        <f>IF(B1496="","",COUNT('Diário 3º PA'!$A$4:$A$4242)+COUNT('Diário 4º PA'!$A$4:$A$2224)+COUNT('Diário 5º PA'!$A$4:$A$5221)+ROW()-3)</f>
        <v>7747</v>
      </c>
      <c r="B1496" s="641">
        <v>44907</v>
      </c>
      <c r="C1496" s="638">
        <v>44896</v>
      </c>
      <c r="D1496" s="633" t="s">
        <v>115</v>
      </c>
      <c r="E1496" s="626" t="s">
        <v>336</v>
      </c>
      <c r="F1496" s="639">
        <v>450</v>
      </c>
      <c r="G1496" s="633" t="s">
        <v>9446</v>
      </c>
      <c r="H1496" s="627" t="s">
        <v>135</v>
      </c>
      <c r="I1496" s="627" t="s">
        <v>9444</v>
      </c>
      <c r="J1496" s="629" t="s">
        <v>704</v>
      </c>
      <c r="K1496" s="635" t="s">
        <v>428</v>
      </c>
      <c r="L1496" s="635">
        <v>470</v>
      </c>
      <c r="M1496" s="659">
        <v>44902</v>
      </c>
      <c r="N1496" s="630">
        <f t="shared" si="72"/>
        <v>12</v>
      </c>
      <c r="O1496" s="630">
        <f t="shared" si="73"/>
        <v>12</v>
      </c>
      <c r="P1496" s="631" t="str">
        <f t="shared" si="74"/>
        <v>Gastos_Gerais</v>
      </c>
    </row>
    <row r="1497" spans="1:16" ht="24" hidden="1" x14ac:dyDescent="0.2">
      <c r="A1497" s="622">
        <f>IF(B1497="","",COUNT('Diário 3º PA'!$A$4:$A$4242)+COUNT('Diário 4º PA'!$A$4:$A$2224)+COUNT('Diário 5º PA'!$A$4:$A$5221)+ROW()-3)</f>
        <v>7748</v>
      </c>
      <c r="B1497" s="641">
        <v>44907</v>
      </c>
      <c r="C1497" s="658">
        <v>44907</v>
      </c>
      <c r="D1497" s="633" t="s">
        <v>115</v>
      </c>
      <c r="E1497" s="626" t="s">
        <v>368</v>
      </c>
      <c r="F1497" s="639">
        <v>302</v>
      </c>
      <c r="G1497" s="633" t="s">
        <v>9447</v>
      </c>
      <c r="H1497" s="627" t="s">
        <v>135</v>
      </c>
      <c r="I1497" s="627" t="s">
        <v>9448</v>
      </c>
      <c r="J1497" s="629" t="s">
        <v>704</v>
      </c>
      <c r="K1497" s="635" t="s">
        <v>428</v>
      </c>
      <c r="L1497" s="635">
        <v>2298</v>
      </c>
      <c r="M1497" s="659">
        <v>44902</v>
      </c>
      <c r="N1497" s="630">
        <f t="shared" si="72"/>
        <v>12</v>
      </c>
      <c r="O1497" s="630">
        <f t="shared" si="73"/>
        <v>12</v>
      </c>
      <c r="P1497" s="631" t="str">
        <f t="shared" si="74"/>
        <v>Gastos_Gerais</v>
      </c>
    </row>
    <row r="1498" spans="1:16" hidden="1" x14ac:dyDescent="0.2">
      <c r="A1498" s="622">
        <f>IF(B1498="","",COUNT('Diário 3º PA'!$A$4:$A$4242)+COUNT('Diário 4º PA'!$A$4:$A$2224)+COUNT('Diário 5º PA'!$A$4:$A$5221)+ROW()-3)</f>
        <v>7749</v>
      </c>
      <c r="B1498" s="641">
        <v>44907</v>
      </c>
      <c r="C1498" s="658">
        <v>44907</v>
      </c>
      <c r="D1498" s="633" t="s">
        <v>115</v>
      </c>
      <c r="E1498" s="626" t="s">
        <v>368</v>
      </c>
      <c r="F1498" s="639">
        <v>750</v>
      </c>
      <c r="G1498" s="633" t="s">
        <v>9449</v>
      </c>
      <c r="H1498" s="627" t="s">
        <v>135</v>
      </c>
      <c r="I1498" s="627" t="s">
        <v>9448</v>
      </c>
      <c r="J1498" s="629" t="s">
        <v>704</v>
      </c>
      <c r="K1498" s="635" t="s">
        <v>428</v>
      </c>
      <c r="L1498" s="635">
        <v>2083</v>
      </c>
      <c r="M1498" s="659">
        <v>44902</v>
      </c>
      <c r="N1498" s="630">
        <f t="shared" ref="N1498" si="75">IF(B1498=0,0,IF(YEAR(B1498)=$O$1,MONTH(B1498)-$N$1+1,(YEAR(B1498)-$O$1)*12-$N$1+1+MONTH(B1498)))</f>
        <v>12</v>
      </c>
      <c r="O1498" s="630">
        <f t="shared" ref="O1498" si="76">IF(C1498=0,0,IF(YEAR(C1498)=$O$1,MONTH(C1498)-$N$1+1,(YEAR(C1498)-$O$1)*12-$N$1+1+MONTH(C1498)))</f>
        <v>12</v>
      </c>
      <c r="P1498" s="631" t="str">
        <f t="shared" ref="P1498" si="77">SUBSTITUTE(D1498," ","_")</f>
        <v>Gastos_Gerais</v>
      </c>
    </row>
    <row r="1499" spans="1:16" hidden="1" x14ac:dyDescent="0.2">
      <c r="A1499" s="622">
        <f>IF(B1499="","",COUNT('Diário 3º PA'!$A$4:$A$4242)+COUNT('Diário 4º PA'!$A$4:$A$2224)+COUNT('Diário 5º PA'!$A$4:$A$5221)+ROW()-3)</f>
        <v>7750</v>
      </c>
      <c r="B1499" s="641">
        <v>44907</v>
      </c>
      <c r="C1499" s="638">
        <v>44896</v>
      </c>
      <c r="D1499" s="633" t="s">
        <v>115</v>
      </c>
      <c r="E1499" s="626" t="s">
        <v>302</v>
      </c>
      <c r="F1499" s="639">
        <v>39679.51</v>
      </c>
      <c r="G1499" s="627" t="s">
        <v>817</v>
      </c>
      <c r="H1499" s="627" t="s">
        <v>129</v>
      </c>
      <c r="I1499" s="627" t="s">
        <v>818</v>
      </c>
      <c r="J1499" s="629" t="s">
        <v>704</v>
      </c>
      <c r="K1499" s="635" t="s">
        <v>428</v>
      </c>
      <c r="L1499" s="635">
        <v>59</v>
      </c>
      <c r="M1499" s="659">
        <v>44901</v>
      </c>
      <c r="N1499" s="630">
        <f t="shared" si="72"/>
        <v>12</v>
      </c>
      <c r="O1499" s="630">
        <f t="shared" si="73"/>
        <v>12</v>
      </c>
      <c r="P1499" s="631" t="str">
        <f t="shared" si="74"/>
        <v>Gastos_Gerais</v>
      </c>
    </row>
    <row r="1500" spans="1:16" ht="24" hidden="1" x14ac:dyDescent="0.2">
      <c r="A1500" s="622">
        <f>IF(B1500="","",COUNT('Diário 3º PA'!$A$4:$A$4242)+COUNT('Diário 4º PA'!$A$4:$A$2224)+COUNT('Diário 5º PA'!$A$4:$A$5221)+ROW()-3)</f>
        <v>7751</v>
      </c>
      <c r="B1500" s="641">
        <v>44907</v>
      </c>
      <c r="C1500" s="638">
        <v>44896</v>
      </c>
      <c r="D1500" s="633" t="s">
        <v>115</v>
      </c>
      <c r="E1500" s="626" t="s">
        <v>378</v>
      </c>
      <c r="F1500" s="639">
        <v>311.79000000000002</v>
      </c>
      <c r="G1500" s="633" t="s">
        <v>9450</v>
      </c>
      <c r="H1500" s="627" t="s">
        <v>131</v>
      </c>
      <c r="I1500" s="627" t="s">
        <v>9451</v>
      </c>
      <c r="J1500" s="629" t="s">
        <v>704</v>
      </c>
      <c r="K1500" s="635" t="s">
        <v>428</v>
      </c>
      <c r="L1500" s="635">
        <v>25485</v>
      </c>
      <c r="M1500" s="659">
        <v>44907</v>
      </c>
      <c r="N1500" s="630">
        <f t="shared" si="72"/>
        <v>12</v>
      </c>
      <c r="O1500" s="630">
        <f t="shared" si="73"/>
        <v>12</v>
      </c>
      <c r="P1500" s="631" t="str">
        <f t="shared" si="74"/>
        <v>Gastos_Gerais</v>
      </c>
    </row>
    <row r="1501" spans="1:16" ht="24" hidden="1" x14ac:dyDescent="0.2">
      <c r="A1501" s="622">
        <f>IF(B1501="","",COUNT('Diário 3º PA'!$A$4:$A$4242)+COUNT('Diário 4º PA'!$A$4:$A$2224)+COUNT('Diário 5º PA'!$A$4:$A$5221)+ROW()-3)</f>
        <v>7752</v>
      </c>
      <c r="B1501" s="641">
        <v>44907</v>
      </c>
      <c r="C1501" s="638">
        <v>44896</v>
      </c>
      <c r="D1501" s="633" t="s">
        <v>104</v>
      </c>
      <c r="E1501" s="626" t="s">
        <v>187</v>
      </c>
      <c r="F1501" s="639">
        <v>146</v>
      </c>
      <c r="G1501" s="633" t="s">
        <v>9452</v>
      </c>
      <c r="H1501" s="627" t="s">
        <v>129</v>
      </c>
      <c r="I1501" s="627" t="s">
        <v>9453</v>
      </c>
      <c r="J1501" s="634" t="s">
        <v>5990</v>
      </c>
      <c r="K1501" s="635" t="s">
        <v>1464</v>
      </c>
      <c r="L1501" s="635" t="s">
        <v>666</v>
      </c>
      <c r="M1501" s="659">
        <v>44907</v>
      </c>
      <c r="N1501" s="630">
        <f t="shared" si="72"/>
        <v>12</v>
      </c>
      <c r="O1501" s="630">
        <f t="shared" si="73"/>
        <v>12</v>
      </c>
      <c r="P1501" s="631" t="str">
        <f t="shared" si="74"/>
        <v>Gastos_com_Pessoal</v>
      </c>
    </row>
    <row r="1502" spans="1:16" ht="24" hidden="1" x14ac:dyDescent="0.2">
      <c r="A1502" s="622">
        <f>IF(B1502="","",COUNT('Diário 3º PA'!$A$4:$A$4242)+COUNT('Diário 4º PA'!$A$4:$A$2224)+COUNT('Diário 5º PA'!$A$4:$A$5221)+ROW()-3)</f>
        <v>7753</v>
      </c>
      <c r="B1502" s="641">
        <v>44907</v>
      </c>
      <c r="C1502" s="638">
        <v>44896</v>
      </c>
      <c r="D1502" s="626" t="s">
        <v>104</v>
      </c>
      <c r="E1502" s="626" t="s">
        <v>189</v>
      </c>
      <c r="F1502" s="639">
        <v>2359.85</v>
      </c>
      <c r="G1502" s="627" t="s">
        <v>9454</v>
      </c>
      <c r="H1502" s="627" t="s">
        <v>135</v>
      </c>
      <c r="I1502" s="627" t="s">
        <v>9455</v>
      </c>
      <c r="J1502" s="634" t="s">
        <v>5990</v>
      </c>
      <c r="K1502" s="635" t="s">
        <v>1464</v>
      </c>
      <c r="L1502" s="635" t="s">
        <v>666</v>
      </c>
      <c r="M1502" s="659">
        <v>44907</v>
      </c>
      <c r="N1502" s="630">
        <f t="shared" si="72"/>
        <v>12</v>
      </c>
      <c r="O1502" s="630">
        <f t="shared" si="73"/>
        <v>12</v>
      </c>
      <c r="P1502" s="631" t="str">
        <f t="shared" si="74"/>
        <v>Gastos_com_Pessoal</v>
      </c>
    </row>
    <row r="1503" spans="1:16" ht="24" hidden="1" x14ac:dyDescent="0.2">
      <c r="A1503" s="622">
        <f>IF(B1503="","",COUNT('Diário 3º PA'!$A$4:$A$4242)+COUNT('Diário 4º PA'!$A$4:$A$2224)+COUNT('Diário 5º PA'!$A$4:$A$5221)+ROW()-3)</f>
        <v>7754</v>
      </c>
      <c r="B1503" s="641">
        <v>44907</v>
      </c>
      <c r="C1503" s="638">
        <v>44896</v>
      </c>
      <c r="D1503" s="626" t="s">
        <v>104</v>
      </c>
      <c r="E1503" s="626" t="s">
        <v>191</v>
      </c>
      <c r="F1503" s="639">
        <v>835.38</v>
      </c>
      <c r="G1503" s="627" t="s">
        <v>9456</v>
      </c>
      <c r="H1503" s="627" t="s">
        <v>135</v>
      </c>
      <c r="I1503" s="627" t="s">
        <v>9455</v>
      </c>
      <c r="J1503" s="634" t="s">
        <v>5990</v>
      </c>
      <c r="K1503" s="635" t="s">
        <v>1464</v>
      </c>
      <c r="L1503" s="635" t="s">
        <v>666</v>
      </c>
      <c r="M1503" s="659">
        <v>44907</v>
      </c>
      <c r="N1503" s="630">
        <f t="shared" si="72"/>
        <v>12</v>
      </c>
      <c r="O1503" s="630">
        <f t="shared" si="73"/>
        <v>12</v>
      </c>
      <c r="P1503" s="631" t="str">
        <f t="shared" si="74"/>
        <v>Gastos_com_Pessoal</v>
      </c>
    </row>
    <row r="1504" spans="1:16" ht="48" hidden="1" x14ac:dyDescent="0.2">
      <c r="A1504" s="622">
        <f>IF(B1504="","",COUNT('Diário 3º PA'!$A$4:$A$4242)+COUNT('Diário 4º PA'!$A$4:$A$2224)+COUNT('Diário 5º PA'!$A$4:$A$5221)+ROW()-3)</f>
        <v>7755</v>
      </c>
      <c r="B1504" s="641">
        <v>44907</v>
      </c>
      <c r="C1504" s="638">
        <v>44896</v>
      </c>
      <c r="D1504" s="633" t="s">
        <v>115</v>
      </c>
      <c r="E1504" s="626" t="s">
        <v>342</v>
      </c>
      <c r="F1504" s="639">
        <v>300</v>
      </c>
      <c r="G1504" s="633" t="s">
        <v>8743</v>
      </c>
      <c r="H1504" s="627" t="s">
        <v>128</v>
      </c>
      <c r="I1504" s="627" t="s">
        <v>8742</v>
      </c>
      <c r="J1504" s="634" t="s">
        <v>5990</v>
      </c>
      <c r="K1504" s="635" t="s">
        <v>1531</v>
      </c>
      <c r="L1504" s="635">
        <v>152244406</v>
      </c>
      <c r="M1504" s="659">
        <v>44907</v>
      </c>
      <c r="N1504" s="630">
        <f t="shared" si="72"/>
        <v>12</v>
      </c>
      <c r="O1504" s="630">
        <f t="shared" si="73"/>
        <v>12</v>
      </c>
      <c r="P1504" s="631" t="str">
        <f t="shared" si="74"/>
        <v>Gastos_Gerais</v>
      </c>
    </row>
    <row r="1505" spans="1:16" ht="24" hidden="1" x14ac:dyDescent="0.2">
      <c r="A1505" s="622">
        <f>IF(B1505="","",COUNT('Diário 3º PA'!$A$4:$A$4242)+COUNT('Diário 4º PA'!$A$4:$A$2224)+COUNT('Diário 5º PA'!$A$4:$A$5221)+ROW()-3)</f>
        <v>7756</v>
      </c>
      <c r="B1505" s="641">
        <v>44907</v>
      </c>
      <c r="C1505" s="638">
        <v>44896</v>
      </c>
      <c r="D1505" s="633" t="s">
        <v>115</v>
      </c>
      <c r="E1505" s="626" t="s">
        <v>342</v>
      </c>
      <c r="F1505" s="639">
        <v>120</v>
      </c>
      <c r="G1505" s="633" t="s">
        <v>9457</v>
      </c>
      <c r="H1505" s="627" t="s">
        <v>139</v>
      </c>
      <c r="I1505" s="627" t="s">
        <v>9458</v>
      </c>
      <c r="J1505" s="634" t="s">
        <v>5990</v>
      </c>
      <c r="K1505" s="635" t="s">
        <v>1531</v>
      </c>
      <c r="L1505" s="635">
        <v>152244406</v>
      </c>
      <c r="M1505" s="659">
        <v>44907</v>
      </c>
      <c r="N1505" s="630">
        <f t="shared" si="72"/>
        <v>12</v>
      </c>
      <c r="O1505" s="630">
        <f t="shared" si="73"/>
        <v>12</v>
      </c>
      <c r="P1505" s="631" t="str">
        <f t="shared" si="74"/>
        <v>Gastos_Gerais</v>
      </c>
    </row>
    <row r="1506" spans="1:16" ht="60" hidden="1" x14ac:dyDescent="0.2">
      <c r="A1506" s="622">
        <f>IF(B1506="","",COUNT('Diário 3º PA'!$A$4:$A$4242)+COUNT('Diário 4º PA'!$A$4:$A$2224)+COUNT('Diário 5º PA'!$A$4:$A$5221)+ROW()-3)</f>
        <v>7757</v>
      </c>
      <c r="B1506" s="641">
        <v>44907</v>
      </c>
      <c r="C1506" s="638">
        <v>44896</v>
      </c>
      <c r="D1506" s="633" t="s">
        <v>115</v>
      </c>
      <c r="E1506" s="626" t="s">
        <v>342</v>
      </c>
      <c r="F1506" s="639">
        <v>180</v>
      </c>
      <c r="G1506" s="633" t="s">
        <v>8232</v>
      </c>
      <c r="H1506" s="627" t="s">
        <v>128</v>
      </c>
      <c r="I1506" s="627" t="s">
        <v>2758</v>
      </c>
      <c r="J1506" s="634" t="s">
        <v>5990</v>
      </c>
      <c r="K1506" s="635" t="s">
        <v>1531</v>
      </c>
      <c r="L1506" s="635">
        <v>152244406</v>
      </c>
      <c r="M1506" s="659">
        <v>44907</v>
      </c>
      <c r="N1506" s="630">
        <f t="shared" si="72"/>
        <v>12</v>
      </c>
      <c r="O1506" s="630">
        <f t="shared" si="73"/>
        <v>12</v>
      </c>
      <c r="P1506" s="631" t="str">
        <f t="shared" si="74"/>
        <v>Gastos_Gerais</v>
      </c>
    </row>
    <row r="1507" spans="1:16" ht="48" hidden="1" x14ac:dyDescent="0.2">
      <c r="A1507" s="622">
        <f>IF(B1507="","",COUNT('Diário 3º PA'!$A$4:$A$4242)+COUNT('Diário 4º PA'!$A$4:$A$2224)+COUNT('Diário 5º PA'!$A$4:$A$5221)+ROW()-3)</f>
        <v>7758</v>
      </c>
      <c r="B1507" s="641">
        <v>44907</v>
      </c>
      <c r="C1507" s="638">
        <v>44896</v>
      </c>
      <c r="D1507" s="633" t="s">
        <v>115</v>
      </c>
      <c r="E1507" s="626" t="s">
        <v>342</v>
      </c>
      <c r="F1507" s="639">
        <v>180</v>
      </c>
      <c r="G1507" s="633" t="s">
        <v>9459</v>
      </c>
      <c r="H1507" s="627" t="s">
        <v>128</v>
      </c>
      <c r="I1507" s="627" t="s">
        <v>1630</v>
      </c>
      <c r="J1507" s="634" t="s">
        <v>5990</v>
      </c>
      <c r="K1507" s="635" t="s">
        <v>1531</v>
      </c>
      <c r="L1507" s="635">
        <v>152244406</v>
      </c>
      <c r="M1507" s="659">
        <v>44907</v>
      </c>
      <c r="N1507" s="630">
        <f t="shared" si="72"/>
        <v>12</v>
      </c>
      <c r="O1507" s="630">
        <f t="shared" si="73"/>
        <v>12</v>
      </c>
      <c r="P1507" s="631" t="str">
        <f t="shared" si="74"/>
        <v>Gastos_Gerais</v>
      </c>
    </row>
    <row r="1508" spans="1:16" ht="24" hidden="1" x14ac:dyDescent="0.2">
      <c r="A1508" s="622">
        <f>IF(B1508="","",COUNT('Diário 3º PA'!$A$4:$A$4242)+COUNT('Diário 4º PA'!$A$4:$A$2224)+COUNT('Diário 5º PA'!$A$4:$A$5221)+ROW()-3)</f>
        <v>7759</v>
      </c>
      <c r="B1508" s="641">
        <v>44907</v>
      </c>
      <c r="C1508" s="638">
        <v>44896</v>
      </c>
      <c r="D1508" s="633" t="s">
        <v>115</v>
      </c>
      <c r="E1508" s="626" t="s">
        <v>342</v>
      </c>
      <c r="F1508" s="639">
        <v>60</v>
      </c>
      <c r="G1508" s="633" t="s">
        <v>9460</v>
      </c>
      <c r="H1508" s="627" t="s">
        <v>139</v>
      </c>
      <c r="I1508" s="627" t="s">
        <v>9461</v>
      </c>
      <c r="J1508" s="634" t="s">
        <v>5990</v>
      </c>
      <c r="K1508" s="635" t="s">
        <v>1531</v>
      </c>
      <c r="L1508" s="635">
        <v>152244406</v>
      </c>
      <c r="M1508" s="659">
        <v>44907</v>
      </c>
      <c r="N1508" s="630">
        <f t="shared" si="72"/>
        <v>12</v>
      </c>
      <c r="O1508" s="630">
        <f t="shared" si="73"/>
        <v>12</v>
      </c>
      <c r="P1508" s="631" t="str">
        <f t="shared" si="74"/>
        <v>Gastos_Gerais</v>
      </c>
    </row>
    <row r="1509" spans="1:16" ht="24" hidden="1" x14ac:dyDescent="0.2">
      <c r="A1509" s="622">
        <f>IF(B1509="","",COUNT('Diário 3º PA'!$A$4:$A$4242)+COUNT('Diário 4º PA'!$A$4:$A$2224)+COUNT('Diário 5º PA'!$A$4:$A$5221)+ROW()-3)</f>
        <v>7760</v>
      </c>
      <c r="B1509" s="641">
        <v>44907</v>
      </c>
      <c r="C1509" s="638">
        <v>44896</v>
      </c>
      <c r="D1509" s="633" t="s">
        <v>115</v>
      </c>
      <c r="E1509" s="626" t="s">
        <v>342</v>
      </c>
      <c r="F1509" s="639">
        <v>120</v>
      </c>
      <c r="G1509" s="633" t="s">
        <v>9462</v>
      </c>
      <c r="H1509" s="627" t="s">
        <v>139</v>
      </c>
      <c r="I1509" s="648" t="s">
        <v>8313</v>
      </c>
      <c r="J1509" s="634" t="s">
        <v>5990</v>
      </c>
      <c r="K1509" s="635" t="s">
        <v>1531</v>
      </c>
      <c r="L1509" s="635">
        <v>152244406</v>
      </c>
      <c r="M1509" s="659">
        <v>44907</v>
      </c>
      <c r="N1509" s="630">
        <f t="shared" si="72"/>
        <v>12</v>
      </c>
      <c r="O1509" s="630">
        <f t="shared" si="73"/>
        <v>12</v>
      </c>
      <c r="P1509" s="631" t="str">
        <f t="shared" si="74"/>
        <v>Gastos_Gerais</v>
      </c>
    </row>
    <row r="1510" spans="1:16" ht="36" hidden="1" x14ac:dyDescent="0.2">
      <c r="A1510" s="622">
        <f>IF(B1510="","",COUNT('Diário 3º PA'!$A$4:$A$4242)+COUNT('Diário 4º PA'!$A$4:$A$2224)+COUNT('Diário 5º PA'!$A$4:$A$5221)+ROW()-3)</f>
        <v>7761</v>
      </c>
      <c r="B1510" s="641">
        <v>44907</v>
      </c>
      <c r="C1510" s="638">
        <v>44896</v>
      </c>
      <c r="D1510" s="633" t="s">
        <v>115</v>
      </c>
      <c r="E1510" s="626" t="s">
        <v>342</v>
      </c>
      <c r="F1510" s="639">
        <v>120</v>
      </c>
      <c r="G1510" s="633" t="s">
        <v>9463</v>
      </c>
      <c r="H1510" s="627" t="s">
        <v>136</v>
      </c>
      <c r="I1510" s="701" t="s">
        <v>8640</v>
      </c>
      <c r="J1510" s="634" t="s">
        <v>5990</v>
      </c>
      <c r="K1510" s="635" t="s">
        <v>1531</v>
      </c>
      <c r="L1510" s="635">
        <v>152244406</v>
      </c>
      <c r="M1510" s="659">
        <v>44907</v>
      </c>
      <c r="N1510" s="630">
        <f t="shared" si="72"/>
        <v>12</v>
      </c>
      <c r="O1510" s="630">
        <f t="shared" si="73"/>
        <v>12</v>
      </c>
      <c r="P1510" s="631" t="str">
        <f t="shared" si="74"/>
        <v>Gastos_Gerais</v>
      </c>
    </row>
    <row r="1511" spans="1:16" ht="24" hidden="1" x14ac:dyDescent="0.2">
      <c r="A1511" s="622">
        <f>IF(B1511="","",COUNT('Diário 3º PA'!$A$4:$A$4242)+COUNT('Diário 4º PA'!$A$4:$A$2224)+COUNT('Diário 5º PA'!$A$4:$A$5221)+ROW()-3)</f>
        <v>7762</v>
      </c>
      <c r="B1511" s="641">
        <v>44907</v>
      </c>
      <c r="C1511" s="638">
        <v>44896</v>
      </c>
      <c r="D1511" s="633" t="s">
        <v>115</v>
      </c>
      <c r="E1511" s="626" t="s">
        <v>342</v>
      </c>
      <c r="F1511" s="639">
        <v>120</v>
      </c>
      <c r="G1511" s="633" t="s">
        <v>9464</v>
      </c>
      <c r="H1511" s="627" t="s">
        <v>139</v>
      </c>
      <c r="I1511" s="648" t="s">
        <v>8311</v>
      </c>
      <c r="J1511" s="634" t="s">
        <v>5990</v>
      </c>
      <c r="K1511" s="635" t="s">
        <v>1531</v>
      </c>
      <c r="L1511" s="635">
        <v>152244406</v>
      </c>
      <c r="M1511" s="659">
        <v>44907</v>
      </c>
      <c r="N1511" s="630">
        <f t="shared" si="72"/>
        <v>12</v>
      </c>
      <c r="O1511" s="630">
        <f t="shared" si="73"/>
        <v>12</v>
      </c>
      <c r="P1511" s="631" t="str">
        <f t="shared" si="74"/>
        <v>Gastos_Gerais</v>
      </c>
    </row>
    <row r="1512" spans="1:16" ht="36" hidden="1" x14ac:dyDescent="0.2">
      <c r="A1512" s="622">
        <f>IF(B1512="","",COUNT('Diário 3º PA'!$A$4:$A$4242)+COUNT('Diário 4º PA'!$A$4:$A$2224)+COUNT('Diário 5º PA'!$A$4:$A$5221)+ROW()-3)</f>
        <v>7763</v>
      </c>
      <c r="B1512" s="641">
        <v>44907</v>
      </c>
      <c r="C1512" s="638">
        <v>44896</v>
      </c>
      <c r="D1512" s="633" t="s">
        <v>115</v>
      </c>
      <c r="E1512" s="626" t="s">
        <v>342</v>
      </c>
      <c r="F1512" s="639">
        <v>120</v>
      </c>
      <c r="G1512" s="633" t="s">
        <v>9465</v>
      </c>
      <c r="H1512" s="627" t="s">
        <v>136</v>
      </c>
      <c r="I1512" s="627" t="s">
        <v>2874</v>
      </c>
      <c r="J1512" s="634" t="s">
        <v>5990</v>
      </c>
      <c r="K1512" s="635" t="s">
        <v>1531</v>
      </c>
      <c r="L1512" s="635">
        <v>152244406</v>
      </c>
      <c r="M1512" s="659">
        <v>44907</v>
      </c>
      <c r="N1512" s="630">
        <f t="shared" si="72"/>
        <v>12</v>
      </c>
      <c r="O1512" s="630">
        <f t="shared" si="73"/>
        <v>12</v>
      </c>
      <c r="P1512" s="631" t="str">
        <f t="shared" si="74"/>
        <v>Gastos_Gerais</v>
      </c>
    </row>
    <row r="1513" spans="1:16" ht="48" hidden="1" x14ac:dyDescent="0.2">
      <c r="A1513" s="622">
        <f>IF(B1513="","",COUNT('Diário 3º PA'!$A$4:$A$4242)+COUNT('Diário 4º PA'!$A$4:$A$2224)+COUNT('Diário 5º PA'!$A$4:$A$5221)+ROW()-3)</f>
        <v>7764</v>
      </c>
      <c r="B1513" s="641">
        <v>44907</v>
      </c>
      <c r="C1513" s="638">
        <v>44896</v>
      </c>
      <c r="D1513" s="633" t="s">
        <v>115</v>
      </c>
      <c r="E1513" s="626" t="s">
        <v>342</v>
      </c>
      <c r="F1513" s="639">
        <v>180</v>
      </c>
      <c r="G1513" s="633" t="s">
        <v>9466</v>
      </c>
      <c r="H1513" s="627" t="s">
        <v>128</v>
      </c>
      <c r="I1513" s="627" t="s">
        <v>1280</v>
      </c>
      <c r="J1513" s="634" t="s">
        <v>5990</v>
      </c>
      <c r="K1513" s="635" t="s">
        <v>1531</v>
      </c>
      <c r="L1513" s="635">
        <v>152244406</v>
      </c>
      <c r="M1513" s="659">
        <v>44907</v>
      </c>
      <c r="N1513" s="630">
        <f t="shared" si="72"/>
        <v>12</v>
      </c>
      <c r="O1513" s="630">
        <f t="shared" si="73"/>
        <v>12</v>
      </c>
      <c r="P1513" s="631" t="str">
        <f t="shared" si="74"/>
        <v>Gastos_Gerais</v>
      </c>
    </row>
    <row r="1514" spans="1:16" ht="48" hidden="1" x14ac:dyDescent="0.2">
      <c r="A1514" s="622">
        <f>IF(B1514="","",COUNT('Diário 3º PA'!$A$4:$A$4242)+COUNT('Diário 4º PA'!$A$4:$A$2224)+COUNT('Diário 5º PA'!$A$4:$A$5221)+ROW()-3)</f>
        <v>7765</v>
      </c>
      <c r="B1514" s="641">
        <v>44907</v>
      </c>
      <c r="C1514" s="638">
        <v>44896</v>
      </c>
      <c r="D1514" s="633" t="s">
        <v>115</v>
      </c>
      <c r="E1514" s="626" t="s">
        <v>342</v>
      </c>
      <c r="F1514" s="639">
        <v>180</v>
      </c>
      <c r="G1514" s="633" t="s">
        <v>9467</v>
      </c>
      <c r="H1514" s="627" t="s">
        <v>128</v>
      </c>
      <c r="I1514" s="627" t="s">
        <v>1627</v>
      </c>
      <c r="J1514" s="634" t="s">
        <v>5990</v>
      </c>
      <c r="K1514" s="635" t="s">
        <v>1531</v>
      </c>
      <c r="L1514" s="635">
        <v>152244406</v>
      </c>
      <c r="M1514" s="659">
        <v>44907</v>
      </c>
      <c r="N1514" s="630">
        <f t="shared" si="72"/>
        <v>12</v>
      </c>
      <c r="O1514" s="630">
        <f t="shared" si="73"/>
        <v>12</v>
      </c>
      <c r="P1514" s="631" t="str">
        <f t="shared" si="74"/>
        <v>Gastos_Gerais</v>
      </c>
    </row>
    <row r="1515" spans="1:16" ht="24" hidden="1" x14ac:dyDescent="0.2">
      <c r="A1515" s="622">
        <f>IF(B1515="","",COUNT('Diário 3º PA'!$A$4:$A$4242)+COUNT('Diário 4º PA'!$A$4:$A$2224)+COUNT('Diário 5º PA'!$A$4:$A$5221)+ROW()-3)</f>
        <v>7766</v>
      </c>
      <c r="B1515" s="641">
        <v>44907</v>
      </c>
      <c r="C1515" s="638">
        <v>44896</v>
      </c>
      <c r="D1515" s="633" t="s">
        <v>115</v>
      </c>
      <c r="E1515" s="626" t="s">
        <v>342</v>
      </c>
      <c r="F1515" s="639">
        <v>60</v>
      </c>
      <c r="G1515" s="633" t="s">
        <v>9462</v>
      </c>
      <c r="H1515" s="627" t="s">
        <v>139</v>
      </c>
      <c r="I1515" s="648" t="s">
        <v>8313</v>
      </c>
      <c r="J1515" s="634" t="s">
        <v>5990</v>
      </c>
      <c r="K1515" s="635" t="s">
        <v>1531</v>
      </c>
      <c r="L1515" s="635">
        <v>152244406</v>
      </c>
      <c r="M1515" s="659">
        <v>44907</v>
      </c>
      <c r="N1515" s="630">
        <f t="shared" si="72"/>
        <v>12</v>
      </c>
      <c r="O1515" s="630">
        <f t="shared" si="73"/>
        <v>12</v>
      </c>
      <c r="P1515" s="631" t="str">
        <f t="shared" si="74"/>
        <v>Gastos_Gerais</v>
      </c>
    </row>
    <row r="1516" spans="1:16" ht="24" hidden="1" x14ac:dyDescent="0.2">
      <c r="A1516" s="622">
        <f>IF(B1516="","",COUNT('Diário 3º PA'!$A$4:$A$4242)+COUNT('Diário 4º PA'!$A$4:$A$2224)+COUNT('Diário 5º PA'!$A$4:$A$5221)+ROW()-3)</f>
        <v>7767</v>
      </c>
      <c r="B1516" s="641">
        <v>44907</v>
      </c>
      <c r="C1516" s="638">
        <v>44896</v>
      </c>
      <c r="D1516" s="633" t="s">
        <v>115</v>
      </c>
      <c r="E1516" s="626" t="s">
        <v>342</v>
      </c>
      <c r="F1516" s="639">
        <v>40.4</v>
      </c>
      <c r="G1516" s="633" t="s">
        <v>9468</v>
      </c>
      <c r="H1516" s="627" t="s">
        <v>139</v>
      </c>
      <c r="I1516" s="648" t="s">
        <v>8313</v>
      </c>
      <c r="J1516" s="634" t="s">
        <v>5990</v>
      </c>
      <c r="K1516" s="635" t="s">
        <v>1531</v>
      </c>
      <c r="L1516" s="635">
        <v>152244406</v>
      </c>
      <c r="M1516" s="659">
        <v>44907</v>
      </c>
      <c r="N1516" s="630">
        <f t="shared" si="72"/>
        <v>12</v>
      </c>
      <c r="O1516" s="630">
        <f t="shared" si="73"/>
        <v>12</v>
      </c>
      <c r="P1516" s="631" t="str">
        <f t="shared" si="74"/>
        <v>Gastos_Gerais</v>
      </c>
    </row>
    <row r="1517" spans="1:16" ht="24" hidden="1" x14ac:dyDescent="0.2">
      <c r="A1517" s="622">
        <f>IF(B1517="","",COUNT('Diário 3º PA'!$A$4:$A$4242)+COUNT('Diário 4º PA'!$A$4:$A$2224)+COUNT('Diário 5º PA'!$A$4:$A$5221)+ROW()-3)</f>
        <v>7768</v>
      </c>
      <c r="B1517" s="641">
        <v>44907</v>
      </c>
      <c r="C1517" s="638">
        <v>44896</v>
      </c>
      <c r="D1517" s="633" t="s">
        <v>115</v>
      </c>
      <c r="E1517" s="626" t="s">
        <v>342</v>
      </c>
      <c r="F1517" s="639">
        <v>60</v>
      </c>
      <c r="G1517" s="633" t="s">
        <v>9469</v>
      </c>
      <c r="H1517" s="627" t="s">
        <v>139</v>
      </c>
      <c r="I1517" s="648" t="s">
        <v>8311</v>
      </c>
      <c r="J1517" s="634" t="s">
        <v>5990</v>
      </c>
      <c r="K1517" s="635" t="s">
        <v>1531</v>
      </c>
      <c r="L1517" s="635">
        <v>152244406</v>
      </c>
      <c r="M1517" s="659">
        <v>44907</v>
      </c>
      <c r="N1517" s="630">
        <f t="shared" si="72"/>
        <v>12</v>
      </c>
      <c r="O1517" s="630">
        <f t="shared" si="73"/>
        <v>12</v>
      </c>
      <c r="P1517" s="631" t="str">
        <f t="shared" si="74"/>
        <v>Gastos_Gerais</v>
      </c>
    </row>
    <row r="1518" spans="1:16" ht="60" hidden="1" x14ac:dyDescent="0.2">
      <c r="A1518" s="622">
        <f>IF(B1518="","",COUNT('Diário 3º PA'!$A$4:$A$4242)+COUNT('Diário 4º PA'!$A$4:$A$2224)+COUNT('Diário 5º PA'!$A$4:$A$5221)+ROW()-3)</f>
        <v>7769</v>
      </c>
      <c r="B1518" s="641">
        <v>44907</v>
      </c>
      <c r="C1518" s="638">
        <v>44896</v>
      </c>
      <c r="D1518" s="633" t="s">
        <v>104</v>
      </c>
      <c r="E1518" s="626" t="s">
        <v>187</v>
      </c>
      <c r="F1518" s="639">
        <v>913271</v>
      </c>
      <c r="G1518" s="626" t="s">
        <v>9470</v>
      </c>
      <c r="H1518" s="625" t="s">
        <v>127</v>
      </c>
      <c r="I1518" s="627" t="s">
        <v>666</v>
      </c>
      <c r="J1518" s="634" t="s">
        <v>5990</v>
      </c>
      <c r="K1518" s="632" t="s">
        <v>1531</v>
      </c>
      <c r="L1518" s="635">
        <v>552059268</v>
      </c>
      <c r="M1518" s="659">
        <v>44907</v>
      </c>
      <c r="N1518" s="630">
        <f t="shared" si="72"/>
        <v>12</v>
      </c>
      <c r="O1518" s="630">
        <f t="shared" si="73"/>
        <v>12</v>
      </c>
      <c r="P1518" s="631" t="str">
        <f t="shared" si="74"/>
        <v>Gastos_com_Pessoal</v>
      </c>
    </row>
    <row r="1519" spans="1:16" ht="24" hidden="1" x14ac:dyDescent="0.2">
      <c r="A1519" s="622">
        <f>IF(B1519="","",COUNT('Diário 3º PA'!$A$4:$A$4242)+COUNT('Diário 4º PA'!$A$4:$A$2224)+COUNT('Diário 5º PA'!$A$4:$A$5221)+ROW()-3)</f>
        <v>7770</v>
      </c>
      <c r="B1519" s="641">
        <v>44907</v>
      </c>
      <c r="C1519" s="638">
        <v>44896</v>
      </c>
      <c r="D1519" s="633" t="s">
        <v>104</v>
      </c>
      <c r="E1519" s="626" t="s">
        <v>187</v>
      </c>
      <c r="F1519" s="639">
        <v>160</v>
      </c>
      <c r="G1519" s="633" t="s">
        <v>9471</v>
      </c>
      <c r="H1519" s="627" t="s">
        <v>140</v>
      </c>
      <c r="I1519" s="627" t="s">
        <v>9472</v>
      </c>
      <c r="J1519" s="634" t="s">
        <v>5990</v>
      </c>
      <c r="K1519" s="632" t="s">
        <v>1531</v>
      </c>
      <c r="L1519" s="635">
        <v>952264049</v>
      </c>
      <c r="M1519" s="659">
        <v>44907</v>
      </c>
      <c r="N1519" s="630">
        <f t="shared" si="72"/>
        <v>12</v>
      </c>
      <c r="O1519" s="630">
        <f t="shared" si="73"/>
        <v>12</v>
      </c>
      <c r="P1519" s="631" t="str">
        <f t="shared" si="74"/>
        <v>Gastos_com_Pessoal</v>
      </c>
    </row>
    <row r="1520" spans="1:16" ht="24" hidden="1" x14ac:dyDescent="0.2">
      <c r="A1520" s="622">
        <f>IF(B1520="","",COUNT('Diário 3º PA'!$A$4:$A$4242)+COUNT('Diário 4º PA'!$A$4:$A$2224)+COUNT('Diário 5º PA'!$A$4:$A$5221)+ROW()-3)</f>
        <v>7771</v>
      </c>
      <c r="B1520" s="641">
        <v>44907</v>
      </c>
      <c r="C1520" s="638">
        <v>44896</v>
      </c>
      <c r="D1520" s="633" t="s">
        <v>104</v>
      </c>
      <c r="E1520" s="626" t="s">
        <v>187</v>
      </c>
      <c r="F1520" s="639">
        <v>126</v>
      </c>
      <c r="G1520" s="633" t="s">
        <v>9473</v>
      </c>
      <c r="H1520" s="627" t="s">
        <v>138</v>
      </c>
      <c r="I1520" s="627" t="s">
        <v>9474</v>
      </c>
      <c r="J1520" s="634" t="s">
        <v>5990</v>
      </c>
      <c r="K1520" s="632" t="s">
        <v>1531</v>
      </c>
      <c r="L1520" s="635">
        <v>952264049</v>
      </c>
      <c r="M1520" s="659">
        <v>44907</v>
      </c>
      <c r="N1520" s="630">
        <f t="shared" si="72"/>
        <v>12</v>
      </c>
      <c r="O1520" s="630">
        <f t="shared" si="73"/>
        <v>12</v>
      </c>
      <c r="P1520" s="631" t="str">
        <f t="shared" si="74"/>
        <v>Gastos_com_Pessoal</v>
      </c>
    </row>
    <row r="1521" spans="1:16" ht="24" hidden="1" x14ac:dyDescent="0.2">
      <c r="A1521" s="622">
        <f>IF(B1521="","",COUNT('Diário 3º PA'!$A$4:$A$4242)+COUNT('Diário 4º PA'!$A$4:$A$2224)+COUNT('Diário 5º PA'!$A$4:$A$5221)+ROW()-3)</f>
        <v>7772</v>
      </c>
      <c r="B1521" s="641">
        <v>44907</v>
      </c>
      <c r="C1521" s="638">
        <v>44896</v>
      </c>
      <c r="D1521" s="633" t="s">
        <v>104</v>
      </c>
      <c r="E1521" s="626" t="s">
        <v>187</v>
      </c>
      <c r="F1521" s="639">
        <v>160</v>
      </c>
      <c r="G1521" s="633" t="s">
        <v>9475</v>
      </c>
      <c r="H1521" s="627" t="s">
        <v>137</v>
      </c>
      <c r="I1521" s="627" t="s">
        <v>9476</v>
      </c>
      <c r="J1521" s="634" t="s">
        <v>5990</v>
      </c>
      <c r="K1521" s="632" t="s">
        <v>1531</v>
      </c>
      <c r="L1521" s="635">
        <v>952264049</v>
      </c>
      <c r="M1521" s="659">
        <v>44907</v>
      </c>
      <c r="N1521" s="630">
        <f t="shared" si="72"/>
        <v>12</v>
      </c>
      <c r="O1521" s="630">
        <f t="shared" si="73"/>
        <v>12</v>
      </c>
      <c r="P1521" s="631" t="str">
        <f t="shared" si="74"/>
        <v>Gastos_com_Pessoal</v>
      </c>
    </row>
    <row r="1522" spans="1:16" ht="24" hidden="1" x14ac:dyDescent="0.2">
      <c r="A1522" s="622">
        <f>IF(B1522="","",COUNT('Diário 3º PA'!$A$4:$A$4242)+COUNT('Diário 4º PA'!$A$4:$A$2224)+COUNT('Diário 5º PA'!$A$4:$A$5221)+ROW()-3)</f>
        <v>7773</v>
      </c>
      <c r="B1522" s="641">
        <v>44907</v>
      </c>
      <c r="C1522" s="638">
        <v>44896</v>
      </c>
      <c r="D1522" s="633" t="s">
        <v>104</v>
      </c>
      <c r="E1522" s="626" t="s">
        <v>187</v>
      </c>
      <c r="F1522" s="639">
        <v>686</v>
      </c>
      <c r="G1522" s="633" t="s">
        <v>9477</v>
      </c>
      <c r="H1522" s="627" t="s">
        <v>138</v>
      </c>
      <c r="I1522" s="627" t="s">
        <v>9478</v>
      </c>
      <c r="J1522" s="634" t="s">
        <v>5990</v>
      </c>
      <c r="K1522" s="632" t="s">
        <v>1531</v>
      </c>
      <c r="L1522" s="635">
        <v>952264049</v>
      </c>
      <c r="M1522" s="659">
        <v>44907</v>
      </c>
      <c r="N1522" s="630">
        <f t="shared" si="72"/>
        <v>12</v>
      </c>
      <c r="O1522" s="630">
        <f t="shared" si="73"/>
        <v>12</v>
      </c>
      <c r="P1522" s="631" t="str">
        <f t="shared" si="74"/>
        <v>Gastos_com_Pessoal</v>
      </c>
    </row>
    <row r="1523" spans="1:16" ht="24" hidden="1" x14ac:dyDescent="0.2">
      <c r="A1523" s="622">
        <f>IF(B1523="","",COUNT('Diário 3º PA'!$A$4:$A$4242)+COUNT('Diário 4º PA'!$A$4:$A$2224)+COUNT('Diário 5º PA'!$A$4:$A$5221)+ROW()-3)</f>
        <v>7774</v>
      </c>
      <c r="B1523" s="641">
        <v>44907</v>
      </c>
      <c r="C1523" s="638">
        <v>44896</v>
      </c>
      <c r="D1523" s="633" t="s">
        <v>104</v>
      </c>
      <c r="E1523" s="626" t="s">
        <v>187</v>
      </c>
      <c r="F1523" s="639">
        <v>126</v>
      </c>
      <c r="G1523" s="633" t="s">
        <v>9479</v>
      </c>
      <c r="H1523" s="627" t="s">
        <v>139</v>
      </c>
      <c r="I1523" s="627" t="s">
        <v>9480</v>
      </c>
      <c r="J1523" s="634" t="s">
        <v>5990</v>
      </c>
      <c r="K1523" s="632" t="s">
        <v>1531</v>
      </c>
      <c r="L1523" s="635">
        <v>952264049</v>
      </c>
      <c r="M1523" s="659">
        <v>44907</v>
      </c>
      <c r="N1523" s="630">
        <f t="shared" si="72"/>
        <v>12</v>
      </c>
      <c r="O1523" s="630">
        <f t="shared" si="73"/>
        <v>12</v>
      </c>
      <c r="P1523" s="631" t="str">
        <f t="shared" si="74"/>
        <v>Gastos_com_Pessoal</v>
      </c>
    </row>
    <row r="1524" spans="1:16" ht="24" hidden="1" x14ac:dyDescent="0.2">
      <c r="A1524" s="622">
        <f>IF(B1524="","",COUNT('Diário 3º PA'!$A$4:$A$4242)+COUNT('Diário 4º PA'!$A$4:$A$2224)+COUNT('Diário 5º PA'!$A$4:$A$5221)+ROW()-3)</f>
        <v>7775</v>
      </c>
      <c r="B1524" s="641">
        <v>44907</v>
      </c>
      <c r="C1524" s="638">
        <v>44896</v>
      </c>
      <c r="D1524" s="633" t="s">
        <v>104</v>
      </c>
      <c r="E1524" s="626" t="s">
        <v>187</v>
      </c>
      <c r="F1524" s="639">
        <v>126</v>
      </c>
      <c r="G1524" s="633" t="s">
        <v>9481</v>
      </c>
      <c r="H1524" s="627" t="s">
        <v>137</v>
      </c>
      <c r="I1524" s="627" t="s">
        <v>9482</v>
      </c>
      <c r="J1524" s="634" t="s">
        <v>5990</v>
      </c>
      <c r="K1524" s="632" t="s">
        <v>1531</v>
      </c>
      <c r="L1524" s="635">
        <v>952264049</v>
      </c>
      <c r="M1524" s="659">
        <v>44907</v>
      </c>
      <c r="N1524" s="630">
        <f t="shared" si="72"/>
        <v>12</v>
      </c>
      <c r="O1524" s="630">
        <f t="shared" si="73"/>
        <v>12</v>
      </c>
      <c r="P1524" s="631" t="str">
        <f t="shared" si="74"/>
        <v>Gastos_com_Pessoal</v>
      </c>
    </row>
    <row r="1525" spans="1:16" ht="24" hidden="1" x14ac:dyDescent="0.2">
      <c r="A1525" s="622">
        <f>IF(B1525="","",COUNT('Diário 3º PA'!$A$4:$A$4242)+COUNT('Diário 4º PA'!$A$4:$A$2224)+COUNT('Diário 5º PA'!$A$4:$A$5221)+ROW()-3)</f>
        <v>7776</v>
      </c>
      <c r="B1525" s="641">
        <v>44907</v>
      </c>
      <c r="C1525" s="638">
        <v>44896</v>
      </c>
      <c r="D1525" s="633" t="s">
        <v>104</v>
      </c>
      <c r="E1525" s="626" t="s">
        <v>187</v>
      </c>
      <c r="F1525" s="639">
        <v>114</v>
      </c>
      <c r="G1525" s="633" t="s">
        <v>9483</v>
      </c>
      <c r="H1525" s="627" t="s">
        <v>139</v>
      </c>
      <c r="I1525" s="627" t="s">
        <v>9484</v>
      </c>
      <c r="J1525" s="634" t="s">
        <v>5990</v>
      </c>
      <c r="K1525" s="632" t="s">
        <v>1531</v>
      </c>
      <c r="L1525" s="635">
        <v>952264049</v>
      </c>
      <c r="M1525" s="659">
        <v>44907</v>
      </c>
      <c r="N1525" s="630">
        <f t="shared" si="72"/>
        <v>12</v>
      </c>
      <c r="O1525" s="630">
        <f t="shared" si="73"/>
        <v>12</v>
      </c>
      <c r="P1525" s="631" t="str">
        <f t="shared" si="74"/>
        <v>Gastos_com_Pessoal</v>
      </c>
    </row>
    <row r="1526" spans="1:16" ht="24" hidden="1" x14ac:dyDescent="0.2">
      <c r="A1526" s="622">
        <f>IF(B1526="","",COUNT('Diário 3º PA'!$A$4:$A$4242)+COUNT('Diário 4º PA'!$A$4:$A$2224)+COUNT('Diário 5º PA'!$A$4:$A$5221)+ROW()-3)</f>
        <v>7777</v>
      </c>
      <c r="B1526" s="641">
        <v>44907</v>
      </c>
      <c r="C1526" s="638">
        <v>44896</v>
      </c>
      <c r="D1526" s="633" t="s">
        <v>104</v>
      </c>
      <c r="E1526" s="626" t="s">
        <v>187</v>
      </c>
      <c r="F1526" s="639">
        <v>101</v>
      </c>
      <c r="G1526" s="633" t="s">
        <v>9485</v>
      </c>
      <c r="H1526" s="627" t="s">
        <v>138</v>
      </c>
      <c r="I1526" s="627" t="s">
        <v>9486</v>
      </c>
      <c r="J1526" s="634" t="s">
        <v>5990</v>
      </c>
      <c r="K1526" s="632" t="s">
        <v>1531</v>
      </c>
      <c r="L1526" s="635">
        <v>952264049</v>
      </c>
      <c r="M1526" s="659">
        <v>44907</v>
      </c>
      <c r="N1526" s="630">
        <f t="shared" si="72"/>
        <v>12</v>
      </c>
      <c r="O1526" s="630">
        <f t="shared" si="73"/>
        <v>12</v>
      </c>
      <c r="P1526" s="631" t="str">
        <f t="shared" si="74"/>
        <v>Gastos_com_Pessoal</v>
      </c>
    </row>
    <row r="1527" spans="1:16" ht="24" hidden="1" x14ac:dyDescent="0.2">
      <c r="A1527" s="622">
        <f>IF(B1527="","",COUNT('Diário 3º PA'!$A$4:$A$4242)+COUNT('Diário 4º PA'!$A$4:$A$2224)+COUNT('Diário 5º PA'!$A$4:$A$5221)+ROW()-3)</f>
        <v>7778</v>
      </c>
      <c r="B1527" s="641">
        <v>44907</v>
      </c>
      <c r="C1527" s="638">
        <v>44896</v>
      </c>
      <c r="D1527" s="633" t="s">
        <v>104</v>
      </c>
      <c r="E1527" s="626" t="s">
        <v>187</v>
      </c>
      <c r="F1527" s="639">
        <v>126</v>
      </c>
      <c r="G1527" s="633" t="s">
        <v>9487</v>
      </c>
      <c r="H1527" s="627" t="s">
        <v>138</v>
      </c>
      <c r="I1527" s="627" t="s">
        <v>9488</v>
      </c>
      <c r="J1527" s="634" t="s">
        <v>5990</v>
      </c>
      <c r="K1527" s="632" t="s">
        <v>1531</v>
      </c>
      <c r="L1527" s="635">
        <v>952264049</v>
      </c>
      <c r="M1527" s="659">
        <v>44907</v>
      </c>
      <c r="N1527" s="630">
        <f t="shared" si="72"/>
        <v>12</v>
      </c>
      <c r="O1527" s="630">
        <f t="shared" si="73"/>
        <v>12</v>
      </c>
      <c r="P1527" s="631" t="str">
        <f t="shared" si="74"/>
        <v>Gastos_com_Pessoal</v>
      </c>
    </row>
    <row r="1528" spans="1:16" ht="24" hidden="1" x14ac:dyDescent="0.2">
      <c r="A1528" s="622">
        <f>IF(B1528="","",COUNT('Diário 3º PA'!$A$4:$A$4242)+COUNT('Diário 4º PA'!$A$4:$A$2224)+COUNT('Diário 5º PA'!$A$4:$A$5221)+ROW()-3)</f>
        <v>7779</v>
      </c>
      <c r="B1528" s="656">
        <v>44907</v>
      </c>
      <c r="C1528" s="642">
        <v>44896</v>
      </c>
      <c r="D1528" s="633" t="s">
        <v>104</v>
      </c>
      <c r="E1528" s="626" t="s">
        <v>187</v>
      </c>
      <c r="F1528" s="639">
        <v>975</v>
      </c>
      <c r="G1528" s="633" t="s">
        <v>9489</v>
      </c>
      <c r="H1528" s="627" t="s">
        <v>132</v>
      </c>
      <c r="I1528" s="627" t="s">
        <v>9326</v>
      </c>
      <c r="J1528" s="634" t="s">
        <v>5990</v>
      </c>
      <c r="K1528" s="632" t="s">
        <v>1531</v>
      </c>
      <c r="L1528" s="635">
        <v>952264049</v>
      </c>
      <c r="M1528" s="659">
        <v>44907</v>
      </c>
      <c r="N1528" s="630">
        <f t="shared" si="72"/>
        <v>12</v>
      </c>
      <c r="O1528" s="630">
        <f t="shared" si="73"/>
        <v>12</v>
      </c>
      <c r="P1528" s="631" t="str">
        <f t="shared" si="74"/>
        <v>Gastos_com_Pessoal</v>
      </c>
    </row>
    <row r="1529" spans="1:16" ht="39.950000000000003" hidden="1" customHeight="1" x14ac:dyDescent="0.2">
      <c r="A1529" s="622">
        <f>IF(B1529="","",COUNT('Diário 3º PA'!$A$4:$A$4242)+COUNT('Diário 4º PA'!$A$4:$A$2224)+COUNT('Diário 5º PA'!$A$4:$A$5221)+ROW()-3)</f>
        <v>7780</v>
      </c>
      <c r="B1529" s="641">
        <v>44908</v>
      </c>
      <c r="C1529" s="642">
        <v>44896</v>
      </c>
      <c r="D1529" s="633" t="s">
        <v>115</v>
      </c>
      <c r="E1529" s="626" t="s">
        <v>378</v>
      </c>
      <c r="F1529" s="639">
        <v>97.2</v>
      </c>
      <c r="G1529" s="633" t="s">
        <v>9490</v>
      </c>
      <c r="H1529" s="627" t="s">
        <v>138</v>
      </c>
      <c r="I1529" s="633" t="s">
        <v>5751</v>
      </c>
      <c r="J1529" s="629" t="s">
        <v>704</v>
      </c>
      <c r="K1529" s="657" t="s">
        <v>428</v>
      </c>
      <c r="L1529" s="635">
        <v>4241</v>
      </c>
      <c r="M1529" s="659">
        <v>44908</v>
      </c>
      <c r="N1529" s="630">
        <f t="shared" si="72"/>
        <v>12</v>
      </c>
      <c r="O1529" s="630">
        <f t="shared" si="73"/>
        <v>12</v>
      </c>
      <c r="P1529" s="631" t="str">
        <f t="shared" si="74"/>
        <v>Gastos_Gerais</v>
      </c>
    </row>
    <row r="1530" spans="1:16" ht="39.950000000000003" hidden="1" customHeight="1" x14ac:dyDescent="0.2">
      <c r="A1530" s="622">
        <f>IF(B1530="","",COUNT('Diário 3º PA'!$A$4:$A$4242)+COUNT('Diário 4º PA'!$A$4:$A$2224)+COUNT('Diário 5º PA'!$A$4:$A$5221)+ROW()-3)</f>
        <v>7781</v>
      </c>
      <c r="B1530" s="641">
        <v>44908</v>
      </c>
      <c r="C1530" s="642">
        <v>44896</v>
      </c>
      <c r="D1530" s="633" t="s">
        <v>115</v>
      </c>
      <c r="E1530" s="626" t="s">
        <v>328</v>
      </c>
      <c r="F1530" s="639">
        <v>1500</v>
      </c>
      <c r="G1530" s="627" t="s">
        <v>1400</v>
      </c>
      <c r="H1530" s="626" t="s">
        <v>129</v>
      </c>
      <c r="I1530" s="627" t="s">
        <v>727</v>
      </c>
      <c r="J1530" s="629" t="s">
        <v>704</v>
      </c>
      <c r="K1530" s="634" t="s">
        <v>428</v>
      </c>
      <c r="L1530" s="634">
        <v>2017347</v>
      </c>
      <c r="M1530" s="659">
        <v>44909</v>
      </c>
      <c r="N1530" s="630">
        <f t="shared" si="72"/>
        <v>12</v>
      </c>
      <c r="O1530" s="630">
        <f t="shared" si="73"/>
        <v>12</v>
      </c>
      <c r="P1530" s="631" t="str">
        <f t="shared" si="74"/>
        <v>Gastos_Gerais</v>
      </c>
    </row>
    <row r="1531" spans="1:16" ht="36" hidden="1" x14ac:dyDescent="0.2">
      <c r="A1531" s="622">
        <f>IF(B1531="","",COUNT('Diário 3º PA'!$A$4:$A$4242)+COUNT('Diário 4º PA'!$A$4:$A$2224)+COUNT('Diário 5º PA'!$A$4:$A$5221)+ROW()-3)</f>
        <v>7782</v>
      </c>
      <c r="B1531" s="641">
        <v>44908</v>
      </c>
      <c r="C1531" s="642">
        <v>44896</v>
      </c>
      <c r="D1531" s="633" t="s">
        <v>115</v>
      </c>
      <c r="E1531" s="633" t="s">
        <v>354</v>
      </c>
      <c r="F1531" s="639">
        <v>24126.54</v>
      </c>
      <c r="G1531" s="633" t="s">
        <v>9491</v>
      </c>
      <c r="H1531" s="633" t="s">
        <v>132</v>
      </c>
      <c r="I1531" s="633" t="s">
        <v>5388</v>
      </c>
      <c r="J1531" s="629" t="s">
        <v>704</v>
      </c>
      <c r="K1531" s="657" t="s">
        <v>428</v>
      </c>
      <c r="L1531" s="657">
        <v>202229</v>
      </c>
      <c r="M1531" s="656">
        <v>44907</v>
      </c>
      <c r="N1531" s="630">
        <f t="shared" si="72"/>
        <v>12</v>
      </c>
      <c r="O1531" s="630">
        <f t="shared" si="73"/>
        <v>12</v>
      </c>
      <c r="P1531" s="631" t="str">
        <f t="shared" si="74"/>
        <v>Gastos_Gerais</v>
      </c>
    </row>
    <row r="1532" spans="1:16" ht="36" hidden="1" x14ac:dyDescent="0.2">
      <c r="A1532" s="622">
        <f>IF(B1532="","",COUNT('Diário 3º PA'!$A$4:$A$4242)+COUNT('Diário 4º PA'!$A$4:$A$2224)+COUNT('Diário 5º PA'!$A$4:$A$5221)+ROW()-3)</f>
        <v>7783</v>
      </c>
      <c r="B1532" s="641">
        <v>44908</v>
      </c>
      <c r="C1532" s="642">
        <v>44896</v>
      </c>
      <c r="D1532" s="633" t="s">
        <v>115</v>
      </c>
      <c r="E1532" s="633" t="s">
        <v>342</v>
      </c>
      <c r="F1532" s="639">
        <v>242.55</v>
      </c>
      <c r="G1532" s="633" t="s">
        <v>9492</v>
      </c>
      <c r="H1532" s="633" t="s">
        <v>128</v>
      </c>
      <c r="I1532" s="633" t="s">
        <v>7859</v>
      </c>
      <c r="J1532" s="629" t="s">
        <v>704</v>
      </c>
      <c r="K1532" s="657" t="s">
        <v>428</v>
      </c>
      <c r="L1532" s="657">
        <v>5344</v>
      </c>
      <c r="M1532" s="659">
        <v>44896</v>
      </c>
      <c r="N1532" s="630">
        <f t="shared" si="72"/>
        <v>12</v>
      </c>
      <c r="O1532" s="630">
        <f t="shared" si="73"/>
        <v>12</v>
      </c>
      <c r="P1532" s="631" t="str">
        <f t="shared" si="74"/>
        <v>Gastos_Gerais</v>
      </c>
    </row>
    <row r="1533" spans="1:16" ht="36" hidden="1" x14ac:dyDescent="0.2">
      <c r="A1533" s="622">
        <f>IF(B1533="","",COUNT('Diário 3º PA'!$A$4:$A$4242)+COUNT('Diário 4º PA'!$A$4:$A$2224)+COUNT('Diário 5º PA'!$A$4:$A$5221)+ROW()-3)</f>
        <v>7784</v>
      </c>
      <c r="B1533" s="641">
        <v>44908</v>
      </c>
      <c r="C1533" s="642">
        <v>44896</v>
      </c>
      <c r="D1533" s="633" t="s">
        <v>115</v>
      </c>
      <c r="E1533" s="633" t="s">
        <v>342</v>
      </c>
      <c r="F1533" s="639">
        <v>264.14999999999998</v>
      </c>
      <c r="G1533" s="633" t="s">
        <v>9493</v>
      </c>
      <c r="H1533" s="633" t="s">
        <v>128</v>
      </c>
      <c r="I1533" s="633" t="s">
        <v>7859</v>
      </c>
      <c r="J1533" s="629" t="s">
        <v>704</v>
      </c>
      <c r="K1533" s="657" t="s">
        <v>428</v>
      </c>
      <c r="L1533" s="657">
        <v>5346</v>
      </c>
      <c r="M1533" s="659">
        <v>44896</v>
      </c>
      <c r="N1533" s="630">
        <f t="shared" si="72"/>
        <v>12</v>
      </c>
      <c r="O1533" s="630">
        <f t="shared" si="73"/>
        <v>12</v>
      </c>
      <c r="P1533" s="631" t="str">
        <f t="shared" si="74"/>
        <v>Gastos_Gerais</v>
      </c>
    </row>
    <row r="1534" spans="1:16" hidden="1" x14ac:dyDescent="0.2">
      <c r="A1534" s="622">
        <f>IF(B1534="","",COUNT('Diário 3º PA'!$A$4:$A$4242)+COUNT('Diário 4º PA'!$A$4:$A$2224)+COUNT('Diário 5º PA'!$A$4:$A$5221)+ROW()-3)</f>
        <v>7785</v>
      </c>
      <c r="B1534" s="641">
        <v>44908</v>
      </c>
      <c r="C1534" s="642">
        <v>44896</v>
      </c>
      <c r="D1534" s="633" t="s">
        <v>115</v>
      </c>
      <c r="E1534" s="626" t="s">
        <v>318</v>
      </c>
      <c r="F1534" s="639">
        <v>76</v>
      </c>
      <c r="G1534" s="633" t="s">
        <v>9494</v>
      </c>
      <c r="H1534" s="627" t="s">
        <v>139</v>
      </c>
      <c r="I1534" s="627" t="s">
        <v>8211</v>
      </c>
      <c r="J1534" s="629" t="s">
        <v>704</v>
      </c>
      <c r="K1534" s="657" t="s">
        <v>428</v>
      </c>
      <c r="L1534" s="635">
        <v>4630</v>
      </c>
      <c r="M1534" s="659">
        <v>44908</v>
      </c>
      <c r="N1534" s="630">
        <f t="shared" si="72"/>
        <v>12</v>
      </c>
      <c r="O1534" s="630">
        <f t="shared" si="73"/>
        <v>12</v>
      </c>
      <c r="P1534" s="631" t="str">
        <f t="shared" si="74"/>
        <v>Gastos_Gerais</v>
      </c>
    </row>
    <row r="1535" spans="1:16" ht="36" hidden="1" x14ac:dyDescent="0.2">
      <c r="A1535" s="622">
        <f>IF(B1535="","",COUNT('Diário 3º PA'!$A$4:$A$4242)+COUNT('Diário 4º PA'!$A$4:$A$2224)+COUNT('Diário 5º PA'!$A$4:$A$5221)+ROW()-3)</f>
        <v>7786</v>
      </c>
      <c r="B1535" s="641">
        <v>44908</v>
      </c>
      <c r="C1535" s="642">
        <v>44896</v>
      </c>
      <c r="D1535" s="633" t="s">
        <v>115</v>
      </c>
      <c r="E1535" s="633" t="s">
        <v>342</v>
      </c>
      <c r="F1535" s="639">
        <v>363.21</v>
      </c>
      <c r="G1535" s="633" t="s">
        <v>9495</v>
      </c>
      <c r="H1535" s="633" t="s">
        <v>128</v>
      </c>
      <c r="I1535" s="633" t="s">
        <v>7859</v>
      </c>
      <c r="J1535" s="629" t="s">
        <v>704</v>
      </c>
      <c r="K1535" s="657" t="s">
        <v>428</v>
      </c>
      <c r="L1535" s="657">
        <v>5345</v>
      </c>
      <c r="M1535" s="659">
        <v>44896</v>
      </c>
      <c r="N1535" s="630">
        <f t="shared" si="72"/>
        <v>12</v>
      </c>
      <c r="O1535" s="630">
        <f t="shared" si="73"/>
        <v>12</v>
      </c>
      <c r="P1535" s="631" t="str">
        <f t="shared" si="74"/>
        <v>Gastos_Gerais</v>
      </c>
    </row>
    <row r="1536" spans="1:16" ht="24" hidden="1" x14ac:dyDescent="0.2">
      <c r="A1536" s="622">
        <f>IF(B1536="","",COUNT('Diário 3º PA'!$A$4:$A$4242)+COUNT('Diário 4º PA'!$A$4:$A$2224)+COUNT('Diário 5º PA'!$A$4:$A$5221)+ROW()-3)</f>
        <v>7787</v>
      </c>
      <c r="B1536" s="641">
        <v>44908</v>
      </c>
      <c r="C1536" s="642">
        <v>44896</v>
      </c>
      <c r="D1536" s="633" t="s">
        <v>115</v>
      </c>
      <c r="E1536" s="626" t="s">
        <v>378</v>
      </c>
      <c r="F1536" s="639">
        <v>678.04</v>
      </c>
      <c r="G1536" s="633" t="s">
        <v>9496</v>
      </c>
      <c r="H1536" s="627" t="s">
        <v>129</v>
      </c>
      <c r="I1536" s="633" t="s">
        <v>5751</v>
      </c>
      <c r="J1536" s="629" t="s">
        <v>704</v>
      </c>
      <c r="K1536" s="657" t="s">
        <v>428</v>
      </c>
      <c r="L1536" s="635">
        <v>4239</v>
      </c>
      <c r="M1536" s="659">
        <v>44908</v>
      </c>
      <c r="N1536" s="630">
        <f t="shared" si="72"/>
        <v>12</v>
      </c>
      <c r="O1536" s="630">
        <f t="shared" si="73"/>
        <v>12</v>
      </c>
      <c r="P1536" s="631" t="str">
        <f t="shared" si="74"/>
        <v>Gastos_Gerais</v>
      </c>
    </row>
    <row r="1537" spans="1:16" ht="36" hidden="1" x14ac:dyDescent="0.2">
      <c r="A1537" s="622">
        <f>IF(B1537="","",COUNT('Diário 3º PA'!$A$4:$A$4242)+COUNT('Diário 4º PA'!$A$4:$A$2224)+COUNT('Diário 5º PA'!$A$4:$A$5221)+ROW()-3)</f>
        <v>7788</v>
      </c>
      <c r="B1537" s="641">
        <v>44908</v>
      </c>
      <c r="C1537" s="642">
        <v>44896</v>
      </c>
      <c r="D1537" s="633" t="s">
        <v>115</v>
      </c>
      <c r="E1537" s="633" t="s">
        <v>342</v>
      </c>
      <c r="F1537" s="639">
        <v>264.14999999999998</v>
      </c>
      <c r="G1537" s="633" t="s">
        <v>9493</v>
      </c>
      <c r="H1537" s="633" t="s">
        <v>128</v>
      </c>
      <c r="I1537" s="633" t="s">
        <v>7859</v>
      </c>
      <c r="J1537" s="629" t="s">
        <v>704</v>
      </c>
      <c r="K1537" s="657" t="s">
        <v>428</v>
      </c>
      <c r="L1537" s="657">
        <v>5346</v>
      </c>
      <c r="M1537" s="659">
        <v>44896</v>
      </c>
      <c r="N1537" s="630">
        <f t="shared" si="72"/>
        <v>12</v>
      </c>
      <c r="O1537" s="630">
        <f t="shared" si="73"/>
        <v>12</v>
      </c>
      <c r="P1537" s="631" t="str">
        <f t="shared" si="74"/>
        <v>Gastos_Gerais</v>
      </c>
    </row>
    <row r="1538" spans="1:16" ht="36" hidden="1" x14ac:dyDescent="0.2">
      <c r="A1538" s="622">
        <f>IF(B1538="","",COUNT('Diário 3º PA'!$A$4:$A$4242)+COUNT('Diário 4º PA'!$A$4:$A$2224)+COUNT('Diário 5º PA'!$A$4:$A$5221)+ROW()-3)</f>
        <v>7789</v>
      </c>
      <c r="B1538" s="641">
        <v>44908</v>
      </c>
      <c r="C1538" s="642">
        <v>44896</v>
      </c>
      <c r="D1538" s="633" t="s">
        <v>115</v>
      </c>
      <c r="E1538" s="633" t="s">
        <v>342</v>
      </c>
      <c r="F1538" s="639">
        <v>363.21</v>
      </c>
      <c r="G1538" s="633" t="s">
        <v>9497</v>
      </c>
      <c r="H1538" s="633" t="s">
        <v>128</v>
      </c>
      <c r="I1538" s="633" t="s">
        <v>7859</v>
      </c>
      <c r="J1538" s="629" t="s">
        <v>704</v>
      </c>
      <c r="K1538" s="657" t="s">
        <v>428</v>
      </c>
      <c r="L1538" s="657">
        <v>5342</v>
      </c>
      <c r="M1538" s="659">
        <v>44896</v>
      </c>
      <c r="N1538" s="630">
        <f t="shared" si="72"/>
        <v>12</v>
      </c>
      <c r="O1538" s="630">
        <f t="shared" si="73"/>
        <v>12</v>
      </c>
      <c r="P1538" s="631" t="str">
        <f t="shared" si="74"/>
        <v>Gastos_Gerais</v>
      </c>
    </row>
    <row r="1539" spans="1:16" ht="24" hidden="1" x14ac:dyDescent="0.2">
      <c r="A1539" s="622">
        <f>IF(B1539="","",COUNT('Diário 3º PA'!$A$4:$A$4242)+COUNT('Diário 4º PA'!$A$4:$A$2224)+COUNT('Diário 5º PA'!$A$4:$A$5221)+ROW()-3)</f>
        <v>7790</v>
      </c>
      <c r="B1539" s="641">
        <v>44908</v>
      </c>
      <c r="C1539" s="638">
        <v>44866</v>
      </c>
      <c r="D1539" s="633" t="s">
        <v>115</v>
      </c>
      <c r="E1539" s="626" t="s">
        <v>230</v>
      </c>
      <c r="F1539" s="639">
        <v>1209.6199999999999</v>
      </c>
      <c r="G1539" s="633" t="s">
        <v>230</v>
      </c>
      <c r="H1539" s="627" t="s">
        <v>128</v>
      </c>
      <c r="I1539" s="627" t="s">
        <v>5988</v>
      </c>
      <c r="J1539" s="629" t="s">
        <v>704</v>
      </c>
      <c r="K1539" s="657" t="s">
        <v>428</v>
      </c>
      <c r="L1539" s="635">
        <v>92625061</v>
      </c>
      <c r="M1539" s="659">
        <v>44908</v>
      </c>
      <c r="N1539" s="630">
        <f t="shared" si="72"/>
        <v>12</v>
      </c>
      <c r="O1539" s="630">
        <f t="shared" si="73"/>
        <v>11</v>
      </c>
      <c r="P1539" s="631" t="str">
        <f t="shared" si="74"/>
        <v>Gastos_Gerais</v>
      </c>
    </row>
    <row r="1540" spans="1:16" hidden="1" x14ac:dyDescent="0.2">
      <c r="A1540" s="622">
        <f>IF(B1540="","",COUNT('Diário 3º PA'!$A$4:$A$4242)+COUNT('Diário 4º PA'!$A$4:$A$2224)+COUNT('Diário 5º PA'!$A$4:$A$5221)+ROW()-3)</f>
        <v>7791</v>
      </c>
      <c r="B1540" s="641">
        <v>44908</v>
      </c>
      <c r="C1540" s="638">
        <v>44866</v>
      </c>
      <c r="D1540" s="633" t="s">
        <v>115</v>
      </c>
      <c r="E1540" s="626" t="s">
        <v>376</v>
      </c>
      <c r="F1540" s="639">
        <v>3322.15</v>
      </c>
      <c r="G1540" s="633" t="s">
        <v>8425</v>
      </c>
      <c r="H1540" s="627" t="s">
        <v>136</v>
      </c>
      <c r="I1540" s="627" t="s">
        <v>1231</v>
      </c>
      <c r="J1540" s="629" t="s">
        <v>704</v>
      </c>
      <c r="K1540" s="635" t="s">
        <v>428</v>
      </c>
      <c r="L1540" s="635">
        <v>2022454</v>
      </c>
      <c r="M1540" s="659">
        <v>44908</v>
      </c>
      <c r="N1540" s="630">
        <f t="shared" si="72"/>
        <v>12</v>
      </c>
      <c r="O1540" s="630">
        <f t="shared" si="73"/>
        <v>11</v>
      </c>
      <c r="P1540" s="631" t="str">
        <f t="shared" si="74"/>
        <v>Gastos_Gerais</v>
      </c>
    </row>
    <row r="1541" spans="1:16" hidden="1" x14ac:dyDescent="0.2">
      <c r="A1541" s="622">
        <f>IF(B1541="","",COUNT('Diário 3º PA'!$A$4:$A$4242)+COUNT('Diário 4º PA'!$A$4:$A$2224)+COUNT('Diário 5º PA'!$A$4:$A$5221)+ROW()-3)</f>
        <v>7792</v>
      </c>
      <c r="B1541" s="641">
        <v>44908</v>
      </c>
      <c r="C1541" s="638">
        <v>44866</v>
      </c>
      <c r="D1541" s="633" t="s">
        <v>115</v>
      </c>
      <c r="E1541" s="626" t="s">
        <v>376</v>
      </c>
      <c r="F1541" s="639">
        <v>1050.17</v>
      </c>
      <c r="G1541" s="633" t="s">
        <v>5714</v>
      </c>
      <c r="H1541" s="627" t="s">
        <v>138</v>
      </c>
      <c r="I1541" s="627" t="s">
        <v>1231</v>
      </c>
      <c r="J1541" s="629" t="s">
        <v>704</v>
      </c>
      <c r="K1541" s="635" t="s">
        <v>428</v>
      </c>
      <c r="L1541" s="635">
        <v>2022457</v>
      </c>
      <c r="M1541" s="659">
        <v>44908</v>
      </c>
      <c r="N1541" s="630">
        <f t="shared" ref="N1541:N1604" si="78">IF(B1541=0,0,IF(YEAR(B1541)=$O$1,MONTH(B1541)-$N$1+1,(YEAR(B1541)-$O$1)*12-$N$1+1+MONTH(B1541)))</f>
        <v>12</v>
      </c>
      <c r="O1541" s="630">
        <f t="shared" ref="O1541:O1604" si="79">IF(C1541=0,0,IF(YEAR(C1541)=$O$1,MONTH(C1541)-$N$1+1,(YEAR(C1541)-$O$1)*12-$N$1+1+MONTH(C1541)))</f>
        <v>11</v>
      </c>
      <c r="P1541" s="631" t="str">
        <f t="shared" ref="P1541:P1604" si="80">SUBSTITUTE(D1541," ","_")</f>
        <v>Gastos_Gerais</v>
      </c>
    </row>
    <row r="1542" spans="1:16" hidden="1" x14ac:dyDescent="0.2">
      <c r="A1542" s="622">
        <f>IF(B1542="","",COUNT('Diário 3º PA'!$A$4:$A$4242)+COUNT('Diário 4º PA'!$A$4:$A$2224)+COUNT('Diário 5º PA'!$A$4:$A$5221)+ROW()-3)</f>
        <v>7793</v>
      </c>
      <c r="B1542" s="641">
        <v>44908</v>
      </c>
      <c r="C1542" s="638">
        <v>44866</v>
      </c>
      <c r="D1542" s="633" t="s">
        <v>115</v>
      </c>
      <c r="E1542" s="626" t="s">
        <v>376</v>
      </c>
      <c r="F1542" s="639">
        <v>615.28</v>
      </c>
      <c r="G1542" s="633" t="s">
        <v>5716</v>
      </c>
      <c r="H1542" s="627" t="s">
        <v>137</v>
      </c>
      <c r="I1542" s="627" t="s">
        <v>1231</v>
      </c>
      <c r="J1542" s="629" t="s">
        <v>704</v>
      </c>
      <c r="K1542" s="635" t="s">
        <v>428</v>
      </c>
      <c r="L1542" s="635">
        <v>2022459</v>
      </c>
      <c r="M1542" s="659">
        <v>44907</v>
      </c>
      <c r="N1542" s="630">
        <f t="shared" si="78"/>
        <v>12</v>
      </c>
      <c r="O1542" s="630">
        <f t="shared" si="79"/>
        <v>11</v>
      </c>
      <c r="P1542" s="631" t="str">
        <f t="shared" si="80"/>
        <v>Gastos_Gerais</v>
      </c>
    </row>
    <row r="1543" spans="1:16" hidden="1" x14ac:dyDescent="0.2">
      <c r="A1543" s="622">
        <f>IF(B1543="","",COUNT('Diário 3º PA'!$A$4:$A$4242)+COUNT('Diário 4º PA'!$A$4:$A$2224)+COUNT('Diário 5º PA'!$A$4:$A$5221)+ROW()-3)</f>
        <v>7794</v>
      </c>
      <c r="B1543" s="641">
        <v>44908</v>
      </c>
      <c r="C1543" s="638">
        <v>44896</v>
      </c>
      <c r="D1543" s="633" t="s">
        <v>115</v>
      </c>
      <c r="E1543" s="626" t="s">
        <v>298</v>
      </c>
      <c r="F1543" s="639">
        <v>1233.33</v>
      </c>
      <c r="G1543" s="633" t="s">
        <v>5970</v>
      </c>
      <c r="H1543" s="627" t="s">
        <v>139</v>
      </c>
      <c r="I1543" s="627" t="s">
        <v>3752</v>
      </c>
      <c r="J1543" s="629" t="s">
        <v>704</v>
      </c>
      <c r="K1543" s="635" t="s">
        <v>428</v>
      </c>
      <c r="L1543" s="635">
        <v>2492</v>
      </c>
      <c r="M1543" s="659">
        <v>44901</v>
      </c>
      <c r="N1543" s="630">
        <f t="shared" si="78"/>
        <v>12</v>
      </c>
      <c r="O1543" s="630">
        <f t="shared" si="79"/>
        <v>12</v>
      </c>
      <c r="P1543" s="631" t="str">
        <f t="shared" si="80"/>
        <v>Gastos_Gerais</v>
      </c>
    </row>
    <row r="1544" spans="1:16" ht="24" hidden="1" x14ac:dyDescent="0.2">
      <c r="A1544" s="622">
        <f>IF(B1544="","",COUNT('Diário 3º PA'!$A$4:$A$4242)+COUNT('Diário 4º PA'!$A$4:$A$2224)+COUNT('Diário 5º PA'!$A$4:$A$5221)+ROW()-3)</f>
        <v>7795</v>
      </c>
      <c r="B1544" s="641">
        <v>44908</v>
      </c>
      <c r="C1544" s="642">
        <v>44866</v>
      </c>
      <c r="D1544" s="633" t="s">
        <v>104</v>
      </c>
      <c r="E1544" s="626" t="s">
        <v>216</v>
      </c>
      <c r="F1544" s="639">
        <v>21843.85</v>
      </c>
      <c r="G1544" s="633" t="s">
        <v>9498</v>
      </c>
      <c r="H1544" s="633" t="s">
        <v>127</v>
      </c>
      <c r="I1544" s="633" t="s">
        <v>633</v>
      </c>
      <c r="J1544" s="629" t="s">
        <v>704</v>
      </c>
      <c r="K1544" s="634" t="s">
        <v>704</v>
      </c>
      <c r="L1544" s="657">
        <v>572241</v>
      </c>
      <c r="M1544" s="659">
        <v>44907</v>
      </c>
      <c r="N1544" s="630">
        <f t="shared" si="78"/>
        <v>12</v>
      </c>
      <c r="O1544" s="630">
        <f t="shared" si="79"/>
        <v>11</v>
      </c>
      <c r="P1544" s="631" t="str">
        <f t="shared" si="80"/>
        <v>Gastos_com_Pessoal</v>
      </c>
    </row>
    <row r="1545" spans="1:16" ht="36" hidden="1" x14ac:dyDescent="0.2">
      <c r="A1545" s="622">
        <f>IF(B1545="","",COUNT('Diário 3º PA'!$A$4:$A$4242)+COUNT('Diário 4º PA'!$A$4:$A$2224)+COUNT('Diário 5º PA'!$A$4:$A$5221)+ROW()-3)</f>
        <v>7796</v>
      </c>
      <c r="B1545" s="641">
        <v>44908</v>
      </c>
      <c r="C1545" s="642">
        <v>44896</v>
      </c>
      <c r="D1545" s="633" t="s">
        <v>104</v>
      </c>
      <c r="E1545" s="626" t="s">
        <v>106</v>
      </c>
      <c r="F1545" s="639">
        <v>722.63</v>
      </c>
      <c r="G1545" s="633" t="s">
        <v>9499</v>
      </c>
      <c r="H1545" s="627" t="s">
        <v>132</v>
      </c>
      <c r="I1545" s="627" t="s">
        <v>5272</v>
      </c>
      <c r="J1545" s="634" t="s">
        <v>5990</v>
      </c>
      <c r="K1545" s="635" t="s">
        <v>1464</v>
      </c>
      <c r="L1545" s="634" t="s">
        <v>666</v>
      </c>
      <c r="M1545" s="641">
        <v>44908</v>
      </c>
      <c r="N1545" s="630">
        <f t="shared" si="78"/>
        <v>12</v>
      </c>
      <c r="O1545" s="630">
        <f t="shared" si="79"/>
        <v>12</v>
      </c>
      <c r="P1545" s="631" t="str">
        <f t="shared" si="80"/>
        <v>Gastos_com_Pessoal</v>
      </c>
    </row>
    <row r="1546" spans="1:16" ht="24" hidden="1" x14ac:dyDescent="0.2">
      <c r="A1546" s="622">
        <f>IF(B1546="","",COUNT('Diário 3º PA'!$A$4:$A$4242)+COUNT('Diário 4º PA'!$A$4:$A$2224)+COUNT('Diário 5º PA'!$A$4:$A$5221)+ROW()-3)</f>
        <v>7797</v>
      </c>
      <c r="B1546" s="641">
        <v>44908</v>
      </c>
      <c r="C1546" s="642">
        <v>44896</v>
      </c>
      <c r="D1546" s="633" t="s">
        <v>115</v>
      </c>
      <c r="E1546" s="626" t="s">
        <v>378</v>
      </c>
      <c r="F1546" s="639">
        <v>162</v>
      </c>
      <c r="G1546" s="633" t="s">
        <v>9500</v>
      </c>
      <c r="H1546" s="627" t="s">
        <v>136</v>
      </c>
      <c r="I1546" s="633" t="s">
        <v>5751</v>
      </c>
      <c r="J1546" s="629" t="s">
        <v>704</v>
      </c>
      <c r="K1546" s="657" t="s">
        <v>428</v>
      </c>
      <c r="L1546" s="635">
        <v>4240</v>
      </c>
      <c r="M1546" s="659">
        <v>44908</v>
      </c>
      <c r="N1546" s="630">
        <f t="shared" si="78"/>
        <v>12</v>
      </c>
      <c r="O1546" s="630">
        <f t="shared" si="79"/>
        <v>12</v>
      </c>
      <c r="P1546" s="631" t="str">
        <f t="shared" si="80"/>
        <v>Gastos_Gerais</v>
      </c>
    </row>
    <row r="1547" spans="1:16" ht="24" hidden="1" x14ac:dyDescent="0.2">
      <c r="A1547" s="622">
        <f>IF(B1547="","",COUNT('Diário 3º PA'!$A$4:$A$4242)+COUNT('Diário 4º PA'!$A$4:$A$2224)+COUNT('Diário 5º PA'!$A$4:$A$5221)+ROW()-3)</f>
        <v>7798</v>
      </c>
      <c r="B1547" s="641">
        <v>44908</v>
      </c>
      <c r="C1547" s="642">
        <v>44896</v>
      </c>
      <c r="D1547" s="633" t="s">
        <v>115</v>
      </c>
      <c r="E1547" s="626" t="s">
        <v>328</v>
      </c>
      <c r="F1547" s="639">
        <v>1500</v>
      </c>
      <c r="G1547" s="627" t="s">
        <v>6099</v>
      </c>
      <c r="H1547" s="626" t="s">
        <v>136</v>
      </c>
      <c r="I1547" s="627" t="s">
        <v>727</v>
      </c>
      <c r="J1547" s="629" t="s">
        <v>704</v>
      </c>
      <c r="K1547" s="634" t="s">
        <v>428</v>
      </c>
      <c r="L1547" s="634">
        <v>2017341</v>
      </c>
      <c r="M1547" s="659">
        <v>44909</v>
      </c>
      <c r="N1547" s="630">
        <f t="shared" si="78"/>
        <v>12</v>
      </c>
      <c r="O1547" s="630">
        <f t="shared" si="79"/>
        <v>12</v>
      </c>
      <c r="P1547" s="631" t="str">
        <f t="shared" si="80"/>
        <v>Gastos_Gerais</v>
      </c>
    </row>
    <row r="1548" spans="1:16" ht="24" hidden="1" x14ac:dyDescent="0.2">
      <c r="A1548" s="622">
        <f>IF(B1548="","",COUNT('Diário 3º PA'!$A$4:$A$4242)+COUNT('Diário 4º PA'!$A$4:$A$2224)+COUNT('Diário 5º PA'!$A$4:$A$5221)+ROW()-3)</f>
        <v>7799</v>
      </c>
      <c r="B1548" s="641">
        <v>44908</v>
      </c>
      <c r="C1548" s="638">
        <v>44866</v>
      </c>
      <c r="D1548" s="633" t="s">
        <v>115</v>
      </c>
      <c r="E1548" s="626" t="s">
        <v>232</v>
      </c>
      <c r="F1548" s="639">
        <v>14988.37</v>
      </c>
      <c r="G1548" s="633" t="s">
        <v>3432</v>
      </c>
      <c r="H1548" s="627" t="s">
        <v>136</v>
      </c>
      <c r="I1548" s="627" t="s">
        <v>1089</v>
      </c>
      <c r="J1548" s="629" t="s">
        <v>704</v>
      </c>
      <c r="K1548" s="635" t="s">
        <v>705</v>
      </c>
      <c r="L1548" s="635" t="s">
        <v>9501</v>
      </c>
      <c r="M1548" s="659">
        <v>44908</v>
      </c>
      <c r="N1548" s="630">
        <f t="shared" si="78"/>
        <v>12</v>
      </c>
      <c r="O1548" s="630">
        <f t="shared" si="79"/>
        <v>11</v>
      </c>
      <c r="P1548" s="631" t="str">
        <f t="shared" si="80"/>
        <v>Gastos_Gerais</v>
      </c>
    </row>
    <row r="1549" spans="1:16" ht="24" x14ac:dyDescent="0.2">
      <c r="A1549" s="622">
        <f>IF(B1549="","",COUNT('Diário 3º PA'!$A$4:$A$4242)+COUNT('Diário 4º PA'!$A$4:$A$2224)+COUNT('Diário 5º PA'!$A$4:$A$5221)+ROW()-3)</f>
        <v>7800</v>
      </c>
      <c r="B1549" s="641">
        <v>44908</v>
      </c>
      <c r="C1549" s="638">
        <v>44896</v>
      </c>
      <c r="D1549" s="633" t="s">
        <v>115</v>
      </c>
      <c r="E1549" s="626" t="s">
        <v>318</v>
      </c>
      <c r="F1549" s="639">
        <v>128.85</v>
      </c>
      <c r="G1549" s="633" t="s">
        <v>9502</v>
      </c>
      <c r="H1549" s="627" t="s">
        <v>140</v>
      </c>
      <c r="I1549" s="627" t="s">
        <v>9503</v>
      </c>
      <c r="J1549" s="634" t="s">
        <v>1464</v>
      </c>
      <c r="K1549" s="635" t="s">
        <v>428</v>
      </c>
      <c r="L1549" s="635">
        <v>79</v>
      </c>
      <c r="M1549" s="659">
        <v>44908</v>
      </c>
      <c r="N1549" s="630">
        <f t="shared" si="78"/>
        <v>12</v>
      </c>
      <c r="O1549" s="630">
        <f t="shared" si="79"/>
        <v>12</v>
      </c>
      <c r="P1549" s="631" t="str">
        <f t="shared" si="80"/>
        <v>Gastos_Gerais</v>
      </c>
    </row>
    <row r="1550" spans="1:16" ht="48" hidden="1" x14ac:dyDescent="0.2">
      <c r="A1550" s="622">
        <f>IF(B1550="","",COUNT('Diário 3º PA'!$A$4:$A$4242)+COUNT('Diário 4º PA'!$A$4:$A$2224)+COUNT('Diário 5º PA'!$A$4:$A$5221)+ROW()-3)</f>
        <v>7801</v>
      </c>
      <c r="B1550" s="641">
        <v>44908</v>
      </c>
      <c r="C1550" s="638">
        <v>44896</v>
      </c>
      <c r="D1550" s="633" t="s">
        <v>115</v>
      </c>
      <c r="E1550" s="626" t="s">
        <v>378</v>
      </c>
      <c r="F1550" s="639">
        <v>230.01</v>
      </c>
      <c r="G1550" s="633" t="s">
        <v>9504</v>
      </c>
      <c r="H1550" s="627" t="s">
        <v>129</v>
      </c>
      <c r="I1550" s="627" t="s">
        <v>9505</v>
      </c>
      <c r="J1550" s="629" t="s">
        <v>704</v>
      </c>
      <c r="K1550" s="635" t="s">
        <v>428</v>
      </c>
      <c r="L1550" s="635">
        <v>6035</v>
      </c>
      <c r="M1550" s="659">
        <v>44908</v>
      </c>
      <c r="N1550" s="630">
        <f t="shared" si="78"/>
        <v>12</v>
      </c>
      <c r="O1550" s="630">
        <f t="shared" si="79"/>
        <v>12</v>
      </c>
      <c r="P1550" s="631" t="str">
        <f t="shared" si="80"/>
        <v>Gastos_Gerais</v>
      </c>
    </row>
    <row r="1551" spans="1:16" ht="24" hidden="1" x14ac:dyDescent="0.2">
      <c r="A1551" s="622">
        <f>IF(B1551="","",COUNT('Diário 3º PA'!$A$4:$A$4242)+COUNT('Diário 4º PA'!$A$4:$A$2224)+COUNT('Diário 5º PA'!$A$4:$A$5221)+ROW()-3)</f>
        <v>7802</v>
      </c>
      <c r="B1551" s="641">
        <v>44908</v>
      </c>
      <c r="C1551" s="642">
        <v>44866</v>
      </c>
      <c r="D1551" s="633" t="s">
        <v>115</v>
      </c>
      <c r="E1551" s="633" t="s">
        <v>268</v>
      </c>
      <c r="F1551" s="639">
        <v>900</v>
      </c>
      <c r="G1551" s="627" t="s">
        <v>8421</v>
      </c>
      <c r="H1551" s="633" t="s">
        <v>129</v>
      </c>
      <c r="I1551" s="633" t="s">
        <v>1098</v>
      </c>
      <c r="J1551" s="629" t="s">
        <v>704</v>
      </c>
      <c r="K1551" s="657" t="s">
        <v>428</v>
      </c>
      <c r="L1551" s="657">
        <v>2022343</v>
      </c>
      <c r="M1551" s="659">
        <v>44908</v>
      </c>
      <c r="N1551" s="630">
        <f t="shared" si="78"/>
        <v>12</v>
      </c>
      <c r="O1551" s="630">
        <f t="shared" si="79"/>
        <v>11</v>
      </c>
      <c r="P1551" s="631" t="str">
        <f t="shared" si="80"/>
        <v>Gastos_Gerais</v>
      </c>
    </row>
    <row r="1552" spans="1:16" ht="24" hidden="1" x14ac:dyDescent="0.2">
      <c r="A1552" s="622">
        <f>IF(B1552="","",COUNT('Diário 3º PA'!$A$4:$A$4242)+COUNT('Diário 4º PA'!$A$4:$A$2224)+COUNT('Diário 5º PA'!$A$4:$A$5221)+ROW()-3)</f>
        <v>7803</v>
      </c>
      <c r="B1552" s="641">
        <v>44908</v>
      </c>
      <c r="C1552" s="642">
        <v>44866</v>
      </c>
      <c r="D1552" s="633" t="s">
        <v>115</v>
      </c>
      <c r="E1552" s="633" t="s">
        <v>366</v>
      </c>
      <c r="F1552" s="639">
        <v>516.29999999999995</v>
      </c>
      <c r="G1552" s="633" t="s">
        <v>4644</v>
      </c>
      <c r="H1552" s="627" t="s">
        <v>130</v>
      </c>
      <c r="I1552" s="627" t="s">
        <v>9506</v>
      </c>
      <c r="J1552" s="634" t="s">
        <v>1464</v>
      </c>
      <c r="K1552" s="635" t="s">
        <v>428</v>
      </c>
      <c r="L1552" s="635">
        <v>9424</v>
      </c>
      <c r="M1552" s="659">
        <v>44908</v>
      </c>
      <c r="N1552" s="630">
        <f t="shared" si="78"/>
        <v>12</v>
      </c>
      <c r="O1552" s="630">
        <f t="shared" si="79"/>
        <v>11</v>
      </c>
      <c r="P1552" s="631" t="str">
        <f t="shared" si="80"/>
        <v>Gastos_Gerais</v>
      </c>
    </row>
    <row r="1553" spans="1:16" ht="36" hidden="1" x14ac:dyDescent="0.2">
      <c r="A1553" s="622">
        <f>IF(B1553="","",COUNT('Diário 3º PA'!$A$4:$A$4242)+COUNT('Diário 4º PA'!$A$4:$A$2224)+COUNT('Diário 5º PA'!$A$4:$A$5221)+ROW()-3)</f>
        <v>7804</v>
      </c>
      <c r="B1553" s="641">
        <v>44908</v>
      </c>
      <c r="C1553" s="658">
        <v>44896</v>
      </c>
      <c r="D1553" s="633" t="s">
        <v>104</v>
      </c>
      <c r="E1553" s="626" t="s">
        <v>106</v>
      </c>
      <c r="F1553" s="639">
        <v>715.81</v>
      </c>
      <c r="G1553" s="633" t="s">
        <v>9507</v>
      </c>
      <c r="H1553" s="627" t="s">
        <v>131</v>
      </c>
      <c r="I1553" s="627" t="s">
        <v>899</v>
      </c>
      <c r="J1553" s="634" t="s">
        <v>5990</v>
      </c>
      <c r="K1553" s="635" t="s">
        <v>1464</v>
      </c>
      <c r="L1553" s="634" t="s">
        <v>666</v>
      </c>
      <c r="M1553" s="641">
        <v>44908</v>
      </c>
      <c r="N1553" s="630">
        <f t="shared" si="78"/>
        <v>12</v>
      </c>
      <c r="O1553" s="630">
        <f t="shared" si="79"/>
        <v>12</v>
      </c>
      <c r="P1553" s="631" t="str">
        <f t="shared" si="80"/>
        <v>Gastos_com_Pessoal</v>
      </c>
    </row>
    <row r="1554" spans="1:16" ht="36" hidden="1" x14ac:dyDescent="0.2">
      <c r="A1554" s="622">
        <f>IF(B1554="","",COUNT('Diário 3º PA'!$A$4:$A$4242)+COUNT('Diário 4º PA'!$A$4:$A$2224)+COUNT('Diário 5º PA'!$A$4:$A$5221)+ROW()-3)</f>
        <v>7805</v>
      </c>
      <c r="B1554" s="641">
        <v>44908</v>
      </c>
      <c r="C1554" s="658">
        <v>44896</v>
      </c>
      <c r="D1554" s="633" t="s">
        <v>104</v>
      </c>
      <c r="E1554" s="626" t="s">
        <v>106</v>
      </c>
      <c r="F1554" s="639">
        <v>897.07</v>
      </c>
      <c r="G1554" s="633" t="s">
        <v>9508</v>
      </c>
      <c r="H1554" s="627" t="s">
        <v>138</v>
      </c>
      <c r="I1554" s="627" t="s">
        <v>9141</v>
      </c>
      <c r="J1554" s="634" t="s">
        <v>5990</v>
      </c>
      <c r="K1554" s="635" t="s">
        <v>1464</v>
      </c>
      <c r="L1554" s="634" t="s">
        <v>666</v>
      </c>
      <c r="M1554" s="641">
        <v>44908</v>
      </c>
      <c r="N1554" s="630">
        <f t="shared" si="78"/>
        <v>12</v>
      </c>
      <c r="O1554" s="630">
        <f t="shared" si="79"/>
        <v>12</v>
      </c>
      <c r="P1554" s="631" t="str">
        <f t="shared" si="80"/>
        <v>Gastos_com_Pessoal</v>
      </c>
    </row>
    <row r="1555" spans="1:16" ht="36" hidden="1" x14ac:dyDescent="0.2">
      <c r="A1555" s="622">
        <f>IF(B1555="","",COUNT('Diário 3º PA'!$A$4:$A$4242)+COUNT('Diário 4º PA'!$A$4:$A$2224)+COUNT('Diário 5º PA'!$A$4:$A$5221)+ROW()-3)</f>
        <v>7806</v>
      </c>
      <c r="B1555" s="641">
        <v>44908</v>
      </c>
      <c r="C1555" s="658">
        <v>44896</v>
      </c>
      <c r="D1555" s="633" t="s">
        <v>104</v>
      </c>
      <c r="E1555" s="626" t="s">
        <v>106</v>
      </c>
      <c r="F1555" s="639">
        <v>1114.8599999999999</v>
      </c>
      <c r="G1555" s="633" t="s">
        <v>9509</v>
      </c>
      <c r="H1555" s="627" t="s">
        <v>134</v>
      </c>
      <c r="I1555" s="627" t="s">
        <v>5267</v>
      </c>
      <c r="J1555" s="634" t="s">
        <v>5990</v>
      </c>
      <c r="K1555" s="635" t="s">
        <v>1464</v>
      </c>
      <c r="L1555" s="634" t="s">
        <v>666</v>
      </c>
      <c r="M1555" s="641">
        <v>44908</v>
      </c>
      <c r="N1555" s="630">
        <f t="shared" si="78"/>
        <v>12</v>
      </c>
      <c r="O1555" s="630">
        <f t="shared" si="79"/>
        <v>12</v>
      </c>
      <c r="P1555" s="631" t="str">
        <f t="shared" si="80"/>
        <v>Gastos_com_Pessoal</v>
      </c>
    </row>
    <row r="1556" spans="1:16" ht="36" hidden="1" x14ac:dyDescent="0.2">
      <c r="A1556" s="622">
        <f>IF(B1556="","",COUNT('Diário 3º PA'!$A$4:$A$4242)+COUNT('Diário 4º PA'!$A$4:$A$2224)+COUNT('Diário 5º PA'!$A$4:$A$5221)+ROW()-3)</f>
        <v>7807</v>
      </c>
      <c r="B1556" s="641">
        <v>44908</v>
      </c>
      <c r="C1556" s="658">
        <v>44896</v>
      </c>
      <c r="D1556" s="633" t="s">
        <v>104</v>
      </c>
      <c r="E1556" s="626" t="s">
        <v>106</v>
      </c>
      <c r="F1556" s="639">
        <v>775.84</v>
      </c>
      <c r="G1556" s="633" t="s">
        <v>9510</v>
      </c>
      <c r="H1556" s="627" t="s">
        <v>127</v>
      </c>
      <c r="I1556" s="627" t="s">
        <v>902</v>
      </c>
      <c r="J1556" s="634" t="s">
        <v>5990</v>
      </c>
      <c r="K1556" s="635" t="s">
        <v>1464</v>
      </c>
      <c r="L1556" s="634" t="s">
        <v>666</v>
      </c>
      <c r="M1556" s="641">
        <v>44908</v>
      </c>
      <c r="N1556" s="630">
        <f t="shared" si="78"/>
        <v>12</v>
      </c>
      <c r="O1556" s="630">
        <f t="shared" si="79"/>
        <v>12</v>
      </c>
      <c r="P1556" s="631" t="str">
        <f t="shared" si="80"/>
        <v>Gastos_com_Pessoal</v>
      </c>
    </row>
    <row r="1557" spans="1:16" ht="36" hidden="1" x14ac:dyDescent="0.2">
      <c r="A1557" s="622">
        <f>IF(B1557="","",COUNT('Diário 3º PA'!$A$4:$A$4242)+COUNT('Diário 4º PA'!$A$4:$A$2224)+COUNT('Diário 5º PA'!$A$4:$A$5221)+ROW()-3)</f>
        <v>7808</v>
      </c>
      <c r="B1557" s="641">
        <v>44908</v>
      </c>
      <c r="C1557" s="658">
        <v>44896</v>
      </c>
      <c r="D1557" s="633" t="s">
        <v>104</v>
      </c>
      <c r="E1557" s="626" t="s">
        <v>106</v>
      </c>
      <c r="F1557" s="639">
        <v>533.96</v>
      </c>
      <c r="G1557" s="633" t="s">
        <v>9511</v>
      </c>
      <c r="H1557" s="627" t="s">
        <v>138</v>
      </c>
      <c r="I1557" s="627" t="s">
        <v>5312</v>
      </c>
      <c r="J1557" s="634" t="s">
        <v>5990</v>
      </c>
      <c r="K1557" s="635" t="s">
        <v>1464</v>
      </c>
      <c r="L1557" s="634" t="s">
        <v>666</v>
      </c>
      <c r="M1557" s="641">
        <v>44908</v>
      </c>
      <c r="N1557" s="630">
        <f t="shared" si="78"/>
        <v>12</v>
      </c>
      <c r="O1557" s="630">
        <f t="shared" si="79"/>
        <v>12</v>
      </c>
      <c r="P1557" s="631" t="str">
        <f t="shared" si="80"/>
        <v>Gastos_com_Pessoal</v>
      </c>
    </row>
    <row r="1558" spans="1:16" ht="36" hidden="1" x14ac:dyDescent="0.2">
      <c r="A1558" s="622">
        <f>IF(B1558="","",COUNT('Diário 3º PA'!$A$4:$A$4242)+COUNT('Diário 4º PA'!$A$4:$A$2224)+COUNT('Diário 5º PA'!$A$4:$A$5221)+ROW()-3)</f>
        <v>7809</v>
      </c>
      <c r="B1558" s="641">
        <v>44908</v>
      </c>
      <c r="C1558" s="658">
        <v>44896</v>
      </c>
      <c r="D1558" s="633" t="s">
        <v>104</v>
      </c>
      <c r="E1558" s="626" t="s">
        <v>106</v>
      </c>
      <c r="F1558" s="639">
        <v>1166.49</v>
      </c>
      <c r="G1558" s="633" t="s">
        <v>9512</v>
      </c>
      <c r="H1558" s="627" t="s">
        <v>132</v>
      </c>
      <c r="I1558" s="627" t="s">
        <v>891</v>
      </c>
      <c r="J1558" s="634" t="s">
        <v>5990</v>
      </c>
      <c r="K1558" s="635" t="s">
        <v>1464</v>
      </c>
      <c r="L1558" s="634" t="s">
        <v>666</v>
      </c>
      <c r="M1558" s="641">
        <v>44908</v>
      </c>
      <c r="N1558" s="630">
        <f t="shared" si="78"/>
        <v>12</v>
      </c>
      <c r="O1558" s="630">
        <f t="shared" si="79"/>
        <v>12</v>
      </c>
      <c r="P1558" s="631" t="str">
        <f t="shared" si="80"/>
        <v>Gastos_com_Pessoal</v>
      </c>
    </row>
    <row r="1559" spans="1:16" ht="36" hidden="1" x14ac:dyDescent="0.2">
      <c r="A1559" s="622">
        <f>IF(B1559="","",COUNT('Diário 3º PA'!$A$4:$A$4242)+COUNT('Diário 4º PA'!$A$4:$A$2224)+COUNT('Diário 5º PA'!$A$4:$A$5221)+ROW()-3)</f>
        <v>7810</v>
      </c>
      <c r="B1559" s="641">
        <v>44908</v>
      </c>
      <c r="C1559" s="658">
        <v>44896</v>
      </c>
      <c r="D1559" s="633" t="s">
        <v>104</v>
      </c>
      <c r="E1559" s="626" t="s">
        <v>106</v>
      </c>
      <c r="F1559" s="639">
        <v>472.77</v>
      </c>
      <c r="G1559" s="633" t="s">
        <v>9513</v>
      </c>
      <c r="H1559" s="627" t="s">
        <v>133</v>
      </c>
      <c r="I1559" s="627" t="s">
        <v>8802</v>
      </c>
      <c r="J1559" s="634" t="s">
        <v>5990</v>
      </c>
      <c r="K1559" s="635" t="s">
        <v>1464</v>
      </c>
      <c r="L1559" s="634" t="s">
        <v>666</v>
      </c>
      <c r="M1559" s="641">
        <v>44908</v>
      </c>
      <c r="N1559" s="630">
        <f t="shared" si="78"/>
        <v>12</v>
      </c>
      <c r="O1559" s="630">
        <f t="shared" si="79"/>
        <v>12</v>
      </c>
      <c r="P1559" s="631" t="str">
        <f t="shared" si="80"/>
        <v>Gastos_com_Pessoal</v>
      </c>
    </row>
    <row r="1560" spans="1:16" ht="24" hidden="1" x14ac:dyDescent="0.2">
      <c r="A1560" s="622">
        <f>IF(B1560="","",COUNT('Diário 3º PA'!$A$4:$A$4242)+COUNT('Diário 4º PA'!$A$4:$A$2224)+COUNT('Diário 5º PA'!$A$4:$A$5221)+ROW()-3)</f>
        <v>7811</v>
      </c>
      <c r="B1560" s="641">
        <v>44908</v>
      </c>
      <c r="C1560" s="638">
        <v>44896</v>
      </c>
      <c r="D1560" s="633" t="s">
        <v>115</v>
      </c>
      <c r="E1560" s="626" t="s">
        <v>300</v>
      </c>
      <c r="F1560" s="639">
        <v>191.91</v>
      </c>
      <c r="G1560" s="633" t="s">
        <v>9514</v>
      </c>
      <c r="H1560" s="627" t="s">
        <v>128</v>
      </c>
      <c r="I1560" s="627" t="s">
        <v>9505</v>
      </c>
      <c r="J1560" s="629" t="s">
        <v>704</v>
      </c>
      <c r="K1560" s="635" t="s">
        <v>428</v>
      </c>
      <c r="L1560" s="635">
        <v>6036</v>
      </c>
      <c r="M1560" s="659">
        <v>44908</v>
      </c>
      <c r="N1560" s="630">
        <f t="shared" si="78"/>
        <v>12</v>
      </c>
      <c r="O1560" s="630">
        <f t="shared" si="79"/>
        <v>12</v>
      </c>
      <c r="P1560" s="631" t="str">
        <f t="shared" si="80"/>
        <v>Gastos_Gerais</v>
      </c>
    </row>
    <row r="1561" spans="1:16" ht="36" hidden="1" x14ac:dyDescent="0.2">
      <c r="A1561" s="622">
        <f>IF(B1561="","",COUNT('Diário 3º PA'!$A$4:$A$4242)+COUNT('Diário 4º PA'!$A$4:$A$2224)+COUNT('Diário 5º PA'!$A$4:$A$5221)+ROW()-3)</f>
        <v>7812</v>
      </c>
      <c r="B1561" s="641">
        <v>44908</v>
      </c>
      <c r="C1561" s="638">
        <v>44896</v>
      </c>
      <c r="D1561" s="633" t="s">
        <v>115</v>
      </c>
      <c r="E1561" s="626" t="s">
        <v>304</v>
      </c>
      <c r="F1561" s="639">
        <v>95.76</v>
      </c>
      <c r="G1561" s="633" t="s">
        <v>9515</v>
      </c>
      <c r="H1561" s="627" t="s">
        <v>127</v>
      </c>
      <c r="I1561" s="627" t="s">
        <v>9516</v>
      </c>
      <c r="J1561" s="634" t="s">
        <v>1464</v>
      </c>
      <c r="K1561" s="635" t="s">
        <v>428</v>
      </c>
      <c r="L1561" s="635">
        <v>20224518</v>
      </c>
      <c r="M1561" s="659">
        <v>44908</v>
      </c>
      <c r="N1561" s="630">
        <f t="shared" si="78"/>
        <v>12</v>
      </c>
      <c r="O1561" s="630">
        <f t="shared" si="79"/>
        <v>12</v>
      </c>
      <c r="P1561" s="631" t="str">
        <f t="shared" si="80"/>
        <v>Gastos_Gerais</v>
      </c>
    </row>
    <row r="1562" spans="1:16" ht="24" hidden="1" x14ac:dyDescent="0.2">
      <c r="A1562" s="622">
        <f>IF(B1562="","",COUNT('Diário 3º PA'!$A$4:$A$4242)+COUNT('Diário 4º PA'!$A$4:$A$2224)+COUNT('Diário 5º PA'!$A$4:$A$5221)+ROW()-3)</f>
        <v>7813</v>
      </c>
      <c r="B1562" s="641">
        <v>44908</v>
      </c>
      <c r="C1562" s="638">
        <v>44896</v>
      </c>
      <c r="D1562" s="626" t="s">
        <v>104</v>
      </c>
      <c r="E1562" s="626" t="s">
        <v>187</v>
      </c>
      <c r="F1562" s="639">
        <v>1307.45</v>
      </c>
      <c r="G1562" s="626" t="s">
        <v>1019</v>
      </c>
      <c r="H1562" s="627" t="s">
        <v>140</v>
      </c>
      <c r="I1562" s="627" t="s">
        <v>9517</v>
      </c>
      <c r="J1562" s="634" t="s">
        <v>5990</v>
      </c>
      <c r="K1562" s="635" t="s">
        <v>1531</v>
      </c>
      <c r="L1562" s="635">
        <v>352470010</v>
      </c>
      <c r="M1562" s="659">
        <v>44908</v>
      </c>
      <c r="N1562" s="630">
        <f t="shared" si="78"/>
        <v>12</v>
      </c>
      <c r="O1562" s="630">
        <f t="shared" si="79"/>
        <v>12</v>
      </c>
      <c r="P1562" s="631" t="str">
        <f t="shared" si="80"/>
        <v>Gastos_com_Pessoal</v>
      </c>
    </row>
    <row r="1563" spans="1:16" ht="24" hidden="1" x14ac:dyDescent="0.2">
      <c r="A1563" s="622">
        <f>IF(B1563="","",COUNT('Diário 3º PA'!$A$4:$A$4242)+COUNT('Diário 4º PA'!$A$4:$A$2224)+COUNT('Diário 5º PA'!$A$4:$A$5221)+ROW()-3)</f>
        <v>7814</v>
      </c>
      <c r="B1563" s="641">
        <v>44908</v>
      </c>
      <c r="C1563" s="638">
        <v>44896</v>
      </c>
      <c r="D1563" s="626" t="s">
        <v>104</v>
      </c>
      <c r="E1563" s="626" t="s">
        <v>189</v>
      </c>
      <c r="F1563" s="639">
        <v>1045.96</v>
      </c>
      <c r="G1563" s="626" t="s">
        <v>915</v>
      </c>
      <c r="H1563" s="627" t="s">
        <v>140</v>
      </c>
      <c r="I1563" s="627" t="s">
        <v>9517</v>
      </c>
      <c r="J1563" s="634" t="s">
        <v>5990</v>
      </c>
      <c r="K1563" s="635" t="s">
        <v>1531</v>
      </c>
      <c r="L1563" s="635">
        <v>352470010</v>
      </c>
      <c r="M1563" s="659">
        <v>44908</v>
      </c>
      <c r="N1563" s="630">
        <f t="shared" si="78"/>
        <v>12</v>
      </c>
      <c r="O1563" s="630">
        <f t="shared" si="79"/>
        <v>12</v>
      </c>
      <c r="P1563" s="631" t="str">
        <f t="shared" si="80"/>
        <v>Gastos_com_Pessoal</v>
      </c>
    </row>
    <row r="1564" spans="1:16" ht="24" hidden="1" x14ac:dyDescent="0.2">
      <c r="A1564" s="622">
        <f>IF(B1564="","",COUNT('Diário 3º PA'!$A$4:$A$4242)+COUNT('Diário 4º PA'!$A$4:$A$2224)+COUNT('Diário 5º PA'!$A$4:$A$5221)+ROW()-3)</f>
        <v>7815</v>
      </c>
      <c r="B1564" s="641">
        <v>44908</v>
      </c>
      <c r="C1564" s="638">
        <v>44896</v>
      </c>
      <c r="D1564" s="626" t="s">
        <v>104</v>
      </c>
      <c r="E1564" s="626" t="s">
        <v>191</v>
      </c>
      <c r="F1564" s="639">
        <v>348.65</v>
      </c>
      <c r="G1564" s="626" t="s">
        <v>918</v>
      </c>
      <c r="H1564" s="627" t="s">
        <v>140</v>
      </c>
      <c r="I1564" s="627" t="s">
        <v>9517</v>
      </c>
      <c r="J1564" s="634" t="s">
        <v>5990</v>
      </c>
      <c r="K1564" s="635" t="s">
        <v>1531</v>
      </c>
      <c r="L1564" s="635">
        <v>352470010</v>
      </c>
      <c r="M1564" s="659">
        <v>44908</v>
      </c>
      <c r="N1564" s="630">
        <f t="shared" si="78"/>
        <v>12</v>
      </c>
      <c r="O1564" s="630">
        <f t="shared" si="79"/>
        <v>12</v>
      </c>
      <c r="P1564" s="631" t="str">
        <f t="shared" si="80"/>
        <v>Gastos_com_Pessoal</v>
      </c>
    </row>
    <row r="1565" spans="1:16" ht="36" hidden="1" x14ac:dyDescent="0.2">
      <c r="A1565" s="622">
        <f>IF(B1565="","",COUNT('Diário 3º PA'!$A$4:$A$4242)+COUNT('Diário 4º PA'!$A$4:$A$2224)+COUNT('Diário 5º PA'!$A$4:$A$5221)+ROW()-3)</f>
        <v>7816</v>
      </c>
      <c r="B1565" s="641">
        <v>44908</v>
      </c>
      <c r="C1565" s="638">
        <v>44896</v>
      </c>
      <c r="D1565" s="626" t="s">
        <v>104</v>
      </c>
      <c r="E1565" s="626" t="s">
        <v>193</v>
      </c>
      <c r="F1565" s="639">
        <v>673.47</v>
      </c>
      <c r="G1565" s="626" t="s">
        <v>919</v>
      </c>
      <c r="H1565" s="627" t="s">
        <v>140</v>
      </c>
      <c r="I1565" s="627" t="s">
        <v>9517</v>
      </c>
      <c r="J1565" s="634" t="s">
        <v>5990</v>
      </c>
      <c r="K1565" s="635" t="s">
        <v>1531</v>
      </c>
      <c r="L1565" s="635">
        <v>352470010</v>
      </c>
      <c r="M1565" s="659">
        <v>44908</v>
      </c>
      <c r="N1565" s="630">
        <f t="shared" si="78"/>
        <v>12</v>
      </c>
      <c r="O1565" s="630">
        <f t="shared" si="79"/>
        <v>12</v>
      </c>
      <c r="P1565" s="631" t="str">
        <f t="shared" si="80"/>
        <v>Gastos_com_Pessoal</v>
      </c>
    </row>
    <row r="1566" spans="1:16" ht="24" hidden="1" x14ac:dyDescent="0.2">
      <c r="A1566" s="622">
        <f>IF(B1566="","",COUNT('Diário 3º PA'!$A$4:$A$4242)+COUNT('Diário 4º PA'!$A$4:$A$2224)+COUNT('Diário 5º PA'!$A$4:$A$5221)+ROW()-3)</f>
        <v>7817</v>
      </c>
      <c r="B1566" s="641">
        <v>44908</v>
      </c>
      <c r="C1566" s="638">
        <v>44896</v>
      </c>
      <c r="D1566" s="626" t="s">
        <v>104</v>
      </c>
      <c r="E1566" s="626" t="s">
        <v>189</v>
      </c>
      <c r="F1566" s="639">
        <v>2388.1</v>
      </c>
      <c r="G1566" s="627" t="s">
        <v>9518</v>
      </c>
      <c r="H1566" s="627" t="s">
        <v>136</v>
      </c>
      <c r="I1566" s="627" t="s">
        <v>9519</v>
      </c>
      <c r="J1566" s="634" t="s">
        <v>5990</v>
      </c>
      <c r="K1566" s="635" t="s">
        <v>1531</v>
      </c>
      <c r="L1566" s="635">
        <v>352470010</v>
      </c>
      <c r="M1566" s="659">
        <v>44908</v>
      </c>
      <c r="N1566" s="630">
        <f t="shared" si="78"/>
        <v>12</v>
      </c>
      <c r="O1566" s="630">
        <f t="shared" si="79"/>
        <v>12</v>
      </c>
      <c r="P1566" s="631" t="str">
        <f t="shared" si="80"/>
        <v>Gastos_com_Pessoal</v>
      </c>
    </row>
    <row r="1567" spans="1:16" ht="24" hidden="1" x14ac:dyDescent="0.2">
      <c r="A1567" s="622">
        <f>IF(B1567="","",COUNT('Diário 3º PA'!$A$4:$A$4242)+COUNT('Diário 4º PA'!$A$4:$A$2224)+COUNT('Diário 5º PA'!$A$4:$A$5221)+ROW()-3)</f>
        <v>7818</v>
      </c>
      <c r="B1567" s="641">
        <v>44908</v>
      </c>
      <c r="C1567" s="638">
        <v>44896</v>
      </c>
      <c r="D1567" s="626" t="s">
        <v>104</v>
      </c>
      <c r="E1567" s="626" t="s">
        <v>191</v>
      </c>
      <c r="F1567" s="639">
        <v>835.38</v>
      </c>
      <c r="G1567" s="627" t="s">
        <v>9520</v>
      </c>
      <c r="H1567" s="627" t="s">
        <v>136</v>
      </c>
      <c r="I1567" s="627" t="s">
        <v>9519</v>
      </c>
      <c r="J1567" s="634" t="s">
        <v>5990</v>
      </c>
      <c r="K1567" s="635" t="s">
        <v>1531</v>
      </c>
      <c r="L1567" s="635">
        <v>352470010</v>
      </c>
      <c r="M1567" s="659">
        <v>44908</v>
      </c>
      <c r="N1567" s="630">
        <f t="shared" si="78"/>
        <v>12</v>
      </c>
      <c r="O1567" s="630">
        <f t="shared" si="79"/>
        <v>12</v>
      </c>
      <c r="P1567" s="631" t="str">
        <f t="shared" si="80"/>
        <v>Gastos_com_Pessoal</v>
      </c>
    </row>
    <row r="1568" spans="1:16" ht="24" hidden="1" x14ac:dyDescent="0.2">
      <c r="A1568" s="622">
        <f>IF(B1568="","",COUNT('Diário 3º PA'!$A$4:$A$4242)+COUNT('Diário 4º PA'!$A$4:$A$2224)+COUNT('Diário 5º PA'!$A$4:$A$5221)+ROW()-3)</f>
        <v>7819</v>
      </c>
      <c r="B1568" s="641">
        <v>44908</v>
      </c>
      <c r="C1568" s="638">
        <v>44896</v>
      </c>
      <c r="D1568" s="626" t="s">
        <v>104</v>
      </c>
      <c r="E1568" s="626" t="s">
        <v>189</v>
      </c>
      <c r="F1568" s="639">
        <v>1449.55</v>
      </c>
      <c r="G1568" s="627" t="s">
        <v>9521</v>
      </c>
      <c r="H1568" s="627" t="s">
        <v>135</v>
      </c>
      <c r="I1568" s="627" t="s">
        <v>9522</v>
      </c>
      <c r="J1568" s="634" t="s">
        <v>5990</v>
      </c>
      <c r="K1568" s="635" t="s">
        <v>1531</v>
      </c>
      <c r="L1568" s="635">
        <v>352470010</v>
      </c>
      <c r="M1568" s="659">
        <v>44908</v>
      </c>
      <c r="N1568" s="630">
        <f t="shared" si="78"/>
        <v>12</v>
      </c>
      <c r="O1568" s="630">
        <f t="shared" si="79"/>
        <v>12</v>
      </c>
      <c r="P1568" s="631" t="str">
        <f t="shared" si="80"/>
        <v>Gastos_com_Pessoal</v>
      </c>
    </row>
    <row r="1569" spans="1:16" ht="24" hidden="1" x14ac:dyDescent="0.2">
      <c r="A1569" s="622">
        <f>IF(B1569="","",COUNT('Diário 3º PA'!$A$4:$A$4242)+COUNT('Diário 4º PA'!$A$4:$A$2224)+COUNT('Diário 5º PA'!$A$4:$A$5221)+ROW()-3)</f>
        <v>7820</v>
      </c>
      <c r="B1569" s="641">
        <v>44908</v>
      </c>
      <c r="C1569" s="638">
        <v>44896</v>
      </c>
      <c r="D1569" s="626" t="s">
        <v>104</v>
      </c>
      <c r="E1569" s="626" t="s">
        <v>191</v>
      </c>
      <c r="F1569" s="639">
        <v>483.16</v>
      </c>
      <c r="G1569" s="627" t="s">
        <v>9523</v>
      </c>
      <c r="H1569" s="627" t="s">
        <v>135</v>
      </c>
      <c r="I1569" s="627" t="s">
        <v>9522</v>
      </c>
      <c r="J1569" s="634" t="s">
        <v>5990</v>
      </c>
      <c r="K1569" s="635" t="s">
        <v>1531</v>
      </c>
      <c r="L1569" s="635">
        <v>352470010</v>
      </c>
      <c r="M1569" s="659">
        <v>44908</v>
      </c>
      <c r="N1569" s="630">
        <f t="shared" si="78"/>
        <v>12</v>
      </c>
      <c r="O1569" s="630">
        <f t="shared" si="79"/>
        <v>12</v>
      </c>
      <c r="P1569" s="631" t="str">
        <f t="shared" si="80"/>
        <v>Gastos_com_Pessoal</v>
      </c>
    </row>
    <row r="1570" spans="1:16" ht="24" hidden="1" x14ac:dyDescent="0.2">
      <c r="A1570" s="622">
        <f>IF(B1570="","",COUNT('Diário 3º PA'!$A$4:$A$4242)+COUNT('Diário 4º PA'!$A$4:$A$2224)+COUNT('Diário 5º PA'!$A$4:$A$5221)+ROW()-3)</f>
        <v>7821</v>
      </c>
      <c r="B1570" s="641">
        <v>44908</v>
      </c>
      <c r="C1570" s="638">
        <v>44896</v>
      </c>
      <c r="D1570" s="626" t="s">
        <v>104</v>
      </c>
      <c r="E1570" s="626" t="s">
        <v>189</v>
      </c>
      <c r="F1570" s="639">
        <v>2576.83</v>
      </c>
      <c r="G1570" s="627" t="s">
        <v>9524</v>
      </c>
      <c r="H1570" s="627" t="s">
        <v>136</v>
      </c>
      <c r="I1570" s="627" t="s">
        <v>9525</v>
      </c>
      <c r="J1570" s="634" t="s">
        <v>5990</v>
      </c>
      <c r="K1570" s="635" t="s">
        <v>1531</v>
      </c>
      <c r="L1570" s="635">
        <v>352470010</v>
      </c>
      <c r="M1570" s="659">
        <v>44908</v>
      </c>
      <c r="N1570" s="630">
        <f t="shared" si="78"/>
        <v>12</v>
      </c>
      <c r="O1570" s="630">
        <f t="shared" si="79"/>
        <v>12</v>
      </c>
      <c r="P1570" s="631" t="str">
        <f t="shared" si="80"/>
        <v>Gastos_com_Pessoal</v>
      </c>
    </row>
    <row r="1571" spans="1:16" ht="24" hidden="1" x14ac:dyDescent="0.2">
      <c r="A1571" s="622">
        <f>IF(B1571="","",COUNT('Diário 3º PA'!$A$4:$A$4242)+COUNT('Diário 4º PA'!$A$4:$A$2224)+COUNT('Diário 5º PA'!$A$4:$A$5221)+ROW()-3)</f>
        <v>7822</v>
      </c>
      <c r="B1571" s="641">
        <v>44908</v>
      </c>
      <c r="C1571" s="638">
        <v>44896</v>
      </c>
      <c r="D1571" s="626" t="s">
        <v>104</v>
      </c>
      <c r="E1571" s="626" t="s">
        <v>191</v>
      </c>
      <c r="F1571" s="639">
        <v>902.14</v>
      </c>
      <c r="G1571" s="627" t="s">
        <v>9526</v>
      </c>
      <c r="H1571" s="627" t="s">
        <v>136</v>
      </c>
      <c r="I1571" s="627" t="s">
        <v>9525</v>
      </c>
      <c r="J1571" s="634" t="s">
        <v>5990</v>
      </c>
      <c r="K1571" s="635" t="s">
        <v>1531</v>
      </c>
      <c r="L1571" s="635">
        <v>352470010</v>
      </c>
      <c r="M1571" s="659">
        <v>44908</v>
      </c>
      <c r="N1571" s="630">
        <f t="shared" si="78"/>
        <v>12</v>
      </c>
      <c r="O1571" s="630">
        <f t="shared" si="79"/>
        <v>12</v>
      </c>
      <c r="P1571" s="631" t="str">
        <f t="shared" si="80"/>
        <v>Gastos_com_Pessoal</v>
      </c>
    </row>
    <row r="1572" spans="1:16" ht="24" hidden="1" x14ac:dyDescent="0.2">
      <c r="A1572" s="622">
        <f>IF(B1572="","",COUNT('Diário 3º PA'!$A$4:$A$4242)+COUNT('Diário 4º PA'!$A$4:$A$2224)+COUNT('Diário 5º PA'!$A$4:$A$5221)+ROW()-3)</f>
        <v>7823</v>
      </c>
      <c r="B1572" s="641">
        <v>44908</v>
      </c>
      <c r="C1572" s="638">
        <v>44896</v>
      </c>
      <c r="D1572" s="626" t="s">
        <v>104</v>
      </c>
      <c r="E1572" s="626" t="s">
        <v>189</v>
      </c>
      <c r="F1572" s="639">
        <v>2965.79</v>
      </c>
      <c r="G1572" s="627" t="s">
        <v>9527</v>
      </c>
      <c r="H1572" s="627" t="s">
        <v>129</v>
      </c>
      <c r="I1572" s="627" t="s">
        <v>888</v>
      </c>
      <c r="J1572" s="634" t="s">
        <v>5990</v>
      </c>
      <c r="K1572" s="635" t="s">
        <v>1531</v>
      </c>
      <c r="L1572" s="635">
        <v>352470010</v>
      </c>
      <c r="M1572" s="659">
        <v>44908</v>
      </c>
      <c r="N1572" s="630">
        <f t="shared" si="78"/>
        <v>12</v>
      </c>
      <c r="O1572" s="630">
        <f t="shared" si="79"/>
        <v>12</v>
      </c>
      <c r="P1572" s="631" t="str">
        <f t="shared" si="80"/>
        <v>Gastos_com_Pessoal</v>
      </c>
    </row>
    <row r="1573" spans="1:16" ht="24" hidden="1" x14ac:dyDescent="0.2">
      <c r="A1573" s="622">
        <f>IF(B1573="","",COUNT('Diário 3º PA'!$A$4:$A$4242)+COUNT('Diário 4º PA'!$A$4:$A$2224)+COUNT('Diário 5º PA'!$A$4:$A$5221)+ROW()-3)</f>
        <v>7824</v>
      </c>
      <c r="B1573" s="641">
        <v>44908</v>
      </c>
      <c r="C1573" s="638">
        <v>44896</v>
      </c>
      <c r="D1573" s="626" t="s">
        <v>104</v>
      </c>
      <c r="E1573" s="626" t="s">
        <v>191</v>
      </c>
      <c r="F1573" s="639">
        <v>1089.04</v>
      </c>
      <c r="G1573" s="627" t="s">
        <v>9528</v>
      </c>
      <c r="H1573" s="627" t="s">
        <v>129</v>
      </c>
      <c r="I1573" s="627" t="s">
        <v>888</v>
      </c>
      <c r="J1573" s="634" t="s">
        <v>5990</v>
      </c>
      <c r="K1573" s="635" t="s">
        <v>1531</v>
      </c>
      <c r="L1573" s="635">
        <v>352470010</v>
      </c>
      <c r="M1573" s="659">
        <v>44908</v>
      </c>
      <c r="N1573" s="630">
        <f t="shared" si="78"/>
        <v>12</v>
      </c>
      <c r="O1573" s="630">
        <f t="shared" si="79"/>
        <v>12</v>
      </c>
      <c r="P1573" s="631" t="str">
        <f t="shared" si="80"/>
        <v>Gastos_com_Pessoal</v>
      </c>
    </row>
    <row r="1574" spans="1:16" ht="24" hidden="1" x14ac:dyDescent="0.2">
      <c r="A1574" s="622">
        <f>IF(B1574="","",COUNT('Diário 3º PA'!$A$4:$A$4242)+COUNT('Diário 4º PA'!$A$4:$A$2224)+COUNT('Diário 5º PA'!$A$4:$A$5221)+ROW()-3)</f>
        <v>7825</v>
      </c>
      <c r="B1574" s="641">
        <v>44908</v>
      </c>
      <c r="C1574" s="638">
        <v>44896</v>
      </c>
      <c r="D1574" s="633" t="s">
        <v>104</v>
      </c>
      <c r="E1574" s="626" t="s">
        <v>187</v>
      </c>
      <c r="F1574" s="639">
        <v>126</v>
      </c>
      <c r="G1574" s="633" t="s">
        <v>9529</v>
      </c>
      <c r="H1574" s="627" t="s">
        <v>130</v>
      </c>
      <c r="I1574" s="627" t="s">
        <v>9530</v>
      </c>
      <c r="J1574" s="634" t="s">
        <v>5990</v>
      </c>
      <c r="K1574" s="635" t="s">
        <v>1531</v>
      </c>
      <c r="L1574" s="635">
        <v>752462543</v>
      </c>
      <c r="M1574" s="659">
        <v>44908</v>
      </c>
      <c r="N1574" s="630">
        <f t="shared" si="78"/>
        <v>12</v>
      </c>
      <c r="O1574" s="630">
        <f t="shared" si="79"/>
        <v>12</v>
      </c>
      <c r="P1574" s="631" t="str">
        <f t="shared" si="80"/>
        <v>Gastos_com_Pessoal</v>
      </c>
    </row>
    <row r="1575" spans="1:16" ht="24" hidden="1" x14ac:dyDescent="0.2">
      <c r="A1575" s="622">
        <f>IF(B1575="","",COUNT('Diário 3º PA'!$A$4:$A$4242)+COUNT('Diário 4º PA'!$A$4:$A$2224)+COUNT('Diário 5º PA'!$A$4:$A$5221)+ROW()-3)</f>
        <v>7826</v>
      </c>
      <c r="B1575" s="641">
        <v>44908</v>
      </c>
      <c r="C1575" s="638">
        <v>44896</v>
      </c>
      <c r="D1575" s="633" t="s">
        <v>104</v>
      </c>
      <c r="E1575" s="626" t="s">
        <v>187</v>
      </c>
      <c r="F1575" s="639">
        <v>114</v>
      </c>
      <c r="G1575" s="633" t="s">
        <v>9531</v>
      </c>
      <c r="H1575" s="627" t="s">
        <v>140</v>
      </c>
      <c r="I1575" s="627" t="s">
        <v>9532</v>
      </c>
      <c r="J1575" s="634" t="s">
        <v>5990</v>
      </c>
      <c r="K1575" s="635" t="s">
        <v>1531</v>
      </c>
      <c r="L1575" s="635">
        <v>752462543</v>
      </c>
      <c r="M1575" s="659">
        <v>44908</v>
      </c>
      <c r="N1575" s="630">
        <f t="shared" si="78"/>
        <v>12</v>
      </c>
      <c r="O1575" s="630">
        <f t="shared" si="79"/>
        <v>12</v>
      </c>
      <c r="P1575" s="631" t="str">
        <f t="shared" si="80"/>
        <v>Gastos_com_Pessoal</v>
      </c>
    </row>
    <row r="1576" spans="1:16" ht="24" hidden="1" x14ac:dyDescent="0.2">
      <c r="A1576" s="622">
        <f>IF(B1576="","",COUNT('Diário 3º PA'!$A$4:$A$4242)+COUNT('Diário 4º PA'!$A$4:$A$2224)+COUNT('Diário 5º PA'!$A$4:$A$5221)+ROW()-3)</f>
        <v>7827</v>
      </c>
      <c r="B1576" s="641">
        <v>44908</v>
      </c>
      <c r="C1576" s="638">
        <v>44896</v>
      </c>
      <c r="D1576" s="633" t="s">
        <v>104</v>
      </c>
      <c r="E1576" s="626" t="s">
        <v>187</v>
      </c>
      <c r="F1576" s="639">
        <v>114</v>
      </c>
      <c r="G1576" s="633" t="s">
        <v>9533</v>
      </c>
      <c r="H1576" s="627" t="s">
        <v>129</v>
      </c>
      <c r="I1576" s="627" t="s">
        <v>9534</v>
      </c>
      <c r="J1576" s="634" t="s">
        <v>5990</v>
      </c>
      <c r="K1576" s="635" t="s">
        <v>1531</v>
      </c>
      <c r="L1576" s="635">
        <v>752462543</v>
      </c>
      <c r="M1576" s="659">
        <v>44908</v>
      </c>
      <c r="N1576" s="630">
        <f t="shared" si="78"/>
        <v>12</v>
      </c>
      <c r="O1576" s="630">
        <f t="shared" si="79"/>
        <v>12</v>
      </c>
      <c r="P1576" s="631" t="str">
        <f t="shared" si="80"/>
        <v>Gastos_com_Pessoal</v>
      </c>
    </row>
    <row r="1577" spans="1:16" ht="36" hidden="1" x14ac:dyDescent="0.2">
      <c r="A1577" s="622">
        <f>IF(B1577="","",COUNT('Diário 3º PA'!$A$4:$A$4242)+COUNT('Diário 4º PA'!$A$4:$A$2224)+COUNT('Diário 5º PA'!$A$4:$A$5221)+ROW()-3)</f>
        <v>7828</v>
      </c>
      <c r="B1577" s="641">
        <v>44908</v>
      </c>
      <c r="C1577" s="638">
        <v>44896</v>
      </c>
      <c r="D1577" s="633" t="s">
        <v>115</v>
      </c>
      <c r="E1577" s="626" t="s">
        <v>340</v>
      </c>
      <c r="F1577" s="639">
        <v>385.95</v>
      </c>
      <c r="G1577" s="633" t="s">
        <v>9535</v>
      </c>
      <c r="H1577" s="627" t="s">
        <v>128</v>
      </c>
      <c r="I1577" s="627" t="s">
        <v>4511</v>
      </c>
      <c r="J1577" s="634" t="s">
        <v>5990</v>
      </c>
      <c r="K1577" s="635" t="s">
        <v>1531</v>
      </c>
      <c r="L1577" s="635">
        <v>752462543</v>
      </c>
      <c r="M1577" s="659">
        <v>44908</v>
      </c>
      <c r="N1577" s="630">
        <f t="shared" si="78"/>
        <v>12</v>
      </c>
      <c r="O1577" s="630">
        <f t="shared" si="79"/>
        <v>12</v>
      </c>
      <c r="P1577" s="631" t="str">
        <f t="shared" si="80"/>
        <v>Gastos_Gerais</v>
      </c>
    </row>
    <row r="1578" spans="1:16" ht="24" hidden="1" x14ac:dyDescent="0.2">
      <c r="A1578" s="622">
        <f>IF(B1578="","",COUNT('Diário 3º PA'!$A$4:$A$4242)+COUNT('Diário 4º PA'!$A$4:$A$2224)+COUNT('Diário 5º PA'!$A$4:$A$5221)+ROW()-3)</f>
        <v>7829</v>
      </c>
      <c r="B1578" s="641">
        <v>44908</v>
      </c>
      <c r="C1578" s="638">
        <v>44896</v>
      </c>
      <c r="D1578" s="633" t="s">
        <v>115</v>
      </c>
      <c r="E1578" s="626" t="s">
        <v>342</v>
      </c>
      <c r="F1578" s="639">
        <v>120</v>
      </c>
      <c r="G1578" s="633" t="s">
        <v>9536</v>
      </c>
      <c r="H1578" s="627" t="s">
        <v>130</v>
      </c>
      <c r="I1578" s="627" t="s">
        <v>9537</v>
      </c>
      <c r="J1578" s="634" t="s">
        <v>5990</v>
      </c>
      <c r="K1578" s="635" t="s">
        <v>1531</v>
      </c>
      <c r="L1578" s="635">
        <v>752525645</v>
      </c>
      <c r="M1578" s="659">
        <v>44908</v>
      </c>
      <c r="N1578" s="630">
        <f t="shared" si="78"/>
        <v>12</v>
      </c>
      <c r="O1578" s="630">
        <f t="shared" si="79"/>
        <v>12</v>
      </c>
      <c r="P1578" s="631" t="str">
        <f t="shared" si="80"/>
        <v>Gastos_Gerais</v>
      </c>
    </row>
    <row r="1579" spans="1:16" ht="36" hidden="1" x14ac:dyDescent="0.2">
      <c r="A1579" s="622">
        <f>IF(B1579="","",COUNT('Diário 3º PA'!$A$4:$A$4242)+COUNT('Diário 4º PA'!$A$4:$A$2224)+COUNT('Diário 5º PA'!$A$4:$A$5221)+ROW()-3)</f>
        <v>7830</v>
      </c>
      <c r="B1579" s="641">
        <v>44908</v>
      </c>
      <c r="C1579" s="638">
        <v>44896</v>
      </c>
      <c r="D1579" s="633" t="s">
        <v>115</v>
      </c>
      <c r="E1579" s="626" t="s">
        <v>342</v>
      </c>
      <c r="F1579" s="639">
        <v>580.41</v>
      </c>
      <c r="G1579" s="633" t="s">
        <v>9538</v>
      </c>
      <c r="H1579" s="627" t="s">
        <v>128</v>
      </c>
      <c r="I1579" s="627" t="s">
        <v>9539</v>
      </c>
      <c r="J1579" s="634" t="s">
        <v>5990</v>
      </c>
      <c r="K1579" s="635" t="s">
        <v>1531</v>
      </c>
      <c r="L1579" s="635">
        <v>752525645</v>
      </c>
      <c r="M1579" s="659">
        <v>44908</v>
      </c>
      <c r="N1579" s="630">
        <f t="shared" si="78"/>
        <v>12</v>
      </c>
      <c r="O1579" s="630">
        <f t="shared" si="79"/>
        <v>12</v>
      </c>
      <c r="P1579" s="631" t="str">
        <f t="shared" si="80"/>
        <v>Gastos_Gerais</v>
      </c>
    </row>
    <row r="1580" spans="1:16" ht="24" hidden="1" x14ac:dyDescent="0.2">
      <c r="A1580" s="622">
        <f>IF(B1580="","",COUNT('Diário 3º PA'!$A$4:$A$4242)+COUNT('Diário 4º PA'!$A$4:$A$2224)+COUNT('Diário 5º PA'!$A$4:$A$5221)+ROW()-3)</f>
        <v>7831</v>
      </c>
      <c r="B1580" s="641">
        <v>44908</v>
      </c>
      <c r="C1580" s="638">
        <v>44896</v>
      </c>
      <c r="D1580" s="633" t="s">
        <v>115</v>
      </c>
      <c r="E1580" s="626" t="s">
        <v>342</v>
      </c>
      <c r="F1580" s="639">
        <v>60</v>
      </c>
      <c r="G1580" s="633" t="s">
        <v>9540</v>
      </c>
      <c r="H1580" s="627" t="s">
        <v>139</v>
      </c>
      <c r="I1580" s="627" t="s">
        <v>9461</v>
      </c>
      <c r="J1580" s="634" t="s">
        <v>5990</v>
      </c>
      <c r="K1580" s="635" t="s">
        <v>1531</v>
      </c>
      <c r="L1580" s="635">
        <v>752525645</v>
      </c>
      <c r="M1580" s="659">
        <v>44908</v>
      </c>
      <c r="N1580" s="630">
        <f t="shared" si="78"/>
        <v>12</v>
      </c>
      <c r="O1580" s="630">
        <f t="shared" si="79"/>
        <v>12</v>
      </c>
      <c r="P1580" s="631" t="str">
        <f t="shared" si="80"/>
        <v>Gastos_Gerais</v>
      </c>
    </row>
    <row r="1581" spans="1:16" ht="36" hidden="1" x14ac:dyDescent="0.2">
      <c r="A1581" s="622">
        <f>IF(B1581="","",COUNT('Diário 3º PA'!$A$4:$A$4242)+COUNT('Diário 4º PA'!$A$4:$A$2224)+COUNT('Diário 5º PA'!$A$4:$A$5221)+ROW()-3)</f>
        <v>7832</v>
      </c>
      <c r="B1581" s="641">
        <v>44908</v>
      </c>
      <c r="C1581" s="638">
        <v>44896</v>
      </c>
      <c r="D1581" s="633" t="s">
        <v>115</v>
      </c>
      <c r="E1581" s="626" t="s">
        <v>342</v>
      </c>
      <c r="F1581" s="639">
        <v>100</v>
      </c>
      <c r="G1581" s="633" t="s">
        <v>9541</v>
      </c>
      <c r="H1581" s="627" t="s">
        <v>136</v>
      </c>
      <c r="I1581" s="627" t="s">
        <v>9036</v>
      </c>
      <c r="J1581" s="634" t="s">
        <v>5990</v>
      </c>
      <c r="K1581" s="635" t="s">
        <v>1531</v>
      </c>
      <c r="L1581" s="635">
        <v>752525645</v>
      </c>
      <c r="M1581" s="659">
        <v>44908</v>
      </c>
      <c r="N1581" s="630">
        <f t="shared" si="78"/>
        <v>12</v>
      </c>
      <c r="O1581" s="630">
        <f t="shared" si="79"/>
        <v>12</v>
      </c>
      <c r="P1581" s="631" t="str">
        <f t="shared" si="80"/>
        <v>Gastos_Gerais</v>
      </c>
    </row>
    <row r="1582" spans="1:16" ht="36" hidden="1" x14ac:dyDescent="0.2">
      <c r="A1582" s="622">
        <f>IF(B1582="","",COUNT('Diário 3º PA'!$A$4:$A$4242)+COUNT('Diário 4º PA'!$A$4:$A$2224)+COUNT('Diário 5º PA'!$A$4:$A$5221)+ROW()-3)</f>
        <v>7833</v>
      </c>
      <c r="B1582" s="641">
        <v>44908</v>
      </c>
      <c r="C1582" s="638">
        <v>44896</v>
      </c>
      <c r="D1582" s="633" t="s">
        <v>115</v>
      </c>
      <c r="E1582" s="626" t="s">
        <v>342</v>
      </c>
      <c r="F1582" s="639">
        <v>100</v>
      </c>
      <c r="G1582" s="633" t="s">
        <v>9542</v>
      </c>
      <c r="H1582" s="627" t="s">
        <v>136</v>
      </c>
      <c r="I1582" s="627" t="s">
        <v>9177</v>
      </c>
      <c r="J1582" s="634" t="s">
        <v>5990</v>
      </c>
      <c r="K1582" s="635" t="s">
        <v>1531</v>
      </c>
      <c r="L1582" s="635">
        <v>752525645</v>
      </c>
      <c r="M1582" s="659">
        <v>44908</v>
      </c>
      <c r="N1582" s="630">
        <f t="shared" si="78"/>
        <v>12</v>
      </c>
      <c r="O1582" s="630">
        <f t="shared" si="79"/>
        <v>12</v>
      </c>
      <c r="P1582" s="631" t="str">
        <f t="shared" si="80"/>
        <v>Gastos_Gerais</v>
      </c>
    </row>
    <row r="1583" spans="1:16" ht="36" hidden="1" x14ac:dyDescent="0.2">
      <c r="A1583" s="622">
        <f>IF(B1583="","",COUNT('Diário 3º PA'!$A$4:$A$4242)+COUNT('Diário 4º PA'!$A$4:$A$2224)+COUNT('Diário 5º PA'!$A$4:$A$5221)+ROW()-3)</f>
        <v>7834</v>
      </c>
      <c r="B1583" s="641">
        <v>44908</v>
      </c>
      <c r="C1583" s="638">
        <v>44896</v>
      </c>
      <c r="D1583" s="633" t="s">
        <v>115</v>
      </c>
      <c r="E1583" s="626" t="s">
        <v>342</v>
      </c>
      <c r="F1583" s="639">
        <v>100</v>
      </c>
      <c r="G1583" s="633" t="s">
        <v>9543</v>
      </c>
      <c r="H1583" s="627" t="s">
        <v>136</v>
      </c>
      <c r="I1583" s="627" t="s">
        <v>8163</v>
      </c>
      <c r="J1583" s="634" t="s">
        <v>5990</v>
      </c>
      <c r="K1583" s="635" t="s">
        <v>1531</v>
      </c>
      <c r="L1583" s="635">
        <v>752525645</v>
      </c>
      <c r="M1583" s="659">
        <v>44908</v>
      </c>
      <c r="N1583" s="630">
        <f t="shared" si="78"/>
        <v>12</v>
      </c>
      <c r="O1583" s="630">
        <f t="shared" si="79"/>
        <v>12</v>
      </c>
      <c r="P1583" s="631" t="str">
        <f t="shared" si="80"/>
        <v>Gastos_Gerais</v>
      </c>
    </row>
    <row r="1584" spans="1:16" ht="24" hidden="1" x14ac:dyDescent="0.2">
      <c r="A1584" s="622">
        <f>IF(B1584="","",COUNT('Diário 3º PA'!$A$4:$A$4242)+COUNT('Diário 4º PA'!$A$4:$A$2224)+COUNT('Diário 5º PA'!$A$4:$A$5221)+ROW()-3)</f>
        <v>7835</v>
      </c>
      <c r="B1584" s="641">
        <v>44908</v>
      </c>
      <c r="C1584" s="638">
        <v>44896</v>
      </c>
      <c r="D1584" s="633" t="s">
        <v>115</v>
      </c>
      <c r="E1584" s="626" t="s">
        <v>342</v>
      </c>
      <c r="F1584" s="639">
        <v>60</v>
      </c>
      <c r="G1584" s="633" t="s">
        <v>9462</v>
      </c>
      <c r="H1584" s="627" t="s">
        <v>139</v>
      </c>
      <c r="I1584" s="648" t="s">
        <v>8313</v>
      </c>
      <c r="J1584" s="634" t="s">
        <v>5990</v>
      </c>
      <c r="K1584" s="635" t="s">
        <v>1531</v>
      </c>
      <c r="L1584" s="635">
        <v>752525645</v>
      </c>
      <c r="M1584" s="659">
        <v>44908</v>
      </c>
      <c r="N1584" s="630">
        <f t="shared" si="78"/>
        <v>12</v>
      </c>
      <c r="O1584" s="630">
        <f t="shared" si="79"/>
        <v>12</v>
      </c>
      <c r="P1584" s="631" t="str">
        <f t="shared" si="80"/>
        <v>Gastos_Gerais</v>
      </c>
    </row>
    <row r="1585" spans="1:16" ht="24" hidden="1" x14ac:dyDescent="0.2">
      <c r="A1585" s="622">
        <f>IF(B1585="","",COUNT('Diário 3º PA'!$A$4:$A$4242)+COUNT('Diário 4º PA'!$A$4:$A$2224)+COUNT('Diário 5º PA'!$A$4:$A$5221)+ROW()-3)</f>
        <v>7836</v>
      </c>
      <c r="B1585" s="641">
        <v>44908</v>
      </c>
      <c r="C1585" s="638">
        <v>44896</v>
      </c>
      <c r="D1585" s="633" t="s">
        <v>115</v>
      </c>
      <c r="E1585" s="626" t="s">
        <v>342</v>
      </c>
      <c r="F1585" s="639">
        <v>120</v>
      </c>
      <c r="G1585" s="633" t="s">
        <v>9544</v>
      </c>
      <c r="H1585" s="627" t="s">
        <v>130</v>
      </c>
      <c r="I1585" s="627" t="s">
        <v>8557</v>
      </c>
      <c r="J1585" s="634" t="s">
        <v>5990</v>
      </c>
      <c r="K1585" s="635" t="s">
        <v>1531</v>
      </c>
      <c r="L1585" s="635">
        <v>752525645</v>
      </c>
      <c r="M1585" s="659">
        <v>44908</v>
      </c>
      <c r="N1585" s="630">
        <f t="shared" si="78"/>
        <v>12</v>
      </c>
      <c r="O1585" s="630">
        <f t="shared" si="79"/>
        <v>12</v>
      </c>
      <c r="P1585" s="631" t="str">
        <f t="shared" si="80"/>
        <v>Gastos_Gerais</v>
      </c>
    </row>
    <row r="1586" spans="1:16" ht="24" hidden="1" x14ac:dyDescent="0.2">
      <c r="A1586" s="622">
        <f>IF(B1586="","",COUNT('Diário 3º PA'!$A$4:$A$4242)+COUNT('Diário 4º PA'!$A$4:$A$2224)+COUNT('Diário 5º PA'!$A$4:$A$5221)+ROW()-3)</f>
        <v>7837</v>
      </c>
      <c r="B1586" s="641">
        <v>44908</v>
      </c>
      <c r="C1586" s="638">
        <v>44896</v>
      </c>
      <c r="D1586" s="633" t="s">
        <v>115</v>
      </c>
      <c r="E1586" s="626" t="s">
        <v>342</v>
      </c>
      <c r="F1586" s="639">
        <v>60</v>
      </c>
      <c r="G1586" s="633" t="s">
        <v>9545</v>
      </c>
      <c r="H1586" s="627" t="s">
        <v>139</v>
      </c>
      <c r="I1586" s="648" t="s">
        <v>8311</v>
      </c>
      <c r="J1586" s="634" t="s">
        <v>5990</v>
      </c>
      <c r="K1586" s="635" t="s">
        <v>1531</v>
      </c>
      <c r="L1586" s="635">
        <v>752525645</v>
      </c>
      <c r="M1586" s="659">
        <v>44908</v>
      </c>
      <c r="N1586" s="630">
        <f t="shared" si="78"/>
        <v>12</v>
      </c>
      <c r="O1586" s="630">
        <f t="shared" si="79"/>
        <v>12</v>
      </c>
      <c r="P1586" s="631" t="str">
        <f t="shared" si="80"/>
        <v>Gastos_Gerais</v>
      </c>
    </row>
    <row r="1587" spans="1:16" ht="24" hidden="1" x14ac:dyDescent="0.2">
      <c r="A1587" s="622">
        <f>IF(B1587="","",COUNT('Diário 3º PA'!$A$4:$A$4242)+COUNT('Diário 4º PA'!$A$4:$A$2224)+COUNT('Diário 5º PA'!$A$4:$A$5221)+ROW()-3)</f>
        <v>7838</v>
      </c>
      <c r="B1587" s="641">
        <v>44908</v>
      </c>
      <c r="C1587" s="638">
        <v>44896</v>
      </c>
      <c r="D1587" s="633" t="s">
        <v>115</v>
      </c>
      <c r="E1587" s="626" t="s">
        <v>342</v>
      </c>
      <c r="F1587" s="639">
        <v>30</v>
      </c>
      <c r="G1587" s="633" t="s">
        <v>9546</v>
      </c>
      <c r="H1587" s="627" t="s">
        <v>135</v>
      </c>
      <c r="I1587" s="627" t="s">
        <v>9436</v>
      </c>
      <c r="J1587" s="634" t="s">
        <v>5990</v>
      </c>
      <c r="K1587" s="635" t="s">
        <v>1531</v>
      </c>
      <c r="L1587" s="635">
        <v>752525645</v>
      </c>
      <c r="M1587" s="659">
        <v>44908</v>
      </c>
      <c r="N1587" s="630">
        <f t="shared" si="78"/>
        <v>12</v>
      </c>
      <c r="O1587" s="630">
        <f t="shared" si="79"/>
        <v>12</v>
      </c>
      <c r="P1587" s="631" t="str">
        <f t="shared" si="80"/>
        <v>Gastos_Gerais</v>
      </c>
    </row>
    <row r="1588" spans="1:16" ht="24" hidden="1" x14ac:dyDescent="0.2">
      <c r="A1588" s="622">
        <f>IF(B1588="","",COUNT('Diário 3º PA'!$A$4:$A$4242)+COUNT('Diário 4º PA'!$A$4:$A$2224)+COUNT('Diário 5º PA'!$A$4:$A$5221)+ROW()-3)</f>
        <v>7839</v>
      </c>
      <c r="B1588" s="641">
        <v>44908</v>
      </c>
      <c r="C1588" s="638">
        <v>44896</v>
      </c>
      <c r="D1588" s="633" t="s">
        <v>115</v>
      </c>
      <c r="E1588" s="626" t="s">
        <v>342</v>
      </c>
      <c r="F1588" s="639">
        <v>16.8</v>
      </c>
      <c r="G1588" s="633" t="s">
        <v>9468</v>
      </c>
      <c r="H1588" s="627" t="s">
        <v>139</v>
      </c>
      <c r="I1588" s="648" t="s">
        <v>8313</v>
      </c>
      <c r="J1588" s="634" t="s">
        <v>5990</v>
      </c>
      <c r="K1588" s="635" t="s">
        <v>1531</v>
      </c>
      <c r="L1588" s="635">
        <v>752525645</v>
      </c>
      <c r="M1588" s="659">
        <v>44908</v>
      </c>
      <c r="N1588" s="630">
        <f t="shared" si="78"/>
        <v>12</v>
      </c>
      <c r="O1588" s="630">
        <f t="shared" si="79"/>
        <v>12</v>
      </c>
      <c r="P1588" s="631" t="str">
        <f t="shared" si="80"/>
        <v>Gastos_Gerais</v>
      </c>
    </row>
    <row r="1589" spans="1:16" ht="24" hidden="1" x14ac:dyDescent="0.2">
      <c r="A1589" s="622">
        <f>IF(B1589="","",COUNT('Diário 3º PA'!$A$4:$A$4242)+COUNT('Diário 4º PA'!$A$4:$A$2224)+COUNT('Diário 5º PA'!$A$4:$A$5221)+ROW()-3)</f>
        <v>7840</v>
      </c>
      <c r="B1589" s="641">
        <v>44908</v>
      </c>
      <c r="C1589" s="638">
        <v>44896</v>
      </c>
      <c r="D1589" s="633" t="s">
        <v>104</v>
      </c>
      <c r="E1589" s="626" t="s">
        <v>8186</v>
      </c>
      <c r="F1589" s="639">
        <v>686.77</v>
      </c>
      <c r="G1589" s="626" t="s">
        <v>8187</v>
      </c>
      <c r="H1589" s="627" t="s">
        <v>140</v>
      </c>
      <c r="I1589" s="627" t="s">
        <v>9517</v>
      </c>
      <c r="J1589" s="628" t="s">
        <v>1016</v>
      </c>
      <c r="K1589" s="632" t="s">
        <v>1017</v>
      </c>
      <c r="L1589" s="635" t="s">
        <v>9547</v>
      </c>
      <c r="M1589" s="659">
        <v>44908</v>
      </c>
      <c r="N1589" s="630">
        <f t="shared" si="78"/>
        <v>12</v>
      </c>
      <c r="O1589" s="630">
        <f t="shared" si="79"/>
        <v>12</v>
      </c>
      <c r="P1589" s="631" t="str">
        <f t="shared" si="80"/>
        <v>Gastos_com_Pessoal</v>
      </c>
    </row>
    <row r="1590" spans="1:16" ht="24" hidden="1" x14ac:dyDescent="0.2">
      <c r="A1590" s="622">
        <f>IF(B1590="","",COUNT('Diário 3º PA'!$A$4:$A$4242)+COUNT('Diário 4º PA'!$A$4:$A$2224)+COUNT('Diário 5º PA'!$A$4:$A$5221)+ROW()-3)</f>
        <v>7841</v>
      </c>
      <c r="B1590" s="641">
        <v>44909</v>
      </c>
      <c r="C1590" s="638">
        <v>44896</v>
      </c>
      <c r="D1590" s="633" t="s">
        <v>115</v>
      </c>
      <c r="E1590" s="626" t="s">
        <v>300</v>
      </c>
      <c r="F1590" s="639">
        <v>699</v>
      </c>
      <c r="G1590" s="633" t="s">
        <v>9548</v>
      </c>
      <c r="H1590" s="627" t="s">
        <v>139</v>
      </c>
      <c r="I1590" s="627" t="s">
        <v>9549</v>
      </c>
      <c r="J1590" s="629" t="s">
        <v>704</v>
      </c>
      <c r="K1590" s="635" t="s">
        <v>428</v>
      </c>
      <c r="L1590" s="635">
        <v>7028</v>
      </c>
      <c r="M1590" s="659">
        <v>44907</v>
      </c>
      <c r="N1590" s="630">
        <f t="shared" si="78"/>
        <v>12</v>
      </c>
      <c r="O1590" s="630">
        <f t="shared" si="79"/>
        <v>12</v>
      </c>
      <c r="P1590" s="631" t="str">
        <f t="shared" si="80"/>
        <v>Gastos_Gerais</v>
      </c>
    </row>
    <row r="1591" spans="1:16" ht="24" hidden="1" x14ac:dyDescent="0.2">
      <c r="A1591" s="622">
        <f>IF(B1591="","",COUNT('Diário 3º PA'!$A$4:$A$4242)+COUNT('Diário 4º PA'!$A$4:$A$2224)+COUNT('Diário 5º PA'!$A$4:$A$5221)+ROW()-3)</f>
        <v>7842</v>
      </c>
      <c r="B1591" s="641">
        <v>44909</v>
      </c>
      <c r="C1591" s="638">
        <v>44896</v>
      </c>
      <c r="D1591" s="633" t="s">
        <v>115</v>
      </c>
      <c r="E1591" s="626" t="s">
        <v>364</v>
      </c>
      <c r="F1591" s="639">
        <v>824.4</v>
      </c>
      <c r="G1591" s="633" t="s">
        <v>1079</v>
      </c>
      <c r="H1591" s="627" t="s">
        <v>131</v>
      </c>
      <c r="I1591" s="627" t="s">
        <v>3936</v>
      </c>
      <c r="J1591" s="629" t="s">
        <v>704</v>
      </c>
      <c r="K1591" s="635" t="s">
        <v>428</v>
      </c>
      <c r="L1591" s="635">
        <v>37228</v>
      </c>
      <c r="M1591" s="659">
        <v>44904</v>
      </c>
      <c r="N1591" s="630">
        <f t="shared" si="78"/>
        <v>12</v>
      </c>
      <c r="O1591" s="630">
        <f t="shared" si="79"/>
        <v>12</v>
      </c>
      <c r="P1591" s="631" t="str">
        <f t="shared" si="80"/>
        <v>Gastos_Gerais</v>
      </c>
    </row>
    <row r="1592" spans="1:16" ht="24" hidden="1" x14ac:dyDescent="0.2">
      <c r="A1592" s="622">
        <f>IF(B1592="","",COUNT('Diário 3º PA'!$A$4:$A$4242)+COUNT('Diário 4º PA'!$A$4:$A$2224)+COUNT('Diário 5º PA'!$A$4:$A$5221)+ROW()-3)</f>
        <v>7843</v>
      </c>
      <c r="B1592" s="641">
        <v>44909</v>
      </c>
      <c r="C1592" s="638">
        <v>44896</v>
      </c>
      <c r="D1592" s="633" t="s">
        <v>115</v>
      </c>
      <c r="E1592" s="626" t="s">
        <v>364</v>
      </c>
      <c r="F1592" s="639">
        <v>1281.1500000000001</v>
      </c>
      <c r="G1592" s="633" t="s">
        <v>1079</v>
      </c>
      <c r="H1592" s="627" t="s">
        <v>135</v>
      </c>
      <c r="I1592" s="627" t="s">
        <v>3936</v>
      </c>
      <c r="J1592" s="629" t="s">
        <v>704</v>
      </c>
      <c r="K1592" s="635" t="s">
        <v>428</v>
      </c>
      <c r="L1592" s="635">
        <v>37229</v>
      </c>
      <c r="M1592" s="659">
        <v>44904</v>
      </c>
      <c r="N1592" s="630">
        <f t="shared" si="78"/>
        <v>12</v>
      </c>
      <c r="O1592" s="630">
        <f t="shared" si="79"/>
        <v>12</v>
      </c>
      <c r="P1592" s="631" t="str">
        <f t="shared" si="80"/>
        <v>Gastos_Gerais</v>
      </c>
    </row>
    <row r="1593" spans="1:16" ht="24" hidden="1" x14ac:dyDescent="0.2">
      <c r="A1593" s="622">
        <f>IF(B1593="","",COUNT('Diário 3º PA'!$A$4:$A$4242)+COUNT('Diário 4º PA'!$A$4:$A$2224)+COUNT('Diário 5º PA'!$A$4:$A$5221)+ROW()-3)</f>
        <v>7844</v>
      </c>
      <c r="B1593" s="641">
        <v>44909</v>
      </c>
      <c r="C1593" s="638">
        <v>44896</v>
      </c>
      <c r="D1593" s="633" t="s">
        <v>115</v>
      </c>
      <c r="E1593" s="626" t="s">
        <v>364</v>
      </c>
      <c r="F1593" s="639">
        <v>1014.35</v>
      </c>
      <c r="G1593" s="633" t="s">
        <v>1079</v>
      </c>
      <c r="H1593" s="627" t="s">
        <v>136</v>
      </c>
      <c r="I1593" s="627" t="s">
        <v>3936</v>
      </c>
      <c r="J1593" s="629" t="s">
        <v>704</v>
      </c>
      <c r="K1593" s="635" t="s">
        <v>428</v>
      </c>
      <c r="L1593" s="635">
        <v>37230</v>
      </c>
      <c r="M1593" s="659">
        <v>44907</v>
      </c>
      <c r="N1593" s="630">
        <f t="shared" si="78"/>
        <v>12</v>
      </c>
      <c r="O1593" s="630">
        <f t="shared" si="79"/>
        <v>12</v>
      </c>
      <c r="P1593" s="631" t="str">
        <f t="shared" si="80"/>
        <v>Gastos_Gerais</v>
      </c>
    </row>
    <row r="1594" spans="1:16" ht="24" hidden="1" x14ac:dyDescent="0.2">
      <c r="A1594" s="622">
        <f>IF(B1594="","",COUNT('Diário 3º PA'!$A$4:$A$4242)+COUNT('Diário 4º PA'!$A$4:$A$2224)+COUNT('Diário 5º PA'!$A$4:$A$5221)+ROW()-3)</f>
        <v>7845</v>
      </c>
      <c r="B1594" s="641">
        <v>44909</v>
      </c>
      <c r="C1594" s="638">
        <v>44896</v>
      </c>
      <c r="D1594" s="633" t="s">
        <v>115</v>
      </c>
      <c r="E1594" s="626" t="s">
        <v>364</v>
      </c>
      <c r="F1594" s="639">
        <v>709.1</v>
      </c>
      <c r="G1594" s="633" t="s">
        <v>1079</v>
      </c>
      <c r="H1594" s="627" t="s">
        <v>138</v>
      </c>
      <c r="I1594" s="627" t="s">
        <v>3936</v>
      </c>
      <c r="J1594" s="629" t="s">
        <v>704</v>
      </c>
      <c r="K1594" s="635" t="s">
        <v>428</v>
      </c>
      <c r="L1594" s="635">
        <v>37231</v>
      </c>
      <c r="M1594" s="659">
        <v>44907</v>
      </c>
      <c r="N1594" s="630">
        <f t="shared" si="78"/>
        <v>12</v>
      </c>
      <c r="O1594" s="630">
        <f t="shared" si="79"/>
        <v>12</v>
      </c>
      <c r="P1594" s="631" t="str">
        <f t="shared" si="80"/>
        <v>Gastos_Gerais</v>
      </c>
    </row>
    <row r="1595" spans="1:16" ht="24" hidden="1" x14ac:dyDescent="0.2">
      <c r="A1595" s="622">
        <f>IF(B1595="","",COUNT('Diário 3º PA'!$A$4:$A$4242)+COUNT('Diário 4º PA'!$A$4:$A$2224)+COUNT('Diário 5º PA'!$A$4:$A$5221)+ROW()-3)</f>
        <v>7846</v>
      </c>
      <c r="B1595" s="641">
        <v>44909</v>
      </c>
      <c r="C1595" s="638">
        <v>44896</v>
      </c>
      <c r="D1595" s="633" t="s">
        <v>115</v>
      </c>
      <c r="E1595" s="626" t="s">
        <v>258</v>
      </c>
      <c r="F1595" s="639">
        <v>1550</v>
      </c>
      <c r="G1595" s="633" t="s">
        <v>1082</v>
      </c>
      <c r="H1595" s="627" t="s">
        <v>127</v>
      </c>
      <c r="I1595" s="633" t="s">
        <v>1083</v>
      </c>
      <c r="J1595" s="629" t="s">
        <v>704</v>
      </c>
      <c r="K1595" s="635" t="s">
        <v>428</v>
      </c>
      <c r="L1595" s="635">
        <v>487485</v>
      </c>
      <c r="M1595" s="659">
        <v>44907</v>
      </c>
      <c r="N1595" s="630">
        <f t="shared" si="78"/>
        <v>12</v>
      </c>
      <c r="O1595" s="630">
        <f t="shared" si="79"/>
        <v>12</v>
      </c>
      <c r="P1595" s="631" t="str">
        <f t="shared" si="80"/>
        <v>Gastos_Gerais</v>
      </c>
    </row>
    <row r="1596" spans="1:16" ht="36" hidden="1" x14ac:dyDescent="0.2">
      <c r="A1596" s="622">
        <f>IF(B1596="","",COUNT('Diário 3º PA'!$A$4:$A$4242)+COUNT('Diário 4º PA'!$A$4:$A$2224)+COUNT('Diário 5º PA'!$A$4:$A$5221)+ROW()-3)</f>
        <v>7847</v>
      </c>
      <c r="B1596" s="641">
        <v>44909</v>
      </c>
      <c r="C1596" s="638">
        <v>44896</v>
      </c>
      <c r="D1596" s="626" t="s">
        <v>117</v>
      </c>
      <c r="E1596" s="626" t="s">
        <v>393</v>
      </c>
      <c r="F1596" s="639">
        <v>12994</v>
      </c>
      <c r="G1596" s="633" t="s">
        <v>8193</v>
      </c>
      <c r="H1596" s="627" t="s">
        <v>138</v>
      </c>
      <c r="I1596" s="627" t="s">
        <v>8194</v>
      </c>
      <c r="J1596" s="629" t="s">
        <v>704</v>
      </c>
      <c r="K1596" s="635" t="s">
        <v>428</v>
      </c>
      <c r="L1596" s="635">
        <v>35705</v>
      </c>
      <c r="M1596" s="659">
        <v>44896</v>
      </c>
      <c r="N1596" s="630">
        <f t="shared" si="78"/>
        <v>12</v>
      </c>
      <c r="O1596" s="630">
        <f t="shared" si="79"/>
        <v>12</v>
      </c>
      <c r="P1596" s="631" t="str">
        <f t="shared" si="80"/>
        <v>Aquisição_de_Bens_Permanentes</v>
      </c>
    </row>
    <row r="1597" spans="1:16" ht="36" hidden="1" x14ac:dyDescent="0.2">
      <c r="A1597" s="622">
        <f>IF(B1597="","",COUNT('Diário 3º PA'!$A$4:$A$4242)+COUNT('Diário 4º PA'!$A$4:$A$2224)+COUNT('Diário 5º PA'!$A$4:$A$5221)+ROW()-3)</f>
        <v>7848</v>
      </c>
      <c r="B1597" s="641">
        <v>44909</v>
      </c>
      <c r="C1597" s="638">
        <v>44896</v>
      </c>
      <c r="D1597" s="633" t="s">
        <v>115</v>
      </c>
      <c r="E1597" s="626" t="s">
        <v>378</v>
      </c>
      <c r="F1597" s="639">
        <v>3313</v>
      </c>
      <c r="G1597" s="633" t="s">
        <v>9550</v>
      </c>
      <c r="H1597" s="627" t="s">
        <v>138</v>
      </c>
      <c r="I1597" s="627" t="s">
        <v>8194</v>
      </c>
      <c r="J1597" s="629" t="s">
        <v>704</v>
      </c>
      <c r="K1597" s="635" t="s">
        <v>428</v>
      </c>
      <c r="L1597" s="635">
        <v>35705</v>
      </c>
      <c r="M1597" s="659">
        <v>44896</v>
      </c>
      <c r="N1597" s="630">
        <f t="shared" si="78"/>
        <v>12</v>
      </c>
      <c r="O1597" s="630">
        <f t="shared" si="79"/>
        <v>12</v>
      </c>
      <c r="P1597" s="631" t="str">
        <f t="shared" si="80"/>
        <v>Gastos_Gerais</v>
      </c>
    </row>
    <row r="1598" spans="1:16" ht="36" hidden="1" x14ac:dyDescent="0.2">
      <c r="A1598" s="622">
        <f>IF(B1598="","",COUNT('Diário 3º PA'!$A$4:$A$4242)+COUNT('Diário 4º PA'!$A$4:$A$2224)+COUNT('Diário 5º PA'!$A$4:$A$5221)+ROW()-3)</f>
        <v>7849</v>
      </c>
      <c r="B1598" s="641">
        <v>44909</v>
      </c>
      <c r="C1598" s="638">
        <v>44896</v>
      </c>
      <c r="D1598" s="626" t="s">
        <v>117</v>
      </c>
      <c r="E1598" s="626" t="s">
        <v>393</v>
      </c>
      <c r="F1598" s="639">
        <v>47904</v>
      </c>
      <c r="G1598" s="633" t="s">
        <v>8193</v>
      </c>
      <c r="H1598" s="627" t="s">
        <v>131</v>
      </c>
      <c r="I1598" s="627" t="s">
        <v>8194</v>
      </c>
      <c r="J1598" s="629" t="s">
        <v>704</v>
      </c>
      <c r="K1598" s="635" t="s">
        <v>428</v>
      </c>
      <c r="L1598" s="635">
        <v>35594</v>
      </c>
      <c r="M1598" s="659">
        <v>44894</v>
      </c>
      <c r="N1598" s="630">
        <f t="shared" si="78"/>
        <v>12</v>
      </c>
      <c r="O1598" s="630">
        <f t="shared" si="79"/>
        <v>12</v>
      </c>
      <c r="P1598" s="631" t="str">
        <f t="shared" si="80"/>
        <v>Aquisição_de_Bens_Permanentes</v>
      </c>
    </row>
    <row r="1599" spans="1:16" ht="24" hidden="1" x14ac:dyDescent="0.2">
      <c r="A1599" s="622">
        <f>IF(B1599="","",COUNT('Diário 3º PA'!$A$4:$A$4242)+COUNT('Diário 4º PA'!$A$4:$A$2224)+COUNT('Diário 5º PA'!$A$4:$A$5221)+ROW()-3)</f>
        <v>7850</v>
      </c>
      <c r="B1599" s="641">
        <v>44909</v>
      </c>
      <c r="C1599" s="638">
        <v>44896</v>
      </c>
      <c r="D1599" s="633" t="s">
        <v>115</v>
      </c>
      <c r="E1599" s="626" t="s">
        <v>378</v>
      </c>
      <c r="F1599" s="639">
        <v>5310</v>
      </c>
      <c r="G1599" s="633" t="s">
        <v>9551</v>
      </c>
      <c r="H1599" s="627" t="s">
        <v>131</v>
      </c>
      <c r="I1599" s="627" t="s">
        <v>8194</v>
      </c>
      <c r="J1599" s="629" t="s">
        <v>704</v>
      </c>
      <c r="K1599" s="635" t="s">
        <v>428</v>
      </c>
      <c r="L1599" s="635">
        <v>35594</v>
      </c>
      <c r="M1599" s="659">
        <v>44894</v>
      </c>
      <c r="N1599" s="630">
        <f t="shared" si="78"/>
        <v>12</v>
      </c>
      <c r="O1599" s="630">
        <f t="shared" si="79"/>
        <v>12</v>
      </c>
      <c r="P1599" s="631" t="str">
        <f t="shared" si="80"/>
        <v>Gastos_Gerais</v>
      </c>
    </row>
    <row r="1600" spans="1:16" ht="24" hidden="1" x14ac:dyDescent="0.2">
      <c r="A1600" s="622">
        <f>IF(B1600="","",COUNT('Diário 3º PA'!$A$4:$A$4242)+COUNT('Diário 4º PA'!$A$4:$A$2224)+COUNT('Diário 5º PA'!$A$4:$A$5221)+ROW()-3)</f>
        <v>7851</v>
      </c>
      <c r="B1600" s="641">
        <v>44909</v>
      </c>
      <c r="C1600" s="638">
        <v>44896</v>
      </c>
      <c r="D1600" s="633" t="s">
        <v>115</v>
      </c>
      <c r="E1600" s="626" t="s">
        <v>368</v>
      </c>
      <c r="F1600" s="639">
        <v>56</v>
      </c>
      <c r="G1600" s="633" t="s">
        <v>9552</v>
      </c>
      <c r="H1600" s="627" t="s">
        <v>130</v>
      </c>
      <c r="I1600" s="627" t="s">
        <v>2990</v>
      </c>
      <c r="J1600" s="629" t="s">
        <v>704</v>
      </c>
      <c r="K1600" s="635" t="s">
        <v>428</v>
      </c>
      <c r="L1600" s="635">
        <v>6860</v>
      </c>
      <c r="M1600" s="659">
        <v>44881</v>
      </c>
      <c r="N1600" s="630">
        <f t="shared" si="78"/>
        <v>12</v>
      </c>
      <c r="O1600" s="630">
        <f t="shared" si="79"/>
        <v>12</v>
      </c>
      <c r="P1600" s="631" t="str">
        <f t="shared" si="80"/>
        <v>Gastos_Gerais</v>
      </c>
    </row>
    <row r="1601" spans="1:16" ht="24" hidden="1" x14ac:dyDescent="0.2">
      <c r="A1601" s="622">
        <f>IF(B1601="","",COUNT('Diário 3º PA'!$A$4:$A$4242)+COUNT('Diário 4º PA'!$A$4:$A$2224)+COUNT('Diário 5º PA'!$A$4:$A$5221)+ROW()-3)</f>
        <v>7852</v>
      </c>
      <c r="B1601" s="641">
        <v>44909</v>
      </c>
      <c r="C1601" s="638">
        <v>44896</v>
      </c>
      <c r="D1601" s="633" t="s">
        <v>115</v>
      </c>
      <c r="E1601" s="626" t="s">
        <v>366</v>
      </c>
      <c r="F1601" s="639">
        <v>142.19999999999999</v>
      </c>
      <c r="G1601" s="633" t="s">
        <v>9553</v>
      </c>
      <c r="H1601" s="627" t="s">
        <v>139</v>
      </c>
      <c r="I1601" s="627" t="s">
        <v>853</v>
      </c>
      <c r="J1601" s="629" t="s">
        <v>704</v>
      </c>
      <c r="K1601" s="635" t="s">
        <v>428</v>
      </c>
      <c r="L1601" s="635">
        <v>11356</v>
      </c>
      <c r="M1601" s="659">
        <v>44904</v>
      </c>
      <c r="N1601" s="630">
        <f t="shared" si="78"/>
        <v>12</v>
      </c>
      <c r="O1601" s="630">
        <f t="shared" si="79"/>
        <v>12</v>
      </c>
      <c r="P1601" s="631" t="str">
        <f t="shared" si="80"/>
        <v>Gastos_Gerais</v>
      </c>
    </row>
    <row r="1602" spans="1:16" ht="24" hidden="1" x14ac:dyDescent="0.2">
      <c r="A1602" s="622">
        <f>IF(B1602="","",COUNT('Diário 3º PA'!$A$4:$A$4242)+COUNT('Diário 4º PA'!$A$4:$A$2224)+COUNT('Diário 5º PA'!$A$4:$A$5221)+ROW()-3)</f>
        <v>7853</v>
      </c>
      <c r="B1602" s="641">
        <v>44909</v>
      </c>
      <c r="C1602" s="638">
        <v>44896</v>
      </c>
      <c r="D1602" s="626" t="s">
        <v>115</v>
      </c>
      <c r="E1602" s="633" t="s">
        <v>268</v>
      </c>
      <c r="F1602" s="639">
        <v>720</v>
      </c>
      <c r="G1602" s="626" t="s">
        <v>6858</v>
      </c>
      <c r="H1602" s="627" t="s">
        <v>133</v>
      </c>
      <c r="I1602" s="627" t="s">
        <v>681</v>
      </c>
      <c r="J1602" s="629" t="s">
        <v>704</v>
      </c>
      <c r="K1602" s="663" t="s">
        <v>705</v>
      </c>
      <c r="L1602" s="635">
        <v>12792</v>
      </c>
      <c r="M1602" s="659">
        <v>44909</v>
      </c>
      <c r="N1602" s="630">
        <f t="shared" si="78"/>
        <v>12</v>
      </c>
      <c r="O1602" s="630">
        <f t="shared" si="79"/>
        <v>12</v>
      </c>
      <c r="P1602" s="631" t="str">
        <f t="shared" si="80"/>
        <v>Gastos_Gerais</v>
      </c>
    </row>
    <row r="1603" spans="1:16" ht="36" hidden="1" x14ac:dyDescent="0.2">
      <c r="A1603" s="622">
        <f>IF(B1603="","",COUNT('Diário 3º PA'!$A$4:$A$4242)+COUNT('Diário 4º PA'!$A$4:$A$2224)+COUNT('Diário 5º PA'!$A$4:$A$5221)+ROW()-3)</f>
        <v>7854</v>
      </c>
      <c r="B1603" s="641">
        <v>44909</v>
      </c>
      <c r="C1603" s="638">
        <v>44896</v>
      </c>
      <c r="D1603" s="633" t="s">
        <v>115</v>
      </c>
      <c r="E1603" s="626" t="s">
        <v>378</v>
      </c>
      <c r="F1603" s="639">
        <v>112</v>
      </c>
      <c r="G1603" s="633" t="s">
        <v>9554</v>
      </c>
      <c r="H1603" s="627" t="s">
        <v>128</v>
      </c>
      <c r="I1603" s="627" t="s">
        <v>9555</v>
      </c>
      <c r="J1603" s="629" t="s">
        <v>704</v>
      </c>
      <c r="K1603" s="635" t="s">
        <v>428</v>
      </c>
      <c r="L1603" s="635">
        <v>4313</v>
      </c>
      <c r="M1603" s="659">
        <v>44900</v>
      </c>
      <c r="N1603" s="630">
        <f t="shared" si="78"/>
        <v>12</v>
      </c>
      <c r="O1603" s="630">
        <f t="shared" si="79"/>
        <v>12</v>
      </c>
      <c r="P1603" s="631" t="str">
        <f t="shared" si="80"/>
        <v>Gastos_Gerais</v>
      </c>
    </row>
    <row r="1604" spans="1:16" hidden="1" x14ac:dyDescent="0.2">
      <c r="A1604" s="622">
        <f>IF(B1604="","",COUNT('Diário 3º PA'!$A$4:$A$4242)+COUNT('Diário 4º PA'!$A$4:$A$2224)+COUNT('Diário 5º PA'!$A$4:$A$5221)+ROW()-3)</f>
        <v>7855</v>
      </c>
      <c r="B1604" s="641">
        <v>44909</v>
      </c>
      <c r="C1604" s="638">
        <v>44866</v>
      </c>
      <c r="D1604" s="633" t="s">
        <v>115</v>
      </c>
      <c r="E1604" s="626" t="s">
        <v>302</v>
      </c>
      <c r="F1604" s="639">
        <v>24250.37</v>
      </c>
      <c r="G1604" s="627" t="s">
        <v>6132</v>
      </c>
      <c r="H1604" s="627" t="s">
        <v>130</v>
      </c>
      <c r="I1604" s="627" t="s">
        <v>818</v>
      </c>
      <c r="J1604" s="629" t="s">
        <v>704</v>
      </c>
      <c r="K1604" s="635" t="s">
        <v>428</v>
      </c>
      <c r="L1604" s="635">
        <v>61</v>
      </c>
      <c r="M1604" s="659">
        <v>44904</v>
      </c>
      <c r="N1604" s="630">
        <f t="shared" si="78"/>
        <v>12</v>
      </c>
      <c r="O1604" s="630">
        <f t="shared" si="79"/>
        <v>11</v>
      </c>
      <c r="P1604" s="631" t="str">
        <f t="shared" si="80"/>
        <v>Gastos_Gerais</v>
      </c>
    </row>
    <row r="1605" spans="1:16" ht="36" hidden="1" x14ac:dyDescent="0.2">
      <c r="A1605" s="622">
        <f>IF(B1605="","",COUNT('Diário 3º PA'!$A$4:$A$4242)+COUNT('Diário 4º PA'!$A$4:$A$2224)+COUNT('Diário 5º PA'!$A$4:$A$5221)+ROW()-3)</f>
        <v>7856</v>
      </c>
      <c r="B1605" s="641">
        <v>44909</v>
      </c>
      <c r="C1605" s="638">
        <v>44896</v>
      </c>
      <c r="D1605" s="633" t="s">
        <v>115</v>
      </c>
      <c r="E1605" s="626" t="s">
        <v>372</v>
      </c>
      <c r="F1605" s="639">
        <v>90</v>
      </c>
      <c r="G1605" s="633" t="s">
        <v>4726</v>
      </c>
      <c r="H1605" s="627" t="s">
        <v>130</v>
      </c>
      <c r="I1605" s="633" t="s">
        <v>649</v>
      </c>
      <c r="J1605" s="629" t="s">
        <v>704</v>
      </c>
      <c r="K1605" s="657" t="s">
        <v>428</v>
      </c>
      <c r="L1605" s="635">
        <v>20222473</v>
      </c>
      <c r="M1605" s="659">
        <v>44902</v>
      </c>
      <c r="N1605" s="630">
        <f t="shared" ref="N1605:N1668" si="81">IF(B1605=0,0,IF(YEAR(B1605)=$O$1,MONTH(B1605)-$N$1+1,(YEAR(B1605)-$O$1)*12-$N$1+1+MONTH(B1605)))</f>
        <v>12</v>
      </c>
      <c r="O1605" s="630">
        <f t="shared" ref="O1605:O1668" si="82">IF(C1605=0,0,IF(YEAR(C1605)=$O$1,MONTH(C1605)-$N$1+1,(YEAR(C1605)-$O$1)*12-$N$1+1+MONTH(C1605)))</f>
        <v>12</v>
      </c>
      <c r="P1605" s="631" t="str">
        <f t="shared" ref="P1605:P1668" si="83">SUBSTITUTE(D1605," ","_")</f>
        <v>Gastos_Gerais</v>
      </c>
    </row>
    <row r="1606" spans="1:16" ht="24" hidden="1" x14ac:dyDescent="0.2">
      <c r="A1606" s="622">
        <f>IF(B1606="","",COUNT('Diário 3º PA'!$A$4:$A$4242)+COUNT('Diário 4º PA'!$A$4:$A$2224)+COUNT('Diário 5º PA'!$A$4:$A$5221)+ROW()-3)</f>
        <v>7857</v>
      </c>
      <c r="B1606" s="641">
        <v>44909</v>
      </c>
      <c r="C1606" s="638">
        <v>44896</v>
      </c>
      <c r="D1606" s="633" t="s">
        <v>115</v>
      </c>
      <c r="E1606" s="626" t="s">
        <v>328</v>
      </c>
      <c r="F1606" s="639">
        <v>1500</v>
      </c>
      <c r="G1606" s="627" t="s">
        <v>1085</v>
      </c>
      <c r="H1606" s="627" t="s">
        <v>138</v>
      </c>
      <c r="I1606" s="627" t="s">
        <v>727</v>
      </c>
      <c r="J1606" s="629" t="s">
        <v>704</v>
      </c>
      <c r="K1606" s="634" t="s">
        <v>428</v>
      </c>
      <c r="L1606" s="635">
        <v>2017867</v>
      </c>
      <c r="M1606" s="659">
        <v>44910</v>
      </c>
      <c r="N1606" s="630">
        <f t="shared" si="81"/>
        <v>12</v>
      </c>
      <c r="O1606" s="630">
        <f t="shared" si="82"/>
        <v>12</v>
      </c>
      <c r="P1606" s="631" t="str">
        <f t="shared" si="83"/>
        <v>Gastos_Gerais</v>
      </c>
    </row>
    <row r="1607" spans="1:16" ht="24" hidden="1" x14ac:dyDescent="0.2">
      <c r="A1607" s="622">
        <f>IF(B1607="","",COUNT('Diário 3º PA'!$A$4:$A$4242)+COUNT('Diário 4º PA'!$A$4:$A$2224)+COUNT('Diário 5º PA'!$A$4:$A$5221)+ROW()-3)</f>
        <v>7858</v>
      </c>
      <c r="B1607" s="641">
        <v>44909</v>
      </c>
      <c r="C1607" s="638">
        <v>44896</v>
      </c>
      <c r="D1607" s="633" t="s">
        <v>115</v>
      </c>
      <c r="E1607" s="626" t="s">
        <v>308</v>
      </c>
      <c r="F1607" s="639">
        <v>584.9</v>
      </c>
      <c r="G1607" s="626" t="s">
        <v>5981</v>
      </c>
      <c r="H1607" s="627" t="s">
        <v>131</v>
      </c>
      <c r="I1607" s="627" t="s">
        <v>8174</v>
      </c>
      <c r="J1607" s="629" t="s">
        <v>704</v>
      </c>
      <c r="K1607" s="657" t="s">
        <v>428</v>
      </c>
      <c r="L1607" s="635">
        <v>34871</v>
      </c>
      <c r="M1607" s="659">
        <v>44904</v>
      </c>
      <c r="N1607" s="630">
        <f t="shared" si="81"/>
        <v>12</v>
      </c>
      <c r="O1607" s="630">
        <f t="shared" si="82"/>
        <v>12</v>
      </c>
      <c r="P1607" s="631" t="str">
        <f t="shared" si="83"/>
        <v>Gastos_Gerais</v>
      </c>
    </row>
    <row r="1608" spans="1:16" ht="24" hidden="1" x14ac:dyDescent="0.2">
      <c r="A1608" s="622">
        <f>IF(B1608="","",COUNT('Diário 3º PA'!$A$4:$A$4242)+COUNT('Diário 4º PA'!$A$4:$A$2224)+COUNT('Diário 5º PA'!$A$4:$A$5221)+ROW()-3)</f>
        <v>7859</v>
      </c>
      <c r="B1608" s="641">
        <v>44909</v>
      </c>
      <c r="C1608" s="638">
        <v>44896</v>
      </c>
      <c r="D1608" s="633" t="s">
        <v>115</v>
      </c>
      <c r="E1608" s="626" t="s">
        <v>308</v>
      </c>
      <c r="F1608" s="639">
        <v>1662.37</v>
      </c>
      <c r="G1608" s="626" t="s">
        <v>5981</v>
      </c>
      <c r="H1608" s="627" t="s">
        <v>135</v>
      </c>
      <c r="I1608" s="627" t="s">
        <v>8174</v>
      </c>
      <c r="J1608" s="629" t="s">
        <v>704</v>
      </c>
      <c r="K1608" s="657" t="s">
        <v>428</v>
      </c>
      <c r="L1608" s="635">
        <v>34872</v>
      </c>
      <c r="M1608" s="659">
        <v>44904</v>
      </c>
      <c r="N1608" s="630">
        <f t="shared" si="81"/>
        <v>12</v>
      </c>
      <c r="O1608" s="630">
        <f t="shared" si="82"/>
        <v>12</v>
      </c>
      <c r="P1608" s="631" t="str">
        <f t="shared" si="83"/>
        <v>Gastos_Gerais</v>
      </c>
    </row>
    <row r="1609" spans="1:16" ht="24" hidden="1" x14ac:dyDescent="0.2">
      <c r="A1609" s="622">
        <f>IF(B1609="","",COUNT('Diário 3º PA'!$A$4:$A$4242)+COUNT('Diário 4º PA'!$A$4:$A$2224)+COUNT('Diário 5º PA'!$A$4:$A$5221)+ROW()-3)</f>
        <v>7860</v>
      </c>
      <c r="B1609" s="641">
        <v>44909</v>
      </c>
      <c r="C1609" s="638">
        <v>44896</v>
      </c>
      <c r="D1609" s="633" t="s">
        <v>115</v>
      </c>
      <c r="E1609" s="626" t="s">
        <v>308</v>
      </c>
      <c r="F1609" s="639">
        <v>1745.23</v>
      </c>
      <c r="G1609" s="626" t="s">
        <v>5981</v>
      </c>
      <c r="H1609" s="627" t="s">
        <v>136</v>
      </c>
      <c r="I1609" s="627" t="s">
        <v>8174</v>
      </c>
      <c r="J1609" s="629" t="s">
        <v>704</v>
      </c>
      <c r="K1609" s="657" t="s">
        <v>428</v>
      </c>
      <c r="L1609" s="635">
        <v>34873</v>
      </c>
      <c r="M1609" s="659">
        <v>44904</v>
      </c>
      <c r="N1609" s="630">
        <f t="shared" si="81"/>
        <v>12</v>
      </c>
      <c r="O1609" s="630">
        <f t="shared" si="82"/>
        <v>12</v>
      </c>
      <c r="P1609" s="631" t="str">
        <f t="shared" si="83"/>
        <v>Gastos_Gerais</v>
      </c>
    </row>
    <row r="1610" spans="1:16" ht="24" hidden="1" x14ac:dyDescent="0.2">
      <c r="A1610" s="622">
        <f>IF(B1610="","",COUNT('Diário 3º PA'!$A$4:$A$4242)+COUNT('Diário 4º PA'!$A$4:$A$2224)+COUNT('Diário 5º PA'!$A$4:$A$5221)+ROW()-3)</f>
        <v>7861</v>
      </c>
      <c r="B1610" s="641">
        <v>44909</v>
      </c>
      <c r="C1610" s="638">
        <v>44866</v>
      </c>
      <c r="D1610" s="633" t="s">
        <v>115</v>
      </c>
      <c r="E1610" s="633" t="s">
        <v>242</v>
      </c>
      <c r="F1610" s="639">
        <v>90249.3</v>
      </c>
      <c r="G1610" s="633" t="s">
        <v>9556</v>
      </c>
      <c r="H1610" s="626" t="s">
        <v>128</v>
      </c>
      <c r="I1610" s="633" t="s">
        <v>3774</v>
      </c>
      <c r="J1610" s="629" t="s">
        <v>704</v>
      </c>
      <c r="K1610" s="657" t="s">
        <v>428</v>
      </c>
      <c r="L1610" s="635">
        <v>2022481</v>
      </c>
      <c r="M1610" s="659">
        <v>44896</v>
      </c>
      <c r="N1610" s="630">
        <f t="shared" si="81"/>
        <v>12</v>
      </c>
      <c r="O1610" s="630">
        <f t="shared" si="82"/>
        <v>11</v>
      </c>
      <c r="P1610" s="631" t="str">
        <f t="shared" si="83"/>
        <v>Gastos_Gerais</v>
      </c>
    </row>
    <row r="1611" spans="1:16" ht="24" hidden="1" x14ac:dyDescent="0.2">
      <c r="A1611" s="622">
        <f>IF(B1611="","",COUNT('Diário 3º PA'!$A$4:$A$4242)+COUNT('Diário 4º PA'!$A$4:$A$2224)+COUNT('Diário 5º PA'!$A$4:$A$5221)+ROW()-3)</f>
        <v>7862</v>
      </c>
      <c r="B1611" s="641">
        <v>44909</v>
      </c>
      <c r="C1611" s="638">
        <v>44866</v>
      </c>
      <c r="D1611" s="633" t="s">
        <v>115</v>
      </c>
      <c r="E1611" s="633" t="s">
        <v>232</v>
      </c>
      <c r="F1611" s="639">
        <v>3040.79</v>
      </c>
      <c r="G1611" s="633" t="s">
        <v>3432</v>
      </c>
      <c r="H1611" s="627" t="s">
        <v>138</v>
      </c>
      <c r="I1611" s="627" t="s">
        <v>1089</v>
      </c>
      <c r="J1611" s="629" t="s">
        <v>704</v>
      </c>
      <c r="K1611" s="635" t="s">
        <v>705</v>
      </c>
      <c r="L1611" s="635" t="s">
        <v>9557</v>
      </c>
      <c r="M1611" s="659">
        <v>44909</v>
      </c>
      <c r="N1611" s="630">
        <f t="shared" si="81"/>
        <v>12</v>
      </c>
      <c r="O1611" s="630">
        <f t="shared" si="82"/>
        <v>11</v>
      </c>
      <c r="P1611" s="631" t="str">
        <f t="shared" si="83"/>
        <v>Gastos_Gerais</v>
      </c>
    </row>
    <row r="1612" spans="1:16" hidden="1" x14ac:dyDescent="0.2">
      <c r="A1612" s="622">
        <f>IF(B1612="","",COUNT('Diário 3º PA'!$A$4:$A$4242)+COUNT('Diário 4º PA'!$A$4:$A$2224)+COUNT('Diário 5º PA'!$A$4:$A$5221)+ROW()-3)</f>
        <v>7863</v>
      </c>
      <c r="B1612" s="641">
        <v>44909</v>
      </c>
      <c r="C1612" s="638">
        <v>44866</v>
      </c>
      <c r="D1612" s="633" t="s">
        <v>115</v>
      </c>
      <c r="E1612" s="626" t="s">
        <v>230</v>
      </c>
      <c r="F1612" s="639">
        <v>2113.56</v>
      </c>
      <c r="G1612" s="633" t="s">
        <v>230</v>
      </c>
      <c r="H1612" s="627" t="s">
        <v>129</v>
      </c>
      <c r="I1612" s="627" t="s">
        <v>5988</v>
      </c>
      <c r="J1612" s="629" t="s">
        <v>704</v>
      </c>
      <c r="K1612" s="635" t="s">
        <v>428</v>
      </c>
      <c r="L1612" s="635">
        <v>92230695</v>
      </c>
      <c r="M1612" s="659">
        <v>44908</v>
      </c>
      <c r="N1612" s="630">
        <f t="shared" si="81"/>
        <v>12</v>
      </c>
      <c r="O1612" s="630">
        <f t="shared" si="82"/>
        <v>11</v>
      </c>
      <c r="P1612" s="631" t="str">
        <f t="shared" si="83"/>
        <v>Gastos_Gerais</v>
      </c>
    </row>
    <row r="1613" spans="1:16" hidden="1" x14ac:dyDescent="0.2">
      <c r="A1613" s="622">
        <f>IF(B1613="","",COUNT('Diário 3º PA'!$A$4:$A$4242)+COUNT('Diário 4º PA'!$A$4:$A$2224)+COUNT('Diário 5º PA'!$A$4:$A$5221)+ROW()-3)</f>
        <v>7864</v>
      </c>
      <c r="B1613" s="641">
        <v>44909</v>
      </c>
      <c r="C1613" s="638">
        <v>44866</v>
      </c>
      <c r="D1613" s="633" t="s">
        <v>115</v>
      </c>
      <c r="E1613" s="626" t="s">
        <v>230</v>
      </c>
      <c r="F1613" s="639">
        <v>8402.59</v>
      </c>
      <c r="G1613" s="633" t="s">
        <v>230</v>
      </c>
      <c r="H1613" s="627" t="s">
        <v>131</v>
      </c>
      <c r="I1613" s="627" t="s">
        <v>5988</v>
      </c>
      <c r="J1613" s="629" t="s">
        <v>704</v>
      </c>
      <c r="K1613" s="635" t="s">
        <v>428</v>
      </c>
      <c r="L1613" s="635">
        <v>92392932</v>
      </c>
      <c r="M1613" s="659">
        <v>44908</v>
      </c>
      <c r="N1613" s="630">
        <f t="shared" si="81"/>
        <v>12</v>
      </c>
      <c r="O1613" s="630">
        <f t="shared" si="82"/>
        <v>11</v>
      </c>
      <c r="P1613" s="631" t="str">
        <f t="shared" si="83"/>
        <v>Gastos_Gerais</v>
      </c>
    </row>
    <row r="1614" spans="1:16" ht="36" hidden="1" x14ac:dyDescent="0.2">
      <c r="A1614" s="622">
        <f>IF(B1614="","",COUNT('Diário 3º PA'!$A$4:$A$4242)+COUNT('Diário 4º PA'!$A$4:$A$2224)+COUNT('Diário 5º PA'!$A$4:$A$5221)+ROW()-3)</f>
        <v>7865</v>
      </c>
      <c r="B1614" s="641">
        <v>44909</v>
      </c>
      <c r="C1614" s="638">
        <v>44896</v>
      </c>
      <c r="D1614" s="626" t="s">
        <v>104</v>
      </c>
      <c r="E1614" s="626" t="s">
        <v>204</v>
      </c>
      <c r="F1614" s="639">
        <v>71.25</v>
      </c>
      <c r="G1614" s="633" t="s">
        <v>9558</v>
      </c>
      <c r="H1614" s="633" t="s">
        <v>127</v>
      </c>
      <c r="I1614" s="627" t="s">
        <v>1299</v>
      </c>
      <c r="J1614" s="634" t="s">
        <v>1464</v>
      </c>
      <c r="K1614" s="635" t="s">
        <v>428</v>
      </c>
      <c r="L1614" s="635">
        <v>373297</v>
      </c>
      <c r="M1614" s="659">
        <v>44909</v>
      </c>
      <c r="N1614" s="630">
        <f t="shared" si="81"/>
        <v>12</v>
      </c>
      <c r="O1614" s="630">
        <f t="shared" si="82"/>
        <v>12</v>
      </c>
      <c r="P1614" s="631" t="str">
        <f t="shared" si="83"/>
        <v>Gastos_com_Pessoal</v>
      </c>
    </row>
    <row r="1615" spans="1:16" ht="36" hidden="1" x14ac:dyDescent="0.2">
      <c r="A1615" s="622">
        <f>IF(B1615="","",COUNT('Diário 3º PA'!$A$4:$A$4242)+COUNT('Diário 4º PA'!$A$4:$A$2224)+COUNT('Diário 5º PA'!$A$4:$A$5221)+ROW()-3)</f>
        <v>7866</v>
      </c>
      <c r="B1615" s="641">
        <v>44909</v>
      </c>
      <c r="C1615" s="638">
        <v>44896</v>
      </c>
      <c r="D1615" s="633" t="s">
        <v>115</v>
      </c>
      <c r="E1615" s="633" t="s">
        <v>378</v>
      </c>
      <c r="F1615" s="639">
        <v>132.30000000000001</v>
      </c>
      <c r="G1615" s="633" t="s">
        <v>9559</v>
      </c>
      <c r="H1615" s="627" t="s">
        <v>130</v>
      </c>
      <c r="I1615" s="627" t="s">
        <v>9560</v>
      </c>
      <c r="J1615" s="634" t="s">
        <v>1464</v>
      </c>
      <c r="K1615" s="635" t="s">
        <v>428</v>
      </c>
      <c r="L1615" s="635">
        <v>2769</v>
      </c>
      <c r="M1615" s="659">
        <v>44909</v>
      </c>
      <c r="N1615" s="630">
        <f t="shared" si="81"/>
        <v>12</v>
      </c>
      <c r="O1615" s="630">
        <f t="shared" si="82"/>
        <v>12</v>
      </c>
      <c r="P1615" s="631" t="str">
        <f t="shared" si="83"/>
        <v>Gastos_Gerais</v>
      </c>
    </row>
    <row r="1616" spans="1:16" hidden="1" x14ac:dyDescent="0.2">
      <c r="A1616" s="622">
        <f>IF(B1616="","",COUNT('Diário 3º PA'!$A$4:$A$4242)+COUNT('Diário 4º PA'!$A$4:$A$2224)+COUNT('Diário 5º PA'!$A$4:$A$5221)+ROW()-3)</f>
        <v>7867</v>
      </c>
      <c r="B1616" s="641">
        <v>44909</v>
      </c>
      <c r="C1616" s="638">
        <v>44896</v>
      </c>
      <c r="D1616" s="633" t="s">
        <v>115</v>
      </c>
      <c r="E1616" s="633" t="s">
        <v>378</v>
      </c>
      <c r="F1616" s="639">
        <v>796.8</v>
      </c>
      <c r="G1616" s="633" t="s">
        <v>9561</v>
      </c>
      <c r="H1616" s="627" t="s">
        <v>129</v>
      </c>
      <c r="I1616" s="627" t="s">
        <v>8470</v>
      </c>
      <c r="J1616" s="634" t="s">
        <v>1464</v>
      </c>
      <c r="K1616" s="635" t="s">
        <v>428</v>
      </c>
      <c r="L1616" s="635">
        <v>101</v>
      </c>
      <c r="M1616" s="659">
        <v>44908</v>
      </c>
      <c r="N1616" s="630">
        <f t="shared" si="81"/>
        <v>12</v>
      </c>
      <c r="O1616" s="630">
        <f t="shared" si="82"/>
        <v>12</v>
      </c>
      <c r="P1616" s="631" t="str">
        <f t="shared" si="83"/>
        <v>Gastos_Gerais</v>
      </c>
    </row>
    <row r="1617" spans="1:16" ht="24" hidden="1" x14ac:dyDescent="0.2">
      <c r="A1617" s="622">
        <f>IF(B1617="","",COUNT('Diário 3º PA'!$A$4:$A$4242)+COUNT('Diário 4º PA'!$A$4:$A$2224)+COUNT('Diário 5º PA'!$A$4:$A$5221)+ROW()-3)</f>
        <v>7868</v>
      </c>
      <c r="B1617" s="641">
        <v>44909</v>
      </c>
      <c r="C1617" s="638">
        <v>44896</v>
      </c>
      <c r="D1617" s="626" t="s">
        <v>104</v>
      </c>
      <c r="E1617" s="626" t="s">
        <v>204</v>
      </c>
      <c r="F1617" s="639">
        <v>128.25</v>
      </c>
      <c r="G1617" s="633" t="s">
        <v>9562</v>
      </c>
      <c r="H1617" s="627" t="s">
        <v>127</v>
      </c>
      <c r="I1617" s="627" t="s">
        <v>3529</v>
      </c>
      <c r="J1617" s="634" t="s">
        <v>1464</v>
      </c>
      <c r="K1617" s="635" t="s">
        <v>428</v>
      </c>
      <c r="L1617" s="635">
        <v>315905</v>
      </c>
      <c r="M1617" s="659">
        <v>44909</v>
      </c>
      <c r="N1617" s="630">
        <f t="shared" si="81"/>
        <v>12</v>
      </c>
      <c r="O1617" s="630">
        <f t="shared" si="82"/>
        <v>12</v>
      </c>
      <c r="P1617" s="631" t="str">
        <f t="shared" si="83"/>
        <v>Gastos_com_Pessoal</v>
      </c>
    </row>
    <row r="1618" spans="1:16" ht="48" hidden="1" x14ac:dyDescent="0.2">
      <c r="A1618" s="622">
        <f>IF(B1618="","",COUNT('Diário 3º PA'!$A$4:$A$4242)+COUNT('Diário 4º PA'!$A$4:$A$2224)+COUNT('Diário 5º PA'!$A$4:$A$5221)+ROW()-3)</f>
        <v>7869</v>
      </c>
      <c r="B1618" s="641">
        <v>44909</v>
      </c>
      <c r="C1618" s="638">
        <v>44896</v>
      </c>
      <c r="D1618" s="633" t="s">
        <v>115</v>
      </c>
      <c r="E1618" s="633" t="s">
        <v>342</v>
      </c>
      <c r="F1618" s="639">
        <v>180</v>
      </c>
      <c r="G1618" s="633" t="s">
        <v>9563</v>
      </c>
      <c r="H1618" s="627" t="s">
        <v>136</v>
      </c>
      <c r="I1618" s="627" t="s">
        <v>9564</v>
      </c>
      <c r="J1618" s="634" t="s">
        <v>5990</v>
      </c>
      <c r="K1618" s="635" t="s">
        <v>1531</v>
      </c>
      <c r="L1618" s="635">
        <v>352583202</v>
      </c>
      <c r="M1618" s="659">
        <v>44909</v>
      </c>
      <c r="N1618" s="630">
        <f t="shared" si="81"/>
        <v>12</v>
      </c>
      <c r="O1618" s="630">
        <f t="shared" si="82"/>
        <v>12</v>
      </c>
      <c r="P1618" s="631" t="str">
        <f t="shared" si="83"/>
        <v>Gastos_Gerais</v>
      </c>
    </row>
    <row r="1619" spans="1:16" ht="48" hidden="1" x14ac:dyDescent="0.2">
      <c r="A1619" s="622">
        <f>IF(B1619="","",COUNT('Diário 3º PA'!$A$4:$A$4242)+COUNT('Diário 4º PA'!$A$4:$A$2224)+COUNT('Diário 5º PA'!$A$4:$A$5221)+ROW()-3)</f>
        <v>7870</v>
      </c>
      <c r="B1619" s="641">
        <v>44909</v>
      </c>
      <c r="C1619" s="638">
        <v>44896</v>
      </c>
      <c r="D1619" s="633" t="s">
        <v>115</v>
      </c>
      <c r="E1619" s="633" t="s">
        <v>342</v>
      </c>
      <c r="F1619" s="639">
        <v>180</v>
      </c>
      <c r="G1619" s="633" t="s">
        <v>9565</v>
      </c>
      <c r="H1619" s="627" t="s">
        <v>136</v>
      </c>
      <c r="I1619" s="627" t="s">
        <v>7731</v>
      </c>
      <c r="J1619" s="634" t="s">
        <v>5990</v>
      </c>
      <c r="K1619" s="635" t="s">
        <v>1531</v>
      </c>
      <c r="L1619" s="635">
        <v>352583202</v>
      </c>
      <c r="M1619" s="659">
        <v>44909</v>
      </c>
      <c r="N1619" s="630">
        <f t="shared" si="81"/>
        <v>12</v>
      </c>
      <c r="O1619" s="630">
        <f t="shared" si="82"/>
        <v>12</v>
      </c>
      <c r="P1619" s="631" t="str">
        <f t="shared" si="83"/>
        <v>Gastos_Gerais</v>
      </c>
    </row>
    <row r="1620" spans="1:16" ht="24" hidden="1" x14ac:dyDescent="0.2">
      <c r="A1620" s="622">
        <f>IF(B1620="","",COUNT('Diário 3º PA'!$A$4:$A$4242)+COUNT('Diário 4º PA'!$A$4:$A$2224)+COUNT('Diário 5º PA'!$A$4:$A$5221)+ROW()-3)</f>
        <v>7871</v>
      </c>
      <c r="B1620" s="641">
        <v>44909</v>
      </c>
      <c r="C1620" s="638">
        <v>44896</v>
      </c>
      <c r="D1620" s="633" t="s">
        <v>115</v>
      </c>
      <c r="E1620" s="633" t="s">
        <v>342</v>
      </c>
      <c r="F1620" s="639">
        <v>120</v>
      </c>
      <c r="G1620" s="633" t="s">
        <v>9566</v>
      </c>
      <c r="H1620" s="627" t="s">
        <v>139</v>
      </c>
      <c r="I1620" s="627" t="s">
        <v>2797</v>
      </c>
      <c r="J1620" s="634" t="s">
        <v>5990</v>
      </c>
      <c r="K1620" s="635" t="s">
        <v>1531</v>
      </c>
      <c r="L1620" s="635">
        <v>352583202</v>
      </c>
      <c r="M1620" s="659">
        <v>44909</v>
      </c>
      <c r="N1620" s="630">
        <f t="shared" si="81"/>
        <v>12</v>
      </c>
      <c r="O1620" s="630">
        <f t="shared" si="82"/>
        <v>12</v>
      </c>
      <c r="P1620" s="631" t="str">
        <f t="shared" si="83"/>
        <v>Gastos_Gerais</v>
      </c>
    </row>
    <row r="1621" spans="1:16" ht="24" hidden="1" x14ac:dyDescent="0.2">
      <c r="A1621" s="622">
        <f>IF(B1621="","",COUNT('Diário 3º PA'!$A$4:$A$4242)+COUNT('Diário 4º PA'!$A$4:$A$2224)+COUNT('Diário 5º PA'!$A$4:$A$5221)+ROW()-3)</f>
        <v>7872</v>
      </c>
      <c r="B1621" s="641">
        <v>44909</v>
      </c>
      <c r="C1621" s="638">
        <v>44896</v>
      </c>
      <c r="D1621" s="633" t="s">
        <v>115</v>
      </c>
      <c r="E1621" s="633" t="s">
        <v>342</v>
      </c>
      <c r="F1621" s="639">
        <v>120</v>
      </c>
      <c r="G1621" s="633" t="s">
        <v>9284</v>
      </c>
      <c r="H1621" s="627" t="s">
        <v>131</v>
      </c>
      <c r="I1621" s="627" t="s">
        <v>9567</v>
      </c>
      <c r="J1621" s="634" t="s">
        <v>5990</v>
      </c>
      <c r="K1621" s="635" t="s">
        <v>1531</v>
      </c>
      <c r="L1621" s="635">
        <v>352583202</v>
      </c>
      <c r="M1621" s="659">
        <v>44909</v>
      </c>
      <c r="N1621" s="630">
        <f t="shared" si="81"/>
        <v>12</v>
      </c>
      <c r="O1621" s="630">
        <f t="shared" si="82"/>
        <v>12</v>
      </c>
      <c r="P1621" s="631" t="str">
        <f t="shared" si="83"/>
        <v>Gastos_Gerais</v>
      </c>
    </row>
    <row r="1622" spans="1:16" ht="36" hidden="1" x14ac:dyDescent="0.2">
      <c r="A1622" s="622">
        <f>IF(B1622="","",COUNT('Diário 3º PA'!$A$4:$A$4242)+COUNT('Diário 4º PA'!$A$4:$A$2224)+COUNT('Diário 5º PA'!$A$4:$A$5221)+ROW()-3)</f>
        <v>7873</v>
      </c>
      <c r="B1622" s="641">
        <v>44909</v>
      </c>
      <c r="C1622" s="638">
        <v>44896</v>
      </c>
      <c r="D1622" s="633" t="s">
        <v>115</v>
      </c>
      <c r="E1622" s="633" t="s">
        <v>342</v>
      </c>
      <c r="F1622" s="639">
        <v>120</v>
      </c>
      <c r="G1622" s="633" t="s">
        <v>9568</v>
      </c>
      <c r="H1622" s="627" t="s">
        <v>130</v>
      </c>
      <c r="I1622" s="627" t="s">
        <v>6461</v>
      </c>
      <c r="J1622" s="634" t="s">
        <v>5990</v>
      </c>
      <c r="K1622" s="635" t="s">
        <v>1531</v>
      </c>
      <c r="L1622" s="635">
        <v>352583202</v>
      </c>
      <c r="M1622" s="659">
        <v>44909</v>
      </c>
      <c r="N1622" s="630">
        <f t="shared" si="81"/>
        <v>12</v>
      </c>
      <c r="O1622" s="630">
        <f t="shared" si="82"/>
        <v>12</v>
      </c>
      <c r="P1622" s="631" t="str">
        <f t="shared" si="83"/>
        <v>Gastos_Gerais</v>
      </c>
    </row>
    <row r="1623" spans="1:16" ht="36" hidden="1" x14ac:dyDescent="0.2">
      <c r="A1623" s="622">
        <f>IF(B1623="","",COUNT('Diário 3º PA'!$A$4:$A$4242)+COUNT('Diário 4º PA'!$A$4:$A$2224)+COUNT('Diário 5º PA'!$A$4:$A$5221)+ROW()-3)</f>
        <v>7874</v>
      </c>
      <c r="B1623" s="641">
        <v>44909</v>
      </c>
      <c r="C1623" s="638">
        <v>44896</v>
      </c>
      <c r="D1623" s="633" t="s">
        <v>115</v>
      </c>
      <c r="E1623" s="633" t="s">
        <v>342</v>
      </c>
      <c r="F1623" s="639">
        <v>120</v>
      </c>
      <c r="G1623" s="633" t="s">
        <v>9569</v>
      </c>
      <c r="H1623" s="627" t="s">
        <v>130</v>
      </c>
      <c r="I1623" s="627" t="s">
        <v>9570</v>
      </c>
      <c r="J1623" s="634" t="s">
        <v>5990</v>
      </c>
      <c r="K1623" s="635" t="s">
        <v>1531</v>
      </c>
      <c r="L1623" s="635">
        <v>352583202</v>
      </c>
      <c r="M1623" s="659">
        <v>44909</v>
      </c>
      <c r="N1623" s="630">
        <f t="shared" si="81"/>
        <v>12</v>
      </c>
      <c r="O1623" s="630">
        <f t="shared" si="82"/>
        <v>12</v>
      </c>
      <c r="P1623" s="631" t="str">
        <f t="shared" si="83"/>
        <v>Gastos_Gerais</v>
      </c>
    </row>
    <row r="1624" spans="1:16" ht="24" hidden="1" x14ac:dyDescent="0.2">
      <c r="A1624" s="622">
        <f>IF(B1624="","",COUNT('Diário 3º PA'!$A$4:$A$4242)+COUNT('Diário 4º PA'!$A$4:$A$2224)+COUNT('Diário 5º PA'!$A$4:$A$5221)+ROW()-3)</f>
        <v>7875</v>
      </c>
      <c r="B1624" s="641">
        <v>44909</v>
      </c>
      <c r="C1624" s="638">
        <v>44896</v>
      </c>
      <c r="D1624" s="633" t="s">
        <v>115</v>
      </c>
      <c r="E1624" s="633" t="s">
        <v>342</v>
      </c>
      <c r="F1624" s="639">
        <v>120</v>
      </c>
      <c r="G1624" s="633" t="s">
        <v>9571</v>
      </c>
      <c r="H1624" s="627" t="s">
        <v>139</v>
      </c>
      <c r="I1624" s="627" t="s">
        <v>8315</v>
      </c>
      <c r="J1624" s="634" t="s">
        <v>5990</v>
      </c>
      <c r="K1624" s="635" t="s">
        <v>1531</v>
      </c>
      <c r="L1624" s="635">
        <v>352583202</v>
      </c>
      <c r="M1624" s="659">
        <v>44909</v>
      </c>
      <c r="N1624" s="630">
        <f t="shared" si="81"/>
        <v>12</v>
      </c>
      <c r="O1624" s="630">
        <f t="shared" si="82"/>
        <v>12</v>
      </c>
      <c r="P1624" s="631" t="str">
        <f t="shared" si="83"/>
        <v>Gastos_Gerais</v>
      </c>
    </row>
    <row r="1625" spans="1:16" ht="48" hidden="1" x14ac:dyDescent="0.2">
      <c r="A1625" s="622">
        <f>IF(B1625="","",COUNT('Diário 3º PA'!$A$4:$A$4242)+COUNT('Diário 4º PA'!$A$4:$A$2224)+COUNT('Diário 5º PA'!$A$4:$A$5221)+ROW()-3)</f>
        <v>7876</v>
      </c>
      <c r="B1625" s="641">
        <v>44909</v>
      </c>
      <c r="C1625" s="638">
        <v>44896</v>
      </c>
      <c r="D1625" s="633" t="s">
        <v>115</v>
      </c>
      <c r="E1625" s="633" t="s">
        <v>342</v>
      </c>
      <c r="F1625" s="639">
        <v>180</v>
      </c>
      <c r="G1625" s="633" t="s">
        <v>9572</v>
      </c>
      <c r="H1625" s="627" t="s">
        <v>136</v>
      </c>
      <c r="I1625" s="627" t="s">
        <v>9177</v>
      </c>
      <c r="J1625" s="634" t="s">
        <v>5990</v>
      </c>
      <c r="K1625" s="635" t="s">
        <v>1531</v>
      </c>
      <c r="L1625" s="635">
        <v>352583202</v>
      </c>
      <c r="M1625" s="659">
        <v>44909</v>
      </c>
      <c r="N1625" s="630">
        <f t="shared" si="81"/>
        <v>12</v>
      </c>
      <c r="O1625" s="630">
        <f t="shared" si="82"/>
        <v>12</v>
      </c>
      <c r="P1625" s="631" t="str">
        <f t="shared" si="83"/>
        <v>Gastos_Gerais</v>
      </c>
    </row>
    <row r="1626" spans="1:16" ht="24" hidden="1" x14ac:dyDescent="0.2">
      <c r="A1626" s="622">
        <f>IF(B1626="","",COUNT('Diário 3º PA'!$A$4:$A$4242)+COUNT('Diário 4º PA'!$A$4:$A$2224)+COUNT('Diário 5º PA'!$A$4:$A$5221)+ROW()-3)</f>
        <v>7877</v>
      </c>
      <c r="B1626" s="641">
        <v>44909</v>
      </c>
      <c r="C1626" s="638">
        <v>44896</v>
      </c>
      <c r="D1626" s="633" t="s">
        <v>115</v>
      </c>
      <c r="E1626" s="633" t="s">
        <v>342</v>
      </c>
      <c r="F1626" s="639">
        <v>120</v>
      </c>
      <c r="G1626" s="633" t="s">
        <v>8590</v>
      </c>
      <c r="H1626" s="627" t="s">
        <v>139</v>
      </c>
      <c r="I1626" s="648" t="s">
        <v>8313</v>
      </c>
      <c r="J1626" s="634" t="s">
        <v>5990</v>
      </c>
      <c r="K1626" s="635" t="s">
        <v>1531</v>
      </c>
      <c r="L1626" s="635">
        <v>352583202</v>
      </c>
      <c r="M1626" s="659">
        <v>44909</v>
      </c>
      <c r="N1626" s="630">
        <f t="shared" si="81"/>
        <v>12</v>
      </c>
      <c r="O1626" s="630">
        <f t="shared" si="82"/>
        <v>12</v>
      </c>
      <c r="P1626" s="631" t="str">
        <f t="shared" si="83"/>
        <v>Gastos_Gerais</v>
      </c>
    </row>
    <row r="1627" spans="1:16" ht="36" hidden="1" x14ac:dyDescent="0.2">
      <c r="A1627" s="622">
        <f>IF(B1627="","",COUNT('Diário 3º PA'!$A$4:$A$4242)+COUNT('Diário 4º PA'!$A$4:$A$2224)+COUNT('Diário 5º PA'!$A$4:$A$5221)+ROW()-3)</f>
        <v>7878</v>
      </c>
      <c r="B1627" s="641">
        <v>44909</v>
      </c>
      <c r="C1627" s="638">
        <v>44896</v>
      </c>
      <c r="D1627" s="633" t="s">
        <v>115</v>
      </c>
      <c r="E1627" s="633" t="s">
        <v>342</v>
      </c>
      <c r="F1627" s="639">
        <v>120</v>
      </c>
      <c r="G1627" s="633" t="s">
        <v>9573</v>
      </c>
      <c r="H1627" s="627" t="s">
        <v>130</v>
      </c>
      <c r="I1627" s="627" t="s">
        <v>8557</v>
      </c>
      <c r="J1627" s="634" t="s">
        <v>5990</v>
      </c>
      <c r="K1627" s="635" t="s">
        <v>1531</v>
      </c>
      <c r="L1627" s="635">
        <v>352583202</v>
      </c>
      <c r="M1627" s="659">
        <v>44909</v>
      </c>
      <c r="N1627" s="630">
        <f t="shared" si="81"/>
        <v>12</v>
      </c>
      <c r="O1627" s="630">
        <f t="shared" si="82"/>
        <v>12</v>
      </c>
      <c r="P1627" s="631" t="str">
        <f t="shared" si="83"/>
        <v>Gastos_Gerais</v>
      </c>
    </row>
    <row r="1628" spans="1:16" ht="24" hidden="1" x14ac:dyDescent="0.2">
      <c r="A1628" s="622">
        <f>IF(B1628="","",COUNT('Diário 3º PA'!$A$4:$A$4242)+COUNT('Diário 4º PA'!$A$4:$A$2224)+COUNT('Diário 5º PA'!$A$4:$A$5221)+ROW()-3)</f>
        <v>7879</v>
      </c>
      <c r="B1628" s="641">
        <v>44909</v>
      </c>
      <c r="C1628" s="638">
        <v>44896</v>
      </c>
      <c r="D1628" s="633" t="s">
        <v>115</v>
      </c>
      <c r="E1628" s="633" t="s">
        <v>342</v>
      </c>
      <c r="F1628" s="639">
        <v>120</v>
      </c>
      <c r="G1628" s="633" t="s">
        <v>9574</v>
      </c>
      <c r="H1628" s="627" t="s">
        <v>131</v>
      </c>
      <c r="I1628" s="627" t="s">
        <v>9575</v>
      </c>
      <c r="J1628" s="634" t="s">
        <v>5990</v>
      </c>
      <c r="K1628" s="635" t="s">
        <v>1531</v>
      </c>
      <c r="L1628" s="635">
        <v>352583202</v>
      </c>
      <c r="M1628" s="659">
        <v>44909</v>
      </c>
      <c r="N1628" s="630">
        <f t="shared" si="81"/>
        <v>12</v>
      </c>
      <c r="O1628" s="630">
        <f t="shared" si="82"/>
        <v>12</v>
      </c>
      <c r="P1628" s="631" t="str">
        <f t="shared" si="83"/>
        <v>Gastos_Gerais</v>
      </c>
    </row>
    <row r="1629" spans="1:16" ht="24" hidden="1" x14ac:dyDescent="0.2">
      <c r="A1629" s="622">
        <f>IF(B1629="","",COUNT('Diário 3º PA'!$A$4:$A$4242)+COUNT('Diário 4º PA'!$A$4:$A$2224)+COUNT('Diário 5º PA'!$A$4:$A$5221)+ROW()-3)</f>
        <v>7880</v>
      </c>
      <c r="B1629" s="641">
        <v>44909</v>
      </c>
      <c r="C1629" s="638">
        <v>44896</v>
      </c>
      <c r="D1629" s="626" t="s">
        <v>104</v>
      </c>
      <c r="E1629" s="626" t="s">
        <v>187</v>
      </c>
      <c r="F1629" s="639">
        <v>2776.45</v>
      </c>
      <c r="G1629" s="626" t="s">
        <v>1019</v>
      </c>
      <c r="H1629" s="627" t="s">
        <v>136</v>
      </c>
      <c r="I1629" s="627" t="s">
        <v>9576</v>
      </c>
      <c r="J1629" s="634" t="s">
        <v>5990</v>
      </c>
      <c r="K1629" s="635" t="s">
        <v>1531</v>
      </c>
      <c r="L1629" s="635">
        <v>352583202</v>
      </c>
      <c r="M1629" s="659">
        <v>44909</v>
      </c>
      <c r="N1629" s="630">
        <f t="shared" si="81"/>
        <v>12</v>
      </c>
      <c r="O1629" s="630">
        <f t="shared" si="82"/>
        <v>12</v>
      </c>
      <c r="P1629" s="631" t="str">
        <f t="shared" si="83"/>
        <v>Gastos_com_Pessoal</v>
      </c>
    </row>
    <row r="1630" spans="1:16" ht="24" hidden="1" x14ac:dyDescent="0.2">
      <c r="A1630" s="622">
        <f>IF(B1630="","",COUNT('Diário 3º PA'!$A$4:$A$4242)+COUNT('Diário 4º PA'!$A$4:$A$2224)+COUNT('Diário 5º PA'!$A$4:$A$5221)+ROW()-3)</f>
        <v>7881</v>
      </c>
      <c r="B1630" s="641">
        <v>44909</v>
      </c>
      <c r="C1630" s="638">
        <v>44896</v>
      </c>
      <c r="D1630" s="626" t="s">
        <v>104</v>
      </c>
      <c r="E1630" s="626" t="s">
        <v>189</v>
      </c>
      <c r="F1630" s="639">
        <v>5210.62</v>
      </c>
      <c r="G1630" s="626" t="s">
        <v>915</v>
      </c>
      <c r="H1630" s="627" t="s">
        <v>136</v>
      </c>
      <c r="I1630" s="627" t="s">
        <v>9576</v>
      </c>
      <c r="J1630" s="634" t="s">
        <v>5990</v>
      </c>
      <c r="K1630" s="635" t="s">
        <v>1531</v>
      </c>
      <c r="L1630" s="635">
        <v>352583202</v>
      </c>
      <c r="M1630" s="659">
        <v>44909</v>
      </c>
      <c r="N1630" s="630">
        <f t="shared" si="81"/>
        <v>12</v>
      </c>
      <c r="O1630" s="630">
        <f t="shared" si="82"/>
        <v>12</v>
      </c>
      <c r="P1630" s="631" t="str">
        <f t="shared" si="83"/>
        <v>Gastos_com_Pessoal</v>
      </c>
    </row>
    <row r="1631" spans="1:16" ht="24" hidden="1" x14ac:dyDescent="0.2">
      <c r="A1631" s="622">
        <f>IF(B1631="","",COUNT('Diário 3º PA'!$A$4:$A$4242)+COUNT('Diário 4º PA'!$A$4:$A$2224)+COUNT('Diário 5º PA'!$A$4:$A$5221)+ROW()-3)</f>
        <v>7882</v>
      </c>
      <c r="B1631" s="641">
        <v>44909</v>
      </c>
      <c r="C1631" s="638">
        <v>44896</v>
      </c>
      <c r="D1631" s="626" t="s">
        <v>104</v>
      </c>
      <c r="E1631" s="626" t="s">
        <v>191</v>
      </c>
      <c r="F1631" s="639">
        <v>1736.87</v>
      </c>
      <c r="G1631" s="626" t="s">
        <v>918</v>
      </c>
      <c r="H1631" s="627" t="s">
        <v>136</v>
      </c>
      <c r="I1631" s="627" t="s">
        <v>9576</v>
      </c>
      <c r="J1631" s="634" t="s">
        <v>5990</v>
      </c>
      <c r="K1631" s="635" t="s">
        <v>1531</v>
      </c>
      <c r="L1631" s="635">
        <v>352583202</v>
      </c>
      <c r="M1631" s="659">
        <v>44909</v>
      </c>
      <c r="N1631" s="630">
        <f t="shared" si="81"/>
        <v>12</v>
      </c>
      <c r="O1631" s="630">
        <f t="shared" si="82"/>
        <v>12</v>
      </c>
      <c r="P1631" s="631" t="str">
        <f t="shared" si="83"/>
        <v>Gastos_com_Pessoal</v>
      </c>
    </row>
    <row r="1632" spans="1:16" ht="36" hidden="1" x14ac:dyDescent="0.2">
      <c r="A1632" s="622">
        <f>IF(B1632="","",COUNT('Diário 3º PA'!$A$4:$A$4242)+COUNT('Diário 4º PA'!$A$4:$A$2224)+COUNT('Diário 5º PA'!$A$4:$A$5221)+ROW()-3)</f>
        <v>7883</v>
      </c>
      <c r="B1632" s="641">
        <v>44909</v>
      </c>
      <c r="C1632" s="638">
        <v>44896</v>
      </c>
      <c r="D1632" s="626" t="s">
        <v>104</v>
      </c>
      <c r="E1632" s="626" t="s">
        <v>193</v>
      </c>
      <c r="F1632" s="639">
        <v>1793.13</v>
      </c>
      <c r="G1632" s="626" t="s">
        <v>919</v>
      </c>
      <c r="H1632" s="627" t="s">
        <v>136</v>
      </c>
      <c r="I1632" s="627" t="s">
        <v>9576</v>
      </c>
      <c r="J1632" s="634" t="s">
        <v>5990</v>
      </c>
      <c r="K1632" s="635" t="s">
        <v>1531</v>
      </c>
      <c r="L1632" s="635">
        <v>352583202</v>
      </c>
      <c r="M1632" s="659">
        <v>44909</v>
      </c>
      <c r="N1632" s="630">
        <f t="shared" si="81"/>
        <v>12</v>
      </c>
      <c r="O1632" s="630">
        <f t="shared" si="82"/>
        <v>12</v>
      </c>
      <c r="P1632" s="631" t="str">
        <f t="shared" si="83"/>
        <v>Gastos_com_Pessoal</v>
      </c>
    </row>
    <row r="1633" spans="1:16" ht="24" hidden="1" x14ac:dyDescent="0.2">
      <c r="A1633" s="622">
        <f>IF(B1633="","",COUNT('Diário 3º PA'!$A$4:$A$4242)+COUNT('Diário 4º PA'!$A$4:$A$2224)+COUNT('Diário 5º PA'!$A$4:$A$5221)+ROW()-3)</f>
        <v>7884</v>
      </c>
      <c r="B1633" s="641">
        <v>44909</v>
      </c>
      <c r="C1633" s="638">
        <v>44896</v>
      </c>
      <c r="D1633" s="626" t="s">
        <v>104</v>
      </c>
      <c r="E1633" s="626" t="s">
        <v>187</v>
      </c>
      <c r="F1633" s="639">
        <v>1630.51</v>
      </c>
      <c r="G1633" s="626" t="s">
        <v>1019</v>
      </c>
      <c r="H1633" s="627" t="s">
        <v>135</v>
      </c>
      <c r="I1633" s="627" t="s">
        <v>6784</v>
      </c>
      <c r="J1633" s="634" t="s">
        <v>5990</v>
      </c>
      <c r="K1633" s="635" t="s">
        <v>1531</v>
      </c>
      <c r="L1633" s="635">
        <v>352583202</v>
      </c>
      <c r="M1633" s="659">
        <v>44909</v>
      </c>
      <c r="N1633" s="630">
        <f t="shared" si="81"/>
        <v>12</v>
      </c>
      <c r="O1633" s="630">
        <f t="shared" si="82"/>
        <v>12</v>
      </c>
      <c r="P1633" s="631" t="str">
        <f t="shared" si="83"/>
        <v>Gastos_com_Pessoal</v>
      </c>
    </row>
    <row r="1634" spans="1:16" ht="24" hidden="1" x14ac:dyDescent="0.2">
      <c r="A1634" s="622">
        <f>IF(B1634="","",COUNT('Diário 3º PA'!$A$4:$A$4242)+COUNT('Diário 4º PA'!$A$4:$A$2224)+COUNT('Diário 5º PA'!$A$4:$A$5221)+ROW()-3)</f>
        <v>7885</v>
      </c>
      <c r="B1634" s="641">
        <v>44909</v>
      </c>
      <c r="C1634" s="638">
        <v>44896</v>
      </c>
      <c r="D1634" s="626" t="s">
        <v>104</v>
      </c>
      <c r="E1634" s="626" t="s">
        <v>189</v>
      </c>
      <c r="F1634" s="639">
        <v>1222.8800000000001</v>
      </c>
      <c r="G1634" s="626" t="s">
        <v>915</v>
      </c>
      <c r="H1634" s="627" t="s">
        <v>135</v>
      </c>
      <c r="I1634" s="627" t="s">
        <v>6784</v>
      </c>
      <c r="J1634" s="634" t="s">
        <v>5990</v>
      </c>
      <c r="K1634" s="635" t="s">
        <v>1531</v>
      </c>
      <c r="L1634" s="635">
        <v>352583202</v>
      </c>
      <c r="M1634" s="659">
        <v>44909</v>
      </c>
      <c r="N1634" s="630">
        <f t="shared" si="81"/>
        <v>12</v>
      </c>
      <c r="O1634" s="630">
        <f t="shared" si="82"/>
        <v>12</v>
      </c>
      <c r="P1634" s="631" t="str">
        <f t="shared" si="83"/>
        <v>Gastos_com_Pessoal</v>
      </c>
    </row>
    <row r="1635" spans="1:16" ht="24" hidden="1" x14ac:dyDescent="0.2">
      <c r="A1635" s="622">
        <f>IF(B1635="","",COUNT('Diário 3º PA'!$A$4:$A$4242)+COUNT('Diário 4º PA'!$A$4:$A$2224)+COUNT('Diário 5º PA'!$A$4:$A$5221)+ROW()-3)</f>
        <v>7886</v>
      </c>
      <c r="B1635" s="641">
        <v>44909</v>
      </c>
      <c r="C1635" s="638">
        <v>44896</v>
      </c>
      <c r="D1635" s="626" t="s">
        <v>104</v>
      </c>
      <c r="E1635" s="626" t="s">
        <v>191</v>
      </c>
      <c r="F1635" s="639">
        <v>407.62</v>
      </c>
      <c r="G1635" s="626" t="s">
        <v>918</v>
      </c>
      <c r="H1635" s="627" t="s">
        <v>135</v>
      </c>
      <c r="I1635" s="627" t="s">
        <v>6784</v>
      </c>
      <c r="J1635" s="634" t="s">
        <v>5990</v>
      </c>
      <c r="K1635" s="635" t="s">
        <v>1531</v>
      </c>
      <c r="L1635" s="635">
        <v>352583202</v>
      </c>
      <c r="M1635" s="659">
        <v>44909</v>
      </c>
      <c r="N1635" s="630">
        <f t="shared" si="81"/>
        <v>12</v>
      </c>
      <c r="O1635" s="630">
        <f t="shared" si="82"/>
        <v>12</v>
      </c>
      <c r="P1635" s="631" t="str">
        <f t="shared" si="83"/>
        <v>Gastos_com_Pessoal</v>
      </c>
    </row>
    <row r="1636" spans="1:16" ht="36" hidden="1" x14ac:dyDescent="0.2">
      <c r="A1636" s="622">
        <f>IF(B1636="","",COUNT('Diário 3º PA'!$A$4:$A$4242)+COUNT('Diário 4º PA'!$A$4:$A$2224)+COUNT('Diário 5º PA'!$A$4:$A$5221)+ROW()-3)</f>
        <v>7887</v>
      </c>
      <c r="B1636" s="641">
        <v>44909</v>
      </c>
      <c r="C1636" s="638">
        <v>44896</v>
      </c>
      <c r="D1636" s="626" t="s">
        <v>104</v>
      </c>
      <c r="E1636" s="626" t="s">
        <v>193</v>
      </c>
      <c r="F1636" s="639">
        <v>926.17</v>
      </c>
      <c r="G1636" s="626" t="s">
        <v>919</v>
      </c>
      <c r="H1636" s="627" t="s">
        <v>135</v>
      </c>
      <c r="I1636" s="627" t="s">
        <v>6784</v>
      </c>
      <c r="J1636" s="634" t="s">
        <v>5990</v>
      </c>
      <c r="K1636" s="635" t="s">
        <v>1531</v>
      </c>
      <c r="L1636" s="635">
        <v>352583202</v>
      </c>
      <c r="M1636" s="659">
        <v>44909</v>
      </c>
      <c r="N1636" s="630">
        <f t="shared" si="81"/>
        <v>12</v>
      </c>
      <c r="O1636" s="630">
        <f t="shared" si="82"/>
        <v>12</v>
      </c>
      <c r="P1636" s="631" t="str">
        <f t="shared" si="83"/>
        <v>Gastos_com_Pessoal</v>
      </c>
    </row>
    <row r="1637" spans="1:16" ht="24" hidden="1" x14ac:dyDescent="0.2">
      <c r="A1637" s="622">
        <f>IF(B1637="","",COUNT('Diário 3º PA'!$A$4:$A$4242)+COUNT('Diário 4º PA'!$A$4:$A$2224)+COUNT('Diário 5º PA'!$A$4:$A$5221)+ROW()-3)</f>
        <v>7888</v>
      </c>
      <c r="B1637" s="641">
        <v>44909</v>
      </c>
      <c r="C1637" s="638">
        <v>44896</v>
      </c>
      <c r="D1637" s="626" t="s">
        <v>104</v>
      </c>
      <c r="E1637" s="626" t="s">
        <v>187</v>
      </c>
      <c r="F1637" s="639">
        <v>2930.35</v>
      </c>
      <c r="G1637" s="626" t="s">
        <v>1019</v>
      </c>
      <c r="H1637" s="627" t="s">
        <v>132</v>
      </c>
      <c r="I1637" s="627" t="s">
        <v>1476</v>
      </c>
      <c r="J1637" s="634" t="s">
        <v>5990</v>
      </c>
      <c r="K1637" s="635" t="s">
        <v>1531</v>
      </c>
      <c r="L1637" s="635">
        <v>352583202</v>
      </c>
      <c r="M1637" s="659">
        <v>44909</v>
      </c>
      <c r="N1637" s="630">
        <f t="shared" si="81"/>
        <v>12</v>
      </c>
      <c r="O1637" s="630">
        <f t="shared" si="82"/>
        <v>12</v>
      </c>
      <c r="P1637" s="631" t="str">
        <f t="shared" si="83"/>
        <v>Gastos_com_Pessoal</v>
      </c>
    </row>
    <row r="1638" spans="1:16" ht="24" hidden="1" x14ac:dyDescent="0.2">
      <c r="A1638" s="622">
        <f>IF(B1638="","",COUNT('Diário 3º PA'!$A$4:$A$4242)+COUNT('Diário 4º PA'!$A$4:$A$2224)+COUNT('Diário 5º PA'!$A$4:$A$5221)+ROW()-3)</f>
        <v>7889</v>
      </c>
      <c r="B1638" s="641">
        <v>44909</v>
      </c>
      <c r="C1638" s="638">
        <v>44896</v>
      </c>
      <c r="D1638" s="626" t="s">
        <v>104</v>
      </c>
      <c r="E1638" s="626" t="s">
        <v>189</v>
      </c>
      <c r="F1638" s="639">
        <v>2673.91</v>
      </c>
      <c r="G1638" s="626" t="s">
        <v>915</v>
      </c>
      <c r="H1638" s="627" t="s">
        <v>132</v>
      </c>
      <c r="I1638" s="627" t="s">
        <v>1476</v>
      </c>
      <c r="J1638" s="634" t="s">
        <v>5990</v>
      </c>
      <c r="K1638" s="635" t="s">
        <v>1531</v>
      </c>
      <c r="L1638" s="635">
        <v>352583202</v>
      </c>
      <c r="M1638" s="659">
        <v>44909</v>
      </c>
      <c r="N1638" s="630">
        <f t="shared" si="81"/>
        <v>12</v>
      </c>
      <c r="O1638" s="630">
        <f t="shared" si="82"/>
        <v>12</v>
      </c>
      <c r="P1638" s="631" t="str">
        <f t="shared" si="83"/>
        <v>Gastos_com_Pessoal</v>
      </c>
    </row>
    <row r="1639" spans="1:16" ht="24" hidden="1" x14ac:dyDescent="0.2">
      <c r="A1639" s="622">
        <f>IF(B1639="","",COUNT('Diário 3º PA'!$A$4:$A$4242)+COUNT('Diário 4º PA'!$A$4:$A$2224)+COUNT('Diário 5º PA'!$A$4:$A$5221)+ROW()-3)</f>
        <v>7890</v>
      </c>
      <c r="B1639" s="641">
        <v>44909</v>
      </c>
      <c r="C1639" s="638">
        <v>44896</v>
      </c>
      <c r="D1639" s="626" t="s">
        <v>104</v>
      </c>
      <c r="E1639" s="626" t="s">
        <v>191</v>
      </c>
      <c r="F1639" s="639">
        <v>891.3</v>
      </c>
      <c r="G1639" s="626" t="s">
        <v>918</v>
      </c>
      <c r="H1639" s="627" t="s">
        <v>132</v>
      </c>
      <c r="I1639" s="627" t="s">
        <v>1476</v>
      </c>
      <c r="J1639" s="634" t="s">
        <v>5990</v>
      </c>
      <c r="K1639" s="635" t="s">
        <v>1531</v>
      </c>
      <c r="L1639" s="635">
        <v>352583202</v>
      </c>
      <c r="M1639" s="659">
        <v>44909</v>
      </c>
      <c r="N1639" s="630">
        <f t="shared" si="81"/>
        <v>12</v>
      </c>
      <c r="O1639" s="630">
        <f t="shared" si="82"/>
        <v>12</v>
      </c>
      <c r="P1639" s="631" t="str">
        <f t="shared" si="83"/>
        <v>Gastos_com_Pessoal</v>
      </c>
    </row>
    <row r="1640" spans="1:16" ht="36" hidden="1" x14ac:dyDescent="0.2">
      <c r="A1640" s="622">
        <f>IF(B1640="","",COUNT('Diário 3º PA'!$A$4:$A$4242)+COUNT('Diário 4º PA'!$A$4:$A$2224)+COUNT('Diário 5º PA'!$A$4:$A$5221)+ROW()-3)</f>
        <v>7891</v>
      </c>
      <c r="B1640" s="641">
        <v>44909</v>
      </c>
      <c r="C1640" s="638">
        <v>44896</v>
      </c>
      <c r="D1640" s="626" t="s">
        <v>104</v>
      </c>
      <c r="E1640" s="626" t="s">
        <v>193</v>
      </c>
      <c r="F1640" s="639">
        <v>398.36</v>
      </c>
      <c r="G1640" s="626" t="s">
        <v>919</v>
      </c>
      <c r="H1640" s="627" t="s">
        <v>132</v>
      </c>
      <c r="I1640" s="627" t="s">
        <v>1476</v>
      </c>
      <c r="J1640" s="634" t="s">
        <v>5990</v>
      </c>
      <c r="K1640" s="635" t="s">
        <v>1531</v>
      </c>
      <c r="L1640" s="635">
        <v>352583202</v>
      </c>
      <c r="M1640" s="659">
        <v>44909</v>
      </c>
      <c r="N1640" s="630">
        <f t="shared" si="81"/>
        <v>12</v>
      </c>
      <c r="O1640" s="630">
        <f t="shared" si="82"/>
        <v>12</v>
      </c>
      <c r="P1640" s="631" t="str">
        <f t="shared" si="83"/>
        <v>Gastos_com_Pessoal</v>
      </c>
    </row>
    <row r="1641" spans="1:16" ht="24" hidden="1" x14ac:dyDescent="0.2">
      <c r="A1641" s="622">
        <f>IF(B1641="","",COUNT('Diário 3º PA'!$A$4:$A$4242)+COUNT('Diário 4º PA'!$A$4:$A$2224)+COUNT('Diário 5º PA'!$A$4:$A$5221)+ROW()-3)</f>
        <v>7892</v>
      </c>
      <c r="B1641" s="641">
        <v>44909</v>
      </c>
      <c r="C1641" s="638">
        <v>44896</v>
      </c>
      <c r="D1641" s="626" t="s">
        <v>104</v>
      </c>
      <c r="E1641" s="626" t="s">
        <v>187</v>
      </c>
      <c r="F1641" s="639">
        <v>2863.56</v>
      </c>
      <c r="G1641" s="626" t="s">
        <v>1019</v>
      </c>
      <c r="H1641" s="627" t="s">
        <v>136</v>
      </c>
      <c r="I1641" s="627" t="s">
        <v>9577</v>
      </c>
      <c r="J1641" s="634" t="s">
        <v>5990</v>
      </c>
      <c r="K1641" s="635" t="s">
        <v>1531</v>
      </c>
      <c r="L1641" s="635">
        <v>352583202</v>
      </c>
      <c r="M1641" s="659">
        <v>44909</v>
      </c>
      <c r="N1641" s="630">
        <f t="shared" si="81"/>
        <v>12</v>
      </c>
      <c r="O1641" s="630">
        <f t="shared" si="82"/>
        <v>12</v>
      </c>
      <c r="P1641" s="631" t="str">
        <f t="shared" si="83"/>
        <v>Gastos_com_Pessoal</v>
      </c>
    </row>
    <row r="1642" spans="1:16" ht="24" hidden="1" x14ac:dyDescent="0.2">
      <c r="A1642" s="622">
        <f>IF(B1642="","",COUNT('Diário 3º PA'!$A$4:$A$4242)+COUNT('Diário 4º PA'!$A$4:$A$2224)+COUNT('Diário 5º PA'!$A$4:$A$5221)+ROW()-3)</f>
        <v>7893</v>
      </c>
      <c r="B1642" s="641">
        <v>44909</v>
      </c>
      <c r="C1642" s="638">
        <v>44896</v>
      </c>
      <c r="D1642" s="626" t="s">
        <v>104</v>
      </c>
      <c r="E1642" s="626" t="s">
        <v>189</v>
      </c>
      <c r="F1642" s="639">
        <v>2386.3000000000002</v>
      </c>
      <c r="G1642" s="626" t="s">
        <v>915</v>
      </c>
      <c r="H1642" s="627" t="s">
        <v>136</v>
      </c>
      <c r="I1642" s="627" t="s">
        <v>9577</v>
      </c>
      <c r="J1642" s="634" t="s">
        <v>5990</v>
      </c>
      <c r="K1642" s="635" t="s">
        <v>1531</v>
      </c>
      <c r="L1642" s="635">
        <v>352583202</v>
      </c>
      <c r="M1642" s="659">
        <v>44909</v>
      </c>
      <c r="N1642" s="630">
        <f t="shared" si="81"/>
        <v>12</v>
      </c>
      <c r="O1642" s="630">
        <f t="shared" si="82"/>
        <v>12</v>
      </c>
      <c r="P1642" s="631" t="str">
        <f t="shared" si="83"/>
        <v>Gastos_com_Pessoal</v>
      </c>
    </row>
    <row r="1643" spans="1:16" ht="24" hidden="1" x14ac:dyDescent="0.2">
      <c r="A1643" s="622">
        <f>IF(B1643="","",COUNT('Diário 3º PA'!$A$4:$A$4242)+COUNT('Diário 4º PA'!$A$4:$A$2224)+COUNT('Diário 5º PA'!$A$4:$A$5221)+ROW()-3)</f>
        <v>7894</v>
      </c>
      <c r="B1643" s="641">
        <v>44909</v>
      </c>
      <c r="C1643" s="638">
        <v>44896</v>
      </c>
      <c r="D1643" s="626" t="s">
        <v>104</v>
      </c>
      <c r="E1643" s="626" t="s">
        <v>191</v>
      </c>
      <c r="F1643" s="639">
        <v>795.43</v>
      </c>
      <c r="G1643" s="626" t="s">
        <v>918</v>
      </c>
      <c r="H1643" s="627" t="s">
        <v>136</v>
      </c>
      <c r="I1643" s="627" t="s">
        <v>9577</v>
      </c>
      <c r="J1643" s="634" t="s">
        <v>5990</v>
      </c>
      <c r="K1643" s="635" t="s">
        <v>1531</v>
      </c>
      <c r="L1643" s="635">
        <v>352583202</v>
      </c>
      <c r="M1643" s="659">
        <v>44909</v>
      </c>
      <c r="N1643" s="630">
        <f t="shared" si="81"/>
        <v>12</v>
      </c>
      <c r="O1643" s="630">
        <f t="shared" si="82"/>
        <v>12</v>
      </c>
      <c r="P1643" s="631" t="str">
        <f t="shared" si="83"/>
        <v>Gastos_com_Pessoal</v>
      </c>
    </row>
    <row r="1644" spans="1:16" ht="36" hidden="1" x14ac:dyDescent="0.2">
      <c r="A1644" s="622">
        <f>IF(B1644="","",COUNT('Diário 3º PA'!$A$4:$A$4242)+COUNT('Diário 4º PA'!$A$4:$A$2224)+COUNT('Diário 5º PA'!$A$4:$A$5221)+ROW()-3)</f>
        <v>7895</v>
      </c>
      <c r="B1644" s="641">
        <v>44909</v>
      </c>
      <c r="C1644" s="638">
        <v>44896</v>
      </c>
      <c r="D1644" s="626" t="s">
        <v>104</v>
      </c>
      <c r="E1644" s="626" t="s">
        <v>193</v>
      </c>
      <c r="F1644" s="639">
        <v>2010.07</v>
      </c>
      <c r="G1644" s="626" t="s">
        <v>919</v>
      </c>
      <c r="H1644" s="627" t="s">
        <v>136</v>
      </c>
      <c r="I1644" s="627" t="s">
        <v>9577</v>
      </c>
      <c r="J1644" s="634" t="s">
        <v>5990</v>
      </c>
      <c r="K1644" s="635" t="s">
        <v>1531</v>
      </c>
      <c r="L1644" s="635">
        <v>352583202</v>
      </c>
      <c r="M1644" s="659">
        <v>44909</v>
      </c>
      <c r="N1644" s="630">
        <f t="shared" si="81"/>
        <v>12</v>
      </c>
      <c r="O1644" s="630">
        <f t="shared" si="82"/>
        <v>12</v>
      </c>
      <c r="P1644" s="631" t="str">
        <f t="shared" si="83"/>
        <v>Gastos_com_Pessoal</v>
      </c>
    </row>
    <row r="1645" spans="1:16" ht="24" hidden="1" x14ac:dyDescent="0.2">
      <c r="A1645" s="622">
        <f>IF(B1645="","",COUNT('Diário 3º PA'!$A$4:$A$4242)+COUNT('Diário 4º PA'!$A$4:$A$2224)+COUNT('Diário 5º PA'!$A$4:$A$5221)+ROW()-3)</f>
        <v>7896</v>
      </c>
      <c r="B1645" s="641">
        <v>44909</v>
      </c>
      <c r="C1645" s="638">
        <v>44896</v>
      </c>
      <c r="D1645" s="626" t="s">
        <v>104</v>
      </c>
      <c r="E1645" s="626" t="s">
        <v>187</v>
      </c>
      <c r="F1645" s="639">
        <v>3132.92</v>
      </c>
      <c r="G1645" s="626" t="s">
        <v>1019</v>
      </c>
      <c r="H1645" s="627" t="s">
        <v>139</v>
      </c>
      <c r="I1645" s="627" t="s">
        <v>9578</v>
      </c>
      <c r="J1645" s="634" t="s">
        <v>5990</v>
      </c>
      <c r="K1645" s="635" t="s">
        <v>1531</v>
      </c>
      <c r="L1645" s="635">
        <v>352583202</v>
      </c>
      <c r="M1645" s="659">
        <v>44909</v>
      </c>
      <c r="N1645" s="630">
        <f t="shared" si="81"/>
        <v>12</v>
      </c>
      <c r="O1645" s="630">
        <f t="shared" si="82"/>
        <v>12</v>
      </c>
      <c r="P1645" s="631" t="str">
        <f t="shared" si="83"/>
        <v>Gastos_com_Pessoal</v>
      </c>
    </row>
    <row r="1646" spans="1:16" ht="24" hidden="1" x14ac:dyDescent="0.2">
      <c r="A1646" s="622">
        <f>IF(B1646="","",COUNT('Diário 3º PA'!$A$4:$A$4242)+COUNT('Diário 4º PA'!$A$4:$A$2224)+COUNT('Diário 5º PA'!$A$4:$A$5221)+ROW()-3)</f>
        <v>7897</v>
      </c>
      <c r="B1646" s="641">
        <v>44909</v>
      </c>
      <c r="C1646" s="638">
        <v>44896</v>
      </c>
      <c r="D1646" s="626" t="s">
        <v>104</v>
      </c>
      <c r="E1646" s="626" t="s">
        <v>189</v>
      </c>
      <c r="F1646" s="639">
        <v>4101.6660000000002</v>
      </c>
      <c r="G1646" s="626" t="s">
        <v>915</v>
      </c>
      <c r="H1646" s="627" t="s">
        <v>139</v>
      </c>
      <c r="I1646" s="627" t="s">
        <v>9578</v>
      </c>
      <c r="J1646" s="634" t="s">
        <v>5990</v>
      </c>
      <c r="K1646" s="635" t="s">
        <v>1531</v>
      </c>
      <c r="L1646" s="635">
        <v>352583202</v>
      </c>
      <c r="M1646" s="659">
        <v>44909</v>
      </c>
      <c r="N1646" s="630">
        <f t="shared" si="81"/>
        <v>12</v>
      </c>
      <c r="O1646" s="630">
        <f t="shared" si="82"/>
        <v>12</v>
      </c>
      <c r="P1646" s="631" t="str">
        <f t="shared" si="83"/>
        <v>Gastos_com_Pessoal</v>
      </c>
    </row>
    <row r="1647" spans="1:16" ht="24" hidden="1" x14ac:dyDescent="0.2">
      <c r="A1647" s="622">
        <f>IF(B1647="","",COUNT('Diário 3º PA'!$A$4:$A$4242)+COUNT('Diário 4º PA'!$A$4:$A$2224)+COUNT('Diário 5º PA'!$A$4:$A$5221)+ROW()-3)</f>
        <v>7898</v>
      </c>
      <c r="B1647" s="641">
        <v>44909</v>
      </c>
      <c r="C1647" s="638">
        <v>44896</v>
      </c>
      <c r="D1647" s="626" t="s">
        <v>104</v>
      </c>
      <c r="E1647" s="626" t="s">
        <v>191</v>
      </c>
      <c r="F1647" s="639">
        <v>1367.23</v>
      </c>
      <c r="G1647" s="626" t="s">
        <v>918</v>
      </c>
      <c r="H1647" s="627" t="s">
        <v>139</v>
      </c>
      <c r="I1647" s="627" t="s">
        <v>9578</v>
      </c>
      <c r="J1647" s="634" t="s">
        <v>5990</v>
      </c>
      <c r="K1647" s="635" t="s">
        <v>1531</v>
      </c>
      <c r="L1647" s="635">
        <v>352583202</v>
      </c>
      <c r="M1647" s="659">
        <v>44909</v>
      </c>
      <c r="N1647" s="630">
        <f t="shared" si="81"/>
        <v>12</v>
      </c>
      <c r="O1647" s="630">
        <f t="shared" si="82"/>
        <v>12</v>
      </c>
      <c r="P1647" s="631" t="str">
        <f t="shared" si="83"/>
        <v>Gastos_com_Pessoal</v>
      </c>
    </row>
    <row r="1648" spans="1:16" ht="36" hidden="1" x14ac:dyDescent="0.2">
      <c r="A1648" s="622">
        <f>IF(B1648="","",COUNT('Diário 3º PA'!$A$4:$A$4242)+COUNT('Diário 4º PA'!$A$4:$A$2224)+COUNT('Diário 5º PA'!$A$4:$A$5221)+ROW()-3)</f>
        <v>7899</v>
      </c>
      <c r="B1648" s="641">
        <v>44909</v>
      </c>
      <c r="C1648" s="638">
        <v>44896</v>
      </c>
      <c r="D1648" s="626" t="s">
        <v>104</v>
      </c>
      <c r="E1648" s="626" t="s">
        <v>193</v>
      </c>
      <c r="F1648" s="639">
        <v>2048.44</v>
      </c>
      <c r="G1648" s="626" t="s">
        <v>919</v>
      </c>
      <c r="H1648" s="627" t="s">
        <v>139</v>
      </c>
      <c r="I1648" s="627" t="s">
        <v>9578</v>
      </c>
      <c r="J1648" s="634" t="s">
        <v>5990</v>
      </c>
      <c r="K1648" s="635" t="s">
        <v>1531</v>
      </c>
      <c r="L1648" s="635">
        <v>352583202</v>
      </c>
      <c r="M1648" s="659">
        <v>44909</v>
      </c>
      <c r="N1648" s="630">
        <f t="shared" si="81"/>
        <v>12</v>
      </c>
      <c r="O1648" s="630">
        <f t="shared" si="82"/>
        <v>12</v>
      </c>
      <c r="P1648" s="631" t="str">
        <f t="shared" si="83"/>
        <v>Gastos_com_Pessoal</v>
      </c>
    </row>
    <row r="1649" spans="1:16" ht="24" hidden="1" x14ac:dyDescent="0.2">
      <c r="A1649" s="622">
        <f>IF(B1649="","",COUNT('Diário 3º PA'!$A$4:$A$4242)+COUNT('Diário 4º PA'!$A$4:$A$2224)+COUNT('Diário 5º PA'!$A$4:$A$5221)+ROW()-3)</f>
        <v>7900</v>
      </c>
      <c r="B1649" s="641">
        <v>44909</v>
      </c>
      <c r="C1649" s="638">
        <v>44896</v>
      </c>
      <c r="D1649" s="626" t="s">
        <v>104</v>
      </c>
      <c r="E1649" s="626" t="s">
        <v>187</v>
      </c>
      <c r="F1649" s="639">
        <v>2823.32</v>
      </c>
      <c r="G1649" s="626" t="s">
        <v>1019</v>
      </c>
      <c r="H1649" s="627" t="s">
        <v>132</v>
      </c>
      <c r="I1649" s="627" t="s">
        <v>4772</v>
      </c>
      <c r="J1649" s="634" t="s">
        <v>5990</v>
      </c>
      <c r="K1649" s="635" t="s">
        <v>1531</v>
      </c>
      <c r="L1649" s="635">
        <v>352583202</v>
      </c>
      <c r="M1649" s="659">
        <v>44909</v>
      </c>
      <c r="N1649" s="630">
        <f t="shared" si="81"/>
        <v>12</v>
      </c>
      <c r="O1649" s="630">
        <f t="shared" si="82"/>
        <v>12</v>
      </c>
      <c r="P1649" s="631" t="str">
        <f t="shared" si="83"/>
        <v>Gastos_com_Pessoal</v>
      </c>
    </row>
    <row r="1650" spans="1:16" ht="24" hidden="1" x14ac:dyDescent="0.2">
      <c r="A1650" s="622">
        <f>IF(B1650="","",COUNT('Diário 3º PA'!$A$4:$A$4242)+COUNT('Diário 4º PA'!$A$4:$A$2224)+COUNT('Diário 5º PA'!$A$4:$A$5221)+ROW()-3)</f>
        <v>7901</v>
      </c>
      <c r="B1650" s="641">
        <v>44909</v>
      </c>
      <c r="C1650" s="638">
        <v>44896</v>
      </c>
      <c r="D1650" s="626" t="s">
        <v>104</v>
      </c>
      <c r="E1650" s="626" t="s">
        <v>189</v>
      </c>
      <c r="F1650" s="639">
        <v>3028.82</v>
      </c>
      <c r="G1650" s="626" t="s">
        <v>915</v>
      </c>
      <c r="H1650" s="627" t="s">
        <v>132</v>
      </c>
      <c r="I1650" s="627" t="s">
        <v>4772</v>
      </c>
      <c r="J1650" s="634" t="s">
        <v>5990</v>
      </c>
      <c r="K1650" s="635" t="s">
        <v>1531</v>
      </c>
      <c r="L1650" s="635">
        <v>352583202</v>
      </c>
      <c r="M1650" s="659">
        <v>44909</v>
      </c>
      <c r="N1650" s="630">
        <f t="shared" si="81"/>
        <v>12</v>
      </c>
      <c r="O1650" s="630">
        <f t="shared" si="82"/>
        <v>12</v>
      </c>
      <c r="P1650" s="631" t="str">
        <f t="shared" si="83"/>
        <v>Gastos_com_Pessoal</v>
      </c>
    </row>
    <row r="1651" spans="1:16" ht="24" hidden="1" x14ac:dyDescent="0.2">
      <c r="A1651" s="622">
        <f>IF(B1651="","",COUNT('Diário 3º PA'!$A$4:$A$4242)+COUNT('Diário 4º PA'!$A$4:$A$2224)+COUNT('Diário 5º PA'!$A$4:$A$5221)+ROW()-3)</f>
        <v>7902</v>
      </c>
      <c r="B1651" s="641">
        <v>44909</v>
      </c>
      <c r="C1651" s="638">
        <v>44896</v>
      </c>
      <c r="D1651" s="626" t="s">
        <v>104</v>
      </c>
      <c r="E1651" s="626" t="s">
        <v>191</v>
      </c>
      <c r="F1651" s="639">
        <v>1009.6</v>
      </c>
      <c r="G1651" s="626" t="s">
        <v>918</v>
      </c>
      <c r="H1651" s="627" t="s">
        <v>132</v>
      </c>
      <c r="I1651" s="627" t="s">
        <v>4772</v>
      </c>
      <c r="J1651" s="634" t="s">
        <v>5990</v>
      </c>
      <c r="K1651" s="635" t="s">
        <v>1531</v>
      </c>
      <c r="L1651" s="635">
        <v>352583202</v>
      </c>
      <c r="M1651" s="659">
        <v>44909</v>
      </c>
      <c r="N1651" s="630">
        <f t="shared" si="81"/>
        <v>12</v>
      </c>
      <c r="O1651" s="630">
        <f t="shared" si="82"/>
        <v>12</v>
      </c>
      <c r="P1651" s="631" t="str">
        <f t="shared" si="83"/>
        <v>Gastos_com_Pessoal</v>
      </c>
    </row>
    <row r="1652" spans="1:16" ht="36" hidden="1" x14ac:dyDescent="0.2">
      <c r="A1652" s="622">
        <f>IF(B1652="","",COUNT('Diário 3º PA'!$A$4:$A$4242)+COUNT('Diário 4º PA'!$A$4:$A$2224)+COUNT('Diário 5º PA'!$A$4:$A$5221)+ROW()-3)</f>
        <v>7903</v>
      </c>
      <c r="B1652" s="641">
        <v>44909</v>
      </c>
      <c r="C1652" s="638">
        <v>44896</v>
      </c>
      <c r="D1652" s="626" t="s">
        <v>104</v>
      </c>
      <c r="E1652" s="626" t="s">
        <v>193</v>
      </c>
      <c r="F1652" s="639">
        <v>1941.07</v>
      </c>
      <c r="G1652" s="626" t="s">
        <v>919</v>
      </c>
      <c r="H1652" s="627" t="s">
        <v>132</v>
      </c>
      <c r="I1652" s="627" t="s">
        <v>4772</v>
      </c>
      <c r="J1652" s="634" t="s">
        <v>5990</v>
      </c>
      <c r="K1652" s="635" t="s">
        <v>1531</v>
      </c>
      <c r="L1652" s="635">
        <v>352583202</v>
      </c>
      <c r="M1652" s="659">
        <v>44909</v>
      </c>
      <c r="N1652" s="630">
        <f t="shared" si="81"/>
        <v>12</v>
      </c>
      <c r="O1652" s="630">
        <f t="shared" si="82"/>
        <v>12</v>
      </c>
      <c r="P1652" s="631" t="str">
        <f t="shared" si="83"/>
        <v>Gastos_com_Pessoal</v>
      </c>
    </row>
    <row r="1653" spans="1:16" ht="24" hidden="1" x14ac:dyDescent="0.2">
      <c r="A1653" s="622">
        <f>IF(B1653="","",COUNT('Diário 3º PA'!$A$4:$A$4242)+COUNT('Diário 4º PA'!$A$4:$A$2224)+COUNT('Diário 5º PA'!$A$4:$A$5221)+ROW()-3)</f>
        <v>7904</v>
      </c>
      <c r="B1653" s="641">
        <v>44909</v>
      </c>
      <c r="C1653" s="638">
        <v>44896</v>
      </c>
      <c r="D1653" s="626" t="s">
        <v>104</v>
      </c>
      <c r="E1653" s="626" t="s">
        <v>187</v>
      </c>
      <c r="F1653" s="639">
        <v>1693.46</v>
      </c>
      <c r="G1653" s="626" t="s">
        <v>1019</v>
      </c>
      <c r="H1653" s="627" t="s">
        <v>132</v>
      </c>
      <c r="I1653" s="627" t="s">
        <v>9579</v>
      </c>
      <c r="J1653" s="634" t="s">
        <v>5990</v>
      </c>
      <c r="K1653" s="635" t="s">
        <v>1531</v>
      </c>
      <c r="L1653" s="635">
        <v>352583202</v>
      </c>
      <c r="M1653" s="659">
        <v>44909</v>
      </c>
      <c r="N1653" s="630">
        <f t="shared" si="81"/>
        <v>12</v>
      </c>
      <c r="O1653" s="630">
        <f t="shared" si="82"/>
        <v>12</v>
      </c>
      <c r="P1653" s="631" t="str">
        <f t="shared" si="83"/>
        <v>Gastos_com_Pessoal</v>
      </c>
    </row>
    <row r="1654" spans="1:16" ht="24" hidden="1" x14ac:dyDescent="0.2">
      <c r="A1654" s="622">
        <f>IF(B1654="","",COUNT('Diário 3º PA'!$A$4:$A$4242)+COUNT('Diário 4º PA'!$A$4:$A$2224)+COUNT('Diário 5º PA'!$A$4:$A$5221)+ROW()-3)</f>
        <v>7905</v>
      </c>
      <c r="B1654" s="641">
        <v>44909</v>
      </c>
      <c r="C1654" s="638">
        <v>44896</v>
      </c>
      <c r="D1654" s="626" t="s">
        <v>104</v>
      </c>
      <c r="E1654" s="626" t="s">
        <v>189</v>
      </c>
      <c r="F1654" s="639">
        <v>1230.73</v>
      </c>
      <c r="G1654" s="626" t="s">
        <v>915</v>
      </c>
      <c r="H1654" s="627" t="s">
        <v>132</v>
      </c>
      <c r="I1654" s="627" t="s">
        <v>9579</v>
      </c>
      <c r="J1654" s="634" t="s">
        <v>5990</v>
      </c>
      <c r="K1654" s="635" t="s">
        <v>1531</v>
      </c>
      <c r="L1654" s="635">
        <v>352583202</v>
      </c>
      <c r="M1654" s="659">
        <v>44909</v>
      </c>
      <c r="N1654" s="630">
        <f t="shared" si="81"/>
        <v>12</v>
      </c>
      <c r="O1654" s="630">
        <f t="shared" si="82"/>
        <v>12</v>
      </c>
      <c r="P1654" s="631" t="str">
        <f t="shared" si="83"/>
        <v>Gastos_com_Pessoal</v>
      </c>
    </row>
    <row r="1655" spans="1:16" ht="24" hidden="1" x14ac:dyDescent="0.2">
      <c r="A1655" s="622">
        <f>IF(B1655="","",COUNT('Diário 3º PA'!$A$4:$A$4242)+COUNT('Diário 4º PA'!$A$4:$A$2224)+COUNT('Diário 5º PA'!$A$4:$A$5221)+ROW()-3)</f>
        <v>7906</v>
      </c>
      <c r="B1655" s="641">
        <v>44909</v>
      </c>
      <c r="C1655" s="638">
        <v>44896</v>
      </c>
      <c r="D1655" s="626" t="s">
        <v>104</v>
      </c>
      <c r="E1655" s="626" t="s">
        <v>191</v>
      </c>
      <c r="F1655" s="639">
        <v>410.25</v>
      </c>
      <c r="G1655" s="626" t="s">
        <v>918</v>
      </c>
      <c r="H1655" s="627" t="s">
        <v>132</v>
      </c>
      <c r="I1655" s="627" t="s">
        <v>9579</v>
      </c>
      <c r="J1655" s="634" t="s">
        <v>5990</v>
      </c>
      <c r="K1655" s="635" t="s">
        <v>1531</v>
      </c>
      <c r="L1655" s="635">
        <v>352583202</v>
      </c>
      <c r="M1655" s="659">
        <v>44909</v>
      </c>
      <c r="N1655" s="630">
        <f t="shared" si="81"/>
        <v>12</v>
      </c>
      <c r="O1655" s="630">
        <f t="shared" si="82"/>
        <v>12</v>
      </c>
      <c r="P1655" s="631" t="str">
        <f t="shared" si="83"/>
        <v>Gastos_com_Pessoal</v>
      </c>
    </row>
    <row r="1656" spans="1:16" ht="36" hidden="1" x14ac:dyDescent="0.2">
      <c r="A1656" s="622">
        <f>IF(B1656="","",COUNT('Diário 3º PA'!$A$4:$A$4242)+COUNT('Diário 4º PA'!$A$4:$A$2224)+COUNT('Diário 5º PA'!$A$4:$A$5221)+ROW()-3)</f>
        <v>7907</v>
      </c>
      <c r="B1656" s="641">
        <v>44909</v>
      </c>
      <c r="C1656" s="638">
        <v>44896</v>
      </c>
      <c r="D1656" s="626" t="s">
        <v>104</v>
      </c>
      <c r="E1656" s="626" t="s">
        <v>193</v>
      </c>
      <c r="F1656" s="639">
        <v>989.15</v>
      </c>
      <c r="G1656" s="626" t="s">
        <v>919</v>
      </c>
      <c r="H1656" s="627" t="s">
        <v>132</v>
      </c>
      <c r="I1656" s="627" t="s">
        <v>9579</v>
      </c>
      <c r="J1656" s="634" t="s">
        <v>5990</v>
      </c>
      <c r="K1656" s="635" t="s">
        <v>1531</v>
      </c>
      <c r="L1656" s="635">
        <v>352583202</v>
      </c>
      <c r="M1656" s="659">
        <v>44909</v>
      </c>
      <c r="N1656" s="630">
        <f t="shared" si="81"/>
        <v>12</v>
      </c>
      <c r="O1656" s="630">
        <f t="shared" si="82"/>
        <v>12</v>
      </c>
      <c r="P1656" s="631" t="str">
        <f t="shared" si="83"/>
        <v>Gastos_com_Pessoal</v>
      </c>
    </row>
    <row r="1657" spans="1:16" ht="24" hidden="1" x14ac:dyDescent="0.2">
      <c r="A1657" s="622">
        <f>IF(B1657="","",COUNT('Diário 3º PA'!$A$4:$A$4242)+COUNT('Diário 4º PA'!$A$4:$A$2224)+COUNT('Diário 5º PA'!$A$4:$A$5221)+ROW()-3)</f>
        <v>7908</v>
      </c>
      <c r="B1657" s="641">
        <v>44909</v>
      </c>
      <c r="C1657" s="638">
        <v>44896</v>
      </c>
      <c r="D1657" s="626" t="s">
        <v>104</v>
      </c>
      <c r="E1657" s="626" t="s">
        <v>187</v>
      </c>
      <c r="F1657" s="639">
        <v>1307.45</v>
      </c>
      <c r="G1657" s="626" t="s">
        <v>1019</v>
      </c>
      <c r="H1657" s="627" t="s">
        <v>132</v>
      </c>
      <c r="I1657" s="627" t="s">
        <v>2466</v>
      </c>
      <c r="J1657" s="634" t="s">
        <v>5990</v>
      </c>
      <c r="K1657" s="635" t="s">
        <v>1531</v>
      </c>
      <c r="L1657" s="635">
        <v>352583202</v>
      </c>
      <c r="M1657" s="659">
        <v>44909</v>
      </c>
      <c r="N1657" s="630">
        <f t="shared" si="81"/>
        <v>12</v>
      </c>
      <c r="O1657" s="630">
        <f t="shared" si="82"/>
        <v>12</v>
      </c>
      <c r="P1657" s="631" t="str">
        <f t="shared" si="83"/>
        <v>Gastos_com_Pessoal</v>
      </c>
    </row>
    <row r="1658" spans="1:16" ht="24" hidden="1" x14ac:dyDescent="0.2">
      <c r="A1658" s="622">
        <f>IF(B1658="","",COUNT('Diário 3º PA'!$A$4:$A$4242)+COUNT('Diário 4º PA'!$A$4:$A$2224)+COUNT('Diário 5º PA'!$A$4:$A$5221)+ROW()-3)</f>
        <v>7909</v>
      </c>
      <c r="B1658" s="641">
        <v>44909</v>
      </c>
      <c r="C1658" s="638">
        <v>44896</v>
      </c>
      <c r="D1658" s="626" t="s">
        <v>104</v>
      </c>
      <c r="E1658" s="626" t="s">
        <v>189</v>
      </c>
      <c r="F1658" s="639">
        <v>1198.4000000000001</v>
      </c>
      <c r="G1658" s="626" t="s">
        <v>915</v>
      </c>
      <c r="H1658" s="627" t="s">
        <v>132</v>
      </c>
      <c r="I1658" s="627" t="s">
        <v>2466</v>
      </c>
      <c r="J1658" s="634" t="s">
        <v>5990</v>
      </c>
      <c r="K1658" s="635" t="s">
        <v>1531</v>
      </c>
      <c r="L1658" s="635">
        <v>352583202</v>
      </c>
      <c r="M1658" s="659">
        <v>44909</v>
      </c>
      <c r="N1658" s="630">
        <f t="shared" si="81"/>
        <v>12</v>
      </c>
      <c r="O1658" s="630">
        <f t="shared" si="82"/>
        <v>12</v>
      </c>
      <c r="P1658" s="631" t="str">
        <f t="shared" si="83"/>
        <v>Gastos_com_Pessoal</v>
      </c>
    </row>
    <row r="1659" spans="1:16" ht="24" hidden="1" x14ac:dyDescent="0.2">
      <c r="A1659" s="622">
        <f>IF(B1659="","",COUNT('Diário 3º PA'!$A$4:$A$4242)+COUNT('Diário 4º PA'!$A$4:$A$2224)+COUNT('Diário 5º PA'!$A$4:$A$5221)+ROW()-3)</f>
        <v>7910</v>
      </c>
      <c r="B1659" s="641">
        <v>44909</v>
      </c>
      <c r="C1659" s="638">
        <v>44896</v>
      </c>
      <c r="D1659" s="626" t="s">
        <v>104</v>
      </c>
      <c r="E1659" s="626" t="s">
        <v>191</v>
      </c>
      <c r="F1659" s="639">
        <v>399.58</v>
      </c>
      <c r="G1659" s="626" t="s">
        <v>918</v>
      </c>
      <c r="H1659" s="627" t="s">
        <v>132</v>
      </c>
      <c r="I1659" s="627" t="s">
        <v>2466</v>
      </c>
      <c r="J1659" s="634" t="s">
        <v>5990</v>
      </c>
      <c r="K1659" s="635" t="s">
        <v>1531</v>
      </c>
      <c r="L1659" s="635">
        <v>352583202</v>
      </c>
      <c r="M1659" s="659">
        <v>44909</v>
      </c>
      <c r="N1659" s="630">
        <f t="shared" si="81"/>
        <v>12</v>
      </c>
      <c r="O1659" s="630">
        <f t="shared" si="82"/>
        <v>12</v>
      </c>
      <c r="P1659" s="631" t="str">
        <f t="shared" si="83"/>
        <v>Gastos_com_Pessoal</v>
      </c>
    </row>
    <row r="1660" spans="1:16" ht="36" hidden="1" x14ac:dyDescent="0.2">
      <c r="A1660" s="622">
        <f>IF(B1660="","",COUNT('Diário 3º PA'!$A$4:$A$4242)+COUNT('Diário 4º PA'!$A$4:$A$2224)+COUNT('Diário 5º PA'!$A$4:$A$5221)+ROW()-3)</f>
        <v>7911</v>
      </c>
      <c r="B1660" s="641">
        <v>44909</v>
      </c>
      <c r="C1660" s="638">
        <v>44896</v>
      </c>
      <c r="D1660" s="626" t="s">
        <v>104</v>
      </c>
      <c r="E1660" s="626" t="s">
        <v>193</v>
      </c>
      <c r="F1660" s="639">
        <v>886.87</v>
      </c>
      <c r="G1660" s="626" t="s">
        <v>919</v>
      </c>
      <c r="H1660" s="627" t="s">
        <v>132</v>
      </c>
      <c r="I1660" s="627" t="s">
        <v>2466</v>
      </c>
      <c r="J1660" s="634" t="s">
        <v>5990</v>
      </c>
      <c r="K1660" s="635" t="s">
        <v>1531</v>
      </c>
      <c r="L1660" s="635">
        <v>352583202</v>
      </c>
      <c r="M1660" s="659">
        <v>44909</v>
      </c>
      <c r="N1660" s="630">
        <f t="shared" si="81"/>
        <v>12</v>
      </c>
      <c r="O1660" s="630">
        <f t="shared" si="82"/>
        <v>12</v>
      </c>
      <c r="P1660" s="631" t="str">
        <f t="shared" si="83"/>
        <v>Gastos_com_Pessoal</v>
      </c>
    </row>
    <row r="1661" spans="1:16" ht="24" hidden="1" x14ac:dyDescent="0.2">
      <c r="A1661" s="622">
        <f>IF(B1661="","",COUNT('Diário 3º PA'!$A$4:$A$4242)+COUNT('Diário 4º PA'!$A$4:$A$2224)+COUNT('Diário 5º PA'!$A$4:$A$5221)+ROW()-3)</f>
        <v>7912</v>
      </c>
      <c r="B1661" s="641">
        <v>44909</v>
      </c>
      <c r="C1661" s="638">
        <v>44896</v>
      </c>
      <c r="D1661" s="633" t="s">
        <v>104</v>
      </c>
      <c r="E1661" s="626" t="s">
        <v>8186</v>
      </c>
      <c r="F1661" s="639">
        <v>2161.7600000000002</v>
      </c>
      <c r="G1661" s="626" t="s">
        <v>8187</v>
      </c>
      <c r="H1661" s="627" t="s">
        <v>139</v>
      </c>
      <c r="I1661" s="627" t="s">
        <v>9578</v>
      </c>
      <c r="J1661" s="628" t="s">
        <v>1016</v>
      </c>
      <c r="K1661" s="632" t="s">
        <v>1017</v>
      </c>
      <c r="L1661" s="635" t="s">
        <v>9580</v>
      </c>
      <c r="M1661" s="659">
        <v>44909</v>
      </c>
      <c r="N1661" s="630">
        <f t="shared" si="81"/>
        <v>12</v>
      </c>
      <c r="O1661" s="630">
        <f t="shared" si="82"/>
        <v>12</v>
      </c>
      <c r="P1661" s="631" t="str">
        <f t="shared" si="83"/>
        <v>Gastos_com_Pessoal</v>
      </c>
    </row>
    <row r="1662" spans="1:16" ht="24" hidden="1" x14ac:dyDescent="0.2">
      <c r="A1662" s="622">
        <f>IF(B1662="","",COUNT('Diário 3º PA'!$A$4:$A$4242)+COUNT('Diário 4º PA'!$A$4:$A$2224)+COUNT('Diário 5º PA'!$A$4:$A$5221)+ROW()-3)</f>
        <v>7913</v>
      </c>
      <c r="B1662" s="641">
        <v>44909</v>
      </c>
      <c r="C1662" s="638">
        <v>44896</v>
      </c>
      <c r="D1662" s="633" t="s">
        <v>104</v>
      </c>
      <c r="E1662" s="626" t="s">
        <v>8186</v>
      </c>
      <c r="F1662" s="639">
        <v>2514.63</v>
      </c>
      <c r="G1662" s="626" t="s">
        <v>8187</v>
      </c>
      <c r="H1662" s="627" t="s">
        <v>136</v>
      </c>
      <c r="I1662" s="627" t="s">
        <v>9576</v>
      </c>
      <c r="J1662" s="628" t="s">
        <v>1016</v>
      </c>
      <c r="K1662" s="632" t="s">
        <v>1017</v>
      </c>
      <c r="L1662" s="635" t="s">
        <v>9581</v>
      </c>
      <c r="M1662" s="659">
        <v>44909</v>
      </c>
      <c r="N1662" s="630">
        <f t="shared" si="81"/>
        <v>12</v>
      </c>
      <c r="O1662" s="630">
        <f t="shared" si="82"/>
        <v>12</v>
      </c>
      <c r="P1662" s="631" t="str">
        <f t="shared" si="83"/>
        <v>Gastos_com_Pessoal</v>
      </c>
    </row>
    <row r="1663" spans="1:16" ht="24" hidden="1" x14ac:dyDescent="0.2">
      <c r="A1663" s="622">
        <f>IF(B1663="","",COUNT('Diário 3º PA'!$A$4:$A$4242)+COUNT('Diário 4º PA'!$A$4:$A$2224)+COUNT('Diário 5º PA'!$A$4:$A$5221)+ROW()-3)</f>
        <v>7914</v>
      </c>
      <c r="B1663" s="641">
        <v>44909</v>
      </c>
      <c r="C1663" s="638">
        <v>44896</v>
      </c>
      <c r="D1663" s="633" t="s">
        <v>104</v>
      </c>
      <c r="E1663" s="626" t="s">
        <v>8186</v>
      </c>
      <c r="F1663" s="639">
        <v>1595.42</v>
      </c>
      <c r="G1663" s="626" t="s">
        <v>8187</v>
      </c>
      <c r="H1663" s="627" t="s">
        <v>132</v>
      </c>
      <c r="I1663" s="627" t="s">
        <v>9579</v>
      </c>
      <c r="J1663" s="628" t="s">
        <v>1016</v>
      </c>
      <c r="K1663" s="632" t="s">
        <v>1017</v>
      </c>
      <c r="L1663" s="635" t="s">
        <v>9582</v>
      </c>
      <c r="M1663" s="659">
        <v>44909</v>
      </c>
      <c r="N1663" s="630">
        <f t="shared" si="81"/>
        <v>12</v>
      </c>
      <c r="O1663" s="630">
        <f t="shared" si="82"/>
        <v>12</v>
      </c>
      <c r="P1663" s="631" t="str">
        <f t="shared" si="83"/>
        <v>Gastos_com_Pessoal</v>
      </c>
    </row>
    <row r="1664" spans="1:16" ht="24" hidden="1" x14ac:dyDescent="0.2">
      <c r="A1664" s="622">
        <f>IF(B1664="","",COUNT('Diário 3º PA'!$A$4:$A$4242)+COUNT('Diário 4º PA'!$A$4:$A$2224)+COUNT('Diário 5º PA'!$A$4:$A$5221)+ROW()-3)</f>
        <v>7915</v>
      </c>
      <c r="B1664" s="641">
        <v>44909</v>
      </c>
      <c r="C1664" s="638">
        <v>44896</v>
      </c>
      <c r="D1664" s="633" t="s">
        <v>104</v>
      </c>
      <c r="E1664" s="626" t="s">
        <v>8186</v>
      </c>
      <c r="F1664" s="639">
        <v>1384.48</v>
      </c>
      <c r="G1664" s="626" t="s">
        <v>8187</v>
      </c>
      <c r="H1664" s="627" t="s">
        <v>135</v>
      </c>
      <c r="I1664" s="627" t="s">
        <v>6784</v>
      </c>
      <c r="J1664" s="628" t="s">
        <v>1016</v>
      </c>
      <c r="K1664" s="632" t="s">
        <v>1017</v>
      </c>
      <c r="L1664" s="635" t="s">
        <v>9583</v>
      </c>
      <c r="M1664" s="659">
        <v>44909</v>
      </c>
      <c r="N1664" s="630">
        <f t="shared" si="81"/>
        <v>12</v>
      </c>
      <c r="O1664" s="630">
        <f t="shared" si="82"/>
        <v>12</v>
      </c>
      <c r="P1664" s="631" t="str">
        <f t="shared" si="83"/>
        <v>Gastos_com_Pessoal</v>
      </c>
    </row>
    <row r="1665" spans="1:16" ht="24" hidden="1" x14ac:dyDescent="0.2">
      <c r="A1665" s="622">
        <f>IF(B1665="","",COUNT('Diário 3º PA'!$A$4:$A$4242)+COUNT('Diário 4º PA'!$A$4:$A$2224)+COUNT('Diário 5º PA'!$A$4:$A$5221)+ROW()-3)</f>
        <v>7916</v>
      </c>
      <c r="B1665" s="641">
        <v>44909</v>
      </c>
      <c r="C1665" s="638">
        <v>44896</v>
      </c>
      <c r="D1665" s="633" t="s">
        <v>104</v>
      </c>
      <c r="E1665" s="626" t="s">
        <v>8186</v>
      </c>
      <c r="F1665" s="639">
        <v>2645.78</v>
      </c>
      <c r="G1665" s="626" t="s">
        <v>8187</v>
      </c>
      <c r="H1665" s="627" t="s">
        <v>136</v>
      </c>
      <c r="I1665" s="627" t="s">
        <v>9577</v>
      </c>
      <c r="J1665" s="628" t="s">
        <v>1016</v>
      </c>
      <c r="K1665" s="632" t="s">
        <v>1017</v>
      </c>
      <c r="L1665" s="635" t="s">
        <v>9584</v>
      </c>
      <c r="M1665" s="659">
        <v>44909</v>
      </c>
      <c r="N1665" s="630">
        <f t="shared" si="81"/>
        <v>12</v>
      </c>
      <c r="O1665" s="630">
        <f t="shared" si="82"/>
        <v>12</v>
      </c>
      <c r="P1665" s="631" t="str">
        <f t="shared" si="83"/>
        <v>Gastos_com_Pessoal</v>
      </c>
    </row>
    <row r="1666" spans="1:16" ht="24" hidden="1" x14ac:dyDescent="0.2">
      <c r="A1666" s="622">
        <f>IF(B1666="","",COUNT('Diário 3º PA'!$A$4:$A$4242)+COUNT('Diário 4º PA'!$A$4:$A$2224)+COUNT('Diário 5º PA'!$A$4:$A$5221)+ROW()-3)</f>
        <v>7917</v>
      </c>
      <c r="B1666" s="641">
        <v>44909</v>
      </c>
      <c r="C1666" s="638">
        <v>44896</v>
      </c>
      <c r="D1666" s="633" t="s">
        <v>104</v>
      </c>
      <c r="E1666" s="626" t="s">
        <v>8186</v>
      </c>
      <c r="F1666" s="639">
        <v>2552.5</v>
      </c>
      <c r="G1666" s="626" t="s">
        <v>8187</v>
      </c>
      <c r="H1666" s="627" t="s">
        <v>132</v>
      </c>
      <c r="I1666" s="627" t="s">
        <v>1476</v>
      </c>
      <c r="J1666" s="628" t="s">
        <v>1016</v>
      </c>
      <c r="K1666" s="632" t="s">
        <v>1017</v>
      </c>
      <c r="L1666" s="635" t="s">
        <v>9585</v>
      </c>
      <c r="M1666" s="659">
        <v>44909</v>
      </c>
      <c r="N1666" s="630">
        <f t="shared" si="81"/>
        <v>12</v>
      </c>
      <c r="O1666" s="630">
        <f t="shared" si="82"/>
        <v>12</v>
      </c>
      <c r="P1666" s="631" t="str">
        <f t="shared" si="83"/>
        <v>Gastos_com_Pessoal</v>
      </c>
    </row>
    <row r="1667" spans="1:16" ht="24" hidden="1" x14ac:dyDescent="0.2">
      <c r="A1667" s="622">
        <f>IF(B1667="","",COUNT('Diário 3º PA'!$A$4:$A$4242)+COUNT('Diário 4º PA'!$A$4:$A$2224)+COUNT('Diário 5º PA'!$A$4:$A$5221)+ROW()-3)</f>
        <v>7918</v>
      </c>
      <c r="B1667" s="641">
        <v>44909</v>
      </c>
      <c r="C1667" s="638">
        <v>44896</v>
      </c>
      <c r="D1667" s="633" t="s">
        <v>104</v>
      </c>
      <c r="E1667" s="626" t="s">
        <v>8186</v>
      </c>
      <c r="F1667" s="639">
        <v>1683.62</v>
      </c>
      <c r="G1667" s="626" t="s">
        <v>8187</v>
      </c>
      <c r="H1667" s="627" t="s">
        <v>132</v>
      </c>
      <c r="I1667" s="627" t="s">
        <v>4772</v>
      </c>
      <c r="J1667" s="628" t="s">
        <v>1016</v>
      </c>
      <c r="K1667" s="632" t="s">
        <v>1017</v>
      </c>
      <c r="L1667" s="635" t="s">
        <v>9586</v>
      </c>
      <c r="M1667" s="659">
        <v>44909</v>
      </c>
      <c r="N1667" s="630">
        <f t="shared" si="81"/>
        <v>12</v>
      </c>
      <c r="O1667" s="630">
        <f t="shared" si="82"/>
        <v>12</v>
      </c>
      <c r="P1667" s="631" t="str">
        <f t="shared" si="83"/>
        <v>Gastos_com_Pessoal</v>
      </c>
    </row>
    <row r="1668" spans="1:16" ht="24" hidden="1" x14ac:dyDescent="0.2">
      <c r="A1668" s="622">
        <f>IF(B1668="","",COUNT('Diário 3º PA'!$A$4:$A$4242)+COUNT('Diário 4º PA'!$A$4:$A$2224)+COUNT('Diário 5º PA'!$A$4:$A$5221)+ROW()-3)</f>
        <v>7919</v>
      </c>
      <c r="B1668" s="641">
        <v>44909</v>
      </c>
      <c r="C1668" s="638">
        <v>44896</v>
      </c>
      <c r="D1668" s="633" t="s">
        <v>104</v>
      </c>
      <c r="E1668" s="626" t="s">
        <v>8186</v>
      </c>
      <c r="F1668" s="639">
        <v>1213.1300000000001</v>
      </c>
      <c r="G1668" s="626" t="s">
        <v>8187</v>
      </c>
      <c r="H1668" s="627" t="s">
        <v>132</v>
      </c>
      <c r="I1668" s="627" t="s">
        <v>2466</v>
      </c>
      <c r="J1668" s="628" t="s">
        <v>1016</v>
      </c>
      <c r="K1668" s="632" t="s">
        <v>1017</v>
      </c>
      <c r="L1668" s="635" t="s">
        <v>9587</v>
      </c>
      <c r="M1668" s="659">
        <v>44909</v>
      </c>
      <c r="N1668" s="630">
        <f t="shared" si="81"/>
        <v>12</v>
      </c>
      <c r="O1668" s="630">
        <f t="shared" si="82"/>
        <v>12</v>
      </c>
      <c r="P1668" s="631" t="str">
        <f t="shared" si="83"/>
        <v>Gastos_com_Pessoal</v>
      </c>
    </row>
    <row r="1669" spans="1:16" ht="24" hidden="1" x14ac:dyDescent="0.2">
      <c r="A1669" s="622">
        <f>IF(B1669="","",COUNT('Diário 3º PA'!$A$4:$A$4242)+COUNT('Diário 4º PA'!$A$4:$A$2224)+COUNT('Diário 5º PA'!$A$4:$A$5221)+ROW()-3)</f>
        <v>7920</v>
      </c>
      <c r="B1669" s="641">
        <v>44909</v>
      </c>
      <c r="C1669" s="638">
        <v>44896</v>
      </c>
      <c r="D1669" s="633" t="s">
        <v>93</v>
      </c>
      <c r="E1669" s="626" t="s">
        <v>95</v>
      </c>
      <c r="F1669" s="639">
        <v>21358222.850000001</v>
      </c>
      <c r="G1669" s="626" t="s">
        <v>2862</v>
      </c>
      <c r="H1669" s="626" t="s">
        <v>127</v>
      </c>
      <c r="I1669" s="627" t="s">
        <v>2863</v>
      </c>
      <c r="J1669" s="634" t="s">
        <v>1554</v>
      </c>
      <c r="K1669" s="635" t="s">
        <v>1066</v>
      </c>
      <c r="L1669" s="634" t="s">
        <v>666</v>
      </c>
      <c r="M1669" s="659">
        <v>44909</v>
      </c>
      <c r="N1669" s="630">
        <f t="shared" ref="N1669:N1732" si="84">IF(B1669=0,0,IF(YEAR(B1669)=$O$1,MONTH(B1669)-$N$1+1,(YEAR(B1669)-$O$1)*12-$N$1+1+MONTH(B1669)))</f>
        <v>12</v>
      </c>
      <c r="O1669" s="630">
        <f t="shared" ref="O1669:O1732" si="85">IF(C1669=0,0,IF(YEAR(C1669)=$O$1,MONTH(C1669)-$N$1+1,(YEAR(C1669)-$O$1)*12-$N$1+1+MONTH(C1669)))</f>
        <v>12</v>
      </c>
      <c r="P1669" s="631" t="str">
        <f t="shared" ref="P1669:P1732" si="86">SUBSTITUTE(D1669," ","_")</f>
        <v>Receitas</v>
      </c>
    </row>
    <row r="1670" spans="1:16" ht="24" x14ac:dyDescent="0.2">
      <c r="A1670" s="622">
        <f>IF(B1670="","",COUNT('Diário 3º PA'!$A$4:$A$4242)+COUNT('Diário 4º PA'!$A$4:$A$2224)+COUNT('Diário 5º PA'!$A$4:$A$5221)+ROW()-3)</f>
        <v>7921</v>
      </c>
      <c r="B1670" s="641">
        <v>44910</v>
      </c>
      <c r="C1670" s="638">
        <v>44896</v>
      </c>
      <c r="D1670" s="633" t="s">
        <v>115</v>
      </c>
      <c r="E1670" s="626" t="s">
        <v>328</v>
      </c>
      <c r="F1670" s="639">
        <v>1500</v>
      </c>
      <c r="G1670" s="626" t="s">
        <v>9588</v>
      </c>
      <c r="H1670" s="626" t="s">
        <v>140</v>
      </c>
      <c r="I1670" s="627" t="s">
        <v>727</v>
      </c>
      <c r="J1670" s="629" t="s">
        <v>704</v>
      </c>
      <c r="K1670" s="634" t="s">
        <v>428</v>
      </c>
      <c r="L1670" s="635">
        <v>2018874</v>
      </c>
      <c r="M1670" s="659">
        <v>44911</v>
      </c>
      <c r="N1670" s="630">
        <f t="shared" si="84"/>
        <v>12</v>
      </c>
      <c r="O1670" s="630">
        <f t="shared" si="85"/>
        <v>12</v>
      </c>
      <c r="P1670" s="631" t="str">
        <f t="shared" si="86"/>
        <v>Gastos_Gerais</v>
      </c>
    </row>
    <row r="1671" spans="1:16" ht="24" hidden="1" x14ac:dyDescent="0.2">
      <c r="A1671" s="622">
        <f>IF(B1671="","",COUNT('Diário 3º PA'!$A$4:$A$4242)+COUNT('Diário 4º PA'!$A$4:$A$2224)+COUNT('Diário 5º PA'!$A$4:$A$5221)+ROW()-3)</f>
        <v>7922</v>
      </c>
      <c r="B1671" s="641">
        <v>44910</v>
      </c>
      <c r="C1671" s="638">
        <v>44866</v>
      </c>
      <c r="D1671" s="633" t="s">
        <v>115</v>
      </c>
      <c r="E1671" s="633" t="s">
        <v>238</v>
      </c>
      <c r="F1671" s="639">
        <v>998.94</v>
      </c>
      <c r="G1671" s="633" t="s">
        <v>925</v>
      </c>
      <c r="H1671" s="633" t="s">
        <v>127</v>
      </c>
      <c r="I1671" s="633" t="s">
        <v>656</v>
      </c>
      <c r="J1671" s="629" t="s">
        <v>704</v>
      </c>
      <c r="K1671" s="657" t="s">
        <v>705</v>
      </c>
      <c r="L1671" s="657">
        <v>4836757096</v>
      </c>
      <c r="M1671" s="659">
        <v>44910</v>
      </c>
      <c r="N1671" s="630">
        <f t="shared" si="84"/>
        <v>12</v>
      </c>
      <c r="O1671" s="630">
        <f t="shared" si="85"/>
        <v>11</v>
      </c>
      <c r="P1671" s="631" t="str">
        <f t="shared" si="86"/>
        <v>Gastos_Gerais</v>
      </c>
    </row>
    <row r="1672" spans="1:16" hidden="1" x14ac:dyDescent="0.2">
      <c r="A1672" s="622">
        <f>IF(B1672="","",COUNT('Diário 3º PA'!$A$4:$A$4242)+COUNT('Diário 4º PA'!$A$4:$A$2224)+COUNT('Diário 5º PA'!$A$4:$A$5221)+ROW()-3)</f>
        <v>7923</v>
      </c>
      <c r="B1672" s="641">
        <v>44910</v>
      </c>
      <c r="C1672" s="638">
        <v>44866</v>
      </c>
      <c r="D1672" s="633" t="s">
        <v>115</v>
      </c>
      <c r="E1672" s="633" t="s">
        <v>236</v>
      </c>
      <c r="F1672" s="639">
        <v>3409.54</v>
      </c>
      <c r="G1672" s="633" t="s">
        <v>5541</v>
      </c>
      <c r="H1672" s="633" t="s">
        <v>127</v>
      </c>
      <c r="I1672" s="633" t="s">
        <v>656</v>
      </c>
      <c r="J1672" s="629" t="s">
        <v>704</v>
      </c>
      <c r="K1672" s="657" t="s">
        <v>705</v>
      </c>
      <c r="L1672" s="657">
        <v>4846594164</v>
      </c>
      <c r="M1672" s="659">
        <v>44910</v>
      </c>
      <c r="N1672" s="630">
        <f t="shared" si="84"/>
        <v>12</v>
      </c>
      <c r="O1672" s="630">
        <f t="shared" si="85"/>
        <v>11</v>
      </c>
      <c r="P1672" s="631" t="str">
        <f t="shared" si="86"/>
        <v>Gastos_Gerais</v>
      </c>
    </row>
    <row r="1673" spans="1:16" hidden="1" x14ac:dyDescent="0.2">
      <c r="A1673" s="622">
        <f>IF(B1673="","",COUNT('Diário 3º PA'!$A$4:$A$4242)+COUNT('Diário 4º PA'!$A$4:$A$2224)+COUNT('Diário 5º PA'!$A$4:$A$5221)+ROW()-3)</f>
        <v>7924</v>
      </c>
      <c r="B1673" s="641">
        <v>44910</v>
      </c>
      <c r="C1673" s="638">
        <v>44896</v>
      </c>
      <c r="D1673" s="633" t="s">
        <v>115</v>
      </c>
      <c r="E1673" s="626" t="s">
        <v>364</v>
      </c>
      <c r="F1673" s="639">
        <v>1675.85</v>
      </c>
      <c r="G1673" s="626" t="s">
        <v>1079</v>
      </c>
      <c r="H1673" s="626" t="s">
        <v>129</v>
      </c>
      <c r="I1673" s="627" t="s">
        <v>8470</v>
      </c>
      <c r="J1673" s="634" t="s">
        <v>1464</v>
      </c>
      <c r="K1673" s="635" t="s">
        <v>428</v>
      </c>
      <c r="L1673" s="634">
        <v>104</v>
      </c>
      <c r="M1673" s="641">
        <v>44909</v>
      </c>
      <c r="N1673" s="630">
        <f t="shared" si="84"/>
        <v>12</v>
      </c>
      <c r="O1673" s="630">
        <f t="shared" si="85"/>
        <v>12</v>
      </c>
      <c r="P1673" s="631" t="str">
        <f t="shared" si="86"/>
        <v>Gastos_Gerais</v>
      </c>
    </row>
    <row r="1674" spans="1:16" ht="24" hidden="1" x14ac:dyDescent="0.2">
      <c r="A1674" s="622">
        <f>IF(B1674="","",COUNT('Diário 3º PA'!$A$4:$A$4242)+COUNT('Diário 4º PA'!$A$4:$A$2224)+COUNT('Diário 5º PA'!$A$4:$A$5221)+ROW()-3)</f>
        <v>7925</v>
      </c>
      <c r="B1674" s="641">
        <v>44910</v>
      </c>
      <c r="C1674" s="658">
        <v>44896</v>
      </c>
      <c r="D1674" s="633" t="s">
        <v>115</v>
      </c>
      <c r="E1674" s="626" t="s">
        <v>318</v>
      </c>
      <c r="F1674" s="639">
        <v>356</v>
      </c>
      <c r="G1674" s="633" t="s">
        <v>9589</v>
      </c>
      <c r="H1674" s="627" t="s">
        <v>131</v>
      </c>
      <c r="I1674" s="627" t="s">
        <v>6001</v>
      </c>
      <c r="J1674" s="634" t="s">
        <v>1464</v>
      </c>
      <c r="K1674" s="635" t="s">
        <v>428</v>
      </c>
      <c r="L1674" s="634">
        <v>656</v>
      </c>
      <c r="M1674" s="659">
        <v>44910</v>
      </c>
      <c r="N1674" s="630">
        <f t="shared" si="84"/>
        <v>12</v>
      </c>
      <c r="O1674" s="630">
        <f t="shared" si="85"/>
        <v>12</v>
      </c>
      <c r="P1674" s="631" t="str">
        <f t="shared" si="86"/>
        <v>Gastos_Gerais</v>
      </c>
    </row>
    <row r="1675" spans="1:16" ht="24" hidden="1" x14ac:dyDescent="0.2">
      <c r="A1675" s="622">
        <f>IF(B1675="","",COUNT('Diário 3º PA'!$A$4:$A$4242)+COUNT('Diário 4º PA'!$A$4:$A$2224)+COUNT('Diário 5º PA'!$A$4:$A$5221)+ROW()-3)</f>
        <v>7926</v>
      </c>
      <c r="B1675" s="641">
        <v>44910</v>
      </c>
      <c r="C1675" s="658">
        <v>44896</v>
      </c>
      <c r="D1675" s="633" t="s">
        <v>115</v>
      </c>
      <c r="E1675" s="626" t="s">
        <v>318</v>
      </c>
      <c r="F1675" s="639">
        <v>69.5</v>
      </c>
      <c r="G1675" s="633" t="s">
        <v>9590</v>
      </c>
      <c r="H1675" s="627" t="s">
        <v>136</v>
      </c>
      <c r="I1675" s="627" t="s">
        <v>6001</v>
      </c>
      <c r="J1675" s="634" t="s">
        <v>1464</v>
      </c>
      <c r="K1675" s="635" t="s">
        <v>428</v>
      </c>
      <c r="L1675" s="634">
        <v>651</v>
      </c>
      <c r="M1675" s="659">
        <v>44910</v>
      </c>
      <c r="N1675" s="630">
        <f t="shared" si="84"/>
        <v>12</v>
      </c>
      <c r="O1675" s="630">
        <f t="shared" si="85"/>
        <v>12</v>
      </c>
      <c r="P1675" s="631" t="str">
        <f t="shared" si="86"/>
        <v>Gastos_Gerais</v>
      </c>
    </row>
    <row r="1676" spans="1:16" ht="24" hidden="1" x14ac:dyDescent="0.2">
      <c r="A1676" s="622">
        <f>IF(B1676="","",COUNT('Diário 3º PA'!$A$4:$A$4242)+COUNT('Diário 4º PA'!$A$4:$A$2224)+COUNT('Diário 5º PA'!$A$4:$A$5221)+ROW()-3)</f>
        <v>7927</v>
      </c>
      <c r="B1676" s="641">
        <v>44910</v>
      </c>
      <c r="C1676" s="658">
        <v>44896</v>
      </c>
      <c r="D1676" s="633" t="s">
        <v>115</v>
      </c>
      <c r="E1676" s="626" t="s">
        <v>336</v>
      </c>
      <c r="F1676" s="639">
        <v>1030</v>
      </c>
      <c r="G1676" s="626" t="s">
        <v>9591</v>
      </c>
      <c r="H1676" s="627" t="s">
        <v>128</v>
      </c>
      <c r="I1676" s="627" t="s">
        <v>9592</v>
      </c>
      <c r="J1676" s="634" t="s">
        <v>1464</v>
      </c>
      <c r="K1676" s="635" t="s">
        <v>428</v>
      </c>
      <c r="L1676" s="635">
        <v>1055</v>
      </c>
      <c r="M1676" s="659">
        <v>44910</v>
      </c>
      <c r="N1676" s="630">
        <f t="shared" si="84"/>
        <v>12</v>
      </c>
      <c r="O1676" s="630">
        <f t="shared" si="85"/>
        <v>12</v>
      </c>
      <c r="P1676" s="631" t="str">
        <f t="shared" si="86"/>
        <v>Gastos_Gerais</v>
      </c>
    </row>
    <row r="1677" spans="1:16" ht="24" hidden="1" x14ac:dyDescent="0.2">
      <c r="A1677" s="622">
        <f>IF(B1677="","",COUNT('Diário 3º PA'!$A$4:$A$4242)+COUNT('Diário 4º PA'!$A$4:$A$2224)+COUNT('Diário 5º PA'!$A$4:$A$5221)+ROW()-3)</f>
        <v>7928</v>
      </c>
      <c r="B1677" s="641">
        <v>44910</v>
      </c>
      <c r="C1677" s="658">
        <v>44896</v>
      </c>
      <c r="D1677" s="633" t="s">
        <v>115</v>
      </c>
      <c r="E1677" s="626" t="s">
        <v>336</v>
      </c>
      <c r="F1677" s="639">
        <v>40</v>
      </c>
      <c r="G1677" s="626" t="s">
        <v>9593</v>
      </c>
      <c r="H1677" s="627" t="s">
        <v>128</v>
      </c>
      <c r="I1677" s="627" t="s">
        <v>9592</v>
      </c>
      <c r="J1677" s="634" t="s">
        <v>1464</v>
      </c>
      <c r="K1677" s="635" t="s">
        <v>428</v>
      </c>
      <c r="L1677" s="635">
        <v>1250</v>
      </c>
      <c r="M1677" s="659">
        <v>44911</v>
      </c>
      <c r="N1677" s="630">
        <f t="shared" si="84"/>
        <v>12</v>
      </c>
      <c r="O1677" s="630">
        <f t="shared" si="85"/>
        <v>12</v>
      </c>
      <c r="P1677" s="631" t="str">
        <f t="shared" si="86"/>
        <v>Gastos_Gerais</v>
      </c>
    </row>
    <row r="1678" spans="1:16" ht="36" x14ac:dyDescent="0.2">
      <c r="A1678" s="622">
        <f>IF(B1678="","",COUNT('Diário 3º PA'!$A$4:$A$4242)+COUNT('Diário 4º PA'!$A$4:$A$2224)+COUNT('Diário 5º PA'!$A$4:$A$5221)+ROW()-3)</f>
        <v>7929</v>
      </c>
      <c r="B1678" s="641">
        <v>44910</v>
      </c>
      <c r="C1678" s="638">
        <v>44896</v>
      </c>
      <c r="D1678" s="633" t="s">
        <v>115</v>
      </c>
      <c r="E1678" s="626" t="s">
        <v>318</v>
      </c>
      <c r="F1678" s="639">
        <v>361.2</v>
      </c>
      <c r="G1678" s="626" t="s">
        <v>9594</v>
      </c>
      <c r="H1678" s="627" t="s">
        <v>140</v>
      </c>
      <c r="I1678" s="627" t="s">
        <v>8541</v>
      </c>
      <c r="J1678" s="634" t="s">
        <v>1464</v>
      </c>
      <c r="K1678" s="635" t="s">
        <v>428</v>
      </c>
      <c r="L1678" s="635">
        <v>750</v>
      </c>
      <c r="M1678" s="659">
        <v>44909</v>
      </c>
      <c r="N1678" s="630">
        <f t="shared" si="84"/>
        <v>12</v>
      </c>
      <c r="O1678" s="630">
        <f t="shared" si="85"/>
        <v>12</v>
      </c>
      <c r="P1678" s="631" t="str">
        <f t="shared" si="86"/>
        <v>Gastos_Gerais</v>
      </c>
    </row>
    <row r="1679" spans="1:16" ht="36" hidden="1" x14ac:dyDescent="0.2">
      <c r="A1679" s="622">
        <f>IF(B1679="","",COUNT('Diário 3º PA'!$A$4:$A$4242)+COUNT('Diário 4º PA'!$A$4:$A$2224)+COUNT('Diário 5º PA'!$A$4:$A$5221)+ROW()-3)</f>
        <v>7930</v>
      </c>
      <c r="B1679" s="641">
        <v>44910</v>
      </c>
      <c r="C1679" s="638">
        <v>44896</v>
      </c>
      <c r="D1679" s="633" t="s">
        <v>115</v>
      </c>
      <c r="E1679" s="626" t="s">
        <v>318</v>
      </c>
      <c r="F1679" s="639">
        <v>808.5</v>
      </c>
      <c r="G1679" s="626" t="s">
        <v>9595</v>
      </c>
      <c r="H1679" s="627" t="s">
        <v>133</v>
      </c>
      <c r="I1679" s="627" t="s">
        <v>9596</v>
      </c>
      <c r="J1679" s="634" t="s">
        <v>1464</v>
      </c>
      <c r="K1679" s="635" t="s">
        <v>428</v>
      </c>
      <c r="L1679" s="635">
        <v>5432</v>
      </c>
      <c r="M1679" s="659">
        <v>44909</v>
      </c>
      <c r="N1679" s="630">
        <f t="shared" si="84"/>
        <v>12</v>
      </c>
      <c r="O1679" s="630">
        <f t="shared" si="85"/>
        <v>12</v>
      </c>
      <c r="P1679" s="631" t="str">
        <f t="shared" si="86"/>
        <v>Gastos_Gerais</v>
      </c>
    </row>
    <row r="1680" spans="1:16" ht="24" hidden="1" x14ac:dyDescent="0.2">
      <c r="A1680" s="622">
        <f>IF(B1680="","",COUNT('Diário 3º PA'!$A$4:$A$4242)+COUNT('Diário 4º PA'!$A$4:$A$2224)+COUNT('Diário 5º PA'!$A$4:$A$5221)+ROW()-3)</f>
        <v>7931</v>
      </c>
      <c r="B1680" s="641">
        <v>44910</v>
      </c>
      <c r="C1680" s="638">
        <v>44896</v>
      </c>
      <c r="D1680" s="633" t="s">
        <v>115</v>
      </c>
      <c r="E1680" s="626" t="s">
        <v>366</v>
      </c>
      <c r="F1680" s="639">
        <v>9.49</v>
      </c>
      <c r="G1680" s="626" t="s">
        <v>4644</v>
      </c>
      <c r="H1680" s="627" t="s">
        <v>137</v>
      </c>
      <c r="I1680" s="627" t="s">
        <v>7063</v>
      </c>
      <c r="J1680" s="634" t="s">
        <v>1464</v>
      </c>
      <c r="K1680" s="635" t="s">
        <v>428</v>
      </c>
      <c r="L1680" s="635">
        <v>77</v>
      </c>
      <c r="M1680" s="659">
        <v>44910</v>
      </c>
      <c r="N1680" s="630">
        <f t="shared" si="84"/>
        <v>12</v>
      </c>
      <c r="O1680" s="630">
        <f t="shared" si="85"/>
        <v>12</v>
      </c>
      <c r="P1680" s="631" t="str">
        <f t="shared" si="86"/>
        <v>Gastos_Gerais</v>
      </c>
    </row>
    <row r="1681" spans="1:16" ht="24" hidden="1" x14ac:dyDescent="0.2">
      <c r="A1681" s="622">
        <f>IF(B1681="","",COUNT('Diário 3º PA'!$A$4:$A$4242)+COUNT('Diário 4º PA'!$A$4:$A$2224)+COUNT('Diário 5º PA'!$A$4:$A$5221)+ROW()-3)</f>
        <v>7932</v>
      </c>
      <c r="B1681" s="641">
        <v>44910</v>
      </c>
      <c r="C1681" s="638">
        <v>44896</v>
      </c>
      <c r="D1681" s="626" t="s">
        <v>104</v>
      </c>
      <c r="E1681" s="626" t="s">
        <v>191</v>
      </c>
      <c r="F1681" s="639">
        <v>835.33</v>
      </c>
      <c r="G1681" s="627" t="s">
        <v>9597</v>
      </c>
      <c r="H1681" s="627" t="s">
        <v>129</v>
      </c>
      <c r="I1681" s="627" t="s">
        <v>9598</v>
      </c>
      <c r="J1681" s="634" t="s">
        <v>1464</v>
      </c>
      <c r="K1681" s="635" t="s">
        <v>1464</v>
      </c>
      <c r="L1681" s="635" t="s">
        <v>666</v>
      </c>
      <c r="M1681" s="659">
        <v>44910</v>
      </c>
      <c r="N1681" s="630">
        <f t="shared" si="84"/>
        <v>12</v>
      </c>
      <c r="O1681" s="630">
        <f t="shared" si="85"/>
        <v>12</v>
      </c>
      <c r="P1681" s="631" t="str">
        <f t="shared" si="86"/>
        <v>Gastos_com_Pessoal</v>
      </c>
    </row>
    <row r="1682" spans="1:16" ht="24" hidden="1" x14ac:dyDescent="0.2">
      <c r="A1682" s="622">
        <f>IF(B1682="","",COUNT('Diário 3º PA'!$A$4:$A$4242)+COUNT('Diário 4º PA'!$A$4:$A$2224)+COUNT('Diário 5º PA'!$A$4:$A$5221)+ROW()-3)</f>
        <v>7933</v>
      </c>
      <c r="B1682" s="641">
        <v>44910</v>
      </c>
      <c r="C1682" s="638">
        <v>44896</v>
      </c>
      <c r="D1682" s="626" t="s">
        <v>104</v>
      </c>
      <c r="E1682" s="626" t="s">
        <v>189</v>
      </c>
      <c r="F1682" s="639">
        <v>2388.15</v>
      </c>
      <c r="G1682" s="627" t="s">
        <v>9599</v>
      </c>
      <c r="H1682" s="627" t="s">
        <v>129</v>
      </c>
      <c r="I1682" s="627" t="s">
        <v>9598</v>
      </c>
      <c r="J1682" s="634" t="s">
        <v>1464</v>
      </c>
      <c r="K1682" s="635" t="s">
        <v>1464</v>
      </c>
      <c r="L1682" s="635" t="s">
        <v>666</v>
      </c>
      <c r="M1682" s="659">
        <v>44910</v>
      </c>
      <c r="N1682" s="630">
        <f t="shared" si="84"/>
        <v>12</v>
      </c>
      <c r="O1682" s="630">
        <f t="shared" si="85"/>
        <v>12</v>
      </c>
      <c r="P1682" s="631" t="str">
        <f t="shared" si="86"/>
        <v>Gastos_com_Pessoal</v>
      </c>
    </row>
    <row r="1683" spans="1:16" ht="24" hidden="1" x14ac:dyDescent="0.2">
      <c r="A1683" s="622">
        <f>IF(B1683="","",COUNT('Diário 3º PA'!$A$4:$A$4242)+COUNT('Diário 4º PA'!$A$4:$A$2224)+COUNT('Diário 5º PA'!$A$4:$A$5221)+ROW()-3)</f>
        <v>7934</v>
      </c>
      <c r="B1683" s="641">
        <v>44910</v>
      </c>
      <c r="C1683" s="638">
        <v>44896</v>
      </c>
      <c r="D1683" s="626" t="s">
        <v>104</v>
      </c>
      <c r="E1683" s="626" t="s">
        <v>191</v>
      </c>
      <c r="F1683" s="639">
        <v>835.33</v>
      </c>
      <c r="G1683" s="627" t="s">
        <v>9600</v>
      </c>
      <c r="H1683" s="627" t="s">
        <v>133</v>
      </c>
      <c r="I1683" s="627" t="s">
        <v>9601</v>
      </c>
      <c r="J1683" s="634" t="s">
        <v>1464</v>
      </c>
      <c r="K1683" s="635" t="s">
        <v>1464</v>
      </c>
      <c r="L1683" s="635" t="s">
        <v>666</v>
      </c>
      <c r="M1683" s="659">
        <v>44910</v>
      </c>
      <c r="N1683" s="630">
        <f t="shared" si="84"/>
        <v>12</v>
      </c>
      <c r="O1683" s="630">
        <f t="shared" si="85"/>
        <v>12</v>
      </c>
      <c r="P1683" s="631" t="str">
        <f t="shared" si="86"/>
        <v>Gastos_com_Pessoal</v>
      </c>
    </row>
    <row r="1684" spans="1:16" ht="24" hidden="1" x14ac:dyDescent="0.2">
      <c r="A1684" s="622">
        <f>IF(B1684="","",COUNT('Diário 3º PA'!$A$4:$A$4242)+COUNT('Diário 4º PA'!$A$4:$A$2224)+COUNT('Diário 5º PA'!$A$4:$A$5221)+ROW()-3)</f>
        <v>7935</v>
      </c>
      <c r="B1684" s="641">
        <v>44910</v>
      </c>
      <c r="C1684" s="638">
        <v>44896</v>
      </c>
      <c r="D1684" s="626" t="s">
        <v>104</v>
      </c>
      <c r="E1684" s="626" t="s">
        <v>189</v>
      </c>
      <c r="F1684" s="639">
        <v>2359.71</v>
      </c>
      <c r="G1684" s="627" t="s">
        <v>9602</v>
      </c>
      <c r="H1684" s="627" t="s">
        <v>133</v>
      </c>
      <c r="I1684" s="627" t="s">
        <v>9601</v>
      </c>
      <c r="J1684" s="634" t="s">
        <v>1464</v>
      </c>
      <c r="K1684" s="635" t="s">
        <v>1464</v>
      </c>
      <c r="L1684" s="635" t="s">
        <v>666</v>
      </c>
      <c r="M1684" s="659">
        <v>44910</v>
      </c>
      <c r="N1684" s="630">
        <f t="shared" si="84"/>
        <v>12</v>
      </c>
      <c r="O1684" s="630">
        <f t="shared" si="85"/>
        <v>12</v>
      </c>
      <c r="P1684" s="631" t="str">
        <f t="shared" si="86"/>
        <v>Gastos_com_Pessoal</v>
      </c>
    </row>
    <row r="1685" spans="1:16" ht="24" hidden="1" x14ac:dyDescent="0.2">
      <c r="A1685" s="622">
        <f>IF(B1685="","",COUNT('Diário 3º PA'!$A$4:$A$4242)+COUNT('Diário 4º PA'!$A$4:$A$2224)+COUNT('Diário 5º PA'!$A$4:$A$5221)+ROW()-3)</f>
        <v>7936</v>
      </c>
      <c r="B1685" s="641">
        <v>44910</v>
      </c>
      <c r="C1685" s="638">
        <v>44896</v>
      </c>
      <c r="D1685" s="626" t="s">
        <v>104</v>
      </c>
      <c r="E1685" s="626" t="s">
        <v>191</v>
      </c>
      <c r="F1685" s="639">
        <v>847.65</v>
      </c>
      <c r="G1685" s="627" t="s">
        <v>9603</v>
      </c>
      <c r="H1685" s="627" t="s">
        <v>133</v>
      </c>
      <c r="I1685" s="627" t="s">
        <v>2903</v>
      </c>
      <c r="J1685" s="634" t="s">
        <v>1464</v>
      </c>
      <c r="K1685" s="635" t="s">
        <v>1464</v>
      </c>
      <c r="L1685" s="635" t="s">
        <v>666</v>
      </c>
      <c r="M1685" s="659">
        <v>44910</v>
      </c>
      <c r="N1685" s="630">
        <f t="shared" si="84"/>
        <v>12</v>
      </c>
      <c r="O1685" s="630">
        <f t="shared" si="85"/>
        <v>12</v>
      </c>
      <c r="P1685" s="631" t="str">
        <f t="shared" si="86"/>
        <v>Gastos_com_Pessoal</v>
      </c>
    </row>
    <row r="1686" spans="1:16" ht="24" hidden="1" x14ac:dyDescent="0.2">
      <c r="A1686" s="622">
        <f>IF(B1686="","",COUNT('Diário 3º PA'!$A$4:$A$4242)+COUNT('Diário 4º PA'!$A$4:$A$2224)+COUNT('Diário 5º PA'!$A$4:$A$5221)+ROW()-3)</f>
        <v>7937</v>
      </c>
      <c r="B1686" s="641">
        <v>44910</v>
      </c>
      <c r="C1686" s="638">
        <v>44896</v>
      </c>
      <c r="D1686" s="626" t="s">
        <v>104</v>
      </c>
      <c r="E1686" s="626" t="s">
        <v>189</v>
      </c>
      <c r="F1686" s="639">
        <v>2389.0500000000002</v>
      </c>
      <c r="G1686" s="627" t="s">
        <v>9604</v>
      </c>
      <c r="H1686" s="627" t="s">
        <v>133</v>
      </c>
      <c r="I1686" s="627" t="s">
        <v>2903</v>
      </c>
      <c r="J1686" s="634" t="s">
        <v>1464</v>
      </c>
      <c r="K1686" s="635" t="s">
        <v>1464</v>
      </c>
      <c r="L1686" s="635" t="s">
        <v>666</v>
      </c>
      <c r="M1686" s="659">
        <v>44910</v>
      </c>
      <c r="N1686" s="630">
        <f t="shared" si="84"/>
        <v>12</v>
      </c>
      <c r="O1686" s="630">
        <f t="shared" si="85"/>
        <v>12</v>
      </c>
      <c r="P1686" s="631" t="str">
        <f t="shared" si="86"/>
        <v>Gastos_com_Pessoal</v>
      </c>
    </row>
    <row r="1687" spans="1:16" ht="24" hidden="1" x14ac:dyDescent="0.2">
      <c r="A1687" s="622">
        <f>IF(B1687="","",COUNT('Diário 3º PA'!$A$4:$A$4242)+COUNT('Diário 4º PA'!$A$4:$A$2224)+COUNT('Diário 5º PA'!$A$4:$A$5221)+ROW()-3)</f>
        <v>7938</v>
      </c>
      <c r="B1687" s="641">
        <v>44910</v>
      </c>
      <c r="C1687" s="638">
        <v>44896</v>
      </c>
      <c r="D1687" s="626" t="s">
        <v>104</v>
      </c>
      <c r="E1687" s="626" t="s">
        <v>191</v>
      </c>
      <c r="F1687" s="639">
        <v>1151.55</v>
      </c>
      <c r="G1687" s="627" t="s">
        <v>9605</v>
      </c>
      <c r="H1687" s="627" t="s">
        <v>132</v>
      </c>
      <c r="I1687" s="627" t="s">
        <v>9606</v>
      </c>
      <c r="J1687" s="634" t="s">
        <v>1464</v>
      </c>
      <c r="K1687" s="635" t="s">
        <v>1464</v>
      </c>
      <c r="L1687" s="635" t="s">
        <v>666</v>
      </c>
      <c r="M1687" s="659">
        <v>44910</v>
      </c>
      <c r="N1687" s="630">
        <f t="shared" si="84"/>
        <v>12</v>
      </c>
      <c r="O1687" s="630">
        <f t="shared" si="85"/>
        <v>12</v>
      </c>
      <c r="P1687" s="631" t="str">
        <f t="shared" si="86"/>
        <v>Gastos_com_Pessoal</v>
      </c>
    </row>
    <row r="1688" spans="1:16" ht="24" hidden="1" x14ac:dyDescent="0.2">
      <c r="A1688" s="622">
        <f>IF(B1688="","",COUNT('Diário 3º PA'!$A$4:$A$4242)+COUNT('Diário 4º PA'!$A$4:$A$2224)+COUNT('Diário 5º PA'!$A$4:$A$5221)+ROW()-3)</f>
        <v>7939</v>
      </c>
      <c r="B1688" s="641">
        <v>44910</v>
      </c>
      <c r="C1688" s="638">
        <v>44896</v>
      </c>
      <c r="D1688" s="626" t="s">
        <v>104</v>
      </c>
      <c r="E1688" s="626" t="s">
        <v>189</v>
      </c>
      <c r="F1688" s="639">
        <v>3054.45</v>
      </c>
      <c r="G1688" s="627" t="s">
        <v>9607</v>
      </c>
      <c r="H1688" s="627" t="s">
        <v>132</v>
      </c>
      <c r="I1688" s="627" t="s">
        <v>9606</v>
      </c>
      <c r="J1688" s="634" t="s">
        <v>1464</v>
      </c>
      <c r="K1688" s="635" t="s">
        <v>1464</v>
      </c>
      <c r="L1688" s="635" t="s">
        <v>666</v>
      </c>
      <c r="M1688" s="659">
        <v>44910</v>
      </c>
      <c r="N1688" s="630">
        <f t="shared" si="84"/>
        <v>12</v>
      </c>
      <c r="O1688" s="630">
        <f t="shared" si="85"/>
        <v>12</v>
      </c>
      <c r="P1688" s="631" t="str">
        <f t="shared" si="86"/>
        <v>Gastos_com_Pessoal</v>
      </c>
    </row>
    <row r="1689" spans="1:16" ht="24" hidden="1" x14ac:dyDescent="0.2">
      <c r="A1689" s="622">
        <f>IF(B1689="","",COUNT('Diário 3º PA'!$A$4:$A$4242)+COUNT('Diário 4º PA'!$A$4:$A$2224)+COUNT('Diário 5º PA'!$A$4:$A$5221)+ROW()-3)</f>
        <v>7940</v>
      </c>
      <c r="B1689" s="641">
        <v>44910</v>
      </c>
      <c r="C1689" s="638">
        <v>44896</v>
      </c>
      <c r="D1689" s="626" t="s">
        <v>104</v>
      </c>
      <c r="E1689" s="626" t="s">
        <v>191</v>
      </c>
      <c r="F1689" s="639">
        <v>804.19</v>
      </c>
      <c r="G1689" s="627" t="s">
        <v>9608</v>
      </c>
      <c r="H1689" s="627" t="s">
        <v>131</v>
      </c>
      <c r="I1689" s="627" t="s">
        <v>9609</v>
      </c>
      <c r="J1689" s="634" t="s">
        <v>1464</v>
      </c>
      <c r="K1689" s="635" t="s">
        <v>1531</v>
      </c>
      <c r="L1689" s="635">
        <v>352907978</v>
      </c>
      <c r="M1689" s="659"/>
      <c r="N1689" s="630">
        <f t="shared" si="84"/>
        <v>12</v>
      </c>
      <c r="O1689" s="630">
        <f t="shared" si="85"/>
        <v>12</v>
      </c>
      <c r="P1689" s="631" t="str">
        <f t="shared" si="86"/>
        <v>Gastos_com_Pessoal</v>
      </c>
    </row>
    <row r="1690" spans="1:16" ht="24" hidden="1" x14ac:dyDescent="0.2">
      <c r="A1690" s="622">
        <f>IF(B1690="","",COUNT('Diário 3º PA'!$A$4:$A$4242)+COUNT('Diário 4º PA'!$A$4:$A$2224)+COUNT('Diário 5º PA'!$A$4:$A$5221)+ROW()-3)</f>
        <v>7941</v>
      </c>
      <c r="B1690" s="641">
        <v>44910</v>
      </c>
      <c r="C1690" s="638">
        <v>44896</v>
      </c>
      <c r="D1690" s="626" t="s">
        <v>104</v>
      </c>
      <c r="E1690" s="626" t="s">
        <v>189</v>
      </c>
      <c r="F1690" s="639">
        <v>2284.9299999999998</v>
      </c>
      <c r="G1690" s="627" t="s">
        <v>9610</v>
      </c>
      <c r="H1690" s="627" t="s">
        <v>131</v>
      </c>
      <c r="I1690" s="627" t="s">
        <v>9609</v>
      </c>
      <c r="J1690" s="634" t="s">
        <v>1464</v>
      </c>
      <c r="K1690" s="635" t="s">
        <v>1531</v>
      </c>
      <c r="L1690" s="635">
        <v>352907978</v>
      </c>
      <c r="M1690" s="659"/>
      <c r="N1690" s="630">
        <f t="shared" si="84"/>
        <v>12</v>
      </c>
      <c r="O1690" s="630">
        <f t="shared" si="85"/>
        <v>12</v>
      </c>
      <c r="P1690" s="631" t="str">
        <f t="shared" si="86"/>
        <v>Gastos_com_Pessoal</v>
      </c>
    </row>
    <row r="1691" spans="1:16" ht="51" hidden="1" x14ac:dyDescent="0.2">
      <c r="A1691" s="622">
        <f>IF(B1691="","",COUNT('Diário 3º PA'!$A$4:$A$4242)+COUNT('Diário 4º PA'!$A$4:$A$2224)+COUNT('Diário 5º PA'!$A$4:$A$5221)+ROW()-3)</f>
        <v>7942</v>
      </c>
      <c r="B1691" s="641">
        <v>44910</v>
      </c>
      <c r="C1691" s="638">
        <v>44896</v>
      </c>
      <c r="D1691" s="633" t="s">
        <v>115</v>
      </c>
      <c r="E1691" s="626" t="s">
        <v>342</v>
      </c>
      <c r="F1691" s="639">
        <v>360</v>
      </c>
      <c r="G1691" s="665" t="s">
        <v>7550</v>
      </c>
      <c r="H1691" s="626" t="s">
        <v>128</v>
      </c>
      <c r="I1691" s="660" t="s">
        <v>1627</v>
      </c>
      <c r="J1691" s="634" t="s">
        <v>1464</v>
      </c>
      <c r="K1691" s="635" t="s">
        <v>1531</v>
      </c>
      <c r="L1691" s="635">
        <v>352907978</v>
      </c>
      <c r="M1691" s="659">
        <v>44910</v>
      </c>
      <c r="N1691" s="630">
        <f t="shared" si="84"/>
        <v>12</v>
      </c>
      <c r="O1691" s="630">
        <f t="shared" si="85"/>
        <v>12</v>
      </c>
      <c r="P1691" s="631" t="str">
        <f t="shared" si="86"/>
        <v>Gastos_Gerais</v>
      </c>
    </row>
    <row r="1692" spans="1:16" ht="48" hidden="1" x14ac:dyDescent="0.2">
      <c r="A1692" s="622">
        <f>IF(B1692="","",COUNT('Diário 3º PA'!$A$4:$A$4242)+COUNT('Diário 4º PA'!$A$4:$A$2224)+COUNT('Diário 5º PA'!$A$4:$A$5221)+ROW()-3)</f>
        <v>7943</v>
      </c>
      <c r="B1692" s="641">
        <v>44910</v>
      </c>
      <c r="C1692" s="638">
        <v>44896</v>
      </c>
      <c r="D1692" s="633" t="s">
        <v>115</v>
      </c>
      <c r="E1692" s="626" t="s">
        <v>342</v>
      </c>
      <c r="F1692" s="639">
        <v>360</v>
      </c>
      <c r="G1692" s="626" t="s">
        <v>9611</v>
      </c>
      <c r="H1692" s="627" t="s">
        <v>131</v>
      </c>
      <c r="I1692" s="627" t="s">
        <v>8344</v>
      </c>
      <c r="J1692" s="634" t="s">
        <v>1464</v>
      </c>
      <c r="K1692" s="635" t="s">
        <v>1531</v>
      </c>
      <c r="L1692" s="635">
        <v>352907978</v>
      </c>
      <c r="M1692" s="659">
        <v>44910</v>
      </c>
      <c r="N1692" s="630">
        <f t="shared" si="84"/>
        <v>12</v>
      </c>
      <c r="O1692" s="630">
        <f t="shared" si="85"/>
        <v>12</v>
      </c>
      <c r="P1692" s="631" t="str">
        <f t="shared" si="86"/>
        <v>Gastos_Gerais</v>
      </c>
    </row>
    <row r="1693" spans="1:16" ht="48" hidden="1" x14ac:dyDescent="0.2">
      <c r="A1693" s="622">
        <f>IF(B1693="","",COUNT('Diário 3º PA'!$A$4:$A$4242)+COUNT('Diário 4º PA'!$A$4:$A$2224)+COUNT('Diário 5º PA'!$A$4:$A$5221)+ROW()-3)</f>
        <v>7944</v>
      </c>
      <c r="B1693" s="641">
        <v>44910</v>
      </c>
      <c r="C1693" s="638">
        <v>44896</v>
      </c>
      <c r="D1693" s="633" t="s">
        <v>115</v>
      </c>
      <c r="E1693" s="626" t="s">
        <v>342</v>
      </c>
      <c r="F1693" s="639">
        <v>360</v>
      </c>
      <c r="G1693" s="626" t="s">
        <v>6719</v>
      </c>
      <c r="H1693" s="626" t="s">
        <v>128</v>
      </c>
      <c r="I1693" s="627" t="s">
        <v>840</v>
      </c>
      <c r="J1693" s="634" t="s">
        <v>1464</v>
      </c>
      <c r="K1693" s="635" t="s">
        <v>1531</v>
      </c>
      <c r="L1693" s="635">
        <v>352907978</v>
      </c>
      <c r="M1693" s="659">
        <v>44910</v>
      </c>
      <c r="N1693" s="630">
        <f t="shared" si="84"/>
        <v>12</v>
      </c>
      <c r="O1693" s="630">
        <f t="shared" si="85"/>
        <v>12</v>
      </c>
      <c r="P1693" s="631" t="str">
        <f t="shared" si="86"/>
        <v>Gastos_Gerais</v>
      </c>
    </row>
    <row r="1694" spans="1:16" ht="48" hidden="1" x14ac:dyDescent="0.2">
      <c r="A1694" s="622">
        <f>IF(B1694="","",COUNT('Diário 3º PA'!$A$4:$A$4242)+COUNT('Diário 4º PA'!$A$4:$A$2224)+COUNT('Diário 5º PA'!$A$4:$A$5221)+ROW()-3)</f>
        <v>7945</v>
      </c>
      <c r="B1694" s="641">
        <v>44910</v>
      </c>
      <c r="C1694" s="638">
        <v>44896</v>
      </c>
      <c r="D1694" s="633" t="s">
        <v>115</v>
      </c>
      <c r="E1694" s="626" t="s">
        <v>342</v>
      </c>
      <c r="F1694" s="639">
        <v>360</v>
      </c>
      <c r="G1694" s="626" t="s">
        <v>9612</v>
      </c>
      <c r="H1694" s="627" t="s">
        <v>131</v>
      </c>
      <c r="I1694" s="627" t="s">
        <v>9613</v>
      </c>
      <c r="J1694" s="634" t="s">
        <v>1464</v>
      </c>
      <c r="K1694" s="635" t="s">
        <v>1531</v>
      </c>
      <c r="L1694" s="635">
        <v>352907978</v>
      </c>
      <c r="M1694" s="659">
        <v>44910</v>
      </c>
      <c r="N1694" s="630">
        <f t="shared" si="84"/>
        <v>12</v>
      </c>
      <c r="O1694" s="630">
        <f t="shared" si="85"/>
        <v>12</v>
      </c>
      <c r="P1694" s="631" t="str">
        <f t="shared" si="86"/>
        <v>Gastos_Gerais</v>
      </c>
    </row>
    <row r="1695" spans="1:16" ht="63.75" hidden="1" x14ac:dyDescent="0.2">
      <c r="A1695" s="622">
        <f>IF(B1695="","",COUNT('Diário 3º PA'!$A$4:$A$4242)+COUNT('Diário 4º PA'!$A$4:$A$2224)+COUNT('Diário 5º PA'!$A$4:$A$5221)+ROW()-3)</f>
        <v>7946</v>
      </c>
      <c r="B1695" s="641">
        <v>44910</v>
      </c>
      <c r="C1695" s="638">
        <v>44896</v>
      </c>
      <c r="D1695" s="633" t="s">
        <v>115</v>
      </c>
      <c r="E1695" s="626" t="s">
        <v>342</v>
      </c>
      <c r="F1695" s="639">
        <v>360</v>
      </c>
      <c r="G1695" s="665" t="s">
        <v>7545</v>
      </c>
      <c r="H1695" s="626" t="s">
        <v>128</v>
      </c>
      <c r="I1695" s="627" t="s">
        <v>1630</v>
      </c>
      <c r="J1695" s="634" t="s">
        <v>1464</v>
      </c>
      <c r="K1695" s="635" t="s">
        <v>1531</v>
      </c>
      <c r="L1695" s="635">
        <v>352907978</v>
      </c>
      <c r="M1695" s="659">
        <v>44910</v>
      </c>
      <c r="N1695" s="630">
        <f t="shared" si="84"/>
        <v>12</v>
      </c>
      <c r="O1695" s="630">
        <f t="shared" si="85"/>
        <v>12</v>
      </c>
      <c r="P1695" s="631" t="str">
        <f t="shared" si="86"/>
        <v>Gastos_Gerais</v>
      </c>
    </row>
    <row r="1696" spans="1:16" ht="48" hidden="1" x14ac:dyDescent="0.2">
      <c r="A1696" s="622">
        <f>IF(B1696="","",COUNT('Diário 3º PA'!$A$4:$A$4242)+COUNT('Diário 4º PA'!$A$4:$A$2224)+COUNT('Diário 5º PA'!$A$4:$A$5221)+ROW()-3)</f>
        <v>7947</v>
      </c>
      <c r="B1696" s="641">
        <v>44910</v>
      </c>
      <c r="C1696" s="638">
        <v>44896</v>
      </c>
      <c r="D1696" s="633" t="s">
        <v>115</v>
      </c>
      <c r="E1696" s="626" t="s">
        <v>342</v>
      </c>
      <c r="F1696" s="639">
        <v>360</v>
      </c>
      <c r="G1696" s="626" t="s">
        <v>9614</v>
      </c>
      <c r="H1696" s="626" t="s">
        <v>128</v>
      </c>
      <c r="I1696" s="627" t="s">
        <v>7504</v>
      </c>
      <c r="J1696" s="634" t="s">
        <v>1464</v>
      </c>
      <c r="K1696" s="635" t="s">
        <v>1531</v>
      </c>
      <c r="L1696" s="635">
        <v>352907978</v>
      </c>
      <c r="M1696" s="659">
        <v>44910</v>
      </c>
      <c r="N1696" s="630">
        <f t="shared" si="84"/>
        <v>12</v>
      </c>
      <c r="O1696" s="630">
        <f t="shared" si="85"/>
        <v>12</v>
      </c>
      <c r="P1696" s="631" t="str">
        <f t="shared" si="86"/>
        <v>Gastos_Gerais</v>
      </c>
    </row>
    <row r="1697" spans="1:16" ht="24" hidden="1" x14ac:dyDescent="0.2">
      <c r="A1697" s="622">
        <f>IF(B1697="","",COUNT('Diário 3º PA'!$A$4:$A$4242)+COUNT('Diário 4º PA'!$A$4:$A$2224)+COUNT('Diário 5º PA'!$A$4:$A$5221)+ROW()-3)</f>
        <v>7948</v>
      </c>
      <c r="B1697" s="641">
        <v>44910</v>
      </c>
      <c r="C1697" s="638">
        <v>44896</v>
      </c>
      <c r="D1697" s="626" t="s">
        <v>104</v>
      </c>
      <c r="E1697" s="626" t="s">
        <v>191</v>
      </c>
      <c r="F1697" s="639">
        <v>388.36</v>
      </c>
      <c r="G1697" s="627" t="s">
        <v>9615</v>
      </c>
      <c r="H1697" s="627" t="s">
        <v>138</v>
      </c>
      <c r="I1697" s="627" t="s">
        <v>9616</v>
      </c>
      <c r="J1697" s="634" t="s">
        <v>1464</v>
      </c>
      <c r="K1697" s="635" t="s">
        <v>1531</v>
      </c>
      <c r="L1697" s="635">
        <v>352907978</v>
      </c>
      <c r="M1697" s="659">
        <v>44910</v>
      </c>
      <c r="N1697" s="630">
        <f t="shared" si="84"/>
        <v>12</v>
      </c>
      <c r="O1697" s="630">
        <f t="shared" si="85"/>
        <v>12</v>
      </c>
      <c r="P1697" s="631" t="str">
        <f t="shared" si="86"/>
        <v>Gastos_com_Pessoal</v>
      </c>
    </row>
    <row r="1698" spans="1:16" ht="24" hidden="1" x14ac:dyDescent="0.2">
      <c r="A1698" s="622">
        <f>IF(B1698="","",COUNT('Diário 3º PA'!$A$4:$A$4242)+COUNT('Diário 4º PA'!$A$4:$A$2224)+COUNT('Diário 5º PA'!$A$4:$A$5221)+ROW()-3)</f>
        <v>7949</v>
      </c>
      <c r="B1698" s="641">
        <v>44910</v>
      </c>
      <c r="C1698" s="638">
        <v>44896</v>
      </c>
      <c r="D1698" s="626" t="s">
        <v>104</v>
      </c>
      <c r="E1698" s="626" t="s">
        <v>189</v>
      </c>
      <c r="F1698" s="639">
        <v>1165.02</v>
      </c>
      <c r="G1698" s="627" t="s">
        <v>9617</v>
      </c>
      <c r="H1698" s="627" t="s">
        <v>138</v>
      </c>
      <c r="I1698" s="627" t="s">
        <v>9616</v>
      </c>
      <c r="J1698" s="634" t="s">
        <v>1464</v>
      </c>
      <c r="K1698" s="635" t="s">
        <v>1531</v>
      </c>
      <c r="L1698" s="635">
        <v>352907978</v>
      </c>
      <c r="M1698" s="659">
        <v>44910</v>
      </c>
      <c r="N1698" s="630">
        <f t="shared" si="84"/>
        <v>12</v>
      </c>
      <c r="O1698" s="630">
        <f t="shared" si="85"/>
        <v>12</v>
      </c>
      <c r="P1698" s="631" t="str">
        <f t="shared" si="86"/>
        <v>Gastos_com_Pessoal</v>
      </c>
    </row>
    <row r="1699" spans="1:16" ht="24" hidden="1" x14ac:dyDescent="0.2">
      <c r="A1699" s="622">
        <f>IF(B1699="","",COUNT('Diário 3º PA'!$A$4:$A$4242)+COUNT('Diário 4º PA'!$A$4:$A$2224)+COUNT('Diário 5º PA'!$A$4:$A$5221)+ROW()-3)</f>
        <v>7950</v>
      </c>
      <c r="B1699" s="641">
        <v>44910</v>
      </c>
      <c r="C1699" s="638">
        <v>44896</v>
      </c>
      <c r="D1699" s="626" t="s">
        <v>104</v>
      </c>
      <c r="E1699" s="626" t="s">
        <v>191</v>
      </c>
      <c r="F1699" s="639">
        <v>875.06</v>
      </c>
      <c r="G1699" s="627" t="s">
        <v>9618</v>
      </c>
      <c r="H1699" s="627" t="s">
        <v>135</v>
      </c>
      <c r="I1699" s="627" t="s">
        <v>9619</v>
      </c>
      <c r="J1699" s="634" t="s">
        <v>1464</v>
      </c>
      <c r="K1699" s="635" t="s">
        <v>1531</v>
      </c>
      <c r="L1699" s="635">
        <v>352907978</v>
      </c>
      <c r="M1699" s="659">
        <v>44910</v>
      </c>
      <c r="N1699" s="630">
        <f t="shared" si="84"/>
        <v>12</v>
      </c>
      <c r="O1699" s="630">
        <f t="shared" si="85"/>
        <v>12</v>
      </c>
      <c r="P1699" s="631" t="str">
        <f t="shared" si="86"/>
        <v>Gastos_com_Pessoal</v>
      </c>
    </row>
    <row r="1700" spans="1:16" ht="24" hidden="1" x14ac:dyDescent="0.2">
      <c r="A1700" s="622">
        <f>IF(B1700="","",COUNT('Diário 3º PA'!$A$4:$A$4242)+COUNT('Diário 4º PA'!$A$4:$A$2224)+COUNT('Diário 5º PA'!$A$4:$A$5221)+ROW()-3)</f>
        <v>7951</v>
      </c>
      <c r="B1700" s="641">
        <v>44910</v>
      </c>
      <c r="C1700" s="638">
        <v>44896</v>
      </c>
      <c r="D1700" s="626" t="s">
        <v>104</v>
      </c>
      <c r="E1700" s="626" t="s">
        <v>189</v>
      </c>
      <c r="F1700" s="639">
        <v>2540.35</v>
      </c>
      <c r="G1700" s="627" t="s">
        <v>9620</v>
      </c>
      <c r="H1700" s="627" t="s">
        <v>135</v>
      </c>
      <c r="I1700" s="627" t="s">
        <v>9619</v>
      </c>
      <c r="J1700" s="634" t="s">
        <v>1464</v>
      </c>
      <c r="K1700" s="635" t="s">
        <v>1531</v>
      </c>
      <c r="L1700" s="635">
        <v>352907978</v>
      </c>
      <c r="M1700" s="659">
        <v>44910</v>
      </c>
      <c r="N1700" s="630">
        <f t="shared" si="84"/>
        <v>12</v>
      </c>
      <c r="O1700" s="630">
        <f t="shared" si="85"/>
        <v>12</v>
      </c>
      <c r="P1700" s="631" t="str">
        <f t="shared" si="86"/>
        <v>Gastos_com_Pessoal</v>
      </c>
    </row>
    <row r="1701" spans="1:16" ht="24" hidden="1" x14ac:dyDescent="0.2">
      <c r="A1701" s="622">
        <f>IF(B1701="","",COUNT('Diário 3º PA'!$A$4:$A$4242)+COUNT('Diário 4º PA'!$A$4:$A$2224)+COUNT('Diário 5º PA'!$A$4:$A$5221)+ROW()-3)</f>
        <v>7952</v>
      </c>
      <c r="B1701" s="641">
        <v>44910</v>
      </c>
      <c r="C1701" s="638">
        <v>44896</v>
      </c>
      <c r="D1701" s="626" t="s">
        <v>104</v>
      </c>
      <c r="E1701" s="626" t="s">
        <v>191</v>
      </c>
      <c r="F1701" s="639">
        <v>483.16</v>
      </c>
      <c r="G1701" s="627" t="s">
        <v>9621</v>
      </c>
      <c r="H1701" s="627" t="s">
        <v>136</v>
      </c>
      <c r="I1701" s="627" t="s">
        <v>9622</v>
      </c>
      <c r="J1701" s="634" t="s">
        <v>1464</v>
      </c>
      <c r="K1701" s="635" t="s">
        <v>1531</v>
      </c>
      <c r="L1701" s="635">
        <v>352907978</v>
      </c>
      <c r="M1701" s="659">
        <v>44910</v>
      </c>
      <c r="N1701" s="630">
        <f t="shared" si="84"/>
        <v>12</v>
      </c>
      <c r="O1701" s="630">
        <f t="shared" si="85"/>
        <v>12</v>
      </c>
      <c r="P1701" s="631" t="str">
        <f t="shared" si="86"/>
        <v>Gastos_com_Pessoal</v>
      </c>
    </row>
    <row r="1702" spans="1:16" ht="24" hidden="1" x14ac:dyDescent="0.2">
      <c r="A1702" s="622">
        <f>IF(B1702="","",COUNT('Diário 3º PA'!$A$4:$A$4242)+COUNT('Diário 4º PA'!$A$4:$A$2224)+COUNT('Diário 5º PA'!$A$4:$A$5221)+ROW()-3)</f>
        <v>7953</v>
      </c>
      <c r="B1702" s="641">
        <v>44910</v>
      </c>
      <c r="C1702" s="638">
        <v>44896</v>
      </c>
      <c r="D1702" s="626" t="s">
        <v>104</v>
      </c>
      <c r="E1702" s="626" t="s">
        <v>189</v>
      </c>
      <c r="F1702" s="639">
        <v>1449.55</v>
      </c>
      <c r="G1702" s="627" t="s">
        <v>9623</v>
      </c>
      <c r="H1702" s="627" t="s">
        <v>136</v>
      </c>
      <c r="I1702" s="627" t="s">
        <v>9622</v>
      </c>
      <c r="J1702" s="634" t="s">
        <v>1464</v>
      </c>
      <c r="K1702" s="635" t="s">
        <v>1531</v>
      </c>
      <c r="L1702" s="635">
        <v>352907978</v>
      </c>
      <c r="M1702" s="659">
        <v>44910</v>
      </c>
      <c r="N1702" s="630">
        <f t="shared" si="84"/>
        <v>12</v>
      </c>
      <c r="O1702" s="630">
        <f t="shared" si="85"/>
        <v>12</v>
      </c>
      <c r="P1702" s="631" t="str">
        <f t="shared" si="86"/>
        <v>Gastos_com_Pessoal</v>
      </c>
    </row>
    <row r="1703" spans="1:16" ht="24" hidden="1" x14ac:dyDescent="0.2">
      <c r="A1703" s="622">
        <f>IF(B1703="","",COUNT('Diário 3º PA'!$A$4:$A$4242)+COUNT('Diário 4º PA'!$A$4:$A$2224)+COUNT('Diário 5º PA'!$A$4:$A$5221)+ROW()-3)</f>
        <v>7954</v>
      </c>
      <c r="B1703" s="641">
        <v>44910</v>
      </c>
      <c r="C1703" s="638">
        <v>44896</v>
      </c>
      <c r="D1703" s="626" t="s">
        <v>104</v>
      </c>
      <c r="E1703" s="626" t="s">
        <v>191</v>
      </c>
      <c r="F1703" s="639">
        <v>1120.32</v>
      </c>
      <c r="G1703" s="627" t="s">
        <v>9624</v>
      </c>
      <c r="H1703" s="627" t="s">
        <v>137</v>
      </c>
      <c r="I1703" s="627" t="s">
        <v>9625</v>
      </c>
      <c r="J1703" s="634" t="s">
        <v>1464</v>
      </c>
      <c r="K1703" s="635" t="s">
        <v>1531</v>
      </c>
      <c r="L1703" s="635">
        <v>352907978</v>
      </c>
      <c r="M1703" s="659">
        <v>44910</v>
      </c>
      <c r="N1703" s="630">
        <f t="shared" si="84"/>
        <v>12</v>
      </c>
      <c r="O1703" s="630">
        <f t="shared" si="85"/>
        <v>12</v>
      </c>
      <c r="P1703" s="631" t="str">
        <f t="shared" si="86"/>
        <v>Gastos_com_Pessoal</v>
      </c>
    </row>
    <row r="1704" spans="1:16" ht="24" hidden="1" x14ac:dyDescent="0.2">
      <c r="A1704" s="622">
        <f>IF(B1704="","",COUNT('Diário 3º PA'!$A$4:$A$4242)+COUNT('Diário 4º PA'!$A$4:$A$2224)+COUNT('Diário 5º PA'!$A$4:$A$5221)+ROW()-3)</f>
        <v>7955</v>
      </c>
      <c r="B1704" s="641">
        <v>44910</v>
      </c>
      <c r="C1704" s="638">
        <v>44896</v>
      </c>
      <c r="D1704" s="626" t="s">
        <v>104</v>
      </c>
      <c r="E1704" s="626" t="s">
        <v>189</v>
      </c>
      <c r="F1704" s="639">
        <v>2988.93</v>
      </c>
      <c r="G1704" s="627" t="s">
        <v>9626</v>
      </c>
      <c r="H1704" s="627" t="s">
        <v>137</v>
      </c>
      <c r="I1704" s="627" t="s">
        <v>9625</v>
      </c>
      <c r="J1704" s="634" t="s">
        <v>1464</v>
      </c>
      <c r="K1704" s="635" t="s">
        <v>1531</v>
      </c>
      <c r="L1704" s="635">
        <v>352907978</v>
      </c>
      <c r="M1704" s="659">
        <v>44910</v>
      </c>
      <c r="N1704" s="630">
        <f t="shared" si="84"/>
        <v>12</v>
      </c>
      <c r="O1704" s="630">
        <f t="shared" si="85"/>
        <v>12</v>
      </c>
      <c r="P1704" s="631" t="str">
        <f t="shared" si="86"/>
        <v>Gastos_com_Pessoal</v>
      </c>
    </row>
    <row r="1705" spans="1:16" ht="24" hidden="1" x14ac:dyDescent="0.2">
      <c r="A1705" s="622">
        <f>IF(B1705="","",COUNT('Diário 3º PA'!$A$4:$A$4242)+COUNT('Diário 4º PA'!$A$4:$A$2224)+COUNT('Diário 5º PA'!$A$4:$A$5221)+ROW()-3)</f>
        <v>7956</v>
      </c>
      <c r="B1705" s="641">
        <v>44910</v>
      </c>
      <c r="C1705" s="638">
        <v>44896</v>
      </c>
      <c r="D1705" s="626" t="s">
        <v>104</v>
      </c>
      <c r="E1705" s="626" t="s">
        <v>191</v>
      </c>
      <c r="F1705" s="639">
        <v>577.89</v>
      </c>
      <c r="G1705" s="627" t="s">
        <v>9627</v>
      </c>
      <c r="H1705" s="627" t="s">
        <v>135</v>
      </c>
      <c r="I1705" s="627" t="s">
        <v>9628</v>
      </c>
      <c r="J1705" s="634" t="s">
        <v>1464</v>
      </c>
      <c r="K1705" s="635" t="s">
        <v>1531</v>
      </c>
      <c r="L1705" s="635">
        <v>352907978</v>
      </c>
      <c r="M1705" s="659">
        <v>44910</v>
      </c>
      <c r="N1705" s="630">
        <f t="shared" si="84"/>
        <v>12</v>
      </c>
      <c r="O1705" s="630">
        <f t="shared" si="85"/>
        <v>12</v>
      </c>
      <c r="P1705" s="631" t="str">
        <f t="shared" si="86"/>
        <v>Gastos_com_Pessoal</v>
      </c>
    </row>
    <row r="1706" spans="1:16" ht="24" hidden="1" x14ac:dyDescent="0.2">
      <c r="A1706" s="622">
        <f>IF(B1706="","",COUNT('Diário 3º PA'!$A$4:$A$4242)+COUNT('Diário 4º PA'!$A$4:$A$2224)+COUNT('Diário 5º PA'!$A$4:$A$5221)+ROW()-3)</f>
        <v>7957</v>
      </c>
      <c r="B1706" s="641">
        <v>44910</v>
      </c>
      <c r="C1706" s="638">
        <v>44896</v>
      </c>
      <c r="D1706" s="626" t="s">
        <v>104</v>
      </c>
      <c r="E1706" s="626" t="s">
        <v>189</v>
      </c>
      <c r="F1706" s="639">
        <v>1733.55</v>
      </c>
      <c r="G1706" s="627" t="s">
        <v>9629</v>
      </c>
      <c r="H1706" s="627" t="s">
        <v>135</v>
      </c>
      <c r="I1706" s="627" t="s">
        <v>9628</v>
      </c>
      <c r="J1706" s="634" t="s">
        <v>1464</v>
      </c>
      <c r="K1706" s="635" t="s">
        <v>1531</v>
      </c>
      <c r="L1706" s="635">
        <v>352907978</v>
      </c>
      <c r="M1706" s="659">
        <v>44910</v>
      </c>
      <c r="N1706" s="630">
        <f t="shared" si="84"/>
        <v>12</v>
      </c>
      <c r="O1706" s="630">
        <f t="shared" si="85"/>
        <v>12</v>
      </c>
      <c r="P1706" s="631" t="str">
        <f t="shared" si="86"/>
        <v>Gastos_com_Pessoal</v>
      </c>
    </row>
    <row r="1707" spans="1:16" ht="24" hidden="1" x14ac:dyDescent="0.2">
      <c r="A1707" s="622">
        <f>IF(B1707="","",COUNT('Diário 3º PA'!$A$4:$A$4242)+COUNT('Diário 4º PA'!$A$4:$A$2224)+COUNT('Diário 5º PA'!$A$4:$A$5221)+ROW()-3)</f>
        <v>7958</v>
      </c>
      <c r="B1707" s="641">
        <v>44910</v>
      </c>
      <c r="C1707" s="638">
        <v>44896</v>
      </c>
      <c r="D1707" s="626" t="s">
        <v>104</v>
      </c>
      <c r="E1707" s="626" t="s">
        <v>191</v>
      </c>
      <c r="F1707" s="639">
        <v>506.47</v>
      </c>
      <c r="G1707" s="627" t="s">
        <v>9630</v>
      </c>
      <c r="H1707" s="627" t="s">
        <v>136</v>
      </c>
      <c r="I1707" s="627" t="s">
        <v>9631</v>
      </c>
      <c r="J1707" s="634" t="s">
        <v>1464</v>
      </c>
      <c r="K1707" s="635" t="s">
        <v>1531</v>
      </c>
      <c r="L1707" s="635">
        <v>352907978</v>
      </c>
      <c r="M1707" s="659">
        <v>44910</v>
      </c>
      <c r="N1707" s="630">
        <f t="shared" si="84"/>
        <v>12</v>
      </c>
      <c r="O1707" s="630">
        <f t="shared" si="85"/>
        <v>12</v>
      </c>
      <c r="P1707" s="631" t="str">
        <f t="shared" si="86"/>
        <v>Gastos_com_Pessoal</v>
      </c>
    </row>
    <row r="1708" spans="1:16" ht="24" hidden="1" x14ac:dyDescent="0.2">
      <c r="A1708" s="622">
        <f>IF(B1708="","",COUNT('Diário 3º PA'!$A$4:$A$4242)+COUNT('Diário 4º PA'!$A$4:$A$2224)+COUNT('Diário 5º PA'!$A$4:$A$5221)+ROW()-3)</f>
        <v>7959</v>
      </c>
      <c r="B1708" s="641">
        <v>44910</v>
      </c>
      <c r="C1708" s="638">
        <v>44896</v>
      </c>
      <c r="D1708" s="626" t="s">
        <v>104</v>
      </c>
      <c r="E1708" s="626" t="s">
        <v>189</v>
      </c>
      <c r="F1708" s="639">
        <v>1519.49</v>
      </c>
      <c r="G1708" s="627" t="s">
        <v>9632</v>
      </c>
      <c r="H1708" s="627" t="s">
        <v>136</v>
      </c>
      <c r="I1708" s="627" t="s">
        <v>9631</v>
      </c>
      <c r="J1708" s="634" t="s">
        <v>1464</v>
      </c>
      <c r="K1708" s="635" t="s">
        <v>1531</v>
      </c>
      <c r="L1708" s="635">
        <v>352907978</v>
      </c>
      <c r="M1708" s="659">
        <v>44910</v>
      </c>
      <c r="N1708" s="630">
        <f t="shared" si="84"/>
        <v>12</v>
      </c>
      <c r="O1708" s="630">
        <f t="shared" si="85"/>
        <v>12</v>
      </c>
      <c r="P1708" s="631" t="str">
        <f t="shared" si="86"/>
        <v>Gastos_com_Pessoal</v>
      </c>
    </row>
    <row r="1709" spans="1:16" ht="24" hidden="1" x14ac:dyDescent="0.2">
      <c r="A1709" s="622">
        <f>IF(B1709="","",COUNT('Diário 3º PA'!$A$4:$A$4242)+COUNT('Diário 4º PA'!$A$4:$A$2224)+COUNT('Diário 5º PA'!$A$4:$A$5221)+ROW()-3)</f>
        <v>7960</v>
      </c>
      <c r="B1709" s="641">
        <v>44911</v>
      </c>
      <c r="C1709" s="642">
        <v>44896</v>
      </c>
      <c r="D1709" s="633" t="s">
        <v>115</v>
      </c>
      <c r="E1709" s="626" t="s">
        <v>302</v>
      </c>
      <c r="F1709" s="639">
        <v>30188.74</v>
      </c>
      <c r="G1709" s="626" t="s">
        <v>6275</v>
      </c>
      <c r="H1709" s="627" t="s">
        <v>132</v>
      </c>
      <c r="I1709" s="633" t="s">
        <v>6276</v>
      </c>
      <c r="J1709" s="629" t="s">
        <v>704</v>
      </c>
      <c r="K1709" s="657" t="s">
        <v>428</v>
      </c>
      <c r="L1709" s="657">
        <v>29</v>
      </c>
      <c r="M1709" s="659">
        <v>44908</v>
      </c>
      <c r="N1709" s="630">
        <f t="shared" si="84"/>
        <v>12</v>
      </c>
      <c r="O1709" s="630">
        <f t="shared" si="85"/>
        <v>12</v>
      </c>
      <c r="P1709" s="631" t="str">
        <f t="shared" si="86"/>
        <v>Gastos_Gerais</v>
      </c>
    </row>
    <row r="1710" spans="1:16" ht="24" x14ac:dyDescent="0.2">
      <c r="A1710" s="622">
        <f>IF(B1710="","",COUNT('Diário 3º PA'!$A$4:$A$4242)+COUNT('Diário 4º PA'!$A$4:$A$2224)+COUNT('Diário 5º PA'!$A$4:$A$5221)+ROW()-3)</f>
        <v>7961</v>
      </c>
      <c r="B1710" s="641">
        <v>44911</v>
      </c>
      <c r="C1710" s="638">
        <v>44896</v>
      </c>
      <c r="D1710" s="633" t="s">
        <v>115</v>
      </c>
      <c r="E1710" s="626" t="s">
        <v>318</v>
      </c>
      <c r="F1710" s="639">
        <v>855.5</v>
      </c>
      <c r="G1710" s="626" t="s">
        <v>9633</v>
      </c>
      <c r="H1710" s="627" t="s">
        <v>140</v>
      </c>
      <c r="I1710" s="627" t="s">
        <v>9634</v>
      </c>
      <c r="J1710" s="634" t="s">
        <v>1464</v>
      </c>
      <c r="K1710" s="657" t="s">
        <v>428</v>
      </c>
      <c r="L1710" s="635">
        <v>30285</v>
      </c>
      <c r="M1710" s="659">
        <v>44910</v>
      </c>
      <c r="N1710" s="630">
        <f t="shared" si="84"/>
        <v>12</v>
      </c>
      <c r="O1710" s="630">
        <f t="shared" si="85"/>
        <v>12</v>
      </c>
      <c r="P1710" s="631" t="str">
        <f t="shared" si="86"/>
        <v>Gastos_Gerais</v>
      </c>
    </row>
    <row r="1711" spans="1:16" ht="24" hidden="1" x14ac:dyDescent="0.2">
      <c r="A1711" s="622">
        <f>IF(B1711="","",COUNT('Diário 3º PA'!$A$4:$A$4242)+COUNT('Diário 4º PA'!$A$4:$A$2224)+COUNT('Diário 5º PA'!$A$4:$A$5221)+ROW()-3)</f>
        <v>7962</v>
      </c>
      <c r="B1711" s="641">
        <v>44911</v>
      </c>
      <c r="C1711" s="638">
        <v>44896</v>
      </c>
      <c r="D1711" s="633" t="s">
        <v>115</v>
      </c>
      <c r="E1711" s="626" t="s">
        <v>272</v>
      </c>
      <c r="F1711" s="639">
        <v>76.3</v>
      </c>
      <c r="G1711" s="633" t="s">
        <v>9635</v>
      </c>
      <c r="H1711" s="627" t="s">
        <v>137</v>
      </c>
      <c r="I1711" s="627" t="s">
        <v>9084</v>
      </c>
      <c r="J1711" s="634" t="s">
        <v>1464</v>
      </c>
      <c r="K1711" s="657" t="s">
        <v>428</v>
      </c>
      <c r="L1711" s="635">
        <v>626</v>
      </c>
      <c r="M1711" s="659">
        <v>44907</v>
      </c>
      <c r="N1711" s="630">
        <f t="shared" si="84"/>
        <v>12</v>
      </c>
      <c r="O1711" s="630">
        <f t="shared" si="85"/>
        <v>12</v>
      </c>
      <c r="P1711" s="631" t="str">
        <f t="shared" si="86"/>
        <v>Gastos_Gerais</v>
      </c>
    </row>
    <row r="1712" spans="1:16" ht="36" hidden="1" x14ac:dyDescent="0.2">
      <c r="A1712" s="622">
        <f>IF(B1712="","",COUNT('Diário 3º PA'!$A$4:$A$4242)+COUNT('Diário 4º PA'!$A$4:$A$2224)+COUNT('Diário 5º PA'!$A$4:$A$5221)+ROW()-3)</f>
        <v>7963</v>
      </c>
      <c r="B1712" s="641">
        <v>44911</v>
      </c>
      <c r="C1712" s="638">
        <v>44896</v>
      </c>
      <c r="D1712" s="633" t="s">
        <v>115</v>
      </c>
      <c r="E1712" s="626" t="s">
        <v>318</v>
      </c>
      <c r="F1712" s="639">
        <v>46.32</v>
      </c>
      <c r="G1712" s="626" t="s">
        <v>9636</v>
      </c>
      <c r="H1712" s="627" t="s">
        <v>131</v>
      </c>
      <c r="I1712" s="627" t="s">
        <v>9637</v>
      </c>
      <c r="J1712" s="634" t="s">
        <v>1464</v>
      </c>
      <c r="K1712" s="657" t="s">
        <v>428</v>
      </c>
      <c r="L1712" s="635">
        <v>23676</v>
      </c>
      <c r="M1712" s="659">
        <v>44911</v>
      </c>
      <c r="N1712" s="630">
        <f t="shared" si="84"/>
        <v>12</v>
      </c>
      <c r="O1712" s="630">
        <f t="shared" si="85"/>
        <v>12</v>
      </c>
      <c r="P1712" s="631" t="str">
        <f t="shared" si="86"/>
        <v>Gastos_Gerais</v>
      </c>
    </row>
    <row r="1713" spans="1:16" ht="36" hidden="1" x14ac:dyDescent="0.2">
      <c r="A1713" s="622">
        <f>IF(B1713="","",COUNT('Diário 3º PA'!$A$4:$A$4242)+COUNT('Diário 4º PA'!$A$4:$A$2224)+COUNT('Diário 5º PA'!$A$4:$A$5221)+ROW()-3)</f>
        <v>7964</v>
      </c>
      <c r="B1713" s="641">
        <v>44911</v>
      </c>
      <c r="C1713" s="638">
        <v>44896</v>
      </c>
      <c r="D1713" s="633" t="s">
        <v>115</v>
      </c>
      <c r="E1713" s="626" t="s">
        <v>306</v>
      </c>
      <c r="F1713" s="639">
        <v>599.97</v>
      </c>
      <c r="G1713" s="626" t="s">
        <v>9638</v>
      </c>
      <c r="H1713" s="627" t="s">
        <v>135</v>
      </c>
      <c r="I1713" s="627" t="s">
        <v>551</v>
      </c>
      <c r="J1713" s="634" t="s">
        <v>1464</v>
      </c>
      <c r="K1713" s="657" t="s">
        <v>428</v>
      </c>
      <c r="L1713" s="635">
        <v>499001</v>
      </c>
      <c r="M1713" s="659">
        <v>44911</v>
      </c>
      <c r="N1713" s="630">
        <f t="shared" si="84"/>
        <v>12</v>
      </c>
      <c r="O1713" s="630">
        <f t="shared" si="85"/>
        <v>12</v>
      </c>
      <c r="P1713" s="631" t="str">
        <f t="shared" si="86"/>
        <v>Gastos_Gerais</v>
      </c>
    </row>
    <row r="1714" spans="1:16" ht="24" hidden="1" x14ac:dyDescent="0.2">
      <c r="A1714" s="622">
        <f>IF(B1714="","",COUNT('Diário 3º PA'!$A$4:$A$4242)+COUNT('Diário 4º PA'!$A$4:$A$2224)+COUNT('Diário 5º PA'!$A$4:$A$5221)+ROW()-3)</f>
        <v>7965</v>
      </c>
      <c r="B1714" s="641">
        <v>44911</v>
      </c>
      <c r="C1714" s="638">
        <v>44896</v>
      </c>
      <c r="D1714" s="633" t="s">
        <v>115</v>
      </c>
      <c r="E1714" s="626" t="s">
        <v>342</v>
      </c>
      <c r="F1714" s="639">
        <v>60</v>
      </c>
      <c r="G1714" s="626" t="s">
        <v>9284</v>
      </c>
      <c r="H1714" s="627" t="s">
        <v>131</v>
      </c>
      <c r="I1714" s="627" t="s">
        <v>9639</v>
      </c>
      <c r="J1714" s="634" t="s">
        <v>1464</v>
      </c>
      <c r="K1714" s="632" t="s">
        <v>1531</v>
      </c>
      <c r="L1714" s="635">
        <v>153105850</v>
      </c>
      <c r="M1714" s="659">
        <v>44911</v>
      </c>
      <c r="N1714" s="630">
        <f t="shared" si="84"/>
        <v>12</v>
      </c>
      <c r="O1714" s="630">
        <f t="shared" si="85"/>
        <v>12</v>
      </c>
      <c r="P1714" s="631" t="str">
        <f t="shared" si="86"/>
        <v>Gastos_Gerais</v>
      </c>
    </row>
    <row r="1715" spans="1:16" ht="24" hidden="1" x14ac:dyDescent="0.2">
      <c r="A1715" s="622">
        <f>IF(B1715="","",COUNT('Diário 3º PA'!$A$4:$A$4242)+COUNT('Diário 4º PA'!$A$4:$A$2224)+COUNT('Diário 5º PA'!$A$4:$A$5221)+ROW()-3)</f>
        <v>7966</v>
      </c>
      <c r="B1715" s="641">
        <v>44911</v>
      </c>
      <c r="C1715" s="638">
        <v>44896</v>
      </c>
      <c r="D1715" s="633" t="s">
        <v>115</v>
      </c>
      <c r="E1715" s="626" t="s">
        <v>342</v>
      </c>
      <c r="F1715" s="639">
        <v>60</v>
      </c>
      <c r="G1715" s="626" t="s">
        <v>9640</v>
      </c>
      <c r="H1715" s="627" t="s">
        <v>131</v>
      </c>
      <c r="I1715" s="627" t="s">
        <v>9641</v>
      </c>
      <c r="J1715" s="634" t="s">
        <v>1464</v>
      </c>
      <c r="K1715" s="632" t="s">
        <v>1531</v>
      </c>
      <c r="L1715" s="635">
        <v>153105850</v>
      </c>
      <c r="M1715" s="659">
        <v>44911</v>
      </c>
      <c r="N1715" s="630">
        <f t="shared" si="84"/>
        <v>12</v>
      </c>
      <c r="O1715" s="630">
        <f t="shared" si="85"/>
        <v>12</v>
      </c>
      <c r="P1715" s="631" t="str">
        <f t="shared" si="86"/>
        <v>Gastos_Gerais</v>
      </c>
    </row>
    <row r="1716" spans="1:16" ht="24" hidden="1" x14ac:dyDescent="0.2">
      <c r="A1716" s="622">
        <f>IF(B1716="","",COUNT('Diário 3º PA'!$A$4:$A$4242)+COUNT('Diário 4º PA'!$A$4:$A$2224)+COUNT('Diário 5º PA'!$A$4:$A$5221)+ROW()-3)</f>
        <v>7967</v>
      </c>
      <c r="B1716" s="641">
        <v>44911</v>
      </c>
      <c r="C1716" s="638">
        <v>44896</v>
      </c>
      <c r="D1716" s="633" t="s">
        <v>115</v>
      </c>
      <c r="E1716" s="626" t="s">
        <v>342</v>
      </c>
      <c r="F1716" s="639">
        <v>120</v>
      </c>
      <c r="G1716" s="626" t="s">
        <v>9642</v>
      </c>
      <c r="H1716" s="627" t="s">
        <v>139</v>
      </c>
      <c r="I1716" s="627" t="s">
        <v>6554</v>
      </c>
      <c r="J1716" s="634" t="s">
        <v>1464</v>
      </c>
      <c r="K1716" s="632" t="s">
        <v>1531</v>
      </c>
      <c r="L1716" s="635">
        <v>153105850</v>
      </c>
      <c r="M1716" s="659">
        <v>44911</v>
      </c>
      <c r="N1716" s="630">
        <f t="shared" si="84"/>
        <v>12</v>
      </c>
      <c r="O1716" s="630">
        <f t="shared" si="85"/>
        <v>12</v>
      </c>
      <c r="P1716" s="631" t="str">
        <f t="shared" si="86"/>
        <v>Gastos_Gerais</v>
      </c>
    </row>
    <row r="1717" spans="1:16" ht="48" hidden="1" x14ac:dyDescent="0.2">
      <c r="A1717" s="622">
        <f>IF(B1717="","",COUNT('Diário 3º PA'!$A$4:$A$4242)+COUNT('Diário 4º PA'!$A$4:$A$2224)+COUNT('Diário 5º PA'!$A$4:$A$5221)+ROW()-3)</f>
        <v>7968</v>
      </c>
      <c r="B1717" s="641">
        <v>44911</v>
      </c>
      <c r="C1717" s="638">
        <v>44896</v>
      </c>
      <c r="D1717" s="633" t="s">
        <v>115</v>
      </c>
      <c r="E1717" s="626" t="s">
        <v>342</v>
      </c>
      <c r="F1717" s="639">
        <v>60</v>
      </c>
      <c r="G1717" s="626" t="s">
        <v>9643</v>
      </c>
      <c r="H1717" s="627" t="s">
        <v>132</v>
      </c>
      <c r="I1717" s="627" t="s">
        <v>8520</v>
      </c>
      <c r="J1717" s="634" t="s">
        <v>1464</v>
      </c>
      <c r="K1717" s="632" t="s">
        <v>1531</v>
      </c>
      <c r="L1717" s="635">
        <v>153105850</v>
      </c>
      <c r="M1717" s="659">
        <v>44911</v>
      </c>
      <c r="N1717" s="630">
        <f t="shared" si="84"/>
        <v>12</v>
      </c>
      <c r="O1717" s="630">
        <f t="shared" si="85"/>
        <v>12</v>
      </c>
      <c r="P1717" s="631" t="str">
        <f t="shared" si="86"/>
        <v>Gastos_Gerais</v>
      </c>
    </row>
    <row r="1718" spans="1:16" ht="24" hidden="1" x14ac:dyDescent="0.2">
      <c r="A1718" s="622">
        <f>IF(B1718="","",COUNT('Diário 3º PA'!$A$4:$A$4242)+COUNT('Diário 4º PA'!$A$4:$A$2224)+COUNT('Diário 5º PA'!$A$4:$A$5221)+ROW()-3)</f>
        <v>7969</v>
      </c>
      <c r="B1718" s="641">
        <v>44911</v>
      </c>
      <c r="C1718" s="638">
        <v>44896</v>
      </c>
      <c r="D1718" s="633" t="s">
        <v>115</v>
      </c>
      <c r="E1718" s="626" t="s">
        <v>342</v>
      </c>
      <c r="F1718" s="639">
        <v>120</v>
      </c>
      <c r="G1718" s="626" t="s">
        <v>9644</v>
      </c>
      <c r="H1718" s="627" t="s">
        <v>139</v>
      </c>
      <c r="I1718" s="627" t="s">
        <v>9645</v>
      </c>
      <c r="J1718" s="634" t="s">
        <v>1464</v>
      </c>
      <c r="K1718" s="632" t="s">
        <v>1531</v>
      </c>
      <c r="L1718" s="635">
        <v>153105850</v>
      </c>
      <c r="M1718" s="659">
        <v>44911</v>
      </c>
      <c r="N1718" s="630">
        <f t="shared" si="84"/>
        <v>12</v>
      </c>
      <c r="O1718" s="630">
        <f t="shared" si="85"/>
        <v>12</v>
      </c>
      <c r="P1718" s="631" t="str">
        <f t="shared" si="86"/>
        <v>Gastos_Gerais</v>
      </c>
    </row>
    <row r="1719" spans="1:16" ht="24" hidden="1" x14ac:dyDescent="0.2">
      <c r="A1719" s="622">
        <f>IF(B1719="","",COUNT('Diário 3º PA'!$A$4:$A$4242)+COUNT('Diário 4º PA'!$A$4:$A$2224)+COUNT('Diário 5º PA'!$A$4:$A$5221)+ROW()-3)</f>
        <v>7970</v>
      </c>
      <c r="B1719" s="641">
        <v>44911</v>
      </c>
      <c r="C1719" s="638">
        <v>44896</v>
      </c>
      <c r="D1719" s="633" t="s">
        <v>115</v>
      </c>
      <c r="E1719" s="626" t="s">
        <v>342</v>
      </c>
      <c r="F1719" s="639">
        <v>120</v>
      </c>
      <c r="G1719" s="626" t="s">
        <v>9646</v>
      </c>
      <c r="H1719" s="627" t="s">
        <v>139</v>
      </c>
      <c r="I1719" s="627" t="s">
        <v>1777</v>
      </c>
      <c r="J1719" s="634" t="s">
        <v>1464</v>
      </c>
      <c r="K1719" s="632" t="s">
        <v>1531</v>
      </c>
      <c r="L1719" s="635">
        <v>153105850</v>
      </c>
      <c r="M1719" s="659">
        <v>44911</v>
      </c>
      <c r="N1719" s="630">
        <f t="shared" si="84"/>
        <v>12</v>
      </c>
      <c r="O1719" s="630">
        <f t="shared" si="85"/>
        <v>12</v>
      </c>
      <c r="P1719" s="631" t="str">
        <f t="shared" si="86"/>
        <v>Gastos_Gerais</v>
      </c>
    </row>
    <row r="1720" spans="1:16" ht="24" hidden="1" x14ac:dyDescent="0.2">
      <c r="A1720" s="622">
        <f>IF(B1720="","",COUNT('Diário 3º PA'!$A$4:$A$4242)+COUNT('Diário 4º PA'!$A$4:$A$2224)+COUNT('Diário 5º PA'!$A$4:$A$5221)+ROW()-3)</f>
        <v>7971</v>
      </c>
      <c r="B1720" s="641">
        <v>44911</v>
      </c>
      <c r="C1720" s="638">
        <v>44896</v>
      </c>
      <c r="D1720" s="633" t="s">
        <v>115</v>
      </c>
      <c r="E1720" s="626" t="s">
        <v>342</v>
      </c>
      <c r="F1720" s="639">
        <v>40.4</v>
      </c>
      <c r="G1720" s="626" t="s">
        <v>9647</v>
      </c>
      <c r="H1720" s="627" t="s">
        <v>139</v>
      </c>
      <c r="I1720" s="627" t="s">
        <v>1777</v>
      </c>
      <c r="J1720" s="634" t="s">
        <v>1464</v>
      </c>
      <c r="K1720" s="632" t="s">
        <v>1531</v>
      </c>
      <c r="L1720" s="635">
        <v>153105850</v>
      </c>
      <c r="M1720" s="659">
        <v>44911</v>
      </c>
      <c r="N1720" s="630">
        <f t="shared" si="84"/>
        <v>12</v>
      </c>
      <c r="O1720" s="630">
        <f t="shared" si="85"/>
        <v>12</v>
      </c>
      <c r="P1720" s="631" t="str">
        <f t="shared" si="86"/>
        <v>Gastos_Gerais</v>
      </c>
    </row>
    <row r="1721" spans="1:16" ht="48" hidden="1" x14ac:dyDescent="0.2">
      <c r="A1721" s="622">
        <f>IF(B1721="","",COUNT('Diário 3º PA'!$A$4:$A$4242)+COUNT('Diário 4º PA'!$A$4:$A$2224)+COUNT('Diário 5º PA'!$A$4:$A$5221)+ROW()-3)</f>
        <v>7972</v>
      </c>
      <c r="B1721" s="641">
        <v>44911</v>
      </c>
      <c r="C1721" s="638">
        <v>44896</v>
      </c>
      <c r="D1721" s="633" t="s">
        <v>115</v>
      </c>
      <c r="E1721" s="626" t="s">
        <v>340</v>
      </c>
      <c r="F1721" s="639">
        <v>541.27</v>
      </c>
      <c r="G1721" s="626" t="s">
        <v>9648</v>
      </c>
      <c r="H1721" s="627" t="s">
        <v>131</v>
      </c>
      <c r="I1721" s="627" t="s">
        <v>8344</v>
      </c>
      <c r="J1721" s="634" t="s">
        <v>1464</v>
      </c>
      <c r="K1721" s="632" t="s">
        <v>1531</v>
      </c>
      <c r="L1721" s="635">
        <v>153105850</v>
      </c>
      <c r="M1721" s="659">
        <v>44911</v>
      </c>
      <c r="N1721" s="630">
        <f t="shared" si="84"/>
        <v>12</v>
      </c>
      <c r="O1721" s="630">
        <f t="shared" si="85"/>
        <v>12</v>
      </c>
      <c r="P1721" s="631" t="str">
        <f t="shared" si="86"/>
        <v>Gastos_Gerais</v>
      </c>
    </row>
    <row r="1722" spans="1:16" ht="48" hidden="1" x14ac:dyDescent="0.2">
      <c r="A1722" s="622">
        <f>IF(B1722="","",COUNT('Diário 3º PA'!$A$4:$A$4242)+COUNT('Diário 4º PA'!$A$4:$A$2224)+COUNT('Diário 5º PA'!$A$4:$A$5221)+ROW()-3)</f>
        <v>7973</v>
      </c>
      <c r="B1722" s="641">
        <v>44911</v>
      </c>
      <c r="C1722" s="638">
        <v>44896</v>
      </c>
      <c r="D1722" s="633" t="s">
        <v>115</v>
      </c>
      <c r="E1722" s="626" t="s">
        <v>340</v>
      </c>
      <c r="F1722" s="639">
        <v>541.27</v>
      </c>
      <c r="G1722" s="626" t="s">
        <v>9649</v>
      </c>
      <c r="H1722" s="627" t="s">
        <v>131</v>
      </c>
      <c r="I1722" s="627" t="s">
        <v>9613</v>
      </c>
      <c r="J1722" s="634" t="s">
        <v>1464</v>
      </c>
      <c r="K1722" s="632" t="s">
        <v>1531</v>
      </c>
      <c r="L1722" s="635">
        <v>153105850</v>
      </c>
      <c r="M1722" s="659">
        <v>44911</v>
      </c>
      <c r="N1722" s="630">
        <f t="shared" si="84"/>
        <v>12</v>
      </c>
      <c r="O1722" s="630">
        <f t="shared" si="85"/>
        <v>12</v>
      </c>
      <c r="P1722" s="631" t="str">
        <f t="shared" si="86"/>
        <v>Gastos_Gerais</v>
      </c>
    </row>
    <row r="1723" spans="1:16" ht="24" hidden="1" x14ac:dyDescent="0.2">
      <c r="A1723" s="622">
        <f>IF(B1723="","",COUNT('Diário 3º PA'!$A$4:$A$4242)+COUNT('Diário 4º PA'!$A$4:$A$2224)+COUNT('Diário 5º PA'!$A$4:$A$5221)+ROW()-3)</f>
        <v>7974</v>
      </c>
      <c r="B1723" s="641">
        <v>44911</v>
      </c>
      <c r="C1723" s="638">
        <v>44896</v>
      </c>
      <c r="D1723" s="626" t="s">
        <v>104</v>
      </c>
      <c r="E1723" s="626" t="s">
        <v>191</v>
      </c>
      <c r="F1723" s="639">
        <v>1100.22</v>
      </c>
      <c r="G1723" s="627" t="s">
        <v>9650</v>
      </c>
      <c r="H1723" s="627" t="s">
        <v>135</v>
      </c>
      <c r="I1723" s="627" t="s">
        <v>9651</v>
      </c>
      <c r="J1723" s="634" t="s">
        <v>1464</v>
      </c>
      <c r="K1723" s="632" t="s">
        <v>1531</v>
      </c>
      <c r="L1723" s="635">
        <v>153105850</v>
      </c>
      <c r="M1723" s="659">
        <v>44911</v>
      </c>
      <c r="N1723" s="630">
        <f t="shared" si="84"/>
        <v>12</v>
      </c>
      <c r="O1723" s="630">
        <f t="shared" si="85"/>
        <v>12</v>
      </c>
      <c r="P1723" s="631" t="str">
        <f t="shared" si="86"/>
        <v>Gastos_com_Pessoal</v>
      </c>
    </row>
    <row r="1724" spans="1:16" ht="24" hidden="1" x14ac:dyDescent="0.2">
      <c r="A1724" s="622">
        <f>IF(B1724="","",COUNT('Diário 3º PA'!$A$4:$A$4242)+COUNT('Diário 4º PA'!$A$4:$A$2224)+COUNT('Diário 5º PA'!$A$4:$A$5221)+ROW()-3)</f>
        <v>7975</v>
      </c>
      <c r="B1724" s="641">
        <v>44911</v>
      </c>
      <c r="C1724" s="638">
        <v>44896</v>
      </c>
      <c r="D1724" s="626" t="s">
        <v>104</v>
      </c>
      <c r="E1724" s="626" t="s">
        <v>189</v>
      </c>
      <c r="F1724" s="639">
        <v>2989.09</v>
      </c>
      <c r="G1724" s="627" t="s">
        <v>9652</v>
      </c>
      <c r="H1724" s="627" t="s">
        <v>135</v>
      </c>
      <c r="I1724" s="627" t="s">
        <v>9651</v>
      </c>
      <c r="J1724" s="634" t="s">
        <v>1464</v>
      </c>
      <c r="K1724" s="632" t="s">
        <v>1531</v>
      </c>
      <c r="L1724" s="635">
        <v>153105850</v>
      </c>
      <c r="M1724" s="659">
        <v>44911</v>
      </c>
      <c r="N1724" s="630">
        <f t="shared" si="84"/>
        <v>12</v>
      </c>
      <c r="O1724" s="630">
        <f t="shared" si="85"/>
        <v>12</v>
      </c>
      <c r="P1724" s="631" t="str">
        <f t="shared" si="86"/>
        <v>Gastos_com_Pessoal</v>
      </c>
    </row>
    <row r="1725" spans="1:16" ht="24" hidden="1" x14ac:dyDescent="0.2">
      <c r="A1725" s="622">
        <f>IF(B1725="","",COUNT('Diário 3º PA'!$A$4:$A$4242)+COUNT('Diário 4º PA'!$A$4:$A$2224)+COUNT('Diário 5º PA'!$A$4:$A$5221)+ROW()-3)</f>
        <v>7976</v>
      </c>
      <c r="B1725" s="641">
        <v>44911</v>
      </c>
      <c r="C1725" s="638">
        <v>44896</v>
      </c>
      <c r="D1725" s="626" t="s">
        <v>104</v>
      </c>
      <c r="E1725" s="626" t="s">
        <v>191</v>
      </c>
      <c r="F1725" s="639">
        <v>829.69</v>
      </c>
      <c r="G1725" s="627" t="s">
        <v>9653</v>
      </c>
      <c r="H1725" s="627" t="s">
        <v>137</v>
      </c>
      <c r="I1725" s="627" t="s">
        <v>9654</v>
      </c>
      <c r="J1725" s="634" t="s">
        <v>1464</v>
      </c>
      <c r="K1725" s="632" t="s">
        <v>1531</v>
      </c>
      <c r="L1725" s="635">
        <v>153105850</v>
      </c>
      <c r="M1725" s="659">
        <v>44911</v>
      </c>
      <c r="N1725" s="630">
        <f t="shared" si="84"/>
        <v>12</v>
      </c>
      <c r="O1725" s="630">
        <f t="shared" si="85"/>
        <v>12</v>
      </c>
      <c r="P1725" s="631" t="str">
        <f t="shared" si="86"/>
        <v>Gastos_com_Pessoal</v>
      </c>
    </row>
    <row r="1726" spans="1:16" ht="24" hidden="1" x14ac:dyDescent="0.2">
      <c r="A1726" s="622">
        <f>IF(B1726="","",COUNT('Diário 3º PA'!$A$4:$A$4242)+COUNT('Diário 4º PA'!$A$4:$A$2224)+COUNT('Diário 5º PA'!$A$4:$A$5221)+ROW()-3)</f>
        <v>7977</v>
      </c>
      <c r="B1726" s="641">
        <v>44911</v>
      </c>
      <c r="C1726" s="638">
        <v>44896</v>
      </c>
      <c r="D1726" s="626" t="s">
        <v>104</v>
      </c>
      <c r="E1726" s="626" t="s">
        <v>189</v>
      </c>
      <c r="F1726" s="639">
        <v>2789.42</v>
      </c>
      <c r="G1726" s="627" t="s">
        <v>9655</v>
      </c>
      <c r="H1726" s="627" t="s">
        <v>137</v>
      </c>
      <c r="I1726" s="627" t="s">
        <v>9654</v>
      </c>
      <c r="J1726" s="634" t="s">
        <v>1464</v>
      </c>
      <c r="K1726" s="632" t="s">
        <v>1531</v>
      </c>
      <c r="L1726" s="635">
        <v>153105850</v>
      </c>
      <c r="M1726" s="659">
        <v>44911</v>
      </c>
      <c r="N1726" s="630">
        <f t="shared" si="84"/>
        <v>12</v>
      </c>
      <c r="O1726" s="630">
        <f t="shared" si="85"/>
        <v>12</v>
      </c>
      <c r="P1726" s="631" t="str">
        <f t="shared" si="86"/>
        <v>Gastos_com_Pessoal</v>
      </c>
    </row>
    <row r="1727" spans="1:16" ht="24" hidden="1" x14ac:dyDescent="0.2">
      <c r="A1727" s="622">
        <f>IF(B1727="","",COUNT('Diário 3º PA'!$A$4:$A$4242)+COUNT('Diário 4º PA'!$A$4:$A$2224)+COUNT('Diário 5º PA'!$A$4:$A$5221)+ROW()-3)</f>
        <v>7978</v>
      </c>
      <c r="B1727" s="641">
        <v>44911</v>
      </c>
      <c r="C1727" s="638">
        <v>44896</v>
      </c>
      <c r="D1727" s="626" t="s">
        <v>104</v>
      </c>
      <c r="E1727" s="626" t="s">
        <v>191</v>
      </c>
      <c r="F1727" s="639">
        <v>835.33</v>
      </c>
      <c r="G1727" s="627" t="s">
        <v>9656</v>
      </c>
      <c r="H1727" s="627" t="s">
        <v>139</v>
      </c>
      <c r="I1727" s="627" t="s">
        <v>9657</v>
      </c>
      <c r="J1727" s="634" t="s">
        <v>1464</v>
      </c>
      <c r="K1727" s="632" t="s">
        <v>1531</v>
      </c>
      <c r="L1727" s="635">
        <v>153105850</v>
      </c>
      <c r="M1727" s="659">
        <v>44911</v>
      </c>
      <c r="N1727" s="630">
        <f t="shared" si="84"/>
        <v>12</v>
      </c>
      <c r="O1727" s="630">
        <f t="shared" si="85"/>
        <v>12</v>
      </c>
      <c r="P1727" s="631" t="str">
        <f t="shared" si="86"/>
        <v>Gastos_com_Pessoal</v>
      </c>
    </row>
    <row r="1728" spans="1:16" ht="24" hidden="1" x14ac:dyDescent="0.2">
      <c r="A1728" s="622">
        <f>IF(B1728="","",COUNT('Diário 3º PA'!$A$4:$A$4242)+COUNT('Diário 4º PA'!$A$4:$A$2224)+COUNT('Diário 5º PA'!$A$4:$A$5221)+ROW()-3)</f>
        <v>7979</v>
      </c>
      <c r="B1728" s="641">
        <v>44911</v>
      </c>
      <c r="C1728" s="638">
        <v>44896</v>
      </c>
      <c r="D1728" s="626" t="s">
        <v>104</v>
      </c>
      <c r="E1728" s="626" t="s">
        <v>189</v>
      </c>
      <c r="F1728" s="639">
        <v>2359.71</v>
      </c>
      <c r="G1728" s="627" t="s">
        <v>9658</v>
      </c>
      <c r="H1728" s="627" t="s">
        <v>139</v>
      </c>
      <c r="I1728" s="627" t="s">
        <v>9657</v>
      </c>
      <c r="J1728" s="634" t="s">
        <v>1464</v>
      </c>
      <c r="K1728" s="632" t="s">
        <v>1531</v>
      </c>
      <c r="L1728" s="635">
        <v>153105850</v>
      </c>
      <c r="M1728" s="659">
        <v>44911</v>
      </c>
      <c r="N1728" s="630">
        <f t="shared" si="84"/>
        <v>12</v>
      </c>
      <c r="O1728" s="630">
        <f t="shared" si="85"/>
        <v>12</v>
      </c>
      <c r="P1728" s="631" t="str">
        <f t="shared" si="86"/>
        <v>Gastos_com_Pessoal</v>
      </c>
    </row>
    <row r="1729" spans="1:16" hidden="1" x14ac:dyDescent="0.2">
      <c r="A1729" s="622">
        <f>IF(B1729="","",COUNT('Diário 3º PA'!$A$4:$A$4242)+COUNT('Diário 4º PA'!$A$4:$A$2224)+COUNT('Diário 5º PA'!$A$4:$A$5221)+ROW()-3)</f>
        <v>7980</v>
      </c>
      <c r="B1729" s="641">
        <v>44911</v>
      </c>
      <c r="C1729" s="658">
        <v>44896</v>
      </c>
      <c r="D1729" s="633" t="s">
        <v>115</v>
      </c>
      <c r="E1729" s="626" t="s">
        <v>336</v>
      </c>
      <c r="F1729" s="639">
        <v>80</v>
      </c>
      <c r="G1729" s="626" t="s">
        <v>9659</v>
      </c>
      <c r="H1729" s="627" t="s">
        <v>129</v>
      </c>
      <c r="I1729" s="627" t="s">
        <v>9660</v>
      </c>
      <c r="J1729" s="634" t="s">
        <v>1464</v>
      </c>
      <c r="K1729" s="632" t="s">
        <v>428</v>
      </c>
      <c r="L1729" s="635">
        <v>202295</v>
      </c>
      <c r="M1729" s="659">
        <v>44911</v>
      </c>
      <c r="N1729" s="630">
        <f t="shared" si="84"/>
        <v>12</v>
      </c>
      <c r="O1729" s="630">
        <f t="shared" si="85"/>
        <v>12</v>
      </c>
      <c r="P1729" s="631" t="str">
        <f t="shared" si="86"/>
        <v>Gastos_Gerais</v>
      </c>
    </row>
    <row r="1730" spans="1:16" ht="48" hidden="1" x14ac:dyDescent="0.2">
      <c r="A1730" s="622">
        <f>IF(B1730="","",COUNT('Diário 3º PA'!$A$4:$A$4242)+COUNT('Diário 4º PA'!$A$4:$A$2224)+COUNT('Diário 5º PA'!$A$4:$A$5221)+ROW()-3)</f>
        <v>7981</v>
      </c>
      <c r="B1730" s="641">
        <v>44914</v>
      </c>
      <c r="C1730" s="642">
        <v>44866</v>
      </c>
      <c r="D1730" s="633" t="s">
        <v>115</v>
      </c>
      <c r="E1730" s="633" t="s">
        <v>282</v>
      </c>
      <c r="F1730" s="639">
        <v>2727.73</v>
      </c>
      <c r="G1730" s="633" t="s">
        <v>652</v>
      </c>
      <c r="H1730" s="633" t="s">
        <v>128</v>
      </c>
      <c r="I1730" s="633" t="s">
        <v>651</v>
      </c>
      <c r="J1730" s="629" t="s">
        <v>704</v>
      </c>
      <c r="K1730" s="634" t="s">
        <v>704</v>
      </c>
      <c r="L1730" s="657">
        <v>1692785</v>
      </c>
      <c r="M1730" s="656">
        <v>44914</v>
      </c>
      <c r="N1730" s="630">
        <f t="shared" si="84"/>
        <v>12</v>
      </c>
      <c r="O1730" s="630">
        <f t="shared" si="85"/>
        <v>11</v>
      </c>
      <c r="P1730" s="631" t="str">
        <f t="shared" si="86"/>
        <v>Gastos_Gerais</v>
      </c>
    </row>
    <row r="1731" spans="1:16" ht="24" hidden="1" x14ac:dyDescent="0.2">
      <c r="A1731" s="622">
        <f>IF(B1731="","",COUNT('Diário 3º PA'!$A$4:$A$4242)+COUNT('Diário 4º PA'!$A$4:$A$2224)+COUNT('Diário 5º PA'!$A$4:$A$5221)+ROW()-3)</f>
        <v>7982</v>
      </c>
      <c r="B1731" s="641">
        <v>44914</v>
      </c>
      <c r="C1731" s="638">
        <v>44896</v>
      </c>
      <c r="D1731" s="633" t="s">
        <v>115</v>
      </c>
      <c r="E1731" s="626" t="s">
        <v>270</v>
      </c>
      <c r="F1731" s="639">
        <v>218.5</v>
      </c>
      <c r="G1731" s="626" t="s">
        <v>9661</v>
      </c>
      <c r="H1731" s="627" t="s">
        <v>135</v>
      </c>
      <c r="I1731" s="627" t="s">
        <v>9662</v>
      </c>
      <c r="J1731" s="629" t="s">
        <v>704</v>
      </c>
      <c r="K1731" s="632" t="s">
        <v>428</v>
      </c>
      <c r="L1731" s="635">
        <v>20221109</v>
      </c>
      <c r="M1731" s="659">
        <v>44911</v>
      </c>
      <c r="N1731" s="630">
        <f t="shared" si="84"/>
        <v>12</v>
      </c>
      <c r="O1731" s="630">
        <f t="shared" si="85"/>
        <v>12</v>
      </c>
      <c r="P1731" s="631" t="str">
        <f t="shared" si="86"/>
        <v>Gastos_Gerais</v>
      </c>
    </row>
    <row r="1732" spans="1:16" ht="24" hidden="1" x14ac:dyDescent="0.2">
      <c r="A1732" s="622">
        <f>IF(B1732="","",COUNT('Diário 3º PA'!$A$4:$A$4242)+COUNT('Diário 4º PA'!$A$4:$A$2224)+COUNT('Diário 5º PA'!$A$4:$A$5221)+ROW()-3)</f>
        <v>7983</v>
      </c>
      <c r="B1732" s="641">
        <v>44914</v>
      </c>
      <c r="C1732" s="638">
        <v>44896</v>
      </c>
      <c r="D1732" s="633" t="s">
        <v>115</v>
      </c>
      <c r="E1732" s="626" t="s">
        <v>366</v>
      </c>
      <c r="F1732" s="639">
        <v>77.7</v>
      </c>
      <c r="G1732" s="626" t="s">
        <v>4644</v>
      </c>
      <c r="H1732" s="627" t="s">
        <v>129</v>
      </c>
      <c r="I1732" s="627" t="s">
        <v>8470</v>
      </c>
      <c r="J1732" s="629" t="s">
        <v>704</v>
      </c>
      <c r="K1732" s="632" t="s">
        <v>428</v>
      </c>
      <c r="L1732" s="635">
        <v>105</v>
      </c>
      <c r="M1732" s="659">
        <v>44911</v>
      </c>
      <c r="N1732" s="630">
        <f t="shared" si="84"/>
        <v>12</v>
      </c>
      <c r="O1732" s="630">
        <f t="shared" si="85"/>
        <v>12</v>
      </c>
      <c r="P1732" s="631" t="str">
        <f t="shared" si="86"/>
        <v>Gastos_Gerais</v>
      </c>
    </row>
    <row r="1733" spans="1:16" ht="24" hidden="1" x14ac:dyDescent="0.2">
      <c r="A1733" s="622">
        <f>IF(B1733="","",COUNT('Diário 3º PA'!$A$4:$A$4242)+COUNT('Diário 4º PA'!$A$4:$A$2224)+COUNT('Diário 5º PA'!$A$4:$A$5221)+ROW()-3)</f>
        <v>7984</v>
      </c>
      <c r="B1733" s="641">
        <v>44914</v>
      </c>
      <c r="C1733" s="658">
        <v>44866</v>
      </c>
      <c r="D1733" s="633" t="s">
        <v>115</v>
      </c>
      <c r="E1733" s="626" t="s">
        <v>238</v>
      </c>
      <c r="F1733" s="639">
        <v>640.16</v>
      </c>
      <c r="G1733" s="626" t="s">
        <v>921</v>
      </c>
      <c r="H1733" s="626" t="s">
        <v>130</v>
      </c>
      <c r="I1733" s="633" t="s">
        <v>1095</v>
      </c>
      <c r="J1733" s="629" t="s">
        <v>704</v>
      </c>
      <c r="K1733" s="635" t="s">
        <v>705</v>
      </c>
      <c r="L1733" s="634">
        <v>408451794</v>
      </c>
      <c r="M1733" s="641">
        <v>44914</v>
      </c>
      <c r="N1733" s="630">
        <f t="shared" ref="N1733:N1796" si="87">IF(B1733=0,0,IF(YEAR(B1733)=$O$1,MONTH(B1733)-$N$1+1,(YEAR(B1733)-$O$1)*12-$N$1+1+MONTH(B1733)))</f>
        <v>12</v>
      </c>
      <c r="O1733" s="630">
        <f t="shared" ref="O1733:O1796" si="88">IF(C1733=0,0,IF(YEAR(C1733)=$O$1,MONTH(C1733)-$N$1+1,(YEAR(C1733)-$O$1)*12-$N$1+1+MONTH(C1733)))</f>
        <v>11</v>
      </c>
      <c r="P1733" s="631" t="str">
        <f t="shared" ref="P1733:P1796" si="89">SUBSTITUTE(D1733," ","_")</f>
        <v>Gastos_Gerais</v>
      </c>
    </row>
    <row r="1734" spans="1:16" x14ac:dyDescent="0.2">
      <c r="A1734" s="622">
        <f>IF(B1734="","",COUNT('Diário 3º PA'!$A$4:$A$4242)+COUNT('Diário 4º PA'!$A$4:$A$2224)+COUNT('Diário 5º PA'!$A$4:$A$5221)+ROW()-3)</f>
        <v>7985</v>
      </c>
      <c r="B1734" s="641">
        <v>44914</v>
      </c>
      <c r="C1734" s="658">
        <v>44866</v>
      </c>
      <c r="D1734" s="633" t="s">
        <v>115</v>
      </c>
      <c r="E1734" s="633" t="s">
        <v>234</v>
      </c>
      <c r="F1734" s="639">
        <v>397.43</v>
      </c>
      <c r="G1734" s="633" t="s">
        <v>3767</v>
      </c>
      <c r="H1734" s="633" t="s">
        <v>140</v>
      </c>
      <c r="I1734" s="633" t="s">
        <v>1095</v>
      </c>
      <c r="J1734" s="629" t="s">
        <v>704</v>
      </c>
      <c r="K1734" s="657" t="s">
        <v>705</v>
      </c>
      <c r="L1734" s="657">
        <v>408698874</v>
      </c>
      <c r="M1734" s="641">
        <v>44914</v>
      </c>
      <c r="N1734" s="630">
        <f t="shared" si="87"/>
        <v>12</v>
      </c>
      <c r="O1734" s="630">
        <f t="shared" si="88"/>
        <v>11</v>
      </c>
      <c r="P1734" s="631" t="str">
        <f t="shared" si="89"/>
        <v>Gastos_Gerais</v>
      </c>
    </row>
    <row r="1735" spans="1:16" hidden="1" x14ac:dyDescent="0.2">
      <c r="A1735" s="622">
        <f>IF(B1735="","",COUNT('Diário 3º PA'!$A$4:$A$4242)+COUNT('Diário 4º PA'!$A$4:$A$2224)+COUNT('Diário 5º PA'!$A$4:$A$5221)+ROW()-3)</f>
        <v>7986</v>
      </c>
      <c r="B1735" s="641">
        <v>44914</v>
      </c>
      <c r="C1735" s="658">
        <v>44866</v>
      </c>
      <c r="D1735" s="633" t="s">
        <v>115</v>
      </c>
      <c r="E1735" s="626" t="s">
        <v>234</v>
      </c>
      <c r="F1735" s="639">
        <v>449</v>
      </c>
      <c r="G1735" s="626" t="s">
        <v>234</v>
      </c>
      <c r="H1735" s="626" t="s">
        <v>130</v>
      </c>
      <c r="I1735" s="633" t="s">
        <v>1095</v>
      </c>
      <c r="J1735" s="629" t="s">
        <v>704</v>
      </c>
      <c r="K1735" s="635" t="s">
        <v>705</v>
      </c>
      <c r="L1735" s="634">
        <v>408420081</v>
      </c>
      <c r="M1735" s="641">
        <v>44914</v>
      </c>
      <c r="N1735" s="630">
        <f t="shared" si="87"/>
        <v>12</v>
      </c>
      <c r="O1735" s="630">
        <f t="shared" si="88"/>
        <v>11</v>
      </c>
      <c r="P1735" s="631" t="str">
        <f t="shared" si="89"/>
        <v>Gastos_Gerais</v>
      </c>
    </row>
    <row r="1736" spans="1:16" ht="24" x14ac:dyDescent="0.2">
      <c r="A1736" s="622">
        <f>IF(B1736="","",COUNT('Diário 3º PA'!$A$4:$A$4242)+COUNT('Diário 4º PA'!$A$4:$A$2224)+COUNT('Diário 5º PA'!$A$4:$A$5221)+ROW()-3)</f>
        <v>7987</v>
      </c>
      <c r="B1736" s="641">
        <v>44914</v>
      </c>
      <c r="C1736" s="658">
        <v>44866</v>
      </c>
      <c r="D1736" s="633" t="s">
        <v>115</v>
      </c>
      <c r="E1736" s="626" t="s">
        <v>238</v>
      </c>
      <c r="F1736" s="639">
        <v>925.98</v>
      </c>
      <c r="G1736" s="626" t="s">
        <v>921</v>
      </c>
      <c r="H1736" s="626" t="s">
        <v>140</v>
      </c>
      <c r="I1736" s="633" t="s">
        <v>1095</v>
      </c>
      <c r="J1736" s="629" t="s">
        <v>704</v>
      </c>
      <c r="K1736" s="635" t="s">
        <v>705</v>
      </c>
      <c r="L1736" s="634">
        <v>408795944</v>
      </c>
      <c r="M1736" s="641">
        <v>44914</v>
      </c>
      <c r="N1736" s="630">
        <f t="shared" si="87"/>
        <v>12</v>
      </c>
      <c r="O1736" s="630">
        <f t="shared" si="88"/>
        <v>11</v>
      </c>
      <c r="P1736" s="631" t="str">
        <f t="shared" si="89"/>
        <v>Gastos_Gerais</v>
      </c>
    </row>
    <row r="1737" spans="1:16" ht="24" hidden="1" x14ac:dyDescent="0.2">
      <c r="A1737" s="622">
        <f>IF(B1737="","",COUNT('Diário 3º PA'!$A$4:$A$4242)+COUNT('Diário 4º PA'!$A$4:$A$2224)+COUNT('Diário 5º PA'!$A$4:$A$5221)+ROW()-3)</f>
        <v>7988</v>
      </c>
      <c r="B1737" s="641">
        <v>44914</v>
      </c>
      <c r="C1737" s="658">
        <v>44866</v>
      </c>
      <c r="D1737" s="633" t="s">
        <v>115</v>
      </c>
      <c r="E1737" s="633" t="s">
        <v>234</v>
      </c>
      <c r="F1737" s="639">
        <v>1144.71</v>
      </c>
      <c r="G1737" s="633" t="s">
        <v>3767</v>
      </c>
      <c r="H1737" s="627" t="s">
        <v>128</v>
      </c>
      <c r="I1737" s="627" t="s">
        <v>1095</v>
      </c>
      <c r="J1737" s="629" t="s">
        <v>704</v>
      </c>
      <c r="K1737" s="635" t="s">
        <v>705</v>
      </c>
      <c r="L1737" s="634">
        <v>408588947</v>
      </c>
      <c r="M1737" s="641">
        <v>44914</v>
      </c>
      <c r="N1737" s="630">
        <f t="shared" si="87"/>
        <v>12</v>
      </c>
      <c r="O1737" s="630">
        <f t="shared" si="88"/>
        <v>11</v>
      </c>
      <c r="P1737" s="631" t="str">
        <f t="shared" si="89"/>
        <v>Gastos_Gerais</v>
      </c>
    </row>
    <row r="1738" spans="1:16" ht="24" hidden="1" x14ac:dyDescent="0.2">
      <c r="A1738" s="622">
        <f>IF(B1738="","",COUNT('Diário 3º PA'!$A$4:$A$4242)+COUNT('Diário 4º PA'!$A$4:$A$2224)+COUNT('Diário 5º PA'!$A$4:$A$5221)+ROW()-3)</f>
        <v>7989</v>
      </c>
      <c r="B1738" s="641">
        <v>44914</v>
      </c>
      <c r="C1738" s="658">
        <v>44866</v>
      </c>
      <c r="D1738" s="633" t="s">
        <v>115</v>
      </c>
      <c r="E1738" s="626" t="s">
        <v>328</v>
      </c>
      <c r="F1738" s="639">
        <v>1500</v>
      </c>
      <c r="G1738" s="626" t="s">
        <v>1010</v>
      </c>
      <c r="H1738" s="626" t="s">
        <v>131</v>
      </c>
      <c r="I1738" s="627" t="s">
        <v>727</v>
      </c>
      <c r="J1738" s="629" t="s">
        <v>704</v>
      </c>
      <c r="K1738" s="635" t="s">
        <v>428</v>
      </c>
      <c r="L1738" s="634">
        <v>2020429</v>
      </c>
      <c r="M1738" s="641">
        <v>44915</v>
      </c>
      <c r="N1738" s="630">
        <f t="shared" si="87"/>
        <v>12</v>
      </c>
      <c r="O1738" s="630">
        <f t="shared" si="88"/>
        <v>11</v>
      </c>
      <c r="P1738" s="631" t="str">
        <f t="shared" si="89"/>
        <v>Gastos_Gerais</v>
      </c>
    </row>
    <row r="1739" spans="1:16" ht="24" hidden="1" x14ac:dyDescent="0.2">
      <c r="A1739" s="622">
        <f>IF(B1739="","",COUNT('Diário 3º PA'!$A$4:$A$4242)+COUNT('Diário 4º PA'!$A$4:$A$2224)+COUNT('Diário 5º PA'!$A$4:$A$5221)+ROW()-3)</f>
        <v>7990</v>
      </c>
      <c r="B1739" s="641">
        <v>44914</v>
      </c>
      <c r="C1739" s="638">
        <v>44896</v>
      </c>
      <c r="D1739" s="633" t="s">
        <v>115</v>
      </c>
      <c r="E1739" s="626" t="s">
        <v>378</v>
      </c>
      <c r="F1739" s="639">
        <v>1714.9</v>
      </c>
      <c r="G1739" s="626" t="s">
        <v>9663</v>
      </c>
      <c r="H1739" s="627" t="s">
        <v>139</v>
      </c>
      <c r="I1739" s="627" t="s">
        <v>9664</v>
      </c>
      <c r="J1739" s="629" t="s">
        <v>704</v>
      </c>
      <c r="K1739" s="635" t="s">
        <v>428</v>
      </c>
      <c r="L1739" s="635">
        <v>1026</v>
      </c>
      <c r="M1739" s="659">
        <v>44908</v>
      </c>
      <c r="N1739" s="630">
        <f t="shared" si="87"/>
        <v>12</v>
      </c>
      <c r="O1739" s="630">
        <f t="shared" si="88"/>
        <v>12</v>
      </c>
      <c r="P1739" s="631" t="str">
        <f t="shared" si="89"/>
        <v>Gastos_Gerais</v>
      </c>
    </row>
    <row r="1740" spans="1:16" ht="24" hidden="1" x14ac:dyDescent="0.2">
      <c r="A1740" s="622">
        <f>IF(B1740="","",COUNT('Diário 3º PA'!$A$4:$A$4242)+COUNT('Diário 4º PA'!$A$4:$A$2224)+COUNT('Diário 5º PA'!$A$4:$A$5221)+ROW()-3)</f>
        <v>7991</v>
      </c>
      <c r="B1740" s="641">
        <v>44914</v>
      </c>
      <c r="C1740" s="638">
        <v>44896</v>
      </c>
      <c r="D1740" s="633" t="s">
        <v>115</v>
      </c>
      <c r="E1740" s="626" t="s">
        <v>342</v>
      </c>
      <c r="F1740" s="639">
        <v>300</v>
      </c>
      <c r="G1740" s="626" t="s">
        <v>9665</v>
      </c>
      <c r="H1740" s="627" t="s">
        <v>130</v>
      </c>
      <c r="I1740" s="627" t="s">
        <v>9666</v>
      </c>
      <c r="J1740" s="634" t="s">
        <v>5990</v>
      </c>
      <c r="K1740" s="632" t="s">
        <v>1531</v>
      </c>
      <c r="L1740" s="635">
        <v>953397955</v>
      </c>
      <c r="M1740" s="641">
        <v>44914</v>
      </c>
      <c r="N1740" s="630">
        <f t="shared" si="87"/>
        <v>12</v>
      </c>
      <c r="O1740" s="630">
        <f t="shared" si="88"/>
        <v>12</v>
      </c>
      <c r="P1740" s="631" t="str">
        <f t="shared" si="89"/>
        <v>Gastos_Gerais</v>
      </c>
    </row>
    <row r="1741" spans="1:16" ht="24" hidden="1" x14ac:dyDescent="0.2">
      <c r="A1741" s="622">
        <f>IF(B1741="","",COUNT('Diário 3º PA'!$A$4:$A$4242)+COUNT('Diário 4º PA'!$A$4:$A$2224)+COUNT('Diário 5º PA'!$A$4:$A$5221)+ROW()-3)</f>
        <v>7992</v>
      </c>
      <c r="B1741" s="641">
        <v>44914</v>
      </c>
      <c r="C1741" s="638">
        <v>44896</v>
      </c>
      <c r="D1741" s="633" t="s">
        <v>115</v>
      </c>
      <c r="E1741" s="626" t="s">
        <v>340</v>
      </c>
      <c r="F1741" s="639">
        <v>438.49</v>
      </c>
      <c r="G1741" s="626" t="s">
        <v>9667</v>
      </c>
      <c r="H1741" s="627" t="s">
        <v>130</v>
      </c>
      <c r="I1741" s="627" t="s">
        <v>9666</v>
      </c>
      <c r="J1741" s="634" t="s">
        <v>5990</v>
      </c>
      <c r="K1741" s="632" t="s">
        <v>1531</v>
      </c>
      <c r="L1741" s="635">
        <v>953397955</v>
      </c>
      <c r="M1741" s="641">
        <v>44914</v>
      </c>
      <c r="N1741" s="630">
        <f t="shared" si="87"/>
        <v>12</v>
      </c>
      <c r="O1741" s="630">
        <f t="shared" si="88"/>
        <v>12</v>
      </c>
      <c r="P1741" s="631" t="str">
        <f t="shared" si="89"/>
        <v>Gastos_Gerais</v>
      </c>
    </row>
    <row r="1742" spans="1:16" ht="24" hidden="1" x14ac:dyDescent="0.2">
      <c r="A1742" s="622">
        <f>IF(B1742="","",COUNT('Diário 3º PA'!$A$4:$A$4242)+COUNT('Diário 4º PA'!$A$4:$A$2224)+COUNT('Diário 5º PA'!$A$4:$A$5221)+ROW()-3)</f>
        <v>7993</v>
      </c>
      <c r="B1742" s="641">
        <v>44914</v>
      </c>
      <c r="C1742" s="638">
        <v>44896</v>
      </c>
      <c r="D1742" s="633" t="s">
        <v>115</v>
      </c>
      <c r="E1742" s="626" t="s">
        <v>342</v>
      </c>
      <c r="F1742" s="639">
        <v>120</v>
      </c>
      <c r="G1742" s="626" t="s">
        <v>9668</v>
      </c>
      <c r="H1742" s="627" t="s">
        <v>136</v>
      </c>
      <c r="I1742" s="627" t="s">
        <v>9036</v>
      </c>
      <c r="J1742" s="634" t="s">
        <v>5990</v>
      </c>
      <c r="K1742" s="632" t="s">
        <v>1531</v>
      </c>
      <c r="L1742" s="635">
        <v>953397955</v>
      </c>
      <c r="M1742" s="641">
        <v>44914</v>
      </c>
      <c r="N1742" s="630">
        <f t="shared" si="87"/>
        <v>12</v>
      </c>
      <c r="O1742" s="630">
        <f t="shared" si="88"/>
        <v>12</v>
      </c>
      <c r="P1742" s="631" t="str">
        <f t="shared" si="89"/>
        <v>Gastos_Gerais</v>
      </c>
    </row>
    <row r="1743" spans="1:16" ht="24" hidden="1" x14ac:dyDescent="0.2">
      <c r="A1743" s="622">
        <f>IF(B1743="","",COUNT('Diário 3º PA'!$A$4:$A$4242)+COUNT('Diário 4º PA'!$A$4:$A$2224)+COUNT('Diário 5º PA'!$A$4:$A$5221)+ROW()-3)</f>
        <v>7994</v>
      </c>
      <c r="B1743" s="641">
        <v>44914</v>
      </c>
      <c r="C1743" s="638">
        <v>44896</v>
      </c>
      <c r="D1743" s="633" t="s">
        <v>115</v>
      </c>
      <c r="E1743" s="626" t="s">
        <v>342</v>
      </c>
      <c r="F1743" s="639">
        <v>120</v>
      </c>
      <c r="G1743" s="626" t="s">
        <v>9669</v>
      </c>
      <c r="H1743" s="627" t="s">
        <v>136</v>
      </c>
      <c r="I1743" s="627" t="s">
        <v>8163</v>
      </c>
      <c r="J1743" s="634" t="s">
        <v>5990</v>
      </c>
      <c r="K1743" s="632" t="s">
        <v>1531</v>
      </c>
      <c r="L1743" s="635">
        <v>953397955</v>
      </c>
      <c r="M1743" s="641">
        <v>44914</v>
      </c>
      <c r="N1743" s="630">
        <f t="shared" si="87"/>
        <v>12</v>
      </c>
      <c r="O1743" s="630">
        <f t="shared" si="88"/>
        <v>12</v>
      </c>
      <c r="P1743" s="631" t="str">
        <f t="shared" si="89"/>
        <v>Gastos_Gerais</v>
      </c>
    </row>
    <row r="1744" spans="1:16" ht="24" hidden="1" x14ac:dyDescent="0.2">
      <c r="A1744" s="622">
        <f>IF(B1744="","",COUNT('Diário 3º PA'!$A$4:$A$4242)+COUNT('Diário 4º PA'!$A$4:$A$2224)+COUNT('Diário 5º PA'!$A$4:$A$5221)+ROW()-3)</f>
        <v>7995</v>
      </c>
      <c r="B1744" s="641">
        <v>44914</v>
      </c>
      <c r="C1744" s="638">
        <v>44896</v>
      </c>
      <c r="D1744" s="633" t="s">
        <v>115</v>
      </c>
      <c r="E1744" s="626" t="s">
        <v>342</v>
      </c>
      <c r="F1744" s="639">
        <v>120</v>
      </c>
      <c r="G1744" s="626" t="s">
        <v>9670</v>
      </c>
      <c r="H1744" s="627" t="s">
        <v>136</v>
      </c>
      <c r="I1744" s="701" t="s">
        <v>8640</v>
      </c>
      <c r="J1744" s="634" t="s">
        <v>5990</v>
      </c>
      <c r="K1744" s="632" t="s">
        <v>1531</v>
      </c>
      <c r="L1744" s="635">
        <v>953397955</v>
      </c>
      <c r="M1744" s="641">
        <v>44914</v>
      </c>
      <c r="N1744" s="630">
        <f t="shared" si="87"/>
        <v>12</v>
      </c>
      <c r="O1744" s="630">
        <f t="shared" si="88"/>
        <v>12</v>
      </c>
      <c r="P1744" s="631" t="str">
        <f t="shared" si="89"/>
        <v>Gastos_Gerais</v>
      </c>
    </row>
    <row r="1745" spans="1:16" ht="24" hidden="1" x14ac:dyDescent="0.2">
      <c r="A1745" s="622">
        <f>IF(B1745="","",COUNT('Diário 3º PA'!$A$4:$A$4242)+COUNT('Diário 4º PA'!$A$4:$A$2224)+COUNT('Diário 5º PA'!$A$4:$A$5221)+ROW()-3)</f>
        <v>7996</v>
      </c>
      <c r="B1745" s="641">
        <v>44914</v>
      </c>
      <c r="C1745" s="638">
        <v>44896</v>
      </c>
      <c r="D1745" s="633" t="s">
        <v>115</v>
      </c>
      <c r="E1745" s="626" t="s">
        <v>342</v>
      </c>
      <c r="F1745" s="639">
        <v>300</v>
      </c>
      <c r="G1745" s="626" t="s">
        <v>9671</v>
      </c>
      <c r="H1745" s="627" t="s">
        <v>130</v>
      </c>
      <c r="I1745" s="627" t="s">
        <v>9672</v>
      </c>
      <c r="J1745" s="634" t="s">
        <v>5990</v>
      </c>
      <c r="K1745" s="632" t="s">
        <v>1531</v>
      </c>
      <c r="L1745" s="635">
        <v>953397955</v>
      </c>
      <c r="M1745" s="641">
        <v>44914</v>
      </c>
      <c r="N1745" s="630">
        <f t="shared" si="87"/>
        <v>12</v>
      </c>
      <c r="O1745" s="630">
        <f t="shared" si="88"/>
        <v>12</v>
      </c>
      <c r="P1745" s="631" t="str">
        <f t="shared" si="89"/>
        <v>Gastos_Gerais</v>
      </c>
    </row>
    <row r="1746" spans="1:16" ht="24" hidden="1" x14ac:dyDescent="0.2">
      <c r="A1746" s="622">
        <f>IF(B1746="","",COUNT('Diário 3º PA'!$A$4:$A$4242)+COUNT('Diário 4º PA'!$A$4:$A$2224)+COUNT('Diário 5º PA'!$A$4:$A$5221)+ROW()-3)</f>
        <v>7997</v>
      </c>
      <c r="B1746" s="641">
        <v>44914</v>
      </c>
      <c r="C1746" s="638">
        <v>44896</v>
      </c>
      <c r="D1746" s="633" t="s">
        <v>115</v>
      </c>
      <c r="E1746" s="626" t="s">
        <v>340</v>
      </c>
      <c r="F1746" s="639">
        <v>438.49</v>
      </c>
      <c r="G1746" s="626" t="s">
        <v>9673</v>
      </c>
      <c r="H1746" s="627" t="s">
        <v>130</v>
      </c>
      <c r="I1746" s="627" t="s">
        <v>9672</v>
      </c>
      <c r="J1746" s="634" t="s">
        <v>5990</v>
      </c>
      <c r="K1746" s="632" t="s">
        <v>1531</v>
      </c>
      <c r="L1746" s="635">
        <v>953397955</v>
      </c>
      <c r="M1746" s="641">
        <v>44914</v>
      </c>
      <c r="N1746" s="630">
        <f t="shared" si="87"/>
        <v>12</v>
      </c>
      <c r="O1746" s="630">
        <f t="shared" si="88"/>
        <v>12</v>
      </c>
      <c r="P1746" s="631" t="str">
        <f t="shared" si="89"/>
        <v>Gastos_Gerais</v>
      </c>
    </row>
    <row r="1747" spans="1:16" ht="36" hidden="1" x14ac:dyDescent="0.2">
      <c r="A1747" s="622">
        <f>IF(B1747="","",COUNT('Diário 3º PA'!$A$4:$A$4242)+COUNT('Diário 4º PA'!$A$4:$A$2224)+COUNT('Diário 5º PA'!$A$4:$A$5221)+ROW()-3)</f>
        <v>7998</v>
      </c>
      <c r="B1747" s="641">
        <v>44914</v>
      </c>
      <c r="C1747" s="638">
        <v>44896</v>
      </c>
      <c r="D1747" s="633" t="s">
        <v>115</v>
      </c>
      <c r="E1747" s="626" t="s">
        <v>342</v>
      </c>
      <c r="F1747" s="639">
        <v>70</v>
      </c>
      <c r="G1747" s="626" t="s">
        <v>9674</v>
      </c>
      <c r="H1747" s="627" t="s">
        <v>136</v>
      </c>
      <c r="I1747" s="627" t="s">
        <v>7731</v>
      </c>
      <c r="J1747" s="634" t="s">
        <v>5990</v>
      </c>
      <c r="K1747" s="632" t="s">
        <v>1531</v>
      </c>
      <c r="L1747" s="635">
        <v>953397955</v>
      </c>
      <c r="M1747" s="641">
        <v>44914</v>
      </c>
      <c r="N1747" s="630">
        <f t="shared" si="87"/>
        <v>12</v>
      </c>
      <c r="O1747" s="630">
        <f t="shared" si="88"/>
        <v>12</v>
      </c>
      <c r="P1747" s="631" t="str">
        <f t="shared" si="89"/>
        <v>Gastos_Gerais</v>
      </c>
    </row>
    <row r="1748" spans="1:16" ht="36" hidden="1" x14ac:dyDescent="0.2">
      <c r="A1748" s="622">
        <f>IF(B1748="","",COUNT('Diário 3º PA'!$A$4:$A$4242)+COUNT('Diário 4º PA'!$A$4:$A$2224)+COUNT('Diário 5º PA'!$A$4:$A$5221)+ROW()-3)</f>
        <v>7999</v>
      </c>
      <c r="B1748" s="641">
        <v>44914</v>
      </c>
      <c r="C1748" s="638">
        <v>44896</v>
      </c>
      <c r="D1748" s="633" t="s">
        <v>115</v>
      </c>
      <c r="E1748" s="626" t="s">
        <v>342</v>
      </c>
      <c r="F1748" s="639">
        <v>70</v>
      </c>
      <c r="G1748" s="626" t="s">
        <v>9675</v>
      </c>
      <c r="H1748" s="627" t="s">
        <v>136</v>
      </c>
      <c r="I1748" s="627" t="s">
        <v>9564</v>
      </c>
      <c r="J1748" s="634" t="s">
        <v>5990</v>
      </c>
      <c r="K1748" s="632" t="s">
        <v>1531</v>
      </c>
      <c r="L1748" s="635">
        <v>953397955</v>
      </c>
      <c r="M1748" s="641">
        <v>44914</v>
      </c>
      <c r="N1748" s="630">
        <f t="shared" si="87"/>
        <v>12</v>
      </c>
      <c r="O1748" s="630">
        <f t="shared" si="88"/>
        <v>12</v>
      </c>
      <c r="P1748" s="631" t="str">
        <f t="shared" si="89"/>
        <v>Gastos_Gerais</v>
      </c>
    </row>
    <row r="1749" spans="1:16" ht="36" hidden="1" x14ac:dyDescent="0.2">
      <c r="A1749" s="622">
        <f>IF(B1749="","",COUNT('Diário 3º PA'!$A$4:$A$4242)+COUNT('Diário 4º PA'!$A$4:$A$2224)+COUNT('Diário 5º PA'!$A$4:$A$5221)+ROW()-3)</f>
        <v>8000</v>
      </c>
      <c r="B1749" s="641">
        <v>44914</v>
      </c>
      <c r="C1749" s="638">
        <v>44896</v>
      </c>
      <c r="D1749" s="633" t="s">
        <v>115</v>
      </c>
      <c r="E1749" s="626" t="s">
        <v>342</v>
      </c>
      <c r="F1749" s="639">
        <v>70</v>
      </c>
      <c r="G1749" s="626" t="s">
        <v>9676</v>
      </c>
      <c r="H1749" s="627" t="s">
        <v>136</v>
      </c>
      <c r="I1749" s="627" t="s">
        <v>9677</v>
      </c>
      <c r="J1749" s="634" t="s">
        <v>5990</v>
      </c>
      <c r="K1749" s="632" t="s">
        <v>1531</v>
      </c>
      <c r="L1749" s="635">
        <v>953397955</v>
      </c>
      <c r="M1749" s="641">
        <v>44914</v>
      </c>
      <c r="N1749" s="630">
        <f t="shared" si="87"/>
        <v>12</v>
      </c>
      <c r="O1749" s="630">
        <f t="shared" si="88"/>
        <v>12</v>
      </c>
      <c r="P1749" s="631" t="str">
        <f t="shared" si="89"/>
        <v>Gastos_Gerais</v>
      </c>
    </row>
    <row r="1750" spans="1:16" ht="24" hidden="1" x14ac:dyDescent="0.2">
      <c r="A1750" s="622">
        <f>IF(B1750="","",COUNT('Diário 3º PA'!$A$4:$A$4242)+COUNT('Diário 4º PA'!$A$4:$A$2224)+COUNT('Diário 5º PA'!$A$4:$A$5221)+ROW()-3)</f>
        <v>8001</v>
      </c>
      <c r="B1750" s="641">
        <v>44914</v>
      </c>
      <c r="C1750" s="658">
        <v>44866</v>
      </c>
      <c r="D1750" s="633" t="s">
        <v>104</v>
      </c>
      <c r="E1750" s="633" t="s">
        <v>179</v>
      </c>
      <c r="F1750" s="639">
        <v>128483.62</v>
      </c>
      <c r="G1750" s="633" t="s">
        <v>9678</v>
      </c>
      <c r="H1750" s="633" t="s">
        <v>127</v>
      </c>
      <c r="I1750" s="633" t="s">
        <v>1183</v>
      </c>
      <c r="J1750" s="634" t="s">
        <v>5990</v>
      </c>
      <c r="K1750" s="657" t="s">
        <v>778</v>
      </c>
      <c r="L1750" s="657" t="s">
        <v>666</v>
      </c>
      <c r="M1750" s="641">
        <v>44914</v>
      </c>
      <c r="N1750" s="630">
        <f t="shared" si="87"/>
        <v>12</v>
      </c>
      <c r="O1750" s="630">
        <f t="shared" si="88"/>
        <v>11</v>
      </c>
      <c r="P1750" s="631" t="str">
        <f t="shared" si="89"/>
        <v>Gastos_com_Pessoal</v>
      </c>
    </row>
    <row r="1751" spans="1:16" ht="24" hidden="1" x14ac:dyDescent="0.2">
      <c r="A1751" s="622">
        <f>IF(B1751="","",COUNT('Diário 3º PA'!$A$4:$A$4242)+COUNT('Diário 4º PA'!$A$4:$A$2224)+COUNT('Diário 5º PA'!$A$4:$A$5221)+ROW()-3)</f>
        <v>8002</v>
      </c>
      <c r="B1751" s="641">
        <v>44914</v>
      </c>
      <c r="C1751" s="658">
        <v>44866</v>
      </c>
      <c r="D1751" s="633" t="s">
        <v>104</v>
      </c>
      <c r="E1751" s="633" t="s">
        <v>106</v>
      </c>
      <c r="F1751" s="639">
        <v>257160.97</v>
      </c>
      <c r="G1751" s="633" t="s">
        <v>9679</v>
      </c>
      <c r="H1751" s="633" t="s">
        <v>127</v>
      </c>
      <c r="I1751" s="633" t="s">
        <v>1181</v>
      </c>
      <c r="J1751" s="634" t="s">
        <v>5990</v>
      </c>
      <c r="K1751" s="657" t="s">
        <v>778</v>
      </c>
      <c r="L1751" s="657" t="s">
        <v>666</v>
      </c>
      <c r="M1751" s="641">
        <v>44914</v>
      </c>
      <c r="N1751" s="630">
        <f t="shared" si="87"/>
        <v>12</v>
      </c>
      <c r="O1751" s="630">
        <f t="shared" si="88"/>
        <v>11</v>
      </c>
      <c r="P1751" s="631" t="str">
        <f t="shared" si="89"/>
        <v>Gastos_com_Pessoal</v>
      </c>
    </row>
    <row r="1752" spans="1:16" ht="24" hidden="1" x14ac:dyDescent="0.2">
      <c r="A1752" s="622">
        <f>IF(B1752="","",COUNT('Diário 3º PA'!$A$4:$A$4242)+COUNT('Diário 4º PA'!$A$4:$A$2224)+COUNT('Diário 5º PA'!$A$4:$A$5221)+ROW()-3)</f>
        <v>8003</v>
      </c>
      <c r="B1752" s="641">
        <v>44914</v>
      </c>
      <c r="C1752" s="658">
        <v>44896</v>
      </c>
      <c r="D1752" s="633" t="s">
        <v>104</v>
      </c>
      <c r="E1752" s="633" t="s">
        <v>179</v>
      </c>
      <c r="F1752" s="639">
        <v>106630.35</v>
      </c>
      <c r="G1752" s="633" t="s">
        <v>9680</v>
      </c>
      <c r="H1752" s="633" t="s">
        <v>127</v>
      </c>
      <c r="I1752" s="633" t="s">
        <v>1183</v>
      </c>
      <c r="J1752" s="634" t="s">
        <v>5990</v>
      </c>
      <c r="K1752" s="657" t="s">
        <v>778</v>
      </c>
      <c r="L1752" s="657" t="s">
        <v>666</v>
      </c>
      <c r="M1752" s="641">
        <v>44914</v>
      </c>
      <c r="N1752" s="630">
        <f t="shared" si="87"/>
        <v>12</v>
      </c>
      <c r="O1752" s="630">
        <f t="shared" si="88"/>
        <v>12</v>
      </c>
      <c r="P1752" s="631" t="str">
        <f t="shared" si="89"/>
        <v>Gastos_com_Pessoal</v>
      </c>
    </row>
    <row r="1753" spans="1:16" ht="24" hidden="1" x14ac:dyDescent="0.2">
      <c r="A1753" s="622">
        <f>IF(B1753="","",COUNT('Diário 3º PA'!$A$4:$A$4242)+COUNT('Diário 4º PA'!$A$4:$A$2224)+COUNT('Diário 5º PA'!$A$4:$A$5221)+ROW()-3)</f>
        <v>8004</v>
      </c>
      <c r="B1753" s="641">
        <v>44914</v>
      </c>
      <c r="C1753" s="658">
        <v>44896</v>
      </c>
      <c r="D1753" s="633" t="s">
        <v>104</v>
      </c>
      <c r="E1753" s="633" t="s">
        <v>106</v>
      </c>
      <c r="F1753" s="639">
        <v>202853.2</v>
      </c>
      <c r="G1753" s="633" t="s">
        <v>9681</v>
      </c>
      <c r="H1753" s="633" t="s">
        <v>127</v>
      </c>
      <c r="I1753" s="633" t="s">
        <v>1181</v>
      </c>
      <c r="J1753" s="634" t="s">
        <v>5990</v>
      </c>
      <c r="K1753" s="657" t="s">
        <v>778</v>
      </c>
      <c r="L1753" s="657" t="s">
        <v>666</v>
      </c>
      <c r="M1753" s="641">
        <v>44914</v>
      </c>
      <c r="N1753" s="630">
        <f t="shared" si="87"/>
        <v>12</v>
      </c>
      <c r="O1753" s="630">
        <f t="shared" si="88"/>
        <v>12</v>
      </c>
      <c r="P1753" s="631" t="str">
        <f t="shared" si="89"/>
        <v>Gastos_com_Pessoal</v>
      </c>
    </row>
    <row r="1754" spans="1:16" ht="36" hidden="1" x14ac:dyDescent="0.2">
      <c r="A1754" s="622">
        <f>IF(B1754="","",COUNT('Diário 3º PA'!$A$4:$A$4242)+COUNT('Diário 4º PA'!$A$4:$A$2224)+COUNT('Diário 5º PA'!$A$4:$A$5221)+ROW()-3)</f>
        <v>8005</v>
      </c>
      <c r="B1754" s="641">
        <v>44914</v>
      </c>
      <c r="C1754" s="658">
        <v>44866</v>
      </c>
      <c r="D1754" s="633" t="s">
        <v>104</v>
      </c>
      <c r="E1754" s="633" t="s">
        <v>106</v>
      </c>
      <c r="F1754" s="639">
        <v>88045.9</v>
      </c>
      <c r="G1754" s="633" t="s">
        <v>9682</v>
      </c>
      <c r="H1754" s="626" t="s">
        <v>127</v>
      </c>
      <c r="I1754" s="633" t="s">
        <v>1158</v>
      </c>
      <c r="J1754" s="634" t="s">
        <v>5990</v>
      </c>
      <c r="K1754" s="635" t="s">
        <v>778</v>
      </c>
      <c r="L1754" s="635" t="s">
        <v>666</v>
      </c>
      <c r="M1754" s="641">
        <v>44914</v>
      </c>
      <c r="N1754" s="630">
        <f t="shared" si="87"/>
        <v>12</v>
      </c>
      <c r="O1754" s="630">
        <f t="shared" si="88"/>
        <v>11</v>
      </c>
      <c r="P1754" s="631" t="str">
        <f t="shared" si="89"/>
        <v>Gastos_com_Pessoal</v>
      </c>
    </row>
    <row r="1755" spans="1:16" ht="24" hidden="1" x14ac:dyDescent="0.2">
      <c r="A1755" s="622">
        <f>IF(B1755="","",COUNT('Diário 3º PA'!$A$4:$A$4242)+COUNT('Diário 4º PA'!$A$4:$A$2224)+COUNT('Diário 5º PA'!$A$4:$A$5221)+ROW()-3)</f>
        <v>8006</v>
      </c>
      <c r="B1755" s="641">
        <v>44915</v>
      </c>
      <c r="C1755" s="642">
        <v>44896</v>
      </c>
      <c r="D1755" s="633" t="s">
        <v>104</v>
      </c>
      <c r="E1755" s="633" t="s">
        <v>212</v>
      </c>
      <c r="F1755" s="639">
        <v>19711.53</v>
      </c>
      <c r="G1755" s="633" t="s">
        <v>9683</v>
      </c>
      <c r="H1755" s="633" t="s">
        <v>127</v>
      </c>
      <c r="I1755" s="627" t="s">
        <v>1152</v>
      </c>
      <c r="J1755" s="629" t="s">
        <v>704</v>
      </c>
      <c r="K1755" s="657" t="s">
        <v>428</v>
      </c>
      <c r="L1755" s="657">
        <v>332900</v>
      </c>
      <c r="M1755" s="659">
        <v>44896</v>
      </c>
      <c r="N1755" s="630">
        <f t="shared" si="87"/>
        <v>12</v>
      </c>
      <c r="O1755" s="630">
        <f t="shared" si="88"/>
        <v>12</v>
      </c>
      <c r="P1755" s="631" t="str">
        <f t="shared" si="89"/>
        <v>Gastos_com_Pessoal</v>
      </c>
    </row>
    <row r="1756" spans="1:16" hidden="1" x14ac:dyDescent="0.2">
      <c r="A1756" s="622">
        <f>IF(B1756="","",COUNT('Diário 3º PA'!$A$4:$A$4242)+COUNT('Diário 4º PA'!$A$4:$A$2224)+COUNT('Diário 5º PA'!$A$4:$A$5221)+ROW()-3)</f>
        <v>8007</v>
      </c>
      <c r="B1756" s="641">
        <v>44915</v>
      </c>
      <c r="C1756" s="642">
        <v>44896</v>
      </c>
      <c r="D1756" s="633" t="s">
        <v>115</v>
      </c>
      <c r="E1756" s="633" t="s">
        <v>298</v>
      </c>
      <c r="F1756" s="639">
        <v>3750.79</v>
      </c>
      <c r="G1756" s="626" t="s">
        <v>5970</v>
      </c>
      <c r="H1756" s="633" t="s">
        <v>133</v>
      </c>
      <c r="I1756" s="633" t="s">
        <v>1415</v>
      </c>
      <c r="J1756" s="629" t="s">
        <v>704</v>
      </c>
      <c r="K1756" s="657" t="s">
        <v>428</v>
      </c>
      <c r="L1756" s="657">
        <v>36412542</v>
      </c>
      <c r="M1756" s="659">
        <v>44910</v>
      </c>
      <c r="N1756" s="630">
        <f t="shared" si="87"/>
        <v>12</v>
      </c>
      <c r="O1756" s="630">
        <f t="shared" si="88"/>
        <v>12</v>
      </c>
      <c r="P1756" s="631" t="str">
        <f t="shared" si="89"/>
        <v>Gastos_Gerais</v>
      </c>
    </row>
    <row r="1757" spans="1:16" ht="36" hidden="1" x14ac:dyDescent="0.2">
      <c r="A1757" s="622">
        <f>IF(B1757="","",COUNT('Diário 3º PA'!$A$4:$A$4242)+COUNT('Diário 4º PA'!$A$4:$A$2224)+COUNT('Diário 5º PA'!$A$4:$A$5221)+ROW()-3)</f>
        <v>8008</v>
      </c>
      <c r="B1757" s="641">
        <v>44915</v>
      </c>
      <c r="C1757" s="638">
        <v>44896</v>
      </c>
      <c r="D1757" s="633" t="s">
        <v>115</v>
      </c>
      <c r="E1757" s="626" t="s">
        <v>318</v>
      </c>
      <c r="F1757" s="639">
        <v>101.8</v>
      </c>
      <c r="G1757" s="626" t="s">
        <v>9684</v>
      </c>
      <c r="H1757" s="627" t="s">
        <v>139</v>
      </c>
      <c r="I1757" s="627" t="s">
        <v>8211</v>
      </c>
      <c r="J1757" s="629" t="s">
        <v>704</v>
      </c>
      <c r="K1757" s="657" t="s">
        <v>428</v>
      </c>
      <c r="L1757" s="635">
        <v>4665</v>
      </c>
      <c r="M1757" s="641">
        <v>44909</v>
      </c>
      <c r="N1757" s="630">
        <f t="shared" si="87"/>
        <v>12</v>
      </c>
      <c r="O1757" s="630">
        <f t="shared" si="88"/>
        <v>12</v>
      </c>
      <c r="P1757" s="631" t="str">
        <f t="shared" si="89"/>
        <v>Gastos_Gerais</v>
      </c>
    </row>
    <row r="1758" spans="1:16" ht="24" hidden="1" x14ac:dyDescent="0.2">
      <c r="A1758" s="622">
        <f>IF(B1758="","",COUNT('Diário 3º PA'!$A$4:$A$4242)+COUNT('Diário 4º PA'!$A$4:$A$2224)+COUNT('Diário 5º PA'!$A$4:$A$5221)+ROW()-3)</f>
        <v>8009</v>
      </c>
      <c r="B1758" s="641">
        <v>44915</v>
      </c>
      <c r="C1758" s="642">
        <v>44866</v>
      </c>
      <c r="D1758" s="633" t="s">
        <v>115</v>
      </c>
      <c r="E1758" s="633" t="s">
        <v>372</v>
      </c>
      <c r="F1758" s="639">
        <v>161.5</v>
      </c>
      <c r="G1758" s="633" t="s">
        <v>6414</v>
      </c>
      <c r="H1758" s="626" t="s">
        <v>138</v>
      </c>
      <c r="I1758" s="627" t="s">
        <v>1191</v>
      </c>
      <c r="J1758" s="629" t="s">
        <v>704</v>
      </c>
      <c r="K1758" s="635" t="s">
        <v>428</v>
      </c>
      <c r="L1758" s="634">
        <v>2602</v>
      </c>
      <c r="M1758" s="641">
        <v>44909</v>
      </c>
      <c r="N1758" s="630">
        <f t="shared" si="87"/>
        <v>12</v>
      </c>
      <c r="O1758" s="630">
        <f t="shared" si="88"/>
        <v>11</v>
      </c>
      <c r="P1758" s="631" t="str">
        <f t="shared" si="89"/>
        <v>Gastos_Gerais</v>
      </c>
    </row>
    <row r="1759" spans="1:16" ht="24" hidden="1" x14ac:dyDescent="0.2">
      <c r="A1759" s="622">
        <f>IF(B1759="","",COUNT('Diário 3º PA'!$A$4:$A$4242)+COUNT('Diário 4º PA'!$A$4:$A$2224)+COUNT('Diário 5º PA'!$A$4:$A$5221)+ROW()-3)</f>
        <v>8010</v>
      </c>
      <c r="B1759" s="641">
        <v>44915</v>
      </c>
      <c r="C1759" s="642">
        <v>44866</v>
      </c>
      <c r="D1759" s="633" t="s">
        <v>115</v>
      </c>
      <c r="E1759" s="633" t="s">
        <v>372</v>
      </c>
      <c r="F1759" s="639">
        <v>161.5</v>
      </c>
      <c r="G1759" s="633" t="s">
        <v>6414</v>
      </c>
      <c r="H1759" s="626" t="s">
        <v>131</v>
      </c>
      <c r="I1759" s="627" t="s">
        <v>1191</v>
      </c>
      <c r="J1759" s="629" t="s">
        <v>704</v>
      </c>
      <c r="K1759" s="635" t="s">
        <v>428</v>
      </c>
      <c r="L1759" s="634">
        <v>2598</v>
      </c>
      <c r="M1759" s="641">
        <v>44909</v>
      </c>
      <c r="N1759" s="630">
        <f t="shared" si="87"/>
        <v>12</v>
      </c>
      <c r="O1759" s="630">
        <f t="shared" si="88"/>
        <v>11</v>
      </c>
      <c r="P1759" s="631" t="str">
        <f t="shared" si="89"/>
        <v>Gastos_Gerais</v>
      </c>
    </row>
    <row r="1760" spans="1:16" ht="24" hidden="1" x14ac:dyDescent="0.2">
      <c r="A1760" s="622">
        <f>IF(B1760="","",COUNT('Diário 3º PA'!$A$4:$A$4242)+COUNT('Diário 4º PA'!$A$4:$A$2224)+COUNT('Diário 5º PA'!$A$4:$A$5221)+ROW()-3)</f>
        <v>8011</v>
      </c>
      <c r="B1760" s="641">
        <v>44915</v>
      </c>
      <c r="C1760" s="642">
        <v>44866</v>
      </c>
      <c r="D1760" s="633" t="s">
        <v>115</v>
      </c>
      <c r="E1760" s="633" t="s">
        <v>372</v>
      </c>
      <c r="F1760" s="639">
        <v>161.5</v>
      </c>
      <c r="G1760" s="633" t="s">
        <v>6414</v>
      </c>
      <c r="H1760" s="626" t="s">
        <v>135</v>
      </c>
      <c r="I1760" s="627" t="s">
        <v>1191</v>
      </c>
      <c r="J1760" s="629" t="s">
        <v>704</v>
      </c>
      <c r="K1760" s="635" t="s">
        <v>428</v>
      </c>
      <c r="L1760" s="634">
        <v>2601</v>
      </c>
      <c r="M1760" s="641">
        <v>44909</v>
      </c>
      <c r="N1760" s="630">
        <f t="shared" si="87"/>
        <v>12</v>
      </c>
      <c r="O1760" s="630">
        <f t="shared" si="88"/>
        <v>11</v>
      </c>
      <c r="P1760" s="631" t="str">
        <f t="shared" si="89"/>
        <v>Gastos_Gerais</v>
      </c>
    </row>
    <row r="1761" spans="1:16" ht="24" hidden="1" x14ac:dyDescent="0.2">
      <c r="A1761" s="622">
        <f>IF(B1761="","",COUNT('Diário 3º PA'!$A$4:$A$4242)+COUNT('Diário 4º PA'!$A$4:$A$2224)+COUNT('Diário 5º PA'!$A$4:$A$5221)+ROW()-3)</f>
        <v>8012</v>
      </c>
      <c r="B1761" s="641">
        <v>44915</v>
      </c>
      <c r="C1761" s="642">
        <v>44866</v>
      </c>
      <c r="D1761" s="633" t="s">
        <v>115</v>
      </c>
      <c r="E1761" s="633" t="s">
        <v>372</v>
      </c>
      <c r="F1761" s="639">
        <v>161.5</v>
      </c>
      <c r="G1761" s="633" t="s">
        <v>6414</v>
      </c>
      <c r="H1761" s="626" t="s">
        <v>137</v>
      </c>
      <c r="I1761" s="627" t="s">
        <v>1191</v>
      </c>
      <c r="J1761" s="629" t="s">
        <v>704</v>
      </c>
      <c r="K1761" s="635" t="s">
        <v>428</v>
      </c>
      <c r="L1761" s="634">
        <v>2600</v>
      </c>
      <c r="M1761" s="641">
        <v>44909</v>
      </c>
      <c r="N1761" s="630">
        <f t="shared" si="87"/>
        <v>12</v>
      </c>
      <c r="O1761" s="630">
        <f t="shared" si="88"/>
        <v>11</v>
      </c>
      <c r="P1761" s="631" t="str">
        <f t="shared" si="89"/>
        <v>Gastos_Gerais</v>
      </c>
    </row>
    <row r="1762" spans="1:16" ht="24" hidden="1" x14ac:dyDescent="0.2">
      <c r="A1762" s="622">
        <f>IF(B1762="","",COUNT('Diário 3º PA'!$A$4:$A$4242)+COUNT('Diário 4º PA'!$A$4:$A$2224)+COUNT('Diário 5º PA'!$A$4:$A$5221)+ROW()-3)</f>
        <v>8013</v>
      </c>
      <c r="B1762" s="641">
        <v>44915</v>
      </c>
      <c r="C1762" s="642">
        <v>44866</v>
      </c>
      <c r="D1762" s="633" t="s">
        <v>115</v>
      </c>
      <c r="E1762" s="633" t="s">
        <v>372</v>
      </c>
      <c r="F1762" s="639">
        <v>161.5</v>
      </c>
      <c r="G1762" s="633" t="s">
        <v>6414</v>
      </c>
      <c r="H1762" s="626" t="s">
        <v>136</v>
      </c>
      <c r="I1762" s="627" t="s">
        <v>1191</v>
      </c>
      <c r="J1762" s="629" t="s">
        <v>704</v>
      </c>
      <c r="K1762" s="635" t="s">
        <v>428</v>
      </c>
      <c r="L1762" s="634">
        <v>2599</v>
      </c>
      <c r="M1762" s="641">
        <v>44909</v>
      </c>
      <c r="N1762" s="630">
        <f t="shared" si="87"/>
        <v>12</v>
      </c>
      <c r="O1762" s="630">
        <f t="shared" si="88"/>
        <v>11</v>
      </c>
      <c r="P1762" s="631" t="str">
        <f t="shared" si="89"/>
        <v>Gastos_Gerais</v>
      </c>
    </row>
    <row r="1763" spans="1:16" ht="24" hidden="1" x14ac:dyDescent="0.2">
      <c r="A1763" s="622">
        <f>IF(B1763="","",COUNT('Diário 3º PA'!$A$4:$A$4242)+COUNT('Diário 4º PA'!$A$4:$A$2224)+COUNT('Diário 5º PA'!$A$4:$A$5221)+ROW()-3)</f>
        <v>8014</v>
      </c>
      <c r="B1763" s="641">
        <v>44915</v>
      </c>
      <c r="C1763" s="658">
        <v>44866</v>
      </c>
      <c r="D1763" s="633" t="s">
        <v>115</v>
      </c>
      <c r="E1763" s="626" t="s">
        <v>238</v>
      </c>
      <c r="F1763" s="639">
        <v>754.51</v>
      </c>
      <c r="G1763" s="626" t="s">
        <v>921</v>
      </c>
      <c r="H1763" s="626" t="s">
        <v>132</v>
      </c>
      <c r="I1763" s="627" t="s">
        <v>768</v>
      </c>
      <c r="J1763" s="629" t="s">
        <v>704</v>
      </c>
      <c r="K1763" s="635" t="s">
        <v>705</v>
      </c>
      <c r="L1763" s="634" t="s">
        <v>9685</v>
      </c>
      <c r="M1763" s="641">
        <v>44915</v>
      </c>
      <c r="N1763" s="630">
        <f t="shared" si="87"/>
        <v>12</v>
      </c>
      <c r="O1763" s="630">
        <f t="shared" si="88"/>
        <v>11</v>
      </c>
      <c r="P1763" s="631" t="str">
        <f t="shared" si="89"/>
        <v>Gastos_Gerais</v>
      </c>
    </row>
    <row r="1764" spans="1:16" ht="24" hidden="1" x14ac:dyDescent="0.2">
      <c r="A1764" s="622">
        <f>IF(B1764="","",COUNT('Diário 3º PA'!$A$4:$A$4242)+COUNT('Diário 4º PA'!$A$4:$A$2224)+COUNT('Diário 5º PA'!$A$4:$A$5221)+ROW()-3)</f>
        <v>8015</v>
      </c>
      <c r="B1764" s="641">
        <v>44915</v>
      </c>
      <c r="C1764" s="658">
        <v>44866</v>
      </c>
      <c r="D1764" s="633" t="s">
        <v>115</v>
      </c>
      <c r="E1764" s="626" t="s">
        <v>238</v>
      </c>
      <c r="F1764" s="639">
        <v>683.32</v>
      </c>
      <c r="G1764" s="633" t="s">
        <v>921</v>
      </c>
      <c r="H1764" s="633" t="s">
        <v>139</v>
      </c>
      <c r="I1764" s="627" t="s">
        <v>768</v>
      </c>
      <c r="J1764" s="629" t="s">
        <v>704</v>
      </c>
      <c r="K1764" s="635" t="s">
        <v>705</v>
      </c>
      <c r="L1764" s="634" t="s">
        <v>9686</v>
      </c>
      <c r="M1764" s="641">
        <v>44915</v>
      </c>
      <c r="N1764" s="630">
        <f t="shared" si="87"/>
        <v>12</v>
      </c>
      <c r="O1764" s="630">
        <f t="shared" si="88"/>
        <v>11</v>
      </c>
      <c r="P1764" s="631" t="str">
        <f t="shared" si="89"/>
        <v>Gastos_Gerais</v>
      </c>
    </row>
    <row r="1765" spans="1:16" ht="24" hidden="1" x14ac:dyDescent="0.2">
      <c r="A1765" s="622">
        <f>IF(B1765="","",COUNT('Diário 3º PA'!$A$4:$A$4242)+COUNT('Diário 4º PA'!$A$4:$A$2224)+COUNT('Diário 5º PA'!$A$4:$A$5221)+ROW()-3)</f>
        <v>8016</v>
      </c>
      <c r="B1765" s="641">
        <v>44915</v>
      </c>
      <c r="C1765" s="658">
        <v>44866</v>
      </c>
      <c r="D1765" s="633" t="s">
        <v>115</v>
      </c>
      <c r="E1765" s="633" t="s">
        <v>232</v>
      </c>
      <c r="F1765" s="639">
        <v>11329.32</v>
      </c>
      <c r="G1765" s="626" t="s">
        <v>3432</v>
      </c>
      <c r="H1765" s="627" t="s">
        <v>658</v>
      </c>
      <c r="I1765" s="627" t="s">
        <v>2021</v>
      </c>
      <c r="J1765" s="629" t="s">
        <v>704</v>
      </c>
      <c r="K1765" s="634" t="s">
        <v>704</v>
      </c>
      <c r="L1765" s="657" t="s">
        <v>9687</v>
      </c>
      <c r="M1765" s="641">
        <v>44915</v>
      </c>
      <c r="N1765" s="630">
        <f t="shared" si="87"/>
        <v>12</v>
      </c>
      <c r="O1765" s="630">
        <f t="shared" si="88"/>
        <v>11</v>
      </c>
      <c r="P1765" s="631" t="str">
        <f t="shared" si="89"/>
        <v>Gastos_Gerais</v>
      </c>
    </row>
    <row r="1766" spans="1:16" ht="24" hidden="1" x14ac:dyDescent="0.2">
      <c r="A1766" s="622">
        <f>IF(B1766="","",COUNT('Diário 3º PA'!$A$4:$A$4242)+COUNT('Diário 4º PA'!$A$4:$A$2224)+COUNT('Diário 5º PA'!$A$4:$A$5221)+ROW()-3)</f>
        <v>8017</v>
      </c>
      <c r="B1766" s="641">
        <v>44915</v>
      </c>
      <c r="C1766" s="658">
        <v>44866</v>
      </c>
      <c r="D1766" s="633" t="s">
        <v>115</v>
      </c>
      <c r="E1766" s="633" t="s">
        <v>232</v>
      </c>
      <c r="F1766" s="639">
        <v>44.44</v>
      </c>
      <c r="G1766" s="626" t="s">
        <v>3432</v>
      </c>
      <c r="H1766" s="627" t="s">
        <v>658</v>
      </c>
      <c r="I1766" s="627" t="s">
        <v>2021</v>
      </c>
      <c r="J1766" s="629" t="s">
        <v>704</v>
      </c>
      <c r="K1766" s="634" t="s">
        <v>704</v>
      </c>
      <c r="L1766" s="657" t="s">
        <v>9688</v>
      </c>
      <c r="M1766" s="641">
        <v>44915</v>
      </c>
      <c r="N1766" s="630">
        <f t="shared" si="87"/>
        <v>12</v>
      </c>
      <c r="O1766" s="630">
        <f t="shared" si="88"/>
        <v>11</v>
      </c>
      <c r="P1766" s="631" t="str">
        <f t="shared" si="89"/>
        <v>Gastos_Gerais</v>
      </c>
    </row>
    <row r="1767" spans="1:16" ht="24" hidden="1" x14ac:dyDescent="0.2">
      <c r="A1767" s="622">
        <f>IF(B1767="","",COUNT('Diário 3º PA'!$A$4:$A$4242)+COUNT('Diário 4º PA'!$A$4:$A$2224)+COUNT('Diário 5º PA'!$A$4:$A$5221)+ROW()-3)</f>
        <v>8018</v>
      </c>
      <c r="B1767" s="641">
        <v>44915</v>
      </c>
      <c r="C1767" s="658">
        <v>44866</v>
      </c>
      <c r="D1767" s="633" t="s">
        <v>115</v>
      </c>
      <c r="E1767" s="626" t="s">
        <v>238</v>
      </c>
      <c r="F1767" s="639">
        <v>761.76</v>
      </c>
      <c r="G1767" s="626" t="s">
        <v>921</v>
      </c>
      <c r="H1767" s="626" t="s">
        <v>137</v>
      </c>
      <c r="I1767" s="627" t="s">
        <v>768</v>
      </c>
      <c r="J1767" s="629" t="s">
        <v>704</v>
      </c>
      <c r="K1767" s="635" t="s">
        <v>705</v>
      </c>
      <c r="L1767" s="634" t="s">
        <v>9689</v>
      </c>
      <c r="M1767" s="641">
        <v>44915</v>
      </c>
      <c r="N1767" s="630">
        <f t="shared" si="87"/>
        <v>12</v>
      </c>
      <c r="O1767" s="630">
        <f t="shared" si="88"/>
        <v>11</v>
      </c>
      <c r="P1767" s="631" t="str">
        <f t="shared" si="89"/>
        <v>Gastos_Gerais</v>
      </c>
    </row>
    <row r="1768" spans="1:16" hidden="1" x14ac:dyDescent="0.2">
      <c r="A1768" s="622">
        <f>IF(B1768="","",COUNT('Diário 3º PA'!$A$4:$A$4242)+COUNT('Diário 4º PA'!$A$4:$A$2224)+COUNT('Diário 5º PA'!$A$4:$A$5221)+ROW()-3)</f>
        <v>8019</v>
      </c>
      <c r="B1768" s="641">
        <v>44915</v>
      </c>
      <c r="C1768" s="658">
        <v>44866</v>
      </c>
      <c r="D1768" s="633" t="s">
        <v>115</v>
      </c>
      <c r="E1768" s="626" t="s">
        <v>234</v>
      </c>
      <c r="F1768" s="639">
        <v>102.07</v>
      </c>
      <c r="G1768" s="626" t="s">
        <v>3767</v>
      </c>
      <c r="H1768" s="626" t="s">
        <v>131</v>
      </c>
      <c r="I1768" s="627" t="s">
        <v>5380</v>
      </c>
      <c r="J1768" s="629" t="s">
        <v>704</v>
      </c>
      <c r="K1768" s="635" t="s">
        <v>705</v>
      </c>
      <c r="L1768" s="634" t="s">
        <v>9690</v>
      </c>
      <c r="M1768" s="641"/>
      <c r="N1768" s="630">
        <f t="shared" si="87"/>
        <v>12</v>
      </c>
      <c r="O1768" s="630">
        <f t="shared" si="88"/>
        <v>11</v>
      </c>
      <c r="P1768" s="631" t="str">
        <f t="shared" si="89"/>
        <v>Gastos_Gerais</v>
      </c>
    </row>
    <row r="1769" spans="1:16" hidden="1" x14ac:dyDescent="0.2">
      <c r="A1769" s="622">
        <f>IF(B1769="","",COUNT('Diário 3º PA'!$A$4:$A$4242)+COUNT('Diário 4º PA'!$A$4:$A$2224)+COUNT('Diário 5º PA'!$A$4:$A$5221)+ROW()-3)</f>
        <v>8020</v>
      </c>
      <c r="B1769" s="641">
        <v>44915</v>
      </c>
      <c r="C1769" s="658">
        <v>44866</v>
      </c>
      <c r="D1769" s="633" t="s">
        <v>115</v>
      </c>
      <c r="E1769" s="633" t="s">
        <v>234</v>
      </c>
      <c r="F1769" s="639">
        <v>161.66</v>
      </c>
      <c r="G1769" s="633" t="s">
        <v>3767</v>
      </c>
      <c r="H1769" s="633" t="s">
        <v>129</v>
      </c>
      <c r="I1769" s="633" t="s">
        <v>655</v>
      </c>
      <c r="J1769" s="629" t="s">
        <v>704</v>
      </c>
      <c r="K1769" s="657" t="s">
        <v>705</v>
      </c>
      <c r="L1769" s="657" t="s">
        <v>9691</v>
      </c>
      <c r="M1769" s="641">
        <v>44915</v>
      </c>
      <c r="N1769" s="630">
        <f t="shared" si="87"/>
        <v>12</v>
      </c>
      <c r="O1769" s="630">
        <f t="shared" si="88"/>
        <v>11</v>
      </c>
      <c r="P1769" s="631" t="str">
        <f t="shared" si="89"/>
        <v>Gastos_Gerais</v>
      </c>
    </row>
    <row r="1770" spans="1:16" hidden="1" x14ac:dyDescent="0.2">
      <c r="A1770" s="622">
        <f>IF(B1770="","",COUNT('Diário 3º PA'!$A$4:$A$4242)+COUNT('Diário 4º PA'!$A$4:$A$2224)+COUNT('Diário 5º PA'!$A$4:$A$5221)+ROW()-3)</f>
        <v>8021</v>
      </c>
      <c r="B1770" s="641">
        <v>44915</v>
      </c>
      <c r="C1770" s="658">
        <v>44866</v>
      </c>
      <c r="D1770" s="633" t="s">
        <v>115</v>
      </c>
      <c r="E1770" s="633" t="s">
        <v>234</v>
      </c>
      <c r="F1770" s="639">
        <v>157.81</v>
      </c>
      <c r="G1770" s="633" t="s">
        <v>3767</v>
      </c>
      <c r="H1770" s="633" t="s">
        <v>138</v>
      </c>
      <c r="I1770" s="633" t="s">
        <v>655</v>
      </c>
      <c r="J1770" s="629" t="s">
        <v>704</v>
      </c>
      <c r="K1770" s="657" t="s">
        <v>705</v>
      </c>
      <c r="L1770" s="657" t="s">
        <v>9692</v>
      </c>
      <c r="M1770" s="641">
        <v>44915</v>
      </c>
      <c r="N1770" s="630">
        <f t="shared" si="87"/>
        <v>12</v>
      </c>
      <c r="O1770" s="630">
        <f t="shared" si="88"/>
        <v>11</v>
      </c>
      <c r="P1770" s="631" t="str">
        <f t="shared" si="89"/>
        <v>Gastos_Gerais</v>
      </c>
    </row>
    <row r="1771" spans="1:16" hidden="1" x14ac:dyDescent="0.2">
      <c r="A1771" s="622">
        <f>IF(B1771="","",COUNT('Diário 3º PA'!$A$4:$A$4242)+COUNT('Diário 4º PA'!$A$4:$A$2224)+COUNT('Diário 5º PA'!$A$4:$A$5221)+ROW()-3)</f>
        <v>8022</v>
      </c>
      <c r="B1771" s="641">
        <v>44915</v>
      </c>
      <c r="C1771" s="658">
        <v>44866</v>
      </c>
      <c r="D1771" s="633" t="s">
        <v>115</v>
      </c>
      <c r="E1771" s="633" t="s">
        <v>234</v>
      </c>
      <c r="F1771" s="639">
        <v>199.99</v>
      </c>
      <c r="G1771" s="633" t="s">
        <v>3767</v>
      </c>
      <c r="H1771" s="633" t="s">
        <v>135</v>
      </c>
      <c r="I1771" s="633" t="s">
        <v>655</v>
      </c>
      <c r="J1771" s="629" t="s">
        <v>704</v>
      </c>
      <c r="K1771" s="657" t="s">
        <v>705</v>
      </c>
      <c r="L1771" s="657" t="s">
        <v>9693</v>
      </c>
      <c r="M1771" s="641">
        <v>44915</v>
      </c>
      <c r="N1771" s="630">
        <f t="shared" si="87"/>
        <v>12</v>
      </c>
      <c r="O1771" s="630">
        <f t="shared" si="88"/>
        <v>11</v>
      </c>
      <c r="P1771" s="631" t="str">
        <f t="shared" si="89"/>
        <v>Gastos_Gerais</v>
      </c>
    </row>
    <row r="1772" spans="1:16" hidden="1" x14ac:dyDescent="0.2">
      <c r="A1772" s="622">
        <f>IF(B1772="","",COUNT('Diário 3º PA'!$A$4:$A$4242)+COUNT('Diário 4º PA'!$A$4:$A$2224)+COUNT('Diário 5º PA'!$A$4:$A$5221)+ROW()-3)</f>
        <v>8023</v>
      </c>
      <c r="B1772" s="641">
        <v>44915</v>
      </c>
      <c r="C1772" s="658">
        <v>44866</v>
      </c>
      <c r="D1772" s="633" t="s">
        <v>115</v>
      </c>
      <c r="E1772" s="633" t="s">
        <v>234</v>
      </c>
      <c r="F1772" s="639">
        <v>234.97</v>
      </c>
      <c r="G1772" s="633" t="s">
        <v>3767</v>
      </c>
      <c r="H1772" s="633" t="s">
        <v>132</v>
      </c>
      <c r="I1772" s="633" t="s">
        <v>655</v>
      </c>
      <c r="J1772" s="629" t="s">
        <v>704</v>
      </c>
      <c r="K1772" s="657" t="s">
        <v>705</v>
      </c>
      <c r="L1772" s="657" t="s">
        <v>9694</v>
      </c>
      <c r="M1772" s="641">
        <v>44915</v>
      </c>
      <c r="N1772" s="630">
        <f t="shared" si="87"/>
        <v>12</v>
      </c>
      <c r="O1772" s="630">
        <f t="shared" si="88"/>
        <v>11</v>
      </c>
      <c r="P1772" s="631" t="str">
        <f t="shared" si="89"/>
        <v>Gastos_Gerais</v>
      </c>
    </row>
    <row r="1773" spans="1:16" hidden="1" x14ac:dyDescent="0.2">
      <c r="A1773" s="622">
        <f>IF(B1773="","",COUNT('Diário 3º PA'!$A$4:$A$4242)+COUNT('Diário 4º PA'!$A$4:$A$2224)+COUNT('Diário 5º PA'!$A$4:$A$5221)+ROW()-3)</f>
        <v>8024</v>
      </c>
      <c r="B1773" s="641">
        <v>44915</v>
      </c>
      <c r="C1773" s="658">
        <v>44866</v>
      </c>
      <c r="D1773" s="633" t="s">
        <v>115</v>
      </c>
      <c r="E1773" s="633" t="s">
        <v>234</v>
      </c>
      <c r="F1773" s="639">
        <v>138.68</v>
      </c>
      <c r="G1773" s="633" t="s">
        <v>3767</v>
      </c>
      <c r="H1773" s="633" t="s">
        <v>136</v>
      </c>
      <c r="I1773" s="633" t="s">
        <v>655</v>
      </c>
      <c r="J1773" s="629" t="s">
        <v>704</v>
      </c>
      <c r="K1773" s="657" t="s">
        <v>705</v>
      </c>
      <c r="L1773" s="657" t="s">
        <v>9695</v>
      </c>
      <c r="M1773" s="641">
        <v>44915</v>
      </c>
      <c r="N1773" s="630">
        <f t="shared" si="87"/>
        <v>12</v>
      </c>
      <c r="O1773" s="630">
        <f t="shared" si="88"/>
        <v>11</v>
      </c>
      <c r="P1773" s="631" t="str">
        <f t="shared" si="89"/>
        <v>Gastos_Gerais</v>
      </c>
    </row>
    <row r="1774" spans="1:16" hidden="1" x14ac:dyDescent="0.2">
      <c r="A1774" s="622">
        <f>IF(B1774="","",COUNT('Diário 3º PA'!$A$4:$A$4242)+COUNT('Diário 4º PA'!$A$4:$A$2224)+COUNT('Diário 5º PA'!$A$4:$A$5221)+ROW()-3)</f>
        <v>8025</v>
      </c>
      <c r="B1774" s="641">
        <v>44915</v>
      </c>
      <c r="C1774" s="658">
        <v>44866</v>
      </c>
      <c r="D1774" s="633" t="s">
        <v>115</v>
      </c>
      <c r="E1774" s="626" t="s">
        <v>234</v>
      </c>
      <c r="F1774" s="639">
        <v>106.03</v>
      </c>
      <c r="G1774" s="626" t="s">
        <v>3767</v>
      </c>
      <c r="H1774" s="626" t="s">
        <v>137</v>
      </c>
      <c r="I1774" s="627" t="s">
        <v>5380</v>
      </c>
      <c r="J1774" s="629" t="s">
        <v>704</v>
      </c>
      <c r="K1774" s="635" t="s">
        <v>705</v>
      </c>
      <c r="L1774" s="634" t="s">
        <v>9696</v>
      </c>
      <c r="M1774" s="641">
        <v>44915</v>
      </c>
      <c r="N1774" s="630">
        <f t="shared" si="87"/>
        <v>12</v>
      </c>
      <c r="O1774" s="630">
        <f t="shared" si="88"/>
        <v>11</v>
      </c>
      <c r="P1774" s="631" t="str">
        <f t="shared" si="89"/>
        <v>Gastos_Gerais</v>
      </c>
    </row>
    <row r="1775" spans="1:16" hidden="1" x14ac:dyDescent="0.2">
      <c r="A1775" s="622">
        <f>IF(B1775="","",COUNT('Diário 3º PA'!$A$4:$A$4242)+COUNT('Diário 4º PA'!$A$4:$A$2224)+COUNT('Diário 5º PA'!$A$4:$A$5221)+ROW()-3)</f>
        <v>8026</v>
      </c>
      <c r="B1775" s="641">
        <v>44915</v>
      </c>
      <c r="C1775" s="658">
        <v>44866</v>
      </c>
      <c r="D1775" s="633" t="s">
        <v>115</v>
      </c>
      <c r="E1775" s="626" t="s">
        <v>234</v>
      </c>
      <c r="F1775" s="639">
        <v>106.03</v>
      </c>
      <c r="G1775" s="626" t="s">
        <v>3767</v>
      </c>
      <c r="H1775" s="626" t="s">
        <v>131</v>
      </c>
      <c r="I1775" s="627" t="s">
        <v>5380</v>
      </c>
      <c r="J1775" s="629" t="s">
        <v>704</v>
      </c>
      <c r="K1775" s="635" t="s">
        <v>705</v>
      </c>
      <c r="L1775" s="634" t="s">
        <v>9697</v>
      </c>
      <c r="M1775" s="641">
        <v>44915</v>
      </c>
      <c r="N1775" s="630">
        <f t="shared" si="87"/>
        <v>12</v>
      </c>
      <c r="O1775" s="630">
        <f t="shared" si="88"/>
        <v>11</v>
      </c>
      <c r="P1775" s="631" t="str">
        <f t="shared" si="89"/>
        <v>Gastos_Gerais</v>
      </c>
    </row>
    <row r="1776" spans="1:16" hidden="1" x14ac:dyDescent="0.2">
      <c r="A1776" s="622">
        <f>IF(B1776="","",COUNT('Diário 3º PA'!$A$4:$A$4242)+COUNT('Diário 4º PA'!$A$4:$A$2224)+COUNT('Diário 5º PA'!$A$4:$A$5221)+ROW()-3)</f>
        <v>8027</v>
      </c>
      <c r="B1776" s="641">
        <v>44915</v>
      </c>
      <c r="C1776" s="658">
        <v>44866</v>
      </c>
      <c r="D1776" s="633" t="s">
        <v>115</v>
      </c>
      <c r="E1776" s="626" t="s">
        <v>234</v>
      </c>
      <c r="F1776" s="639">
        <v>106.03</v>
      </c>
      <c r="G1776" s="626" t="s">
        <v>3767</v>
      </c>
      <c r="H1776" s="626" t="s">
        <v>139</v>
      </c>
      <c r="I1776" s="627" t="s">
        <v>5380</v>
      </c>
      <c r="J1776" s="629" t="s">
        <v>704</v>
      </c>
      <c r="K1776" s="635" t="s">
        <v>705</v>
      </c>
      <c r="L1776" s="634" t="s">
        <v>9698</v>
      </c>
      <c r="M1776" s="641">
        <v>44915</v>
      </c>
      <c r="N1776" s="630">
        <f t="shared" si="87"/>
        <v>12</v>
      </c>
      <c r="O1776" s="630">
        <f t="shared" si="88"/>
        <v>11</v>
      </c>
      <c r="P1776" s="631" t="str">
        <f t="shared" si="89"/>
        <v>Gastos_Gerais</v>
      </c>
    </row>
    <row r="1777" spans="1:16" hidden="1" x14ac:dyDescent="0.2">
      <c r="A1777" s="622">
        <f>IF(B1777="","",COUNT('Diário 3º PA'!$A$4:$A$4242)+COUNT('Diário 4º PA'!$A$4:$A$2224)+COUNT('Diário 5º PA'!$A$4:$A$5221)+ROW()-3)</f>
        <v>8028</v>
      </c>
      <c r="B1777" s="641">
        <v>44915</v>
      </c>
      <c r="C1777" s="658">
        <v>44896</v>
      </c>
      <c r="D1777" s="633" t="s">
        <v>115</v>
      </c>
      <c r="E1777" s="626" t="s">
        <v>336</v>
      </c>
      <c r="F1777" s="639">
        <v>152</v>
      </c>
      <c r="G1777" s="627" t="s">
        <v>9699</v>
      </c>
      <c r="H1777" s="627" t="s">
        <v>131</v>
      </c>
      <c r="I1777" s="627" t="s">
        <v>8452</v>
      </c>
      <c r="J1777" s="634" t="s">
        <v>1464</v>
      </c>
      <c r="K1777" s="657" t="s">
        <v>428</v>
      </c>
      <c r="L1777" s="635">
        <v>2022168</v>
      </c>
      <c r="M1777" s="659">
        <v>44900</v>
      </c>
      <c r="N1777" s="630">
        <f t="shared" si="87"/>
        <v>12</v>
      </c>
      <c r="O1777" s="630">
        <f t="shared" si="88"/>
        <v>12</v>
      </c>
      <c r="P1777" s="631" t="str">
        <f t="shared" si="89"/>
        <v>Gastos_Gerais</v>
      </c>
    </row>
    <row r="1778" spans="1:16" hidden="1" x14ac:dyDescent="0.2">
      <c r="A1778" s="622">
        <f>IF(B1778="","",COUNT('Diário 3º PA'!$A$4:$A$4242)+COUNT('Diário 4º PA'!$A$4:$A$2224)+COUNT('Diário 5º PA'!$A$4:$A$5221)+ROW()-3)</f>
        <v>8029</v>
      </c>
      <c r="B1778" s="641">
        <v>44915</v>
      </c>
      <c r="C1778" s="658">
        <v>44896</v>
      </c>
      <c r="D1778" s="633" t="s">
        <v>115</v>
      </c>
      <c r="E1778" s="626" t="s">
        <v>336</v>
      </c>
      <c r="F1778" s="639">
        <v>76</v>
      </c>
      <c r="G1778" s="627" t="s">
        <v>9700</v>
      </c>
      <c r="H1778" s="627" t="s">
        <v>138</v>
      </c>
      <c r="I1778" s="627" t="s">
        <v>8452</v>
      </c>
      <c r="J1778" s="634" t="s">
        <v>1464</v>
      </c>
      <c r="K1778" s="657" t="s">
        <v>428</v>
      </c>
      <c r="L1778" s="635">
        <v>2022165</v>
      </c>
      <c r="M1778" s="659">
        <v>44900</v>
      </c>
      <c r="N1778" s="630">
        <f t="shared" si="87"/>
        <v>12</v>
      </c>
      <c r="O1778" s="630">
        <f t="shared" si="88"/>
        <v>12</v>
      </c>
      <c r="P1778" s="631" t="str">
        <f t="shared" si="89"/>
        <v>Gastos_Gerais</v>
      </c>
    </row>
    <row r="1779" spans="1:16" hidden="1" x14ac:dyDescent="0.2">
      <c r="A1779" s="622">
        <f>IF(B1779="","",COUNT('Diário 3º PA'!$A$4:$A$4242)+COUNT('Diário 4º PA'!$A$4:$A$2224)+COUNT('Diário 5º PA'!$A$4:$A$5221)+ROW()-3)</f>
        <v>8030</v>
      </c>
      <c r="B1779" s="641">
        <v>44915</v>
      </c>
      <c r="C1779" s="658">
        <v>44896</v>
      </c>
      <c r="D1779" s="633" t="s">
        <v>115</v>
      </c>
      <c r="E1779" s="626" t="s">
        <v>336</v>
      </c>
      <c r="F1779" s="639">
        <v>76</v>
      </c>
      <c r="G1779" s="627" t="s">
        <v>9700</v>
      </c>
      <c r="H1779" s="627" t="s">
        <v>136</v>
      </c>
      <c r="I1779" s="627" t="s">
        <v>8452</v>
      </c>
      <c r="J1779" s="634" t="s">
        <v>1464</v>
      </c>
      <c r="K1779" s="657" t="s">
        <v>428</v>
      </c>
      <c r="L1779" s="635">
        <v>2022166</v>
      </c>
      <c r="M1779" s="659">
        <v>44900</v>
      </c>
      <c r="N1779" s="630">
        <f t="shared" si="87"/>
        <v>12</v>
      </c>
      <c r="O1779" s="630">
        <f t="shared" si="88"/>
        <v>12</v>
      </c>
      <c r="P1779" s="631" t="str">
        <f t="shared" si="89"/>
        <v>Gastos_Gerais</v>
      </c>
    </row>
    <row r="1780" spans="1:16" hidden="1" x14ac:dyDescent="0.2">
      <c r="A1780" s="622">
        <f>IF(B1780="","",COUNT('Diário 3º PA'!$A$4:$A$4242)+COUNT('Diário 4º PA'!$A$4:$A$2224)+COUNT('Diário 5º PA'!$A$4:$A$5221)+ROW()-3)</f>
        <v>8031</v>
      </c>
      <c r="B1780" s="641">
        <v>44915</v>
      </c>
      <c r="C1780" s="658">
        <v>44896</v>
      </c>
      <c r="D1780" s="633" t="s">
        <v>115</v>
      </c>
      <c r="E1780" s="626" t="s">
        <v>336</v>
      </c>
      <c r="F1780" s="639">
        <v>76</v>
      </c>
      <c r="G1780" s="627" t="s">
        <v>9700</v>
      </c>
      <c r="H1780" s="627" t="s">
        <v>135</v>
      </c>
      <c r="I1780" s="627" t="s">
        <v>8452</v>
      </c>
      <c r="J1780" s="634" t="s">
        <v>1464</v>
      </c>
      <c r="K1780" s="657" t="s">
        <v>428</v>
      </c>
      <c r="L1780" s="635">
        <v>2022167</v>
      </c>
      <c r="M1780" s="659">
        <v>44900</v>
      </c>
      <c r="N1780" s="630">
        <f t="shared" si="87"/>
        <v>12</v>
      </c>
      <c r="O1780" s="630">
        <f t="shared" si="88"/>
        <v>12</v>
      </c>
      <c r="P1780" s="631" t="str">
        <f t="shared" si="89"/>
        <v>Gastos_Gerais</v>
      </c>
    </row>
    <row r="1781" spans="1:16" hidden="1" x14ac:dyDescent="0.2">
      <c r="A1781" s="622">
        <f>IF(B1781="","",COUNT('Diário 3º PA'!$A$4:$A$4242)+COUNT('Diário 4º PA'!$A$4:$A$2224)+COUNT('Diário 5º PA'!$A$4:$A$5221)+ROW()-3)</f>
        <v>8032</v>
      </c>
      <c r="B1781" s="641">
        <v>44915</v>
      </c>
      <c r="C1781" s="658">
        <v>44896</v>
      </c>
      <c r="D1781" s="633" t="s">
        <v>115</v>
      </c>
      <c r="E1781" s="626" t="s">
        <v>336</v>
      </c>
      <c r="F1781" s="639">
        <v>42.75</v>
      </c>
      <c r="G1781" s="627" t="s">
        <v>9701</v>
      </c>
      <c r="H1781" s="627" t="s">
        <v>137</v>
      </c>
      <c r="I1781" s="627" t="s">
        <v>8452</v>
      </c>
      <c r="J1781" s="634" t="s">
        <v>1464</v>
      </c>
      <c r="K1781" s="657" t="s">
        <v>428</v>
      </c>
      <c r="L1781" s="635">
        <v>2022168</v>
      </c>
      <c r="M1781" s="659">
        <v>44900</v>
      </c>
      <c r="N1781" s="630">
        <f t="shared" si="87"/>
        <v>12</v>
      </c>
      <c r="O1781" s="630">
        <f t="shared" si="88"/>
        <v>12</v>
      </c>
      <c r="P1781" s="631" t="str">
        <f t="shared" si="89"/>
        <v>Gastos_Gerais</v>
      </c>
    </row>
    <row r="1782" spans="1:16" ht="24" hidden="1" x14ac:dyDescent="0.2">
      <c r="A1782" s="622">
        <f>IF(B1782="","",COUNT('Diário 3º PA'!$A$4:$A$4242)+COUNT('Diário 4º PA'!$A$4:$A$2224)+COUNT('Diário 5º PA'!$A$4:$A$5221)+ROW()-3)</f>
        <v>8033</v>
      </c>
      <c r="B1782" s="641">
        <v>44915</v>
      </c>
      <c r="C1782" s="658">
        <v>44896</v>
      </c>
      <c r="D1782" s="633" t="s">
        <v>115</v>
      </c>
      <c r="E1782" s="626" t="s">
        <v>318</v>
      </c>
      <c r="F1782" s="639">
        <v>85.37</v>
      </c>
      <c r="G1782" s="633" t="s">
        <v>9702</v>
      </c>
      <c r="H1782" s="627" t="s">
        <v>130</v>
      </c>
      <c r="I1782" s="627" t="s">
        <v>9703</v>
      </c>
      <c r="J1782" s="634" t="s">
        <v>1464</v>
      </c>
      <c r="K1782" s="657" t="s">
        <v>428</v>
      </c>
      <c r="L1782" s="635">
        <v>10360</v>
      </c>
      <c r="M1782" s="659">
        <v>44914</v>
      </c>
      <c r="N1782" s="630">
        <f t="shared" si="87"/>
        <v>12</v>
      </c>
      <c r="O1782" s="630">
        <f t="shared" si="88"/>
        <v>12</v>
      </c>
      <c r="P1782" s="631" t="str">
        <f t="shared" si="89"/>
        <v>Gastos_Gerais</v>
      </c>
    </row>
    <row r="1783" spans="1:16" ht="24" hidden="1" x14ac:dyDescent="0.2">
      <c r="A1783" s="622">
        <f>IF(B1783="","",COUNT('Diário 3º PA'!$A$4:$A$4242)+COUNT('Diário 4º PA'!$A$4:$A$2224)+COUNT('Diário 5º PA'!$A$4:$A$5221)+ROW()-3)</f>
        <v>8034</v>
      </c>
      <c r="B1783" s="641">
        <v>44915</v>
      </c>
      <c r="C1783" s="658">
        <v>44896</v>
      </c>
      <c r="D1783" s="633" t="s">
        <v>115</v>
      </c>
      <c r="E1783" s="626" t="s">
        <v>366</v>
      </c>
      <c r="F1783" s="639">
        <v>19.600000000000001</v>
      </c>
      <c r="G1783" s="633" t="s">
        <v>4644</v>
      </c>
      <c r="H1783" s="627" t="s">
        <v>130</v>
      </c>
      <c r="I1783" s="627" t="s">
        <v>9506</v>
      </c>
      <c r="J1783" s="634" t="s">
        <v>1464</v>
      </c>
      <c r="K1783" s="657" t="s">
        <v>428</v>
      </c>
      <c r="L1783" s="635">
        <v>9478</v>
      </c>
      <c r="M1783" s="659">
        <v>44915</v>
      </c>
      <c r="N1783" s="630">
        <f t="shared" si="87"/>
        <v>12</v>
      </c>
      <c r="O1783" s="630">
        <f t="shared" si="88"/>
        <v>12</v>
      </c>
      <c r="P1783" s="631" t="str">
        <f t="shared" si="89"/>
        <v>Gastos_Gerais</v>
      </c>
    </row>
    <row r="1784" spans="1:16" ht="24" hidden="1" x14ac:dyDescent="0.2">
      <c r="A1784" s="622">
        <f>IF(B1784="","",COUNT('Diário 3º PA'!$A$4:$A$4242)+COUNT('Diário 4º PA'!$A$4:$A$2224)+COUNT('Diário 5º PA'!$A$4:$A$5221)+ROW()-3)</f>
        <v>8035</v>
      </c>
      <c r="B1784" s="641">
        <v>44915</v>
      </c>
      <c r="C1784" s="658">
        <v>44896</v>
      </c>
      <c r="D1784" s="633" t="s">
        <v>115</v>
      </c>
      <c r="E1784" s="626" t="s">
        <v>318</v>
      </c>
      <c r="F1784" s="639">
        <v>506.3</v>
      </c>
      <c r="G1784" s="633" t="s">
        <v>9704</v>
      </c>
      <c r="H1784" s="627" t="s">
        <v>135</v>
      </c>
      <c r="I1784" s="627" t="s">
        <v>9705</v>
      </c>
      <c r="J1784" s="634" t="s">
        <v>1464</v>
      </c>
      <c r="K1784" s="657" t="s">
        <v>428</v>
      </c>
      <c r="L1784" s="635">
        <v>791</v>
      </c>
      <c r="M1784" s="659">
        <v>44907</v>
      </c>
      <c r="N1784" s="630">
        <f t="shared" si="87"/>
        <v>12</v>
      </c>
      <c r="O1784" s="630">
        <f t="shared" si="88"/>
        <v>12</v>
      </c>
      <c r="P1784" s="631" t="str">
        <f t="shared" si="89"/>
        <v>Gastos_Gerais</v>
      </c>
    </row>
    <row r="1785" spans="1:16" ht="48" hidden="1" x14ac:dyDescent="0.2">
      <c r="A1785" s="622">
        <f>IF(B1785="","",COUNT('Diário 3º PA'!$A$4:$A$4242)+COUNT('Diário 4º PA'!$A$4:$A$2224)+COUNT('Diário 5º PA'!$A$4:$A$5221)+ROW()-3)</f>
        <v>8036</v>
      </c>
      <c r="B1785" s="641">
        <v>44915</v>
      </c>
      <c r="C1785" s="658">
        <v>44896</v>
      </c>
      <c r="D1785" s="626" t="s">
        <v>104</v>
      </c>
      <c r="E1785" s="626" t="s">
        <v>195</v>
      </c>
      <c r="F1785" s="639">
        <v>2301.33</v>
      </c>
      <c r="G1785" s="627" t="s">
        <v>6580</v>
      </c>
      <c r="H1785" s="626" t="s">
        <v>127</v>
      </c>
      <c r="I1785" s="627" t="s">
        <v>638</v>
      </c>
      <c r="J1785" s="629" t="s">
        <v>704</v>
      </c>
      <c r="K1785" s="635" t="s">
        <v>428</v>
      </c>
      <c r="L1785" s="662" t="s">
        <v>9706</v>
      </c>
      <c r="M1785" s="641">
        <v>44897</v>
      </c>
      <c r="N1785" s="630">
        <f t="shared" si="87"/>
        <v>12</v>
      </c>
      <c r="O1785" s="630">
        <f t="shared" si="88"/>
        <v>12</v>
      </c>
      <c r="P1785" s="631" t="str">
        <f t="shared" si="89"/>
        <v>Gastos_com_Pessoal</v>
      </c>
    </row>
    <row r="1786" spans="1:16" hidden="1" x14ac:dyDescent="0.2">
      <c r="A1786" s="622">
        <f>IF(B1786="","",COUNT('Diário 3º PA'!$A$4:$A$4242)+COUNT('Diário 4º PA'!$A$4:$A$2224)+COUNT('Diário 5º PA'!$A$4:$A$5221)+ROW()-3)</f>
        <v>8037</v>
      </c>
      <c r="B1786" s="641">
        <v>44915</v>
      </c>
      <c r="C1786" s="658">
        <v>44896</v>
      </c>
      <c r="D1786" s="633" t="s">
        <v>115</v>
      </c>
      <c r="E1786" s="626" t="s">
        <v>328</v>
      </c>
      <c r="F1786" s="639">
        <v>1500</v>
      </c>
      <c r="G1786" s="626" t="s">
        <v>1404</v>
      </c>
      <c r="H1786" s="626" t="s">
        <v>139</v>
      </c>
      <c r="I1786" s="627" t="s">
        <v>727</v>
      </c>
      <c r="J1786" s="629" t="s">
        <v>704</v>
      </c>
      <c r="K1786" s="635" t="s">
        <v>428</v>
      </c>
      <c r="L1786" s="634">
        <v>2020973</v>
      </c>
      <c r="M1786" s="641">
        <v>44916</v>
      </c>
      <c r="N1786" s="630">
        <f t="shared" si="87"/>
        <v>12</v>
      </c>
      <c r="O1786" s="630">
        <f t="shared" si="88"/>
        <v>12</v>
      </c>
      <c r="P1786" s="631" t="str">
        <f t="shared" si="89"/>
        <v>Gastos_Gerais</v>
      </c>
    </row>
    <row r="1787" spans="1:16" ht="36" hidden="1" x14ac:dyDescent="0.2">
      <c r="A1787" s="622">
        <f>IF(B1787="","",COUNT('Diário 3º PA'!$A$4:$A$4242)+COUNT('Diário 4º PA'!$A$4:$A$2224)+COUNT('Diário 5º PA'!$A$4:$A$5221)+ROW()-3)</f>
        <v>8038</v>
      </c>
      <c r="B1787" s="641">
        <v>44915</v>
      </c>
      <c r="C1787" s="658">
        <v>44866</v>
      </c>
      <c r="D1787" s="633" t="s">
        <v>115</v>
      </c>
      <c r="E1787" s="626" t="s">
        <v>374</v>
      </c>
      <c r="F1787" s="639">
        <v>1415.5</v>
      </c>
      <c r="G1787" s="626" t="s">
        <v>1190</v>
      </c>
      <c r="H1787" s="626" t="s">
        <v>138</v>
      </c>
      <c r="I1787" s="627" t="s">
        <v>1191</v>
      </c>
      <c r="J1787" s="629" t="s">
        <v>704</v>
      </c>
      <c r="K1787" s="635" t="s">
        <v>428</v>
      </c>
      <c r="L1787" s="634">
        <v>2520</v>
      </c>
      <c r="M1787" s="641">
        <v>44900</v>
      </c>
      <c r="N1787" s="630">
        <f t="shared" si="87"/>
        <v>12</v>
      </c>
      <c r="O1787" s="630">
        <f t="shared" si="88"/>
        <v>11</v>
      </c>
      <c r="P1787" s="631" t="str">
        <f t="shared" si="89"/>
        <v>Gastos_Gerais</v>
      </c>
    </row>
    <row r="1788" spans="1:16" ht="36" hidden="1" x14ac:dyDescent="0.2">
      <c r="A1788" s="622">
        <f>IF(B1788="","",COUNT('Diário 3º PA'!$A$4:$A$4242)+COUNT('Diário 4º PA'!$A$4:$A$2224)+COUNT('Diário 5º PA'!$A$4:$A$5221)+ROW()-3)</f>
        <v>8039</v>
      </c>
      <c r="B1788" s="641">
        <v>44915</v>
      </c>
      <c r="C1788" s="658">
        <v>44866</v>
      </c>
      <c r="D1788" s="633" t="s">
        <v>115</v>
      </c>
      <c r="E1788" s="626" t="s">
        <v>374</v>
      </c>
      <c r="F1788" s="639">
        <v>1453.5</v>
      </c>
      <c r="G1788" s="626" t="s">
        <v>1190</v>
      </c>
      <c r="H1788" s="626" t="s">
        <v>136</v>
      </c>
      <c r="I1788" s="627" t="s">
        <v>1191</v>
      </c>
      <c r="J1788" s="629" t="s">
        <v>704</v>
      </c>
      <c r="K1788" s="635" t="s">
        <v>428</v>
      </c>
      <c r="L1788" s="634">
        <v>2517</v>
      </c>
      <c r="M1788" s="641">
        <v>44900</v>
      </c>
      <c r="N1788" s="630">
        <f t="shared" si="87"/>
        <v>12</v>
      </c>
      <c r="O1788" s="630">
        <f t="shared" si="88"/>
        <v>11</v>
      </c>
      <c r="P1788" s="631" t="str">
        <f t="shared" si="89"/>
        <v>Gastos_Gerais</v>
      </c>
    </row>
    <row r="1789" spans="1:16" ht="36" hidden="1" x14ac:dyDescent="0.2">
      <c r="A1789" s="622">
        <f>IF(B1789="","",COUNT('Diário 3º PA'!$A$4:$A$4242)+COUNT('Diário 4º PA'!$A$4:$A$2224)+COUNT('Diário 5º PA'!$A$4:$A$5221)+ROW()-3)</f>
        <v>8040</v>
      </c>
      <c r="B1789" s="641">
        <v>44915</v>
      </c>
      <c r="C1789" s="658">
        <v>44866</v>
      </c>
      <c r="D1789" s="633" t="s">
        <v>115</v>
      </c>
      <c r="E1789" s="626" t="s">
        <v>374</v>
      </c>
      <c r="F1789" s="639">
        <v>1415.5</v>
      </c>
      <c r="G1789" s="626" t="s">
        <v>1190</v>
      </c>
      <c r="H1789" s="626" t="s">
        <v>137</v>
      </c>
      <c r="I1789" s="627" t="s">
        <v>1191</v>
      </c>
      <c r="J1789" s="629" t="s">
        <v>704</v>
      </c>
      <c r="K1789" s="635" t="s">
        <v>428</v>
      </c>
      <c r="L1789" s="634">
        <v>2518</v>
      </c>
      <c r="M1789" s="641">
        <v>44900</v>
      </c>
      <c r="N1789" s="630">
        <f t="shared" si="87"/>
        <v>12</v>
      </c>
      <c r="O1789" s="630">
        <f t="shared" si="88"/>
        <v>11</v>
      </c>
      <c r="P1789" s="631" t="str">
        <f t="shared" si="89"/>
        <v>Gastos_Gerais</v>
      </c>
    </row>
    <row r="1790" spans="1:16" ht="36" hidden="1" x14ac:dyDescent="0.2">
      <c r="A1790" s="622">
        <f>IF(B1790="","",COUNT('Diário 3º PA'!$A$4:$A$4242)+COUNT('Diário 4º PA'!$A$4:$A$2224)+COUNT('Diário 5º PA'!$A$4:$A$5221)+ROW()-3)</f>
        <v>8041</v>
      </c>
      <c r="B1790" s="641">
        <v>44915</v>
      </c>
      <c r="C1790" s="658">
        <v>44866</v>
      </c>
      <c r="D1790" s="633" t="s">
        <v>115</v>
      </c>
      <c r="E1790" s="626" t="s">
        <v>374</v>
      </c>
      <c r="F1790" s="639">
        <v>1510.5</v>
      </c>
      <c r="G1790" s="626" t="s">
        <v>1190</v>
      </c>
      <c r="H1790" s="626" t="s">
        <v>135</v>
      </c>
      <c r="I1790" s="627" t="s">
        <v>1191</v>
      </c>
      <c r="J1790" s="629" t="s">
        <v>704</v>
      </c>
      <c r="K1790" s="635" t="s">
        <v>428</v>
      </c>
      <c r="L1790" s="634">
        <v>2519</v>
      </c>
      <c r="M1790" s="641">
        <v>44900</v>
      </c>
      <c r="N1790" s="630">
        <f t="shared" si="87"/>
        <v>12</v>
      </c>
      <c r="O1790" s="630">
        <f t="shared" si="88"/>
        <v>11</v>
      </c>
      <c r="P1790" s="631" t="str">
        <f t="shared" si="89"/>
        <v>Gastos_Gerais</v>
      </c>
    </row>
    <row r="1791" spans="1:16" ht="36" hidden="1" x14ac:dyDescent="0.2">
      <c r="A1791" s="622">
        <f>IF(B1791="","",COUNT('Diário 3º PA'!$A$4:$A$4242)+COUNT('Diário 4º PA'!$A$4:$A$2224)+COUNT('Diário 5º PA'!$A$4:$A$5221)+ROW()-3)</f>
        <v>8042</v>
      </c>
      <c r="B1791" s="641">
        <v>44915</v>
      </c>
      <c r="C1791" s="658">
        <v>44866</v>
      </c>
      <c r="D1791" s="633" t="s">
        <v>115</v>
      </c>
      <c r="E1791" s="626" t="s">
        <v>374</v>
      </c>
      <c r="F1791" s="639">
        <v>2470</v>
      </c>
      <c r="G1791" s="626" t="s">
        <v>1190</v>
      </c>
      <c r="H1791" s="626" t="s">
        <v>131</v>
      </c>
      <c r="I1791" s="627" t="s">
        <v>1191</v>
      </c>
      <c r="J1791" s="629" t="s">
        <v>704</v>
      </c>
      <c r="K1791" s="635" t="s">
        <v>428</v>
      </c>
      <c r="L1791" s="634">
        <v>2516</v>
      </c>
      <c r="M1791" s="641">
        <v>44900</v>
      </c>
      <c r="N1791" s="630">
        <f t="shared" si="87"/>
        <v>12</v>
      </c>
      <c r="O1791" s="630">
        <f t="shared" si="88"/>
        <v>11</v>
      </c>
      <c r="P1791" s="631" t="str">
        <f t="shared" si="89"/>
        <v>Gastos_Gerais</v>
      </c>
    </row>
    <row r="1792" spans="1:16" hidden="1" x14ac:dyDescent="0.2">
      <c r="A1792" s="622">
        <f>IF(B1792="","",COUNT('Diário 3º PA'!$A$4:$A$4242)+COUNT('Diário 4º PA'!$A$4:$A$2224)+COUNT('Diário 5º PA'!$A$4:$A$5221)+ROW()-3)</f>
        <v>8043</v>
      </c>
      <c r="B1792" s="641">
        <v>44915</v>
      </c>
      <c r="C1792" s="658">
        <v>44896</v>
      </c>
      <c r="D1792" s="633" t="s">
        <v>115</v>
      </c>
      <c r="E1792" s="626" t="s">
        <v>302</v>
      </c>
      <c r="F1792" s="639">
        <v>25450.02</v>
      </c>
      <c r="G1792" s="627" t="s">
        <v>6132</v>
      </c>
      <c r="H1792" s="626" t="s">
        <v>130</v>
      </c>
      <c r="I1792" s="627" t="s">
        <v>818</v>
      </c>
      <c r="J1792" s="629" t="s">
        <v>704</v>
      </c>
      <c r="K1792" s="635" t="s">
        <v>428</v>
      </c>
      <c r="L1792" s="634">
        <v>65</v>
      </c>
      <c r="M1792" s="641">
        <v>44914</v>
      </c>
      <c r="N1792" s="630">
        <f t="shared" si="87"/>
        <v>12</v>
      </c>
      <c r="O1792" s="630">
        <f t="shared" si="88"/>
        <v>12</v>
      </c>
      <c r="P1792" s="631" t="str">
        <f t="shared" si="89"/>
        <v>Gastos_Gerais</v>
      </c>
    </row>
    <row r="1793" spans="1:16" ht="24" hidden="1" x14ac:dyDescent="0.2">
      <c r="A1793" s="622">
        <f>IF(B1793="","",COUNT('Diário 3º PA'!$A$4:$A$4242)+COUNT('Diário 4º PA'!$A$4:$A$2224)+COUNT('Diário 5º PA'!$A$4:$A$5221)+ROW()-3)</f>
        <v>8044</v>
      </c>
      <c r="B1793" s="641">
        <v>44915</v>
      </c>
      <c r="C1793" s="658">
        <v>44896</v>
      </c>
      <c r="D1793" s="633" t="s">
        <v>115</v>
      </c>
      <c r="E1793" s="626" t="s">
        <v>342</v>
      </c>
      <c r="F1793" s="639">
        <v>8.26</v>
      </c>
      <c r="G1793" s="627" t="s">
        <v>9707</v>
      </c>
      <c r="H1793" s="627" t="s">
        <v>128</v>
      </c>
      <c r="I1793" s="627" t="s">
        <v>4511</v>
      </c>
      <c r="J1793" s="634" t="s">
        <v>5990</v>
      </c>
      <c r="K1793" s="635" t="s">
        <v>1531</v>
      </c>
      <c r="L1793" s="635">
        <v>953762730</v>
      </c>
      <c r="M1793" s="641">
        <v>44915</v>
      </c>
      <c r="N1793" s="630">
        <f t="shared" si="87"/>
        <v>12</v>
      </c>
      <c r="O1793" s="630">
        <f t="shared" si="88"/>
        <v>12</v>
      </c>
      <c r="P1793" s="631" t="str">
        <f t="shared" si="89"/>
        <v>Gastos_Gerais</v>
      </c>
    </row>
    <row r="1794" spans="1:16" ht="24" hidden="1" x14ac:dyDescent="0.2">
      <c r="A1794" s="622">
        <f>IF(B1794="","",COUNT('Diário 3º PA'!$A$4:$A$4242)+COUNT('Diário 4º PA'!$A$4:$A$2224)+COUNT('Diário 5º PA'!$A$4:$A$5221)+ROW()-3)</f>
        <v>8045</v>
      </c>
      <c r="B1794" s="641">
        <v>44915</v>
      </c>
      <c r="C1794" s="658">
        <v>44896</v>
      </c>
      <c r="D1794" s="633" t="s">
        <v>115</v>
      </c>
      <c r="E1794" s="626" t="s">
        <v>342</v>
      </c>
      <c r="F1794" s="639">
        <v>120</v>
      </c>
      <c r="G1794" s="627" t="s">
        <v>9284</v>
      </c>
      <c r="H1794" s="627" t="s">
        <v>131</v>
      </c>
      <c r="I1794" s="627" t="s">
        <v>9567</v>
      </c>
      <c r="J1794" s="634" t="s">
        <v>5990</v>
      </c>
      <c r="K1794" s="635" t="s">
        <v>1531</v>
      </c>
      <c r="L1794" s="635">
        <v>953762730</v>
      </c>
      <c r="M1794" s="641">
        <v>44915</v>
      </c>
      <c r="N1794" s="630">
        <f t="shared" si="87"/>
        <v>12</v>
      </c>
      <c r="O1794" s="630">
        <f t="shared" si="88"/>
        <v>12</v>
      </c>
      <c r="P1794" s="631" t="str">
        <f t="shared" si="89"/>
        <v>Gastos_Gerais</v>
      </c>
    </row>
    <row r="1795" spans="1:16" ht="24" hidden="1" x14ac:dyDescent="0.2">
      <c r="A1795" s="622">
        <f>IF(B1795="","",COUNT('Diário 3º PA'!$A$4:$A$4242)+COUNT('Diário 4º PA'!$A$4:$A$2224)+COUNT('Diário 5º PA'!$A$4:$A$5221)+ROW()-3)</f>
        <v>8046</v>
      </c>
      <c r="B1795" s="641">
        <v>44915</v>
      </c>
      <c r="C1795" s="658">
        <v>44896</v>
      </c>
      <c r="D1795" s="633" t="s">
        <v>115</v>
      </c>
      <c r="E1795" s="626" t="s">
        <v>342</v>
      </c>
      <c r="F1795" s="639">
        <v>120</v>
      </c>
      <c r="G1795" s="627" t="s">
        <v>9708</v>
      </c>
      <c r="H1795" s="627" t="s">
        <v>139</v>
      </c>
      <c r="I1795" s="648" t="s">
        <v>8313</v>
      </c>
      <c r="J1795" s="634" t="s">
        <v>5990</v>
      </c>
      <c r="K1795" s="635" t="s">
        <v>1531</v>
      </c>
      <c r="L1795" s="635">
        <v>953762730</v>
      </c>
      <c r="M1795" s="641">
        <v>44915</v>
      </c>
      <c r="N1795" s="630">
        <f t="shared" si="87"/>
        <v>12</v>
      </c>
      <c r="O1795" s="630">
        <f t="shared" si="88"/>
        <v>12</v>
      </c>
      <c r="P1795" s="631" t="str">
        <f t="shared" si="89"/>
        <v>Gastos_Gerais</v>
      </c>
    </row>
    <row r="1796" spans="1:16" ht="24" hidden="1" x14ac:dyDescent="0.2">
      <c r="A1796" s="622">
        <f>IF(B1796="","",COUNT('Diário 3º PA'!$A$4:$A$4242)+COUNT('Diário 4º PA'!$A$4:$A$2224)+COUNT('Diário 5º PA'!$A$4:$A$5221)+ROW()-3)</f>
        <v>8047</v>
      </c>
      <c r="B1796" s="641">
        <v>44915</v>
      </c>
      <c r="C1796" s="658">
        <v>44896</v>
      </c>
      <c r="D1796" s="633" t="s">
        <v>115</v>
      </c>
      <c r="E1796" s="626" t="s">
        <v>342</v>
      </c>
      <c r="F1796" s="639">
        <v>40</v>
      </c>
      <c r="G1796" s="627" t="s">
        <v>9709</v>
      </c>
      <c r="H1796" s="627" t="s">
        <v>139</v>
      </c>
      <c r="I1796" s="648" t="s">
        <v>8313</v>
      </c>
      <c r="J1796" s="634" t="s">
        <v>5990</v>
      </c>
      <c r="K1796" s="635" t="s">
        <v>1531</v>
      </c>
      <c r="L1796" s="635">
        <v>953762730</v>
      </c>
      <c r="M1796" s="641">
        <v>44915</v>
      </c>
      <c r="N1796" s="630">
        <f t="shared" si="87"/>
        <v>12</v>
      </c>
      <c r="O1796" s="630">
        <f t="shared" si="88"/>
        <v>12</v>
      </c>
      <c r="P1796" s="631" t="str">
        <f t="shared" si="89"/>
        <v>Gastos_Gerais</v>
      </c>
    </row>
    <row r="1797" spans="1:16" ht="24" hidden="1" x14ac:dyDescent="0.2">
      <c r="A1797" s="622">
        <f>IF(B1797="","",COUNT('Diário 3º PA'!$A$4:$A$4242)+COUNT('Diário 4º PA'!$A$4:$A$2224)+COUNT('Diário 5º PA'!$A$4:$A$5221)+ROW()-3)</f>
        <v>8048</v>
      </c>
      <c r="B1797" s="641">
        <v>44915</v>
      </c>
      <c r="C1797" s="658">
        <v>44896</v>
      </c>
      <c r="D1797" s="633" t="s">
        <v>115</v>
      </c>
      <c r="E1797" s="626" t="s">
        <v>342</v>
      </c>
      <c r="F1797" s="639">
        <v>120</v>
      </c>
      <c r="G1797" s="627" t="s">
        <v>9574</v>
      </c>
      <c r="H1797" s="627" t="s">
        <v>131</v>
      </c>
      <c r="I1797" s="627" t="s">
        <v>9575</v>
      </c>
      <c r="J1797" s="634" t="s">
        <v>5990</v>
      </c>
      <c r="K1797" s="635" t="s">
        <v>1531</v>
      </c>
      <c r="L1797" s="635">
        <v>953762730</v>
      </c>
      <c r="M1797" s="641">
        <v>44915</v>
      </c>
      <c r="N1797" s="630">
        <f t="shared" ref="N1797:N1860" si="90">IF(B1797=0,0,IF(YEAR(B1797)=$O$1,MONTH(B1797)-$N$1+1,(YEAR(B1797)-$O$1)*12-$N$1+1+MONTH(B1797)))</f>
        <v>12</v>
      </c>
      <c r="O1797" s="630">
        <f t="shared" ref="O1797:O1860" si="91">IF(C1797=0,0,IF(YEAR(C1797)=$O$1,MONTH(C1797)-$N$1+1,(YEAR(C1797)-$O$1)*12-$N$1+1+MONTH(C1797)))</f>
        <v>12</v>
      </c>
      <c r="P1797" s="631" t="str">
        <f t="shared" ref="P1797:P1860" si="92">SUBSTITUTE(D1797," ","_")</f>
        <v>Gastos_Gerais</v>
      </c>
    </row>
    <row r="1798" spans="1:16" ht="24" hidden="1" x14ac:dyDescent="0.2">
      <c r="A1798" s="622">
        <f>IF(B1798="","",COUNT('Diário 3º PA'!$A$4:$A$4242)+COUNT('Diário 4º PA'!$A$4:$A$2224)+COUNT('Diário 5º PA'!$A$4:$A$5221)+ROW()-3)</f>
        <v>8049</v>
      </c>
      <c r="B1798" s="641">
        <v>44915</v>
      </c>
      <c r="C1798" s="658">
        <v>44896</v>
      </c>
      <c r="D1798" s="633" t="s">
        <v>115</v>
      </c>
      <c r="E1798" s="626" t="s">
        <v>342</v>
      </c>
      <c r="F1798" s="639">
        <v>120</v>
      </c>
      <c r="G1798" s="627" t="s">
        <v>9710</v>
      </c>
      <c r="H1798" s="627" t="s">
        <v>133</v>
      </c>
      <c r="I1798" s="627" t="s">
        <v>3218</v>
      </c>
      <c r="J1798" s="634" t="s">
        <v>5990</v>
      </c>
      <c r="K1798" s="635" t="s">
        <v>1531</v>
      </c>
      <c r="L1798" s="635">
        <v>953762730</v>
      </c>
      <c r="M1798" s="641">
        <v>44915</v>
      </c>
      <c r="N1798" s="630">
        <f t="shared" si="90"/>
        <v>12</v>
      </c>
      <c r="O1798" s="630">
        <f t="shared" si="91"/>
        <v>12</v>
      </c>
      <c r="P1798" s="631" t="str">
        <f t="shared" si="92"/>
        <v>Gastos_Gerais</v>
      </c>
    </row>
    <row r="1799" spans="1:16" ht="24" hidden="1" x14ac:dyDescent="0.2">
      <c r="A1799" s="622">
        <f>IF(B1799="","",COUNT('Diário 3º PA'!$A$4:$A$4242)+COUNT('Diário 4º PA'!$A$4:$A$2224)+COUNT('Diário 5º PA'!$A$4:$A$5221)+ROW()-3)</f>
        <v>8050</v>
      </c>
      <c r="B1799" s="641">
        <v>44915</v>
      </c>
      <c r="C1799" s="658">
        <v>44896</v>
      </c>
      <c r="D1799" s="633" t="s">
        <v>115</v>
      </c>
      <c r="E1799" s="626" t="s">
        <v>342</v>
      </c>
      <c r="F1799" s="639">
        <v>120</v>
      </c>
      <c r="G1799" s="627" t="s">
        <v>9711</v>
      </c>
      <c r="H1799" s="627" t="s">
        <v>133</v>
      </c>
      <c r="I1799" s="627" t="s">
        <v>1592</v>
      </c>
      <c r="J1799" s="634" t="s">
        <v>5990</v>
      </c>
      <c r="K1799" s="635" t="s">
        <v>1531</v>
      </c>
      <c r="L1799" s="635">
        <v>953762730</v>
      </c>
      <c r="M1799" s="641">
        <v>44915</v>
      </c>
      <c r="N1799" s="630">
        <f t="shared" si="90"/>
        <v>12</v>
      </c>
      <c r="O1799" s="630">
        <f t="shared" si="91"/>
        <v>12</v>
      </c>
      <c r="P1799" s="631" t="str">
        <f t="shared" si="92"/>
        <v>Gastos_Gerais</v>
      </c>
    </row>
    <row r="1800" spans="1:16" ht="24" hidden="1" x14ac:dyDescent="0.2">
      <c r="A1800" s="622">
        <f>IF(B1800="","",COUNT('Diário 3º PA'!$A$4:$A$4242)+COUNT('Diário 4º PA'!$A$4:$A$2224)+COUNT('Diário 5º PA'!$A$4:$A$5221)+ROW()-3)</f>
        <v>8051</v>
      </c>
      <c r="B1800" s="641">
        <v>44915</v>
      </c>
      <c r="C1800" s="658">
        <v>44896</v>
      </c>
      <c r="D1800" s="633" t="s">
        <v>115</v>
      </c>
      <c r="E1800" s="626" t="s">
        <v>342</v>
      </c>
      <c r="F1800" s="639">
        <v>120</v>
      </c>
      <c r="G1800" s="627" t="s">
        <v>9712</v>
      </c>
      <c r="H1800" s="627" t="s">
        <v>139</v>
      </c>
      <c r="I1800" s="627" t="s">
        <v>9713</v>
      </c>
      <c r="J1800" s="634" t="s">
        <v>5990</v>
      </c>
      <c r="K1800" s="635" t="s">
        <v>1531</v>
      </c>
      <c r="L1800" s="635">
        <v>953762730</v>
      </c>
      <c r="M1800" s="641">
        <v>44915</v>
      </c>
      <c r="N1800" s="630">
        <f t="shared" si="90"/>
        <v>12</v>
      </c>
      <c r="O1800" s="630">
        <f t="shared" si="91"/>
        <v>12</v>
      </c>
      <c r="P1800" s="631" t="str">
        <f t="shared" si="92"/>
        <v>Gastos_Gerais</v>
      </c>
    </row>
    <row r="1801" spans="1:16" ht="24" hidden="1" x14ac:dyDescent="0.2">
      <c r="A1801" s="622">
        <f>IF(B1801="","",COUNT('Diário 3º PA'!$A$4:$A$4242)+COUNT('Diário 4º PA'!$A$4:$A$2224)+COUNT('Diário 5º PA'!$A$4:$A$5221)+ROW()-3)</f>
        <v>8052</v>
      </c>
      <c r="B1801" s="641">
        <v>44915</v>
      </c>
      <c r="C1801" s="658">
        <v>44896</v>
      </c>
      <c r="D1801" s="633" t="s">
        <v>115</v>
      </c>
      <c r="E1801" s="626" t="s">
        <v>342</v>
      </c>
      <c r="F1801" s="639">
        <v>120</v>
      </c>
      <c r="G1801" s="627" t="s">
        <v>7182</v>
      </c>
      <c r="H1801" s="627" t="s">
        <v>139</v>
      </c>
      <c r="I1801" s="627" t="s">
        <v>1860</v>
      </c>
      <c r="J1801" s="634" t="s">
        <v>5990</v>
      </c>
      <c r="K1801" s="635" t="s">
        <v>1531</v>
      </c>
      <c r="L1801" s="635">
        <v>953762730</v>
      </c>
      <c r="M1801" s="641">
        <v>44915</v>
      </c>
      <c r="N1801" s="630">
        <f t="shared" si="90"/>
        <v>12</v>
      </c>
      <c r="O1801" s="630">
        <f t="shared" si="91"/>
        <v>12</v>
      </c>
      <c r="P1801" s="631" t="str">
        <f t="shared" si="92"/>
        <v>Gastos_Gerais</v>
      </c>
    </row>
    <row r="1802" spans="1:16" ht="24" hidden="1" x14ac:dyDescent="0.2">
      <c r="A1802" s="622">
        <f>IF(B1802="","",COUNT('Diário 3º PA'!$A$4:$A$4242)+COUNT('Diário 4º PA'!$A$4:$A$2224)+COUNT('Diário 5º PA'!$A$4:$A$5221)+ROW()-3)</f>
        <v>8053</v>
      </c>
      <c r="B1802" s="641">
        <v>44915</v>
      </c>
      <c r="C1802" s="658">
        <v>44896</v>
      </c>
      <c r="D1802" s="633" t="s">
        <v>115</v>
      </c>
      <c r="E1802" s="626" t="s">
        <v>342</v>
      </c>
      <c r="F1802" s="639">
        <v>120</v>
      </c>
      <c r="G1802" s="627" t="s">
        <v>9714</v>
      </c>
      <c r="H1802" s="627" t="s">
        <v>133</v>
      </c>
      <c r="I1802" s="627" t="s">
        <v>9715</v>
      </c>
      <c r="J1802" s="634" t="s">
        <v>5990</v>
      </c>
      <c r="K1802" s="635" t="s">
        <v>1531</v>
      </c>
      <c r="L1802" s="635">
        <v>953762730</v>
      </c>
      <c r="M1802" s="641">
        <v>44915</v>
      </c>
      <c r="N1802" s="630">
        <f t="shared" si="90"/>
        <v>12</v>
      </c>
      <c r="O1802" s="630">
        <f t="shared" si="91"/>
        <v>12</v>
      </c>
      <c r="P1802" s="631" t="str">
        <f t="shared" si="92"/>
        <v>Gastos_Gerais</v>
      </c>
    </row>
    <row r="1803" spans="1:16" ht="24" hidden="1" x14ac:dyDescent="0.2">
      <c r="A1803" s="622">
        <f>IF(B1803="","",COUNT('Diário 3º PA'!$A$4:$A$4242)+COUNT('Diário 4º PA'!$A$4:$A$2224)+COUNT('Diário 5º PA'!$A$4:$A$5221)+ROW()-3)</f>
        <v>8054</v>
      </c>
      <c r="B1803" s="641">
        <v>44915</v>
      </c>
      <c r="C1803" s="658">
        <v>44896</v>
      </c>
      <c r="D1803" s="633" t="s">
        <v>115</v>
      </c>
      <c r="E1803" s="626" t="s">
        <v>342</v>
      </c>
      <c r="F1803" s="639">
        <v>120</v>
      </c>
      <c r="G1803" s="627" t="s">
        <v>9646</v>
      </c>
      <c r="H1803" s="627" t="s">
        <v>139</v>
      </c>
      <c r="I1803" s="627" t="s">
        <v>1777</v>
      </c>
      <c r="J1803" s="634" t="s">
        <v>5990</v>
      </c>
      <c r="K1803" s="635" t="s">
        <v>1531</v>
      </c>
      <c r="L1803" s="635">
        <v>953762730</v>
      </c>
      <c r="M1803" s="641">
        <v>44915</v>
      </c>
      <c r="N1803" s="630">
        <f t="shared" si="90"/>
        <v>12</v>
      </c>
      <c r="O1803" s="630">
        <f t="shared" si="91"/>
        <v>12</v>
      </c>
      <c r="P1803" s="631" t="str">
        <f t="shared" si="92"/>
        <v>Gastos_Gerais</v>
      </c>
    </row>
    <row r="1804" spans="1:16" ht="24" hidden="1" x14ac:dyDescent="0.2">
      <c r="A1804" s="622">
        <f>IF(B1804="","",COUNT('Diário 3º PA'!$A$4:$A$4242)+COUNT('Diário 4º PA'!$A$4:$A$2224)+COUNT('Diário 5º PA'!$A$4:$A$5221)+ROW()-3)</f>
        <v>8055</v>
      </c>
      <c r="B1804" s="641">
        <v>44915</v>
      </c>
      <c r="C1804" s="658">
        <v>44896</v>
      </c>
      <c r="D1804" s="633" t="s">
        <v>115</v>
      </c>
      <c r="E1804" s="626" t="s">
        <v>342</v>
      </c>
      <c r="F1804" s="639">
        <v>27.6</v>
      </c>
      <c r="G1804" s="627" t="s">
        <v>9647</v>
      </c>
      <c r="H1804" s="627" t="s">
        <v>139</v>
      </c>
      <c r="I1804" s="627" t="s">
        <v>1777</v>
      </c>
      <c r="J1804" s="634" t="s">
        <v>5990</v>
      </c>
      <c r="K1804" s="635" t="s">
        <v>1531</v>
      </c>
      <c r="L1804" s="635">
        <v>953762730</v>
      </c>
      <c r="M1804" s="641">
        <v>44915</v>
      </c>
      <c r="N1804" s="630">
        <f t="shared" si="90"/>
        <v>12</v>
      </c>
      <c r="O1804" s="630">
        <f t="shared" si="91"/>
        <v>12</v>
      </c>
      <c r="P1804" s="631" t="str">
        <f t="shared" si="92"/>
        <v>Gastos_Gerais</v>
      </c>
    </row>
    <row r="1805" spans="1:16" ht="24" hidden="1" x14ac:dyDescent="0.2">
      <c r="A1805" s="622">
        <f>IF(B1805="","",COUNT('Diário 3º PA'!$A$4:$A$4242)+COUNT('Diário 4º PA'!$A$4:$A$2224)+COUNT('Diário 5º PA'!$A$4:$A$5221)+ROW()-3)</f>
        <v>8056</v>
      </c>
      <c r="B1805" s="641">
        <v>44915</v>
      </c>
      <c r="C1805" s="658">
        <v>44896</v>
      </c>
      <c r="D1805" s="633" t="s">
        <v>115</v>
      </c>
      <c r="E1805" s="626" t="s">
        <v>342</v>
      </c>
      <c r="F1805" s="639">
        <v>120</v>
      </c>
      <c r="G1805" s="627" t="s">
        <v>9716</v>
      </c>
      <c r="H1805" s="627" t="s">
        <v>139</v>
      </c>
      <c r="I1805" s="627" t="s">
        <v>9717</v>
      </c>
      <c r="J1805" s="634" t="s">
        <v>5990</v>
      </c>
      <c r="K1805" s="635" t="s">
        <v>1531</v>
      </c>
      <c r="L1805" s="635">
        <v>953762730</v>
      </c>
      <c r="M1805" s="641">
        <v>44915</v>
      </c>
      <c r="N1805" s="630">
        <f t="shared" si="90"/>
        <v>12</v>
      </c>
      <c r="O1805" s="630">
        <f t="shared" si="91"/>
        <v>12</v>
      </c>
      <c r="P1805" s="631" t="str">
        <f t="shared" si="92"/>
        <v>Gastos_Gerais</v>
      </c>
    </row>
    <row r="1806" spans="1:16" ht="24" hidden="1" x14ac:dyDescent="0.2">
      <c r="A1806" s="622">
        <f>IF(B1806="","",COUNT('Diário 3º PA'!$A$4:$A$4242)+COUNT('Diário 4º PA'!$A$4:$A$2224)+COUNT('Diário 5º PA'!$A$4:$A$5221)+ROW()-3)</f>
        <v>8057</v>
      </c>
      <c r="B1806" s="641">
        <v>44915</v>
      </c>
      <c r="C1806" s="638">
        <v>44896</v>
      </c>
      <c r="D1806" s="626" t="s">
        <v>104</v>
      </c>
      <c r="E1806" s="626" t="s">
        <v>191</v>
      </c>
      <c r="F1806" s="639">
        <v>845.87</v>
      </c>
      <c r="G1806" s="627" t="s">
        <v>9718</v>
      </c>
      <c r="H1806" s="627" t="s">
        <v>137</v>
      </c>
      <c r="I1806" s="627" t="s">
        <v>9719</v>
      </c>
      <c r="J1806" s="634" t="s">
        <v>5990</v>
      </c>
      <c r="K1806" s="635" t="s">
        <v>1531</v>
      </c>
      <c r="L1806" s="635">
        <v>953762730</v>
      </c>
      <c r="M1806" s="641">
        <v>44915</v>
      </c>
      <c r="N1806" s="630">
        <f t="shared" si="90"/>
        <v>12</v>
      </c>
      <c r="O1806" s="630">
        <f t="shared" si="91"/>
        <v>12</v>
      </c>
      <c r="P1806" s="631" t="str">
        <f t="shared" si="92"/>
        <v>Gastos_com_Pessoal</v>
      </c>
    </row>
    <row r="1807" spans="1:16" ht="24" hidden="1" x14ac:dyDescent="0.2">
      <c r="A1807" s="622">
        <f>IF(B1807="","",COUNT('Diário 3º PA'!$A$4:$A$4242)+COUNT('Diário 4º PA'!$A$4:$A$2224)+COUNT('Diário 5º PA'!$A$4:$A$5221)+ROW()-3)</f>
        <v>8058</v>
      </c>
      <c r="B1807" s="641">
        <v>44915</v>
      </c>
      <c r="C1807" s="638">
        <v>44896</v>
      </c>
      <c r="D1807" s="626" t="s">
        <v>104</v>
      </c>
      <c r="E1807" s="626" t="s">
        <v>189</v>
      </c>
      <c r="F1807" s="639">
        <v>2413.1999999999998</v>
      </c>
      <c r="G1807" s="627" t="s">
        <v>9652</v>
      </c>
      <c r="H1807" s="627" t="s">
        <v>137</v>
      </c>
      <c r="I1807" s="627" t="s">
        <v>9719</v>
      </c>
      <c r="J1807" s="634" t="s">
        <v>5990</v>
      </c>
      <c r="K1807" s="635" t="s">
        <v>1531</v>
      </c>
      <c r="L1807" s="635">
        <v>953762730</v>
      </c>
      <c r="M1807" s="641">
        <v>44915</v>
      </c>
      <c r="N1807" s="630">
        <f t="shared" si="90"/>
        <v>12</v>
      </c>
      <c r="O1807" s="630">
        <f t="shared" si="91"/>
        <v>12</v>
      </c>
      <c r="P1807" s="631" t="str">
        <f t="shared" si="92"/>
        <v>Gastos_com_Pessoal</v>
      </c>
    </row>
    <row r="1808" spans="1:16" ht="24" hidden="1" x14ac:dyDescent="0.2">
      <c r="A1808" s="622">
        <f>IF(B1808="","",COUNT('Diário 3º PA'!$A$4:$A$4242)+COUNT('Diário 4º PA'!$A$4:$A$2224)+COUNT('Diário 5º PA'!$A$4:$A$5221)+ROW()-3)</f>
        <v>8059</v>
      </c>
      <c r="B1808" s="641">
        <v>44915</v>
      </c>
      <c r="C1808" s="638">
        <v>44896</v>
      </c>
      <c r="D1808" s="626" t="s">
        <v>104</v>
      </c>
      <c r="E1808" s="626" t="s">
        <v>191</v>
      </c>
      <c r="F1808" s="639">
        <v>943.77</v>
      </c>
      <c r="G1808" s="627" t="s">
        <v>9720</v>
      </c>
      <c r="H1808" s="627" t="s">
        <v>137</v>
      </c>
      <c r="I1808" s="627" t="s">
        <v>9721</v>
      </c>
      <c r="J1808" s="634" t="s">
        <v>5990</v>
      </c>
      <c r="K1808" s="635" t="s">
        <v>1531</v>
      </c>
      <c r="L1808" s="635">
        <v>953762730</v>
      </c>
      <c r="M1808" s="641">
        <v>44915</v>
      </c>
      <c r="N1808" s="630">
        <f t="shared" si="90"/>
        <v>12</v>
      </c>
      <c r="O1808" s="630">
        <f t="shared" si="91"/>
        <v>12</v>
      </c>
      <c r="P1808" s="631" t="str">
        <f t="shared" si="92"/>
        <v>Gastos_com_Pessoal</v>
      </c>
    </row>
    <row r="1809" spans="1:16" ht="24" hidden="1" x14ac:dyDescent="0.2">
      <c r="A1809" s="622">
        <f>IF(B1809="","",COUNT('Diário 3º PA'!$A$4:$A$4242)+COUNT('Diário 4º PA'!$A$4:$A$2224)+COUNT('Diário 5º PA'!$A$4:$A$5221)+ROW()-3)</f>
        <v>8060</v>
      </c>
      <c r="B1809" s="641">
        <v>44915</v>
      </c>
      <c r="C1809" s="638">
        <v>44896</v>
      </c>
      <c r="D1809" s="626" t="s">
        <v>104</v>
      </c>
      <c r="E1809" s="626" t="s">
        <v>189</v>
      </c>
      <c r="F1809" s="639">
        <v>2648.33</v>
      </c>
      <c r="G1809" s="627" t="s">
        <v>9652</v>
      </c>
      <c r="H1809" s="627" t="s">
        <v>137</v>
      </c>
      <c r="I1809" s="627" t="s">
        <v>9721</v>
      </c>
      <c r="J1809" s="634" t="s">
        <v>5990</v>
      </c>
      <c r="K1809" s="635" t="s">
        <v>1531</v>
      </c>
      <c r="L1809" s="635">
        <v>953762730</v>
      </c>
      <c r="M1809" s="641">
        <v>44915</v>
      </c>
      <c r="N1809" s="630">
        <f t="shared" si="90"/>
        <v>12</v>
      </c>
      <c r="O1809" s="630">
        <f t="shared" si="91"/>
        <v>12</v>
      </c>
      <c r="P1809" s="631" t="str">
        <f t="shared" si="92"/>
        <v>Gastos_com_Pessoal</v>
      </c>
    </row>
    <row r="1810" spans="1:16" ht="24" hidden="1" x14ac:dyDescent="0.2">
      <c r="A1810" s="622">
        <f>IF(B1810="","",COUNT('Diário 3º PA'!$A$4:$A$4242)+COUNT('Diário 4º PA'!$A$4:$A$2224)+COUNT('Diário 5º PA'!$A$4:$A$5221)+ROW()-3)</f>
        <v>8061</v>
      </c>
      <c r="B1810" s="641">
        <v>44915</v>
      </c>
      <c r="C1810" s="638">
        <v>44896</v>
      </c>
      <c r="D1810" s="626" t="s">
        <v>104</v>
      </c>
      <c r="E1810" s="626" t="s">
        <v>191</v>
      </c>
      <c r="F1810" s="639">
        <v>786.54</v>
      </c>
      <c r="G1810" s="627" t="s">
        <v>9722</v>
      </c>
      <c r="H1810" s="627" t="s">
        <v>136</v>
      </c>
      <c r="I1810" s="627" t="s">
        <v>9723</v>
      </c>
      <c r="J1810" s="634" t="s">
        <v>5990</v>
      </c>
      <c r="K1810" s="635" t="s">
        <v>1531</v>
      </c>
      <c r="L1810" s="635">
        <v>953762730</v>
      </c>
      <c r="M1810" s="641">
        <v>44915</v>
      </c>
      <c r="N1810" s="630">
        <f t="shared" si="90"/>
        <v>12</v>
      </c>
      <c r="O1810" s="630">
        <f t="shared" si="91"/>
        <v>12</v>
      </c>
      <c r="P1810" s="631" t="str">
        <f t="shared" si="92"/>
        <v>Gastos_com_Pessoal</v>
      </c>
    </row>
    <row r="1811" spans="1:16" ht="24" hidden="1" x14ac:dyDescent="0.2">
      <c r="A1811" s="622">
        <f>IF(B1811="","",COUNT('Diário 3º PA'!$A$4:$A$4242)+COUNT('Diário 4º PA'!$A$4:$A$2224)+COUNT('Diário 5º PA'!$A$4:$A$5221)+ROW()-3)</f>
        <v>8062</v>
      </c>
      <c r="B1811" s="641">
        <v>44915</v>
      </c>
      <c r="C1811" s="638">
        <v>44896</v>
      </c>
      <c r="D1811" s="626" t="s">
        <v>104</v>
      </c>
      <c r="E1811" s="626" t="s">
        <v>189</v>
      </c>
      <c r="F1811" s="639">
        <v>2242.54</v>
      </c>
      <c r="G1811" s="627" t="s">
        <v>9724</v>
      </c>
      <c r="H1811" s="627" t="s">
        <v>136</v>
      </c>
      <c r="I1811" s="627" t="s">
        <v>9723</v>
      </c>
      <c r="J1811" s="634" t="s">
        <v>5990</v>
      </c>
      <c r="K1811" s="635" t="s">
        <v>1531</v>
      </c>
      <c r="L1811" s="635">
        <v>953762730</v>
      </c>
      <c r="M1811" s="641">
        <v>44915</v>
      </c>
      <c r="N1811" s="630">
        <f t="shared" si="90"/>
        <v>12</v>
      </c>
      <c r="O1811" s="630">
        <f t="shared" si="91"/>
        <v>12</v>
      </c>
      <c r="P1811" s="631" t="str">
        <f t="shared" si="92"/>
        <v>Gastos_com_Pessoal</v>
      </c>
    </row>
    <row r="1812" spans="1:16" ht="36" hidden="1" x14ac:dyDescent="0.2">
      <c r="A1812" s="622">
        <f>IF(B1812="","",COUNT('Diário 3º PA'!$A$4:$A$4242)+COUNT('Diário 4º PA'!$A$4:$A$2224)+COUNT('Diário 5º PA'!$A$4:$A$5221)+ROW()-3)</f>
        <v>8063</v>
      </c>
      <c r="B1812" s="641">
        <v>44915</v>
      </c>
      <c r="C1812" s="638">
        <v>44866</v>
      </c>
      <c r="D1812" s="541" t="s">
        <v>115</v>
      </c>
      <c r="E1812" s="482" t="s">
        <v>290</v>
      </c>
      <c r="F1812" s="639">
        <v>1090.5999999999999</v>
      </c>
      <c r="G1812" s="482" t="s">
        <v>9725</v>
      </c>
      <c r="H1812" s="482" t="s">
        <v>127</v>
      </c>
      <c r="I1812" s="633" t="s">
        <v>1158</v>
      </c>
      <c r="J1812" s="629" t="s">
        <v>704</v>
      </c>
      <c r="K1812" s="493" t="s">
        <v>1159</v>
      </c>
      <c r="L1812" s="493">
        <v>5952</v>
      </c>
      <c r="M1812" s="641">
        <v>44915</v>
      </c>
      <c r="N1812" s="630">
        <f t="shared" si="90"/>
        <v>12</v>
      </c>
      <c r="O1812" s="630">
        <f t="shared" si="91"/>
        <v>11</v>
      </c>
      <c r="P1812" s="631" t="str">
        <f t="shared" si="92"/>
        <v>Gastos_Gerais</v>
      </c>
    </row>
    <row r="1813" spans="1:16" ht="36" hidden="1" x14ac:dyDescent="0.2">
      <c r="A1813" s="622">
        <f>IF(B1813="","",COUNT('Diário 3º PA'!$A$4:$A$4242)+COUNT('Diário 4º PA'!$A$4:$A$2224)+COUNT('Diário 5º PA'!$A$4:$A$5221)+ROW()-3)</f>
        <v>8064</v>
      </c>
      <c r="B1813" s="641">
        <v>44915</v>
      </c>
      <c r="C1813" s="638">
        <v>44866</v>
      </c>
      <c r="D1813" s="541" t="s">
        <v>115</v>
      </c>
      <c r="E1813" s="482" t="s">
        <v>290</v>
      </c>
      <c r="F1813" s="639">
        <v>346.56</v>
      </c>
      <c r="G1813" s="482" t="s">
        <v>9726</v>
      </c>
      <c r="H1813" s="482" t="s">
        <v>127</v>
      </c>
      <c r="I1813" s="633" t="s">
        <v>1158</v>
      </c>
      <c r="J1813" s="629" t="s">
        <v>704</v>
      </c>
      <c r="K1813" s="493" t="s">
        <v>1159</v>
      </c>
      <c r="L1813" s="493">
        <v>1708</v>
      </c>
      <c r="M1813" s="641">
        <v>44915</v>
      </c>
      <c r="N1813" s="630">
        <f t="shared" si="90"/>
        <v>12</v>
      </c>
      <c r="O1813" s="630">
        <f t="shared" si="91"/>
        <v>11</v>
      </c>
      <c r="P1813" s="631" t="str">
        <f t="shared" si="92"/>
        <v>Gastos_Gerais</v>
      </c>
    </row>
    <row r="1814" spans="1:16" ht="24" hidden="1" x14ac:dyDescent="0.2">
      <c r="A1814" s="622">
        <f>IF(B1814="","",COUNT('Diário 3º PA'!$A$4:$A$4242)+COUNT('Diário 4º PA'!$A$4:$A$2224)+COUNT('Diário 5º PA'!$A$4:$A$5221)+ROW()-3)</f>
        <v>8065</v>
      </c>
      <c r="B1814" s="641">
        <v>44916</v>
      </c>
      <c r="C1814" s="658">
        <v>44896</v>
      </c>
      <c r="D1814" s="633" t="s">
        <v>115</v>
      </c>
      <c r="E1814" s="626" t="s">
        <v>366</v>
      </c>
      <c r="F1814" s="639">
        <v>41.8</v>
      </c>
      <c r="G1814" s="633" t="s">
        <v>4644</v>
      </c>
      <c r="H1814" s="627" t="s">
        <v>138</v>
      </c>
      <c r="I1814" s="627" t="s">
        <v>8629</v>
      </c>
      <c r="J1814" s="634" t="s">
        <v>1464</v>
      </c>
      <c r="K1814" s="635" t="s">
        <v>428</v>
      </c>
      <c r="L1814" s="635">
        <v>849</v>
      </c>
      <c r="M1814" s="641">
        <v>44915</v>
      </c>
      <c r="N1814" s="630">
        <f t="shared" si="90"/>
        <v>12</v>
      </c>
      <c r="O1814" s="630">
        <f t="shared" si="91"/>
        <v>12</v>
      </c>
      <c r="P1814" s="631" t="str">
        <f t="shared" si="92"/>
        <v>Gastos_Gerais</v>
      </c>
    </row>
    <row r="1815" spans="1:16" ht="36" hidden="1" x14ac:dyDescent="0.2">
      <c r="A1815" s="622">
        <f>IF(B1815="","",COUNT('Diário 3º PA'!$A$4:$A$4242)+COUNT('Diário 4º PA'!$A$4:$A$2224)+COUNT('Diário 5º PA'!$A$4:$A$5221)+ROW()-3)</f>
        <v>8066</v>
      </c>
      <c r="B1815" s="641">
        <v>44916</v>
      </c>
      <c r="C1815" s="658">
        <v>44896</v>
      </c>
      <c r="D1815" s="633" t="s">
        <v>115</v>
      </c>
      <c r="E1815" s="633" t="s">
        <v>354</v>
      </c>
      <c r="F1815" s="639">
        <v>40</v>
      </c>
      <c r="G1815" s="633" t="s">
        <v>9727</v>
      </c>
      <c r="H1815" s="627" t="s">
        <v>129</v>
      </c>
      <c r="I1815" s="627" t="s">
        <v>9728</v>
      </c>
      <c r="J1815" s="634" t="s">
        <v>1464</v>
      </c>
      <c r="K1815" s="635" t="s">
        <v>428</v>
      </c>
      <c r="L1815" s="635">
        <v>1040</v>
      </c>
      <c r="M1815" s="641">
        <v>44915</v>
      </c>
      <c r="N1815" s="630">
        <f t="shared" si="90"/>
        <v>12</v>
      </c>
      <c r="O1815" s="630">
        <f t="shared" si="91"/>
        <v>12</v>
      </c>
      <c r="P1815" s="631" t="str">
        <f t="shared" si="92"/>
        <v>Gastos_Gerais</v>
      </c>
    </row>
    <row r="1816" spans="1:16" ht="36" hidden="1" x14ac:dyDescent="0.2">
      <c r="A1816" s="622">
        <f>IF(B1816="","",COUNT('Diário 3º PA'!$A$4:$A$4242)+COUNT('Diário 4º PA'!$A$4:$A$2224)+COUNT('Diário 5º PA'!$A$4:$A$5221)+ROW()-3)</f>
        <v>8067</v>
      </c>
      <c r="B1816" s="641">
        <v>44916</v>
      </c>
      <c r="C1816" s="658">
        <v>44896</v>
      </c>
      <c r="D1816" s="633" t="s">
        <v>115</v>
      </c>
      <c r="E1816" s="626" t="s">
        <v>318</v>
      </c>
      <c r="F1816" s="639">
        <v>719.13</v>
      </c>
      <c r="G1816" s="626" t="s">
        <v>9729</v>
      </c>
      <c r="H1816" s="627" t="s">
        <v>131</v>
      </c>
      <c r="I1816" s="627" t="s">
        <v>9730</v>
      </c>
      <c r="J1816" s="634" t="s">
        <v>1464</v>
      </c>
      <c r="K1816" s="635" t="s">
        <v>428</v>
      </c>
      <c r="L1816" s="635">
        <v>19784</v>
      </c>
      <c r="M1816" s="659">
        <v>44915</v>
      </c>
      <c r="N1816" s="630">
        <f t="shared" si="90"/>
        <v>12</v>
      </c>
      <c r="O1816" s="630">
        <f t="shared" si="91"/>
        <v>12</v>
      </c>
      <c r="P1816" s="631" t="str">
        <f t="shared" si="92"/>
        <v>Gastos_Gerais</v>
      </c>
    </row>
    <row r="1817" spans="1:16" ht="24" hidden="1" x14ac:dyDescent="0.2">
      <c r="A1817" s="622">
        <f>IF(B1817="","",COUNT('Diário 3º PA'!$A$4:$A$4242)+COUNT('Diário 4º PA'!$A$4:$A$2224)+COUNT('Diário 5º PA'!$A$4:$A$5221)+ROW()-3)</f>
        <v>8068</v>
      </c>
      <c r="B1817" s="641">
        <v>44916</v>
      </c>
      <c r="C1817" s="658">
        <v>44896</v>
      </c>
      <c r="D1817" s="633" t="s">
        <v>115</v>
      </c>
      <c r="E1817" s="626" t="s">
        <v>342</v>
      </c>
      <c r="F1817" s="639">
        <v>600</v>
      </c>
      <c r="G1817" s="626" t="s">
        <v>9731</v>
      </c>
      <c r="H1817" s="627" t="s">
        <v>128</v>
      </c>
      <c r="I1817" s="627" t="s">
        <v>3695</v>
      </c>
      <c r="J1817" s="634" t="s">
        <v>1464</v>
      </c>
      <c r="K1817" s="635" t="s">
        <v>428</v>
      </c>
      <c r="L1817" s="635">
        <v>7149</v>
      </c>
      <c r="M1817" s="659">
        <v>44915</v>
      </c>
      <c r="N1817" s="630">
        <f t="shared" si="90"/>
        <v>12</v>
      </c>
      <c r="O1817" s="630">
        <f t="shared" si="91"/>
        <v>12</v>
      </c>
      <c r="P1817" s="631" t="str">
        <f t="shared" si="92"/>
        <v>Gastos_Gerais</v>
      </c>
    </row>
    <row r="1818" spans="1:16" hidden="1" x14ac:dyDescent="0.2">
      <c r="A1818" s="622">
        <f>IF(B1818="","",COUNT('Diário 3º PA'!$A$4:$A$4242)+COUNT('Diário 4º PA'!$A$4:$A$2224)+COUNT('Diário 5º PA'!$A$4:$A$5221)+ROW()-3)</f>
        <v>8069</v>
      </c>
      <c r="B1818" s="641">
        <v>44916</v>
      </c>
      <c r="C1818" s="658">
        <v>44896</v>
      </c>
      <c r="D1818" s="633" t="s">
        <v>115</v>
      </c>
      <c r="E1818" s="626" t="s">
        <v>302</v>
      </c>
      <c r="F1818" s="639">
        <v>41101.71</v>
      </c>
      <c r="G1818" s="627" t="s">
        <v>6091</v>
      </c>
      <c r="H1818" s="626" t="s">
        <v>129</v>
      </c>
      <c r="I1818" s="627" t="s">
        <v>818</v>
      </c>
      <c r="J1818" s="629" t="s">
        <v>704</v>
      </c>
      <c r="K1818" s="635" t="s">
        <v>428</v>
      </c>
      <c r="L1818" s="634">
        <v>64</v>
      </c>
      <c r="M1818" s="641">
        <v>44914</v>
      </c>
      <c r="N1818" s="630">
        <f t="shared" si="90"/>
        <v>12</v>
      </c>
      <c r="O1818" s="630">
        <f t="shared" si="91"/>
        <v>12</v>
      </c>
      <c r="P1818" s="631" t="str">
        <f t="shared" si="92"/>
        <v>Gastos_Gerais</v>
      </c>
    </row>
    <row r="1819" spans="1:16" hidden="1" x14ac:dyDescent="0.2">
      <c r="A1819" s="622">
        <f>IF(B1819="","",COUNT('Diário 3º PA'!$A$4:$A$4242)+COUNT('Diário 4º PA'!$A$4:$A$2224)+COUNT('Diário 5º PA'!$A$4:$A$5221)+ROW()-3)</f>
        <v>8070</v>
      </c>
      <c r="B1819" s="641">
        <v>44916</v>
      </c>
      <c r="C1819" s="658">
        <v>44896</v>
      </c>
      <c r="D1819" s="633" t="s">
        <v>115</v>
      </c>
      <c r="E1819" s="626" t="s">
        <v>328</v>
      </c>
      <c r="F1819" s="639">
        <v>1500</v>
      </c>
      <c r="G1819" s="626" t="s">
        <v>1137</v>
      </c>
      <c r="H1819" s="626" t="s">
        <v>135</v>
      </c>
      <c r="I1819" s="627" t="s">
        <v>727</v>
      </c>
      <c r="J1819" s="629" t="s">
        <v>704</v>
      </c>
      <c r="K1819" s="635" t="s">
        <v>428</v>
      </c>
      <c r="L1819" s="634">
        <v>2021452</v>
      </c>
      <c r="M1819" s="641">
        <v>44917</v>
      </c>
      <c r="N1819" s="630">
        <f t="shared" si="90"/>
        <v>12</v>
      </c>
      <c r="O1819" s="630">
        <f t="shared" si="91"/>
        <v>12</v>
      </c>
      <c r="P1819" s="631" t="str">
        <f t="shared" si="92"/>
        <v>Gastos_Gerais</v>
      </c>
    </row>
    <row r="1820" spans="1:16" hidden="1" x14ac:dyDescent="0.2">
      <c r="A1820" s="622">
        <f>IF(B1820="","",COUNT('Diário 3º PA'!$A$4:$A$4242)+COUNT('Diário 4º PA'!$A$4:$A$2224)+COUNT('Diário 5º PA'!$A$4:$A$5221)+ROW()-3)</f>
        <v>8071</v>
      </c>
      <c r="B1820" s="641">
        <v>44916</v>
      </c>
      <c r="C1820" s="658">
        <v>44896</v>
      </c>
      <c r="D1820" s="633" t="s">
        <v>115</v>
      </c>
      <c r="E1820" s="626" t="s">
        <v>328</v>
      </c>
      <c r="F1820" s="639">
        <v>2000</v>
      </c>
      <c r="G1820" s="626" t="s">
        <v>1087</v>
      </c>
      <c r="H1820" s="626" t="s">
        <v>133</v>
      </c>
      <c r="I1820" s="627" t="s">
        <v>727</v>
      </c>
      <c r="J1820" s="629" t="s">
        <v>704</v>
      </c>
      <c r="K1820" s="635" t="s">
        <v>428</v>
      </c>
      <c r="L1820" s="634">
        <v>2021460</v>
      </c>
      <c r="M1820" s="641">
        <v>44917</v>
      </c>
      <c r="N1820" s="630">
        <f t="shared" si="90"/>
        <v>12</v>
      </c>
      <c r="O1820" s="630">
        <f t="shared" si="91"/>
        <v>12</v>
      </c>
      <c r="P1820" s="631" t="str">
        <f t="shared" si="92"/>
        <v>Gastos_Gerais</v>
      </c>
    </row>
    <row r="1821" spans="1:16" ht="36" hidden="1" x14ac:dyDescent="0.2">
      <c r="A1821" s="622">
        <f>IF(B1821="","",COUNT('Diário 3º PA'!$A$4:$A$4242)+COUNT('Diário 4º PA'!$A$4:$A$2224)+COUNT('Diário 5º PA'!$A$4:$A$5221)+ROW()-3)</f>
        <v>8072</v>
      </c>
      <c r="B1821" s="641">
        <v>44916</v>
      </c>
      <c r="C1821" s="658">
        <v>44896</v>
      </c>
      <c r="D1821" s="633" t="s">
        <v>115</v>
      </c>
      <c r="E1821" s="626" t="s">
        <v>262</v>
      </c>
      <c r="F1821" s="639">
        <v>168.96</v>
      </c>
      <c r="G1821" s="627" t="s">
        <v>9732</v>
      </c>
      <c r="H1821" s="626" t="s">
        <v>135</v>
      </c>
      <c r="I1821" s="627" t="s">
        <v>8682</v>
      </c>
      <c r="J1821" s="629" t="s">
        <v>704</v>
      </c>
      <c r="K1821" s="635" t="s">
        <v>428</v>
      </c>
      <c r="L1821" s="635">
        <v>95</v>
      </c>
      <c r="M1821" s="659">
        <v>44909</v>
      </c>
      <c r="N1821" s="630">
        <f t="shared" si="90"/>
        <v>12</v>
      </c>
      <c r="O1821" s="630">
        <f t="shared" si="91"/>
        <v>12</v>
      </c>
      <c r="P1821" s="631" t="str">
        <f t="shared" si="92"/>
        <v>Gastos_Gerais</v>
      </c>
    </row>
    <row r="1822" spans="1:16" hidden="1" x14ac:dyDescent="0.2">
      <c r="A1822" s="622">
        <f>IF(B1822="","",COUNT('Diário 3º PA'!$A$4:$A$4242)+COUNT('Diário 4º PA'!$A$4:$A$2224)+COUNT('Diário 5º PA'!$A$4:$A$5221)+ROW()-3)</f>
        <v>8073</v>
      </c>
      <c r="B1822" s="641">
        <v>44916</v>
      </c>
      <c r="C1822" s="658">
        <v>44866</v>
      </c>
      <c r="D1822" s="633" t="s">
        <v>115</v>
      </c>
      <c r="E1822" s="626" t="s">
        <v>230</v>
      </c>
      <c r="F1822" s="639">
        <v>507.67</v>
      </c>
      <c r="G1822" s="633" t="s">
        <v>230</v>
      </c>
      <c r="H1822" s="626" t="s">
        <v>132</v>
      </c>
      <c r="I1822" s="627" t="s">
        <v>5988</v>
      </c>
      <c r="J1822" s="629" t="s">
        <v>704</v>
      </c>
      <c r="K1822" s="635" t="s">
        <v>428</v>
      </c>
      <c r="L1822" s="634">
        <v>90320906</v>
      </c>
      <c r="M1822" s="641">
        <v>44916</v>
      </c>
      <c r="N1822" s="630">
        <f t="shared" si="90"/>
        <v>12</v>
      </c>
      <c r="O1822" s="630">
        <f t="shared" si="91"/>
        <v>11</v>
      </c>
      <c r="P1822" s="631" t="str">
        <f t="shared" si="92"/>
        <v>Gastos_Gerais</v>
      </c>
    </row>
    <row r="1823" spans="1:16" hidden="1" x14ac:dyDescent="0.2">
      <c r="A1823" s="622">
        <f>IF(B1823="","",COUNT('Diário 3º PA'!$A$4:$A$4242)+COUNT('Diário 4º PA'!$A$4:$A$2224)+COUNT('Diário 5º PA'!$A$4:$A$5221)+ROW()-3)</f>
        <v>8074</v>
      </c>
      <c r="B1823" s="641">
        <v>44916</v>
      </c>
      <c r="C1823" s="658">
        <v>44866</v>
      </c>
      <c r="D1823" s="633" t="s">
        <v>115</v>
      </c>
      <c r="E1823" s="626" t="s">
        <v>230</v>
      </c>
      <c r="F1823" s="639">
        <v>3194.48</v>
      </c>
      <c r="G1823" s="633" t="s">
        <v>230</v>
      </c>
      <c r="H1823" s="626" t="s">
        <v>135</v>
      </c>
      <c r="I1823" s="627" t="s">
        <v>5988</v>
      </c>
      <c r="J1823" s="629" t="s">
        <v>704</v>
      </c>
      <c r="K1823" s="635" t="s">
        <v>428</v>
      </c>
      <c r="L1823" s="634">
        <v>90904108</v>
      </c>
      <c r="M1823" s="641">
        <v>44916</v>
      </c>
      <c r="N1823" s="630">
        <f t="shared" si="90"/>
        <v>12</v>
      </c>
      <c r="O1823" s="630">
        <f t="shared" si="91"/>
        <v>11</v>
      </c>
      <c r="P1823" s="631" t="str">
        <f t="shared" si="92"/>
        <v>Gastos_Gerais</v>
      </c>
    </row>
    <row r="1824" spans="1:16" ht="24" hidden="1" x14ac:dyDescent="0.2">
      <c r="A1824" s="622">
        <f>IF(B1824="","",COUNT('Diário 3º PA'!$A$4:$A$4242)+COUNT('Diário 4º PA'!$A$4:$A$2224)+COUNT('Diário 5º PA'!$A$4:$A$5221)+ROW()-3)</f>
        <v>8075</v>
      </c>
      <c r="B1824" s="641">
        <v>44916</v>
      </c>
      <c r="C1824" s="658">
        <v>44896</v>
      </c>
      <c r="D1824" s="633" t="s">
        <v>115</v>
      </c>
      <c r="E1824" s="626" t="s">
        <v>308</v>
      </c>
      <c r="F1824" s="639">
        <v>1060.26</v>
      </c>
      <c r="G1824" s="626" t="s">
        <v>5981</v>
      </c>
      <c r="H1824" s="627" t="s">
        <v>128</v>
      </c>
      <c r="I1824" s="627" t="s">
        <v>8174</v>
      </c>
      <c r="J1824" s="629" t="s">
        <v>704</v>
      </c>
      <c r="K1824" s="635" t="s">
        <v>428</v>
      </c>
      <c r="L1824" s="635">
        <v>35098</v>
      </c>
      <c r="M1824" s="659">
        <v>44909</v>
      </c>
      <c r="N1824" s="630">
        <f t="shared" si="90"/>
        <v>12</v>
      </c>
      <c r="O1824" s="630">
        <f t="shared" si="91"/>
        <v>12</v>
      </c>
      <c r="P1824" s="631" t="str">
        <f t="shared" si="92"/>
        <v>Gastos_Gerais</v>
      </c>
    </row>
    <row r="1825" spans="1:16" ht="24" hidden="1" x14ac:dyDescent="0.2">
      <c r="A1825" s="622">
        <f>IF(B1825="","",COUNT('Diário 3º PA'!$A$4:$A$4242)+COUNT('Diário 4º PA'!$A$4:$A$2224)+COUNT('Diário 5º PA'!$A$4:$A$5221)+ROW()-3)</f>
        <v>8076</v>
      </c>
      <c r="B1825" s="641">
        <v>44916</v>
      </c>
      <c r="C1825" s="658">
        <v>44896</v>
      </c>
      <c r="D1825" s="633" t="s">
        <v>115</v>
      </c>
      <c r="E1825" s="626" t="s">
        <v>308</v>
      </c>
      <c r="F1825" s="639">
        <v>1064.3499999999999</v>
      </c>
      <c r="G1825" s="626" t="s">
        <v>5981</v>
      </c>
      <c r="H1825" s="627" t="s">
        <v>128</v>
      </c>
      <c r="I1825" s="627" t="s">
        <v>8174</v>
      </c>
      <c r="J1825" s="629" t="s">
        <v>704</v>
      </c>
      <c r="K1825" s="635" t="s">
        <v>428</v>
      </c>
      <c r="L1825" s="635">
        <v>35099</v>
      </c>
      <c r="M1825" s="659">
        <v>44909</v>
      </c>
      <c r="N1825" s="630">
        <f t="shared" si="90"/>
        <v>12</v>
      </c>
      <c r="O1825" s="630">
        <f t="shared" si="91"/>
        <v>12</v>
      </c>
      <c r="P1825" s="631" t="str">
        <f t="shared" si="92"/>
        <v>Gastos_Gerais</v>
      </c>
    </row>
    <row r="1826" spans="1:16" ht="24" hidden="1" x14ac:dyDescent="0.2">
      <c r="A1826" s="622">
        <f>IF(B1826="","",COUNT('Diário 3º PA'!$A$4:$A$4242)+COUNT('Diário 4º PA'!$A$4:$A$2224)+COUNT('Diário 5º PA'!$A$4:$A$5221)+ROW()-3)</f>
        <v>8077</v>
      </c>
      <c r="B1826" s="641">
        <v>44916</v>
      </c>
      <c r="C1826" s="658">
        <v>44896</v>
      </c>
      <c r="D1826" s="633" t="s">
        <v>115</v>
      </c>
      <c r="E1826" s="626" t="s">
        <v>270</v>
      </c>
      <c r="F1826" s="639">
        <v>80</v>
      </c>
      <c r="G1826" s="627" t="s">
        <v>9733</v>
      </c>
      <c r="H1826" s="626" t="s">
        <v>135</v>
      </c>
      <c r="I1826" s="627" t="s">
        <v>9448</v>
      </c>
      <c r="J1826" s="629" t="s">
        <v>704</v>
      </c>
      <c r="K1826" s="635" t="s">
        <v>428</v>
      </c>
      <c r="L1826" s="635">
        <v>2303</v>
      </c>
      <c r="M1826" s="659">
        <v>44909</v>
      </c>
      <c r="N1826" s="630">
        <f t="shared" si="90"/>
        <v>12</v>
      </c>
      <c r="O1826" s="630">
        <f t="shared" si="91"/>
        <v>12</v>
      </c>
      <c r="P1826" s="631" t="str">
        <f t="shared" si="92"/>
        <v>Gastos_Gerais</v>
      </c>
    </row>
    <row r="1827" spans="1:16" ht="24" hidden="1" x14ac:dyDescent="0.2">
      <c r="A1827" s="622">
        <f>IF(B1827="","",COUNT('Diário 3º PA'!$A$4:$A$4242)+COUNT('Diário 4º PA'!$A$4:$A$2224)+COUNT('Diário 5º PA'!$A$4:$A$5221)+ROW()-3)</f>
        <v>8078</v>
      </c>
      <c r="B1827" s="641">
        <v>44916</v>
      </c>
      <c r="C1827" s="658">
        <v>44896</v>
      </c>
      <c r="D1827" s="633" t="s">
        <v>115</v>
      </c>
      <c r="E1827" s="626" t="s">
        <v>270</v>
      </c>
      <c r="F1827" s="639">
        <v>650</v>
      </c>
      <c r="G1827" s="627" t="s">
        <v>9734</v>
      </c>
      <c r="H1827" s="626" t="s">
        <v>135</v>
      </c>
      <c r="I1827" s="627" t="s">
        <v>9448</v>
      </c>
      <c r="J1827" s="629" t="s">
        <v>704</v>
      </c>
      <c r="K1827" s="635" t="s">
        <v>428</v>
      </c>
      <c r="L1827" s="635">
        <v>2095</v>
      </c>
      <c r="M1827" s="659">
        <v>44909</v>
      </c>
      <c r="N1827" s="630">
        <f t="shared" si="90"/>
        <v>12</v>
      </c>
      <c r="O1827" s="630">
        <f t="shared" si="91"/>
        <v>12</v>
      </c>
      <c r="P1827" s="631" t="str">
        <f t="shared" si="92"/>
        <v>Gastos_Gerais</v>
      </c>
    </row>
    <row r="1828" spans="1:16" ht="36" hidden="1" x14ac:dyDescent="0.2">
      <c r="A1828" s="622">
        <f>IF(B1828="","",COUNT('Diário 3º PA'!$A$4:$A$4242)+COUNT('Diário 4º PA'!$A$4:$A$2224)+COUNT('Diário 5º PA'!$A$4:$A$5221)+ROW()-3)</f>
        <v>8079</v>
      </c>
      <c r="B1828" s="641">
        <v>44916</v>
      </c>
      <c r="C1828" s="658">
        <v>44896</v>
      </c>
      <c r="D1828" s="633" t="s">
        <v>115</v>
      </c>
      <c r="E1828" s="626" t="s">
        <v>318</v>
      </c>
      <c r="F1828" s="639">
        <v>471.49</v>
      </c>
      <c r="G1828" s="633" t="s">
        <v>9333</v>
      </c>
      <c r="H1828" s="627" t="s">
        <v>138</v>
      </c>
      <c r="I1828" s="627" t="s">
        <v>9309</v>
      </c>
      <c r="J1828" s="629" t="s">
        <v>704</v>
      </c>
      <c r="K1828" s="635" t="s">
        <v>428</v>
      </c>
      <c r="L1828" s="635">
        <v>103920</v>
      </c>
      <c r="M1828" s="659">
        <v>44902</v>
      </c>
      <c r="N1828" s="630">
        <f t="shared" si="90"/>
        <v>12</v>
      </c>
      <c r="O1828" s="630">
        <f t="shared" si="91"/>
        <v>12</v>
      </c>
      <c r="P1828" s="631" t="str">
        <f t="shared" si="92"/>
        <v>Gastos_Gerais</v>
      </c>
    </row>
    <row r="1829" spans="1:16" ht="24" hidden="1" x14ac:dyDescent="0.2">
      <c r="A1829" s="622">
        <f>IF(B1829="","",COUNT('Diário 3º PA'!$A$4:$A$4242)+COUNT('Diário 4º PA'!$A$4:$A$2224)+COUNT('Diário 5º PA'!$A$4:$A$5221)+ROW()-3)</f>
        <v>8080</v>
      </c>
      <c r="B1829" s="641">
        <v>44916</v>
      </c>
      <c r="C1829" s="658">
        <v>44866</v>
      </c>
      <c r="D1829" s="633" t="s">
        <v>115</v>
      </c>
      <c r="E1829" s="626" t="s">
        <v>232</v>
      </c>
      <c r="F1829" s="639">
        <v>21856.15</v>
      </c>
      <c r="G1829" s="626" t="s">
        <v>2495</v>
      </c>
      <c r="H1829" s="626" t="s">
        <v>129</v>
      </c>
      <c r="I1829" s="627" t="s">
        <v>1089</v>
      </c>
      <c r="J1829" s="629" t="s">
        <v>704</v>
      </c>
      <c r="K1829" s="657" t="s">
        <v>705</v>
      </c>
      <c r="L1829" s="634" t="s">
        <v>9735</v>
      </c>
      <c r="M1829" s="637">
        <v>44916</v>
      </c>
      <c r="N1829" s="630">
        <f t="shared" si="90"/>
        <v>12</v>
      </c>
      <c r="O1829" s="630">
        <f t="shared" si="91"/>
        <v>11</v>
      </c>
      <c r="P1829" s="631" t="str">
        <f t="shared" si="92"/>
        <v>Gastos_Gerais</v>
      </c>
    </row>
    <row r="1830" spans="1:16" ht="24" hidden="1" x14ac:dyDescent="0.2">
      <c r="A1830" s="622">
        <f>IF(B1830="","",COUNT('Diário 3º PA'!$A$4:$A$4242)+COUNT('Diário 4º PA'!$A$4:$A$2224)+COUNT('Diário 5º PA'!$A$4:$A$5221)+ROW()-3)</f>
        <v>8081</v>
      </c>
      <c r="B1830" s="641">
        <v>44917</v>
      </c>
      <c r="C1830" s="658">
        <v>44896</v>
      </c>
      <c r="D1830" s="633" t="s">
        <v>115</v>
      </c>
      <c r="E1830" s="626" t="s">
        <v>264</v>
      </c>
      <c r="F1830" s="639">
        <v>980</v>
      </c>
      <c r="G1830" s="626" t="s">
        <v>4657</v>
      </c>
      <c r="H1830" s="626" t="s">
        <v>128</v>
      </c>
      <c r="I1830" s="627" t="s">
        <v>3047</v>
      </c>
      <c r="J1830" s="629" t="s">
        <v>704</v>
      </c>
      <c r="K1830" s="635" t="s">
        <v>428</v>
      </c>
      <c r="L1830" s="634">
        <v>3015</v>
      </c>
      <c r="M1830" s="664">
        <v>44910</v>
      </c>
      <c r="N1830" s="630">
        <f t="shared" si="90"/>
        <v>12</v>
      </c>
      <c r="O1830" s="630">
        <f t="shared" si="91"/>
        <v>12</v>
      </c>
      <c r="P1830" s="631" t="str">
        <f t="shared" si="92"/>
        <v>Gastos_Gerais</v>
      </c>
    </row>
    <row r="1831" spans="1:16" ht="24" hidden="1" x14ac:dyDescent="0.2">
      <c r="A1831" s="622">
        <f>IF(B1831="","",COUNT('Diário 3º PA'!$A$4:$A$4242)+COUNT('Diário 4º PA'!$A$4:$A$2224)+COUNT('Diário 5º PA'!$A$4:$A$5221)+ROW()-3)</f>
        <v>8082</v>
      </c>
      <c r="B1831" s="641">
        <v>44917</v>
      </c>
      <c r="C1831" s="658">
        <v>44896</v>
      </c>
      <c r="D1831" s="633" t="s">
        <v>115</v>
      </c>
      <c r="E1831" s="626" t="s">
        <v>264</v>
      </c>
      <c r="F1831" s="639">
        <v>560</v>
      </c>
      <c r="G1831" s="626" t="s">
        <v>4657</v>
      </c>
      <c r="H1831" s="626" t="s">
        <v>135</v>
      </c>
      <c r="I1831" s="627" t="s">
        <v>3047</v>
      </c>
      <c r="J1831" s="629" t="s">
        <v>704</v>
      </c>
      <c r="K1831" s="635" t="s">
        <v>428</v>
      </c>
      <c r="L1831" s="634">
        <v>3010</v>
      </c>
      <c r="M1831" s="664">
        <v>44910</v>
      </c>
      <c r="N1831" s="630">
        <f t="shared" si="90"/>
        <v>12</v>
      </c>
      <c r="O1831" s="630">
        <f t="shared" si="91"/>
        <v>12</v>
      </c>
      <c r="P1831" s="631" t="str">
        <f t="shared" si="92"/>
        <v>Gastos_Gerais</v>
      </c>
    </row>
    <row r="1832" spans="1:16" ht="24" hidden="1" x14ac:dyDescent="0.2">
      <c r="A1832" s="622">
        <f>IF(B1832="","",COUNT('Diário 3º PA'!$A$4:$A$4242)+COUNT('Diário 4º PA'!$A$4:$A$2224)+COUNT('Diário 5º PA'!$A$4:$A$5221)+ROW()-3)</f>
        <v>8083</v>
      </c>
      <c r="B1832" s="641">
        <v>44917</v>
      </c>
      <c r="C1832" s="658">
        <v>44896</v>
      </c>
      <c r="D1832" s="633" t="s">
        <v>115</v>
      </c>
      <c r="E1832" s="626" t="s">
        <v>264</v>
      </c>
      <c r="F1832" s="639">
        <v>140</v>
      </c>
      <c r="G1832" s="626" t="s">
        <v>4657</v>
      </c>
      <c r="H1832" s="626" t="s">
        <v>137</v>
      </c>
      <c r="I1832" s="627" t="s">
        <v>3047</v>
      </c>
      <c r="J1832" s="629" t="s">
        <v>704</v>
      </c>
      <c r="K1832" s="635" t="s">
        <v>428</v>
      </c>
      <c r="L1832" s="634">
        <v>3011</v>
      </c>
      <c r="M1832" s="664">
        <v>44910</v>
      </c>
      <c r="N1832" s="630">
        <f t="shared" si="90"/>
        <v>12</v>
      </c>
      <c r="O1832" s="630">
        <f t="shared" si="91"/>
        <v>12</v>
      </c>
      <c r="P1832" s="631" t="str">
        <f t="shared" si="92"/>
        <v>Gastos_Gerais</v>
      </c>
    </row>
    <row r="1833" spans="1:16" ht="24" hidden="1" x14ac:dyDescent="0.2">
      <c r="A1833" s="622">
        <f>IF(B1833="","",COUNT('Diário 3º PA'!$A$4:$A$4242)+COUNT('Diário 4º PA'!$A$4:$A$2224)+COUNT('Diário 5º PA'!$A$4:$A$5221)+ROW()-3)</f>
        <v>8084</v>
      </c>
      <c r="B1833" s="641">
        <v>44917</v>
      </c>
      <c r="C1833" s="658">
        <v>44896</v>
      </c>
      <c r="D1833" s="633" t="s">
        <v>115</v>
      </c>
      <c r="E1833" s="626" t="s">
        <v>264</v>
      </c>
      <c r="F1833" s="639">
        <v>280</v>
      </c>
      <c r="G1833" s="626" t="s">
        <v>4657</v>
      </c>
      <c r="H1833" s="626" t="s">
        <v>138</v>
      </c>
      <c r="I1833" s="627" t="s">
        <v>3047</v>
      </c>
      <c r="J1833" s="629" t="s">
        <v>704</v>
      </c>
      <c r="K1833" s="635" t="s">
        <v>428</v>
      </c>
      <c r="L1833" s="634">
        <v>3014</v>
      </c>
      <c r="M1833" s="664">
        <v>44910</v>
      </c>
      <c r="N1833" s="630">
        <f t="shared" si="90"/>
        <v>12</v>
      </c>
      <c r="O1833" s="630">
        <f t="shared" si="91"/>
        <v>12</v>
      </c>
      <c r="P1833" s="631" t="str">
        <f t="shared" si="92"/>
        <v>Gastos_Gerais</v>
      </c>
    </row>
    <row r="1834" spans="1:16" ht="24" hidden="1" x14ac:dyDescent="0.2">
      <c r="A1834" s="622">
        <f>IF(B1834="","",COUNT('Diário 3º PA'!$A$4:$A$4242)+COUNT('Diário 4º PA'!$A$4:$A$2224)+COUNT('Diário 5º PA'!$A$4:$A$5221)+ROW()-3)</f>
        <v>8085</v>
      </c>
      <c r="B1834" s="641">
        <v>44917</v>
      </c>
      <c r="C1834" s="658">
        <v>44896</v>
      </c>
      <c r="D1834" s="633" t="s">
        <v>115</v>
      </c>
      <c r="E1834" s="626" t="s">
        <v>264</v>
      </c>
      <c r="F1834" s="639">
        <v>980</v>
      </c>
      <c r="G1834" s="626" t="s">
        <v>4657</v>
      </c>
      <c r="H1834" s="626" t="s">
        <v>131</v>
      </c>
      <c r="I1834" s="627" t="s">
        <v>3047</v>
      </c>
      <c r="J1834" s="629" t="s">
        <v>704</v>
      </c>
      <c r="K1834" s="635" t="s">
        <v>428</v>
      </c>
      <c r="L1834" s="634">
        <v>3013</v>
      </c>
      <c r="M1834" s="664">
        <v>44910</v>
      </c>
      <c r="N1834" s="630">
        <f t="shared" si="90"/>
        <v>12</v>
      </c>
      <c r="O1834" s="630">
        <f t="shared" si="91"/>
        <v>12</v>
      </c>
      <c r="P1834" s="631" t="str">
        <f t="shared" si="92"/>
        <v>Gastos_Gerais</v>
      </c>
    </row>
    <row r="1835" spans="1:16" ht="24" hidden="1" x14ac:dyDescent="0.2">
      <c r="A1835" s="622">
        <f>IF(B1835="","",COUNT('Diário 3º PA'!$A$4:$A$4242)+COUNT('Diário 4º PA'!$A$4:$A$2224)+COUNT('Diário 5º PA'!$A$4:$A$5221)+ROW()-3)</f>
        <v>8086</v>
      </c>
      <c r="B1835" s="641">
        <v>44917</v>
      </c>
      <c r="C1835" s="658">
        <v>44896</v>
      </c>
      <c r="D1835" s="633" t="s">
        <v>115</v>
      </c>
      <c r="E1835" s="626" t="s">
        <v>264</v>
      </c>
      <c r="F1835" s="639">
        <v>280</v>
      </c>
      <c r="G1835" s="626" t="s">
        <v>4657</v>
      </c>
      <c r="H1835" s="626" t="s">
        <v>136</v>
      </c>
      <c r="I1835" s="627" t="s">
        <v>3047</v>
      </c>
      <c r="J1835" s="629" t="s">
        <v>704</v>
      </c>
      <c r="K1835" s="635" t="s">
        <v>428</v>
      </c>
      <c r="L1835" s="634">
        <v>3012</v>
      </c>
      <c r="M1835" s="664">
        <v>44910</v>
      </c>
      <c r="N1835" s="630">
        <f t="shared" si="90"/>
        <v>12</v>
      </c>
      <c r="O1835" s="630">
        <f t="shared" si="91"/>
        <v>12</v>
      </c>
      <c r="P1835" s="631" t="str">
        <f t="shared" si="92"/>
        <v>Gastos_Gerais</v>
      </c>
    </row>
    <row r="1836" spans="1:16" hidden="1" x14ac:dyDescent="0.2">
      <c r="A1836" s="622">
        <f>IF(B1836="","",COUNT('Diário 3º PA'!$A$4:$A$4242)+COUNT('Diário 4º PA'!$A$4:$A$2224)+COUNT('Diário 5º PA'!$A$4:$A$5221)+ROW()-3)</f>
        <v>8087</v>
      </c>
      <c r="B1836" s="641">
        <v>44917</v>
      </c>
      <c r="C1836" s="658">
        <v>44896</v>
      </c>
      <c r="D1836" s="633" t="s">
        <v>115</v>
      </c>
      <c r="E1836" s="626" t="s">
        <v>302</v>
      </c>
      <c r="F1836" s="639">
        <v>52975.97</v>
      </c>
      <c r="G1836" s="626" t="s">
        <v>6062</v>
      </c>
      <c r="H1836" s="626" t="s">
        <v>131</v>
      </c>
      <c r="I1836" s="627" t="s">
        <v>810</v>
      </c>
      <c r="J1836" s="629" t="s">
        <v>704</v>
      </c>
      <c r="K1836" s="635" t="s">
        <v>428</v>
      </c>
      <c r="L1836" s="634">
        <v>205</v>
      </c>
      <c r="M1836" s="641">
        <v>44911</v>
      </c>
      <c r="N1836" s="630">
        <f t="shared" si="90"/>
        <v>12</v>
      </c>
      <c r="O1836" s="630">
        <f t="shared" si="91"/>
        <v>12</v>
      </c>
      <c r="P1836" s="631" t="str">
        <f t="shared" si="92"/>
        <v>Gastos_Gerais</v>
      </c>
    </row>
    <row r="1837" spans="1:16" hidden="1" x14ac:dyDescent="0.2">
      <c r="A1837" s="622">
        <f>IF(B1837="","",COUNT('Diário 3º PA'!$A$4:$A$4242)+COUNT('Diário 4º PA'!$A$4:$A$2224)+COUNT('Diário 5º PA'!$A$4:$A$5221)+ROW()-3)</f>
        <v>8088</v>
      </c>
      <c r="B1837" s="641">
        <v>44917</v>
      </c>
      <c r="C1837" s="658">
        <v>44896</v>
      </c>
      <c r="D1837" s="633" t="s">
        <v>115</v>
      </c>
      <c r="E1837" s="626" t="s">
        <v>302</v>
      </c>
      <c r="F1837" s="639">
        <v>1213.24</v>
      </c>
      <c r="G1837" s="626" t="s">
        <v>6325</v>
      </c>
      <c r="H1837" s="626" t="s">
        <v>137</v>
      </c>
      <c r="I1837" s="627" t="s">
        <v>810</v>
      </c>
      <c r="J1837" s="629" t="s">
        <v>704</v>
      </c>
      <c r="K1837" s="635" t="s">
        <v>428</v>
      </c>
      <c r="L1837" s="634">
        <v>206</v>
      </c>
      <c r="M1837" s="641">
        <v>44914</v>
      </c>
      <c r="N1837" s="630">
        <f t="shared" si="90"/>
        <v>12</v>
      </c>
      <c r="O1837" s="630">
        <f t="shared" si="91"/>
        <v>12</v>
      </c>
      <c r="P1837" s="631" t="str">
        <f t="shared" si="92"/>
        <v>Gastos_Gerais</v>
      </c>
    </row>
    <row r="1838" spans="1:16" ht="24" hidden="1" x14ac:dyDescent="0.2">
      <c r="A1838" s="622">
        <f>IF(B1838="","",COUNT('Diário 3º PA'!$A$4:$A$4242)+COUNT('Diário 4º PA'!$A$4:$A$2224)+COUNT('Diário 5º PA'!$A$4:$A$5221)+ROW()-3)</f>
        <v>8089</v>
      </c>
      <c r="B1838" s="641">
        <v>44917</v>
      </c>
      <c r="C1838" s="658">
        <v>44896</v>
      </c>
      <c r="D1838" s="633" t="s">
        <v>115</v>
      </c>
      <c r="E1838" s="626" t="s">
        <v>368</v>
      </c>
      <c r="F1838" s="639">
        <v>2709</v>
      </c>
      <c r="G1838" s="633" t="s">
        <v>9736</v>
      </c>
      <c r="H1838" s="626" t="s">
        <v>137</v>
      </c>
      <c r="I1838" s="627" t="s">
        <v>9737</v>
      </c>
      <c r="J1838" s="634" t="s">
        <v>1464</v>
      </c>
      <c r="K1838" s="635" t="s">
        <v>428</v>
      </c>
      <c r="L1838" s="635" t="s">
        <v>9738</v>
      </c>
      <c r="M1838" s="659">
        <v>44917</v>
      </c>
      <c r="N1838" s="630">
        <f t="shared" si="90"/>
        <v>12</v>
      </c>
      <c r="O1838" s="630">
        <f t="shared" si="91"/>
        <v>12</v>
      </c>
      <c r="P1838" s="631" t="str">
        <f t="shared" si="92"/>
        <v>Gastos_Gerais</v>
      </c>
    </row>
    <row r="1839" spans="1:16" ht="24" hidden="1" x14ac:dyDescent="0.2">
      <c r="A1839" s="622">
        <f>IF(B1839="","",COUNT('Diário 3º PA'!$A$4:$A$4242)+COUNT('Diário 4º PA'!$A$4:$A$2224)+COUNT('Diário 5º PA'!$A$4:$A$5221)+ROW()-3)</f>
        <v>8090</v>
      </c>
      <c r="B1839" s="641">
        <v>44917</v>
      </c>
      <c r="C1839" s="658">
        <v>44896</v>
      </c>
      <c r="D1839" s="633" t="s">
        <v>115</v>
      </c>
      <c r="E1839" s="626" t="s">
        <v>368</v>
      </c>
      <c r="F1839" s="639">
        <v>9582</v>
      </c>
      <c r="G1839" s="633" t="s">
        <v>9736</v>
      </c>
      <c r="H1839" s="626" t="s">
        <v>137</v>
      </c>
      <c r="I1839" s="627" t="s">
        <v>9737</v>
      </c>
      <c r="J1839" s="634" t="s">
        <v>1464</v>
      </c>
      <c r="K1839" s="635" t="s">
        <v>428</v>
      </c>
      <c r="L1839" s="635" t="s">
        <v>9738</v>
      </c>
      <c r="M1839" s="659">
        <v>44917</v>
      </c>
      <c r="N1839" s="630">
        <f t="shared" si="90"/>
        <v>12</v>
      </c>
      <c r="O1839" s="630">
        <f t="shared" si="91"/>
        <v>12</v>
      </c>
      <c r="P1839" s="631" t="str">
        <f t="shared" si="92"/>
        <v>Gastos_Gerais</v>
      </c>
    </row>
    <row r="1840" spans="1:16" ht="36" hidden="1" x14ac:dyDescent="0.2">
      <c r="A1840" s="622">
        <f>IF(B1840="","",COUNT('Diário 3º PA'!$A$4:$A$4242)+COUNT('Diário 4º PA'!$A$4:$A$2224)+COUNT('Diário 5º PA'!$A$4:$A$5221)+ROW()-3)</f>
        <v>8091</v>
      </c>
      <c r="B1840" s="641">
        <v>44917</v>
      </c>
      <c r="C1840" s="658">
        <v>44866</v>
      </c>
      <c r="D1840" s="633" t="s">
        <v>115</v>
      </c>
      <c r="E1840" s="626" t="s">
        <v>232</v>
      </c>
      <c r="F1840" s="639">
        <v>2632.55</v>
      </c>
      <c r="G1840" s="633" t="s">
        <v>2495</v>
      </c>
      <c r="H1840" s="626" t="s">
        <v>130</v>
      </c>
      <c r="I1840" s="627" t="s">
        <v>2778</v>
      </c>
      <c r="J1840" s="634" t="s">
        <v>1464</v>
      </c>
      <c r="K1840" s="635" t="s">
        <v>705</v>
      </c>
      <c r="L1840" s="635">
        <v>160435</v>
      </c>
      <c r="M1840" s="641">
        <v>44917</v>
      </c>
      <c r="N1840" s="630">
        <f t="shared" si="90"/>
        <v>12</v>
      </c>
      <c r="O1840" s="630">
        <f t="shared" si="91"/>
        <v>11</v>
      </c>
      <c r="P1840" s="631" t="str">
        <f t="shared" si="92"/>
        <v>Gastos_Gerais</v>
      </c>
    </row>
    <row r="1841" spans="1:16" ht="24" hidden="1" x14ac:dyDescent="0.2">
      <c r="A1841" s="622">
        <f>IF(B1841="","",COUNT('Diário 3º PA'!$A$4:$A$4242)+COUNT('Diário 4º PA'!$A$4:$A$2224)+COUNT('Diário 5º PA'!$A$4:$A$5221)+ROW()-3)</f>
        <v>8092</v>
      </c>
      <c r="B1841" s="641">
        <v>44917</v>
      </c>
      <c r="C1841" s="658">
        <v>44866</v>
      </c>
      <c r="D1841" s="633" t="s">
        <v>115</v>
      </c>
      <c r="E1841" s="626" t="s">
        <v>366</v>
      </c>
      <c r="F1841" s="639">
        <v>47.7</v>
      </c>
      <c r="G1841" s="633" t="s">
        <v>4644</v>
      </c>
      <c r="H1841" s="626" t="s">
        <v>138</v>
      </c>
      <c r="I1841" s="627" t="s">
        <v>8629</v>
      </c>
      <c r="J1841" s="634" t="s">
        <v>1464</v>
      </c>
      <c r="K1841" s="635" t="s">
        <v>428</v>
      </c>
      <c r="L1841" s="635">
        <v>12</v>
      </c>
      <c r="M1841" s="641">
        <v>44916</v>
      </c>
      <c r="N1841" s="630">
        <f t="shared" si="90"/>
        <v>12</v>
      </c>
      <c r="O1841" s="630">
        <f t="shared" si="91"/>
        <v>11</v>
      </c>
      <c r="P1841" s="631" t="str">
        <f t="shared" si="92"/>
        <v>Gastos_Gerais</v>
      </c>
    </row>
    <row r="1842" spans="1:16" hidden="1" x14ac:dyDescent="0.2">
      <c r="A1842" s="622">
        <f>IF(B1842="","",COUNT('Diário 3º PA'!$A$4:$A$4242)+COUNT('Diário 4º PA'!$A$4:$A$2224)+COUNT('Diário 5º PA'!$A$4:$A$5221)+ROW()-3)</f>
        <v>8093</v>
      </c>
      <c r="B1842" s="641">
        <v>44917</v>
      </c>
      <c r="C1842" s="658">
        <v>44866</v>
      </c>
      <c r="D1842" s="633" t="s">
        <v>115</v>
      </c>
      <c r="E1842" s="626" t="s">
        <v>302</v>
      </c>
      <c r="F1842" s="639">
        <v>2017.57</v>
      </c>
      <c r="G1842" s="626" t="s">
        <v>6317</v>
      </c>
      <c r="H1842" s="626" t="s">
        <v>138</v>
      </c>
      <c r="I1842" s="627" t="s">
        <v>810</v>
      </c>
      <c r="J1842" s="629" t="s">
        <v>704</v>
      </c>
      <c r="K1842" s="635" t="s">
        <v>428</v>
      </c>
      <c r="L1842" s="634">
        <v>207</v>
      </c>
      <c r="M1842" s="641">
        <v>44914</v>
      </c>
      <c r="N1842" s="630">
        <f t="shared" si="90"/>
        <v>12</v>
      </c>
      <c r="O1842" s="630">
        <f t="shared" si="91"/>
        <v>11</v>
      </c>
      <c r="P1842" s="631" t="str">
        <f t="shared" si="92"/>
        <v>Gastos_Gerais</v>
      </c>
    </row>
    <row r="1843" spans="1:16" hidden="1" x14ac:dyDescent="0.2">
      <c r="A1843" s="622">
        <f>IF(B1843="","",COUNT('Diário 3º PA'!$A$4:$A$4242)+COUNT('Diário 4º PA'!$A$4:$A$2224)+COUNT('Diário 5º PA'!$A$4:$A$5221)+ROW()-3)</f>
        <v>8094</v>
      </c>
      <c r="B1843" s="641">
        <v>44917</v>
      </c>
      <c r="C1843" s="658">
        <v>44896</v>
      </c>
      <c r="D1843" s="633" t="s">
        <v>115</v>
      </c>
      <c r="E1843" s="626" t="s">
        <v>318</v>
      </c>
      <c r="F1843" s="639">
        <v>258.51</v>
      </c>
      <c r="G1843" s="633" t="s">
        <v>9739</v>
      </c>
      <c r="H1843" s="633" t="s">
        <v>129</v>
      </c>
      <c r="I1843" s="627" t="s">
        <v>9121</v>
      </c>
      <c r="J1843" s="629" t="s">
        <v>704</v>
      </c>
      <c r="K1843" s="635" t="s">
        <v>428</v>
      </c>
      <c r="L1843" s="657">
        <v>136442</v>
      </c>
      <c r="M1843" s="641">
        <v>44902</v>
      </c>
      <c r="N1843" s="630">
        <f t="shared" si="90"/>
        <v>12</v>
      </c>
      <c r="O1843" s="630">
        <f t="shared" si="91"/>
        <v>12</v>
      </c>
      <c r="P1843" s="631" t="str">
        <f t="shared" si="92"/>
        <v>Gastos_Gerais</v>
      </c>
    </row>
    <row r="1844" spans="1:16" ht="24" x14ac:dyDescent="0.2">
      <c r="A1844" s="622">
        <f>IF(B1844="","",COUNT('Diário 3º PA'!$A$4:$A$4242)+COUNT('Diário 4º PA'!$A$4:$A$2224)+COUNT('Diário 5º PA'!$A$4:$A$5221)+ROW()-3)</f>
        <v>8095</v>
      </c>
      <c r="B1844" s="641">
        <v>44917</v>
      </c>
      <c r="C1844" s="658">
        <v>44896</v>
      </c>
      <c r="D1844" s="633" t="s">
        <v>115</v>
      </c>
      <c r="E1844" s="626" t="s">
        <v>364</v>
      </c>
      <c r="F1844" s="639">
        <v>1012.8</v>
      </c>
      <c r="G1844" s="626" t="s">
        <v>1079</v>
      </c>
      <c r="H1844" s="626" t="s">
        <v>140</v>
      </c>
      <c r="I1844" s="627" t="s">
        <v>8619</v>
      </c>
      <c r="J1844" s="629" t="s">
        <v>704</v>
      </c>
      <c r="K1844" s="635" t="s">
        <v>428</v>
      </c>
      <c r="L1844" s="634">
        <v>21</v>
      </c>
      <c r="M1844" s="641">
        <v>44910</v>
      </c>
      <c r="N1844" s="630">
        <f t="shared" si="90"/>
        <v>12</v>
      </c>
      <c r="O1844" s="630">
        <f t="shared" si="91"/>
        <v>12</v>
      </c>
      <c r="P1844" s="631" t="str">
        <f t="shared" si="92"/>
        <v>Gastos_Gerais</v>
      </c>
    </row>
    <row r="1845" spans="1:16" ht="36" hidden="1" x14ac:dyDescent="0.2">
      <c r="A1845" s="622">
        <f>IF(B1845="","",COUNT('Diário 3º PA'!$A$4:$A$4242)+COUNT('Diário 4º PA'!$A$4:$A$2224)+COUNT('Diário 5º PA'!$A$4:$A$5221)+ROW()-3)</f>
        <v>8096</v>
      </c>
      <c r="B1845" s="641">
        <v>44917</v>
      </c>
      <c r="C1845" s="658">
        <v>44896</v>
      </c>
      <c r="D1845" s="633" t="s">
        <v>115</v>
      </c>
      <c r="E1845" s="626" t="s">
        <v>318</v>
      </c>
      <c r="F1845" s="639">
        <v>89.85</v>
      </c>
      <c r="G1845" s="633" t="s">
        <v>9740</v>
      </c>
      <c r="H1845" s="633" t="s">
        <v>130</v>
      </c>
      <c r="I1845" s="627" t="s">
        <v>9741</v>
      </c>
      <c r="J1845" s="629" t="s">
        <v>704</v>
      </c>
      <c r="K1845" s="635" t="s">
        <v>428</v>
      </c>
      <c r="L1845" s="657">
        <v>6075</v>
      </c>
      <c r="M1845" s="641">
        <v>44915</v>
      </c>
      <c r="N1845" s="630">
        <f t="shared" si="90"/>
        <v>12</v>
      </c>
      <c r="O1845" s="630">
        <f t="shared" si="91"/>
        <v>12</v>
      </c>
      <c r="P1845" s="631" t="str">
        <f t="shared" si="92"/>
        <v>Gastos_Gerais</v>
      </c>
    </row>
    <row r="1846" spans="1:16" hidden="1" x14ac:dyDescent="0.2">
      <c r="A1846" s="622">
        <f>IF(B1846="","",COUNT('Diário 3º PA'!$A$4:$A$4242)+COUNT('Diário 4º PA'!$A$4:$A$2224)+COUNT('Diário 5º PA'!$A$4:$A$5221)+ROW()-3)</f>
        <v>8097</v>
      </c>
      <c r="B1846" s="641">
        <v>44917</v>
      </c>
      <c r="C1846" s="658">
        <v>44866</v>
      </c>
      <c r="D1846" s="633" t="s">
        <v>115</v>
      </c>
      <c r="E1846" s="626" t="s">
        <v>230</v>
      </c>
      <c r="F1846" s="639">
        <v>67.16</v>
      </c>
      <c r="G1846" s="633" t="s">
        <v>230</v>
      </c>
      <c r="H1846" s="626" t="s">
        <v>139</v>
      </c>
      <c r="I1846" s="627" t="s">
        <v>5988</v>
      </c>
      <c r="J1846" s="629" t="s">
        <v>704</v>
      </c>
      <c r="K1846" s="635" t="s">
        <v>428</v>
      </c>
      <c r="L1846" s="634">
        <v>91128550</v>
      </c>
      <c r="M1846" s="641">
        <v>44917</v>
      </c>
      <c r="N1846" s="630">
        <f t="shared" si="90"/>
        <v>12</v>
      </c>
      <c r="O1846" s="630">
        <f t="shared" si="91"/>
        <v>11</v>
      </c>
      <c r="P1846" s="631" t="str">
        <f t="shared" si="92"/>
        <v>Gastos_Gerais</v>
      </c>
    </row>
    <row r="1847" spans="1:16" hidden="1" x14ac:dyDescent="0.2">
      <c r="A1847" s="622">
        <f>IF(B1847="","",COUNT('Diário 3º PA'!$A$4:$A$4242)+COUNT('Diário 4º PA'!$A$4:$A$2224)+COUNT('Diário 5º PA'!$A$4:$A$5221)+ROW()-3)</f>
        <v>8098</v>
      </c>
      <c r="B1847" s="641">
        <v>44917</v>
      </c>
      <c r="C1847" s="658">
        <v>44866</v>
      </c>
      <c r="D1847" s="633" t="s">
        <v>115</v>
      </c>
      <c r="E1847" s="626" t="s">
        <v>230</v>
      </c>
      <c r="F1847" s="639">
        <v>1150.1400000000001</v>
      </c>
      <c r="G1847" s="633" t="s">
        <v>230</v>
      </c>
      <c r="H1847" s="626" t="s">
        <v>139</v>
      </c>
      <c r="I1847" s="627" t="s">
        <v>5988</v>
      </c>
      <c r="J1847" s="629" t="s">
        <v>704</v>
      </c>
      <c r="K1847" s="635" t="s">
        <v>428</v>
      </c>
      <c r="L1847" s="634">
        <v>91256472</v>
      </c>
      <c r="M1847" s="641">
        <v>44917</v>
      </c>
      <c r="N1847" s="630">
        <f t="shared" si="90"/>
        <v>12</v>
      </c>
      <c r="O1847" s="630">
        <f t="shared" si="91"/>
        <v>11</v>
      </c>
      <c r="P1847" s="631" t="str">
        <f t="shared" si="92"/>
        <v>Gastos_Gerais</v>
      </c>
    </row>
    <row r="1848" spans="1:16" ht="24" hidden="1" x14ac:dyDescent="0.2">
      <c r="A1848" s="622">
        <f>IF(B1848="","",COUNT('Diário 3º PA'!$A$4:$A$4242)+COUNT('Diário 4º PA'!$A$4:$A$2224)+COUNT('Diário 5º PA'!$A$4:$A$5221)+ROW()-3)</f>
        <v>8099</v>
      </c>
      <c r="B1848" s="641">
        <v>44917</v>
      </c>
      <c r="C1848" s="658">
        <v>44896</v>
      </c>
      <c r="D1848" s="633" t="s">
        <v>115</v>
      </c>
      <c r="E1848" s="626" t="s">
        <v>318</v>
      </c>
      <c r="F1848" s="639">
        <v>211.6</v>
      </c>
      <c r="G1848" s="633" t="s">
        <v>9742</v>
      </c>
      <c r="H1848" s="633" t="s">
        <v>131</v>
      </c>
      <c r="I1848" s="627" t="s">
        <v>9743</v>
      </c>
      <c r="J1848" s="629" t="s">
        <v>704</v>
      </c>
      <c r="K1848" s="635" t="s">
        <v>428</v>
      </c>
      <c r="L1848" s="657">
        <v>7030</v>
      </c>
      <c r="M1848" s="641">
        <v>44907</v>
      </c>
      <c r="N1848" s="630">
        <f t="shared" si="90"/>
        <v>12</v>
      </c>
      <c r="O1848" s="630">
        <f t="shared" si="91"/>
        <v>12</v>
      </c>
      <c r="P1848" s="631" t="str">
        <f t="shared" si="92"/>
        <v>Gastos_Gerais</v>
      </c>
    </row>
    <row r="1849" spans="1:16" ht="24" hidden="1" x14ac:dyDescent="0.2">
      <c r="A1849" s="622">
        <f>IF(B1849="","",COUNT('Diário 3º PA'!$A$4:$A$4242)+COUNT('Diário 4º PA'!$A$4:$A$2224)+COUNT('Diário 5º PA'!$A$4:$A$5221)+ROW()-3)</f>
        <v>8100</v>
      </c>
      <c r="B1849" s="641">
        <v>44917</v>
      </c>
      <c r="C1849" s="658">
        <v>44896</v>
      </c>
      <c r="D1849" s="633" t="s">
        <v>115</v>
      </c>
      <c r="E1849" s="626" t="s">
        <v>270</v>
      </c>
      <c r="F1849" s="639">
        <v>1795</v>
      </c>
      <c r="G1849" s="627" t="s">
        <v>9733</v>
      </c>
      <c r="H1849" s="633" t="s">
        <v>131</v>
      </c>
      <c r="I1849" s="627" t="s">
        <v>9448</v>
      </c>
      <c r="J1849" s="629" t="s">
        <v>704</v>
      </c>
      <c r="K1849" s="635" t="s">
        <v>428</v>
      </c>
      <c r="L1849" s="657">
        <v>2305</v>
      </c>
      <c r="M1849" s="641">
        <v>44910</v>
      </c>
      <c r="N1849" s="630">
        <f t="shared" si="90"/>
        <v>12</v>
      </c>
      <c r="O1849" s="630">
        <f t="shared" si="91"/>
        <v>12</v>
      </c>
      <c r="P1849" s="631" t="str">
        <f t="shared" si="92"/>
        <v>Gastos_Gerais</v>
      </c>
    </row>
    <row r="1850" spans="1:16" ht="24" hidden="1" x14ac:dyDescent="0.2">
      <c r="A1850" s="622">
        <f>IF(B1850="","",COUNT('Diário 3º PA'!$A$4:$A$4242)+COUNT('Diário 4º PA'!$A$4:$A$2224)+COUNT('Diário 5º PA'!$A$4:$A$5221)+ROW()-3)</f>
        <v>8101</v>
      </c>
      <c r="B1850" s="641">
        <v>44917</v>
      </c>
      <c r="C1850" s="658">
        <v>44896</v>
      </c>
      <c r="D1850" s="633" t="s">
        <v>115</v>
      </c>
      <c r="E1850" s="626" t="s">
        <v>270</v>
      </c>
      <c r="F1850" s="639">
        <v>1230</v>
      </c>
      <c r="G1850" s="627" t="s">
        <v>9734</v>
      </c>
      <c r="H1850" s="633" t="s">
        <v>131</v>
      </c>
      <c r="I1850" s="627" t="s">
        <v>9448</v>
      </c>
      <c r="J1850" s="629" t="s">
        <v>704</v>
      </c>
      <c r="K1850" s="635" t="s">
        <v>428</v>
      </c>
      <c r="L1850" s="657">
        <v>2097</v>
      </c>
      <c r="M1850" s="641">
        <v>44910</v>
      </c>
      <c r="N1850" s="630">
        <f t="shared" si="90"/>
        <v>12</v>
      </c>
      <c r="O1850" s="630">
        <f t="shared" si="91"/>
        <v>12</v>
      </c>
      <c r="P1850" s="631" t="str">
        <f t="shared" si="92"/>
        <v>Gastos_Gerais</v>
      </c>
    </row>
    <row r="1851" spans="1:16" ht="24" hidden="1" x14ac:dyDescent="0.2">
      <c r="A1851" s="622">
        <f>IF(B1851="","",COUNT('Diário 3º PA'!$A$4:$A$4242)+COUNT('Diário 4º PA'!$A$4:$A$2224)+COUNT('Diário 5º PA'!$A$4:$A$5221)+ROW()-3)</f>
        <v>8102</v>
      </c>
      <c r="B1851" s="641">
        <v>44917</v>
      </c>
      <c r="C1851" s="658">
        <v>44896</v>
      </c>
      <c r="D1851" s="633" t="s">
        <v>115</v>
      </c>
      <c r="E1851" s="626" t="s">
        <v>328</v>
      </c>
      <c r="F1851" s="639">
        <v>1500</v>
      </c>
      <c r="G1851" s="627" t="s">
        <v>6099</v>
      </c>
      <c r="H1851" s="626" t="s">
        <v>136</v>
      </c>
      <c r="I1851" s="627" t="s">
        <v>727</v>
      </c>
      <c r="J1851" s="629" t="s">
        <v>704</v>
      </c>
      <c r="K1851" s="635" t="s">
        <v>428</v>
      </c>
      <c r="L1851" s="634">
        <v>2021906</v>
      </c>
      <c r="M1851" s="641">
        <v>44918</v>
      </c>
      <c r="N1851" s="630">
        <f t="shared" si="90"/>
        <v>12</v>
      </c>
      <c r="O1851" s="630">
        <f t="shared" si="91"/>
        <v>12</v>
      </c>
      <c r="P1851" s="631" t="str">
        <f t="shared" si="92"/>
        <v>Gastos_Gerais</v>
      </c>
    </row>
    <row r="1852" spans="1:16" ht="24" hidden="1" x14ac:dyDescent="0.2">
      <c r="A1852" s="622">
        <f>IF(B1852="","",COUNT('Diário 3º PA'!$A$4:$A$4242)+COUNT('Diário 4º PA'!$A$4:$A$2224)+COUNT('Diário 5º PA'!$A$4:$A$5221)+ROW()-3)</f>
        <v>8103</v>
      </c>
      <c r="B1852" s="641">
        <v>44917</v>
      </c>
      <c r="C1852" s="658">
        <v>44896</v>
      </c>
      <c r="D1852" s="633" t="s">
        <v>115</v>
      </c>
      <c r="E1852" s="626" t="s">
        <v>9744</v>
      </c>
      <c r="F1852" s="639">
        <v>57.2</v>
      </c>
      <c r="G1852" s="627" t="s">
        <v>9745</v>
      </c>
      <c r="H1852" s="626" t="s">
        <v>128</v>
      </c>
      <c r="I1852" s="627" t="s">
        <v>1627</v>
      </c>
      <c r="J1852" s="634" t="s">
        <v>5990</v>
      </c>
      <c r="K1852" s="657" t="s">
        <v>1531</v>
      </c>
      <c r="L1852" s="634">
        <v>154235284</v>
      </c>
      <c r="M1852" s="641">
        <v>44910</v>
      </c>
      <c r="N1852" s="630">
        <f t="shared" si="90"/>
        <v>12</v>
      </c>
      <c r="O1852" s="630">
        <f t="shared" si="91"/>
        <v>12</v>
      </c>
      <c r="P1852" s="631" t="str">
        <f t="shared" si="92"/>
        <v>Gastos_Gerais</v>
      </c>
    </row>
    <row r="1853" spans="1:16" ht="24" hidden="1" x14ac:dyDescent="0.2">
      <c r="A1853" s="622">
        <f>IF(B1853="","",COUNT('Diário 3º PA'!$A$4:$A$4242)+COUNT('Diário 4º PA'!$A$4:$A$2224)+COUNT('Diário 5º PA'!$A$4:$A$5221)+ROW()-3)</f>
        <v>8104</v>
      </c>
      <c r="B1853" s="641">
        <v>44917</v>
      </c>
      <c r="C1853" s="638">
        <v>44896</v>
      </c>
      <c r="D1853" s="626" t="s">
        <v>104</v>
      </c>
      <c r="E1853" s="626" t="s">
        <v>189</v>
      </c>
      <c r="F1853" s="639">
        <v>2536.33</v>
      </c>
      <c r="G1853" s="626" t="s">
        <v>915</v>
      </c>
      <c r="H1853" s="633" t="s">
        <v>135</v>
      </c>
      <c r="I1853" s="627" t="s">
        <v>2660</v>
      </c>
      <c r="J1853" s="634" t="s">
        <v>5990</v>
      </c>
      <c r="K1853" s="657" t="s">
        <v>1531</v>
      </c>
      <c r="L1853" s="657">
        <v>754215762</v>
      </c>
      <c r="M1853" s="641">
        <v>44917</v>
      </c>
      <c r="N1853" s="630">
        <f t="shared" si="90"/>
        <v>12</v>
      </c>
      <c r="O1853" s="630">
        <f t="shared" si="91"/>
        <v>12</v>
      </c>
      <c r="P1853" s="631" t="str">
        <f t="shared" si="92"/>
        <v>Gastos_com_Pessoal</v>
      </c>
    </row>
    <row r="1854" spans="1:16" ht="24" hidden="1" x14ac:dyDescent="0.2">
      <c r="A1854" s="622">
        <f>IF(B1854="","",COUNT('Diário 3º PA'!$A$4:$A$4242)+COUNT('Diário 4º PA'!$A$4:$A$2224)+COUNT('Diário 5º PA'!$A$4:$A$5221)+ROW()-3)</f>
        <v>8105</v>
      </c>
      <c r="B1854" s="641">
        <v>44917</v>
      </c>
      <c r="C1854" s="638">
        <v>44896</v>
      </c>
      <c r="D1854" s="626" t="s">
        <v>104</v>
      </c>
      <c r="E1854" s="626" t="s">
        <v>191</v>
      </c>
      <c r="F1854" s="639">
        <v>845.44</v>
      </c>
      <c r="G1854" s="626" t="s">
        <v>918</v>
      </c>
      <c r="H1854" s="633" t="s">
        <v>135</v>
      </c>
      <c r="I1854" s="627" t="s">
        <v>2660</v>
      </c>
      <c r="J1854" s="634" t="s">
        <v>5990</v>
      </c>
      <c r="K1854" s="657" t="s">
        <v>1531</v>
      </c>
      <c r="L1854" s="657">
        <v>754215762</v>
      </c>
      <c r="M1854" s="641">
        <v>44917</v>
      </c>
      <c r="N1854" s="630">
        <f t="shared" si="90"/>
        <v>12</v>
      </c>
      <c r="O1854" s="630">
        <f t="shared" si="91"/>
        <v>12</v>
      </c>
      <c r="P1854" s="631" t="str">
        <f t="shared" si="92"/>
        <v>Gastos_com_Pessoal</v>
      </c>
    </row>
    <row r="1855" spans="1:16" ht="36" hidden="1" x14ac:dyDescent="0.2">
      <c r="A1855" s="622">
        <f>IF(B1855="","",COUNT('Diário 3º PA'!$A$4:$A$4242)+COUNT('Diário 4º PA'!$A$4:$A$2224)+COUNT('Diário 5º PA'!$A$4:$A$5221)+ROW()-3)</f>
        <v>8106</v>
      </c>
      <c r="B1855" s="641">
        <v>44917</v>
      </c>
      <c r="C1855" s="638">
        <v>44896</v>
      </c>
      <c r="D1855" s="626" t="s">
        <v>104</v>
      </c>
      <c r="E1855" s="626" t="s">
        <v>193</v>
      </c>
      <c r="F1855" s="639">
        <v>1084.25</v>
      </c>
      <c r="G1855" s="626" t="s">
        <v>919</v>
      </c>
      <c r="H1855" s="633" t="s">
        <v>135</v>
      </c>
      <c r="I1855" s="627" t="s">
        <v>2660</v>
      </c>
      <c r="J1855" s="634" t="s">
        <v>5990</v>
      </c>
      <c r="K1855" s="657" t="s">
        <v>1531</v>
      </c>
      <c r="L1855" s="657">
        <v>754215762</v>
      </c>
      <c r="M1855" s="641">
        <v>44917</v>
      </c>
      <c r="N1855" s="630">
        <f t="shared" si="90"/>
        <v>12</v>
      </c>
      <c r="O1855" s="630">
        <f t="shared" si="91"/>
        <v>12</v>
      </c>
      <c r="P1855" s="631" t="str">
        <f t="shared" si="92"/>
        <v>Gastos_com_Pessoal</v>
      </c>
    </row>
    <row r="1856" spans="1:16" ht="24" hidden="1" x14ac:dyDescent="0.2">
      <c r="A1856" s="622">
        <f>IF(B1856="","",COUNT('Diário 3º PA'!$A$4:$A$4242)+COUNT('Diário 4º PA'!$A$4:$A$2224)+COUNT('Diário 5º PA'!$A$4:$A$5221)+ROW()-3)</f>
        <v>8107</v>
      </c>
      <c r="B1856" s="641">
        <v>44917</v>
      </c>
      <c r="C1856" s="638">
        <v>44896</v>
      </c>
      <c r="D1856" s="626" t="s">
        <v>104</v>
      </c>
      <c r="E1856" s="626" t="s">
        <v>189</v>
      </c>
      <c r="F1856" s="639">
        <v>339.69</v>
      </c>
      <c r="G1856" s="626" t="s">
        <v>915</v>
      </c>
      <c r="H1856" s="633" t="s">
        <v>131</v>
      </c>
      <c r="I1856" s="627" t="s">
        <v>9746</v>
      </c>
      <c r="J1856" s="634" t="s">
        <v>5990</v>
      </c>
      <c r="K1856" s="657" t="s">
        <v>1531</v>
      </c>
      <c r="L1856" s="657">
        <v>754215762</v>
      </c>
      <c r="M1856" s="641">
        <v>44917</v>
      </c>
      <c r="N1856" s="630">
        <f t="shared" si="90"/>
        <v>12</v>
      </c>
      <c r="O1856" s="630">
        <f t="shared" si="91"/>
        <v>12</v>
      </c>
      <c r="P1856" s="631" t="str">
        <f t="shared" si="92"/>
        <v>Gastos_com_Pessoal</v>
      </c>
    </row>
    <row r="1857" spans="1:16" ht="24" hidden="1" x14ac:dyDescent="0.2">
      <c r="A1857" s="622">
        <f>IF(B1857="","",COUNT('Diário 3º PA'!$A$4:$A$4242)+COUNT('Diário 4º PA'!$A$4:$A$2224)+COUNT('Diário 5º PA'!$A$4:$A$5221)+ROW()-3)</f>
        <v>8108</v>
      </c>
      <c r="B1857" s="641">
        <v>44917</v>
      </c>
      <c r="C1857" s="638">
        <v>44896</v>
      </c>
      <c r="D1857" s="626" t="s">
        <v>104</v>
      </c>
      <c r="E1857" s="626" t="s">
        <v>191</v>
      </c>
      <c r="F1857" s="639">
        <v>113.24</v>
      </c>
      <c r="G1857" s="626" t="s">
        <v>918</v>
      </c>
      <c r="H1857" s="633" t="s">
        <v>131</v>
      </c>
      <c r="I1857" s="627" t="s">
        <v>9746</v>
      </c>
      <c r="J1857" s="634" t="s">
        <v>5990</v>
      </c>
      <c r="K1857" s="657" t="s">
        <v>1531</v>
      </c>
      <c r="L1857" s="657">
        <v>754215762</v>
      </c>
      <c r="M1857" s="641">
        <v>44917</v>
      </c>
      <c r="N1857" s="630">
        <f t="shared" si="90"/>
        <v>12</v>
      </c>
      <c r="O1857" s="630">
        <f t="shared" si="91"/>
        <v>12</v>
      </c>
      <c r="P1857" s="631" t="str">
        <f t="shared" si="92"/>
        <v>Gastos_com_Pessoal</v>
      </c>
    </row>
    <row r="1858" spans="1:16" ht="36" hidden="1" x14ac:dyDescent="0.2">
      <c r="A1858" s="622">
        <f>IF(B1858="","",COUNT('Diário 3º PA'!$A$4:$A$4242)+COUNT('Diário 4º PA'!$A$4:$A$2224)+COUNT('Diário 5º PA'!$A$4:$A$5221)+ROW()-3)</f>
        <v>8109</v>
      </c>
      <c r="B1858" s="641">
        <v>44917</v>
      </c>
      <c r="C1858" s="638">
        <v>44896</v>
      </c>
      <c r="D1858" s="626" t="s">
        <v>104</v>
      </c>
      <c r="E1858" s="626" t="s">
        <v>193</v>
      </c>
      <c r="F1858" s="639">
        <v>1064.3699999999999</v>
      </c>
      <c r="G1858" s="626" t="s">
        <v>919</v>
      </c>
      <c r="H1858" s="633" t="s">
        <v>131</v>
      </c>
      <c r="I1858" s="627" t="s">
        <v>9746</v>
      </c>
      <c r="J1858" s="634" t="s">
        <v>5990</v>
      </c>
      <c r="K1858" s="657" t="s">
        <v>1531</v>
      </c>
      <c r="L1858" s="657">
        <v>754215762</v>
      </c>
      <c r="M1858" s="641">
        <v>44917</v>
      </c>
      <c r="N1858" s="630">
        <f t="shared" si="90"/>
        <v>12</v>
      </c>
      <c r="O1858" s="630">
        <f t="shared" si="91"/>
        <v>12</v>
      </c>
      <c r="P1858" s="631" t="str">
        <f t="shared" si="92"/>
        <v>Gastos_com_Pessoal</v>
      </c>
    </row>
    <row r="1859" spans="1:16" ht="24" hidden="1" x14ac:dyDescent="0.2">
      <c r="A1859" s="622">
        <f>IF(B1859="","",COUNT('Diário 3º PA'!$A$4:$A$4242)+COUNT('Diário 4º PA'!$A$4:$A$2224)+COUNT('Diário 5º PA'!$A$4:$A$5221)+ROW()-3)</f>
        <v>8110</v>
      </c>
      <c r="B1859" s="641">
        <v>44917</v>
      </c>
      <c r="C1859" s="638">
        <v>44896</v>
      </c>
      <c r="D1859" s="626" t="s">
        <v>104</v>
      </c>
      <c r="E1859" s="626" t="s">
        <v>187</v>
      </c>
      <c r="F1859" s="639">
        <v>239.65</v>
      </c>
      <c r="G1859" s="626" t="s">
        <v>1019</v>
      </c>
      <c r="H1859" s="633" t="s">
        <v>131</v>
      </c>
      <c r="I1859" s="627" t="s">
        <v>9747</v>
      </c>
      <c r="J1859" s="634" t="s">
        <v>5990</v>
      </c>
      <c r="K1859" s="657" t="s">
        <v>1531</v>
      </c>
      <c r="L1859" s="657">
        <v>754215762</v>
      </c>
      <c r="M1859" s="641">
        <v>44917</v>
      </c>
      <c r="N1859" s="630">
        <f t="shared" si="90"/>
        <v>12</v>
      </c>
      <c r="O1859" s="630">
        <f t="shared" si="91"/>
        <v>12</v>
      </c>
      <c r="P1859" s="631" t="str">
        <f t="shared" si="92"/>
        <v>Gastos_com_Pessoal</v>
      </c>
    </row>
    <row r="1860" spans="1:16" ht="24" hidden="1" x14ac:dyDescent="0.2">
      <c r="A1860" s="622">
        <f>IF(B1860="","",COUNT('Diário 3º PA'!$A$4:$A$4242)+COUNT('Diário 4º PA'!$A$4:$A$2224)+COUNT('Diário 5º PA'!$A$4:$A$5221)+ROW()-3)</f>
        <v>8111</v>
      </c>
      <c r="B1860" s="641">
        <v>44917</v>
      </c>
      <c r="C1860" s="638">
        <v>44896</v>
      </c>
      <c r="D1860" s="626" t="s">
        <v>104</v>
      </c>
      <c r="E1860" s="626" t="s">
        <v>189</v>
      </c>
      <c r="F1860" s="639">
        <v>2406.06</v>
      </c>
      <c r="G1860" s="626" t="s">
        <v>915</v>
      </c>
      <c r="H1860" s="633" t="s">
        <v>131</v>
      </c>
      <c r="I1860" s="627" t="s">
        <v>9747</v>
      </c>
      <c r="J1860" s="634" t="s">
        <v>5990</v>
      </c>
      <c r="K1860" s="657" t="s">
        <v>1531</v>
      </c>
      <c r="L1860" s="657">
        <v>754215762</v>
      </c>
      <c r="M1860" s="641">
        <v>44917</v>
      </c>
      <c r="N1860" s="630">
        <f t="shared" si="90"/>
        <v>12</v>
      </c>
      <c r="O1860" s="630">
        <f t="shared" si="91"/>
        <v>12</v>
      </c>
      <c r="P1860" s="631" t="str">
        <f t="shared" si="92"/>
        <v>Gastos_com_Pessoal</v>
      </c>
    </row>
    <row r="1861" spans="1:16" ht="24" hidden="1" x14ac:dyDescent="0.2">
      <c r="A1861" s="622">
        <f>IF(B1861="","",COUNT('Diário 3º PA'!$A$4:$A$4242)+COUNT('Diário 4º PA'!$A$4:$A$2224)+COUNT('Diário 5º PA'!$A$4:$A$5221)+ROW()-3)</f>
        <v>8112</v>
      </c>
      <c r="B1861" s="641">
        <v>44917</v>
      </c>
      <c r="C1861" s="638">
        <v>44896</v>
      </c>
      <c r="D1861" s="626" t="s">
        <v>104</v>
      </c>
      <c r="E1861" s="626" t="s">
        <v>191</v>
      </c>
      <c r="F1861" s="639">
        <v>802.02</v>
      </c>
      <c r="G1861" s="626" t="s">
        <v>918</v>
      </c>
      <c r="H1861" s="633" t="s">
        <v>131</v>
      </c>
      <c r="I1861" s="627" t="s">
        <v>9747</v>
      </c>
      <c r="J1861" s="634" t="s">
        <v>5990</v>
      </c>
      <c r="K1861" s="657" t="s">
        <v>1531</v>
      </c>
      <c r="L1861" s="657">
        <v>754215762</v>
      </c>
      <c r="M1861" s="641">
        <v>44917</v>
      </c>
      <c r="N1861" s="630">
        <f t="shared" ref="N1861:N1924" si="93">IF(B1861=0,0,IF(YEAR(B1861)=$O$1,MONTH(B1861)-$N$1+1,(YEAR(B1861)-$O$1)*12-$N$1+1+MONTH(B1861)))</f>
        <v>12</v>
      </c>
      <c r="O1861" s="630">
        <f t="shared" ref="O1861:O1924" si="94">IF(C1861=0,0,IF(YEAR(C1861)=$O$1,MONTH(C1861)-$N$1+1,(YEAR(C1861)-$O$1)*12-$N$1+1+MONTH(C1861)))</f>
        <v>12</v>
      </c>
      <c r="P1861" s="631" t="str">
        <f t="shared" ref="P1861:P1924" si="95">SUBSTITUTE(D1861," ","_")</f>
        <v>Gastos_com_Pessoal</v>
      </c>
    </row>
    <row r="1862" spans="1:16" ht="36" hidden="1" x14ac:dyDescent="0.2">
      <c r="A1862" s="622">
        <f>IF(B1862="","",COUNT('Diário 3º PA'!$A$4:$A$4242)+COUNT('Diário 4º PA'!$A$4:$A$2224)+COUNT('Diário 5º PA'!$A$4:$A$5221)+ROW()-3)</f>
        <v>8113</v>
      </c>
      <c r="B1862" s="641">
        <v>44917</v>
      </c>
      <c r="C1862" s="638">
        <v>44896</v>
      </c>
      <c r="D1862" s="626" t="s">
        <v>104</v>
      </c>
      <c r="E1862" s="626" t="s">
        <v>193</v>
      </c>
      <c r="F1862" s="639">
        <v>4251.67</v>
      </c>
      <c r="G1862" s="626" t="s">
        <v>919</v>
      </c>
      <c r="H1862" s="633" t="s">
        <v>131</v>
      </c>
      <c r="I1862" s="627" t="s">
        <v>9747</v>
      </c>
      <c r="J1862" s="634" t="s">
        <v>5990</v>
      </c>
      <c r="K1862" s="657" t="s">
        <v>1531</v>
      </c>
      <c r="L1862" s="657">
        <v>754215762</v>
      </c>
      <c r="M1862" s="641">
        <v>44917</v>
      </c>
      <c r="N1862" s="630">
        <f t="shared" si="93"/>
        <v>12</v>
      </c>
      <c r="O1862" s="630">
        <f t="shared" si="94"/>
        <v>12</v>
      </c>
      <c r="P1862" s="631" t="str">
        <f t="shared" si="95"/>
        <v>Gastos_com_Pessoal</v>
      </c>
    </row>
    <row r="1863" spans="1:16" ht="24" hidden="1" x14ac:dyDescent="0.2">
      <c r="A1863" s="622">
        <f>IF(B1863="","",COUNT('Diário 3º PA'!$A$4:$A$4242)+COUNT('Diário 4º PA'!$A$4:$A$2224)+COUNT('Diário 5º PA'!$A$4:$A$5221)+ROW()-3)</f>
        <v>8114</v>
      </c>
      <c r="B1863" s="641">
        <v>44917</v>
      </c>
      <c r="C1863" s="638">
        <v>44896</v>
      </c>
      <c r="D1863" s="626" t="s">
        <v>104</v>
      </c>
      <c r="E1863" s="626" t="s">
        <v>189</v>
      </c>
      <c r="F1863" s="639">
        <v>974.47</v>
      </c>
      <c r="G1863" s="626" t="s">
        <v>915</v>
      </c>
      <c r="H1863" s="633" t="s">
        <v>130</v>
      </c>
      <c r="I1863" s="627" t="s">
        <v>9748</v>
      </c>
      <c r="J1863" s="634" t="s">
        <v>5990</v>
      </c>
      <c r="K1863" s="657" t="s">
        <v>1531</v>
      </c>
      <c r="L1863" s="657">
        <v>754215762</v>
      </c>
      <c r="M1863" s="641">
        <v>44917</v>
      </c>
      <c r="N1863" s="630">
        <f t="shared" si="93"/>
        <v>12</v>
      </c>
      <c r="O1863" s="630">
        <f t="shared" si="94"/>
        <v>12</v>
      </c>
      <c r="P1863" s="631" t="str">
        <f t="shared" si="95"/>
        <v>Gastos_com_Pessoal</v>
      </c>
    </row>
    <row r="1864" spans="1:16" ht="24" hidden="1" x14ac:dyDescent="0.2">
      <c r="A1864" s="622">
        <f>IF(B1864="","",COUNT('Diário 3º PA'!$A$4:$A$4242)+COUNT('Diário 4º PA'!$A$4:$A$2224)+COUNT('Diário 5º PA'!$A$4:$A$5221)+ROW()-3)</f>
        <v>8115</v>
      </c>
      <c r="B1864" s="641">
        <v>44917</v>
      </c>
      <c r="C1864" s="638">
        <v>44896</v>
      </c>
      <c r="D1864" s="626" t="s">
        <v>104</v>
      </c>
      <c r="E1864" s="626" t="s">
        <v>191</v>
      </c>
      <c r="F1864" s="639">
        <v>324.82</v>
      </c>
      <c r="G1864" s="626" t="s">
        <v>918</v>
      </c>
      <c r="H1864" s="633" t="s">
        <v>130</v>
      </c>
      <c r="I1864" s="627" t="s">
        <v>9748</v>
      </c>
      <c r="J1864" s="634" t="s">
        <v>5990</v>
      </c>
      <c r="K1864" s="657" t="s">
        <v>1531</v>
      </c>
      <c r="L1864" s="657">
        <v>754215762</v>
      </c>
      <c r="M1864" s="641">
        <v>44917</v>
      </c>
      <c r="N1864" s="630">
        <f t="shared" si="93"/>
        <v>12</v>
      </c>
      <c r="O1864" s="630">
        <f t="shared" si="94"/>
        <v>12</v>
      </c>
      <c r="P1864" s="631" t="str">
        <f t="shared" si="95"/>
        <v>Gastos_com_Pessoal</v>
      </c>
    </row>
    <row r="1865" spans="1:16" ht="36" hidden="1" x14ac:dyDescent="0.2">
      <c r="A1865" s="622">
        <f>IF(B1865="","",COUNT('Diário 3º PA'!$A$4:$A$4242)+COUNT('Diário 4º PA'!$A$4:$A$2224)+COUNT('Diário 5º PA'!$A$4:$A$5221)+ROW()-3)</f>
        <v>8116</v>
      </c>
      <c r="B1865" s="641">
        <v>44917</v>
      </c>
      <c r="C1865" s="638">
        <v>44896</v>
      </c>
      <c r="D1865" s="626" t="s">
        <v>104</v>
      </c>
      <c r="E1865" s="626" t="s">
        <v>193</v>
      </c>
      <c r="F1865" s="639">
        <v>4134.84</v>
      </c>
      <c r="G1865" s="626" t="s">
        <v>919</v>
      </c>
      <c r="H1865" s="633" t="s">
        <v>130</v>
      </c>
      <c r="I1865" s="627" t="s">
        <v>9748</v>
      </c>
      <c r="J1865" s="634" t="s">
        <v>5990</v>
      </c>
      <c r="K1865" s="657" t="s">
        <v>1531</v>
      </c>
      <c r="L1865" s="657">
        <v>754215762</v>
      </c>
      <c r="M1865" s="641">
        <v>44917</v>
      </c>
      <c r="N1865" s="630">
        <f t="shared" si="93"/>
        <v>12</v>
      </c>
      <c r="O1865" s="630">
        <f t="shared" si="94"/>
        <v>12</v>
      </c>
      <c r="P1865" s="631" t="str">
        <f t="shared" si="95"/>
        <v>Gastos_com_Pessoal</v>
      </c>
    </row>
    <row r="1866" spans="1:16" ht="24" hidden="1" x14ac:dyDescent="0.2">
      <c r="A1866" s="622">
        <f>IF(B1866="","",COUNT('Diário 3º PA'!$A$4:$A$4242)+COUNT('Diário 4º PA'!$A$4:$A$2224)+COUNT('Diário 5º PA'!$A$4:$A$5221)+ROW()-3)</f>
        <v>8117</v>
      </c>
      <c r="B1866" s="641">
        <v>44917</v>
      </c>
      <c r="C1866" s="638">
        <v>44896</v>
      </c>
      <c r="D1866" s="626" t="s">
        <v>104</v>
      </c>
      <c r="E1866" s="626" t="s">
        <v>8186</v>
      </c>
      <c r="F1866" s="639">
        <v>829.24</v>
      </c>
      <c r="G1866" s="633" t="s">
        <v>8187</v>
      </c>
      <c r="H1866" s="633" t="s">
        <v>130</v>
      </c>
      <c r="I1866" s="627" t="s">
        <v>9748</v>
      </c>
      <c r="J1866" s="628" t="s">
        <v>1016</v>
      </c>
      <c r="K1866" s="657" t="s">
        <v>1017</v>
      </c>
      <c r="L1866" s="657" t="s">
        <v>9749</v>
      </c>
      <c r="M1866" s="641">
        <v>44917</v>
      </c>
      <c r="N1866" s="630">
        <f t="shared" si="93"/>
        <v>12</v>
      </c>
      <c r="O1866" s="630">
        <f t="shared" si="94"/>
        <v>12</v>
      </c>
      <c r="P1866" s="631" t="str">
        <f t="shared" si="95"/>
        <v>Gastos_com_Pessoal</v>
      </c>
    </row>
    <row r="1867" spans="1:16" ht="24" hidden="1" x14ac:dyDescent="0.2">
      <c r="A1867" s="622">
        <f>IF(B1867="","",COUNT('Diário 3º PA'!$A$4:$A$4242)+COUNT('Diário 4º PA'!$A$4:$A$2224)+COUNT('Diário 5º PA'!$A$4:$A$5221)+ROW()-3)</f>
        <v>8118</v>
      </c>
      <c r="B1867" s="641">
        <v>44917</v>
      </c>
      <c r="C1867" s="638">
        <v>44896</v>
      </c>
      <c r="D1867" s="626" t="s">
        <v>104</v>
      </c>
      <c r="E1867" s="626" t="s">
        <v>8186</v>
      </c>
      <c r="F1867" s="639">
        <v>2770.2</v>
      </c>
      <c r="G1867" s="633" t="s">
        <v>8187</v>
      </c>
      <c r="H1867" s="633" t="s">
        <v>131</v>
      </c>
      <c r="I1867" s="627" t="s">
        <v>9747</v>
      </c>
      <c r="J1867" s="628" t="s">
        <v>1016</v>
      </c>
      <c r="K1867" s="657" t="s">
        <v>1017</v>
      </c>
      <c r="L1867" s="657" t="s">
        <v>9750</v>
      </c>
      <c r="M1867" s="641">
        <v>44917</v>
      </c>
      <c r="N1867" s="630">
        <f t="shared" si="93"/>
        <v>12</v>
      </c>
      <c r="O1867" s="630">
        <f t="shared" si="94"/>
        <v>12</v>
      </c>
      <c r="P1867" s="631" t="str">
        <f t="shared" si="95"/>
        <v>Gastos_com_Pessoal</v>
      </c>
    </row>
    <row r="1868" spans="1:16" ht="24" hidden="1" x14ac:dyDescent="0.2">
      <c r="A1868" s="622">
        <f>IF(B1868="","",COUNT('Diário 3º PA'!$A$4:$A$4242)+COUNT('Diário 4º PA'!$A$4:$A$2224)+COUNT('Diário 5º PA'!$A$4:$A$5221)+ROW()-3)</f>
        <v>8119</v>
      </c>
      <c r="B1868" s="641">
        <v>44917</v>
      </c>
      <c r="C1868" s="638">
        <v>44896</v>
      </c>
      <c r="D1868" s="626" t="s">
        <v>104</v>
      </c>
      <c r="E1868" s="626" t="s">
        <v>8186</v>
      </c>
      <c r="F1868" s="639">
        <v>108.5</v>
      </c>
      <c r="G1868" s="633" t="s">
        <v>8187</v>
      </c>
      <c r="H1868" s="633" t="s">
        <v>131</v>
      </c>
      <c r="I1868" s="627" t="s">
        <v>9746</v>
      </c>
      <c r="J1868" s="628" t="s">
        <v>1016</v>
      </c>
      <c r="K1868" s="657" t="s">
        <v>1017</v>
      </c>
      <c r="L1868" s="657" t="s">
        <v>9751</v>
      </c>
      <c r="M1868" s="641">
        <v>44917</v>
      </c>
      <c r="N1868" s="630">
        <f t="shared" si="93"/>
        <v>12</v>
      </c>
      <c r="O1868" s="630">
        <f t="shared" si="94"/>
        <v>12</v>
      </c>
      <c r="P1868" s="631" t="str">
        <f t="shared" si="95"/>
        <v>Gastos_com_Pessoal</v>
      </c>
    </row>
    <row r="1869" spans="1:16" ht="36" hidden="1" x14ac:dyDescent="0.2">
      <c r="A1869" s="622">
        <f>IF(B1869="","",COUNT('Diário 3º PA'!$A$4:$A$4242)+COUNT('Diário 4º PA'!$A$4:$A$2224)+COUNT('Diário 5º PA'!$A$4:$A$5221)+ROW()-3)</f>
        <v>8120</v>
      </c>
      <c r="B1869" s="641">
        <v>44918</v>
      </c>
      <c r="C1869" s="638">
        <v>44896</v>
      </c>
      <c r="D1869" s="626" t="s">
        <v>115</v>
      </c>
      <c r="E1869" s="626" t="s">
        <v>368</v>
      </c>
      <c r="F1869" s="639">
        <v>1319.4</v>
      </c>
      <c r="G1869" s="633" t="s">
        <v>9752</v>
      </c>
      <c r="H1869" s="633" t="s">
        <v>135</v>
      </c>
      <c r="I1869" s="627" t="s">
        <v>9753</v>
      </c>
      <c r="J1869" s="634" t="s">
        <v>1464</v>
      </c>
      <c r="K1869" s="657" t="s">
        <v>428</v>
      </c>
      <c r="L1869" s="657">
        <v>3758</v>
      </c>
      <c r="M1869" s="641">
        <v>44910</v>
      </c>
      <c r="N1869" s="630">
        <f t="shared" si="93"/>
        <v>12</v>
      </c>
      <c r="O1869" s="630">
        <f t="shared" si="94"/>
        <v>12</v>
      </c>
      <c r="P1869" s="631" t="str">
        <f t="shared" si="95"/>
        <v>Gastos_Gerais</v>
      </c>
    </row>
    <row r="1870" spans="1:16" ht="24" hidden="1" x14ac:dyDescent="0.2">
      <c r="A1870" s="622">
        <f>IF(B1870="","",COUNT('Diário 3º PA'!$A$4:$A$4242)+COUNT('Diário 4º PA'!$A$4:$A$2224)+COUNT('Diário 5º PA'!$A$4:$A$5221)+ROW()-3)</f>
        <v>8121</v>
      </c>
      <c r="B1870" s="656">
        <v>44918</v>
      </c>
      <c r="C1870" s="642">
        <v>44896</v>
      </c>
      <c r="D1870" s="633" t="s">
        <v>115</v>
      </c>
      <c r="E1870" s="633" t="s">
        <v>368</v>
      </c>
      <c r="F1870" s="639">
        <v>219.9</v>
      </c>
      <c r="G1870" s="633" t="s">
        <v>9754</v>
      </c>
      <c r="H1870" s="633" t="s">
        <v>135</v>
      </c>
      <c r="I1870" s="633" t="s">
        <v>9753</v>
      </c>
      <c r="J1870" s="634" t="s">
        <v>1464</v>
      </c>
      <c r="K1870" s="657" t="s">
        <v>428</v>
      </c>
      <c r="L1870" s="657">
        <v>3759</v>
      </c>
      <c r="M1870" s="656">
        <v>44910</v>
      </c>
      <c r="N1870" s="630">
        <f t="shared" si="93"/>
        <v>12</v>
      </c>
      <c r="O1870" s="630">
        <f t="shared" si="94"/>
        <v>12</v>
      </c>
      <c r="P1870" s="631" t="str">
        <f t="shared" si="95"/>
        <v>Gastos_Gerais</v>
      </c>
    </row>
    <row r="1871" spans="1:16" ht="24" hidden="1" x14ac:dyDescent="0.2">
      <c r="A1871" s="622">
        <f>IF(B1871="","",COUNT('Diário 3º PA'!$A$4:$A$4242)+COUNT('Diário 4º PA'!$A$4:$A$2224)+COUNT('Diário 5º PA'!$A$4:$A$5221)+ROW()-3)</f>
        <v>8122</v>
      </c>
      <c r="B1871" s="641">
        <v>44918</v>
      </c>
      <c r="C1871" s="638">
        <v>44896</v>
      </c>
      <c r="D1871" s="626" t="s">
        <v>115</v>
      </c>
      <c r="E1871" s="626" t="s">
        <v>318</v>
      </c>
      <c r="F1871" s="639">
        <v>102</v>
      </c>
      <c r="G1871" s="633" t="s">
        <v>9755</v>
      </c>
      <c r="H1871" s="633" t="s">
        <v>139</v>
      </c>
      <c r="I1871" s="627" t="s">
        <v>8211</v>
      </c>
      <c r="J1871" s="629" t="s">
        <v>704</v>
      </c>
      <c r="K1871" s="657" t="s">
        <v>428</v>
      </c>
      <c r="L1871" s="657">
        <v>4671</v>
      </c>
      <c r="M1871" s="641">
        <v>44910</v>
      </c>
      <c r="N1871" s="630">
        <f t="shared" si="93"/>
        <v>12</v>
      </c>
      <c r="O1871" s="630">
        <f t="shared" si="94"/>
        <v>12</v>
      </c>
      <c r="P1871" s="631" t="str">
        <f t="shared" si="95"/>
        <v>Gastos_Gerais</v>
      </c>
    </row>
    <row r="1872" spans="1:16" ht="24" hidden="1" x14ac:dyDescent="0.2">
      <c r="A1872" s="622">
        <f>IF(B1872="","",COUNT('Diário 3º PA'!$A$4:$A$4242)+COUNT('Diário 4º PA'!$A$4:$A$2224)+COUNT('Diário 5º PA'!$A$4:$A$5221)+ROW()-3)</f>
        <v>8123</v>
      </c>
      <c r="B1872" s="641">
        <v>44918</v>
      </c>
      <c r="C1872" s="638">
        <v>44896</v>
      </c>
      <c r="D1872" s="626" t="s">
        <v>115</v>
      </c>
      <c r="E1872" s="626" t="s">
        <v>366</v>
      </c>
      <c r="F1872" s="639">
        <v>1068.69</v>
      </c>
      <c r="G1872" s="633" t="s">
        <v>9756</v>
      </c>
      <c r="H1872" s="633" t="s">
        <v>129</v>
      </c>
      <c r="I1872" s="627" t="s">
        <v>8470</v>
      </c>
      <c r="J1872" s="629" t="s">
        <v>704</v>
      </c>
      <c r="K1872" s="657" t="s">
        <v>428</v>
      </c>
      <c r="L1872" s="657">
        <v>108</v>
      </c>
      <c r="M1872" s="641">
        <v>44917</v>
      </c>
      <c r="N1872" s="630">
        <f t="shared" si="93"/>
        <v>12</v>
      </c>
      <c r="O1872" s="630">
        <f t="shared" si="94"/>
        <v>12</v>
      </c>
      <c r="P1872" s="631" t="str">
        <f t="shared" si="95"/>
        <v>Gastos_Gerais</v>
      </c>
    </row>
    <row r="1873" spans="1:16" ht="24" hidden="1" x14ac:dyDescent="0.2">
      <c r="A1873" s="622">
        <f>IF(B1873="","",COUNT('Diário 3º PA'!$A$4:$A$4242)+COUNT('Diário 4º PA'!$A$4:$A$2224)+COUNT('Diário 5º PA'!$A$4:$A$5221)+ROW()-3)</f>
        <v>8124</v>
      </c>
      <c r="B1873" s="641">
        <v>44918</v>
      </c>
      <c r="C1873" s="638">
        <v>44896</v>
      </c>
      <c r="D1873" s="626" t="s">
        <v>115</v>
      </c>
      <c r="E1873" s="626" t="s">
        <v>318</v>
      </c>
      <c r="F1873" s="639">
        <v>35.1</v>
      </c>
      <c r="G1873" s="633" t="s">
        <v>9757</v>
      </c>
      <c r="H1873" s="633" t="s">
        <v>130</v>
      </c>
      <c r="I1873" s="627" t="s">
        <v>9758</v>
      </c>
      <c r="J1873" s="634" t="s">
        <v>1464</v>
      </c>
      <c r="K1873" s="657" t="s">
        <v>428</v>
      </c>
      <c r="L1873" s="657">
        <v>29544</v>
      </c>
      <c r="M1873" s="641">
        <v>44917</v>
      </c>
      <c r="N1873" s="630">
        <f t="shared" si="93"/>
        <v>12</v>
      </c>
      <c r="O1873" s="630">
        <f t="shared" si="94"/>
        <v>12</v>
      </c>
      <c r="P1873" s="631" t="str">
        <f t="shared" si="95"/>
        <v>Gastos_Gerais</v>
      </c>
    </row>
    <row r="1874" spans="1:16" ht="24" hidden="1" x14ac:dyDescent="0.2">
      <c r="A1874" s="622">
        <f>IF(B1874="","",COUNT('Diário 3º PA'!$A$4:$A$4242)+COUNT('Diário 4º PA'!$A$4:$A$2224)+COUNT('Diário 5º PA'!$A$4:$A$5221)+ROW()-3)</f>
        <v>8125</v>
      </c>
      <c r="B1874" s="641">
        <v>44918</v>
      </c>
      <c r="C1874" s="638">
        <v>44896</v>
      </c>
      <c r="D1874" s="626" t="s">
        <v>115</v>
      </c>
      <c r="E1874" s="626" t="s">
        <v>318</v>
      </c>
      <c r="F1874" s="639">
        <v>232.9</v>
      </c>
      <c r="G1874" s="633" t="s">
        <v>9197</v>
      </c>
      <c r="H1874" s="633" t="s">
        <v>131</v>
      </c>
      <c r="I1874" s="627" t="s">
        <v>9759</v>
      </c>
      <c r="J1874" s="629" t="s">
        <v>704</v>
      </c>
      <c r="K1874" s="657" t="s">
        <v>428</v>
      </c>
      <c r="L1874" s="657">
        <v>10287</v>
      </c>
      <c r="M1874" s="641">
        <v>44911</v>
      </c>
      <c r="N1874" s="630">
        <f t="shared" si="93"/>
        <v>12</v>
      </c>
      <c r="O1874" s="630">
        <f t="shared" si="94"/>
        <v>12</v>
      </c>
      <c r="P1874" s="631" t="str">
        <f t="shared" si="95"/>
        <v>Gastos_Gerais</v>
      </c>
    </row>
    <row r="1875" spans="1:16" hidden="1" x14ac:dyDescent="0.2">
      <c r="A1875" s="622">
        <f>IF(B1875="","",COUNT('Diário 3º PA'!$A$4:$A$4242)+COUNT('Diário 4º PA'!$A$4:$A$2224)+COUNT('Diário 5º PA'!$A$4:$A$5221)+ROW()-3)</f>
        <v>8126</v>
      </c>
      <c r="B1875" s="641">
        <v>44918</v>
      </c>
      <c r="C1875" s="658">
        <v>44896</v>
      </c>
      <c r="D1875" s="633" t="s">
        <v>115</v>
      </c>
      <c r="E1875" s="626" t="s">
        <v>302</v>
      </c>
      <c r="F1875" s="639">
        <v>24909.68</v>
      </c>
      <c r="G1875" s="626" t="s">
        <v>8868</v>
      </c>
      <c r="H1875" s="626" t="s">
        <v>136</v>
      </c>
      <c r="I1875" s="627" t="s">
        <v>810</v>
      </c>
      <c r="J1875" s="629" t="s">
        <v>704</v>
      </c>
      <c r="K1875" s="635" t="s">
        <v>428</v>
      </c>
      <c r="L1875" s="634">
        <v>208</v>
      </c>
      <c r="M1875" s="641">
        <v>44916</v>
      </c>
      <c r="N1875" s="630">
        <f t="shared" si="93"/>
        <v>12</v>
      </c>
      <c r="O1875" s="630">
        <f t="shared" si="94"/>
        <v>12</v>
      </c>
      <c r="P1875" s="631" t="str">
        <f t="shared" si="95"/>
        <v>Gastos_Gerais</v>
      </c>
    </row>
    <row r="1876" spans="1:16" ht="24" hidden="1" x14ac:dyDescent="0.2">
      <c r="A1876" s="622">
        <f>IF(B1876="","",COUNT('Diário 3º PA'!$A$4:$A$4242)+COUNT('Diário 4º PA'!$A$4:$A$2224)+COUNT('Diário 5º PA'!$A$4:$A$5221)+ROW()-3)</f>
        <v>8127</v>
      </c>
      <c r="B1876" s="641">
        <v>44918</v>
      </c>
      <c r="C1876" s="638">
        <v>44896</v>
      </c>
      <c r="D1876" s="626" t="s">
        <v>115</v>
      </c>
      <c r="E1876" s="626" t="s">
        <v>366</v>
      </c>
      <c r="F1876" s="639">
        <v>63.97</v>
      </c>
      <c r="G1876" s="633" t="s">
        <v>4644</v>
      </c>
      <c r="H1876" s="626" t="s">
        <v>136</v>
      </c>
      <c r="I1876" s="627" t="s">
        <v>2396</v>
      </c>
      <c r="J1876" s="629" t="s">
        <v>704</v>
      </c>
      <c r="K1876" s="635" t="s">
        <v>428</v>
      </c>
      <c r="L1876" s="657">
        <v>208539</v>
      </c>
      <c r="M1876" s="641">
        <v>44917</v>
      </c>
      <c r="N1876" s="630">
        <f t="shared" si="93"/>
        <v>12</v>
      </c>
      <c r="O1876" s="630">
        <f t="shared" si="94"/>
        <v>12</v>
      </c>
      <c r="P1876" s="631" t="str">
        <f t="shared" si="95"/>
        <v>Gastos_Gerais</v>
      </c>
    </row>
    <row r="1877" spans="1:16" hidden="1" x14ac:dyDescent="0.2">
      <c r="A1877" s="622">
        <f>IF(B1877="","",COUNT('Diário 3º PA'!$A$4:$A$4242)+COUNT('Diário 4º PA'!$A$4:$A$2224)+COUNT('Diário 5º PA'!$A$4:$A$5221)+ROW()-3)</f>
        <v>8128</v>
      </c>
      <c r="B1877" s="641">
        <v>44918</v>
      </c>
      <c r="C1877" s="658">
        <v>44896</v>
      </c>
      <c r="D1877" s="633" t="s">
        <v>115</v>
      </c>
      <c r="E1877" s="626" t="s">
        <v>302</v>
      </c>
      <c r="F1877" s="639">
        <v>54926.69</v>
      </c>
      <c r="G1877" s="626" t="s">
        <v>6195</v>
      </c>
      <c r="H1877" s="626" t="s">
        <v>135</v>
      </c>
      <c r="I1877" s="627" t="s">
        <v>810</v>
      </c>
      <c r="J1877" s="629" t="s">
        <v>704</v>
      </c>
      <c r="K1877" s="635" t="s">
        <v>428</v>
      </c>
      <c r="L1877" s="634">
        <v>210</v>
      </c>
      <c r="M1877" s="641"/>
      <c r="N1877" s="630">
        <f t="shared" si="93"/>
        <v>12</v>
      </c>
      <c r="O1877" s="630">
        <f t="shared" si="94"/>
        <v>12</v>
      </c>
      <c r="P1877" s="631" t="str">
        <f t="shared" si="95"/>
        <v>Gastos_Gerais</v>
      </c>
    </row>
    <row r="1878" spans="1:16" hidden="1" x14ac:dyDescent="0.2">
      <c r="A1878" s="622">
        <f>IF(B1878="","",COUNT('Diário 3º PA'!$A$4:$A$4242)+COUNT('Diário 4º PA'!$A$4:$A$2224)+COUNT('Diário 5º PA'!$A$4:$A$5221)+ROW()-3)</f>
        <v>8129</v>
      </c>
      <c r="B1878" s="641">
        <v>44918</v>
      </c>
      <c r="C1878" s="658">
        <v>44896</v>
      </c>
      <c r="D1878" s="633" t="s">
        <v>115</v>
      </c>
      <c r="E1878" s="626" t="s">
        <v>328</v>
      </c>
      <c r="F1878" s="639">
        <v>1500</v>
      </c>
      <c r="G1878" s="627" t="s">
        <v>1138</v>
      </c>
      <c r="H1878" s="626" t="s">
        <v>137</v>
      </c>
      <c r="I1878" s="627" t="s">
        <v>727</v>
      </c>
      <c r="J1878" s="629" t="s">
        <v>704</v>
      </c>
      <c r="K1878" s="635" t="s">
        <v>428</v>
      </c>
      <c r="L1878" s="634">
        <v>2021906</v>
      </c>
      <c r="M1878" s="641">
        <v>44918</v>
      </c>
      <c r="N1878" s="630">
        <f t="shared" si="93"/>
        <v>12</v>
      </c>
      <c r="O1878" s="630">
        <f t="shared" si="94"/>
        <v>12</v>
      </c>
      <c r="P1878" s="631" t="str">
        <f t="shared" si="95"/>
        <v>Gastos_Gerais</v>
      </c>
    </row>
    <row r="1879" spans="1:16" ht="24" hidden="1" x14ac:dyDescent="0.2">
      <c r="A1879" s="622">
        <f>IF(B1879="","",COUNT('Diário 3º PA'!$A$4:$A$4242)+COUNT('Diário 4º PA'!$A$4:$A$2224)+COUNT('Diário 5º PA'!$A$4:$A$5221)+ROW()-3)</f>
        <v>8130</v>
      </c>
      <c r="B1879" s="641">
        <v>44918</v>
      </c>
      <c r="C1879" s="658">
        <v>44896</v>
      </c>
      <c r="D1879" s="633" t="s">
        <v>115</v>
      </c>
      <c r="E1879" s="626" t="s">
        <v>328</v>
      </c>
      <c r="F1879" s="639">
        <v>1500</v>
      </c>
      <c r="G1879" s="627" t="s">
        <v>1010</v>
      </c>
      <c r="H1879" s="626" t="s">
        <v>131</v>
      </c>
      <c r="I1879" s="627" t="s">
        <v>727</v>
      </c>
      <c r="J1879" s="629" t="s">
        <v>704</v>
      </c>
      <c r="K1879" s="635" t="s">
        <v>428</v>
      </c>
      <c r="L1879" s="634">
        <v>2022487</v>
      </c>
      <c r="M1879" s="641">
        <v>44920</v>
      </c>
      <c r="N1879" s="630">
        <f t="shared" si="93"/>
        <v>12</v>
      </c>
      <c r="O1879" s="630">
        <f t="shared" si="94"/>
        <v>12</v>
      </c>
      <c r="P1879" s="631" t="str">
        <f t="shared" si="95"/>
        <v>Gastos_Gerais</v>
      </c>
    </row>
    <row r="1880" spans="1:16" ht="24" hidden="1" x14ac:dyDescent="0.2">
      <c r="A1880" s="622">
        <f>IF(B1880="","",COUNT('Diário 3º PA'!$A$4:$A$4242)+COUNT('Diário 4º PA'!$A$4:$A$2224)+COUNT('Diário 5º PA'!$A$4:$A$5221)+ROW()-3)</f>
        <v>8131</v>
      </c>
      <c r="B1880" s="641">
        <v>44918</v>
      </c>
      <c r="C1880" s="658">
        <v>44896</v>
      </c>
      <c r="D1880" s="633" t="s">
        <v>115</v>
      </c>
      <c r="E1880" s="633" t="s">
        <v>298</v>
      </c>
      <c r="F1880" s="639">
        <v>1801.2</v>
      </c>
      <c r="G1880" s="626" t="s">
        <v>5970</v>
      </c>
      <c r="H1880" s="633" t="s">
        <v>130</v>
      </c>
      <c r="I1880" s="633" t="s">
        <v>1360</v>
      </c>
      <c r="J1880" s="629" t="s">
        <v>704</v>
      </c>
      <c r="K1880" s="657" t="s">
        <v>428</v>
      </c>
      <c r="L1880" s="634">
        <v>45916</v>
      </c>
      <c r="M1880" s="641">
        <v>44893</v>
      </c>
      <c r="N1880" s="630">
        <f t="shared" si="93"/>
        <v>12</v>
      </c>
      <c r="O1880" s="630">
        <f t="shared" si="94"/>
        <v>12</v>
      </c>
      <c r="P1880" s="631" t="str">
        <f t="shared" si="95"/>
        <v>Gastos_Gerais</v>
      </c>
    </row>
    <row r="1881" spans="1:16" ht="24" hidden="1" x14ac:dyDescent="0.2">
      <c r="A1881" s="622">
        <f>IF(B1881="","",COUNT('Diário 3º PA'!$A$4:$A$4242)+COUNT('Diário 4º PA'!$A$4:$A$2224)+COUNT('Diário 5º PA'!$A$4:$A$5221)+ROW()-3)</f>
        <v>8132</v>
      </c>
      <c r="B1881" s="641">
        <v>44918</v>
      </c>
      <c r="C1881" s="658">
        <v>44896</v>
      </c>
      <c r="D1881" s="633" t="s">
        <v>115</v>
      </c>
      <c r="E1881" s="633" t="s">
        <v>342</v>
      </c>
      <c r="F1881" s="639">
        <v>60</v>
      </c>
      <c r="G1881" s="633" t="s">
        <v>9462</v>
      </c>
      <c r="H1881" s="633" t="s">
        <v>139</v>
      </c>
      <c r="I1881" s="648" t="s">
        <v>8313</v>
      </c>
      <c r="J1881" s="634" t="s">
        <v>5990</v>
      </c>
      <c r="K1881" s="657" t="s">
        <v>1531</v>
      </c>
      <c r="L1881" s="657">
        <v>754386246</v>
      </c>
      <c r="M1881" s="641">
        <v>44918</v>
      </c>
      <c r="N1881" s="630">
        <f t="shared" si="93"/>
        <v>12</v>
      </c>
      <c r="O1881" s="630">
        <f t="shared" si="94"/>
        <v>12</v>
      </c>
      <c r="P1881" s="631" t="str">
        <f t="shared" si="95"/>
        <v>Gastos_Gerais</v>
      </c>
    </row>
    <row r="1882" spans="1:16" ht="24" hidden="1" x14ac:dyDescent="0.2">
      <c r="A1882" s="622">
        <f>IF(B1882="","",COUNT('Diário 3º PA'!$A$4:$A$4242)+COUNT('Diário 4º PA'!$A$4:$A$2224)+COUNT('Diário 5º PA'!$A$4:$A$5221)+ROW()-3)</f>
        <v>8133</v>
      </c>
      <c r="B1882" s="641">
        <v>44918</v>
      </c>
      <c r="C1882" s="658">
        <v>44896</v>
      </c>
      <c r="D1882" s="633" t="s">
        <v>115</v>
      </c>
      <c r="E1882" s="633" t="s">
        <v>342</v>
      </c>
      <c r="F1882" s="639">
        <v>60</v>
      </c>
      <c r="G1882" s="633" t="s">
        <v>9712</v>
      </c>
      <c r="H1882" s="633" t="s">
        <v>139</v>
      </c>
      <c r="I1882" s="627" t="s">
        <v>1854</v>
      </c>
      <c r="J1882" s="634" t="s">
        <v>5990</v>
      </c>
      <c r="K1882" s="657" t="s">
        <v>1531</v>
      </c>
      <c r="L1882" s="657">
        <v>754386246</v>
      </c>
      <c r="M1882" s="641">
        <v>44918</v>
      </c>
      <c r="N1882" s="630">
        <f t="shared" si="93"/>
        <v>12</v>
      </c>
      <c r="O1882" s="630">
        <f t="shared" si="94"/>
        <v>12</v>
      </c>
      <c r="P1882" s="631" t="str">
        <f t="shared" si="95"/>
        <v>Gastos_Gerais</v>
      </c>
    </row>
    <row r="1883" spans="1:16" ht="24" hidden="1" x14ac:dyDescent="0.2">
      <c r="A1883" s="622">
        <f>IF(B1883="","",COUNT('Diário 3º PA'!$A$4:$A$4242)+COUNT('Diário 4º PA'!$A$4:$A$2224)+COUNT('Diário 5º PA'!$A$4:$A$5221)+ROW()-3)</f>
        <v>8134</v>
      </c>
      <c r="B1883" s="641">
        <v>44918</v>
      </c>
      <c r="C1883" s="658">
        <v>44896</v>
      </c>
      <c r="D1883" s="633" t="s">
        <v>115</v>
      </c>
      <c r="E1883" s="633" t="s">
        <v>342</v>
      </c>
      <c r="F1883" s="639">
        <v>60</v>
      </c>
      <c r="G1883" s="633" t="s">
        <v>9760</v>
      </c>
      <c r="H1883" s="633" t="s">
        <v>139</v>
      </c>
      <c r="I1883" s="627" t="s">
        <v>2547</v>
      </c>
      <c r="J1883" s="634" t="s">
        <v>5990</v>
      </c>
      <c r="K1883" s="657" t="s">
        <v>1531</v>
      </c>
      <c r="L1883" s="657">
        <v>754386246</v>
      </c>
      <c r="M1883" s="641">
        <v>44918</v>
      </c>
      <c r="N1883" s="630">
        <f t="shared" si="93"/>
        <v>12</v>
      </c>
      <c r="O1883" s="630">
        <f t="shared" si="94"/>
        <v>12</v>
      </c>
      <c r="P1883" s="631" t="str">
        <f t="shared" si="95"/>
        <v>Gastos_Gerais</v>
      </c>
    </row>
    <row r="1884" spans="1:16" ht="24" hidden="1" x14ac:dyDescent="0.2">
      <c r="A1884" s="622">
        <f>IF(B1884="","",COUNT('Diário 3º PA'!$A$4:$A$4242)+COUNT('Diário 4º PA'!$A$4:$A$2224)+COUNT('Diário 5º PA'!$A$4:$A$5221)+ROW()-3)</f>
        <v>8135</v>
      </c>
      <c r="B1884" s="641">
        <v>44918</v>
      </c>
      <c r="C1884" s="638">
        <v>44896</v>
      </c>
      <c r="D1884" s="626" t="s">
        <v>104</v>
      </c>
      <c r="E1884" s="626" t="s">
        <v>191</v>
      </c>
      <c r="F1884" s="639">
        <v>902.31</v>
      </c>
      <c r="G1884" s="627" t="s">
        <v>9761</v>
      </c>
      <c r="H1884" s="626" t="s">
        <v>137</v>
      </c>
      <c r="I1884" s="627" t="s">
        <v>9174</v>
      </c>
      <c r="J1884" s="634" t="s">
        <v>5990</v>
      </c>
      <c r="K1884" s="632" t="s">
        <v>1531</v>
      </c>
      <c r="L1884" s="657">
        <v>953783338</v>
      </c>
      <c r="M1884" s="641">
        <v>44918</v>
      </c>
      <c r="N1884" s="630">
        <f t="shared" si="93"/>
        <v>12</v>
      </c>
      <c r="O1884" s="630">
        <f t="shared" si="94"/>
        <v>12</v>
      </c>
      <c r="P1884" s="631" t="str">
        <f t="shared" si="95"/>
        <v>Gastos_com_Pessoal</v>
      </c>
    </row>
    <row r="1885" spans="1:16" ht="24" hidden="1" x14ac:dyDescent="0.2">
      <c r="A1885" s="622">
        <f>IF(B1885="","",COUNT('Diário 3º PA'!$A$4:$A$4242)+COUNT('Diário 4º PA'!$A$4:$A$2224)+COUNT('Diário 5º PA'!$A$4:$A$5221)+ROW()-3)</f>
        <v>8136</v>
      </c>
      <c r="B1885" s="641">
        <v>44918</v>
      </c>
      <c r="C1885" s="638">
        <v>44896</v>
      </c>
      <c r="D1885" s="626" t="s">
        <v>104</v>
      </c>
      <c r="E1885" s="626" t="s">
        <v>189</v>
      </c>
      <c r="F1885" s="639">
        <v>2229.5500000000002</v>
      </c>
      <c r="G1885" s="627" t="s">
        <v>9762</v>
      </c>
      <c r="H1885" s="626" t="s">
        <v>137</v>
      </c>
      <c r="I1885" s="627" t="s">
        <v>9174</v>
      </c>
      <c r="J1885" s="634" t="s">
        <v>5990</v>
      </c>
      <c r="K1885" s="632" t="s">
        <v>1531</v>
      </c>
      <c r="L1885" s="657">
        <v>953783338</v>
      </c>
      <c r="M1885" s="641">
        <v>44918</v>
      </c>
      <c r="N1885" s="630">
        <f t="shared" si="93"/>
        <v>12</v>
      </c>
      <c r="O1885" s="630">
        <f t="shared" si="94"/>
        <v>12</v>
      </c>
      <c r="P1885" s="631" t="str">
        <f t="shared" si="95"/>
        <v>Gastos_com_Pessoal</v>
      </c>
    </row>
    <row r="1886" spans="1:16" ht="24" hidden="1" x14ac:dyDescent="0.2">
      <c r="A1886" s="622">
        <f>IF(B1886="","",COUNT('Diário 3º PA'!$A$4:$A$4242)+COUNT('Diário 4º PA'!$A$4:$A$2224)+COUNT('Diário 5º PA'!$A$4:$A$5221)+ROW()-3)</f>
        <v>8137</v>
      </c>
      <c r="B1886" s="641">
        <v>44918</v>
      </c>
      <c r="C1886" s="638">
        <v>44896</v>
      </c>
      <c r="D1886" s="626" t="s">
        <v>104</v>
      </c>
      <c r="E1886" s="626" t="s">
        <v>191</v>
      </c>
      <c r="F1886" s="639">
        <v>849.44</v>
      </c>
      <c r="G1886" s="627" t="s">
        <v>9763</v>
      </c>
      <c r="H1886" s="633" t="s">
        <v>133</v>
      </c>
      <c r="I1886" s="627" t="s">
        <v>9764</v>
      </c>
      <c r="J1886" s="634" t="s">
        <v>5990</v>
      </c>
      <c r="K1886" s="632" t="s">
        <v>1531</v>
      </c>
      <c r="L1886" s="657">
        <v>953783338</v>
      </c>
      <c r="M1886" s="641">
        <v>44918</v>
      </c>
      <c r="N1886" s="630">
        <f t="shared" si="93"/>
        <v>12</v>
      </c>
      <c r="O1886" s="630">
        <f t="shared" si="94"/>
        <v>12</v>
      </c>
      <c r="P1886" s="631" t="str">
        <f t="shared" si="95"/>
        <v>Gastos_com_Pessoal</v>
      </c>
    </row>
    <row r="1887" spans="1:16" ht="24" hidden="1" x14ac:dyDescent="0.2">
      <c r="A1887" s="622">
        <f>IF(B1887="","",COUNT('Diário 3º PA'!$A$4:$A$4242)+COUNT('Diário 4º PA'!$A$4:$A$2224)+COUNT('Diário 5º PA'!$A$4:$A$5221)+ROW()-3)</f>
        <v>8138</v>
      </c>
      <c r="B1887" s="641">
        <v>44918</v>
      </c>
      <c r="C1887" s="638">
        <v>44896</v>
      </c>
      <c r="D1887" s="626" t="s">
        <v>104</v>
      </c>
      <c r="E1887" s="626" t="s">
        <v>189</v>
      </c>
      <c r="F1887" s="639">
        <v>2450.23</v>
      </c>
      <c r="G1887" s="627" t="s">
        <v>9765</v>
      </c>
      <c r="H1887" s="633" t="s">
        <v>133</v>
      </c>
      <c r="I1887" s="627" t="s">
        <v>9764</v>
      </c>
      <c r="J1887" s="634" t="s">
        <v>5990</v>
      </c>
      <c r="K1887" s="632" t="s">
        <v>1531</v>
      </c>
      <c r="L1887" s="657">
        <v>953783338</v>
      </c>
      <c r="M1887" s="641">
        <v>44918</v>
      </c>
      <c r="N1887" s="630">
        <f t="shared" si="93"/>
        <v>12</v>
      </c>
      <c r="O1887" s="630">
        <f t="shared" si="94"/>
        <v>12</v>
      </c>
      <c r="P1887" s="631" t="str">
        <f t="shared" si="95"/>
        <v>Gastos_com_Pessoal</v>
      </c>
    </row>
    <row r="1888" spans="1:16" ht="24" hidden="1" x14ac:dyDescent="0.2">
      <c r="A1888" s="622">
        <f>IF(B1888="","",COUNT('Diário 3º PA'!$A$4:$A$4242)+COUNT('Diário 4º PA'!$A$4:$A$2224)+COUNT('Diário 5º PA'!$A$4:$A$5221)+ROW()-3)</f>
        <v>8139</v>
      </c>
      <c r="B1888" s="641">
        <v>44918</v>
      </c>
      <c r="C1888" s="638">
        <v>44896</v>
      </c>
      <c r="D1888" s="626" t="s">
        <v>104</v>
      </c>
      <c r="E1888" s="626" t="s">
        <v>191</v>
      </c>
      <c r="F1888" s="639">
        <v>847.65</v>
      </c>
      <c r="G1888" s="627" t="s">
        <v>9766</v>
      </c>
      <c r="H1888" s="633" t="s">
        <v>138</v>
      </c>
      <c r="I1888" s="627" t="s">
        <v>6909</v>
      </c>
      <c r="J1888" s="634" t="s">
        <v>5990</v>
      </c>
      <c r="K1888" s="632" t="s">
        <v>1531</v>
      </c>
      <c r="L1888" s="657">
        <v>953783338</v>
      </c>
      <c r="M1888" s="641">
        <v>44918</v>
      </c>
      <c r="N1888" s="630">
        <f t="shared" si="93"/>
        <v>12</v>
      </c>
      <c r="O1888" s="630">
        <f t="shared" si="94"/>
        <v>12</v>
      </c>
      <c r="P1888" s="631" t="str">
        <f t="shared" si="95"/>
        <v>Gastos_com_Pessoal</v>
      </c>
    </row>
    <row r="1889" spans="1:16" ht="24" hidden="1" x14ac:dyDescent="0.2">
      <c r="A1889" s="622">
        <f>IF(B1889="","",COUNT('Diário 3º PA'!$A$4:$A$4242)+COUNT('Diário 4º PA'!$A$4:$A$2224)+COUNT('Diário 5º PA'!$A$4:$A$5221)+ROW()-3)</f>
        <v>8140</v>
      </c>
      <c r="B1889" s="641">
        <v>44918</v>
      </c>
      <c r="C1889" s="638">
        <v>44896</v>
      </c>
      <c r="D1889" s="626" t="s">
        <v>104</v>
      </c>
      <c r="E1889" s="626" t="s">
        <v>189</v>
      </c>
      <c r="F1889" s="639">
        <v>2389.0500000000002</v>
      </c>
      <c r="G1889" s="627" t="s">
        <v>9767</v>
      </c>
      <c r="H1889" s="633" t="s">
        <v>138</v>
      </c>
      <c r="I1889" s="627" t="s">
        <v>6909</v>
      </c>
      <c r="J1889" s="634" t="s">
        <v>5990</v>
      </c>
      <c r="K1889" s="632" t="s">
        <v>1531</v>
      </c>
      <c r="L1889" s="657">
        <v>953783338</v>
      </c>
      <c r="M1889" s="641">
        <v>44918</v>
      </c>
      <c r="N1889" s="630">
        <f t="shared" si="93"/>
        <v>12</v>
      </c>
      <c r="O1889" s="630">
        <f t="shared" si="94"/>
        <v>12</v>
      </c>
      <c r="P1889" s="631" t="str">
        <f t="shared" si="95"/>
        <v>Gastos_com_Pessoal</v>
      </c>
    </row>
    <row r="1890" spans="1:16" ht="24" hidden="1" x14ac:dyDescent="0.2">
      <c r="A1890" s="622">
        <f>IF(B1890="","",COUNT('Diário 3º PA'!$A$4:$A$4242)+COUNT('Diário 4º PA'!$A$4:$A$2224)+COUNT('Diário 5º PA'!$A$4:$A$5221)+ROW()-3)</f>
        <v>8141</v>
      </c>
      <c r="B1890" s="641">
        <v>44918</v>
      </c>
      <c r="C1890" s="638">
        <v>44896</v>
      </c>
      <c r="D1890" s="626" t="s">
        <v>104</v>
      </c>
      <c r="E1890" s="626" t="s">
        <v>191</v>
      </c>
      <c r="F1890" s="639">
        <v>575.03</v>
      </c>
      <c r="G1890" s="627" t="s">
        <v>9768</v>
      </c>
      <c r="H1890" s="633" t="s">
        <v>128</v>
      </c>
      <c r="I1890" s="627" t="s">
        <v>844</v>
      </c>
      <c r="J1890" s="634" t="s">
        <v>5990</v>
      </c>
      <c r="K1890" s="632" t="s">
        <v>1531</v>
      </c>
      <c r="L1890" s="657">
        <v>953783338</v>
      </c>
      <c r="M1890" s="641">
        <v>44918</v>
      </c>
      <c r="N1890" s="630">
        <f t="shared" si="93"/>
        <v>12</v>
      </c>
      <c r="O1890" s="630">
        <f t="shared" si="94"/>
        <v>12</v>
      </c>
      <c r="P1890" s="631" t="str">
        <f t="shared" si="95"/>
        <v>Gastos_com_Pessoal</v>
      </c>
    </row>
    <row r="1891" spans="1:16" ht="24" hidden="1" x14ac:dyDescent="0.2">
      <c r="A1891" s="622">
        <f>IF(B1891="","",COUNT('Diário 3º PA'!$A$4:$A$4242)+COUNT('Diário 4º PA'!$A$4:$A$2224)+COUNT('Diário 5º PA'!$A$4:$A$5221)+ROW()-3)</f>
        <v>8142</v>
      </c>
      <c r="B1891" s="641">
        <v>44918</v>
      </c>
      <c r="C1891" s="638">
        <v>44896</v>
      </c>
      <c r="D1891" s="626" t="s">
        <v>104</v>
      </c>
      <c r="E1891" s="626" t="s">
        <v>189</v>
      </c>
      <c r="F1891" s="639">
        <v>1695.29</v>
      </c>
      <c r="G1891" s="627" t="s">
        <v>9769</v>
      </c>
      <c r="H1891" s="633" t="s">
        <v>128</v>
      </c>
      <c r="I1891" s="627" t="s">
        <v>844</v>
      </c>
      <c r="J1891" s="634" t="s">
        <v>5990</v>
      </c>
      <c r="K1891" s="632" t="s">
        <v>1531</v>
      </c>
      <c r="L1891" s="657">
        <v>953783338</v>
      </c>
      <c r="M1891" s="641">
        <v>44918</v>
      </c>
      <c r="N1891" s="630">
        <f t="shared" si="93"/>
        <v>12</v>
      </c>
      <c r="O1891" s="630">
        <f t="shared" si="94"/>
        <v>12</v>
      </c>
      <c r="P1891" s="631" t="str">
        <f t="shared" si="95"/>
        <v>Gastos_com_Pessoal</v>
      </c>
    </row>
    <row r="1892" spans="1:16" ht="24" hidden="1" x14ac:dyDescent="0.2">
      <c r="A1892" s="622">
        <f>IF(B1892="","",COUNT('Diário 3º PA'!$A$4:$A$4242)+COUNT('Diário 4º PA'!$A$4:$A$2224)+COUNT('Diário 5º PA'!$A$4:$A$5221)+ROW()-3)</f>
        <v>8143</v>
      </c>
      <c r="B1892" s="641">
        <v>44921</v>
      </c>
      <c r="C1892" s="642">
        <v>44927</v>
      </c>
      <c r="D1892" s="626" t="s">
        <v>104</v>
      </c>
      <c r="E1892" s="626" t="s">
        <v>204</v>
      </c>
      <c r="F1892" s="639">
        <v>2170.4</v>
      </c>
      <c r="G1892" s="633" t="s">
        <v>9770</v>
      </c>
      <c r="H1892" s="633" t="s">
        <v>129</v>
      </c>
      <c r="I1892" s="633" t="s">
        <v>4649</v>
      </c>
      <c r="J1892" s="629" t="s">
        <v>704</v>
      </c>
      <c r="K1892" s="635" t="s">
        <v>774</v>
      </c>
      <c r="L1892" s="657">
        <v>67353</v>
      </c>
      <c r="M1892" s="641">
        <v>44918</v>
      </c>
      <c r="N1892" s="630">
        <f t="shared" si="93"/>
        <v>12</v>
      </c>
      <c r="O1892" s="630">
        <f t="shared" si="94"/>
        <v>13</v>
      </c>
      <c r="P1892" s="631" t="str">
        <f t="shared" si="95"/>
        <v>Gastos_com_Pessoal</v>
      </c>
    </row>
    <row r="1893" spans="1:16" ht="24" hidden="1" x14ac:dyDescent="0.2">
      <c r="A1893" s="622">
        <f>IF(B1893="","",COUNT('Diário 3º PA'!$A$4:$A$4242)+COUNT('Diário 4º PA'!$A$4:$A$2224)+COUNT('Diário 5º PA'!$A$4:$A$5221)+ROW()-3)</f>
        <v>8144</v>
      </c>
      <c r="B1893" s="641">
        <v>44921</v>
      </c>
      <c r="C1893" s="642">
        <v>44927</v>
      </c>
      <c r="D1893" s="626" t="s">
        <v>104</v>
      </c>
      <c r="E1893" s="626" t="s">
        <v>204</v>
      </c>
      <c r="F1893" s="639">
        <v>2509.6</v>
      </c>
      <c r="G1893" s="633" t="s">
        <v>7099</v>
      </c>
      <c r="H1893" s="633" t="s">
        <v>129</v>
      </c>
      <c r="I1893" s="627" t="s">
        <v>3129</v>
      </c>
      <c r="J1893" s="629" t="s">
        <v>704</v>
      </c>
      <c r="K1893" s="635" t="s">
        <v>428</v>
      </c>
      <c r="L1893" s="657">
        <v>202224345</v>
      </c>
      <c r="M1893" s="641">
        <v>44923</v>
      </c>
      <c r="N1893" s="630">
        <f t="shared" si="93"/>
        <v>12</v>
      </c>
      <c r="O1893" s="630">
        <f t="shared" si="94"/>
        <v>13</v>
      </c>
      <c r="P1893" s="631" t="str">
        <f t="shared" si="95"/>
        <v>Gastos_com_Pessoal</v>
      </c>
    </row>
    <row r="1894" spans="1:16" ht="24" hidden="1" x14ac:dyDescent="0.2">
      <c r="A1894" s="622">
        <f>IF(B1894="","",COUNT('Diário 3º PA'!$A$4:$A$4242)+COUNT('Diário 4º PA'!$A$4:$A$2224)+COUNT('Diário 5º PA'!$A$4:$A$5221)+ROW()-3)</f>
        <v>8145</v>
      </c>
      <c r="B1894" s="641">
        <v>44921</v>
      </c>
      <c r="C1894" s="638">
        <v>44896</v>
      </c>
      <c r="D1894" s="633" t="s">
        <v>115</v>
      </c>
      <c r="E1894" s="633" t="s">
        <v>354</v>
      </c>
      <c r="F1894" s="639">
        <v>980</v>
      </c>
      <c r="G1894" s="633" t="s">
        <v>9771</v>
      </c>
      <c r="H1894" s="633" t="s">
        <v>135</v>
      </c>
      <c r="I1894" s="627" t="s">
        <v>9772</v>
      </c>
      <c r="J1894" s="629" t="s">
        <v>704</v>
      </c>
      <c r="K1894" s="635" t="s">
        <v>428</v>
      </c>
      <c r="L1894" s="657">
        <v>2022193</v>
      </c>
      <c r="M1894" s="641">
        <v>44915</v>
      </c>
      <c r="N1894" s="630">
        <f t="shared" si="93"/>
        <v>12</v>
      </c>
      <c r="O1894" s="630">
        <f t="shared" si="94"/>
        <v>12</v>
      </c>
      <c r="P1894" s="631" t="str">
        <f t="shared" si="95"/>
        <v>Gastos_Gerais</v>
      </c>
    </row>
    <row r="1895" spans="1:16" ht="24" hidden="1" x14ac:dyDescent="0.2">
      <c r="A1895" s="622">
        <f>IF(B1895="","",COUNT('Diário 3º PA'!$A$4:$A$4242)+COUNT('Diário 4º PA'!$A$4:$A$2224)+COUNT('Diário 5º PA'!$A$4:$A$5221)+ROW()-3)</f>
        <v>8146</v>
      </c>
      <c r="B1895" s="641">
        <v>44921</v>
      </c>
      <c r="C1895" s="642">
        <v>44927</v>
      </c>
      <c r="D1895" s="626" t="s">
        <v>104</v>
      </c>
      <c r="E1895" s="626" t="s">
        <v>204</v>
      </c>
      <c r="F1895" s="639">
        <v>339.36</v>
      </c>
      <c r="G1895" s="626" t="s">
        <v>8573</v>
      </c>
      <c r="H1895" s="626" t="s">
        <v>127</v>
      </c>
      <c r="I1895" s="627" t="s">
        <v>1330</v>
      </c>
      <c r="J1895" s="629" t="s">
        <v>704</v>
      </c>
      <c r="K1895" s="635" t="s">
        <v>428</v>
      </c>
      <c r="L1895" s="657">
        <v>146160</v>
      </c>
      <c r="M1895" s="659">
        <v>44922</v>
      </c>
      <c r="N1895" s="630">
        <f t="shared" si="93"/>
        <v>12</v>
      </c>
      <c r="O1895" s="630">
        <f t="shared" si="94"/>
        <v>13</v>
      </c>
      <c r="P1895" s="631" t="str">
        <f t="shared" si="95"/>
        <v>Gastos_com_Pessoal</v>
      </c>
    </row>
    <row r="1896" spans="1:16" ht="36" hidden="1" x14ac:dyDescent="0.2">
      <c r="A1896" s="622">
        <f>IF(B1896="","",COUNT('Diário 3º PA'!$A$4:$A$4242)+COUNT('Diário 4º PA'!$A$4:$A$2224)+COUNT('Diário 5º PA'!$A$4:$A$5221)+ROW()-3)</f>
        <v>8147</v>
      </c>
      <c r="B1896" s="641">
        <v>44921</v>
      </c>
      <c r="C1896" s="638">
        <v>44896</v>
      </c>
      <c r="D1896" s="633" t="s">
        <v>115</v>
      </c>
      <c r="E1896" s="626" t="s">
        <v>318</v>
      </c>
      <c r="F1896" s="639">
        <v>73.11</v>
      </c>
      <c r="G1896" s="633" t="s">
        <v>9773</v>
      </c>
      <c r="H1896" s="633" t="s">
        <v>133</v>
      </c>
      <c r="I1896" s="627" t="s">
        <v>9774</v>
      </c>
      <c r="J1896" s="629" t="s">
        <v>704</v>
      </c>
      <c r="K1896" s="635" t="s">
        <v>428</v>
      </c>
      <c r="L1896" s="657">
        <v>4254</v>
      </c>
      <c r="M1896" s="641">
        <v>44917</v>
      </c>
      <c r="N1896" s="630">
        <f t="shared" si="93"/>
        <v>12</v>
      </c>
      <c r="O1896" s="630">
        <f t="shared" si="94"/>
        <v>12</v>
      </c>
      <c r="P1896" s="631" t="str">
        <f t="shared" si="95"/>
        <v>Gastos_Gerais</v>
      </c>
    </row>
    <row r="1897" spans="1:16" ht="36" hidden="1" x14ac:dyDescent="0.2">
      <c r="A1897" s="622">
        <f>IF(B1897="","",COUNT('Diário 3º PA'!$A$4:$A$4242)+COUNT('Diário 4º PA'!$A$4:$A$2224)+COUNT('Diário 5º PA'!$A$4:$A$5221)+ROW()-3)</f>
        <v>8148</v>
      </c>
      <c r="B1897" s="641">
        <v>44921</v>
      </c>
      <c r="C1897" s="638">
        <v>44896</v>
      </c>
      <c r="D1897" s="633" t="s">
        <v>115</v>
      </c>
      <c r="E1897" s="626" t="s">
        <v>318</v>
      </c>
      <c r="F1897" s="639">
        <v>768.5</v>
      </c>
      <c r="G1897" s="633" t="s">
        <v>9775</v>
      </c>
      <c r="H1897" s="627" t="s">
        <v>135</v>
      </c>
      <c r="I1897" s="627" t="s">
        <v>6001</v>
      </c>
      <c r="J1897" s="634" t="s">
        <v>1464</v>
      </c>
      <c r="K1897" s="635" t="s">
        <v>428</v>
      </c>
      <c r="L1897" s="634">
        <v>663</v>
      </c>
      <c r="M1897" s="641">
        <v>44918</v>
      </c>
      <c r="N1897" s="630">
        <f t="shared" si="93"/>
        <v>12</v>
      </c>
      <c r="O1897" s="630">
        <f t="shared" si="94"/>
        <v>12</v>
      </c>
      <c r="P1897" s="631" t="str">
        <f t="shared" si="95"/>
        <v>Gastos_Gerais</v>
      </c>
    </row>
    <row r="1898" spans="1:16" ht="24" hidden="1" x14ac:dyDescent="0.2">
      <c r="A1898" s="622">
        <f>IF(B1898="","",COUNT('Diário 3º PA'!$A$4:$A$4242)+COUNT('Diário 4º PA'!$A$4:$A$2224)+COUNT('Diário 5º PA'!$A$4:$A$5221)+ROW()-3)</f>
        <v>8149</v>
      </c>
      <c r="B1898" s="641">
        <v>44921</v>
      </c>
      <c r="C1898" s="638">
        <v>44896</v>
      </c>
      <c r="D1898" s="633" t="s">
        <v>115</v>
      </c>
      <c r="E1898" s="626" t="s">
        <v>318</v>
      </c>
      <c r="F1898" s="639">
        <v>768.5</v>
      </c>
      <c r="G1898" s="633" t="s">
        <v>9776</v>
      </c>
      <c r="H1898" s="627" t="s">
        <v>135</v>
      </c>
      <c r="I1898" s="627" t="s">
        <v>6001</v>
      </c>
      <c r="J1898" s="634" t="s">
        <v>1464</v>
      </c>
      <c r="K1898" s="635" t="s">
        <v>428</v>
      </c>
      <c r="L1898" s="634">
        <v>662</v>
      </c>
      <c r="M1898" s="641">
        <v>44918</v>
      </c>
      <c r="N1898" s="630">
        <f t="shared" si="93"/>
        <v>12</v>
      </c>
      <c r="O1898" s="630">
        <f t="shared" si="94"/>
        <v>12</v>
      </c>
      <c r="P1898" s="631" t="str">
        <f t="shared" si="95"/>
        <v>Gastos_Gerais</v>
      </c>
    </row>
    <row r="1899" spans="1:16" ht="24" hidden="1" x14ac:dyDescent="0.2">
      <c r="A1899" s="622">
        <f>IF(B1899="","",COUNT('Diário 3º PA'!$A$4:$A$4242)+COUNT('Diário 4º PA'!$A$4:$A$2224)+COUNT('Diário 5º PA'!$A$4:$A$5221)+ROW()-3)</f>
        <v>8150</v>
      </c>
      <c r="B1899" s="641">
        <v>44921</v>
      </c>
      <c r="C1899" s="638">
        <v>44896</v>
      </c>
      <c r="D1899" s="633" t="s">
        <v>115</v>
      </c>
      <c r="E1899" s="626" t="s">
        <v>318</v>
      </c>
      <c r="F1899" s="639">
        <v>692</v>
      </c>
      <c r="G1899" s="633" t="s">
        <v>9777</v>
      </c>
      <c r="H1899" s="627" t="s">
        <v>136</v>
      </c>
      <c r="I1899" s="627" t="s">
        <v>6001</v>
      </c>
      <c r="J1899" s="634" t="s">
        <v>1464</v>
      </c>
      <c r="K1899" s="635" t="s">
        <v>428</v>
      </c>
      <c r="L1899" s="634">
        <v>661</v>
      </c>
      <c r="M1899" s="641">
        <v>44918</v>
      </c>
      <c r="N1899" s="630">
        <f t="shared" si="93"/>
        <v>12</v>
      </c>
      <c r="O1899" s="630">
        <f t="shared" si="94"/>
        <v>12</v>
      </c>
      <c r="P1899" s="631" t="str">
        <f t="shared" si="95"/>
        <v>Gastos_Gerais</v>
      </c>
    </row>
    <row r="1900" spans="1:16" ht="24" hidden="1" x14ac:dyDescent="0.2">
      <c r="A1900" s="622">
        <f>IF(B1900="","",COUNT('Diário 3º PA'!$A$4:$A$4242)+COUNT('Diário 4º PA'!$A$4:$A$2224)+COUNT('Diário 5º PA'!$A$4:$A$5221)+ROW()-3)</f>
        <v>8151</v>
      </c>
      <c r="B1900" s="641">
        <v>44921</v>
      </c>
      <c r="C1900" s="638">
        <v>44896</v>
      </c>
      <c r="D1900" s="633" t="s">
        <v>115</v>
      </c>
      <c r="E1900" s="626" t="s">
        <v>302</v>
      </c>
      <c r="F1900" s="639">
        <v>915.5</v>
      </c>
      <c r="G1900" s="633" t="s">
        <v>8601</v>
      </c>
      <c r="H1900" s="627" t="s">
        <v>128</v>
      </c>
      <c r="I1900" s="627" t="s">
        <v>6001</v>
      </c>
      <c r="J1900" s="634" t="s">
        <v>1464</v>
      </c>
      <c r="K1900" s="635" t="s">
        <v>428</v>
      </c>
      <c r="L1900" s="634">
        <v>665</v>
      </c>
      <c r="M1900" s="641">
        <v>44918</v>
      </c>
      <c r="N1900" s="630">
        <f t="shared" si="93"/>
        <v>12</v>
      </c>
      <c r="O1900" s="630">
        <f t="shared" si="94"/>
        <v>12</v>
      </c>
      <c r="P1900" s="631" t="str">
        <f t="shared" si="95"/>
        <v>Gastos_Gerais</v>
      </c>
    </row>
    <row r="1901" spans="1:16" ht="24" hidden="1" x14ac:dyDescent="0.2">
      <c r="A1901" s="622">
        <f>IF(B1901="","",COUNT('Diário 3º PA'!$A$4:$A$4242)+COUNT('Diário 4º PA'!$A$4:$A$2224)+COUNT('Diário 5º PA'!$A$4:$A$5221)+ROW()-3)</f>
        <v>8152</v>
      </c>
      <c r="B1901" s="641">
        <v>44921</v>
      </c>
      <c r="C1901" s="638">
        <v>44896</v>
      </c>
      <c r="D1901" s="633" t="s">
        <v>115</v>
      </c>
      <c r="E1901" s="626" t="s">
        <v>318</v>
      </c>
      <c r="F1901" s="639">
        <v>512</v>
      </c>
      <c r="G1901" s="633" t="s">
        <v>9778</v>
      </c>
      <c r="H1901" s="627" t="s">
        <v>136</v>
      </c>
      <c r="I1901" s="627" t="s">
        <v>6001</v>
      </c>
      <c r="J1901" s="634" t="s">
        <v>1464</v>
      </c>
      <c r="K1901" s="635" t="s">
        <v>428</v>
      </c>
      <c r="L1901" s="634">
        <v>669</v>
      </c>
      <c r="M1901" s="641">
        <v>44918</v>
      </c>
      <c r="N1901" s="630">
        <f t="shared" si="93"/>
        <v>12</v>
      </c>
      <c r="O1901" s="630">
        <f t="shared" si="94"/>
        <v>12</v>
      </c>
      <c r="P1901" s="631" t="str">
        <f t="shared" si="95"/>
        <v>Gastos_Gerais</v>
      </c>
    </row>
    <row r="1902" spans="1:16" ht="24" hidden="1" x14ac:dyDescent="0.2">
      <c r="A1902" s="622">
        <f>IF(B1902="","",COUNT('Diário 3º PA'!$A$4:$A$4242)+COUNT('Diário 4º PA'!$A$4:$A$2224)+COUNT('Diário 5º PA'!$A$4:$A$5221)+ROW()-3)</f>
        <v>8153</v>
      </c>
      <c r="B1902" s="641">
        <v>44921</v>
      </c>
      <c r="C1902" s="638">
        <v>44896</v>
      </c>
      <c r="D1902" s="633" t="s">
        <v>115</v>
      </c>
      <c r="E1902" s="626" t="s">
        <v>366</v>
      </c>
      <c r="F1902" s="639">
        <v>20.9</v>
      </c>
      <c r="G1902" s="633" t="s">
        <v>4644</v>
      </c>
      <c r="H1902" s="633" t="s">
        <v>137</v>
      </c>
      <c r="I1902" s="627" t="s">
        <v>8629</v>
      </c>
      <c r="J1902" s="634" t="s">
        <v>1464</v>
      </c>
      <c r="K1902" s="635" t="s">
        <v>428</v>
      </c>
      <c r="L1902" s="657">
        <v>853</v>
      </c>
      <c r="M1902" s="641">
        <v>44921</v>
      </c>
      <c r="N1902" s="630">
        <f t="shared" si="93"/>
        <v>12</v>
      </c>
      <c r="O1902" s="630">
        <f t="shared" si="94"/>
        <v>12</v>
      </c>
      <c r="P1902" s="631" t="str">
        <f t="shared" si="95"/>
        <v>Gastos_Gerais</v>
      </c>
    </row>
    <row r="1903" spans="1:16" hidden="1" x14ac:dyDescent="0.2">
      <c r="A1903" s="622">
        <f>IF(B1903="","",COUNT('Diário 3º PA'!$A$4:$A$4242)+COUNT('Diário 4º PA'!$A$4:$A$2224)+COUNT('Diário 5º PA'!$A$4:$A$5221)+ROW()-3)</f>
        <v>8154</v>
      </c>
      <c r="B1903" s="641">
        <v>44921</v>
      </c>
      <c r="C1903" s="638">
        <v>44896</v>
      </c>
      <c r="D1903" s="633" t="s">
        <v>115</v>
      </c>
      <c r="E1903" s="626" t="s">
        <v>378</v>
      </c>
      <c r="F1903" s="639">
        <v>20</v>
      </c>
      <c r="G1903" s="633" t="s">
        <v>9779</v>
      </c>
      <c r="H1903" s="633" t="s">
        <v>129</v>
      </c>
      <c r="I1903" s="627" t="s">
        <v>9780</v>
      </c>
      <c r="J1903" s="634" t="s">
        <v>1464</v>
      </c>
      <c r="K1903" s="635" t="s">
        <v>428</v>
      </c>
      <c r="L1903" s="657">
        <v>2022116</v>
      </c>
      <c r="M1903" s="641">
        <v>44918</v>
      </c>
      <c r="N1903" s="630">
        <f t="shared" si="93"/>
        <v>12</v>
      </c>
      <c r="O1903" s="630">
        <f t="shared" si="94"/>
        <v>12</v>
      </c>
      <c r="P1903" s="631" t="str">
        <f t="shared" si="95"/>
        <v>Gastos_Gerais</v>
      </c>
    </row>
    <row r="1904" spans="1:16" ht="24" hidden="1" x14ac:dyDescent="0.2">
      <c r="A1904" s="622">
        <f>IF(B1904="","",COUNT('Diário 3º PA'!$A$4:$A$4242)+COUNT('Diário 4º PA'!$A$4:$A$2224)+COUNT('Diário 5º PA'!$A$4:$A$5221)+ROW()-3)</f>
        <v>8155</v>
      </c>
      <c r="B1904" s="641">
        <v>44921</v>
      </c>
      <c r="C1904" s="638">
        <v>44896</v>
      </c>
      <c r="D1904" s="633" t="s">
        <v>115</v>
      </c>
      <c r="E1904" s="626" t="s">
        <v>370</v>
      </c>
      <c r="F1904" s="639">
        <v>132.6</v>
      </c>
      <c r="G1904" s="633" t="s">
        <v>9781</v>
      </c>
      <c r="H1904" s="633" t="s">
        <v>131</v>
      </c>
      <c r="I1904" s="627" t="s">
        <v>1482</v>
      </c>
      <c r="J1904" s="634" t="s">
        <v>1464</v>
      </c>
      <c r="K1904" s="635" t="s">
        <v>428</v>
      </c>
      <c r="L1904" s="657">
        <v>2022892</v>
      </c>
      <c r="M1904" s="641">
        <v>44921</v>
      </c>
      <c r="N1904" s="630">
        <f t="shared" si="93"/>
        <v>12</v>
      </c>
      <c r="O1904" s="630">
        <f t="shared" si="94"/>
        <v>12</v>
      </c>
      <c r="P1904" s="631" t="str">
        <f t="shared" si="95"/>
        <v>Gastos_Gerais</v>
      </c>
    </row>
    <row r="1905" spans="1:16" hidden="1" x14ac:dyDescent="0.2">
      <c r="A1905" s="622">
        <f>IF(B1905="","",COUNT('Diário 3º PA'!$A$4:$A$4242)+COUNT('Diário 4º PA'!$A$4:$A$2224)+COUNT('Diário 5º PA'!$A$4:$A$5221)+ROW()-3)</f>
        <v>8156</v>
      </c>
      <c r="B1905" s="641">
        <v>44921</v>
      </c>
      <c r="C1905" s="638">
        <v>44896</v>
      </c>
      <c r="D1905" s="633" t="s">
        <v>115</v>
      </c>
      <c r="E1905" s="633" t="s">
        <v>364</v>
      </c>
      <c r="F1905" s="639">
        <v>1937.46</v>
      </c>
      <c r="G1905" s="633" t="s">
        <v>1079</v>
      </c>
      <c r="H1905" s="626" t="s">
        <v>133</v>
      </c>
      <c r="I1905" s="633" t="s">
        <v>2627</v>
      </c>
      <c r="J1905" s="629" t="s">
        <v>704</v>
      </c>
      <c r="K1905" s="657" t="s">
        <v>428</v>
      </c>
      <c r="L1905" s="657">
        <v>10087</v>
      </c>
      <c r="M1905" s="659">
        <v>44915</v>
      </c>
      <c r="N1905" s="630">
        <f t="shared" si="93"/>
        <v>12</v>
      </c>
      <c r="O1905" s="630">
        <f t="shared" si="94"/>
        <v>12</v>
      </c>
      <c r="P1905" s="631" t="str">
        <f t="shared" si="95"/>
        <v>Gastos_Gerais</v>
      </c>
    </row>
    <row r="1906" spans="1:16" ht="36" hidden="1" x14ac:dyDescent="0.2">
      <c r="A1906" s="622">
        <f>IF(B1906="","",COUNT('Diário 3º PA'!$A$4:$A$4242)+COUNT('Diário 4º PA'!$A$4:$A$2224)+COUNT('Diário 5º PA'!$A$4:$A$5221)+ROW()-3)</f>
        <v>8157</v>
      </c>
      <c r="B1906" s="641">
        <v>44921</v>
      </c>
      <c r="C1906" s="638">
        <v>44896</v>
      </c>
      <c r="D1906" s="633" t="s">
        <v>115</v>
      </c>
      <c r="E1906" s="626" t="s">
        <v>318</v>
      </c>
      <c r="F1906" s="639">
        <v>253.74</v>
      </c>
      <c r="G1906" s="633" t="s">
        <v>9333</v>
      </c>
      <c r="H1906" s="633" t="s">
        <v>135</v>
      </c>
      <c r="I1906" s="627" t="s">
        <v>9309</v>
      </c>
      <c r="J1906" s="629" t="s">
        <v>704</v>
      </c>
      <c r="K1906" s="657" t="s">
        <v>428</v>
      </c>
      <c r="L1906" s="657">
        <v>104196</v>
      </c>
      <c r="M1906" s="641">
        <v>44907</v>
      </c>
      <c r="N1906" s="630">
        <f t="shared" si="93"/>
        <v>12</v>
      </c>
      <c r="O1906" s="630">
        <f t="shared" si="94"/>
        <v>12</v>
      </c>
      <c r="P1906" s="631" t="str">
        <f t="shared" si="95"/>
        <v>Gastos_Gerais</v>
      </c>
    </row>
    <row r="1907" spans="1:16" ht="24" hidden="1" x14ac:dyDescent="0.2">
      <c r="A1907" s="622">
        <f>IF(B1907="","",COUNT('Diário 3º PA'!$A$4:$A$4242)+COUNT('Diário 4º PA'!$A$4:$A$2224)+COUNT('Diário 5º PA'!$A$4:$A$5221)+ROW()-3)</f>
        <v>8158</v>
      </c>
      <c r="B1907" s="641">
        <v>44921</v>
      </c>
      <c r="C1907" s="638">
        <v>44896</v>
      </c>
      <c r="D1907" s="626" t="s">
        <v>104</v>
      </c>
      <c r="E1907" s="626" t="s">
        <v>187</v>
      </c>
      <c r="F1907" s="639">
        <v>242.61</v>
      </c>
      <c r="G1907" s="626" t="s">
        <v>1019</v>
      </c>
      <c r="H1907" s="633" t="s">
        <v>129</v>
      </c>
      <c r="I1907" s="627" t="s">
        <v>5071</v>
      </c>
      <c r="J1907" s="634" t="s">
        <v>5990</v>
      </c>
      <c r="K1907" s="657" t="s">
        <v>1531</v>
      </c>
      <c r="L1907" s="657">
        <v>754511867</v>
      </c>
      <c r="M1907" s="641">
        <v>44921</v>
      </c>
      <c r="N1907" s="630">
        <f t="shared" si="93"/>
        <v>12</v>
      </c>
      <c r="O1907" s="630">
        <f t="shared" si="94"/>
        <v>12</v>
      </c>
      <c r="P1907" s="631" t="str">
        <f t="shared" si="95"/>
        <v>Gastos_com_Pessoal</v>
      </c>
    </row>
    <row r="1908" spans="1:16" ht="24" hidden="1" x14ac:dyDescent="0.2">
      <c r="A1908" s="622">
        <f>IF(B1908="","",COUNT('Diário 3º PA'!$A$4:$A$4242)+COUNT('Diário 4º PA'!$A$4:$A$2224)+COUNT('Diário 5º PA'!$A$4:$A$5221)+ROW()-3)</f>
        <v>8159</v>
      </c>
      <c r="B1908" s="641">
        <v>44921</v>
      </c>
      <c r="C1908" s="638">
        <v>44896</v>
      </c>
      <c r="D1908" s="626" t="s">
        <v>104</v>
      </c>
      <c r="E1908" s="626" t="s">
        <v>189</v>
      </c>
      <c r="F1908" s="639">
        <v>2910.49</v>
      </c>
      <c r="G1908" s="626" t="s">
        <v>915</v>
      </c>
      <c r="H1908" s="633" t="s">
        <v>129</v>
      </c>
      <c r="I1908" s="627" t="s">
        <v>5071</v>
      </c>
      <c r="J1908" s="634" t="s">
        <v>5990</v>
      </c>
      <c r="K1908" s="657" t="s">
        <v>1531</v>
      </c>
      <c r="L1908" s="657">
        <v>754511867</v>
      </c>
      <c r="M1908" s="641">
        <v>44921</v>
      </c>
      <c r="N1908" s="630">
        <f t="shared" si="93"/>
        <v>12</v>
      </c>
      <c r="O1908" s="630">
        <f t="shared" si="94"/>
        <v>12</v>
      </c>
      <c r="P1908" s="631" t="str">
        <f t="shared" si="95"/>
        <v>Gastos_com_Pessoal</v>
      </c>
    </row>
    <row r="1909" spans="1:16" ht="24" hidden="1" x14ac:dyDescent="0.2">
      <c r="A1909" s="622">
        <f>IF(B1909="","",COUNT('Diário 3º PA'!$A$4:$A$4242)+COUNT('Diário 4º PA'!$A$4:$A$2224)+COUNT('Diário 5º PA'!$A$4:$A$5221)+ROW()-3)</f>
        <v>8160</v>
      </c>
      <c r="B1909" s="641">
        <v>44921</v>
      </c>
      <c r="C1909" s="638">
        <v>44896</v>
      </c>
      <c r="D1909" s="626" t="s">
        <v>104</v>
      </c>
      <c r="E1909" s="626" t="s">
        <v>191</v>
      </c>
      <c r="F1909" s="639">
        <v>970.17</v>
      </c>
      <c r="G1909" s="626" t="s">
        <v>918</v>
      </c>
      <c r="H1909" s="633" t="s">
        <v>129</v>
      </c>
      <c r="I1909" s="627" t="s">
        <v>5071</v>
      </c>
      <c r="J1909" s="634" t="s">
        <v>5990</v>
      </c>
      <c r="K1909" s="657" t="s">
        <v>1531</v>
      </c>
      <c r="L1909" s="657">
        <v>754511867</v>
      </c>
      <c r="M1909" s="641">
        <v>44921</v>
      </c>
      <c r="N1909" s="630">
        <f t="shared" si="93"/>
        <v>12</v>
      </c>
      <c r="O1909" s="630">
        <f t="shared" si="94"/>
        <v>12</v>
      </c>
      <c r="P1909" s="631" t="str">
        <f t="shared" si="95"/>
        <v>Gastos_com_Pessoal</v>
      </c>
    </row>
    <row r="1910" spans="1:16" ht="36" hidden="1" x14ac:dyDescent="0.2">
      <c r="A1910" s="622">
        <f>IF(B1910="","",COUNT('Diário 3º PA'!$A$4:$A$4242)+COUNT('Diário 4º PA'!$A$4:$A$2224)+COUNT('Diário 5º PA'!$A$4:$A$5221)+ROW()-3)</f>
        <v>8161</v>
      </c>
      <c r="B1910" s="641">
        <v>44921</v>
      </c>
      <c r="C1910" s="638">
        <v>44896</v>
      </c>
      <c r="D1910" s="626" t="s">
        <v>104</v>
      </c>
      <c r="E1910" s="626" t="s">
        <v>193</v>
      </c>
      <c r="F1910" s="639">
        <v>4436.4399999999996</v>
      </c>
      <c r="G1910" s="626" t="s">
        <v>919</v>
      </c>
      <c r="H1910" s="633" t="s">
        <v>129</v>
      </c>
      <c r="I1910" s="627" t="s">
        <v>5071</v>
      </c>
      <c r="J1910" s="634" t="s">
        <v>5990</v>
      </c>
      <c r="K1910" s="657" t="s">
        <v>1531</v>
      </c>
      <c r="L1910" s="657">
        <v>754511867</v>
      </c>
      <c r="M1910" s="641">
        <v>44921</v>
      </c>
      <c r="N1910" s="630">
        <f t="shared" si="93"/>
        <v>12</v>
      </c>
      <c r="O1910" s="630">
        <f t="shared" si="94"/>
        <v>12</v>
      </c>
      <c r="P1910" s="631" t="str">
        <f t="shared" si="95"/>
        <v>Gastos_com_Pessoal</v>
      </c>
    </row>
    <row r="1911" spans="1:16" ht="24" hidden="1" x14ac:dyDescent="0.2">
      <c r="A1911" s="622">
        <f>IF(B1911="","",COUNT('Diário 3º PA'!$A$4:$A$4242)+COUNT('Diário 4º PA'!$A$4:$A$2224)+COUNT('Diário 5º PA'!$A$4:$A$5221)+ROW()-3)</f>
        <v>8162</v>
      </c>
      <c r="B1911" s="641">
        <v>44921</v>
      </c>
      <c r="C1911" s="638">
        <v>44896</v>
      </c>
      <c r="D1911" s="626" t="s">
        <v>104</v>
      </c>
      <c r="E1911" s="626" t="s">
        <v>187</v>
      </c>
      <c r="F1911" s="639">
        <v>258.08999999999997</v>
      </c>
      <c r="G1911" s="626" t="s">
        <v>1019</v>
      </c>
      <c r="H1911" s="633" t="s">
        <v>133</v>
      </c>
      <c r="I1911" s="627" t="s">
        <v>9782</v>
      </c>
      <c r="J1911" s="634" t="s">
        <v>5990</v>
      </c>
      <c r="K1911" s="657" t="s">
        <v>1531</v>
      </c>
      <c r="L1911" s="657">
        <v>754511867</v>
      </c>
      <c r="M1911" s="641">
        <v>44921</v>
      </c>
      <c r="N1911" s="630">
        <f t="shared" si="93"/>
        <v>12</v>
      </c>
      <c r="O1911" s="630">
        <f t="shared" si="94"/>
        <v>12</v>
      </c>
      <c r="P1911" s="631" t="str">
        <f t="shared" si="95"/>
        <v>Gastos_com_Pessoal</v>
      </c>
    </row>
    <row r="1912" spans="1:16" ht="24" hidden="1" x14ac:dyDescent="0.2">
      <c r="A1912" s="622">
        <f>IF(B1912="","",COUNT('Diário 3º PA'!$A$4:$A$4242)+COUNT('Diário 4º PA'!$A$4:$A$2224)+COUNT('Diário 5º PA'!$A$4:$A$5221)+ROW()-3)</f>
        <v>8163</v>
      </c>
      <c r="B1912" s="641">
        <v>44921</v>
      </c>
      <c r="C1912" s="638">
        <v>44896</v>
      </c>
      <c r="D1912" s="626" t="s">
        <v>104</v>
      </c>
      <c r="E1912" s="626" t="s">
        <v>189</v>
      </c>
      <c r="F1912" s="639">
        <v>2543.41</v>
      </c>
      <c r="G1912" s="626" t="s">
        <v>915</v>
      </c>
      <c r="H1912" s="633" t="s">
        <v>133</v>
      </c>
      <c r="I1912" s="627" t="s">
        <v>9782</v>
      </c>
      <c r="J1912" s="634" t="s">
        <v>5990</v>
      </c>
      <c r="K1912" s="657" t="s">
        <v>1531</v>
      </c>
      <c r="L1912" s="657">
        <v>754511867</v>
      </c>
      <c r="M1912" s="641">
        <v>44921</v>
      </c>
      <c r="N1912" s="630">
        <f t="shared" si="93"/>
        <v>12</v>
      </c>
      <c r="O1912" s="630">
        <f t="shared" si="94"/>
        <v>12</v>
      </c>
      <c r="P1912" s="631" t="str">
        <f t="shared" si="95"/>
        <v>Gastos_com_Pessoal</v>
      </c>
    </row>
    <row r="1913" spans="1:16" ht="24" hidden="1" x14ac:dyDescent="0.2">
      <c r="A1913" s="622">
        <f>IF(B1913="","",COUNT('Diário 3º PA'!$A$4:$A$4242)+COUNT('Diário 4º PA'!$A$4:$A$2224)+COUNT('Diário 5º PA'!$A$4:$A$5221)+ROW()-3)</f>
        <v>8164</v>
      </c>
      <c r="B1913" s="641">
        <v>44921</v>
      </c>
      <c r="C1913" s="638">
        <v>44896</v>
      </c>
      <c r="D1913" s="626" t="s">
        <v>104</v>
      </c>
      <c r="E1913" s="626" t="s">
        <v>191</v>
      </c>
      <c r="F1913" s="639">
        <v>847.8</v>
      </c>
      <c r="G1913" s="626" t="s">
        <v>918</v>
      </c>
      <c r="H1913" s="633" t="s">
        <v>133</v>
      </c>
      <c r="I1913" s="627" t="s">
        <v>9782</v>
      </c>
      <c r="J1913" s="634" t="s">
        <v>5990</v>
      </c>
      <c r="K1913" s="657" t="s">
        <v>1531</v>
      </c>
      <c r="L1913" s="657">
        <v>754511867</v>
      </c>
      <c r="M1913" s="641">
        <v>44921</v>
      </c>
      <c r="N1913" s="630">
        <f t="shared" si="93"/>
        <v>12</v>
      </c>
      <c r="O1913" s="630">
        <f t="shared" si="94"/>
        <v>12</v>
      </c>
      <c r="P1913" s="631" t="str">
        <f t="shared" si="95"/>
        <v>Gastos_com_Pessoal</v>
      </c>
    </row>
    <row r="1914" spans="1:16" ht="36" hidden="1" x14ac:dyDescent="0.2">
      <c r="A1914" s="622">
        <f>IF(B1914="","",COUNT('Diário 3º PA'!$A$4:$A$4242)+COUNT('Diário 4º PA'!$A$4:$A$2224)+COUNT('Diário 5º PA'!$A$4:$A$5221)+ROW()-3)</f>
        <v>8165</v>
      </c>
      <c r="B1914" s="641">
        <v>44921</v>
      </c>
      <c r="C1914" s="638">
        <v>44896</v>
      </c>
      <c r="D1914" s="626" t="s">
        <v>104</v>
      </c>
      <c r="E1914" s="626" t="s">
        <v>193</v>
      </c>
      <c r="F1914" s="639">
        <v>5028.84</v>
      </c>
      <c r="G1914" s="626" t="s">
        <v>919</v>
      </c>
      <c r="H1914" s="633" t="s">
        <v>133</v>
      </c>
      <c r="I1914" s="627" t="s">
        <v>9782</v>
      </c>
      <c r="J1914" s="634" t="s">
        <v>5990</v>
      </c>
      <c r="K1914" s="657" t="s">
        <v>1531</v>
      </c>
      <c r="L1914" s="657">
        <v>754511867</v>
      </c>
      <c r="M1914" s="641">
        <v>44921</v>
      </c>
      <c r="N1914" s="630">
        <f t="shared" si="93"/>
        <v>12</v>
      </c>
      <c r="O1914" s="630">
        <f t="shared" si="94"/>
        <v>12</v>
      </c>
      <c r="P1914" s="631" t="str">
        <f t="shared" si="95"/>
        <v>Gastos_com_Pessoal</v>
      </c>
    </row>
    <row r="1915" spans="1:16" ht="36" hidden="1" x14ac:dyDescent="0.2">
      <c r="A1915" s="622">
        <f>IF(B1915="","",COUNT('Diário 3º PA'!$A$4:$A$4242)+COUNT('Diário 4º PA'!$A$4:$A$2224)+COUNT('Diário 5º PA'!$A$4:$A$5221)+ROW()-3)</f>
        <v>8166</v>
      </c>
      <c r="B1915" s="641">
        <v>44921</v>
      </c>
      <c r="C1915" s="658">
        <v>44896</v>
      </c>
      <c r="D1915" s="633" t="s">
        <v>115</v>
      </c>
      <c r="E1915" s="633" t="s">
        <v>342</v>
      </c>
      <c r="F1915" s="639">
        <v>120</v>
      </c>
      <c r="G1915" s="626" t="s">
        <v>9783</v>
      </c>
      <c r="H1915" s="633" t="s">
        <v>132</v>
      </c>
      <c r="I1915" s="627" t="s">
        <v>1479</v>
      </c>
      <c r="J1915" s="634" t="s">
        <v>5990</v>
      </c>
      <c r="K1915" s="657" t="s">
        <v>1531</v>
      </c>
      <c r="L1915" s="657">
        <v>754511867</v>
      </c>
      <c r="M1915" s="641">
        <v>44921</v>
      </c>
      <c r="N1915" s="630">
        <f t="shared" si="93"/>
        <v>12</v>
      </c>
      <c r="O1915" s="630">
        <f t="shared" si="94"/>
        <v>12</v>
      </c>
      <c r="P1915" s="631" t="str">
        <f t="shared" si="95"/>
        <v>Gastos_Gerais</v>
      </c>
    </row>
    <row r="1916" spans="1:16" ht="36" hidden="1" x14ac:dyDescent="0.2">
      <c r="A1916" s="622">
        <f>IF(B1916="","",COUNT('Diário 3º PA'!$A$4:$A$4242)+COUNT('Diário 4º PA'!$A$4:$A$2224)+COUNT('Diário 5º PA'!$A$4:$A$5221)+ROW()-3)</f>
        <v>8167</v>
      </c>
      <c r="B1916" s="641">
        <v>44921</v>
      </c>
      <c r="C1916" s="658">
        <v>44896</v>
      </c>
      <c r="D1916" s="633" t="s">
        <v>115</v>
      </c>
      <c r="E1916" s="633" t="s">
        <v>342</v>
      </c>
      <c r="F1916" s="639">
        <v>120</v>
      </c>
      <c r="G1916" s="626" t="s">
        <v>9784</v>
      </c>
      <c r="H1916" s="633" t="s">
        <v>136</v>
      </c>
      <c r="I1916" s="627" t="s">
        <v>2874</v>
      </c>
      <c r="J1916" s="634" t="s">
        <v>5990</v>
      </c>
      <c r="K1916" s="657" t="s">
        <v>1531</v>
      </c>
      <c r="L1916" s="657">
        <v>754511867</v>
      </c>
      <c r="M1916" s="641">
        <v>44921</v>
      </c>
      <c r="N1916" s="630">
        <f t="shared" si="93"/>
        <v>12</v>
      </c>
      <c r="O1916" s="630">
        <f t="shared" si="94"/>
        <v>12</v>
      </c>
      <c r="P1916" s="631" t="str">
        <f t="shared" si="95"/>
        <v>Gastos_Gerais</v>
      </c>
    </row>
    <row r="1917" spans="1:16" ht="36" hidden="1" x14ac:dyDescent="0.2">
      <c r="A1917" s="622">
        <f>IF(B1917="","",COUNT('Diário 3º PA'!$A$4:$A$4242)+COUNT('Diário 4º PA'!$A$4:$A$2224)+COUNT('Diário 5º PA'!$A$4:$A$5221)+ROW()-3)</f>
        <v>8168</v>
      </c>
      <c r="B1917" s="641">
        <v>44921</v>
      </c>
      <c r="C1917" s="658">
        <v>44896</v>
      </c>
      <c r="D1917" s="633" t="s">
        <v>115</v>
      </c>
      <c r="E1917" s="633" t="s">
        <v>342</v>
      </c>
      <c r="F1917" s="639">
        <v>120</v>
      </c>
      <c r="G1917" s="626" t="s">
        <v>9785</v>
      </c>
      <c r="H1917" s="633" t="s">
        <v>136</v>
      </c>
      <c r="I1917" s="627" t="s">
        <v>9177</v>
      </c>
      <c r="J1917" s="634" t="s">
        <v>5990</v>
      </c>
      <c r="K1917" s="657" t="s">
        <v>1531</v>
      </c>
      <c r="L1917" s="657">
        <v>754511867</v>
      </c>
      <c r="M1917" s="641">
        <v>44921</v>
      </c>
      <c r="N1917" s="630">
        <f t="shared" si="93"/>
        <v>12</v>
      </c>
      <c r="O1917" s="630">
        <f t="shared" si="94"/>
        <v>12</v>
      </c>
      <c r="P1917" s="631" t="str">
        <f t="shared" si="95"/>
        <v>Gastos_Gerais</v>
      </c>
    </row>
    <row r="1918" spans="1:16" ht="24" hidden="1" x14ac:dyDescent="0.2">
      <c r="A1918" s="622">
        <f>IF(B1918="","",COUNT('Diário 3º PA'!$A$4:$A$4242)+COUNT('Diário 4º PA'!$A$4:$A$2224)+COUNT('Diário 5º PA'!$A$4:$A$5221)+ROW()-3)</f>
        <v>8169</v>
      </c>
      <c r="B1918" s="641">
        <v>44921</v>
      </c>
      <c r="C1918" s="638">
        <v>44896</v>
      </c>
      <c r="D1918" s="626" t="s">
        <v>104</v>
      </c>
      <c r="E1918" s="626" t="s">
        <v>187</v>
      </c>
      <c r="F1918" s="639">
        <v>114</v>
      </c>
      <c r="G1918" s="626" t="s">
        <v>9786</v>
      </c>
      <c r="H1918" s="633" t="s">
        <v>136</v>
      </c>
      <c r="I1918" s="627" t="s">
        <v>9787</v>
      </c>
      <c r="J1918" s="634" t="s">
        <v>5990</v>
      </c>
      <c r="K1918" s="657" t="s">
        <v>1531</v>
      </c>
      <c r="L1918" s="657">
        <v>754511867</v>
      </c>
      <c r="M1918" s="641">
        <v>44921</v>
      </c>
      <c r="N1918" s="630">
        <f t="shared" si="93"/>
        <v>12</v>
      </c>
      <c r="O1918" s="630">
        <f t="shared" si="94"/>
        <v>12</v>
      </c>
      <c r="P1918" s="631" t="str">
        <f t="shared" si="95"/>
        <v>Gastos_com_Pessoal</v>
      </c>
    </row>
    <row r="1919" spans="1:16" x14ac:dyDescent="0.2">
      <c r="A1919" s="622">
        <f>IF(B1919="","",COUNT('Diário 3º PA'!$A$4:$A$4242)+COUNT('Diário 4º PA'!$A$4:$A$2224)+COUNT('Diário 5º PA'!$A$4:$A$5221)+ROW()-3)</f>
        <v>8170</v>
      </c>
      <c r="B1919" s="641">
        <v>44922</v>
      </c>
      <c r="C1919" s="658">
        <v>44896</v>
      </c>
      <c r="D1919" s="633" t="s">
        <v>115</v>
      </c>
      <c r="E1919" s="626" t="s">
        <v>302</v>
      </c>
      <c r="F1919" s="639">
        <v>15843.82</v>
      </c>
      <c r="G1919" s="626" t="s">
        <v>6061</v>
      </c>
      <c r="H1919" s="626" t="s">
        <v>140</v>
      </c>
      <c r="I1919" s="627" t="s">
        <v>810</v>
      </c>
      <c r="J1919" s="629" t="s">
        <v>704</v>
      </c>
      <c r="K1919" s="635" t="s">
        <v>428</v>
      </c>
      <c r="L1919" s="634">
        <v>209</v>
      </c>
      <c r="M1919" s="641">
        <v>44917</v>
      </c>
      <c r="N1919" s="630">
        <f t="shared" si="93"/>
        <v>12</v>
      </c>
      <c r="O1919" s="630">
        <f t="shared" si="94"/>
        <v>12</v>
      </c>
      <c r="P1919" s="631" t="str">
        <f t="shared" si="95"/>
        <v>Gastos_Gerais</v>
      </c>
    </row>
    <row r="1920" spans="1:16" hidden="1" x14ac:dyDescent="0.2">
      <c r="A1920" s="622">
        <f>IF(B1920="","",COUNT('Diário 3º PA'!$A$4:$A$4242)+COUNT('Diário 4º PA'!$A$4:$A$2224)+COUNT('Diário 5º PA'!$A$4:$A$5221)+ROW()-3)</f>
        <v>8171</v>
      </c>
      <c r="B1920" s="641">
        <v>44922</v>
      </c>
      <c r="C1920" s="658">
        <v>44896</v>
      </c>
      <c r="D1920" s="633" t="s">
        <v>115</v>
      </c>
      <c r="E1920" s="626" t="s">
        <v>302</v>
      </c>
      <c r="F1920" s="639">
        <v>17879.599999999999</v>
      </c>
      <c r="G1920" s="626" t="s">
        <v>6063</v>
      </c>
      <c r="H1920" s="626" t="s">
        <v>139</v>
      </c>
      <c r="I1920" s="627" t="s">
        <v>818</v>
      </c>
      <c r="J1920" s="629" t="s">
        <v>704</v>
      </c>
      <c r="K1920" s="635" t="s">
        <v>428</v>
      </c>
      <c r="L1920" s="634">
        <v>66</v>
      </c>
      <c r="M1920" s="667">
        <v>44918</v>
      </c>
      <c r="N1920" s="630">
        <f t="shared" si="93"/>
        <v>12</v>
      </c>
      <c r="O1920" s="630">
        <f t="shared" si="94"/>
        <v>12</v>
      </c>
      <c r="P1920" s="631" t="str">
        <f t="shared" si="95"/>
        <v>Gastos_Gerais</v>
      </c>
    </row>
    <row r="1921" spans="1:16" ht="24" hidden="1" x14ac:dyDescent="0.2">
      <c r="A1921" s="622">
        <f>IF(B1921="","",COUNT('Diário 3º PA'!$A$4:$A$4242)+COUNT('Diário 4º PA'!$A$4:$A$2224)+COUNT('Diário 5º PA'!$A$4:$A$5221)+ROW()-3)</f>
        <v>8172</v>
      </c>
      <c r="B1921" s="641">
        <v>44922</v>
      </c>
      <c r="C1921" s="673">
        <v>44896</v>
      </c>
      <c r="D1921" s="633" t="s">
        <v>115</v>
      </c>
      <c r="E1921" s="646" t="s">
        <v>298</v>
      </c>
      <c r="F1921" s="668">
        <v>533.83000000000004</v>
      </c>
      <c r="G1921" s="626" t="s">
        <v>5970</v>
      </c>
      <c r="H1921" s="646" t="s">
        <v>137</v>
      </c>
      <c r="I1921" s="648" t="s">
        <v>5971</v>
      </c>
      <c r="J1921" s="629" t="s">
        <v>704</v>
      </c>
      <c r="K1921" s="666" t="s">
        <v>428</v>
      </c>
      <c r="L1921" s="661">
        <v>26780</v>
      </c>
      <c r="M1921" s="667">
        <v>44908</v>
      </c>
      <c r="N1921" s="630">
        <f t="shared" si="93"/>
        <v>12</v>
      </c>
      <c r="O1921" s="630">
        <f t="shared" si="94"/>
        <v>12</v>
      </c>
      <c r="P1921" s="631" t="str">
        <f t="shared" si="95"/>
        <v>Gastos_Gerais</v>
      </c>
    </row>
    <row r="1922" spans="1:16" ht="24" hidden="1" x14ac:dyDescent="0.2">
      <c r="A1922" s="622">
        <f>IF(B1922="","",COUNT('Diário 3º PA'!$A$4:$A$4242)+COUNT('Diário 4º PA'!$A$4:$A$2224)+COUNT('Diário 5º PA'!$A$4:$A$5221)+ROW()-3)</f>
        <v>8173</v>
      </c>
      <c r="B1922" s="641">
        <v>44922</v>
      </c>
      <c r="C1922" s="673">
        <v>44896</v>
      </c>
      <c r="D1922" s="633" t="s">
        <v>115</v>
      </c>
      <c r="E1922" s="646" t="s">
        <v>298</v>
      </c>
      <c r="F1922" s="668">
        <v>1957.49</v>
      </c>
      <c r="G1922" s="626" t="s">
        <v>5970</v>
      </c>
      <c r="H1922" s="646" t="s">
        <v>131</v>
      </c>
      <c r="I1922" s="648" t="s">
        <v>5971</v>
      </c>
      <c r="J1922" s="629" t="s">
        <v>704</v>
      </c>
      <c r="K1922" s="666" t="s">
        <v>428</v>
      </c>
      <c r="L1922" s="661">
        <v>26782</v>
      </c>
      <c r="M1922" s="667">
        <v>44908</v>
      </c>
      <c r="N1922" s="630">
        <f t="shared" si="93"/>
        <v>12</v>
      </c>
      <c r="O1922" s="630">
        <f t="shared" si="94"/>
        <v>12</v>
      </c>
      <c r="P1922" s="631" t="str">
        <f t="shared" si="95"/>
        <v>Gastos_Gerais</v>
      </c>
    </row>
    <row r="1923" spans="1:16" ht="24" hidden="1" x14ac:dyDescent="0.2">
      <c r="A1923" s="622">
        <f>IF(B1923="","",COUNT('Diário 3º PA'!$A$4:$A$4242)+COUNT('Diário 4º PA'!$A$4:$A$2224)+COUNT('Diário 5º PA'!$A$4:$A$5221)+ROW()-3)</f>
        <v>8174</v>
      </c>
      <c r="B1923" s="641">
        <v>44922</v>
      </c>
      <c r="C1923" s="673">
        <v>44896</v>
      </c>
      <c r="D1923" s="633" t="s">
        <v>115</v>
      </c>
      <c r="E1923" s="646" t="s">
        <v>298</v>
      </c>
      <c r="F1923" s="668">
        <v>1504.87</v>
      </c>
      <c r="G1923" s="626" t="s">
        <v>5970</v>
      </c>
      <c r="H1923" s="646" t="s">
        <v>138</v>
      </c>
      <c r="I1923" s="648" t="s">
        <v>5971</v>
      </c>
      <c r="J1923" s="629" t="s">
        <v>704</v>
      </c>
      <c r="K1923" s="666" t="s">
        <v>428</v>
      </c>
      <c r="L1923" s="661">
        <v>26779</v>
      </c>
      <c r="M1923" s="667">
        <v>44908</v>
      </c>
      <c r="N1923" s="630">
        <f t="shared" si="93"/>
        <v>12</v>
      </c>
      <c r="O1923" s="630">
        <f t="shared" si="94"/>
        <v>12</v>
      </c>
      <c r="P1923" s="631" t="str">
        <f t="shared" si="95"/>
        <v>Gastos_Gerais</v>
      </c>
    </row>
    <row r="1924" spans="1:16" ht="24" hidden="1" x14ac:dyDescent="0.2">
      <c r="A1924" s="622">
        <f>IF(B1924="","",COUNT('Diário 3º PA'!$A$4:$A$4242)+COUNT('Diário 4º PA'!$A$4:$A$2224)+COUNT('Diário 5º PA'!$A$4:$A$5221)+ROW()-3)</f>
        <v>8175</v>
      </c>
      <c r="B1924" s="641">
        <v>44922</v>
      </c>
      <c r="C1924" s="673">
        <v>44896</v>
      </c>
      <c r="D1924" s="633" t="s">
        <v>115</v>
      </c>
      <c r="E1924" s="646" t="s">
        <v>298</v>
      </c>
      <c r="F1924" s="668">
        <v>749.18</v>
      </c>
      <c r="G1924" s="626" t="s">
        <v>5970</v>
      </c>
      <c r="H1924" s="646" t="s">
        <v>128</v>
      </c>
      <c r="I1924" s="648" t="s">
        <v>5971</v>
      </c>
      <c r="J1924" s="629" t="s">
        <v>704</v>
      </c>
      <c r="K1924" s="666" t="s">
        <v>428</v>
      </c>
      <c r="L1924" s="661">
        <v>26788</v>
      </c>
      <c r="M1924" s="667">
        <v>44908</v>
      </c>
      <c r="N1924" s="630">
        <f t="shared" si="93"/>
        <v>12</v>
      </c>
      <c r="O1924" s="630">
        <f t="shared" si="94"/>
        <v>12</v>
      </c>
      <c r="P1924" s="631" t="str">
        <f t="shared" si="95"/>
        <v>Gastos_Gerais</v>
      </c>
    </row>
    <row r="1925" spans="1:16" ht="24" hidden="1" x14ac:dyDescent="0.2">
      <c r="A1925" s="622">
        <f>IF(B1925="","",COUNT('Diário 3º PA'!$A$4:$A$4242)+COUNT('Diário 4º PA'!$A$4:$A$2224)+COUNT('Diário 5º PA'!$A$4:$A$5221)+ROW()-3)</f>
        <v>8176</v>
      </c>
      <c r="B1925" s="641">
        <v>44922</v>
      </c>
      <c r="C1925" s="673">
        <v>44896</v>
      </c>
      <c r="D1925" s="633" t="s">
        <v>115</v>
      </c>
      <c r="E1925" s="646" t="s">
        <v>298</v>
      </c>
      <c r="F1925" s="668">
        <v>3428.33</v>
      </c>
      <c r="G1925" s="626" t="s">
        <v>5970</v>
      </c>
      <c r="H1925" s="646" t="s">
        <v>135</v>
      </c>
      <c r="I1925" s="648" t="s">
        <v>5971</v>
      </c>
      <c r="J1925" s="629" t="s">
        <v>704</v>
      </c>
      <c r="K1925" s="666" t="s">
        <v>428</v>
      </c>
      <c r="L1925" s="661">
        <v>26787</v>
      </c>
      <c r="M1925" s="667">
        <v>44908</v>
      </c>
      <c r="N1925" s="630">
        <f t="shared" ref="N1925:N1988" si="96">IF(B1925=0,0,IF(YEAR(B1925)=$O$1,MONTH(B1925)-$N$1+1,(YEAR(B1925)-$O$1)*12-$N$1+1+MONTH(B1925)))</f>
        <v>12</v>
      </c>
      <c r="O1925" s="630">
        <f t="shared" ref="O1925:O1988" si="97">IF(C1925=0,0,IF(YEAR(C1925)=$O$1,MONTH(C1925)-$N$1+1,(YEAR(C1925)-$O$1)*12-$N$1+1+MONTH(C1925)))</f>
        <v>12</v>
      </c>
      <c r="P1925" s="631" t="str">
        <f t="shared" ref="P1925:P1988" si="98">SUBSTITUTE(D1925," ","_")</f>
        <v>Gastos_Gerais</v>
      </c>
    </row>
    <row r="1926" spans="1:16" ht="24" hidden="1" x14ac:dyDescent="0.2">
      <c r="A1926" s="622">
        <f>IF(B1926="","",COUNT('Diário 3º PA'!$A$4:$A$4242)+COUNT('Diário 4º PA'!$A$4:$A$2224)+COUNT('Diário 5º PA'!$A$4:$A$5221)+ROW()-3)</f>
        <v>8177</v>
      </c>
      <c r="B1926" s="641">
        <v>44922</v>
      </c>
      <c r="C1926" s="673">
        <v>44896</v>
      </c>
      <c r="D1926" s="633" t="s">
        <v>115</v>
      </c>
      <c r="E1926" s="646" t="s">
        <v>298</v>
      </c>
      <c r="F1926" s="668">
        <v>2615.41</v>
      </c>
      <c r="G1926" s="626" t="s">
        <v>5970</v>
      </c>
      <c r="H1926" s="646" t="s">
        <v>136</v>
      </c>
      <c r="I1926" s="648" t="s">
        <v>5971</v>
      </c>
      <c r="J1926" s="629" t="s">
        <v>704</v>
      </c>
      <c r="K1926" s="666" t="s">
        <v>428</v>
      </c>
      <c r="L1926" s="661">
        <v>26789</v>
      </c>
      <c r="M1926" s="667">
        <v>44908</v>
      </c>
      <c r="N1926" s="630">
        <f t="shared" si="96"/>
        <v>12</v>
      </c>
      <c r="O1926" s="630">
        <f t="shared" si="97"/>
        <v>12</v>
      </c>
      <c r="P1926" s="631" t="str">
        <f t="shared" si="98"/>
        <v>Gastos_Gerais</v>
      </c>
    </row>
    <row r="1927" spans="1:16" ht="24" hidden="1" x14ac:dyDescent="0.2">
      <c r="A1927" s="622">
        <f>IF(B1927="","",COUNT('Diário 3º PA'!$A$4:$A$4242)+COUNT('Diário 4º PA'!$A$4:$A$2224)+COUNT('Diário 5º PA'!$A$4:$A$5221)+ROW()-3)</f>
        <v>8178</v>
      </c>
      <c r="B1927" s="641">
        <v>44922</v>
      </c>
      <c r="C1927" s="642">
        <v>44927</v>
      </c>
      <c r="D1927" s="633" t="s">
        <v>104</v>
      </c>
      <c r="E1927" s="626" t="s">
        <v>204</v>
      </c>
      <c r="F1927" s="639">
        <v>44721.1</v>
      </c>
      <c r="G1927" s="633" t="s">
        <v>9788</v>
      </c>
      <c r="H1927" s="633" t="s">
        <v>127</v>
      </c>
      <c r="I1927" s="627" t="s">
        <v>3529</v>
      </c>
      <c r="J1927" s="634" t="s">
        <v>5990</v>
      </c>
      <c r="K1927" s="666" t="s">
        <v>428</v>
      </c>
      <c r="L1927" s="657">
        <v>2022322906</v>
      </c>
      <c r="M1927" s="659">
        <v>44923</v>
      </c>
      <c r="N1927" s="630">
        <f t="shared" si="96"/>
        <v>12</v>
      </c>
      <c r="O1927" s="630">
        <f t="shared" si="97"/>
        <v>13</v>
      </c>
      <c r="P1927" s="631" t="str">
        <f t="shared" si="98"/>
        <v>Gastos_com_Pessoal</v>
      </c>
    </row>
    <row r="1928" spans="1:16" ht="36" hidden="1" x14ac:dyDescent="0.2">
      <c r="A1928" s="622">
        <f>IF(B1928="","",COUNT('Diário 3º PA'!$A$4:$A$4242)+COUNT('Diário 4º PA'!$A$4:$A$2224)+COUNT('Diário 5º PA'!$A$4:$A$5221)+ROW()-3)</f>
        <v>8179</v>
      </c>
      <c r="B1928" s="641">
        <v>44922</v>
      </c>
      <c r="C1928" s="642">
        <v>44927</v>
      </c>
      <c r="D1928" s="626" t="s">
        <v>104</v>
      </c>
      <c r="E1928" s="626" t="s">
        <v>204</v>
      </c>
      <c r="F1928" s="639">
        <v>45793.29</v>
      </c>
      <c r="G1928" s="633" t="s">
        <v>9789</v>
      </c>
      <c r="H1928" s="633" t="s">
        <v>127</v>
      </c>
      <c r="I1928" s="627" t="s">
        <v>1299</v>
      </c>
      <c r="J1928" s="629" t="s">
        <v>704</v>
      </c>
      <c r="K1928" s="635" t="s">
        <v>428</v>
      </c>
      <c r="L1928" s="657">
        <v>2022384683</v>
      </c>
      <c r="M1928" s="656">
        <v>44923</v>
      </c>
      <c r="N1928" s="630">
        <f t="shared" si="96"/>
        <v>12</v>
      </c>
      <c r="O1928" s="630">
        <f t="shared" si="97"/>
        <v>13</v>
      </c>
      <c r="P1928" s="631" t="str">
        <f t="shared" si="98"/>
        <v>Gastos_com_Pessoal</v>
      </c>
    </row>
    <row r="1929" spans="1:16" ht="24" hidden="1" x14ac:dyDescent="0.2">
      <c r="A1929" s="622">
        <f>IF(B1929="","",COUNT('Diário 3º PA'!$A$4:$A$4242)+COUNT('Diário 4º PA'!$A$4:$A$2224)+COUNT('Diário 5º PA'!$A$4:$A$5221)+ROW()-3)</f>
        <v>8180</v>
      </c>
      <c r="B1929" s="641">
        <v>44922</v>
      </c>
      <c r="C1929" s="642">
        <v>44927</v>
      </c>
      <c r="D1929" s="626" t="s">
        <v>104</v>
      </c>
      <c r="E1929" s="626" t="s">
        <v>204</v>
      </c>
      <c r="F1929" s="639">
        <v>211.2</v>
      </c>
      <c r="G1929" s="626" t="s">
        <v>9790</v>
      </c>
      <c r="H1929" s="633" t="s">
        <v>129</v>
      </c>
      <c r="I1929" s="627" t="s">
        <v>9791</v>
      </c>
      <c r="J1929" s="629" t="s">
        <v>704</v>
      </c>
      <c r="K1929" s="657" t="s">
        <v>774</v>
      </c>
      <c r="L1929" s="657">
        <v>146377</v>
      </c>
      <c r="M1929" s="641">
        <v>44922</v>
      </c>
      <c r="N1929" s="630">
        <f t="shared" si="96"/>
        <v>12</v>
      </c>
      <c r="O1929" s="630">
        <f t="shared" si="97"/>
        <v>13</v>
      </c>
      <c r="P1929" s="631" t="str">
        <f t="shared" si="98"/>
        <v>Gastos_com_Pessoal</v>
      </c>
    </row>
    <row r="1930" spans="1:16" ht="24" hidden="1" x14ac:dyDescent="0.2">
      <c r="A1930" s="622">
        <f>IF(B1930="","",COUNT('Diário 3º PA'!$A$4:$A$4242)+COUNT('Diário 4º PA'!$A$4:$A$2224)+COUNT('Diário 5º PA'!$A$4:$A$5221)+ROW()-3)</f>
        <v>8181</v>
      </c>
      <c r="B1930" s="641">
        <v>44922</v>
      </c>
      <c r="C1930" s="673">
        <v>44896</v>
      </c>
      <c r="D1930" s="633" t="s">
        <v>115</v>
      </c>
      <c r="E1930" s="626" t="s">
        <v>378</v>
      </c>
      <c r="F1930" s="639">
        <v>8116</v>
      </c>
      <c r="G1930" s="626" t="s">
        <v>9792</v>
      </c>
      <c r="H1930" s="633" t="s">
        <v>136</v>
      </c>
      <c r="I1930" s="627" t="s">
        <v>8194</v>
      </c>
      <c r="J1930" s="629" t="s">
        <v>704</v>
      </c>
      <c r="K1930" s="635" t="s">
        <v>428</v>
      </c>
      <c r="L1930" s="657">
        <v>35843</v>
      </c>
      <c r="M1930" s="641">
        <v>44907</v>
      </c>
      <c r="N1930" s="630">
        <f t="shared" si="96"/>
        <v>12</v>
      </c>
      <c r="O1930" s="630">
        <f t="shared" si="97"/>
        <v>12</v>
      </c>
      <c r="P1930" s="631" t="str">
        <f t="shared" si="98"/>
        <v>Gastos_Gerais</v>
      </c>
    </row>
    <row r="1931" spans="1:16" ht="36" hidden="1" x14ac:dyDescent="0.2">
      <c r="A1931" s="622">
        <f>IF(B1931="","",COUNT('Diário 3º PA'!$A$4:$A$4242)+COUNT('Diário 4º PA'!$A$4:$A$2224)+COUNT('Diário 5º PA'!$A$4:$A$5221)+ROW()-3)</f>
        <v>8182</v>
      </c>
      <c r="B1931" s="641">
        <v>44922</v>
      </c>
      <c r="C1931" s="673">
        <v>44896</v>
      </c>
      <c r="D1931" s="626" t="s">
        <v>117</v>
      </c>
      <c r="E1931" s="626" t="s">
        <v>393</v>
      </c>
      <c r="F1931" s="639">
        <v>41846</v>
      </c>
      <c r="G1931" s="626" t="s">
        <v>8193</v>
      </c>
      <c r="H1931" s="633" t="s">
        <v>136</v>
      </c>
      <c r="I1931" s="627" t="s">
        <v>8194</v>
      </c>
      <c r="J1931" s="629" t="s">
        <v>704</v>
      </c>
      <c r="K1931" s="635" t="s">
        <v>428</v>
      </c>
      <c r="L1931" s="657">
        <v>35843</v>
      </c>
      <c r="M1931" s="641">
        <v>44907</v>
      </c>
      <c r="N1931" s="630">
        <f t="shared" si="96"/>
        <v>12</v>
      </c>
      <c r="O1931" s="630">
        <f t="shared" si="97"/>
        <v>12</v>
      </c>
      <c r="P1931" s="631" t="str">
        <f t="shared" si="98"/>
        <v>Aquisição_de_Bens_Permanentes</v>
      </c>
    </row>
    <row r="1932" spans="1:16" ht="24" hidden="1" x14ac:dyDescent="0.2">
      <c r="A1932" s="622">
        <f>IF(B1932="","",COUNT('Diário 3º PA'!$A$4:$A$4242)+COUNT('Diário 4º PA'!$A$4:$A$2224)+COUNT('Diário 5º PA'!$A$4:$A$5221)+ROW()-3)</f>
        <v>8183</v>
      </c>
      <c r="B1932" s="641">
        <v>44922</v>
      </c>
      <c r="C1932" s="673">
        <v>44896</v>
      </c>
      <c r="D1932" s="633" t="s">
        <v>115</v>
      </c>
      <c r="E1932" s="626" t="s">
        <v>378</v>
      </c>
      <c r="F1932" s="639">
        <v>164.5</v>
      </c>
      <c r="G1932" s="626" t="s">
        <v>9793</v>
      </c>
      <c r="H1932" s="633" t="s">
        <v>133</v>
      </c>
      <c r="I1932" s="627" t="s">
        <v>9116</v>
      </c>
      <c r="J1932" s="629" t="s">
        <v>704</v>
      </c>
      <c r="K1932" s="635" t="s">
        <v>428</v>
      </c>
      <c r="L1932" s="657">
        <v>35843</v>
      </c>
      <c r="M1932" s="641">
        <v>44911</v>
      </c>
      <c r="N1932" s="630">
        <f t="shared" si="96"/>
        <v>12</v>
      </c>
      <c r="O1932" s="630">
        <f t="shared" si="97"/>
        <v>12</v>
      </c>
      <c r="P1932" s="631" t="str">
        <f t="shared" si="98"/>
        <v>Gastos_Gerais</v>
      </c>
    </row>
    <row r="1933" spans="1:16" ht="36" hidden="1" x14ac:dyDescent="0.2">
      <c r="A1933" s="622">
        <f>IF(B1933="","",COUNT('Diário 3º PA'!$A$4:$A$4242)+COUNT('Diário 4º PA'!$A$4:$A$2224)+COUNT('Diário 5º PA'!$A$4:$A$5221)+ROW()-3)</f>
        <v>8184</v>
      </c>
      <c r="B1933" s="641">
        <v>44922</v>
      </c>
      <c r="C1933" s="673">
        <v>44896</v>
      </c>
      <c r="D1933" s="633" t="s">
        <v>115</v>
      </c>
      <c r="E1933" s="633" t="s">
        <v>354</v>
      </c>
      <c r="F1933" s="639">
        <v>30597.35</v>
      </c>
      <c r="G1933" s="633" t="s">
        <v>9794</v>
      </c>
      <c r="H1933" s="633" t="s">
        <v>135</v>
      </c>
      <c r="I1933" s="633" t="s">
        <v>4639</v>
      </c>
      <c r="J1933" s="629" t="s">
        <v>704</v>
      </c>
      <c r="K1933" s="657" t="s">
        <v>428</v>
      </c>
      <c r="L1933" s="657">
        <v>20226</v>
      </c>
      <c r="M1933" s="656">
        <v>44915</v>
      </c>
      <c r="N1933" s="630">
        <f t="shared" si="96"/>
        <v>12</v>
      </c>
      <c r="O1933" s="630">
        <f t="shared" si="97"/>
        <v>12</v>
      </c>
      <c r="P1933" s="631" t="str">
        <f t="shared" si="98"/>
        <v>Gastos_Gerais</v>
      </c>
    </row>
    <row r="1934" spans="1:16" ht="24" x14ac:dyDescent="0.2">
      <c r="A1934" s="622">
        <f>IF(B1934="","",COUNT('Diário 3º PA'!$A$4:$A$4242)+COUNT('Diário 4º PA'!$A$4:$A$2224)+COUNT('Diário 5º PA'!$A$4:$A$5221)+ROW()-3)</f>
        <v>8185</v>
      </c>
      <c r="B1934" s="641">
        <v>44922</v>
      </c>
      <c r="C1934" s="673">
        <v>44896</v>
      </c>
      <c r="D1934" s="633" t="s">
        <v>115</v>
      </c>
      <c r="E1934" s="626" t="s">
        <v>366</v>
      </c>
      <c r="F1934" s="639">
        <v>293.61</v>
      </c>
      <c r="G1934" s="626" t="s">
        <v>3960</v>
      </c>
      <c r="H1934" s="633" t="s">
        <v>140</v>
      </c>
      <c r="I1934" s="627" t="s">
        <v>829</v>
      </c>
      <c r="J1934" s="629" t="s">
        <v>704</v>
      </c>
      <c r="K1934" s="657" t="s">
        <v>428</v>
      </c>
      <c r="L1934" s="657">
        <v>11192</v>
      </c>
      <c r="M1934" s="641">
        <v>44918</v>
      </c>
      <c r="N1934" s="630">
        <f t="shared" si="96"/>
        <v>12</v>
      </c>
      <c r="O1934" s="630">
        <f t="shared" si="97"/>
        <v>12</v>
      </c>
      <c r="P1934" s="631" t="str">
        <f t="shared" si="98"/>
        <v>Gastos_Gerais</v>
      </c>
    </row>
    <row r="1935" spans="1:16" ht="24" hidden="1" x14ac:dyDescent="0.2">
      <c r="A1935" s="622">
        <f>IF(B1935="","",COUNT('Diário 3º PA'!$A$4:$A$4242)+COUNT('Diário 4º PA'!$A$4:$A$2224)+COUNT('Diário 5º PA'!$A$4:$A$5221)+ROW()-3)</f>
        <v>8186</v>
      </c>
      <c r="B1935" s="641">
        <v>44922</v>
      </c>
      <c r="C1935" s="673">
        <v>44896</v>
      </c>
      <c r="D1935" s="633" t="s">
        <v>115</v>
      </c>
      <c r="E1935" s="626" t="s">
        <v>378</v>
      </c>
      <c r="F1935" s="639">
        <v>694.8</v>
      </c>
      <c r="G1935" s="626" t="s">
        <v>9795</v>
      </c>
      <c r="H1935" s="633" t="s">
        <v>129</v>
      </c>
      <c r="I1935" s="627" t="s">
        <v>9796</v>
      </c>
      <c r="J1935" s="629" t="s">
        <v>704</v>
      </c>
      <c r="K1935" s="657" t="s">
        <v>428</v>
      </c>
      <c r="L1935" s="657">
        <v>191</v>
      </c>
      <c r="M1935" s="641">
        <v>44922</v>
      </c>
      <c r="N1935" s="630">
        <f t="shared" si="96"/>
        <v>12</v>
      </c>
      <c r="O1935" s="630">
        <f t="shared" si="97"/>
        <v>12</v>
      </c>
      <c r="P1935" s="631" t="str">
        <f t="shared" si="98"/>
        <v>Gastos_Gerais</v>
      </c>
    </row>
    <row r="1936" spans="1:16" ht="24" x14ac:dyDescent="0.2">
      <c r="A1936" s="622">
        <f>IF(B1936="","",COUNT('Diário 3º PA'!$A$4:$A$4242)+COUNT('Diário 4º PA'!$A$4:$A$2224)+COUNT('Diário 5º PA'!$A$4:$A$5221)+ROW()-3)</f>
        <v>8187</v>
      </c>
      <c r="B1936" s="641">
        <v>44922</v>
      </c>
      <c r="C1936" s="673">
        <v>44896</v>
      </c>
      <c r="D1936" s="633" t="s">
        <v>115</v>
      </c>
      <c r="E1936" s="626" t="s">
        <v>318</v>
      </c>
      <c r="F1936" s="639">
        <v>3980</v>
      </c>
      <c r="G1936" s="626" t="s">
        <v>9797</v>
      </c>
      <c r="H1936" s="633" t="s">
        <v>140</v>
      </c>
      <c r="I1936" s="627" t="s">
        <v>9798</v>
      </c>
      <c r="J1936" s="629" t="s">
        <v>704</v>
      </c>
      <c r="K1936" s="657" t="s">
        <v>428</v>
      </c>
      <c r="L1936" s="657">
        <v>427</v>
      </c>
      <c r="M1936" s="641">
        <v>44921</v>
      </c>
      <c r="N1936" s="630">
        <f t="shared" si="96"/>
        <v>12</v>
      </c>
      <c r="O1936" s="630">
        <f t="shared" si="97"/>
        <v>12</v>
      </c>
      <c r="P1936" s="631" t="str">
        <f t="shared" si="98"/>
        <v>Gastos_Gerais</v>
      </c>
    </row>
    <row r="1937" spans="1:16" ht="36" hidden="1" x14ac:dyDescent="0.2">
      <c r="A1937" s="622">
        <f>IF(B1937="","",COUNT('Diário 3º PA'!$A$4:$A$4242)+COUNT('Diário 4º PA'!$A$4:$A$2224)+COUNT('Diário 5º PA'!$A$4:$A$5221)+ROW()-3)</f>
        <v>8188</v>
      </c>
      <c r="B1937" s="641">
        <v>44922</v>
      </c>
      <c r="C1937" s="642">
        <v>44927</v>
      </c>
      <c r="D1937" s="626" t="s">
        <v>104</v>
      </c>
      <c r="E1937" s="626" t="s">
        <v>106</v>
      </c>
      <c r="F1937" s="639">
        <v>786.08</v>
      </c>
      <c r="G1937" s="626" t="s">
        <v>9799</v>
      </c>
      <c r="H1937" s="633" t="s">
        <v>133</v>
      </c>
      <c r="I1937" s="627" t="s">
        <v>8802</v>
      </c>
      <c r="J1937" s="634" t="s">
        <v>1464</v>
      </c>
      <c r="K1937" s="634" t="s">
        <v>5990</v>
      </c>
      <c r="L1937" s="657" t="s">
        <v>666</v>
      </c>
      <c r="M1937" s="641">
        <v>44922</v>
      </c>
      <c r="N1937" s="630">
        <f t="shared" si="96"/>
        <v>12</v>
      </c>
      <c r="O1937" s="630">
        <f t="shared" si="97"/>
        <v>13</v>
      </c>
      <c r="P1937" s="631" t="str">
        <f t="shared" si="98"/>
        <v>Gastos_com_Pessoal</v>
      </c>
    </row>
    <row r="1938" spans="1:16" hidden="1" x14ac:dyDescent="0.2">
      <c r="A1938" s="622">
        <f>IF(B1938="","",COUNT('Diário 3º PA'!$A$4:$A$4242)+COUNT('Diário 4º PA'!$A$4:$A$2224)+COUNT('Diário 5º PA'!$A$4:$A$5221)+ROW()-3)</f>
        <v>8189</v>
      </c>
      <c r="B1938" s="641">
        <v>44922</v>
      </c>
      <c r="C1938" s="673">
        <v>44866</v>
      </c>
      <c r="D1938" s="633" t="s">
        <v>115</v>
      </c>
      <c r="E1938" s="626" t="s">
        <v>230</v>
      </c>
      <c r="F1938" s="639">
        <v>7539</v>
      </c>
      <c r="G1938" s="633" t="s">
        <v>230</v>
      </c>
      <c r="H1938" s="633" t="s">
        <v>133</v>
      </c>
      <c r="I1938" s="627" t="s">
        <v>5988</v>
      </c>
      <c r="J1938" s="629" t="s">
        <v>704</v>
      </c>
      <c r="K1938" s="657" t="s">
        <v>428</v>
      </c>
      <c r="L1938" s="657">
        <v>92392933</v>
      </c>
      <c r="M1938" s="641">
        <v>44922</v>
      </c>
      <c r="N1938" s="630">
        <f t="shared" si="96"/>
        <v>12</v>
      </c>
      <c r="O1938" s="630">
        <f t="shared" si="97"/>
        <v>11</v>
      </c>
      <c r="P1938" s="631" t="str">
        <f t="shared" si="98"/>
        <v>Gastos_Gerais</v>
      </c>
    </row>
    <row r="1939" spans="1:16" ht="24" hidden="1" x14ac:dyDescent="0.2">
      <c r="A1939" s="622">
        <f>IF(B1939="","",COUNT('Diário 3º PA'!$A$4:$A$4242)+COUNT('Diário 4º PA'!$A$4:$A$2224)+COUNT('Diário 5º PA'!$A$4:$A$5221)+ROW()-3)</f>
        <v>8190</v>
      </c>
      <c r="B1939" s="641">
        <v>44922</v>
      </c>
      <c r="C1939" s="642">
        <v>44927</v>
      </c>
      <c r="D1939" s="626" t="s">
        <v>104</v>
      </c>
      <c r="E1939" s="626" t="s">
        <v>204</v>
      </c>
      <c r="F1939" s="639">
        <v>630</v>
      </c>
      <c r="G1939" s="633" t="s">
        <v>9800</v>
      </c>
      <c r="H1939" s="633" t="s">
        <v>132</v>
      </c>
      <c r="I1939" s="633" t="s">
        <v>3117</v>
      </c>
      <c r="J1939" s="634" t="s">
        <v>1464</v>
      </c>
      <c r="K1939" s="635" t="s">
        <v>705</v>
      </c>
      <c r="L1939" s="657" t="s">
        <v>9801</v>
      </c>
      <c r="M1939" s="641">
        <v>44922</v>
      </c>
      <c r="N1939" s="630">
        <f t="shared" si="96"/>
        <v>12</v>
      </c>
      <c r="O1939" s="630">
        <f t="shared" si="97"/>
        <v>13</v>
      </c>
      <c r="P1939" s="631" t="str">
        <f t="shared" si="98"/>
        <v>Gastos_com_Pessoal</v>
      </c>
    </row>
    <row r="1940" spans="1:16" ht="36" hidden="1" x14ac:dyDescent="0.2">
      <c r="A1940" s="622">
        <f>IF(B1940="","",COUNT('Diário 3º PA'!$A$4:$A$4242)+COUNT('Diário 4º PA'!$A$4:$A$2224)+COUNT('Diário 5º PA'!$A$4:$A$5221)+ROW()-3)</f>
        <v>8191</v>
      </c>
      <c r="B1940" s="641">
        <v>44922</v>
      </c>
      <c r="C1940" s="642">
        <v>44927</v>
      </c>
      <c r="D1940" s="626" t="s">
        <v>104</v>
      </c>
      <c r="E1940" s="626" t="s">
        <v>204</v>
      </c>
      <c r="F1940" s="639">
        <v>892.5</v>
      </c>
      <c r="G1940" s="633" t="s">
        <v>9802</v>
      </c>
      <c r="H1940" s="633" t="s">
        <v>132</v>
      </c>
      <c r="I1940" s="633" t="s">
        <v>1353</v>
      </c>
      <c r="J1940" s="634" t="s">
        <v>1464</v>
      </c>
      <c r="K1940" s="635" t="s">
        <v>428</v>
      </c>
      <c r="L1940" s="657">
        <v>195297</v>
      </c>
      <c r="M1940" s="641">
        <v>44923</v>
      </c>
      <c r="N1940" s="630">
        <f t="shared" si="96"/>
        <v>12</v>
      </c>
      <c r="O1940" s="630">
        <f t="shared" si="97"/>
        <v>13</v>
      </c>
      <c r="P1940" s="631" t="str">
        <f t="shared" si="98"/>
        <v>Gastos_com_Pessoal</v>
      </c>
    </row>
    <row r="1941" spans="1:16" ht="36" hidden="1" x14ac:dyDescent="0.2">
      <c r="A1941" s="622">
        <f>IF(B1941="","",COUNT('Diário 3º PA'!$A$4:$A$4242)+COUNT('Diário 4º PA'!$A$4:$A$2224)+COUNT('Diário 5º PA'!$A$4:$A$5221)+ROW()-3)</f>
        <v>8192</v>
      </c>
      <c r="B1941" s="641">
        <v>44922</v>
      </c>
      <c r="C1941" s="642">
        <v>44927</v>
      </c>
      <c r="D1941" s="626" t="s">
        <v>104</v>
      </c>
      <c r="E1941" s="626" t="s">
        <v>204</v>
      </c>
      <c r="F1941" s="639">
        <v>731</v>
      </c>
      <c r="G1941" s="633" t="s">
        <v>7939</v>
      </c>
      <c r="H1941" s="633" t="s">
        <v>130</v>
      </c>
      <c r="I1941" s="627" t="s">
        <v>6504</v>
      </c>
      <c r="J1941" s="634" t="s">
        <v>1464</v>
      </c>
      <c r="K1941" s="635" t="s">
        <v>428</v>
      </c>
      <c r="L1941" s="657">
        <v>202216582</v>
      </c>
      <c r="M1941" s="641">
        <v>44923</v>
      </c>
      <c r="N1941" s="630">
        <f t="shared" si="96"/>
        <v>12</v>
      </c>
      <c r="O1941" s="630">
        <f t="shared" si="97"/>
        <v>13</v>
      </c>
      <c r="P1941" s="631" t="str">
        <f t="shared" si="98"/>
        <v>Gastos_com_Pessoal</v>
      </c>
    </row>
    <row r="1942" spans="1:16" ht="24" hidden="1" x14ac:dyDescent="0.2">
      <c r="A1942" s="622">
        <f>IF(B1942="","",COUNT('Diário 3º PA'!$A$4:$A$4242)+COUNT('Diário 4º PA'!$A$4:$A$2224)+COUNT('Diário 5º PA'!$A$4:$A$5221)+ROW()-3)</f>
        <v>8193</v>
      </c>
      <c r="B1942" s="641">
        <v>44922</v>
      </c>
      <c r="C1942" s="642">
        <v>44927</v>
      </c>
      <c r="D1942" s="626" t="s">
        <v>104</v>
      </c>
      <c r="E1942" s="626" t="s">
        <v>204</v>
      </c>
      <c r="F1942" s="639">
        <v>853.2</v>
      </c>
      <c r="G1942" s="633" t="s">
        <v>6508</v>
      </c>
      <c r="H1942" s="633" t="s">
        <v>139</v>
      </c>
      <c r="I1942" s="627" t="s">
        <v>6509</v>
      </c>
      <c r="J1942" s="634" t="s">
        <v>1464</v>
      </c>
      <c r="K1942" s="635" t="s">
        <v>428</v>
      </c>
      <c r="L1942" s="657">
        <v>64640</v>
      </c>
      <c r="M1942" s="641">
        <v>44923</v>
      </c>
      <c r="N1942" s="630">
        <f t="shared" si="96"/>
        <v>12</v>
      </c>
      <c r="O1942" s="630">
        <f t="shared" si="97"/>
        <v>13</v>
      </c>
      <c r="P1942" s="631" t="str">
        <f t="shared" si="98"/>
        <v>Gastos_com_Pessoal</v>
      </c>
    </row>
    <row r="1943" spans="1:16" ht="24" x14ac:dyDescent="0.2">
      <c r="A1943" s="622">
        <f>IF(B1943="","",COUNT('Diário 3º PA'!$A$4:$A$4242)+COUNT('Diário 4º PA'!$A$4:$A$2224)+COUNT('Diário 5º PA'!$A$4:$A$5221)+ROW()-3)</f>
        <v>8194</v>
      </c>
      <c r="B1943" s="641">
        <v>44922</v>
      </c>
      <c r="C1943" s="673">
        <v>44896</v>
      </c>
      <c r="D1943" s="633" t="s">
        <v>115</v>
      </c>
      <c r="E1943" s="626" t="s">
        <v>342</v>
      </c>
      <c r="F1943" s="639">
        <v>60</v>
      </c>
      <c r="G1943" s="626" t="s">
        <v>8562</v>
      </c>
      <c r="H1943" s="633" t="s">
        <v>140</v>
      </c>
      <c r="I1943" s="627" t="s">
        <v>8808</v>
      </c>
      <c r="J1943" s="634" t="s">
        <v>5990</v>
      </c>
      <c r="K1943" s="657" t="s">
        <v>1531</v>
      </c>
      <c r="L1943" s="657" t="s">
        <v>666</v>
      </c>
      <c r="M1943" s="641">
        <v>44922</v>
      </c>
      <c r="N1943" s="630">
        <f t="shared" si="96"/>
        <v>12</v>
      </c>
      <c r="O1943" s="630">
        <f t="shared" si="97"/>
        <v>12</v>
      </c>
      <c r="P1943" s="631" t="str">
        <f t="shared" si="98"/>
        <v>Gastos_Gerais</v>
      </c>
    </row>
    <row r="1944" spans="1:16" ht="24" x14ac:dyDescent="0.2">
      <c r="A1944" s="622">
        <f>IF(B1944="","",COUNT('Diário 3º PA'!$A$4:$A$4242)+COUNT('Diário 4º PA'!$A$4:$A$2224)+COUNT('Diário 5º PA'!$A$4:$A$5221)+ROW()-3)</f>
        <v>8195</v>
      </c>
      <c r="B1944" s="641">
        <v>44922</v>
      </c>
      <c r="C1944" s="673">
        <v>44896</v>
      </c>
      <c r="D1944" s="633" t="s">
        <v>115</v>
      </c>
      <c r="E1944" s="626" t="s">
        <v>342</v>
      </c>
      <c r="F1944" s="639">
        <v>60</v>
      </c>
      <c r="G1944" s="626" t="s">
        <v>9803</v>
      </c>
      <c r="H1944" s="633" t="s">
        <v>140</v>
      </c>
      <c r="I1944" s="627" t="s">
        <v>9804</v>
      </c>
      <c r="J1944" s="634" t="s">
        <v>5990</v>
      </c>
      <c r="K1944" s="657" t="s">
        <v>1531</v>
      </c>
      <c r="L1944" s="657" t="s">
        <v>666</v>
      </c>
      <c r="M1944" s="641">
        <v>44922</v>
      </c>
      <c r="N1944" s="630">
        <f t="shared" si="96"/>
        <v>12</v>
      </c>
      <c r="O1944" s="630">
        <f t="shared" si="97"/>
        <v>12</v>
      </c>
      <c r="P1944" s="631" t="str">
        <f t="shared" si="98"/>
        <v>Gastos_Gerais</v>
      </c>
    </row>
    <row r="1945" spans="1:16" ht="24" x14ac:dyDescent="0.2">
      <c r="A1945" s="622">
        <f>IF(B1945="","",COUNT('Diário 3º PA'!$A$4:$A$4242)+COUNT('Diário 4º PA'!$A$4:$A$2224)+COUNT('Diário 5º PA'!$A$4:$A$5221)+ROW()-3)</f>
        <v>8196</v>
      </c>
      <c r="B1945" s="641">
        <v>44922</v>
      </c>
      <c r="C1945" s="673">
        <v>44896</v>
      </c>
      <c r="D1945" s="633" t="s">
        <v>115</v>
      </c>
      <c r="E1945" s="626" t="s">
        <v>342</v>
      </c>
      <c r="F1945" s="639">
        <v>60</v>
      </c>
      <c r="G1945" s="626" t="s">
        <v>8560</v>
      </c>
      <c r="H1945" s="633" t="s">
        <v>140</v>
      </c>
      <c r="I1945" s="627" t="s">
        <v>8561</v>
      </c>
      <c r="J1945" s="634" t="s">
        <v>5990</v>
      </c>
      <c r="K1945" s="657" t="s">
        <v>1531</v>
      </c>
      <c r="L1945" s="657" t="s">
        <v>666</v>
      </c>
      <c r="M1945" s="641">
        <v>44922</v>
      </c>
      <c r="N1945" s="630">
        <f t="shared" si="96"/>
        <v>12</v>
      </c>
      <c r="O1945" s="630">
        <f t="shared" si="97"/>
        <v>12</v>
      </c>
      <c r="P1945" s="631" t="str">
        <f t="shared" si="98"/>
        <v>Gastos_Gerais</v>
      </c>
    </row>
    <row r="1946" spans="1:16" ht="24" hidden="1" x14ac:dyDescent="0.2">
      <c r="A1946" s="622">
        <f>IF(B1946="","",COUNT('Diário 3º PA'!$A$4:$A$4242)+COUNT('Diário 4º PA'!$A$4:$A$2224)+COUNT('Diário 5º PA'!$A$4:$A$5221)+ROW()-3)</f>
        <v>8197</v>
      </c>
      <c r="B1946" s="641">
        <v>44922</v>
      </c>
      <c r="C1946" s="638">
        <v>44896</v>
      </c>
      <c r="D1946" s="626" t="s">
        <v>104</v>
      </c>
      <c r="E1946" s="626" t="s">
        <v>187</v>
      </c>
      <c r="F1946" s="639">
        <v>234.73</v>
      </c>
      <c r="G1946" s="626" t="s">
        <v>1019</v>
      </c>
      <c r="H1946" s="633" t="s">
        <v>132</v>
      </c>
      <c r="I1946" s="627" t="s">
        <v>9805</v>
      </c>
      <c r="J1946" s="634" t="s">
        <v>5990</v>
      </c>
      <c r="K1946" s="657" t="s">
        <v>1531</v>
      </c>
      <c r="L1946" s="657" t="s">
        <v>666</v>
      </c>
      <c r="M1946" s="641">
        <v>44922</v>
      </c>
      <c r="N1946" s="630">
        <f t="shared" si="96"/>
        <v>12</v>
      </c>
      <c r="O1946" s="630">
        <f t="shared" si="97"/>
        <v>12</v>
      </c>
      <c r="P1946" s="631" t="str">
        <f t="shared" si="98"/>
        <v>Gastos_com_Pessoal</v>
      </c>
    </row>
    <row r="1947" spans="1:16" ht="24" hidden="1" x14ac:dyDescent="0.2">
      <c r="A1947" s="622">
        <f>IF(B1947="","",COUNT('Diário 3º PA'!$A$4:$A$4242)+COUNT('Diário 4º PA'!$A$4:$A$2224)+COUNT('Diário 5º PA'!$A$4:$A$5221)+ROW()-3)</f>
        <v>8198</v>
      </c>
      <c r="B1947" s="641">
        <v>44922</v>
      </c>
      <c r="C1947" s="638">
        <v>44896</v>
      </c>
      <c r="D1947" s="626" t="s">
        <v>104</v>
      </c>
      <c r="E1947" s="626" t="s">
        <v>189</v>
      </c>
      <c r="F1947" s="639">
        <v>2560.36</v>
      </c>
      <c r="G1947" s="626" t="s">
        <v>915</v>
      </c>
      <c r="H1947" s="633" t="s">
        <v>132</v>
      </c>
      <c r="I1947" s="627" t="s">
        <v>9805</v>
      </c>
      <c r="J1947" s="634" t="s">
        <v>5990</v>
      </c>
      <c r="K1947" s="657" t="s">
        <v>1531</v>
      </c>
      <c r="L1947" s="657" t="s">
        <v>666</v>
      </c>
      <c r="M1947" s="641">
        <v>44922</v>
      </c>
      <c r="N1947" s="630">
        <f t="shared" si="96"/>
        <v>12</v>
      </c>
      <c r="O1947" s="630">
        <f t="shared" si="97"/>
        <v>12</v>
      </c>
      <c r="P1947" s="631" t="str">
        <f t="shared" si="98"/>
        <v>Gastos_com_Pessoal</v>
      </c>
    </row>
    <row r="1948" spans="1:16" ht="24" hidden="1" x14ac:dyDescent="0.2">
      <c r="A1948" s="622">
        <f>IF(B1948="","",COUNT('Diário 3º PA'!$A$4:$A$4242)+COUNT('Diário 4º PA'!$A$4:$A$2224)+COUNT('Diário 5º PA'!$A$4:$A$5221)+ROW()-3)</f>
        <v>8199</v>
      </c>
      <c r="B1948" s="641">
        <v>44922</v>
      </c>
      <c r="C1948" s="638">
        <v>44896</v>
      </c>
      <c r="D1948" s="626" t="s">
        <v>104</v>
      </c>
      <c r="E1948" s="626" t="s">
        <v>191</v>
      </c>
      <c r="F1948" s="639">
        <v>853.45</v>
      </c>
      <c r="G1948" s="626" t="s">
        <v>918</v>
      </c>
      <c r="H1948" s="633" t="s">
        <v>132</v>
      </c>
      <c r="I1948" s="627" t="s">
        <v>9805</v>
      </c>
      <c r="J1948" s="634" t="s">
        <v>5990</v>
      </c>
      <c r="K1948" s="657" t="s">
        <v>1531</v>
      </c>
      <c r="L1948" s="657" t="s">
        <v>666</v>
      </c>
      <c r="M1948" s="641">
        <v>44922</v>
      </c>
      <c r="N1948" s="630">
        <f t="shared" si="96"/>
        <v>12</v>
      </c>
      <c r="O1948" s="630">
        <f t="shared" si="97"/>
        <v>12</v>
      </c>
      <c r="P1948" s="631" t="str">
        <f t="shared" si="98"/>
        <v>Gastos_com_Pessoal</v>
      </c>
    </row>
    <row r="1949" spans="1:16" ht="36" hidden="1" x14ac:dyDescent="0.2">
      <c r="A1949" s="622">
        <f>IF(B1949="","",COUNT('Diário 3º PA'!$A$4:$A$4242)+COUNT('Diário 4º PA'!$A$4:$A$2224)+COUNT('Diário 5º PA'!$A$4:$A$5221)+ROW()-3)</f>
        <v>8200</v>
      </c>
      <c r="B1949" s="641">
        <v>44922</v>
      </c>
      <c r="C1949" s="638">
        <v>44896</v>
      </c>
      <c r="D1949" s="626" t="s">
        <v>104</v>
      </c>
      <c r="E1949" s="626" t="s">
        <v>193</v>
      </c>
      <c r="F1949" s="639">
        <v>4972.9799999999996</v>
      </c>
      <c r="G1949" s="626" t="s">
        <v>919</v>
      </c>
      <c r="H1949" s="633" t="s">
        <v>132</v>
      </c>
      <c r="I1949" s="627" t="s">
        <v>9805</v>
      </c>
      <c r="J1949" s="634" t="s">
        <v>5990</v>
      </c>
      <c r="K1949" s="657" t="s">
        <v>1531</v>
      </c>
      <c r="L1949" s="657" t="s">
        <v>666</v>
      </c>
      <c r="M1949" s="641">
        <v>44922</v>
      </c>
      <c r="N1949" s="630">
        <f t="shared" si="96"/>
        <v>12</v>
      </c>
      <c r="O1949" s="630">
        <f t="shared" si="97"/>
        <v>12</v>
      </c>
      <c r="P1949" s="631" t="str">
        <f t="shared" si="98"/>
        <v>Gastos_com_Pessoal</v>
      </c>
    </row>
    <row r="1950" spans="1:16" ht="24" hidden="1" x14ac:dyDescent="0.2">
      <c r="A1950" s="622">
        <f>IF(B1950="","",COUNT('Diário 3º PA'!$A$4:$A$4242)+COUNT('Diário 4º PA'!$A$4:$A$2224)+COUNT('Diário 5º PA'!$A$4:$A$5221)+ROW()-3)</f>
        <v>8201</v>
      </c>
      <c r="B1950" s="641">
        <v>44922</v>
      </c>
      <c r="C1950" s="638">
        <v>44896</v>
      </c>
      <c r="D1950" s="626" t="s">
        <v>104</v>
      </c>
      <c r="E1950" s="626" t="s">
        <v>187</v>
      </c>
      <c r="F1950" s="639">
        <v>229</v>
      </c>
      <c r="G1950" s="626" t="s">
        <v>1019</v>
      </c>
      <c r="H1950" s="633" t="s">
        <v>133</v>
      </c>
      <c r="I1950" s="627" t="s">
        <v>4948</v>
      </c>
      <c r="J1950" s="634" t="s">
        <v>5990</v>
      </c>
      <c r="K1950" s="657" t="s">
        <v>1531</v>
      </c>
      <c r="L1950" s="657">
        <v>754798871</v>
      </c>
      <c r="M1950" s="641">
        <v>44922</v>
      </c>
      <c r="N1950" s="630">
        <f t="shared" si="96"/>
        <v>12</v>
      </c>
      <c r="O1950" s="630">
        <f t="shared" si="97"/>
        <v>12</v>
      </c>
      <c r="P1950" s="631" t="str">
        <f t="shared" si="98"/>
        <v>Gastos_com_Pessoal</v>
      </c>
    </row>
    <row r="1951" spans="1:16" ht="24" hidden="1" x14ac:dyDescent="0.2">
      <c r="A1951" s="622">
        <f>IF(B1951="","",COUNT('Diário 3º PA'!$A$4:$A$4242)+COUNT('Diário 4º PA'!$A$4:$A$2224)+COUNT('Diário 5º PA'!$A$4:$A$5221)+ROW()-3)</f>
        <v>8202</v>
      </c>
      <c r="B1951" s="641">
        <v>44922</v>
      </c>
      <c r="C1951" s="638">
        <v>44896</v>
      </c>
      <c r="D1951" s="626" t="s">
        <v>104</v>
      </c>
      <c r="E1951" s="626" t="s">
        <v>189</v>
      </c>
      <c r="F1951" s="639">
        <v>2273.86</v>
      </c>
      <c r="G1951" s="626" t="s">
        <v>915</v>
      </c>
      <c r="H1951" s="633" t="s">
        <v>133</v>
      </c>
      <c r="I1951" s="627" t="s">
        <v>4948</v>
      </c>
      <c r="J1951" s="634" t="s">
        <v>5990</v>
      </c>
      <c r="K1951" s="657" t="s">
        <v>1531</v>
      </c>
      <c r="L1951" s="657">
        <v>754798871</v>
      </c>
      <c r="M1951" s="641">
        <v>44922</v>
      </c>
      <c r="N1951" s="630">
        <f t="shared" si="96"/>
        <v>12</v>
      </c>
      <c r="O1951" s="630">
        <f t="shared" si="97"/>
        <v>12</v>
      </c>
      <c r="P1951" s="631" t="str">
        <f t="shared" si="98"/>
        <v>Gastos_com_Pessoal</v>
      </c>
    </row>
    <row r="1952" spans="1:16" ht="24" hidden="1" x14ac:dyDescent="0.2">
      <c r="A1952" s="622">
        <f>IF(B1952="","",COUNT('Diário 3º PA'!$A$4:$A$4242)+COUNT('Diário 4º PA'!$A$4:$A$2224)+COUNT('Diário 5º PA'!$A$4:$A$5221)+ROW()-3)</f>
        <v>8203</v>
      </c>
      <c r="B1952" s="641">
        <v>44922</v>
      </c>
      <c r="C1952" s="638">
        <v>44896</v>
      </c>
      <c r="D1952" s="626" t="s">
        <v>104</v>
      </c>
      <c r="E1952" s="626" t="s">
        <v>191</v>
      </c>
      <c r="F1952" s="639">
        <v>757.96</v>
      </c>
      <c r="G1952" s="626" t="s">
        <v>918</v>
      </c>
      <c r="H1952" s="633" t="s">
        <v>133</v>
      </c>
      <c r="I1952" s="627" t="s">
        <v>4948</v>
      </c>
      <c r="J1952" s="634" t="s">
        <v>5990</v>
      </c>
      <c r="K1952" s="657" t="s">
        <v>1531</v>
      </c>
      <c r="L1952" s="657">
        <v>754798871</v>
      </c>
      <c r="M1952" s="641">
        <v>44922</v>
      </c>
      <c r="N1952" s="630">
        <f t="shared" si="96"/>
        <v>12</v>
      </c>
      <c r="O1952" s="630">
        <f t="shared" si="97"/>
        <v>12</v>
      </c>
      <c r="P1952" s="631" t="str">
        <f t="shared" si="98"/>
        <v>Gastos_com_Pessoal</v>
      </c>
    </row>
    <row r="1953" spans="1:16" ht="36" hidden="1" x14ac:dyDescent="0.2">
      <c r="A1953" s="622">
        <f>IF(B1953="","",COUNT('Diário 3º PA'!$A$4:$A$4242)+COUNT('Diário 4º PA'!$A$4:$A$2224)+COUNT('Diário 5º PA'!$A$4:$A$5221)+ROW()-3)</f>
        <v>8204</v>
      </c>
      <c r="B1953" s="641">
        <v>44922</v>
      </c>
      <c r="C1953" s="638">
        <v>44896</v>
      </c>
      <c r="D1953" s="626" t="s">
        <v>104</v>
      </c>
      <c r="E1953" s="626" t="s">
        <v>193</v>
      </c>
      <c r="F1953" s="639">
        <v>4057.71</v>
      </c>
      <c r="G1953" s="626" t="s">
        <v>919</v>
      </c>
      <c r="H1953" s="633" t="s">
        <v>133</v>
      </c>
      <c r="I1953" s="627" t="s">
        <v>4948</v>
      </c>
      <c r="J1953" s="634" t="s">
        <v>5990</v>
      </c>
      <c r="K1953" s="657" t="s">
        <v>1531</v>
      </c>
      <c r="L1953" s="657">
        <v>754798871</v>
      </c>
      <c r="M1953" s="641">
        <v>44922</v>
      </c>
      <c r="N1953" s="630">
        <f t="shared" si="96"/>
        <v>12</v>
      </c>
      <c r="O1953" s="630">
        <f t="shared" si="97"/>
        <v>12</v>
      </c>
      <c r="P1953" s="631" t="str">
        <f t="shared" si="98"/>
        <v>Gastos_com_Pessoal</v>
      </c>
    </row>
    <row r="1954" spans="1:16" ht="24" hidden="1" x14ac:dyDescent="0.2">
      <c r="A1954" s="622">
        <f>IF(B1954="","",COUNT('Diário 3º PA'!$A$4:$A$4242)+COUNT('Diário 4º PA'!$A$4:$A$2224)+COUNT('Diário 5º PA'!$A$4:$A$5221)+ROW()-3)</f>
        <v>8205</v>
      </c>
      <c r="B1954" s="641">
        <v>44922</v>
      </c>
      <c r="C1954" s="638">
        <v>44896</v>
      </c>
      <c r="D1954" s="626" t="s">
        <v>104</v>
      </c>
      <c r="E1954" s="626" t="s">
        <v>187</v>
      </c>
      <c r="F1954" s="639">
        <v>266.75</v>
      </c>
      <c r="G1954" s="626" t="s">
        <v>1019</v>
      </c>
      <c r="H1954" s="633" t="s">
        <v>140</v>
      </c>
      <c r="I1954" s="627" t="s">
        <v>9806</v>
      </c>
      <c r="J1954" s="634" t="s">
        <v>5990</v>
      </c>
      <c r="K1954" s="657" t="s">
        <v>1531</v>
      </c>
      <c r="L1954" s="657">
        <v>754798871</v>
      </c>
      <c r="M1954" s="641">
        <v>44922</v>
      </c>
      <c r="N1954" s="630">
        <f t="shared" si="96"/>
        <v>12</v>
      </c>
      <c r="O1954" s="630">
        <f t="shared" si="97"/>
        <v>12</v>
      </c>
      <c r="P1954" s="631" t="str">
        <f t="shared" si="98"/>
        <v>Gastos_com_Pessoal</v>
      </c>
    </row>
    <row r="1955" spans="1:16" ht="24" hidden="1" x14ac:dyDescent="0.2">
      <c r="A1955" s="622">
        <f>IF(B1955="","",COUNT('Diário 3º PA'!$A$4:$A$4242)+COUNT('Diário 4º PA'!$A$4:$A$2224)+COUNT('Diário 5º PA'!$A$4:$A$5221)+ROW()-3)</f>
        <v>8206</v>
      </c>
      <c r="B1955" s="641">
        <v>44922</v>
      </c>
      <c r="C1955" s="638">
        <v>44896</v>
      </c>
      <c r="D1955" s="626" t="s">
        <v>104</v>
      </c>
      <c r="E1955" s="626" t="s">
        <v>189</v>
      </c>
      <c r="F1955" s="639">
        <v>941.17</v>
      </c>
      <c r="G1955" s="626" t="s">
        <v>915</v>
      </c>
      <c r="H1955" s="633" t="s">
        <v>140</v>
      </c>
      <c r="I1955" s="627" t="s">
        <v>9806</v>
      </c>
      <c r="J1955" s="634" t="s">
        <v>5990</v>
      </c>
      <c r="K1955" s="657" t="s">
        <v>1531</v>
      </c>
      <c r="L1955" s="657">
        <v>754798871</v>
      </c>
      <c r="M1955" s="641">
        <v>44922</v>
      </c>
      <c r="N1955" s="630">
        <f t="shared" si="96"/>
        <v>12</v>
      </c>
      <c r="O1955" s="630">
        <f t="shared" si="97"/>
        <v>12</v>
      </c>
      <c r="P1955" s="631" t="str">
        <f t="shared" si="98"/>
        <v>Gastos_com_Pessoal</v>
      </c>
    </row>
    <row r="1956" spans="1:16" ht="24" hidden="1" x14ac:dyDescent="0.2">
      <c r="A1956" s="622">
        <f>IF(B1956="","",COUNT('Diário 3º PA'!$A$4:$A$4242)+COUNT('Diário 4º PA'!$A$4:$A$2224)+COUNT('Diário 5º PA'!$A$4:$A$5221)+ROW()-3)</f>
        <v>8207</v>
      </c>
      <c r="B1956" s="641">
        <v>44922</v>
      </c>
      <c r="C1956" s="638">
        <v>44896</v>
      </c>
      <c r="D1956" s="626" t="s">
        <v>104</v>
      </c>
      <c r="E1956" s="626" t="s">
        <v>191</v>
      </c>
      <c r="F1956" s="639">
        <v>313.72000000000003</v>
      </c>
      <c r="G1956" s="626" t="s">
        <v>918</v>
      </c>
      <c r="H1956" s="633" t="s">
        <v>140</v>
      </c>
      <c r="I1956" s="627" t="s">
        <v>9806</v>
      </c>
      <c r="J1956" s="634" t="s">
        <v>5990</v>
      </c>
      <c r="K1956" s="657" t="s">
        <v>1531</v>
      </c>
      <c r="L1956" s="657">
        <v>754798871</v>
      </c>
      <c r="M1956" s="641">
        <v>44922</v>
      </c>
      <c r="N1956" s="630">
        <f t="shared" si="96"/>
        <v>12</v>
      </c>
      <c r="O1956" s="630">
        <f t="shared" si="97"/>
        <v>12</v>
      </c>
      <c r="P1956" s="631" t="str">
        <f t="shared" si="98"/>
        <v>Gastos_com_Pessoal</v>
      </c>
    </row>
    <row r="1957" spans="1:16" ht="36" hidden="1" x14ac:dyDescent="0.2">
      <c r="A1957" s="622">
        <f>IF(B1957="","",COUNT('Diário 3º PA'!$A$4:$A$4242)+COUNT('Diário 4º PA'!$A$4:$A$2224)+COUNT('Diário 5º PA'!$A$4:$A$5221)+ROW()-3)</f>
        <v>8208</v>
      </c>
      <c r="B1957" s="641">
        <v>44922</v>
      </c>
      <c r="C1957" s="638">
        <v>44896</v>
      </c>
      <c r="D1957" s="626" t="s">
        <v>104</v>
      </c>
      <c r="E1957" s="626" t="s">
        <v>193</v>
      </c>
      <c r="F1957" s="639">
        <v>5192.28</v>
      </c>
      <c r="G1957" s="626" t="s">
        <v>919</v>
      </c>
      <c r="H1957" s="633" t="s">
        <v>140</v>
      </c>
      <c r="I1957" s="627" t="s">
        <v>9806</v>
      </c>
      <c r="J1957" s="634" t="s">
        <v>5990</v>
      </c>
      <c r="K1957" s="657" t="s">
        <v>1531</v>
      </c>
      <c r="L1957" s="657">
        <v>754798871</v>
      </c>
      <c r="M1957" s="641">
        <v>44922</v>
      </c>
      <c r="N1957" s="630">
        <f t="shared" si="96"/>
        <v>12</v>
      </c>
      <c r="O1957" s="630">
        <f t="shared" si="97"/>
        <v>12</v>
      </c>
      <c r="P1957" s="631" t="str">
        <f t="shared" si="98"/>
        <v>Gastos_com_Pessoal</v>
      </c>
    </row>
    <row r="1958" spans="1:16" ht="24" hidden="1" x14ac:dyDescent="0.2">
      <c r="A1958" s="622">
        <f>IF(B1958="","",COUNT('Diário 3º PA'!$A$4:$A$4242)+COUNT('Diário 4º PA'!$A$4:$A$2224)+COUNT('Diário 5º PA'!$A$4:$A$5221)+ROW()-3)</f>
        <v>8209</v>
      </c>
      <c r="B1958" s="641">
        <v>44922</v>
      </c>
      <c r="C1958" s="638">
        <v>44896</v>
      </c>
      <c r="D1958" s="626" t="s">
        <v>104</v>
      </c>
      <c r="E1958" s="626" t="s">
        <v>187</v>
      </c>
      <c r="F1958" s="639">
        <v>250</v>
      </c>
      <c r="G1958" s="626" t="s">
        <v>1019</v>
      </c>
      <c r="H1958" s="633" t="s">
        <v>135</v>
      </c>
      <c r="I1958" s="627" t="s">
        <v>5811</v>
      </c>
      <c r="J1958" s="634" t="s">
        <v>5990</v>
      </c>
      <c r="K1958" s="657" t="s">
        <v>1531</v>
      </c>
      <c r="L1958" s="657">
        <v>754798871</v>
      </c>
      <c r="M1958" s="641">
        <v>44922</v>
      </c>
      <c r="N1958" s="630">
        <f t="shared" si="96"/>
        <v>12</v>
      </c>
      <c r="O1958" s="630">
        <f t="shared" si="97"/>
        <v>12</v>
      </c>
      <c r="P1958" s="631" t="str">
        <f t="shared" si="98"/>
        <v>Gastos_com_Pessoal</v>
      </c>
    </row>
    <row r="1959" spans="1:16" ht="24" hidden="1" x14ac:dyDescent="0.2">
      <c r="A1959" s="622">
        <f>IF(B1959="","",COUNT('Diário 3º PA'!$A$4:$A$4242)+COUNT('Diário 4º PA'!$A$4:$A$2224)+COUNT('Diário 5º PA'!$A$4:$A$5221)+ROW()-3)</f>
        <v>8210</v>
      </c>
      <c r="B1959" s="641">
        <v>44922</v>
      </c>
      <c r="C1959" s="638">
        <v>44896</v>
      </c>
      <c r="D1959" s="626" t="s">
        <v>104</v>
      </c>
      <c r="E1959" s="626" t="s">
        <v>189</v>
      </c>
      <c r="F1959" s="639">
        <v>2710.54</v>
      </c>
      <c r="G1959" s="626" t="s">
        <v>915</v>
      </c>
      <c r="H1959" s="633" t="s">
        <v>135</v>
      </c>
      <c r="I1959" s="627" t="s">
        <v>5811</v>
      </c>
      <c r="J1959" s="634" t="s">
        <v>5990</v>
      </c>
      <c r="K1959" s="657" t="s">
        <v>1531</v>
      </c>
      <c r="L1959" s="657">
        <v>754798871</v>
      </c>
      <c r="M1959" s="641">
        <v>44922</v>
      </c>
      <c r="N1959" s="630">
        <f t="shared" si="96"/>
        <v>12</v>
      </c>
      <c r="O1959" s="630">
        <f t="shared" si="97"/>
        <v>12</v>
      </c>
      <c r="P1959" s="631" t="str">
        <f t="shared" si="98"/>
        <v>Gastos_com_Pessoal</v>
      </c>
    </row>
    <row r="1960" spans="1:16" ht="24" hidden="1" x14ac:dyDescent="0.2">
      <c r="A1960" s="622">
        <f>IF(B1960="","",COUNT('Diário 3º PA'!$A$4:$A$4242)+COUNT('Diário 4º PA'!$A$4:$A$2224)+COUNT('Diário 5º PA'!$A$4:$A$5221)+ROW()-3)</f>
        <v>8211</v>
      </c>
      <c r="B1960" s="641">
        <v>44922</v>
      </c>
      <c r="C1960" s="638">
        <v>44896</v>
      </c>
      <c r="D1960" s="626" t="s">
        <v>104</v>
      </c>
      <c r="E1960" s="626" t="s">
        <v>191</v>
      </c>
      <c r="F1960" s="639">
        <v>903.52</v>
      </c>
      <c r="G1960" s="626" t="s">
        <v>918</v>
      </c>
      <c r="H1960" s="633" t="s">
        <v>135</v>
      </c>
      <c r="I1960" s="627" t="s">
        <v>5811</v>
      </c>
      <c r="J1960" s="634" t="s">
        <v>5990</v>
      </c>
      <c r="K1960" s="657" t="s">
        <v>1531</v>
      </c>
      <c r="L1960" s="657">
        <v>754798871</v>
      </c>
      <c r="M1960" s="641">
        <v>44922</v>
      </c>
      <c r="N1960" s="630">
        <f t="shared" si="96"/>
        <v>12</v>
      </c>
      <c r="O1960" s="630">
        <f t="shared" si="97"/>
        <v>12</v>
      </c>
      <c r="P1960" s="631" t="str">
        <f t="shared" si="98"/>
        <v>Gastos_com_Pessoal</v>
      </c>
    </row>
    <row r="1961" spans="1:16" ht="36" hidden="1" x14ac:dyDescent="0.2">
      <c r="A1961" s="622">
        <f>IF(B1961="","",COUNT('Diário 3º PA'!$A$4:$A$4242)+COUNT('Diário 4º PA'!$A$4:$A$2224)+COUNT('Diário 5º PA'!$A$4:$A$5221)+ROW()-3)</f>
        <v>8212</v>
      </c>
      <c r="B1961" s="641">
        <v>44922</v>
      </c>
      <c r="C1961" s="638">
        <v>44896</v>
      </c>
      <c r="D1961" s="626" t="s">
        <v>104</v>
      </c>
      <c r="E1961" s="626" t="s">
        <v>193</v>
      </c>
      <c r="F1961" s="639">
        <v>5975.59</v>
      </c>
      <c r="G1961" s="626" t="s">
        <v>919</v>
      </c>
      <c r="H1961" s="633" t="s">
        <v>135</v>
      </c>
      <c r="I1961" s="627" t="s">
        <v>5811</v>
      </c>
      <c r="J1961" s="634" t="s">
        <v>5990</v>
      </c>
      <c r="K1961" s="657" t="s">
        <v>1531</v>
      </c>
      <c r="L1961" s="657">
        <v>754798871</v>
      </c>
      <c r="M1961" s="641">
        <v>44922</v>
      </c>
      <c r="N1961" s="630">
        <f t="shared" si="96"/>
        <v>12</v>
      </c>
      <c r="O1961" s="630">
        <f t="shared" si="97"/>
        <v>12</v>
      </c>
      <c r="P1961" s="631" t="str">
        <f t="shared" si="98"/>
        <v>Gastos_com_Pessoal</v>
      </c>
    </row>
    <row r="1962" spans="1:16" ht="24" hidden="1" x14ac:dyDescent="0.2">
      <c r="A1962" s="622">
        <f>IF(B1962="","",COUNT('Diário 3º PA'!$A$4:$A$4242)+COUNT('Diário 4º PA'!$A$4:$A$2224)+COUNT('Diário 5º PA'!$A$4:$A$5221)+ROW()-3)</f>
        <v>8213</v>
      </c>
      <c r="B1962" s="641">
        <v>44922</v>
      </c>
      <c r="C1962" s="638">
        <v>44896</v>
      </c>
      <c r="D1962" s="626" t="s">
        <v>104</v>
      </c>
      <c r="E1962" s="626" t="s">
        <v>187</v>
      </c>
      <c r="F1962" s="639">
        <v>253.86</v>
      </c>
      <c r="G1962" s="626" t="s">
        <v>1019</v>
      </c>
      <c r="H1962" s="633" t="s">
        <v>136</v>
      </c>
      <c r="I1962" s="627" t="s">
        <v>9807</v>
      </c>
      <c r="J1962" s="634" t="s">
        <v>5990</v>
      </c>
      <c r="K1962" s="657" t="s">
        <v>1531</v>
      </c>
      <c r="L1962" s="657">
        <v>754798871</v>
      </c>
      <c r="M1962" s="641">
        <v>44922</v>
      </c>
      <c r="N1962" s="630">
        <f t="shared" si="96"/>
        <v>12</v>
      </c>
      <c r="O1962" s="630">
        <f t="shared" si="97"/>
        <v>12</v>
      </c>
      <c r="P1962" s="631" t="str">
        <f t="shared" si="98"/>
        <v>Gastos_com_Pessoal</v>
      </c>
    </row>
    <row r="1963" spans="1:16" ht="24" hidden="1" x14ac:dyDescent="0.2">
      <c r="A1963" s="622">
        <f>IF(B1963="","",COUNT('Diário 3º PA'!$A$4:$A$4242)+COUNT('Diário 4º PA'!$A$4:$A$2224)+COUNT('Diário 5º PA'!$A$4:$A$5221)+ROW()-3)</f>
        <v>8214</v>
      </c>
      <c r="B1963" s="641">
        <v>44922</v>
      </c>
      <c r="C1963" s="638">
        <v>44896</v>
      </c>
      <c r="D1963" s="626" t="s">
        <v>104</v>
      </c>
      <c r="E1963" s="626" t="s">
        <v>189</v>
      </c>
      <c r="F1963" s="639">
        <v>2792.43</v>
      </c>
      <c r="G1963" s="626" t="s">
        <v>915</v>
      </c>
      <c r="H1963" s="633" t="s">
        <v>136</v>
      </c>
      <c r="I1963" s="627" t="s">
        <v>9807</v>
      </c>
      <c r="J1963" s="634" t="s">
        <v>5990</v>
      </c>
      <c r="K1963" s="657" t="s">
        <v>1531</v>
      </c>
      <c r="L1963" s="657">
        <v>754798871</v>
      </c>
      <c r="M1963" s="641">
        <v>44922</v>
      </c>
      <c r="N1963" s="630">
        <f t="shared" si="96"/>
        <v>12</v>
      </c>
      <c r="O1963" s="630">
        <f t="shared" si="97"/>
        <v>12</v>
      </c>
      <c r="P1963" s="631" t="str">
        <f t="shared" si="98"/>
        <v>Gastos_com_Pessoal</v>
      </c>
    </row>
    <row r="1964" spans="1:16" ht="24" hidden="1" x14ac:dyDescent="0.2">
      <c r="A1964" s="622">
        <f>IF(B1964="","",COUNT('Diário 3º PA'!$A$4:$A$4242)+COUNT('Diário 4º PA'!$A$4:$A$2224)+COUNT('Diário 5º PA'!$A$4:$A$5221)+ROW()-3)</f>
        <v>8215</v>
      </c>
      <c r="B1964" s="641">
        <v>44922</v>
      </c>
      <c r="C1964" s="638">
        <v>44896</v>
      </c>
      <c r="D1964" s="626" t="s">
        <v>104</v>
      </c>
      <c r="E1964" s="626" t="s">
        <v>191</v>
      </c>
      <c r="F1964" s="639">
        <v>930.81</v>
      </c>
      <c r="G1964" s="626" t="s">
        <v>918</v>
      </c>
      <c r="H1964" s="633" t="s">
        <v>136</v>
      </c>
      <c r="I1964" s="627" t="s">
        <v>9807</v>
      </c>
      <c r="J1964" s="634" t="s">
        <v>5990</v>
      </c>
      <c r="K1964" s="657" t="s">
        <v>1531</v>
      </c>
      <c r="L1964" s="657">
        <v>754798871</v>
      </c>
      <c r="M1964" s="641">
        <v>44922</v>
      </c>
      <c r="N1964" s="630">
        <f t="shared" si="96"/>
        <v>12</v>
      </c>
      <c r="O1964" s="630">
        <f t="shared" si="97"/>
        <v>12</v>
      </c>
      <c r="P1964" s="631" t="str">
        <f t="shared" si="98"/>
        <v>Gastos_com_Pessoal</v>
      </c>
    </row>
    <row r="1965" spans="1:16" ht="36" hidden="1" x14ac:dyDescent="0.2">
      <c r="A1965" s="622">
        <f>IF(B1965="","",COUNT('Diário 3º PA'!$A$4:$A$4242)+COUNT('Diário 4º PA'!$A$4:$A$2224)+COUNT('Diário 5º PA'!$A$4:$A$5221)+ROW()-3)</f>
        <v>8216</v>
      </c>
      <c r="B1965" s="641">
        <v>44922</v>
      </c>
      <c r="C1965" s="638">
        <v>44896</v>
      </c>
      <c r="D1965" s="626" t="s">
        <v>104</v>
      </c>
      <c r="E1965" s="626" t="s">
        <v>193</v>
      </c>
      <c r="F1965" s="639">
        <v>6398.25</v>
      </c>
      <c r="G1965" s="626" t="s">
        <v>919</v>
      </c>
      <c r="H1965" s="633" t="s">
        <v>136</v>
      </c>
      <c r="I1965" s="627" t="s">
        <v>9807</v>
      </c>
      <c r="J1965" s="634" t="s">
        <v>5990</v>
      </c>
      <c r="K1965" s="657" t="s">
        <v>1531</v>
      </c>
      <c r="L1965" s="657">
        <v>754798871</v>
      </c>
      <c r="M1965" s="641">
        <v>44922</v>
      </c>
      <c r="N1965" s="630">
        <f t="shared" si="96"/>
        <v>12</v>
      </c>
      <c r="O1965" s="630">
        <f t="shared" si="97"/>
        <v>12</v>
      </c>
      <c r="P1965" s="631" t="str">
        <f t="shared" si="98"/>
        <v>Gastos_com_Pessoal</v>
      </c>
    </row>
    <row r="1966" spans="1:16" ht="24" hidden="1" x14ac:dyDescent="0.2">
      <c r="A1966" s="622">
        <f>IF(B1966="","",COUNT('Diário 3º PA'!$A$4:$A$4242)+COUNT('Diário 4º PA'!$A$4:$A$2224)+COUNT('Diário 5º PA'!$A$4:$A$5221)+ROW()-3)</f>
        <v>8217</v>
      </c>
      <c r="B1966" s="641">
        <v>44922</v>
      </c>
      <c r="C1966" s="638">
        <v>44896</v>
      </c>
      <c r="D1966" s="626" t="s">
        <v>104</v>
      </c>
      <c r="E1966" s="626" t="s">
        <v>187</v>
      </c>
      <c r="F1966" s="639">
        <v>274.91000000000003</v>
      </c>
      <c r="G1966" s="626" t="s">
        <v>1019</v>
      </c>
      <c r="H1966" s="633" t="s">
        <v>135</v>
      </c>
      <c r="I1966" s="627" t="s">
        <v>7225</v>
      </c>
      <c r="J1966" s="634" t="s">
        <v>5990</v>
      </c>
      <c r="K1966" s="657" t="s">
        <v>1531</v>
      </c>
      <c r="L1966" s="657">
        <v>754798871</v>
      </c>
      <c r="M1966" s="641">
        <v>44922</v>
      </c>
      <c r="N1966" s="630">
        <f t="shared" si="96"/>
        <v>12</v>
      </c>
      <c r="O1966" s="630">
        <f t="shared" si="97"/>
        <v>12</v>
      </c>
      <c r="P1966" s="631" t="str">
        <f t="shared" si="98"/>
        <v>Gastos_com_Pessoal</v>
      </c>
    </row>
    <row r="1967" spans="1:16" ht="24" hidden="1" x14ac:dyDescent="0.2">
      <c r="A1967" s="622">
        <f>IF(B1967="","",COUNT('Diário 3º PA'!$A$4:$A$4242)+COUNT('Diário 4º PA'!$A$4:$A$2224)+COUNT('Diário 5º PA'!$A$4:$A$5221)+ROW()-3)</f>
        <v>8218</v>
      </c>
      <c r="B1967" s="641">
        <v>44922</v>
      </c>
      <c r="C1967" s="638">
        <v>44896</v>
      </c>
      <c r="D1967" s="626" t="s">
        <v>104</v>
      </c>
      <c r="E1967" s="626" t="s">
        <v>189</v>
      </c>
      <c r="F1967" s="639">
        <v>2986.5</v>
      </c>
      <c r="G1967" s="626" t="s">
        <v>915</v>
      </c>
      <c r="H1967" s="633" t="s">
        <v>135</v>
      </c>
      <c r="I1967" s="627" t="s">
        <v>7225</v>
      </c>
      <c r="J1967" s="634" t="s">
        <v>5990</v>
      </c>
      <c r="K1967" s="657" t="s">
        <v>1531</v>
      </c>
      <c r="L1967" s="657">
        <v>754798871</v>
      </c>
      <c r="M1967" s="641">
        <v>44922</v>
      </c>
      <c r="N1967" s="630">
        <f t="shared" si="96"/>
        <v>12</v>
      </c>
      <c r="O1967" s="630">
        <f t="shared" si="97"/>
        <v>12</v>
      </c>
      <c r="P1967" s="631" t="str">
        <f t="shared" si="98"/>
        <v>Gastos_com_Pessoal</v>
      </c>
    </row>
    <row r="1968" spans="1:16" ht="24" hidden="1" x14ac:dyDescent="0.2">
      <c r="A1968" s="622">
        <f>IF(B1968="","",COUNT('Diário 3º PA'!$A$4:$A$4242)+COUNT('Diário 4º PA'!$A$4:$A$2224)+COUNT('Diário 5º PA'!$A$4:$A$5221)+ROW()-3)</f>
        <v>8219</v>
      </c>
      <c r="B1968" s="641">
        <v>44922</v>
      </c>
      <c r="C1968" s="638">
        <v>44896</v>
      </c>
      <c r="D1968" s="626" t="s">
        <v>104</v>
      </c>
      <c r="E1968" s="626" t="s">
        <v>191</v>
      </c>
      <c r="F1968" s="639">
        <v>995.5</v>
      </c>
      <c r="G1968" s="626" t="s">
        <v>918</v>
      </c>
      <c r="H1968" s="633" t="s">
        <v>135</v>
      </c>
      <c r="I1968" s="627" t="s">
        <v>7225</v>
      </c>
      <c r="J1968" s="634" t="s">
        <v>5990</v>
      </c>
      <c r="K1968" s="657" t="s">
        <v>1531</v>
      </c>
      <c r="L1968" s="657">
        <v>754798871</v>
      </c>
      <c r="M1968" s="641">
        <v>44922</v>
      </c>
      <c r="N1968" s="630">
        <f t="shared" si="96"/>
        <v>12</v>
      </c>
      <c r="O1968" s="630">
        <f t="shared" si="97"/>
        <v>12</v>
      </c>
      <c r="P1968" s="631" t="str">
        <f t="shared" si="98"/>
        <v>Gastos_com_Pessoal</v>
      </c>
    </row>
    <row r="1969" spans="1:16" ht="36" hidden="1" x14ac:dyDescent="0.2">
      <c r="A1969" s="622">
        <f>IF(B1969="","",COUNT('Diário 3º PA'!$A$4:$A$4242)+COUNT('Diário 4º PA'!$A$4:$A$2224)+COUNT('Diário 5º PA'!$A$4:$A$5221)+ROW()-3)</f>
        <v>8220</v>
      </c>
      <c r="B1969" s="641">
        <v>44922</v>
      </c>
      <c r="C1969" s="638">
        <v>44896</v>
      </c>
      <c r="D1969" s="626" t="s">
        <v>104</v>
      </c>
      <c r="E1969" s="626" t="s">
        <v>193</v>
      </c>
      <c r="F1969" s="639">
        <v>5126.3</v>
      </c>
      <c r="G1969" s="626" t="s">
        <v>919</v>
      </c>
      <c r="H1969" s="633" t="s">
        <v>135</v>
      </c>
      <c r="I1969" s="627" t="s">
        <v>7225</v>
      </c>
      <c r="J1969" s="634" t="s">
        <v>5990</v>
      </c>
      <c r="K1969" s="657" t="s">
        <v>1531</v>
      </c>
      <c r="L1969" s="657">
        <v>754798871</v>
      </c>
      <c r="M1969" s="641">
        <v>44922</v>
      </c>
      <c r="N1969" s="630">
        <f t="shared" si="96"/>
        <v>12</v>
      </c>
      <c r="O1969" s="630">
        <f t="shared" si="97"/>
        <v>12</v>
      </c>
      <c r="P1969" s="631" t="str">
        <f t="shared" si="98"/>
        <v>Gastos_com_Pessoal</v>
      </c>
    </row>
    <row r="1970" spans="1:16" ht="24" hidden="1" x14ac:dyDescent="0.2">
      <c r="A1970" s="622">
        <f>IF(B1970="","",COUNT('Diário 3º PA'!$A$4:$A$4242)+COUNT('Diário 4º PA'!$A$4:$A$2224)+COUNT('Diário 5º PA'!$A$4:$A$5221)+ROW()-3)</f>
        <v>8221</v>
      </c>
      <c r="B1970" s="641">
        <v>44922</v>
      </c>
      <c r="C1970" s="638">
        <v>44896</v>
      </c>
      <c r="D1970" s="626" t="s">
        <v>104</v>
      </c>
      <c r="E1970" s="626" t="s">
        <v>187</v>
      </c>
      <c r="F1970" s="639">
        <v>240.34</v>
      </c>
      <c r="G1970" s="626" t="s">
        <v>1019</v>
      </c>
      <c r="H1970" s="633" t="s">
        <v>135</v>
      </c>
      <c r="I1970" s="627" t="s">
        <v>3992</v>
      </c>
      <c r="J1970" s="634" t="s">
        <v>5990</v>
      </c>
      <c r="K1970" s="657" t="s">
        <v>1531</v>
      </c>
      <c r="L1970" s="657">
        <v>754798871</v>
      </c>
      <c r="M1970" s="641">
        <v>44922</v>
      </c>
      <c r="N1970" s="630">
        <f t="shared" si="96"/>
        <v>12</v>
      </c>
      <c r="O1970" s="630">
        <f t="shared" si="97"/>
        <v>12</v>
      </c>
      <c r="P1970" s="631" t="str">
        <f t="shared" si="98"/>
        <v>Gastos_com_Pessoal</v>
      </c>
    </row>
    <row r="1971" spans="1:16" ht="24" hidden="1" x14ac:dyDescent="0.2">
      <c r="A1971" s="622">
        <f>IF(B1971="","",COUNT('Diário 3º PA'!$A$4:$A$4242)+COUNT('Diário 4º PA'!$A$4:$A$2224)+COUNT('Diário 5º PA'!$A$4:$A$5221)+ROW()-3)</f>
        <v>8222</v>
      </c>
      <c r="B1971" s="641">
        <v>44922</v>
      </c>
      <c r="C1971" s="638">
        <v>44896</v>
      </c>
      <c r="D1971" s="626" t="s">
        <v>104</v>
      </c>
      <c r="E1971" s="626" t="s">
        <v>189</v>
      </c>
      <c r="F1971" s="639">
        <v>2420.79</v>
      </c>
      <c r="G1971" s="626" t="s">
        <v>915</v>
      </c>
      <c r="H1971" s="633" t="s">
        <v>135</v>
      </c>
      <c r="I1971" s="627" t="s">
        <v>3992</v>
      </c>
      <c r="J1971" s="634" t="s">
        <v>5990</v>
      </c>
      <c r="K1971" s="657" t="s">
        <v>1531</v>
      </c>
      <c r="L1971" s="657">
        <v>754798871</v>
      </c>
      <c r="M1971" s="641">
        <v>44922</v>
      </c>
      <c r="N1971" s="630">
        <f t="shared" si="96"/>
        <v>12</v>
      </c>
      <c r="O1971" s="630">
        <f t="shared" si="97"/>
        <v>12</v>
      </c>
      <c r="P1971" s="631" t="str">
        <f t="shared" si="98"/>
        <v>Gastos_com_Pessoal</v>
      </c>
    </row>
    <row r="1972" spans="1:16" ht="24" hidden="1" x14ac:dyDescent="0.2">
      <c r="A1972" s="622">
        <f>IF(B1972="","",COUNT('Diário 3º PA'!$A$4:$A$4242)+COUNT('Diário 4º PA'!$A$4:$A$2224)+COUNT('Diário 5º PA'!$A$4:$A$5221)+ROW()-3)</f>
        <v>8223</v>
      </c>
      <c r="B1972" s="641">
        <v>44922</v>
      </c>
      <c r="C1972" s="638">
        <v>44896</v>
      </c>
      <c r="D1972" s="626" t="s">
        <v>104</v>
      </c>
      <c r="E1972" s="626" t="s">
        <v>191</v>
      </c>
      <c r="F1972" s="639">
        <v>806.93</v>
      </c>
      <c r="G1972" s="626" t="s">
        <v>918</v>
      </c>
      <c r="H1972" s="633" t="s">
        <v>135</v>
      </c>
      <c r="I1972" s="627" t="s">
        <v>3992</v>
      </c>
      <c r="J1972" s="634" t="s">
        <v>5990</v>
      </c>
      <c r="K1972" s="657" t="s">
        <v>1531</v>
      </c>
      <c r="L1972" s="657">
        <v>754798871</v>
      </c>
      <c r="M1972" s="641">
        <v>44922</v>
      </c>
      <c r="N1972" s="630">
        <f t="shared" si="96"/>
        <v>12</v>
      </c>
      <c r="O1972" s="630">
        <f t="shared" si="97"/>
        <v>12</v>
      </c>
      <c r="P1972" s="631" t="str">
        <f t="shared" si="98"/>
        <v>Gastos_com_Pessoal</v>
      </c>
    </row>
    <row r="1973" spans="1:16" ht="36" hidden="1" x14ac:dyDescent="0.2">
      <c r="A1973" s="622">
        <f>IF(B1973="","",COUNT('Diário 3º PA'!$A$4:$A$4242)+COUNT('Diário 4º PA'!$A$4:$A$2224)+COUNT('Diário 5º PA'!$A$4:$A$5221)+ROW()-3)</f>
        <v>8224</v>
      </c>
      <c r="B1973" s="641">
        <v>44922</v>
      </c>
      <c r="C1973" s="638">
        <v>44896</v>
      </c>
      <c r="D1973" s="626" t="s">
        <v>104</v>
      </c>
      <c r="E1973" s="626" t="s">
        <v>193</v>
      </c>
      <c r="F1973" s="639">
        <v>5875.37</v>
      </c>
      <c r="G1973" s="626" t="s">
        <v>919</v>
      </c>
      <c r="H1973" s="633" t="s">
        <v>135</v>
      </c>
      <c r="I1973" s="627" t="s">
        <v>3992</v>
      </c>
      <c r="J1973" s="634" t="s">
        <v>5990</v>
      </c>
      <c r="K1973" s="657" t="s">
        <v>1531</v>
      </c>
      <c r="L1973" s="657">
        <v>754798871</v>
      </c>
      <c r="M1973" s="641">
        <v>44922</v>
      </c>
      <c r="N1973" s="630">
        <f t="shared" si="96"/>
        <v>12</v>
      </c>
      <c r="O1973" s="630">
        <f t="shared" si="97"/>
        <v>12</v>
      </c>
      <c r="P1973" s="631" t="str">
        <f t="shared" si="98"/>
        <v>Gastos_com_Pessoal</v>
      </c>
    </row>
    <row r="1974" spans="1:16" ht="24" hidden="1" x14ac:dyDescent="0.2">
      <c r="A1974" s="622">
        <f>IF(B1974="","",COUNT('Diário 3º PA'!$A$4:$A$4242)+COUNT('Diário 4º PA'!$A$4:$A$2224)+COUNT('Diário 5º PA'!$A$4:$A$5221)+ROW()-3)</f>
        <v>8225</v>
      </c>
      <c r="B1974" s="641">
        <v>44922</v>
      </c>
      <c r="C1974" s="638">
        <v>44896</v>
      </c>
      <c r="D1974" s="626" t="s">
        <v>104</v>
      </c>
      <c r="E1974" s="626" t="s">
        <v>187</v>
      </c>
      <c r="F1974" s="639">
        <v>256.74</v>
      </c>
      <c r="G1974" s="626" t="s">
        <v>1019</v>
      </c>
      <c r="H1974" s="633" t="s">
        <v>135</v>
      </c>
      <c r="I1974" s="627" t="s">
        <v>5827</v>
      </c>
      <c r="J1974" s="634" t="s">
        <v>5990</v>
      </c>
      <c r="K1974" s="657" t="s">
        <v>1531</v>
      </c>
      <c r="L1974" s="657">
        <v>754798871</v>
      </c>
      <c r="M1974" s="641">
        <v>44922</v>
      </c>
      <c r="N1974" s="630">
        <f t="shared" si="96"/>
        <v>12</v>
      </c>
      <c r="O1974" s="630">
        <f t="shared" si="97"/>
        <v>12</v>
      </c>
      <c r="P1974" s="631" t="str">
        <f t="shared" si="98"/>
        <v>Gastos_com_Pessoal</v>
      </c>
    </row>
    <row r="1975" spans="1:16" ht="24" hidden="1" x14ac:dyDescent="0.2">
      <c r="A1975" s="622">
        <f>IF(B1975="","",COUNT('Diário 3º PA'!$A$4:$A$4242)+COUNT('Diário 4º PA'!$A$4:$A$2224)+COUNT('Diário 5º PA'!$A$4:$A$5221)+ROW()-3)</f>
        <v>8226</v>
      </c>
      <c r="B1975" s="641">
        <v>44922</v>
      </c>
      <c r="C1975" s="638">
        <v>44896</v>
      </c>
      <c r="D1975" s="626" t="s">
        <v>104</v>
      </c>
      <c r="E1975" s="626" t="s">
        <v>189</v>
      </c>
      <c r="F1975" s="639">
        <v>2524.5</v>
      </c>
      <c r="G1975" s="626" t="s">
        <v>915</v>
      </c>
      <c r="H1975" s="633" t="s">
        <v>135</v>
      </c>
      <c r="I1975" s="627" t="s">
        <v>5827</v>
      </c>
      <c r="J1975" s="634" t="s">
        <v>5990</v>
      </c>
      <c r="K1975" s="657" t="s">
        <v>1531</v>
      </c>
      <c r="L1975" s="657">
        <v>754798871</v>
      </c>
      <c r="M1975" s="641">
        <v>44922</v>
      </c>
      <c r="N1975" s="630">
        <f t="shared" si="96"/>
        <v>12</v>
      </c>
      <c r="O1975" s="630">
        <f t="shared" si="97"/>
        <v>12</v>
      </c>
      <c r="P1975" s="631" t="str">
        <f t="shared" si="98"/>
        <v>Gastos_com_Pessoal</v>
      </c>
    </row>
    <row r="1976" spans="1:16" ht="24" hidden="1" x14ac:dyDescent="0.2">
      <c r="A1976" s="622">
        <f>IF(B1976="","",COUNT('Diário 3º PA'!$A$4:$A$4242)+COUNT('Diário 4º PA'!$A$4:$A$2224)+COUNT('Diário 5º PA'!$A$4:$A$5221)+ROW()-3)</f>
        <v>8227</v>
      </c>
      <c r="B1976" s="641">
        <v>44922</v>
      </c>
      <c r="C1976" s="638">
        <v>44896</v>
      </c>
      <c r="D1976" s="626" t="s">
        <v>104</v>
      </c>
      <c r="E1976" s="626" t="s">
        <v>191</v>
      </c>
      <c r="F1976" s="639">
        <v>841.5</v>
      </c>
      <c r="G1976" s="626" t="s">
        <v>918</v>
      </c>
      <c r="H1976" s="633" t="s">
        <v>135</v>
      </c>
      <c r="I1976" s="627" t="s">
        <v>5827</v>
      </c>
      <c r="J1976" s="634" t="s">
        <v>5990</v>
      </c>
      <c r="K1976" s="657" t="s">
        <v>1531</v>
      </c>
      <c r="L1976" s="657">
        <v>754798871</v>
      </c>
      <c r="M1976" s="641">
        <v>44922</v>
      </c>
      <c r="N1976" s="630">
        <f t="shared" si="96"/>
        <v>12</v>
      </c>
      <c r="O1976" s="630">
        <f t="shared" si="97"/>
        <v>12</v>
      </c>
      <c r="P1976" s="631" t="str">
        <f t="shared" si="98"/>
        <v>Gastos_com_Pessoal</v>
      </c>
    </row>
    <row r="1977" spans="1:16" ht="36" hidden="1" x14ac:dyDescent="0.2">
      <c r="A1977" s="622">
        <f>IF(B1977="","",COUNT('Diário 3º PA'!$A$4:$A$4242)+COUNT('Diário 4º PA'!$A$4:$A$2224)+COUNT('Diário 5º PA'!$A$4:$A$5221)+ROW()-3)</f>
        <v>8228</v>
      </c>
      <c r="B1977" s="641">
        <v>44922</v>
      </c>
      <c r="C1977" s="638">
        <v>44896</v>
      </c>
      <c r="D1977" s="626" t="s">
        <v>104</v>
      </c>
      <c r="E1977" s="626" t="s">
        <v>193</v>
      </c>
      <c r="F1977" s="639">
        <v>5978.47</v>
      </c>
      <c r="G1977" s="626" t="s">
        <v>919</v>
      </c>
      <c r="H1977" s="633" t="s">
        <v>135</v>
      </c>
      <c r="I1977" s="627" t="s">
        <v>5827</v>
      </c>
      <c r="J1977" s="634" t="s">
        <v>5990</v>
      </c>
      <c r="K1977" s="657" t="s">
        <v>1531</v>
      </c>
      <c r="L1977" s="657">
        <v>754798871</v>
      </c>
      <c r="M1977" s="641">
        <v>44922</v>
      </c>
      <c r="N1977" s="630">
        <f t="shared" si="96"/>
        <v>12</v>
      </c>
      <c r="O1977" s="630">
        <f t="shared" si="97"/>
        <v>12</v>
      </c>
      <c r="P1977" s="631" t="str">
        <f t="shared" si="98"/>
        <v>Gastos_com_Pessoal</v>
      </c>
    </row>
    <row r="1978" spans="1:16" ht="24" hidden="1" x14ac:dyDescent="0.2">
      <c r="A1978" s="622">
        <f>IF(B1978="","",COUNT('Diário 3º PA'!$A$4:$A$4242)+COUNT('Diário 4º PA'!$A$4:$A$2224)+COUNT('Diário 5º PA'!$A$4:$A$5221)+ROW()-3)</f>
        <v>8229</v>
      </c>
      <c r="B1978" s="641">
        <v>44922</v>
      </c>
      <c r="C1978" s="638">
        <v>44896</v>
      </c>
      <c r="D1978" s="626" t="s">
        <v>104</v>
      </c>
      <c r="E1978" s="626" t="s">
        <v>189</v>
      </c>
      <c r="F1978" s="639">
        <v>1798.99</v>
      </c>
      <c r="G1978" s="626" t="s">
        <v>915</v>
      </c>
      <c r="H1978" s="633" t="s">
        <v>130</v>
      </c>
      <c r="I1978" s="627" t="s">
        <v>9183</v>
      </c>
      <c r="J1978" s="634" t="s">
        <v>5990</v>
      </c>
      <c r="K1978" s="657" t="s">
        <v>1531</v>
      </c>
      <c r="L1978" s="657">
        <v>754798871</v>
      </c>
      <c r="M1978" s="641">
        <v>44922</v>
      </c>
      <c r="N1978" s="630">
        <f t="shared" si="96"/>
        <v>12</v>
      </c>
      <c r="O1978" s="630">
        <f t="shared" si="97"/>
        <v>12</v>
      </c>
      <c r="P1978" s="631" t="str">
        <f t="shared" si="98"/>
        <v>Gastos_com_Pessoal</v>
      </c>
    </row>
    <row r="1979" spans="1:16" ht="24" hidden="1" x14ac:dyDescent="0.2">
      <c r="A1979" s="622">
        <f>IF(B1979="","",COUNT('Diário 3º PA'!$A$4:$A$4242)+COUNT('Diário 4º PA'!$A$4:$A$2224)+COUNT('Diário 5º PA'!$A$4:$A$5221)+ROW()-3)</f>
        <v>8230</v>
      </c>
      <c r="B1979" s="641">
        <v>44922</v>
      </c>
      <c r="C1979" s="638">
        <v>44896</v>
      </c>
      <c r="D1979" s="626" t="s">
        <v>104</v>
      </c>
      <c r="E1979" s="626" t="s">
        <v>191</v>
      </c>
      <c r="F1979" s="639">
        <v>599.66</v>
      </c>
      <c r="G1979" s="626" t="s">
        <v>918</v>
      </c>
      <c r="H1979" s="633" t="s">
        <v>130</v>
      </c>
      <c r="I1979" s="627" t="s">
        <v>9183</v>
      </c>
      <c r="J1979" s="634" t="s">
        <v>5990</v>
      </c>
      <c r="K1979" s="657" t="s">
        <v>1531</v>
      </c>
      <c r="L1979" s="657">
        <v>754798871</v>
      </c>
      <c r="M1979" s="641">
        <v>44922</v>
      </c>
      <c r="N1979" s="630">
        <f t="shared" si="96"/>
        <v>12</v>
      </c>
      <c r="O1979" s="630">
        <f t="shared" si="97"/>
        <v>12</v>
      </c>
      <c r="P1979" s="631" t="str">
        <f t="shared" si="98"/>
        <v>Gastos_com_Pessoal</v>
      </c>
    </row>
    <row r="1980" spans="1:16" ht="36" hidden="1" x14ac:dyDescent="0.2">
      <c r="A1980" s="622">
        <f>IF(B1980="","",COUNT('Diário 3º PA'!$A$4:$A$4242)+COUNT('Diário 4º PA'!$A$4:$A$2224)+COUNT('Diário 5º PA'!$A$4:$A$5221)+ROW()-3)</f>
        <v>8231</v>
      </c>
      <c r="B1980" s="641">
        <v>44922</v>
      </c>
      <c r="C1980" s="638">
        <v>44896</v>
      </c>
      <c r="D1980" s="626" t="s">
        <v>104</v>
      </c>
      <c r="E1980" s="626" t="s">
        <v>193</v>
      </c>
      <c r="F1980" s="639">
        <v>5001.47</v>
      </c>
      <c r="G1980" s="626" t="s">
        <v>919</v>
      </c>
      <c r="H1980" s="633" t="s">
        <v>130</v>
      </c>
      <c r="I1980" s="627" t="s">
        <v>9183</v>
      </c>
      <c r="J1980" s="634" t="s">
        <v>5990</v>
      </c>
      <c r="K1980" s="657" t="s">
        <v>1531</v>
      </c>
      <c r="L1980" s="657">
        <v>754798871</v>
      </c>
      <c r="M1980" s="641">
        <v>44922</v>
      </c>
      <c r="N1980" s="630">
        <f t="shared" si="96"/>
        <v>12</v>
      </c>
      <c r="O1980" s="630">
        <f t="shared" si="97"/>
        <v>12</v>
      </c>
      <c r="P1980" s="631" t="str">
        <f t="shared" si="98"/>
        <v>Gastos_com_Pessoal</v>
      </c>
    </row>
    <row r="1981" spans="1:16" ht="24" hidden="1" x14ac:dyDescent="0.2">
      <c r="A1981" s="622">
        <f>IF(B1981="","",COUNT('Diário 3º PA'!$A$4:$A$4242)+COUNT('Diário 4º PA'!$A$4:$A$2224)+COUNT('Diário 5º PA'!$A$4:$A$5221)+ROW()-3)</f>
        <v>8232</v>
      </c>
      <c r="B1981" s="641">
        <v>44922</v>
      </c>
      <c r="C1981" s="638">
        <v>44896</v>
      </c>
      <c r="D1981" s="626" t="s">
        <v>104</v>
      </c>
      <c r="E1981" s="626" t="s">
        <v>187</v>
      </c>
      <c r="F1981" s="639">
        <v>314.19</v>
      </c>
      <c r="G1981" s="626" t="s">
        <v>1019</v>
      </c>
      <c r="H1981" s="633" t="s">
        <v>136</v>
      </c>
      <c r="I1981" s="627" t="s">
        <v>9808</v>
      </c>
      <c r="J1981" s="634" t="s">
        <v>5990</v>
      </c>
      <c r="K1981" s="657" t="s">
        <v>1531</v>
      </c>
      <c r="L1981" s="657">
        <v>754798871</v>
      </c>
      <c r="M1981" s="641">
        <v>44922</v>
      </c>
      <c r="N1981" s="630">
        <f t="shared" si="96"/>
        <v>12</v>
      </c>
      <c r="O1981" s="630">
        <f t="shared" si="97"/>
        <v>12</v>
      </c>
      <c r="P1981" s="631" t="str">
        <f t="shared" si="98"/>
        <v>Gastos_com_Pessoal</v>
      </c>
    </row>
    <row r="1982" spans="1:16" ht="24" hidden="1" x14ac:dyDescent="0.2">
      <c r="A1982" s="622">
        <f>IF(B1982="","",COUNT('Diário 3º PA'!$A$4:$A$4242)+COUNT('Diário 4º PA'!$A$4:$A$2224)+COUNT('Diário 5º PA'!$A$4:$A$5221)+ROW()-3)</f>
        <v>8233</v>
      </c>
      <c r="B1982" s="641">
        <v>44922</v>
      </c>
      <c r="C1982" s="638">
        <v>44896</v>
      </c>
      <c r="D1982" s="626" t="s">
        <v>104</v>
      </c>
      <c r="E1982" s="626" t="s">
        <v>189</v>
      </c>
      <c r="F1982" s="639">
        <v>3155.86</v>
      </c>
      <c r="G1982" s="626" t="s">
        <v>915</v>
      </c>
      <c r="H1982" s="633" t="s">
        <v>136</v>
      </c>
      <c r="I1982" s="627" t="s">
        <v>9808</v>
      </c>
      <c r="J1982" s="634" t="s">
        <v>5990</v>
      </c>
      <c r="K1982" s="657" t="s">
        <v>1531</v>
      </c>
      <c r="L1982" s="657">
        <v>754798871</v>
      </c>
      <c r="M1982" s="641">
        <v>44922</v>
      </c>
      <c r="N1982" s="630">
        <f t="shared" si="96"/>
        <v>12</v>
      </c>
      <c r="O1982" s="630">
        <f t="shared" si="97"/>
        <v>12</v>
      </c>
      <c r="P1982" s="631" t="str">
        <f t="shared" si="98"/>
        <v>Gastos_com_Pessoal</v>
      </c>
    </row>
    <row r="1983" spans="1:16" ht="24" hidden="1" x14ac:dyDescent="0.2">
      <c r="A1983" s="622">
        <f>IF(B1983="","",COUNT('Diário 3º PA'!$A$4:$A$4242)+COUNT('Diário 4º PA'!$A$4:$A$2224)+COUNT('Diário 5º PA'!$A$4:$A$5221)+ROW()-3)</f>
        <v>8234</v>
      </c>
      <c r="B1983" s="641">
        <v>44922</v>
      </c>
      <c r="C1983" s="638">
        <v>44896</v>
      </c>
      <c r="D1983" s="626" t="s">
        <v>104</v>
      </c>
      <c r="E1983" s="626" t="s">
        <v>191</v>
      </c>
      <c r="F1983" s="639">
        <v>1051.96</v>
      </c>
      <c r="G1983" s="626" t="s">
        <v>918</v>
      </c>
      <c r="H1983" s="633" t="s">
        <v>136</v>
      </c>
      <c r="I1983" s="627" t="s">
        <v>9808</v>
      </c>
      <c r="J1983" s="634" t="s">
        <v>5990</v>
      </c>
      <c r="K1983" s="657" t="s">
        <v>1531</v>
      </c>
      <c r="L1983" s="657">
        <v>754798871</v>
      </c>
      <c r="M1983" s="641">
        <v>44922</v>
      </c>
      <c r="N1983" s="630">
        <f t="shared" si="96"/>
        <v>12</v>
      </c>
      <c r="O1983" s="630">
        <f t="shared" si="97"/>
        <v>12</v>
      </c>
      <c r="P1983" s="631" t="str">
        <f t="shared" si="98"/>
        <v>Gastos_com_Pessoal</v>
      </c>
    </row>
    <row r="1984" spans="1:16" ht="36" hidden="1" x14ac:dyDescent="0.2">
      <c r="A1984" s="622">
        <f>IF(B1984="","",COUNT('Diário 3º PA'!$A$4:$A$4242)+COUNT('Diário 4º PA'!$A$4:$A$2224)+COUNT('Diário 5º PA'!$A$4:$A$5221)+ROW()-3)</f>
        <v>8235</v>
      </c>
      <c r="B1984" s="641">
        <v>44922</v>
      </c>
      <c r="C1984" s="638">
        <v>44896</v>
      </c>
      <c r="D1984" s="626" t="s">
        <v>104</v>
      </c>
      <c r="E1984" s="626" t="s">
        <v>193</v>
      </c>
      <c r="F1984" s="639">
        <v>6184.28</v>
      </c>
      <c r="G1984" s="626" t="s">
        <v>919</v>
      </c>
      <c r="H1984" s="633" t="s">
        <v>136</v>
      </c>
      <c r="I1984" s="627" t="s">
        <v>9808</v>
      </c>
      <c r="J1984" s="634" t="s">
        <v>5990</v>
      </c>
      <c r="K1984" s="657" t="s">
        <v>1531</v>
      </c>
      <c r="L1984" s="657">
        <v>754798871</v>
      </c>
      <c r="M1984" s="641">
        <v>44922</v>
      </c>
      <c r="N1984" s="630">
        <f t="shared" si="96"/>
        <v>12</v>
      </c>
      <c r="O1984" s="630">
        <f t="shared" si="97"/>
        <v>12</v>
      </c>
      <c r="P1984" s="631" t="str">
        <f t="shared" si="98"/>
        <v>Gastos_com_Pessoal</v>
      </c>
    </row>
    <row r="1985" spans="1:16" ht="24" hidden="1" x14ac:dyDescent="0.2">
      <c r="A1985" s="622">
        <f>IF(B1985="","",COUNT('Diário 3º PA'!$A$4:$A$4242)+COUNT('Diário 4º PA'!$A$4:$A$2224)+COUNT('Diário 5º PA'!$A$4:$A$5221)+ROW()-3)</f>
        <v>8236</v>
      </c>
      <c r="B1985" s="641">
        <v>44922</v>
      </c>
      <c r="C1985" s="638">
        <v>44896</v>
      </c>
      <c r="D1985" s="626" t="s">
        <v>104</v>
      </c>
      <c r="E1985" s="626" t="s">
        <v>187</v>
      </c>
      <c r="F1985" s="639">
        <v>234.44</v>
      </c>
      <c r="G1985" s="626" t="s">
        <v>1019</v>
      </c>
      <c r="H1985" s="633" t="s">
        <v>135</v>
      </c>
      <c r="I1985" s="627" t="s">
        <v>4944</v>
      </c>
      <c r="J1985" s="634" t="s">
        <v>5990</v>
      </c>
      <c r="K1985" s="657" t="s">
        <v>1531</v>
      </c>
      <c r="L1985" s="657">
        <v>754798871</v>
      </c>
      <c r="M1985" s="641">
        <v>44922</v>
      </c>
      <c r="N1985" s="630">
        <f t="shared" si="96"/>
        <v>12</v>
      </c>
      <c r="O1985" s="630">
        <f t="shared" si="97"/>
        <v>12</v>
      </c>
      <c r="P1985" s="631" t="str">
        <f t="shared" si="98"/>
        <v>Gastos_com_Pessoal</v>
      </c>
    </row>
    <row r="1986" spans="1:16" ht="24" hidden="1" x14ac:dyDescent="0.2">
      <c r="A1986" s="622">
        <f>IF(B1986="","",COUNT('Diário 3º PA'!$A$4:$A$4242)+COUNT('Diário 4º PA'!$A$4:$A$2224)+COUNT('Diário 5º PA'!$A$4:$A$5221)+ROW()-3)</f>
        <v>8237</v>
      </c>
      <c r="B1986" s="641">
        <v>44922</v>
      </c>
      <c r="C1986" s="638">
        <v>44896</v>
      </c>
      <c r="D1986" s="626" t="s">
        <v>104</v>
      </c>
      <c r="E1986" s="626" t="s">
        <v>189</v>
      </c>
      <c r="F1986" s="639">
        <v>2351.3000000000002</v>
      </c>
      <c r="G1986" s="626" t="s">
        <v>915</v>
      </c>
      <c r="H1986" s="633" t="s">
        <v>135</v>
      </c>
      <c r="I1986" s="627" t="s">
        <v>4944</v>
      </c>
      <c r="J1986" s="634" t="s">
        <v>5990</v>
      </c>
      <c r="K1986" s="657" t="s">
        <v>1531</v>
      </c>
      <c r="L1986" s="657">
        <v>754798871</v>
      </c>
      <c r="M1986" s="641">
        <v>44922</v>
      </c>
      <c r="N1986" s="630">
        <f t="shared" si="96"/>
        <v>12</v>
      </c>
      <c r="O1986" s="630">
        <f t="shared" si="97"/>
        <v>12</v>
      </c>
      <c r="P1986" s="631" t="str">
        <f t="shared" si="98"/>
        <v>Gastos_com_Pessoal</v>
      </c>
    </row>
    <row r="1987" spans="1:16" ht="24" hidden="1" x14ac:dyDescent="0.2">
      <c r="A1987" s="622">
        <f>IF(B1987="","",COUNT('Diário 3º PA'!$A$4:$A$4242)+COUNT('Diário 4º PA'!$A$4:$A$2224)+COUNT('Diário 5º PA'!$A$4:$A$5221)+ROW()-3)</f>
        <v>8238</v>
      </c>
      <c r="B1987" s="641">
        <v>44922</v>
      </c>
      <c r="C1987" s="638">
        <v>44896</v>
      </c>
      <c r="D1987" s="626" t="s">
        <v>104</v>
      </c>
      <c r="E1987" s="626" t="s">
        <v>191</v>
      </c>
      <c r="F1987" s="639">
        <v>783.77</v>
      </c>
      <c r="G1987" s="626" t="s">
        <v>918</v>
      </c>
      <c r="H1987" s="633" t="s">
        <v>135</v>
      </c>
      <c r="I1987" s="627" t="s">
        <v>4944</v>
      </c>
      <c r="J1987" s="634" t="s">
        <v>5990</v>
      </c>
      <c r="K1987" s="657" t="s">
        <v>1531</v>
      </c>
      <c r="L1987" s="657">
        <v>754798871</v>
      </c>
      <c r="M1987" s="641">
        <v>44922</v>
      </c>
      <c r="N1987" s="630">
        <f t="shared" si="96"/>
        <v>12</v>
      </c>
      <c r="O1987" s="630">
        <f t="shared" si="97"/>
        <v>12</v>
      </c>
      <c r="P1987" s="631" t="str">
        <f t="shared" si="98"/>
        <v>Gastos_com_Pessoal</v>
      </c>
    </row>
    <row r="1988" spans="1:16" ht="36" hidden="1" x14ac:dyDescent="0.2">
      <c r="A1988" s="622">
        <f>IF(B1988="","",COUNT('Diário 3º PA'!$A$4:$A$4242)+COUNT('Diário 4º PA'!$A$4:$A$2224)+COUNT('Diário 5º PA'!$A$4:$A$5221)+ROW()-3)</f>
        <v>8239</v>
      </c>
      <c r="B1988" s="641">
        <v>44922</v>
      </c>
      <c r="C1988" s="638">
        <v>44896</v>
      </c>
      <c r="D1988" s="626" t="s">
        <v>104</v>
      </c>
      <c r="E1988" s="626" t="s">
        <v>193</v>
      </c>
      <c r="F1988" s="639">
        <v>4429.6099999999997</v>
      </c>
      <c r="G1988" s="626" t="s">
        <v>919</v>
      </c>
      <c r="H1988" s="633" t="s">
        <v>135</v>
      </c>
      <c r="I1988" s="627" t="s">
        <v>4944</v>
      </c>
      <c r="J1988" s="634" t="s">
        <v>5990</v>
      </c>
      <c r="K1988" s="657" t="s">
        <v>1531</v>
      </c>
      <c r="L1988" s="657">
        <v>754798871</v>
      </c>
      <c r="M1988" s="641">
        <v>44922</v>
      </c>
      <c r="N1988" s="630">
        <f t="shared" si="96"/>
        <v>12</v>
      </c>
      <c r="O1988" s="630">
        <f t="shared" si="97"/>
        <v>12</v>
      </c>
      <c r="P1988" s="631" t="str">
        <f t="shared" si="98"/>
        <v>Gastos_com_Pessoal</v>
      </c>
    </row>
    <row r="1989" spans="1:16" ht="24" hidden="1" x14ac:dyDescent="0.2">
      <c r="A1989" s="622">
        <f>IF(B1989="","",COUNT('Diário 3º PA'!$A$4:$A$4242)+COUNT('Diário 4º PA'!$A$4:$A$2224)+COUNT('Diário 5º PA'!$A$4:$A$5221)+ROW()-3)</f>
        <v>8240</v>
      </c>
      <c r="B1989" s="641">
        <v>44922</v>
      </c>
      <c r="C1989" s="642">
        <v>44896</v>
      </c>
      <c r="D1989" s="626" t="s">
        <v>104</v>
      </c>
      <c r="E1989" s="626" t="s">
        <v>8186</v>
      </c>
      <c r="F1989" s="639">
        <v>2051.6</v>
      </c>
      <c r="G1989" s="626" t="s">
        <v>8187</v>
      </c>
      <c r="H1989" s="633" t="s">
        <v>136</v>
      </c>
      <c r="I1989" s="627" t="s">
        <v>9807</v>
      </c>
      <c r="J1989" s="628" t="s">
        <v>1016</v>
      </c>
      <c r="K1989" s="632" t="s">
        <v>1017</v>
      </c>
      <c r="L1989" s="657" t="s">
        <v>9809</v>
      </c>
      <c r="M1989" s="659">
        <v>44922</v>
      </c>
      <c r="N1989" s="630">
        <f t="shared" ref="N1989:N2049" si="99">IF(B1989=0,0,IF(YEAR(B1989)=$O$1,MONTH(B1989)-$N$1+1,(YEAR(B1989)-$O$1)*12-$N$1+1+MONTH(B1989)))</f>
        <v>12</v>
      </c>
      <c r="O1989" s="630">
        <f t="shared" ref="O1989:O2049" si="100">IF(C1989=0,0,IF(YEAR(C1989)=$O$1,MONTH(C1989)-$N$1+1,(YEAR(C1989)-$O$1)*12-$N$1+1+MONTH(C1989)))</f>
        <v>12</v>
      </c>
      <c r="P1989" s="631" t="str">
        <f t="shared" ref="P1989:P2049" si="101">SUBSTITUTE(D1989," ","_")</f>
        <v>Gastos_com_Pessoal</v>
      </c>
    </row>
    <row r="1990" spans="1:16" ht="24" hidden="1" x14ac:dyDescent="0.2">
      <c r="A1990" s="622">
        <f>IF(B1990="","",COUNT('Diário 3º PA'!$A$4:$A$4242)+COUNT('Diário 4º PA'!$A$4:$A$2224)+COUNT('Diário 5º PA'!$A$4:$A$5221)+ROW()-3)</f>
        <v>8241</v>
      </c>
      <c r="B1990" s="641">
        <v>44922</v>
      </c>
      <c r="C1990" s="642">
        <v>44896</v>
      </c>
      <c r="D1990" s="626" t="s">
        <v>104</v>
      </c>
      <c r="E1990" s="626" t="s">
        <v>8186</v>
      </c>
      <c r="F1990" s="639">
        <v>3076.55</v>
      </c>
      <c r="G1990" s="626" t="s">
        <v>8187</v>
      </c>
      <c r="H1990" s="633" t="s">
        <v>136</v>
      </c>
      <c r="I1990" s="627" t="s">
        <v>9808</v>
      </c>
      <c r="J1990" s="628" t="s">
        <v>1016</v>
      </c>
      <c r="K1990" s="632" t="s">
        <v>1017</v>
      </c>
      <c r="L1990" s="657" t="s">
        <v>9810</v>
      </c>
      <c r="M1990" s="659">
        <v>44922</v>
      </c>
      <c r="N1990" s="630">
        <f t="shared" si="99"/>
        <v>12</v>
      </c>
      <c r="O1990" s="630">
        <f t="shared" si="100"/>
        <v>12</v>
      </c>
      <c r="P1990" s="631" t="str">
        <f t="shared" si="101"/>
        <v>Gastos_com_Pessoal</v>
      </c>
    </row>
    <row r="1991" spans="1:16" ht="24" hidden="1" x14ac:dyDescent="0.2">
      <c r="A1991" s="622">
        <f>IF(B1991="","",COUNT('Diário 3º PA'!$A$4:$A$4242)+COUNT('Diário 4º PA'!$A$4:$A$2224)+COUNT('Diário 5º PA'!$A$4:$A$5221)+ROW()-3)</f>
        <v>8242</v>
      </c>
      <c r="B1991" s="641">
        <v>44922</v>
      </c>
      <c r="C1991" s="642">
        <v>44896</v>
      </c>
      <c r="D1991" s="626" t="s">
        <v>104</v>
      </c>
      <c r="E1991" s="626" t="s">
        <v>8186</v>
      </c>
      <c r="F1991" s="639">
        <v>2669.59</v>
      </c>
      <c r="G1991" s="626" t="s">
        <v>8187</v>
      </c>
      <c r="H1991" s="633" t="s">
        <v>133</v>
      </c>
      <c r="I1991" s="627" t="s">
        <v>4948</v>
      </c>
      <c r="J1991" s="628" t="s">
        <v>1016</v>
      </c>
      <c r="K1991" s="632" t="s">
        <v>1017</v>
      </c>
      <c r="L1991" s="657" t="s">
        <v>9811</v>
      </c>
      <c r="M1991" s="659">
        <v>44922</v>
      </c>
      <c r="N1991" s="630">
        <f t="shared" si="99"/>
        <v>12</v>
      </c>
      <c r="O1991" s="630">
        <f t="shared" si="100"/>
        <v>12</v>
      </c>
      <c r="P1991" s="631" t="str">
        <f t="shared" si="101"/>
        <v>Gastos_com_Pessoal</v>
      </c>
    </row>
    <row r="1992" spans="1:16" ht="24" hidden="1" x14ac:dyDescent="0.2">
      <c r="A1992" s="622">
        <f>IF(B1992="","",COUNT('Diário 3º PA'!$A$4:$A$4242)+COUNT('Diário 4º PA'!$A$4:$A$2224)+COUNT('Diário 5º PA'!$A$4:$A$5221)+ROW()-3)</f>
        <v>8243</v>
      </c>
      <c r="B1992" s="641">
        <v>44922</v>
      </c>
      <c r="C1992" s="642">
        <v>44896</v>
      </c>
      <c r="D1992" s="626" t="s">
        <v>104</v>
      </c>
      <c r="E1992" s="626" t="s">
        <v>8186</v>
      </c>
      <c r="F1992" s="639">
        <v>2697.85</v>
      </c>
      <c r="G1992" s="626" t="s">
        <v>8187</v>
      </c>
      <c r="H1992" s="633" t="s">
        <v>135</v>
      </c>
      <c r="I1992" s="660" t="s">
        <v>4944</v>
      </c>
      <c r="J1992" s="628" t="s">
        <v>1016</v>
      </c>
      <c r="K1992" s="632" t="s">
        <v>1017</v>
      </c>
      <c r="L1992" s="635" t="s">
        <v>9812</v>
      </c>
      <c r="M1992" s="659">
        <v>44922</v>
      </c>
      <c r="N1992" s="630">
        <f t="shared" si="99"/>
        <v>12</v>
      </c>
      <c r="O1992" s="630">
        <f t="shared" si="100"/>
        <v>12</v>
      </c>
      <c r="P1992" s="631" t="str">
        <f t="shared" si="101"/>
        <v>Gastos_com_Pessoal</v>
      </c>
    </row>
    <row r="1993" spans="1:16" ht="24" hidden="1" x14ac:dyDescent="0.2">
      <c r="A1993" s="622">
        <f>IF(B1993="","",COUNT('Diário 3º PA'!$A$4:$A$4242)+COUNT('Diário 4º PA'!$A$4:$A$2224)+COUNT('Diário 5º PA'!$A$4:$A$5221)+ROW()-3)</f>
        <v>8244</v>
      </c>
      <c r="B1993" s="641">
        <v>44922</v>
      </c>
      <c r="C1993" s="642">
        <v>44896</v>
      </c>
      <c r="D1993" s="626" t="s">
        <v>104</v>
      </c>
      <c r="E1993" s="626" t="s">
        <v>8186</v>
      </c>
      <c r="F1993" s="639">
        <v>2997.51</v>
      </c>
      <c r="G1993" s="626" t="s">
        <v>8187</v>
      </c>
      <c r="H1993" s="633" t="s">
        <v>135</v>
      </c>
      <c r="I1993" s="627" t="s">
        <v>5827</v>
      </c>
      <c r="J1993" s="628" t="s">
        <v>1016</v>
      </c>
      <c r="K1993" s="632" t="s">
        <v>1017</v>
      </c>
      <c r="L1993" s="635" t="s">
        <v>9813</v>
      </c>
      <c r="M1993" s="659">
        <v>44922</v>
      </c>
      <c r="N1993" s="630">
        <f t="shared" si="99"/>
        <v>12</v>
      </c>
      <c r="O1993" s="630">
        <f t="shared" si="100"/>
        <v>12</v>
      </c>
      <c r="P1993" s="631" t="str">
        <f t="shared" si="101"/>
        <v>Gastos_com_Pessoal</v>
      </c>
    </row>
    <row r="1994" spans="1:16" ht="24" hidden="1" x14ac:dyDescent="0.2">
      <c r="A1994" s="622">
        <f>IF(B1994="","",COUNT('Diário 3º PA'!$A$4:$A$4242)+COUNT('Diário 4º PA'!$A$4:$A$2224)+COUNT('Diário 5º PA'!$A$4:$A$5221)+ROW()-3)</f>
        <v>8245</v>
      </c>
      <c r="B1994" s="641">
        <v>44922</v>
      </c>
      <c r="C1994" s="642">
        <v>44896</v>
      </c>
      <c r="D1994" s="626" t="s">
        <v>104</v>
      </c>
      <c r="E1994" s="626" t="s">
        <v>8186</v>
      </c>
      <c r="F1994" s="639">
        <v>3341.67</v>
      </c>
      <c r="G1994" s="626" t="s">
        <v>8187</v>
      </c>
      <c r="H1994" s="633" t="s">
        <v>135</v>
      </c>
      <c r="I1994" s="627" t="s">
        <v>7225</v>
      </c>
      <c r="J1994" s="628" t="s">
        <v>1016</v>
      </c>
      <c r="K1994" s="632" t="s">
        <v>1017</v>
      </c>
      <c r="L1994" s="635" t="s">
        <v>9814</v>
      </c>
      <c r="M1994" s="659">
        <v>44922</v>
      </c>
      <c r="N1994" s="630">
        <f t="shared" si="99"/>
        <v>12</v>
      </c>
      <c r="O1994" s="630">
        <f t="shared" si="100"/>
        <v>12</v>
      </c>
      <c r="P1994" s="631" t="str">
        <f t="shared" si="101"/>
        <v>Gastos_com_Pessoal</v>
      </c>
    </row>
    <row r="1995" spans="1:16" ht="24" hidden="1" x14ac:dyDescent="0.2">
      <c r="A1995" s="622">
        <f>IF(B1995="","",COUNT('Diário 3º PA'!$A$4:$A$4242)+COUNT('Diário 4º PA'!$A$4:$A$2224)+COUNT('Diário 5º PA'!$A$4:$A$5221)+ROW()-3)</f>
        <v>8246</v>
      </c>
      <c r="B1995" s="641">
        <v>44922</v>
      </c>
      <c r="C1995" s="642">
        <v>44896</v>
      </c>
      <c r="D1995" s="626" t="s">
        <v>104</v>
      </c>
      <c r="E1995" s="626" t="s">
        <v>8186</v>
      </c>
      <c r="F1995" s="639">
        <v>2505.42</v>
      </c>
      <c r="G1995" s="626" t="s">
        <v>8187</v>
      </c>
      <c r="H1995" s="633" t="s">
        <v>140</v>
      </c>
      <c r="I1995" s="627" t="s">
        <v>9806</v>
      </c>
      <c r="J1995" s="628" t="s">
        <v>1016</v>
      </c>
      <c r="K1995" s="632" t="s">
        <v>1017</v>
      </c>
      <c r="L1995" s="676" t="s">
        <v>9815</v>
      </c>
      <c r="M1995" s="659">
        <v>44922</v>
      </c>
      <c r="N1995" s="630">
        <f t="shared" si="99"/>
        <v>12</v>
      </c>
      <c r="O1995" s="630">
        <f t="shared" si="100"/>
        <v>12</v>
      </c>
      <c r="P1995" s="631" t="str">
        <f t="shared" si="101"/>
        <v>Gastos_com_Pessoal</v>
      </c>
    </row>
    <row r="1996" spans="1:16" ht="24" hidden="1" x14ac:dyDescent="0.2">
      <c r="A1996" s="622">
        <f>IF(B1996="","",COUNT('Diário 3º PA'!$A$4:$A$4242)+COUNT('Diário 4º PA'!$A$4:$A$2224)+COUNT('Diário 5º PA'!$A$4:$A$5221)+ROW()-3)</f>
        <v>8247</v>
      </c>
      <c r="B1996" s="641">
        <v>44922</v>
      </c>
      <c r="C1996" s="642">
        <v>44896</v>
      </c>
      <c r="D1996" s="626" t="s">
        <v>104</v>
      </c>
      <c r="E1996" s="626" t="s">
        <v>8186</v>
      </c>
      <c r="F1996" s="639">
        <v>3206.9</v>
      </c>
      <c r="G1996" s="626" t="s">
        <v>8187</v>
      </c>
      <c r="H1996" s="633" t="s">
        <v>135</v>
      </c>
      <c r="I1996" s="627" t="s">
        <v>5811</v>
      </c>
      <c r="J1996" s="628" t="s">
        <v>1016</v>
      </c>
      <c r="K1996" s="632" t="s">
        <v>1017</v>
      </c>
      <c r="L1996" s="635" t="s">
        <v>9816</v>
      </c>
      <c r="M1996" s="659">
        <v>44922</v>
      </c>
      <c r="N1996" s="630">
        <f t="shared" si="99"/>
        <v>12</v>
      </c>
      <c r="O1996" s="630">
        <f t="shared" si="100"/>
        <v>12</v>
      </c>
      <c r="P1996" s="631" t="str">
        <f t="shared" si="101"/>
        <v>Gastos_com_Pessoal</v>
      </c>
    </row>
    <row r="1997" spans="1:16" ht="24" hidden="1" x14ac:dyDescent="0.2">
      <c r="A1997" s="622">
        <f>IF(B1997="","",COUNT('Diário 3º PA'!$A$4:$A$4242)+COUNT('Diário 4º PA'!$A$4:$A$2224)+COUNT('Diário 5º PA'!$A$4:$A$5221)+ROW()-3)</f>
        <v>8248</v>
      </c>
      <c r="B1997" s="641">
        <v>44922</v>
      </c>
      <c r="C1997" s="642">
        <v>44896</v>
      </c>
      <c r="D1997" s="626" t="s">
        <v>104</v>
      </c>
      <c r="E1997" s="626" t="s">
        <v>8186</v>
      </c>
      <c r="F1997" s="639">
        <v>2967.72</v>
      </c>
      <c r="G1997" s="626" t="s">
        <v>8187</v>
      </c>
      <c r="H1997" s="633" t="s">
        <v>135</v>
      </c>
      <c r="I1997" s="627" t="s">
        <v>3992</v>
      </c>
      <c r="J1997" s="628" t="s">
        <v>1016</v>
      </c>
      <c r="K1997" s="632" t="s">
        <v>1017</v>
      </c>
      <c r="L1997" s="635" t="s">
        <v>9817</v>
      </c>
      <c r="M1997" s="659">
        <v>44922</v>
      </c>
      <c r="N1997" s="630">
        <f t="shared" si="99"/>
        <v>12</v>
      </c>
      <c r="O1997" s="630">
        <f t="shared" si="100"/>
        <v>12</v>
      </c>
      <c r="P1997" s="631" t="str">
        <f t="shared" si="101"/>
        <v>Gastos_com_Pessoal</v>
      </c>
    </row>
    <row r="1998" spans="1:16" ht="24" hidden="1" x14ac:dyDescent="0.2">
      <c r="A1998" s="622">
        <f>IF(B1998="","",COUNT('Diário 3º PA'!$A$4:$A$4242)+COUNT('Diário 4º PA'!$A$4:$A$2224)+COUNT('Diário 5º PA'!$A$4:$A$5221)+ROW()-3)</f>
        <v>8249</v>
      </c>
      <c r="B1998" s="641">
        <v>44922</v>
      </c>
      <c r="C1998" s="642">
        <v>44896</v>
      </c>
      <c r="D1998" s="626" t="s">
        <v>104</v>
      </c>
      <c r="E1998" s="626" t="s">
        <v>8186</v>
      </c>
      <c r="F1998" s="639">
        <v>1095.6300000000001</v>
      </c>
      <c r="G1998" s="626" t="s">
        <v>8187</v>
      </c>
      <c r="H1998" s="633" t="s">
        <v>130</v>
      </c>
      <c r="I1998" s="627" t="s">
        <v>9183</v>
      </c>
      <c r="J1998" s="628" t="s">
        <v>1016</v>
      </c>
      <c r="K1998" s="632" t="s">
        <v>1017</v>
      </c>
      <c r="L1998" s="635" t="s">
        <v>9818</v>
      </c>
      <c r="M1998" s="659">
        <v>44922</v>
      </c>
      <c r="N1998" s="630">
        <f t="shared" si="99"/>
        <v>12</v>
      </c>
      <c r="O1998" s="630">
        <f t="shared" si="100"/>
        <v>12</v>
      </c>
      <c r="P1998" s="631" t="str">
        <f t="shared" si="101"/>
        <v>Gastos_com_Pessoal</v>
      </c>
    </row>
    <row r="1999" spans="1:16" ht="48" hidden="1" x14ac:dyDescent="0.2">
      <c r="A1999" s="622">
        <f>IF(B1999="","",COUNT('Diário 3º PA'!$A$4:$A$4242)+COUNT('Diário 4º PA'!$A$4:$A$2224)+COUNT('Diário 5º PA'!$A$4:$A$5221)+ROW()-3)</f>
        <v>8250</v>
      </c>
      <c r="B1999" s="656">
        <v>44922</v>
      </c>
      <c r="C1999" s="642">
        <v>44896</v>
      </c>
      <c r="D1999" s="633" t="s">
        <v>93</v>
      </c>
      <c r="E1999" s="633" t="s">
        <v>99</v>
      </c>
      <c r="F1999" s="639">
        <v>114</v>
      </c>
      <c r="G1999" s="633" t="s">
        <v>9819</v>
      </c>
      <c r="H1999" s="626" t="s">
        <v>127</v>
      </c>
      <c r="I1999" s="627" t="s">
        <v>664</v>
      </c>
      <c r="J1999" s="634" t="s">
        <v>1554</v>
      </c>
      <c r="K1999" s="635" t="s">
        <v>1066</v>
      </c>
      <c r="L1999" s="634" t="s">
        <v>666</v>
      </c>
      <c r="M1999" s="641">
        <v>44922</v>
      </c>
      <c r="N1999" s="630">
        <f t="shared" si="99"/>
        <v>12</v>
      </c>
      <c r="O1999" s="630">
        <f t="shared" si="100"/>
        <v>12</v>
      </c>
      <c r="P1999" s="631" t="str">
        <f t="shared" si="101"/>
        <v>Receitas</v>
      </c>
    </row>
    <row r="2000" spans="1:16" ht="24" hidden="1" x14ac:dyDescent="0.2">
      <c r="A2000" s="622">
        <f>IF(B2000="","",COUNT('Diário 3º PA'!$A$4:$A$4242)+COUNT('Diário 4º PA'!$A$4:$A$2224)+COUNT('Diário 5º PA'!$A$4:$A$5221)+ROW()-3)</f>
        <v>8251</v>
      </c>
      <c r="B2000" s="641">
        <v>44923</v>
      </c>
      <c r="C2000" s="658">
        <v>44866</v>
      </c>
      <c r="D2000" s="633" t="s">
        <v>115</v>
      </c>
      <c r="E2000" s="626" t="s">
        <v>232</v>
      </c>
      <c r="F2000" s="639">
        <v>1227.46</v>
      </c>
      <c r="G2000" s="633" t="s">
        <v>3432</v>
      </c>
      <c r="H2000" s="627" t="s">
        <v>139</v>
      </c>
      <c r="I2000" s="627" t="s">
        <v>1089</v>
      </c>
      <c r="J2000" s="628" t="s">
        <v>1016</v>
      </c>
      <c r="K2000" s="635" t="s">
        <v>705</v>
      </c>
      <c r="L2000" s="635" t="s">
        <v>9820</v>
      </c>
      <c r="M2000" s="659">
        <v>44923</v>
      </c>
      <c r="N2000" s="630">
        <f t="shared" si="99"/>
        <v>12</v>
      </c>
      <c r="O2000" s="630">
        <f t="shared" si="100"/>
        <v>11</v>
      </c>
      <c r="P2000" s="631" t="str">
        <f t="shared" si="101"/>
        <v>Gastos_Gerais</v>
      </c>
    </row>
    <row r="2001" spans="1:16" ht="24" hidden="1" x14ac:dyDescent="0.2">
      <c r="A2001" s="622">
        <f>IF(B2001="","",COUNT('Diário 3º PA'!$A$4:$A$4242)+COUNT('Diário 4º PA'!$A$4:$A$2224)+COUNT('Diário 5º PA'!$A$4:$A$5221)+ROW()-3)</f>
        <v>8252</v>
      </c>
      <c r="B2001" s="641">
        <v>44923</v>
      </c>
      <c r="C2001" s="658">
        <v>44866</v>
      </c>
      <c r="D2001" s="633" t="s">
        <v>115</v>
      </c>
      <c r="E2001" s="626" t="s">
        <v>232</v>
      </c>
      <c r="F2001" s="639">
        <v>254.85</v>
      </c>
      <c r="G2001" s="633" t="s">
        <v>3432</v>
      </c>
      <c r="H2001" s="627" t="s">
        <v>139</v>
      </c>
      <c r="I2001" s="627" t="s">
        <v>1089</v>
      </c>
      <c r="J2001" s="628" t="s">
        <v>1016</v>
      </c>
      <c r="K2001" s="635" t="s">
        <v>705</v>
      </c>
      <c r="L2001" s="635" t="s">
        <v>9821</v>
      </c>
      <c r="M2001" s="659">
        <v>44923</v>
      </c>
      <c r="N2001" s="630">
        <f t="shared" si="99"/>
        <v>12</v>
      </c>
      <c r="O2001" s="630">
        <f t="shared" si="100"/>
        <v>11</v>
      </c>
      <c r="P2001" s="631" t="str">
        <f t="shared" si="101"/>
        <v>Gastos_Gerais</v>
      </c>
    </row>
    <row r="2002" spans="1:16" ht="24" hidden="1" x14ac:dyDescent="0.2">
      <c r="A2002" s="622">
        <f>IF(B2002="","",COUNT('Diário 3º PA'!$A$4:$A$4242)+COUNT('Diário 4º PA'!$A$4:$A$2224)+COUNT('Diário 5º PA'!$A$4:$A$5221)+ROW()-3)</f>
        <v>8253</v>
      </c>
      <c r="B2002" s="641">
        <v>44923</v>
      </c>
      <c r="C2002" s="658">
        <v>44896</v>
      </c>
      <c r="D2002" s="633" t="s">
        <v>115</v>
      </c>
      <c r="E2002" s="626" t="s">
        <v>328</v>
      </c>
      <c r="F2002" s="639">
        <v>1500</v>
      </c>
      <c r="G2002" s="627" t="s">
        <v>1085</v>
      </c>
      <c r="H2002" s="626" t="s">
        <v>138</v>
      </c>
      <c r="I2002" s="627" t="s">
        <v>727</v>
      </c>
      <c r="J2002" s="629" t="s">
        <v>704</v>
      </c>
      <c r="K2002" s="635" t="s">
        <v>428</v>
      </c>
      <c r="L2002" s="634">
        <v>2024219</v>
      </c>
      <c r="M2002" s="641">
        <v>44924</v>
      </c>
      <c r="N2002" s="630">
        <f t="shared" si="99"/>
        <v>12</v>
      </c>
      <c r="O2002" s="630">
        <f t="shared" si="100"/>
        <v>12</v>
      </c>
      <c r="P2002" s="631" t="str">
        <f t="shared" si="101"/>
        <v>Gastos_Gerais</v>
      </c>
    </row>
    <row r="2003" spans="1:16" ht="24" hidden="1" x14ac:dyDescent="0.2">
      <c r="A2003" s="622">
        <f>IF(B2003="","",COUNT('Diário 3º PA'!$A$4:$A$4242)+COUNT('Diário 4º PA'!$A$4:$A$2224)+COUNT('Diário 5º PA'!$A$4:$A$5221)+ROW()-3)</f>
        <v>8254</v>
      </c>
      <c r="B2003" s="641">
        <v>44923</v>
      </c>
      <c r="C2003" s="658">
        <v>44896</v>
      </c>
      <c r="D2003" s="633" t="s">
        <v>115</v>
      </c>
      <c r="E2003" s="626" t="s">
        <v>328</v>
      </c>
      <c r="F2003" s="639">
        <v>2000</v>
      </c>
      <c r="G2003" s="627" t="s">
        <v>1296</v>
      </c>
      <c r="H2003" s="627" t="s">
        <v>130</v>
      </c>
      <c r="I2003" s="627" t="s">
        <v>727</v>
      </c>
      <c r="J2003" s="629" t="s">
        <v>704</v>
      </c>
      <c r="K2003" s="635" t="s">
        <v>428</v>
      </c>
      <c r="L2003" s="635">
        <v>2024225</v>
      </c>
      <c r="M2003" s="641">
        <v>44924</v>
      </c>
      <c r="N2003" s="630">
        <f t="shared" si="99"/>
        <v>12</v>
      </c>
      <c r="O2003" s="630">
        <f t="shared" si="100"/>
        <v>12</v>
      </c>
      <c r="P2003" s="631" t="str">
        <f t="shared" si="101"/>
        <v>Gastos_Gerais</v>
      </c>
    </row>
    <row r="2004" spans="1:16" ht="24" hidden="1" x14ac:dyDescent="0.2">
      <c r="A2004" s="622">
        <f>IF(B2004="","",COUNT('Diário 3º PA'!$A$4:$A$4242)+COUNT('Diário 4º PA'!$A$4:$A$2224)+COUNT('Diário 5º PA'!$A$4:$A$5221)+ROW()-3)</f>
        <v>8255</v>
      </c>
      <c r="B2004" s="641">
        <v>44923</v>
      </c>
      <c r="C2004" s="658">
        <v>44896</v>
      </c>
      <c r="D2004" s="633" t="s">
        <v>115</v>
      </c>
      <c r="E2004" s="626" t="s">
        <v>328</v>
      </c>
      <c r="F2004" s="639">
        <v>1000</v>
      </c>
      <c r="G2004" s="627" t="s">
        <v>4551</v>
      </c>
      <c r="H2004" s="627" t="s">
        <v>128</v>
      </c>
      <c r="I2004" s="627" t="s">
        <v>727</v>
      </c>
      <c r="J2004" s="629" t="s">
        <v>704</v>
      </c>
      <c r="K2004" s="635" t="s">
        <v>428</v>
      </c>
      <c r="L2004" s="635">
        <v>2024182</v>
      </c>
      <c r="M2004" s="659">
        <v>44923</v>
      </c>
      <c r="N2004" s="630">
        <f t="shared" si="99"/>
        <v>12</v>
      </c>
      <c r="O2004" s="630">
        <f t="shared" si="100"/>
        <v>12</v>
      </c>
      <c r="P2004" s="631" t="str">
        <f t="shared" si="101"/>
        <v>Gastos_Gerais</v>
      </c>
    </row>
    <row r="2005" spans="1:16" ht="48" hidden="1" x14ac:dyDescent="0.2">
      <c r="A2005" s="622">
        <f>IF(B2005="","",COUNT('Diário 3º PA'!$A$4:$A$4242)+COUNT('Diário 4º PA'!$A$4:$A$2224)+COUNT('Diário 5º PA'!$A$4:$A$5221)+ROW()-3)</f>
        <v>8256</v>
      </c>
      <c r="B2005" s="641">
        <v>44923</v>
      </c>
      <c r="C2005" s="658">
        <v>44896</v>
      </c>
      <c r="D2005" s="626" t="s">
        <v>104</v>
      </c>
      <c r="E2005" s="626" t="s">
        <v>195</v>
      </c>
      <c r="F2005" s="639">
        <v>4222.3599999999997</v>
      </c>
      <c r="G2005" s="626" t="s">
        <v>6583</v>
      </c>
      <c r="H2005" s="626" t="s">
        <v>127</v>
      </c>
      <c r="I2005" s="627" t="s">
        <v>638</v>
      </c>
      <c r="J2005" s="629" t="s">
        <v>704</v>
      </c>
      <c r="K2005" s="635" t="s">
        <v>428</v>
      </c>
      <c r="L2005" s="634">
        <v>20222392</v>
      </c>
      <c r="M2005" s="659">
        <v>44900</v>
      </c>
      <c r="N2005" s="630">
        <f t="shared" si="99"/>
        <v>12</v>
      </c>
      <c r="O2005" s="630">
        <f t="shared" si="100"/>
        <v>12</v>
      </c>
      <c r="P2005" s="631" t="str">
        <f t="shared" si="101"/>
        <v>Gastos_com_Pessoal</v>
      </c>
    </row>
    <row r="2006" spans="1:16" ht="48" hidden="1" x14ac:dyDescent="0.2">
      <c r="A2006" s="622">
        <f>IF(B2006="","",COUNT('Diário 3º PA'!$A$4:$A$4242)+COUNT('Diário 4º PA'!$A$4:$A$2224)+COUNT('Diário 5º PA'!$A$4:$A$5221)+ROW()-3)</f>
        <v>8257</v>
      </c>
      <c r="B2006" s="641">
        <v>44923</v>
      </c>
      <c r="C2006" s="658">
        <v>44896</v>
      </c>
      <c r="D2006" s="626" t="s">
        <v>104</v>
      </c>
      <c r="E2006" s="626" t="s">
        <v>195</v>
      </c>
      <c r="F2006" s="639">
        <v>2799.5</v>
      </c>
      <c r="G2006" s="626" t="s">
        <v>9133</v>
      </c>
      <c r="H2006" s="633" t="s">
        <v>127</v>
      </c>
      <c r="I2006" s="633" t="s">
        <v>638</v>
      </c>
      <c r="J2006" s="629" t="s">
        <v>704</v>
      </c>
      <c r="K2006" s="657" t="s">
        <v>428</v>
      </c>
      <c r="L2006" s="657">
        <v>20222393</v>
      </c>
      <c r="M2006" s="656">
        <v>44900</v>
      </c>
      <c r="N2006" s="630">
        <f t="shared" si="99"/>
        <v>12</v>
      </c>
      <c r="O2006" s="630">
        <f t="shared" si="100"/>
        <v>12</v>
      </c>
      <c r="P2006" s="631" t="str">
        <f t="shared" si="101"/>
        <v>Gastos_com_Pessoal</v>
      </c>
    </row>
    <row r="2007" spans="1:16" ht="24" hidden="1" x14ac:dyDescent="0.2">
      <c r="A2007" s="622">
        <f>IF(B2007="","",COUNT('Diário 3º PA'!$A$4:$A$4242)+COUNT('Diário 4º PA'!$A$4:$A$2224)+COUNT('Diário 5º PA'!$A$4:$A$5221)+ROW()-3)</f>
        <v>8258</v>
      </c>
      <c r="B2007" s="641">
        <v>44923</v>
      </c>
      <c r="C2007" s="658">
        <v>44896</v>
      </c>
      <c r="D2007" s="633" t="s">
        <v>115</v>
      </c>
      <c r="E2007" s="626" t="s">
        <v>318</v>
      </c>
      <c r="F2007" s="639">
        <v>383.59</v>
      </c>
      <c r="G2007" s="633" t="s">
        <v>9822</v>
      </c>
      <c r="H2007" s="627" t="s">
        <v>131</v>
      </c>
      <c r="I2007" s="627" t="s">
        <v>8531</v>
      </c>
      <c r="J2007" s="634" t="s">
        <v>1464</v>
      </c>
      <c r="K2007" s="657" t="s">
        <v>428</v>
      </c>
      <c r="L2007" s="635">
        <v>11510</v>
      </c>
      <c r="M2007" s="659">
        <v>44916</v>
      </c>
      <c r="N2007" s="630">
        <f t="shared" si="99"/>
        <v>12</v>
      </c>
      <c r="O2007" s="630">
        <f t="shared" si="100"/>
        <v>12</v>
      </c>
      <c r="P2007" s="631" t="str">
        <f t="shared" si="101"/>
        <v>Gastos_Gerais</v>
      </c>
    </row>
    <row r="2008" spans="1:16" ht="24" hidden="1" x14ac:dyDescent="0.2">
      <c r="A2008" s="622">
        <f>IF(B2008="","",COUNT('Diário 3º PA'!$A$4:$A$4242)+COUNT('Diário 4º PA'!$A$4:$A$2224)+COUNT('Diário 5º PA'!$A$4:$A$5221)+ROW()-3)</f>
        <v>8259</v>
      </c>
      <c r="B2008" s="641">
        <v>44923</v>
      </c>
      <c r="C2008" s="638">
        <v>44927</v>
      </c>
      <c r="D2008" s="626" t="s">
        <v>104</v>
      </c>
      <c r="E2008" s="626" t="s">
        <v>206</v>
      </c>
      <c r="F2008" s="679">
        <v>12934.8</v>
      </c>
      <c r="G2008" s="633" t="s">
        <v>9823</v>
      </c>
      <c r="H2008" s="633" t="s">
        <v>128</v>
      </c>
      <c r="I2008" s="633" t="s">
        <v>3616</v>
      </c>
      <c r="J2008" s="629" t="s">
        <v>704</v>
      </c>
      <c r="K2008" s="634" t="s">
        <v>704</v>
      </c>
      <c r="L2008" s="657">
        <v>13772385</v>
      </c>
      <c r="M2008" s="659">
        <v>44923</v>
      </c>
      <c r="N2008" s="630">
        <f t="shared" si="99"/>
        <v>12</v>
      </c>
      <c r="O2008" s="630">
        <f t="shared" si="100"/>
        <v>13</v>
      </c>
      <c r="P2008" s="631" t="str">
        <f t="shared" si="101"/>
        <v>Gastos_com_Pessoal</v>
      </c>
    </row>
    <row r="2009" spans="1:16" ht="24" hidden="1" x14ac:dyDescent="0.2">
      <c r="A2009" s="622">
        <f>IF(B2009="","",COUNT('Diário 3º PA'!$A$4:$A$4242)+COUNT('Diário 4º PA'!$A$4:$A$2224)+COUNT('Diário 5º PA'!$A$4:$A$5221)+ROW()-3)</f>
        <v>8260</v>
      </c>
      <c r="B2009" s="641">
        <v>44923</v>
      </c>
      <c r="C2009" s="642">
        <v>44896</v>
      </c>
      <c r="D2009" s="626" t="s">
        <v>104</v>
      </c>
      <c r="E2009" s="626" t="s">
        <v>187</v>
      </c>
      <c r="F2009" s="639">
        <v>464.13</v>
      </c>
      <c r="G2009" s="626" t="s">
        <v>9824</v>
      </c>
      <c r="H2009" s="627" t="s">
        <v>131</v>
      </c>
      <c r="I2009" s="627" t="s">
        <v>9825</v>
      </c>
      <c r="J2009" s="634" t="s">
        <v>1464</v>
      </c>
      <c r="K2009" s="640" t="s">
        <v>1464</v>
      </c>
      <c r="L2009" s="635" t="s">
        <v>666</v>
      </c>
      <c r="M2009" s="659">
        <v>44923</v>
      </c>
      <c r="N2009" s="630">
        <f t="shared" si="99"/>
        <v>12</v>
      </c>
      <c r="O2009" s="630">
        <f t="shared" si="100"/>
        <v>12</v>
      </c>
      <c r="P2009" s="631" t="str">
        <f t="shared" si="101"/>
        <v>Gastos_com_Pessoal</v>
      </c>
    </row>
    <row r="2010" spans="1:16" ht="24" hidden="1" x14ac:dyDescent="0.2">
      <c r="A2010" s="622">
        <f>IF(B2010="","",COUNT('Diário 3º PA'!$A$4:$A$4242)+COUNT('Diário 4º PA'!$A$4:$A$2224)+COUNT('Diário 5º PA'!$A$4:$A$5221)+ROW()-3)</f>
        <v>8261</v>
      </c>
      <c r="B2010" s="641">
        <v>44923</v>
      </c>
      <c r="C2010" s="642">
        <v>44896</v>
      </c>
      <c r="D2010" s="626" t="s">
        <v>104</v>
      </c>
      <c r="E2010" s="626" t="s">
        <v>189</v>
      </c>
      <c r="F2010" s="639">
        <v>733.35</v>
      </c>
      <c r="G2010" s="626" t="s">
        <v>9826</v>
      </c>
      <c r="H2010" s="627" t="s">
        <v>131</v>
      </c>
      <c r="I2010" s="627" t="s">
        <v>9825</v>
      </c>
      <c r="J2010" s="634" t="s">
        <v>1464</v>
      </c>
      <c r="K2010" s="640" t="s">
        <v>1464</v>
      </c>
      <c r="L2010" s="635" t="s">
        <v>666</v>
      </c>
      <c r="M2010" s="659">
        <v>44923</v>
      </c>
      <c r="N2010" s="630">
        <f t="shared" si="99"/>
        <v>12</v>
      </c>
      <c r="O2010" s="630">
        <f t="shared" si="100"/>
        <v>12</v>
      </c>
      <c r="P2010" s="631" t="str">
        <f t="shared" si="101"/>
        <v>Gastos_com_Pessoal</v>
      </c>
    </row>
    <row r="2011" spans="1:16" ht="24" hidden="1" x14ac:dyDescent="0.2">
      <c r="A2011" s="622">
        <f>IF(B2011="","",COUNT('Diário 3º PA'!$A$4:$A$4242)+COUNT('Diário 4º PA'!$A$4:$A$2224)+COUNT('Diário 5º PA'!$A$4:$A$5221)+ROW()-3)</f>
        <v>8262</v>
      </c>
      <c r="B2011" s="641">
        <v>44923</v>
      </c>
      <c r="C2011" s="642">
        <v>44896</v>
      </c>
      <c r="D2011" s="626" t="s">
        <v>104</v>
      </c>
      <c r="E2011" s="626" t="s">
        <v>191</v>
      </c>
      <c r="F2011" s="639">
        <v>244.45</v>
      </c>
      <c r="G2011" s="626" t="s">
        <v>9827</v>
      </c>
      <c r="H2011" s="627" t="s">
        <v>131</v>
      </c>
      <c r="I2011" s="627" t="s">
        <v>9825</v>
      </c>
      <c r="J2011" s="634" t="s">
        <v>1464</v>
      </c>
      <c r="K2011" s="640" t="s">
        <v>1464</v>
      </c>
      <c r="L2011" s="635" t="s">
        <v>666</v>
      </c>
      <c r="M2011" s="659">
        <v>44923</v>
      </c>
      <c r="N2011" s="630">
        <f t="shared" si="99"/>
        <v>12</v>
      </c>
      <c r="O2011" s="630">
        <f t="shared" si="100"/>
        <v>12</v>
      </c>
      <c r="P2011" s="631" t="str">
        <f t="shared" si="101"/>
        <v>Gastos_com_Pessoal</v>
      </c>
    </row>
    <row r="2012" spans="1:16" ht="36" hidden="1" x14ac:dyDescent="0.2">
      <c r="A2012" s="622">
        <f>IF(B2012="","",COUNT('Diário 3º PA'!$A$4:$A$4242)+COUNT('Diário 4º PA'!$A$4:$A$2224)+COUNT('Diário 5º PA'!$A$4:$A$5221)+ROW()-3)</f>
        <v>8263</v>
      </c>
      <c r="B2012" s="641">
        <v>44923</v>
      </c>
      <c r="C2012" s="642">
        <v>44896</v>
      </c>
      <c r="D2012" s="626" t="s">
        <v>104</v>
      </c>
      <c r="E2012" s="626" t="s">
        <v>193</v>
      </c>
      <c r="F2012" s="639">
        <v>59.86</v>
      </c>
      <c r="G2012" s="626" t="s">
        <v>9828</v>
      </c>
      <c r="H2012" s="627" t="s">
        <v>131</v>
      </c>
      <c r="I2012" s="627" t="s">
        <v>9825</v>
      </c>
      <c r="J2012" s="634" t="s">
        <v>1464</v>
      </c>
      <c r="K2012" s="640" t="s">
        <v>1464</v>
      </c>
      <c r="L2012" s="635" t="s">
        <v>666</v>
      </c>
      <c r="M2012" s="659">
        <v>44923</v>
      </c>
      <c r="N2012" s="630">
        <f t="shared" si="99"/>
        <v>12</v>
      </c>
      <c r="O2012" s="630">
        <f t="shared" si="100"/>
        <v>12</v>
      </c>
      <c r="P2012" s="631" t="str">
        <f t="shared" si="101"/>
        <v>Gastos_com_Pessoal</v>
      </c>
    </row>
    <row r="2013" spans="1:16" ht="36" hidden="1" x14ac:dyDescent="0.2">
      <c r="A2013" s="622">
        <f>IF(B2013="","",COUNT('Diário 3º PA'!$A$4:$A$4242)+COUNT('Diário 4º PA'!$A$4:$A$2224)+COUNT('Diário 5º PA'!$A$4:$A$5221)+ROW()-3)</f>
        <v>8264</v>
      </c>
      <c r="B2013" s="641">
        <v>44923</v>
      </c>
      <c r="C2013" s="658">
        <v>44896</v>
      </c>
      <c r="D2013" s="626" t="s">
        <v>117</v>
      </c>
      <c r="E2013" s="626" t="s">
        <v>393</v>
      </c>
      <c r="F2013" s="639">
        <v>45739</v>
      </c>
      <c r="G2013" s="633" t="s">
        <v>8193</v>
      </c>
      <c r="H2013" s="627" t="s">
        <v>135</v>
      </c>
      <c r="I2013" s="627" t="s">
        <v>8194</v>
      </c>
      <c r="J2013" s="629" t="s">
        <v>704</v>
      </c>
      <c r="K2013" s="635" t="s">
        <v>428</v>
      </c>
      <c r="L2013" s="635">
        <v>35871</v>
      </c>
      <c r="M2013" s="659">
        <v>44908</v>
      </c>
      <c r="N2013" s="630">
        <f t="shared" si="99"/>
        <v>12</v>
      </c>
      <c r="O2013" s="630">
        <f t="shared" si="100"/>
        <v>12</v>
      </c>
      <c r="P2013" s="631" t="str">
        <f t="shared" si="101"/>
        <v>Aquisição_de_Bens_Permanentes</v>
      </c>
    </row>
    <row r="2014" spans="1:16" ht="24" hidden="1" x14ac:dyDescent="0.2">
      <c r="A2014" s="622">
        <f>IF(B2014="","",COUNT('Diário 3º PA'!$A$4:$A$4242)+COUNT('Diário 4º PA'!$A$4:$A$2224)+COUNT('Diário 5º PA'!$A$4:$A$5221)+ROW()-3)</f>
        <v>8265</v>
      </c>
      <c r="B2014" s="641">
        <v>44923</v>
      </c>
      <c r="C2014" s="658">
        <v>44896</v>
      </c>
      <c r="D2014" s="633" t="s">
        <v>115</v>
      </c>
      <c r="E2014" s="626" t="s">
        <v>378</v>
      </c>
      <c r="F2014" s="639">
        <v>2655</v>
      </c>
      <c r="G2014" s="633" t="s">
        <v>9829</v>
      </c>
      <c r="H2014" s="627" t="s">
        <v>135</v>
      </c>
      <c r="I2014" s="627" t="s">
        <v>8194</v>
      </c>
      <c r="J2014" s="629" t="s">
        <v>704</v>
      </c>
      <c r="K2014" s="635" t="s">
        <v>428</v>
      </c>
      <c r="L2014" s="635">
        <v>35871</v>
      </c>
      <c r="M2014" s="659">
        <v>44908</v>
      </c>
      <c r="N2014" s="630">
        <f t="shared" si="99"/>
        <v>12</v>
      </c>
      <c r="O2014" s="630">
        <f t="shared" si="100"/>
        <v>12</v>
      </c>
      <c r="P2014" s="631" t="str">
        <f t="shared" si="101"/>
        <v>Gastos_Gerais</v>
      </c>
    </row>
    <row r="2015" spans="1:16" hidden="1" x14ac:dyDescent="0.2">
      <c r="A2015" s="622">
        <f>IF(B2015="","",COUNT('Diário 3º PA'!$A$4:$A$4242)+COUNT('Diário 4º PA'!$A$4:$A$2224)+COUNT('Diário 5º PA'!$A$4:$A$5221)+ROW()-3)</f>
        <v>8266</v>
      </c>
      <c r="B2015" s="641">
        <v>44923</v>
      </c>
      <c r="C2015" s="658">
        <v>44866</v>
      </c>
      <c r="D2015" s="633" t="s">
        <v>115</v>
      </c>
      <c r="E2015" s="633" t="s">
        <v>236</v>
      </c>
      <c r="F2015" s="639">
        <v>289.70999999999998</v>
      </c>
      <c r="G2015" s="633" t="s">
        <v>1177</v>
      </c>
      <c r="H2015" s="627" t="s">
        <v>658</v>
      </c>
      <c r="I2015" s="633" t="s">
        <v>655</v>
      </c>
      <c r="J2015" s="629" t="s">
        <v>704</v>
      </c>
      <c r="K2015" s="657" t="s">
        <v>705</v>
      </c>
      <c r="L2015" s="635">
        <v>423809182</v>
      </c>
      <c r="M2015" s="659">
        <v>44923</v>
      </c>
      <c r="N2015" s="630">
        <f t="shared" si="99"/>
        <v>12</v>
      </c>
      <c r="O2015" s="630">
        <f t="shared" si="100"/>
        <v>11</v>
      </c>
      <c r="P2015" s="631" t="str">
        <f t="shared" si="101"/>
        <v>Gastos_Gerais</v>
      </c>
    </row>
    <row r="2016" spans="1:16" hidden="1" x14ac:dyDescent="0.2">
      <c r="A2016" s="622">
        <f>IF(B2016="","",COUNT('Diário 3º PA'!$A$4:$A$4242)+COUNT('Diário 4º PA'!$A$4:$A$2224)+COUNT('Diário 5º PA'!$A$4:$A$5221)+ROW()-3)</f>
        <v>8267</v>
      </c>
      <c r="B2016" s="641">
        <v>44923</v>
      </c>
      <c r="C2016" s="638">
        <v>44866</v>
      </c>
      <c r="D2016" s="626" t="s">
        <v>115</v>
      </c>
      <c r="E2016" s="626" t="s">
        <v>230</v>
      </c>
      <c r="F2016" s="639">
        <v>738.35</v>
      </c>
      <c r="G2016" s="626" t="s">
        <v>9330</v>
      </c>
      <c r="H2016" s="626" t="s">
        <v>137</v>
      </c>
      <c r="I2016" s="627" t="s">
        <v>9329</v>
      </c>
      <c r="J2016" s="629" t="s">
        <v>704</v>
      </c>
      <c r="K2016" s="634" t="s">
        <v>704</v>
      </c>
      <c r="L2016" s="634">
        <v>28626744</v>
      </c>
      <c r="M2016" s="659">
        <v>44923</v>
      </c>
      <c r="N2016" s="630">
        <f t="shared" si="99"/>
        <v>12</v>
      </c>
      <c r="O2016" s="630">
        <f t="shared" si="100"/>
        <v>11</v>
      </c>
      <c r="P2016" s="631" t="str">
        <f t="shared" si="101"/>
        <v>Gastos_Gerais</v>
      </c>
    </row>
    <row r="2017" spans="1:16" hidden="1" x14ac:dyDescent="0.2">
      <c r="A2017" s="622">
        <f>IF(B2017="","",COUNT('Diário 3º PA'!$A$4:$A$4242)+COUNT('Diário 4º PA'!$A$4:$A$2224)+COUNT('Diário 5º PA'!$A$4:$A$5221)+ROW()-3)</f>
        <v>8268</v>
      </c>
      <c r="B2017" s="641">
        <v>44923</v>
      </c>
      <c r="C2017" s="638">
        <v>44866</v>
      </c>
      <c r="D2017" s="626" t="s">
        <v>115</v>
      </c>
      <c r="E2017" s="626" t="s">
        <v>230</v>
      </c>
      <c r="F2017" s="639">
        <v>1192.54</v>
      </c>
      <c r="G2017" s="626" t="s">
        <v>9330</v>
      </c>
      <c r="H2017" s="627" t="s">
        <v>136</v>
      </c>
      <c r="I2017" s="627" t="s">
        <v>9329</v>
      </c>
      <c r="J2017" s="629" t="s">
        <v>704</v>
      </c>
      <c r="K2017" s="634" t="s">
        <v>704</v>
      </c>
      <c r="L2017" s="635">
        <v>28626755</v>
      </c>
      <c r="M2017" s="659">
        <v>44923</v>
      </c>
      <c r="N2017" s="630">
        <f t="shared" si="99"/>
        <v>12</v>
      </c>
      <c r="O2017" s="630">
        <f t="shared" si="100"/>
        <v>11</v>
      </c>
      <c r="P2017" s="631" t="str">
        <f t="shared" si="101"/>
        <v>Gastos_Gerais</v>
      </c>
    </row>
    <row r="2018" spans="1:16" hidden="1" x14ac:dyDescent="0.2">
      <c r="A2018" s="622">
        <f>IF(B2018="","",COUNT('Diário 3º PA'!$A$4:$A$4242)+COUNT('Diário 4º PA'!$A$4:$A$2224)+COUNT('Diário 5º PA'!$A$4:$A$5221)+ROW()-3)</f>
        <v>8269</v>
      </c>
      <c r="B2018" s="641">
        <v>44923</v>
      </c>
      <c r="C2018" s="638">
        <v>44866</v>
      </c>
      <c r="D2018" s="626" t="s">
        <v>115</v>
      </c>
      <c r="E2018" s="626" t="s">
        <v>230</v>
      </c>
      <c r="F2018" s="639">
        <v>1455.83</v>
      </c>
      <c r="G2018" s="626" t="s">
        <v>9330</v>
      </c>
      <c r="H2018" s="627" t="s">
        <v>138</v>
      </c>
      <c r="I2018" s="627" t="s">
        <v>9329</v>
      </c>
      <c r="J2018" s="629" t="s">
        <v>704</v>
      </c>
      <c r="K2018" s="634" t="s">
        <v>704</v>
      </c>
      <c r="L2018" s="635">
        <v>28626792</v>
      </c>
      <c r="M2018" s="659">
        <v>44923</v>
      </c>
      <c r="N2018" s="630">
        <f t="shared" si="99"/>
        <v>12</v>
      </c>
      <c r="O2018" s="630">
        <f t="shared" si="100"/>
        <v>11</v>
      </c>
      <c r="P2018" s="631" t="str">
        <f t="shared" si="101"/>
        <v>Gastos_Gerais</v>
      </c>
    </row>
    <row r="2019" spans="1:16" x14ac:dyDescent="0.2">
      <c r="A2019" s="622">
        <f>IF(B2019="","",COUNT('Diário 3º PA'!$A$4:$A$4242)+COUNT('Diário 4º PA'!$A$4:$A$2224)+COUNT('Diário 5º PA'!$A$4:$A$5221)+ROW()-3)</f>
        <v>8270</v>
      </c>
      <c r="B2019" s="641">
        <v>44923</v>
      </c>
      <c r="C2019" s="638">
        <v>44866</v>
      </c>
      <c r="D2019" s="626" t="s">
        <v>115</v>
      </c>
      <c r="E2019" s="626" t="s">
        <v>230</v>
      </c>
      <c r="F2019" s="639">
        <v>1471.98</v>
      </c>
      <c r="G2019" s="626" t="s">
        <v>9330</v>
      </c>
      <c r="H2019" s="627" t="s">
        <v>140</v>
      </c>
      <c r="I2019" s="627" t="s">
        <v>9329</v>
      </c>
      <c r="J2019" s="629" t="s">
        <v>704</v>
      </c>
      <c r="K2019" s="634" t="s">
        <v>704</v>
      </c>
      <c r="L2019" s="635">
        <v>28626763</v>
      </c>
      <c r="M2019" s="659">
        <v>44923</v>
      </c>
      <c r="N2019" s="630">
        <f t="shared" si="99"/>
        <v>12</v>
      </c>
      <c r="O2019" s="630">
        <f t="shared" si="100"/>
        <v>11</v>
      </c>
      <c r="P2019" s="631" t="str">
        <f t="shared" si="101"/>
        <v>Gastos_Gerais</v>
      </c>
    </row>
    <row r="2020" spans="1:16" hidden="1" x14ac:dyDescent="0.2">
      <c r="A2020" s="622">
        <f>IF(B2020="","",COUNT('Diário 3º PA'!$A$4:$A$4242)+COUNT('Diário 4º PA'!$A$4:$A$2224)+COUNT('Diário 5º PA'!$A$4:$A$5221)+ROW()-3)</f>
        <v>8271</v>
      </c>
      <c r="B2020" s="641">
        <v>44923</v>
      </c>
      <c r="C2020" s="638">
        <v>44866</v>
      </c>
      <c r="D2020" s="626" t="s">
        <v>115</v>
      </c>
      <c r="E2020" s="626" t="s">
        <v>230</v>
      </c>
      <c r="F2020" s="639">
        <v>1646.93</v>
      </c>
      <c r="G2020" s="626" t="s">
        <v>9330</v>
      </c>
      <c r="H2020" s="627" t="s">
        <v>130</v>
      </c>
      <c r="I2020" s="627" t="s">
        <v>9329</v>
      </c>
      <c r="J2020" s="629" t="s">
        <v>704</v>
      </c>
      <c r="K2020" s="634" t="s">
        <v>704</v>
      </c>
      <c r="L2020" s="635">
        <v>28626848</v>
      </c>
      <c r="M2020" s="659">
        <v>44923</v>
      </c>
      <c r="N2020" s="630">
        <f t="shared" si="99"/>
        <v>12</v>
      </c>
      <c r="O2020" s="630">
        <f t="shared" si="100"/>
        <v>11</v>
      </c>
      <c r="P2020" s="631" t="str">
        <f t="shared" si="101"/>
        <v>Gastos_Gerais</v>
      </c>
    </row>
    <row r="2021" spans="1:16" hidden="1" x14ac:dyDescent="0.2">
      <c r="A2021" s="622">
        <f>IF(B2021="","",COUNT('Diário 3º PA'!$A$4:$A$4242)+COUNT('Diário 4º PA'!$A$4:$A$2224)+COUNT('Diário 5º PA'!$A$4:$A$5221)+ROW()-3)</f>
        <v>8272</v>
      </c>
      <c r="B2021" s="641">
        <v>44923</v>
      </c>
      <c r="C2021" s="638">
        <v>44866</v>
      </c>
      <c r="D2021" s="626" t="s">
        <v>115</v>
      </c>
      <c r="E2021" s="626" t="s">
        <v>230</v>
      </c>
      <c r="F2021" s="639">
        <v>2396.11</v>
      </c>
      <c r="G2021" s="626" t="s">
        <v>9330</v>
      </c>
      <c r="H2021" s="627" t="s">
        <v>129</v>
      </c>
      <c r="I2021" s="627" t="s">
        <v>9329</v>
      </c>
      <c r="J2021" s="629" t="s">
        <v>704</v>
      </c>
      <c r="K2021" s="634" t="s">
        <v>704</v>
      </c>
      <c r="L2021" s="635">
        <v>28626839</v>
      </c>
      <c r="M2021" s="659">
        <v>44923</v>
      </c>
      <c r="N2021" s="630">
        <f t="shared" si="99"/>
        <v>12</v>
      </c>
      <c r="O2021" s="630">
        <f t="shared" si="100"/>
        <v>11</v>
      </c>
      <c r="P2021" s="631" t="str">
        <f t="shared" si="101"/>
        <v>Gastos_Gerais</v>
      </c>
    </row>
    <row r="2022" spans="1:16" ht="24" hidden="1" x14ac:dyDescent="0.2">
      <c r="A2022" s="622">
        <f>IF(B2022="","",COUNT('Diário 3º PA'!$A$4:$A$4242)+COUNT('Diário 4º PA'!$A$4:$A$2224)+COUNT('Diário 5º PA'!$A$4:$A$5221)+ROW()-3)</f>
        <v>8273</v>
      </c>
      <c r="B2022" s="641">
        <v>44923</v>
      </c>
      <c r="C2022" s="638">
        <v>44866</v>
      </c>
      <c r="D2022" s="626" t="s">
        <v>115</v>
      </c>
      <c r="E2022" s="626" t="s">
        <v>302</v>
      </c>
      <c r="F2022" s="639">
        <v>22201.360000000001</v>
      </c>
      <c r="G2022" s="626" t="s">
        <v>6325</v>
      </c>
      <c r="H2022" s="626" t="s">
        <v>137</v>
      </c>
      <c r="I2022" s="627" t="s">
        <v>8426</v>
      </c>
      <c r="J2022" s="629" t="s">
        <v>704</v>
      </c>
      <c r="K2022" s="657" t="s">
        <v>428</v>
      </c>
      <c r="L2022" s="634">
        <v>1086</v>
      </c>
      <c r="M2022" s="641">
        <v>44916</v>
      </c>
      <c r="N2022" s="630">
        <f t="shared" si="99"/>
        <v>12</v>
      </c>
      <c r="O2022" s="630">
        <f t="shared" si="100"/>
        <v>11</v>
      </c>
      <c r="P2022" s="631" t="str">
        <f t="shared" si="101"/>
        <v>Gastos_Gerais</v>
      </c>
    </row>
    <row r="2023" spans="1:16" ht="24" hidden="1" x14ac:dyDescent="0.2">
      <c r="A2023" s="622">
        <f>IF(B2023="","",COUNT('Diário 3º PA'!$A$4:$A$4242)+COUNT('Diário 4º PA'!$A$4:$A$2224)+COUNT('Diário 5º PA'!$A$4:$A$5221)+ROW()-3)</f>
        <v>8274</v>
      </c>
      <c r="B2023" s="641">
        <v>44923</v>
      </c>
      <c r="C2023" s="638">
        <v>44866</v>
      </c>
      <c r="D2023" s="626" t="s">
        <v>115</v>
      </c>
      <c r="E2023" s="626" t="s">
        <v>302</v>
      </c>
      <c r="F2023" s="639">
        <v>36749.18</v>
      </c>
      <c r="G2023" s="626" t="s">
        <v>6317</v>
      </c>
      <c r="H2023" s="626" t="s">
        <v>138</v>
      </c>
      <c r="I2023" s="627" t="s">
        <v>8426</v>
      </c>
      <c r="J2023" s="634" t="s">
        <v>1464</v>
      </c>
      <c r="K2023" s="657" t="s">
        <v>428</v>
      </c>
      <c r="L2023" s="634">
        <v>1099</v>
      </c>
      <c r="M2023" s="641">
        <v>44916</v>
      </c>
      <c r="N2023" s="630">
        <f t="shared" si="99"/>
        <v>12</v>
      </c>
      <c r="O2023" s="630">
        <f t="shared" si="100"/>
        <v>11</v>
      </c>
      <c r="P2023" s="631" t="str">
        <f t="shared" si="101"/>
        <v>Gastos_Gerais</v>
      </c>
    </row>
    <row r="2024" spans="1:16" ht="24" x14ac:dyDescent="0.2">
      <c r="A2024" s="622">
        <f>IF(B2024="","",COUNT('Diário 3º PA'!$A$4:$A$4242)+COUNT('Diário 4º PA'!$A$4:$A$2224)+COUNT('Diário 5º PA'!$A$4:$A$5221)+ROW()-3)</f>
        <v>8275</v>
      </c>
      <c r="B2024" s="641">
        <v>44923</v>
      </c>
      <c r="C2024" s="658">
        <v>44896</v>
      </c>
      <c r="D2024" s="633" t="s">
        <v>115</v>
      </c>
      <c r="E2024" s="626" t="s">
        <v>318</v>
      </c>
      <c r="F2024" s="639">
        <v>397.8</v>
      </c>
      <c r="G2024" s="633" t="s">
        <v>9830</v>
      </c>
      <c r="H2024" s="627" t="s">
        <v>140</v>
      </c>
      <c r="I2024" s="627" t="s">
        <v>9831</v>
      </c>
      <c r="J2024" s="634" t="s">
        <v>1464</v>
      </c>
      <c r="K2024" s="657" t="s">
        <v>428</v>
      </c>
      <c r="L2024" s="635">
        <v>16762</v>
      </c>
      <c r="M2024" s="659">
        <v>44922</v>
      </c>
      <c r="N2024" s="630">
        <f t="shared" si="99"/>
        <v>12</v>
      </c>
      <c r="O2024" s="630">
        <f t="shared" si="100"/>
        <v>12</v>
      </c>
      <c r="P2024" s="631" t="str">
        <f t="shared" si="101"/>
        <v>Gastos_Gerais</v>
      </c>
    </row>
    <row r="2025" spans="1:16" ht="36" hidden="1" x14ac:dyDescent="0.2">
      <c r="A2025" s="622">
        <f>IF(B2025="","",COUNT('Diário 3º PA'!$A$4:$A$4242)+COUNT('Diário 4º PA'!$A$4:$A$2224)+COUNT('Diário 5º PA'!$A$4:$A$5221)+ROW()-3)</f>
        <v>8276</v>
      </c>
      <c r="B2025" s="641">
        <v>44923</v>
      </c>
      <c r="C2025" s="658">
        <v>44896</v>
      </c>
      <c r="D2025" s="633" t="s">
        <v>115</v>
      </c>
      <c r="E2025" s="626" t="s">
        <v>262</v>
      </c>
      <c r="F2025" s="639">
        <v>133.46</v>
      </c>
      <c r="G2025" s="633" t="s">
        <v>9832</v>
      </c>
      <c r="H2025" s="627" t="s">
        <v>130</v>
      </c>
      <c r="I2025" s="627" t="s">
        <v>9833</v>
      </c>
      <c r="J2025" s="634" t="s">
        <v>1464</v>
      </c>
      <c r="K2025" s="657" t="s">
        <v>428</v>
      </c>
      <c r="L2025" s="635">
        <v>385305</v>
      </c>
      <c r="M2025" s="659">
        <v>44923</v>
      </c>
      <c r="N2025" s="630">
        <f t="shared" si="99"/>
        <v>12</v>
      </c>
      <c r="O2025" s="630">
        <f t="shared" si="100"/>
        <v>12</v>
      </c>
      <c r="P2025" s="631" t="str">
        <f t="shared" si="101"/>
        <v>Gastos_Gerais</v>
      </c>
    </row>
    <row r="2026" spans="1:16" ht="24" hidden="1" x14ac:dyDescent="0.2">
      <c r="A2026" s="622">
        <f>IF(B2026="","",COUNT('Diário 3º PA'!$A$4:$A$4242)+COUNT('Diário 4º PA'!$A$4:$A$2224)+COUNT('Diário 5º PA'!$A$4:$A$5221)+ROW()-3)</f>
        <v>8277</v>
      </c>
      <c r="B2026" s="641">
        <v>44923</v>
      </c>
      <c r="C2026" s="658">
        <v>44896</v>
      </c>
      <c r="D2026" s="633" t="s">
        <v>115</v>
      </c>
      <c r="E2026" s="626" t="s">
        <v>270</v>
      </c>
      <c r="F2026" s="639">
        <v>632.6</v>
      </c>
      <c r="G2026" s="633" t="s">
        <v>9834</v>
      </c>
      <c r="H2026" s="627" t="s">
        <v>132</v>
      </c>
      <c r="I2026" s="627" t="s">
        <v>610</v>
      </c>
      <c r="J2026" s="634" t="s">
        <v>1464</v>
      </c>
      <c r="K2026" s="657" t="s">
        <v>428</v>
      </c>
      <c r="L2026" s="635">
        <v>20175</v>
      </c>
      <c r="M2026" s="659">
        <v>44923</v>
      </c>
      <c r="N2026" s="630">
        <f t="shared" si="99"/>
        <v>12</v>
      </c>
      <c r="O2026" s="630">
        <f t="shared" si="100"/>
        <v>12</v>
      </c>
      <c r="P2026" s="631" t="str">
        <f t="shared" si="101"/>
        <v>Gastos_Gerais</v>
      </c>
    </row>
    <row r="2027" spans="1:16" ht="36" x14ac:dyDescent="0.2">
      <c r="A2027" s="622">
        <f>IF(B2027="","",COUNT('Diário 3º PA'!$A$4:$A$4242)+COUNT('Diário 4º PA'!$A$4:$A$2224)+COUNT('Diário 5º PA'!$A$4:$A$5221)+ROW()-3)</f>
        <v>8278</v>
      </c>
      <c r="B2027" s="641">
        <v>44923</v>
      </c>
      <c r="C2027" s="658">
        <v>44896</v>
      </c>
      <c r="D2027" s="633" t="s">
        <v>115</v>
      </c>
      <c r="E2027" s="626" t="s">
        <v>378</v>
      </c>
      <c r="F2027" s="639">
        <v>80.37</v>
      </c>
      <c r="G2027" s="633" t="s">
        <v>9835</v>
      </c>
      <c r="H2027" s="627" t="s">
        <v>140</v>
      </c>
      <c r="I2027" s="627" t="s">
        <v>9836</v>
      </c>
      <c r="J2027" s="634" t="s">
        <v>1464</v>
      </c>
      <c r="K2027" s="657" t="s">
        <v>428</v>
      </c>
      <c r="L2027" s="635">
        <v>4046</v>
      </c>
      <c r="M2027" s="659">
        <v>44923</v>
      </c>
      <c r="N2027" s="630">
        <f t="shared" si="99"/>
        <v>12</v>
      </c>
      <c r="O2027" s="630">
        <f t="shared" si="100"/>
        <v>12</v>
      </c>
      <c r="P2027" s="631" t="str">
        <f t="shared" si="101"/>
        <v>Gastos_Gerais</v>
      </c>
    </row>
    <row r="2028" spans="1:16" ht="24" hidden="1" x14ac:dyDescent="0.2">
      <c r="A2028" s="622">
        <f>IF(B2028="","",COUNT('Diário 3º PA'!$A$4:$A$4242)+COUNT('Diário 4º PA'!$A$4:$A$2224)+COUNT('Diário 5º PA'!$A$4:$A$5221)+ROW()-3)</f>
        <v>8279</v>
      </c>
      <c r="B2028" s="641">
        <v>44923</v>
      </c>
      <c r="C2028" s="658">
        <v>44896</v>
      </c>
      <c r="D2028" s="633" t="s">
        <v>115</v>
      </c>
      <c r="E2028" s="626" t="s">
        <v>366</v>
      </c>
      <c r="F2028" s="639">
        <v>37.799999999999997</v>
      </c>
      <c r="G2028" s="633" t="s">
        <v>3960</v>
      </c>
      <c r="H2028" s="627" t="s">
        <v>135</v>
      </c>
      <c r="I2028" s="627" t="s">
        <v>8629</v>
      </c>
      <c r="J2028" s="634" t="s">
        <v>1464</v>
      </c>
      <c r="K2028" s="657" t="s">
        <v>428</v>
      </c>
      <c r="L2028" s="635">
        <v>857</v>
      </c>
      <c r="M2028" s="659">
        <v>44923</v>
      </c>
      <c r="N2028" s="630">
        <f t="shared" si="99"/>
        <v>12</v>
      </c>
      <c r="O2028" s="630">
        <f t="shared" si="100"/>
        <v>12</v>
      </c>
      <c r="P2028" s="631" t="str">
        <f t="shared" si="101"/>
        <v>Gastos_Gerais</v>
      </c>
    </row>
    <row r="2029" spans="1:16" ht="24" hidden="1" x14ac:dyDescent="0.2">
      <c r="A2029" s="622">
        <f>IF(B2029="","",COUNT('Diário 3º PA'!$A$4:$A$4242)+COUNT('Diário 4º PA'!$A$4:$A$2224)+COUNT('Diário 5º PA'!$A$4:$A$5221)+ROW()-3)</f>
        <v>8280</v>
      </c>
      <c r="B2029" s="641">
        <v>44923</v>
      </c>
      <c r="C2029" s="658">
        <v>44896</v>
      </c>
      <c r="D2029" s="633" t="s">
        <v>115</v>
      </c>
      <c r="E2029" s="626" t="s">
        <v>318</v>
      </c>
      <c r="F2029" s="639">
        <v>1500</v>
      </c>
      <c r="G2029" s="633" t="s">
        <v>9837</v>
      </c>
      <c r="H2029" s="627" t="s">
        <v>136</v>
      </c>
      <c r="I2029" s="627" t="s">
        <v>9838</v>
      </c>
      <c r="J2029" s="634" t="s">
        <v>1464</v>
      </c>
      <c r="K2029" s="657" t="s">
        <v>428</v>
      </c>
      <c r="L2029" s="635">
        <v>43</v>
      </c>
      <c r="M2029" s="659">
        <v>44923</v>
      </c>
      <c r="N2029" s="630">
        <f t="shared" si="99"/>
        <v>12</v>
      </c>
      <c r="O2029" s="630">
        <f t="shared" si="100"/>
        <v>12</v>
      </c>
      <c r="P2029" s="631" t="str">
        <f t="shared" si="101"/>
        <v>Gastos_Gerais</v>
      </c>
    </row>
    <row r="2030" spans="1:16" ht="24" hidden="1" x14ac:dyDescent="0.2">
      <c r="A2030" s="622">
        <f>IF(B2030="","",COUNT('Diário 3º PA'!$A$4:$A$4242)+COUNT('Diário 4º PA'!$A$4:$A$2224)+COUNT('Diário 5º PA'!$A$4:$A$5221)+ROW()-3)</f>
        <v>8281</v>
      </c>
      <c r="B2030" s="641">
        <v>44923</v>
      </c>
      <c r="C2030" s="642">
        <v>44896</v>
      </c>
      <c r="D2030" s="626" t="s">
        <v>104</v>
      </c>
      <c r="E2030" s="626" t="s">
        <v>189</v>
      </c>
      <c r="F2030" s="639">
        <v>195.66</v>
      </c>
      <c r="G2030" s="626" t="s">
        <v>915</v>
      </c>
      <c r="H2030" s="627" t="s">
        <v>130</v>
      </c>
      <c r="I2030" s="627" t="s">
        <v>9839</v>
      </c>
      <c r="J2030" s="634" t="s">
        <v>5990</v>
      </c>
      <c r="K2030" s="635" t="s">
        <v>1531</v>
      </c>
      <c r="L2030" s="635">
        <v>154958137</v>
      </c>
      <c r="M2030" s="659">
        <v>44923</v>
      </c>
      <c r="N2030" s="630">
        <f t="shared" si="99"/>
        <v>12</v>
      </c>
      <c r="O2030" s="630">
        <f t="shared" si="100"/>
        <v>12</v>
      </c>
      <c r="P2030" s="631" t="str">
        <f t="shared" si="101"/>
        <v>Gastos_com_Pessoal</v>
      </c>
    </row>
    <row r="2031" spans="1:16" ht="24" hidden="1" x14ac:dyDescent="0.2">
      <c r="A2031" s="622">
        <f>IF(B2031="","",COUNT('Diário 3º PA'!$A$4:$A$4242)+COUNT('Diário 4º PA'!$A$4:$A$2224)+COUNT('Diário 5º PA'!$A$4:$A$5221)+ROW()-3)</f>
        <v>8282</v>
      </c>
      <c r="B2031" s="641">
        <v>44923</v>
      </c>
      <c r="C2031" s="642">
        <v>44896</v>
      </c>
      <c r="D2031" s="626" t="s">
        <v>104</v>
      </c>
      <c r="E2031" s="626" t="s">
        <v>191</v>
      </c>
      <c r="F2031" s="639">
        <v>65.22</v>
      </c>
      <c r="G2031" s="626" t="s">
        <v>918</v>
      </c>
      <c r="H2031" s="627" t="s">
        <v>130</v>
      </c>
      <c r="I2031" s="627" t="s">
        <v>9839</v>
      </c>
      <c r="J2031" s="634" t="s">
        <v>5990</v>
      </c>
      <c r="K2031" s="635" t="s">
        <v>1531</v>
      </c>
      <c r="L2031" s="635">
        <v>154958137</v>
      </c>
      <c r="M2031" s="659">
        <v>44923</v>
      </c>
      <c r="N2031" s="630">
        <f t="shared" si="99"/>
        <v>12</v>
      </c>
      <c r="O2031" s="630">
        <f t="shared" si="100"/>
        <v>12</v>
      </c>
      <c r="P2031" s="631" t="str">
        <f t="shared" si="101"/>
        <v>Gastos_com_Pessoal</v>
      </c>
    </row>
    <row r="2032" spans="1:16" ht="36" hidden="1" x14ac:dyDescent="0.2">
      <c r="A2032" s="622">
        <f>IF(B2032="","",COUNT('Diário 3º PA'!$A$4:$A$4242)+COUNT('Diário 4º PA'!$A$4:$A$2224)+COUNT('Diário 5º PA'!$A$4:$A$5221)+ROW()-3)</f>
        <v>8283</v>
      </c>
      <c r="B2032" s="641">
        <v>44923</v>
      </c>
      <c r="C2032" s="642">
        <v>44896</v>
      </c>
      <c r="D2032" s="626" t="s">
        <v>104</v>
      </c>
      <c r="E2032" s="626" t="s">
        <v>193</v>
      </c>
      <c r="F2032" s="639">
        <v>278.14999999999998</v>
      </c>
      <c r="G2032" s="626" t="s">
        <v>919</v>
      </c>
      <c r="H2032" s="627" t="s">
        <v>130</v>
      </c>
      <c r="I2032" s="627" t="s">
        <v>9839</v>
      </c>
      <c r="J2032" s="634" t="s">
        <v>5990</v>
      </c>
      <c r="K2032" s="635" t="s">
        <v>1531</v>
      </c>
      <c r="L2032" s="635">
        <v>154958137</v>
      </c>
      <c r="M2032" s="659">
        <v>44923</v>
      </c>
      <c r="N2032" s="630">
        <f t="shared" si="99"/>
        <v>12</v>
      </c>
      <c r="O2032" s="630">
        <f t="shared" si="100"/>
        <v>12</v>
      </c>
      <c r="P2032" s="631" t="str">
        <f t="shared" si="101"/>
        <v>Gastos_com_Pessoal</v>
      </c>
    </row>
    <row r="2033" spans="1:16" ht="24" hidden="1" x14ac:dyDescent="0.2">
      <c r="A2033" s="622">
        <f>IF(B2033="","",COUNT('Diário 3º PA'!$A$4:$A$4242)+COUNT('Diário 4º PA'!$A$4:$A$2224)+COUNT('Diário 5º PA'!$A$4:$A$5221)+ROW()-3)</f>
        <v>8284</v>
      </c>
      <c r="B2033" s="641">
        <v>44923</v>
      </c>
      <c r="C2033" s="642">
        <v>44896</v>
      </c>
      <c r="D2033" s="626" t="s">
        <v>104</v>
      </c>
      <c r="E2033" s="626" t="s">
        <v>189</v>
      </c>
      <c r="F2033" s="639">
        <v>195.66</v>
      </c>
      <c r="G2033" s="626" t="s">
        <v>915</v>
      </c>
      <c r="H2033" s="627" t="s">
        <v>130</v>
      </c>
      <c r="I2033" s="627" t="s">
        <v>9840</v>
      </c>
      <c r="J2033" s="634" t="s">
        <v>5990</v>
      </c>
      <c r="K2033" s="635" t="s">
        <v>1531</v>
      </c>
      <c r="L2033" s="635">
        <v>154958137</v>
      </c>
      <c r="M2033" s="659">
        <v>44923</v>
      </c>
      <c r="N2033" s="630">
        <f t="shared" si="99"/>
        <v>12</v>
      </c>
      <c r="O2033" s="630">
        <f t="shared" si="100"/>
        <v>12</v>
      </c>
      <c r="P2033" s="631" t="str">
        <f t="shared" si="101"/>
        <v>Gastos_com_Pessoal</v>
      </c>
    </row>
    <row r="2034" spans="1:16" ht="24" hidden="1" x14ac:dyDescent="0.2">
      <c r="A2034" s="622">
        <f>IF(B2034="","",COUNT('Diário 3º PA'!$A$4:$A$4242)+COUNT('Diário 4º PA'!$A$4:$A$2224)+COUNT('Diário 5º PA'!$A$4:$A$5221)+ROW()-3)</f>
        <v>8285</v>
      </c>
      <c r="B2034" s="641">
        <v>44923</v>
      </c>
      <c r="C2034" s="642">
        <v>44896</v>
      </c>
      <c r="D2034" s="626" t="s">
        <v>104</v>
      </c>
      <c r="E2034" s="626" t="s">
        <v>191</v>
      </c>
      <c r="F2034" s="639">
        <v>65.22</v>
      </c>
      <c r="G2034" s="626" t="s">
        <v>918</v>
      </c>
      <c r="H2034" s="627" t="s">
        <v>130</v>
      </c>
      <c r="I2034" s="627" t="s">
        <v>9840</v>
      </c>
      <c r="J2034" s="634" t="s">
        <v>5990</v>
      </c>
      <c r="K2034" s="635" t="s">
        <v>1531</v>
      </c>
      <c r="L2034" s="635">
        <v>154958137</v>
      </c>
      <c r="M2034" s="659">
        <v>44923</v>
      </c>
      <c r="N2034" s="630">
        <f t="shared" si="99"/>
        <v>12</v>
      </c>
      <c r="O2034" s="630">
        <f t="shared" si="100"/>
        <v>12</v>
      </c>
      <c r="P2034" s="631" t="str">
        <f t="shared" si="101"/>
        <v>Gastos_com_Pessoal</v>
      </c>
    </row>
    <row r="2035" spans="1:16" ht="36" hidden="1" x14ac:dyDescent="0.2">
      <c r="A2035" s="622">
        <f>IF(B2035="","",COUNT('Diário 3º PA'!$A$4:$A$4242)+COUNT('Diário 4º PA'!$A$4:$A$2224)+COUNT('Diário 5º PA'!$A$4:$A$5221)+ROW()-3)</f>
        <v>8286</v>
      </c>
      <c r="B2035" s="641">
        <v>44923</v>
      </c>
      <c r="C2035" s="642">
        <v>44896</v>
      </c>
      <c r="D2035" s="626" t="s">
        <v>104</v>
      </c>
      <c r="E2035" s="626" t="s">
        <v>193</v>
      </c>
      <c r="F2035" s="639">
        <v>480.32</v>
      </c>
      <c r="G2035" s="626" t="s">
        <v>919</v>
      </c>
      <c r="H2035" s="627" t="s">
        <v>130</v>
      </c>
      <c r="I2035" s="627" t="s">
        <v>9840</v>
      </c>
      <c r="J2035" s="634" t="s">
        <v>5990</v>
      </c>
      <c r="K2035" s="635" t="s">
        <v>1531</v>
      </c>
      <c r="L2035" s="635">
        <v>154958137</v>
      </c>
      <c r="M2035" s="659">
        <v>44923</v>
      </c>
      <c r="N2035" s="630">
        <f t="shared" si="99"/>
        <v>12</v>
      </c>
      <c r="O2035" s="630">
        <f t="shared" si="100"/>
        <v>12</v>
      </c>
      <c r="P2035" s="631" t="str">
        <f t="shared" si="101"/>
        <v>Gastos_com_Pessoal</v>
      </c>
    </row>
    <row r="2036" spans="1:16" ht="36" hidden="1" x14ac:dyDescent="0.2">
      <c r="A2036" s="622">
        <f>IF(B2036="","",COUNT('Diário 3º PA'!$A$4:$A$4242)+COUNT('Diário 4º PA'!$A$4:$A$2224)+COUNT('Diário 5º PA'!$A$4:$A$5221)+ROW()-3)</f>
        <v>8287</v>
      </c>
      <c r="B2036" s="641">
        <v>44923</v>
      </c>
      <c r="C2036" s="658">
        <v>44896</v>
      </c>
      <c r="D2036" s="633" t="s">
        <v>115</v>
      </c>
      <c r="E2036" s="626" t="s">
        <v>342</v>
      </c>
      <c r="F2036" s="639">
        <v>240</v>
      </c>
      <c r="G2036" s="633" t="s">
        <v>9841</v>
      </c>
      <c r="H2036" s="627" t="s">
        <v>136</v>
      </c>
      <c r="I2036" s="627" t="s">
        <v>9842</v>
      </c>
      <c r="J2036" s="634" t="s">
        <v>5990</v>
      </c>
      <c r="K2036" s="635" t="s">
        <v>1531</v>
      </c>
      <c r="L2036" s="635">
        <v>154958137</v>
      </c>
      <c r="M2036" s="659">
        <v>44923</v>
      </c>
      <c r="N2036" s="630">
        <f t="shared" si="99"/>
        <v>12</v>
      </c>
      <c r="O2036" s="630">
        <f t="shared" si="100"/>
        <v>12</v>
      </c>
      <c r="P2036" s="631" t="str">
        <f t="shared" si="101"/>
        <v>Gastos_Gerais</v>
      </c>
    </row>
    <row r="2037" spans="1:16" ht="24" hidden="1" x14ac:dyDescent="0.2">
      <c r="A2037" s="622">
        <f>IF(B2037="","",COUNT('Diário 3º PA'!$A$4:$A$4242)+COUNT('Diário 4º PA'!$A$4:$A$2224)+COUNT('Diário 5º PA'!$A$4:$A$5221)+ROW()-3)</f>
        <v>8288</v>
      </c>
      <c r="B2037" s="641">
        <v>44923</v>
      </c>
      <c r="C2037" s="658">
        <v>44896</v>
      </c>
      <c r="D2037" s="633" t="s">
        <v>115</v>
      </c>
      <c r="E2037" s="626" t="s">
        <v>342</v>
      </c>
      <c r="F2037" s="639">
        <v>120</v>
      </c>
      <c r="G2037" s="633" t="s">
        <v>9843</v>
      </c>
      <c r="H2037" s="627" t="s">
        <v>136</v>
      </c>
      <c r="I2037" s="627" t="s">
        <v>9844</v>
      </c>
      <c r="J2037" s="634" t="s">
        <v>5990</v>
      </c>
      <c r="K2037" s="635" t="s">
        <v>1531</v>
      </c>
      <c r="L2037" s="635">
        <v>154958137</v>
      </c>
      <c r="M2037" s="659">
        <v>44923</v>
      </c>
      <c r="N2037" s="630">
        <f t="shared" si="99"/>
        <v>12</v>
      </c>
      <c r="O2037" s="630">
        <f t="shared" si="100"/>
        <v>12</v>
      </c>
      <c r="P2037" s="631" t="str">
        <f t="shared" si="101"/>
        <v>Gastos_Gerais</v>
      </c>
    </row>
    <row r="2038" spans="1:16" ht="24" x14ac:dyDescent="0.2">
      <c r="A2038" s="622">
        <f>IF(B2038="","",COUNT('Diário 3º PA'!$A$4:$A$4242)+COUNT('Diário 4º PA'!$A$4:$A$2224)+COUNT('Diário 5º PA'!$A$4:$A$5221)+ROW()-3)</f>
        <v>8289</v>
      </c>
      <c r="B2038" s="641">
        <v>44923</v>
      </c>
      <c r="C2038" s="658">
        <v>44896</v>
      </c>
      <c r="D2038" s="633" t="s">
        <v>115</v>
      </c>
      <c r="E2038" s="626" t="s">
        <v>342</v>
      </c>
      <c r="F2038" s="639">
        <v>120</v>
      </c>
      <c r="G2038" s="633" t="s">
        <v>9845</v>
      </c>
      <c r="H2038" s="627" t="s">
        <v>140</v>
      </c>
      <c r="I2038" s="627" t="s">
        <v>8561</v>
      </c>
      <c r="J2038" s="634" t="s">
        <v>5990</v>
      </c>
      <c r="K2038" s="635" t="s">
        <v>1531</v>
      </c>
      <c r="L2038" s="635">
        <v>154958137</v>
      </c>
      <c r="M2038" s="659">
        <v>44923</v>
      </c>
      <c r="N2038" s="630">
        <f t="shared" si="99"/>
        <v>12</v>
      </c>
      <c r="O2038" s="630">
        <f t="shared" si="100"/>
        <v>12</v>
      </c>
      <c r="P2038" s="631" t="str">
        <f t="shared" si="101"/>
        <v>Gastos_Gerais</v>
      </c>
    </row>
    <row r="2039" spans="1:16" ht="36" hidden="1" x14ac:dyDescent="0.2">
      <c r="A2039" s="622">
        <f>IF(B2039="","",COUNT('Diário 3º PA'!$A$4:$A$4242)+COUNT('Diário 4º PA'!$A$4:$A$2224)+COUNT('Diário 5º PA'!$A$4:$A$5221)+ROW()-3)</f>
        <v>8290</v>
      </c>
      <c r="B2039" s="641">
        <v>44923</v>
      </c>
      <c r="C2039" s="658">
        <v>44896</v>
      </c>
      <c r="D2039" s="633" t="s">
        <v>115</v>
      </c>
      <c r="E2039" s="626" t="s">
        <v>342</v>
      </c>
      <c r="F2039" s="639">
        <v>20.9</v>
      </c>
      <c r="G2039" s="633" t="s">
        <v>9846</v>
      </c>
      <c r="H2039" s="627" t="s">
        <v>136</v>
      </c>
      <c r="I2039" s="627" t="s">
        <v>2874</v>
      </c>
      <c r="J2039" s="634" t="s">
        <v>5990</v>
      </c>
      <c r="K2039" s="635" t="s">
        <v>1531</v>
      </c>
      <c r="L2039" s="635">
        <v>154958137</v>
      </c>
      <c r="M2039" s="659">
        <v>44923</v>
      </c>
      <c r="N2039" s="630">
        <f t="shared" si="99"/>
        <v>12</v>
      </c>
      <c r="O2039" s="630">
        <f t="shared" si="100"/>
        <v>12</v>
      </c>
      <c r="P2039" s="631" t="str">
        <f t="shared" si="101"/>
        <v>Gastos_Gerais</v>
      </c>
    </row>
    <row r="2040" spans="1:16" ht="24" hidden="1" x14ac:dyDescent="0.2">
      <c r="A2040" s="622">
        <f>IF(B2040="","",COUNT('Diário 3º PA'!$A$4:$A$4242)+COUNT('Diário 4º PA'!$A$4:$A$2224)+COUNT('Diário 5º PA'!$A$4:$A$5221)+ROW()-3)</f>
        <v>8291</v>
      </c>
      <c r="B2040" s="641">
        <v>44923</v>
      </c>
      <c r="C2040" s="642">
        <v>44896</v>
      </c>
      <c r="D2040" s="626" t="s">
        <v>104</v>
      </c>
      <c r="E2040" s="626" t="s">
        <v>8186</v>
      </c>
      <c r="F2040" s="639">
        <v>51.44</v>
      </c>
      <c r="G2040" s="626" t="s">
        <v>8187</v>
      </c>
      <c r="H2040" s="627" t="s">
        <v>130</v>
      </c>
      <c r="I2040" s="627" t="s">
        <v>9840</v>
      </c>
      <c r="J2040" s="628" t="s">
        <v>1016</v>
      </c>
      <c r="K2040" s="632" t="s">
        <v>1017</v>
      </c>
      <c r="L2040" s="635" t="s">
        <v>9847</v>
      </c>
      <c r="M2040" s="659">
        <v>44923</v>
      </c>
      <c r="N2040" s="630">
        <f t="shared" si="99"/>
        <v>12</v>
      </c>
      <c r="O2040" s="630">
        <f t="shared" si="100"/>
        <v>12</v>
      </c>
      <c r="P2040" s="631" t="str">
        <f t="shared" si="101"/>
        <v>Gastos_com_Pessoal</v>
      </c>
    </row>
    <row r="2041" spans="1:16" ht="24" hidden="1" x14ac:dyDescent="0.2">
      <c r="A2041" s="622">
        <f>IF(B2041="","",COUNT('Diário 3º PA'!$A$4:$A$4242)+COUNT('Diário 4º PA'!$A$4:$A$2224)+COUNT('Diário 5º PA'!$A$4:$A$5221)+ROW()-3)</f>
        <v>8292</v>
      </c>
      <c r="B2041" s="641">
        <v>44923</v>
      </c>
      <c r="C2041" s="642">
        <v>44896</v>
      </c>
      <c r="D2041" s="626" t="s">
        <v>104</v>
      </c>
      <c r="E2041" s="626" t="s">
        <v>8186</v>
      </c>
      <c r="F2041" s="639">
        <v>57.5</v>
      </c>
      <c r="G2041" s="626" t="s">
        <v>8187</v>
      </c>
      <c r="H2041" s="627" t="s">
        <v>130</v>
      </c>
      <c r="I2041" s="627" t="s">
        <v>9839</v>
      </c>
      <c r="J2041" s="628" t="s">
        <v>1016</v>
      </c>
      <c r="K2041" s="632" t="s">
        <v>1017</v>
      </c>
      <c r="L2041" s="635" t="s">
        <v>9848</v>
      </c>
      <c r="M2041" s="659">
        <v>44923</v>
      </c>
      <c r="N2041" s="630">
        <f t="shared" si="99"/>
        <v>12</v>
      </c>
      <c r="O2041" s="630">
        <f t="shared" si="100"/>
        <v>12</v>
      </c>
      <c r="P2041" s="631" t="str">
        <f t="shared" si="101"/>
        <v>Gastos_com_Pessoal</v>
      </c>
    </row>
    <row r="2042" spans="1:16" ht="36" hidden="1" x14ac:dyDescent="0.2">
      <c r="A2042" s="622">
        <f>IF(B2042="","",COUNT('Diário 3º PA'!$A$4:$A$4242)+COUNT('Diário 4º PA'!$A$4:$A$2224)+COUNT('Diário 5º PA'!$A$4:$A$5221)+ROW()-3)</f>
        <v>8293</v>
      </c>
      <c r="B2042" s="656">
        <v>44924</v>
      </c>
      <c r="C2042" s="638">
        <v>44896</v>
      </c>
      <c r="D2042" s="626" t="s">
        <v>115</v>
      </c>
      <c r="E2042" s="626" t="s">
        <v>318</v>
      </c>
      <c r="F2042" s="639">
        <v>1466.5</v>
      </c>
      <c r="G2042" s="627" t="s">
        <v>9849</v>
      </c>
      <c r="H2042" s="627" t="s">
        <v>129</v>
      </c>
      <c r="I2042" s="627" t="s">
        <v>9850</v>
      </c>
      <c r="J2042" s="629" t="s">
        <v>704</v>
      </c>
      <c r="K2042" s="635" t="s">
        <v>428</v>
      </c>
      <c r="L2042" s="635">
        <v>2734</v>
      </c>
      <c r="M2042" s="659">
        <v>44916</v>
      </c>
      <c r="N2042" s="630">
        <f t="shared" si="99"/>
        <v>12</v>
      </c>
      <c r="O2042" s="630">
        <f t="shared" si="100"/>
        <v>12</v>
      </c>
      <c r="P2042" s="631" t="str">
        <f t="shared" si="101"/>
        <v>Gastos_Gerais</v>
      </c>
    </row>
    <row r="2043" spans="1:16" ht="36" hidden="1" x14ac:dyDescent="0.2">
      <c r="A2043" s="622">
        <f>IF(B2043="","",COUNT('Diário 3º PA'!$A$4:$A$4242)+COUNT('Diário 4º PA'!$A$4:$A$2224)+COUNT('Diário 5º PA'!$A$4:$A$5221)+ROW()-3)</f>
        <v>8294</v>
      </c>
      <c r="B2043" s="656">
        <v>44924</v>
      </c>
      <c r="C2043" s="638">
        <v>44896</v>
      </c>
      <c r="D2043" s="626" t="s">
        <v>115</v>
      </c>
      <c r="E2043" s="626" t="s">
        <v>262</v>
      </c>
      <c r="F2043" s="639">
        <v>294.10000000000002</v>
      </c>
      <c r="G2043" s="627" t="s">
        <v>9851</v>
      </c>
      <c r="H2043" s="627" t="s">
        <v>131</v>
      </c>
      <c r="I2043" s="627" t="s">
        <v>8389</v>
      </c>
      <c r="J2043" s="629" t="s">
        <v>704</v>
      </c>
      <c r="K2043" s="635" t="s">
        <v>428</v>
      </c>
      <c r="L2043" s="635">
        <v>17649</v>
      </c>
      <c r="M2043" s="659">
        <v>44910</v>
      </c>
      <c r="N2043" s="630">
        <f t="shared" si="99"/>
        <v>12</v>
      </c>
      <c r="O2043" s="630">
        <f t="shared" si="100"/>
        <v>12</v>
      </c>
      <c r="P2043" s="631" t="str">
        <f t="shared" si="101"/>
        <v>Gastos_Gerais</v>
      </c>
    </row>
    <row r="2044" spans="1:16" ht="24" x14ac:dyDescent="0.2">
      <c r="A2044" s="622">
        <f>IF(B2044="","",COUNT('Diário 3º PA'!$A$4:$A$4242)+COUNT('Diário 4º PA'!$A$4:$A$2224)+COUNT('Diário 5º PA'!$A$4:$A$5221)+ROW()-3)</f>
        <v>8295</v>
      </c>
      <c r="B2044" s="656">
        <v>44924</v>
      </c>
      <c r="C2044" s="638">
        <v>44896</v>
      </c>
      <c r="D2044" s="633" t="s">
        <v>115</v>
      </c>
      <c r="E2044" s="626" t="s">
        <v>306</v>
      </c>
      <c r="F2044" s="639">
        <v>665</v>
      </c>
      <c r="G2044" s="626" t="s">
        <v>9852</v>
      </c>
      <c r="H2044" s="627" t="s">
        <v>140</v>
      </c>
      <c r="I2044" s="627" t="s">
        <v>3171</v>
      </c>
      <c r="J2044" s="629" t="s">
        <v>704</v>
      </c>
      <c r="K2044" s="635" t="s">
        <v>428</v>
      </c>
      <c r="L2044" s="635">
        <v>36536888</v>
      </c>
      <c r="M2044" s="637">
        <v>44918</v>
      </c>
      <c r="N2044" s="630">
        <f t="shared" si="99"/>
        <v>12</v>
      </c>
      <c r="O2044" s="630">
        <f t="shared" si="100"/>
        <v>12</v>
      </c>
      <c r="P2044" s="631" t="str">
        <f t="shared" si="101"/>
        <v>Gastos_Gerais</v>
      </c>
    </row>
    <row r="2045" spans="1:16" ht="24" hidden="1" x14ac:dyDescent="0.2">
      <c r="A2045" s="622">
        <f>IF(B2045="","",COUNT('Diário 3º PA'!$A$4:$A$4242)+COUNT('Diário 4º PA'!$A$4:$A$2224)+COUNT('Diário 5º PA'!$A$4:$A$5221)+ROW()-3)</f>
        <v>8296</v>
      </c>
      <c r="B2045" s="656">
        <v>44924</v>
      </c>
      <c r="C2045" s="638">
        <v>44896</v>
      </c>
      <c r="D2045" s="633" t="s">
        <v>115</v>
      </c>
      <c r="E2045" s="626" t="s">
        <v>270</v>
      </c>
      <c r="F2045" s="639">
        <v>181</v>
      </c>
      <c r="G2045" s="633" t="s">
        <v>9853</v>
      </c>
      <c r="H2045" s="633" t="s">
        <v>137</v>
      </c>
      <c r="I2045" s="627" t="s">
        <v>9854</v>
      </c>
      <c r="J2045" s="629" t="s">
        <v>704</v>
      </c>
      <c r="K2045" s="635" t="s">
        <v>428</v>
      </c>
      <c r="L2045" s="635">
        <v>11581</v>
      </c>
      <c r="M2045" s="659">
        <v>44896</v>
      </c>
      <c r="N2045" s="630">
        <f t="shared" si="99"/>
        <v>12</v>
      </c>
      <c r="O2045" s="630">
        <f t="shared" si="100"/>
        <v>12</v>
      </c>
      <c r="P2045" s="631" t="str">
        <f t="shared" si="101"/>
        <v>Gastos_Gerais</v>
      </c>
    </row>
    <row r="2046" spans="1:16" ht="24" hidden="1" x14ac:dyDescent="0.2">
      <c r="A2046" s="622">
        <f>IF(B2046="","",COUNT('Diário 3º PA'!$A$4:$A$4242)+COUNT('Diário 4º PA'!$A$4:$A$2224)+COUNT('Diário 5º PA'!$A$4:$A$5221)+ROW()-3)</f>
        <v>8297</v>
      </c>
      <c r="B2046" s="656">
        <v>44924</v>
      </c>
      <c r="C2046" s="638">
        <v>44896</v>
      </c>
      <c r="D2046" s="633" t="s">
        <v>115</v>
      </c>
      <c r="E2046" s="626" t="s">
        <v>354</v>
      </c>
      <c r="F2046" s="639">
        <v>3146.89</v>
      </c>
      <c r="G2046" s="626" t="s">
        <v>9299</v>
      </c>
      <c r="H2046" s="626" t="s">
        <v>136</v>
      </c>
      <c r="I2046" s="627" t="s">
        <v>9297</v>
      </c>
      <c r="J2046" s="634" t="s">
        <v>5990</v>
      </c>
      <c r="K2046" s="635" t="s">
        <v>428</v>
      </c>
      <c r="L2046" s="657">
        <v>36566077</v>
      </c>
      <c r="M2046" s="659">
        <v>44921</v>
      </c>
      <c r="N2046" s="630">
        <f t="shared" si="99"/>
        <v>12</v>
      </c>
      <c r="O2046" s="630">
        <f t="shared" si="100"/>
        <v>12</v>
      </c>
      <c r="P2046" s="631" t="str">
        <f t="shared" si="101"/>
        <v>Gastos_Gerais</v>
      </c>
    </row>
    <row r="2047" spans="1:16" ht="25.5" hidden="1" x14ac:dyDescent="0.2">
      <c r="A2047" s="622">
        <f>IF(B2047="","",COUNT('Diário 3º PA'!$A$4:$A$4242)+COUNT('Diário 4º PA'!$A$4:$A$2224)+COUNT('Diário 5º PA'!$A$4:$A$5221)+ROW()-3)</f>
        <v>8298</v>
      </c>
      <c r="B2047" s="656">
        <v>44924</v>
      </c>
      <c r="C2047" s="638">
        <v>44896</v>
      </c>
      <c r="D2047" s="633" t="s">
        <v>115</v>
      </c>
      <c r="E2047" s="633" t="s">
        <v>378</v>
      </c>
      <c r="F2047" s="639">
        <v>169.6</v>
      </c>
      <c r="G2047" s="633" t="s">
        <v>9855</v>
      </c>
      <c r="H2047" s="633" t="s">
        <v>138</v>
      </c>
      <c r="I2047" s="677" t="s">
        <v>9856</v>
      </c>
      <c r="J2047" s="634" t="s">
        <v>1464</v>
      </c>
      <c r="K2047" s="635" t="s">
        <v>428</v>
      </c>
      <c r="L2047" s="678">
        <v>534627</v>
      </c>
      <c r="M2047" s="680">
        <v>44923</v>
      </c>
      <c r="N2047" s="630">
        <f t="shared" si="99"/>
        <v>12</v>
      </c>
      <c r="O2047" s="630">
        <f t="shared" si="100"/>
        <v>12</v>
      </c>
      <c r="P2047" s="631" t="str">
        <f t="shared" si="101"/>
        <v>Gastos_Gerais</v>
      </c>
    </row>
    <row r="2048" spans="1:16" ht="24" hidden="1" x14ac:dyDescent="0.2">
      <c r="A2048" s="622">
        <f>IF(B2048="","",COUNT('Diário 3º PA'!$A$4:$A$4242)+COUNT('Diário 4º PA'!$A$4:$A$2224)+COUNT('Diário 5º PA'!$A$4:$A$5221)+ROW()-3)</f>
        <v>8299</v>
      </c>
      <c r="B2048" s="656">
        <v>44924</v>
      </c>
      <c r="C2048" s="638">
        <v>44896</v>
      </c>
      <c r="D2048" s="633" t="s">
        <v>115</v>
      </c>
      <c r="E2048" s="626" t="s">
        <v>354</v>
      </c>
      <c r="F2048" s="639">
        <v>1694.44</v>
      </c>
      <c r="G2048" s="626" t="s">
        <v>9299</v>
      </c>
      <c r="H2048" s="626" t="s">
        <v>136</v>
      </c>
      <c r="I2048" s="627" t="s">
        <v>9297</v>
      </c>
      <c r="J2048" s="634" t="s">
        <v>5990</v>
      </c>
      <c r="K2048" s="635" t="s">
        <v>428</v>
      </c>
      <c r="L2048" s="657">
        <v>10</v>
      </c>
      <c r="M2048" s="659">
        <v>44918</v>
      </c>
      <c r="N2048" s="630">
        <f t="shared" si="99"/>
        <v>12</v>
      </c>
      <c r="O2048" s="630">
        <f t="shared" si="100"/>
        <v>12</v>
      </c>
      <c r="P2048" s="631" t="str">
        <f t="shared" si="101"/>
        <v>Gastos_Gerais</v>
      </c>
    </row>
    <row r="2049" spans="1:16" ht="24" hidden="1" x14ac:dyDescent="0.2">
      <c r="A2049" s="622">
        <f>IF(B2049="","",COUNT('Diário 3º PA'!$A$4:$A$4242)+COUNT('Diário 4º PA'!$A$4:$A$2224)+COUNT('Diário 5º PA'!$A$4:$A$5221)+ROW()-3)</f>
        <v>8300</v>
      </c>
      <c r="B2049" s="656">
        <v>44924</v>
      </c>
      <c r="C2049" s="638">
        <v>44896</v>
      </c>
      <c r="D2049" s="633" t="s">
        <v>115</v>
      </c>
      <c r="E2049" s="626" t="s">
        <v>366</v>
      </c>
      <c r="F2049" s="639">
        <v>168.48</v>
      </c>
      <c r="G2049" s="627" t="s">
        <v>3960</v>
      </c>
      <c r="H2049" s="626" t="s">
        <v>137</v>
      </c>
      <c r="I2049" s="627" t="s">
        <v>9857</v>
      </c>
      <c r="J2049" s="634" t="s">
        <v>1464</v>
      </c>
      <c r="K2049" s="635" t="s">
        <v>428</v>
      </c>
      <c r="L2049" s="634">
        <v>616</v>
      </c>
      <c r="M2049" s="641">
        <v>44923</v>
      </c>
      <c r="N2049" s="630">
        <f t="shared" si="99"/>
        <v>12</v>
      </c>
      <c r="O2049" s="630">
        <f t="shared" si="100"/>
        <v>12</v>
      </c>
      <c r="P2049" s="631" t="str">
        <f t="shared" si="101"/>
        <v>Gastos_Gerais</v>
      </c>
    </row>
    <row r="2050" spans="1:16" ht="24" x14ac:dyDescent="0.2">
      <c r="A2050" s="622">
        <f>IF(B2050="","",COUNT('Diário 3º PA'!$A$4:$A$4242)+COUNT('Diário 4º PA'!$A$4:$A$2224)+COUNT('Diário 5º PA'!$A$4:$A$5221)+ROW()-3)</f>
        <v>8301</v>
      </c>
      <c r="B2050" s="656">
        <v>44924</v>
      </c>
      <c r="C2050" s="638">
        <v>44896</v>
      </c>
      <c r="D2050" s="633" t="s">
        <v>115</v>
      </c>
      <c r="E2050" s="626" t="s">
        <v>336</v>
      </c>
      <c r="F2050" s="639">
        <v>377.32</v>
      </c>
      <c r="G2050" s="627" t="s">
        <v>9858</v>
      </c>
      <c r="H2050" s="626" t="s">
        <v>140</v>
      </c>
      <c r="I2050" s="627" t="s">
        <v>7284</v>
      </c>
      <c r="J2050" s="634" t="s">
        <v>1464</v>
      </c>
      <c r="K2050" s="635" t="s">
        <v>428</v>
      </c>
      <c r="L2050" s="634">
        <v>13721</v>
      </c>
      <c r="M2050" s="641">
        <v>44924</v>
      </c>
      <c r="N2050" s="630">
        <f t="shared" ref="N2050:N2148" si="102">IF(B2050=0,0,IF(YEAR(B2050)=$O$1,MONTH(B2050)-$N$1+1,(YEAR(B2050)-$O$1)*12-$N$1+1+MONTH(B2050)))</f>
        <v>12</v>
      </c>
      <c r="O2050" s="630">
        <f t="shared" ref="O2050:O2148" si="103">IF(C2050=0,0,IF(YEAR(C2050)=$O$1,MONTH(C2050)-$N$1+1,(YEAR(C2050)-$O$1)*12-$N$1+1+MONTH(C2050)))</f>
        <v>12</v>
      </c>
      <c r="P2050" s="631" t="str">
        <f t="shared" ref="P2050:P2148" si="104">SUBSTITUTE(D2050," ","_")</f>
        <v>Gastos_Gerais</v>
      </c>
    </row>
    <row r="2051" spans="1:16" ht="24" x14ac:dyDescent="0.2">
      <c r="A2051" s="622">
        <f>IF(B2051="","",COUNT('Diário 3º PA'!$A$4:$A$4242)+COUNT('Diário 4º PA'!$A$4:$A$2224)+COUNT('Diário 5º PA'!$A$4:$A$5221)+ROW()-3)</f>
        <v>8302</v>
      </c>
      <c r="B2051" s="656">
        <v>44924</v>
      </c>
      <c r="C2051" s="638">
        <v>44896</v>
      </c>
      <c r="D2051" s="633" t="s">
        <v>115</v>
      </c>
      <c r="E2051" s="626" t="s">
        <v>336</v>
      </c>
      <c r="F2051" s="639">
        <v>170</v>
      </c>
      <c r="G2051" s="627" t="s">
        <v>9859</v>
      </c>
      <c r="H2051" s="626" t="s">
        <v>140</v>
      </c>
      <c r="I2051" s="627" t="s">
        <v>7284</v>
      </c>
      <c r="J2051" s="634" t="s">
        <v>1464</v>
      </c>
      <c r="K2051" s="635" t="s">
        <v>428</v>
      </c>
      <c r="L2051" s="634">
        <v>7367</v>
      </c>
      <c r="M2051" s="641">
        <v>44924</v>
      </c>
      <c r="N2051" s="630">
        <f t="shared" si="102"/>
        <v>12</v>
      </c>
      <c r="O2051" s="630">
        <f t="shared" si="103"/>
        <v>12</v>
      </c>
      <c r="P2051" s="631" t="str">
        <f t="shared" si="104"/>
        <v>Gastos_Gerais</v>
      </c>
    </row>
    <row r="2052" spans="1:16" ht="24" hidden="1" x14ac:dyDescent="0.2">
      <c r="A2052" s="622">
        <f>IF(B2052="","",COUNT('Diário 3º PA'!$A$4:$A$4242)+COUNT('Diário 4º PA'!$A$4:$A$2224)+COUNT('Diário 5º PA'!$A$4:$A$5221)+ROW()-3)</f>
        <v>8303</v>
      </c>
      <c r="B2052" s="656">
        <v>44924</v>
      </c>
      <c r="C2052" s="638">
        <v>44896</v>
      </c>
      <c r="D2052" s="626" t="s">
        <v>104</v>
      </c>
      <c r="E2052" s="626" t="s">
        <v>189</v>
      </c>
      <c r="F2052" s="639">
        <v>1800.29</v>
      </c>
      <c r="G2052" s="627" t="s">
        <v>9860</v>
      </c>
      <c r="H2052" s="626" t="s">
        <v>135</v>
      </c>
      <c r="I2052" s="627" t="s">
        <v>9861</v>
      </c>
      <c r="J2052" s="634" t="s">
        <v>5990</v>
      </c>
      <c r="K2052" s="657" t="s">
        <v>1531</v>
      </c>
      <c r="L2052" s="634">
        <v>155066527</v>
      </c>
      <c r="M2052" s="641">
        <v>44924</v>
      </c>
      <c r="N2052" s="630">
        <f t="shared" si="102"/>
        <v>12</v>
      </c>
      <c r="O2052" s="630">
        <f t="shared" si="103"/>
        <v>12</v>
      </c>
      <c r="P2052" s="631" t="str">
        <f t="shared" si="104"/>
        <v>Gastos_com_Pessoal</v>
      </c>
    </row>
    <row r="2053" spans="1:16" ht="24" hidden="1" x14ac:dyDescent="0.2">
      <c r="A2053" s="622">
        <f>IF(B2053="","",COUNT('Diário 3º PA'!$A$4:$A$4242)+COUNT('Diário 4º PA'!$A$4:$A$2224)+COUNT('Diário 5º PA'!$A$4:$A$5221)+ROW()-3)</f>
        <v>8304</v>
      </c>
      <c r="B2053" s="656">
        <v>44924</v>
      </c>
      <c r="C2053" s="638">
        <v>44896</v>
      </c>
      <c r="D2053" s="626" t="s">
        <v>104</v>
      </c>
      <c r="E2053" s="626" t="s">
        <v>191</v>
      </c>
      <c r="F2053" s="639">
        <v>608.65</v>
      </c>
      <c r="G2053" s="627" t="s">
        <v>9862</v>
      </c>
      <c r="H2053" s="626" t="s">
        <v>135</v>
      </c>
      <c r="I2053" s="627" t="s">
        <v>9861</v>
      </c>
      <c r="J2053" s="634" t="s">
        <v>5990</v>
      </c>
      <c r="K2053" s="657" t="s">
        <v>1531</v>
      </c>
      <c r="L2053" s="634">
        <v>155066527</v>
      </c>
      <c r="M2053" s="641">
        <v>44924</v>
      </c>
      <c r="N2053" s="630">
        <f t="shared" si="102"/>
        <v>12</v>
      </c>
      <c r="O2053" s="630">
        <f t="shared" si="103"/>
        <v>12</v>
      </c>
      <c r="P2053" s="631" t="str">
        <f t="shared" si="104"/>
        <v>Gastos_com_Pessoal</v>
      </c>
    </row>
    <row r="2054" spans="1:16" ht="24" hidden="1" x14ac:dyDescent="0.2">
      <c r="A2054" s="622">
        <f>IF(B2054="","",COUNT('Diário 3º PA'!$A$4:$A$4242)+COUNT('Diário 4º PA'!$A$4:$A$2224)+COUNT('Diário 5º PA'!$A$4:$A$5221)+ROW()-3)</f>
        <v>8305</v>
      </c>
      <c r="B2054" s="656">
        <v>44924</v>
      </c>
      <c r="C2054" s="638">
        <v>44896</v>
      </c>
      <c r="D2054" s="626" t="s">
        <v>104</v>
      </c>
      <c r="E2054" s="626" t="s">
        <v>189</v>
      </c>
      <c r="F2054" s="639">
        <v>3714.41</v>
      </c>
      <c r="G2054" s="627" t="s">
        <v>9863</v>
      </c>
      <c r="H2054" s="627" t="s">
        <v>128</v>
      </c>
      <c r="I2054" s="627" t="s">
        <v>1630</v>
      </c>
      <c r="J2054" s="634" t="s">
        <v>5990</v>
      </c>
      <c r="K2054" s="657" t="s">
        <v>1531</v>
      </c>
      <c r="L2054" s="634">
        <v>155066527</v>
      </c>
      <c r="M2054" s="641">
        <v>44924</v>
      </c>
      <c r="N2054" s="630">
        <f t="shared" si="102"/>
        <v>12</v>
      </c>
      <c r="O2054" s="630">
        <f t="shared" si="103"/>
        <v>12</v>
      </c>
      <c r="P2054" s="631" t="str">
        <f t="shared" si="104"/>
        <v>Gastos_com_Pessoal</v>
      </c>
    </row>
    <row r="2055" spans="1:16" ht="24" hidden="1" x14ac:dyDescent="0.2">
      <c r="A2055" s="622">
        <f>IF(B2055="","",COUNT('Diário 3º PA'!$A$4:$A$4242)+COUNT('Diário 4º PA'!$A$4:$A$2224)+COUNT('Diário 5º PA'!$A$4:$A$5221)+ROW()-3)</f>
        <v>8306</v>
      </c>
      <c r="B2055" s="656">
        <v>44924</v>
      </c>
      <c r="C2055" s="638">
        <v>44896</v>
      </c>
      <c r="D2055" s="626" t="s">
        <v>104</v>
      </c>
      <c r="E2055" s="626" t="s">
        <v>191</v>
      </c>
      <c r="F2055" s="639">
        <v>1497.44</v>
      </c>
      <c r="G2055" s="627" t="s">
        <v>9864</v>
      </c>
      <c r="H2055" s="627" t="s">
        <v>128</v>
      </c>
      <c r="I2055" s="627" t="s">
        <v>1630</v>
      </c>
      <c r="J2055" s="634" t="s">
        <v>5990</v>
      </c>
      <c r="K2055" s="657" t="s">
        <v>1531</v>
      </c>
      <c r="L2055" s="634">
        <v>155066527</v>
      </c>
      <c r="M2055" s="641">
        <v>44924</v>
      </c>
      <c r="N2055" s="630">
        <f t="shared" si="102"/>
        <v>12</v>
      </c>
      <c r="O2055" s="630">
        <f t="shared" si="103"/>
        <v>12</v>
      </c>
      <c r="P2055" s="631" t="str">
        <f t="shared" si="104"/>
        <v>Gastos_com_Pessoal</v>
      </c>
    </row>
    <row r="2056" spans="1:16" ht="24" hidden="1" x14ac:dyDescent="0.2">
      <c r="A2056" s="622">
        <f>IF(B2056="","",COUNT('Diário 3º PA'!$A$4:$A$4242)+COUNT('Diário 4º PA'!$A$4:$A$2224)+COUNT('Diário 5º PA'!$A$4:$A$5221)+ROW()-3)</f>
        <v>8307</v>
      </c>
      <c r="B2056" s="656">
        <v>44924</v>
      </c>
      <c r="C2056" s="638">
        <v>44896</v>
      </c>
      <c r="D2056" s="626" t="s">
        <v>104</v>
      </c>
      <c r="E2056" s="626" t="s">
        <v>189</v>
      </c>
      <c r="F2056" s="639">
        <v>2383.09</v>
      </c>
      <c r="G2056" s="627" t="s">
        <v>9865</v>
      </c>
      <c r="H2056" s="627" t="s">
        <v>131</v>
      </c>
      <c r="I2056" s="627" t="s">
        <v>9866</v>
      </c>
      <c r="J2056" s="634" t="s">
        <v>5990</v>
      </c>
      <c r="K2056" s="657" t="s">
        <v>1531</v>
      </c>
      <c r="L2056" s="634">
        <v>155066527</v>
      </c>
      <c r="M2056" s="641">
        <v>44924</v>
      </c>
      <c r="N2056" s="630">
        <f t="shared" si="102"/>
        <v>12</v>
      </c>
      <c r="O2056" s="630">
        <f t="shared" si="103"/>
        <v>12</v>
      </c>
      <c r="P2056" s="631" t="str">
        <f t="shared" si="104"/>
        <v>Gastos_com_Pessoal</v>
      </c>
    </row>
    <row r="2057" spans="1:16" ht="24" hidden="1" x14ac:dyDescent="0.2">
      <c r="A2057" s="622">
        <f>IF(B2057="","",COUNT('Diário 3º PA'!$A$4:$A$4242)+COUNT('Diário 4º PA'!$A$4:$A$2224)+COUNT('Diário 5º PA'!$A$4:$A$5221)+ROW()-3)</f>
        <v>8308</v>
      </c>
      <c r="B2057" s="656">
        <v>44924</v>
      </c>
      <c r="C2057" s="638">
        <v>44896</v>
      </c>
      <c r="D2057" s="626" t="s">
        <v>104</v>
      </c>
      <c r="E2057" s="626" t="s">
        <v>191</v>
      </c>
      <c r="F2057" s="639">
        <v>845.12</v>
      </c>
      <c r="G2057" s="627" t="s">
        <v>9867</v>
      </c>
      <c r="H2057" s="627" t="s">
        <v>131</v>
      </c>
      <c r="I2057" s="633" t="s">
        <v>9866</v>
      </c>
      <c r="J2057" s="634" t="s">
        <v>5990</v>
      </c>
      <c r="K2057" s="657" t="s">
        <v>1531</v>
      </c>
      <c r="L2057" s="634">
        <v>155066527</v>
      </c>
      <c r="M2057" s="641">
        <v>44924</v>
      </c>
      <c r="N2057" s="630">
        <f t="shared" si="102"/>
        <v>12</v>
      </c>
      <c r="O2057" s="630">
        <f t="shared" si="103"/>
        <v>12</v>
      </c>
      <c r="P2057" s="631" t="str">
        <f t="shared" si="104"/>
        <v>Gastos_com_Pessoal</v>
      </c>
    </row>
    <row r="2058" spans="1:16" ht="24" hidden="1" x14ac:dyDescent="0.2">
      <c r="A2058" s="622">
        <f>IF(B2058="","",COUNT('Diário 3º PA'!$A$4:$A$4242)+COUNT('Diário 4º PA'!$A$4:$A$2224)+COUNT('Diário 5º PA'!$A$4:$A$5221)+ROW()-3)</f>
        <v>8309</v>
      </c>
      <c r="B2058" s="656">
        <v>44924</v>
      </c>
      <c r="C2058" s="638">
        <v>44896</v>
      </c>
      <c r="D2058" s="626" t="s">
        <v>104</v>
      </c>
      <c r="E2058" s="626" t="s">
        <v>189</v>
      </c>
      <c r="F2058" s="639">
        <v>2556.15</v>
      </c>
      <c r="G2058" s="627" t="s">
        <v>9868</v>
      </c>
      <c r="H2058" s="627" t="s">
        <v>138</v>
      </c>
      <c r="I2058" s="627" t="s">
        <v>9869</v>
      </c>
      <c r="J2058" s="634" t="s">
        <v>5990</v>
      </c>
      <c r="K2058" s="657" t="s">
        <v>1531</v>
      </c>
      <c r="L2058" s="634">
        <v>155066527</v>
      </c>
      <c r="M2058" s="641">
        <v>44924</v>
      </c>
      <c r="N2058" s="630">
        <f t="shared" si="102"/>
        <v>12</v>
      </c>
      <c r="O2058" s="630">
        <f t="shared" si="103"/>
        <v>12</v>
      </c>
      <c r="P2058" s="631" t="str">
        <f t="shared" si="104"/>
        <v>Gastos_com_Pessoal</v>
      </c>
    </row>
    <row r="2059" spans="1:16" ht="24" hidden="1" x14ac:dyDescent="0.2">
      <c r="A2059" s="622">
        <f>IF(B2059="","",COUNT('Diário 3º PA'!$A$4:$A$4242)+COUNT('Diário 4º PA'!$A$4:$A$2224)+COUNT('Diário 5º PA'!$A$4:$A$5221)+ROW()-3)</f>
        <v>8310</v>
      </c>
      <c r="B2059" s="656">
        <v>44924</v>
      </c>
      <c r="C2059" s="638">
        <v>44896</v>
      </c>
      <c r="D2059" s="626" t="s">
        <v>104</v>
      </c>
      <c r="E2059" s="626" t="s">
        <v>191</v>
      </c>
      <c r="F2059" s="639">
        <v>893.51</v>
      </c>
      <c r="G2059" s="627" t="s">
        <v>9870</v>
      </c>
      <c r="H2059" s="627" t="s">
        <v>138</v>
      </c>
      <c r="I2059" s="627" t="s">
        <v>9869</v>
      </c>
      <c r="J2059" s="634" t="s">
        <v>5990</v>
      </c>
      <c r="K2059" s="657" t="s">
        <v>1531</v>
      </c>
      <c r="L2059" s="634">
        <v>155066527</v>
      </c>
      <c r="M2059" s="641">
        <v>44924</v>
      </c>
      <c r="N2059" s="630">
        <f t="shared" si="102"/>
        <v>12</v>
      </c>
      <c r="O2059" s="630">
        <f t="shared" si="103"/>
        <v>12</v>
      </c>
      <c r="P2059" s="631" t="str">
        <f t="shared" si="104"/>
        <v>Gastos_com_Pessoal</v>
      </c>
    </row>
    <row r="2060" spans="1:16" ht="24" hidden="1" x14ac:dyDescent="0.2">
      <c r="A2060" s="622">
        <f>IF(B2060="","",COUNT('Diário 3º PA'!$A$4:$A$4242)+COUNT('Diário 4º PA'!$A$4:$A$2224)+COUNT('Diário 5º PA'!$A$4:$A$5221)+ROW()-3)</f>
        <v>8311</v>
      </c>
      <c r="B2060" s="656">
        <v>44924</v>
      </c>
      <c r="C2060" s="638">
        <v>44896</v>
      </c>
      <c r="D2060" s="626" t="s">
        <v>104</v>
      </c>
      <c r="E2060" s="626" t="s">
        <v>189</v>
      </c>
      <c r="F2060" s="639">
        <v>2658.44</v>
      </c>
      <c r="G2060" s="627" t="s">
        <v>9871</v>
      </c>
      <c r="H2060" s="627" t="s">
        <v>131</v>
      </c>
      <c r="I2060" s="627" t="s">
        <v>9872</v>
      </c>
      <c r="J2060" s="634" t="s">
        <v>5990</v>
      </c>
      <c r="K2060" s="657" t="s">
        <v>1531</v>
      </c>
      <c r="L2060" s="634">
        <v>155066527</v>
      </c>
      <c r="M2060" s="641">
        <v>44924</v>
      </c>
      <c r="N2060" s="630">
        <f t="shared" si="102"/>
        <v>12</v>
      </c>
      <c r="O2060" s="630">
        <f t="shared" si="103"/>
        <v>12</v>
      </c>
      <c r="P2060" s="631" t="str">
        <f t="shared" si="104"/>
        <v>Gastos_com_Pessoal</v>
      </c>
    </row>
    <row r="2061" spans="1:16" ht="24" hidden="1" x14ac:dyDescent="0.2">
      <c r="A2061" s="622">
        <f>IF(B2061="","",COUNT('Diário 3º PA'!$A$4:$A$4242)+COUNT('Diário 4º PA'!$A$4:$A$2224)+COUNT('Diário 5º PA'!$A$4:$A$5221)+ROW()-3)</f>
        <v>8312</v>
      </c>
      <c r="B2061" s="656">
        <v>44924</v>
      </c>
      <c r="C2061" s="638">
        <v>44896</v>
      </c>
      <c r="D2061" s="626" t="s">
        <v>104</v>
      </c>
      <c r="E2061" s="626" t="s">
        <v>191</v>
      </c>
      <c r="F2061" s="639">
        <v>963.01</v>
      </c>
      <c r="G2061" s="627" t="s">
        <v>9873</v>
      </c>
      <c r="H2061" s="627" t="s">
        <v>131</v>
      </c>
      <c r="I2061" s="627" t="s">
        <v>9872</v>
      </c>
      <c r="J2061" s="634" t="s">
        <v>5990</v>
      </c>
      <c r="K2061" s="657" t="s">
        <v>1531</v>
      </c>
      <c r="L2061" s="634">
        <v>155066527</v>
      </c>
      <c r="M2061" s="641">
        <v>44924</v>
      </c>
      <c r="N2061" s="630">
        <f t="shared" si="102"/>
        <v>12</v>
      </c>
      <c r="O2061" s="630">
        <f t="shared" si="103"/>
        <v>12</v>
      </c>
      <c r="P2061" s="631" t="str">
        <f t="shared" si="104"/>
        <v>Gastos_com_Pessoal</v>
      </c>
    </row>
    <row r="2062" spans="1:16" ht="24" hidden="1" x14ac:dyDescent="0.2">
      <c r="A2062" s="622">
        <f>IF(B2062="","",COUNT('Diário 3º PA'!$A$4:$A$4242)+COUNT('Diário 4º PA'!$A$4:$A$2224)+COUNT('Diário 5º PA'!$A$4:$A$5221)+ROW()-3)</f>
        <v>8313</v>
      </c>
      <c r="B2062" s="656">
        <v>44924</v>
      </c>
      <c r="C2062" s="638">
        <v>44896</v>
      </c>
      <c r="D2062" s="626" t="s">
        <v>104</v>
      </c>
      <c r="E2062" s="626" t="s">
        <v>189</v>
      </c>
      <c r="F2062" s="639">
        <v>2463.0700000000002</v>
      </c>
      <c r="G2062" s="627" t="s">
        <v>9874</v>
      </c>
      <c r="H2062" s="627" t="s">
        <v>137</v>
      </c>
      <c r="I2062" s="627" t="s">
        <v>9875</v>
      </c>
      <c r="J2062" s="634" t="s">
        <v>5990</v>
      </c>
      <c r="K2062" s="657" t="s">
        <v>1531</v>
      </c>
      <c r="L2062" s="634">
        <v>155066527</v>
      </c>
      <c r="M2062" s="641">
        <v>44924</v>
      </c>
      <c r="N2062" s="630">
        <f t="shared" si="102"/>
        <v>12</v>
      </c>
      <c r="O2062" s="630">
        <f t="shared" si="103"/>
        <v>12</v>
      </c>
      <c r="P2062" s="631" t="str">
        <f t="shared" si="104"/>
        <v>Gastos_com_Pessoal</v>
      </c>
    </row>
    <row r="2063" spans="1:16" ht="24" hidden="1" x14ac:dyDescent="0.2">
      <c r="A2063" s="622">
        <f>IF(B2063="","",COUNT('Diário 3º PA'!$A$4:$A$4242)+COUNT('Diário 4º PA'!$A$4:$A$2224)+COUNT('Diário 5º PA'!$A$4:$A$5221)+ROW()-3)</f>
        <v>8314</v>
      </c>
      <c r="B2063" s="656">
        <v>44924</v>
      </c>
      <c r="C2063" s="638">
        <v>44896</v>
      </c>
      <c r="D2063" s="626" t="s">
        <v>104</v>
      </c>
      <c r="E2063" s="626" t="s">
        <v>191</v>
      </c>
      <c r="F2063" s="639">
        <v>878.5</v>
      </c>
      <c r="G2063" s="627" t="s">
        <v>9876</v>
      </c>
      <c r="H2063" s="627" t="s">
        <v>137</v>
      </c>
      <c r="I2063" s="627" t="s">
        <v>9875</v>
      </c>
      <c r="J2063" s="657" t="s">
        <v>5990</v>
      </c>
      <c r="K2063" s="657" t="s">
        <v>1531</v>
      </c>
      <c r="L2063" s="657">
        <v>155066527</v>
      </c>
      <c r="M2063" s="656">
        <v>44924</v>
      </c>
      <c r="N2063" s="630">
        <f t="shared" si="102"/>
        <v>12</v>
      </c>
      <c r="O2063" s="630">
        <f t="shared" si="103"/>
        <v>12</v>
      </c>
      <c r="P2063" s="631" t="str">
        <f t="shared" si="104"/>
        <v>Gastos_com_Pessoal</v>
      </c>
    </row>
    <row r="2064" spans="1:16" ht="24" hidden="1" x14ac:dyDescent="0.2">
      <c r="A2064" s="622">
        <f>IF(B2064="","",COUNT('Diário 3º PA'!$A$4:$A$4242)+COUNT('Diário 4º PA'!$A$4:$A$2224)+COUNT('Diário 5º PA'!$A$4:$A$5221)+ROW()-3)</f>
        <v>8315</v>
      </c>
      <c r="B2064" s="656">
        <v>44924</v>
      </c>
      <c r="C2064" s="638">
        <v>44896</v>
      </c>
      <c r="D2064" s="626" t="s">
        <v>104</v>
      </c>
      <c r="E2064" s="626" t="s">
        <v>189</v>
      </c>
      <c r="F2064" s="639">
        <v>2860.89</v>
      </c>
      <c r="G2064" s="627" t="s">
        <v>9877</v>
      </c>
      <c r="H2064" s="627" t="s">
        <v>137</v>
      </c>
      <c r="I2064" s="627" t="s">
        <v>9878</v>
      </c>
      <c r="J2064" s="657" t="s">
        <v>5990</v>
      </c>
      <c r="K2064" s="657" t="s">
        <v>1531</v>
      </c>
      <c r="L2064" s="657">
        <v>155066527</v>
      </c>
      <c r="M2064" s="656">
        <v>44924</v>
      </c>
      <c r="N2064" s="630">
        <f t="shared" si="102"/>
        <v>12</v>
      </c>
      <c r="O2064" s="630">
        <f t="shared" si="103"/>
        <v>12</v>
      </c>
      <c r="P2064" s="631" t="str">
        <f t="shared" si="104"/>
        <v>Gastos_com_Pessoal</v>
      </c>
    </row>
    <row r="2065" spans="1:16" ht="24" hidden="1" x14ac:dyDescent="0.2">
      <c r="A2065" s="622">
        <f>IF(B2065="","",COUNT('Diário 3º PA'!$A$4:$A$4242)+COUNT('Diário 4º PA'!$A$4:$A$2224)+COUNT('Diário 5º PA'!$A$4:$A$5221)+ROW()-3)</f>
        <v>8316</v>
      </c>
      <c r="B2065" s="656">
        <v>44924</v>
      </c>
      <c r="C2065" s="638">
        <v>44896</v>
      </c>
      <c r="D2065" s="626" t="s">
        <v>104</v>
      </c>
      <c r="E2065" s="626" t="s">
        <v>191</v>
      </c>
      <c r="F2065" s="639">
        <v>1039.1199999999999</v>
      </c>
      <c r="G2065" s="627" t="s">
        <v>9879</v>
      </c>
      <c r="H2065" s="627" t="s">
        <v>137</v>
      </c>
      <c r="I2065" s="627" t="s">
        <v>9878</v>
      </c>
      <c r="J2065" s="657" t="s">
        <v>5990</v>
      </c>
      <c r="K2065" s="657" t="s">
        <v>1531</v>
      </c>
      <c r="L2065" s="657">
        <v>155066527</v>
      </c>
      <c r="M2065" s="656">
        <v>44924</v>
      </c>
      <c r="N2065" s="630">
        <f t="shared" si="102"/>
        <v>12</v>
      </c>
      <c r="O2065" s="630">
        <f t="shared" si="103"/>
        <v>12</v>
      </c>
      <c r="P2065" s="631" t="str">
        <f t="shared" si="104"/>
        <v>Gastos_com_Pessoal</v>
      </c>
    </row>
    <row r="2066" spans="1:16" ht="24" hidden="1" x14ac:dyDescent="0.2">
      <c r="A2066" s="622">
        <f>IF(B2066="","",COUNT('Diário 3º PA'!$A$4:$A$4242)+COUNT('Diário 4º PA'!$A$4:$A$2224)+COUNT('Diário 5º PA'!$A$4:$A$5221)+ROW()-3)</f>
        <v>8317</v>
      </c>
      <c r="B2066" s="656">
        <v>44924</v>
      </c>
      <c r="C2066" s="638">
        <v>44896</v>
      </c>
      <c r="D2066" s="626" t="s">
        <v>104</v>
      </c>
      <c r="E2066" s="626" t="s">
        <v>189</v>
      </c>
      <c r="F2066" s="639">
        <v>3160.91</v>
      </c>
      <c r="G2066" s="627" t="s">
        <v>9880</v>
      </c>
      <c r="H2066" s="627" t="s">
        <v>131</v>
      </c>
      <c r="I2066" s="627" t="s">
        <v>9881</v>
      </c>
      <c r="J2066" s="657" t="s">
        <v>5990</v>
      </c>
      <c r="K2066" s="657" t="s">
        <v>1531</v>
      </c>
      <c r="L2066" s="657">
        <v>155066527</v>
      </c>
      <c r="M2066" s="656">
        <v>44924</v>
      </c>
      <c r="N2066" s="630">
        <f t="shared" si="102"/>
        <v>12</v>
      </c>
      <c r="O2066" s="630">
        <f t="shared" si="103"/>
        <v>12</v>
      </c>
      <c r="P2066" s="631" t="str">
        <f t="shared" si="104"/>
        <v>Gastos_com_Pessoal</v>
      </c>
    </row>
    <row r="2067" spans="1:16" ht="24" hidden="1" x14ac:dyDescent="0.2">
      <c r="A2067" s="622">
        <f>IF(B2067="","",COUNT('Diário 3º PA'!$A$4:$A$4242)+COUNT('Diário 4º PA'!$A$4:$A$2224)+COUNT('Diário 5º PA'!$A$4:$A$5221)+ROW()-3)</f>
        <v>8318</v>
      </c>
      <c r="B2067" s="656">
        <v>44924</v>
      </c>
      <c r="C2067" s="638">
        <v>44896</v>
      </c>
      <c r="D2067" s="626" t="s">
        <v>104</v>
      </c>
      <c r="E2067" s="626" t="s">
        <v>191</v>
      </c>
      <c r="F2067" s="639">
        <v>1161.5899999999999</v>
      </c>
      <c r="G2067" s="627" t="s">
        <v>9882</v>
      </c>
      <c r="H2067" s="627" t="s">
        <v>131</v>
      </c>
      <c r="I2067" s="627" t="s">
        <v>9881</v>
      </c>
      <c r="J2067" s="657" t="s">
        <v>5990</v>
      </c>
      <c r="K2067" s="657" t="s">
        <v>1531</v>
      </c>
      <c r="L2067" s="657">
        <v>155066527</v>
      </c>
      <c r="M2067" s="656">
        <v>44924</v>
      </c>
      <c r="N2067" s="630">
        <f t="shared" si="102"/>
        <v>12</v>
      </c>
      <c r="O2067" s="630">
        <f t="shared" si="103"/>
        <v>12</v>
      </c>
      <c r="P2067" s="631" t="str">
        <f t="shared" si="104"/>
        <v>Gastos_com_Pessoal</v>
      </c>
    </row>
    <row r="2068" spans="1:16" ht="24" hidden="1" x14ac:dyDescent="0.2">
      <c r="A2068" s="622">
        <f>IF(B2068="","",COUNT('Diário 3º PA'!$A$4:$A$4242)+COUNT('Diário 4º PA'!$A$4:$A$2224)+COUNT('Diário 5º PA'!$A$4:$A$5221)+ROW()-3)</f>
        <v>8319</v>
      </c>
      <c r="B2068" s="656">
        <v>44924</v>
      </c>
      <c r="C2068" s="638">
        <v>44896</v>
      </c>
      <c r="D2068" s="626" t="s">
        <v>104</v>
      </c>
      <c r="E2068" s="626" t="s">
        <v>189</v>
      </c>
      <c r="F2068" s="639">
        <v>2350.4499999999998</v>
      </c>
      <c r="G2068" s="627" t="s">
        <v>9883</v>
      </c>
      <c r="H2068" s="627" t="s">
        <v>136</v>
      </c>
      <c r="I2068" s="627" t="s">
        <v>9884</v>
      </c>
      <c r="J2068" s="657" t="s">
        <v>5990</v>
      </c>
      <c r="K2068" s="657" t="s">
        <v>1531</v>
      </c>
      <c r="L2068" s="657">
        <v>155066527</v>
      </c>
      <c r="M2068" s="656">
        <v>44924</v>
      </c>
      <c r="N2068" s="630">
        <f t="shared" si="102"/>
        <v>12</v>
      </c>
      <c r="O2068" s="630">
        <f t="shared" si="103"/>
        <v>12</v>
      </c>
      <c r="P2068" s="631" t="str">
        <f t="shared" si="104"/>
        <v>Gastos_com_Pessoal</v>
      </c>
    </row>
    <row r="2069" spans="1:16" ht="24" hidden="1" x14ac:dyDescent="0.2">
      <c r="A2069" s="622">
        <f>IF(B2069="","",COUNT('Diário 3º PA'!$A$4:$A$4242)+COUNT('Diário 4º PA'!$A$4:$A$2224)+COUNT('Diário 5º PA'!$A$4:$A$5221)+ROW()-3)</f>
        <v>8320</v>
      </c>
      <c r="B2069" s="656">
        <v>44924</v>
      </c>
      <c r="C2069" s="638">
        <v>44896</v>
      </c>
      <c r="D2069" s="626" t="s">
        <v>104</v>
      </c>
      <c r="E2069" s="626" t="s">
        <v>191</v>
      </c>
      <c r="F2069" s="639">
        <v>831.58</v>
      </c>
      <c r="G2069" s="627" t="s">
        <v>9885</v>
      </c>
      <c r="H2069" s="627" t="s">
        <v>136</v>
      </c>
      <c r="I2069" s="627" t="s">
        <v>9884</v>
      </c>
      <c r="J2069" s="657" t="s">
        <v>5990</v>
      </c>
      <c r="K2069" s="657" t="s">
        <v>1531</v>
      </c>
      <c r="L2069" s="657">
        <v>155066527</v>
      </c>
      <c r="M2069" s="656">
        <v>44924</v>
      </c>
      <c r="N2069" s="630">
        <f t="shared" si="102"/>
        <v>12</v>
      </c>
      <c r="O2069" s="630">
        <f t="shared" si="103"/>
        <v>12</v>
      </c>
      <c r="P2069" s="631" t="str">
        <f t="shared" si="104"/>
        <v>Gastos_com_Pessoal</v>
      </c>
    </row>
    <row r="2070" spans="1:16" ht="24" hidden="1" x14ac:dyDescent="0.2">
      <c r="A2070" s="622">
        <f>IF(B2070="","",COUNT('Diário 3º PA'!$A$4:$A$4242)+COUNT('Diário 4º PA'!$A$4:$A$2224)+COUNT('Diário 5º PA'!$A$4:$A$5221)+ROW()-3)</f>
        <v>8321</v>
      </c>
      <c r="B2070" s="656">
        <v>44924</v>
      </c>
      <c r="C2070" s="638">
        <v>44896</v>
      </c>
      <c r="D2070" s="626" t="s">
        <v>104</v>
      </c>
      <c r="E2070" s="626" t="s">
        <v>189</v>
      </c>
      <c r="F2070" s="639">
        <v>1997.72</v>
      </c>
      <c r="G2070" s="627" t="s">
        <v>9886</v>
      </c>
      <c r="H2070" s="627" t="s">
        <v>131</v>
      </c>
      <c r="I2070" s="627" t="s">
        <v>9887</v>
      </c>
      <c r="J2070" s="657" t="s">
        <v>5990</v>
      </c>
      <c r="K2070" s="657" t="s">
        <v>1531</v>
      </c>
      <c r="L2070" s="657">
        <v>155066527</v>
      </c>
      <c r="M2070" s="656">
        <v>44924</v>
      </c>
      <c r="N2070" s="630">
        <f t="shared" si="102"/>
        <v>12</v>
      </c>
      <c r="O2070" s="630">
        <f t="shared" si="103"/>
        <v>12</v>
      </c>
      <c r="P2070" s="631" t="str">
        <f t="shared" si="104"/>
        <v>Gastos_com_Pessoal</v>
      </c>
    </row>
    <row r="2071" spans="1:16" ht="24" hidden="1" x14ac:dyDescent="0.2">
      <c r="A2071" s="622">
        <f>IF(B2071="","",COUNT('Diário 3º PA'!$A$4:$A$4242)+COUNT('Diário 4º PA'!$A$4:$A$2224)+COUNT('Diário 5º PA'!$A$4:$A$5221)+ROW()-3)</f>
        <v>8322</v>
      </c>
      <c r="B2071" s="656">
        <v>44924</v>
      </c>
      <c r="C2071" s="642">
        <v>44896</v>
      </c>
      <c r="D2071" s="633" t="s">
        <v>104</v>
      </c>
      <c r="E2071" s="633" t="s">
        <v>191</v>
      </c>
      <c r="F2071" s="639">
        <v>686.96</v>
      </c>
      <c r="G2071" s="633" t="s">
        <v>9888</v>
      </c>
      <c r="H2071" s="633" t="s">
        <v>131</v>
      </c>
      <c r="I2071" s="633" t="s">
        <v>9887</v>
      </c>
      <c r="J2071" s="657" t="s">
        <v>5990</v>
      </c>
      <c r="K2071" s="657" t="s">
        <v>1531</v>
      </c>
      <c r="L2071" s="657">
        <v>155066527</v>
      </c>
      <c r="M2071" s="656">
        <v>44924</v>
      </c>
      <c r="N2071" s="630">
        <f t="shared" si="102"/>
        <v>12</v>
      </c>
      <c r="O2071" s="630">
        <f t="shared" si="103"/>
        <v>12</v>
      </c>
      <c r="P2071" s="631" t="str">
        <f t="shared" si="104"/>
        <v>Gastos_com_Pessoal</v>
      </c>
    </row>
    <row r="2072" spans="1:16" ht="24" hidden="1" x14ac:dyDescent="0.2">
      <c r="A2072" s="622">
        <f>IF(B2072="","",COUNT('Diário 3º PA'!$A$4:$A$4242)+COUNT('Diário 4º PA'!$A$4:$A$2224)+COUNT('Diário 5º PA'!$A$4:$A$5221)+ROW()-3)</f>
        <v>8323</v>
      </c>
      <c r="B2072" s="656">
        <v>44924</v>
      </c>
      <c r="C2072" s="642">
        <v>44896</v>
      </c>
      <c r="D2072" s="633" t="s">
        <v>104</v>
      </c>
      <c r="E2072" s="633" t="s">
        <v>189</v>
      </c>
      <c r="F2072" s="639">
        <v>2335.5300000000002</v>
      </c>
      <c r="G2072" s="633" t="s">
        <v>9889</v>
      </c>
      <c r="H2072" s="633" t="s">
        <v>131</v>
      </c>
      <c r="I2072" s="633" t="s">
        <v>9890</v>
      </c>
      <c r="J2072" s="657" t="s">
        <v>5990</v>
      </c>
      <c r="K2072" s="657" t="s">
        <v>1531</v>
      </c>
      <c r="L2072" s="657">
        <v>155066527</v>
      </c>
      <c r="M2072" s="656">
        <v>44924</v>
      </c>
      <c r="N2072" s="630">
        <f t="shared" si="102"/>
        <v>12</v>
      </c>
      <c r="O2072" s="630">
        <f t="shared" si="103"/>
        <v>12</v>
      </c>
      <c r="P2072" s="631" t="str">
        <f t="shared" si="104"/>
        <v>Gastos_com_Pessoal</v>
      </c>
    </row>
    <row r="2073" spans="1:16" ht="24" hidden="1" x14ac:dyDescent="0.2">
      <c r="A2073" s="622">
        <f>IF(B2073="","",COUNT('Diário 3º PA'!$A$4:$A$4242)+COUNT('Diário 4º PA'!$A$4:$A$2224)+COUNT('Diário 5º PA'!$A$4:$A$5221)+ROW()-3)</f>
        <v>8324</v>
      </c>
      <c r="B2073" s="656">
        <v>44924</v>
      </c>
      <c r="C2073" s="642">
        <v>44896</v>
      </c>
      <c r="D2073" s="633" t="s">
        <v>104</v>
      </c>
      <c r="E2073" s="633" t="s">
        <v>191</v>
      </c>
      <c r="F2073" s="639">
        <v>825.29</v>
      </c>
      <c r="G2073" s="633" t="s">
        <v>9891</v>
      </c>
      <c r="H2073" s="633" t="s">
        <v>131</v>
      </c>
      <c r="I2073" s="633" t="s">
        <v>9890</v>
      </c>
      <c r="J2073" s="657" t="s">
        <v>5990</v>
      </c>
      <c r="K2073" s="657" t="s">
        <v>1531</v>
      </c>
      <c r="L2073" s="657">
        <v>155066527</v>
      </c>
      <c r="M2073" s="656">
        <v>44924</v>
      </c>
      <c r="N2073" s="630">
        <f t="shared" si="102"/>
        <v>12</v>
      </c>
      <c r="O2073" s="630">
        <f t="shared" si="103"/>
        <v>12</v>
      </c>
      <c r="P2073" s="631" t="str">
        <f t="shared" si="104"/>
        <v>Gastos_com_Pessoal</v>
      </c>
    </row>
    <row r="2074" spans="1:16" ht="24" hidden="1" x14ac:dyDescent="0.2">
      <c r="A2074" s="622">
        <f>IF(B2074="","",COUNT('Diário 3º PA'!$A$4:$A$4242)+COUNT('Diário 4º PA'!$A$4:$A$2224)+COUNT('Diário 5º PA'!$A$4:$A$5221)+ROW()-3)</f>
        <v>8325</v>
      </c>
      <c r="B2074" s="656">
        <v>44924</v>
      </c>
      <c r="C2074" s="642">
        <v>44896</v>
      </c>
      <c r="D2074" s="633" t="s">
        <v>104</v>
      </c>
      <c r="E2074" s="633" t="s">
        <v>189</v>
      </c>
      <c r="F2074" s="639">
        <v>2454.46</v>
      </c>
      <c r="G2074" s="633" t="s">
        <v>9892</v>
      </c>
      <c r="H2074" s="633" t="s">
        <v>135</v>
      </c>
      <c r="I2074" s="674" t="s">
        <v>9893</v>
      </c>
      <c r="J2074" s="657" t="s">
        <v>5990</v>
      </c>
      <c r="K2074" s="657" t="s">
        <v>1531</v>
      </c>
      <c r="L2074" s="657">
        <v>155066527</v>
      </c>
      <c r="M2074" s="656">
        <v>44924</v>
      </c>
      <c r="N2074" s="630">
        <f t="shared" si="102"/>
        <v>12</v>
      </c>
      <c r="O2074" s="630">
        <f t="shared" si="103"/>
        <v>12</v>
      </c>
      <c r="P2074" s="631" t="str">
        <f t="shared" si="104"/>
        <v>Gastos_com_Pessoal</v>
      </c>
    </row>
    <row r="2075" spans="1:16" ht="24" hidden="1" x14ac:dyDescent="0.2">
      <c r="A2075" s="622">
        <f>IF(B2075="","",COUNT('Diário 3º PA'!$A$4:$A$4242)+COUNT('Diário 4º PA'!$A$4:$A$2224)+COUNT('Diário 5º PA'!$A$4:$A$5221)+ROW()-3)</f>
        <v>8326</v>
      </c>
      <c r="B2075" s="656">
        <v>44924</v>
      </c>
      <c r="C2075" s="642">
        <v>44896</v>
      </c>
      <c r="D2075" s="633" t="s">
        <v>104</v>
      </c>
      <c r="E2075" s="633" t="s">
        <v>191</v>
      </c>
      <c r="F2075" s="639">
        <v>862.94</v>
      </c>
      <c r="G2075" s="633" t="s">
        <v>9892</v>
      </c>
      <c r="H2075" s="633" t="s">
        <v>135</v>
      </c>
      <c r="I2075" s="674" t="s">
        <v>9893</v>
      </c>
      <c r="J2075" s="657" t="s">
        <v>5990</v>
      </c>
      <c r="K2075" s="657" t="s">
        <v>1531</v>
      </c>
      <c r="L2075" s="657">
        <v>155066527</v>
      </c>
      <c r="M2075" s="656">
        <v>44924</v>
      </c>
      <c r="N2075" s="630">
        <f t="shared" si="102"/>
        <v>12</v>
      </c>
      <c r="O2075" s="630">
        <f t="shared" si="103"/>
        <v>12</v>
      </c>
      <c r="P2075" s="631" t="str">
        <f t="shared" si="104"/>
        <v>Gastos_com_Pessoal</v>
      </c>
    </row>
    <row r="2076" spans="1:16" ht="24" hidden="1" x14ac:dyDescent="0.2">
      <c r="A2076" s="622">
        <f>IF(B2076="","",COUNT('Diário 3º PA'!$A$4:$A$4242)+COUNT('Diário 4º PA'!$A$4:$A$2224)+COUNT('Diário 5º PA'!$A$4:$A$5221)+ROW()-3)</f>
        <v>8327</v>
      </c>
      <c r="B2076" s="656">
        <v>44924</v>
      </c>
      <c r="C2076" s="642">
        <v>44896</v>
      </c>
      <c r="D2076" s="633" t="s">
        <v>104</v>
      </c>
      <c r="E2076" s="633" t="s">
        <v>189</v>
      </c>
      <c r="F2076" s="639">
        <v>1808.68</v>
      </c>
      <c r="G2076" s="633" t="s">
        <v>9894</v>
      </c>
      <c r="H2076" s="633" t="s">
        <v>137</v>
      </c>
      <c r="I2076" s="674" t="s">
        <v>9895</v>
      </c>
      <c r="J2076" s="657" t="s">
        <v>5990</v>
      </c>
      <c r="K2076" s="657" t="s">
        <v>1531</v>
      </c>
      <c r="L2076" s="657">
        <v>155066527</v>
      </c>
      <c r="M2076" s="656">
        <v>44924</v>
      </c>
      <c r="N2076" s="630">
        <f t="shared" si="102"/>
        <v>12</v>
      </c>
      <c r="O2076" s="630">
        <f t="shared" si="103"/>
        <v>12</v>
      </c>
      <c r="P2076" s="631" t="str">
        <f t="shared" si="104"/>
        <v>Gastos_com_Pessoal</v>
      </c>
    </row>
    <row r="2077" spans="1:16" ht="24" hidden="1" x14ac:dyDescent="0.2">
      <c r="A2077" s="622">
        <f>IF(B2077="","",COUNT('Diário 3º PA'!$A$4:$A$4242)+COUNT('Diário 4º PA'!$A$4:$A$2224)+COUNT('Diário 5º PA'!$A$4:$A$5221)+ROW()-3)</f>
        <v>8328</v>
      </c>
      <c r="B2077" s="656">
        <v>44924</v>
      </c>
      <c r="C2077" s="642">
        <v>44896</v>
      </c>
      <c r="D2077" s="633" t="s">
        <v>104</v>
      </c>
      <c r="E2077" s="633" t="s">
        <v>191</v>
      </c>
      <c r="F2077" s="639">
        <v>616.99</v>
      </c>
      <c r="G2077" s="633" t="s">
        <v>9896</v>
      </c>
      <c r="H2077" s="633" t="s">
        <v>137</v>
      </c>
      <c r="I2077" s="674" t="s">
        <v>9895</v>
      </c>
      <c r="J2077" s="657" t="s">
        <v>5990</v>
      </c>
      <c r="K2077" s="657" t="s">
        <v>1531</v>
      </c>
      <c r="L2077" s="657">
        <v>155066527</v>
      </c>
      <c r="M2077" s="656">
        <v>44924</v>
      </c>
      <c r="N2077" s="630">
        <f t="shared" si="102"/>
        <v>12</v>
      </c>
      <c r="O2077" s="630">
        <f t="shared" si="103"/>
        <v>12</v>
      </c>
      <c r="P2077" s="631" t="str">
        <f t="shared" si="104"/>
        <v>Gastos_com_Pessoal</v>
      </c>
    </row>
    <row r="2078" spans="1:16" ht="24" hidden="1" x14ac:dyDescent="0.2">
      <c r="A2078" s="622">
        <f>IF(B2078="","",COUNT('Diário 3º PA'!$A$4:$A$4242)+COUNT('Diário 4º PA'!$A$4:$A$2224)+COUNT('Diário 5º PA'!$A$4:$A$5221)+ROW()-3)</f>
        <v>8329</v>
      </c>
      <c r="B2078" s="656">
        <v>44924</v>
      </c>
      <c r="C2078" s="642">
        <v>44896</v>
      </c>
      <c r="D2078" s="633" t="s">
        <v>104</v>
      </c>
      <c r="E2078" s="633" t="s">
        <v>189</v>
      </c>
      <c r="F2078" s="639">
        <v>2306.96</v>
      </c>
      <c r="G2078" s="633" t="s">
        <v>9897</v>
      </c>
      <c r="H2078" s="633" t="s">
        <v>133</v>
      </c>
      <c r="I2078" s="627" t="s">
        <v>8376</v>
      </c>
      <c r="J2078" s="657" t="s">
        <v>5990</v>
      </c>
      <c r="K2078" s="657" t="s">
        <v>1531</v>
      </c>
      <c r="L2078" s="657">
        <v>155066527</v>
      </c>
      <c r="M2078" s="656">
        <v>44924</v>
      </c>
      <c r="N2078" s="630">
        <f t="shared" si="102"/>
        <v>12</v>
      </c>
      <c r="O2078" s="630">
        <f t="shared" si="103"/>
        <v>12</v>
      </c>
      <c r="P2078" s="631" t="str">
        <f t="shared" si="104"/>
        <v>Gastos_com_Pessoal</v>
      </c>
    </row>
    <row r="2079" spans="1:16" ht="24" hidden="1" x14ac:dyDescent="0.2">
      <c r="A2079" s="622">
        <f>IF(B2079="","",COUNT('Diário 3º PA'!$A$4:$A$4242)+COUNT('Diário 4º PA'!$A$4:$A$2224)+COUNT('Diário 5º PA'!$A$4:$A$5221)+ROW()-3)</f>
        <v>8330</v>
      </c>
      <c r="B2079" s="656">
        <v>44924</v>
      </c>
      <c r="C2079" s="642">
        <v>44896</v>
      </c>
      <c r="D2079" s="633" t="s">
        <v>104</v>
      </c>
      <c r="E2079" s="633" t="s">
        <v>191</v>
      </c>
      <c r="F2079" s="639">
        <v>813.37</v>
      </c>
      <c r="G2079" s="633" t="s">
        <v>9898</v>
      </c>
      <c r="H2079" s="633" t="s">
        <v>133</v>
      </c>
      <c r="I2079" s="627" t="s">
        <v>8376</v>
      </c>
      <c r="J2079" s="657" t="s">
        <v>5990</v>
      </c>
      <c r="K2079" s="657" t="s">
        <v>1531</v>
      </c>
      <c r="L2079" s="657">
        <v>155066527</v>
      </c>
      <c r="M2079" s="656">
        <v>44924</v>
      </c>
      <c r="N2079" s="630">
        <f t="shared" si="102"/>
        <v>12</v>
      </c>
      <c r="O2079" s="630">
        <f t="shared" si="103"/>
        <v>12</v>
      </c>
      <c r="P2079" s="631" t="str">
        <f t="shared" si="104"/>
        <v>Gastos_com_Pessoal</v>
      </c>
    </row>
    <row r="2080" spans="1:16" ht="24" hidden="1" x14ac:dyDescent="0.2">
      <c r="A2080" s="622">
        <f>IF(B2080="","",COUNT('Diário 3º PA'!$A$4:$A$4242)+COUNT('Diário 4º PA'!$A$4:$A$2224)+COUNT('Diário 5º PA'!$A$4:$A$5221)+ROW()-3)</f>
        <v>8331</v>
      </c>
      <c r="B2080" s="656">
        <v>44924</v>
      </c>
      <c r="C2080" s="642">
        <v>44896</v>
      </c>
      <c r="D2080" s="633" t="s">
        <v>104</v>
      </c>
      <c r="E2080" s="633" t="s">
        <v>189</v>
      </c>
      <c r="F2080" s="639">
        <v>2416.59</v>
      </c>
      <c r="G2080" s="633" t="s">
        <v>9899</v>
      </c>
      <c r="H2080" s="633" t="s">
        <v>129</v>
      </c>
      <c r="I2080" s="674" t="s">
        <v>7073</v>
      </c>
      <c r="J2080" s="657" t="s">
        <v>5990</v>
      </c>
      <c r="K2080" s="657" t="s">
        <v>1531</v>
      </c>
      <c r="L2080" s="657">
        <v>155066527</v>
      </c>
      <c r="M2080" s="656">
        <v>44924</v>
      </c>
      <c r="N2080" s="630">
        <f t="shared" si="102"/>
        <v>12</v>
      </c>
      <c r="O2080" s="630">
        <f t="shared" si="103"/>
        <v>12</v>
      </c>
      <c r="P2080" s="631" t="str">
        <f t="shared" si="104"/>
        <v>Gastos_com_Pessoal</v>
      </c>
    </row>
    <row r="2081" spans="1:16" ht="24" hidden="1" x14ac:dyDescent="0.2">
      <c r="A2081" s="622">
        <f>IF(B2081="","",COUNT('Diário 3º PA'!$A$4:$A$4242)+COUNT('Diário 4º PA'!$A$4:$A$2224)+COUNT('Diário 5º PA'!$A$4:$A$5221)+ROW()-3)</f>
        <v>8332</v>
      </c>
      <c r="B2081" s="656">
        <v>44924</v>
      </c>
      <c r="C2081" s="642">
        <v>44896</v>
      </c>
      <c r="D2081" s="633" t="s">
        <v>104</v>
      </c>
      <c r="E2081" s="633" t="s">
        <v>191</v>
      </c>
      <c r="F2081" s="639">
        <v>835.33</v>
      </c>
      <c r="G2081" s="633" t="s">
        <v>9900</v>
      </c>
      <c r="H2081" s="633" t="s">
        <v>129</v>
      </c>
      <c r="I2081" s="633" t="s">
        <v>7073</v>
      </c>
      <c r="J2081" s="657" t="s">
        <v>5990</v>
      </c>
      <c r="K2081" s="657" t="s">
        <v>1531</v>
      </c>
      <c r="L2081" s="657">
        <v>155066527</v>
      </c>
      <c r="M2081" s="656">
        <v>44924</v>
      </c>
      <c r="N2081" s="630">
        <f t="shared" si="102"/>
        <v>12</v>
      </c>
      <c r="O2081" s="630">
        <f t="shared" si="103"/>
        <v>12</v>
      </c>
      <c r="P2081" s="631" t="str">
        <f t="shared" si="104"/>
        <v>Gastos_com_Pessoal</v>
      </c>
    </row>
    <row r="2082" spans="1:16" ht="24" hidden="1" x14ac:dyDescent="0.2">
      <c r="A2082" s="622">
        <f>IF(B2082="","",COUNT('Diário 3º PA'!$A$4:$A$4242)+COUNT('Diário 4º PA'!$A$4:$A$2224)+COUNT('Diário 5º PA'!$A$4:$A$5221)+ROW()-3)</f>
        <v>8333</v>
      </c>
      <c r="B2082" s="656">
        <v>44924</v>
      </c>
      <c r="C2082" s="642">
        <v>44896</v>
      </c>
      <c r="D2082" s="633" t="s">
        <v>104</v>
      </c>
      <c r="E2082" s="633" t="s">
        <v>189</v>
      </c>
      <c r="F2082" s="639">
        <v>2641.18</v>
      </c>
      <c r="G2082" s="633" t="s">
        <v>9901</v>
      </c>
      <c r="H2082" s="633" t="s">
        <v>140</v>
      </c>
      <c r="I2082" s="633" t="s">
        <v>9902</v>
      </c>
      <c r="J2082" s="657" t="s">
        <v>5990</v>
      </c>
      <c r="K2082" s="657" t="s">
        <v>1531</v>
      </c>
      <c r="L2082" s="657">
        <v>155066527</v>
      </c>
      <c r="M2082" s="656">
        <v>44924</v>
      </c>
      <c r="N2082" s="630">
        <f t="shared" si="102"/>
        <v>12</v>
      </c>
      <c r="O2082" s="630">
        <f t="shared" si="103"/>
        <v>12</v>
      </c>
      <c r="P2082" s="631" t="str">
        <f t="shared" si="104"/>
        <v>Gastos_com_Pessoal</v>
      </c>
    </row>
    <row r="2083" spans="1:16" ht="24" hidden="1" x14ac:dyDescent="0.2">
      <c r="A2083" s="622">
        <f>IF(B2083="","",COUNT('Diário 3º PA'!$A$4:$A$4242)+COUNT('Diário 4º PA'!$A$4:$A$2224)+COUNT('Diário 5º PA'!$A$4:$A$5221)+ROW()-3)</f>
        <v>8334</v>
      </c>
      <c r="B2083" s="656">
        <v>44924</v>
      </c>
      <c r="C2083" s="642">
        <v>44896</v>
      </c>
      <c r="D2083" s="633" t="s">
        <v>104</v>
      </c>
      <c r="E2083" s="633" t="s">
        <v>191</v>
      </c>
      <c r="F2083" s="639">
        <v>954.71</v>
      </c>
      <c r="G2083" s="633" t="s">
        <v>9903</v>
      </c>
      <c r="H2083" s="633" t="s">
        <v>140</v>
      </c>
      <c r="I2083" s="633" t="s">
        <v>9902</v>
      </c>
      <c r="J2083" s="657" t="s">
        <v>5990</v>
      </c>
      <c r="K2083" s="657" t="s">
        <v>1531</v>
      </c>
      <c r="L2083" s="657">
        <v>155066527</v>
      </c>
      <c r="M2083" s="656">
        <v>44924</v>
      </c>
      <c r="N2083" s="630">
        <f t="shared" si="102"/>
        <v>12</v>
      </c>
      <c r="O2083" s="630">
        <f t="shared" si="103"/>
        <v>12</v>
      </c>
      <c r="P2083" s="631" t="str">
        <f t="shared" si="104"/>
        <v>Gastos_com_Pessoal</v>
      </c>
    </row>
    <row r="2084" spans="1:16" ht="24" hidden="1" x14ac:dyDescent="0.2">
      <c r="A2084" s="622">
        <f>IF(B2084="","",COUNT('Diário 3º PA'!$A$4:$A$4242)+COUNT('Diário 4º PA'!$A$4:$A$2224)+COUNT('Diário 5º PA'!$A$4:$A$5221)+ROW()-3)</f>
        <v>8335</v>
      </c>
      <c r="B2084" s="656">
        <v>44924</v>
      </c>
      <c r="C2084" s="642">
        <v>44896</v>
      </c>
      <c r="D2084" s="633" t="s">
        <v>104</v>
      </c>
      <c r="E2084" s="633" t="s">
        <v>189</v>
      </c>
      <c r="F2084" s="639">
        <v>1351.12</v>
      </c>
      <c r="G2084" s="633" t="s">
        <v>9904</v>
      </c>
      <c r="H2084" s="633" t="s">
        <v>130</v>
      </c>
      <c r="I2084" s="633" t="s">
        <v>9905</v>
      </c>
      <c r="J2084" s="657" t="s">
        <v>5990</v>
      </c>
      <c r="K2084" s="657" t="s">
        <v>1531</v>
      </c>
      <c r="L2084" s="657">
        <v>155066527</v>
      </c>
      <c r="M2084" s="656">
        <v>44924</v>
      </c>
      <c r="N2084" s="630">
        <f t="shared" si="102"/>
        <v>12</v>
      </c>
      <c r="O2084" s="630">
        <f t="shared" si="103"/>
        <v>12</v>
      </c>
      <c r="P2084" s="631" t="str">
        <f t="shared" si="104"/>
        <v>Gastos_com_Pessoal</v>
      </c>
    </row>
    <row r="2085" spans="1:16" ht="24" hidden="1" x14ac:dyDescent="0.2">
      <c r="A2085" s="622">
        <f>IF(B2085="","",COUNT('Diário 3º PA'!$A$4:$A$4242)+COUNT('Diário 4º PA'!$A$4:$A$2224)+COUNT('Diário 5º PA'!$A$4:$A$5221)+ROW()-3)</f>
        <v>8336</v>
      </c>
      <c r="B2085" s="656">
        <v>44924</v>
      </c>
      <c r="C2085" s="642">
        <v>44896</v>
      </c>
      <c r="D2085" s="633" t="s">
        <v>104</v>
      </c>
      <c r="E2085" s="633" t="s">
        <v>191</v>
      </c>
      <c r="F2085" s="639">
        <v>450.38</v>
      </c>
      <c r="G2085" s="633" t="s">
        <v>9904</v>
      </c>
      <c r="H2085" s="633" t="s">
        <v>130</v>
      </c>
      <c r="I2085" s="633" t="s">
        <v>9905</v>
      </c>
      <c r="J2085" s="657" t="s">
        <v>5990</v>
      </c>
      <c r="K2085" s="657" t="s">
        <v>1531</v>
      </c>
      <c r="L2085" s="657">
        <v>155066527</v>
      </c>
      <c r="M2085" s="656">
        <v>44924</v>
      </c>
      <c r="N2085" s="630">
        <f t="shared" si="102"/>
        <v>12</v>
      </c>
      <c r="O2085" s="630">
        <f t="shared" si="103"/>
        <v>12</v>
      </c>
      <c r="P2085" s="631" t="str">
        <f t="shared" si="104"/>
        <v>Gastos_com_Pessoal</v>
      </c>
    </row>
    <row r="2086" spans="1:16" ht="24" hidden="1" x14ac:dyDescent="0.2">
      <c r="A2086" s="622">
        <f>IF(B2086="","",COUNT('Diário 3º PA'!$A$4:$A$4242)+COUNT('Diário 4º PA'!$A$4:$A$2224)+COUNT('Diário 5º PA'!$A$4:$A$5221)+ROW()-3)</f>
        <v>8337</v>
      </c>
      <c r="B2086" s="656">
        <v>44924</v>
      </c>
      <c r="C2086" s="642">
        <v>44896</v>
      </c>
      <c r="D2086" s="633" t="s">
        <v>104</v>
      </c>
      <c r="E2086" s="633" t="s">
        <v>189</v>
      </c>
      <c r="F2086" s="639">
        <v>2389.0500000000002</v>
      </c>
      <c r="G2086" s="633" t="s">
        <v>9906</v>
      </c>
      <c r="H2086" s="633" t="s">
        <v>139</v>
      </c>
      <c r="I2086" s="633" t="s">
        <v>9907</v>
      </c>
      <c r="J2086" s="657" t="s">
        <v>5990</v>
      </c>
      <c r="K2086" s="657" t="s">
        <v>1531</v>
      </c>
      <c r="L2086" s="657">
        <v>155066527</v>
      </c>
      <c r="M2086" s="656">
        <v>44924</v>
      </c>
      <c r="N2086" s="630">
        <f t="shared" si="102"/>
        <v>12</v>
      </c>
      <c r="O2086" s="630">
        <f t="shared" si="103"/>
        <v>12</v>
      </c>
      <c r="P2086" s="631" t="str">
        <f t="shared" si="104"/>
        <v>Gastos_com_Pessoal</v>
      </c>
    </row>
    <row r="2087" spans="1:16" ht="24" hidden="1" x14ac:dyDescent="0.2">
      <c r="A2087" s="622">
        <f>IF(B2087="","",COUNT('Diário 3º PA'!$A$4:$A$4242)+COUNT('Diário 4º PA'!$A$4:$A$2224)+COUNT('Diário 5º PA'!$A$4:$A$5221)+ROW()-3)</f>
        <v>8338</v>
      </c>
      <c r="B2087" s="656">
        <v>44924</v>
      </c>
      <c r="C2087" s="642">
        <v>44896</v>
      </c>
      <c r="D2087" s="633" t="s">
        <v>104</v>
      </c>
      <c r="E2087" s="633" t="s">
        <v>191</v>
      </c>
      <c r="F2087" s="639">
        <v>847.65</v>
      </c>
      <c r="G2087" s="633" t="s">
        <v>9908</v>
      </c>
      <c r="H2087" s="633" t="s">
        <v>139</v>
      </c>
      <c r="I2087" s="633" t="s">
        <v>9907</v>
      </c>
      <c r="J2087" s="657" t="s">
        <v>5990</v>
      </c>
      <c r="K2087" s="657" t="s">
        <v>1531</v>
      </c>
      <c r="L2087" s="657">
        <v>155066527</v>
      </c>
      <c r="M2087" s="656">
        <v>44924</v>
      </c>
      <c r="N2087" s="630">
        <f t="shared" si="102"/>
        <v>12</v>
      </c>
      <c r="O2087" s="630">
        <f t="shared" si="103"/>
        <v>12</v>
      </c>
      <c r="P2087" s="631" t="str">
        <f t="shared" si="104"/>
        <v>Gastos_com_Pessoal</v>
      </c>
    </row>
    <row r="2088" spans="1:16" ht="24" hidden="1" x14ac:dyDescent="0.2">
      <c r="A2088" s="622">
        <f>IF(B2088="","",COUNT('Diário 3º PA'!$A$4:$A$4242)+COUNT('Diário 4º PA'!$A$4:$A$2224)+COUNT('Diário 5º PA'!$A$4:$A$5221)+ROW()-3)</f>
        <v>8339</v>
      </c>
      <c r="B2088" s="656">
        <v>44924</v>
      </c>
      <c r="C2088" s="642">
        <v>44896</v>
      </c>
      <c r="D2088" s="633" t="s">
        <v>104</v>
      </c>
      <c r="E2088" s="633" t="s">
        <v>189</v>
      </c>
      <c r="F2088" s="639">
        <v>2860.89</v>
      </c>
      <c r="G2088" s="633" t="s">
        <v>9909</v>
      </c>
      <c r="H2088" s="633" t="s">
        <v>129</v>
      </c>
      <c r="I2088" s="633" t="s">
        <v>3594</v>
      </c>
      <c r="J2088" s="657" t="s">
        <v>5990</v>
      </c>
      <c r="K2088" s="657" t="s">
        <v>1531</v>
      </c>
      <c r="L2088" s="657">
        <v>155066527</v>
      </c>
      <c r="M2088" s="656">
        <v>44924</v>
      </c>
      <c r="N2088" s="630">
        <f t="shared" si="102"/>
        <v>12</v>
      </c>
      <c r="O2088" s="630">
        <f t="shared" si="103"/>
        <v>12</v>
      </c>
      <c r="P2088" s="631" t="str">
        <f t="shared" si="104"/>
        <v>Gastos_com_Pessoal</v>
      </c>
    </row>
    <row r="2089" spans="1:16" ht="24" hidden="1" x14ac:dyDescent="0.2">
      <c r="A2089" s="622">
        <f>IF(B2089="","",COUNT('Diário 3º PA'!$A$4:$A$4242)+COUNT('Diário 4º PA'!$A$4:$A$2224)+COUNT('Diário 5º PA'!$A$4:$A$5221)+ROW()-3)</f>
        <v>8340</v>
      </c>
      <c r="B2089" s="656">
        <v>44924</v>
      </c>
      <c r="C2089" s="642">
        <v>44896</v>
      </c>
      <c r="D2089" s="633" t="s">
        <v>104</v>
      </c>
      <c r="E2089" s="633" t="s">
        <v>191</v>
      </c>
      <c r="F2089" s="639">
        <v>1039.1199999999999</v>
      </c>
      <c r="G2089" s="633" t="s">
        <v>9910</v>
      </c>
      <c r="H2089" s="633" t="s">
        <v>129</v>
      </c>
      <c r="I2089" s="633" t="s">
        <v>3594</v>
      </c>
      <c r="J2089" s="657" t="s">
        <v>5990</v>
      </c>
      <c r="K2089" s="657" t="s">
        <v>1531</v>
      </c>
      <c r="L2089" s="657">
        <v>155066527</v>
      </c>
      <c r="M2089" s="656">
        <v>44924</v>
      </c>
      <c r="N2089" s="630">
        <f t="shared" si="102"/>
        <v>12</v>
      </c>
      <c r="O2089" s="630">
        <f t="shared" si="103"/>
        <v>12</v>
      </c>
      <c r="P2089" s="631" t="str">
        <f t="shared" si="104"/>
        <v>Gastos_com_Pessoal</v>
      </c>
    </row>
    <row r="2090" spans="1:16" ht="24" hidden="1" x14ac:dyDescent="0.2">
      <c r="A2090" s="622">
        <f>IF(B2090="","",COUNT('Diário 3º PA'!$A$4:$A$4242)+COUNT('Diário 4º PA'!$A$4:$A$2224)+COUNT('Diário 5º PA'!$A$4:$A$5221)+ROW()-3)</f>
        <v>8341</v>
      </c>
      <c r="B2090" s="656">
        <v>44924</v>
      </c>
      <c r="C2090" s="642">
        <v>44896</v>
      </c>
      <c r="D2090" s="633" t="s">
        <v>104</v>
      </c>
      <c r="E2090" s="633" t="s">
        <v>189</v>
      </c>
      <c r="F2090" s="639">
        <v>2355.4899999999998</v>
      </c>
      <c r="G2090" s="633" t="s">
        <v>9911</v>
      </c>
      <c r="H2090" s="633" t="s">
        <v>133</v>
      </c>
      <c r="I2090" s="633" t="s">
        <v>9912</v>
      </c>
      <c r="J2090" s="657" t="s">
        <v>5990</v>
      </c>
      <c r="K2090" s="657" t="s">
        <v>1531</v>
      </c>
      <c r="L2090" s="657">
        <v>155066527</v>
      </c>
      <c r="M2090" s="656">
        <v>44924</v>
      </c>
      <c r="N2090" s="630">
        <f t="shared" si="102"/>
        <v>12</v>
      </c>
      <c r="O2090" s="630">
        <f t="shared" si="103"/>
        <v>12</v>
      </c>
      <c r="P2090" s="631" t="str">
        <f t="shared" si="104"/>
        <v>Gastos_com_Pessoal</v>
      </c>
    </row>
    <row r="2091" spans="1:16" ht="24" hidden="1" x14ac:dyDescent="0.2">
      <c r="A2091" s="622">
        <f>IF(B2091="","",COUNT('Diário 3º PA'!$A$4:$A$4242)+COUNT('Diário 4º PA'!$A$4:$A$2224)+COUNT('Diário 5º PA'!$A$4:$A$5221)+ROW()-3)</f>
        <v>8342</v>
      </c>
      <c r="B2091" s="656">
        <v>44924</v>
      </c>
      <c r="C2091" s="642">
        <v>44896</v>
      </c>
      <c r="D2091" s="633" t="s">
        <v>104</v>
      </c>
      <c r="E2091" s="633" t="s">
        <v>191</v>
      </c>
      <c r="F2091" s="639">
        <v>821.83</v>
      </c>
      <c r="G2091" s="633" t="s">
        <v>9913</v>
      </c>
      <c r="H2091" s="633" t="s">
        <v>133</v>
      </c>
      <c r="I2091" s="633" t="s">
        <v>9912</v>
      </c>
      <c r="J2091" s="657" t="s">
        <v>5990</v>
      </c>
      <c r="K2091" s="657" t="s">
        <v>1531</v>
      </c>
      <c r="L2091" s="657">
        <v>155066527</v>
      </c>
      <c r="M2091" s="656">
        <v>44924</v>
      </c>
      <c r="N2091" s="630">
        <f t="shared" si="102"/>
        <v>12</v>
      </c>
      <c r="O2091" s="630">
        <f t="shared" si="103"/>
        <v>12</v>
      </c>
      <c r="P2091" s="631" t="str">
        <f t="shared" si="104"/>
        <v>Gastos_com_Pessoal</v>
      </c>
    </row>
    <row r="2092" spans="1:16" ht="24" hidden="1" x14ac:dyDescent="0.2">
      <c r="A2092" s="622">
        <f>IF(B2092="","",COUNT('Diário 3º PA'!$A$4:$A$4242)+COUNT('Diário 4º PA'!$A$4:$A$2224)+COUNT('Diário 5º PA'!$A$4:$A$5221)+ROW()-3)</f>
        <v>8343</v>
      </c>
      <c r="B2092" s="656">
        <v>44924</v>
      </c>
      <c r="C2092" s="642">
        <v>44896</v>
      </c>
      <c r="D2092" s="633" t="s">
        <v>104</v>
      </c>
      <c r="E2092" s="633" t="s">
        <v>189</v>
      </c>
      <c r="F2092" s="639">
        <v>2415.4699999999998</v>
      </c>
      <c r="G2092" s="633" t="s">
        <v>9914</v>
      </c>
      <c r="H2092" s="633" t="s">
        <v>133</v>
      </c>
      <c r="I2092" s="633" t="s">
        <v>9915</v>
      </c>
      <c r="J2092" s="657" t="s">
        <v>5990</v>
      </c>
      <c r="K2092" s="657" t="s">
        <v>1531</v>
      </c>
      <c r="L2092" s="657">
        <v>155066527</v>
      </c>
      <c r="M2092" s="656">
        <v>44924</v>
      </c>
      <c r="N2092" s="630">
        <f t="shared" si="102"/>
        <v>12</v>
      </c>
      <c r="O2092" s="630">
        <f t="shared" si="103"/>
        <v>12</v>
      </c>
      <c r="P2092" s="631" t="str">
        <f t="shared" si="104"/>
        <v>Gastos_com_Pessoal</v>
      </c>
    </row>
    <row r="2093" spans="1:16" ht="24" hidden="1" x14ac:dyDescent="0.2">
      <c r="A2093" s="622">
        <f>IF(B2093="","",COUNT('Diário 3º PA'!$A$4:$A$4242)+COUNT('Diário 4º PA'!$A$4:$A$2224)+COUNT('Diário 5º PA'!$A$4:$A$5221)+ROW()-3)</f>
        <v>8344</v>
      </c>
      <c r="B2093" s="656">
        <v>44924</v>
      </c>
      <c r="C2093" s="642">
        <v>44896</v>
      </c>
      <c r="D2093" s="633" t="s">
        <v>104</v>
      </c>
      <c r="E2093" s="633" t="s">
        <v>191</v>
      </c>
      <c r="F2093" s="639">
        <v>858.65</v>
      </c>
      <c r="G2093" s="633" t="s">
        <v>9916</v>
      </c>
      <c r="H2093" s="633" t="s">
        <v>133</v>
      </c>
      <c r="I2093" s="633" t="s">
        <v>9915</v>
      </c>
      <c r="J2093" s="657" t="s">
        <v>5990</v>
      </c>
      <c r="K2093" s="657" t="s">
        <v>1531</v>
      </c>
      <c r="L2093" s="657">
        <v>155066527</v>
      </c>
      <c r="M2093" s="656">
        <v>44924</v>
      </c>
      <c r="N2093" s="630">
        <f t="shared" si="102"/>
        <v>12</v>
      </c>
      <c r="O2093" s="630">
        <f t="shared" si="103"/>
        <v>12</v>
      </c>
      <c r="P2093" s="631" t="str">
        <f t="shared" si="104"/>
        <v>Gastos_com_Pessoal</v>
      </c>
    </row>
    <row r="2094" spans="1:16" ht="24" hidden="1" x14ac:dyDescent="0.2">
      <c r="A2094" s="622">
        <f>IF(B2094="","",COUNT('Diário 3º PA'!$A$4:$A$4242)+COUNT('Diário 4º PA'!$A$4:$A$2224)+COUNT('Diário 5º PA'!$A$4:$A$5221)+ROW()-3)</f>
        <v>8345</v>
      </c>
      <c r="B2094" s="656">
        <v>44924</v>
      </c>
      <c r="C2094" s="642">
        <v>44896</v>
      </c>
      <c r="D2094" s="633" t="s">
        <v>104</v>
      </c>
      <c r="E2094" s="633" t="s">
        <v>189</v>
      </c>
      <c r="F2094" s="639">
        <v>2289.61</v>
      </c>
      <c r="G2094" s="633" t="s">
        <v>9917</v>
      </c>
      <c r="H2094" s="633" t="s">
        <v>139</v>
      </c>
      <c r="I2094" s="633" t="s">
        <v>9918</v>
      </c>
      <c r="J2094" s="657" t="s">
        <v>5990</v>
      </c>
      <c r="K2094" s="657" t="s">
        <v>1531</v>
      </c>
      <c r="L2094" s="657">
        <v>155066527</v>
      </c>
      <c r="M2094" s="656">
        <v>44924</v>
      </c>
      <c r="N2094" s="630">
        <f t="shared" si="102"/>
        <v>12</v>
      </c>
      <c r="O2094" s="630">
        <f t="shared" si="103"/>
        <v>12</v>
      </c>
      <c r="P2094" s="631" t="str">
        <f t="shared" si="104"/>
        <v>Gastos_com_Pessoal</v>
      </c>
    </row>
    <row r="2095" spans="1:16" ht="24" hidden="1" x14ac:dyDescent="0.2">
      <c r="A2095" s="622">
        <f>IF(B2095="","",COUNT('Diário 3º PA'!$A$4:$A$4242)+COUNT('Diário 4º PA'!$A$4:$A$2224)+COUNT('Diário 5º PA'!$A$4:$A$5221)+ROW()-3)</f>
        <v>8346</v>
      </c>
      <c r="B2095" s="656">
        <v>44924</v>
      </c>
      <c r="C2095" s="642">
        <v>44896</v>
      </c>
      <c r="D2095" s="633" t="s">
        <v>104</v>
      </c>
      <c r="E2095" s="633" t="s">
        <v>191</v>
      </c>
      <c r="F2095" s="639">
        <v>779.35</v>
      </c>
      <c r="G2095" s="633" t="s">
        <v>9919</v>
      </c>
      <c r="H2095" s="633" t="s">
        <v>139</v>
      </c>
      <c r="I2095" s="633" t="s">
        <v>9918</v>
      </c>
      <c r="J2095" s="657" t="s">
        <v>5990</v>
      </c>
      <c r="K2095" s="657" t="s">
        <v>1531</v>
      </c>
      <c r="L2095" s="657">
        <v>155066527</v>
      </c>
      <c r="M2095" s="656">
        <v>44924</v>
      </c>
      <c r="N2095" s="630">
        <f t="shared" si="102"/>
        <v>12</v>
      </c>
      <c r="O2095" s="630">
        <f t="shared" si="103"/>
        <v>12</v>
      </c>
      <c r="P2095" s="631" t="str">
        <f t="shared" si="104"/>
        <v>Gastos_com_Pessoal</v>
      </c>
    </row>
    <row r="2096" spans="1:16" ht="24" hidden="1" x14ac:dyDescent="0.2">
      <c r="A2096" s="622">
        <f>IF(B2096="","",COUNT('Diário 3º PA'!$A$4:$A$4242)+COUNT('Diário 4º PA'!$A$4:$A$2224)+COUNT('Diário 5º PA'!$A$4:$A$5221)+ROW()-3)</f>
        <v>8347</v>
      </c>
      <c r="B2096" s="656">
        <v>44924</v>
      </c>
      <c r="C2096" s="642">
        <v>44896</v>
      </c>
      <c r="D2096" s="633" t="s">
        <v>104</v>
      </c>
      <c r="E2096" s="633" t="s">
        <v>189</v>
      </c>
      <c r="F2096" s="639">
        <v>1906.02</v>
      </c>
      <c r="G2096" s="633" t="s">
        <v>9920</v>
      </c>
      <c r="H2096" s="633" t="s">
        <v>132</v>
      </c>
      <c r="I2096" s="633" t="s">
        <v>9921</v>
      </c>
      <c r="J2096" s="657" t="s">
        <v>5990</v>
      </c>
      <c r="K2096" s="657" t="s">
        <v>1531</v>
      </c>
      <c r="L2096" s="657">
        <v>155066527</v>
      </c>
      <c r="M2096" s="656">
        <v>44924</v>
      </c>
      <c r="N2096" s="630">
        <f t="shared" si="102"/>
        <v>12</v>
      </c>
      <c r="O2096" s="630">
        <f t="shared" si="103"/>
        <v>12</v>
      </c>
      <c r="P2096" s="631" t="str">
        <f t="shared" si="104"/>
        <v>Gastos_com_Pessoal</v>
      </c>
    </row>
    <row r="2097" spans="1:16" ht="24" hidden="1" x14ac:dyDescent="0.2">
      <c r="A2097" s="622">
        <f>IF(B2097="","",COUNT('Diário 3º PA'!$A$4:$A$4242)+COUNT('Diário 4º PA'!$A$4:$A$2224)+COUNT('Diário 5º PA'!$A$4:$A$5221)+ROW()-3)</f>
        <v>8348</v>
      </c>
      <c r="B2097" s="656">
        <v>44924</v>
      </c>
      <c r="C2097" s="642">
        <v>44896</v>
      </c>
      <c r="D2097" s="633" t="s">
        <v>104</v>
      </c>
      <c r="E2097" s="633" t="s">
        <v>191</v>
      </c>
      <c r="F2097" s="639">
        <v>653.08000000000004</v>
      </c>
      <c r="G2097" s="633" t="s">
        <v>9922</v>
      </c>
      <c r="H2097" s="633" t="s">
        <v>132</v>
      </c>
      <c r="I2097" s="633" t="s">
        <v>9921</v>
      </c>
      <c r="J2097" s="657" t="s">
        <v>5990</v>
      </c>
      <c r="K2097" s="657" t="s">
        <v>1531</v>
      </c>
      <c r="L2097" s="657">
        <v>155066527</v>
      </c>
      <c r="M2097" s="656">
        <v>44924</v>
      </c>
      <c r="N2097" s="630">
        <f t="shared" si="102"/>
        <v>12</v>
      </c>
      <c r="O2097" s="630">
        <f t="shared" si="103"/>
        <v>12</v>
      </c>
      <c r="P2097" s="631" t="str">
        <f t="shared" si="104"/>
        <v>Gastos_com_Pessoal</v>
      </c>
    </row>
    <row r="2098" spans="1:16" ht="24" hidden="1" x14ac:dyDescent="0.2">
      <c r="A2098" s="622">
        <f>IF(B2098="","",COUNT('Diário 3º PA'!$A$4:$A$4242)+COUNT('Diário 4º PA'!$A$4:$A$2224)+COUNT('Diário 5º PA'!$A$4:$A$5221)+ROW()-3)</f>
        <v>8349</v>
      </c>
      <c r="B2098" s="656">
        <v>44924</v>
      </c>
      <c r="C2098" s="642">
        <v>44896</v>
      </c>
      <c r="D2098" s="633" t="s">
        <v>104</v>
      </c>
      <c r="E2098" s="633" t="s">
        <v>189</v>
      </c>
      <c r="F2098" s="639">
        <v>2196.84</v>
      </c>
      <c r="G2098" s="633" t="s">
        <v>9923</v>
      </c>
      <c r="H2098" s="633" t="s">
        <v>140</v>
      </c>
      <c r="I2098" s="633" t="s">
        <v>5416</v>
      </c>
      <c r="J2098" s="657" t="s">
        <v>5990</v>
      </c>
      <c r="K2098" s="657" t="s">
        <v>1531</v>
      </c>
      <c r="L2098" s="657">
        <v>155066527</v>
      </c>
      <c r="M2098" s="656">
        <v>44924</v>
      </c>
      <c r="N2098" s="630">
        <f t="shared" si="102"/>
        <v>12</v>
      </c>
      <c r="O2098" s="630">
        <f t="shared" si="103"/>
        <v>12</v>
      </c>
      <c r="P2098" s="631" t="str">
        <f t="shared" si="104"/>
        <v>Gastos_com_Pessoal</v>
      </c>
    </row>
    <row r="2099" spans="1:16" ht="24" hidden="1" x14ac:dyDescent="0.2">
      <c r="A2099" s="622">
        <f>IF(B2099="","",COUNT('Diário 3º PA'!$A$4:$A$4242)+COUNT('Diário 4º PA'!$A$4:$A$2224)+COUNT('Diário 5º PA'!$A$4:$A$5221)+ROW()-3)</f>
        <v>8350</v>
      </c>
      <c r="B2099" s="656">
        <v>44924</v>
      </c>
      <c r="C2099" s="642">
        <v>44896</v>
      </c>
      <c r="D2099" s="633" t="s">
        <v>104</v>
      </c>
      <c r="E2099" s="633" t="s">
        <v>191</v>
      </c>
      <c r="F2099" s="639">
        <v>767.54</v>
      </c>
      <c r="G2099" s="633" t="s">
        <v>9924</v>
      </c>
      <c r="H2099" s="633" t="s">
        <v>140</v>
      </c>
      <c r="I2099" s="633" t="s">
        <v>5416</v>
      </c>
      <c r="J2099" s="657" t="s">
        <v>5990</v>
      </c>
      <c r="K2099" s="657" t="s">
        <v>1531</v>
      </c>
      <c r="L2099" s="657">
        <v>155066527</v>
      </c>
      <c r="M2099" s="656">
        <v>44924</v>
      </c>
      <c r="N2099" s="630">
        <f t="shared" si="102"/>
        <v>12</v>
      </c>
      <c r="O2099" s="630">
        <f t="shared" si="103"/>
        <v>12</v>
      </c>
      <c r="P2099" s="631" t="str">
        <f t="shared" si="104"/>
        <v>Gastos_com_Pessoal</v>
      </c>
    </row>
    <row r="2100" spans="1:16" ht="24" hidden="1" x14ac:dyDescent="0.2">
      <c r="A2100" s="622">
        <f>IF(B2100="","",COUNT('Diário 3º PA'!$A$4:$A$4242)+COUNT('Diário 4º PA'!$A$4:$A$2224)+COUNT('Diário 5º PA'!$A$4:$A$5221)+ROW()-3)</f>
        <v>8351</v>
      </c>
      <c r="B2100" s="656">
        <v>44924</v>
      </c>
      <c r="C2100" s="642">
        <v>44896</v>
      </c>
      <c r="D2100" s="633" t="s">
        <v>104</v>
      </c>
      <c r="E2100" s="633" t="s">
        <v>189</v>
      </c>
      <c r="F2100" s="639">
        <v>2431.41</v>
      </c>
      <c r="G2100" s="633" t="s">
        <v>9925</v>
      </c>
      <c r="H2100" s="633" t="s">
        <v>133</v>
      </c>
      <c r="I2100" s="633" t="s">
        <v>9926</v>
      </c>
      <c r="J2100" s="657" t="s">
        <v>5990</v>
      </c>
      <c r="K2100" s="657" t="s">
        <v>1531</v>
      </c>
      <c r="L2100" s="657">
        <v>155066527</v>
      </c>
      <c r="M2100" s="656">
        <v>44924</v>
      </c>
      <c r="N2100" s="630">
        <f t="shared" si="102"/>
        <v>12</v>
      </c>
      <c r="O2100" s="630">
        <f t="shared" si="103"/>
        <v>12</v>
      </c>
      <c r="P2100" s="631" t="str">
        <f t="shared" si="104"/>
        <v>Gastos_com_Pessoal</v>
      </c>
    </row>
    <row r="2101" spans="1:16" ht="24" hidden="1" x14ac:dyDescent="0.2">
      <c r="A2101" s="622">
        <f>IF(B2101="","",COUNT('Diário 3º PA'!$A$4:$A$4242)+COUNT('Diário 4º PA'!$A$4:$A$2224)+COUNT('Diário 5º PA'!$A$4:$A$5221)+ROW()-3)</f>
        <v>8352</v>
      </c>
      <c r="B2101" s="656">
        <v>44924</v>
      </c>
      <c r="C2101" s="642">
        <v>44896</v>
      </c>
      <c r="D2101" s="633" t="s">
        <v>104</v>
      </c>
      <c r="E2101" s="633" t="s">
        <v>191</v>
      </c>
      <c r="F2101" s="639">
        <v>865.21</v>
      </c>
      <c r="G2101" s="633" t="s">
        <v>9927</v>
      </c>
      <c r="H2101" s="633" t="s">
        <v>133</v>
      </c>
      <c r="I2101" s="633" t="s">
        <v>9926</v>
      </c>
      <c r="J2101" s="657" t="s">
        <v>5990</v>
      </c>
      <c r="K2101" s="657" t="s">
        <v>1531</v>
      </c>
      <c r="L2101" s="657">
        <v>155066527</v>
      </c>
      <c r="M2101" s="656">
        <v>44924</v>
      </c>
      <c r="N2101" s="630">
        <f t="shared" si="102"/>
        <v>12</v>
      </c>
      <c r="O2101" s="630">
        <f t="shared" si="103"/>
        <v>12</v>
      </c>
      <c r="P2101" s="631" t="str">
        <f t="shared" si="104"/>
        <v>Gastos_com_Pessoal</v>
      </c>
    </row>
    <row r="2102" spans="1:16" ht="24" hidden="1" x14ac:dyDescent="0.2">
      <c r="A2102" s="622">
        <f>IF(B2102="","",COUNT('Diário 3º PA'!$A$4:$A$4242)+COUNT('Diário 4º PA'!$A$4:$A$2224)+COUNT('Diário 5º PA'!$A$4:$A$5221)+ROW()-3)</f>
        <v>8353</v>
      </c>
      <c r="B2102" s="656">
        <v>44924</v>
      </c>
      <c r="C2102" s="642">
        <v>44896</v>
      </c>
      <c r="D2102" s="633" t="s">
        <v>104</v>
      </c>
      <c r="E2102" s="633" t="s">
        <v>189</v>
      </c>
      <c r="F2102" s="639">
        <v>2406.69</v>
      </c>
      <c r="G2102" s="633" t="s">
        <v>9928</v>
      </c>
      <c r="H2102" s="633" t="s">
        <v>130</v>
      </c>
      <c r="I2102" s="633" t="s">
        <v>9929</v>
      </c>
      <c r="J2102" s="657" t="s">
        <v>5990</v>
      </c>
      <c r="K2102" s="657" t="s">
        <v>1531</v>
      </c>
      <c r="L2102" s="657">
        <v>155066527</v>
      </c>
      <c r="M2102" s="656">
        <v>44924</v>
      </c>
      <c r="N2102" s="630">
        <f t="shared" si="102"/>
        <v>12</v>
      </c>
      <c r="O2102" s="630">
        <f t="shared" si="103"/>
        <v>12</v>
      </c>
      <c r="P2102" s="631" t="str">
        <f t="shared" si="104"/>
        <v>Gastos_com_Pessoal</v>
      </c>
    </row>
    <row r="2103" spans="1:16" ht="24" hidden="1" x14ac:dyDescent="0.2">
      <c r="A2103" s="622">
        <f>IF(B2103="","",COUNT('Diário 3º PA'!$A$4:$A$4242)+COUNT('Diário 4º PA'!$A$4:$A$2224)+COUNT('Diário 5º PA'!$A$4:$A$5221)+ROW()-3)</f>
        <v>8354</v>
      </c>
      <c r="B2103" s="656">
        <v>44924</v>
      </c>
      <c r="C2103" s="642">
        <v>44896</v>
      </c>
      <c r="D2103" s="633" t="s">
        <v>104</v>
      </c>
      <c r="E2103" s="633" t="s">
        <v>191</v>
      </c>
      <c r="F2103" s="639">
        <v>831.29</v>
      </c>
      <c r="G2103" s="633" t="s">
        <v>9930</v>
      </c>
      <c r="H2103" s="633" t="s">
        <v>130</v>
      </c>
      <c r="I2103" s="633" t="s">
        <v>9929</v>
      </c>
      <c r="J2103" s="657" t="s">
        <v>5990</v>
      </c>
      <c r="K2103" s="657" t="s">
        <v>1531</v>
      </c>
      <c r="L2103" s="657">
        <v>155066527</v>
      </c>
      <c r="M2103" s="656">
        <v>44924</v>
      </c>
      <c r="N2103" s="630">
        <f t="shared" si="102"/>
        <v>12</v>
      </c>
      <c r="O2103" s="630">
        <f t="shared" si="103"/>
        <v>12</v>
      </c>
      <c r="P2103" s="631" t="str">
        <f t="shared" si="104"/>
        <v>Gastos_com_Pessoal</v>
      </c>
    </row>
    <row r="2104" spans="1:16" ht="24" hidden="1" x14ac:dyDescent="0.2">
      <c r="A2104" s="622">
        <f>IF(B2104="","",COUNT('Diário 3º PA'!$A$4:$A$4242)+COUNT('Diário 4º PA'!$A$4:$A$2224)+COUNT('Diário 5º PA'!$A$4:$A$5221)+ROW()-3)</f>
        <v>8355</v>
      </c>
      <c r="B2104" s="656">
        <v>44924</v>
      </c>
      <c r="C2104" s="642">
        <v>44896</v>
      </c>
      <c r="D2104" s="633" t="s">
        <v>104</v>
      </c>
      <c r="E2104" s="633" t="s">
        <v>189</v>
      </c>
      <c r="F2104" s="639">
        <v>2566.81</v>
      </c>
      <c r="G2104" s="633" t="s">
        <v>9931</v>
      </c>
      <c r="H2104" s="633" t="s">
        <v>140</v>
      </c>
      <c r="I2104" s="633" t="s">
        <v>9932</v>
      </c>
      <c r="J2104" s="657" t="s">
        <v>5990</v>
      </c>
      <c r="K2104" s="657" t="s">
        <v>1531</v>
      </c>
      <c r="L2104" s="657">
        <v>155066527</v>
      </c>
      <c r="M2104" s="656">
        <v>44924</v>
      </c>
      <c r="N2104" s="630">
        <f t="shared" si="102"/>
        <v>12</v>
      </c>
      <c r="O2104" s="630">
        <f t="shared" si="103"/>
        <v>12</v>
      </c>
      <c r="P2104" s="631" t="str">
        <f t="shared" si="104"/>
        <v>Gastos_com_Pessoal</v>
      </c>
    </row>
    <row r="2105" spans="1:16" ht="24" hidden="1" x14ac:dyDescent="0.2">
      <c r="A2105" s="622">
        <f>IF(B2105="","",COUNT('Diário 3º PA'!$A$4:$A$4242)+COUNT('Diário 4º PA'!$A$4:$A$2224)+COUNT('Diário 5º PA'!$A$4:$A$5221)+ROW()-3)</f>
        <v>8356</v>
      </c>
      <c r="B2105" s="656">
        <v>44924</v>
      </c>
      <c r="C2105" s="642">
        <v>44896</v>
      </c>
      <c r="D2105" s="633" t="s">
        <v>104</v>
      </c>
      <c r="E2105" s="633" t="s">
        <v>191</v>
      </c>
      <c r="F2105" s="639">
        <v>909.77</v>
      </c>
      <c r="G2105" s="633" t="s">
        <v>9933</v>
      </c>
      <c r="H2105" s="633" t="s">
        <v>140</v>
      </c>
      <c r="I2105" s="633" t="s">
        <v>9932</v>
      </c>
      <c r="J2105" s="657" t="s">
        <v>5990</v>
      </c>
      <c r="K2105" s="657" t="s">
        <v>1531</v>
      </c>
      <c r="L2105" s="657">
        <v>155066527</v>
      </c>
      <c r="M2105" s="656">
        <v>44924</v>
      </c>
      <c r="N2105" s="630">
        <f t="shared" si="102"/>
        <v>12</v>
      </c>
      <c r="O2105" s="630">
        <f t="shared" si="103"/>
        <v>12</v>
      </c>
      <c r="P2105" s="631" t="str">
        <f t="shared" si="104"/>
        <v>Gastos_com_Pessoal</v>
      </c>
    </row>
    <row r="2106" spans="1:16" ht="24" hidden="1" x14ac:dyDescent="0.2">
      <c r="A2106" s="622">
        <f>IF(B2106="","",COUNT('Diário 3º PA'!$A$4:$A$4242)+COUNT('Diário 4º PA'!$A$4:$A$2224)+COUNT('Diário 5º PA'!$A$4:$A$5221)+ROW()-3)</f>
        <v>8357</v>
      </c>
      <c r="B2106" s="656">
        <v>44924</v>
      </c>
      <c r="C2106" s="642">
        <v>44896</v>
      </c>
      <c r="D2106" s="633" t="s">
        <v>104</v>
      </c>
      <c r="E2106" s="633" t="s">
        <v>189</v>
      </c>
      <c r="F2106" s="639">
        <v>2154.61</v>
      </c>
      <c r="G2106" s="633" t="s">
        <v>9934</v>
      </c>
      <c r="H2106" s="633" t="s">
        <v>130</v>
      </c>
      <c r="I2106" s="701" t="s">
        <v>9935</v>
      </c>
      <c r="J2106" s="657" t="s">
        <v>5990</v>
      </c>
      <c r="K2106" s="657" t="s">
        <v>1531</v>
      </c>
      <c r="L2106" s="657">
        <v>155066527</v>
      </c>
      <c r="M2106" s="656">
        <v>44924</v>
      </c>
      <c r="N2106" s="630">
        <f t="shared" si="102"/>
        <v>12</v>
      </c>
      <c r="O2106" s="630">
        <f t="shared" si="103"/>
        <v>12</v>
      </c>
      <c r="P2106" s="631" t="str">
        <f t="shared" si="104"/>
        <v>Gastos_com_Pessoal</v>
      </c>
    </row>
    <row r="2107" spans="1:16" ht="24" hidden="1" x14ac:dyDescent="0.2">
      <c r="A2107" s="622">
        <f>IF(B2107="","",COUNT('Diário 3º PA'!$A$4:$A$4242)+COUNT('Diário 4º PA'!$A$4:$A$2224)+COUNT('Diário 5º PA'!$A$4:$A$5221)+ROW()-3)</f>
        <v>8358</v>
      </c>
      <c r="B2107" s="656">
        <v>44924</v>
      </c>
      <c r="C2107" s="642">
        <v>44896</v>
      </c>
      <c r="D2107" s="633" t="s">
        <v>104</v>
      </c>
      <c r="E2107" s="633" t="s">
        <v>191</v>
      </c>
      <c r="F2107" s="639">
        <v>749.88</v>
      </c>
      <c r="G2107" s="633" t="s">
        <v>9936</v>
      </c>
      <c r="H2107" s="633" t="s">
        <v>130</v>
      </c>
      <c r="I2107" s="701" t="s">
        <v>9935</v>
      </c>
      <c r="J2107" s="657" t="s">
        <v>5990</v>
      </c>
      <c r="K2107" s="657" t="s">
        <v>1531</v>
      </c>
      <c r="L2107" s="657">
        <v>155066527</v>
      </c>
      <c r="M2107" s="656">
        <v>44924</v>
      </c>
      <c r="N2107" s="630">
        <f t="shared" si="102"/>
        <v>12</v>
      </c>
      <c r="O2107" s="630">
        <f t="shared" si="103"/>
        <v>12</v>
      </c>
      <c r="P2107" s="631" t="str">
        <f t="shared" si="104"/>
        <v>Gastos_com_Pessoal</v>
      </c>
    </row>
    <row r="2108" spans="1:16" ht="24" hidden="1" x14ac:dyDescent="0.2">
      <c r="A2108" s="622">
        <f>IF(B2108="","",COUNT('Diário 3º PA'!$A$4:$A$4242)+COUNT('Diário 4º PA'!$A$4:$A$2224)+COUNT('Diário 5º PA'!$A$4:$A$5221)+ROW()-3)</f>
        <v>8359</v>
      </c>
      <c r="B2108" s="656">
        <v>44924</v>
      </c>
      <c r="C2108" s="642">
        <v>44896</v>
      </c>
      <c r="D2108" s="633" t="s">
        <v>104</v>
      </c>
      <c r="E2108" s="633" t="s">
        <v>189</v>
      </c>
      <c r="F2108" s="639">
        <v>2496.12</v>
      </c>
      <c r="G2108" s="633" t="s">
        <v>9937</v>
      </c>
      <c r="H2108" s="633" t="s">
        <v>140</v>
      </c>
      <c r="I2108" s="701" t="s">
        <v>9938</v>
      </c>
      <c r="J2108" s="657" t="s">
        <v>5990</v>
      </c>
      <c r="K2108" s="657" t="s">
        <v>1531</v>
      </c>
      <c r="L2108" s="657">
        <v>155066527</v>
      </c>
      <c r="M2108" s="656">
        <v>44924</v>
      </c>
      <c r="N2108" s="630">
        <f t="shared" si="102"/>
        <v>12</v>
      </c>
      <c r="O2108" s="630">
        <f t="shared" si="103"/>
        <v>12</v>
      </c>
      <c r="P2108" s="631" t="str">
        <f t="shared" si="104"/>
        <v>Gastos_com_Pessoal</v>
      </c>
    </row>
    <row r="2109" spans="1:16" ht="24" hidden="1" x14ac:dyDescent="0.2">
      <c r="A2109" s="622">
        <f>IF(B2109="","",COUNT('Diário 3º PA'!$A$4:$A$4242)+COUNT('Diário 4º PA'!$A$4:$A$2224)+COUNT('Diário 5º PA'!$A$4:$A$5221)+ROW()-3)</f>
        <v>8360</v>
      </c>
      <c r="B2109" s="656">
        <v>44924</v>
      </c>
      <c r="C2109" s="642">
        <v>44896</v>
      </c>
      <c r="D2109" s="633" t="s">
        <v>104</v>
      </c>
      <c r="E2109" s="633" t="s">
        <v>191</v>
      </c>
      <c r="F2109" s="639">
        <v>892.25</v>
      </c>
      <c r="G2109" s="633" t="s">
        <v>9927</v>
      </c>
      <c r="H2109" s="633" t="s">
        <v>140</v>
      </c>
      <c r="I2109" s="701" t="s">
        <v>9938</v>
      </c>
      <c r="J2109" s="657" t="s">
        <v>5990</v>
      </c>
      <c r="K2109" s="657" t="s">
        <v>1531</v>
      </c>
      <c r="L2109" s="657">
        <v>155066527</v>
      </c>
      <c r="M2109" s="656">
        <v>44924</v>
      </c>
      <c r="N2109" s="630">
        <f t="shared" si="102"/>
        <v>12</v>
      </c>
      <c r="O2109" s="630">
        <f t="shared" si="103"/>
        <v>12</v>
      </c>
      <c r="P2109" s="631" t="str">
        <f t="shared" si="104"/>
        <v>Gastos_com_Pessoal</v>
      </c>
    </row>
    <row r="2110" spans="1:16" ht="24" hidden="1" x14ac:dyDescent="0.2">
      <c r="A2110" s="622">
        <f>IF(B2110="","",COUNT('Diário 3º PA'!$A$4:$A$4242)+COUNT('Diário 4º PA'!$A$4:$A$2224)+COUNT('Diário 5º PA'!$A$4:$A$5221)+ROW()-3)</f>
        <v>8361</v>
      </c>
      <c r="B2110" s="656">
        <v>44924</v>
      </c>
      <c r="C2110" s="642">
        <v>44896</v>
      </c>
      <c r="D2110" s="633" t="s">
        <v>104</v>
      </c>
      <c r="E2110" s="633" t="s">
        <v>189</v>
      </c>
      <c r="F2110" s="639">
        <v>2569.69</v>
      </c>
      <c r="G2110" s="633" t="s">
        <v>9939</v>
      </c>
      <c r="H2110" s="633" t="s">
        <v>129</v>
      </c>
      <c r="I2110" s="701" t="s">
        <v>9940</v>
      </c>
      <c r="J2110" s="657" t="s">
        <v>5990</v>
      </c>
      <c r="K2110" s="657" t="s">
        <v>1531</v>
      </c>
      <c r="L2110" s="657">
        <v>155066527</v>
      </c>
      <c r="M2110" s="656">
        <v>44924</v>
      </c>
      <c r="N2110" s="630">
        <f t="shared" si="102"/>
        <v>12</v>
      </c>
      <c r="O2110" s="630">
        <f t="shared" si="103"/>
        <v>12</v>
      </c>
      <c r="P2110" s="631" t="str">
        <f t="shared" si="104"/>
        <v>Gastos_com_Pessoal</v>
      </c>
    </row>
    <row r="2111" spans="1:16" ht="24" hidden="1" x14ac:dyDescent="0.2">
      <c r="A2111" s="622">
        <f>IF(B2111="","",COUNT('Diário 3º PA'!$A$4:$A$4242)+COUNT('Diário 4º PA'!$A$4:$A$2224)+COUNT('Diário 5º PA'!$A$4:$A$5221)+ROW()-3)</f>
        <v>8362</v>
      </c>
      <c r="B2111" s="656">
        <v>44924</v>
      </c>
      <c r="C2111" s="642">
        <v>44896</v>
      </c>
      <c r="D2111" s="633" t="s">
        <v>104</v>
      </c>
      <c r="E2111" s="633" t="s">
        <v>191</v>
      </c>
      <c r="F2111" s="639">
        <v>887.3</v>
      </c>
      <c r="G2111" s="633" t="s">
        <v>9941</v>
      </c>
      <c r="H2111" s="633" t="s">
        <v>129</v>
      </c>
      <c r="I2111" s="701" t="s">
        <v>9940</v>
      </c>
      <c r="J2111" s="657" t="s">
        <v>5990</v>
      </c>
      <c r="K2111" s="657" t="s">
        <v>1531</v>
      </c>
      <c r="L2111" s="657">
        <v>155066527</v>
      </c>
      <c r="M2111" s="656">
        <v>44924</v>
      </c>
      <c r="N2111" s="630">
        <f t="shared" si="102"/>
        <v>12</v>
      </c>
      <c r="O2111" s="630">
        <f t="shared" si="103"/>
        <v>12</v>
      </c>
      <c r="P2111" s="631" t="str">
        <f t="shared" si="104"/>
        <v>Gastos_com_Pessoal</v>
      </c>
    </row>
    <row r="2112" spans="1:16" ht="24" hidden="1" x14ac:dyDescent="0.2">
      <c r="A2112" s="622">
        <f>IF(B2112="","",COUNT('Diário 3º PA'!$A$4:$A$4242)+COUNT('Diário 4º PA'!$A$4:$A$2224)+COUNT('Diário 5º PA'!$A$4:$A$5221)+ROW()-3)</f>
        <v>8363</v>
      </c>
      <c r="B2112" s="656">
        <v>44924</v>
      </c>
      <c r="C2112" s="642">
        <v>44896</v>
      </c>
      <c r="D2112" s="633" t="s">
        <v>104</v>
      </c>
      <c r="E2112" s="633" t="s">
        <v>189</v>
      </c>
      <c r="F2112" s="639">
        <v>2372.9699999999998</v>
      </c>
      <c r="G2112" s="633" t="s">
        <v>9942</v>
      </c>
      <c r="H2112" s="633" t="s">
        <v>140</v>
      </c>
      <c r="I2112" s="701" t="s">
        <v>1880</v>
      </c>
      <c r="J2112" s="657" t="s">
        <v>5990</v>
      </c>
      <c r="K2112" s="657" t="s">
        <v>1531</v>
      </c>
      <c r="L2112" s="657">
        <v>155066527</v>
      </c>
      <c r="M2112" s="656">
        <v>44924</v>
      </c>
      <c r="N2112" s="630">
        <f t="shared" si="102"/>
        <v>12</v>
      </c>
      <c r="O2112" s="630">
        <f t="shared" si="103"/>
        <v>12</v>
      </c>
      <c r="P2112" s="631" t="str">
        <f t="shared" si="104"/>
        <v>Gastos_com_Pessoal</v>
      </c>
    </row>
    <row r="2113" spans="1:16" ht="24" hidden="1" x14ac:dyDescent="0.2">
      <c r="A2113" s="622">
        <f>IF(B2113="","",COUNT('Diário 3º PA'!$A$4:$A$4242)+COUNT('Diário 4º PA'!$A$4:$A$2224)+COUNT('Diário 5º PA'!$A$4:$A$5221)+ROW()-3)</f>
        <v>8364</v>
      </c>
      <c r="B2113" s="656">
        <v>44924</v>
      </c>
      <c r="C2113" s="642">
        <v>44896</v>
      </c>
      <c r="D2113" s="633" t="s">
        <v>104</v>
      </c>
      <c r="E2113" s="633" t="s">
        <v>191</v>
      </c>
      <c r="F2113" s="639">
        <v>840.86</v>
      </c>
      <c r="G2113" s="633" t="s">
        <v>9943</v>
      </c>
      <c r="H2113" s="633" t="s">
        <v>140</v>
      </c>
      <c r="I2113" s="701" t="s">
        <v>1880</v>
      </c>
      <c r="J2113" s="657" t="s">
        <v>5990</v>
      </c>
      <c r="K2113" s="657" t="s">
        <v>1531</v>
      </c>
      <c r="L2113" s="657">
        <v>155066527</v>
      </c>
      <c r="M2113" s="656">
        <v>44924</v>
      </c>
      <c r="N2113" s="630">
        <f t="shared" si="102"/>
        <v>12</v>
      </c>
      <c r="O2113" s="630">
        <f t="shared" si="103"/>
        <v>12</v>
      </c>
      <c r="P2113" s="631" t="str">
        <f t="shared" si="104"/>
        <v>Gastos_com_Pessoal</v>
      </c>
    </row>
    <row r="2114" spans="1:16" ht="25.5" hidden="1" x14ac:dyDescent="0.2">
      <c r="A2114" s="622">
        <f>IF(B2114="","",COUNT('Diário 3º PA'!$A$4:$A$4242)+COUNT('Diário 4º PA'!$A$4:$A$2224)+COUNT('Diário 5º PA'!$A$4:$A$5221)+ROW()-3)</f>
        <v>8365</v>
      </c>
      <c r="B2114" s="656">
        <v>44924</v>
      </c>
      <c r="C2114" s="642">
        <v>44896</v>
      </c>
      <c r="D2114" s="633" t="s">
        <v>104</v>
      </c>
      <c r="E2114" s="633" t="s">
        <v>189</v>
      </c>
      <c r="F2114" s="639">
        <v>1620.52</v>
      </c>
      <c r="G2114" s="633" t="s">
        <v>9944</v>
      </c>
      <c r="H2114" s="633" t="s">
        <v>133</v>
      </c>
      <c r="I2114" s="701" t="s">
        <v>9945</v>
      </c>
      <c r="J2114" s="657" t="s">
        <v>5990</v>
      </c>
      <c r="K2114" s="657" t="s">
        <v>1531</v>
      </c>
      <c r="L2114" s="657">
        <v>155066527</v>
      </c>
      <c r="M2114" s="656">
        <v>44924</v>
      </c>
      <c r="N2114" s="630">
        <f t="shared" si="102"/>
        <v>12</v>
      </c>
      <c r="O2114" s="630">
        <f t="shared" si="103"/>
        <v>12</v>
      </c>
      <c r="P2114" s="631" t="str">
        <f t="shared" si="104"/>
        <v>Gastos_com_Pessoal</v>
      </c>
    </row>
    <row r="2115" spans="1:16" ht="25.5" hidden="1" x14ac:dyDescent="0.2">
      <c r="A2115" s="622">
        <f>IF(B2115="","",COUNT('Diário 3º PA'!$A$4:$A$4242)+COUNT('Diário 4º PA'!$A$4:$A$2224)+COUNT('Diário 5º PA'!$A$4:$A$5221)+ROW()-3)</f>
        <v>8366</v>
      </c>
      <c r="B2115" s="656">
        <v>44924</v>
      </c>
      <c r="C2115" s="642">
        <v>44896</v>
      </c>
      <c r="D2115" s="633" t="s">
        <v>104</v>
      </c>
      <c r="E2115" s="633" t="s">
        <v>191</v>
      </c>
      <c r="F2115" s="639">
        <v>547.28</v>
      </c>
      <c r="G2115" s="633" t="s">
        <v>9946</v>
      </c>
      <c r="H2115" s="633" t="s">
        <v>133</v>
      </c>
      <c r="I2115" s="701" t="s">
        <v>9945</v>
      </c>
      <c r="J2115" s="657" t="s">
        <v>5990</v>
      </c>
      <c r="K2115" s="657" t="s">
        <v>1531</v>
      </c>
      <c r="L2115" s="657">
        <v>155066527</v>
      </c>
      <c r="M2115" s="656">
        <v>44924</v>
      </c>
      <c r="N2115" s="630">
        <f t="shared" si="102"/>
        <v>12</v>
      </c>
      <c r="O2115" s="630">
        <f t="shared" si="103"/>
        <v>12</v>
      </c>
      <c r="P2115" s="631" t="str">
        <f t="shared" si="104"/>
        <v>Gastos_com_Pessoal</v>
      </c>
    </row>
    <row r="2116" spans="1:16" ht="24" hidden="1" x14ac:dyDescent="0.2">
      <c r="A2116" s="622">
        <f>IF(B2116="","",COUNT('Diário 3º PA'!$A$4:$A$4242)+COUNT('Diário 4º PA'!$A$4:$A$2224)+COUNT('Diário 5º PA'!$A$4:$A$5221)+ROW()-3)</f>
        <v>8367</v>
      </c>
      <c r="B2116" s="656">
        <v>44924</v>
      </c>
      <c r="C2116" s="642">
        <v>44896</v>
      </c>
      <c r="D2116" s="633" t="s">
        <v>104</v>
      </c>
      <c r="E2116" s="633" t="s">
        <v>189</v>
      </c>
      <c r="F2116" s="639">
        <v>1620.52</v>
      </c>
      <c r="G2116" s="633" t="s">
        <v>9947</v>
      </c>
      <c r="H2116" s="633" t="s">
        <v>137</v>
      </c>
      <c r="I2116" s="701" t="s">
        <v>787</v>
      </c>
      <c r="J2116" s="657" t="s">
        <v>5990</v>
      </c>
      <c r="K2116" s="657" t="s">
        <v>1531</v>
      </c>
      <c r="L2116" s="657">
        <v>155066527</v>
      </c>
      <c r="M2116" s="656">
        <v>44924</v>
      </c>
      <c r="N2116" s="630">
        <f t="shared" si="102"/>
        <v>12</v>
      </c>
      <c r="O2116" s="630">
        <f t="shared" si="103"/>
        <v>12</v>
      </c>
      <c r="P2116" s="631" t="str">
        <f t="shared" si="104"/>
        <v>Gastos_com_Pessoal</v>
      </c>
    </row>
    <row r="2117" spans="1:16" ht="24" hidden="1" x14ac:dyDescent="0.2">
      <c r="A2117" s="622">
        <f>IF(B2117="","",COUNT('Diário 3º PA'!$A$4:$A$4242)+COUNT('Diário 4º PA'!$A$4:$A$2224)+COUNT('Diário 5º PA'!$A$4:$A$5221)+ROW()-3)</f>
        <v>8368</v>
      </c>
      <c r="B2117" s="656">
        <v>44924</v>
      </c>
      <c r="C2117" s="642">
        <v>44896</v>
      </c>
      <c r="D2117" s="633" t="s">
        <v>104</v>
      </c>
      <c r="E2117" s="633" t="s">
        <v>191</v>
      </c>
      <c r="F2117" s="639">
        <v>547.28</v>
      </c>
      <c r="G2117" s="633" t="s">
        <v>9948</v>
      </c>
      <c r="H2117" s="633" t="s">
        <v>137</v>
      </c>
      <c r="I2117" s="701" t="s">
        <v>787</v>
      </c>
      <c r="J2117" s="657" t="s">
        <v>5990</v>
      </c>
      <c r="K2117" s="657" t="s">
        <v>1531</v>
      </c>
      <c r="L2117" s="657">
        <v>155066527</v>
      </c>
      <c r="M2117" s="656">
        <v>44924</v>
      </c>
      <c r="N2117" s="630">
        <f t="shared" si="102"/>
        <v>12</v>
      </c>
      <c r="O2117" s="630">
        <f t="shared" si="103"/>
        <v>12</v>
      </c>
      <c r="P2117" s="631" t="str">
        <f t="shared" si="104"/>
        <v>Gastos_com_Pessoal</v>
      </c>
    </row>
    <row r="2118" spans="1:16" ht="25.5" hidden="1" x14ac:dyDescent="0.2">
      <c r="A2118" s="622">
        <f>IF(B2118="","",COUNT('Diário 3º PA'!$A$4:$A$4242)+COUNT('Diário 4º PA'!$A$4:$A$2224)+COUNT('Diário 5º PA'!$A$4:$A$5221)+ROW()-3)</f>
        <v>8369</v>
      </c>
      <c r="B2118" s="656">
        <v>44924</v>
      </c>
      <c r="C2118" s="642">
        <v>44896</v>
      </c>
      <c r="D2118" s="633" t="s">
        <v>104</v>
      </c>
      <c r="E2118" s="633" t="s">
        <v>189</v>
      </c>
      <c r="F2118" s="639">
        <v>1709.51</v>
      </c>
      <c r="G2118" s="633" t="s">
        <v>9949</v>
      </c>
      <c r="H2118" s="633" t="s">
        <v>128</v>
      </c>
      <c r="I2118" s="701" t="s">
        <v>9950</v>
      </c>
      <c r="J2118" s="657" t="s">
        <v>5990</v>
      </c>
      <c r="K2118" s="657" t="s">
        <v>1531</v>
      </c>
      <c r="L2118" s="657">
        <v>155066527</v>
      </c>
      <c r="M2118" s="656">
        <v>44924</v>
      </c>
      <c r="N2118" s="630">
        <f t="shared" si="102"/>
        <v>12</v>
      </c>
      <c r="O2118" s="630">
        <f t="shared" si="103"/>
        <v>12</v>
      </c>
      <c r="P2118" s="631" t="str">
        <f t="shared" si="104"/>
        <v>Gastos_com_Pessoal</v>
      </c>
    </row>
    <row r="2119" spans="1:16" ht="25.5" hidden="1" x14ac:dyDescent="0.2">
      <c r="A2119" s="622">
        <f>IF(B2119="","",COUNT('Diário 3º PA'!$A$4:$A$4242)+COUNT('Diário 4º PA'!$A$4:$A$2224)+COUNT('Diário 5º PA'!$A$4:$A$5221)+ROW()-3)</f>
        <v>8370</v>
      </c>
      <c r="B2119" s="656">
        <v>44924</v>
      </c>
      <c r="C2119" s="642">
        <v>44896</v>
      </c>
      <c r="D2119" s="633" t="s">
        <v>104</v>
      </c>
      <c r="E2119" s="633" t="s">
        <v>191</v>
      </c>
      <c r="F2119" s="639">
        <v>575.03</v>
      </c>
      <c r="G2119" s="633" t="s">
        <v>9951</v>
      </c>
      <c r="H2119" s="633" t="s">
        <v>128</v>
      </c>
      <c r="I2119" s="701" t="s">
        <v>9950</v>
      </c>
      <c r="J2119" s="657" t="s">
        <v>5990</v>
      </c>
      <c r="K2119" s="657" t="s">
        <v>1531</v>
      </c>
      <c r="L2119" s="657">
        <v>155066527</v>
      </c>
      <c r="M2119" s="656">
        <v>44924</v>
      </c>
      <c r="N2119" s="630">
        <f t="shared" si="102"/>
        <v>12</v>
      </c>
      <c r="O2119" s="630">
        <f t="shared" si="103"/>
        <v>12</v>
      </c>
      <c r="P2119" s="631" t="str">
        <f t="shared" si="104"/>
        <v>Gastos_com_Pessoal</v>
      </c>
    </row>
    <row r="2120" spans="1:16" ht="24" hidden="1" x14ac:dyDescent="0.2">
      <c r="A2120" s="622">
        <f>IF(B2120="","",COUNT('Diário 3º PA'!$A$4:$A$4242)+COUNT('Diário 4º PA'!$A$4:$A$2224)+COUNT('Diário 5º PA'!$A$4:$A$5221)+ROW()-3)</f>
        <v>8371</v>
      </c>
      <c r="B2120" s="656">
        <v>44924</v>
      </c>
      <c r="C2120" s="642">
        <v>44896</v>
      </c>
      <c r="D2120" s="633" t="s">
        <v>104</v>
      </c>
      <c r="E2120" s="633" t="s">
        <v>187</v>
      </c>
      <c r="F2120" s="639">
        <v>238.63</v>
      </c>
      <c r="G2120" s="633" t="s">
        <v>1019</v>
      </c>
      <c r="H2120" s="701" t="s">
        <v>137</v>
      </c>
      <c r="I2120" s="701" t="s">
        <v>9952</v>
      </c>
      <c r="J2120" s="657" t="s">
        <v>5990</v>
      </c>
      <c r="K2120" s="657" t="s">
        <v>1531</v>
      </c>
      <c r="L2120" s="657">
        <v>155066527</v>
      </c>
      <c r="M2120" s="656">
        <v>44924</v>
      </c>
      <c r="N2120" s="630">
        <f t="shared" si="102"/>
        <v>12</v>
      </c>
      <c r="O2120" s="630">
        <f t="shared" si="103"/>
        <v>12</v>
      </c>
      <c r="P2120" s="631" t="str">
        <f t="shared" si="104"/>
        <v>Gastos_com_Pessoal</v>
      </c>
    </row>
    <row r="2121" spans="1:16" ht="24" hidden="1" x14ac:dyDescent="0.2">
      <c r="A2121" s="622">
        <f>IF(B2121="","",COUNT('Diário 3º PA'!$A$4:$A$4242)+COUNT('Diário 4º PA'!$A$4:$A$2224)+COUNT('Diário 5º PA'!$A$4:$A$5221)+ROW()-3)</f>
        <v>8372</v>
      </c>
      <c r="B2121" s="656">
        <v>44924</v>
      </c>
      <c r="C2121" s="642">
        <v>44896</v>
      </c>
      <c r="D2121" s="633" t="s">
        <v>104</v>
      </c>
      <c r="E2121" s="633" t="s">
        <v>189</v>
      </c>
      <c r="F2121" s="639">
        <v>2624.93</v>
      </c>
      <c r="G2121" s="633" t="s">
        <v>915</v>
      </c>
      <c r="H2121" s="701" t="s">
        <v>137</v>
      </c>
      <c r="I2121" s="701" t="s">
        <v>9952</v>
      </c>
      <c r="J2121" s="657" t="s">
        <v>5990</v>
      </c>
      <c r="K2121" s="657" t="s">
        <v>1531</v>
      </c>
      <c r="L2121" s="657">
        <v>155066527</v>
      </c>
      <c r="M2121" s="656">
        <v>44924</v>
      </c>
      <c r="N2121" s="630">
        <f t="shared" si="102"/>
        <v>12</v>
      </c>
      <c r="O2121" s="630">
        <f t="shared" si="103"/>
        <v>12</v>
      </c>
      <c r="P2121" s="631" t="str">
        <f t="shared" si="104"/>
        <v>Gastos_com_Pessoal</v>
      </c>
    </row>
    <row r="2122" spans="1:16" ht="24" hidden="1" x14ac:dyDescent="0.2">
      <c r="A2122" s="622">
        <f>IF(B2122="","",COUNT('Diário 3º PA'!$A$4:$A$4242)+COUNT('Diário 4º PA'!$A$4:$A$2224)+COUNT('Diário 5º PA'!$A$4:$A$5221)+ROW()-3)</f>
        <v>8373</v>
      </c>
      <c r="B2122" s="656">
        <v>44924</v>
      </c>
      <c r="C2122" s="642">
        <v>44896</v>
      </c>
      <c r="D2122" s="633" t="s">
        <v>104</v>
      </c>
      <c r="E2122" s="633" t="s">
        <v>191</v>
      </c>
      <c r="F2122" s="639">
        <v>874.97</v>
      </c>
      <c r="G2122" s="633" t="s">
        <v>918</v>
      </c>
      <c r="H2122" s="701" t="s">
        <v>137</v>
      </c>
      <c r="I2122" s="701" t="s">
        <v>9952</v>
      </c>
      <c r="J2122" s="657" t="s">
        <v>5990</v>
      </c>
      <c r="K2122" s="657" t="s">
        <v>1531</v>
      </c>
      <c r="L2122" s="657">
        <v>155066527</v>
      </c>
      <c r="M2122" s="656">
        <v>44924</v>
      </c>
      <c r="N2122" s="630">
        <f t="shared" si="102"/>
        <v>12</v>
      </c>
      <c r="O2122" s="630">
        <f t="shared" si="103"/>
        <v>12</v>
      </c>
      <c r="P2122" s="631" t="str">
        <f t="shared" si="104"/>
        <v>Gastos_com_Pessoal</v>
      </c>
    </row>
    <row r="2123" spans="1:16" ht="36" hidden="1" x14ac:dyDescent="0.2">
      <c r="A2123" s="622">
        <f>IF(B2123="","",COUNT('Diário 3º PA'!$A$4:$A$4242)+COUNT('Diário 4º PA'!$A$4:$A$2224)+COUNT('Diário 5º PA'!$A$4:$A$5221)+ROW()-3)</f>
        <v>8374</v>
      </c>
      <c r="B2123" s="656">
        <v>44924</v>
      </c>
      <c r="C2123" s="642">
        <v>44896</v>
      </c>
      <c r="D2123" s="633" t="s">
        <v>104</v>
      </c>
      <c r="E2123" s="633" t="s">
        <v>193</v>
      </c>
      <c r="F2123" s="639">
        <v>4572.57</v>
      </c>
      <c r="G2123" s="633" t="s">
        <v>919</v>
      </c>
      <c r="H2123" s="701" t="s">
        <v>137</v>
      </c>
      <c r="I2123" s="701" t="s">
        <v>9952</v>
      </c>
      <c r="J2123" s="657" t="s">
        <v>5990</v>
      </c>
      <c r="K2123" s="657" t="s">
        <v>1531</v>
      </c>
      <c r="L2123" s="657">
        <v>155066527</v>
      </c>
      <c r="M2123" s="656">
        <v>44924</v>
      </c>
      <c r="N2123" s="630">
        <f t="shared" si="102"/>
        <v>12</v>
      </c>
      <c r="O2123" s="630">
        <f t="shared" si="103"/>
        <v>12</v>
      </c>
      <c r="P2123" s="631" t="str">
        <f t="shared" si="104"/>
        <v>Gastos_com_Pessoal</v>
      </c>
    </row>
    <row r="2124" spans="1:16" ht="25.5" hidden="1" x14ac:dyDescent="0.2">
      <c r="A2124" s="622">
        <f>IF(B2124="","",COUNT('Diário 3º PA'!$A$4:$A$4242)+COUNT('Diário 4º PA'!$A$4:$A$2224)+COUNT('Diário 5º PA'!$A$4:$A$5221)+ROW()-3)</f>
        <v>8375</v>
      </c>
      <c r="B2124" s="656">
        <v>44924</v>
      </c>
      <c r="C2124" s="642">
        <v>44896</v>
      </c>
      <c r="D2124" s="633" t="s">
        <v>104</v>
      </c>
      <c r="E2124" s="633" t="s">
        <v>189</v>
      </c>
      <c r="F2124" s="639">
        <v>954.52</v>
      </c>
      <c r="G2124" s="633" t="s">
        <v>915</v>
      </c>
      <c r="H2124" s="701" t="s">
        <v>131</v>
      </c>
      <c r="I2124" s="701" t="s">
        <v>9953</v>
      </c>
      <c r="J2124" s="657" t="s">
        <v>5990</v>
      </c>
      <c r="K2124" s="657" t="s">
        <v>1531</v>
      </c>
      <c r="L2124" s="657">
        <v>155066527</v>
      </c>
      <c r="M2124" s="656">
        <v>44924</v>
      </c>
      <c r="N2124" s="630">
        <f t="shared" si="102"/>
        <v>12</v>
      </c>
      <c r="O2124" s="630">
        <f t="shared" si="103"/>
        <v>12</v>
      </c>
      <c r="P2124" s="631" t="str">
        <f t="shared" si="104"/>
        <v>Gastos_com_Pessoal</v>
      </c>
    </row>
    <row r="2125" spans="1:16" ht="25.5" hidden="1" x14ac:dyDescent="0.2">
      <c r="A2125" s="622">
        <f>IF(B2125="","",COUNT('Diário 3º PA'!$A$4:$A$4242)+COUNT('Diário 4º PA'!$A$4:$A$2224)+COUNT('Diário 5º PA'!$A$4:$A$5221)+ROW()-3)</f>
        <v>8376</v>
      </c>
      <c r="B2125" s="656">
        <v>44924</v>
      </c>
      <c r="C2125" s="642">
        <v>44896</v>
      </c>
      <c r="D2125" s="633" t="s">
        <v>104</v>
      </c>
      <c r="E2125" s="633" t="s">
        <v>191</v>
      </c>
      <c r="F2125" s="639">
        <v>318.17</v>
      </c>
      <c r="G2125" s="633" t="s">
        <v>918</v>
      </c>
      <c r="H2125" s="701" t="s">
        <v>131</v>
      </c>
      <c r="I2125" s="701" t="s">
        <v>9953</v>
      </c>
      <c r="J2125" s="657" t="s">
        <v>5990</v>
      </c>
      <c r="K2125" s="657" t="s">
        <v>1531</v>
      </c>
      <c r="L2125" s="657">
        <v>155066527</v>
      </c>
      <c r="M2125" s="656">
        <v>44924</v>
      </c>
      <c r="N2125" s="630">
        <f t="shared" si="102"/>
        <v>12</v>
      </c>
      <c r="O2125" s="630">
        <f t="shared" si="103"/>
        <v>12</v>
      </c>
      <c r="P2125" s="631" t="str">
        <f t="shared" si="104"/>
        <v>Gastos_com_Pessoal</v>
      </c>
    </row>
    <row r="2126" spans="1:16" ht="36" hidden="1" x14ac:dyDescent="0.2">
      <c r="A2126" s="622">
        <f>IF(B2126="","",COUNT('Diário 3º PA'!$A$4:$A$4242)+COUNT('Diário 4º PA'!$A$4:$A$2224)+COUNT('Diário 5º PA'!$A$4:$A$5221)+ROW()-3)</f>
        <v>8377</v>
      </c>
      <c r="B2126" s="656">
        <v>44924</v>
      </c>
      <c r="C2126" s="642">
        <v>44896</v>
      </c>
      <c r="D2126" s="633" t="s">
        <v>104</v>
      </c>
      <c r="E2126" s="633" t="s">
        <v>193</v>
      </c>
      <c r="F2126" s="639">
        <v>1949.65</v>
      </c>
      <c r="G2126" s="633" t="s">
        <v>919</v>
      </c>
      <c r="H2126" s="701" t="s">
        <v>131</v>
      </c>
      <c r="I2126" s="701" t="s">
        <v>9953</v>
      </c>
      <c r="J2126" s="657" t="s">
        <v>5990</v>
      </c>
      <c r="K2126" s="657" t="s">
        <v>1531</v>
      </c>
      <c r="L2126" s="657">
        <v>155066527</v>
      </c>
      <c r="M2126" s="656">
        <v>44924</v>
      </c>
      <c r="N2126" s="630">
        <f t="shared" si="102"/>
        <v>12</v>
      </c>
      <c r="O2126" s="630">
        <f t="shared" si="103"/>
        <v>12</v>
      </c>
      <c r="P2126" s="631" t="str">
        <f t="shared" si="104"/>
        <v>Gastos_com_Pessoal</v>
      </c>
    </row>
    <row r="2127" spans="1:16" ht="24" hidden="1" x14ac:dyDescent="0.2">
      <c r="A2127" s="622">
        <f>IF(B2127="","",COUNT('Diário 3º PA'!$A$4:$A$4242)+COUNT('Diário 4º PA'!$A$4:$A$2224)+COUNT('Diário 5º PA'!$A$4:$A$5221)+ROW()-3)</f>
        <v>8378</v>
      </c>
      <c r="B2127" s="656">
        <v>44924</v>
      </c>
      <c r="C2127" s="642">
        <v>44896</v>
      </c>
      <c r="D2127" s="633" t="s">
        <v>115</v>
      </c>
      <c r="E2127" s="633" t="s">
        <v>342</v>
      </c>
      <c r="F2127" s="669">
        <v>120</v>
      </c>
      <c r="G2127" s="633" t="s">
        <v>9954</v>
      </c>
      <c r="H2127" s="633" t="s">
        <v>131</v>
      </c>
      <c r="I2127" s="701" t="s">
        <v>9955</v>
      </c>
      <c r="J2127" s="657" t="s">
        <v>5990</v>
      </c>
      <c r="K2127" s="657" t="s">
        <v>1531</v>
      </c>
      <c r="L2127" s="657">
        <v>155066527</v>
      </c>
      <c r="M2127" s="656">
        <v>44924</v>
      </c>
      <c r="N2127" s="630">
        <f t="shared" si="102"/>
        <v>12</v>
      </c>
      <c r="O2127" s="630">
        <f t="shared" si="103"/>
        <v>12</v>
      </c>
      <c r="P2127" s="631" t="str">
        <f t="shared" si="104"/>
        <v>Gastos_Gerais</v>
      </c>
    </row>
    <row r="2128" spans="1:16" ht="36" hidden="1" x14ac:dyDescent="0.2">
      <c r="A2128" s="622">
        <f>IF(B2128="","",COUNT('Diário 3º PA'!$A$4:$A$4242)+COUNT('Diário 4º PA'!$A$4:$A$2224)+COUNT('Diário 5º PA'!$A$4:$A$5221)+ROW()-3)</f>
        <v>8379</v>
      </c>
      <c r="B2128" s="656">
        <v>44924</v>
      </c>
      <c r="C2128" s="642">
        <v>44896</v>
      </c>
      <c r="D2128" s="633" t="s">
        <v>115</v>
      </c>
      <c r="E2128" s="633" t="s">
        <v>342</v>
      </c>
      <c r="F2128" s="639">
        <v>60</v>
      </c>
      <c r="G2128" s="633" t="s">
        <v>9956</v>
      </c>
      <c r="H2128" s="633" t="s">
        <v>136</v>
      </c>
      <c r="I2128" s="627" t="s">
        <v>9884</v>
      </c>
      <c r="J2128" s="657" t="s">
        <v>5990</v>
      </c>
      <c r="K2128" s="657" t="s">
        <v>1531</v>
      </c>
      <c r="L2128" s="657">
        <v>155066527</v>
      </c>
      <c r="M2128" s="656">
        <v>44924</v>
      </c>
      <c r="N2128" s="630">
        <f t="shared" si="102"/>
        <v>12</v>
      </c>
      <c r="O2128" s="630">
        <f t="shared" si="103"/>
        <v>12</v>
      </c>
      <c r="P2128" s="631" t="str">
        <f t="shared" si="104"/>
        <v>Gastos_Gerais</v>
      </c>
    </row>
    <row r="2129" spans="1:16" ht="36" hidden="1" x14ac:dyDescent="0.2">
      <c r="A2129" s="622">
        <f>IF(B2129="","",COUNT('Diário 3º PA'!$A$4:$A$4242)+COUNT('Diário 4º PA'!$A$4:$A$2224)+COUNT('Diário 5º PA'!$A$4:$A$5221)+ROW()-3)</f>
        <v>8380</v>
      </c>
      <c r="B2129" s="656">
        <v>44924</v>
      </c>
      <c r="C2129" s="642">
        <v>44896</v>
      </c>
      <c r="D2129" s="633" t="s">
        <v>115</v>
      </c>
      <c r="E2129" s="633" t="s">
        <v>342</v>
      </c>
      <c r="F2129" s="639">
        <v>60</v>
      </c>
      <c r="G2129" s="633" t="s">
        <v>9957</v>
      </c>
      <c r="H2129" s="633" t="s">
        <v>136</v>
      </c>
      <c r="I2129" s="701" t="s">
        <v>8640</v>
      </c>
      <c r="J2129" s="657" t="s">
        <v>5990</v>
      </c>
      <c r="K2129" s="657" t="s">
        <v>1531</v>
      </c>
      <c r="L2129" s="657">
        <v>155066527</v>
      </c>
      <c r="M2129" s="656">
        <v>44924</v>
      </c>
      <c r="N2129" s="630">
        <f t="shared" si="102"/>
        <v>12</v>
      </c>
      <c r="O2129" s="630">
        <f t="shared" si="103"/>
        <v>12</v>
      </c>
      <c r="P2129" s="631" t="str">
        <f t="shared" si="104"/>
        <v>Gastos_Gerais</v>
      </c>
    </row>
    <row r="2130" spans="1:16" ht="24" hidden="1" x14ac:dyDescent="0.2">
      <c r="A2130" s="622">
        <f>IF(B2130="","",COUNT('Diário 3º PA'!$A$4:$A$4242)+COUNT('Diário 4º PA'!$A$4:$A$2224)+COUNT('Diário 5º PA'!$A$4:$A$5221)+ROW()-3)</f>
        <v>8381</v>
      </c>
      <c r="B2130" s="656">
        <v>44924</v>
      </c>
      <c r="C2130" s="642">
        <v>44896</v>
      </c>
      <c r="D2130" s="633" t="s">
        <v>115</v>
      </c>
      <c r="E2130" s="633" t="s">
        <v>342</v>
      </c>
      <c r="F2130" s="639">
        <v>120</v>
      </c>
      <c r="G2130" s="633" t="s">
        <v>9958</v>
      </c>
      <c r="H2130" s="633" t="s">
        <v>131</v>
      </c>
      <c r="I2130" s="701" t="s">
        <v>9959</v>
      </c>
      <c r="J2130" s="657" t="s">
        <v>5990</v>
      </c>
      <c r="K2130" s="657" t="s">
        <v>1531</v>
      </c>
      <c r="L2130" s="657">
        <v>155066527</v>
      </c>
      <c r="M2130" s="656">
        <v>44924</v>
      </c>
      <c r="N2130" s="630">
        <f t="shared" si="102"/>
        <v>12</v>
      </c>
      <c r="O2130" s="630">
        <f t="shared" si="103"/>
        <v>12</v>
      </c>
      <c r="P2130" s="631" t="str">
        <f t="shared" si="104"/>
        <v>Gastos_Gerais</v>
      </c>
    </row>
    <row r="2131" spans="1:16" ht="25.5" hidden="1" x14ac:dyDescent="0.2">
      <c r="A2131" s="622">
        <f>IF(B2131="","",COUNT('Diário 3º PA'!$A$4:$A$4242)+COUNT('Diário 4º PA'!$A$4:$A$2224)+COUNT('Diário 5º PA'!$A$4:$A$5221)+ROW()-3)</f>
        <v>8382</v>
      </c>
      <c r="B2131" s="656">
        <v>44924</v>
      </c>
      <c r="C2131" s="642">
        <v>44896</v>
      </c>
      <c r="D2131" s="633" t="s">
        <v>115</v>
      </c>
      <c r="E2131" s="633" t="s">
        <v>342</v>
      </c>
      <c r="F2131" s="639">
        <v>75</v>
      </c>
      <c r="G2131" s="633" t="s">
        <v>9960</v>
      </c>
      <c r="H2131" s="633" t="s">
        <v>131</v>
      </c>
      <c r="I2131" s="701" t="s">
        <v>9575</v>
      </c>
      <c r="J2131" s="657" t="s">
        <v>5990</v>
      </c>
      <c r="K2131" s="657" t="s">
        <v>1531</v>
      </c>
      <c r="L2131" s="657">
        <v>155066527</v>
      </c>
      <c r="M2131" s="656">
        <v>44924</v>
      </c>
      <c r="N2131" s="630">
        <f t="shared" si="102"/>
        <v>12</v>
      </c>
      <c r="O2131" s="630">
        <f t="shared" si="103"/>
        <v>12</v>
      </c>
      <c r="P2131" s="631" t="str">
        <f t="shared" si="104"/>
        <v>Gastos_Gerais</v>
      </c>
    </row>
    <row r="2132" spans="1:16" hidden="1" x14ac:dyDescent="0.2">
      <c r="A2132" s="622">
        <f>IF(B2132="","",COUNT('Diário 3º PA'!$A$4:$A$4242)+COUNT('Diário 4º PA'!$A$4:$A$2224)+COUNT('Diário 5º PA'!$A$4:$A$5221)+ROW()-3)</f>
        <v>8383</v>
      </c>
      <c r="B2132" s="656">
        <v>44924</v>
      </c>
      <c r="C2132" s="642">
        <v>44896</v>
      </c>
      <c r="D2132" s="633" t="s">
        <v>115</v>
      </c>
      <c r="E2132" s="633" t="s">
        <v>342</v>
      </c>
      <c r="F2132" s="639">
        <v>75</v>
      </c>
      <c r="G2132" s="633" t="s">
        <v>9961</v>
      </c>
      <c r="H2132" s="633" t="s">
        <v>131</v>
      </c>
      <c r="I2132" s="701" t="s">
        <v>9285</v>
      </c>
      <c r="J2132" s="657" t="s">
        <v>5990</v>
      </c>
      <c r="K2132" s="657" t="s">
        <v>1531</v>
      </c>
      <c r="L2132" s="657">
        <v>155066527</v>
      </c>
      <c r="M2132" s="656">
        <v>44924</v>
      </c>
      <c r="N2132" s="630">
        <f t="shared" si="102"/>
        <v>12</v>
      </c>
      <c r="O2132" s="630">
        <f t="shared" si="103"/>
        <v>12</v>
      </c>
      <c r="P2132" s="631" t="str">
        <f t="shared" si="104"/>
        <v>Gastos_Gerais</v>
      </c>
    </row>
    <row r="2133" spans="1:16" ht="24" hidden="1" x14ac:dyDescent="0.2">
      <c r="A2133" s="622">
        <f>IF(B2133="","",COUNT('Diário 3º PA'!$A$4:$A$4242)+COUNT('Diário 4º PA'!$A$4:$A$2224)+COUNT('Diário 5º PA'!$A$4:$A$5221)+ROW()-3)</f>
        <v>8384</v>
      </c>
      <c r="B2133" s="656">
        <v>44924</v>
      </c>
      <c r="C2133" s="642">
        <v>44896</v>
      </c>
      <c r="D2133" s="633" t="s">
        <v>104</v>
      </c>
      <c r="E2133" s="633" t="s">
        <v>8186</v>
      </c>
      <c r="F2133" s="639">
        <v>2921.88</v>
      </c>
      <c r="G2133" s="633" t="s">
        <v>8187</v>
      </c>
      <c r="H2133" s="633" t="s">
        <v>129</v>
      </c>
      <c r="I2133" s="701" t="s">
        <v>5071</v>
      </c>
      <c r="J2133" s="657" t="s">
        <v>9962</v>
      </c>
      <c r="K2133" s="657" t="s">
        <v>1017</v>
      </c>
      <c r="L2133" s="657" t="s">
        <v>9963</v>
      </c>
      <c r="M2133" s="656">
        <v>44924</v>
      </c>
      <c r="N2133" s="630">
        <f t="shared" si="102"/>
        <v>12</v>
      </c>
      <c r="O2133" s="630">
        <f t="shared" si="103"/>
        <v>12</v>
      </c>
      <c r="P2133" s="631" t="str">
        <f t="shared" si="104"/>
        <v>Gastos_com_Pessoal</v>
      </c>
    </row>
    <row r="2134" spans="1:16" ht="24" hidden="1" x14ac:dyDescent="0.2">
      <c r="A2134" s="622">
        <f>IF(B2134="","",COUNT('Diário 3º PA'!$A$4:$A$4242)+COUNT('Diário 4º PA'!$A$4:$A$2224)+COUNT('Diário 5º PA'!$A$4:$A$5221)+ROW()-3)</f>
        <v>8385</v>
      </c>
      <c r="B2134" s="656">
        <v>44924</v>
      </c>
      <c r="C2134" s="642">
        <v>44896</v>
      </c>
      <c r="D2134" s="633" t="s">
        <v>104</v>
      </c>
      <c r="E2134" s="633" t="s">
        <v>8186</v>
      </c>
      <c r="F2134" s="639">
        <v>3015.83</v>
      </c>
      <c r="G2134" s="633" t="s">
        <v>8187</v>
      </c>
      <c r="H2134" s="633" t="s">
        <v>133</v>
      </c>
      <c r="I2134" s="633" t="s">
        <v>9782</v>
      </c>
      <c r="J2134" s="657" t="s">
        <v>9962</v>
      </c>
      <c r="K2134" s="657" t="s">
        <v>1017</v>
      </c>
      <c r="L2134" s="657" t="s">
        <v>9964</v>
      </c>
      <c r="M2134" s="656">
        <v>44924</v>
      </c>
      <c r="N2134" s="630">
        <f t="shared" si="102"/>
        <v>12</v>
      </c>
      <c r="O2134" s="630">
        <f t="shared" si="103"/>
        <v>12</v>
      </c>
      <c r="P2134" s="631" t="str">
        <f t="shared" si="104"/>
        <v>Gastos_com_Pessoal</v>
      </c>
    </row>
    <row r="2135" spans="1:16" ht="25.5" hidden="1" x14ac:dyDescent="0.2">
      <c r="A2135" s="622">
        <f>IF(B2135="","",COUNT('Diário 3º PA'!$A$4:$A$4242)+COUNT('Diário 4º PA'!$A$4:$A$2224)+COUNT('Diário 5º PA'!$A$4:$A$5221)+ROW()-3)</f>
        <v>8386</v>
      </c>
      <c r="B2135" s="656">
        <v>44924</v>
      </c>
      <c r="C2135" s="642">
        <v>44896</v>
      </c>
      <c r="D2135" s="633" t="s">
        <v>104</v>
      </c>
      <c r="E2135" s="633" t="s">
        <v>8186</v>
      </c>
      <c r="F2135" s="639">
        <v>207.99</v>
      </c>
      <c r="G2135" s="633" t="s">
        <v>8187</v>
      </c>
      <c r="H2135" s="701" t="s">
        <v>131</v>
      </c>
      <c r="I2135" s="701" t="s">
        <v>9953</v>
      </c>
      <c r="J2135" s="657" t="s">
        <v>9962</v>
      </c>
      <c r="K2135" s="657" t="s">
        <v>1017</v>
      </c>
      <c r="L2135" s="657" t="s">
        <v>9965</v>
      </c>
      <c r="M2135" s="656">
        <v>44924</v>
      </c>
      <c r="N2135" s="630">
        <f t="shared" si="102"/>
        <v>12</v>
      </c>
      <c r="O2135" s="630">
        <f t="shared" si="103"/>
        <v>12</v>
      </c>
      <c r="P2135" s="631" t="str">
        <f t="shared" si="104"/>
        <v>Gastos_com_Pessoal</v>
      </c>
    </row>
    <row r="2136" spans="1:16" ht="24" hidden="1" x14ac:dyDescent="0.2">
      <c r="A2136" s="622">
        <f>IF(B2136="","",COUNT('Diário 3º PA'!$A$4:$A$4242)+COUNT('Diário 4º PA'!$A$4:$A$2224)+COUNT('Diário 5º PA'!$A$4:$A$5221)+ROW()-3)</f>
        <v>8387</v>
      </c>
      <c r="B2136" s="656">
        <v>44924</v>
      </c>
      <c r="C2136" s="642">
        <v>44896</v>
      </c>
      <c r="D2136" s="633" t="s">
        <v>104</v>
      </c>
      <c r="E2136" s="633" t="s">
        <v>8186</v>
      </c>
      <c r="F2136" s="639">
        <v>2813.24</v>
      </c>
      <c r="G2136" s="633" t="s">
        <v>8187</v>
      </c>
      <c r="H2136" s="633" t="s">
        <v>132</v>
      </c>
      <c r="I2136" s="633" t="s">
        <v>9805</v>
      </c>
      <c r="J2136" s="657" t="s">
        <v>9962</v>
      </c>
      <c r="K2136" s="657" t="s">
        <v>1017</v>
      </c>
      <c r="L2136" s="657" t="s">
        <v>9966</v>
      </c>
      <c r="M2136" s="656">
        <v>44924</v>
      </c>
      <c r="N2136" s="630">
        <f t="shared" si="102"/>
        <v>12</v>
      </c>
      <c r="O2136" s="630">
        <f t="shared" si="103"/>
        <v>12</v>
      </c>
      <c r="P2136" s="631" t="str">
        <f t="shared" si="104"/>
        <v>Gastos_com_Pessoal</v>
      </c>
    </row>
    <row r="2137" spans="1:16" ht="24" hidden="1" x14ac:dyDescent="0.2">
      <c r="A2137" s="622">
        <f>IF(B2137="","",COUNT('Diário 3º PA'!$A$4:$A$4242)+COUNT('Diário 4º PA'!$A$4:$A$2224)+COUNT('Diário 5º PA'!$A$4:$A$5221)+ROW()-3)</f>
        <v>8388</v>
      </c>
      <c r="B2137" s="656">
        <v>44924</v>
      </c>
      <c r="C2137" s="642">
        <v>44896</v>
      </c>
      <c r="D2137" s="633" t="s">
        <v>104</v>
      </c>
      <c r="E2137" s="633" t="s">
        <v>8186</v>
      </c>
      <c r="F2137" s="639">
        <v>2866.71</v>
      </c>
      <c r="G2137" s="633" t="s">
        <v>8187</v>
      </c>
      <c r="H2137" s="701" t="s">
        <v>137</v>
      </c>
      <c r="I2137" s="701" t="s">
        <v>9952</v>
      </c>
      <c r="J2137" s="657" t="s">
        <v>9962</v>
      </c>
      <c r="K2137" s="657" t="s">
        <v>1017</v>
      </c>
      <c r="L2137" s="657" t="s">
        <v>9967</v>
      </c>
      <c r="M2137" s="656">
        <v>44924</v>
      </c>
      <c r="N2137" s="630">
        <f t="shared" si="102"/>
        <v>12</v>
      </c>
      <c r="O2137" s="630">
        <f t="shared" si="103"/>
        <v>12</v>
      </c>
      <c r="P2137" s="631" t="str">
        <f t="shared" si="104"/>
        <v>Gastos_com_Pessoal</v>
      </c>
    </row>
    <row r="2138" spans="1:16" ht="25.5" hidden="1" x14ac:dyDescent="0.2">
      <c r="A2138" s="622">
        <f>IF(B2138="","",COUNT('Diário 3º PA'!$A$4:$A$4242)+COUNT('Diário 4º PA'!$A$4:$A$2224)+COUNT('Diário 5º PA'!$A$4:$A$5221)+ROW()-3)</f>
        <v>8389</v>
      </c>
      <c r="B2138" s="656">
        <v>44925</v>
      </c>
      <c r="C2138" s="642">
        <v>44896</v>
      </c>
      <c r="D2138" s="633" t="s">
        <v>115</v>
      </c>
      <c r="E2138" s="633" t="s">
        <v>336</v>
      </c>
      <c r="F2138" s="639">
        <v>397.53</v>
      </c>
      <c r="G2138" s="633" t="s">
        <v>9858</v>
      </c>
      <c r="H2138" s="633" t="s">
        <v>133</v>
      </c>
      <c r="I2138" s="701" t="s">
        <v>9968</v>
      </c>
      <c r="J2138" s="657" t="s">
        <v>1464</v>
      </c>
      <c r="K2138" s="657" t="s">
        <v>428</v>
      </c>
      <c r="L2138" s="657">
        <v>23348</v>
      </c>
      <c r="M2138" s="711">
        <v>44925</v>
      </c>
      <c r="N2138" s="630">
        <f t="shared" si="102"/>
        <v>12</v>
      </c>
      <c r="O2138" s="630">
        <f t="shared" si="103"/>
        <v>12</v>
      </c>
      <c r="P2138" s="631" t="str">
        <f t="shared" si="104"/>
        <v>Gastos_Gerais</v>
      </c>
    </row>
    <row r="2139" spans="1:16" ht="24" hidden="1" x14ac:dyDescent="0.2">
      <c r="A2139" s="622">
        <f>IF(B2139="","",COUNT('Diário 3º PA'!$A$4:$A$4242)+COUNT('Diário 4º PA'!$A$4:$A$2224)+COUNT('Diário 5º PA'!$A$4:$A$5221)+ROW()-3)</f>
        <v>8390</v>
      </c>
      <c r="B2139" s="656">
        <v>44925</v>
      </c>
      <c r="C2139" s="642">
        <v>44896</v>
      </c>
      <c r="D2139" s="633" t="s">
        <v>115</v>
      </c>
      <c r="E2139" s="633" t="s">
        <v>336</v>
      </c>
      <c r="F2139" s="639">
        <v>122.4</v>
      </c>
      <c r="G2139" s="633" t="s">
        <v>9859</v>
      </c>
      <c r="H2139" s="633" t="s">
        <v>132</v>
      </c>
      <c r="I2139" s="633" t="s">
        <v>9969</v>
      </c>
      <c r="J2139" s="657" t="s">
        <v>1464</v>
      </c>
      <c r="K2139" s="657" t="s">
        <v>428</v>
      </c>
      <c r="L2139" s="657">
        <v>65261</v>
      </c>
      <c r="M2139" s="711">
        <v>44925</v>
      </c>
      <c r="N2139" s="630">
        <f t="shared" si="102"/>
        <v>12</v>
      </c>
      <c r="O2139" s="630">
        <f t="shared" si="103"/>
        <v>12</v>
      </c>
      <c r="P2139" s="631" t="str">
        <f t="shared" si="104"/>
        <v>Gastos_Gerais</v>
      </c>
    </row>
    <row r="2140" spans="1:16" ht="24" x14ac:dyDescent="0.2">
      <c r="A2140" s="622">
        <f>IF(B2140="","",COUNT('Diário 3º PA'!$A$4:$A$4242)+COUNT('Diário 4º PA'!$A$4:$A$2224)+COUNT('Diário 5º PA'!$A$4:$A$5221)+ROW()-3)</f>
        <v>8391</v>
      </c>
      <c r="B2140" s="656">
        <v>44925</v>
      </c>
      <c r="C2140" s="642">
        <v>44896</v>
      </c>
      <c r="D2140" s="633" t="s">
        <v>115</v>
      </c>
      <c r="E2140" s="633" t="s">
        <v>366</v>
      </c>
      <c r="F2140" s="639">
        <v>32.200000000000003</v>
      </c>
      <c r="G2140" s="633" t="s">
        <v>3960</v>
      </c>
      <c r="H2140" s="633" t="s">
        <v>140</v>
      </c>
      <c r="I2140" s="633" t="s">
        <v>829</v>
      </c>
      <c r="J2140" s="657" t="s">
        <v>1464</v>
      </c>
      <c r="K2140" s="657" t="s">
        <v>428</v>
      </c>
      <c r="L2140" s="657">
        <v>11269</v>
      </c>
      <c r="M2140" s="711">
        <v>44924</v>
      </c>
      <c r="N2140" s="630">
        <f t="shared" si="102"/>
        <v>12</v>
      </c>
      <c r="O2140" s="630">
        <f t="shared" si="103"/>
        <v>12</v>
      </c>
      <c r="P2140" s="631" t="str">
        <f t="shared" si="104"/>
        <v>Gastos_Gerais</v>
      </c>
    </row>
    <row r="2141" spans="1:16" ht="25.5" hidden="1" x14ac:dyDescent="0.2">
      <c r="A2141" s="622">
        <f>IF(B2141="","",COUNT('Diário 3º PA'!$A$4:$A$4242)+COUNT('Diário 4º PA'!$A$4:$A$2224)+COUNT('Diário 5º PA'!$A$4:$A$5221)+ROW()-3)</f>
        <v>8392</v>
      </c>
      <c r="B2141" s="656">
        <v>44925</v>
      </c>
      <c r="C2141" s="642">
        <v>44896</v>
      </c>
      <c r="D2141" s="633" t="s">
        <v>115</v>
      </c>
      <c r="E2141" s="633" t="s">
        <v>336</v>
      </c>
      <c r="F2141" s="639">
        <v>150</v>
      </c>
      <c r="G2141" s="633" t="s">
        <v>9859</v>
      </c>
      <c r="H2141" s="633" t="s">
        <v>133</v>
      </c>
      <c r="I2141" s="701" t="s">
        <v>9968</v>
      </c>
      <c r="J2141" s="657" t="s">
        <v>1464</v>
      </c>
      <c r="K2141" s="657" t="s">
        <v>428</v>
      </c>
      <c r="L2141" s="657">
        <v>9647</v>
      </c>
      <c r="M2141" s="711">
        <v>44925</v>
      </c>
      <c r="N2141" s="630">
        <f t="shared" si="102"/>
        <v>12</v>
      </c>
      <c r="O2141" s="630">
        <f t="shared" si="103"/>
        <v>12</v>
      </c>
      <c r="P2141" s="631" t="str">
        <f t="shared" si="104"/>
        <v>Gastos_Gerais</v>
      </c>
    </row>
    <row r="2142" spans="1:16" ht="24" hidden="1" x14ac:dyDescent="0.2">
      <c r="A2142" s="622">
        <f>IF(B2142="","",COUNT('Diário 3º PA'!$A$4:$A$4242)+COUNT('Diário 4º PA'!$A$4:$A$2224)+COUNT('Diário 5º PA'!$A$4:$A$5221)+ROW()-3)</f>
        <v>8393</v>
      </c>
      <c r="B2142" s="656">
        <v>44925</v>
      </c>
      <c r="C2142" s="642">
        <v>44896</v>
      </c>
      <c r="D2142" s="633" t="s">
        <v>115</v>
      </c>
      <c r="E2142" s="633" t="s">
        <v>364</v>
      </c>
      <c r="F2142" s="639">
        <v>12</v>
      </c>
      <c r="G2142" s="633" t="s">
        <v>9970</v>
      </c>
      <c r="H2142" s="633" t="s">
        <v>137</v>
      </c>
      <c r="I2142" s="633" t="s">
        <v>8629</v>
      </c>
      <c r="J2142" s="657" t="s">
        <v>1464</v>
      </c>
      <c r="K2142" s="657" t="s">
        <v>428</v>
      </c>
      <c r="L2142" s="657">
        <v>862</v>
      </c>
      <c r="M2142" s="711">
        <v>44925</v>
      </c>
      <c r="N2142" s="630">
        <f t="shared" si="102"/>
        <v>12</v>
      </c>
      <c r="O2142" s="630">
        <f t="shared" si="103"/>
        <v>12</v>
      </c>
      <c r="P2142" s="631" t="str">
        <f t="shared" si="104"/>
        <v>Gastos_Gerais</v>
      </c>
    </row>
    <row r="2143" spans="1:16" ht="25.5" hidden="1" x14ac:dyDescent="0.2">
      <c r="A2143" s="622">
        <f>IF(B2143="","",COUNT('Diário 3º PA'!$A$4:$A$4242)+COUNT('Diário 4º PA'!$A$4:$A$2224)+COUNT('Diário 5º PA'!$A$4:$A$5221)+ROW()-3)</f>
        <v>8394</v>
      </c>
      <c r="B2143" s="656">
        <v>44925</v>
      </c>
      <c r="C2143" s="642">
        <v>44896</v>
      </c>
      <c r="D2143" s="633" t="s">
        <v>115</v>
      </c>
      <c r="E2143" s="633" t="s">
        <v>336</v>
      </c>
      <c r="F2143" s="639">
        <v>150</v>
      </c>
      <c r="G2143" s="633" t="s">
        <v>9859</v>
      </c>
      <c r="H2143" s="633" t="s">
        <v>133</v>
      </c>
      <c r="I2143" s="701" t="s">
        <v>9968</v>
      </c>
      <c r="J2143" s="657" t="s">
        <v>1464</v>
      </c>
      <c r="K2143" s="657" t="s">
        <v>428</v>
      </c>
      <c r="L2143" s="657">
        <v>9648</v>
      </c>
      <c r="M2143" s="711">
        <v>44925</v>
      </c>
      <c r="N2143" s="630">
        <f t="shared" si="102"/>
        <v>12</v>
      </c>
      <c r="O2143" s="630">
        <f t="shared" si="103"/>
        <v>12</v>
      </c>
      <c r="P2143" s="631" t="str">
        <f t="shared" si="104"/>
        <v>Gastos_Gerais</v>
      </c>
    </row>
    <row r="2144" spans="1:16" ht="24" hidden="1" x14ac:dyDescent="0.2">
      <c r="A2144" s="622">
        <f>IF(B2144="","",COUNT('Diário 3º PA'!$A$4:$A$4242)+COUNT('Diário 4º PA'!$A$4:$A$2224)+COUNT('Diário 5º PA'!$A$4:$A$5221)+ROW()-3)</f>
        <v>8395</v>
      </c>
      <c r="B2144" s="656">
        <v>44925</v>
      </c>
      <c r="C2144" s="642">
        <v>44896</v>
      </c>
      <c r="D2144" s="633" t="s">
        <v>115</v>
      </c>
      <c r="E2144" s="633" t="s">
        <v>336</v>
      </c>
      <c r="F2144" s="639">
        <v>425.54</v>
      </c>
      <c r="G2144" s="633" t="s">
        <v>9859</v>
      </c>
      <c r="H2144" s="633" t="s">
        <v>132</v>
      </c>
      <c r="I2144" s="633" t="s">
        <v>9969</v>
      </c>
      <c r="J2144" s="657" t="s">
        <v>1464</v>
      </c>
      <c r="K2144" s="657" t="s">
        <v>428</v>
      </c>
      <c r="L2144" s="657">
        <v>134196</v>
      </c>
      <c r="M2144" s="711">
        <v>44925</v>
      </c>
      <c r="N2144" s="630">
        <f t="shared" si="102"/>
        <v>12</v>
      </c>
      <c r="O2144" s="630">
        <f t="shared" si="103"/>
        <v>12</v>
      </c>
      <c r="P2144" s="631" t="str">
        <f t="shared" si="104"/>
        <v>Gastos_Gerais</v>
      </c>
    </row>
    <row r="2145" spans="1:16" ht="24" hidden="1" x14ac:dyDescent="0.2">
      <c r="A2145" s="622">
        <f>IF(B2145="","",COUNT('Diário 3º PA'!$A$4:$A$4242)+COUNT('Diário 4º PA'!$A$4:$A$2224)+COUNT('Diário 5º PA'!$A$4:$A$5221)+ROW()-3)</f>
        <v>8396</v>
      </c>
      <c r="B2145" s="656">
        <v>44925</v>
      </c>
      <c r="C2145" s="642">
        <v>44896</v>
      </c>
      <c r="D2145" s="633" t="s">
        <v>115</v>
      </c>
      <c r="E2145" s="633" t="s">
        <v>364</v>
      </c>
      <c r="F2145" s="639">
        <v>69.5</v>
      </c>
      <c r="G2145" s="633" t="s">
        <v>9971</v>
      </c>
      <c r="H2145" s="633" t="s">
        <v>135</v>
      </c>
      <c r="I2145" s="633" t="s">
        <v>9972</v>
      </c>
      <c r="J2145" s="657" t="s">
        <v>1464</v>
      </c>
      <c r="K2145" s="657" t="s">
        <v>428</v>
      </c>
      <c r="L2145" s="657">
        <v>2428</v>
      </c>
      <c r="M2145" s="711">
        <v>44925</v>
      </c>
      <c r="N2145" s="630">
        <f t="shared" si="102"/>
        <v>12</v>
      </c>
      <c r="O2145" s="630">
        <f t="shared" si="103"/>
        <v>12</v>
      </c>
      <c r="P2145" s="631" t="str">
        <f t="shared" si="104"/>
        <v>Gastos_Gerais</v>
      </c>
    </row>
    <row r="2146" spans="1:16" ht="25.5" hidden="1" x14ac:dyDescent="0.2">
      <c r="A2146" s="622">
        <f>IF(B2146="","",COUNT('Diário 3º PA'!$A$4:$A$4242)+COUNT('Diário 4º PA'!$A$4:$A$2224)+COUNT('Diário 5º PA'!$A$4:$A$5221)+ROW()-3)</f>
        <v>8397</v>
      </c>
      <c r="B2146" s="656">
        <v>44925</v>
      </c>
      <c r="C2146" s="642">
        <v>44896</v>
      </c>
      <c r="D2146" s="633" t="s">
        <v>115</v>
      </c>
      <c r="E2146" s="633" t="s">
        <v>336</v>
      </c>
      <c r="F2146" s="639">
        <v>397.53</v>
      </c>
      <c r="G2146" s="633" t="s">
        <v>9858</v>
      </c>
      <c r="H2146" s="633" t="s">
        <v>133</v>
      </c>
      <c r="I2146" s="701" t="s">
        <v>9968</v>
      </c>
      <c r="J2146" s="657" t="s">
        <v>1464</v>
      </c>
      <c r="K2146" s="657" t="s">
        <v>428</v>
      </c>
      <c r="L2146" s="657">
        <v>23347</v>
      </c>
      <c r="M2146" s="711">
        <v>44925</v>
      </c>
      <c r="N2146" s="630">
        <f t="shared" si="102"/>
        <v>12</v>
      </c>
      <c r="O2146" s="630">
        <f t="shared" si="103"/>
        <v>12</v>
      </c>
      <c r="P2146" s="631" t="str">
        <f t="shared" si="104"/>
        <v>Gastos_Gerais</v>
      </c>
    </row>
    <row r="2147" spans="1:16" ht="24" hidden="1" x14ac:dyDescent="0.2">
      <c r="A2147" s="622">
        <f>IF(B2147="","",COUNT('Diário 3º PA'!$A$4:$A$4242)+COUNT('Diário 4º PA'!$A$4:$A$2224)+COUNT('Diário 5º PA'!$A$4:$A$5221)+ROW()-3)</f>
        <v>8398</v>
      </c>
      <c r="B2147" s="656">
        <v>44925</v>
      </c>
      <c r="C2147" s="642">
        <v>44896</v>
      </c>
      <c r="D2147" s="633" t="s">
        <v>115</v>
      </c>
      <c r="E2147" s="633" t="s">
        <v>366</v>
      </c>
      <c r="F2147" s="639">
        <v>18.899999999999999</v>
      </c>
      <c r="G2147" s="633" t="s">
        <v>3960</v>
      </c>
      <c r="H2147" s="633" t="s">
        <v>136</v>
      </c>
      <c r="I2147" s="633" t="s">
        <v>8629</v>
      </c>
      <c r="J2147" s="657" t="s">
        <v>1464</v>
      </c>
      <c r="K2147" s="657" t="s">
        <v>428</v>
      </c>
      <c r="L2147" s="657">
        <v>861</v>
      </c>
      <c r="M2147" s="711">
        <v>44925</v>
      </c>
      <c r="N2147" s="630">
        <f t="shared" si="102"/>
        <v>12</v>
      </c>
      <c r="O2147" s="630">
        <f t="shared" si="103"/>
        <v>12</v>
      </c>
      <c r="P2147" s="631" t="str">
        <f t="shared" si="104"/>
        <v>Gastos_Gerais</v>
      </c>
    </row>
    <row r="2148" spans="1:16" ht="24" hidden="1" x14ac:dyDescent="0.2">
      <c r="A2148" s="622">
        <f>IF(B2148="","",COUNT('Diário 3º PA'!$A$4:$A$4242)+COUNT('Diário 4º PA'!$A$4:$A$2224)+COUNT('Diário 5º PA'!$A$4:$A$5221)+ROW()-3)</f>
        <v>8399</v>
      </c>
      <c r="B2148" s="656">
        <v>44925</v>
      </c>
      <c r="C2148" s="642">
        <v>44896</v>
      </c>
      <c r="D2148" s="633" t="s">
        <v>101</v>
      </c>
      <c r="E2148" s="633" t="s">
        <v>101</v>
      </c>
      <c r="F2148" s="639">
        <v>264405.21999999997</v>
      </c>
      <c r="G2148" s="633" t="s">
        <v>2477</v>
      </c>
      <c r="H2148" s="633" t="s">
        <v>127</v>
      </c>
      <c r="I2148" s="633" t="s">
        <v>664</v>
      </c>
      <c r="J2148" s="657" t="s">
        <v>666</v>
      </c>
      <c r="K2148" s="657" t="s">
        <v>1461</v>
      </c>
      <c r="L2148" s="657" t="s">
        <v>666</v>
      </c>
      <c r="M2148" s="656">
        <v>44925</v>
      </c>
      <c r="N2148" s="630">
        <f t="shared" si="102"/>
        <v>12</v>
      </c>
      <c r="O2148" s="630">
        <f t="shared" si="103"/>
        <v>12</v>
      </c>
      <c r="P2148" s="631" t="str">
        <f t="shared" si="104"/>
        <v>Rendimentos_de_Aplicações_Fin.</v>
      </c>
    </row>
    <row r="2149" spans="1:16" hidden="1" x14ac:dyDescent="0.2">
      <c r="A2149" s="622"/>
      <c r="B2149" s="656"/>
      <c r="C2149" s="642"/>
      <c r="D2149" s="633"/>
      <c r="E2149" s="633"/>
      <c r="F2149" s="639"/>
      <c r="G2149" s="633"/>
      <c r="H2149" s="633"/>
      <c r="I2149" s="633"/>
      <c r="J2149" s="657"/>
      <c r="K2149" s="657"/>
      <c r="L2149" s="657"/>
      <c r="M2149" s="656"/>
      <c r="N2149" s="630">
        <f t="shared" ref="N2149:N2904" si="105">IF(B2149=0,0,IF(YEAR(B2149)=$O$1,MONTH(B2149)-$N$1+1,(YEAR(B2149)-$O$1)*12-$N$1+1+MONTH(B2149)))</f>
        <v>0</v>
      </c>
      <c r="O2149" s="630">
        <f t="shared" ref="O2149:O2904" si="106">IF(C2149=0,0,IF(YEAR(C2149)=$O$1,MONTH(C2149)-$N$1+1,(YEAR(C2149)-$O$1)*12-$N$1+1+MONTH(C2149)))</f>
        <v>0</v>
      </c>
      <c r="P2149" s="631" t="str">
        <f t="shared" ref="P2149:P2904" si="107">SUBSTITUTE(D2149," ","_")</f>
        <v/>
      </c>
    </row>
    <row r="2150" spans="1:16" hidden="1" x14ac:dyDescent="0.2">
      <c r="A2150" s="622"/>
      <c r="B2150" s="656"/>
      <c r="C2150" s="642"/>
      <c r="D2150" s="633"/>
      <c r="E2150" s="633"/>
      <c r="F2150" s="639"/>
      <c r="G2150" s="633"/>
      <c r="H2150" s="633"/>
      <c r="I2150" s="633"/>
      <c r="J2150" s="657"/>
      <c r="K2150" s="657"/>
      <c r="L2150" s="657"/>
      <c r="M2150" s="656"/>
      <c r="N2150" s="630">
        <f t="shared" si="105"/>
        <v>0</v>
      </c>
      <c r="O2150" s="630">
        <f t="shared" si="106"/>
        <v>0</v>
      </c>
      <c r="P2150" s="631" t="str">
        <f t="shared" si="107"/>
        <v/>
      </c>
    </row>
    <row r="2151" spans="1:16" hidden="1" x14ac:dyDescent="0.2">
      <c r="A2151" s="622"/>
      <c r="B2151" s="656"/>
      <c r="C2151" s="642"/>
      <c r="D2151" s="633"/>
      <c r="E2151" s="633"/>
      <c r="F2151" s="639"/>
      <c r="G2151" s="633"/>
      <c r="H2151" s="633"/>
      <c r="I2151" s="633"/>
      <c r="J2151" s="657"/>
      <c r="K2151" s="657"/>
      <c r="L2151" s="657"/>
      <c r="M2151" s="656"/>
      <c r="N2151" s="630">
        <f t="shared" si="105"/>
        <v>0</v>
      </c>
      <c r="O2151" s="630">
        <f t="shared" si="106"/>
        <v>0</v>
      </c>
      <c r="P2151" s="631" t="str">
        <f t="shared" si="107"/>
        <v/>
      </c>
    </row>
    <row r="2152" spans="1:16" hidden="1" x14ac:dyDescent="0.2">
      <c r="A2152" s="622"/>
      <c r="B2152" s="656"/>
      <c r="C2152" s="642"/>
      <c r="D2152" s="633"/>
      <c r="E2152" s="633"/>
      <c r="F2152" s="639"/>
      <c r="G2152" s="633"/>
      <c r="H2152" s="633"/>
      <c r="I2152" s="633"/>
      <c r="J2152" s="657"/>
      <c r="K2152" s="657"/>
      <c r="L2152" s="657"/>
      <c r="M2152" s="656"/>
      <c r="N2152" s="630">
        <f t="shared" si="105"/>
        <v>0</v>
      </c>
      <c r="O2152" s="630">
        <f t="shared" si="106"/>
        <v>0</v>
      </c>
      <c r="P2152" s="631" t="str">
        <f t="shared" si="107"/>
        <v/>
      </c>
    </row>
    <row r="2153" spans="1:16" hidden="1" x14ac:dyDescent="0.2">
      <c r="A2153" s="622"/>
      <c r="B2153" s="656"/>
      <c r="C2153" s="642"/>
      <c r="D2153" s="633"/>
      <c r="E2153" s="633"/>
      <c r="F2153" s="639"/>
      <c r="G2153" s="633"/>
      <c r="H2153" s="633"/>
      <c r="I2153" s="633"/>
      <c r="J2153" s="657"/>
      <c r="K2153" s="657"/>
      <c r="L2153" s="657"/>
      <c r="M2153" s="656"/>
      <c r="N2153" s="630">
        <f t="shared" si="105"/>
        <v>0</v>
      </c>
      <c r="O2153" s="630">
        <f t="shared" si="106"/>
        <v>0</v>
      </c>
      <c r="P2153" s="631" t="str">
        <f t="shared" si="107"/>
        <v/>
      </c>
    </row>
    <row r="2154" spans="1:16" hidden="1" x14ac:dyDescent="0.2">
      <c r="A2154" s="622"/>
      <c r="B2154" s="656"/>
      <c r="C2154" s="642"/>
      <c r="D2154" s="633"/>
      <c r="E2154" s="633"/>
      <c r="F2154" s="639"/>
      <c r="G2154" s="633"/>
      <c r="H2154" s="633"/>
      <c r="I2154" s="633"/>
      <c r="J2154" s="657"/>
      <c r="K2154" s="657"/>
      <c r="L2154" s="657"/>
      <c r="M2154" s="656"/>
      <c r="N2154" s="630">
        <f t="shared" si="105"/>
        <v>0</v>
      </c>
      <c r="O2154" s="630">
        <f t="shared" si="106"/>
        <v>0</v>
      </c>
      <c r="P2154" s="631" t="str">
        <f t="shared" si="107"/>
        <v/>
      </c>
    </row>
    <row r="2155" spans="1:16" hidden="1" x14ac:dyDescent="0.2">
      <c r="A2155" s="622"/>
      <c r="B2155" s="656"/>
      <c r="C2155" s="642"/>
      <c r="D2155" s="633"/>
      <c r="E2155" s="633"/>
      <c r="F2155" s="639"/>
      <c r="G2155" s="633"/>
      <c r="H2155" s="633"/>
      <c r="I2155" s="633"/>
      <c r="J2155" s="657"/>
      <c r="K2155" s="657"/>
      <c r="L2155" s="657"/>
      <c r="M2155" s="656"/>
      <c r="N2155" s="630">
        <f t="shared" si="105"/>
        <v>0</v>
      </c>
      <c r="O2155" s="630">
        <f t="shared" si="106"/>
        <v>0</v>
      </c>
      <c r="P2155" s="631" t="str">
        <f t="shared" si="107"/>
        <v/>
      </c>
    </row>
    <row r="2156" spans="1:16" hidden="1" x14ac:dyDescent="0.2">
      <c r="A2156" s="622"/>
      <c r="B2156" s="656"/>
      <c r="C2156" s="642"/>
      <c r="D2156" s="633"/>
      <c r="E2156" s="633"/>
      <c r="F2156" s="639"/>
      <c r="G2156" s="633"/>
      <c r="H2156" s="633"/>
      <c r="I2156" s="633"/>
      <c r="J2156" s="657"/>
      <c r="K2156" s="657"/>
      <c r="L2156" s="657"/>
      <c r="M2156" s="656"/>
      <c r="N2156" s="630">
        <f t="shared" si="105"/>
        <v>0</v>
      </c>
      <c r="O2156" s="630">
        <f t="shared" si="106"/>
        <v>0</v>
      </c>
      <c r="P2156" s="631" t="str">
        <f t="shared" si="107"/>
        <v/>
      </c>
    </row>
    <row r="2157" spans="1:16" hidden="1" x14ac:dyDescent="0.2">
      <c r="A2157" s="622"/>
      <c r="B2157" s="656"/>
      <c r="C2157" s="642"/>
      <c r="D2157" s="633"/>
      <c r="E2157" s="633"/>
      <c r="F2157" s="639"/>
      <c r="G2157" s="633"/>
      <c r="H2157" s="633"/>
      <c r="I2157" s="633"/>
      <c r="J2157" s="657"/>
      <c r="K2157" s="657"/>
      <c r="L2157" s="657"/>
      <c r="M2157" s="656"/>
      <c r="N2157" s="630">
        <f t="shared" si="105"/>
        <v>0</v>
      </c>
      <c r="O2157" s="630">
        <f t="shared" si="106"/>
        <v>0</v>
      </c>
      <c r="P2157" s="631" t="str">
        <f t="shared" si="107"/>
        <v/>
      </c>
    </row>
    <row r="2158" spans="1:16" hidden="1" x14ac:dyDescent="0.2">
      <c r="A2158" s="622"/>
      <c r="B2158" s="656"/>
      <c r="C2158" s="642"/>
      <c r="D2158" s="633"/>
      <c r="E2158" s="633"/>
      <c r="F2158" s="639"/>
      <c r="G2158" s="633"/>
      <c r="H2158" s="633"/>
      <c r="I2158" s="633"/>
      <c r="J2158" s="657"/>
      <c r="K2158" s="657"/>
      <c r="L2158" s="657"/>
      <c r="M2158" s="656"/>
      <c r="N2158" s="630">
        <f t="shared" si="105"/>
        <v>0</v>
      </c>
      <c r="O2158" s="630">
        <f t="shared" si="106"/>
        <v>0</v>
      </c>
      <c r="P2158" s="631" t="str">
        <f t="shared" si="107"/>
        <v/>
      </c>
    </row>
    <row r="2159" spans="1:16" hidden="1" x14ac:dyDescent="0.2">
      <c r="A2159" s="622"/>
      <c r="B2159" s="656"/>
      <c r="C2159" s="642"/>
      <c r="D2159" s="633"/>
      <c r="E2159" s="633"/>
      <c r="F2159" s="639"/>
      <c r="G2159" s="633"/>
      <c r="H2159" s="633"/>
      <c r="I2159" s="633"/>
      <c r="J2159" s="657"/>
      <c r="K2159" s="657"/>
      <c r="L2159" s="657"/>
      <c r="M2159" s="656"/>
      <c r="N2159" s="630">
        <f t="shared" si="105"/>
        <v>0</v>
      </c>
      <c r="O2159" s="630">
        <f t="shared" si="106"/>
        <v>0</v>
      </c>
      <c r="P2159" s="631" t="str">
        <f t="shared" si="107"/>
        <v/>
      </c>
    </row>
    <row r="2160" spans="1:16" hidden="1" x14ac:dyDescent="0.2">
      <c r="A2160" s="622"/>
      <c r="B2160" s="656"/>
      <c r="C2160" s="642"/>
      <c r="D2160" s="633"/>
      <c r="E2160" s="633"/>
      <c r="F2160" s="639"/>
      <c r="G2160" s="633"/>
      <c r="H2160" s="633"/>
      <c r="I2160" s="633"/>
      <c r="J2160" s="657"/>
      <c r="K2160" s="657"/>
      <c r="L2160" s="657"/>
      <c r="M2160" s="656"/>
      <c r="N2160" s="630">
        <f t="shared" si="105"/>
        <v>0</v>
      </c>
      <c r="O2160" s="630">
        <f t="shared" si="106"/>
        <v>0</v>
      </c>
      <c r="P2160" s="631" t="str">
        <f t="shared" si="107"/>
        <v/>
      </c>
    </row>
    <row r="2161" spans="1:16" hidden="1" x14ac:dyDescent="0.2">
      <c r="A2161" s="622"/>
      <c r="B2161" s="656"/>
      <c r="C2161" s="642"/>
      <c r="D2161" s="633"/>
      <c r="E2161" s="633"/>
      <c r="F2161" s="639"/>
      <c r="G2161" s="633"/>
      <c r="H2161" s="633"/>
      <c r="I2161" s="633"/>
      <c r="J2161" s="657"/>
      <c r="K2161" s="657"/>
      <c r="L2161" s="657"/>
      <c r="M2161" s="656"/>
      <c r="N2161" s="630">
        <f t="shared" si="105"/>
        <v>0</v>
      </c>
      <c r="O2161" s="630">
        <f t="shared" si="106"/>
        <v>0</v>
      </c>
      <c r="P2161" s="631" t="str">
        <f t="shared" si="107"/>
        <v/>
      </c>
    </row>
    <row r="2162" spans="1:16" hidden="1" x14ac:dyDescent="0.2">
      <c r="A2162" s="622"/>
      <c r="B2162" s="656"/>
      <c r="C2162" s="642"/>
      <c r="D2162" s="633"/>
      <c r="E2162" s="633"/>
      <c r="F2162" s="639"/>
      <c r="G2162" s="633"/>
      <c r="H2162" s="633"/>
      <c r="I2162" s="633"/>
      <c r="J2162" s="657"/>
      <c r="K2162" s="657"/>
      <c r="L2162" s="657"/>
      <c r="M2162" s="656"/>
      <c r="N2162" s="630">
        <f t="shared" si="105"/>
        <v>0</v>
      </c>
      <c r="O2162" s="630">
        <f t="shared" si="106"/>
        <v>0</v>
      </c>
      <c r="P2162" s="631" t="str">
        <f t="shared" si="107"/>
        <v/>
      </c>
    </row>
    <row r="2163" spans="1:16" hidden="1" x14ac:dyDescent="0.2">
      <c r="A2163" s="622"/>
      <c r="B2163" s="656"/>
      <c r="C2163" s="642"/>
      <c r="D2163" s="633"/>
      <c r="E2163" s="633"/>
      <c r="F2163" s="639"/>
      <c r="G2163" s="633"/>
      <c r="H2163" s="633"/>
      <c r="I2163" s="633"/>
      <c r="J2163" s="657"/>
      <c r="K2163" s="657"/>
      <c r="L2163" s="657"/>
      <c r="M2163" s="656"/>
      <c r="N2163" s="630">
        <f t="shared" si="105"/>
        <v>0</v>
      </c>
      <c r="O2163" s="630">
        <f t="shared" si="106"/>
        <v>0</v>
      </c>
      <c r="P2163" s="631" t="str">
        <f t="shared" si="107"/>
        <v/>
      </c>
    </row>
    <row r="2164" spans="1:16" hidden="1" x14ac:dyDescent="0.2">
      <c r="A2164" s="622"/>
      <c r="B2164" s="656"/>
      <c r="C2164" s="642"/>
      <c r="D2164" s="633"/>
      <c r="E2164" s="633"/>
      <c r="F2164" s="639"/>
      <c r="G2164" s="633"/>
      <c r="H2164" s="633"/>
      <c r="I2164" s="633"/>
      <c r="J2164" s="657"/>
      <c r="K2164" s="657"/>
      <c r="L2164" s="657"/>
      <c r="M2164" s="656"/>
      <c r="N2164" s="630">
        <f t="shared" si="105"/>
        <v>0</v>
      </c>
      <c r="O2164" s="630">
        <f t="shared" si="106"/>
        <v>0</v>
      </c>
      <c r="P2164" s="631" t="str">
        <f t="shared" si="107"/>
        <v/>
      </c>
    </row>
    <row r="2165" spans="1:16" hidden="1" x14ac:dyDescent="0.2">
      <c r="A2165" s="622"/>
      <c r="B2165" s="656"/>
      <c r="C2165" s="642"/>
      <c r="D2165" s="633"/>
      <c r="E2165" s="633"/>
      <c r="F2165" s="639"/>
      <c r="G2165" s="633"/>
      <c r="H2165" s="633"/>
      <c r="I2165" s="633"/>
      <c r="J2165" s="657"/>
      <c r="K2165" s="657"/>
      <c r="L2165" s="657"/>
      <c r="M2165" s="656"/>
      <c r="N2165" s="630">
        <f t="shared" si="105"/>
        <v>0</v>
      </c>
      <c r="O2165" s="630">
        <f t="shared" si="106"/>
        <v>0</v>
      </c>
      <c r="P2165" s="631" t="str">
        <f t="shared" si="107"/>
        <v/>
      </c>
    </row>
    <row r="2166" spans="1:16" hidden="1" x14ac:dyDescent="0.2">
      <c r="A2166" s="622"/>
      <c r="B2166" s="656"/>
      <c r="C2166" s="642"/>
      <c r="D2166" s="633"/>
      <c r="E2166" s="633"/>
      <c r="F2166" s="639"/>
      <c r="G2166" s="633"/>
      <c r="H2166" s="633"/>
      <c r="I2166" s="633"/>
      <c r="J2166" s="657"/>
      <c r="K2166" s="657"/>
      <c r="L2166" s="657"/>
      <c r="M2166" s="656"/>
      <c r="N2166" s="630">
        <f t="shared" si="105"/>
        <v>0</v>
      </c>
      <c r="O2166" s="630">
        <f t="shared" si="106"/>
        <v>0</v>
      </c>
      <c r="P2166" s="631" t="str">
        <f t="shared" si="107"/>
        <v/>
      </c>
    </row>
    <row r="2167" spans="1:16" hidden="1" x14ac:dyDescent="0.2">
      <c r="A2167" s="622"/>
      <c r="B2167" s="656"/>
      <c r="C2167" s="642"/>
      <c r="D2167" s="633"/>
      <c r="E2167" s="633"/>
      <c r="F2167" s="639"/>
      <c r="G2167" s="633"/>
      <c r="H2167" s="633"/>
      <c r="I2167" s="633"/>
      <c r="J2167" s="657"/>
      <c r="K2167" s="629"/>
      <c r="L2167" s="657"/>
      <c r="M2167" s="656"/>
      <c r="N2167" s="630">
        <f t="shared" si="105"/>
        <v>0</v>
      </c>
      <c r="O2167" s="630">
        <f t="shared" si="106"/>
        <v>0</v>
      </c>
      <c r="P2167" s="631" t="str">
        <f t="shared" si="107"/>
        <v/>
      </c>
    </row>
    <row r="2168" spans="1:16" hidden="1" x14ac:dyDescent="0.2">
      <c r="A2168" s="622"/>
      <c r="B2168" s="656"/>
      <c r="C2168" s="642"/>
      <c r="D2168" s="633"/>
      <c r="E2168" s="633"/>
      <c r="F2168" s="639"/>
      <c r="G2168" s="633"/>
      <c r="H2168" s="633"/>
      <c r="I2168" s="633"/>
      <c r="J2168" s="657"/>
      <c r="K2168" s="629"/>
      <c r="L2168" s="657"/>
      <c r="M2168" s="656"/>
      <c r="N2168" s="630">
        <f t="shared" si="105"/>
        <v>0</v>
      </c>
      <c r="O2168" s="630">
        <f t="shared" si="106"/>
        <v>0</v>
      </c>
      <c r="P2168" s="631" t="str">
        <f t="shared" si="107"/>
        <v/>
      </c>
    </row>
    <row r="2169" spans="1:16" hidden="1" x14ac:dyDescent="0.2">
      <c r="A2169" s="622"/>
      <c r="B2169" s="656"/>
      <c r="C2169" s="642"/>
      <c r="D2169" s="633"/>
      <c r="E2169" s="633"/>
      <c r="F2169" s="639"/>
      <c r="G2169" s="633"/>
      <c r="H2169" s="633"/>
      <c r="I2169" s="633"/>
      <c r="J2169" s="657"/>
      <c r="K2169" s="629"/>
      <c r="L2169" s="657"/>
      <c r="M2169" s="656"/>
      <c r="N2169" s="630">
        <f t="shared" si="105"/>
        <v>0</v>
      </c>
      <c r="O2169" s="630">
        <f t="shared" si="106"/>
        <v>0</v>
      </c>
      <c r="P2169" s="631" t="str">
        <f t="shared" si="107"/>
        <v/>
      </c>
    </row>
    <row r="2170" spans="1:16" hidden="1" x14ac:dyDescent="0.2">
      <c r="A2170" s="622"/>
      <c r="B2170" s="656"/>
      <c r="C2170" s="642"/>
      <c r="D2170" s="633"/>
      <c r="E2170" s="633"/>
      <c r="F2170" s="639"/>
      <c r="G2170" s="633"/>
      <c r="H2170" s="633"/>
      <c r="I2170" s="633"/>
      <c r="J2170" s="657"/>
      <c r="K2170" s="629"/>
      <c r="L2170" s="657"/>
      <c r="M2170" s="656"/>
      <c r="N2170" s="630">
        <f t="shared" si="105"/>
        <v>0</v>
      </c>
      <c r="O2170" s="630">
        <f t="shared" si="106"/>
        <v>0</v>
      </c>
      <c r="P2170" s="631" t="str">
        <f t="shared" si="107"/>
        <v/>
      </c>
    </row>
    <row r="2171" spans="1:16" hidden="1" x14ac:dyDescent="0.2">
      <c r="A2171" s="622"/>
      <c r="B2171" s="656"/>
      <c r="C2171" s="642"/>
      <c r="D2171" s="633"/>
      <c r="E2171" s="633"/>
      <c r="F2171" s="639"/>
      <c r="G2171" s="633"/>
      <c r="H2171" s="633"/>
      <c r="I2171" s="633"/>
      <c r="J2171" s="657"/>
      <c r="K2171" s="629"/>
      <c r="L2171" s="657"/>
      <c r="M2171" s="656"/>
      <c r="N2171" s="630">
        <f t="shared" si="105"/>
        <v>0</v>
      </c>
      <c r="O2171" s="630">
        <f t="shared" si="106"/>
        <v>0</v>
      </c>
      <c r="P2171" s="631" t="str">
        <f t="shared" si="107"/>
        <v/>
      </c>
    </row>
    <row r="2172" spans="1:16" hidden="1" x14ac:dyDescent="0.2">
      <c r="A2172" s="622"/>
      <c r="B2172" s="656"/>
      <c r="C2172" s="642"/>
      <c r="D2172" s="633"/>
      <c r="E2172" s="633"/>
      <c r="F2172" s="639"/>
      <c r="G2172" s="633"/>
      <c r="H2172" s="633"/>
      <c r="I2172" s="633"/>
      <c r="J2172" s="657"/>
      <c r="K2172" s="629"/>
      <c r="L2172" s="657"/>
      <c r="M2172" s="656"/>
      <c r="N2172" s="630">
        <f t="shared" si="105"/>
        <v>0</v>
      </c>
      <c r="O2172" s="630">
        <f t="shared" si="106"/>
        <v>0</v>
      </c>
      <c r="P2172" s="631" t="str">
        <f t="shared" si="107"/>
        <v/>
      </c>
    </row>
    <row r="2173" spans="1:16" hidden="1" x14ac:dyDescent="0.2">
      <c r="A2173" s="622"/>
      <c r="B2173" s="656"/>
      <c r="C2173" s="642"/>
      <c r="D2173" s="633"/>
      <c r="E2173" s="633"/>
      <c r="F2173" s="639"/>
      <c r="G2173" s="633"/>
      <c r="H2173" s="633"/>
      <c r="I2173" s="633"/>
      <c r="J2173" s="657"/>
      <c r="K2173" s="629"/>
      <c r="L2173" s="657"/>
      <c r="M2173" s="656"/>
      <c r="N2173" s="630">
        <f t="shared" si="105"/>
        <v>0</v>
      </c>
      <c r="O2173" s="630">
        <f t="shared" si="106"/>
        <v>0</v>
      </c>
      <c r="P2173" s="631" t="str">
        <f t="shared" si="107"/>
        <v/>
      </c>
    </row>
    <row r="2174" spans="1:16" hidden="1" x14ac:dyDescent="0.2">
      <c r="A2174" s="622"/>
      <c r="B2174" s="656"/>
      <c r="C2174" s="642"/>
      <c r="D2174" s="633"/>
      <c r="E2174" s="633"/>
      <c r="F2174" s="639"/>
      <c r="G2174" s="633"/>
      <c r="H2174" s="633"/>
      <c r="I2174" s="633"/>
      <c r="J2174" s="657"/>
      <c r="K2174" s="657"/>
      <c r="L2174" s="657"/>
      <c r="M2174" s="656"/>
      <c r="N2174" s="630">
        <f t="shared" si="105"/>
        <v>0</v>
      </c>
      <c r="O2174" s="630">
        <f t="shared" si="106"/>
        <v>0</v>
      </c>
      <c r="P2174" s="631" t="str">
        <f t="shared" si="107"/>
        <v/>
      </c>
    </row>
    <row r="2175" spans="1:16" hidden="1" x14ac:dyDescent="0.2">
      <c r="A2175" s="622"/>
      <c r="B2175" s="656"/>
      <c r="C2175" s="642"/>
      <c r="D2175" s="633"/>
      <c r="E2175" s="633"/>
      <c r="F2175" s="639"/>
      <c r="G2175" s="633"/>
      <c r="H2175" s="633"/>
      <c r="I2175" s="633"/>
      <c r="J2175" s="657"/>
      <c r="K2175" s="657"/>
      <c r="L2175" s="657"/>
      <c r="M2175" s="656"/>
      <c r="N2175" s="630">
        <f t="shared" si="105"/>
        <v>0</v>
      </c>
      <c r="O2175" s="630">
        <f t="shared" si="106"/>
        <v>0</v>
      </c>
      <c r="P2175" s="631" t="str">
        <f t="shared" si="107"/>
        <v/>
      </c>
    </row>
    <row r="2176" spans="1:16" hidden="1" x14ac:dyDescent="0.2">
      <c r="A2176" s="622"/>
      <c r="B2176" s="656"/>
      <c r="C2176" s="642"/>
      <c r="D2176" s="633"/>
      <c r="E2176" s="633"/>
      <c r="F2176" s="639"/>
      <c r="G2176" s="633"/>
      <c r="H2176" s="633"/>
      <c r="I2176" s="633"/>
      <c r="J2176" s="657"/>
      <c r="K2176" s="657"/>
      <c r="L2176" s="657"/>
      <c r="M2176" s="656"/>
      <c r="N2176" s="630">
        <f t="shared" si="105"/>
        <v>0</v>
      </c>
      <c r="O2176" s="630">
        <f t="shared" si="106"/>
        <v>0</v>
      </c>
      <c r="P2176" s="631" t="str">
        <f t="shared" si="107"/>
        <v/>
      </c>
    </row>
    <row r="2177" spans="1:16" hidden="1" x14ac:dyDescent="0.2">
      <c r="A2177" s="622"/>
      <c r="B2177" s="656"/>
      <c r="C2177" s="642"/>
      <c r="D2177" s="633"/>
      <c r="E2177" s="633"/>
      <c r="F2177" s="639"/>
      <c r="G2177" s="633"/>
      <c r="H2177" s="633"/>
      <c r="I2177" s="633"/>
      <c r="J2177" s="657"/>
      <c r="K2177" s="657"/>
      <c r="L2177" s="657"/>
      <c r="M2177" s="656"/>
      <c r="N2177" s="630">
        <f t="shared" si="105"/>
        <v>0</v>
      </c>
      <c r="O2177" s="630">
        <f t="shared" si="106"/>
        <v>0</v>
      </c>
      <c r="P2177" s="631" t="str">
        <f t="shared" si="107"/>
        <v/>
      </c>
    </row>
    <row r="2178" spans="1:16" hidden="1" x14ac:dyDescent="0.2">
      <c r="A2178" s="622"/>
      <c r="B2178" s="656"/>
      <c r="C2178" s="642"/>
      <c r="D2178" s="633"/>
      <c r="E2178" s="633"/>
      <c r="F2178" s="639"/>
      <c r="G2178" s="633"/>
      <c r="H2178" s="633"/>
      <c r="I2178" s="633"/>
      <c r="J2178" s="657"/>
      <c r="K2178" s="657"/>
      <c r="L2178" s="657"/>
      <c r="M2178" s="656"/>
      <c r="N2178" s="630">
        <f t="shared" si="105"/>
        <v>0</v>
      </c>
      <c r="O2178" s="630">
        <f t="shared" si="106"/>
        <v>0</v>
      </c>
      <c r="P2178" s="631" t="str">
        <f t="shared" si="107"/>
        <v/>
      </c>
    </row>
    <row r="2179" spans="1:16" hidden="1" x14ac:dyDescent="0.2">
      <c r="A2179" s="622"/>
      <c r="B2179" s="656"/>
      <c r="C2179" s="642"/>
      <c r="D2179" s="633"/>
      <c r="E2179" s="633"/>
      <c r="F2179" s="639"/>
      <c r="G2179" s="633"/>
      <c r="H2179" s="633"/>
      <c r="I2179" s="633"/>
      <c r="J2179" s="629"/>
      <c r="K2179" s="657"/>
      <c r="L2179" s="657"/>
      <c r="M2179" s="711"/>
      <c r="N2179" s="630">
        <f t="shared" si="105"/>
        <v>0</v>
      </c>
      <c r="O2179" s="630">
        <f t="shared" si="106"/>
        <v>0</v>
      </c>
      <c r="P2179" s="631" t="str">
        <f t="shared" si="107"/>
        <v/>
      </c>
    </row>
    <row r="2180" spans="1:16" hidden="1" x14ac:dyDescent="0.2">
      <c r="A2180" s="622"/>
      <c r="B2180" s="656"/>
      <c r="C2180" s="642"/>
      <c r="D2180" s="633"/>
      <c r="E2180" s="633"/>
      <c r="F2180" s="639"/>
      <c r="G2180" s="633"/>
      <c r="H2180" s="633"/>
      <c r="I2180" s="633"/>
      <c r="J2180" s="629"/>
      <c r="K2180" s="657"/>
      <c r="L2180" s="657"/>
      <c r="M2180" s="711"/>
      <c r="N2180" s="630">
        <f t="shared" si="105"/>
        <v>0</v>
      </c>
      <c r="O2180" s="630">
        <f t="shared" si="106"/>
        <v>0</v>
      </c>
      <c r="P2180" s="631" t="str">
        <f t="shared" si="107"/>
        <v/>
      </c>
    </row>
    <row r="2181" spans="1:16" hidden="1" x14ac:dyDescent="0.2">
      <c r="A2181" s="622"/>
      <c r="B2181" s="656"/>
      <c r="C2181" s="642"/>
      <c r="D2181" s="633"/>
      <c r="E2181" s="633"/>
      <c r="F2181" s="639"/>
      <c r="G2181" s="633"/>
      <c r="H2181" s="633"/>
      <c r="I2181" s="633"/>
      <c r="J2181" s="629"/>
      <c r="K2181" s="657"/>
      <c r="L2181" s="657"/>
      <c r="M2181" s="656"/>
      <c r="N2181" s="630">
        <f t="shared" si="105"/>
        <v>0</v>
      </c>
      <c r="O2181" s="630">
        <f t="shared" si="106"/>
        <v>0</v>
      </c>
      <c r="P2181" s="631" t="str">
        <f t="shared" si="107"/>
        <v/>
      </c>
    </row>
    <row r="2182" spans="1:16" hidden="1" x14ac:dyDescent="0.2">
      <c r="A2182" s="622"/>
      <c r="B2182" s="656"/>
      <c r="C2182" s="642"/>
      <c r="D2182" s="633"/>
      <c r="E2182" s="633"/>
      <c r="F2182" s="639"/>
      <c r="G2182" s="633"/>
      <c r="H2182" s="633"/>
      <c r="I2182" s="633"/>
      <c r="J2182" s="629"/>
      <c r="K2182" s="657"/>
      <c r="L2182" s="657"/>
      <c r="M2182" s="656"/>
      <c r="N2182" s="630">
        <f t="shared" si="105"/>
        <v>0</v>
      </c>
      <c r="O2182" s="630">
        <f t="shared" si="106"/>
        <v>0</v>
      </c>
      <c r="P2182" s="631" t="str">
        <f t="shared" si="107"/>
        <v/>
      </c>
    </row>
    <row r="2183" spans="1:16" hidden="1" x14ac:dyDescent="0.2">
      <c r="A2183" s="622"/>
      <c r="B2183" s="656"/>
      <c r="C2183" s="642"/>
      <c r="D2183" s="633"/>
      <c r="E2183" s="633"/>
      <c r="F2183" s="639"/>
      <c r="G2183" s="633"/>
      <c r="H2183" s="633"/>
      <c r="I2183" s="633"/>
      <c r="J2183" s="629"/>
      <c r="K2183" s="657"/>
      <c r="L2183" s="657"/>
      <c r="M2183" s="656"/>
      <c r="N2183" s="630">
        <f t="shared" si="105"/>
        <v>0</v>
      </c>
      <c r="O2183" s="630">
        <f t="shared" si="106"/>
        <v>0</v>
      </c>
      <c r="P2183" s="631" t="str">
        <f t="shared" si="107"/>
        <v/>
      </c>
    </row>
    <row r="2184" spans="1:16" hidden="1" x14ac:dyDescent="0.2">
      <c r="A2184" s="622"/>
      <c r="B2184" s="656"/>
      <c r="C2184" s="642"/>
      <c r="D2184" s="633"/>
      <c r="E2184" s="633"/>
      <c r="F2184" s="639"/>
      <c r="G2184" s="633"/>
      <c r="H2184" s="633"/>
      <c r="I2184" s="633"/>
      <c r="J2184" s="629"/>
      <c r="K2184" s="657"/>
      <c r="L2184" s="657"/>
      <c r="M2184" s="656"/>
      <c r="N2184" s="630">
        <f t="shared" si="105"/>
        <v>0</v>
      </c>
      <c r="O2184" s="630">
        <f t="shared" si="106"/>
        <v>0</v>
      </c>
      <c r="P2184" s="631" t="str">
        <f t="shared" si="107"/>
        <v/>
      </c>
    </row>
    <row r="2185" spans="1:16" hidden="1" x14ac:dyDescent="0.2">
      <c r="A2185" s="622"/>
      <c r="B2185" s="656"/>
      <c r="C2185" s="642"/>
      <c r="D2185" s="633"/>
      <c r="E2185" s="633"/>
      <c r="F2185" s="639"/>
      <c r="G2185" s="633"/>
      <c r="H2185" s="633"/>
      <c r="I2185" s="633"/>
      <c r="J2185" s="629"/>
      <c r="K2185" s="657"/>
      <c r="L2185" s="657"/>
      <c r="M2185" s="656"/>
      <c r="N2185" s="630">
        <f t="shared" si="105"/>
        <v>0</v>
      </c>
      <c r="O2185" s="630">
        <f t="shared" si="106"/>
        <v>0</v>
      </c>
      <c r="P2185" s="631" t="str">
        <f t="shared" si="107"/>
        <v/>
      </c>
    </row>
    <row r="2186" spans="1:16" hidden="1" x14ac:dyDescent="0.2">
      <c r="A2186" s="622"/>
      <c r="B2186" s="656"/>
      <c r="C2186" s="642"/>
      <c r="D2186" s="633"/>
      <c r="E2186" s="633"/>
      <c r="F2186" s="639"/>
      <c r="G2186" s="633"/>
      <c r="H2186" s="633"/>
      <c r="I2186" s="633"/>
      <c r="J2186" s="629"/>
      <c r="K2186" s="657"/>
      <c r="L2186" s="657"/>
      <c r="M2186" s="656"/>
      <c r="N2186" s="630">
        <f t="shared" si="105"/>
        <v>0</v>
      </c>
      <c r="O2186" s="630">
        <f t="shared" si="106"/>
        <v>0</v>
      </c>
      <c r="P2186" s="631" t="str">
        <f t="shared" si="107"/>
        <v/>
      </c>
    </row>
    <row r="2187" spans="1:16" hidden="1" x14ac:dyDescent="0.2">
      <c r="A2187" s="622"/>
      <c r="B2187" s="656"/>
      <c r="C2187" s="642"/>
      <c r="D2187" s="633"/>
      <c r="E2187" s="633"/>
      <c r="F2187" s="639"/>
      <c r="G2187" s="633"/>
      <c r="H2187" s="633"/>
      <c r="I2187" s="633"/>
      <c r="J2187" s="629"/>
      <c r="K2187" s="657"/>
      <c r="L2187" s="657"/>
      <c r="M2187" s="656"/>
      <c r="N2187" s="630">
        <f t="shared" si="105"/>
        <v>0</v>
      </c>
      <c r="O2187" s="630">
        <f t="shared" si="106"/>
        <v>0</v>
      </c>
      <c r="P2187" s="631" t="str">
        <f t="shared" si="107"/>
        <v/>
      </c>
    </row>
    <row r="2188" spans="1:16" hidden="1" x14ac:dyDescent="0.2">
      <c r="A2188" s="622"/>
      <c r="B2188" s="656"/>
      <c r="C2188" s="642"/>
      <c r="D2188" s="633"/>
      <c r="E2188" s="633"/>
      <c r="F2188" s="639"/>
      <c r="G2188" s="633"/>
      <c r="H2188" s="633"/>
      <c r="I2188" s="633"/>
      <c r="J2188" s="629"/>
      <c r="K2188" s="657"/>
      <c r="L2188" s="657"/>
      <c r="M2188" s="656"/>
      <c r="N2188" s="630">
        <f t="shared" si="105"/>
        <v>0</v>
      </c>
      <c r="O2188" s="630">
        <f t="shared" si="106"/>
        <v>0</v>
      </c>
      <c r="P2188" s="631" t="str">
        <f t="shared" si="107"/>
        <v/>
      </c>
    </row>
    <row r="2189" spans="1:16" hidden="1" x14ac:dyDescent="0.2">
      <c r="A2189" s="622"/>
      <c r="B2189" s="656"/>
      <c r="C2189" s="642"/>
      <c r="D2189" s="633"/>
      <c r="E2189" s="633"/>
      <c r="F2189" s="639"/>
      <c r="G2189" s="633"/>
      <c r="H2189" s="633"/>
      <c r="I2189" s="633"/>
      <c r="J2189" s="629"/>
      <c r="K2189" s="657"/>
      <c r="L2189" s="657"/>
      <c r="M2189" s="656"/>
      <c r="N2189" s="630">
        <f t="shared" si="105"/>
        <v>0</v>
      </c>
      <c r="O2189" s="630">
        <f t="shared" si="106"/>
        <v>0</v>
      </c>
      <c r="P2189" s="631" t="str">
        <f t="shared" si="107"/>
        <v/>
      </c>
    </row>
    <row r="2190" spans="1:16" hidden="1" x14ac:dyDescent="0.2">
      <c r="A2190" s="622"/>
      <c r="B2190" s="641"/>
      <c r="C2190" s="658"/>
      <c r="D2190" s="633"/>
      <c r="E2190" s="633"/>
      <c r="F2190" s="639"/>
      <c r="G2190" s="626"/>
      <c r="H2190" s="627"/>
      <c r="I2190" s="627"/>
      <c r="J2190" s="629"/>
      <c r="K2190" s="657"/>
      <c r="L2190" s="657"/>
      <c r="M2190" s="656"/>
      <c r="N2190" s="630">
        <f t="shared" si="105"/>
        <v>0</v>
      </c>
      <c r="O2190" s="630">
        <f t="shared" si="106"/>
        <v>0</v>
      </c>
      <c r="P2190" s="631" t="str">
        <f t="shared" si="107"/>
        <v/>
      </c>
    </row>
    <row r="2191" spans="1:16" hidden="1" x14ac:dyDescent="0.2">
      <c r="A2191" s="622"/>
      <c r="B2191" s="641"/>
      <c r="C2191" s="658"/>
      <c r="D2191" s="633"/>
      <c r="E2191" s="626"/>
      <c r="F2191" s="639"/>
      <c r="G2191" s="626"/>
      <c r="H2191" s="626"/>
      <c r="I2191" s="627"/>
      <c r="J2191" s="629"/>
      <c r="K2191" s="657"/>
      <c r="L2191" s="657"/>
      <c r="M2191" s="656"/>
      <c r="N2191" s="630">
        <f t="shared" si="105"/>
        <v>0</v>
      </c>
      <c r="O2191" s="630">
        <f t="shared" si="106"/>
        <v>0</v>
      </c>
      <c r="P2191" s="631" t="str">
        <f t="shared" si="107"/>
        <v/>
      </c>
    </row>
    <row r="2192" spans="1:16" hidden="1" x14ac:dyDescent="0.2">
      <c r="A2192" s="622"/>
      <c r="B2192" s="641"/>
      <c r="C2192" s="658"/>
      <c r="D2192" s="633"/>
      <c r="E2192" s="626"/>
      <c r="F2192" s="639"/>
      <c r="G2192" s="626"/>
      <c r="H2192" s="626"/>
      <c r="I2192" s="627"/>
      <c r="J2192" s="629"/>
      <c r="K2192" s="657"/>
      <c r="L2192" s="657"/>
      <c r="M2192" s="656"/>
      <c r="N2192" s="630">
        <f t="shared" si="105"/>
        <v>0</v>
      </c>
      <c r="O2192" s="630">
        <f t="shared" si="106"/>
        <v>0</v>
      </c>
      <c r="P2192" s="631" t="str">
        <f t="shared" si="107"/>
        <v/>
      </c>
    </row>
    <row r="2193" spans="1:16" hidden="1" x14ac:dyDescent="0.2">
      <c r="A2193" s="622"/>
      <c r="B2193" s="641"/>
      <c r="C2193" s="658"/>
      <c r="D2193" s="633"/>
      <c r="E2193" s="633"/>
      <c r="F2193" s="639"/>
      <c r="G2193" s="633"/>
      <c r="H2193" s="633"/>
      <c r="I2193" s="633"/>
      <c r="J2193" s="629"/>
      <c r="K2193" s="657"/>
      <c r="L2193" s="657"/>
      <c r="M2193" s="656"/>
      <c r="N2193" s="630">
        <f t="shared" si="105"/>
        <v>0</v>
      </c>
      <c r="O2193" s="630">
        <f t="shared" si="106"/>
        <v>0</v>
      </c>
      <c r="P2193" s="631" t="str">
        <f t="shared" si="107"/>
        <v/>
      </c>
    </row>
    <row r="2194" spans="1:16" hidden="1" x14ac:dyDescent="0.2">
      <c r="A2194" s="622"/>
      <c r="B2194" s="641"/>
      <c r="C2194" s="658"/>
      <c r="D2194" s="633"/>
      <c r="E2194" s="633"/>
      <c r="F2194" s="639"/>
      <c r="G2194" s="633"/>
      <c r="H2194" s="633"/>
      <c r="I2194" s="633"/>
      <c r="J2194" s="629"/>
      <c r="K2194" s="657"/>
      <c r="L2194" s="657"/>
      <c r="M2194" s="656"/>
      <c r="N2194" s="630">
        <f t="shared" si="105"/>
        <v>0</v>
      </c>
      <c r="O2194" s="630">
        <f t="shared" si="106"/>
        <v>0</v>
      </c>
      <c r="P2194" s="631" t="str">
        <f t="shared" si="107"/>
        <v/>
      </c>
    </row>
    <row r="2195" spans="1:16" hidden="1" x14ac:dyDescent="0.2">
      <c r="A2195" s="622"/>
      <c r="B2195" s="641"/>
      <c r="C2195" s="658"/>
      <c r="D2195" s="633"/>
      <c r="E2195" s="633"/>
      <c r="F2195" s="639"/>
      <c r="G2195" s="633"/>
      <c r="H2195" s="633"/>
      <c r="I2195" s="633"/>
      <c r="J2195" s="629"/>
      <c r="K2195" s="657"/>
      <c r="L2195" s="657"/>
      <c r="M2195" s="656"/>
      <c r="N2195" s="630">
        <f t="shared" si="105"/>
        <v>0</v>
      </c>
      <c r="O2195" s="630">
        <f t="shared" si="106"/>
        <v>0</v>
      </c>
      <c r="P2195" s="631" t="str">
        <f t="shared" si="107"/>
        <v/>
      </c>
    </row>
    <row r="2196" spans="1:16" hidden="1" x14ac:dyDescent="0.2">
      <c r="A2196" s="622"/>
      <c r="B2196" s="641"/>
      <c r="C2196" s="658"/>
      <c r="D2196" s="633"/>
      <c r="E2196" s="633"/>
      <c r="F2196" s="639"/>
      <c r="G2196" s="633"/>
      <c r="H2196" s="633"/>
      <c r="I2196" s="633"/>
      <c r="J2196" s="629"/>
      <c r="K2196" s="657"/>
      <c r="L2196" s="657"/>
      <c r="M2196" s="656"/>
      <c r="N2196" s="630">
        <f t="shared" si="105"/>
        <v>0</v>
      </c>
      <c r="O2196" s="630">
        <f t="shared" si="106"/>
        <v>0</v>
      </c>
      <c r="P2196" s="631" t="str">
        <f t="shared" si="107"/>
        <v/>
      </c>
    </row>
    <row r="2197" spans="1:16" hidden="1" x14ac:dyDescent="0.2">
      <c r="A2197" s="622"/>
      <c r="B2197" s="641"/>
      <c r="C2197" s="658"/>
      <c r="D2197" s="633"/>
      <c r="E2197" s="633"/>
      <c r="F2197" s="639"/>
      <c r="G2197" s="633"/>
      <c r="H2197" s="633"/>
      <c r="I2197" s="633"/>
      <c r="J2197" s="629"/>
      <c r="K2197" s="657"/>
      <c r="L2197" s="657"/>
      <c r="M2197" s="656"/>
      <c r="N2197" s="630">
        <f t="shared" si="105"/>
        <v>0</v>
      </c>
      <c r="O2197" s="630">
        <f t="shared" si="106"/>
        <v>0</v>
      </c>
      <c r="P2197" s="631" t="str">
        <f t="shared" si="107"/>
        <v/>
      </c>
    </row>
    <row r="2198" spans="1:16" hidden="1" x14ac:dyDescent="0.2">
      <c r="A2198" s="622"/>
      <c r="B2198" s="641"/>
      <c r="C2198" s="658"/>
      <c r="D2198" s="633"/>
      <c r="E2198" s="626"/>
      <c r="F2198" s="639"/>
      <c r="G2198" s="626"/>
      <c r="H2198" s="626"/>
      <c r="I2198" s="627"/>
      <c r="J2198" s="629"/>
      <c r="K2198" s="657"/>
      <c r="L2198" s="657"/>
      <c r="M2198" s="656"/>
      <c r="N2198" s="630">
        <f t="shared" si="105"/>
        <v>0</v>
      </c>
      <c r="O2198" s="630">
        <f t="shared" si="106"/>
        <v>0</v>
      </c>
      <c r="P2198" s="631" t="str">
        <f t="shared" si="107"/>
        <v/>
      </c>
    </row>
    <row r="2199" spans="1:16" hidden="1" x14ac:dyDescent="0.2">
      <c r="A2199" s="622"/>
      <c r="B2199" s="641"/>
      <c r="C2199" s="658"/>
      <c r="D2199" s="633"/>
      <c r="E2199" s="626"/>
      <c r="F2199" s="639"/>
      <c r="G2199" s="626"/>
      <c r="H2199" s="626"/>
      <c r="I2199" s="627"/>
      <c r="J2199" s="629"/>
      <c r="K2199" s="657"/>
      <c r="L2199" s="657"/>
      <c r="M2199" s="656"/>
      <c r="N2199" s="630">
        <f t="shared" si="105"/>
        <v>0</v>
      </c>
      <c r="O2199" s="630">
        <f t="shared" si="106"/>
        <v>0</v>
      </c>
      <c r="P2199" s="631" t="str">
        <f t="shared" si="107"/>
        <v/>
      </c>
    </row>
    <row r="2200" spans="1:16" hidden="1" x14ac:dyDescent="0.2">
      <c r="A2200" s="622"/>
      <c r="B2200" s="641"/>
      <c r="C2200" s="658"/>
      <c r="D2200" s="633"/>
      <c r="E2200" s="626"/>
      <c r="F2200" s="639"/>
      <c r="G2200" s="626"/>
      <c r="H2200" s="626"/>
      <c r="I2200" s="627"/>
      <c r="J2200" s="629"/>
      <c r="K2200" s="657"/>
      <c r="L2200" s="657"/>
      <c r="M2200" s="656"/>
      <c r="N2200" s="630">
        <f t="shared" si="105"/>
        <v>0</v>
      </c>
      <c r="O2200" s="630">
        <f t="shared" si="106"/>
        <v>0</v>
      </c>
      <c r="P2200" s="631" t="str">
        <f t="shared" si="107"/>
        <v/>
      </c>
    </row>
    <row r="2201" spans="1:16" hidden="1" x14ac:dyDescent="0.2">
      <c r="A2201" s="622"/>
      <c r="B2201" s="641"/>
      <c r="C2201" s="658"/>
      <c r="D2201" s="633"/>
      <c r="E2201" s="626"/>
      <c r="F2201" s="639"/>
      <c r="G2201" s="627"/>
      <c r="H2201" s="627"/>
      <c r="I2201" s="627"/>
      <c r="J2201" s="657"/>
      <c r="K2201" s="657"/>
      <c r="L2201" s="657"/>
      <c r="M2201" s="711"/>
      <c r="N2201" s="630">
        <f t="shared" si="105"/>
        <v>0</v>
      </c>
      <c r="O2201" s="630">
        <f t="shared" si="106"/>
        <v>0</v>
      </c>
      <c r="P2201" s="631" t="str">
        <f t="shared" si="107"/>
        <v/>
      </c>
    </row>
    <row r="2202" spans="1:16" hidden="1" x14ac:dyDescent="0.2">
      <c r="A2202" s="622"/>
      <c r="B2202" s="641"/>
      <c r="C2202" s="658"/>
      <c r="D2202" s="633"/>
      <c r="E2202" s="626"/>
      <c r="F2202" s="639"/>
      <c r="G2202" s="627"/>
      <c r="H2202" s="627"/>
      <c r="I2202" s="627"/>
      <c r="J2202" s="657"/>
      <c r="K2202" s="657"/>
      <c r="L2202" s="657"/>
      <c r="M2202" s="711"/>
      <c r="N2202" s="630">
        <f t="shared" si="105"/>
        <v>0</v>
      </c>
      <c r="O2202" s="630">
        <f t="shared" si="106"/>
        <v>0</v>
      </c>
      <c r="P2202" s="631" t="str">
        <f t="shared" si="107"/>
        <v/>
      </c>
    </row>
    <row r="2203" spans="1:16" hidden="1" x14ac:dyDescent="0.2">
      <c r="A2203" s="622"/>
      <c r="B2203" s="641"/>
      <c r="C2203" s="658"/>
      <c r="D2203" s="633"/>
      <c r="E2203" s="626"/>
      <c r="F2203" s="639"/>
      <c r="G2203" s="627"/>
      <c r="H2203" s="627"/>
      <c r="I2203" s="627"/>
      <c r="J2203" s="657"/>
      <c r="K2203" s="657"/>
      <c r="L2203" s="657"/>
      <c r="M2203" s="711"/>
      <c r="N2203" s="630">
        <f t="shared" si="105"/>
        <v>0</v>
      </c>
      <c r="O2203" s="630">
        <f t="shared" si="106"/>
        <v>0</v>
      </c>
      <c r="P2203" s="631" t="str">
        <f t="shared" si="107"/>
        <v/>
      </c>
    </row>
    <row r="2204" spans="1:16" hidden="1" x14ac:dyDescent="0.2">
      <c r="A2204" s="622"/>
      <c r="B2204" s="641"/>
      <c r="C2204" s="658"/>
      <c r="D2204" s="633"/>
      <c r="E2204" s="626"/>
      <c r="F2204" s="639"/>
      <c r="G2204" s="627"/>
      <c r="H2204" s="627"/>
      <c r="I2204" s="627"/>
      <c r="J2204" s="657"/>
      <c r="K2204" s="657"/>
      <c r="L2204" s="657"/>
      <c r="M2204" s="711"/>
      <c r="N2204" s="630">
        <f t="shared" si="105"/>
        <v>0</v>
      </c>
      <c r="O2204" s="630">
        <f t="shared" si="106"/>
        <v>0</v>
      </c>
      <c r="P2204" s="631" t="str">
        <f t="shared" si="107"/>
        <v/>
      </c>
    </row>
    <row r="2205" spans="1:16" hidden="1" x14ac:dyDescent="0.2">
      <c r="A2205" s="622"/>
      <c r="B2205" s="641"/>
      <c r="C2205" s="658"/>
      <c r="D2205" s="633"/>
      <c r="E2205" s="626"/>
      <c r="F2205" s="639"/>
      <c r="G2205" s="627"/>
      <c r="H2205" s="627"/>
      <c r="I2205" s="627"/>
      <c r="J2205" s="657"/>
      <c r="K2205" s="657"/>
      <c r="L2205" s="657"/>
      <c r="M2205" s="711"/>
      <c r="N2205" s="630">
        <f t="shared" si="105"/>
        <v>0</v>
      </c>
      <c r="O2205" s="630">
        <f t="shared" si="106"/>
        <v>0</v>
      </c>
      <c r="P2205" s="631" t="str">
        <f t="shared" si="107"/>
        <v/>
      </c>
    </row>
    <row r="2206" spans="1:16" hidden="1" x14ac:dyDescent="0.2">
      <c r="A2206" s="622"/>
      <c r="B2206" s="641"/>
      <c r="C2206" s="658"/>
      <c r="D2206" s="633"/>
      <c r="E2206" s="626"/>
      <c r="F2206" s="639"/>
      <c r="G2206" s="633"/>
      <c r="H2206" s="627"/>
      <c r="I2206" s="627"/>
      <c r="J2206" s="657"/>
      <c r="K2206" s="657"/>
      <c r="L2206" s="657"/>
      <c r="M2206" s="711"/>
      <c r="N2206" s="630">
        <f t="shared" si="105"/>
        <v>0</v>
      </c>
      <c r="O2206" s="630">
        <f t="shared" si="106"/>
        <v>0</v>
      </c>
      <c r="P2206" s="631" t="str">
        <f t="shared" si="107"/>
        <v/>
      </c>
    </row>
    <row r="2207" spans="1:16" hidden="1" x14ac:dyDescent="0.2">
      <c r="A2207" s="622"/>
      <c r="B2207" s="641"/>
      <c r="C2207" s="658"/>
      <c r="D2207" s="633"/>
      <c r="E2207" s="626"/>
      <c r="F2207" s="639"/>
      <c r="G2207" s="633"/>
      <c r="H2207" s="627"/>
      <c r="I2207" s="627"/>
      <c r="J2207" s="657"/>
      <c r="K2207" s="657"/>
      <c r="L2207" s="657"/>
      <c r="M2207" s="711"/>
      <c r="N2207" s="630">
        <f t="shared" si="105"/>
        <v>0</v>
      </c>
      <c r="O2207" s="630">
        <f t="shared" si="106"/>
        <v>0</v>
      </c>
      <c r="P2207" s="631" t="str">
        <f t="shared" si="107"/>
        <v/>
      </c>
    </row>
    <row r="2208" spans="1:16" hidden="1" x14ac:dyDescent="0.2">
      <c r="A2208" s="622"/>
      <c r="B2208" s="641"/>
      <c r="C2208" s="658"/>
      <c r="D2208" s="633"/>
      <c r="E2208" s="626"/>
      <c r="F2208" s="639"/>
      <c r="G2208" s="633"/>
      <c r="H2208" s="627"/>
      <c r="I2208" s="627"/>
      <c r="J2208" s="657"/>
      <c r="K2208" s="657"/>
      <c r="L2208" s="657"/>
      <c r="M2208" s="711"/>
      <c r="N2208" s="630">
        <f t="shared" si="105"/>
        <v>0</v>
      </c>
      <c r="O2208" s="630">
        <f t="shared" si="106"/>
        <v>0</v>
      </c>
      <c r="P2208" s="631" t="str">
        <f t="shared" si="107"/>
        <v/>
      </c>
    </row>
    <row r="2209" spans="1:16" hidden="1" x14ac:dyDescent="0.2">
      <c r="A2209" s="622"/>
      <c r="B2209" s="641"/>
      <c r="C2209" s="658"/>
      <c r="D2209" s="626"/>
      <c r="E2209" s="626"/>
      <c r="F2209" s="639"/>
      <c r="G2209" s="627"/>
      <c r="H2209" s="626"/>
      <c r="I2209" s="627"/>
      <c r="J2209" s="629"/>
      <c r="K2209" s="657"/>
      <c r="L2209" s="671"/>
      <c r="M2209" s="656"/>
      <c r="N2209" s="630">
        <f t="shared" si="105"/>
        <v>0</v>
      </c>
      <c r="O2209" s="630">
        <f t="shared" si="106"/>
        <v>0</v>
      </c>
      <c r="P2209" s="631" t="str">
        <f t="shared" si="107"/>
        <v/>
      </c>
    </row>
    <row r="2210" spans="1:16" hidden="1" x14ac:dyDescent="0.2">
      <c r="A2210" s="622"/>
      <c r="B2210" s="641"/>
      <c r="C2210" s="658"/>
      <c r="D2210" s="633"/>
      <c r="E2210" s="626"/>
      <c r="F2210" s="639"/>
      <c r="G2210" s="626"/>
      <c r="H2210" s="626"/>
      <c r="I2210" s="627"/>
      <c r="J2210" s="629"/>
      <c r="K2210" s="657"/>
      <c r="L2210" s="657"/>
      <c r="M2210" s="656"/>
      <c r="N2210" s="630">
        <f t="shared" si="105"/>
        <v>0</v>
      </c>
      <c r="O2210" s="630">
        <f t="shared" si="106"/>
        <v>0</v>
      </c>
      <c r="P2210" s="631" t="str">
        <f t="shared" si="107"/>
        <v/>
      </c>
    </row>
    <row r="2211" spans="1:16" hidden="1" x14ac:dyDescent="0.2">
      <c r="A2211" s="622"/>
      <c r="B2211" s="641"/>
      <c r="C2211" s="658"/>
      <c r="D2211" s="633"/>
      <c r="E2211" s="626"/>
      <c r="F2211" s="639"/>
      <c r="G2211" s="626"/>
      <c r="H2211" s="626"/>
      <c r="I2211" s="627"/>
      <c r="J2211" s="629"/>
      <c r="K2211" s="657"/>
      <c r="L2211" s="657"/>
      <c r="M2211" s="656"/>
      <c r="N2211" s="630">
        <f t="shared" si="105"/>
        <v>0</v>
      </c>
      <c r="O2211" s="630">
        <f t="shared" si="106"/>
        <v>0</v>
      </c>
      <c r="P2211" s="631" t="str">
        <f t="shared" si="107"/>
        <v/>
      </c>
    </row>
    <row r="2212" spans="1:16" hidden="1" x14ac:dyDescent="0.2">
      <c r="A2212" s="622"/>
      <c r="B2212" s="641"/>
      <c r="C2212" s="658"/>
      <c r="D2212" s="633"/>
      <c r="E2212" s="626"/>
      <c r="F2212" s="639"/>
      <c r="G2212" s="626"/>
      <c r="H2212" s="626"/>
      <c r="I2212" s="627"/>
      <c r="J2212" s="629"/>
      <c r="K2212" s="657"/>
      <c r="L2212" s="657"/>
      <c r="M2212" s="656"/>
      <c r="N2212" s="630">
        <f t="shared" si="105"/>
        <v>0</v>
      </c>
      <c r="O2212" s="630">
        <f t="shared" si="106"/>
        <v>0</v>
      </c>
      <c r="P2212" s="631" t="str">
        <f t="shared" si="107"/>
        <v/>
      </c>
    </row>
    <row r="2213" spans="1:16" hidden="1" x14ac:dyDescent="0.2">
      <c r="A2213" s="622"/>
      <c r="B2213" s="641"/>
      <c r="C2213" s="658"/>
      <c r="D2213" s="633"/>
      <c r="E2213" s="626"/>
      <c r="F2213" s="639"/>
      <c r="G2213" s="626"/>
      <c r="H2213" s="626"/>
      <c r="I2213" s="627"/>
      <c r="J2213" s="629"/>
      <c r="K2213" s="657"/>
      <c r="L2213" s="657"/>
      <c r="M2213" s="656"/>
      <c r="N2213" s="630">
        <f t="shared" si="105"/>
        <v>0</v>
      </c>
      <c r="O2213" s="630">
        <f t="shared" si="106"/>
        <v>0</v>
      </c>
      <c r="P2213" s="631" t="str">
        <f t="shared" si="107"/>
        <v/>
      </c>
    </row>
    <row r="2214" spans="1:16" hidden="1" x14ac:dyDescent="0.2">
      <c r="A2214" s="622"/>
      <c r="B2214" s="641"/>
      <c r="C2214" s="658"/>
      <c r="D2214" s="633"/>
      <c r="E2214" s="626"/>
      <c r="F2214" s="639"/>
      <c r="G2214" s="626"/>
      <c r="H2214" s="626"/>
      <c r="I2214" s="627"/>
      <c r="J2214" s="629"/>
      <c r="K2214" s="657"/>
      <c r="L2214" s="657"/>
      <c r="M2214" s="656"/>
      <c r="N2214" s="630">
        <f t="shared" si="105"/>
        <v>0</v>
      </c>
      <c r="O2214" s="630">
        <f t="shared" si="106"/>
        <v>0</v>
      </c>
      <c r="P2214" s="631" t="str">
        <f t="shared" si="107"/>
        <v/>
      </c>
    </row>
    <row r="2215" spans="1:16" hidden="1" x14ac:dyDescent="0.2">
      <c r="A2215" s="622"/>
      <c r="B2215" s="641"/>
      <c r="C2215" s="658"/>
      <c r="D2215" s="633"/>
      <c r="E2215" s="626"/>
      <c r="F2215" s="639"/>
      <c r="G2215" s="626"/>
      <c r="H2215" s="626"/>
      <c r="I2215" s="627"/>
      <c r="J2215" s="629"/>
      <c r="K2215" s="657"/>
      <c r="L2215" s="657"/>
      <c r="M2215" s="656"/>
      <c r="N2215" s="630">
        <f t="shared" si="105"/>
        <v>0</v>
      </c>
      <c r="O2215" s="630">
        <f t="shared" si="106"/>
        <v>0</v>
      </c>
      <c r="P2215" s="631" t="str">
        <f t="shared" si="107"/>
        <v/>
      </c>
    </row>
    <row r="2216" spans="1:16" hidden="1" x14ac:dyDescent="0.2">
      <c r="A2216" s="622"/>
      <c r="B2216" s="641"/>
      <c r="C2216" s="658"/>
      <c r="D2216" s="633"/>
      <c r="E2216" s="626"/>
      <c r="F2216" s="639"/>
      <c r="G2216" s="627"/>
      <c r="H2216" s="626"/>
      <c r="I2216" s="627"/>
      <c r="J2216" s="629"/>
      <c r="K2216" s="657"/>
      <c r="L2216" s="657"/>
      <c r="M2216" s="656"/>
      <c r="N2216" s="630">
        <f t="shared" si="105"/>
        <v>0</v>
      </c>
      <c r="O2216" s="630">
        <f t="shared" si="106"/>
        <v>0</v>
      </c>
      <c r="P2216" s="631" t="str">
        <f t="shared" si="107"/>
        <v/>
      </c>
    </row>
    <row r="2217" spans="1:16" hidden="1" x14ac:dyDescent="0.2">
      <c r="A2217" s="622"/>
      <c r="B2217" s="641"/>
      <c r="C2217" s="658"/>
      <c r="D2217" s="633"/>
      <c r="E2217" s="626"/>
      <c r="F2217" s="639"/>
      <c r="G2217" s="627"/>
      <c r="H2217" s="627"/>
      <c r="I2217" s="627"/>
      <c r="J2217" s="657"/>
      <c r="K2217" s="657"/>
      <c r="L2217" s="657"/>
      <c r="M2217" s="656"/>
      <c r="N2217" s="630">
        <f t="shared" si="105"/>
        <v>0</v>
      </c>
      <c r="O2217" s="630">
        <f t="shared" si="106"/>
        <v>0</v>
      </c>
      <c r="P2217" s="631" t="str">
        <f t="shared" si="107"/>
        <v/>
      </c>
    </row>
    <row r="2218" spans="1:16" hidden="1" x14ac:dyDescent="0.2">
      <c r="A2218" s="622"/>
      <c r="B2218" s="641"/>
      <c r="C2218" s="658"/>
      <c r="D2218" s="633"/>
      <c r="E2218" s="626"/>
      <c r="F2218" s="639"/>
      <c r="G2218" s="627"/>
      <c r="H2218" s="627"/>
      <c r="I2218" s="627"/>
      <c r="J2218" s="657"/>
      <c r="K2218" s="657"/>
      <c r="L2218" s="657"/>
      <c r="M2218" s="656"/>
      <c r="N2218" s="630">
        <f t="shared" si="105"/>
        <v>0</v>
      </c>
      <c r="O2218" s="630">
        <f t="shared" si="106"/>
        <v>0</v>
      </c>
      <c r="P2218" s="631" t="str">
        <f t="shared" si="107"/>
        <v/>
      </c>
    </row>
    <row r="2219" spans="1:16" hidden="1" x14ac:dyDescent="0.2">
      <c r="A2219" s="622"/>
      <c r="B2219" s="641"/>
      <c r="C2219" s="658"/>
      <c r="D2219" s="633"/>
      <c r="E2219" s="626"/>
      <c r="F2219" s="639"/>
      <c r="G2219" s="627"/>
      <c r="H2219" s="627"/>
      <c r="I2219" s="627"/>
      <c r="J2219" s="657"/>
      <c r="K2219" s="657"/>
      <c r="L2219" s="657"/>
      <c r="M2219" s="656"/>
      <c r="N2219" s="630">
        <f t="shared" si="105"/>
        <v>0</v>
      </c>
      <c r="O2219" s="630">
        <f t="shared" si="106"/>
        <v>0</v>
      </c>
      <c r="P2219" s="631" t="str">
        <f t="shared" si="107"/>
        <v/>
      </c>
    </row>
    <row r="2220" spans="1:16" hidden="1" x14ac:dyDescent="0.2">
      <c r="A2220" s="622"/>
      <c r="B2220" s="641"/>
      <c r="C2220" s="658"/>
      <c r="D2220" s="633"/>
      <c r="E2220" s="626"/>
      <c r="F2220" s="639"/>
      <c r="G2220" s="627"/>
      <c r="H2220" s="627"/>
      <c r="I2220" s="627"/>
      <c r="J2220" s="657"/>
      <c r="K2220" s="657"/>
      <c r="L2220" s="657"/>
      <c r="M2220" s="656"/>
      <c r="N2220" s="630">
        <f t="shared" si="105"/>
        <v>0</v>
      </c>
      <c r="O2220" s="630">
        <f t="shared" si="106"/>
        <v>0</v>
      </c>
      <c r="P2220" s="631" t="str">
        <f t="shared" si="107"/>
        <v/>
      </c>
    </row>
    <row r="2221" spans="1:16" hidden="1" x14ac:dyDescent="0.2">
      <c r="A2221" s="622"/>
      <c r="B2221" s="641"/>
      <c r="C2221" s="658"/>
      <c r="D2221" s="633"/>
      <c r="E2221" s="626"/>
      <c r="F2221" s="639"/>
      <c r="G2221" s="627"/>
      <c r="H2221" s="627"/>
      <c r="I2221" s="627"/>
      <c r="J2221" s="657"/>
      <c r="K2221" s="657"/>
      <c r="L2221" s="657"/>
      <c r="M2221" s="656"/>
      <c r="N2221" s="630">
        <f t="shared" si="105"/>
        <v>0</v>
      </c>
      <c r="O2221" s="630">
        <f t="shared" si="106"/>
        <v>0</v>
      </c>
      <c r="P2221" s="631" t="str">
        <f t="shared" si="107"/>
        <v/>
      </c>
    </row>
    <row r="2222" spans="1:16" hidden="1" x14ac:dyDescent="0.2">
      <c r="A2222" s="622"/>
      <c r="B2222" s="641"/>
      <c r="C2222" s="658"/>
      <c r="D2222" s="633"/>
      <c r="E2222" s="626"/>
      <c r="F2222" s="639"/>
      <c r="G2222" s="627"/>
      <c r="H2222" s="627"/>
      <c r="I2222" s="627"/>
      <c r="J2222" s="657"/>
      <c r="K2222" s="657"/>
      <c r="L2222" s="657"/>
      <c r="M2222" s="656"/>
      <c r="N2222" s="630">
        <f t="shared" si="105"/>
        <v>0</v>
      </c>
      <c r="O2222" s="630">
        <f t="shared" si="106"/>
        <v>0</v>
      </c>
      <c r="P2222" s="631" t="str">
        <f t="shared" si="107"/>
        <v/>
      </c>
    </row>
    <row r="2223" spans="1:16" hidden="1" x14ac:dyDescent="0.2">
      <c r="A2223" s="622"/>
      <c r="B2223" s="641"/>
      <c r="C2223" s="658"/>
      <c r="D2223" s="633"/>
      <c r="E2223" s="626"/>
      <c r="F2223" s="639"/>
      <c r="G2223" s="627"/>
      <c r="H2223" s="627"/>
      <c r="I2223" s="627"/>
      <c r="J2223" s="657"/>
      <c r="K2223" s="657"/>
      <c r="L2223" s="657"/>
      <c r="M2223" s="656"/>
      <c r="N2223" s="630">
        <f t="shared" si="105"/>
        <v>0</v>
      </c>
      <c r="O2223" s="630">
        <f t="shared" si="106"/>
        <v>0</v>
      </c>
      <c r="P2223" s="631" t="str">
        <f t="shared" si="107"/>
        <v/>
      </c>
    </row>
    <row r="2224" spans="1:16" hidden="1" x14ac:dyDescent="0.2">
      <c r="A2224" s="622"/>
      <c r="B2224" s="641"/>
      <c r="C2224" s="658"/>
      <c r="D2224" s="633"/>
      <c r="E2224" s="626"/>
      <c r="F2224" s="639"/>
      <c r="G2224" s="627"/>
      <c r="H2224" s="627"/>
      <c r="I2224" s="627"/>
      <c r="J2224" s="657"/>
      <c r="K2224" s="657"/>
      <c r="L2224" s="657"/>
      <c r="M2224" s="656"/>
      <c r="N2224" s="630">
        <f t="shared" si="105"/>
        <v>0</v>
      </c>
      <c r="O2224" s="630">
        <f t="shared" si="106"/>
        <v>0</v>
      </c>
      <c r="P2224" s="631" t="str">
        <f t="shared" si="107"/>
        <v/>
      </c>
    </row>
    <row r="2225" spans="1:16" hidden="1" x14ac:dyDescent="0.2">
      <c r="A2225" s="622"/>
      <c r="B2225" s="641"/>
      <c r="C2225" s="658"/>
      <c r="D2225" s="633"/>
      <c r="E2225" s="626"/>
      <c r="F2225" s="639"/>
      <c r="G2225" s="627"/>
      <c r="H2225" s="627"/>
      <c r="I2225" s="627"/>
      <c r="J2225" s="657"/>
      <c r="K2225" s="657"/>
      <c r="L2225" s="657"/>
      <c r="M2225" s="656"/>
      <c r="N2225" s="630">
        <f t="shared" si="105"/>
        <v>0</v>
      </c>
      <c r="O2225" s="630">
        <f t="shared" si="106"/>
        <v>0</v>
      </c>
      <c r="P2225" s="631" t="str">
        <f t="shared" si="107"/>
        <v/>
      </c>
    </row>
    <row r="2226" spans="1:16" hidden="1" x14ac:dyDescent="0.2">
      <c r="A2226" s="622"/>
      <c r="B2226" s="641"/>
      <c r="C2226" s="658"/>
      <c r="D2226" s="633"/>
      <c r="E2226" s="626"/>
      <c r="F2226" s="639"/>
      <c r="G2226" s="627"/>
      <c r="H2226" s="627"/>
      <c r="I2226" s="627"/>
      <c r="J2226" s="657"/>
      <c r="K2226" s="657"/>
      <c r="L2226" s="657"/>
      <c r="M2226" s="656"/>
      <c r="N2226" s="630">
        <f t="shared" si="105"/>
        <v>0</v>
      </c>
      <c r="O2226" s="630">
        <f t="shared" si="106"/>
        <v>0</v>
      </c>
      <c r="P2226" s="631" t="str">
        <f t="shared" si="107"/>
        <v/>
      </c>
    </row>
    <row r="2227" spans="1:16" hidden="1" x14ac:dyDescent="0.2">
      <c r="A2227" s="622"/>
      <c r="B2227" s="641"/>
      <c r="C2227" s="658"/>
      <c r="D2227" s="633"/>
      <c r="E2227" s="626"/>
      <c r="F2227" s="639"/>
      <c r="G2227" s="627"/>
      <c r="H2227" s="627"/>
      <c r="I2227" s="627"/>
      <c r="J2227" s="657"/>
      <c r="K2227" s="657"/>
      <c r="L2227" s="657"/>
      <c r="M2227" s="656"/>
      <c r="N2227" s="630">
        <f t="shared" si="105"/>
        <v>0</v>
      </c>
      <c r="O2227" s="630">
        <f t="shared" si="106"/>
        <v>0</v>
      </c>
      <c r="P2227" s="631" t="str">
        <f t="shared" si="107"/>
        <v/>
      </c>
    </row>
    <row r="2228" spans="1:16" hidden="1" x14ac:dyDescent="0.2">
      <c r="A2228" s="622"/>
      <c r="B2228" s="641"/>
      <c r="C2228" s="658"/>
      <c r="D2228" s="633"/>
      <c r="E2228" s="626"/>
      <c r="F2228" s="639"/>
      <c r="G2228" s="627"/>
      <c r="H2228" s="627"/>
      <c r="I2228" s="627"/>
      <c r="J2228" s="657"/>
      <c r="K2228" s="657"/>
      <c r="L2228" s="657"/>
      <c r="M2228" s="656"/>
      <c r="N2228" s="630">
        <f t="shared" si="105"/>
        <v>0</v>
      </c>
      <c r="O2228" s="630">
        <f t="shared" si="106"/>
        <v>0</v>
      </c>
      <c r="P2228" s="631" t="str">
        <f t="shared" si="107"/>
        <v/>
      </c>
    </row>
    <row r="2229" spans="1:16" hidden="1" x14ac:dyDescent="0.2">
      <c r="A2229" s="622"/>
      <c r="B2229" s="641"/>
      <c r="C2229" s="658"/>
      <c r="D2229" s="633"/>
      <c r="E2229" s="626"/>
      <c r="F2229" s="639"/>
      <c r="G2229" s="627"/>
      <c r="H2229" s="627"/>
      <c r="I2229" s="627"/>
      <c r="J2229" s="657"/>
      <c r="K2229" s="657"/>
      <c r="L2229" s="657"/>
      <c r="M2229" s="656"/>
      <c r="N2229" s="630">
        <f t="shared" si="105"/>
        <v>0</v>
      </c>
      <c r="O2229" s="630">
        <f t="shared" si="106"/>
        <v>0</v>
      </c>
      <c r="P2229" s="631" t="str">
        <f t="shared" si="107"/>
        <v/>
      </c>
    </row>
    <row r="2230" spans="1:16" hidden="1" x14ac:dyDescent="0.2">
      <c r="A2230" s="622"/>
      <c r="B2230" s="641"/>
      <c r="C2230" s="638"/>
      <c r="D2230" s="626"/>
      <c r="E2230" s="626"/>
      <c r="F2230" s="639"/>
      <c r="G2230" s="627"/>
      <c r="H2230" s="627"/>
      <c r="I2230" s="627"/>
      <c r="J2230" s="657"/>
      <c r="K2230" s="657"/>
      <c r="L2230" s="657"/>
      <c r="M2230" s="656"/>
      <c r="N2230" s="630">
        <f t="shared" si="105"/>
        <v>0</v>
      </c>
      <c r="O2230" s="630">
        <f t="shared" si="106"/>
        <v>0</v>
      </c>
      <c r="P2230" s="631" t="str">
        <f t="shared" si="107"/>
        <v/>
      </c>
    </row>
    <row r="2231" spans="1:16" hidden="1" x14ac:dyDescent="0.2">
      <c r="A2231" s="622"/>
      <c r="B2231" s="641"/>
      <c r="C2231" s="638"/>
      <c r="D2231" s="626"/>
      <c r="E2231" s="626"/>
      <c r="F2231" s="639"/>
      <c r="G2231" s="627"/>
      <c r="H2231" s="627"/>
      <c r="I2231" s="627"/>
      <c r="J2231" s="657"/>
      <c r="K2231" s="657"/>
      <c r="L2231" s="657"/>
      <c r="M2231" s="656"/>
      <c r="N2231" s="630">
        <f t="shared" si="105"/>
        <v>0</v>
      </c>
      <c r="O2231" s="630">
        <f t="shared" si="106"/>
        <v>0</v>
      </c>
      <c r="P2231" s="631" t="str">
        <f t="shared" si="107"/>
        <v/>
      </c>
    </row>
    <row r="2232" spans="1:16" hidden="1" x14ac:dyDescent="0.2">
      <c r="A2232" s="622"/>
      <c r="B2232" s="641"/>
      <c r="C2232" s="638"/>
      <c r="D2232" s="626"/>
      <c r="E2232" s="626"/>
      <c r="F2232" s="639"/>
      <c r="G2232" s="627"/>
      <c r="H2232" s="627"/>
      <c r="I2232" s="627"/>
      <c r="J2232" s="657"/>
      <c r="K2232" s="657"/>
      <c r="L2232" s="657"/>
      <c r="M2232" s="656"/>
      <c r="N2232" s="630">
        <f t="shared" si="105"/>
        <v>0</v>
      </c>
      <c r="O2232" s="630">
        <f t="shared" si="106"/>
        <v>0</v>
      </c>
      <c r="P2232" s="631" t="str">
        <f t="shared" si="107"/>
        <v/>
      </c>
    </row>
    <row r="2233" spans="1:16" hidden="1" x14ac:dyDescent="0.2">
      <c r="A2233" s="622"/>
      <c r="B2233" s="641"/>
      <c r="C2233" s="638"/>
      <c r="D2233" s="626"/>
      <c r="E2233" s="626"/>
      <c r="F2233" s="639"/>
      <c r="G2233" s="627"/>
      <c r="H2233" s="627"/>
      <c r="I2233" s="627"/>
      <c r="J2233" s="657"/>
      <c r="K2233" s="657"/>
      <c r="L2233" s="657"/>
      <c r="M2233" s="656"/>
      <c r="N2233" s="630">
        <f t="shared" si="105"/>
        <v>0</v>
      </c>
      <c r="O2233" s="630">
        <f t="shared" si="106"/>
        <v>0</v>
      </c>
      <c r="P2233" s="631" t="str">
        <f t="shared" si="107"/>
        <v/>
      </c>
    </row>
    <row r="2234" spans="1:16" hidden="1" x14ac:dyDescent="0.2">
      <c r="A2234" s="622"/>
      <c r="B2234" s="641"/>
      <c r="C2234" s="638"/>
      <c r="D2234" s="626"/>
      <c r="E2234" s="626"/>
      <c r="F2234" s="639"/>
      <c r="G2234" s="627"/>
      <c r="H2234" s="627"/>
      <c r="I2234" s="627"/>
      <c r="J2234" s="657"/>
      <c r="K2234" s="657"/>
      <c r="L2234" s="657"/>
      <c r="M2234" s="656"/>
      <c r="N2234" s="630">
        <f t="shared" si="105"/>
        <v>0</v>
      </c>
      <c r="O2234" s="630">
        <f t="shared" si="106"/>
        <v>0</v>
      </c>
      <c r="P2234" s="631" t="str">
        <f t="shared" si="107"/>
        <v/>
      </c>
    </row>
    <row r="2235" spans="1:16" hidden="1" x14ac:dyDescent="0.2">
      <c r="A2235" s="622"/>
      <c r="B2235" s="641"/>
      <c r="C2235" s="638"/>
      <c r="D2235" s="626"/>
      <c r="E2235" s="626"/>
      <c r="F2235" s="639"/>
      <c r="G2235" s="627"/>
      <c r="H2235" s="627"/>
      <c r="I2235" s="627"/>
      <c r="J2235" s="657"/>
      <c r="K2235" s="657"/>
      <c r="L2235" s="657"/>
      <c r="M2235" s="656"/>
      <c r="N2235" s="630">
        <f t="shared" si="105"/>
        <v>0</v>
      </c>
      <c r="O2235" s="630">
        <f t="shared" si="106"/>
        <v>0</v>
      </c>
      <c r="P2235" s="631" t="str">
        <f t="shared" si="107"/>
        <v/>
      </c>
    </row>
    <row r="2236" spans="1:16" hidden="1" x14ac:dyDescent="0.2">
      <c r="A2236" s="622"/>
      <c r="B2236" s="641"/>
      <c r="C2236" s="638"/>
      <c r="D2236" s="541"/>
      <c r="E2236" s="482"/>
      <c r="F2236" s="639"/>
      <c r="G2236" s="482"/>
      <c r="H2236" s="482"/>
      <c r="I2236" s="482"/>
      <c r="J2236" s="629"/>
      <c r="K2236" s="493"/>
      <c r="L2236" s="493"/>
      <c r="M2236" s="656"/>
      <c r="N2236" s="630">
        <f t="shared" si="105"/>
        <v>0</v>
      </c>
      <c r="O2236" s="630">
        <f t="shared" si="106"/>
        <v>0</v>
      </c>
      <c r="P2236" s="631" t="str">
        <f t="shared" si="107"/>
        <v/>
      </c>
    </row>
    <row r="2237" spans="1:16" hidden="1" x14ac:dyDescent="0.2">
      <c r="A2237" s="622"/>
      <c r="B2237" s="641"/>
      <c r="C2237" s="638"/>
      <c r="D2237" s="541"/>
      <c r="E2237" s="482"/>
      <c r="F2237" s="639"/>
      <c r="G2237" s="482"/>
      <c r="H2237" s="482"/>
      <c r="I2237" s="482"/>
      <c r="J2237" s="629"/>
      <c r="K2237" s="493"/>
      <c r="L2237" s="493"/>
      <c r="M2237" s="656"/>
      <c r="N2237" s="630">
        <f t="shared" si="105"/>
        <v>0</v>
      </c>
      <c r="O2237" s="630">
        <f t="shared" si="106"/>
        <v>0</v>
      </c>
      <c r="P2237" s="631" t="str">
        <f t="shared" si="107"/>
        <v/>
      </c>
    </row>
    <row r="2238" spans="1:16" hidden="1" x14ac:dyDescent="0.2">
      <c r="A2238" s="622"/>
      <c r="B2238" s="641"/>
      <c r="C2238" s="658"/>
      <c r="D2238" s="633"/>
      <c r="E2238" s="626"/>
      <c r="F2238" s="639"/>
      <c r="G2238" s="633"/>
      <c r="H2238" s="627"/>
      <c r="I2238" s="627"/>
      <c r="J2238" s="657"/>
      <c r="K2238" s="657"/>
      <c r="L2238" s="657"/>
      <c r="M2238" s="656"/>
      <c r="N2238" s="630">
        <f t="shared" si="105"/>
        <v>0</v>
      </c>
      <c r="O2238" s="630">
        <f t="shared" si="106"/>
        <v>0</v>
      </c>
      <c r="P2238" s="631" t="str">
        <f t="shared" si="107"/>
        <v/>
      </c>
    </row>
    <row r="2239" spans="1:16" hidden="1" x14ac:dyDescent="0.2">
      <c r="A2239" s="622"/>
      <c r="B2239" s="641"/>
      <c r="C2239" s="658"/>
      <c r="D2239" s="633"/>
      <c r="E2239" s="633"/>
      <c r="F2239" s="639"/>
      <c r="G2239" s="633"/>
      <c r="H2239" s="627"/>
      <c r="I2239" s="627"/>
      <c r="J2239" s="657"/>
      <c r="K2239" s="657"/>
      <c r="L2239" s="657"/>
      <c r="M2239" s="656"/>
      <c r="N2239" s="630">
        <f t="shared" si="105"/>
        <v>0</v>
      </c>
      <c r="O2239" s="630">
        <f t="shared" si="106"/>
        <v>0</v>
      </c>
      <c r="P2239" s="631" t="str">
        <f t="shared" si="107"/>
        <v/>
      </c>
    </row>
    <row r="2240" spans="1:16" hidden="1" x14ac:dyDescent="0.2">
      <c r="A2240" s="622"/>
      <c r="B2240" s="641"/>
      <c r="C2240" s="658"/>
      <c r="D2240" s="633"/>
      <c r="E2240" s="626"/>
      <c r="F2240" s="639"/>
      <c r="G2240" s="626"/>
      <c r="H2240" s="627"/>
      <c r="I2240" s="627"/>
      <c r="J2240" s="657"/>
      <c r="K2240" s="657"/>
      <c r="L2240" s="657"/>
      <c r="M2240" s="711"/>
      <c r="N2240" s="630">
        <f t="shared" si="105"/>
        <v>0</v>
      </c>
      <c r="O2240" s="630">
        <f t="shared" si="106"/>
        <v>0</v>
      </c>
      <c r="P2240" s="631" t="str">
        <f t="shared" si="107"/>
        <v/>
      </c>
    </row>
    <row r="2241" spans="1:16" hidden="1" x14ac:dyDescent="0.2">
      <c r="A2241" s="622"/>
      <c r="B2241" s="641"/>
      <c r="C2241" s="658"/>
      <c r="D2241" s="633"/>
      <c r="E2241" s="626"/>
      <c r="F2241" s="639"/>
      <c r="G2241" s="626"/>
      <c r="H2241" s="627"/>
      <c r="I2241" s="627"/>
      <c r="J2241" s="657"/>
      <c r="K2241" s="657"/>
      <c r="L2241" s="657"/>
      <c r="M2241" s="711"/>
      <c r="N2241" s="630">
        <f t="shared" si="105"/>
        <v>0</v>
      </c>
      <c r="O2241" s="630">
        <f t="shared" si="106"/>
        <v>0</v>
      </c>
      <c r="P2241" s="631" t="str">
        <f t="shared" si="107"/>
        <v/>
      </c>
    </row>
    <row r="2242" spans="1:16" hidden="1" x14ac:dyDescent="0.2">
      <c r="A2242" s="622"/>
      <c r="B2242" s="641"/>
      <c r="C2242" s="658"/>
      <c r="D2242" s="633"/>
      <c r="E2242" s="626"/>
      <c r="F2242" s="639"/>
      <c r="G2242" s="627"/>
      <c r="H2242" s="626"/>
      <c r="I2242" s="627"/>
      <c r="J2242" s="629"/>
      <c r="K2242" s="657"/>
      <c r="L2242" s="657"/>
      <c r="M2242" s="656"/>
      <c r="N2242" s="630">
        <f t="shared" si="105"/>
        <v>0</v>
      </c>
      <c r="O2242" s="630">
        <f t="shared" si="106"/>
        <v>0</v>
      </c>
      <c r="P2242" s="631" t="str">
        <f t="shared" si="107"/>
        <v/>
      </c>
    </row>
    <row r="2243" spans="1:16" hidden="1" x14ac:dyDescent="0.2">
      <c r="A2243" s="622"/>
      <c r="B2243" s="641"/>
      <c r="C2243" s="658"/>
      <c r="D2243" s="633"/>
      <c r="E2243" s="626"/>
      <c r="F2243" s="639"/>
      <c r="G2243" s="626"/>
      <c r="H2243" s="626"/>
      <c r="I2243" s="627"/>
      <c r="J2243" s="629"/>
      <c r="K2243" s="657"/>
      <c r="L2243" s="657"/>
      <c r="M2243" s="656"/>
      <c r="N2243" s="630">
        <f t="shared" si="105"/>
        <v>0</v>
      </c>
      <c r="O2243" s="630">
        <f t="shared" si="106"/>
        <v>0</v>
      </c>
      <c r="P2243" s="631" t="str">
        <f t="shared" si="107"/>
        <v/>
      </c>
    </row>
    <row r="2244" spans="1:16" hidden="1" x14ac:dyDescent="0.2">
      <c r="A2244" s="622"/>
      <c r="B2244" s="641"/>
      <c r="C2244" s="658"/>
      <c r="D2244" s="633"/>
      <c r="E2244" s="626"/>
      <c r="F2244" s="639"/>
      <c r="G2244" s="626"/>
      <c r="H2244" s="626"/>
      <c r="I2244" s="627"/>
      <c r="J2244" s="629"/>
      <c r="K2244" s="657"/>
      <c r="L2244" s="657"/>
      <c r="M2244" s="656"/>
      <c r="N2244" s="630">
        <f t="shared" si="105"/>
        <v>0</v>
      </c>
      <c r="O2244" s="630">
        <f t="shared" si="106"/>
        <v>0</v>
      </c>
      <c r="P2244" s="631" t="str">
        <f t="shared" si="107"/>
        <v/>
      </c>
    </row>
    <row r="2245" spans="1:16" hidden="1" x14ac:dyDescent="0.2">
      <c r="A2245" s="622"/>
      <c r="B2245" s="641"/>
      <c r="C2245" s="658"/>
      <c r="D2245" s="633"/>
      <c r="E2245" s="626"/>
      <c r="F2245" s="639"/>
      <c r="G2245" s="627"/>
      <c r="H2245" s="626"/>
      <c r="I2245" s="627"/>
      <c r="J2245" s="629"/>
      <c r="K2245" s="657"/>
      <c r="L2245" s="657"/>
      <c r="M2245" s="711"/>
      <c r="N2245" s="630">
        <f t="shared" si="105"/>
        <v>0</v>
      </c>
      <c r="O2245" s="630">
        <f t="shared" si="106"/>
        <v>0</v>
      </c>
      <c r="P2245" s="631" t="str">
        <f t="shared" si="107"/>
        <v/>
      </c>
    </row>
    <row r="2246" spans="1:16" hidden="1" x14ac:dyDescent="0.2">
      <c r="A2246" s="622"/>
      <c r="B2246" s="641"/>
      <c r="C2246" s="658"/>
      <c r="D2246" s="633"/>
      <c r="E2246" s="626"/>
      <c r="F2246" s="639"/>
      <c r="G2246" s="633"/>
      <c r="H2246" s="626"/>
      <c r="I2246" s="627"/>
      <c r="J2246" s="629"/>
      <c r="K2246" s="657"/>
      <c r="L2246" s="657"/>
      <c r="M2246" s="656"/>
      <c r="N2246" s="630">
        <f t="shared" si="105"/>
        <v>0</v>
      </c>
      <c r="O2246" s="630">
        <f t="shared" si="106"/>
        <v>0</v>
      </c>
      <c r="P2246" s="631" t="str">
        <f t="shared" si="107"/>
        <v/>
      </c>
    </row>
    <row r="2247" spans="1:16" hidden="1" x14ac:dyDescent="0.2">
      <c r="A2247" s="622"/>
      <c r="B2247" s="641"/>
      <c r="C2247" s="658"/>
      <c r="D2247" s="633"/>
      <c r="E2247" s="626"/>
      <c r="F2247" s="639"/>
      <c r="G2247" s="633"/>
      <c r="H2247" s="626"/>
      <c r="I2247" s="627"/>
      <c r="J2247" s="629"/>
      <c r="K2247" s="657"/>
      <c r="L2247" s="657"/>
      <c r="M2247" s="656"/>
      <c r="N2247" s="630">
        <f t="shared" si="105"/>
        <v>0</v>
      </c>
      <c r="O2247" s="630">
        <f t="shared" si="106"/>
        <v>0</v>
      </c>
      <c r="P2247" s="631" t="str">
        <f t="shared" si="107"/>
        <v/>
      </c>
    </row>
    <row r="2248" spans="1:16" hidden="1" x14ac:dyDescent="0.2">
      <c r="A2248" s="622"/>
      <c r="B2248" s="641"/>
      <c r="C2248" s="658"/>
      <c r="D2248" s="633"/>
      <c r="E2248" s="626"/>
      <c r="F2248" s="639"/>
      <c r="G2248" s="626"/>
      <c r="H2248" s="627"/>
      <c r="I2248" s="627"/>
      <c r="J2248" s="629"/>
      <c r="K2248" s="657"/>
      <c r="L2248" s="657"/>
      <c r="M2248" s="711"/>
      <c r="N2248" s="630">
        <f t="shared" si="105"/>
        <v>0</v>
      </c>
      <c r="O2248" s="630">
        <f t="shared" si="106"/>
        <v>0</v>
      </c>
      <c r="P2248" s="631" t="str">
        <f t="shared" si="107"/>
        <v/>
      </c>
    </row>
    <row r="2249" spans="1:16" hidden="1" x14ac:dyDescent="0.2">
      <c r="A2249" s="622"/>
      <c r="B2249" s="641"/>
      <c r="C2249" s="658"/>
      <c r="D2249" s="633"/>
      <c r="E2249" s="626"/>
      <c r="F2249" s="639"/>
      <c r="G2249" s="626"/>
      <c r="H2249" s="627"/>
      <c r="I2249" s="627"/>
      <c r="J2249" s="629"/>
      <c r="K2249" s="657"/>
      <c r="L2249" s="657"/>
      <c r="M2249" s="711"/>
      <c r="N2249" s="630">
        <f t="shared" si="105"/>
        <v>0</v>
      </c>
      <c r="O2249" s="630">
        <f t="shared" si="106"/>
        <v>0</v>
      </c>
      <c r="P2249" s="631" t="str">
        <f t="shared" si="107"/>
        <v/>
      </c>
    </row>
    <row r="2250" spans="1:16" hidden="1" x14ac:dyDescent="0.2">
      <c r="A2250" s="622"/>
      <c r="B2250" s="641"/>
      <c r="C2250" s="658"/>
      <c r="D2250" s="633"/>
      <c r="E2250" s="626"/>
      <c r="F2250" s="639"/>
      <c r="G2250" s="627"/>
      <c r="H2250" s="626"/>
      <c r="I2250" s="627"/>
      <c r="J2250" s="629"/>
      <c r="K2250" s="657"/>
      <c r="L2250" s="657"/>
      <c r="M2250" s="711"/>
      <c r="N2250" s="630">
        <f t="shared" si="105"/>
        <v>0</v>
      </c>
      <c r="O2250" s="630">
        <f t="shared" si="106"/>
        <v>0</v>
      </c>
      <c r="P2250" s="631" t="str">
        <f t="shared" si="107"/>
        <v/>
      </c>
    </row>
    <row r="2251" spans="1:16" hidden="1" x14ac:dyDescent="0.2">
      <c r="A2251" s="622"/>
      <c r="B2251" s="641"/>
      <c r="C2251" s="658"/>
      <c r="D2251" s="633"/>
      <c r="E2251" s="626"/>
      <c r="F2251" s="639"/>
      <c r="G2251" s="627"/>
      <c r="H2251" s="626"/>
      <c r="I2251" s="627"/>
      <c r="J2251" s="629"/>
      <c r="K2251" s="657"/>
      <c r="L2251" s="657"/>
      <c r="M2251" s="711"/>
      <c r="N2251" s="630">
        <f t="shared" si="105"/>
        <v>0</v>
      </c>
      <c r="O2251" s="630">
        <f t="shared" si="106"/>
        <v>0</v>
      </c>
      <c r="P2251" s="631" t="str">
        <f t="shared" si="107"/>
        <v/>
      </c>
    </row>
    <row r="2252" spans="1:16" hidden="1" x14ac:dyDescent="0.2">
      <c r="A2252" s="622"/>
      <c r="B2252" s="641"/>
      <c r="C2252" s="658"/>
      <c r="D2252" s="633"/>
      <c r="E2252" s="626"/>
      <c r="F2252" s="639"/>
      <c r="G2252" s="633"/>
      <c r="H2252" s="627"/>
      <c r="I2252" s="627"/>
      <c r="J2252" s="629"/>
      <c r="K2252" s="657"/>
      <c r="L2252" s="657"/>
      <c r="M2252" s="711"/>
      <c r="N2252" s="630">
        <f t="shared" si="105"/>
        <v>0</v>
      </c>
      <c r="O2252" s="630">
        <f t="shared" si="106"/>
        <v>0</v>
      </c>
      <c r="P2252" s="631" t="str">
        <f t="shared" si="107"/>
        <v/>
      </c>
    </row>
    <row r="2253" spans="1:16" hidden="1" x14ac:dyDescent="0.2">
      <c r="A2253" s="622"/>
      <c r="B2253" s="641"/>
      <c r="C2253" s="658"/>
      <c r="D2253" s="633"/>
      <c r="E2253" s="626"/>
      <c r="F2253" s="639"/>
      <c r="G2253" s="626"/>
      <c r="H2253" s="626"/>
      <c r="I2253" s="627"/>
      <c r="J2253" s="629"/>
      <c r="K2253" s="657"/>
      <c r="L2253" s="657"/>
      <c r="M2253" s="656"/>
      <c r="N2253" s="630">
        <f t="shared" si="105"/>
        <v>0</v>
      </c>
      <c r="O2253" s="630">
        <f t="shared" si="106"/>
        <v>0</v>
      </c>
      <c r="P2253" s="631" t="str">
        <f t="shared" si="107"/>
        <v/>
      </c>
    </row>
    <row r="2254" spans="1:16" hidden="1" x14ac:dyDescent="0.2">
      <c r="A2254" s="622"/>
      <c r="B2254" s="641"/>
      <c r="C2254" s="658"/>
      <c r="D2254" s="633"/>
      <c r="E2254" s="626"/>
      <c r="F2254" s="639"/>
      <c r="G2254" s="626"/>
      <c r="H2254" s="626"/>
      <c r="I2254" s="627"/>
      <c r="J2254" s="629"/>
      <c r="K2254" s="657"/>
      <c r="L2254" s="657"/>
      <c r="M2254" s="712"/>
      <c r="N2254" s="630">
        <f t="shared" si="105"/>
        <v>0</v>
      </c>
      <c r="O2254" s="630">
        <f t="shared" si="106"/>
        <v>0</v>
      </c>
      <c r="P2254" s="631" t="str">
        <f t="shared" si="107"/>
        <v/>
      </c>
    </row>
    <row r="2255" spans="1:16" hidden="1" x14ac:dyDescent="0.2">
      <c r="A2255" s="622"/>
      <c r="B2255" s="641"/>
      <c r="C2255" s="658"/>
      <c r="D2255" s="633"/>
      <c r="E2255" s="626"/>
      <c r="F2255" s="639"/>
      <c r="G2255" s="626"/>
      <c r="H2255" s="626"/>
      <c r="I2255" s="627"/>
      <c r="J2255" s="629"/>
      <c r="K2255" s="657"/>
      <c r="L2255" s="657"/>
      <c r="M2255" s="712"/>
      <c r="N2255" s="630">
        <f t="shared" si="105"/>
        <v>0</v>
      </c>
      <c r="O2255" s="630">
        <f t="shared" si="106"/>
        <v>0</v>
      </c>
      <c r="P2255" s="631" t="str">
        <f t="shared" si="107"/>
        <v/>
      </c>
    </row>
    <row r="2256" spans="1:16" hidden="1" x14ac:dyDescent="0.2">
      <c r="A2256" s="622"/>
      <c r="B2256" s="641"/>
      <c r="C2256" s="658"/>
      <c r="D2256" s="633"/>
      <c r="E2256" s="626"/>
      <c r="F2256" s="639"/>
      <c r="G2256" s="626"/>
      <c r="H2256" s="626"/>
      <c r="I2256" s="627"/>
      <c r="J2256" s="629"/>
      <c r="K2256" s="657"/>
      <c r="L2256" s="657"/>
      <c r="M2256" s="712"/>
      <c r="N2256" s="630">
        <f t="shared" si="105"/>
        <v>0</v>
      </c>
      <c r="O2256" s="630">
        <f t="shared" si="106"/>
        <v>0</v>
      </c>
      <c r="P2256" s="631" t="str">
        <f t="shared" si="107"/>
        <v/>
      </c>
    </row>
    <row r="2257" spans="1:16" hidden="1" x14ac:dyDescent="0.2">
      <c r="A2257" s="622"/>
      <c r="B2257" s="641"/>
      <c r="C2257" s="658"/>
      <c r="D2257" s="633"/>
      <c r="E2257" s="626"/>
      <c r="F2257" s="639"/>
      <c r="G2257" s="626"/>
      <c r="H2257" s="626"/>
      <c r="I2257" s="627"/>
      <c r="J2257" s="629"/>
      <c r="K2257" s="657"/>
      <c r="L2257" s="657"/>
      <c r="M2257" s="712"/>
      <c r="N2257" s="630">
        <f t="shared" si="105"/>
        <v>0</v>
      </c>
      <c r="O2257" s="630">
        <f t="shared" si="106"/>
        <v>0</v>
      </c>
      <c r="P2257" s="631" t="str">
        <f t="shared" si="107"/>
        <v/>
      </c>
    </row>
    <row r="2258" spans="1:16" hidden="1" x14ac:dyDescent="0.2">
      <c r="A2258" s="622"/>
      <c r="B2258" s="641"/>
      <c r="C2258" s="658"/>
      <c r="D2258" s="633"/>
      <c r="E2258" s="626"/>
      <c r="F2258" s="639"/>
      <c r="G2258" s="626"/>
      <c r="H2258" s="626"/>
      <c r="I2258" s="627"/>
      <c r="J2258" s="629"/>
      <c r="K2258" s="657"/>
      <c r="L2258" s="657"/>
      <c r="M2258" s="712"/>
      <c r="N2258" s="630">
        <f t="shared" si="105"/>
        <v>0</v>
      </c>
      <c r="O2258" s="630">
        <f t="shared" si="106"/>
        <v>0</v>
      </c>
      <c r="P2258" s="631" t="str">
        <f t="shared" si="107"/>
        <v/>
      </c>
    </row>
    <row r="2259" spans="1:16" hidden="1" x14ac:dyDescent="0.2">
      <c r="A2259" s="622"/>
      <c r="B2259" s="641"/>
      <c r="C2259" s="658"/>
      <c r="D2259" s="633"/>
      <c r="E2259" s="626"/>
      <c r="F2259" s="639"/>
      <c r="G2259" s="626"/>
      <c r="H2259" s="626"/>
      <c r="I2259" s="627"/>
      <c r="J2259" s="629"/>
      <c r="K2259" s="657"/>
      <c r="L2259" s="657"/>
      <c r="M2259" s="712"/>
      <c r="N2259" s="630">
        <f t="shared" si="105"/>
        <v>0</v>
      </c>
      <c r="O2259" s="630">
        <f t="shared" si="106"/>
        <v>0</v>
      </c>
      <c r="P2259" s="631" t="str">
        <f t="shared" si="107"/>
        <v/>
      </c>
    </row>
    <row r="2260" spans="1:16" hidden="1" x14ac:dyDescent="0.2">
      <c r="A2260" s="622"/>
      <c r="B2260" s="641"/>
      <c r="C2260" s="658"/>
      <c r="D2260" s="633"/>
      <c r="E2260" s="626"/>
      <c r="F2260" s="639"/>
      <c r="G2260" s="626"/>
      <c r="H2260" s="626"/>
      <c r="I2260" s="627"/>
      <c r="J2260" s="629"/>
      <c r="K2260" s="657"/>
      <c r="L2260" s="657"/>
      <c r="M2260" s="656"/>
      <c r="N2260" s="630">
        <f t="shared" si="105"/>
        <v>0</v>
      </c>
      <c r="O2260" s="630">
        <f t="shared" si="106"/>
        <v>0</v>
      </c>
      <c r="P2260" s="631" t="str">
        <f t="shared" si="107"/>
        <v/>
      </c>
    </row>
    <row r="2261" spans="1:16" hidden="1" x14ac:dyDescent="0.2">
      <c r="A2261" s="622"/>
      <c r="B2261" s="641"/>
      <c r="C2261" s="658"/>
      <c r="D2261" s="633"/>
      <c r="E2261" s="626"/>
      <c r="F2261" s="639"/>
      <c r="G2261" s="626"/>
      <c r="H2261" s="626"/>
      <c r="I2261" s="627"/>
      <c r="J2261" s="629"/>
      <c r="K2261" s="657"/>
      <c r="L2261" s="657"/>
      <c r="M2261" s="656"/>
      <c r="N2261" s="630">
        <f t="shared" si="105"/>
        <v>0</v>
      </c>
      <c r="O2261" s="630">
        <f t="shared" si="106"/>
        <v>0</v>
      </c>
      <c r="P2261" s="631" t="str">
        <f t="shared" si="107"/>
        <v/>
      </c>
    </row>
    <row r="2262" spans="1:16" hidden="1" x14ac:dyDescent="0.2">
      <c r="A2262" s="622"/>
      <c r="B2262" s="641"/>
      <c r="C2262" s="658"/>
      <c r="D2262" s="633"/>
      <c r="E2262" s="626"/>
      <c r="F2262" s="639"/>
      <c r="G2262" s="633"/>
      <c r="H2262" s="626"/>
      <c r="I2262" s="627"/>
      <c r="J2262" s="657"/>
      <c r="K2262" s="657"/>
      <c r="L2262" s="657"/>
      <c r="M2262" s="711"/>
      <c r="N2262" s="630">
        <f t="shared" si="105"/>
        <v>0</v>
      </c>
      <c r="O2262" s="630">
        <f t="shared" si="106"/>
        <v>0</v>
      </c>
      <c r="P2262" s="631" t="str">
        <f t="shared" si="107"/>
        <v/>
      </c>
    </row>
    <row r="2263" spans="1:16" hidden="1" x14ac:dyDescent="0.2">
      <c r="A2263" s="622"/>
      <c r="B2263" s="641"/>
      <c r="C2263" s="658"/>
      <c r="D2263" s="633"/>
      <c r="E2263" s="626"/>
      <c r="F2263" s="639"/>
      <c r="G2263" s="633"/>
      <c r="H2263" s="626"/>
      <c r="I2263" s="627"/>
      <c r="J2263" s="657"/>
      <c r="K2263" s="657"/>
      <c r="L2263" s="657"/>
      <c r="M2263" s="711"/>
      <c r="N2263" s="630">
        <f t="shared" si="105"/>
        <v>0</v>
      </c>
      <c r="O2263" s="630">
        <f t="shared" si="106"/>
        <v>0</v>
      </c>
      <c r="P2263" s="631" t="str">
        <f t="shared" si="107"/>
        <v/>
      </c>
    </row>
    <row r="2264" spans="1:16" hidden="1" x14ac:dyDescent="0.2">
      <c r="A2264" s="622"/>
      <c r="B2264" s="641"/>
      <c r="C2264" s="658"/>
      <c r="D2264" s="633"/>
      <c r="E2264" s="626"/>
      <c r="F2264" s="639"/>
      <c r="G2264" s="633"/>
      <c r="H2264" s="626"/>
      <c r="I2264" s="627"/>
      <c r="J2264" s="657"/>
      <c r="K2264" s="657"/>
      <c r="L2264" s="657"/>
      <c r="M2264" s="656"/>
      <c r="N2264" s="630">
        <f t="shared" si="105"/>
        <v>0</v>
      </c>
      <c r="O2264" s="630">
        <f t="shared" si="106"/>
        <v>0</v>
      </c>
      <c r="P2264" s="631" t="str">
        <f t="shared" si="107"/>
        <v/>
      </c>
    </row>
    <row r="2265" spans="1:16" hidden="1" x14ac:dyDescent="0.2">
      <c r="A2265" s="622"/>
      <c r="B2265" s="641"/>
      <c r="C2265" s="658"/>
      <c r="D2265" s="633"/>
      <c r="E2265" s="626"/>
      <c r="F2265" s="639"/>
      <c r="G2265" s="633"/>
      <c r="H2265" s="626"/>
      <c r="I2265" s="627"/>
      <c r="J2265" s="657"/>
      <c r="K2265" s="657"/>
      <c r="L2265" s="657"/>
      <c r="M2265" s="656"/>
      <c r="N2265" s="630">
        <f t="shared" si="105"/>
        <v>0</v>
      </c>
      <c r="O2265" s="630">
        <f t="shared" si="106"/>
        <v>0</v>
      </c>
      <c r="P2265" s="631" t="str">
        <f t="shared" si="107"/>
        <v/>
      </c>
    </row>
    <row r="2266" spans="1:16" hidden="1" x14ac:dyDescent="0.2">
      <c r="A2266" s="622"/>
      <c r="B2266" s="641"/>
      <c r="C2266" s="658"/>
      <c r="D2266" s="633"/>
      <c r="E2266" s="626"/>
      <c r="F2266" s="639"/>
      <c r="G2266" s="626"/>
      <c r="H2266" s="626"/>
      <c r="I2266" s="627"/>
      <c r="J2266" s="629"/>
      <c r="K2266" s="657"/>
      <c r="L2266" s="657"/>
      <c r="M2266" s="656"/>
      <c r="N2266" s="630">
        <f t="shared" si="105"/>
        <v>0</v>
      </c>
      <c r="O2266" s="630">
        <f t="shared" si="106"/>
        <v>0</v>
      </c>
      <c r="P2266" s="631" t="str">
        <f t="shared" si="107"/>
        <v/>
      </c>
    </row>
    <row r="2267" spans="1:16" hidden="1" x14ac:dyDescent="0.2">
      <c r="A2267" s="622"/>
      <c r="B2267" s="641"/>
      <c r="C2267" s="658"/>
      <c r="D2267" s="633"/>
      <c r="E2267" s="626"/>
      <c r="F2267" s="639"/>
      <c r="G2267" s="633"/>
      <c r="H2267" s="633"/>
      <c r="I2267" s="627"/>
      <c r="J2267" s="629"/>
      <c r="K2267" s="657"/>
      <c r="L2267" s="657"/>
      <c r="M2267" s="656"/>
      <c r="N2267" s="630">
        <f t="shared" si="105"/>
        <v>0</v>
      </c>
      <c r="O2267" s="630">
        <f t="shared" si="106"/>
        <v>0</v>
      </c>
      <c r="P2267" s="631" t="str">
        <f t="shared" si="107"/>
        <v/>
      </c>
    </row>
    <row r="2268" spans="1:16" hidden="1" x14ac:dyDescent="0.2">
      <c r="A2268" s="622"/>
      <c r="B2268" s="641"/>
      <c r="C2268" s="658"/>
      <c r="D2268" s="633"/>
      <c r="E2268" s="626"/>
      <c r="F2268" s="639"/>
      <c r="G2268" s="626"/>
      <c r="H2268" s="626"/>
      <c r="I2268" s="627"/>
      <c r="J2268" s="629"/>
      <c r="K2268" s="657"/>
      <c r="L2268" s="657"/>
      <c r="M2268" s="656"/>
      <c r="N2268" s="630">
        <f t="shared" si="105"/>
        <v>0</v>
      </c>
      <c r="O2268" s="630">
        <f t="shared" si="106"/>
        <v>0</v>
      </c>
      <c r="P2268" s="631" t="str">
        <f t="shared" si="107"/>
        <v/>
      </c>
    </row>
    <row r="2269" spans="1:16" hidden="1" x14ac:dyDescent="0.2">
      <c r="A2269" s="622"/>
      <c r="B2269" s="641"/>
      <c r="C2269" s="658"/>
      <c r="D2269" s="633"/>
      <c r="E2269" s="626"/>
      <c r="F2269" s="639"/>
      <c r="G2269" s="633"/>
      <c r="H2269" s="633"/>
      <c r="I2269" s="627"/>
      <c r="J2269" s="629"/>
      <c r="K2269" s="657"/>
      <c r="L2269" s="657"/>
      <c r="M2269" s="656"/>
      <c r="N2269" s="630">
        <f t="shared" si="105"/>
        <v>0</v>
      </c>
      <c r="O2269" s="630">
        <f t="shared" si="106"/>
        <v>0</v>
      </c>
      <c r="P2269" s="631" t="str">
        <f t="shared" si="107"/>
        <v/>
      </c>
    </row>
    <row r="2270" spans="1:16" hidden="1" x14ac:dyDescent="0.2">
      <c r="A2270" s="622"/>
      <c r="B2270" s="641"/>
      <c r="C2270" s="658"/>
      <c r="D2270" s="633"/>
      <c r="E2270" s="626"/>
      <c r="F2270" s="639"/>
      <c r="G2270" s="633"/>
      <c r="H2270" s="626"/>
      <c r="I2270" s="627"/>
      <c r="J2270" s="629"/>
      <c r="K2270" s="657"/>
      <c r="L2270" s="657"/>
      <c r="M2270" s="656"/>
      <c r="N2270" s="630">
        <f t="shared" si="105"/>
        <v>0</v>
      </c>
      <c r="O2270" s="630">
        <f t="shared" si="106"/>
        <v>0</v>
      </c>
      <c r="P2270" s="631" t="str">
        <f t="shared" si="107"/>
        <v/>
      </c>
    </row>
    <row r="2271" spans="1:16" hidden="1" x14ac:dyDescent="0.2">
      <c r="A2271" s="622"/>
      <c r="B2271" s="641"/>
      <c r="C2271" s="658"/>
      <c r="D2271" s="633"/>
      <c r="E2271" s="626"/>
      <c r="F2271" s="639"/>
      <c r="G2271" s="633"/>
      <c r="H2271" s="626"/>
      <c r="I2271" s="627"/>
      <c r="J2271" s="629"/>
      <c r="K2271" s="657"/>
      <c r="L2271" s="657"/>
      <c r="M2271" s="656"/>
      <c r="N2271" s="630">
        <f t="shared" si="105"/>
        <v>0</v>
      </c>
      <c r="O2271" s="630">
        <f t="shared" si="106"/>
        <v>0</v>
      </c>
      <c r="P2271" s="631" t="str">
        <f t="shared" si="107"/>
        <v/>
      </c>
    </row>
    <row r="2272" spans="1:16" hidden="1" x14ac:dyDescent="0.2">
      <c r="A2272" s="622"/>
      <c r="B2272" s="641"/>
      <c r="C2272" s="658"/>
      <c r="D2272" s="633"/>
      <c r="E2272" s="626"/>
      <c r="F2272" s="639"/>
      <c r="G2272" s="633"/>
      <c r="H2272" s="633"/>
      <c r="I2272" s="627"/>
      <c r="J2272" s="629"/>
      <c r="K2272" s="657"/>
      <c r="L2272" s="657"/>
      <c r="M2272" s="656"/>
      <c r="N2272" s="630">
        <f t="shared" si="105"/>
        <v>0</v>
      </c>
      <c r="O2272" s="630">
        <f t="shared" si="106"/>
        <v>0</v>
      </c>
      <c r="P2272" s="631" t="str">
        <f t="shared" si="107"/>
        <v/>
      </c>
    </row>
    <row r="2273" spans="1:16" hidden="1" x14ac:dyDescent="0.2">
      <c r="A2273" s="622"/>
      <c r="B2273" s="641"/>
      <c r="C2273" s="658"/>
      <c r="D2273" s="633"/>
      <c r="E2273" s="626"/>
      <c r="F2273" s="639"/>
      <c r="G2273" s="627"/>
      <c r="H2273" s="633"/>
      <c r="I2273" s="627"/>
      <c r="J2273" s="629"/>
      <c r="K2273" s="657"/>
      <c r="L2273" s="657"/>
      <c r="M2273" s="656"/>
      <c r="N2273" s="630">
        <f t="shared" si="105"/>
        <v>0</v>
      </c>
      <c r="O2273" s="630">
        <f t="shared" si="106"/>
        <v>0</v>
      </c>
      <c r="P2273" s="631" t="str">
        <f t="shared" si="107"/>
        <v/>
      </c>
    </row>
    <row r="2274" spans="1:16" hidden="1" x14ac:dyDescent="0.2">
      <c r="A2274" s="622"/>
      <c r="B2274" s="641"/>
      <c r="C2274" s="658"/>
      <c r="D2274" s="633"/>
      <c r="E2274" s="626"/>
      <c r="F2274" s="639"/>
      <c r="G2274" s="627"/>
      <c r="H2274" s="633"/>
      <c r="I2274" s="627"/>
      <c r="J2274" s="629"/>
      <c r="K2274" s="657"/>
      <c r="L2274" s="657"/>
      <c r="M2274" s="656"/>
      <c r="N2274" s="630">
        <f t="shared" si="105"/>
        <v>0</v>
      </c>
      <c r="O2274" s="630">
        <f t="shared" si="106"/>
        <v>0</v>
      </c>
      <c r="P2274" s="631" t="str">
        <f t="shared" si="107"/>
        <v/>
      </c>
    </row>
    <row r="2275" spans="1:16" hidden="1" x14ac:dyDescent="0.2">
      <c r="A2275" s="622"/>
      <c r="B2275" s="641"/>
      <c r="C2275" s="658"/>
      <c r="D2275" s="633"/>
      <c r="E2275" s="626"/>
      <c r="F2275" s="639"/>
      <c r="G2275" s="627"/>
      <c r="H2275" s="626"/>
      <c r="I2275" s="627"/>
      <c r="J2275" s="629"/>
      <c r="K2275" s="657"/>
      <c r="L2275" s="657"/>
      <c r="M2275" s="656"/>
      <c r="N2275" s="630">
        <f t="shared" si="105"/>
        <v>0</v>
      </c>
      <c r="O2275" s="630">
        <f t="shared" si="106"/>
        <v>0</v>
      </c>
      <c r="P2275" s="631" t="str">
        <f t="shared" si="107"/>
        <v/>
      </c>
    </row>
    <row r="2276" spans="1:16" hidden="1" x14ac:dyDescent="0.2">
      <c r="A2276" s="622"/>
      <c r="B2276" s="641"/>
      <c r="C2276" s="658"/>
      <c r="D2276" s="633"/>
      <c r="E2276" s="626"/>
      <c r="F2276" s="639"/>
      <c r="G2276" s="627"/>
      <c r="H2276" s="626"/>
      <c r="I2276" s="627"/>
      <c r="J2276" s="657"/>
      <c r="K2276" s="657"/>
      <c r="L2276" s="657"/>
      <c r="M2276" s="656"/>
      <c r="N2276" s="630">
        <f t="shared" si="105"/>
        <v>0</v>
      </c>
      <c r="O2276" s="630">
        <f t="shared" si="106"/>
        <v>0</v>
      </c>
      <c r="P2276" s="631" t="str">
        <f t="shared" si="107"/>
        <v/>
      </c>
    </row>
    <row r="2277" spans="1:16" hidden="1" x14ac:dyDescent="0.2">
      <c r="A2277" s="622"/>
      <c r="B2277" s="641"/>
      <c r="C2277" s="638"/>
      <c r="D2277" s="626"/>
      <c r="E2277" s="626"/>
      <c r="F2277" s="639"/>
      <c r="G2277" s="626"/>
      <c r="H2277" s="633"/>
      <c r="I2277" s="627"/>
      <c r="J2277" s="657"/>
      <c r="K2277" s="657"/>
      <c r="L2277" s="657"/>
      <c r="M2277" s="656"/>
      <c r="N2277" s="630">
        <f t="shared" si="105"/>
        <v>0</v>
      </c>
      <c r="O2277" s="630">
        <f t="shared" si="106"/>
        <v>0</v>
      </c>
      <c r="P2277" s="631" t="str">
        <f t="shared" si="107"/>
        <v/>
      </c>
    </row>
    <row r="2278" spans="1:16" hidden="1" x14ac:dyDescent="0.2">
      <c r="A2278" s="622"/>
      <c r="B2278" s="641"/>
      <c r="C2278" s="638"/>
      <c r="D2278" s="626"/>
      <c r="E2278" s="626"/>
      <c r="F2278" s="639"/>
      <c r="G2278" s="626"/>
      <c r="H2278" s="633"/>
      <c r="I2278" s="627"/>
      <c r="J2278" s="657"/>
      <c r="K2278" s="657"/>
      <c r="L2278" s="657"/>
      <c r="M2278" s="656"/>
      <c r="N2278" s="630">
        <f t="shared" si="105"/>
        <v>0</v>
      </c>
      <c r="O2278" s="630">
        <f t="shared" si="106"/>
        <v>0</v>
      </c>
      <c r="P2278" s="631" t="str">
        <f t="shared" si="107"/>
        <v/>
      </c>
    </row>
    <row r="2279" spans="1:16" hidden="1" x14ac:dyDescent="0.2">
      <c r="A2279" s="622"/>
      <c r="B2279" s="641"/>
      <c r="C2279" s="638"/>
      <c r="D2279" s="626"/>
      <c r="E2279" s="626"/>
      <c r="F2279" s="639"/>
      <c r="G2279" s="626"/>
      <c r="H2279" s="633"/>
      <c r="I2279" s="627"/>
      <c r="J2279" s="657"/>
      <c r="K2279" s="657"/>
      <c r="L2279" s="657"/>
      <c r="M2279" s="656"/>
      <c r="N2279" s="630">
        <f t="shared" si="105"/>
        <v>0</v>
      </c>
      <c r="O2279" s="630">
        <f t="shared" si="106"/>
        <v>0</v>
      </c>
      <c r="P2279" s="631" t="str">
        <f t="shared" si="107"/>
        <v/>
      </c>
    </row>
    <row r="2280" spans="1:16" hidden="1" x14ac:dyDescent="0.2">
      <c r="A2280" s="622"/>
      <c r="B2280" s="641"/>
      <c r="C2280" s="638"/>
      <c r="D2280" s="626"/>
      <c r="E2280" s="626"/>
      <c r="F2280" s="639"/>
      <c r="G2280" s="626"/>
      <c r="H2280" s="633"/>
      <c r="I2280" s="627"/>
      <c r="J2280" s="657"/>
      <c r="K2280" s="657"/>
      <c r="L2280" s="657"/>
      <c r="M2280" s="656"/>
      <c r="N2280" s="630">
        <f t="shared" si="105"/>
        <v>0</v>
      </c>
      <c r="O2280" s="630">
        <f t="shared" si="106"/>
        <v>0</v>
      </c>
      <c r="P2280" s="631" t="str">
        <f t="shared" si="107"/>
        <v/>
      </c>
    </row>
    <row r="2281" spans="1:16" hidden="1" x14ac:dyDescent="0.2">
      <c r="A2281" s="622"/>
      <c r="B2281" s="641"/>
      <c r="C2281" s="638"/>
      <c r="D2281" s="626"/>
      <c r="E2281" s="626"/>
      <c r="F2281" s="639"/>
      <c r="G2281" s="626"/>
      <c r="H2281" s="633"/>
      <c r="I2281" s="627"/>
      <c r="J2281" s="657"/>
      <c r="K2281" s="657"/>
      <c r="L2281" s="657"/>
      <c r="M2281" s="656"/>
      <c r="N2281" s="630">
        <f t="shared" si="105"/>
        <v>0</v>
      </c>
      <c r="O2281" s="630">
        <f t="shared" si="106"/>
        <v>0</v>
      </c>
      <c r="P2281" s="631" t="str">
        <f t="shared" si="107"/>
        <v/>
      </c>
    </row>
    <row r="2282" spans="1:16" hidden="1" x14ac:dyDescent="0.2">
      <c r="A2282" s="622"/>
      <c r="B2282" s="641"/>
      <c r="C2282" s="638"/>
      <c r="D2282" s="626"/>
      <c r="E2282" s="626"/>
      <c r="F2282" s="639"/>
      <c r="G2282" s="626"/>
      <c r="H2282" s="633"/>
      <c r="I2282" s="627"/>
      <c r="J2282" s="657"/>
      <c r="K2282" s="657"/>
      <c r="L2282" s="657"/>
      <c r="M2282" s="656"/>
      <c r="N2282" s="630">
        <f t="shared" si="105"/>
        <v>0</v>
      </c>
      <c r="O2282" s="630">
        <f t="shared" si="106"/>
        <v>0</v>
      </c>
      <c r="P2282" s="631" t="str">
        <f t="shared" si="107"/>
        <v/>
      </c>
    </row>
    <row r="2283" spans="1:16" hidden="1" x14ac:dyDescent="0.2">
      <c r="A2283" s="622"/>
      <c r="B2283" s="641"/>
      <c r="C2283" s="638"/>
      <c r="D2283" s="626"/>
      <c r="E2283" s="626"/>
      <c r="F2283" s="639"/>
      <c r="G2283" s="626"/>
      <c r="H2283" s="633"/>
      <c r="I2283" s="627"/>
      <c r="J2283" s="657"/>
      <c r="K2283" s="657"/>
      <c r="L2283" s="657"/>
      <c r="M2283" s="656"/>
      <c r="N2283" s="630">
        <f t="shared" si="105"/>
        <v>0</v>
      </c>
      <c r="O2283" s="630">
        <f t="shared" si="106"/>
        <v>0</v>
      </c>
      <c r="P2283" s="631" t="str">
        <f t="shared" si="107"/>
        <v/>
      </c>
    </row>
    <row r="2284" spans="1:16" hidden="1" x14ac:dyDescent="0.2">
      <c r="A2284" s="622"/>
      <c r="B2284" s="641"/>
      <c r="C2284" s="638"/>
      <c r="D2284" s="626"/>
      <c r="E2284" s="626"/>
      <c r="F2284" s="639"/>
      <c r="G2284" s="626"/>
      <c r="H2284" s="633"/>
      <c r="I2284" s="627"/>
      <c r="J2284" s="657"/>
      <c r="K2284" s="657"/>
      <c r="L2284" s="657"/>
      <c r="M2284" s="656"/>
      <c r="N2284" s="630">
        <f t="shared" si="105"/>
        <v>0</v>
      </c>
      <c r="O2284" s="630">
        <f t="shared" si="106"/>
        <v>0</v>
      </c>
      <c r="P2284" s="631" t="str">
        <f t="shared" si="107"/>
        <v/>
      </c>
    </row>
    <row r="2285" spans="1:16" hidden="1" x14ac:dyDescent="0.2">
      <c r="A2285" s="622"/>
      <c r="B2285" s="641"/>
      <c r="C2285" s="638"/>
      <c r="D2285" s="626"/>
      <c r="E2285" s="626"/>
      <c r="F2285" s="639"/>
      <c r="G2285" s="626"/>
      <c r="H2285" s="633"/>
      <c r="I2285" s="627"/>
      <c r="J2285" s="657"/>
      <c r="K2285" s="657"/>
      <c r="L2285" s="657"/>
      <c r="M2285" s="656"/>
      <c r="N2285" s="630">
        <f t="shared" si="105"/>
        <v>0</v>
      </c>
      <c r="O2285" s="630">
        <f t="shared" si="106"/>
        <v>0</v>
      </c>
      <c r="P2285" s="631" t="str">
        <f t="shared" si="107"/>
        <v/>
      </c>
    </row>
    <row r="2286" spans="1:16" hidden="1" x14ac:dyDescent="0.2">
      <c r="A2286" s="622"/>
      <c r="B2286" s="641"/>
      <c r="C2286" s="638"/>
      <c r="D2286" s="626"/>
      <c r="E2286" s="626"/>
      <c r="F2286" s="639"/>
      <c r="G2286" s="626"/>
      <c r="H2286" s="633"/>
      <c r="I2286" s="627"/>
      <c r="J2286" s="657"/>
      <c r="K2286" s="657"/>
      <c r="L2286" s="657"/>
      <c r="M2286" s="656"/>
      <c r="N2286" s="630">
        <f t="shared" si="105"/>
        <v>0</v>
      </c>
      <c r="O2286" s="630">
        <f t="shared" si="106"/>
        <v>0</v>
      </c>
      <c r="P2286" s="631" t="str">
        <f t="shared" si="107"/>
        <v/>
      </c>
    </row>
    <row r="2287" spans="1:16" hidden="1" x14ac:dyDescent="0.2">
      <c r="A2287" s="622"/>
      <c r="B2287" s="641"/>
      <c r="C2287" s="638"/>
      <c r="D2287" s="626"/>
      <c r="E2287" s="626"/>
      <c r="F2287" s="639"/>
      <c r="G2287" s="626"/>
      <c r="H2287" s="633"/>
      <c r="I2287" s="627"/>
      <c r="J2287" s="657"/>
      <c r="K2287" s="657"/>
      <c r="L2287" s="657"/>
      <c r="M2287" s="656"/>
      <c r="N2287" s="630">
        <f t="shared" si="105"/>
        <v>0</v>
      </c>
      <c r="O2287" s="630">
        <f t="shared" si="106"/>
        <v>0</v>
      </c>
      <c r="P2287" s="631" t="str">
        <f t="shared" si="107"/>
        <v/>
      </c>
    </row>
    <row r="2288" spans="1:16" hidden="1" x14ac:dyDescent="0.2">
      <c r="A2288" s="622"/>
      <c r="B2288" s="641"/>
      <c r="C2288" s="638"/>
      <c r="D2288" s="626"/>
      <c r="E2288" s="626"/>
      <c r="F2288" s="639"/>
      <c r="G2288" s="626"/>
      <c r="H2288" s="633"/>
      <c r="I2288" s="627"/>
      <c r="J2288" s="657"/>
      <c r="K2288" s="657"/>
      <c r="L2288" s="657"/>
      <c r="M2288" s="656"/>
      <c r="N2288" s="630">
        <f t="shared" si="105"/>
        <v>0</v>
      </c>
      <c r="O2288" s="630">
        <f t="shared" si="106"/>
        <v>0</v>
      </c>
      <c r="P2288" s="631" t="str">
        <f t="shared" si="107"/>
        <v/>
      </c>
    </row>
    <row r="2289" spans="1:16" hidden="1" x14ac:dyDescent="0.2">
      <c r="A2289" s="622"/>
      <c r="B2289" s="641"/>
      <c r="C2289" s="638"/>
      <c r="D2289" s="626"/>
      <c r="E2289" s="626"/>
      <c r="F2289" s="639"/>
      <c r="G2289" s="626"/>
      <c r="H2289" s="633"/>
      <c r="I2289" s="627"/>
      <c r="J2289" s="634"/>
      <c r="K2289" s="657"/>
      <c r="L2289" s="657"/>
      <c r="M2289" s="641"/>
      <c r="N2289" s="630">
        <f t="shared" si="105"/>
        <v>0</v>
      </c>
      <c r="O2289" s="630">
        <f t="shared" si="106"/>
        <v>0</v>
      </c>
      <c r="P2289" s="631" t="str">
        <f t="shared" si="107"/>
        <v/>
      </c>
    </row>
    <row r="2290" spans="1:16" hidden="1" x14ac:dyDescent="0.2">
      <c r="A2290" s="622"/>
      <c r="B2290" s="641"/>
      <c r="C2290" s="638"/>
      <c r="D2290" s="626"/>
      <c r="E2290" s="626"/>
      <c r="F2290" s="639"/>
      <c r="G2290" s="633"/>
      <c r="H2290" s="633"/>
      <c r="I2290" s="627"/>
      <c r="J2290" s="628"/>
      <c r="K2290" s="657"/>
      <c r="L2290" s="657"/>
      <c r="M2290" s="641"/>
      <c r="N2290" s="630">
        <f t="shared" si="105"/>
        <v>0</v>
      </c>
      <c r="O2290" s="630">
        <f t="shared" si="106"/>
        <v>0</v>
      </c>
      <c r="P2290" s="631" t="str">
        <f t="shared" si="107"/>
        <v/>
      </c>
    </row>
    <row r="2291" spans="1:16" hidden="1" x14ac:dyDescent="0.2">
      <c r="A2291" s="622"/>
      <c r="B2291" s="641"/>
      <c r="C2291" s="638"/>
      <c r="D2291" s="626"/>
      <c r="E2291" s="626"/>
      <c r="F2291" s="639"/>
      <c r="G2291" s="633"/>
      <c r="H2291" s="633"/>
      <c r="I2291" s="627"/>
      <c r="J2291" s="628"/>
      <c r="K2291" s="657"/>
      <c r="L2291" s="657"/>
      <c r="M2291" s="641"/>
      <c r="N2291" s="630">
        <f t="shared" si="105"/>
        <v>0</v>
      </c>
      <c r="O2291" s="630">
        <f t="shared" si="106"/>
        <v>0</v>
      </c>
      <c r="P2291" s="631" t="str">
        <f t="shared" si="107"/>
        <v/>
      </c>
    </row>
    <row r="2292" spans="1:16" hidden="1" x14ac:dyDescent="0.2">
      <c r="A2292" s="622"/>
      <c r="B2292" s="641"/>
      <c r="C2292" s="638"/>
      <c r="D2292" s="626"/>
      <c r="E2292" s="626"/>
      <c r="F2292" s="639"/>
      <c r="G2292" s="633"/>
      <c r="H2292" s="633"/>
      <c r="I2292" s="627"/>
      <c r="J2292" s="628"/>
      <c r="K2292" s="657"/>
      <c r="L2292" s="657"/>
      <c r="M2292" s="641"/>
      <c r="N2292" s="630">
        <f t="shared" si="105"/>
        <v>0</v>
      </c>
      <c r="O2292" s="630">
        <f t="shared" si="106"/>
        <v>0</v>
      </c>
      <c r="P2292" s="631" t="str">
        <f t="shared" si="107"/>
        <v/>
      </c>
    </row>
    <row r="2293" spans="1:16" hidden="1" x14ac:dyDescent="0.2">
      <c r="A2293" s="622"/>
      <c r="B2293" s="641"/>
      <c r="C2293" s="638"/>
      <c r="D2293" s="626"/>
      <c r="E2293" s="626"/>
      <c r="F2293" s="639"/>
      <c r="G2293" s="633"/>
      <c r="H2293" s="633"/>
      <c r="I2293" s="627"/>
      <c r="J2293" s="634"/>
      <c r="K2293" s="657"/>
      <c r="L2293" s="657"/>
      <c r="M2293" s="641"/>
      <c r="N2293" s="630">
        <f t="shared" si="105"/>
        <v>0</v>
      </c>
      <c r="O2293" s="630">
        <f t="shared" si="106"/>
        <v>0</v>
      </c>
      <c r="P2293" s="631" t="str">
        <f t="shared" si="107"/>
        <v/>
      </c>
    </row>
    <row r="2294" spans="1:16" hidden="1" x14ac:dyDescent="0.2">
      <c r="A2294" s="622"/>
      <c r="B2294" s="656"/>
      <c r="C2294" s="642"/>
      <c r="D2294" s="633"/>
      <c r="E2294" s="633"/>
      <c r="F2294" s="639"/>
      <c r="G2294" s="633"/>
      <c r="H2294" s="633"/>
      <c r="I2294" s="633"/>
      <c r="J2294" s="634"/>
      <c r="K2294" s="657"/>
      <c r="L2294" s="657"/>
      <c r="M2294" s="656"/>
      <c r="N2294" s="630">
        <f t="shared" si="105"/>
        <v>0</v>
      </c>
      <c r="O2294" s="630">
        <f t="shared" si="106"/>
        <v>0</v>
      </c>
      <c r="P2294" s="631" t="str">
        <f t="shared" si="107"/>
        <v/>
      </c>
    </row>
    <row r="2295" spans="1:16" hidden="1" x14ac:dyDescent="0.2">
      <c r="A2295" s="622"/>
      <c r="B2295" s="641"/>
      <c r="C2295" s="638"/>
      <c r="D2295" s="626"/>
      <c r="E2295" s="626"/>
      <c r="F2295" s="639"/>
      <c r="G2295" s="633"/>
      <c r="H2295" s="633"/>
      <c r="I2295" s="627"/>
      <c r="J2295" s="629"/>
      <c r="K2295" s="657"/>
      <c r="L2295" s="657"/>
      <c r="M2295" s="641"/>
      <c r="N2295" s="630">
        <f t="shared" si="105"/>
        <v>0</v>
      </c>
      <c r="O2295" s="630">
        <f t="shared" si="106"/>
        <v>0</v>
      </c>
      <c r="P2295" s="631" t="str">
        <f t="shared" si="107"/>
        <v/>
      </c>
    </row>
    <row r="2296" spans="1:16" hidden="1" x14ac:dyDescent="0.2">
      <c r="A2296" s="622"/>
      <c r="B2296" s="641"/>
      <c r="C2296" s="638"/>
      <c r="D2296" s="626"/>
      <c r="E2296" s="626"/>
      <c r="F2296" s="639"/>
      <c r="G2296" s="633"/>
      <c r="H2296" s="633"/>
      <c r="I2296" s="627"/>
      <c r="J2296" s="629"/>
      <c r="K2296" s="657"/>
      <c r="L2296" s="657"/>
      <c r="M2296" s="641"/>
      <c r="N2296" s="630">
        <f t="shared" si="105"/>
        <v>0</v>
      </c>
      <c r="O2296" s="630">
        <f t="shared" si="106"/>
        <v>0</v>
      </c>
      <c r="P2296" s="631" t="str">
        <f t="shared" si="107"/>
        <v/>
      </c>
    </row>
    <row r="2297" spans="1:16" hidden="1" x14ac:dyDescent="0.2">
      <c r="A2297" s="622"/>
      <c r="B2297" s="641"/>
      <c r="C2297" s="638"/>
      <c r="D2297" s="626"/>
      <c r="E2297" s="626"/>
      <c r="F2297" s="639"/>
      <c r="G2297" s="633"/>
      <c r="H2297" s="633"/>
      <c r="I2297" s="627"/>
      <c r="J2297" s="634"/>
      <c r="K2297" s="657"/>
      <c r="L2297" s="657"/>
      <c r="M2297" s="641"/>
      <c r="N2297" s="630">
        <f t="shared" si="105"/>
        <v>0</v>
      </c>
      <c r="O2297" s="630">
        <f t="shared" si="106"/>
        <v>0</v>
      </c>
      <c r="P2297" s="631" t="str">
        <f t="shared" si="107"/>
        <v/>
      </c>
    </row>
    <row r="2298" spans="1:16" hidden="1" x14ac:dyDescent="0.2">
      <c r="A2298" s="622"/>
      <c r="B2298" s="641"/>
      <c r="C2298" s="638"/>
      <c r="D2298" s="626"/>
      <c r="E2298" s="626"/>
      <c r="F2298" s="639"/>
      <c r="G2298" s="633"/>
      <c r="H2298" s="633"/>
      <c r="I2298" s="627"/>
      <c r="J2298" s="629"/>
      <c r="K2298" s="657"/>
      <c r="L2298" s="657"/>
      <c r="M2298" s="641"/>
      <c r="N2298" s="630">
        <f t="shared" si="105"/>
        <v>0</v>
      </c>
      <c r="O2298" s="630">
        <f t="shared" si="106"/>
        <v>0</v>
      </c>
      <c r="P2298" s="631" t="str">
        <f t="shared" si="107"/>
        <v/>
      </c>
    </row>
    <row r="2299" spans="1:16" hidden="1" x14ac:dyDescent="0.2">
      <c r="A2299" s="622"/>
      <c r="B2299" s="641"/>
      <c r="C2299" s="658"/>
      <c r="D2299" s="633"/>
      <c r="E2299" s="626"/>
      <c r="F2299" s="639"/>
      <c r="G2299" s="626"/>
      <c r="H2299" s="626"/>
      <c r="I2299" s="627"/>
      <c r="J2299" s="629"/>
      <c r="K2299" s="635"/>
      <c r="L2299" s="634"/>
      <c r="M2299" s="641"/>
      <c r="N2299" s="630">
        <f t="shared" si="105"/>
        <v>0</v>
      </c>
      <c r="O2299" s="630">
        <f t="shared" si="106"/>
        <v>0</v>
      </c>
      <c r="P2299" s="631" t="str">
        <f t="shared" si="107"/>
        <v/>
      </c>
    </row>
    <row r="2300" spans="1:16" hidden="1" x14ac:dyDescent="0.2">
      <c r="A2300" s="622"/>
      <c r="B2300" s="641"/>
      <c r="C2300" s="638"/>
      <c r="D2300" s="626"/>
      <c r="E2300" s="626"/>
      <c r="F2300" s="639"/>
      <c r="G2300" s="633"/>
      <c r="H2300" s="626"/>
      <c r="I2300" s="627"/>
      <c r="J2300" s="629"/>
      <c r="K2300" s="635"/>
      <c r="L2300" s="657"/>
      <c r="M2300" s="641"/>
      <c r="N2300" s="630">
        <f t="shared" si="105"/>
        <v>0</v>
      </c>
      <c r="O2300" s="630">
        <f t="shared" si="106"/>
        <v>0</v>
      </c>
      <c r="P2300" s="631" t="str">
        <f t="shared" si="107"/>
        <v/>
      </c>
    </row>
    <row r="2301" spans="1:16" hidden="1" x14ac:dyDescent="0.2">
      <c r="A2301" s="622"/>
      <c r="B2301" s="641"/>
      <c r="C2301" s="658"/>
      <c r="D2301" s="633"/>
      <c r="E2301" s="626"/>
      <c r="F2301" s="639"/>
      <c r="G2301" s="626"/>
      <c r="H2301" s="626"/>
      <c r="I2301" s="627"/>
      <c r="J2301" s="629"/>
      <c r="K2301" s="635"/>
      <c r="L2301" s="634"/>
      <c r="M2301" s="641"/>
      <c r="N2301" s="630">
        <f t="shared" si="105"/>
        <v>0</v>
      </c>
      <c r="O2301" s="630">
        <f t="shared" si="106"/>
        <v>0</v>
      </c>
      <c r="P2301" s="631" t="str">
        <f t="shared" si="107"/>
        <v/>
      </c>
    </row>
    <row r="2302" spans="1:16" hidden="1" x14ac:dyDescent="0.2">
      <c r="A2302" s="622"/>
      <c r="B2302" s="641"/>
      <c r="C2302" s="658"/>
      <c r="D2302" s="633"/>
      <c r="E2302" s="626"/>
      <c r="F2302" s="639"/>
      <c r="G2302" s="627"/>
      <c r="H2302" s="626"/>
      <c r="I2302" s="627"/>
      <c r="J2302" s="629"/>
      <c r="K2302" s="635"/>
      <c r="L2302" s="634"/>
      <c r="M2302" s="641"/>
      <c r="N2302" s="630">
        <f t="shared" si="105"/>
        <v>0</v>
      </c>
      <c r="O2302" s="630">
        <f t="shared" si="106"/>
        <v>0</v>
      </c>
      <c r="P2302" s="631" t="str">
        <f t="shared" si="107"/>
        <v/>
      </c>
    </row>
    <row r="2303" spans="1:16" hidden="1" x14ac:dyDescent="0.2">
      <c r="A2303" s="622"/>
      <c r="B2303" s="641"/>
      <c r="C2303" s="658"/>
      <c r="D2303" s="633"/>
      <c r="E2303" s="626"/>
      <c r="F2303" s="639"/>
      <c r="G2303" s="627"/>
      <c r="H2303" s="626"/>
      <c r="I2303" s="627"/>
      <c r="J2303" s="629"/>
      <c r="K2303" s="635"/>
      <c r="L2303" s="634"/>
      <c r="M2303" s="641"/>
      <c r="N2303" s="630">
        <f t="shared" si="105"/>
        <v>0</v>
      </c>
      <c r="O2303" s="630">
        <f t="shared" si="106"/>
        <v>0</v>
      </c>
      <c r="P2303" s="631" t="str">
        <f t="shared" si="107"/>
        <v/>
      </c>
    </row>
    <row r="2304" spans="1:16" hidden="1" x14ac:dyDescent="0.2">
      <c r="A2304" s="622"/>
      <c r="B2304" s="641"/>
      <c r="C2304" s="658"/>
      <c r="D2304" s="633"/>
      <c r="E2304" s="633"/>
      <c r="F2304" s="639"/>
      <c r="G2304" s="626"/>
      <c r="H2304" s="633"/>
      <c r="I2304" s="633"/>
      <c r="J2304" s="629"/>
      <c r="K2304" s="657"/>
      <c r="L2304" s="634"/>
      <c r="M2304" s="641"/>
      <c r="N2304" s="630">
        <f t="shared" si="105"/>
        <v>0</v>
      </c>
      <c r="O2304" s="630">
        <f t="shared" si="106"/>
        <v>0</v>
      </c>
      <c r="P2304" s="631" t="str">
        <f t="shared" si="107"/>
        <v/>
      </c>
    </row>
    <row r="2305" spans="1:16" hidden="1" x14ac:dyDescent="0.2">
      <c r="A2305" s="622"/>
      <c r="B2305" s="641"/>
      <c r="C2305" s="658"/>
      <c r="D2305" s="633"/>
      <c r="E2305" s="633"/>
      <c r="F2305" s="639"/>
      <c r="G2305" s="633"/>
      <c r="H2305" s="633"/>
      <c r="I2305" s="627"/>
      <c r="J2305" s="634"/>
      <c r="K2305" s="657"/>
      <c r="L2305" s="657"/>
      <c r="M2305" s="641"/>
      <c r="N2305" s="630">
        <f t="shared" si="105"/>
        <v>0</v>
      </c>
      <c r="O2305" s="630">
        <f t="shared" si="106"/>
        <v>0</v>
      </c>
      <c r="P2305" s="631" t="str">
        <f t="shared" si="107"/>
        <v/>
      </c>
    </row>
    <row r="2306" spans="1:16" hidden="1" x14ac:dyDescent="0.2">
      <c r="A2306" s="622"/>
      <c r="B2306" s="641"/>
      <c r="C2306" s="658"/>
      <c r="D2306" s="633"/>
      <c r="E2306" s="633"/>
      <c r="F2306" s="639"/>
      <c r="G2306" s="633"/>
      <c r="H2306" s="633"/>
      <c r="I2306" s="627"/>
      <c r="J2306" s="634"/>
      <c r="K2306" s="657"/>
      <c r="L2306" s="657"/>
      <c r="M2306" s="641"/>
      <c r="N2306" s="630">
        <f t="shared" si="105"/>
        <v>0</v>
      </c>
      <c r="O2306" s="630">
        <f t="shared" si="106"/>
        <v>0</v>
      </c>
      <c r="P2306" s="631" t="str">
        <f t="shared" si="107"/>
        <v/>
      </c>
    </row>
    <row r="2307" spans="1:16" hidden="1" x14ac:dyDescent="0.2">
      <c r="A2307" s="622"/>
      <c r="B2307" s="641"/>
      <c r="C2307" s="658"/>
      <c r="D2307" s="633"/>
      <c r="E2307" s="633"/>
      <c r="F2307" s="639"/>
      <c r="G2307" s="633"/>
      <c r="H2307" s="633"/>
      <c r="I2307" s="627"/>
      <c r="J2307" s="634"/>
      <c r="K2307" s="657"/>
      <c r="L2307" s="657"/>
      <c r="M2307" s="641"/>
      <c r="N2307" s="630">
        <f t="shared" si="105"/>
        <v>0</v>
      </c>
      <c r="O2307" s="630">
        <f t="shared" si="106"/>
        <v>0</v>
      </c>
      <c r="P2307" s="631" t="str">
        <f t="shared" si="107"/>
        <v/>
      </c>
    </row>
    <row r="2308" spans="1:16" hidden="1" x14ac:dyDescent="0.2">
      <c r="A2308" s="622"/>
      <c r="B2308" s="641"/>
      <c r="C2308" s="638"/>
      <c r="D2308" s="626"/>
      <c r="E2308" s="626"/>
      <c r="F2308" s="639"/>
      <c r="G2308" s="627"/>
      <c r="H2308" s="626"/>
      <c r="I2308" s="627"/>
      <c r="J2308" s="634"/>
      <c r="K2308" s="632"/>
      <c r="L2308" s="657"/>
      <c r="M2308" s="641"/>
      <c r="N2308" s="630">
        <f t="shared" si="105"/>
        <v>0</v>
      </c>
      <c r="O2308" s="630">
        <f t="shared" si="106"/>
        <v>0</v>
      </c>
      <c r="P2308" s="631" t="str">
        <f t="shared" si="107"/>
        <v/>
      </c>
    </row>
    <row r="2309" spans="1:16" hidden="1" x14ac:dyDescent="0.2">
      <c r="A2309" s="622"/>
      <c r="B2309" s="641"/>
      <c r="C2309" s="638"/>
      <c r="D2309" s="626"/>
      <c r="E2309" s="626"/>
      <c r="F2309" s="639"/>
      <c r="G2309" s="627"/>
      <c r="H2309" s="626"/>
      <c r="I2309" s="627"/>
      <c r="J2309" s="634"/>
      <c r="K2309" s="632"/>
      <c r="L2309" s="657"/>
      <c r="M2309" s="641"/>
      <c r="N2309" s="630">
        <f t="shared" si="105"/>
        <v>0</v>
      </c>
      <c r="O2309" s="630">
        <f t="shared" si="106"/>
        <v>0</v>
      </c>
      <c r="P2309" s="631" t="str">
        <f t="shared" si="107"/>
        <v/>
      </c>
    </row>
    <row r="2310" spans="1:16" hidden="1" x14ac:dyDescent="0.2">
      <c r="A2310" s="622"/>
      <c r="B2310" s="641"/>
      <c r="C2310" s="638"/>
      <c r="D2310" s="626"/>
      <c r="E2310" s="626"/>
      <c r="F2310" s="639"/>
      <c r="G2310" s="627"/>
      <c r="H2310" s="633"/>
      <c r="I2310" s="627"/>
      <c r="J2310" s="634"/>
      <c r="K2310" s="632"/>
      <c r="L2310" s="657"/>
      <c r="M2310" s="641"/>
      <c r="N2310" s="630">
        <f t="shared" si="105"/>
        <v>0</v>
      </c>
      <c r="O2310" s="630">
        <f t="shared" si="106"/>
        <v>0</v>
      </c>
      <c r="P2310" s="631" t="str">
        <f t="shared" si="107"/>
        <v/>
      </c>
    </row>
    <row r="2311" spans="1:16" hidden="1" x14ac:dyDescent="0.2">
      <c r="A2311" s="622"/>
      <c r="B2311" s="641"/>
      <c r="C2311" s="638"/>
      <c r="D2311" s="626"/>
      <c r="E2311" s="626"/>
      <c r="F2311" s="639"/>
      <c r="G2311" s="627"/>
      <c r="H2311" s="633"/>
      <c r="I2311" s="627"/>
      <c r="J2311" s="634"/>
      <c r="K2311" s="632"/>
      <c r="L2311" s="657"/>
      <c r="M2311" s="641"/>
      <c r="N2311" s="630">
        <f t="shared" si="105"/>
        <v>0</v>
      </c>
      <c r="O2311" s="630">
        <f t="shared" si="106"/>
        <v>0</v>
      </c>
      <c r="P2311" s="631" t="str">
        <f t="shared" si="107"/>
        <v/>
      </c>
    </row>
    <row r="2312" spans="1:16" hidden="1" x14ac:dyDescent="0.2">
      <c r="A2312" s="622"/>
      <c r="B2312" s="641"/>
      <c r="C2312" s="638"/>
      <c r="D2312" s="626"/>
      <c r="E2312" s="626"/>
      <c r="F2312" s="639"/>
      <c r="G2312" s="627"/>
      <c r="H2312" s="633"/>
      <c r="I2312" s="627"/>
      <c r="J2312" s="634"/>
      <c r="K2312" s="632"/>
      <c r="L2312" s="657"/>
      <c r="M2312" s="641"/>
      <c r="N2312" s="630">
        <f t="shared" si="105"/>
        <v>0</v>
      </c>
      <c r="O2312" s="630">
        <f t="shared" si="106"/>
        <v>0</v>
      </c>
      <c r="P2312" s="631" t="str">
        <f t="shared" si="107"/>
        <v/>
      </c>
    </row>
    <row r="2313" spans="1:16" hidden="1" x14ac:dyDescent="0.2">
      <c r="A2313" s="622"/>
      <c r="B2313" s="641"/>
      <c r="C2313" s="638"/>
      <c r="D2313" s="626"/>
      <c r="E2313" s="626"/>
      <c r="F2313" s="639"/>
      <c r="G2313" s="627"/>
      <c r="H2313" s="633"/>
      <c r="I2313" s="627"/>
      <c r="J2313" s="634"/>
      <c r="K2313" s="632"/>
      <c r="L2313" s="657"/>
      <c r="M2313" s="641"/>
      <c r="N2313" s="630">
        <f t="shared" si="105"/>
        <v>0</v>
      </c>
      <c r="O2313" s="630">
        <f t="shared" si="106"/>
        <v>0</v>
      </c>
      <c r="P2313" s="631" t="str">
        <f t="shared" si="107"/>
        <v/>
      </c>
    </row>
    <row r="2314" spans="1:16" hidden="1" x14ac:dyDescent="0.2">
      <c r="A2314" s="622"/>
      <c r="B2314" s="641"/>
      <c r="C2314" s="638"/>
      <c r="D2314" s="626"/>
      <c r="E2314" s="626"/>
      <c r="F2314" s="639"/>
      <c r="G2314" s="627"/>
      <c r="H2314" s="633"/>
      <c r="I2314" s="627"/>
      <c r="J2314" s="634"/>
      <c r="K2314" s="632"/>
      <c r="L2314" s="657"/>
      <c r="M2314" s="641"/>
      <c r="N2314" s="630">
        <f t="shared" si="105"/>
        <v>0</v>
      </c>
      <c r="O2314" s="630">
        <f t="shared" si="106"/>
        <v>0</v>
      </c>
      <c r="P2314" s="631" t="str">
        <f t="shared" si="107"/>
        <v/>
      </c>
    </row>
    <row r="2315" spans="1:16" hidden="1" x14ac:dyDescent="0.2">
      <c r="A2315" s="622"/>
      <c r="B2315" s="641"/>
      <c r="C2315" s="638"/>
      <c r="D2315" s="626"/>
      <c r="E2315" s="626"/>
      <c r="F2315" s="639"/>
      <c r="G2315" s="627"/>
      <c r="H2315" s="633"/>
      <c r="I2315" s="627"/>
      <c r="J2315" s="634"/>
      <c r="K2315" s="632"/>
      <c r="L2315" s="657"/>
      <c r="M2315" s="641"/>
      <c r="N2315" s="630">
        <f t="shared" si="105"/>
        <v>0</v>
      </c>
      <c r="O2315" s="630">
        <f t="shared" si="106"/>
        <v>0</v>
      </c>
      <c r="P2315" s="631" t="str">
        <f t="shared" si="107"/>
        <v/>
      </c>
    </row>
    <row r="2316" spans="1:16" hidden="1" x14ac:dyDescent="0.2">
      <c r="A2316" s="622"/>
      <c r="B2316" s="641"/>
      <c r="C2316" s="642"/>
      <c r="D2316" s="626"/>
      <c r="E2316" s="626"/>
      <c r="F2316" s="639"/>
      <c r="G2316" s="633"/>
      <c r="H2316" s="633"/>
      <c r="I2316" s="633"/>
      <c r="J2316" s="629"/>
      <c r="K2316" s="635"/>
      <c r="L2316" s="657"/>
      <c r="M2316" s="641"/>
      <c r="N2316" s="630">
        <f t="shared" si="105"/>
        <v>0</v>
      </c>
      <c r="O2316" s="630">
        <f t="shared" si="106"/>
        <v>0</v>
      </c>
      <c r="P2316" s="631" t="str">
        <f t="shared" si="107"/>
        <v/>
      </c>
    </row>
    <row r="2317" spans="1:16" hidden="1" x14ac:dyDescent="0.2">
      <c r="A2317" s="622"/>
      <c r="B2317" s="641"/>
      <c r="C2317" s="642"/>
      <c r="D2317" s="626"/>
      <c r="E2317" s="626"/>
      <c r="F2317" s="639"/>
      <c r="G2317" s="633"/>
      <c r="H2317" s="633"/>
      <c r="I2317" s="627"/>
      <c r="J2317" s="629"/>
      <c r="K2317" s="635"/>
      <c r="L2317" s="657"/>
      <c r="M2317" s="641"/>
      <c r="N2317" s="630">
        <f t="shared" si="105"/>
        <v>0</v>
      </c>
      <c r="O2317" s="630">
        <f t="shared" si="106"/>
        <v>0</v>
      </c>
      <c r="P2317" s="631" t="str">
        <f t="shared" si="107"/>
        <v/>
      </c>
    </row>
    <row r="2318" spans="1:16" hidden="1" x14ac:dyDescent="0.2">
      <c r="A2318" s="622"/>
      <c r="B2318" s="641"/>
      <c r="C2318" s="638"/>
      <c r="D2318" s="633"/>
      <c r="E2318" s="633"/>
      <c r="F2318" s="639"/>
      <c r="G2318" s="633"/>
      <c r="H2318" s="633"/>
      <c r="I2318" s="627"/>
      <c r="J2318" s="629"/>
      <c r="K2318" s="635"/>
      <c r="L2318" s="657"/>
      <c r="M2318" s="641"/>
      <c r="N2318" s="630">
        <f t="shared" si="105"/>
        <v>0</v>
      </c>
      <c r="O2318" s="630">
        <f t="shared" si="106"/>
        <v>0</v>
      </c>
      <c r="P2318" s="631" t="str">
        <f t="shared" si="107"/>
        <v/>
      </c>
    </row>
    <row r="2319" spans="1:16" hidden="1" x14ac:dyDescent="0.2">
      <c r="A2319" s="622"/>
      <c r="B2319" s="641"/>
      <c r="C2319" s="642"/>
      <c r="D2319" s="626"/>
      <c r="E2319" s="626"/>
      <c r="F2319" s="639"/>
      <c r="G2319" s="626"/>
      <c r="H2319" s="626"/>
      <c r="I2319" s="627"/>
      <c r="J2319" s="629"/>
      <c r="K2319" s="635"/>
      <c r="L2319" s="657"/>
      <c r="M2319" s="659"/>
      <c r="N2319" s="630">
        <f t="shared" si="105"/>
        <v>0</v>
      </c>
      <c r="O2319" s="630">
        <f t="shared" si="106"/>
        <v>0</v>
      </c>
      <c r="P2319" s="631" t="str">
        <f t="shared" si="107"/>
        <v/>
      </c>
    </row>
    <row r="2320" spans="1:16" hidden="1" x14ac:dyDescent="0.2">
      <c r="A2320" s="622"/>
      <c r="B2320" s="641"/>
      <c r="C2320" s="638"/>
      <c r="D2320" s="633"/>
      <c r="E2320" s="626"/>
      <c r="F2320" s="639"/>
      <c r="G2320" s="633"/>
      <c r="H2320" s="633"/>
      <c r="I2320" s="627"/>
      <c r="J2320" s="629"/>
      <c r="K2320" s="635"/>
      <c r="L2320" s="657"/>
      <c r="M2320" s="641"/>
      <c r="N2320" s="630">
        <f t="shared" si="105"/>
        <v>0</v>
      </c>
      <c r="O2320" s="630">
        <f t="shared" si="106"/>
        <v>0</v>
      </c>
      <c r="P2320" s="631" t="str">
        <f t="shared" si="107"/>
        <v/>
      </c>
    </row>
    <row r="2321" spans="1:16" hidden="1" x14ac:dyDescent="0.2">
      <c r="A2321" s="622"/>
      <c r="B2321" s="641"/>
      <c r="C2321" s="638"/>
      <c r="D2321" s="633"/>
      <c r="E2321" s="626"/>
      <c r="F2321" s="639"/>
      <c r="G2321" s="633"/>
      <c r="H2321" s="627"/>
      <c r="I2321" s="627"/>
      <c r="J2321" s="634"/>
      <c r="K2321" s="635"/>
      <c r="L2321" s="634"/>
      <c r="M2321" s="641"/>
      <c r="N2321" s="630">
        <f t="shared" si="105"/>
        <v>0</v>
      </c>
      <c r="O2321" s="630">
        <f t="shared" si="106"/>
        <v>0</v>
      </c>
      <c r="P2321" s="631" t="str">
        <f t="shared" si="107"/>
        <v/>
      </c>
    </row>
    <row r="2322" spans="1:16" hidden="1" x14ac:dyDescent="0.2">
      <c r="A2322" s="622"/>
      <c r="B2322" s="641"/>
      <c r="C2322" s="638"/>
      <c r="D2322" s="633"/>
      <c r="E2322" s="626"/>
      <c r="F2322" s="639"/>
      <c r="G2322" s="633"/>
      <c r="H2322" s="627"/>
      <c r="I2322" s="627"/>
      <c r="J2322" s="634"/>
      <c r="K2322" s="635"/>
      <c r="L2322" s="634"/>
      <c r="M2322" s="641"/>
      <c r="N2322" s="630">
        <f t="shared" si="105"/>
        <v>0</v>
      </c>
      <c r="O2322" s="630">
        <f t="shared" si="106"/>
        <v>0</v>
      </c>
      <c r="P2322" s="631" t="str">
        <f t="shared" si="107"/>
        <v/>
      </c>
    </row>
    <row r="2323" spans="1:16" hidden="1" x14ac:dyDescent="0.2">
      <c r="A2323" s="622"/>
      <c r="B2323" s="641"/>
      <c r="C2323" s="638"/>
      <c r="D2323" s="633"/>
      <c r="E2323" s="626"/>
      <c r="F2323" s="639"/>
      <c r="G2323" s="633"/>
      <c r="H2323" s="627"/>
      <c r="I2323" s="627"/>
      <c r="J2323" s="634"/>
      <c r="K2323" s="635"/>
      <c r="L2323" s="634"/>
      <c r="M2323" s="641"/>
      <c r="N2323" s="630">
        <f t="shared" si="105"/>
        <v>0</v>
      </c>
      <c r="O2323" s="630">
        <f t="shared" si="106"/>
        <v>0</v>
      </c>
      <c r="P2323" s="631" t="str">
        <f t="shared" si="107"/>
        <v/>
      </c>
    </row>
    <row r="2324" spans="1:16" hidden="1" x14ac:dyDescent="0.2">
      <c r="A2324" s="622"/>
      <c r="B2324" s="641"/>
      <c r="C2324" s="638"/>
      <c r="D2324" s="633"/>
      <c r="E2324" s="626"/>
      <c r="F2324" s="639"/>
      <c r="G2324" s="633"/>
      <c r="H2324" s="627"/>
      <c r="I2324" s="627"/>
      <c r="J2324" s="634"/>
      <c r="K2324" s="635"/>
      <c r="L2324" s="634"/>
      <c r="M2324" s="641"/>
      <c r="N2324" s="630">
        <f t="shared" si="105"/>
        <v>0</v>
      </c>
      <c r="O2324" s="630">
        <f t="shared" si="106"/>
        <v>0</v>
      </c>
      <c r="P2324" s="631" t="str">
        <f t="shared" si="107"/>
        <v/>
      </c>
    </row>
    <row r="2325" spans="1:16" hidden="1" x14ac:dyDescent="0.2">
      <c r="A2325" s="622"/>
      <c r="B2325" s="641"/>
      <c r="C2325" s="638"/>
      <c r="D2325" s="633"/>
      <c r="E2325" s="626"/>
      <c r="F2325" s="639"/>
      <c r="G2325" s="633"/>
      <c r="H2325" s="627"/>
      <c r="I2325" s="627"/>
      <c r="J2325" s="634"/>
      <c r="K2325" s="635"/>
      <c r="L2325" s="634"/>
      <c r="M2325" s="641"/>
      <c r="N2325" s="630">
        <f t="shared" si="105"/>
        <v>0</v>
      </c>
      <c r="O2325" s="630">
        <f t="shared" si="106"/>
        <v>0</v>
      </c>
      <c r="P2325" s="631" t="str">
        <f t="shared" si="107"/>
        <v/>
      </c>
    </row>
    <row r="2326" spans="1:16" hidden="1" x14ac:dyDescent="0.2">
      <c r="A2326" s="622"/>
      <c r="B2326" s="641"/>
      <c r="C2326" s="638"/>
      <c r="D2326" s="633"/>
      <c r="E2326" s="626"/>
      <c r="F2326" s="639"/>
      <c r="G2326" s="633"/>
      <c r="H2326" s="633"/>
      <c r="I2326" s="627"/>
      <c r="J2326" s="634"/>
      <c r="K2326" s="635"/>
      <c r="L2326" s="657"/>
      <c r="M2326" s="641"/>
      <c r="N2326" s="630">
        <f t="shared" si="105"/>
        <v>0</v>
      </c>
      <c r="O2326" s="630">
        <f t="shared" si="106"/>
        <v>0</v>
      </c>
      <c r="P2326" s="631" t="str">
        <f t="shared" si="107"/>
        <v/>
      </c>
    </row>
    <row r="2327" spans="1:16" hidden="1" x14ac:dyDescent="0.2">
      <c r="A2327" s="622"/>
      <c r="B2327" s="641"/>
      <c r="C2327" s="638"/>
      <c r="D2327" s="633"/>
      <c r="E2327" s="626"/>
      <c r="F2327" s="639"/>
      <c r="G2327" s="633"/>
      <c r="H2327" s="633"/>
      <c r="I2327" s="627"/>
      <c r="J2327" s="634"/>
      <c r="K2327" s="635"/>
      <c r="L2327" s="657"/>
      <c r="M2327" s="641"/>
      <c r="N2327" s="630">
        <f t="shared" si="105"/>
        <v>0</v>
      </c>
      <c r="O2327" s="630">
        <f t="shared" si="106"/>
        <v>0</v>
      </c>
      <c r="P2327" s="631" t="str">
        <f t="shared" si="107"/>
        <v/>
      </c>
    </row>
    <row r="2328" spans="1:16" hidden="1" x14ac:dyDescent="0.2">
      <c r="A2328" s="622"/>
      <c r="B2328" s="641"/>
      <c r="C2328" s="638"/>
      <c r="D2328" s="633"/>
      <c r="E2328" s="626"/>
      <c r="F2328" s="639"/>
      <c r="G2328" s="633"/>
      <c r="H2328" s="633"/>
      <c r="I2328" s="627"/>
      <c r="J2328" s="634"/>
      <c r="K2328" s="635"/>
      <c r="L2328" s="657"/>
      <c r="M2328" s="641"/>
      <c r="N2328" s="630">
        <f t="shared" si="105"/>
        <v>0</v>
      </c>
      <c r="O2328" s="630">
        <f t="shared" si="106"/>
        <v>0</v>
      </c>
      <c r="P2328" s="631" t="str">
        <f t="shared" si="107"/>
        <v/>
      </c>
    </row>
    <row r="2329" spans="1:16" hidden="1" x14ac:dyDescent="0.2">
      <c r="A2329" s="622"/>
      <c r="B2329" s="641"/>
      <c r="C2329" s="638"/>
      <c r="D2329" s="633"/>
      <c r="E2329" s="633"/>
      <c r="F2329" s="639"/>
      <c r="G2329" s="633"/>
      <c r="H2329" s="626"/>
      <c r="I2329" s="633"/>
      <c r="J2329" s="629"/>
      <c r="K2329" s="657"/>
      <c r="L2329" s="657"/>
      <c r="M2329" s="659"/>
      <c r="N2329" s="630">
        <f t="shared" si="105"/>
        <v>0</v>
      </c>
      <c r="O2329" s="630">
        <f t="shared" si="106"/>
        <v>0</v>
      </c>
      <c r="P2329" s="631" t="str">
        <f t="shared" si="107"/>
        <v/>
      </c>
    </row>
    <row r="2330" spans="1:16" hidden="1" x14ac:dyDescent="0.2">
      <c r="A2330" s="622"/>
      <c r="B2330" s="641"/>
      <c r="C2330" s="638"/>
      <c r="D2330" s="633"/>
      <c r="E2330" s="626"/>
      <c r="F2330" s="639"/>
      <c r="G2330" s="633"/>
      <c r="H2330" s="633"/>
      <c r="I2330" s="627"/>
      <c r="J2330" s="629"/>
      <c r="K2330" s="657"/>
      <c r="L2330" s="657"/>
      <c r="M2330" s="641"/>
      <c r="N2330" s="630">
        <f t="shared" si="105"/>
        <v>0</v>
      </c>
      <c r="O2330" s="630">
        <f t="shared" si="106"/>
        <v>0</v>
      </c>
      <c r="P2330" s="631" t="str">
        <f t="shared" si="107"/>
        <v/>
      </c>
    </row>
    <row r="2331" spans="1:16" hidden="1" x14ac:dyDescent="0.2">
      <c r="A2331" s="622"/>
      <c r="B2331" s="641"/>
      <c r="C2331" s="638"/>
      <c r="D2331" s="626"/>
      <c r="E2331" s="626"/>
      <c r="F2331" s="639"/>
      <c r="G2331" s="626"/>
      <c r="H2331" s="633"/>
      <c r="I2331" s="627"/>
      <c r="J2331" s="634"/>
      <c r="K2331" s="657"/>
      <c r="L2331" s="657"/>
      <c r="M2331" s="641"/>
      <c r="N2331" s="630">
        <f t="shared" si="105"/>
        <v>0</v>
      </c>
      <c r="O2331" s="630">
        <f t="shared" si="106"/>
        <v>0</v>
      </c>
      <c r="P2331" s="631" t="str">
        <f t="shared" si="107"/>
        <v/>
      </c>
    </row>
    <row r="2332" spans="1:16" hidden="1" x14ac:dyDescent="0.2">
      <c r="A2332" s="622"/>
      <c r="B2332" s="641"/>
      <c r="C2332" s="638"/>
      <c r="D2332" s="626"/>
      <c r="E2332" s="626"/>
      <c r="F2332" s="639"/>
      <c r="G2332" s="626"/>
      <c r="H2332" s="633"/>
      <c r="I2332" s="627"/>
      <c r="J2332" s="634"/>
      <c r="K2332" s="657"/>
      <c r="L2332" s="657"/>
      <c r="M2332" s="641"/>
      <c r="N2332" s="630">
        <f t="shared" si="105"/>
        <v>0</v>
      </c>
      <c r="O2332" s="630">
        <f t="shared" si="106"/>
        <v>0</v>
      </c>
      <c r="P2332" s="631" t="str">
        <f t="shared" si="107"/>
        <v/>
      </c>
    </row>
    <row r="2333" spans="1:16" hidden="1" x14ac:dyDescent="0.2">
      <c r="A2333" s="622"/>
      <c r="B2333" s="641"/>
      <c r="C2333" s="638"/>
      <c r="D2333" s="626"/>
      <c r="E2333" s="626"/>
      <c r="F2333" s="639"/>
      <c r="G2333" s="626"/>
      <c r="H2333" s="633"/>
      <c r="I2333" s="627"/>
      <c r="J2333" s="634"/>
      <c r="K2333" s="657"/>
      <c r="L2333" s="657"/>
      <c r="M2333" s="641"/>
      <c r="N2333" s="630">
        <f t="shared" si="105"/>
        <v>0</v>
      </c>
      <c r="O2333" s="630">
        <f t="shared" si="106"/>
        <v>0</v>
      </c>
      <c r="P2333" s="631" t="str">
        <f t="shared" si="107"/>
        <v/>
      </c>
    </row>
    <row r="2334" spans="1:16" hidden="1" x14ac:dyDescent="0.2">
      <c r="A2334" s="622"/>
      <c r="B2334" s="641"/>
      <c r="C2334" s="638"/>
      <c r="D2334" s="626"/>
      <c r="E2334" s="626"/>
      <c r="F2334" s="639"/>
      <c r="G2334" s="626"/>
      <c r="H2334" s="633"/>
      <c r="I2334" s="627"/>
      <c r="J2334" s="634"/>
      <c r="K2334" s="657"/>
      <c r="L2334" s="657"/>
      <c r="M2334" s="641"/>
      <c r="N2334" s="630">
        <f t="shared" si="105"/>
        <v>0</v>
      </c>
      <c r="O2334" s="630">
        <f t="shared" si="106"/>
        <v>0</v>
      </c>
      <c r="P2334" s="631" t="str">
        <f t="shared" si="107"/>
        <v/>
      </c>
    </row>
    <row r="2335" spans="1:16" hidden="1" x14ac:dyDescent="0.2">
      <c r="A2335" s="622"/>
      <c r="B2335" s="641"/>
      <c r="C2335" s="638"/>
      <c r="D2335" s="626"/>
      <c r="E2335" s="626"/>
      <c r="F2335" s="639"/>
      <c r="G2335" s="626"/>
      <c r="H2335" s="633"/>
      <c r="I2335" s="627"/>
      <c r="J2335" s="634"/>
      <c r="K2335" s="657"/>
      <c r="L2335" s="657"/>
      <c r="M2335" s="641"/>
      <c r="N2335" s="630">
        <f t="shared" si="105"/>
        <v>0</v>
      </c>
      <c r="O2335" s="630">
        <f t="shared" si="106"/>
        <v>0</v>
      </c>
      <c r="P2335" s="631" t="str">
        <f t="shared" si="107"/>
        <v/>
      </c>
    </row>
    <row r="2336" spans="1:16" hidden="1" x14ac:dyDescent="0.2">
      <c r="A2336" s="622"/>
      <c r="B2336" s="641"/>
      <c r="C2336" s="638"/>
      <c r="D2336" s="626"/>
      <c r="E2336" s="626"/>
      <c r="F2336" s="639"/>
      <c r="G2336" s="626"/>
      <c r="H2336" s="633"/>
      <c r="I2336" s="627"/>
      <c r="J2336" s="634"/>
      <c r="K2336" s="657"/>
      <c r="L2336" s="657"/>
      <c r="M2336" s="641"/>
      <c r="N2336" s="630">
        <f t="shared" si="105"/>
        <v>0</v>
      </c>
      <c r="O2336" s="630">
        <f t="shared" si="106"/>
        <v>0</v>
      </c>
      <c r="P2336" s="631" t="str">
        <f t="shared" si="107"/>
        <v/>
      </c>
    </row>
    <row r="2337" spans="1:16" hidden="1" x14ac:dyDescent="0.2">
      <c r="A2337" s="622"/>
      <c r="B2337" s="641"/>
      <c r="C2337" s="638"/>
      <c r="D2337" s="626"/>
      <c r="E2337" s="626"/>
      <c r="F2337" s="639"/>
      <c r="G2337" s="626"/>
      <c r="H2337" s="633"/>
      <c r="I2337" s="627"/>
      <c r="J2337" s="634"/>
      <c r="K2337" s="657"/>
      <c r="L2337" s="657"/>
      <c r="M2337" s="641"/>
      <c r="N2337" s="630">
        <f t="shared" si="105"/>
        <v>0</v>
      </c>
      <c r="O2337" s="630">
        <f t="shared" si="106"/>
        <v>0</v>
      </c>
      <c r="P2337" s="631" t="str">
        <f t="shared" si="107"/>
        <v/>
      </c>
    </row>
    <row r="2338" spans="1:16" hidden="1" x14ac:dyDescent="0.2">
      <c r="A2338" s="622"/>
      <c r="B2338" s="641"/>
      <c r="C2338" s="638"/>
      <c r="D2338" s="626"/>
      <c r="E2338" s="626"/>
      <c r="F2338" s="639"/>
      <c r="G2338" s="626"/>
      <c r="H2338" s="633"/>
      <c r="I2338" s="627"/>
      <c r="J2338" s="634"/>
      <c r="K2338" s="657"/>
      <c r="L2338" s="657"/>
      <c r="M2338" s="641"/>
      <c r="N2338" s="630">
        <f t="shared" si="105"/>
        <v>0</v>
      </c>
      <c r="O2338" s="630">
        <f t="shared" si="106"/>
        <v>0</v>
      </c>
      <c r="P2338" s="631" t="str">
        <f t="shared" si="107"/>
        <v/>
      </c>
    </row>
    <row r="2339" spans="1:16" hidden="1" x14ac:dyDescent="0.2">
      <c r="A2339" s="622"/>
      <c r="B2339" s="641"/>
      <c r="C2339" s="658"/>
      <c r="D2339" s="633"/>
      <c r="E2339" s="633"/>
      <c r="F2339" s="639"/>
      <c r="G2339" s="626"/>
      <c r="H2339" s="633"/>
      <c r="I2339" s="627"/>
      <c r="J2339" s="634"/>
      <c r="K2339" s="657"/>
      <c r="L2339" s="657"/>
      <c r="M2339" s="641"/>
      <c r="N2339" s="630">
        <f t="shared" si="105"/>
        <v>0</v>
      </c>
      <c r="O2339" s="630">
        <f t="shared" si="106"/>
        <v>0</v>
      </c>
      <c r="P2339" s="631" t="str">
        <f t="shared" si="107"/>
        <v/>
      </c>
    </row>
    <row r="2340" spans="1:16" hidden="1" x14ac:dyDescent="0.2">
      <c r="A2340" s="622"/>
      <c r="B2340" s="641"/>
      <c r="C2340" s="658"/>
      <c r="D2340" s="633"/>
      <c r="E2340" s="633"/>
      <c r="F2340" s="639"/>
      <c r="G2340" s="626"/>
      <c r="H2340" s="633"/>
      <c r="I2340" s="627"/>
      <c r="J2340" s="634"/>
      <c r="K2340" s="657"/>
      <c r="L2340" s="657"/>
      <c r="M2340" s="641"/>
      <c r="N2340" s="630">
        <f t="shared" si="105"/>
        <v>0</v>
      </c>
      <c r="O2340" s="630">
        <f t="shared" si="106"/>
        <v>0</v>
      </c>
      <c r="P2340" s="631" t="str">
        <f t="shared" si="107"/>
        <v/>
      </c>
    </row>
    <row r="2341" spans="1:16" hidden="1" x14ac:dyDescent="0.2">
      <c r="A2341" s="622"/>
      <c r="B2341" s="641"/>
      <c r="C2341" s="658"/>
      <c r="D2341" s="633"/>
      <c r="E2341" s="633"/>
      <c r="F2341" s="639"/>
      <c r="G2341" s="626"/>
      <c r="H2341" s="633"/>
      <c r="I2341" s="627"/>
      <c r="J2341" s="634"/>
      <c r="K2341" s="657"/>
      <c r="L2341" s="657"/>
      <c r="M2341" s="641"/>
      <c r="N2341" s="630">
        <f t="shared" si="105"/>
        <v>0</v>
      </c>
      <c r="O2341" s="630">
        <f t="shared" si="106"/>
        <v>0</v>
      </c>
      <c r="P2341" s="631" t="str">
        <f t="shared" si="107"/>
        <v/>
      </c>
    </row>
    <row r="2342" spans="1:16" hidden="1" x14ac:dyDescent="0.2">
      <c r="A2342" s="622"/>
      <c r="B2342" s="641"/>
      <c r="C2342" s="638"/>
      <c r="D2342" s="626"/>
      <c r="E2342" s="626"/>
      <c r="F2342" s="639"/>
      <c r="G2342" s="626"/>
      <c r="H2342" s="633"/>
      <c r="I2342" s="627"/>
      <c r="J2342" s="634"/>
      <c r="K2342" s="657"/>
      <c r="L2342" s="657"/>
      <c r="M2342" s="641"/>
      <c r="N2342" s="630">
        <f t="shared" si="105"/>
        <v>0</v>
      </c>
      <c r="O2342" s="630">
        <f t="shared" si="106"/>
        <v>0</v>
      </c>
      <c r="P2342" s="631" t="str">
        <f t="shared" si="107"/>
        <v/>
      </c>
    </row>
    <row r="2343" spans="1:16" hidden="1" x14ac:dyDescent="0.2">
      <c r="A2343" s="622"/>
      <c r="B2343" s="641"/>
      <c r="C2343" s="658"/>
      <c r="D2343" s="633"/>
      <c r="E2343" s="626"/>
      <c r="F2343" s="639"/>
      <c r="G2343" s="626"/>
      <c r="H2343" s="626"/>
      <c r="I2343" s="627"/>
      <c r="J2343" s="629"/>
      <c r="K2343" s="635"/>
      <c r="L2343" s="634"/>
      <c r="M2343" s="641"/>
      <c r="N2343" s="630">
        <f t="shared" si="105"/>
        <v>0</v>
      </c>
      <c r="O2343" s="630">
        <f t="shared" si="106"/>
        <v>0</v>
      </c>
      <c r="P2343" s="631" t="str">
        <f t="shared" si="107"/>
        <v/>
      </c>
    </row>
    <row r="2344" spans="1:16" hidden="1" x14ac:dyDescent="0.2">
      <c r="A2344" s="622"/>
      <c r="B2344" s="641"/>
      <c r="C2344" s="658"/>
      <c r="D2344" s="633"/>
      <c r="E2344" s="626"/>
      <c r="F2344" s="639"/>
      <c r="G2344" s="626"/>
      <c r="H2344" s="626"/>
      <c r="I2344" s="627"/>
      <c r="J2344" s="629"/>
      <c r="K2344" s="635"/>
      <c r="L2344" s="634"/>
      <c r="M2344" s="667"/>
      <c r="N2344" s="630">
        <f t="shared" si="105"/>
        <v>0</v>
      </c>
      <c r="O2344" s="630">
        <f t="shared" si="106"/>
        <v>0</v>
      </c>
      <c r="P2344" s="631" t="str">
        <f t="shared" si="107"/>
        <v/>
      </c>
    </row>
    <row r="2345" spans="1:16" hidden="1" x14ac:dyDescent="0.2">
      <c r="A2345" s="622"/>
      <c r="B2345" s="641"/>
      <c r="C2345" s="673"/>
      <c r="D2345" s="633"/>
      <c r="E2345" s="646"/>
      <c r="F2345" s="668"/>
      <c r="G2345" s="626"/>
      <c r="H2345" s="646"/>
      <c r="I2345" s="648"/>
      <c r="J2345" s="629"/>
      <c r="K2345" s="666"/>
      <c r="L2345" s="661"/>
      <c r="M2345" s="667"/>
      <c r="N2345" s="630">
        <f t="shared" si="105"/>
        <v>0</v>
      </c>
      <c r="O2345" s="630">
        <f t="shared" si="106"/>
        <v>0</v>
      </c>
      <c r="P2345" s="631" t="str">
        <f t="shared" si="107"/>
        <v/>
      </c>
    </row>
    <row r="2346" spans="1:16" hidden="1" x14ac:dyDescent="0.2">
      <c r="A2346" s="622"/>
      <c r="B2346" s="641"/>
      <c r="C2346" s="673"/>
      <c r="D2346" s="633"/>
      <c r="E2346" s="646"/>
      <c r="F2346" s="668"/>
      <c r="G2346" s="626"/>
      <c r="H2346" s="646"/>
      <c r="I2346" s="648"/>
      <c r="J2346" s="629"/>
      <c r="K2346" s="666"/>
      <c r="L2346" s="661"/>
      <c r="M2346" s="667"/>
      <c r="N2346" s="630">
        <f t="shared" si="105"/>
        <v>0</v>
      </c>
      <c r="O2346" s="630">
        <f t="shared" si="106"/>
        <v>0</v>
      </c>
      <c r="P2346" s="631" t="str">
        <f t="shared" si="107"/>
        <v/>
      </c>
    </row>
    <row r="2347" spans="1:16" hidden="1" x14ac:dyDescent="0.2">
      <c r="A2347" s="622"/>
      <c r="B2347" s="641"/>
      <c r="C2347" s="673"/>
      <c r="D2347" s="633"/>
      <c r="E2347" s="646"/>
      <c r="F2347" s="668"/>
      <c r="G2347" s="626"/>
      <c r="H2347" s="646"/>
      <c r="I2347" s="648"/>
      <c r="J2347" s="629"/>
      <c r="K2347" s="666"/>
      <c r="L2347" s="661"/>
      <c r="M2347" s="667"/>
      <c r="N2347" s="630">
        <f t="shared" si="105"/>
        <v>0</v>
      </c>
      <c r="O2347" s="630">
        <f t="shared" si="106"/>
        <v>0</v>
      </c>
      <c r="P2347" s="631" t="str">
        <f t="shared" si="107"/>
        <v/>
      </c>
    </row>
    <row r="2348" spans="1:16" hidden="1" x14ac:dyDescent="0.2">
      <c r="A2348" s="622"/>
      <c r="B2348" s="641"/>
      <c r="C2348" s="673"/>
      <c r="D2348" s="633"/>
      <c r="E2348" s="646"/>
      <c r="F2348" s="668"/>
      <c r="G2348" s="626"/>
      <c r="H2348" s="646"/>
      <c r="I2348" s="648"/>
      <c r="J2348" s="629"/>
      <c r="K2348" s="666"/>
      <c r="L2348" s="661"/>
      <c r="M2348" s="667"/>
      <c r="N2348" s="630">
        <f t="shared" si="105"/>
        <v>0</v>
      </c>
      <c r="O2348" s="630">
        <f t="shared" si="106"/>
        <v>0</v>
      </c>
      <c r="P2348" s="631" t="str">
        <f t="shared" si="107"/>
        <v/>
      </c>
    </row>
    <row r="2349" spans="1:16" hidden="1" x14ac:dyDescent="0.2">
      <c r="A2349" s="622"/>
      <c r="B2349" s="641"/>
      <c r="C2349" s="673"/>
      <c r="D2349" s="633"/>
      <c r="E2349" s="646"/>
      <c r="F2349" s="668"/>
      <c r="G2349" s="626"/>
      <c r="H2349" s="646"/>
      <c r="I2349" s="648"/>
      <c r="J2349" s="629"/>
      <c r="K2349" s="666"/>
      <c r="L2349" s="661"/>
      <c r="M2349" s="667"/>
      <c r="N2349" s="630">
        <f t="shared" si="105"/>
        <v>0</v>
      </c>
      <c r="O2349" s="630">
        <f t="shared" si="106"/>
        <v>0</v>
      </c>
      <c r="P2349" s="631" t="str">
        <f t="shared" si="107"/>
        <v/>
      </c>
    </row>
    <row r="2350" spans="1:16" hidden="1" x14ac:dyDescent="0.2">
      <c r="A2350" s="622"/>
      <c r="B2350" s="641"/>
      <c r="C2350" s="673"/>
      <c r="D2350" s="633"/>
      <c r="E2350" s="646"/>
      <c r="F2350" s="668"/>
      <c r="G2350" s="626"/>
      <c r="H2350" s="646"/>
      <c r="I2350" s="648"/>
      <c r="J2350" s="629"/>
      <c r="K2350" s="666"/>
      <c r="L2350" s="661"/>
      <c r="M2350" s="667"/>
      <c r="N2350" s="630">
        <f t="shared" si="105"/>
        <v>0</v>
      </c>
      <c r="O2350" s="630">
        <f t="shared" si="106"/>
        <v>0</v>
      </c>
      <c r="P2350" s="631" t="str">
        <f t="shared" si="107"/>
        <v/>
      </c>
    </row>
    <row r="2351" spans="1:16" hidden="1" x14ac:dyDescent="0.2">
      <c r="A2351" s="622"/>
      <c r="B2351" s="641"/>
      <c r="C2351" s="642"/>
      <c r="D2351" s="633"/>
      <c r="E2351" s="626"/>
      <c r="F2351" s="639"/>
      <c r="G2351" s="633"/>
      <c r="H2351" s="633"/>
      <c r="I2351" s="627"/>
      <c r="J2351" s="634"/>
      <c r="K2351" s="666"/>
      <c r="L2351" s="657"/>
      <c r="M2351" s="659"/>
      <c r="N2351" s="630">
        <f t="shared" si="105"/>
        <v>0</v>
      </c>
      <c r="O2351" s="630">
        <f t="shared" si="106"/>
        <v>0</v>
      </c>
      <c r="P2351" s="631" t="str">
        <f t="shared" si="107"/>
        <v/>
      </c>
    </row>
    <row r="2352" spans="1:16" hidden="1" x14ac:dyDescent="0.2">
      <c r="A2352" s="622"/>
      <c r="B2352" s="641"/>
      <c r="C2352" s="642"/>
      <c r="D2352" s="626"/>
      <c r="E2352" s="626"/>
      <c r="F2352" s="639"/>
      <c r="G2352" s="633"/>
      <c r="H2352" s="633"/>
      <c r="I2352" s="627"/>
      <c r="J2352" s="629"/>
      <c r="K2352" s="635"/>
      <c r="L2352" s="657"/>
      <c r="M2352" s="656"/>
      <c r="N2352" s="630">
        <f t="shared" si="105"/>
        <v>0</v>
      </c>
      <c r="O2352" s="630">
        <f t="shared" si="106"/>
        <v>0</v>
      </c>
      <c r="P2352" s="631" t="str">
        <f t="shared" si="107"/>
        <v/>
      </c>
    </row>
    <row r="2353" spans="1:16" hidden="1" x14ac:dyDescent="0.2">
      <c r="A2353" s="622"/>
      <c r="B2353" s="641"/>
      <c r="C2353" s="642"/>
      <c r="D2353" s="626"/>
      <c r="E2353" s="626"/>
      <c r="F2353" s="639"/>
      <c r="G2353" s="626"/>
      <c r="H2353" s="633"/>
      <c r="I2353" s="627"/>
      <c r="J2353" s="629"/>
      <c r="K2353" s="657"/>
      <c r="L2353" s="657"/>
      <c r="M2353" s="641"/>
      <c r="N2353" s="630">
        <f t="shared" si="105"/>
        <v>0</v>
      </c>
      <c r="O2353" s="630">
        <f t="shared" si="106"/>
        <v>0</v>
      </c>
      <c r="P2353" s="631" t="str">
        <f t="shared" si="107"/>
        <v/>
      </c>
    </row>
    <row r="2354" spans="1:16" hidden="1" x14ac:dyDescent="0.2">
      <c r="A2354" s="622"/>
      <c r="B2354" s="641"/>
      <c r="C2354" s="673"/>
      <c r="D2354" s="633"/>
      <c r="E2354" s="626"/>
      <c r="F2354" s="639"/>
      <c r="G2354" s="626"/>
      <c r="H2354" s="633"/>
      <c r="I2354" s="627"/>
      <c r="J2354" s="629"/>
      <c r="K2354" s="635"/>
      <c r="L2354" s="657"/>
      <c r="M2354" s="641"/>
      <c r="N2354" s="630">
        <f t="shared" si="105"/>
        <v>0</v>
      </c>
      <c r="O2354" s="630">
        <f t="shared" si="106"/>
        <v>0</v>
      </c>
      <c r="P2354" s="631" t="str">
        <f t="shared" si="107"/>
        <v/>
      </c>
    </row>
    <row r="2355" spans="1:16" hidden="1" x14ac:dyDescent="0.2">
      <c r="A2355" s="622"/>
      <c r="B2355" s="641"/>
      <c r="C2355" s="673"/>
      <c r="D2355" s="626"/>
      <c r="E2355" s="626"/>
      <c r="F2355" s="639"/>
      <c r="G2355" s="626"/>
      <c r="H2355" s="633"/>
      <c r="I2355" s="627"/>
      <c r="J2355" s="629"/>
      <c r="K2355" s="635"/>
      <c r="L2355" s="657"/>
      <c r="M2355" s="641"/>
      <c r="N2355" s="630">
        <f t="shared" si="105"/>
        <v>0</v>
      </c>
      <c r="O2355" s="630">
        <f t="shared" si="106"/>
        <v>0</v>
      </c>
      <c r="P2355" s="631" t="str">
        <f t="shared" si="107"/>
        <v/>
      </c>
    </row>
    <row r="2356" spans="1:16" hidden="1" x14ac:dyDescent="0.2">
      <c r="A2356" s="622"/>
      <c r="B2356" s="641"/>
      <c r="C2356" s="673"/>
      <c r="D2356" s="633"/>
      <c r="E2356" s="626"/>
      <c r="F2356" s="639"/>
      <c r="G2356" s="626"/>
      <c r="H2356" s="633"/>
      <c r="I2356" s="627"/>
      <c r="J2356" s="629"/>
      <c r="K2356" s="635"/>
      <c r="L2356" s="657"/>
      <c r="M2356" s="641"/>
      <c r="N2356" s="630">
        <f t="shared" si="105"/>
        <v>0</v>
      </c>
      <c r="O2356" s="630">
        <f t="shared" si="106"/>
        <v>0</v>
      </c>
      <c r="P2356" s="631" t="str">
        <f t="shared" si="107"/>
        <v/>
      </c>
    </row>
    <row r="2357" spans="1:16" hidden="1" x14ac:dyDescent="0.2">
      <c r="A2357" s="622"/>
      <c r="B2357" s="641"/>
      <c r="C2357" s="673"/>
      <c r="D2357" s="633"/>
      <c r="E2357" s="633"/>
      <c r="F2357" s="639"/>
      <c r="G2357" s="633"/>
      <c r="H2357" s="633"/>
      <c r="I2357" s="633"/>
      <c r="J2357" s="629"/>
      <c r="K2357" s="657"/>
      <c r="L2357" s="657"/>
      <c r="M2357" s="656"/>
      <c r="N2357" s="630">
        <f t="shared" si="105"/>
        <v>0</v>
      </c>
      <c r="O2357" s="630">
        <f t="shared" si="106"/>
        <v>0</v>
      </c>
      <c r="P2357" s="631" t="str">
        <f t="shared" si="107"/>
        <v/>
      </c>
    </row>
    <row r="2358" spans="1:16" hidden="1" x14ac:dyDescent="0.2">
      <c r="A2358" s="622"/>
      <c r="B2358" s="641"/>
      <c r="C2358" s="673"/>
      <c r="D2358" s="633"/>
      <c r="E2358" s="626"/>
      <c r="F2358" s="639"/>
      <c r="G2358" s="626"/>
      <c r="H2358" s="633"/>
      <c r="I2358" s="627"/>
      <c r="J2358" s="629"/>
      <c r="K2358" s="657"/>
      <c r="L2358" s="657"/>
      <c r="M2358" s="641"/>
      <c r="N2358" s="630">
        <f t="shared" ref="N2358:N2421" si="108">IF(B2358=0,0,IF(YEAR(B2358)=$O$1,MONTH(B2358)-$N$1+1,(YEAR(B2358)-$O$1)*12-$N$1+1+MONTH(B2358)))</f>
        <v>0</v>
      </c>
      <c r="O2358" s="630">
        <f t="shared" ref="O2358:O2421" si="109">IF(C2358=0,0,IF(YEAR(C2358)=$O$1,MONTH(C2358)-$N$1+1,(YEAR(C2358)-$O$1)*12-$N$1+1+MONTH(C2358)))</f>
        <v>0</v>
      </c>
      <c r="P2358" s="631" t="str">
        <f t="shared" ref="P2358:P2421" si="110">SUBSTITUTE(D2358," ","_")</f>
        <v/>
      </c>
    </row>
    <row r="2359" spans="1:16" hidden="1" x14ac:dyDescent="0.2">
      <c r="A2359" s="622"/>
      <c r="B2359" s="641"/>
      <c r="C2359" s="673"/>
      <c r="D2359" s="633"/>
      <c r="E2359" s="626"/>
      <c r="F2359" s="639"/>
      <c r="G2359" s="626"/>
      <c r="H2359" s="633"/>
      <c r="I2359" s="627"/>
      <c r="J2359" s="629"/>
      <c r="K2359" s="657"/>
      <c r="L2359" s="657"/>
      <c r="M2359" s="641"/>
      <c r="N2359" s="630">
        <f t="shared" si="108"/>
        <v>0</v>
      </c>
      <c r="O2359" s="630">
        <f t="shared" si="109"/>
        <v>0</v>
      </c>
      <c r="P2359" s="631" t="str">
        <f t="shared" si="110"/>
        <v/>
      </c>
    </row>
    <row r="2360" spans="1:16" hidden="1" x14ac:dyDescent="0.2">
      <c r="A2360" s="622"/>
      <c r="B2360" s="641"/>
      <c r="C2360" s="673"/>
      <c r="D2360" s="633"/>
      <c r="E2360" s="626"/>
      <c r="F2360" s="639"/>
      <c r="G2360" s="626"/>
      <c r="H2360" s="633"/>
      <c r="I2360" s="627"/>
      <c r="J2360" s="629"/>
      <c r="K2360" s="657"/>
      <c r="L2360" s="657"/>
      <c r="M2360" s="641"/>
      <c r="N2360" s="630">
        <f t="shared" si="108"/>
        <v>0</v>
      </c>
      <c r="O2360" s="630">
        <f t="shared" si="109"/>
        <v>0</v>
      </c>
      <c r="P2360" s="631" t="str">
        <f t="shared" si="110"/>
        <v/>
      </c>
    </row>
    <row r="2361" spans="1:16" hidden="1" x14ac:dyDescent="0.2">
      <c r="A2361" s="622"/>
      <c r="B2361" s="641"/>
      <c r="C2361" s="642"/>
      <c r="D2361" s="626"/>
      <c r="E2361" s="626"/>
      <c r="F2361" s="639"/>
      <c r="G2361" s="626"/>
      <c r="H2361" s="633"/>
      <c r="I2361" s="627"/>
      <c r="J2361" s="634"/>
      <c r="K2361" s="634"/>
      <c r="L2361" s="657"/>
      <c r="M2361" s="641"/>
      <c r="N2361" s="630">
        <f t="shared" si="108"/>
        <v>0</v>
      </c>
      <c r="O2361" s="630">
        <f t="shared" si="109"/>
        <v>0</v>
      </c>
      <c r="P2361" s="631" t="str">
        <f t="shared" si="110"/>
        <v/>
      </c>
    </row>
    <row r="2362" spans="1:16" hidden="1" x14ac:dyDescent="0.2">
      <c r="A2362" s="622"/>
      <c r="B2362" s="641"/>
      <c r="C2362" s="673"/>
      <c r="D2362" s="633"/>
      <c r="E2362" s="626"/>
      <c r="F2362" s="639"/>
      <c r="G2362" s="633"/>
      <c r="H2362" s="633"/>
      <c r="I2362" s="627"/>
      <c r="J2362" s="629"/>
      <c r="K2362" s="657"/>
      <c r="L2362" s="657"/>
      <c r="M2362" s="641"/>
      <c r="N2362" s="630">
        <f t="shared" si="108"/>
        <v>0</v>
      </c>
      <c r="O2362" s="630">
        <f t="shared" si="109"/>
        <v>0</v>
      </c>
      <c r="P2362" s="631" t="str">
        <f t="shared" si="110"/>
        <v/>
      </c>
    </row>
    <row r="2363" spans="1:16" hidden="1" x14ac:dyDescent="0.2">
      <c r="A2363" s="622"/>
      <c r="B2363" s="641"/>
      <c r="C2363" s="642"/>
      <c r="D2363" s="626"/>
      <c r="E2363" s="626"/>
      <c r="F2363" s="639"/>
      <c r="G2363" s="633"/>
      <c r="H2363" s="633"/>
      <c r="I2363" s="633"/>
      <c r="J2363" s="634"/>
      <c r="K2363" s="635"/>
      <c r="L2363" s="657"/>
      <c r="M2363" s="641"/>
      <c r="N2363" s="630">
        <f t="shared" si="108"/>
        <v>0</v>
      </c>
      <c r="O2363" s="630">
        <f t="shared" si="109"/>
        <v>0</v>
      </c>
      <c r="P2363" s="631" t="str">
        <f t="shared" si="110"/>
        <v/>
      </c>
    </row>
    <row r="2364" spans="1:16" hidden="1" x14ac:dyDescent="0.2">
      <c r="A2364" s="622"/>
      <c r="B2364" s="641"/>
      <c r="C2364" s="642"/>
      <c r="D2364" s="626"/>
      <c r="E2364" s="626"/>
      <c r="F2364" s="639"/>
      <c r="G2364" s="633"/>
      <c r="H2364" s="633"/>
      <c r="I2364" s="633"/>
      <c r="J2364" s="634"/>
      <c r="K2364" s="635"/>
      <c r="L2364" s="657"/>
      <c r="M2364" s="641"/>
      <c r="N2364" s="630">
        <f t="shared" si="108"/>
        <v>0</v>
      </c>
      <c r="O2364" s="630">
        <f t="shared" si="109"/>
        <v>0</v>
      </c>
      <c r="P2364" s="631" t="str">
        <f t="shared" si="110"/>
        <v/>
      </c>
    </row>
    <row r="2365" spans="1:16" hidden="1" x14ac:dyDescent="0.2">
      <c r="A2365" s="622"/>
      <c r="B2365" s="641"/>
      <c r="C2365" s="642"/>
      <c r="D2365" s="626"/>
      <c r="E2365" s="626"/>
      <c r="F2365" s="639"/>
      <c r="G2365" s="633"/>
      <c r="H2365" s="633"/>
      <c r="I2365" s="627"/>
      <c r="J2365" s="634"/>
      <c r="K2365" s="635"/>
      <c r="L2365" s="657"/>
      <c r="M2365" s="641"/>
      <c r="N2365" s="630">
        <f t="shared" si="108"/>
        <v>0</v>
      </c>
      <c r="O2365" s="630">
        <f t="shared" si="109"/>
        <v>0</v>
      </c>
      <c r="P2365" s="631" t="str">
        <f t="shared" si="110"/>
        <v/>
      </c>
    </row>
    <row r="2366" spans="1:16" hidden="1" x14ac:dyDescent="0.2">
      <c r="A2366" s="622"/>
      <c r="B2366" s="641"/>
      <c r="C2366" s="642"/>
      <c r="D2366" s="626"/>
      <c r="E2366" s="626"/>
      <c r="F2366" s="639"/>
      <c r="G2366" s="633"/>
      <c r="H2366" s="633"/>
      <c r="I2366" s="627"/>
      <c r="J2366" s="634"/>
      <c r="K2366" s="635"/>
      <c r="L2366" s="657"/>
      <c r="M2366" s="641"/>
      <c r="N2366" s="630">
        <f t="shared" si="108"/>
        <v>0</v>
      </c>
      <c r="O2366" s="630">
        <f t="shared" si="109"/>
        <v>0</v>
      </c>
      <c r="P2366" s="631" t="str">
        <f t="shared" si="110"/>
        <v/>
      </c>
    </row>
    <row r="2367" spans="1:16" hidden="1" x14ac:dyDescent="0.2">
      <c r="A2367" s="622"/>
      <c r="B2367" s="641"/>
      <c r="C2367" s="673"/>
      <c r="D2367" s="633"/>
      <c r="E2367" s="626"/>
      <c r="F2367" s="639"/>
      <c r="G2367" s="626"/>
      <c r="H2367" s="633"/>
      <c r="I2367" s="627"/>
      <c r="J2367" s="634"/>
      <c r="K2367" s="657"/>
      <c r="L2367" s="657"/>
      <c r="M2367" s="641"/>
      <c r="N2367" s="630">
        <f t="shared" si="108"/>
        <v>0</v>
      </c>
      <c r="O2367" s="630">
        <f t="shared" si="109"/>
        <v>0</v>
      </c>
      <c r="P2367" s="631" t="str">
        <f t="shared" si="110"/>
        <v/>
      </c>
    </row>
    <row r="2368" spans="1:16" hidden="1" x14ac:dyDescent="0.2">
      <c r="A2368" s="622"/>
      <c r="B2368" s="641"/>
      <c r="C2368" s="673"/>
      <c r="D2368" s="633"/>
      <c r="E2368" s="626"/>
      <c r="F2368" s="639"/>
      <c r="G2368" s="626"/>
      <c r="H2368" s="633"/>
      <c r="I2368" s="627"/>
      <c r="J2368" s="634"/>
      <c r="K2368" s="657"/>
      <c r="L2368" s="657"/>
      <c r="M2368" s="641"/>
      <c r="N2368" s="630">
        <f t="shared" si="108"/>
        <v>0</v>
      </c>
      <c r="O2368" s="630">
        <f t="shared" si="109"/>
        <v>0</v>
      </c>
      <c r="P2368" s="631" t="str">
        <f t="shared" si="110"/>
        <v/>
      </c>
    </row>
    <row r="2369" spans="1:16" hidden="1" x14ac:dyDescent="0.2">
      <c r="A2369" s="622"/>
      <c r="B2369" s="641"/>
      <c r="C2369" s="673"/>
      <c r="D2369" s="633"/>
      <c r="E2369" s="626"/>
      <c r="F2369" s="639"/>
      <c r="G2369" s="626"/>
      <c r="H2369" s="633"/>
      <c r="I2369" s="627"/>
      <c r="J2369" s="634"/>
      <c r="K2369" s="657"/>
      <c r="L2369" s="657"/>
      <c r="M2369" s="641"/>
      <c r="N2369" s="630">
        <f t="shared" si="108"/>
        <v>0</v>
      </c>
      <c r="O2369" s="630">
        <f t="shared" si="109"/>
        <v>0</v>
      </c>
      <c r="P2369" s="631" t="str">
        <f t="shared" si="110"/>
        <v/>
      </c>
    </row>
    <row r="2370" spans="1:16" hidden="1" x14ac:dyDescent="0.2">
      <c r="A2370" s="622"/>
      <c r="B2370" s="641"/>
      <c r="C2370" s="638"/>
      <c r="D2370" s="626"/>
      <c r="E2370" s="626"/>
      <c r="F2370" s="639"/>
      <c r="G2370" s="626"/>
      <c r="H2370" s="633"/>
      <c r="I2370" s="627"/>
      <c r="J2370" s="634"/>
      <c r="K2370" s="657"/>
      <c r="L2370" s="657"/>
      <c r="M2370" s="641"/>
      <c r="N2370" s="630">
        <f t="shared" si="108"/>
        <v>0</v>
      </c>
      <c r="O2370" s="630">
        <f t="shared" si="109"/>
        <v>0</v>
      </c>
      <c r="P2370" s="631" t="str">
        <f t="shared" si="110"/>
        <v/>
      </c>
    </row>
    <row r="2371" spans="1:16" hidden="1" x14ac:dyDescent="0.2">
      <c r="A2371" s="622"/>
      <c r="B2371" s="641"/>
      <c r="C2371" s="638"/>
      <c r="D2371" s="626"/>
      <c r="E2371" s="626"/>
      <c r="F2371" s="639"/>
      <c r="G2371" s="626"/>
      <c r="H2371" s="633"/>
      <c r="I2371" s="627"/>
      <c r="J2371" s="634"/>
      <c r="K2371" s="657"/>
      <c r="L2371" s="657"/>
      <c r="M2371" s="641"/>
      <c r="N2371" s="630">
        <f t="shared" si="108"/>
        <v>0</v>
      </c>
      <c r="O2371" s="630">
        <f t="shared" si="109"/>
        <v>0</v>
      </c>
      <c r="P2371" s="631" t="str">
        <f t="shared" si="110"/>
        <v/>
      </c>
    </row>
    <row r="2372" spans="1:16" hidden="1" x14ac:dyDescent="0.2">
      <c r="A2372" s="622"/>
      <c r="B2372" s="641"/>
      <c r="C2372" s="638"/>
      <c r="D2372" s="626"/>
      <c r="E2372" s="626"/>
      <c r="F2372" s="639"/>
      <c r="G2372" s="626"/>
      <c r="H2372" s="633"/>
      <c r="I2372" s="627"/>
      <c r="J2372" s="634"/>
      <c r="K2372" s="657"/>
      <c r="L2372" s="657"/>
      <c r="M2372" s="641"/>
      <c r="N2372" s="630">
        <f t="shared" si="108"/>
        <v>0</v>
      </c>
      <c r="O2372" s="630">
        <f t="shared" si="109"/>
        <v>0</v>
      </c>
      <c r="P2372" s="631" t="str">
        <f t="shared" si="110"/>
        <v/>
      </c>
    </row>
    <row r="2373" spans="1:16" hidden="1" x14ac:dyDescent="0.2">
      <c r="A2373" s="622"/>
      <c r="B2373" s="641"/>
      <c r="C2373" s="638"/>
      <c r="D2373" s="626"/>
      <c r="E2373" s="626"/>
      <c r="F2373" s="639"/>
      <c r="G2373" s="626"/>
      <c r="H2373" s="633"/>
      <c r="I2373" s="627"/>
      <c r="J2373" s="634"/>
      <c r="K2373" s="657"/>
      <c r="L2373" s="657"/>
      <c r="M2373" s="641"/>
      <c r="N2373" s="630">
        <f t="shared" si="108"/>
        <v>0</v>
      </c>
      <c r="O2373" s="630">
        <f t="shared" si="109"/>
        <v>0</v>
      </c>
      <c r="P2373" s="631" t="str">
        <f t="shared" si="110"/>
        <v/>
      </c>
    </row>
    <row r="2374" spans="1:16" hidden="1" x14ac:dyDescent="0.2">
      <c r="A2374" s="622"/>
      <c r="B2374" s="641"/>
      <c r="C2374" s="638"/>
      <c r="D2374" s="626"/>
      <c r="E2374" s="626"/>
      <c r="F2374" s="639"/>
      <c r="G2374" s="626"/>
      <c r="H2374" s="633"/>
      <c r="I2374" s="627"/>
      <c r="J2374" s="634"/>
      <c r="K2374" s="657"/>
      <c r="L2374" s="657"/>
      <c r="M2374" s="641"/>
      <c r="N2374" s="630">
        <f t="shared" si="108"/>
        <v>0</v>
      </c>
      <c r="O2374" s="630">
        <f t="shared" si="109"/>
        <v>0</v>
      </c>
      <c r="P2374" s="631" t="str">
        <f t="shared" si="110"/>
        <v/>
      </c>
    </row>
    <row r="2375" spans="1:16" hidden="1" x14ac:dyDescent="0.2">
      <c r="A2375" s="622"/>
      <c r="B2375" s="641"/>
      <c r="C2375" s="638"/>
      <c r="D2375" s="626"/>
      <c r="E2375" s="626"/>
      <c r="F2375" s="639"/>
      <c r="G2375" s="626"/>
      <c r="H2375" s="633"/>
      <c r="I2375" s="627"/>
      <c r="J2375" s="634"/>
      <c r="K2375" s="657"/>
      <c r="L2375" s="657"/>
      <c r="M2375" s="641"/>
      <c r="N2375" s="630">
        <f t="shared" si="108"/>
        <v>0</v>
      </c>
      <c r="O2375" s="630">
        <f t="shared" si="109"/>
        <v>0</v>
      </c>
      <c r="P2375" s="631" t="str">
        <f t="shared" si="110"/>
        <v/>
      </c>
    </row>
    <row r="2376" spans="1:16" hidden="1" x14ac:dyDescent="0.2">
      <c r="A2376" s="622"/>
      <c r="B2376" s="641"/>
      <c r="C2376" s="638"/>
      <c r="D2376" s="626"/>
      <c r="E2376" s="626"/>
      <c r="F2376" s="639"/>
      <c r="G2376" s="626"/>
      <c r="H2376" s="633"/>
      <c r="I2376" s="627"/>
      <c r="J2376" s="634"/>
      <c r="K2376" s="657"/>
      <c r="L2376" s="657"/>
      <c r="M2376" s="641"/>
      <c r="N2376" s="630">
        <f t="shared" si="108"/>
        <v>0</v>
      </c>
      <c r="O2376" s="630">
        <f t="shared" si="109"/>
        <v>0</v>
      </c>
      <c r="P2376" s="631" t="str">
        <f t="shared" si="110"/>
        <v/>
      </c>
    </row>
    <row r="2377" spans="1:16" hidden="1" x14ac:dyDescent="0.2">
      <c r="A2377" s="622"/>
      <c r="B2377" s="641"/>
      <c r="C2377" s="638"/>
      <c r="D2377" s="626"/>
      <c r="E2377" s="626"/>
      <c r="F2377" s="639"/>
      <c r="G2377" s="626"/>
      <c r="H2377" s="633"/>
      <c r="I2377" s="627"/>
      <c r="J2377" s="634"/>
      <c r="K2377" s="657"/>
      <c r="L2377" s="657"/>
      <c r="M2377" s="641"/>
      <c r="N2377" s="630">
        <f t="shared" si="108"/>
        <v>0</v>
      </c>
      <c r="O2377" s="630">
        <f t="shared" si="109"/>
        <v>0</v>
      </c>
      <c r="P2377" s="631" t="str">
        <f t="shared" si="110"/>
        <v/>
      </c>
    </row>
    <row r="2378" spans="1:16" hidden="1" x14ac:dyDescent="0.2">
      <c r="A2378" s="622"/>
      <c r="B2378" s="641"/>
      <c r="C2378" s="638"/>
      <c r="D2378" s="626"/>
      <c r="E2378" s="626"/>
      <c r="F2378" s="639"/>
      <c r="G2378" s="626"/>
      <c r="H2378" s="633"/>
      <c r="I2378" s="627"/>
      <c r="J2378" s="634"/>
      <c r="K2378" s="657"/>
      <c r="L2378" s="657"/>
      <c r="M2378" s="641"/>
      <c r="N2378" s="630">
        <f t="shared" si="108"/>
        <v>0</v>
      </c>
      <c r="O2378" s="630">
        <f t="shared" si="109"/>
        <v>0</v>
      </c>
      <c r="P2378" s="631" t="str">
        <f t="shared" si="110"/>
        <v/>
      </c>
    </row>
    <row r="2379" spans="1:16" hidden="1" x14ac:dyDescent="0.2">
      <c r="A2379" s="622"/>
      <c r="B2379" s="641"/>
      <c r="C2379" s="638"/>
      <c r="D2379" s="626"/>
      <c r="E2379" s="626"/>
      <c r="F2379" s="639"/>
      <c r="G2379" s="626"/>
      <c r="H2379" s="633"/>
      <c r="I2379" s="627"/>
      <c r="J2379" s="634"/>
      <c r="K2379" s="657"/>
      <c r="L2379" s="657"/>
      <c r="M2379" s="641"/>
      <c r="N2379" s="630">
        <f t="shared" si="108"/>
        <v>0</v>
      </c>
      <c r="O2379" s="630">
        <f t="shared" si="109"/>
        <v>0</v>
      </c>
      <c r="P2379" s="631" t="str">
        <f t="shared" si="110"/>
        <v/>
      </c>
    </row>
    <row r="2380" spans="1:16" hidden="1" x14ac:dyDescent="0.2">
      <c r="A2380" s="622"/>
      <c r="B2380" s="641"/>
      <c r="C2380" s="638"/>
      <c r="D2380" s="626"/>
      <c r="E2380" s="626"/>
      <c r="F2380" s="639"/>
      <c r="G2380" s="626"/>
      <c r="H2380" s="633"/>
      <c r="I2380" s="627"/>
      <c r="J2380" s="634"/>
      <c r="K2380" s="657"/>
      <c r="L2380" s="657"/>
      <c r="M2380" s="641"/>
      <c r="N2380" s="630">
        <f t="shared" si="108"/>
        <v>0</v>
      </c>
      <c r="O2380" s="630">
        <f t="shared" si="109"/>
        <v>0</v>
      </c>
      <c r="P2380" s="631" t="str">
        <f t="shared" si="110"/>
        <v/>
      </c>
    </row>
    <row r="2381" spans="1:16" hidden="1" x14ac:dyDescent="0.2">
      <c r="A2381" s="622"/>
      <c r="B2381" s="641"/>
      <c r="C2381" s="638"/>
      <c r="D2381" s="626"/>
      <c r="E2381" s="626"/>
      <c r="F2381" s="639"/>
      <c r="G2381" s="626"/>
      <c r="H2381" s="633"/>
      <c r="I2381" s="627"/>
      <c r="J2381" s="634"/>
      <c r="K2381" s="657"/>
      <c r="L2381" s="657"/>
      <c r="M2381" s="641"/>
      <c r="N2381" s="630">
        <f t="shared" si="108"/>
        <v>0</v>
      </c>
      <c r="O2381" s="630">
        <f t="shared" si="109"/>
        <v>0</v>
      </c>
      <c r="P2381" s="631" t="str">
        <f t="shared" si="110"/>
        <v/>
      </c>
    </row>
    <row r="2382" spans="1:16" hidden="1" x14ac:dyDescent="0.2">
      <c r="A2382" s="622"/>
      <c r="B2382" s="641"/>
      <c r="C2382" s="638"/>
      <c r="D2382" s="626"/>
      <c r="E2382" s="626"/>
      <c r="F2382" s="639"/>
      <c r="G2382" s="626"/>
      <c r="H2382" s="633"/>
      <c r="I2382" s="627"/>
      <c r="J2382" s="634"/>
      <c r="K2382" s="657"/>
      <c r="L2382" s="657"/>
      <c r="M2382" s="641"/>
      <c r="N2382" s="630">
        <f t="shared" si="108"/>
        <v>0</v>
      </c>
      <c r="O2382" s="630">
        <f t="shared" si="109"/>
        <v>0</v>
      </c>
      <c r="P2382" s="631" t="str">
        <f t="shared" si="110"/>
        <v/>
      </c>
    </row>
    <row r="2383" spans="1:16" hidden="1" x14ac:dyDescent="0.2">
      <c r="A2383" s="622"/>
      <c r="B2383" s="641"/>
      <c r="C2383" s="638"/>
      <c r="D2383" s="626"/>
      <c r="E2383" s="626"/>
      <c r="F2383" s="639"/>
      <c r="G2383" s="626"/>
      <c r="H2383" s="633"/>
      <c r="I2383" s="627"/>
      <c r="J2383" s="634"/>
      <c r="K2383" s="657"/>
      <c r="L2383" s="657"/>
      <c r="M2383" s="641"/>
      <c r="N2383" s="630">
        <f t="shared" si="108"/>
        <v>0</v>
      </c>
      <c r="O2383" s="630">
        <f t="shared" si="109"/>
        <v>0</v>
      </c>
      <c r="P2383" s="631" t="str">
        <f t="shared" si="110"/>
        <v/>
      </c>
    </row>
    <row r="2384" spans="1:16" hidden="1" x14ac:dyDescent="0.2">
      <c r="A2384" s="622"/>
      <c r="B2384" s="641"/>
      <c r="C2384" s="638"/>
      <c r="D2384" s="626"/>
      <c r="E2384" s="626"/>
      <c r="F2384" s="639"/>
      <c r="G2384" s="626"/>
      <c r="H2384" s="633"/>
      <c r="I2384" s="627"/>
      <c r="J2384" s="634"/>
      <c r="K2384" s="657"/>
      <c r="L2384" s="657"/>
      <c r="M2384" s="641"/>
      <c r="N2384" s="630">
        <f t="shared" si="108"/>
        <v>0</v>
      </c>
      <c r="O2384" s="630">
        <f t="shared" si="109"/>
        <v>0</v>
      </c>
      <c r="P2384" s="631" t="str">
        <f t="shared" si="110"/>
        <v/>
      </c>
    </row>
    <row r="2385" spans="1:16" hidden="1" x14ac:dyDescent="0.2">
      <c r="A2385" s="622"/>
      <c r="B2385" s="641"/>
      <c r="C2385" s="638"/>
      <c r="D2385" s="626"/>
      <c r="E2385" s="626"/>
      <c r="F2385" s="639"/>
      <c r="G2385" s="626"/>
      <c r="H2385" s="633"/>
      <c r="I2385" s="627"/>
      <c r="J2385" s="634"/>
      <c r="K2385" s="657"/>
      <c r="L2385" s="657"/>
      <c r="M2385" s="641"/>
      <c r="N2385" s="630">
        <f t="shared" si="108"/>
        <v>0</v>
      </c>
      <c r="O2385" s="630">
        <f t="shared" si="109"/>
        <v>0</v>
      </c>
      <c r="P2385" s="631" t="str">
        <f t="shared" si="110"/>
        <v/>
      </c>
    </row>
    <row r="2386" spans="1:16" hidden="1" x14ac:dyDescent="0.2">
      <c r="A2386" s="622"/>
      <c r="B2386" s="641"/>
      <c r="C2386" s="638"/>
      <c r="D2386" s="626"/>
      <c r="E2386" s="626"/>
      <c r="F2386" s="639"/>
      <c r="G2386" s="626"/>
      <c r="H2386" s="633"/>
      <c r="I2386" s="627"/>
      <c r="J2386" s="634"/>
      <c r="K2386" s="657"/>
      <c r="L2386" s="657"/>
      <c r="M2386" s="641"/>
      <c r="N2386" s="630">
        <f t="shared" si="108"/>
        <v>0</v>
      </c>
      <c r="O2386" s="630">
        <f t="shared" si="109"/>
        <v>0</v>
      </c>
      <c r="P2386" s="631" t="str">
        <f t="shared" si="110"/>
        <v/>
      </c>
    </row>
    <row r="2387" spans="1:16" hidden="1" x14ac:dyDescent="0.2">
      <c r="A2387" s="622"/>
      <c r="B2387" s="641"/>
      <c r="C2387" s="638"/>
      <c r="D2387" s="626"/>
      <c r="E2387" s="626"/>
      <c r="F2387" s="639"/>
      <c r="G2387" s="626"/>
      <c r="H2387" s="633"/>
      <c r="I2387" s="627"/>
      <c r="J2387" s="634"/>
      <c r="K2387" s="657"/>
      <c r="L2387" s="657"/>
      <c r="M2387" s="641"/>
      <c r="N2387" s="630">
        <f t="shared" si="108"/>
        <v>0</v>
      </c>
      <c r="O2387" s="630">
        <f t="shared" si="109"/>
        <v>0</v>
      </c>
      <c r="P2387" s="631" t="str">
        <f t="shared" si="110"/>
        <v/>
      </c>
    </row>
    <row r="2388" spans="1:16" hidden="1" x14ac:dyDescent="0.2">
      <c r="A2388" s="622"/>
      <c r="B2388" s="641"/>
      <c r="C2388" s="638"/>
      <c r="D2388" s="626"/>
      <c r="E2388" s="626"/>
      <c r="F2388" s="639"/>
      <c r="G2388" s="626"/>
      <c r="H2388" s="633"/>
      <c r="I2388" s="627"/>
      <c r="J2388" s="634"/>
      <c r="K2388" s="657"/>
      <c r="L2388" s="657"/>
      <c r="M2388" s="641"/>
      <c r="N2388" s="630">
        <f t="shared" si="108"/>
        <v>0</v>
      </c>
      <c r="O2388" s="630">
        <f t="shared" si="109"/>
        <v>0</v>
      </c>
      <c r="P2388" s="631" t="str">
        <f t="shared" si="110"/>
        <v/>
      </c>
    </row>
    <row r="2389" spans="1:16" hidden="1" x14ac:dyDescent="0.2">
      <c r="A2389" s="622"/>
      <c r="B2389" s="641"/>
      <c r="C2389" s="638"/>
      <c r="D2389" s="626"/>
      <c r="E2389" s="626"/>
      <c r="F2389" s="639"/>
      <c r="G2389" s="626"/>
      <c r="H2389" s="633"/>
      <c r="I2389" s="627"/>
      <c r="J2389" s="634"/>
      <c r="K2389" s="657"/>
      <c r="L2389" s="657"/>
      <c r="M2389" s="641"/>
      <c r="N2389" s="630">
        <f t="shared" si="108"/>
        <v>0</v>
      </c>
      <c r="O2389" s="630">
        <f t="shared" si="109"/>
        <v>0</v>
      </c>
      <c r="P2389" s="631" t="str">
        <f t="shared" si="110"/>
        <v/>
      </c>
    </row>
    <row r="2390" spans="1:16" hidden="1" x14ac:dyDescent="0.2">
      <c r="A2390" s="622"/>
      <c r="B2390" s="641"/>
      <c r="C2390" s="638"/>
      <c r="D2390" s="626"/>
      <c r="E2390" s="626"/>
      <c r="F2390" s="639"/>
      <c r="G2390" s="626"/>
      <c r="H2390" s="633"/>
      <c r="I2390" s="627"/>
      <c r="J2390" s="634"/>
      <c r="K2390" s="657"/>
      <c r="L2390" s="657"/>
      <c r="M2390" s="641"/>
      <c r="N2390" s="630">
        <f t="shared" si="108"/>
        <v>0</v>
      </c>
      <c r="O2390" s="630">
        <f t="shared" si="109"/>
        <v>0</v>
      </c>
      <c r="P2390" s="631" t="str">
        <f t="shared" si="110"/>
        <v/>
      </c>
    </row>
    <row r="2391" spans="1:16" hidden="1" x14ac:dyDescent="0.2">
      <c r="A2391" s="622"/>
      <c r="B2391" s="641"/>
      <c r="C2391" s="638"/>
      <c r="D2391" s="626"/>
      <c r="E2391" s="626"/>
      <c r="F2391" s="639"/>
      <c r="G2391" s="626"/>
      <c r="H2391" s="633"/>
      <c r="I2391" s="627"/>
      <c r="J2391" s="634"/>
      <c r="K2391" s="657"/>
      <c r="L2391" s="657"/>
      <c r="M2391" s="641"/>
      <c r="N2391" s="630">
        <f t="shared" si="108"/>
        <v>0</v>
      </c>
      <c r="O2391" s="630">
        <f t="shared" si="109"/>
        <v>0</v>
      </c>
      <c r="P2391" s="631" t="str">
        <f t="shared" si="110"/>
        <v/>
      </c>
    </row>
    <row r="2392" spans="1:16" hidden="1" x14ac:dyDescent="0.2">
      <c r="A2392" s="622"/>
      <c r="B2392" s="641"/>
      <c r="C2392" s="638"/>
      <c r="D2392" s="626"/>
      <c r="E2392" s="626"/>
      <c r="F2392" s="639"/>
      <c r="G2392" s="626"/>
      <c r="H2392" s="633"/>
      <c r="I2392" s="627"/>
      <c r="J2392" s="634"/>
      <c r="K2392" s="657"/>
      <c r="L2392" s="657"/>
      <c r="M2392" s="641"/>
      <c r="N2392" s="630">
        <f t="shared" si="108"/>
        <v>0</v>
      </c>
      <c r="O2392" s="630">
        <f t="shared" si="109"/>
        <v>0</v>
      </c>
      <c r="P2392" s="631" t="str">
        <f t="shared" si="110"/>
        <v/>
      </c>
    </row>
    <row r="2393" spans="1:16" hidden="1" x14ac:dyDescent="0.2">
      <c r="A2393" s="622"/>
      <c r="B2393" s="641"/>
      <c r="C2393" s="638"/>
      <c r="D2393" s="626"/>
      <c r="E2393" s="626"/>
      <c r="F2393" s="639"/>
      <c r="G2393" s="626"/>
      <c r="H2393" s="633"/>
      <c r="I2393" s="627"/>
      <c r="J2393" s="634"/>
      <c r="K2393" s="657"/>
      <c r="L2393" s="657"/>
      <c r="M2393" s="641"/>
      <c r="N2393" s="630">
        <f t="shared" si="108"/>
        <v>0</v>
      </c>
      <c r="O2393" s="630">
        <f t="shared" si="109"/>
        <v>0</v>
      </c>
      <c r="P2393" s="631" t="str">
        <f t="shared" si="110"/>
        <v/>
      </c>
    </row>
    <row r="2394" spans="1:16" hidden="1" x14ac:dyDescent="0.2">
      <c r="A2394" s="622"/>
      <c r="B2394" s="641"/>
      <c r="C2394" s="638"/>
      <c r="D2394" s="626"/>
      <c r="E2394" s="626"/>
      <c r="F2394" s="639"/>
      <c r="G2394" s="626"/>
      <c r="H2394" s="633"/>
      <c r="I2394" s="627"/>
      <c r="J2394" s="634"/>
      <c r="K2394" s="657"/>
      <c r="L2394" s="657"/>
      <c r="M2394" s="641"/>
      <c r="N2394" s="630">
        <f t="shared" si="108"/>
        <v>0</v>
      </c>
      <c r="O2394" s="630">
        <f t="shared" si="109"/>
        <v>0</v>
      </c>
      <c r="P2394" s="631" t="str">
        <f t="shared" si="110"/>
        <v/>
      </c>
    </row>
    <row r="2395" spans="1:16" hidden="1" x14ac:dyDescent="0.2">
      <c r="A2395" s="622"/>
      <c r="B2395" s="641"/>
      <c r="C2395" s="638"/>
      <c r="D2395" s="626"/>
      <c r="E2395" s="626"/>
      <c r="F2395" s="639"/>
      <c r="G2395" s="626"/>
      <c r="H2395" s="633"/>
      <c r="I2395" s="627"/>
      <c r="J2395" s="634"/>
      <c r="K2395" s="657"/>
      <c r="L2395" s="657"/>
      <c r="M2395" s="641"/>
      <c r="N2395" s="630">
        <f t="shared" si="108"/>
        <v>0</v>
      </c>
      <c r="O2395" s="630">
        <f t="shared" si="109"/>
        <v>0</v>
      </c>
      <c r="P2395" s="631" t="str">
        <f t="shared" si="110"/>
        <v/>
      </c>
    </row>
    <row r="2396" spans="1:16" hidden="1" x14ac:dyDescent="0.2">
      <c r="A2396" s="622"/>
      <c r="B2396" s="641"/>
      <c r="C2396" s="638"/>
      <c r="D2396" s="626"/>
      <c r="E2396" s="626"/>
      <c r="F2396" s="639"/>
      <c r="G2396" s="626"/>
      <c r="H2396" s="633"/>
      <c r="I2396" s="627"/>
      <c r="J2396" s="634"/>
      <c r="K2396" s="657"/>
      <c r="L2396" s="657"/>
      <c r="M2396" s="641"/>
      <c r="N2396" s="630">
        <f t="shared" si="108"/>
        <v>0</v>
      </c>
      <c r="O2396" s="630">
        <f t="shared" si="109"/>
        <v>0</v>
      </c>
      <c r="P2396" s="631" t="str">
        <f t="shared" si="110"/>
        <v/>
      </c>
    </row>
    <row r="2397" spans="1:16" hidden="1" x14ac:dyDescent="0.2">
      <c r="A2397" s="622"/>
      <c r="B2397" s="641"/>
      <c r="C2397" s="638"/>
      <c r="D2397" s="626"/>
      <c r="E2397" s="626"/>
      <c r="F2397" s="639"/>
      <c r="G2397" s="626"/>
      <c r="H2397" s="633"/>
      <c r="I2397" s="627"/>
      <c r="J2397" s="634"/>
      <c r="K2397" s="657"/>
      <c r="L2397" s="657"/>
      <c r="M2397" s="641"/>
      <c r="N2397" s="630">
        <f t="shared" si="108"/>
        <v>0</v>
      </c>
      <c r="O2397" s="630">
        <f t="shared" si="109"/>
        <v>0</v>
      </c>
      <c r="P2397" s="631" t="str">
        <f t="shared" si="110"/>
        <v/>
      </c>
    </row>
    <row r="2398" spans="1:16" hidden="1" x14ac:dyDescent="0.2">
      <c r="A2398" s="622"/>
      <c r="B2398" s="641"/>
      <c r="C2398" s="638"/>
      <c r="D2398" s="626"/>
      <c r="E2398" s="626"/>
      <c r="F2398" s="639"/>
      <c r="G2398" s="626"/>
      <c r="H2398" s="633"/>
      <c r="I2398" s="627"/>
      <c r="J2398" s="634"/>
      <c r="K2398" s="657"/>
      <c r="L2398" s="657"/>
      <c r="M2398" s="641"/>
      <c r="N2398" s="630">
        <f t="shared" si="108"/>
        <v>0</v>
      </c>
      <c r="O2398" s="630">
        <f t="shared" si="109"/>
        <v>0</v>
      </c>
      <c r="P2398" s="631" t="str">
        <f t="shared" si="110"/>
        <v/>
      </c>
    </row>
    <row r="2399" spans="1:16" hidden="1" x14ac:dyDescent="0.2">
      <c r="A2399" s="622"/>
      <c r="B2399" s="641"/>
      <c r="C2399" s="638"/>
      <c r="D2399" s="626"/>
      <c r="E2399" s="626"/>
      <c r="F2399" s="639"/>
      <c r="G2399" s="626"/>
      <c r="H2399" s="633"/>
      <c r="I2399" s="627"/>
      <c r="J2399" s="634"/>
      <c r="K2399" s="657"/>
      <c r="L2399" s="657"/>
      <c r="M2399" s="641"/>
      <c r="N2399" s="630">
        <f t="shared" si="108"/>
        <v>0</v>
      </c>
      <c r="O2399" s="630">
        <f t="shared" si="109"/>
        <v>0</v>
      </c>
      <c r="P2399" s="631" t="str">
        <f t="shared" si="110"/>
        <v/>
      </c>
    </row>
    <row r="2400" spans="1:16" hidden="1" x14ac:dyDescent="0.2">
      <c r="A2400" s="622"/>
      <c r="B2400" s="641"/>
      <c r="C2400" s="638"/>
      <c r="D2400" s="626"/>
      <c r="E2400" s="626"/>
      <c r="F2400" s="639"/>
      <c r="G2400" s="626"/>
      <c r="H2400" s="633"/>
      <c r="I2400" s="627"/>
      <c r="J2400" s="634"/>
      <c r="K2400" s="657"/>
      <c r="L2400" s="657"/>
      <c r="M2400" s="641"/>
      <c r="N2400" s="630">
        <f t="shared" si="108"/>
        <v>0</v>
      </c>
      <c r="O2400" s="630">
        <f t="shared" si="109"/>
        <v>0</v>
      </c>
      <c r="P2400" s="631" t="str">
        <f t="shared" si="110"/>
        <v/>
      </c>
    </row>
    <row r="2401" spans="1:16" hidden="1" x14ac:dyDescent="0.2">
      <c r="A2401" s="622"/>
      <c r="B2401" s="641"/>
      <c r="C2401" s="638"/>
      <c r="D2401" s="626"/>
      <c r="E2401" s="626"/>
      <c r="F2401" s="639"/>
      <c r="G2401" s="626"/>
      <c r="H2401" s="633"/>
      <c r="I2401" s="627"/>
      <c r="J2401" s="634"/>
      <c r="K2401" s="657"/>
      <c r="L2401" s="657"/>
      <c r="M2401" s="641"/>
      <c r="N2401" s="630">
        <f t="shared" si="108"/>
        <v>0</v>
      </c>
      <c r="O2401" s="630">
        <f t="shared" si="109"/>
        <v>0</v>
      </c>
      <c r="P2401" s="631" t="str">
        <f t="shared" si="110"/>
        <v/>
      </c>
    </row>
    <row r="2402" spans="1:16" hidden="1" x14ac:dyDescent="0.2">
      <c r="A2402" s="622"/>
      <c r="B2402" s="641"/>
      <c r="C2402" s="638"/>
      <c r="D2402" s="626"/>
      <c r="E2402" s="626"/>
      <c r="F2402" s="639"/>
      <c r="G2402" s="626"/>
      <c r="H2402" s="633"/>
      <c r="I2402" s="627"/>
      <c r="J2402" s="634"/>
      <c r="K2402" s="657"/>
      <c r="L2402" s="657"/>
      <c r="M2402" s="641"/>
      <c r="N2402" s="630">
        <f t="shared" si="108"/>
        <v>0</v>
      </c>
      <c r="O2402" s="630">
        <f t="shared" si="109"/>
        <v>0</v>
      </c>
      <c r="P2402" s="631" t="str">
        <f t="shared" si="110"/>
        <v/>
      </c>
    </row>
    <row r="2403" spans="1:16" hidden="1" x14ac:dyDescent="0.2">
      <c r="A2403" s="622"/>
      <c r="B2403" s="641"/>
      <c r="C2403" s="638"/>
      <c r="D2403" s="626"/>
      <c r="E2403" s="626"/>
      <c r="F2403" s="639"/>
      <c r="G2403" s="626"/>
      <c r="H2403" s="633"/>
      <c r="I2403" s="627"/>
      <c r="J2403" s="634"/>
      <c r="K2403" s="657"/>
      <c r="L2403" s="657"/>
      <c r="M2403" s="641"/>
      <c r="N2403" s="630">
        <f t="shared" si="108"/>
        <v>0</v>
      </c>
      <c r="O2403" s="630">
        <f t="shared" si="109"/>
        <v>0</v>
      </c>
      <c r="P2403" s="631" t="str">
        <f t="shared" si="110"/>
        <v/>
      </c>
    </row>
    <row r="2404" spans="1:16" hidden="1" x14ac:dyDescent="0.2">
      <c r="A2404" s="622"/>
      <c r="B2404" s="641"/>
      <c r="C2404" s="638"/>
      <c r="D2404" s="626"/>
      <c r="E2404" s="626"/>
      <c r="F2404" s="639"/>
      <c r="G2404" s="626"/>
      <c r="H2404" s="633"/>
      <c r="I2404" s="627"/>
      <c r="J2404" s="634"/>
      <c r="K2404" s="657"/>
      <c r="L2404" s="657"/>
      <c r="M2404" s="641"/>
      <c r="N2404" s="630">
        <f t="shared" si="108"/>
        <v>0</v>
      </c>
      <c r="O2404" s="630">
        <f t="shared" si="109"/>
        <v>0</v>
      </c>
      <c r="P2404" s="631" t="str">
        <f t="shared" si="110"/>
        <v/>
      </c>
    </row>
    <row r="2405" spans="1:16" hidden="1" x14ac:dyDescent="0.2">
      <c r="A2405" s="622"/>
      <c r="B2405" s="641"/>
      <c r="C2405" s="638"/>
      <c r="D2405" s="626"/>
      <c r="E2405" s="626"/>
      <c r="F2405" s="639"/>
      <c r="G2405" s="626"/>
      <c r="H2405" s="633"/>
      <c r="I2405" s="627"/>
      <c r="J2405" s="634"/>
      <c r="K2405" s="657"/>
      <c r="L2405" s="657"/>
      <c r="M2405" s="641"/>
      <c r="N2405" s="630">
        <f t="shared" si="108"/>
        <v>0</v>
      </c>
      <c r="O2405" s="630">
        <f t="shared" si="109"/>
        <v>0</v>
      </c>
      <c r="P2405" s="631" t="str">
        <f t="shared" si="110"/>
        <v/>
      </c>
    </row>
    <row r="2406" spans="1:16" hidden="1" x14ac:dyDescent="0.2">
      <c r="A2406" s="622"/>
      <c r="B2406" s="641"/>
      <c r="C2406" s="638"/>
      <c r="D2406" s="626"/>
      <c r="E2406" s="626"/>
      <c r="F2406" s="639"/>
      <c r="G2406" s="626"/>
      <c r="H2406" s="633"/>
      <c r="I2406" s="627"/>
      <c r="J2406" s="634"/>
      <c r="K2406" s="657"/>
      <c r="L2406" s="657"/>
      <c r="M2406" s="641"/>
      <c r="N2406" s="630">
        <f t="shared" si="108"/>
        <v>0</v>
      </c>
      <c r="O2406" s="630">
        <f t="shared" si="109"/>
        <v>0</v>
      </c>
      <c r="P2406" s="631" t="str">
        <f t="shared" si="110"/>
        <v/>
      </c>
    </row>
    <row r="2407" spans="1:16" hidden="1" x14ac:dyDescent="0.2">
      <c r="A2407" s="622"/>
      <c r="B2407" s="641"/>
      <c r="C2407" s="638"/>
      <c r="D2407" s="626"/>
      <c r="E2407" s="626"/>
      <c r="F2407" s="639"/>
      <c r="G2407" s="626"/>
      <c r="H2407" s="633"/>
      <c r="I2407" s="627"/>
      <c r="J2407" s="634"/>
      <c r="K2407" s="657"/>
      <c r="L2407" s="657"/>
      <c r="M2407" s="641"/>
      <c r="N2407" s="630">
        <f t="shared" si="108"/>
        <v>0</v>
      </c>
      <c r="O2407" s="630">
        <f t="shared" si="109"/>
        <v>0</v>
      </c>
      <c r="P2407" s="631" t="str">
        <f t="shared" si="110"/>
        <v/>
      </c>
    </row>
    <row r="2408" spans="1:16" hidden="1" x14ac:dyDescent="0.2">
      <c r="A2408" s="622"/>
      <c r="B2408" s="641"/>
      <c r="C2408" s="638"/>
      <c r="D2408" s="626"/>
      <c r="E2408" s="626"/>
      <c r="F2408" s="639"/>
      <c r="G2408" s="626"/>
      <c r="H2408" s="633"/>
      <c r="I2408" s="627"/>
      <c r="J2408" s="634"/>
      <c r="K2408" s="657"/>
      <c r="L2408" s="657"/>
      <c r="M2408" s="641"/>
      <c r="N2408" s="630">
        <f t="shared" si="108"/>
        <v>0</v>
      </c>
      <c r="O2408" s="630">
        <f t="shared" si="109"/>
        <v>0</v>
      </c>
      <c r="P2408" s="631" t="str">
        <f t="shared" si="110"/>
        <v/>
      </c>
    </row>
    <row r="2409" spans="1:16" hidden="1" x14ac:dyDescent="0.2">
      <c r="A2409" s="622"/>
      <c r="B2409" s="641"/>
      <c r="C2409" s="638"/>
      <c r="D2409" s="626"/>
      <c r="E2409" s="626"/>
      <c r="F2409" s="639"/>
      <c r="G2409" s="626"/>
      <c r="H2409" s="633"/>
      <c r="I2409" s="627"/>
      <c r="J2409" s="634"/>
      <c r="K2409" s="657"/>
      <c r="L2409" s="657"/>
      <c r="M2409" s="641"/>
      <c r="N2409" s="630">
        <f t="shared" si="108"/>
        <v>0</v>
      </c>
      <c r="O2409" s="630">
        <f t="shared" si="109"/>
        <v>0</v>
      </c>
      <c r="P2409" s="631" t="str">
        <f t="shared" si="110"/>
        <v/>
      </c>
    </row>
    <row r="2410" spans="1:16" hidden="1" x14ac:dyDescent="0.2">
      <c r="A2410" s="622"/>
      <c r="B2410" s="641"/>
      <c r="C2410" s="638"/>
      <c r="D2410" s="626"/>
      <c r="E2410" s="626"/>
      <c r="F2410" s="639"/>
      <c r="G2410" s="626"/>
      <c r="H2410" s="633"/>
      <c r="I2410" s="627"/>
      <c r="J2410" s="634"/>
      <c r="K2410" s="657"/>
      <c r="L2410" s="657"/>
      <c r="M2410" s="641"/>
      <c r="N2410" s="630">
        <f t="shared" si="108"/>
        <v>0</v>
      </c>
      <c r="O2410" s="630">
        <f t="shared" si="109"/>
        <v>0</v>
      </c>
      <c r="P2410" s="631" t="str">
        <f t="shared" si="110"/>
        <v/>
      </c>
    </row>
    <row r="2411" spans="1:16" hidden="1" x14ac:dyDescent="0.2">
      <c r="A2411" s="622"/>
      <c r="B2411" s="641"/>
      <c r="C2411" s="638"/>
      <c r="D2411" s="626"/>
      <c r="E2411" s="626"/>
      <c r="F2411" s="639"/>
      <c r="G2411" s="626"/>
      <c r="H2411" s="633"/>
      <c r="I2411" s="627"/>
      <c r="J2411" s="634"/>
      <c r="K2411" s="657"/>
      <c r="L2411" s="657"/>
      <c r="M2411" s="641"/>
      <c r="N2411" s="630">
        <f t="shared" si="108"/>
        <v>0</v>
      </c>
      <c r="O2411" s="630">
        <f t="shared" si="109"/>
        <v>0</v>
      </c>
      <c r="P2411" s="631" t="str">
        <f t="shared" si="110"/>
        <v/>
      </c>
    </row>
    <row r="2412" spans="1:16" hidden="1" x14ac:dyDescent="0.2">
      <c r="A2412" s="622"/>
      <c r="B2412" s="641"/>
      <c r="C2412" s="638"/>
      <c r="D2412" s="626"/>
      <c r="E2412" s="626"/>
      <c r="F2412" s="639"/>
      <c r="G2412" s="626"/>
      <c r="H2412" s="633"/>
      <c r="I2412" s="627"/>
      <c r="J2412" s="634"/>
      <c r="K2412" s="657"/>
      <c r="L2412" s="657"/>
      <c r="M2412" s="641"/>
      <c r="N2412" s="630">
        <f t="shared" si="108"/>
        <v>0</v>
      </c>
      <c r="O2412" s="630">
        <f t="shared" si="109"/>
        <v>0</v>
      </c>
      <c r="P2412" s="631" t="str">
        <f t="shared" si="110"/>
        <v/>
      </c>
    </row>
    <row r="2413" spans="1:16" hidden="1" x14ac:dyDescent="0.2">
      <c r="A2413" s="622"/>
      <c r="B2413" s="641"/>
      <c r="C2413" s="642"/>
      <c r="D2413" s="626"/>
      <c r="E2413" s="626"/>
      <c r="F2413" s="639"/>
      <c r="G2413" s="626"/>
      <c r="H2413" s="633"/>
      <c r="I2413" s="627"/>
      <c r="J2413" s="628"/>
      <c r="K2413" s="632"/>
      <c r="L2413" s="657"/>
      <c r="M2413" s="659"/>
      <c r="N2413" s="630">
        <f t="shared" si="108"/>
        <v>0</v>
      </c>
      <c r="O2413" s="630">
        <f t="shared" si="109"/>
        <v>0</v>
      </c>
      <c r="P2413" s="631" t="str">
        <f t="shared" si="110"/>
        <v/>
      </c>
    </row>
    <row r="2414" spans="1:16" hidden="1" x14ac:dyDescent="0.2">
      <c r="A2414" s="622"/>
      <c r="B2414" s="641"/>
      <c r="C2414" s="642"/>
      <c r="D2414" s="626"/>
      <c r="E2414" s="626"/>
      <c r="F2414" s="639"/>
      <c r="G2414" s="626"/>
      <c r="H2414" s="633"/>
      <c r="I2414" s="627"/>
      <c r="J2414" s="628"/>
      <c r="K2414" s="632"/>
      <c r="L2414" s="657"/>
      <c r="M2414" s="659"/>
      <c r="N2414" s="630">
        <f t="shared" si="108"/>
        <v>0</v>
      </c>
      <c r="O2414" s="630">
        <f t="shared" si="109"/>
        <v>0</v>
      </c>
      <c r="P2414" s="631" t="str">
        <f t="shared" si="110"/>
        <v/>
      </c>
    </row>
    <row r="2415" spans="1:16" hidden="1" x14ac:dyDescent="0.2">
      <c r="A2415" s="622"/>
      <c r="B2415" s="641"/>
      <c r="C2415" s="642"/>
      <c r="D2415" s="626"/>
      <c r="E2415" s="626"/>
      <c r="F2415" s="639"/>
      <c r="G2415" s="626"/>
      <c r="H2415" s="633"/>
      <c r="I2415" s="627"/>
      <c r="J2415" s="628"/>
      <c r="K2415" s="632"/>
      <c r="L2415" s="657"/>
      <c r="M2415" s="659"/>
      <c r="N2415" s="630">
        <f t="shared" si="108"/>
        <v>0</v>
      </c>
      <c r="O2415" s="630">
        <f t="shared" si="109"/>
        <v>0</v>
      </c>
      <c r="P2415" s="631" t="str">
        <f t="shared" si="110"/>
        <v/>
      </c>
    </row>
    <row r="2416" spans="1:16" hidden="1" x14ac:dyDescent="0.2">
      <c r="A2416" s="622"/>
      <c r="B2416" s="641"/>
      <c r="C2416" s="642"/>
      <c r="D2416" s="626"/>
      <c r="E2416" s="626"/>
      <c r="F2416" s="639"/>
      <c r="G2416" s="626"/>
      <c r="H2416" s="633"/>
      <c r="I2416" s="660"/>
      <c r="J2416" s="628"/>
      <c r="K2416" s="632"/>
      <c r="L2416" s="635"/>
      <c r="M2416" s="659"/>
      <c r="N2416" s="630">
        <f t="shared" si="108"/>
        <v>0</v>
      </c>
      <c r="O2416" s="630">
        <f t="shared" si="109"/>
        <v>0</v>
      </c>
      <c r="P2416" s="631" t="str">
        <f t="shared" si="110"/>
        <v/>
      </c>
    </row>
    <row r="2417" spans="1:16" hidden="1" x14ac:dyDescent="0.2">
      <c r="A2417" s="622"/>
      <c r="B2417" s="641"/>
      <c r="C2417" s="642"/>
      <c r="D2417" s="626"/>
      <c r="E2417" s="626"/>
      <c r="F2417" s="639"/>
      <c r="G2417" s="626"/>
      <c r="H2417" s="633"/>
      <c r="I2417" s="627"/>
      <c r="J2417" s="628"/>
      <c r="K2417" s="632"/>
      <c r="L2417" s="635"/>
      <c r="M2417" s="659"/>
      <c r="N2417" s="630">
        <f t="shared" si="108"/>
        <v>0</v>
      </c>
      <c r="O2417" s="630">
        <f t="shared" si="109"/>
        <v>0</v>
      </c>
      <c r="P2417" s="631" t="str">
        <f t="shared" si="110"/>
        <v/>
      </c>
    </row>
    <row r="2418" spans="1:16" hidden="1" x14ac:dyDescent="0.2">
      <c r="A2418" s="622"/>
      <c r="B2418" s="641"/>
      <c r="C2418" s="642"/>
      <c r="D2418" s="626"/>
      <c r="E2418" s="626"/>
      <c r="F2418" s="639"/>
      <c r="G2418" s="626"/>
      <c r="H2418" s="633"/>
      <c r="I2418" s="627"/>
      <c r="J2418" s="628"/>
      <c r="K2418" s="632"/>
      <c r="L2418" s="635"/>
      <c r="M2418" s="659"/>
      <c r="N2418" s="630">
        <f t="shared" si="108"/>
        <v>0</v>
      </c>
      <c r="O2418" s="630">
        <f t="shared" si="109"/>
        <v>0</v>
      </c>
      <c r="P2418" s="631" t="str">
        <f t="shared" si="110"/>
        <v/>
      </c>
    </row>
    <row r="2419" spans="1:16" hidden="1" x14ac:dyDescent="0.2">
      <c r="A2419" s="622"/>
      <c r="B2419" s="641"/>
      <c r="C2419" s="642"/>
      <c r="D2419" s="626"/>
      <c r="E2419" s="626"/>
      <c r="F2419" s="639"/>
      <c r="G2419" s="626"/>
      <c r="H2419" s="633"/>
      <c r="I2419" s="627"/>
      <c r="J2419" s="628"/>
      <c r="K2419" s="632"/>
      <c r="L2419" s="676"/>
      <c r="M2419" s="659"/>
      <c r="N2419" s="630">
        <f t="shared" si="108"/>
        <v>0</v>
      </c>
      <c r="O2419" s="630">
        <f t="shared" si="109"/>
        <v>0</v>
      </c>
      <c r="P2419" s="631" t="str">
        <f t="shared" si="110"/>
        <v/>
      </c>
    </row>
    <row r="2420" spans="1:16" hidden="1" x14ac:dyDescent="0.2">
      <c r="A2420" s="622"/>
      <c r="B2420" s="641"/>
      <c r="C2420" s="642"/>
      <c r="D2420" s="626"/>
      <c r="E2420" s="626"/>
      <c r="F2420" s="639"/>
      <c r="G2420" s="626"/>
      <c r="H2420" s="633"/>
      <c r="I2420" s="627"/>
      <c r="J2420" s="628"/>
      <c r="K2420" s="632"/>
      <c r="L2420" s="635"/>
      <c r="M2420" s="659"/>
      <c r="N2420" s="630">
        <f t="shared" si="108"/>
        <v>0</v>
      </c>
      <c r="O2420" s="630">
        <f t="shared" si="109"/>
        <v>0</v>
      </c>
      <c r="P2420" s="631" t="str">
        <f t="shared" si="110"/>
        <v/>
      </c>
    </row>
    <row r="2421" spans="1:16" hidden="1" x14ac:dyDescent="0.2">
      <c r="A2421" s="622"/>
      <c r="B2421" s="641"/>
      <c r="C2421" s="642"/>
      <c r="D2421" s="626"/>
      <c r="E2421" s="626"/>
      <c r="F2421" s="639"/>
      <c r="G2421" s="626"/>
      <c r="H2421" s="633"/>
      <c r="I2421" s="627"/>
      <c r="J2421" s="628"/>
      <c r="K2421" s="632"/>
      <c r="L2421" s="635"/>
      <c r="M2421" s="659"/>
      <c r="N2421" s="630">
        <f t="shared" si="108"/>
        <v>0</v>
      </c>
      <c r="O2421" s="630">
        <f t="shared" si="109"/>
        <v>0</v>
      </c>
      <c r="P2421" s="631" t="str">
        <f t="shared" si="110"/>
        <v/>
      </c>
    </row>
    <row r="2422" spans="1:16" hidden="1" x14ac:dyDescent="0.2">
      <c r="A2422" s="622"/>
      <c r="B2422" s="641"/>
      <c r="C2422" s="642"/>
      <c r="D2422" s="626"/>
      <c r="E2422" s="626"/>
      <c r="F2422" s="639"/>
      <c r="G2422" s="626"/>
      <c r="H2422" s="633"/>
      <c r="I2422" s="627"/>
      <c r="J2422" s="628"/>
      <c r="K2422" s="632"/>
      <c r="L2422" s="635"/>
      <c r="M2422" s="659"/>
      <c r="N2422" s="630">
        <f t="shared" ref="N2422:N2773" si="111">IF(B2422=0,0,IF(YEAR(B2422)=$O$1,MONTH(B2422)-$N$1+1,(YEAR(B2422)-$O$1)*12-$N$1+1+MONTH(B2422)))</f>
        <v>0</v>
      </c>
      <c r="O2422" s="630">
        <f t="shared" ref="O2422:O2773" si="112">IF(C2422=0,0,IF(YEAR(C2422)=$O$1,MONTH(C2422)-$N$1+1,(YEAR(C2422)-$O$1)*12-$N$1+1+MONTH(C2422)))</f>
        <v>0</v>
      </c>
      <c r="P2422" s="631" t="str">
        <f t="shared" ref="P2422:P2773" si="113">SUBSTITUTE(D2422," ","_")</f>
        <v/>
      </c>
    </row>
    <row r="2423" spans="1:16" hidden="1" x14ac:dyDescent="0.2">
      <c r="A2423" s="622"/>
      <c r="B2423" s="656"/>
      <c r="C2423" s="642"/>
      <c r="D2423" s="633"/>
      <c r="E2423" s="633"/>
      <c r="F2423" s="639"/>
      <c r="G2423" s="633"/>
      <c r="H2423" s="626"/>
      <c r="I2423" s="627"/>
      <c r="J2423" s="634"/>
      <c r="K2423" s="635"/>
      <c r="L2423" s="634"/>
      <c r="M2423" s="641"/>
      <c r="N2423" s="630">
        <f t="shared" si="111"/>
        <v>0</v>
      </c>
      <c r="O2423" s="630">
        <f t="shared" si="112"/>
        <v>0</v>
      </c>
      <c r="P2423" s="631" t="str">
        <f t="shared" si="113"/>
        <v/>
      </c>
    </row>
    <row r="2424" spans="1:16" hidden="1" x14ac:dyDescent="0.2">
      <c r="A2424" s="622"/>
      <c r="B2424" s="641"/>
      <c r="C2424" s="658"/>
      <c r="D2424" s="633"/>
      <c r="E2424" s="626"/>
      <c r="F2424" s="639"/>
      <c r="G2424" s="633"/>
      <c r="H2424" s="627"/>
      <c r="I2424" s="627"/>
      <c r="J2424" s="628"/>
      <c r="K2424" s="635"/>
      <c r="L2424" s="635"/>
      <c r="M2424" s="659"/>
      <c r="N2424" s="630">
        <f t="shared" si="111"/>
        <v>0</v>
      </c>
      <c r="O2424" s="630">
        <f t="shared" si="112"/>
        <v>0</v>
      </c>
      <c r="P2424" s="631" t="str">
        <f t="shared" si="113"/>
        <v/>
      </c>
    </row>
    <row r="2425" spans="1:16" hidden="1" x14ac:dyDescent="0.2">
      <c r="A2425" s="622"/>
      <c r="B2425" s="641"/>
      <c r="C2425" s="658"/>
      <c r="D2425" s="633"/>
      <c r="E2425" s="626"/>
      <c r="F2425" s="639"/>
      <c r="G2425" s="633"/>
      <c r="H2425" s="627"/>
      <c r="I2425" s="627"/>
      <c r="J2425" s="628"/>
      <c r="K2425" s="635"/>
      <c r="L2425" s="635"/>
      <c r="M2425" s="659"/>
      <c r="N2425" s="630">
        <f t="shared" si="111"/>
        <v>0</v>
      </c>
      <c r="O2425" s="630">
        <f t="shared" si="112"/>
        <v>0</v>
      </c>
      <c r="P2425" s="631" t="str">
        <f t="shared" si="113"/>
        <v/>
      </c>
    </row>
    <row r="2426" spans="1:16" hidden="1" x14ac:dyDescent="0.2">
      <c r="A2426" s="622"/>
      <c r="B2426" s="641"/>
      <c r="C2426" s="658"/>
      <c r="D2426" s="633"/>
      <c r="E2426" s="626"/>
      <c r="F2426" s="639"/>
      <c r="G2426" s="627"/>
      <c r="H2426" s="626"/>
      <c r="I2426" s="627"/>
      <c r="J2426" s="629"/>
      <c r="K2426" s="635"/>
      <c r="L2426" s="634"/>
      <c r="M2426" s="641"/>
      <c r="N2426" s="630">
        <f t="shared" si="111"/>
        <v>0</v>
      </c>
      <c r="O2426" s="630">
        <f t="shared" si="112"/>
        <v>0</v>
      </c>
      <c r="P2426" s="631" t="str">
        <f t="shared" si="113"/>
        <v/>
      </c>
    </row>
    <row r="2427" spans="1:16" hidden="1" x14ac:dyDescent="0.2">
      <c r="A2427" s="622"/>
      <c r="B2427" s="641"/>
      <c r="C2427" s="658"/>
      <c r="D2427" s="633"/>
      <c r="E2427" s="626"/>
      <c r="F2427" s="639"/>
      <c r="G2427" s="627"/>
      <c r="H2427" s="627"/>
      <c r="I2427" s="627"/>
      <c r="J2427" s="629"/>
      <c r="K2427" s="635"/>
      <c r="L2427" s="635"/>
      <c r="M2427" s="641"/>
      <c r="N2427" s="630">
        <f t="shared" si="111"/>
        <v>0</v>
      </c>
      <c r="O2427" s="630">
        <f t="shared" si="112"/>
        <v>0</v>
      </c>
      <c r="P2427" s="631" t="str">
        <f t="shared" si="113"/>
        <v/>
      </c>
    </row>
    <row r="2428" spans="1:16" hidden="1" x14ac:dyDescent="0.2">
      <c r="A2428" s="622"/>
      <c r="B2428" s="641"/>
      <c r="C2428" s="658"/>
      <c r="D2428" s="633"/>
      <c r="E2428" s="626"/>
      <c r="F2428" s="639"/>
      <c r="G2428" s="627"/>
      <c r="H2428" s="627"/>
      <c r="I2428" s="627"/>
      <c r="J2428" s="629"/>
      <c r="K2428" s="635"/>
      <c r="L2428" s="635"/>
      <c r="M2428" s="659"/>
      <c r="N2428" s="630">
        <f t="shared" si="111"/>
        <v>0</v>
      </c>
      <c r="O2428" s="630">
        <f t="shared" si="112"/>
        <v>0</v>
      </c>
      <c r="P2428" s="631" t="str">
        <f t="shared" si="113"/>
        <v/>
      </c>
    </row>
    <row r="2429" spans="1:16" hidden="1" x14ac:dyDescent="0.2">
      <c r="A2429" s="622"/>
      <c r="B2429" s="641"/>
      <c r="C2429" s="658"/>
      <c r="D2429" s="626"/>
      <c r="E2429" s="626"/>
      <c r="F2429" s="639"/>
      <c r="G2429" s="626"/>
      <c r="H2429" s="626"/>
      <c r="I2429" s="627"/>
      <c r="J2429" s="629"/>
      <c r="K2429" s="635"/>
      <c r="L2429" s="634"/>
      <c r="M2429" s="659"/>
      <c r="N2429" s="630">
        <f t="shared" si="111"/>
        <v>0</v>
      </c>
      <c r="O2429" s="630">
        <f t="shared" si="112"/>
        <v>0</v>
      </c>
      <c r="P2429" s="631" t="str">
        <f t="shared" si="113"/>
        <v/>
      </c>
    </row>
    <row r="2430" spans="1:16" hidden="1" x14ac:dyDescent="0.2">
      <c r="A2430" s="622"/>
      <c r="B2430" s="641"/>
      <c r="C2430" s="658"/>
      <c r="D2430" s="626"/>
      <c r="E2430" s="626"/>
      <c r="F2430" s="639"/>
      <c r="G2430" s="626"/>
      <c r="H2430" s="633"/>
      <c r="I2430" s="633"/>
      <c r="J2430" s="629"/>
      <c r="K2430" s="657"/>
      <c r="L2430" s="657"/>
      <c r="M2430" s="656"/>
      <c r="N2430" s="630">
        <f t="shared" si="111"/>
        <v>0</v>
      </c>
      <c r="O2430" s="630">
        <f t="shared" si="112"/>
        <v>0</v>
      </c>
      <c r="P2430" s="631" t="str">
        <f t="shared" si="113"/>
        <v/>
      </c>
    </row>
    <row r="2431" spans="1:16" hidden="1" x14ac:dyDescent="0.2">
      <c r="A2431" s="622"/>
      <c r="B2431" s="641"/>
      <c r="C2431" s="658"/>
      <c r="D2431" s="633"/>
      <c r="E2431" s="626"/>
      <c r="F2431" s="639"/>
      <c r="G2431" s="633"/>
      <c r="H2431" s="627"/>
      <c r="I2431" s="627"/>
      <c r="J2431" s="634"/>
      <c r="K2431" s="657"/>
      <c r="L2431" s="635"/>
      <c r="M2431" s="659"/>
      <c r="N2431" s="630">
        <f t="shared" si="111"/>
        <v>0</v>
      </c>
      <c r="O2431" s="630">
        <f t="shared" si="112"/>
        <v>0</v>
      </c>
      <c r="P2431" s="631" t="str">
        <f t="shared" si="113"/>
        <v/>
      </c>
    </row>
    <row r="2432" spans="1:16" hidden="1" x14ac:dyDescent="0.2">
      <c r="A2432" s="622"/>
      <c r="B2432" s="641"/>
      <c r="C2432" s="638"/>
      <c r="D2432" s="626"/>
      <c r="E2432" s="626"/>
      <c r="F2432" s="679"/>
      <c r="G2432" s="633"/>
      <c r="H2432" s="633"/>
      <c r="I2432" s="633"/>
      <c r="J2432" s="629"/>
      <c r="K2432" s="634"/>
      <c r="L2432" s="657"/>
      <c r="M2432" s="659"/>
      <c r="N2432" s="630">
        <f t="shared" si="111"/>
        <v>0</v>
      </c>
      <c r="O2432" s="630">
        <f t="shared" si="112"/>
        <v>0</v>
      </c>
      <c r="P2432" s="631" t="str">
        <f t="shared" si="113"/>
        <v/>
      </c>
    </row>
    <row r="2433" spans="1:16" hidden="1" x14ac:dyDescent="0.2">
      <c r="A2433" s="622"/>
      <c r="B2433" s="641"/>
      <c r="C2433" s="642"/>
      <c r="D2433" s="626"/>
      <c r="E2433" s="626"/>
      <c r="F2433" s="639"/>
      <c r="G2433" s="626"/>
      <c r="H2433" s="627"/>
      <c r="I2433" s="627"/>
      <c r="J2433" s="634"/>
      <c r="K2433" s="640"/>
      <c r="L2433" s="635"/>
      <c r="M2433" s="659"/>
      <c r="N2433" s="630">
        <f t="shared" si="111"/>
        <v>0</v>
      </c>
      <c r="O2433" s="630">
        <f t="shared" si="112"/>
        <v>0</v>
      </c>
      <c r="P2433" s="631" t="str">
        <f t="shared" si="113"/>
        <v/>
      </c>
    </row>
    <row r="2434" spans="1:16" hidden="1" x14ac:dyDescent="0.2">
      <c r="A2434" s="622"/>
      <c r="B2434" s="641"/>
      <c r="C2434" s="642"/>
      <c r="D2434" s="626"/>
      <c r="E2434" s="626"/>
      <c r="F2434" s="639"/>
      <c r="G2434" s="626"/>
      <c r="H2434" s="627"/>
      <c r="I2434" s="627"/>
      <c r="J2434" s="634"/>
      <c r="K2434" s="640"/>
      <c r="L2434" s="635"/>
      <c r="M2434" s="659"/>
      <c r="N2434" s="630">
        <f t="shared" si="111"/>
        <v>0</v>
      </c>
      <c r="O2434" s="630">
        <f t="shared" si="112"/>
        <v>0</v>
      </c>
      <c r="P2434" s="631" t="str">
        <f t="shared" si="113"/>
        <v/>
      </c>
    </row>
    <row r="2435" spans="1:16" hidden="1" x14ac:dyDescent="0.2">
      <c r="A2435" s="622"/>
      <c r="B2435" s="641"/>
      <c r="C2435" s="642"/>
      <c r="D2435" s="626"/>
      <c r="E2435" s="626"/>
      <c r="F2435" s="639"/>
      <c r="G2435" s="626"/>
      <c r="H2435" s="627"/>
      <c r="I2435" s="627"/>
      <c r="J2435" s="634"/>
      <c r="K2435" s="640"/>
      <c r="L2435" s="635"/>
      <c r="M2435" s="659"/>
      <c r="N2435" s="630">
        <f t="shared" si="111"/>
        <v>0</v>
      </c>
      <c r="O2435" s="630">
        <f t="shared" si="112"/>
        <v>0</v>
      </c>
      <c r="P2435" s="631" t="str">
        <f t="shared" si="113"/>
        <v/>
      </c>
    </row>
    <row r="2436" spans="1:16" hidden="1" x14ac:dyDescent="0.2">
      <c r="A2436" s="622"/>
      <c r="B2436" s="641"/>
      <c r="C2436" s="642"/>
      <c r="D2436" s="626"/>
      <c r="E2436" s="626"/>
      <c r="F2436" s="639"/>
      <c r="G2436" s="626"/>
      <c r="H2436" s="627"/>
      <c r="I2436" s="627"/>
      <c r="J2436" s="634"/>
      <c r="K2436" s="640"/>
      <c r="L2436" s="635"/>
      <c r="M2436" s="659"/>
      <c r="N2436" s="630">
        <f t="shared" si="111"/>
        <v>0</v>
      </c>
      <c r="O2436" s="630">
        <f t="shared" si="112"/>
        <v>0</v>
      </c>
      <c r="P2436" s="631" t="str">
        <f t="shared" si="113"/>
        <v/>
      </c>
    </row>
    <row r="2437" spans="1:16" hidden="1" x14ac:dyDescent="0.2">
      <c r="A2437" s="622"/>
      <c r="B2437" s="641"/>
      <c r="C2437" s="658"/>
      <c r="D2437" s="626"/>
      <c r="E2437" s="626"/>
      <c r="F2437" s="639"/>
      <c r="G2437" s="633"/>
      <c r="H2437" s="627"/>
      <c r="I2437" s="627"/>
      <c r="J2437" s="629"/>
      <c r="K2437" s="635"/>
      <c r="L2437" s="635"/>
      <c r="M2437" s="659"/>
      <c r="N2437" s="630">
        <f t="shared" si="111"/>
        <v>0</v>
      </c>
      <c r="O2437" s="630">
        <f t="shared" si="112"/>
        <v>0</v>
      </c>
      <c r="P2437" s="631" t="str">
        <f t="shared" si="113"/>
        <v/>
      </c>
    </row>
    <row r="2438" spans="1:16" hidden="1" x14ac:dyDescent="0.2">
      <c r="A2438" s="622"/>
      <c r="B2438" s="641"/>
      <c r="C2438" s="658"/>
      <c r="D2438" s="633"/>
      <c r="E2438" s="626"/>
      <c r="F2438" s="639"/>
      <c r="G2438" s="633"/>
      <c r="H2438" s="627"/>
      <c r="I2438" s="627"/>
      <c r="J2438" s="629"/>
      <c r="K2438" s="635"/>
      <c r="L2438" s="635"/>
      <c r="M2438" s="659"/>
      <c r="N2438" s="630">
        <f t="shared" si="111"/>
        <v>0</v>
      </c>
      <c r="O2438" s="630">
        <f t="shared" si="112"/>
        <v>0</v>
      </c>
      <c r="P2438" s="631" t="str">
        <f t="shared" si="113"/>
        <v/>
      </c>
    </row>
    <row r="2439" spans="1:16" hidden="1" x14ac:dyDescent="0.2">
      <c r="A2439" s="622"/>
      <c r="B2439" s="641"/>
      <c r="C2439" s="658"/>
      <c r="D2439" s="633"/>
      <c r="E2439" s="633"/>
      <c r="F2439" s="639"/>
      <c r="G2439" s="633"/>
      <c r="H2439" s="627"/>
      <c r="I2439" s="633"/>
      <c r="J2439" s="629"/>
      <c r="K2439" s="657"/>
      <c r="L2439" s="635"/>
      <c r="M2439" s="659"/>
      <c r="N2439" s="630">
        <f t="shared" si="111"/>
        <v>0</v>
      </c>
      <c r="O2439" s="630">
        <f t="shared" si="112"/>
        <v>0</v>
      </c>
      <c r="P2439" s="631" t="str">
        <f t="shared" si="113"/>
        <v/>
      </c>
    </row>
    <row r="2440" spans="1:16" hidden="1" x14ac:dyDescent="0.2">
      <c r="A2440" s="622"/>
      <c r="B2440" s="641"/>
      <c r="C2440" s="638"/>
      <c r="D2440" s="626"/>
      <c r="E2440" s="626"/>
      <c r="F2440" s="639"/>
      <c r="G2440" s="626"/>
      <c r="H2440" s="626"/>
      <c r="I2440" s="627"/>
      <c r="J2440" s="629"/>
      <c r="K2440" s="634"/>
      <c r="L2440" s="634"/>
      <c r="M2440" s="659"/>
      <c r="N2440" s="630">
        <f t="shared" si="111"/>
        <v>0</v>
      </c>
      <c r="O2440" s="630">
        <f t="shared" si="112"/>
        <v>0</v>
      </c>
      <c r="P2440" s="631" t="str">
        <f t="shared" si="113"/>
        <v/>
      </c>
    </row>
    <row r="2441" spans="1:16" hidden="1" x14ac:dyDescent="0.2">
      <c r="A2441" s="622"/>
      <c r="B2441" s="656"/>
      <c r="C2441" s="638"/>
      <c r="D2441" s="633"/>
      <c r="E2441" s="626"/>
      <c r="F2441" s="639"/>
      <c r="G2441" s="627"/>
      <c r="H2441" s="626"/>
      <c r="I2441" s="627"/>
      <c r="J2441" s="634"/>
      <c r="K2441" s="635"/>
      <c r="L2441" s="634"/>
      <c r="M2441" s="641"/>
      <c r="N2441" s="630">
        <f t="shared" si="111"/>
        <v>0</v>
      </c>
      <c r="O2441" s="630">
        <f t="shared" si="112"/>
        <v>0</v>
      </c>
      <c r="P2441" s="631" t="str">
        <f t="shared" si="113"/>
        <v/>
      </c>
    </row>
    <row r="2442" spans="1:16" hidden="1" x14ac:dyDescent="0.2">
      <c r="A2442" s="622"/>
      <c r="B2442" s="656"/>
      <c r="C2442" s="638"/>
      <c r="D2442" s="633"/>
      <c r="E2442" s="626"/>
      <c r="F2442" s="639"/>
      <c r="G2442" s="627"/>
      <c r="H2442" s="626"/>
      <c r="I2442" s="627"/>
      <c r="J2442" s="634"/>
      <c r="K2442" s="635"/>
      <c r="L2442" s="634"/>
      <c r="M2442" s="641"/>
      <c r="N2442" s="630">
        <f t="shared" si="111"/>
        <v>0</v>
      </c>
      <c r="O2442" s="630">
        <f t="shared" si="112"/>
        <v>0</v>
      </c>
      <c r="P2442" s="631" t="str">
        <f t="shared" si="113"/>
        <v/>
      </c>
    </row>
    <row r="2443" spans="1:16" hidden="1" x14ac:dyDescent="0.2">
      <c r="A2443" s="622"/>
      <c r="B2443" s="656"/>
      <c r="C2443" s="638"/>
      <c r="D2443" s="633"/>
      <c r="E2443" s="626"/>
      <c r="F2443" s="639"/>
      <c r="G2443" s="627"/>
      <c r="H2443" s="626"/>
      <c r="I2443" s="627"/>
      <c r="J2443" s="634"/>
      <c r="K2443" s="635"/>
      <c r="L2443" s="634"/>
      <c r="M2443" s="641"/>
      <c r="N2443" s="630">
        <f t="shared" si="111"/>
        <v>0</v>
      </c>
      <c r="O2443" s="630">
        <f t="shared" si="112"/>
        <v>0</v>
      </c>
      <c r="P2443" s="631" t="str">
        <f t="shared" si="113"/>
        <v/>
      </c>
    </row>
    <row r="2444" spans="1:16" hidden="1" x14ac:dyDescent="0.2">
      <c r="A2444" s="622"/>
      <c r="B2444" s="656"/>
      <c r="C2444" s="638"/>
      <c r="D2444" s="633"/>
      <c r="E2444" s="626"/>
      <c r="F2444" s="639"/>
      <c r="G2444" s="627"/>
      <c r="H2444" s="626"/>
      <c r="I2444" s="627"/>
      <c r="J2444" s="634"/>
      <c r="K2444" s="635"/>
      <c r="L2444" s="634"/>
      <c r="M2444" s="641"/>
      <c r="N2444" s="630">
        <f t="shared" si="111"/>
        <v>0</v>
      </c>
      <c r="O2444" s="630">
        <f t="shared" si="112"/>
        <v>0</v>
      </c>
      <c r="P2444" s="631" t="str">
        <f t="shared" si="113"/>
        <v/>
      </c>
    </row>
    <row r="2445" spans="1:16" hidden="1" x14ac:dyDescent="0.2">
      <c r="A2445" s="622"/>
      <c r="B2445" s="656"/>
      <c r="C2445" s="638"/>
      <c r="D2445" s="633"/>
      <c r="E2445" s="626"/>
      <c r="F2445" s="639"/>
      <c r="G2445" s="627"/>
      <c r="H2445" s="626"/>
      <c r="I2445" s="627"/>
      <c r="J2445" s="634"/>
      <c r="K2445" s="635"/>
      <c r="L2445" s="634"/>
      <c r="M2445" s="641"/>
      <c r="N2445" s="630">
        <f t="shared" si="111"/>
        <v>0</v>
      </c>
      <c r="O2445" s="630">
        <f t="shared" si="112"/>
        <v>0</v>
      </c>
      <c r="P2445" s="631" t="str">
        <f t="shared" si="113"/>
        <v/>
      </c>
    </row>
    <row r="2446" spans="1:16" hidden="1" x14ac:dyDescent="0.2">
      <c r="A2446" s="622"/>
      <c r="B2446" s="656"/>
      <c r="C2446" s="638"/>
      <c r="D2446" s="633"/>
      <c r="E2446" s="626"/>
      <c r="F2446" s="639"/>
      <c r="G2446" s="627"/>
      <c r="H2446" s="626"/>
      <c r="I2446" s="627"/>
      <c r="J2446" s="634"/>
      <c r="K2446" s="635"/>
      <c r="L2446" s="634"/>
      <c r="M2446" s="641"/>
      <c r="N2446" s="630">
        <f t="shared" si="111"/>
        <v>0</v>
      </c>
      <c r="O2446" s="630">
        <f t="shared" si="112"/>
        <v>0</v>
      </c>
      <c r="P2446" s="631" t="str">
        <f t="shared" si="113"/>
        <v/>
      </c>
    </row>
    <row r="2447" spans="1:16" hidden="1" x14ac:dyDescent="0.2">
      <c r="A2447" s="622"/>
      <c r="B2447" s="656"/>
      <c r="C2447" s="638"/>
      <c r="D2447" s="633"/>
      <c r="E2447" s="626"/>
      <c r="F2447" s="639"/>
      <c r="G2447" s="627"/>
      <c r="H2447" s="626"/>
      <c r="I2447" s="627"/>
      <c r="J2447" s="634"/>
      <c r="K2447" s="635"/>
      <c r="L2447" s="634"/>
      <c r="M2447" s="641"/>
      <c r="N2447" s="630">
        <f t="shared" si="111"/>
        <v>0</v>
      </c>
      <c r="O2447" s="630">
        <f t="shared" si="112"/>
        <v>0</v>
      </c>
      <c r="P2447" s="631" t="str">
        <f t="shared" si="113"/>
        <v/>
      </c>
    </row>
    <row r="2448" spans="1:16" hidden="1" x14ac:dyDescent="0.2">
      <c r="A2448" s="622"/>
      <c r="B2448" s="656"/>
      <c r="C2448" s="638"/>
      <c r="D2448" s="633"/>
      <c r="E2448" s="626"/>
      <c r="F2448" s="639"/>
      <c r="G2448" s="627"/>
      <c r="H2448" s="626"/>
      <c r="I2448" s="627"/>
      <c r="J2448" s="634"/>
      <c r="K2448" s="635"/>
      <c r="L2448" s="634"/>
      <c r="M2448" s="641"/>
      <c r="N2448" s="630">
        <f t="shared" si="111"/>
        <v>0</v>
      </c>
      <c r="O2448" s="630">
        <f t="shared" si="112"/>
        <v>0</v>
      </c>
      <c r="P2448" s="631" t="str">
        <f t="shared" si="113"/>
        <v/>
      </c>
    </row>
    <row r="2449" spans="1:16" hidden="1" x14ac:dyDescent="0.2">
      <c r="A2449" s="622"/>
      <c r="B2449" s="656"/>
      <c r="C2449" s="638"/>
      <c r="D2449" s="633"/>
      <c r="E2449" s="626"/>
      <c r="F2449" s="639"/>
      <c r="G2449" s="627"/>
      <c r="H2449" s="626"/>
      <c r="I2449" s="627"/>
      <c r="J2449" s="634"/>
      <c r="K2449" s="635"/>
      <c r="L2449" s="634"/>
      <c r="M2449" s="641"/>
      <c r="N2449" s="630">
        <f t="shared" si="111"/>
        <v>0</v>
      </c>
      <c r="O2449" s="630">
        <f t="shared" si="112"/>
        <v>0</v>
      </c>
      <c r="P2449" s="631" t="str">
        <f t="shared" si="113"/>
        <v/>
      </c>
    </row>
    <row r="2450" spans="1:16" hidden="1" x14ac:dyDescent="0.2">
      <c r="A2450" s="622"/>
      <c r="B2450" s="656"/>
      <c r="C2450" s="638"/>
      <c r="D2450" s="633"/>
      <c r="E2450" s="626"/>
      <c r="F2450" s="639"/>
      <c r="G2450" s="627"/>
      <c r="H2450" s="626"/>
      <c r="I2450" s="627"/>
      <c r="J2450" s="634"/>
      <c r="K2450" s="635"/>
      <c r="L2450" s="634"/>
      <c r="M2450" s="641"/>
      <c r="N2450" s="630">
        <f t="shared" si="111"/>
        <v>0</v>
      </c>
      <c r="O2450" s="630">
        <f t="shared" si="112"/>
        <v>0</v>
      </c>
      <c r="P2450" s="631" t="str">
        <f t="shared" si="113"/>
        <v/>
      </c>
    </row>
    <row r="2451" spans="1:16" hidden="1" x14ac:dyDescent="0.2">
      <c r="A2451" s="622"/>
      <c r="B2451" s="656"/>
      <c r="C2451" s="638"/>
      <c r="D2451" s="633"/>
      <c r="E2451" s="626"/>
      <c r="F2451" s="639"/>
      <c r="G2451" s="627"/>
      <c r="H2451" s="626"/>
      <c r="I2451" s="627"/>
      <c r="J2451" s="634"/>
      <c r="K2451" s="635"/>
      <c r="L2451" s="634"/>
      <c r="M2451" s="641"/>
      <c r="N2451" s="630">
        <f t="shared" si="111"/>
        <v>0</v>
      </c>
      <c r="O2451" s="630">
        <f t="shared" si="112"/>
        <v>0</v>
      </c>
      <c r="P2451" s="631" t="str">
        <f t="shared" si="113"/>
        <v/>
      </c>
    </row>
    <row r="2452" spans="1:16" hidden="1" x14ac:dyDescent="0.2">
      <c r="A2452" s="622"/>
      <c r="B2452" s="656"/>
      <c r="C2452" s="638"/>
      <c r="D2452" s="633"/>
      <c r="E2452" s="626"/>
      <c r="F2452" s="639"/>
      <c r="G2452" s="627"/>
      <c r="H2452" s="626"/>
      <c r="I2452" s="627"/>
      <c r="J2452" s="634"/>
      <c r="K2452" s="635"/>
      <c r="L2452" s="634"/>
      <c r="M2452" s="641"/>
      <c r="N2452" s="630">
        <f t="shared" si="111"/>
        <v>0</v>
      </c>
      <c r="O2452" s="630">
        <f t="shared" si="112"/>
        <v>0</v>
      </c>
      <c r="P2452" s="631" t="str">
        <f t="shared" si="113"/>
        <v/>
      </c>
    </row>
    <row r="2453" spans="1:16" hidden="1" x14ac:dyDescent="0.2">
      <c r="A2453" s="622"/>
      <c r="B2453" s="656"/>
      <c r="C2453" s="638"/>
      <c r="D2453" s="633"/>
      <c r="E2453" s="626"/>
      <c r="F2453" s="639"/>
      <c r="G2453" s="627"/>
      <c r="H2453" s="626"/>
      <c r="I2453" s="627"/>
      <c r="J2453" s="634"/>
      <c r="K2453" s="635"/>
      <c r="L2453" s="634"/>
      <c r="M2453" s="641"/>
      <c r="N2453" s="630">
        <f t="shared" si="111"/>
        <v>0</v>
      </c>
      <c r="O2453" s="630">
        <f t="shared" si="112"/>
        <v>0</v>
      </c>
      <c r="P2453" s="631" t="str">
        <f t="shared" si="113"/>
        <v/>
      </c>
    </row>
    <row r="2454" spans="1:16" hidden="1" x14ac:dyDescent="0.2">
      <c r="A2454" s="622"/>
      <c r="B2454" s="656"/>
      <c r="C2454" s="638"/>
      <c r="D2454" s="633"/>
      <c r="E2454" s="626"/>
      <c r="F2454" s="639"/>
      <c r="G2454" s="627"/>
      <c r="H2454" s="626"/>
      <c r="I2454" s="627"/>
      <c r="J2454" s="634"/>
      <c r="K2454" s="635"/>
      <c r="L2454" s="634"/>
      <c r="M2454" s="641"/>
      <c r="N2454" s="630">
        <f t="shared" si="111"/>
        <v>0</v>
      </c>
      <c r="O2454" s="630">
        <f t="shared" si="112"/>
        <v>0</v>
      </c>
      <c r="P2454" s="631" t="str">
        <f t="shared" si="113"/>
        <v/>
      </c>
    </row>
    <row r="2455" spans="1:16" hidden="1" x14ac:dyDescent="0.2">
      <c r="A2455" s="622"/>
      <c r="B2455" s="641"/>
      <c r="C2455" s="638"/>
      <c r="D2455" s="633"/>
      <c r="E2455" s="626"/>
      <c r="F2455" s="639"/>
      <c r="G2455" s="626"/>
      <c r="H2455" s="627"/>
      <c r="I2455" s="627"/>
      <c r="J2455" s="634"/>
      <c r="K2455" s="632"/>
      <c r="L2455" s="635"/>
      <c r="M2455" s="641"/>
      <c r="N2455" s="630">
        <f t="shared" si="111"/>
        <v>0</v>
      </c>
      <c r="O2455" s="630">
        <f t="shared" si="112"/>
        <v>0</v>
      </c>
      <c r="P2455" s="631" t="str">
        <f t="shared" si="113"/>
        <v/>
      </c>
    </row>
    <row r="2456" spans="1:16" hidden="1" x14ac:dyDescent="0.2">
      <c r="A2456" s="622"/>
      <c r="B2456" s="641"/>
      <c r="C2456" s="638"/>
      <c r="D2456" s="633"/>
      <c r="E2456" s="626"/>
      <c r="F2456" s="639"/>
      <c r="G2456" s="626"/>
      <c r="H2456" s="627"/>
      <c r="I2456" s="627"/>
      <c r="J2456" s="634"/>
      <c r="K2456" s="632"/>
      <c r="L2456" s="635"/>
      <c r="M2456" s="641"/>
      <c r="N2456" s="630">
        <f t="shared" si="111"/>
        <v>0</v>
      </c>
      <c r="O2456" s="630">
        <f t="shared" si="112"/>
        <v>0</v>
      </c>
      <c r="P2456" s="631" t="str">
        <f t="shared" si="113"/>
        <v/>
      </c>
    </row>
    <row r="2457" spans="1:16" hidden="1" x14ac:dyDescent="0.2">
      <c r="A2457" s="622"/>
      <c r="B2457" s="641"/>
      <c r="C2457" s="638"/>
      <c r="D2457" s="633"/>
      <c r="E2457" s="626"/>
      <c r="F2457" s="639"/>
      <c r="G2457" s="626"/>
      <c r="H2457" s="627"/>
      <c r="I2457" s="627"/>
      <c r="J2457" s="634"/>
      <c r="K2457" s="632"/>
      <c r="L2457" s="635"/>
      <c r="M2457" s="641"/>
      <c r="N2457" s="630">
        <f t="shared" si="111"/>
        <v>0</v>
      </c>
      <c r="O2457" s="630">
        <f t="shared" si="112"/>
        <v>0</v>
      </c>
      <c r="P2457" s="631" t="str">
        <f t="shared" si="113"/>
        <v/>
      </c>
    </row>
    <row r="2458" spans="1:16" hidden="1" x14ac:dyDescent="0.2">
      <c r="A2458" s="622"/>
      <c r="B2458" s="641"/>
      <c r="C2458" s="638"/>
      <c r="D2458" s="633"/>
      <c r="E2458" s="626"/>
      <c r="F2458" s="639"/>
      <c r="G2458" s="626"/>
      <c r="H2458" s="627"/>
      <c r="I2458" s="627"/>
      <c r="J2458" s="634"/>
      <c r="K2458" s="632"/>
      <c r="L2458" s="635"/>
      <c r="M2458" s="641"/>
      <c r="N2458" s="630">
        <f t="shared" si="111"/>
        <v>0</v>
      </c>
      <c r="O2458" s="630">
        <f t="shared" si="112"/>
        <v>0</v>
      </c>
      <c r="P2458" s="631" t="str">
        <f t="shared" si="113"/>
        <v/>
      </c>
    </row>
    <row r="2459" spans="1:16" hidden="1" x14ac:dyDescent="0.2">
      <c r="A2459" s="622"/>
      <c r="B2459" s="641"/>
      <c r="C2459" s="638"/>
      <c r="D2459" s="633"/>
      <c r="E2459" s="626"/>
      <c r="F2459" s="639"/>
      <c r="G2459" s="626"/>
      <c r="H2459" s="627"/>
      <c r="I2459" s="627"/>
      <c r="J2459" s="634"/>
      <c r="K2459" s="632"/>
      <c r="L2459" s="635"/>
      <c r="M2459" s="641"/>
      <c r="N2459" s="630">
        <f t="shared" si="111"/>
        <v>0</v>
      </c>
      <c r="O2459" s="630">
        <f t="shared" si="112"/>
        <v>0</v>
      </c>
      <c r="P2459" s="631" t="str">
        <f t="shared" si="113"/>
        <v/>
      </c>
    </row>
    <row r="2460" spans="1:16" hidden="1" x14ac:dyDescent="0.2">
      <c r="A2460" s="622"/>
      <c r="B2460" s="641"/>
      <c r="C2460" s="638"/>
      <c r="D2460" s="633"/>
      <c r="E2460" s="626"/>
      <c r="F2460" s="639"/>
      <c r="G2460" s="626"/>
      <c r="H2460" s="627"/>
      <c r="I2460" s="627"/>
      <c r="J2460" s="634"/>
      <c r="K2460" s="632"/>
      <c r="L2460" s="635"/>
      <c r="M2460" s="641"/>
      <c r="N2460" s="630">
        <f t="shared" si="111"/>
        <v>0</v>
      </c>
      <c r="O2460" s="630">
        <f t="shared" si="112"/>
        <v>0</v>
      </c>
      <c r="P2460" s="631" t="str">
        <f t="shared" si="113"/>
        <v/>
      </c>
    </row>
    <row r="2461" spans="1:16" hidden="1" x14ac:dyDescent="0.2">
      <c r="A2461" s="622"/>
      <c r="B2461" s="641"/>
      <c r="C2461" s="638"/>
      <c r="D2461" s="633"/>
      <c r="E2461" s="626"/>
      <c r="F2461" s="639"/>
      <c r="G2461" s="626"/>
      <c r="H2461" s="627"/>
      <c r="I2461" s="627"/>
      <c r="J2461" s="634"/>
      <c r="K2461" s="632"/>
      <c r="L2461" s="635"/>
      <c r="M2461" s="641"/>
      <c r="N2461" s="630">
        <f t="shared" si="111"/>
        <v>0</v>
      </c>
      <c r="O2461" s="630">
        <f t="shared" si="112"/>
        <v>0</v>
      </c>
      <c r="P2461" s="631" t="str">
        <f t="shared" si="113"/>
        <v/>
      </c>
    </row>
    <row r="2462" spans="1:16" hidden="1" x14ac:dyDescent="0.2">
      <c r="A2462" s="622"/>
      <c r="B2462" s="641"/>
      <c r="C2462" s="658"/>
      <c r="D2462" s="633"/>
      <c r="E2462" s="633"/>
      <c r="F2462" s="639"/>
      <c r="G2462" s="633"/>
      <c r="H2462" s="633"/>
      <c r="I2462" s="633"/>
      <c r="J2462" s="634"/>
      <c r="K2462" s="657"/>
      <c r="L2462" s="657"/>
      <c r="M2462" s="641"/>
      <c r="N2462" s="630">
        <f t="shared" si="111"/>
        <v>0</v>
      </c>
      <c r="O2462" s="630">
        <f t="shared" si="112"/>
        <v>0</v>
      </c>
      <c r="P2462" s="631" t="str">
        <f t="shared" si="113"/>
        <v/>
      </c>
    </row>
    <row r="2463" spans="1:16" hidden="1" x14ac:dyDescent="0.2">
      <c r="A2463" s="622"/>
      <c r="B2463" s="641"/>
      <c r="C2463" s="658"/>
      <c r="D2463" s="633"/>
      <c r="E2463" s="633"/>
      <c r="F2463" s="639"/>
      <c r="G2463" s="633"/>
      <c r="H2463" s="633"/>
      <c r="I2463" s="633"/>
      <c r="J2463" s="634"/>
      <c r="K2463" s="657"/>
      <c r="L2463" s="657"/>
      <c r="M2463" s="641"/>
      <c r="N2463" s="630">
        <f t="shared" si="111"/>
        <v>0</v>
      </c>
      <c r="O2463" s="630">
        <f t="shared" si="112"/>
        <v>0</v>
      </c>
      <c r="P2463" s="631" t="str">
        <f t="shared" si="113"/>
        <v/>
      </c>
    </row>
    <row r="2464" spans="1:16" hidden="1" x14ac:dyDescent="0.2">
      <c r="A2464" s="622"/>
      <c r="B2464" s="641"/>
      <c r="C2464" s="658"/>
      <c r="D2464" s="633"/>
      <c r="E2464" s="633"/>
      <c r="F2464" s="639"/>
      <c r="G2464" s="633"/>
      <c r="H2464" s="633"/>
      <c r="I2464" s="633"/>
      <c r="J2464" s="634"/>
      <c r="K2464" s="657"/>
      <c r="L2464" s="657"/>
      <c r="M2464" s="641"/>
      <c r="N2464" s="630">
        <f t="shared" si="111"/>
        <v>0</v>
      </c>
      <c r="O2464" s="630">
        <f t="shared" si="112"/>
        <v>0</v>
      </c>
      <c r="P2464" s="631" t="str">
        <f t="shared" si="113"/>
        <v/>
      </c>
    </row>
    <row r="2465" spans="1:16" hidden="1" x14ac:dyDescent="0.2">
      <c r="A2465" s="622"/>
      <c r="B2465" s="641"/>
      <c r="C2465" s="658"/>
      <c r="D2465" s="633"/>
      <c r="E2465" s="633"/>
      <c r="F2465" s="639"/>
      <c r="G2465" s="633"/>
      <c r="H2465" s="633"/>
      <c r="I2465" s="633"/>
      <c r="J2465" s="634"/>
      <c r="K2465" s="657"/>
      <c r="L2465" s="657"/>
      <c r="M2465" s="641"/>
      <c r="N2465" s="630">
        <f t="shared" si="111"/>
        <v>0</v>
      </c>
      <c r="O2465" s="630">
        <f t="shared" si="112"/>
        <v>0</v>
      </c>
      <c r="P2465" s="631" t="str">
        <f t="shared" si="113"/>
        <v/>
      </c>
    </row>
    <row r="2466" spans="1:16" hidden="1" x14ac:dyDescent="0.2">
      <c r="A2466" s="622"/>
      <c r="B2466" s="641"/>
      <c r="C2466" s="658"/>
      <c r="D2466" s="633"/>
      <c r="E2466" s="633"/>
      <c r="F2466" s="639"/>
      <c r="G2466" s="633"/>
      <c r="H2466" s="626"/>
      <c r="I2466" s="627"/>
      <c r="J2466" s="634"/>
      <c r="K2466" s="635"/>
      <c r="L2466" s="635"/>
      <c r="M2466" s="641"/>
      <c r="N2466" s="630">
        <f t="shared" si="111"/>
        <v>0</v>
      </c>
      <c r="O2466" s="630">
        <f t="shared" si="112"/>
        <v>0</v>
      </c>
      <c r="P2466" s="631" t="str">
        <f t="shared" si="113"/>
        <v/>
      </c>
    </row>
    <row r="2467" spans="1:16" hidden="1" x14ac:dyDescent="0.2">
      <c r="A2467" s="622"/>
      <c r="B2467" s="641"/>
      <c r="C2467" s="642"/>
      <c r="D2467" s="633"/>
      <c r="E2467" s="633"/>
      <c r="F2467" s="639"/>
      <c r="G2467" s="633"/>
      <c r="H2467" s="633"/>
      <c r="I2467" s="627"/>
      <c r="J2467" s="629"/>
      <c r="K2467" s="657"/>
      <c r="L2467" s="657"/>
      <c r="M2467" s="659"/>
      <c r="N2467" s="630">
        <f t="shared" si="111"/>
        <v>0</v>
      </c>
      <c r="O2467" s="630">
        <f t="shared" si="112"/>
        <v>0</v>
      </c>
      <c r="P2467" s="631" t="str">
        <f t="shared" si="113"/>
        <v/>
      </c>
    </row>
    <row r="2468" spans="1:16" hidden="1" x14ac:dyDescent="0.2">
      <c r="A2468" s="622"/>
      <c r="B2468" s="641"/>
      <c r="C2468" s="642"/>
      <c r="D2468" s="633"/>
      <c r="E2468" s="633"/>
      <c r="F2468" s="639"/>
      <c r="G2468" s="626"/>
      <c r="H2468" s="633"/>
      <c r="I2468" s="633"/>
      <c r="J2468" s="629"/>
      <c r="K2468" s="657"/>
      <c r="L2468" s="657"/>
      <c r="M2468" s="659"/>
      <c r="N2468" s="630">
        <f t="shared" si="111"/>
        <v>0</v>
      </c>
      <c r="O2468" s="630">
        <f t="shared" si="112"/>
        <v>0</v>
      </c>
      <c r="P2468" s="631" t="str">
        <f t="shared" si="113"/>
        <v/>
      </c>
    </row>
    <row r="2469" spans="1:16" hidden="1" x14ac:dyDescent="0.2">
      <c r="A2469" s="622"/>
      <c r="B2469" s="641"/>
      <c r="C2469" s="638"/>
      <c r="D2469" s="633"/>
      <c r="E2469" s="626"/>
      <c r="F2469" s="639"/>
      <c r="G2469" s="626"/>
      <c r="H2469" s="627"/>
      <c r="I2469" s="627"/>
      <c r="J2469" s="629"/>
      <c r="K2469" s="657"/>
      <c r="L2469" s="635"/>
      <c r="M2469" s="641"/>
      <c r="N2469" s="630">
        <f t="shared" si="111"/>
        <v>0</v>
      </c>
      <c r="O2469" s="630">
        <f t="shared" si="112"/>
        <v>0</v>
      </c>
      <c r="P2469" s="631" t="str">
        <f t="shared" si="113"/>
        <v/>
      </c>
    </row>
    <row r="2470" spans="1:16" hidden="1" x14ac:dyDescent="0.2">
      <c r="A2470" s="622"/>
      <c r="B2470" s="641"/>
      <c r="C2470" s="642"/>
      <c r="D2470" s="633"/>
      <c r="E2470" s="633"/>
      <c r="F2470" s="639"/>
      <c r="G2470" s="633"/>
      <c r="H2470" s="626"/>
      <c r="I2470" s="627"/>
      <c r="J2470" s="629"/>
      <c r="K2470" s="635"/>
      <c r="L2470" s="634"/>
      <c r="M2470" s="641"/>
      <c r="N2470" s="630">
        <f t="shared" si="111"/>
        <v>0</v>
      </c>
      <c r="O2470" s="630">
        <f t="shared" si="112"/>
        <v>0</v>
      </c>
      <c r="P2470" s="631" t="str">
        <f t="shared" si="113"/>
        <v/>
      </c>
    </row>
    <row r="2471" spans="1:16" hidden="1" x14ac:dyDescent="0.2">
      <c r="A2471" s="622"/>
      <c r="B2471" s="641"/>
      <c r="C2471" s="642"/>
      <c r="D2471" s="633"/>
      <c r="E2471" s="633"/>
      <c r="F2471" s="639"/>
      <c r="G2471" s="633"/>
      <c r="H2471" s="626"/>
      <c r="I2471" s="627"/>
      <c r="J2471" s="629"/>
      <c r="K2471" s="635"/>
      <c r="L2471" s="634"/>
      <c r="M2471" s="641"/>
      <c r="N2471" s="630">
        <f t="shared" si="111"/>
        <v>0</v>
      </c>
      <c r="O2471" s="630">
        <f t="shared" si="112"/>
        <v>0</v>
      </c>
      <c r="P2471" s="631" t="str">
        <f t="shared" si="113"/>
        <v/>
      </c>
    </row>
    <row r="2472" spans="1:16" hidden="1" x14ac:dyDescent="0.2">
      <c r="A2472" s="622"/>
      <c r="B2472" s="641"/>
      <c r="C2472" s="642"/>
      <c r="D2472" s="633"/>
      <c r="E2472" s="633"/>
      <c r="F2472" s="639"/>
      <c r="G2472" s="633"/>
      <c r="H2472" s="626"/>
      <c r="I2472" s="627"/>
      <c r="J2472" s="629"/>
      <c r="K2472" s="635"/>
      <c r="L2472" s="634"/>
      <c r="M2472" s="641"/>
      <c r="N2472" s="630">
        <f t="shared" si="111"/>
        <v>0</v>
      </c>
      <c r="O2472" s="630">
        <f t="shared" si="112"/>
        <v>0</v>
      </c>
      <c r="P2472" s="631" t="str">
        <f t="shared" si="113"/>
        <v/>
      </c>
    </row>
    <row r="2473" spans="1:16" hidden="1" x14ac:dyDescent="0.2">
      <c r="A2473" s="622"/>
      <c r="B2473" s="641"/>
      <c r="C2473" s="642"/>
      <c r="D2473" s="633"/>
      <c r="E2473" s="633"/>
      <c r="F2473" s="639"/>
      <c r="G2473" s="633"/>
      <c r="H2473" s="626"/>
      <c r="I2473" s="627"/>
      <c r="J2473" s="629"/>
      <c r="K2473" s="635"/>
      <c r="L2473" s="634"/>
      <c r="M2473" s="641"/>
      <c r="N2473" s="630">
        <f t="shared" si="111"/>
        <v>0</v>
      </c>
      <c r="O2473" s="630">
        <f t="shared" si="112"/>
        <v>0</v>
      </c>
      <c r="P2473" s="631" t="str">
        <f t="shared" si="113"/>
        <v/>
      </c>
    </row>
    <row r="2474" spans="1:16" hidden="1" x14ac:dyDescent="0.2">
      <c r="A2474" s="622"/>
      <c r="B2474" s="641"/>
      <c r="C2474" s="642"/>
      <c r="D2474" s="633"/>
      <c r="E2474" s="633"/>
      <c r="F2474" s="639"/>
      <c r="G2474" s="633"/>
      <c r="H2474" s="626"/>
      <c r="I2474" s="627"/>
      <c r="J2474" s="629"/>
      <c r="K2474" s="635"/>
      <c r="L2474" s="634"/>
      <c r="M2474" s="641"/>
      <c r="N2474" s="630">
        <f t="shared" si="111"/>
        <v>0</v>
      </c>
      <c r="O2474" s="630">
        <f t="shared" si="112"/>
        <v>0</v>
      </c>
      <c r="P2474" s="631" t="str">
        <f t="shared" si="113"/>
        <v/>
      </c>
    </row>
    <row r="2475" spans="1:16" hidden="1" x14ac:dyDescent="0.2">
      <c r="A2475" s="622"/>
      <c r="B2475" s="641"/>
      <c r="C2475" s="658"/>
      <c r="D2475" s="633"/>
      <c r="E2475" s="626"/>
      <c r="F2475" s="639"/>
      <c r="G2475" s="626"/>
      <c r="H2475" s="626"/>
      <c r="I2475" s="627"/>
      <c r="J2475" s="629"/>
      <c r="K2475" s="635"/>
      <c r="L2475" s="634"/>
      <c r="M2475" s="641"/>
      <c r="N2475" s="630">
        <f t="shared" si="111"/>
        <v>0</v>
      </c>
      <c r="O2475" s="630">
        <f t="shared" si="112"/>
        <v>0</v>
      </c>
      <c r="P2475" s="631" t="str">
        <f t="shared" si="113"/>
        <v/>
      </c>
    </row>
    <row r="2476" spans="1:16" hidden="1" x14ac:dyDescent="0.2">
      <c r="A2476" s="622"/>
      <c r="B2476" s="641"/>
      <c r="C2476" s="658"/>
      <c r="D2476" s="633"/>
      <c r="E2476" s="626"/>
      <c r="F2476" s="639"/>
      <c r="G2476" s="633"/>
      <c r="H2476" s="633"/>
      <c r="I2476" s="627"/>
      <c r="J2476" s="629"/>
      <c r="K2476" s="635"/>
      <c r="L2476" s="634"/>
      <c r="M2476" s="641"/>
      <c r="N2476" s="630">
        <f t="shared" si="111"/>
        <v>0</v>
      </c>
      <c r="O2476" s="630">
        <f t="shared" si="112"/>
        <v>0</v>
      </c>
      <c r="P2476" s="631" t="str">
        <f t="shared" si="113"/>
        <v/>
      </c>
    </row>
    <row r="2477" spans="1:16" hidden="1" x14ac:dyDescent="0.2">
      <c r="A2477" s="622"/>
      <c r="B2477" s="641"/>
      <c r="C2477" s="658"/>
      <c r="D2477" s="633"/>
      <c r="E2477" s="633"/>
      <c r="F2477" s="639"/>
      <c r="G2477" s="626"/>
      <c r="H2477" s="627"/>
      <c r="I2477" s="627"/>
      <c r="J2477" s="629"/>
      <c r="K2477" s="634"/>
      <c r="L2477" s="657"/>
      <c r="M2477" s="641"/>
      <c r="N2477" s="630">
        <f t="shared" si="111"/>
        <v>0</v>
      </c>
      <c r="O2477" s="630">
        <f t="shared" si="112"/>
        <v>0</v>
      </c>
      <c r="P2477" s="631" t="str">
        <f t="shared" si="113"/>
        <v/>
      </c>
    </row>
    <row r="2478" spans="1:16" hidden="1" x14ac:dyDescent="0.2">
      <c r="A2478" s="622"/>
      <c r="B2478" s="641"/>
      <c r="C2478" s="658"/>
      <c r="D2478" s="633"/>
      <c r="E2478" s="633"/>
      <c r="F2478" s="639"/>
      <c r="G2478" s="626"/>
      <c r="H2478" s="627"/>
      <c r="I2478" s="627"/>
      <c r="J2478" s="629"/>
      <c r="K2478" s="634"/>
      <c r="L2478" s="657"/>
      <c r="M2478" s="641"/>
      <c r="N2478" s="630">
        <f t="shared" si="111"/>
        <v>0</v>
      </c>
      <c r="O2478" s="630">
        <f t="shared" si="112"/>
        <v>0</v>
      </c>
      <c r="P2478" s="631" t="str">
        <f t="shared" si="113"/>
        <v/>
      </c>
    </row>
    <row r="2479" spans="1:16" hidden="1" x14ac:dyDescent="0.2">
      <c r="A2479" s="622"/>
      <c r="B2479" s="641"/>
      <c r="C2479" s="658"/>
      <c r="D2479" s="633"/>
      <c r="E2479" s="626"/>
      <c r="F2479" s="639"/>
      <c r="G2479" s="626"/>
      <c r="H2479" s="626"/>
      <c r="I2479" s="627"/>
      <c r="J2479" s="629"/>
      <c r="K2479" s="635"/>
      <c r="L2479" s="634"/>
      <c r="M2479" s="641"/>
      <c r="N2479" s="630">
        <f t="shared" si="111"/>
        <v>0</v>
      </c>
      <c r="O2479" s="630">
        <f t="shared" si="112"/>
        <v>0</v>
      </c>
      <c r="P2479" s="631" t="str">
        <f t="shared" si="113"/>
        <v/>
      </c>
    </row>
    <row r="2480" spans="1:16" hidden="1" x14ac:dyDescent="0.2">
      <c r="A2480" s="622"/>
      <c r="B2480" s="641"/>
      <c r="C2480" s="658"/>
      <c r="D2480" s="633"/>
      <c r="E2480" s="626"/>
      <c r="F2480" s="639"/>
      <c r="G2480" s="626"/>
      <c r="H2480" s="626"/>
      <c r="I2480" s="627"/>
      <c r="J2480" s="629"/>
      <c r="K2480" s="635"/>
      <c r="L2480" s="634"/>
      <c r="M2480" s="641"/>
      <c r="N2480" s="630">
        <f t="shared" si="111"/>
        <v>0</v>
      </c>
      <c r="O2480" s="630">
        <f t="shared" si="112"/>
        <v>0</v>
      </c>
      <c r="P2480" s="631" t="str">
        <f t="shared" si="113"/>
        <v/>
      </c>
    </row>
    <row r="2481" spans="1:16" hidden="1" x14ac:dyDescent="0.2">
      <c r="A2481" s="622"/>
      <c r="B2481" s="641"/>
      <c r="C2481" s="658"/>
      <c r="D2481" s="633"/>
      <c r="E2481" s="633"/>
      <c r="F2481" s="639"/>
      <c r="G2481" s="633"/>
      <c r="H2481" s="633"/>
      <c r="I2481" s="633"/>
      <c r="J2481" s="629"/>
      <c r="K2481" s="657"/>
      <c r="L2481" s="657"/>
      <c r="M2481" s="641"/>
      <c r="N2481" s="630">
        <f t="shared" si="111"/>
        <v>0</v>
      </c>
      <c r="O2481" s="630">
        <f t="shared" si="112"/>
        <v>0</v>
      </c>
      <c r="P2481" s="631" t="str">
        <f t="shared" si="113"/>
        <v/>
      </c>
    </row>
    <row r="2482" spans="1:16" hidden="1" x14ac:dyDescent="0.2">
      <c r="A2482" s="622"/>
      <c r="B2482" s="641"/>
      <c r="C2482" s="658"/>
      <c r="D2482" s="633"/>
      <c r="E2482" s="633"/>
      <c r="F2482" s="639"/>
      <c r="G2482" s="633"/>
      <c r="H2482" s="633"/>
      <c r="I2482" s="633"/>
      <c r="J2482" s="629"/>
      <c r="K2482" s="657"/>
      <c r="L2482" s="657"/>
      <c r="M2482" s="641"/>
      <c r="N2482" s="630">
        <f t="shared" si="111"/>
        <v>0</v>
      </c>
      <c r="O2482" s="630">
        <f t="shared" si="112"/>
        <v>0</v>
      </c>
      <c r="P2482" s="631" t="str">
        <f t="shared" si="113"/>
        <v/>
      </c>
    </row>
    <row r="2483" spans="1:16" hidden="1" x14ac:dyDescent="0.2">
      <c r="A2483" s="622"/>
      <c r="B2483" s="641"/>
      <c r="C2483" s="658"/>
      <c r="D2483" s="633"/>
      <c r="E2483" s="633"/>
      <c r="F2483" s="639"/>
      <c r="G2483" s="633"/>
      <c r="H2483" s="633"/>
      <c r="I2483" s="633"/>
      <c r="J2483" s="629"/>
      <c r="K2483" s="657"/>
      <c r="L2483" s="657"/>
      <c r="M2483" s="641"/>
      <c r="N2483" s="630">
        <f t="shared" si="111"/>
        <v>0</v>
      </c>
      <c r="O2483" s="630">
        <f t="shared" si="112"/>
        <v>0</v>
      </c>
      <c r="P2483" s="631" t="str">
        <f t="shared" si="113"/>
        <v/>
      </c>
    </row>
    <row r="2484" spans="1:16" hidden="1" x14ac:dyDescent="0.2">
      <c r="A2484" s="622"/>
      <c r="B2484" s="641"/>
      <c r="C2484" s="658"/>
      <c r="D2484" s="633"/>
      <c r="E2484" s="633"/>
      <c r="F2484" s="639"/>
      <c r="G2484" s="633"/>
      <c r="H2484" s="633"/>
      <c r="I2484" s="633"/>
      <c r="J2484" s="629"/>
      <c r="K2484" s="657"/>
      <c r="L2484" s="657"/>
      <c r="M2484" s="641"/>
      <c r="N2484" s="630">
        <f t="shared" si="111"/>
        <v>0</v>
      </c>
      <c r="O2484" s="630">
        <f t="shared" si="112"/>
        <v>0</v>
      </c>
      <c r="P2484" s="631" t="str">
        <f t="shared" si="113"/>
        <v/>
      </c>
    </row>
    <row r="2485" spans="1:16" hidden="1" x14ac:dyDescent="0.2">
      <c r="A2485" s="622"/>
      <c r="B2485" s="641"/>
      <c r="C2485" s="658"/>
      <c r="D2485" s="633"/>
      <c r="E2485" s="633"/>
      <c r="F2485" s="639"/>
      <c r="G2485" s="633"/>
      <c r="H2485" s="633"/>
      <c r="I2485" s="633"/>
      <c r="J2485" s="629"/>
      <c r="K2485" s="657"/>
      <c r="L2485" s="657"/>
      <c r="M2485" s="641"/>
      <c r="N2485" s="630">
        <f t="shared" si="111"/>
        <v>0</v>
      </c>
      <c r="O2485" s="630">
        <f t="shared" si="112"/>
        <v>0</v>
      </c>
      <c r="P2485" s="631" t="str">
        <f t="shared" si="113"/>
        <v/>
      </c>
    </row>
    <row r="2486" spans="1:16" hidden="1" x14ac:dyDescent="0.2">
      <c r="A2486" s="622"/>
      <c r="B2486" s="641"/>
      <c r="C2486" s="658"/>
      <c r="D2486" s="633"/>
      <c r="E2486" s="626"/>
      <c r="F2486" s="639"/>
      <c r="G2486" s="626"/>
      <c r="H2486" s="626"/>
      <c r="I2486" s="627"/>
      <c r="J2486" s="629"/>
      <c r="K2486" s="635"/>
      <c r="L2486" s="634"/>
      <c r="M2486" s="641"/>
      <c r="N2486" s="630">
        <f t="shared" si="111"/>
        <v>0</v>
      </c>
      <c r="O2486" s="630">
        <f t="shared" si="112"/>
        <v>0</v>
      </c>
      <c r="P2486" s="631" t="str">
        <f t="shared" si="113"/>
        <v/>
      </c>
    </row>
    <row r="2487" spans="1:16" hidden="1" x14ac:dyDescent="0.2">
      <c r="A2487" s="622"/>
      <c r="B2487" s="641"/>
      <c r="C2487" s="658"/>
      <c r="D2487" s="633"/>
      <c r="E2487" s="626"/>
      <c r="F2487" s="639"/>
      <c r="G2487" s="626"/>
      <c r="H2487" s="626"/>
      <c r="I2487" s="627"/>
      <c r="J2487" s="629"/>
      <c r="K2487" s="635"/>
      <c r="L2487" s="634"/>
      <c r="M2487" s="641"/>
      <c r="N2487" s="630">
        <f t="shared" si="111"/>
        <v>0</v>
      </c>
      <c r="O2487" s="630">
        <f t="shared" si="112"/>
        <v>0</v>
      </c>
      <c r="P2487" s="631" t="str">
        <f t="shared" si="113"/>
        <v/>
      </c>
    </row>
    <row r="2488" spans="1:16" hidden="1" x14ac:dyDescent="0.2">
      <c r="A2488" s="622"/>
      <c r="B2488" s="641"/>
      <c r="C2488" s="658"/>
      <c r="D2488" s="633"/>
      <c r="E2488" s="626"/>
      <c r="F2488" s="639"/>
      <c r="G2488" s="626"/>
      <c r="H2488" s="626"/>
      <c r="I2488" s="627"/>
      <c r="J2488" s="629"/>
      <c r="K2488" s="635"/>
      <c r="L2488" s="634"/>
      <c r="M2488" s="641"/>
      <c r="N2488" s="630">
        <f t="shared" si="111"/>
        <v>0</v>
      </c>
      <c r="O2488" s="630">
        <f t="shared" si="112"/>
        <v>0</v>
      </c>
      <c r="P2488" s="631" t="str">
        <f t="shared" si="113"/>
        <v/>
      </c>
    </row>
    <row r="2489" spans="1:16" hidden="1" x14ac:dyDescent="0.2">
      <c r="A2489" s="622"/>
      <c r="B2489" s="641"/>
      <c r="C2489" s="658"/>
      <c r="D2489" s="633"/>
      <c r="E2489" s="626"/>
      <c r="F2489" s="639"/>
      <c r="G2489" s="627"/>
      <c r="H2489" s="627"/>
      <c r="I2489" s="627"/>
      <c r="J2489" s="634"/>
      <c r="K2489" s="657"/>
      <c r="L2489" s="635"/>
      <c r="M2489" s="659"/>
      <c r="N2489" s="630">
        <f t="shared" si="111"/>
        <v>0</v>
      </c>
      <c r="O2489" s="630">
        <f t="shared" si="112"/>
        <v>0</v>
      </c>
      <c r="P2489" s="631" t="str">
        <f t="shared" si="113"/>
        <v/>
      </c>
    </row>
    <row r="2490" spans="1:16" hidden="1" x14ac:dyDescent="0.2">
      <c r="A2490" s="622"/>
      <c r="B2490" s="641"/>
      <c r="C2490" s="658"/>
      <c r="D2490" s="633"/>
      <c r="E2490" s="626"/>
      <c r="F2490" s="639"/>
      <c r="G2490" s="627"/>
      <c r="H2490" s="627"/>
      <c r="I2490" s="627"/>
      <c r="J2490" s="634"/>
      <c r="K2490" s="657"/>
      <c r="L2490" s="635"/>
      <c r="M2490" s="659"/>
      <c r="N2490" s="630">
        <f t="shared" si="111"/>
        <v>0</v>
      </c>
      <c r="O2490" s="630">
        <f t="shared" si="112"/>
        <v>0</v>
      </c>
      <c r="P2490" s="631" t="str">
        <f t="shared" si="113"/>
        <v/>
      </c>
    </row>
    <row r="2491" spans="1:16" hidden="1" x14ac:dyDescent="0.2">
      <c r="A2491" s="622"/>
      <c r="B2491" s="641"/>
      <c r="C2491" s="658"/>
      <c r="D2491" s="633"/>
      <c r="E2491" s="626"/>
      <c r="F2491" s="639"/>
      <c r="G2491" s="627"/>
      <c r="H2491" s="627"/>
      <c r="I2491" s="627"/>
      <c r="J2491" s="634"/>
      <c r="K2491" s="657"/>
      <c r="L2491" s="635"/>
      <c r="M2491" s="659"/>
      <c r="N2491" s="630">
        <f t="shared" si="111"/>
        <v>0</v>
      </c>
      <c r="O2491" s="630">
        <f t="shared" si="112"/>
        <v>0</v>
      </c>
      <c r="P2491" s="631" t="str">
        <f t="shared" si="113"/>
        <v/>
      </c>
    </row>
    <row r="2492" spans="1:16" hidden="1" x14ac:dyDescent="0.2">
      <c r="A2492" s="622"/>
      <c r="B2492" s="641"/>
      <c r="C2492" s="658"/>
      <c r="D2492" s="633"/>
      <c r="E2492" s="626"/>
      <c r="F2492" s="639"/>
      <c r="G2492" s="627"/>
      <c r="H2492" s="627"/>
      <c r="I2492" s="627"/>
      <c r="J2492" s="634"/>
      <c r="K2492" s="657"/>
      <c r="L2492" s="635"/>
      <c r="M2492" s="659"/>
      <c r="N2492" s="630">
        <f t="shared" si="111"/>
        <v>0</v>
      </c>
      <c r="O2492" s="630">
        <f t="shared" si="112"/>
        <v>0</v>
      </c>
      <c r="P2492" s="631" t="str">
        <f t="shared" si="113"/>
        <v/>
      </c>
    </row>
    <row r="2493" spans="1:16" hidden="1" x14ac:dyDescent="0.2">
      <c r="A2493" s="622"/>
      <c r="B2493" s="641"/>
      <c r="C2493" s="658"/>
      <c r="D2493" s="633"/>
      <c r="E2493" s="626"/>
      <c r="F2493" s="639"/>
      <c r="G2493" s="627"/>
      <c r="H2493" s="627"/>
      <c r="I2493" s="627"/>
      <c r="J2493" s="634"/>
      <c r="K2493" s="657"/>
      <c r="L2493" s="635"/>
      <c r="M2493" s="659"/>
      <c r="N2493" s="630">
        <f t="shared" si="111"/>
        <v>0</v>
      </c>
      <c r="O2493" s="630">
        <f t="shared" si="112"/>
        <v>0</v>
      </c>
      <c r="P2493" s="631" t="str">
        <f t="shared" si="113"/>
        <v/>
      </c>
    </row>
    <row r="2494" spans="1:16" hidden="1" x14ac:dyDescent="0.2">
      <c r="A2494" s="622"/>
      <c r="B2494" s="641"/>
      <c r="C2494" s="658"/>
      <c r="D2494" s="633"/>
      <c r="E2494" s="626"/>
      <c r="F2494" s="639"/>
      <c r="G2494" s="633"/>
      <c r="H2494" s="627"/>
      <c r="I2494" s="627"/>
      <c r="J2494" s="634"/>
      <c r="K2494" s="657"/>
      <c r="L2494" s="635"/>
      <c r="M2494" s="659"/>
      <c r="N2494" s="630">
        <f t="shared" si="111"/>
        <v>0</v>
      </c>
      <c r="O2494" s="630">
        <f t="shared" si="112"/>
        <v>0</v>
      </c>
      <c r="P2494" s="631" t="str">
        <f t="shared" si="113"/>
        <v/>
      </c>
    </row>
    <row r="2495" spans="1:16" hidden="1" x14ac:dyDescent="0.2">
      <c r="A2495" s="622"/>
      <c r="B2495" s="641"/>
      <c r="C2495" s="658"/>
      <c r="D2495" s="633"/>
      <c r="E2495" s="626"/>
      <c r="F2495" s="639"/>
      <c r="G2495" s="633"/>
      <c r="H2495" s="627"/>
      <c r="I2495" s="627"/>
      <c r="J2495" s="634"/>
      <c r="K2495" s="657"/>
      <c r="L2495" s="635"/>
      <c r="M2495" s="659"/>
      <c r="N2495" s="630">
        <f t="shared" si="111"/>
        <v>0</v>
      </c>
      <c r="O2495" s="630">
        <f t="shared" si="112"/>
        <v>0</v>
      </c>
      <c r="P2495" s="631" t="str">
        <f t="shared" si="113"/>
        <v/>
      </c>
    </row>
    <row r="2496" spans="1:16" hidden="1" x14ac:dyDescent="0.2">
      <c r="A2496" s="622"/>
      <c r="B2496" s="641"/>
      <c r="C2496" s="658"/>
      <c r="D2496" s="633"/>
      <c r="E2496" s="626"/>
      <c r="F2496" s="639"/>
      <c r="G2496" s="633"/>
      <c r="H2496" s="627"/>
      <c r="I2496" s="627"/>
      <c r="J2496" s="634"/>
      <c r="K2496" s="657"/>
      <c r="L2496" s="635"/>
      <c r="M2496" s="659"/>
      <c r="N2496" s="630">
        <f t="shared" si="111"/>
        <v>0</v>
      </c>
      <c r="O2496" s="630">
        <f t="shared" si="112"/>
        <v>0</v>
      </c>
      <c r="P2496" s="631" t="str">
        <f t="shared" si="113"/>
        <v/>
      </c>
    </row>
    <row r="2497" spans="1:16" hidden="1" x14ac:dyDescent="0.2">
      <c r="A2497" s="622"/>
      <c r="B2497" s="641"/>
      <c r="C2497" s="658"/>
      <c r="D2497" s="626"/>
      <c r="E2497" s="626"/>
      <c r="F2497" s="639"/>
      <c r="G2497" s="627"/>
      <c r="H2497" s="626"/>
      <c r="I2497" s="627"/>
      <c r="J2497" s="629"/>
      <c r="K2497" s="635"/>
      <c r="L2497" s="662"/>
      <c r="M2497" s="641"/>
      <c r="N2497" s="630">
        <f t="shared" si="111"/>
        <v>0</v>
      </c>
      <c r="O2497" s="630">
        <f t="shared" si="112"/>
        <v>0</v>
      </c>
      <c r="P2497" s="631" t="str">
        <f t="shared" si="113"/>
        <v/>
      </c>
    </row>
    <row r="2498" spans="1:16" hidden="1" x14ac:dyDescent="0.2">
      <c r="A2498" s="622"/>
      <c r="B2498" s="641"/>
      <c r="C2498" s="658"/>
      <c r="D2498" s="633"/>
      <c r="E2498" s="626"/>
      <c r="F2498" s="639"/>
      <c r="G2498" s="626"/>
      <c r="H2498" s="626"/>
      <c r="I2498" s="627"/>
      <c r="J2498" s="629"/>
      <c r="K2498" s="635"/>
      <c r="L2498" s="634"/>
      <c r="M2498" s="641"/>
      <c r="N2498" s="630">
        <f t="shared" si="111"/>
        <v>0</v>
      </c>
      <c r="O2498" s="630">
        <f t="shared" si="112"/>
        <v>0</v>
      </c>
      <c r="P2498" s="631" t="str">
        <f t="shared" si="113"/>
        <v/>
      </c>
    </row>
    <row r="2499" spans="1:16" hidden="1" x14ac:dyDescent="0.2">
      <c r="A2499" s="622"/>
      <c r="B2499" s="641"/>
      <c r="C2499" s="658"/>
      <c r="D2499" s="633"/>
      <c r="E2499" s="626"/>
      <c r="F2499" s="639"/>
      <c r="G2499" s="626"/>
      <c r="H2499" s="626"/>
      <c r="I2499" s="627"/>
      <c r="J2499" s="629"/>
      <c r="K2499" s="635"/>
      <c r="L2499" s="634"/>
      <c r="M2499" s="641"/>
      <c r="N2499" s="630">
        <f t="shared" si="111"/>
        <v>0</v>
      </c>
      <c r="O2499" s="630">
        <f t="shared" si="112"/>
        <v>0</v>
      </c>
      <c r="P2499" s="631" t="str">
        <f t="shared" si="113"/>
        <v/>
      </c>
    </row>
    <row r="2500" spans="1:16" hidden="1" x14ac:dyDescent="0.2">
      <c r="A2500" s="622"/>
      <c r="B2500" s="641"/>
      <c r="C2500" s="658"/>
      <c r="D2500" s="633"/>
      <c r="E2500" s="626"/>
      <c r="F2500" s="639"/>
      <c r="G2500" s="626"/>
      <c r="H2500" s="626"/>
      <c r="I2500" s="627"/>
      <c r="J2500" s="629"/>
      <c r="K2500" s="635"/>
      <c r="L2500" s="634"/>
      <c r="M2500" s="641"/>
      <c r="N2500" s="630">
        <f t="shared" si="111"/>
        <v>0</v>
      </c>
      <c r="O2500" s="630">
        <f t="shared" si="112"/>
        <v>0</v>
      </c>
      <c r="P2500" s="631" t="str">
        <f t="shared" si="113"/>
        <v/>
      </c>
    </row>
    <row r="2501" spans="1:16" hidden="1" x14ac:dyDescent="0.2">
      <c r="A2501" s="622"/>
      <c r="B2501" s="641"/>
      <c r="C2501" s="658"/>
      <c r="D2501" s="633"/>
      <c r="E2501" s="626"/>
      <c r="F2501" s="639"/>
      <c r="G2501" s="626"/>
      <c r="H2501" s="626"/>
      <c r="I2501" s="627"/>
      <c r="J2501" s="629"/>
      <c r="K2501" s="635"/>
      <c r="L2501" s="634"/>
      <c r="M2501" s="641"/>
      <c r="N2501" s="630">
        <f t="shared" si="111"/>
        <v>0</v>
      </c>
      <c r="O2501" s="630">
        <f t="shared" si="112"/>
        <v>0</v>
      </c>
      <c r="P2501" s="631" t="str">
        <f t="shared" si="113"/>
        <v/>
      </c>
    </row>
    <row r="2502" spans="1:16" hidden="1" x14ac:dyDescent="0.2">
      <c r="A2502" s="622"/>
      <c r="B2502" s="641"/>
      <c r="C2502" s="658"/>
      <c r="D2502" s="633"/>
      <c r="E2502" s="626"/>
      <c r="F2502" s="639"/>
      <c r="G2502" s="626"/>
      <c r="H2502" s="626"/>
      <c r="I2502" s="627"/>
      <c r="J2502" s="629"/>
      <c r="K2502" s="635"/>
      <c r="L2502" s="634"/>
      <c r="M2502" s="641"/>
      <c r="N2502" s="630">
        <f t="shared" si="111"/>
        <v>0</v>
      </c>
      <c r="O2502" s="630">
        <f t="shared" si="112"/>
        <v>0</v>
      </c>
      <c r="P2502" s="631" t="str">
        <f t="shared" si="113"/>
        <v/>
      </c>
    </row>
    <row r="2503" spans="1:16" hidden="1" x14ac:dyDescent="0.2">
      <c r="A2503" s="622"/>
      <c r="B2503" s="641"/>
      <c r="C2503" s="658"/>
      <c r="D2503" s="633"/>
      <c r="E2503" s="626"/>
      <c r="F2503" s="639"/>
      <c r="G2503" s="626"/>
      <c r="H2503" s="626"/>
      <c r="I2503" s="627"/>
      <c r="J2503" s="629"/>
      <c r="K2503" s="635"/>
      <c r="L2503" s="634"/>
      <c r="M2503" s="641"/>
      <c r="N2503" s="630">
        <f t="shared" si="111"/>
        <v>0</v>
      </c>
      <c r="O2503" s="630">
        <f t="shared" si="112"/>
        <v>0</v>
      </c>
      <c r="P2503" s="631" t="str">
        <f t="shared" si="113"/>
        <v/>
      </c>
    </row>
    <row r="2504" spans="1:16" hidden="1" x14ac:dyDescent="0.2">
      <c r="A2504" s="622"/>
      <c r="B2504" s="641"/>
      <c r="C2504" s="658"/>
      <c r="D2504" s="633"/>
      <c r="E2504" s="626"/>
      <c r="F2504" s="639"/>
      <c r="G2504" s="627"/>
      <c r="H2504" s="626"/>
      <c r="I2504" s="627"/>
      <c r="J2504" s="629"/>
      <c r="K2504" s="635"/>
      <c r="L2504" s="634"/>
      <c r="M2504" s="641"/>
      <c r="N2504" s="630">
        <f t="shared" si="111"/>
        <v>0</v>
      </c>
      <c r="O2504" s="630">
        <f t="shared" si="112"/>
        <v>0</v>
      </c>
      <c r="P2504" s="631" t="str">
        <f t="shared" si="113"/>
        <v/>
      </c>
    </row>
    <row r="2505" spans="1:16" hidden="1" x14ac:dyDescent="0.2">
      <c r="A2505" s="622"/>
      <c r="B2505" s="641"/>
      <c r="C2505" s="658"/>
      <c r="D2505" s="633"/>
      <c r="E2505" s="626"/>
      <c r="F2505" s="639"/>
      <c r="G2505" s="627"/>
      <c r="H2505" s="627"/>
      <c r="I2505" s="627"/>
      <c r="J2505" s="634"/>
      <c r="K2505" s="635"/>
      <c r="L2505" s="635"/>
      <c r="M2505" s="641"/>
      <c r="N2505" s="630">
        <f t="shared" si="111"/>
        <v>0</v>
      </c>
      <c r="O2505" s="630">
        <f t="shared" si="112"/>
        <v>0</v>
      </c>
      <c r="P2505" s="631" t="str">
        <f t="shared" si="113"/>
        <v/>
      </c>
    </row>
    <row r="2506" spans="1:16" hidden="1" x14ac:dyDescent="0.2">
      <c r="A2506" s="622"/>
      <c r="B2506" s="641"/>
      <c r="C2506" s="658"/>
      <c r="D2506" s="633"/>
      <c r="E2506" s="626"/>
      <c r="F2506" s="639"/>
      <c r="G2506" s="627"/>
      <c r="H2506" s="627"/>
      <c r="I2506" s="627"/>
      <c r="J2506" s="634"/>
      <c r="K2506" s="635"/>
      <c r="L2506" s="635"/>
      <c r="M2506" s="641"/>
      <c r="N2506" s="630">
        <f t="shared" si="111"/>
        <v>0</v>
      </c>
      <c r="O2506" s="630">
        <f t="shared" si="112"/>
        <v>0</v>
      </c>
      <c r="P2506" s="631" t="str">
        <f t="shared" si="113"/>
        <v/>
      </c>
    </row>
    <row r="2507" spans="1:16" hidden="1" x14ac:dyDescent="0.2">
      <c r="A2507" s="622"/>
      <c r="B2507" s="641"/>
      <c r="C2507" s="658"/>
      <c r="D2507" s="633"/>
      <c r="E2507" s="626"/>
      <c r="F2507" s="639"/>
      <c r="G2507" s="627"/>
      <c r="H2507" s="627"/>
      <c r="I2507" s="627"/>
      <c r="J2507" s="634"/>
      <c r="K2507" s="635"/>
      <c r="L2507" s="635"/>
      <c r="M2507" s="641"/>
      <c r="N2507" s="630">
        <f t="shared" si="111"/>
        <v>0</v>
      </c>
      <c r="O2507" s="630">
        <f t="shared" si="112"/>
        <v>0</v>
      </c>
      <c r="P2507" s="631" t="str">
        <f t="shared" si="113"/>
        <v/>
      </c>
    </row>
    <row r="2508" spans="1:16" hidden="1" x14ac:dyDescent="0.2">
      <c r="A2508" s="622"/>
      <c r="B2508" s="641"/>
      <c r="C2508" s="658"/>
      <c r="D2508" s="633"/>
      <c r="E2508" s="626"/>
      <c r="F2508" s="639"/>
      <c r="G2508" s="627"/>
      <c r="H2508" s="627"/>
      <c r="I2508" s="627"/>
      <c r="J2508" s="634"/>
      <c r="K2508" s="635"/>
      <c r="L2508" s="635"/>
      <c r="M2508" s="641"/>
      <c r="N2508" s="630">
        <f t="shared" si="111"/>
        <v>0</v>
      </c>
      <c r="O2508" s="630">
        <f t="shared" si="112"/>
        <v>0</v>
      </c>
      <c r="P2508" s="631" t="str">
        <f t="shared" si="113"/>
        <v/>
      </c>
    </row>
    <row r="2509" spans="1:16" hidden="1" x14ac:dyDescent="0.2">
      <c r="A2509" s="622"/>
      <c r="B2509" s="641"/>
      <c r="C2509" s="658"/>
      <c r="D2509" s="633"/>
      <c r="E2509" s="626"/>
      <c r="F2509" s="639"/>
      <c r="G2509" s="627"/>
      <c r="H2509" s="627"/>
      <c r="I2509" s="627"/>
      <c r="J2509" s="634"/>
      <c r="K2509" s="635"/>
      <c r="L2509" s="635"/>
      <c r="M2509" s="641"/>
      <c r="N2509" s="630">
        <f t="shared" si="111"/>
        <v>0</v>
      </c>
      <c r="O2509" s="630">
        <f t="shared" si="112"/>
        <v>0</v>
      </c>
      <c r="P2509" s="631" t="str">
        <f t="shared" si="113"/>
        <v/>
      </c>
    </row>
    <row r="2510" spans="1:16" hidden="1" x14ac:dyDescent="0.2">
      <c r="A2510" s="622"/>
      <c r="B2510" s="641"/>
      <c r="C2510" s="658"/>
      <c r="D2510" s="633"/>
      <c r="E2510" s="626"/>
      <c r="F2510" s="639"/>
      <c r="G2510" s="627"/>
      <c r="H2510" s="627"/>
      <c r="I2510" s="627"/>
      <c r="J2510" s="634"/>
      <c r="K2510" s="635"/>
      <c r="L2510" s="635"/>
      <c r="M2510" s="641"/>
      <c r="N2510" s="630">
        <f t="shared" si="111"/>
        <v>0</v>
      </c>
      <c r="O2510" s="630">
        <f t="shared" si="112"/>
        <v>0</v>
      </c>
      <c r="P2510" s="631" t="str">
        <f t="shared" si="113"/>
        <v/>
      </c>
    </row>
    <row r="2511" spans="1:16" hidden="1" x14ac:dyDescent="0.2">
      <c r="A2511" s="622"/>
      <c r="B2511" s="641"/>
      <c r="C2511" s="658"/>
      <c r="D2511" s="633"/>
      <c r="E2511" s="626"/>
      <c r="F2511" s="639"/>
      <c r="G2511" s="627"/>
      <c r="H2511" s="627"/>
      <c r="I2511" s="627"/>
      <c r="J2511" s="634"/>
      <c r="K2511" s="635"/>
      <c r="L2511" s="635"/>
      <c r="M2511" s="641"/>
      <c r="N2511" s="630">
        <f t="shared" si="111"/>
        <v>0</v>
      </c>
      <c r="O2511" s="630">
        <f t="shared" si="112"/>
        <v>0</v>
      </c>
      <c r="P2511" s="631" t="str">
        <f t="shared" si="113"/>
        <v/>
      </c>
    </row>
    <row r="2512" spans="1:16" hidden="1" x14ac:dyDescent="0.2">
      <c r="A2512" s="622"/>
      <c r="B2512" s="641"/>
      <c r="C2512" s="658"/>
      <c r="D2512" s="633"/>
      <c r="E2512" s="626"/>
      <c r="F2512" s="639"/>
      <c r="G2512" s="627"/>
      <c r="H2512" s="627"/>
      <c r="I2512" s="627"/>
      <c r="J2512" s="634"/>
      <c r="K2512" s="635"/>
      <c r="L2512" s="635"/>
      <c r="M2512" s="641"/>
      <c r="N2512" s="630">
        <f t="shared" si="111"/>
        <v>0</v>
      </c>
      <c r="O2512" s="630">
        <f t="shared" si="112"/>
        <v>0</v>
      </c>
      <c r="P2512" s="631" t="str">
        <f t="shared" si="113"/>
        <v/>
      </c>
    </row>
    <row r="2513" spans="1:16" hidden="1" x14ac:dyDescent="0.2">
      <c r="A2513" s="622"/>
      <c r="B2513" s="641"/>
      <c r="C2513" s="658"/>
      <c r="D2513" s="633"/>
      <c r="E2513" s="626"/>
      <c r="F2513" s="639"/>
      <c r="G2513" s="627"/>
      <c r="H2513" s="627"/>
      <c r="I2513" s="627"/>
      <c r="J2513" s="634"/>
      <c r="K2513" s="635"/>
      <c r="L2513" s="635"/>
      <c r="M2513" s="641"/>
      <c r="N2513" s="630">
        <f t="shared" si="111"/>
        <v>0</v>
      </c>
      <c r="O2513" s="630">
        <f t="shared" si="112"/>
        <v>0</v>
      </c>
      <c r="P2513" s="631" t="str">
        <f t="shared" si="113"/>
        <v/>
      </c>
    </row>
    <row r="2514" spans="1:16" hidden="1" x14ac:dyDescent="0.2">
      <c r="A2514" s="622"/>
      <c r="B2514" s="641"/>
      <c r="C2514" s="658"/>
      <c r="D2514" s="633"/>
      <c r="E2514" s="626"/>
      <c r="F2514" s="639"/>
      <c r="G2514" s="627"/>
      <c r="H2514" s="627"/>
      <c r="I2514" s="627"/>
      <c r="J2514" s="634"/>
      <c r="K2514" s="635"/>
      <c r="L2514" s="635"/>
      <c r="M2514" s="641"/>
      <c r="N2514" s="630">
        <f t="shared" si="111"/>
        <v>0</v>
      </c>
      <c r="O2514" s="630">
        <f t="shared" si="112"/>
        <v>0</v>
      </c>
      <c r="P2514" s="631" t="str">
        <f t="shared" si="113"/>
        <v/>
      </c>
    </row>
    <row r="2515" spans="1:16" hidden="1" x14ac:dyDescent="0.2">
      <c r="A2515" s="622"/>
      <c r="B2515" s="641"/>
      <c r="C2515" s="658"/>
      <c r="D2515" s="633"/>
      <c r="E2515" s="626"/>
      <c r="F2515" s="639"/>
      <c r="G2515" s="627"/>
      <c r="H2515" s="627"/>
      <c r="I2515" s="627"/>
      <c r="J2515" s="634"/>
      <c r="K2515" s="635"/>
      <c r="L2515" s="635"/>
      <c r="M2515" s="641"/>
      <c r="N2515" s="630">
        <f t="shared" si="111"/>
        <v>0</v>
      </c>
      <c r="O2515" s="630">
        <f t="shared" si="112"/>
        <v>0</v>
      </c>
      <c r="P2515" s="631" t="str">
        <f t="shared" si="113"/>
        <v/>
      </c>
    </row>
    <row r="2516" spans="1:16" hidden="1" x14ac:dyDescent="0.2">
      <c r="A2516" s="622"/>
      <c r="B2516" s="641"/>
      <c r="C2516" s="658"/>
      <c r="D2516" s="633"/>
      <c r="E2516" s="626"/>
      <c r="F2516" s="639"/>
      <c r="G2516" s="627"/>
      <c r="H2516" s="627"/>
      <c r="I2516" s="627"/>
      <c r="J2516" s="634"/>
      <c r="K2516" s="635"/>
      <c r="L2516" s="635"/>
      <c r="M2516" s="641"/>
      <c r="N2516" s="630">
        <f t="shared" si="111"/>
        <v>0</v>
      </c>
      <c r="O2516" s="630">
        <f t="shared" si="112"/>
        <v>0</v>
      </c>
      <c r="P2516" s="631" t="str">
        <f t="shared" si="113"/>
        <v/>
      </c>
    </row>
    <row r="2517" spans="1:16" hidden="1" x14ac:dyDescent="0.2">
      <c r="A2517" s="622"/>
      <c r="B2517" s="641"/>
      <c r="C2517" s="658"/>
      <c r="D2517" s="633"/>
      <c r="E2517" s="626"/>
      <c r="F2517" s="639"/>
      <c r="G2517" s="627"/>
      <c r="H2517" s="627"/>
      <c r="I2517" s="627"/>
      <c r="J2517" s="634"/>
      <c r="K2517" s="635"/>
      <c r="L2517" s="635"/>
      <c r="M2517" s="641"/>
      <c r="N2517" s="630">
        <f t="shared" si="111"/>
        <v>0</v>
      </c>
      <c r="O2517" s="630">
        <f t="shared" si="112"/>
        <v>0</v>
      </c>
      <c r="P2517" s="631" t="str">
        <f t="shared" si="113"/>
        <v/>
      </c>
    </row>
    <row r="2518" spans="1:16" hidden="1" x14ac:dyDescent="0.2">
      <c r="A2518" s="622"/>
      <c r="B2518" s="641"/>
      <c r="C2518" s="638"/>
      <c r="D2518" s="626"/>
      <c r="E2518" s="626"/>
      <c r="F2518" s="639"/>
      <c r="G2518" s="627"/>
      <c r="H2518" s="627"/>
      <c r="I2518" s="627"/>
      <c r="J2518" s="634"/>
      <c r="K2518" s="635"/>
      <c r="L2518" s="635"/>
      <c r="M2518" s="641"/>
      <c r="N2518" s="630">
        <f t="shared" si="111"/>
        <v>0</v>
      </c>
      <c r="O2518" s="630">
        <f t="shared" si="112"/>
        <v>0</v>
      </c>
      <c r="P2518" s="631" t="str">
        <f t="shared" si="113"/>
        <v/>
      </c>
    </row>
    <row r="2519" spans="1:16" hidden="1" x14ac:dyDescent="0.2">
      <c r="A2519" s="622"/>
      <c r="B2519" s="641"/>
      <c r="C2519" s="638"/>
      <c r="D2519" s="626"/>
      <c r="E2519" s="626"/>
      <c r="F2519" s="639"/>
      <c r="G2519" s="627"/>
      <c r="H2519" s="627"/>
      <c r="I2519" s="627"/>
      <c r="J2519" s="634"/>
      <c r="K2519" s="635"/>
      <c r="L2519" s="635"/>
      <c r="M2519" s="641"/>
      <c r="N2519" s="630">
        <f t="shared" si="111"/>
        <v>0</v>
      </c>
      <c r="O2519" s="630">
        <f t="shared" si="112"/>
        <v>0</v>
      </c>
      <c r="P2519" s="631" t="str">
        <f t="shared" si="113"/>
        <v/>
      </c>
    </row>
    <row r="2520" spans="1:16" hidden="1" x14ac:dyDescent="0.2">
      <c r="A2520" s="622"/>
      <c r="B2520" s="641"/>
      <c r="C2520" s="638"/>
      <c r="D2520" s="626"/>
      <c r="E2520" s="626"/>
      <c r="F2520" s="639"/>
      <c r="G2520" s="627"/>
      <c r="H2520" s="627"/>
      <c r="I2520" s="627"/>
      <c r="J2520" s="634"/>
      <c r="K2520" s="635"/>
      <c r="L2520" s="635"/>
      <c r="M2520" s="641"/>
      <c r="N2520" s="630">
        <f t="shared" si="111"/>
        <v>0</v>
      </c>
      <c r="O2520" s="630">
        <f t="shared" si="112"/>
        <v>0</v>
      </c>
      <c r="P2520" s="631" t="str">
        <f t="shared" si="113"/>
        <v/>
      </c>
    </row>
    <row r="2521" spans="1:16" hidden="1" x14ac:dyDescent="0.2">
      <c r="A2521" s="622"/>
      <c r="B2521" s="641"/>
      <c r="C2521" s="638"/>
      <c r="D2521" s="626"/>
      <c r="E2521" s="626"/>
      <c r="F2521" s="639"/>
      <c r="G2521" s="627"/>
      <c r="H2521" s="627"/>
      <c r="I2521" s="627"/>
      <c r="J2521" s="634"/>
      <c r="K2521" s="635"/>
      <c r="L2521" s="635"/>
      <c r="M2521" s="641"/>
      <c r="N2521" s="630">
        <f t="shared" si="111"/>
        <v>0</v>
      </c>
      <c r="O2521" s="630">
        <f t="shared" si="112"/>
        <v>0</v>
      </c>
      <c r="P2521" s="631" t="str">
        <f t="shared" si="113"/>
        <v/>
      </c>
    </row>
    <row r="2522" spans="1:16" hidden="1" x14ac:dyDescent="0.2">
      <c r="A2522" s="622"/>
      <c r="B2522" s="641"/>
      <c r="C2522" s="638"/>
      <c r="D2522" s="626"/>
      <c r="E2522" s="626"/>
      <c r="F2522" s="639"/>
      <c r="G2522" s="627"/>
      <c r="H2522" s="627"/>
      <c r="I2522" s="627"/>
      <c r="J2522" s="634"/>
      <c r="K2522" s="635"/>
      <c r="L2522" s="635"/>
      <c r="M2522" s="641"/>
      <c r="N2522" s="630">
        <f t="shared" si="111"/>
        <v>0</v>
      </c>
      <c r="O2522" s="630">
        <f t="shared" si="112"/>
        <v>0</v>
      </c>
      <c r="P2522" s="631" t="str">
        <f t="shared" si="113"/>
        <v/>
      </c>
    </row>
    <row r="2523" spans="1:16" hidden="1" x14ac:dyDescent="0.2">
      <c r="A2523" s="622"/>
      <c r="B2523" s="641"/>
      <c r="C2523" s="638"/>
      <c r="D2523" s="626"/>
      <c r="E2523" s="626"/>
      <c r="F2523" s="639"/>
      <c r="G2523" s="627"/>
      <c r="H2523" s="627"/>
      <c r="I2523" s="627"/>
      <c r="J2523" s="634"/>
      <c r="K2523" s="635"/>
      <c r="L2523" s="635"/>
      <c r="M2523" s="641"/>
      <c r="N2523" s="630">
        <f t="shared" si="111"/>
        <v>0</v>
      </c>
      <c r="O2523" s="630">
        <f t="shared" si="112"/>
        <v>0</v>
      </c>
      <c r="P2523" s="631" t="str">
        <f t="shared" si="113"/>
        <v/>
      </c>
    </row>
    <row r="2524" spans="1:16" hidden="1" x14ac:dyDescent="0.2">
      <c r="A2524" s="622"/>
      <c r="B2524" s="641"/>
      <c r="C2524" s="638"/>
      <c r="D2524" s="541"/>
      <c r="E2524" s="482"/>
      <c r="F2524" s="639"/>
      <c r="G2524" s="482"/>
      <c r="H2524" s="482"/>
      <c r="I2524" s="482"/>
      <c r="J2524" s="629"/>
      <c r="K2524" s="493"/>
      <c r="L2524" s="493"/>
      <c r="M2524" s="641"/>
      <c r="N2524" s="630">
        <f t="shared" si="111"/>
        <v>0</v>
      </c>
      <c r="O2524" s="630">
        <f t="shared" si="112"/>
        <v>0</v>
      </c>
      <c r="P2524" s="631" t="str">
        <f t="shared" si="113"/>
        <v/>
      </c>
    </row>
    <row r="2525" spans="1:16" hidden="1" x14ac:dyDescent="0.2">
      <c r="A2525" s="622"/>
      <c r="B2525" s="641"/>
      <c r="C2525" s="638"/>
      <c r="D2525" s="541"/>
      <c r="E2525" s="482"/>
      <c r="F2525" s="639"/>
      <c r="G2525" s="482"/>
      <c r="H2525" s="482"/>
      <c r="I2525" s="482"/>
      <c r="J2525" s="629"/>
      <c r="K2525" s="493"/>
      <c r="L2525" s="493"/>
      <c r="M2525" s="641"/>
      <c r="N2525" s="630">
        <f t="shared" si="111"/>
        <v>0</v>
      </c>
      <c r="O2525" s="630">
        <f t="shared" si="112"/>
        <v>0</v>
      </c>
      <c r="P2525" s="631" t="str">
        <f t="shared" si="113"/>
        <v/>
      </c>
    </row>
    <row r="2526" spans="1:16" hidden="1" x14ac:dyDescent="0.2">
      <c r="A2526" s="622"/>
      <c r="B2526" s="641"/>
      <c r="C2526" s="658"/>
      <c r="D2526" s="633"/>
      <c r="E2526" s="626"/>
      <c r="F2526" s="639"/>
      <c r="G2526" s="633"/>
      <c r="H2526" s="627"/>
      <c r="I2526" s="627"/>
      <c r="J2526" s="634"/>
      <c r="K2526" s="635"/>
      <c r="L2526" s="635"/>
      <c r="M2526" s="641"/>
      <c r="N2526" s="630">
        <f t="shared" si="111"/>
        <v>0</v>
      </c>
      <c r="O2526" s="630">
        <f t="shared" si="112"/>
        <v>0</v>
      </c>
      <c r="P2526" s="631" t="str">
        <f t="shared" si="113"/>
        <v/>
      </c>
    </row>
    <row r="2527" spans="1:16" hidden="1" x14ac:dyDescent="0.2">
      <c r="A2527" s="622"/>
      <c r="B2527" s="641"/>
      <c r="C2527" s="658"/>
      <c r="D2527" s="633"/>
      <c r="E2527" s="633"/>
      <c r="F2527" s="639"/>
      <c r="G2527" s="633"/>
      <c r="H2527" s="627"/>
      <c r="I2527" s="627"/>
      <c r="J2527" s="634"/>
      <c r="K2527" s="635"/>
      <c r="L2527" s="635"/>
      <c r="M2527" s="641"/>
      <c r="N2527" s="630">
        <f t="shared" si="111"/>
        <v>0</v>
      </c>
      <c r="O2527" s="630">
        <f t="shared" si="112"/>
        <v>0</v>
      </c>
      <c r="P2527" s="631" t="str">
        <f t="shared" si="113"/>
        <v/>
      </c>
    </row>
    <row r="2528" spans="1:16" hidden="1" x14ac:dyDescent="0.2">
      <c r="A2528" s="622"/>
      <c r="B2528" s="641"/>
      <c r="C2528" s="658"/>
      <c r="D2528" s="633"/>
      <c r="E2528" s="626"/>
      <c r="F2528" s="639"/>
      <c r="G2528" s="626"/>
      <c r="H2528" s="627"/>
      <c r="I2528" s="627"/>
      <c r="J2528" s="634"/>
      <c r="K2528" s="635"/>
      <c r="L2528" s="635"/>
      <c r="M2528" s="659"/>
      <c r="N2528" s="630">
        <f t="shared" si="111"/>
        <v>0</v>
      </c>
      <c r="O2528" s="630">
        <f t="shared" si="112"/>
        <v>0</v>
      </c>
      <c r="P2528" s="631" t="str">
        <f t="shared" si="113"/>
        <v/>
      </c>
    </row>
    <row r="2529" spans="1:16" hidden="1" x14ac:dyDescent="0.2">
      <c r="A2529" s="622"/>
      <c r="B2529" s="641"/>
      <c r="C2529" s="658"/>
      <c r="D2529" s="633"/>
      <c r="E2529" s="626"/>
      <c r="F2529" s="639"/>
      <c r="G2529" s="626"/>
      <c r="H2529" s="627"/>
      <c r="I2529" s="627"/>
      <c r="J2529" s="634"/>
      <c r="K2529" s="635"/>
      <c r="L2529" s="635"/>
      <c r="M2529" s="659"/>
      <c r="N2529" s="630">
        <f t="shared" si="111"/>
        <v>0</v>
      </c>
      <c r="O2529" s="630">
        <f t="shared" si="112"/>
        <v>0</v>
      </c>
      <c r="P2529" s="631" t="str">
        <f t="shared" si="113"/>
        <v/>
      </c>
    </row>
    <row r="2530" spans="1:16" hidden="1" x14ac:dyDescent="0.2">
      <c r="A2530" s="622"/>
      <c r="B2530" s="641"/>
      <c r="C2530" s="658"/>
      <c r="D2530" s="633"/>
      <c r="E2530" s="626"/>
      <c r="F2530" s="639"/>
      <c r="G2530" s="627"/>
      <c r="H2530" s="626"/>
      <c r="I2530" s="627"/>
      <c r="J2530" s="629"/>
      <c r="K2530" s="635"/>
      <c r="L2530" s="634"/>
      <c r="M2530" s="641"/>
      <c r="N2530" s="630">
        <f t="shared" si="111"/>
        <v>0</v>
      </c>
      <c r="O2530" s="630">
        <f t="shared" si="112"/>
        <v>0</v>
      </c>
      <c r="P2530" s="631" t="str">
        <f t="shared" si="113"/>
        <v/>
      </c>
    </row>
    <row r="2531" spans="1:16" hidden="1" x14ac:dyDescent="0.2">
      <c r="A2531" s="622"/>
      <c r="B2531" s="641"/>
      <c r="C2531" s="658"/>
      <c r="D2531" s="633"/>
      <c r="E2531" s="626"/>
      <c r="F2531" s="639"/>
      <c r="G2531" s="626"/>
      <c r="H2531" s="626"/>
      <c r="I2531" s="627"/>
      <c r="J2531" s="629"/>
      <c r="K2531" s="635"/>
      <c r="L2531" s="634"/>
      <c r="M2531" s="641"/>
      <c r="N2531" s="630">
        <f t="shared" si="111"/>
        <v>0</v>
      </c>
      <c r="O2531" s="630">
        <f t="shared" si="112"/>
        <v>0</v>
      </c>
      <c r="P2531" s="631" t="str">
        <f t="shared" si="113"/>
        <v/>
      </c>
    </row>
    <row r="2532" spans="1:16" hidden="1" x14ac:dyDescent="0.2">
      <c r="A2532" s="622"/>
      <c r="B2532" s="641"/>
      <c r="C2532" s="658"/>
      <c r="D2532" s="633"/>
      <c r="E2532" s="626"/>
      <c r="F2532" s="639"/>
      <c r="G2532" s="626"/>
      <c r="H2532" s="626"/>
      <c r="I2532" s="627"/>
      <c r="J2532" s="629"/>
      <c r="K2532" s="635"/>
      <c r="L2532" s="634"/>
      <c r="M2532" s="641"/>
      <c r="N2532" s="630">
        <f t="shared" si="111"/>
        <v>0</v>
      </c>
      <c r="O2532" s="630">
        <f t="shared" si="112"/>
        <v>0</v>
      </c>
      <c r="P2532" s="631" t="str">
        <f t="shared" si="113"/>
        <v/>
      </c>
    </row>
    <row r="2533" spans="1:16" hidden="1" x14ac:dyDescent="0.2">
      <c r="A2533" s="622"/>
      <c r="B2533" s="641"/>
      <c r="C2533" s="658"/>
      <c r="D2533" s="633"/>
      <c r="E2533" s="626"/>
      <c r="F2533" s="639"/>
      <c r="G2533" s="627"/>
      <c r="H2533" s="626"/>
      <c r="I2533" s="627"/>
      <c r="J2533" s="629"/>
      <c r="K2533" s="635"/>
      <c r="L2533" s="635"/>
      <c r="M2533" s="659"/>
      <c r="N2533" s="630">
        <f t="shared" si="111"/>
        <v>0</v>
      </c>
      <c r="O2533" s="630">
        <f t="shared" si="112"/>
        <v>0</v>
      </c>
      <c r="P2533" s="631" t="str">
        <f t="shared" si="113"/>
        <v/>
      </c>
    </row>
    <row r="2534" spans="1:16" hidden="1" x14ac:dyDescent="0.2">
      <c r="A2534" s="622"/>
      <c r="B2534" s="641"/>
      <c r="C2534" s="658"/>
      <c r="D2534" s="633"/>
      <c r="E2534" s="626"/>
      <c r="F2534" s="639"/>
      <c r="G2534" s="633"/>
      <c r="H2534" s="626"/>
      <c r="I2534" s="627"/>
      <c r="J2534" s="629"/>
      <c r="K2534" s="635"/>
      <c r="L2534" s="634"/>
      <c r="M2534" s="641"/>
      <c r="N2534" s="630">
        <f t="shared" si="111"/>
        <v>0</v>
      </c>
      <c r="O2534" s="630">
        <f t="shared" si="112"/>
        <v>0</v>
      </c>
      <c r="P2534" s="631" t="str">
        <f t="shared" si="113"/>
        <v/>
      </c>
    </row>
    <row r="2535" spans="1:16" hidden="1" x14ac:dyDescent="0.2">
      <c r="A2535" s="622"/>
      <c r="B2535" s="641"/>
      <c r="C2535" s="658"/>
      <c r="D2535" s="633"/>
      <c r="E2535" s="626"/>
      <c r="F2535" s="639"/>
      <c r="G2535" s="633"/>
      <c r="H2535" s="626"/>
      <c r="I2535" s="627"/>
      <c r="J2535" s="629"/>
      <c r="K2535" s="635"/>
      <c r="L2535" s="634"/>
      <c r="M2535" s="641"/>
      <c r="N2535" s="630">
        <f t="shared" si="111"/>
        <v>0</v>
      </c>
      <c r="O2535" s="630">
        <f t="shared" si="112"/>
        <v>0</v>
      </c>
      <c r="P2535" s="631" t="str">
        <f t="shared" si="113"/>
        <v/>
      </c>
    </row>
    <row r="2536" spans="1:16" hidden="1" x14ac:dyDescent="0.2">
      <c r="A2536" s="622"/>
      <c r="B2536" s="641"/>
      <c r="C2536" s="658"/>
      <c r="D2536" s="633"/>
      <c r="E2536" s="626"/>
      <c r="F2536" s="639"/>
      <c r="G2536" s="626"/>
      <c r="H2536" s="627"/>
      <c r="I2536" s="627"/>
      <c r="J2536" s="629"/>
      <c r="K2536" s="635"/>
      <c r="L2536" s="635"/>
      <c r="M2536" s="659"/>
      <c r="N2536" s="630">
        <f t="shared" si="111"/>
        <v>0</v>
      </c>
      <c r="O2536" s="630">
        <f t="shared" si="112"/>
        <v>0</v>
      </c>
      <c r="P2536" s="631" t="str">
        <f t="shared" si="113"/>
        <v/>
      </c>
    </row>
    <row r="2537" spans="1:16" hidden="1" x14ac:dyDescent="0.2">
      <c r="A2537" s="622"/>
      <c r="B2537" s="641"/>
      <c r="C2537" s="658"/>
      <c r="D2537" s="633"/>
      <c r="E2537" s="626"/>
      <c r="F2537" s="639"/>
      <c r="G2537" s="626"/>
      <c r="H2537" s="627"/>
      <c r="I2537" s="627"/>
      <c r="J2537" s="629"/>
      <c r="K2537" s="635"/>
      <c r="L2537" s="635"/>
      <c r="M2537" s="659"/>
      <c r="N2537" s="630">
        <f t="shared" si="111"/>
        <v>0</v>
      </c>
      <c r="O2537" s="630">
        <f t="shared" si="112"/>
        <v>0</v>
      </c>
      <c r="P2537" s="631" t="str">
        <f t="shared" si="113"/>
        <v/>
      </c>
    </row>
    <row r="2538" spans="1:16" hidden="1" x14ac:dyDescent="0.2">
      <c r="A2538" s="622"/>
      <c r="B2538" s="641"/>
      <c r="C2538" s="658"/>
      <c r="D2538" s="633"/>
      <c r="E2538" s="626"/>
      <c r="F2538" s="639"/>
      <c r="G2538" s="627"/>
      <c r="H2538" s="626"/>
      <c r="I2538" s="627"/>
      <c r="J2538" s="629"/>
      <c r="K2538" s="635"/>
      <c r="L2538" s="635"/>
      <c r="M2538" s="659"/>
      <c r="N2538" s="630">
        <f t="shared" si="111"/>
        <v>0</v>
      </c>
      <c r="O2538" s="630">
        <f t="shared" si="112"/>
        <v>0</v>
      </c>
      <c r="P2538" s="631" t="str">
        <f t="shared" si="113"/>
        <v/>
      </c>
    </row>
    <row r="2539" spans="1:16" hidden="1" x14ac:dyDescent="0.2">
      <c r="A2539" s="622"/>
      <c r="B2539" s="641"/>
      <c r="C2539" s="658"/>
      <c r="D2539" s="633"/>
      <c r="E2539" s="626"/>
      <c r="F2539" s="639"/>
      <c r="G2539" s="627"/>
      <c r="H2539" s="626"/>
      <c r="I2539" s="627"/>
      <c r="J2539" s="629"/>
      <c r="K2539" s="635"/>
      <c r="L2539" s="635"/>
      <c r="M2539" s="659"/>
      <c r="N2539" s="630">
        <f t="shared" si="111"/>
        <v>0</v>
      </c>
      <c r="O2539" s="630">
        <f t="shared" si="112"/>
        <v>0</v>
      </c>
      <c r="P2539" s="631" t="str">
        <f t="shared" si="113"/>
        <v/>
      </c>
    </row>
    <row r="2540" spans="1:16" hidden="1" x14ac:dyDescent="0.2">
      <c r="A2540" s="622"/>
      <c r="B2540" s="641"/>
      <c r="C2540" s="658"/>
      <c r="D2540" s="633"/>
      <c r="E2540" s="626"/>
      <c r="F2540" s="639"/>
      <c r="G2540" s="633"/>
      <c r="H2540" s="627"/>
      <c r="I2540" s="627"/>
      <c r="J2540" s="629"/>
      <c r="K2540" s="635"/>
      <c r="L2540" s="635"/>
      <c r="M2540" s="659"/>
      <c r="N2540" s="630">
        <f t="shared" si="111"/>
        <v>0</v>
      </c>
      <c r="O2540" s="630">
        <f t="shared" si="112"/>
        <v>0</v>
      </c>
      <c r="P2540" s="631" t="str">
        <f t="shared" si="113"/>
        <v/>
      </c>
    </row>
    <row r="2541" spans="1:16" hidden="1" x14ac:dyDescent="0.2">
      <c r="A2541" s="622"/>
      <c r="B2541" s="641"/>
      <c r="C2541" s="658"/>
      <c r="D2541" s="633"/>
      <c r="E2541" s="626"/>
      <c r="F2541" s="639"/>
      <c r="G2541" s="626"/>
      <c r="H2541" s="626"/>
      <c r="I2541" s="627"/>
      <c r="J2541" s="629"/>
      <c r="K2541" s="657"/>
      <c r="L2541" s="634"/>
      <c r="M2541" s="637"/>
      <c r="N2541" s="630">
        <f t="shared" si="111"/>
        <v>0</v>
      </c>
      <c r="O2541" s="630">
        <f t="shared" si="112"/>
        <v>0</v>
      </c>
      <c r="P2541" s="631" t="str">
        <f t="shared" si="113"/>
        <v/>
      </c>
    </row>
    <row r="2542" spans="1:16" hidden="1" x14ac:dyDescent="0.2">
      <c r="A2542" s="622"/>
      <c r="B2542" s="641"/>
      <c r="C2542" s="658"/>
      <c r="D2542" s="633"/>
      <c r="E2542" s="626"/>
      <c r="F2542" s="639"/>
      <c r="G2542" s="626"/>
      <c r="H2542" s="626"/>
      <c r="I2542" s="627"/>
      <c r="J2542" s="629"/>
      <c r="K2542" s="635"/>
      <c r="L2542" s="634"/>
      <c r="M2542" s="664"/>
      <c r="N2542" s="630">
        <f t="shared" si="111"/>
        <v>0</v>
      </c>
      <c r="O2542" s="630">
        <f t="shared" si="112"/>
        <v>0</v>
      </c>
      <c r="P2542" s="631" t="str">
        <f t="shared" si="113"/>
        <v/>
      </c>
    </row>
    <row r="2543" spans="1:16" hidden="1" x14ac:dyDescent="0.2">
      <c r="A2543" s="622"/>
      <c r="B2543" s="641"/>
      <c r="C2543" s="658"/>
      <c r="D2543" s="633"/>
      <c r="E2543" s="626"/>
      <c r="F2543" s="639"/>
      <c r="G2543" s="626"/>
      <c r="H2543" s="626"/>
      <c r="I2543" s="627"/>
      <c r="J2543" s="629"/>
      <c r="K2543" s="635"/>
      <c r="L2543" s="634"/>
      <c r="M2543" s="664"/>
      <c r="N2543" s="630">
        <f t="shared" si="111"/>
        <v>0</v>
      </c>
      <c r="O2543" s="630">
        <f t="shared" si="112"/>
        <v>0</v>
      </c>
      <c r="P2543" s="631" t="str">
        <f t="shared" si="113"/>
        <v/>
      </c>
    </row>
    <row r="2544" spans="1:16" hidden="1" x14ac:dyDescent="0.2">
      <c r="A2544" s="622"/>
      <c r="B2544" s="641"/>
      <c r="C2544" s="658"/>
      <c r="D2544" s="633"/>
      <c r="E2544" s="626"/>
      <c r="F2544" s="639"/>
      <c r="G2544" s="626"/>
      <c r="H2544" s="626"/>
      <c r="I2544" s="627"/>
      <c r="J2544" s="629"/>
      <c r="K2544" s="635"/>
      <c r="L2544" s="634"/>
      <c r="M2544" s="664"/>
      <c r="N2544" s="630">
        <f t="shared" si="111"/>
        <v>0</v>
      </c>
      <c r="O2544" s="630">
        <f t="shared" si="112"/>
        <v>0</v>
      </c>
      <c r="P2544" s="631" t="str">
        <f t="shared" si="113"/>
        <v/>
      </c>
    </row>
    <row r="2545" spans="1:16" hidden="1" x14ac:dyDescent="0.2">
      <c r="A2545" s="622"/>
      <c r="B2545" s="641"/>
      <c r="C2545" s="658"/>
      <c r="D2545" s="633"/>
      <c r="E2545" s="626"/>
      <c r="F2545" s="639"/>
      <c r="G2545" s="626"/>
      <c r="H2545" s="626"/>
      <c r="I2545" s="627"/>
      <c r="J2545" s="629"/>
      <c r="K2545" s="635"/>
      <c r="L2545" s="634"/>
      <c r="M2545" s="664"/>
      <c r="N2545" s="630">
        <f t="shared" si="111"/>
        <v>0</v>
      </c>
      <c r="O2545" s="630">
        <f t="shared" si="112"/>
        <v>0</v>
      </c>
      <c r="P2545" s="631" t="str">
        <f t="shared" si="113"/>
        <v/>
      </c>
    </row>
    <row r="2546" spans="1:16" hidden="1" x14ac:dyDescent="0.2">
      <c r="A2546" s="622"/>
      <c r="B2546" s="641"/>
      <c r="C2546" s="658"/>
      <c r="D2546" s="633"/>
      <c r="E2546" s="626"/>
      <c r="F2546" s="639"/>
      <c r="G2546" s="626"/>
      <c r="H2546" s="626"/>
      <c r="I2546" s="627"/>
      <c r="J2546" s="629"/>
      <c r="K2546" s="635"/>
      <c r="L2546" s="634"/>
      <c r="M2546" s="664"/>
      <c r="N2546" s="630">
        <f t="shared" si="111"/>
        <v>0</v>
      </c>
      <c r="O2546" s="630">
        <f t="shared" si="112"/>
        <v>0</v>
      </c>
      <c r="P2546" s="631" t="str">
        <f t="shared" si="113"/>
        <v/>
      </c>
    </row>
    <row r="2547" spans="1:16" hidden="1" x14ac:dyDescent="0.2">
      <c r="A2547" s="622"/>
      <c r="B2547" s="641"/>
      <c r="C2547" s="658"/>
      <c r="D2547" s="633"/>
      <c r="E2547" s="626"/>
      <c r="F2547" s="639"/>
      <c r="G2547" s="626"/>
      <c r="H2547" s="626"/>
      <c r="I2547" s="627"/>
      <c r="J2547" s="629"/>
      <c r="K2547" s="635"/>
      <c r="L2547" s="634"/>
      <c r="M2547" s="664"/>
      <c r="N2547" s="630">
        <f t="shared" si="111"/>
        <v>0</v>
      </c>
      <c r="O2547" s="630">
        <f t="shared" si="112"/>
        <v>0</v>
      </c>
      <c r="P2547" s="631" t="str">
        <f t="shared" si="113"/>
        <v/>
      </c>
    </row>
    <row r="2548" spans="1:16" hidden="1" x14ac:dyDescent="0.2">
      <c r="A2548" s="622"/>
      <c r="B2548" s="641"/>
      <c r="C2548" s="658"/>
      <c r="D2548" s="633"/>
      <c r="E2548" s="626"/>
      <c r="F2548" s="639"/>
      <c r="G2548" s="626"/>
      <c r="H2548" s="626"/>
      <c r="I2548" s="627"/>
      <c r="J2548" s="629"/>
      <c r="K2548" s="635"/>
      <c r="L2548" s="634"/>
      <c r="M2548" s="641"/>
      <c r="N2548" s="630">
        <f t="shared" si="111"/>
        <v>0</v>
      </c>
      <c r="O2548" s="630">
        <f t="shared" si="112"/>
        <v>0</v>
      </c>
      <c r="P2548" s="631" t="str">
        <f t="shared" si="113"/>
        <v/>
      </c>
    </row>
    <row r="2549" spans="1:16" hidden="1" x14ac:dyDescent="0.2">
      <c r="A2549" s="622"/>
      <c r="B2549" s="641"/>
      <c r="C2549" s="658"/>
      <c r="D2549" s="633"/>
      <c r="E2549" s="626"/>
      <c r="F2549" s="639"/>
      <c r="G2549" s="626"/>
      <c r="H2549" s="626"/>
      <c r="I2549" s="627"/>
      <c r="J2549" s="629"/>
      <c r="K2549" s="635"/>
      <c r="L2549" s="634"/>
      <c r="M2549" s="641"/>
      <c r="N2549" s="630">
        <f t="shared" si="111"/>
        <v>0</v>
      </c>
      <c r="O2549" s="630">
        <f t="shared" si="112"/>
        <v>0</v>
      </c>
      <c r="P2549" s="631" t="str">
        <f t="shared" si="113"/>
        <v/>
      </c>
    </row>
    <row r="2550" spans="1:16" hidden="1" x14ac:dyDescent="0.2">
      <c r="A2550" s="622"/>
      <c r="B2550" s="641"/>
      <c r="C2550" s="658"/>
      <c r="D2550" s="633"/>
      <c r="E2550" s="626"/>
      <c r="F2550" s="639"/>
      <c r="G2550" s="633"/>
      <c r="H2550" s="626"/>
      <c r="I2550" s="627"/>
      <c r="J2550" s="634"/>
      <c r="K2550" s="635"/>
      <c r="L2550" s="635"/>
      <c r="M2550" s="659"/>
      <c r="N2550" s="630">
        <f t="shared" si="111"/>
        <v>0</v>
      </c>
      <c r="O2550" s="630">
        <f t="shared" si="112"/>
        <v>0</v>
      </c>
      <c r="P2550" s="631" t="str">
        <f t="shared" si="113"/>
        <v/>
      </c>
    </row>
    <row r="2551" spans="1:16" hidden="1" x14ac:dyDescent="0.2">
      <c r="A2551" s="622"/>
      <c r="B2551" s="641"/>
      <c r="C2551" s="658"/>
      <c r="D2551" s="633"/>
      <c r="E2551" s="626"/>
      <c r="F2551" s="639"/>
      <c r="G2551" s="633"/>
      <c r="H2551" s="626"/>
      <c r="I2551" s="627"/>
      <c r="J2551" s="634"/>
      <c r="K2551" s="635"/>
      <c r="L2551" s="635"/>
      <c r="M2551" s="659"/>
      <c r="N2551" s="630">
        <f t="shared" si="111"/>
        <v>0</v>
      </c>
      <c r="O2551" s="630">
        <f t="shared" si="112"/>
        <v>0</v>
      </c>
      <c r="P2551" s="631" t="str">
        <f t="shared" si="113"/>
        <v/>
      </c>
    </row>
    <row r="2552" spans="1:16" hidden="1" x14ac:dyDescent="0.2">
      <c r="A2552" s="622"/>
      <c r="B2552" s="641"/>
      <c r="C2552" s="658"/>
      <c r="D2552" s="633"/>
      <c r="E2552" s="626"/>
      <c r="F2552" s="639"/>
      <c r="G2552" s="633"/>
      <c r="H2552" s="626"/>
      <c r="I2552" s="627"/>
      <c r="J2552" s="634"/>
      <c r="K2552" s="635"/>
      <c r="L2552" s="635"/>
      <c r="M2552" s="641"/>
      <c r="N2552" s="630">
        <f t="shared" si="111"/>
        <v>0</v>
      </c>
      <c r="O2552" s="630">
        <f t="shared" si="112"/>
        <v>0</v>
      </c>
      <c r="P2552" s="631" t="str">
        <f t="shared" si="113"/>
        <v/>
      </c>
    </row>
    <row r="2553" spans="1:16" hidden="1" x14ac:dyDescent="0.2">
      <c r="A2553" s="622"/>
      <c r="B2553" s="641"/>
      <c r="C2553" s="658"/>
      <c r="D2553" s="633"/>
      <c r="E2553" s="626"/>
      <c r="F2553" s="639"/>
      <c r="G2553" s="633"/>
      <c r="H2553" s="626"/>
      <c r="I2553" s="627"/>
      <c r="J2553" s="634"/>
      <c r="K2553" s="635"/>
      <c r="L2553" s="635"/>
      <c r="M2553" s="641"/>
      <c r="N2553" s="630">
        <f t="shared" si="111"/>
        <v>0</v>
      </c>
      <c r="O2553" s="630">
        <f t="shared" si="112"/>
        <v>0</v>
      </c>
      <c r="P2553" s="631" t="str">
        <f t="shared" si="113"/>
        <v/>
      </c>
    </row>
    <row r="2554" spans="1:16" hidden="1" x14ac:dyDescent="0.2">
      <c r="A2554" s="622"/>
      <c r="B2554" s="641"/>
      <c r="C2554" s="658"/>
      <c r="D2554" s="633"/>
      <c r="E2554" s="626"/>
      <c r="F2554" s="639"/>
      <c r="G2554" s="626"/>
      <c r="H2554" s="626"/>
      <c r="I2554" s="627"/>
      <c r="J2554" s="629"/>
      <c r="K2554" s="635"/>
      <c r="L2554" s="634"/>
      <c r="M2554" s="641"/>
      <c r="N2554" s="630">
        <f t="shared" si="111"/>
        <v>0</v>
      </c>
      <c r="O2554" s="630">
        <f t="shared" si="112"/>
        <v>0</v>
      </c>
      <c r="P2554" s="631" t="str">
        <f t="shared" si="113"/>
        <v/>
      </c>
    </row>
    <row r="2555" spans="1:16" hidden="1" x14ac:dyDescent="0.2">
      <c r="A2555" s="622"/>
      <c r="B2555" s="641"/>
      <c r="C2555" s="658"/>
      <c r="D2555" s="633"/>
      <c r="E2555" s="626"/>
      <c r="F2555" s="639"/>
      <c r="G2555" s="633"/>
      <c r="H2555" s="633"/>
      <c r="I2555" s="627"/>
      <c r="J2555" s="629"/>
      <c r="K2555" s="635"/>
      <c r="L2555" s="657"/>
      <c r="M2555" s="641"/>
      <c r="N2555" s="630">
        <f t="shared" si="111"/>
        <v>0</v>
      </c>
      <c r="O2555" s="630">
        <f t="shared" si="112"/>
        <v>0</v>
      </c>
      <c r="P2555" s="631" t="str">
        <f t="shared" si="113"/>
        <v/>
      </c>
    </row>
    <row r="2556" spans="1:16" hidden="1" x14ac:dyDescent="0.2">
      <c r="A2556" s="622"/>
      <c r="B2556" s="641"/>
      <c r="C2556" s="658"/>
      <c r="D2556" s="633"/>
      <c r="E2556" s="626"/>
      <c r="F2556" s="639"/>
      <c r="G2556" s="626"/>
      <c r="H2556" s="626"/>
      <c r="I2556" s="627"/>
      <c r="J2556" s="629"/>
      <c r="K2556" s="635"/>
      <c r="L2556" s="634"/>
      <c r="M2556" s="641"/>
      <c r="N2556" s="630">
        <f t="shared" si="111"/>
        <v>0</v>
      </c>
      <c r="O2556" s="630">
        <f t="shared" si="112"/>
        <v>0</v>
      </c>
      <c r="P2556" s="631" t="str">
        <f t="shared" si="113"/>
        <v/>
      </c>
    </row>
    <row r="2557" spans="1:16" hidden="1" x14ac:dyDescent="0.2">
      <c r="A2557" s="622"/>
      <c r="B2557" s="641"/>
      <c r="C2557" s="658"/>
      <c r="D2557" s="633"/>
      <c r="E2557" s="626"/>
      <c r="F2557" s="639"/>
      <c r="G2557" s="633"/>
      <c r="H2557" s="633"/>
      <c r="I2557" s="627"/>
      <c r="J2557" s="629"/>
      <c r="K2557" s="635"/>
      <c r="L2557" s="657"/>
      <c r="M2557" s="641"/>
      <c r="N2557" s="630">
        <f t="shared" si="111"/>
        <v>0</v>
      </c>
      <c r="O2557" s="630">
        <f t="shared" si="112"/>
        <v>0</v>
      </c>
      <c r="P2557" s="631" t="str">
        <f t="shared" si="113"/>
        <v/>
      </c>
    </row>
    <row r="2558" spans="1:16" hidden="1" x14ac:dyDescent="0.2">
      <c r="A2558" s="622"/>
      <c r="B2558" s="641"/>
      <c r="C2558" s="658"/>
      <c r="D2558" s="633"/>
      <c r="E2558" s="626"/>
      <c r="F2558" s="639"/>
      <c r="G2558" s="633"/>
      <c r="H2558" s="626"/>
      <c r="I2558" s="627"/>
      <c r="J2558" s="629"/>
      <c r="K2558" s="635"/>
      <c r="L2558" s="634"/>
      <c r="M2558" s="641"/>
      <c r="N2558" s="630">
        <f t="shared" si="111"/>
        <v>0</v>
      </c>
      <c r="O2558" s="630">
        <f t="shared" si="112"/>
        <v>0</v>
      </c>
      <c r="P2558" s="631" t="str">
        <f t="shared" si="113"/>
        <v/>
      </c>
    </row>
    <row r="2559" spans="1:16" hidden="1" x14ac:dyDescent="0.2">
      <c r="A2559" s="622"/>
      <c r="B2559" s="641"/>
      <c r="C2559" s="658"/>
      <c r="D2559" s="633"/>
      <c r="E2559" s="626"/>
      <c r="F2559" s="639"/>
      <c r="G2559" s="633"/>
      <c r="H2559" s="626"/>
      <c r="I2559" s="627"/>
      <c r="J2559" s="629"/>
      <c r="K2559" s="635"/>
      <c r="L2559" s="634"/>
      <c r="M2559" s="641"/>
      <c r="N2559" s="630">
        <f t="shared" si="111"/>
        <v>0</v>
      </c>
      <c r="O2559" s="630">
        <f t="shared" si="112"/>
        <v>0</v>
      </c>
      <c r="P2559" s="631" t="str">
        <f t="shared" si="113"/>
        <v/>
      </c>
    </row>
    <row r="2560" spans="1:16" hidden="1" x14ac:dyDescent="0.2">
      <c r="A2560" s="622"/>
      <c r="B2560" s="641"/>
      <c r="C2560" s="658"/>
      <c r="D2560" s="633"/>
      <c r="E2560" s="626"/>
      <c r="F2560" s="639"/>
      <c r="G2560" s="633"/>
      <c r="H2560" s="633"/>
      <c r="I2560" s="627"/>
      <c r="J2560" s="629"/>
      <c r="K2560" s="635"/>
      <c r="L2560" s="657"/>
      <c r="M2560" s="641"/>
      <c r="N2560" s="630">
        <f t="shared" si="111"/>
        <v>0</v>
      </c>
      <c r="O2560" s="630">
        <f t="shared" si="112"/>
        <v>0</v>
      </c>
      <c r="P2560" s="631" t="str">
        <f t="shared" si="113"/>
        <v/>
      </c>
    </row>
    <row r="2561" spans="1:16" hidden="1" x14ac:dyDescent="0.2">
      <c r="A2561" s="622"/>
      <c r="B2561" s="641"/>
      <c r="C2561" s="658"/>
      <c r="D2561" s="633"/>
      <c r="E2561" s="626"/>
      <c r="F2561" s="639"/>
      <c r="G2561" s="627"/>
      <c r="H2561" s="633"/>
      <c r="I2561" s="627"/>
      <c r="J2561" s="629"/>
      <c r="K2561" s="635"/>
      <c r="L2561" s="657"/>
      <c r="M2561" s="641"/>
      <c r="N2561" s="630">
        <f t="shared" si="111"/>
        <v>0</v>
      </c>
      <c r="O2561" s="630">
        <f t="shared" si="112"/>
        <v>0</v>
      </c>
      <c r="P2561" s="631" t="str">
        <f t="shared" si="113"/>
        <v/>
      </c>
    </row>
    <row r="2562" spans="1:16" hidden="1" x14ac:dyDescent="0.2">
      <c r="A2562" s="622"/>
      <c r="B2562" s="641"/>
      <c r="C2562" s="658"/>
      <c r="D2562" s="633"/>
      <c r="E2562" s="626"/>
      <c r="F2562" s="639"/>
      <c r="G2562" s="627"/>
      <c r="H2562" s="633"/>
      <c r="I2562" s="627"/>
      <c r="J2562" s="629"/>
      <c r="K2562" s="635"/>
      <c r="L2562" s="657"/>
      <c r="M2562" s="641"/>
      <c r="N2562" s="630">
        <f t="shared" si="111"/>
        <v>0</v>
      </c>
      <c r="O2562" s="630">
        <f t="shared" si="112"/>
        <v>0</v>
      </c>
      <c r="P2562" s="631" t="str">
        <f t="shared" si="113"/>
        <v/>
      </c>
    </row>
    <row r="2563" spans="1:16" hidden="1" x14ac:dyDescent="0.2">
      <c r="A2563" s="622"/>
      <c r="B2563" s="641"/>
      <c r="C2563" s="658"/>
      <c r="D2563" s="633"/>
      <c r="E2563" s="626"/>
      <c r="F2563" s="639"/>
      <c r="G2563" s="627"/>
      <c r="H2563" s="626"/>
      <c r="I2563" s="627"/>
      <c r="J2563" s="629"/>
      <c r="K2563" s="635"/>
      <c r="L2563" s="634"/>
      <c r="M2563" s="641"/>
      <c r="N2563" s="630">
        <f t="shared" si="111"/>
        <v>0</v>
      </c>
      <c r="O2563" s="630">
        <f t="shared" si="112"/>
        <v>0</v>
      </c>
      <c r="P2563" s="631" t="str">
        <f t="shared" si="113"/>
        <v/>
      </c>
    </row>
    <row r="2564" spans="1:16" hidden="1" x14ac:dyDescent="0.2">
      <c r="A2564" s="622"/>
      <c r="B2564" s="641"/>
      <c r="C2564" s="658"/>
      <c r="D2564" s="633"/>
      <c r="E2564" s="626"/>
      <c r="F2564" s="639"/>
      <c r="G2564" s="627"/>
      <c r="H2564" s="626"/>
      <c r="I2564" s="627"/>
      <c r="J2564" s="634"/>
      <c r="K2564" s="657"/>
      <c r="L2564" s="634"/>
      <c r="M2564" s="641"/>
      <c r="N2564" s="630">
        <f t="shared" si="111"/>
        <v>0</v>
      </c>
      <c r="O2564" s="630">
        <f t="shared" si="112"/>
        <v>0</v>
      </c>
      <c r="P2564" s="631" t="str">
        <f t="shared" si="113"/>
        <v/>
      </c>
    </row>
    <row r="2565" spans="1:16" hidden="1" x14ac:dyDescent="0.2">
      <c r="A2565" s="622"/>
      <c r="B2565" s="641"/>
      <c r="C2565" s="638"/>
      <c r="D2565" s="626"/>
      <c r="E2565" s="626"/>
      <c r="F2565" s="639"/>
      <c r="G2565" s="626"/>
      <c r="H2565" s="633"/>
      <c r="I2565" s="627"/>
      <c r="J2565" s="634"/>
      <c r="K2565" s="657"/>
      <c r="L2565" s="657"/>
      <c r="M2565" s="641"/>
      <c r="N2565" s="630">
        <f t="shared" si="111"/>
        <v>0</v>
      </c>
      <c r="O2565" s="630">
        <f t="shared" si="112"/>
        <v>0</v>
      </c>
      <c r="P2565" s="631" t="str">
        <f t="shared" si="113"/>
        <v/>
      </c>
    </row>
    <row r="2566" spans="1:16" hidden="1" x14ac:dyDescent="0.2">
      <c r="A2566" s="622"/>
      <c r="B2566" s="641"/>
      <c r="C2566" s="638"/>
      <c r="D2566" s="626"/>
      <c r="E2566" s="626"/>
      <c r="F2566" s="639"/>
      <c r="G2566" s="626"/>
      <c r="H2566" s="633"/>
      <c r="I2566" s="627"/>
      <c r="J2566" s="634"/>
      <c r="K2566" s="657"/>
      <c r="L2566" s="657"/>
      <c r="M2566" s="641"/>
      <c r="N2566" s="630">
        <f t="shared" si="111"/>
        <v>0</v>
      </c>
      <c r="O2566" s="630">
        <f t="shared" si="112"/>
        <v>0</v>
      </c>
      <c r="P2566" s="631" t="str">
        <f t="shared" si="113"/>
        <v/>
      </c>
    </row>
    <row r="2567" spans="1:16" hidden="1" x14ac:dyDescent="0.2">
      <c r="A2567" s="622"/>
      <c r="B2567" s="641"/>
      <c r="C2567" s="638"/>
      <c r="D2567" s="626"/>
      <c r="E2567" s="626"/>
      <c r="F2567" s="639"/>
      <c r="G2567" s="626"/>
      <c r="H2567" s="633"/>
      <c r="I2567" s="627"/>
      <c r="J2567" s="634"/>
      <c r="K2567" s="657"/>
      <c r="L2567" s="657"/>
      <c r="M2567" s="641"/>
      <c r="N2567" s="630">
        <f t="shared" si="111"/>
        <v>0</v>
      </c>
      <c r="O2567" s="630">
        <f t="shared" si="112"/>
        <v>0</v>
      </c>
      <c r="P2567" s="631" t="str">
        <f t="shared" si="113"/>
        <v/>
      </c>
    </row>
    <row r="2568" spans="1:16" hidden="1" x14ac:dyDescent="0.2">
      <c r="A2568" s="622"/>
      <c r="B2568" s="641"/>
      <c r="C2568" s="638"/>
      <c r="D2568" s="626"/>
      <c r="E2568" s="626"/>
      <c r="F2568" s="639"/>
      <c r="G2568" s="626"/>
      <c r="H2568" s="633"/>
      <c r="I2568" s="627"/>
      <c r="J2568" s="634"/>
      <c r="K2568" s="657"/>
      <c r="L2568" s="657"/>
      <c r="M2568" s="641"/>
      <c r="N2568" s="630">
        <f t="shared" si="111"/>
        <v>0</v>
      </c>
      <c r="O2568" s="630">
        <f t="shared" si="112"/>
        <v>0</v>
      </c>
      <c r="P2568" s="631" t="str">
        <f t="shared" si="113"/>
        <v/>
      </c>
    </row>
    <row r="2569" spans="1:16" hidden="1" x14ac:dyDescent="0.2">
      <c r="A2569" s="622"/>
      <c r="B2569" s="641"/>
      <c r="C2569" s="638"/>
      <c r="D2569" s="626"/>
      <c r="E2569" s="626"/>
      <c r="F2569" s="639"/>
      <c r="G2569" s="626"/>
      <c r="H2569" s="633"/>
      <c r="I2569" s="627"/>
      <c r="J2569" s="634"/>
      <c r="K2569" s="657"/>
      <c r="L2569" s="657"/>
      <c r="M2569" s="641"/>
      <c r="N2569" s="630">
        <f t="shared" si="111"/>
        <v>0</v>
      </c>
      <c r="O2569" s="630">
        <f t="shared" si="112"/>
        <v>0</v>
      </c>
      <c r="P2569" s="631" t="str">
        <f t="shared" si="113"/>
        <v/>
      </c>
    </row>
    <row r="2570" spans="1:16" hidden="1" x14ac:dyDescent="0.2">
      <c r="A2570" s="622"/>
      <c r="B2570" s="641"/>
      <c r="C2570" s="638"/>
      <c r="D2570" s="626"/>
      <c r="E2570" s="626"/>
      <c r="F2570" s="639"/>
      <c r="G2570" s="626"/>
      <c r="H2570" s="633"/>
      <c r="I2570" s="627"/>
      <c r="J2570" s="634"/>
      <c r="K2570" s="657"/>
      <c r="L2570" s="657"/>
      <c r="M2570" s="641"/>
      <c r="N2570" s="630">
        <f t="shared" si="111"/>
        <v>0</v>
      </c>
      <c r="O2570" s="630">
        <f t="shared" si="112"/>
        <v>0</v>
      </c>
      <c r="P2570" s="631" t="str">
        <f t="shared" si="113"/>
        <v/>
      </c>
    </row>
    <row r="2571" spans="1:16" hidden="1" x14ac:dyDescent="0.2">
      <c r="A2571" s="622"/>
      <c r="B2571" s="641"/>
      <c r="C2571" s="638"/>
      <c r="D2571" s="626"/>
      <c r="E2571" s="626"/>
      <c r="F2571" s="639"/>
      <c r="G2571" s="626"/>
      <c r="H2571" s="633"/>
      <c r="I2571" s="627"/>
      <c r="J2571" s="634"/>
      <c r="K2571" s="657"/>
      <c r="L2571" s="657"/>
      <c r="M2571" s="641"/>
      <c r="N2571" s="630">
        <f t="shared" si="111"/>
        <v>0</v>
      </c>
      <c r="O2571" s="630">
        <f t="shared" si="112"/>
        <v>0</v>
      </c>
      <c r="P2571" s="631" t="str">
        <f t="shared" si="113"/>
        <v/>
      </c>
    </row>
    <row r="2572" spans="1:16" hidden="1" x14ac:dyDescent="0.2">
      <c r="A2572" s="622"/>
      <c r="B2572" s="641"/>
      <c r="C2572" s="638"/>
      <c r="D2572" s="626"/>
      <c r="E2572" s="626"/>
      <c r="F2572" s="639"/>
      <c r="G2572" s="626"/>
      <c r="H2572" s="633"/>
      <c r="I2572" s="627"/>
      <c r="J2572" s="634"/>
      <c r="K2572" s="657"/>
      <c r="L2572" s="657"/>
      <c r="M2572" s="641"/>
      <c r="N2572" s="630">
        <f t="shared" si="111"/>
        <v>0</v>
      </c>
      <c r="O2572" s="630">
        <f t="shared" si="112"/>
        <v>0</v>
      </c>
      <c r="P2572" s="631" t="str">
        <f t="shared" si="113"/>
        <v/>
      </c>
    </row>
    <row r="2573" spans="1:16" hidden="1" x14ac:dyDescent="0.2">
      <c r="A2573" s="622"/>
      <c r="B2573" s="641"/>
      <c r="C2573" s="638"/>
      <c r="D2573" s="626"/>
      <c r="E2573" s="626"/>
      <c r="F2573" s="639"/>
      <c r="G2573" s="626"/>
      <c r="H2573" s="633"/>
      <c r="I2573" s="627"/>
      <c r="J2573" s="634"/>
      <c r="K2573" s="657"/>
      <c r="L2573" s="657"/>
      <c r="M2573" s="641"/>
      <c r="N2573" s="630">
        <f t="shared" si="111"/>
        <v>0</v>
      </c>
      <c r="O2573" s="630">
        <f t="shared" si="112"/>
        <v>0</v>
      </c>
      <c r="P2573" s="631" t="str">
        <f t="shared" si="113"/>
        <v/>
      </c>
    </row>
    <row r="2574" spans="1:16" hidden="1" x14ac:dyDescent="0.2">
      <c r="A2574" s="622"/>
      <c r="B2574" s="641"/>
      <c r="C2574" s="638"/>
      <c r="D2574" s="626"/>
      <c r="E2574" s="626"/>
      <c r="F2574" s="639"/>
      <c r="G2574" s="626"/>
      <c r="H2574" s="633"/>
      <c r="I2574" s="627"/>
      <c r="J2574" s="634"/>
      <c r="K2574" s="657"/>
      <c r="L2574" s="657"/>
      <c r="M2574" s="641"/>
      <c r="N2574" s="630">
        <f t="shared" si="111"/>
        <v>0</v>
      </c>
      <c r="O2574" s="630">
        <f t="shared" si="112"/>
        <v>0</v>
      </c>
      <c r="P2574" s="631" t="str">
        <f t="shared" si="113"/>
        <v/>
      </c>
    </row>
    <row r="2575" spans="1:16" hidden="1" x14ac:dyDescent="0.2">
      <c r="A2575" s="622"/>
      <c r="B2575" s="641"/>
      <c r="C2575" s="638"/>
      <c r="D2575" s="626"/>
      <c r="E2575" s="626"/>
      <c r="F2575" s="639"/>
      <c r="G2575" s="626"/>
      <c r="H2575" s="633"/>
      <c r="I2575" s="627"/>
      <c r="J2575" s="634"/>
      <c r="K2575" s="657"/>
      <c r="L2575" s="657"/>
      <c r="M2575" s="641"/>
      <c r="N2575" s="630">
        <f t="shared" si="111"/>
        <v>0</v>
      </c>
      <c r="O2575" s="630">
        <f t="shared" si="112"/>
        <v>0</v>
      </c>
      <c r="P2575" s="631" t="str">
        <f t="shared" si="113"/>
        <v/>
      </c>
    </row>
    <row r="2576" spans="1:16" hidden="1" x14ac:dyDescent="0.2">
      <c r="A2576" s="622"/>
      <c r="B2576" s="641"/>
      <c r="C2576" s="638"/>
      <c r="D2576" s="626"/>
      <c r="E2576" s="626"/>
      <c r="F2576" s="639"/>
      <c r="G2576" s="626"/>
      <c r="H2576" s="633"/>
      <c r="I2576" s="627"/>
      <c r="J2576" s="634"/>
      <c r="K2576" s="657"/>
      <c r="L2576" s="657"/>
      <c r="M2576" s="641"/>
      <c r="N2576" s="630">
        <f t="shared" si="111"/>
        <v>0</v>
      </c>
      <c r="O2576" s="630">
        <f t="shared" si="112"/>
        <v>0</v>
      </c>
      <c r="P2576" s="631" t="str">
        <f t="shared" si="113"/>
        <v/>
      </c>
    </row>
    <row r="2577" spans="1:16" hidden="1" x14ac:dyDescent="0.2">
      <c r="A2577" s="622"/>
      <c r="B2577" s="641"/>
      <c r="C2577" s="638"/>
      <c r="D2577" s="626"/>
      <c r="E2577" s="626"/>
      <c r="F2577" s="639"/>
      <c r="G2577" s="626"/>
      <c r="H2577" s="633"/>
      <c r="I2577" s="627"/>
      <c r="J2577" s="634"/>
      <c r="K2577" s="657"/>
      <c r="L2577" s="657"/>
      <c r="M2577" s="641"/>
      <c r="N2577" s="630">
        <f t="shared" si="111"/>
        <v>0</v>
      </c>
      <c r="O2577" s="630">
        <f t="shared" si="112"/>
        <v>0</v>
      </c>
      <c r="P2577" s="631" t="str">
        <f t="shared" si="113"/>
        <v/>
      </c>
    </row>
    <row r="2578" spans="1:16" hidden="1" x14ac:dyDescent="0.2">
      <c r="A2578" s="622"/>
      <c r="B2578" s="641"/>
      <c r="C2578" s="638"/>
      <c r="D2578" s="626"/>
      <c r="E2578" s="626"/>
      <c r="F2578" s="639"/>
      <c r="G2578" s="633"/>
      <c r="H2578" s="633"/>
      <c r="I2578" s="627"/>
      <c r="J2578" s="628"/>
      <c r="K2578" s="657"/>
      <c r="L2578" s="657"/>
      <c r="M2578" s="641"/>
      <c r="N2578" s="630">
        <f t="shared" si="111"/>
        <v>0</v>
      </c>
      <c r="O2578" s="630">
        <f t="shared" si="112"/>
        <v>0</v>
      </c>
      <c r="P2578" s="631" t="str">
        <f t="shared" si="113"/>
        <v/>
      </c>
    </row>
    <row r="2579" spans="1:16" hidden="1" x14ac:dyDescent="0.2">
      <c r="A2579" s="622"/>
      <c r="B2579" s="641"/>
      <c r="C2579" s="638"/>
      <c r="D2579" s="626"/>
      <c r="E2579" s="626"/>
      <c r="F2579" s="639"/>
      <c r="G2579" s="633"/>
      <c r="H2579" s="633"/>
      <c r="I2579" s="627"/>
      <c r="J2579" s="628"/>
      <c r="K2579" s="657"/>
      <c r="L2579" s="657"/>
      <c r="M2579" s="641"/>
      <c r="N2579" s="630">
        <f t="shared" si="111"/>
        <v>0</v>
      </c>
      <c r="O2579" s="630">
        <f t="shared" si="112"/>
        <v>0</v>
      </c>
      <c r="P2579" s="631" t="str">
        <f t="shared" si="113"/>
        <v/>
      </c>
    </row>
    <row r="2580" spans="1:16" hidden="1" x14ac:dyDescent="0.2">
      <c r="A2580" s="622"/>
      <c r="B2580" s="641"/>
      <c r="C2580" s="638"/>
      <c r="D2580" s="626"/>
      <c r="E2580" s="626"/>
      <c r="F2580" s="639"/>
      <c r="G2580" s="633"/>
      <c r="H2580" s="633"/>
      <c r="I2580" s="627"/>
      <c r="J2580" s="628"/>
      <c r="K2580" s="657"/>
      <c r="L2580" s="657"/>
      <c r="M2580" s="641"/>
      <c r="N2580" s="630">
        <f t="shared" si="111"/>
        <v>0</v>
      </c>
      <c r="O2580" s="630">
        <f t="shared" si="112"/>
        <v>0</v>
      </c>
      <c r="P2580" s="631" t="str">
        <f t="shared" si="113"/>
        <v/>
      </c>
    </row>
    <row r="2581" spans="1:16" hidden="1" x14ac:dyDescent="0.2">
      <c r="A2581" s="622"/>
      <c r="B2581" s="641"/>
      <c r="C2581" s="638"/>
      <c r="D2581" s="626"/>
      <c r="E2581" s="626"/>
      <c r="F2581" s="639"/>
      <c r="G2581" s="633"/>
      <c r="H2581" s="633"/>
      <c r="I2581" s="627"/>
      <c r="J2581" s="634"/>
      <c r="K2581" s="657"/>
      <c r="L2581" s="657"/>
      <c r="M2581" s="641"/>
      <c r="N2581" s="630">
        <f t="shared" si="111"/>
        <v>0</v>
      </c>
      <c r="O2581" s="630">
        <f t="shared" si="112"/>
        <v>0</v>
      </c>
      <c r="P2581" s="631" t="str">
        <f t="shared" si="113"/>
        <v/>
      </c>
    </row>
    <row r="2582" spans="1:16" hidden="1" x14ac:dyDescent="0.2">
      <c r="A2582" s="622"/>
      <c r="B2582" s="656"/>
      <c r="C2582" s="642"/>
      <c r="D2582" s="633"/>
      <c r="E2582" s="633"/>
      <c r="F2582" s="639"/>
      <c r="G2582" s="633"/>
      <c r="H2582" s="633"/>
      <c r="I2582" s="633"/>
      <c r="J2582" s="634"/>
      <c r="K2582" s="657"/>
      <c r="L2582" s="657"/>
      <c r="M2582" s="656"/>
      <c r="N2582" s="630">
        <f t="shared" si="111"/>
        <v>0</v>
      </c>
      <c r="O2582" s="630">
        <f t="shared" si="112"/>
        <v>0</v>
      </c>
      <c r="P2582" s="631" t="str">
        <f t="shared" si="113"/>
        <v/>
      </c>
    </row>
    <row r="2583" spans="1:16" hidden="1" x14ac:dyDescent="0.2">
      <c r="A2583" s="622"/>
      <c r="B2583" s="641"/>
      <c r="C2583" s="638"/>
      <c r="D2583" s="626"/>
      <c r="E2583" s="626"/>
      <c r="F2583" s="639"/>
      <c r="G2583" s="633"/>
      <c r="H2583" s="633"/>
      <c r="I2583" s="627"/>
      <c r="J2583" s="629"/>
      <c r="K2583" s="657"/>
      <c r="L2583" s="657"/>
      <c r="M2583" s="641"/>
      <c r="N2583" s="630">
        <f t="shared" si="111"/>
        <v>0</v>
      </c>
      <c r="O2583" s="630">
        <f t="shared" si="112"/>
        <v>0</v>
      </c>
      <c r="P2583" s="631" t="str">
        <f t="shared" si="113"/>
        <v/>
      </c>
    </row>
    <row r="2584" spans="1:16" hidden="1" x14ac:dyDescent="0.2">
      <c r="A2584" s="622"/>
      <c r="B2584" s="641"/>
      <c r="C2584" s="638"/>
      <c r="D2584" s="626"/>
      <c r="E2584" s="626"/>
      <c r="F2584" s="639"/>
      <c r="G2584" s="633"/>
      <c r="H2584" s="633"/>
      <c r="I2584" s="627"/>
      <c r="J2584" s="629"/>
      <c r="K2584" s="657"/>
      <c r="L2584" s="657"/>
      <c r="M2584" s="641"/>
      <c r="N2584" s="630">
        <f t="shared" si="111"/>
        <v>0</v>
      </c>
      <c r="O2584" s="630">
        <f t="shared" si="112"/>
        <v>0</v>
      </c>
      <c r="P2584" s="631" t="str">
        <f t="shared" si="113"/>
        <v/>
      </c>
    </row>
    <row r="2585" spans="1:16" hidden="1" x14ac:dyDescent="0.2">
      <c r="A2585" s="622"/>
      <c r="B2585" s="641"/>
      <c r="C2585" s="638"/>
      <c r="D2585" s="626"/>
      <c r="E2585" s="626"/>
      <c r="F2585" s="639"/>
      <c r="G2585" s="633"/>
      <c r="H2585" s="633"/>
      <c r="I2585" s="627"/>
      <c r="J2585" s="634"/>
      <c r="K2585" s="657"/>
      <c r="L2585" s="657"/>
      <c r="M2585" s="641"/>
      <c r="N2585" s="630">
        <f t="shared" si="111"/>
        <v>0</v>
      </c>
      <c r="O2585" s="630">
        <f t="shared" si="112"/>
        <v>0</v>
      </c>
      <c r="P2585" s="631" t="str">
        <f t="shared" si="113"/>
        <v/>
      </c>
    </row>
    <row r="2586" spans="1:16" hidden="1" x14ac:dyDescent="0.2">
      <c r="A2586" s="622"/>
      <c r="B2586" s="641"/>
      <c r="C2586" s="638"/>
      <c r="D2586" s="626"/>
      <c r="E2586" s="626"/>
      <c r="F2586" s="639"/>
      <c r="G2586" s="633"/>
      <c r="H2586" s="633"/>
      <c r="I2586" s="627"/>
      <c r="J2586" s="629"/>
      <c r="K2586" s="657"/>
      <c r="L2586" s="657"/>
      <c r="M2586" s="641"/>
      <c r="N2586" s="630">
        <f t="shared" si="111"/>
        <v>0</v>
      </c>
      <c r="O2586" s="630">
        <f t="shared" si="112"/>
        <v>0</v>
      </c>
      <c r="P2586" s="631" t="str">
        <f t="shared" si="113"/>
        <v/>
      </c>
    </row>
    <row r="2587" spans="1:16" hidden="1" x14ac:dyDescent="0.2">
      <c r="A2587" s="622"/>
      <c r="B2587" s="641"/>
      <c r="C2587" s="658"/>
      <c r="D2587" s="633"/>
      <c r="E2587" s="626"/>
      <c r="F2587" s="639"/>
      <c r="G2587" s="626"/>
      <c r="H2587" s="626"/>
      <c r="I2587" s="627"/>
      <c r="J2587" s="629"/>
      <c r="K2587" s="635"/>
      <c r="L2587" s="634"/>
      <c r="M2587" s="641"/>
      <c r="N2587" s="630">
        <f t="shared" si="111"/>
        <v>0</v>
      </c>
      <c r="O2587" s="630">
        <f t="shared" si="112"/>
        <v>0</v>
      </c>
      <c r="P2587" s="631" t="str">
        <f t="shared" si="113"/>
        <v/>
      </c>
    </row>
    <row r="2588" spans="1:16" hidden="1" x14ac:dyDescent="0.2">
      <c r="A2588" s="622"/>
      <c r="B2588" s="641"/>
      <c r="C2588" s="638"/>
      <c r="D2588" s="626"/>
      <c r="E2588" s="626"/>
      <c r="F2588" s="639"/>
      <c r="G2588" s="633"/>
      <c r="H2588" s="626"/>
      <c r="I2588" s="627"/>
      <c r="J2588" s="629"/>
      <c r="K2588" s="635"/>
      <c r="L2588" s="657"/>
      <c r="M2588" s="641"/>
      <c r="N2588" s="630">
        <f t="shared" si="111"/>
        <v>0</v>
      </c>
      <c r="O2588" s="630">
        <f t="shared" si="112"/>
        <v>0</v>
      </c>
      <c r="P2588" s="631" t="str">
        <f t="shared" si="113"/>
        <v/>
      </c>
    </row>
    <row r="2589" spans="1:16" hidden="1" x14ac:dyDescent="0.2">
      <c r="A2589" s="622"/>
      <c r="B2589" s="641"/>
      <c r="C2589" s="658"/>
      <c r="D2589" s="633"/>
      <c r="E2589" s="626"/>
      <c r="F2589" s="639"/>
      <c r="G2589" s="626"/>
      <c r="H2589" s="626"/>
      <c r="I2589" s="627"/>
      <c r="J2589" s="629"/>
      <c r="K2589" s="635"/>
      <c r="L2589" s="634"/>
      <c r="M2589" s="641"/>
      <c r="N2589" s="630">
        <f t="shared" si="111"/>
        <v>0</v>
      </c>
      <c r="O2589" s="630">
        <f t="shared" si="112"/>
        <v>0</v>
      </c>
      <c r="P2589" s="631" t="str">
        <f t="shared" si="113"/>
        <v/>
      </c>
    </row>
    <row r="2590" spans="1:16" hidden="1" x14ac:dyDescent="0.2">
      <c r="A2590" s="622"/>
      <c r="B2590" s="641"/>
      <c r="C2590" s="658"/>
      <c r="D2590" s="633"/>
      <c r="E2590" s="626"/>
      <c r="F2590" s="639"/>
      <c r="G2590" s="627"/>
      <c r="H2590" s="626"/>
      <c r="I2590" s="627"/>
      <c r="J2590" s="629"/>
      <c r="K2590" s="635"/>
      <c r="L2590" s="634"/>
      <c r="M2590" s="641"/>
      <c r="N2590" s="630">
        <f t="shared" si="111"/>
        <v>0</v>
      </c>
      <c r="O2590" s="630">
        <f t="shared" si="112"/>
        <v>0</v>
      </c>
      <c r="P2590" s="631" t="str">
        <f t="shared" si="113"/>
        <v/>
      </c>
    </row>
    <row r="2591" spans="1:16" hidden="1" x14ac:dyDescent="0.2">
      <c r="A2591" s="622"/>
      <c r="B2591" s="641"/>
      <c r="C2591" s="658"/>
      <c r="D2591" s="633"/>
      <c r="E2591" s="626"/>
      <c r="F2591" s="639"/>
      <c r="G2591" s="627"/>
      <c r="H2591" s="626"/>
      <c r="I2591" s="627"/>
      <c r="J2591" s="629"/>
      <c r="K2591" s="635"/>
      <c r="L2591" s="634"/>
      <c r="M2591" s="641"/>
      <c r="N2591" s="630">
        <f t="shared" si="111"/>
        <v>0</v>
      </c>
      <c r="O2591" s="630">
        <f t="shared" si="112"/>
        <v>0</v>
      </c>
      <c r="P2591" s="631" t="str">
        <f t="shared" si="113"/>
        <v/>
      </c>
    </row>
    <row r="2592" spans="1:16" hidden="1" x14ac:dyDescent="0.2">
      <c r="A2592" s="622"/>
      <c r="B2592" s="641"/>
      <c r="C2592" s="658"/>
      <c r="D2592" s="633"/>
      <c r="E2592" s="633"/>
      <c r="F2592" s="639"/>
      <c r="G2592" s="626"/>
      <c r="H2592" s="633"/>
      <c r="I2592" s="633"/>
      <c r="J2592" s="629"/>
      <c r="K2592" s="657"/>
      <c r="L2592" s="634"/>
      <c r="M2592" s="641"/>
      <c r="N2592" s="630">
        <f t="shared" si="111"/>
        <v>0</v>
      </c>
      <c r="O2592" s="630">
        <f t="shared" si="112"/>
        <v>0</v>
      </c>
      <c r="P2592" s="631" t="str">
        <f t="shared" si="113"/>
        <v/>
      </c>
    </row>
    <row r="2593" spans="1:16" hidden="1" x14ac:dyDescent="0.2">
      <c r="A2593" s="622"/>
      <c r="B2593" s="641"/>
      <c r="C2593" s="658"/>
      <c r="D2593" s="633"/>
      <c r="E2593" s="633"/>
      <c r="F2593" s="639"/>
      <c r="G2593" s="633"/>
      <c r="H2593" s="633"/>
      <c r="I2593" s="627"/>
      <c r="J2593" s="634"/>
      <c r="K2593" s="657"/>
      <c r="L2593" s="657"/>
      <c r="M2593" s="641"/>
      <c r="N2593" s="630">
        <f t="shared" si="111"/>
        <v>0</v>
      </c>
      <c r="O2593" s="630">
        <f t="shared" si="112"/>
        <v>0</v>
      </c>
      <c r="P2593" s="631" t="str">
        <f t="shared" si="113"/>
        <v/>
      </c>
    </row>
    <row r="2594" spans="1:16" hidden="1" x14ac:dyDescent="0.2">
      <c r="A2594" s="622"/>
      <c r="B2594" s="641"/>
      <c r="C2594" s="658"/>
      <c r="D2594" s="633"/>
      <c r="E2594" s="633"/>
      <c r="F2594" s="639"/>
      <c r="G2594" s="633"/>
      <c r="H2594" s="633"/>
      <c r="I2594" s="627"/>
      <c r="J2594" s="634"/>
      <c r="K2594" s="657"/>
      <c r="L2594" s="657"/>
      <c r="M2594" s="641"/>
      <c r="N2594" s="630">
        <f t="shared" si="111"/>
        <v>0</v>
      </c>
      <c r="O2594" s="630">
        <f t="shared" si="112"/>
        <v>0</v>
      </c>
      <c r="P2594" s="631" t="str">
        <f t="shared" si="113"/>
        <v/>
      </c>
    </row>
    <row r="2595" spans="1:16" hidden="1" x14ac:dyDescent="0.2">
      <c r="A2595" s="622"/>
      <c r="B2595" s="641"/>
      <c r="C2595" s="658"/>
      <c r="D2595" s="633"/>
      <c r="E2595" s="633"/>
      <c r="F2595" s="639"/>
      <c r="G2595" s="633"/>
      <c r="H2595" s="633"/>
      <c r="I2595" s="627"/>
      <c r="J2595" s="634"/>
      <c r="K2595" s="657"/>
      <c r="L2595" s="657"/>
      <c r="M2595" s="641"/>
      <c r="N2595" s="630">
        <f t="shared" si="111"/>
        <v>0</v>
      </c>
      <c r="O2595" s="630">
        <f t="shared" si="112"/>
        <v>0</v>
      </c>
      <c r="P2595" s="631" t="str">
        <f t="shared" si="113"/>
        <v/>
      </c>
    </row>
    <row r="2596" spans="1:16" hidden="1" x14ac:dyDescent="0.2">
      <c r="A2596" s="622"/>
      <c r="B2596" s="641"/>
      <c r="C2596" s="638"/>
      <c r="D2596" s="626"/>
      <c r="E2596" s="626"/>
      <c r="F2596" s="639"/>
      <c r="G2596" s="627"/>
      <c r="H2596" s="626"/>
      <c r="I2596" s="627"/>
      <c r="J2596" s="634"/>
      <c r="K2596" s="632"/>
      <c r="L2596" s="657"/>
      <c r="M2596" s="641"/>
      <c r="N2596" s="630">
        <f t="shared" si="111"/>
        <v>0</v>
      </c>
      <c r="O2596" s="630">
        <f t="shared" si="112"/>
        <v>0</v>
      </c>
      <c r="P2596" s="631" t="str">
        <f t="shared" si="113"/>
        <v/>
      </c>
    </row>
    <row r="2597" spans="1:16" hidden="1" x14ac:dyDescent="0.2">
      <c r="A2597" s="622"/>
      <c r="B2597" s="641"/>
      <c r="C2597" s="638"/>
      <c r="D2597" s="626"/>
      <c r="E2597" s="626"/>
      <c r="F2597" s="639"/>
      <c r="G2597" s="627"/>
      <c r="H2597" s="626"/>
      <c r="I2597" s="627"/>
      <c r="J2597" s="634"/>
      <c r="K2597" s="632"/>
      <c r="L2597" s="657"/>
      <c r="M2597" s="641"/>
      <c r="N2597" s="630">
        <f t="shared" si="111"/>
        <v>0</v>
      </c>
      <c r="O2597" s="630">
        <f t="shared" si="112"/>
        <v>0</v>
      </c>
      <c r="P2597" s="631" t="str">
        <f t="shared" si="113"/>
        <v/>
      </c>
    </row>
    <row r="2598" spans="1:16" hidden="1" x14ac:dyDescent="0.2">
      <c r="A2598" s="622"/>
      <c r="B2598" s="641"/>
      <c r="C2598" s="638"/>
      <c r="D2598" s="626"/>
      <c r="E2598" s="626"/>
      <c r="F2598" s="639"/>
      <c r="G2598" s="627"/>
      <c r="H2598" s="633"/>
      <c r="I2598" s="627"/>
      <c r="J2598" s="634"/>
      <c r="K2598" s="632"/>
      <c r="L2598" s="657"/>
      <c r="M2598" s="641"/>
      <c r="N2598" s="630">
        <f t="shared" si="111"/>
        <v>0</v>
      </c>
      <c r="O2598" s="630">
        <f t="shared" si="112"/>
        <v>0</v>
      </c>
      <c r="P2598" s="631" t="str">
        <f t="shared" si="113"/>
        <v/>
      </c>
    </row>
    <row r="2599" spans="1:16" hidden="1" x14ac:dyDescent="0.2">
      <c r="A2599" s="622"/>
      <c r="B2599" s="641"/>
      <c r="C2599" s="638"/>
      <c r="D2599" s="626"/>
      <c r="E2599" s="626"/>
      <c r="F2599" s="639"/>
      <c r="G2599" s="627"/>
      <c r="H2599" s="633"/>
      <c r="I2599" s="627"/>
      <c r="J2599" s="634"/>
      <c r="K2599" s="632"/>
      <c r="L2599" s="657"/>
      <c r="M2599" s="641"/>
      <c r="N2599" s="630">
        <f t="shared" si="111"/>
        <v>0</v>
      </c>
      <c r="O2599" s="630">
        <f t="shared" si="112"/>
        <v>0</v>
      </c>
      <c r="P2599" s="631" t="str">
        <f t="shared" si="113"/>
        <v/>
      </c>
    </row>
    <row r="2600" spans="1:16" hidden="1" x14ac:dyDescent="0.2">
      <c r="A2600" s="622"/>
      <c r="B2600" s="641"/>
      <c r="C2600" s="638"/>
      <c r="D2600" s="626"/>
      <c r="E2600" s="626"/>
      <c r="F2600" s="639"/>
      <c r="G2600" s="627"/>
      <c r="H2600" s="633"/>
      <c r="I2600" s="627"/>
      <c r="J2600" s="634"/>
      <c r="K2600" s="632"/>
      <c r="L2600" s="657"/>
      <c r="M2600" s="641"/>
      <c r="N2600" s="630">
        <f t="shared" si="111"/>
        <v>0</v>
      </c>
      <c r="O2600" s="630">
        <f t="shared" si="112"/>
        <v>0</v>
      </c>
      <c r="P2600" s="631" t="str">
        <f t="shared" si="113"/>
        <v/>
      </c>
    </row>
    <row r="2601" spans="1:16" hidden="1" x14ac:dyDescent="0.2">
      <c r="A2601" s="622"/>
      <c r="B2601" s="641"/>
      <c r="C2601" s="638"/>
      <c r="D2601" s="626"/>
      <c r="E2601" s="626"/>
      <c r="F2601" s="639"/>
      <c r="G2601" s="627"/>
      <c r="H2601" s="633"/>
      <c r="I2601" s="627"/>
      <c r="J2601" s="634"/>
      <c r="K2601" s="632"/>
      <c r="L2601" s="657"/>
      <c r="M2601" s="641"/>
      <c r="N2601" s="630">
        <f t="shared" si="111"/>
        <v>0</v>
      </c>
      <c r="O2601" s="630">
        <f t="shared" si="112"/>
        <v>0</v>
      </c>
      <c r="P2601" s="631" t="str">
        <f t="shared" si="113"/>
        <v/>
      </c>
    </row>
    <row r="2602" spans="1:16" hidden="1" x14ac:dyDescent="0.2">
      <c r="A2602" s="622"/>
      <c r="B2602" s="641"/>
      <c r="C2602" s="638"/>
      <c r="D2602" s="626"/>
      <c r="E2602" s="626"/>
      <c r="F2602" s="639"/>
      <c r="G2602" s="627"/>
      <c r="H2602" s="633"/>
      <c r="I2602" s="627"/>
      <c r="J2602" s="634"/>
      <c r="K2602" s="632"/>
      <c r="L2602" s="657"/>
      <c r="M2602" s="641"/>
      <c r="N2602" s="630">
        <f t="shared" si="111"/>
        <v>0</v>
      </c>
      <c r="O2602" s="630">
        <f t="shared" si="112"/>
        <v>0</v>
      </c>
      <c r="P2602" s="631" t="str">
        <f t="shared" si="113"/>
        <v/>
      </c>
    </row>
    <row r="2603" spans="1:16" hidden="1" x14ac:dyDescent="0.2">
      <c r="A2603" s="622"/>
      <c r="B2603" s="641"/>
      <c r="C2603" s="638"/>
      <c r="D2603" s="626"/>
      <c r="E2603" s="626"/>
      <c r="F2603" s="639"/>
      <c r="G2603" s="627"/>
      <c r="H2603" s="633"/>
      <c r="I2603" s="627"/>
      <c r="J2603" s="634"/>
      <c r="K2603" s="632"/>
      <c r="L2603" s="657"/>
      <c r="M2603" s="641"/>
      <c r="N2603" s="630">
        <f t="shared" si="111"/>
        <v>0</v>
      </c>
      <c r="O2603" s="630">
        <f t="shared" si="112"/>
        <v>0</v>
      </c>
      <c r="P2603" s="631" t="str">
        <f t="shared" si="113"/>
        <v/>
      </c>
    </row>
    <row r="2604" spans="1:16" hidden="1" x14ac:dyDescent="0.2">
      <c r="A2604" s="622"/>
      <c r="B2604" s="641"/>
      <c r="C2604" s="642"/>
      <c r="D2604" s="626"/>
      <c r="E2604" s="626"/>
      <c r="F2604" s="639"/>
      <c r="G2604" s="633"/>
      <c r="H2604" s="633"/>
      <c r="I2604" s="633"/>
      <c r="J2604" s="629"/>
      <c r="K2604" s="635"/>
      <c r="L2604" s="657"/>
      <c r="M2604" s="641"/>
      <c r="N2604" s="630">
        <f t="shared" si="111"/>
        <v>0</v>
      </c>
      <c r="O2604" s="630">
        <f t="shared" si="112"/>
        <v>0</v>
      </c>
      <c r="P2604" s="631" t="str">
        <f t="shared" si="113"/>
        <v/>
      </c>
    </row>
    <row r="2605" spans="1:16" hidden="1" x14ac:dyDescent="0.2">
      <c r="A2605" s="622"/>
      <c r="B2605" s="641"/>
      <c r="C2605" s="642"/>
      <c r="D2605" s="626"/>
      <c r="E2605" s="626"/>
      <c r="F2605" s="639"/>
      <c r="G2605" s="633"/>
      <c r="H2605" s="633"/>
      <c r="I2605" s="627"/>
      <c r="J2605" s="629"/>
      <c r="K2605" s="635"/>
      <c r="L2605" s="657"/>
      <c r="M2605" s="641"/>
      <c r="N2605" s="630">
        <f t="shared" si="111"/>
        <v>0</v>
      </c>
      <c r="O2605" s="630">
        <f t="shared" si="112"/>
        <v>0</v>
      </c>
      <c r="P2605" s="631" t="str">
        <f t="shared" si="113"/>
        <v/>
      </c>
    </row>
    <row r="2606" spans="1:16" hidden="1" x14ac:dyDescent="0.2">
      <c r="A2606" s="622"/>
      <c r="B2606" s="641"/>
      <c r="C2606" s="638"/>
      <c r="D2606" s="633"/>
      <c r="E2606" s="633"/>
      <c r="F2606" s="639"/>
      <c r="G2606" s="633"/>
      <c r="H2606" s="633"/>
      <c r="I2606" s="627"/>
      <c r="J2606" s="629"/>
      <c r="K2606" s="635"/>
      <c r="L2606" s="657"/>
      <c r="M2606" s="641"/>
      <c r="N2606" s="630">
        <f t="shared" si="111"/>
        <v>0</v>
      </c>
      <c r="O2606" s="630">
        <f t="shared" si="112"/>
        <v>0</v>
      </c>
      <c r="P2606" s="631" t="str">
        <f t="shared" si="113"/>
        <v/>
      </c>
    </row>
    <row r="2607" spans="1:16" hidden="1" x14ac:dyDescent="0.2">
      <c r="A2607" s="622"/>
      <c r="B2607" s="641"/>
      <c r="C2607" s="642"/>
      <c r="D2607" s="626"/>
      <c r="E2607" s="626"/>
      <c r="F2607" s="639"/>
      <c r="G2607" s="626"/>
      <c r="H2607" s="626"/>
      <c r="I2607" s="627"/>
      <c r="J2607" s="629"/>
      <c r="K2607" s="635"/>
      <c r="L2607" s="657"/>
      <c r="M2607" s="659"/>
      <c r="N2607" s="630">
        <f t="shared" si="111"/>
        <v>0</v>
      </c>
      <c r="O2607" s="630">
        <f t="shared" si="112"/>
        <v>0</v>
      </c>
      <c r="P2607" s="631" t="str">
        <f t="shared" si="113"/>
        <v/>
      </c>
    </row>
    <row r="2608" spans="1:16" hidden="1" x14ac:dyDescent="0.2">
      <c r="A2608" s="622"/>
      <c r="B2608" s="641"/>
      <c r="C2608" s="638"/>
      <c r="D2608" s="633"/>
      <c r="E2608" s="626"/>
      <c r="F2608" s="639"/>
      <c r="G2608" s="633"/>
      <c r="H2608" s="633"/>
      <c r="I2608" s="627"/>
      <c r="J2608" s="629"/>
      <c r="K2608" s="635"/>
      <c r="L2608" s="657"/>
      <c r="M2608" s="641"/>
      <c r="N2608" s="630">
        <f t="shared" si="111"/>
        <v>0</v>
      </c>
      <c r="O2608" s="630">
        <f t="shared" si="112"/>
        <v>0</v>
      </c>
      <c r="P2608" s="631" t="str">
        <f t="shared" si="113"/>
        <v/>
      </c>
    </row>
    <row r="2609" spans="1:16" hidden="1" x14ac:dyDescent="0.2">
      <c r="A2609" s="622"/>
      <c r="B2609" s="641"/>
      <c r="C2609" s="638"/>
      <c r="D2609" s="633"/>
      <c r="E2609" s="626"/>
      <c r="F2609" s="639"/>
      <c r="G2609" s="633"/>
      <c r="H2609" s="627"/>
      <c r="I2609" s="627"/>
      <c r="J2609" s="634"/>
      <c r="K2609" s="635"/>
      <c r="L2609" s="634"/>
      <c r="M2609" s="641"/>
      <c r="N2609" s="630">
        <f t="shared" si="111"/>
        <v>0</v>
      </c>
      <c r="O2609" s="630">
        <f t="shared" si="112"/>
        <v>0</v>
      </c>
      <c r="P2609" s="631" t="str">
        <f t="shared" si="113"/>
        <v/>
      </c>
    </row>
    <row r="2610" spans="1:16" hidden="1" x14ac:dyDescent="0.2">
      <c r="A2610" s="622"/>
      <c r="B2610" s="641"/>
      <c r="C2610" s="638"/>
      <c r="D2610" s="633"/>
      <c r="E2610" s="626"/>
      <c r="F2610" s="639"/>
      <c r="G2610" s="633"/>
      <c r="H2610" s="627"/>
      <c r="I2610" s="627"/>
      <c r="J2610" s="634"/>
      <c r="K2610" s="635"/>
      <c r="L2610" s="634"/>
      <c r="M2610" s="641"/>
      <c r="N2610" s="630">
        <f t="shared" si="111"/>
        <v>0</v>
      </c>
      <c r="O2610" s="630">
        <f t="shared" si="112"/>
        <v>0</v>
      </c>
      <c r="P2610" s="631" t="str">
        <f t="shared" si="113"/>
        <v/>
      </c>
    </row>
    <row r="2611" spans="1:16" hidden="1" x14ac:dyDescent="0.2">
      <c r="A2611" s="622"/>
      <c r="B2611" s="641"/>
      <c r="C2611" s="638"/>
      <c r="D2611" s="633"/>
      <c r="E2611" s="626"/>
      <c r="F2611" s="639"/>
      <c r="G2611" s="633"/>
      <c r="H2611" s="627"/>
      <c r="I2611" s="627"/>
      <c r="J2611" s="634"/>
      <c r="K2611" s="635"/>
      <c r="L2611" s="634"/>
      <c r="M2611" s="641"/>
      <c r="N2611" s="630">
        <f t="shared" si="111"/>
        <v>0</v>
      </c>
      <c r="O2611" s="630">
        <f t="shared" si="112"/>
        <v>0</v>
      </c>
      <c r="P2611" s="631" t="str">
        <f t="shared" si="113"/>
        <v/>
      </c>
    </row>
    <row r="2612" spans="1:16" hidden="1" x14ac:dyDescent="0.2">
      <c r="A2612" s="622"/>
      <c r="B2612" s="641"/>
      <c r="C2612" s="638"/>
      <c r="D2612" s="633"/>
      <c r="E2612" s="626"/>
      <c r="F2612" s="639"/>
      <c r="G2612" s="633"/>
      <c r="H2612" s="627"/>
      <c r="I2612" s="627"/>
      <c r="J2612" s="634"/>
      <c r="K2612" s="635"/>
      <c r="L2612" s="634"/>
      <c r="M2612" s="641"/>
      <c r="N2612" s="630">
        <f t="shared" si="111"/>
        <v>0</v>
      </c>
      <c r="O2612" s="630">
        <f t="shared" si="112"/>
        <v>0</v>
      </c>
      <c r="P2612" s="631" t="str">
        <f t="shared" si="113"/>
        <v/>
      </c>
    </row>
    <row r="2613" spans="1:16" hidden="1" x14ac:dyDescent="0.2">
      <c r="A2613" s="622"/>
      <c r="B2613" s="641"/>
      <c r="C2613" s="638"/>
      <c r="D2613" s="633"/>
      <c r="E2613" s="626"/>
      <c r="F2613" s="639"/>
      <c r="G2613" s="633"/>
      <c r="H2613" s="627"/>
      <c r="I2613" s="627"/>
      <c r="J2613" s="634"/>
      <c r="K2613" s="635"/>
      <c r="L2613" s="634"/>
      <c r="M2613" s="641"/>
      <c r="N2613" s="630">
        <f t="shared" si="111"/>
        <v>0</v>
      </c>
      <c r="O2613" s="630">
        <f t="shared" si="112"/>
        <v>0</v>
      </c>
      <c r="P2613" s="631" t="str">
        <f t="shared" si="113"/>
        <v/>
      </c>
    </row>
    <row r="2614" spans="1:16" hidden="1" x14ac:dyDescent="0.2">
      <c r="A2614" s="622"/>
      <c r="B2614" s="641"/>
      <c r="C2614" s="638"/>
      <c r="D2614" s="633"/>
      <c r="E2614" s="626"/>
      <c r="F2614" s="639"/>
      <c r="G2614" s="633"/>
      <c r="H2614" s="633"/>
      <c r="I2614" s="627"/>
      <c r="J2614" s="634"/>
      <c r="K2614" s="635"/>
      <c r="L2614" s="657"/>
      <c r="M2614" s="641"/>
      <c r="N2614" s="630">
        <f t="shared" si="111"/>
        <v>0</v>
      </c>
      <c r="O2614" s="630">
        <f t="shared" si="112"/>
        <v>0</v>
      </c>
      <c r="P2614" s="631" t="str">
        <f t="shared" si="113"/>
        <v/>
      </c>
    </row>
    <row r="2615" spans="1:16" hidden="1" x14ac:dyDescent="0.2">
      <c r="A2615" s="622"/>
      <c r="B2615" s="641"/>
      <c r="C2615" s="638"/>
      <c r="D2615" s="633"/>
      <c r="E2615" s="626"/>
      <c r="F2615" s="639"/>
      <c r="G2615" s="633"/>
      <c r="H2615" s="633"/>
      <c r="I2615" s="627"/>
      <c r="J2615" s="634"/>
      <c r="K2615" s="635"/>
      <c r="L2615" s="657"/>
      <c r="M2615" s="641"/>
      <c r="N2615" s="630">
        <f t="shared" si="111"/>
        <v>0</v>
      </c>
      <c r="O2615" s="630">
        <f t="shared" si="112"/>
        <v>0</v>
      </c>
      <c r="P2615" s="631" t="str">
        <f t="shared" si="113"/>
        <v/>
      </c>
    </row>
    <row r="2616" spans="1:16" hidden="1" x14ac:dyDescent="0.2">
      <c r="A2616" s="622"/>
      <c r="B2616" s="641"/>
      <c r="C2616" s="638"/>
      <c r="D2616" s="633"/>
      <c r="E2616" s="626"/>
      <c r="F2616" s="639"/>
      <c r="G2616" s="633"/>
      <c r="H2616" s="633"/>
      <c r="I2616" s="627"/>
      <c r="J2616" s="634"/>
      <c r="K2616" s="635"/>
      <c r="L2616" s="657"/>
      <c r="M2616" s="641"/>
      <c r="N2616" s="630">
        <f t="shared" si="111"/>
        <v>0</v>
      </c>
      <c r="O2616" s="630">
        <f t="shared" si="112"/>
        <v>0</v>
      </c>
      <c r="P2616" s="631" t="str">
        <f t="shared" si="113"/>
        <v/>
      </c>
    </row>
    <row r="2617" spans="1:16" hidden="1" x14ac:dyDescent="0.2">
      <c r="A2617" s="622"/>
      <c r="B2617" s="641"/>
      <c r="C2617" s="638"/>
      <c r="D2617" s="633"/>
      <c r="E2617" s="633"/>
      <c r="F2617" s="639"/>
      <c r="G2617" s="633"/>
      <c r="H2617" s="626"/>
      <c r="I2617" s="633"/>
      <c r="J2617" s="629"/>
      <c r="K2617" s="657"/>
      <c r="L2617" s="657"/>
      <c r="M2617" s="659"/>
      <c r="N2617" s="630">
        <f t="shared" si="111"/>
        <v>0</v>
      </c>
      <c r="O2617" s="630">
        <f t="shared" si="112"/>
        <v>0</v>
      </c>
      <c r="P2617" s="631" t="str">
        <f t="shared" si="113"/>
        <v/>
      </c>
    </row>
    <row r="2618" spans="1:16" hidden="1" x14ac:dyDescent="0.2">
      <c r="A2618" s="622"/>
      <c r="B2618" s="641"/>
      <c r="C2618" s="638"/>
      <c r="D2618" s="633"/>
      <c r="E2618" s="626"/>
      <c r="F2618" s="639"/>
      <c r="G2618" s="633"/>
      <c r="H2618" s="633"/>
      <c r="I2618" s="627"/>
      <c r="J2618" s="629"/>
      <c r="K2618" s="657"/>
      <c r="L2618" s="657"/>
      <c r="M2618" s="641"/>
      <c r="N2618" s="630">
        <f t="shared" si="111"/>
        <v>0</v>
      </c>
      <c r="O2618" s="630">
        <f t="shared" si="112"/>
        <v>0</v>
      </c>
      <c r="P2618" s="631" t="str">
        <f t="shared" si="113"/>
        <v/>
      </c>
    </row>
    <row r="2619" spans="1:16" hidden="1" x14ac:dyDescent="0.2">
      <c r="A2619" s="622"/>
      <c r="B2619" s="641"/>
      <c r="C2619" s="638"/>
      <c r="D2619" s="626"/>
      <c r="E2619" s="626"/>
      <c r="F2619" s="639"/>
      <c r="G2619" s="626"/>
      <c r="H2619" s="633"/>
      <c r="I2619" s="627"/>
      <c r="J2619" s="634"/>
      <c r="K2619" s="657"/>
      <c r="L2619" s="657"/>
      <c r="M2619" s="641"/>
      <c r="N2619" s="630">
        <f t="shared" si="111"/>
        <v>0</v>
      </c>
      <c r="O2619" s="630">
        <f t="shared" si="112"/>
        <v>0</v>
      </c>
      <c r="P2619" s="631" t="str">
        <f t="shared" si="113"/>
        <v/>
      </c>
    </row>
    <row r="2620" spans="1:16" hidden="1" x14ac:dyDescent="0.2">
      <c r="A2620" s="622"/>
      <c r="B2620" s="641"/>
      <c r="C2620" s="638"/>
      <c r="D2620" s="626"/>
      <c r="E2620" s="626"/>
      <c r="F2620" s="639"/>
      <c r="G2620" s="626"/>
      <c r="H2620" s="633"/>
      <c r="I2620" s="627"/>
      <c r="J2620" s="634"/>
      <c r="K2620" s="657"/>
      <c r="L2620" s="657"/>
      <c r="M2620" s="641"/>
      <c r="N2620" s="630">
        <f t="shared" si="111"/>
        <v>0</v>
      </c>
      <c r="O2620" s="630">
        <f t="shared" si="112"/>
        <v>0</v>
      </c>
      <c r="P2620" s="631" t="str">
        <f t="shared" si="113"/>
        <v/>
      </c>
    </row>
    <row r="2621" spans="1:16" hidden="1" x14ac:dyDescent="0.2">
      <c r="A2621" s="622"/>
      <c r="B2621" s="641"/>
      <c r="C2621" s="638"/>
      <c r="D2621" s="626"/>
      <c r="E2621" s="626"/>
      <c r="F2621" s="639"/>
      <c r="G2621" s="626"/>
      <c r="H2621" s="633"/>
      <c r="I2621" s="627"/>
      <c r="J2621" s="634"/>
      <c r="K2621" s="657"/>
      <c r="L2621" s="657"/>
      <c r="M2621" s="641"/>
      <c r="N2621" s="630">
        <f t="shared" si="111"/>
        <v>0</v>
      </c>
      <c r="O2621" s="630">
        <f t="shared" si="112"/>
        <v>0</v>
      </c>
      <c r="P2621" s="631" t="str">
        <f t="shared" si="113"/>
        <v/>
      </c>
    </row>
    <row r="2622" spans="1:16" hidden="1" x14ac:dyDescent="0.2">
      <c r="A2622" s="622"/>
      <c r="B2622" s="641"/>
      <c r="C2622" s="638"/>
      <c r="D2622" s="626"/>
      <c r="E2622" s="626"/>
      <c r="F2622" s="639"/>
      <c r="G2622" s="626"/>
      <c r="H2622" s="633"/>
      <c r="I2622" s="627"/>
      <c r="J2622" s="634"/>
      <c r="K2622" s="657"/>
      <c r="L2622" s="657"/>
      <c r="M2622" s="641"/>
      <c r="N2622" s="630">
        <f t="shared" si="111"/>
        <v>0</v>
      </c>
      <c r="O2622" s="630">
        <f t="shared" si="112"/>
        <v>0</v>
      </c>
      <c r="P2622" s="631" t="str">
        <f t="shared" si="113"/>
        <v/>
      </c>
    </row>
    <row r="2623" spans="1:16" hidden="1" x14ac:dyDescent="0.2">
      <c r="A2623" s="622"/>
      <c r="B2623" s="641"/>
      <c r="C2623" s="638"/>
      <c r="D2623" s="626"/>
      <c r="E2623" s="626"/>
      <c r="F2623" s="639"/>
      <c r="G2623" s="626"/>
      <c r="H2623" s="633"/>
      <c r="I2623" s="627"/>
      <c r="J2623" s="634"/>
      <c r="K2623" s="657"/>
      <c r="L2623" s="657"/>
      <c r="M2623" s="641"/>
      <c r="N2623" s="630">
        <f t="shared" si="111"/>
        <v>0</v>
      </c>
      <c r="O2623" s="630">
        <f t="shared" si="112"/>
        <v>0</v>
      </c>
      <c r="P2623" s="631" t="str">
        <f t="shared" si="113"/>
        <v/>
      </c>
    </row>
    <row r="2624" spans="1:16" hidden="1" x14ac:dyDescent="0.2">
      <c r="A2624" s="622"/>
      <c r="B2624" s="641"/>
      <c r="C2624" s="638"/>
      <c r="D2624" s="626"/>
      <c r="E2624" s="626"/>
      <c r="F2624" s="639"/>
      <c r="G2624" s="626"/>
      <c r="H2624" s="633"/>
      <c r="I2624" s="627"/>
      <c r="J2624" s="634"/>
      <c r="K2624" s="657"/>
      <c r="L2624" s="657"/>
      <c r="M2624" s="641"/>
      <c r="N2624" s="630">
        <f t="shared" si="111"/>
        <v>0</v>
      </c>
      <c r="O2624" s="630">
        <f t="shared" si="112"/>
        <v>0</v>
      </c>
      <c r="P2624" s="631" t="str">
        <f t="shared" si="113"/>
        <v/>
      </c>
    </row>
    <row r="2625" spans="1:16" hidden="1" x14ac:dyDescent="0.2">
      <c r="A2625" s="622"/>
      <c r="B2625" s="641"/>
      <c r="C2625" s="638"/>
      <c r="D2625" s="626"/>
      <c r="E2625" s="626"/>
      <c r="F2625" s="639"/>
      <c r="G2625" s="626"/>
      <c r="H2625" s="633"/>
      <c r="I2625" s="627"/>
      <c r="J2625" s="634"/>
      <c r="K2625" s="657"/>
      <c r="L2625" s="657"/>
      <c r="M2625" s="641"/>
      <c r="N2625" s="630">
        <f t="shared" si="111"/>
        <v>0</v>
      </c>
      <c r="O2625" s="630">
        <f t="shared" si="112"/>
        <v>0</v>
      </c>
      <c r="P2625" s="631" t="str">
        <f t="shared" si="113"/>
        <v/>
      </c>
    </row>
    <row r="2626" spans="1:16" hidden="1" x14ac:dyDescent="0.2">
      <c r="A2626" s="622"/>
      <c r="B2626" s="641"/>
      <c r="C2626" s="638"/>
      <c r="D2626" s="626"/>
      <c r="E2626" s="626"/>
      <c r="F2626" s="639"/>
      <c r="G2626" s="626"/>
      <c r="H2626" s="633"/>
      <c r="I2626" s="627"/>
      <c r="J2626" s="634"/>
      <c r="K2626" s="657"/>
      <c r="L2626" s="657"/>
      <c r="M2626" s="641"/>
      <c r="N2626" s="630">
        <f t="shared" si="111"/>
        <v>0</v>
      </c>
      <c r="O2626" s="630">
        <f t="shared" si="112"/>
        <v>0</v>
      </c>
      <c r="P2626" s="631" t="str">
        <f t="shared" si="113"/>
        <v/>
      </c>
    </row>
    <row r="2627" spans="1:16" hidden="1" x14ac:dyDescent="0.2">
      <c r="A2627" s="622"/>
      <c r="B2627" s="641"/>
      <c r="C2627" s="658"/>
      <c r="D2627" s="633"/>
      <c r="E2627" s="633"/>
      <c r="F2627" s="639"/>
      <c r="G2627" s="626"/>
      <c r="H2627" s="633"/>
      <c r="I2627" s="627"/>
      <c r="J2627" s="634"/>
      <c r="K2627" s="657"/>
      <c r="L2627" s="657"/>
      <c r="M2627" s="641"/>
      <c r="N2627" s="630">
        <f t="shared" si="111"/>
        <v>0</v>
      </c>
      <c r="O2627" s="630">
        <f t="shared" si="112"/>
        <v>0</v>
      </c>
      <c r="P2627" s="631" t="str">
        <f t="shared" si="113"/>
        <v/>
      </c>
    </row>
    <row r="2628" spans="1:16" hidden="1" x14ac:dyDescent="0.2">
      <c r="A2628" s="622"/>
      <c r="B2628" s="641"/>
      <c r="C2628" s="658"/>
      <c r="D2628" s="633"/>
      <c r="E2628" s="633"/>
      <c r="F2628" s="639"/>
      <c r="G2628" s="626"/>
      <c r="H2628" s="633"/>
      <c r="I2628" s="627"/>
      <c r="J2628" s="634"/>
      <c r="K2628" s="657"/>
      <c r="L2628" s="657"/>
      <c r="M2628" s="641"/>
      <c r="N2628" s="630">
        <f t="shared" si="111"/>
        <v>0</v>
      </c>
      <c r="O2628" s="630">
        <f t="shared" si="112"/>
        <v>0</v>
      </c>
      <c r="P2628" s="631" t="str">
        <f t="shared" si="113"/>
        <v/>
      </c>
    </row>
    <row r="2629" spans="1:16" hidden="1" x14ac:dyDescent="0.2">
      <c r="A2629" s="622"/>
      <c r="B2629" s="641"/>
      <c r="C2629" s="658"/>
      <c r="D2629" s="633"/>
      <c r="E2629" s="633"/>
      <c r="F2629" s="639"/>
      <c r="G2629" s="626"/>
      <c r="H2629" s="633"/>
      <c r="I2629" s="627"/>
      <c r="J2629" s="634"/>
      <c r="K2629" s="657"/>
      <c r="L2629" s="657"/>
      <c r="M2629" s="641"/>
      <c r="N2629" s="630">
        <f t="shared" si="111"/>
        <v>0</v>
      </c>
      <c r="O2629" s="630">
        <f t="shared" si="112"/>
        <v>0</v>
      </c>
      <c r="P2629" s="631" t="str">
        <f t="shared" si="113"/>
        <v/>
      </c>
    </row>
    <row r="2630" spans="1:16" hidden="1" x14ac:dyDescent="0.2">
      <c r="A2630" s="622"/>
      <c r="B2630" s="641"/>
      <c r="C2630" s="638"/>
      <c r="D2630" s="626"/>
      <c r="E2630" s="626"/>
      <c r="F2630" s="639"/>
      <c r="G2630" s="626"/>
      <c r="H2630" s="633"/>
      <c r="I2630" s="627"/>
      <c r="J2630" s="634"/>
      <c r="K2630" s="657"/>
      <c r="L2630" s="657"/>
      <c r="M2630" s="641"/>
      <c r="N2630" s="630">
        <f t="shared" si="111"/>
        <v>0</v>
      </c>
      <c r="O2630" s="630">
        <f t="shared" si="112"/>
        <v>0</v>
      </c>
      <c r="P2630" s="631" t="str">
        <f t="shared" si="113"/>
        <v/>
      </c>
    </row>
    <row r="2631" spans="1:16" hidden="1" x14ac:dyDescent="0.2">
      <c r="A2631" s="622"/>
      <c r="B2631" s="641"/>
      <c r="C2631" s="658"/>
      <c r="D2631" s="633"/>
      <c r="E2631" s="626"/>
      <c r="F2631" s="639"/>
      <c r="G2631" s="626"/>
      <c r="H2631" s="626"/>
      <c r="I2631" s="627"/>
      <c r="J2631" s="629"/>
      <c r="K2631" s="635"/>
      <c r="L2631" s="634"/>
      <c r="M2631" s="641"/>
      <c r="N2631" s="630">
        <f t="shared" si="111"/>
        <v>0</v>
      </c>
      <c r="O2631" s="630">
        <f t="shared" si="112"/>
        <v>0</v>
      </c>
      <c r="P2631" s="631" t="str">
        <f t="shared" si="113"/>
        <v/>
      </c>
    </row>
    <row r="2632" spans="1:16" hidden="1" x14ac:dyDescent="0.2">
      <c r="A2632" s="622"/>
      <c r="B2632" s="641"/>
      <c r="C2632" s="658"/>
      <c r="D2632" s="633"/>
      <c r="E2632" s="626"/>
      <c r="F2632" s="639"/>
      <c r="G2632" s="626"/>
      <c r="H2632" s="626"/>
      <c r="I2632" s="627"/>
      <c r="J2632" s="629"/>
      <c r="K2632" s="635"/>
      <c r="L2632" s="634"/>
      <c r="M2632" s="667"/>
      <c r="N2632" s="630">
        <f t="shared" ref="N2632:O2728" si="114">IF(B2632=0,0,IF(YEAR(B2632)=$O$1,MONTH(B2632)-$N$1+1,(YEAR(B2632)-$O$1)*12-$N$1+1+MONTH(B2632)))</f>
        <v>0</v>
      </c>
      <c r="O2632" s="630">
        <f t="shared" si="114"/>
        <v>0</v>
      </c>
      <c r="P2632" s="631" t="str">
        <f t="shared" ref="P2632:P2728" si="115">SUBSTITUTE(D2632," ","_")</f>
        <v/>
      </c>
    </row>
    <row r="2633" spans="1:16" hidden="1" x14ac:dyDescent="0.2">
      <c r="A2633" s="622"/>
      <c r="B2633" s="641"/>
      <c r="C2633" s="673"/>
      <c r="D2633" s="633"/>
      <c r="E2633" s="646"/>
      <c r="F2633" s="668"/>
      <c r="G2633" s="626"/>
      <c r="H2633" s="646"/>
      <c r="I2633" s="648"/>
      <c r="J2633" s="629"/>
      <c r="K2633" s="666"/>
      <c r="L2633" s="661"/>
      <c r="M2633" s="667"/>
      <c r="N2633" s="630">
        <f t="shared" si="114"/>
        <v>0</v>
      </c>
      <c r="O2633" s="630">
        <f t="shared" si="114"/>
        <v>0</v>
      </c>
      <c r="P2633" s="631" t="str">
        <f t="shared" si="115"/>
        <v/>
      </c>
    </row>
    <row r="2634" spans="1:16" hidden="1" x14ac:dyDescent="0.2">
      <c r="A2634" s="622"/>
      <c r="B2634" s="641"/>
      <c r="C2634" s="673"/>
      <c r="D2634" s="633"/>
      <c r="E2634" s="646"/>
      <c r="F2634" s="668"/>
      <c r="G2634" s="626"/>
      <c r="H2634" s="646"/>
      <c r="I2634" s="648"/>
      <c r="J2634" s="629"/>
      <c r="K2634" s="666"/>
      <c r="L2634" s="661"/>
      <c r="M2634" s="667"/>
      <c r="N2634" s="630">
        <f t="shared" si="114"/>
        <v>0</v>
      </c>
      <c r="O2634" s="630">
        <f t="shared" si="114"/>
        <v>0</v>
      </c>
      <c r="P2634" s="631" t="str">
        <f t="shared" si="115"/>
        <v/>
      </c>
    </row>
    <row r="2635" spans="1:16" hidden="1" x14ac:dyDescent="0.2">
      <c r="A2635" s="622"/>
      <c r="B2635" s="641"/>
      <c r="C2635" s="673"/>
      <c r="D2635" s="633"/>
      <c r="E2635" s="646"/>
      <c r="F2635" s="668"/>
      <c r="G2635" s="626"/>
      <c r="H2635" s="646"/>
      <c r="I2635" s="648"/>
      <c r="J2635" s="629"/>
      <c r="K2635" s="666"/>
      <c r="L2635" s="661"/>
      <c r="M2635" s="667"/>
      <c r="N2635" s="630">
        <f t="shared" si="114"/>
        <v>0</v>
      </c>
      <c r="O2635" s="630">
        <f t="shared" si="114"/>
        <v>0</v>
      </c>
      <c r="P2635" s="631" t="str">
        <f t="shared" si="115"/>
        <v/>
      </c>
    </row>
    <row r="2636" spans="1:16" hidden="1" x14ac:dyDescent="0.2">
      <c r="A2636" s="622"/>
      <c r="B2636" s="641"/>
      <c r="C2636" s="673"/>
      <c r="D2636" s="633"/>
      <c r="E2636" s="646"/>
      <c r="F2636" s="668"/>
      <c r="G2636" s="626"/>
      <c r="H2636" s="646"/>
      <c r="I2636" s="648"/>
      <c r="J2636" s="629"/>
      <c r="K2636" s="666"/>
      <c r="L2636" s="661"/>
      <c r="M2636" s="667"/>
      <c r="N2636" s="630">
        <f t="shared" si="114"/>
        <v>0</v>
      </c>
      <c r="O2636" s="630">
        <f t="shared" si="114"/>
        <v>0</v>
      </c>
      <c r="P2636" s="631" t="str">
        <f t="shared" si="115"/>
        <v/>
      </c>
    </row>
    <row r="2637" spans="1:16" hidden="1" x14ac:dyDescent="0.2">
      <c r="A2637" s="622"/>
      <c r="B2637" s="641"/>
      <c r="C2637" s="673"/>
      <c r="D2637" s="633"/>
      <c r="E2637" s="646"/>
      <c r="F2637" s="668"/>
      <c r="G2637" s="626"/>
      <c r="H2637" s="646"/>
      <c r="I2637" s="648"/>
      <c r="J2637" s="629"/>
      <c r="K2637" s="666"/>
      <c r="L2637" s="661"/>
      <c r="M2637" s="667"/>
      <c r="N2637" s="630">
        <f t="shared" si="114"/>
        <v>0</v>
      </c>
      <c r="O2637" s="630">
        <f t="shared" si="114"/>
        <v>0</v>
      </c>
      <c r="P2637" s="631" t="str">
        <f t="shared" si="115"/>
        <v/>
      </c>
    </row>
    <row r="2638" spans="1:16" hidden="1" x14ac:dyDescent="0.2">
      <c r="A2638" s="622"/>
      <c r="B2638" s="641"/>
      <c r="C2638" s="673"/>
      <c r="D2638" s="633"/>
      <c r="E2638" s="646"/>
      <c r="F2638" s="668"/>
      <c r="G2638" s="626"/>
      <c r="H2638" s="646"/>
      <c r="I2638" s="648"/>
      <c r="J2638" s="629"/>
      <c r="K2638" s="666"/>
      <c r="L2638" s="661"/>
      <c r="M2638" s="667"/>
      <c r="N2638" s="630">
        <f t="shared" si="114"/>
        <v>0</v>
      </c>
      <c r="O2638" s="630">
        <f t="shared" si="114"/>
        <v>0</v>
      </c>
      <c r="P2638" s="631" t="str">
        <f t="shared" si="115"/>
        <v/>
      </c>
    </row>
    <row r="2639" spans="1:16" hidden="1" x14ac:dyDescent="0.2">
      <c r="A2639" s="622"/>
      <c r="B2639" s="641"/>
      <c r="C2639" s="642"/>
      <c r="D2639" s="633"/>
      <c r="E2639" s="626"/>
      <c r="F2639" s="639"/>
      <c r="G2639" s="633"/>
      <c r="H2639" s="633"/>
      <c r="I2639" s="627"/>
      <c r="J2639" s="634"/>
      <c r="K2639" s="666"/>
      <c r="L2639" s="657"/>
      <c r="M2639" s="659"/>
      <c r="N2639" s="630">
        <f t="shared" si="114"/>
        <v>0</v>
      </c>
      <c r="O2639" s="630">
        <f t="shared" si="114"/>
        <v>0</v>
      </c>
      <c r="P2639" s="631" t="str">
        <f t="shared" si="115"/>
        <v/>
      </c>
    </row>
    <row r="2640" spans="1:16" hidden="1" x14ac:dyDescent="0.2">
      <c r="A2640" s="622"/>
      <c r="B2640" s="641"/>
      <c r="C2640" s="642"/>
      <c r="D2640" s="626"/>
      <c r="E2640" s="626"/>
      <c r="F2640" s="639"/>
      <c r="G2640" s="633"/>
      <c r="H2640" s="633"/>
      <c r="I2640" s="627"/>
      <c r="J2640" s="629"/>
      <c r="K2640" s="635"/>
      <c r="L2640" s="657"/>
      <c r="M2640" s="656"/>
      <c r="N2640" s="630">
        <f t="shared" si="114"/>
        <v>0</v>
      </c>
      <c r="O2640" s="630">
        <f t="shared" si="114"/>
        <v>0</v>
      </c>
      <c r="P2640" s="631" t="str">
        <f t="shared" si="115"/>
        <v/>
      </c>
    </row>
    <row r="2641" spans="1:16" hidden="1" x14ac:dyDescent="0.2">
      <c r="A2641" s="622"/>
      <c r="B2641" s="641"/>
      <c r="C2641" s="642"/>
      <c r="D2641" s="626"/>
      <c r="E2641" s="626"/>
      <c r="F2641" s="639"/>
      <c r="G2641" s="626"/>
      <c r="H2641" s="633"/>
      <c r="I2641" s="627"/>
      <c r="J2641" s="629"/>
      <c r="K2641" s="657"/>
      <c r="L2641" s="657"/>
      <c r="M2641" s="641"/>
      <c r="N2641" s="630">
        <f t="shared" si="114"/>
        <v>0</v>
      </c>
      <c r="O2641" s="630">
        <f t="shared" si="114"/>
        <v>0</v>
      </c>
      <c r="P2641" s="631" t="str">
        <f t="shared" si="115"/>
        <v/>
      </c>
    </row>
    <row r="2642" spans="1:16" hidden="1" x14ac:dyDescent="0.2">
      <c r="A2642" s="622"/>
      <c r="B2642" s="641"/>
      <c r="C2642" s="673"/>
      <c r="D2642" s="633"/>
      <c r="E2642" s="626"/>
      <c r="F2642" s="639"/>
      <c r="G2642" s="626"/>
      <c r="H2642" s="633"/>
      <c r="I2642" s="627"/>
      <c r="J2642" s="629"/>
      <c r="K2642" s="635"/>
      <c r="L2642" s="657"/>
      <c r="M2642" s="641"/>
      <c r="N2642" s="630">
        <f t="shared" si="114"/>
        <v>0</v>
      </c>
      <c r="O2642" s="630">
        <f t="shared" si="114"/>
        <v>0</v>
      </c>
      <c r="P2642" s="631" t="str">
        <f t="shared" si="115"/>
        <v/>
      </c>
    </row>
    <row r="2643" spans="1:16" hidden="1" x14ac:dyDescent="0.2">
      <c r="A2643" s="622"/>
      <c r="B2643" s="641"/>
      <c r="C2643" s="673"/>
      <c r="D2643" s="626"/>
      <c r="E2643" s="626"/>
      <c r="F2643" s="639"/>
      <c r="G2643" s="626"/>
      <c r="H2643" s="633"/>
      <c r="I2643" s="627"/>
      <c r="J2643" s="629"/>
      <c r="K2643" s="635"/>
      <c r="L2643" s="657"/>
      <c r="M2643" s="641"/>
      <c r="N2643" s="630">
        <f t="shared" si="114"/>
        <v>0</v>
      </c>
      <c r="O2643" s="630">
        <f t="shared" si="114"/>
        <v>0</v>
      </c>
      <c r="P2643" s="631" t="str">
        <f t="shared" si="115"/>
        <v/>
      </c>
    </row>
    <row r="2644" spans="1:16" hidden="1" x14ac:dyDescent="0.2">
      <c r="A2644" s="622"/>
      <c r="B2644" s="641"/>
      <c r="C2644" s="673"/>
      <c r="D2644" s="633"/>
      <c r="E2644" s="626"/>
      <c r="F2644" s="639"/>
      <c r="G2644" s="626"/>
      <c r="H2644" s="633"/>
      <c r="I2644" s="627"/>
      <c r="J2644" s="629"/>
      <c r="K2644" s="635"/>
      <c r="L2644" s="657"/>
      <c r="M2644" s="641"/>
      <c r="N2644" s="630">
        <f t="shared" si="114"/>
        <v>0</v>
      </c>
      <c r="O2644" s="630">
        <f t="shared" si="114"/>
        <v>0</v>
      </c>
      <c r="P2644" s="631" t="str">
        <f t="shared" si="115"/>
        <v/>
      </c>
    </row>
    <row r="2645" spans="1:16" hidden="1" x14ac:dyDescent="0.2">
      <c r="A2645" s="622"/>
      <c r="B2645" s="641"/>
      <c r="C2645" s="673"/>
      <c r="D2645" s="633"/>
      <c r="E2645" s="633"/>
      <c r="F2645" s="639"/>
      <c r="G2645" s="633"/>
      <c r="H2645" s="633"/>
      <c r="I2645" s="633"/>
      <c r="J2645" s="629"/>
      <c r="K2645" s="657"/>
      <c r="L2645" s="657"/>
      <c r="M2645" s="656"/>
      <c r="N2645" s="630">
        <f t="shared" si="114"/>
        <v>0</v>
      </c>
      <c r="O2645" s="630">
        <f t="shared" si="114"/>
        <v>0</v>
      </c>
      <c r="P2645" s="631" t="str">
        <f t="shared" si="115"/>
        <v/>
      </c>
    </row>
    <row r="2646" spans="1:16" hidden="1" x14ac:dyDescent="0.2">
      <c r="A2646" s="622"/>
      <c r="B2646" s="641"/>
      <c r="C2646" s="673"/>
      <c r="D2646" s="633"/>
      <c r="E2646" s="626"/>
      <c r="F2646" s="639"/>
      <c r="G2646" s="626"/>
      <c r="H2646" s="633"/>
      <c r="I2646" s="627"/>
      <c r="J2646" s="629"/>
      <c r="K2646" s="657"/>
      <c r="L2646" s="657"/>
      <c r="M2646" s="641"/>
      <c r="N2646" s="630">
        <f t="shared" si="114"/>
        <v>0</v>
      </c>
      <c r="O2646" s="630">
        <f t="shared" si="114"/>
        <v>0</v>
      </c>
      <c r="P2646" s="631" t="str">
        <f t="shared" si="115"/>
        <v/>
      </c>
    </row>
    <row r="2647" spans="1:16" hidden="1" x14ac:dyDescent="0.2">
      <c r="A2647" s="622"/>
      <c r="B2647" s="641"/>
      <c r="C2647" s="673"/>
      <c r="D2647" s="633"/>
      <c r="E2647" s="626"/>
      <c r="F2647" s="639"/>
      <c r="G2647" s="626"/>
      <c r="H2647" s="633"/>
      <c r="I2647" s="627"/>
      <c r="J2647" s="629"/>
      <c r="K2647" s="657"/>
      <c r="L2647" s="657"/>
      <c r="M2647" s="641"/>
      <c r="N2647" s="630">
        <f t="shared" si="114"/>
        <v>0</v>
      </c>
      <c r="O2647" s="630">
        <f t="shared" si="114"/>
        <v>0</v>
      </c>
      <c r="P2647" s="631" t="str">
        <f t="shared" si="115"/>
        <v/>
      </c>
    </row>
    <row r="2648" spans="1:16" hidden="1" x14ac:dyDescent="0.2">
      <c r="A2648" s="622"/>
      <c r="B2648" s="641"/>
      <c r="C2648" s="673"/>
      <c r="D2648" s="633"/>
      <c r="E2648" s="626"/>
      <c r="F2648" s="639"/>
      <c r="G2648" s="626"/>
      <c r="H2648" s="633"/>
      <c r="I2648" s="627"/>
      <c r="J2648" s="629"/>
      <c r="K2648" s="657"/>
      <c r="L2648" s="657"/>
      <c r="M2648" s="641"/>
      <c r="N2648" s="630">
        <f t="shared" si="114"/>
        <v>0</v>
      </c>
      <c r="O2648" s="630">
        <f t="shared" si="114"/>
        <v>0</v>
      </c>
      <c r="P2648" s="631" t="str">
        <f t="shared" si="115"/>
        <v/>
      </c>
    </row>
    <row r="2649" spans="1:16" hidden="1" x14ac:dyDescent="0.2">
      <c r="A2649" s="622"/>
      <c r="B2649" s="641"/>
      <c r="C2649" s="642"/>
      <c r="D2649" s="626"/>
      <c r="E2649" s="626"/>
      <c r="F2649" s="639"/>
      <c r="G2649" s="626"/>
      <c r="H2649" s="633"/>
      <c r="I2649" s="627"/>
      <c r="J2649" s="634"/>
      <c r="K2649" s="634"/>
      <c r="L2649" s="657"/>
      <c r="M2649" s="641"/>
      <c r="N2649" s="630">
        <f t="shared" si="114"/>
        <v>0</v>
      </c>
      <c r="O2649" s="630">
        <f t="shared" si="114"/>
        <v>0</v>
      </c>
      <c r="P2649" s="631" t="str">
        <f t="shared" si="115"/>
        <v/>
      </c>
    </row>
    <row r="2650" spans="1:16" hidden="1" x14ac:dyDescent="0.2">
      <c r="A2650" s="622"/>
      <c r="B2650" s="641"/>
      <c r="C2650" s="673"/>
      <c r="D2650" s="633"/>
      <c r="E2650" s="626"/>
      <c r="F2650" s="639"/>
      <c r="G2650" s="633"/>
      <c r="H2650" s="633"/>
      <c r="I2650" s="627"/>
      <c r="J2650" s="629"/>
      <c r="K2650" s="657"/>
      <c r="L2650" s="657"/>
      <c r="M2650" s="641"/>
      <c r="N2650" s="630">
        <f t="shared" si="114"/>
        <v>0</v>
      </c>
      <c r="O2650" s="630">
        <f t="shared" si="114"/>
        <v>0</v>
      </c>
      <c r="P2650" s="631" t="str">
        <f t="shared" si="115"/>
        <v/>
      </c>
    </row>
    <row r="2651" spans="1:16" hidden="1" x14ac:dyDescent="0.2">
      <c r="A2651" s="622"/>
      <c r="B2651" s="641"/>
      <c r="C2651" s="642"/>
      <c r="D2651" s="626"/>
      <c r="E2651" s="626"/>
      <c r="F2651" s="639"/>
      <c r="G2651" s="633"/>
      <c r="H2651" s="633"/>
      <c r="I2651" s="633"/>
      <c r="J2651" s="634"/>
      <c r="K2651" s="635"/>
      <c r="L2651" s="657"/>
      <c r="M2651" s="641"/>
      <c r="N2651" s="630">
        <f t="shared" si="114"/>
        <v>0</v>
      </c>
      <c r="O2651" s="630">
        <f t="shared" si="114"/>
        <v>0</v>
      </c>
      <c r="P2651" s="631" t="str">
        <f t="shared" si="115"/>
        <v/>
      </c>
    </row>
    <row r="2652" spans="1:16" hidden="1" x14ac:dyDescent="0.2">
      <c r="A2652" s="622"/>
      <c r="B2652" s="641"/>
      <c r="C2652" s="642"/>
      <c r="D2652" s="626"/>
      <c r="E2652" s="626"/>
      <c r="F2652" s="639"/>
      <c r="G2652" s="633"/>
      <c r="H2652" s="633"/>
      <c r="I2652" s="633"/>
      <c r="J2652" s="634"/>
      <c r="K2652" s="635"/>
      <c r="L2652" s="657"/>
      <c r="M2652" s="641"/>
      <c r="N2652" s="630">
        <f t="shared" si="114"/>
        <v>0</v>
      </c>
      <c r="O2652" s="630">
        <f t="shared" si="114"/>
        <v>0</v>
      </c>
      <c r="P2652" s="631" t="str">
        <f t="shared" si="115"/>
        <v/>
      </c>
    </row>
    <row r="2653" spans="1:16" hidden="1" x14ac:dyDescent="0.2">
      <c r="A2653" s="622"/>
      <c r="B2653" s="641"/>
      <c r="C2653" s="642"/>
      <c r="D2653" s="626"/>
      <c r="E2653" s="626"/>
      <c r="F2653" s="639"/>
      <c r="G2653" s="633"/>
      <c r="H2653" s="633"/>
      <c r="I2653" s="627"/>
      <c r="J2653" s="634"/>
      <c r="K2653" s="635"/>
      <c r="L2653" s="657"/>
      <c r="M2653" s="641"/>
      <c r="N2653" s="630">
        <f t="shared" si="114"/>
        <v>0</v>
      </c>
      <c r="O2653" s="630">
        <f t="shared" si="114"/>
        <v>0</v>
      </c>
      <c r="P2653" s="631" t="str">
        <f t="shared" si="115"/>
        <v/>
      </c>
    </row>
    <row r="2654" spans="1:16" hidden="1" x14ac:dyDescent="0.2">
      <c r="A2654" s="622"/>
      <c r="B2654" s="641"/>
      <c r="C2654" s="642"/>
      <c r="D2654" s="626"/>
      <c r="E2654" s="626"/>
      <c r="F2654" s="639"/>
      <c r="G2654" s="633"/>
      <c r="H2654" s="633"/>
      <c r="I2654" s="627"/>
      <c r="J2654" s="634"/>
      <c r="K2654" s="635"/>
      <c r="L2654" s="657"/>
      <c r="M2654" s="641"/>
      <c r="N2654" s="630">
        <f t="shared" si="114"/>
        <v>0</v>
      </c>
      <c r="O2654" s="630">
        <f t="shared" si="114"/>
        <v>0</v>
      </c>
      <c r="P2654" s="631" t="str">
        <f t="shared" si="115"/>
        <v/>
      </c>
    </row>
    <row r="2655" spans="1:16" hidden="1" x14ac:dyDescent="0.2">
      <c r="A2655" s="622"/>
      <c r="B2655" s="641"/>
      <c r="C2655" s="673"/>
      <c r="D2655" s="633"/>
      <c r="E2655" s="626"/>
      <c r="F2655" s="639"/>
      <c r="G2655" s="626"/>
      <c r="H2655" s="633"/>
      <c r="I2655" s="627"/>
      <c r="J2655" s="634"/>
      <c r="K2655" s="657"/>
      <c r="L2655" s="657"/>
      <c r="M2655" s="641"/>
      <c r="N2655" s="630">
        <f t="shared" si="114"/>
        <v>0</v>
      </c>
      <c r="O2655" s="630">
        <f t="shared" si="114"/>
        <v>0</v>
      </c>
      <c r="P2655" s="631" t="str">
        <f t="shared" si="115"/>
        <v/>
      </c>
    </row>
    <row r="2656" spans="1:16" hidden="1" x14ac:dyDescent="0.2">
      <c r="A2656" s="622"/>
      <c r="B2656" s="641"/>
      <c r="C2656" s="673"/>
      <c r="D2656" s="633"/>
      <c r="E2656" s="626"/>
      <c r="F2656" s="639"/>
      <c r="G2656" s="626"/>
      <c r="H2656" s="633"/>
      <c r="I2656" s="627"/>
      <c r="J2656" s="634"/>
      <c r="K2656" s="657"/>
      <c r="L2656" s="657"/>
      <c r="M2656" s="641"/>
      <c r="N2656" s="630">
        <f t="shared" si="114"/>
        <v>0</v>
      </c>
      <c r="O2656" s="630">
        <f t="shared" si="114"/>
        <v>0</v>
      </c>
      <c r="P2656" s="631" t="str">
        <f t="shared" si="115"/>
        <v/>
      </c>
    </row>
    <row r="2657" spans="1:16" hidden="1" x14ac:dyDescent="0.2">
      <c r="A2657" s="622"/>
      <c r="B2657" s="641"/>
      <c r="C2657" s="673"/>
      <c r="D2657" s="633"/>
      <c r="E2657" s="626"/>
      <c r="F2657" s="639"/>
      <c r="G2657" s="626"/>
      <c r="H2657" s="633"/>
      <c r="I2657" s="627"/>
      <c r="J2657" s="634"/>
      <c r="K2657" s="657"/>
      <c r="L2657" s="657"/>
      <c r="M2657" s="641"/>
      <c r="N2657" s="630">
        <f t="shared" si="114"/>
        <v>0</v>
      </c>
      <c r="O2657" s="630">
        <f t="shared" si="114"/>
        <v>0</v>
      </c>
      <c r="P2657" s="631" t="str">
        <f t="shared" si="115"/>
        <v/>
      </c>
    </row>
    <row r="2658" spans="1:16" hidden="1" x14ac:dyDescent="0.2">
      <c r="A2658" s="622"/>
      <c r="B2658" s="641"/>
      <c r="C2658" s="638"/>
      <c r="D2658" s="626"/>
      <c r="E2658" s="626"/>
      <c r="F2658" s="639"/>
      <c r="G2658" s="626"/>
      <c r="H2658" s="633"/>
      <c r="I2658" s="627"/>
      <c r="J2658" s="634"/>
      <c r="K2658" s="657"/>
      <c r="L2658" s="657"/>
      <c r="M2658" s="641"/>
      <c r="N2658" s="630">
        <f t="shared" si="114"/>
        <v>0</v>
      </c>
      <c r="O2658" s="630">
        <f t="shared" si="114"/>
        <v>0</v>
      </c>
      <c r="P2658" s="631" t="str">
        <f t="shared" si="115"/>
        <v/>
      </c>
    </row>
    <row r="2659" spans="1:16" hidden="1" x14ac:dyDescent="0.2">
      <c r="A2659" s="622"/>
      <c r="B2659" s="641"/>
      <c r="C2659" s="638"/>
      <c r="D2659" s="626"/>
      <c r="E2659" s="626"/>
      <c r="F2659" s="639"/>
      <c r="G2659" s="626"/>
      <c r="H2659" s="633"/>
      <c r="I2659" s="627"/>
      <c r="J2659" s="634"/>
      <c r="K2659" s="657"/>
      <c r="L2659" s="657"/>
      <c r="M2659" s="641"/>
      <c r="N2659" s="630">
        <f t="shared" si="114"/>
        <v>0</v>
      </c>
      <c r="O2659" s="630">
        <f t="shared" si="114"/>
        <v>0</v>
      </c>
      <c r="P2659" s="631" t="str">
        <f t="shared" si="115"/>
        <v/>
      </c>
    </row>
    <row r="2660" spans="1:16" hidden="1" x14ac:dyDescent="0.2">
      <c r="A2660" s="622"/>
      <c r="B2660" s="641"/>
      <c r="C2660" s="638"/>
      <c r="D2660" s="626"/>
      <c r="E2660" s="626"/>
      <c r="F2660" s="639"/>
      <c r="G2660" s="626"/>
      <c r="H2660" s="633"/>
      <c r="I2660" s="627"/>
      <c r="J2660" s="634"/>
      <c r="K2660" s="657"/>
      <c r="L2660" s="657"/>
      <c r="M2660" s="641"/>
      <c r="N2660" s="630">
        <f t="shared" si="114"/>
        <v>0</v>
      </c>
      <c r="O2660" s="630">
        <f t="shared" si="114"/>
        <v>0</v>
      </c>
      <c r="P2660" s="631" t="str">
        <f t="shared" si="115"/>
        <v/>
      </c>
    </row>
    <row r="2661" spans="1:16" hidden="1" x14ac:dyDescent="0.2">
      <c r="A2661" s="622"/>
      <c r="B2661" s="641"/>
      <c r="C2661" s="638"/>
      <c r="D2661" s="626"/>
      <c r="E2661" s="626"/>
      <c r="F2661" s="639"/>
      <c r="G2661" s="626"/>
      <c r="H2661" s="633"/>
      <c r="I2661" s="627"/>
      <c r="J2661" s="634"/>
      <c r="K2661" s="657"/>
      <c r="L2661" s="657"/>
      <c r="M2661" s="641"/>
      <c r="N2661" s="630">
        <f t="shared" si="114"/>
        <v>0</v>
      </c>
      <c r="O2661" s="630">
        <f t="shared" si="114"/>
        <v>0</v>
      </c>
      <c r="P2661" s="631" t="str">
        <f t="shared" si="115"/>
        <v/>
      </c>
    </row>
    <row r="2662" spans="1:16" hidden="1" x14ac:dyDescent="0.2">
      <c r="A2662" s="622"/>
      <c r="B2662" s="641"/>
      <c r="C2662" s="638"/>
      <c r="D2662" s="626"/>
      <c r="E2662" s="626"/>
      <c r="F2662" s="639"/>
      <c r="G2662" s="626"/>
      <c r="H2662" s="633"/>
      <c r="I2662" s="627"/>
      <c r="J2662" s="634"/>
      <c r="K2662" s="657"/>
      <c r="L2662" s="657"/>
      <c r="M2662" s="641"/>
      <c r="N2662" s="630">
        <f t="shared" si="114"/>
        <v>0</v>
      </c>
      <c r="O2662" s="630">
        <f t="shared" si="114"/>
        <v>0</v>
      </c>
      <c r="P2662" s="631" t="str">
        <f t="shared" si="115"/>
        <v/>
      </c>
    </row>
    <row r="2663" spans="1:16" hidden="1" x14ac:dyDescent="0.2">
      <c r="A2663" s="622"/>
      <c r="B2663" s="641"/>
      <c r="C2663" s="638"/>
      <c r="D2663" s="626"/>
      <c r="E2663" s="626"/>
      <c r="F2663" s="639"/>
      <c r="G2663" s="626"/>
      <c r="H2663" s="633"/>
      <c r="I2663" s="627"/>
      <c r="J2663" s="634"/>
      <c r="K2663" s="657"/>
      <c r="L2663" s="657"/>
      <c r="M2663" s="641"/>
      <c r="N2663" s="630">
        <f t="shared" si="114"/>
        <v>0</v>
      </c>
      <c r="O2663" s="630">
        <f t="shared" si="114"/>
        <v>0</v>
      </c>
      <c r="P2663" s="631" t="str">
        <f t="shared" si="115"/>
        <v/>
      </c>
    </row>
    <row r="2664" spans="1:16" hidden="1" x14ac:dyDescent="0.2">
      <c r="A2664" s="622"/>
      <c r="B2664" s="641"/>
      <c r="C2664" s="638"/>
      <c r="D2664" s="626"/>
      <c r="E2664" s="626"/>
      <c r="F2664" s="639"/>
      <c r="G2664" s="626"/>
      <c r="H2664" s="633"/>
      <c r="I2664" s="627"/>
      <c r="J2664" s="634"/>
      <c r="K2664" s="657"/>
      <c r="L2664" s="657"/>
      <c r="M2664" s="641"/>
      <c r="N2664" s="630">
        <f t="shared" si="114"/>
        <v>0</v>
      </c>
      <c r="O2664" s="630">
        <f t="shared" si="114"/>
        <v>0</v>
      </c>
      <c r="P2664" s="631" t="str">
        <f t="shared" si="115"/>
        <v/>
      </c>
    </row>
    <row r="2665" spans="1:16" hidden="1" x14ac:dyDescent="0.2">
      <c r="A2665" s="622"/>
      <c r="B2665" s="641"/>
      <c r="C2665" s="638"/>
      <c r="D2665" s="626"/>
      <c r="E2665" s="626"/>
      <c r="F2665" s="639"/>
      <c r="G2665" s="626"/>
      <c r="H2665" s="633"/>
      <c r="I2665" s="627"/>
      <c r="J2665" s="634"/>
      <c r="K2665" s="657"/>
      <c r="L2665" s="657"/>
      <c r="M2665" s="641"/>
      <c r="N2665" s="630">
        <f t="shared" si="114"/>
        <v>0</v>
      </c>
      <c r="O2665" s="630">
        <f t="shared" si="114"/>
        <v>0</v>
      </c>
      <c r="P2665" s="631" t="str">
        <f t="shared" si="115"/>
        <v/>
      </c>
    </row>
    <row r="2666" spans="1:16" hidden="1" x14ac:dyDescent="0.2">
      <c r="A2666" s="622"/>
      <c r="B2666" s="641"/>
      <c r="C2666" s="638"/>
      <c r="D2666" s="626"/>
      <c r="E2666" s="626"/>
      <c r="F2666" s="639"/>
      <c r="G2666" s="626"/>
      <c r="H2666" s="633"/>
      <c r="I2666" s="627"/>
      <c r="J2666" s="634"/>
      <c r="K2666" s="657"/>
      <c r="L2666" s="657"/>
      <c r="M2666" s="641"/>
      <c r="N2666" s="630">
        <f t="shared" si="114"/>
        <v>0</v>
      </c>
      <c r="O2666" s="630">
        <f t="shared" si="114"/>
        <v>0</v>
      </c>
      <c r="P2666" s="631" t="str">
        <f t="shared" si="115"/>
        <v/>
      </c>
    </row>
    <row r="2667" spans="1:16" hidden="1" x14ac:dyDescent="0.2">
      <c r="A2667" s="622"/>
      <c r="B2667" s="641"/>
      <c r="C2667" s="638"/>
      <c r="D2667" s="626"/>
      <c r="E2667" s="626"/>
      <c r="F2667" s="639"/>
      <c r="G2667" s="626"/>
      <c r="H2667" s="633"/>
      <c r="I2667" s="627"/>
      <c r="J2667" s="634"/>
      <c r="K2667" s="657"/>
      <c r="L2667" s="657"/>
      <c r="M2667" s="641"/>
      <c r="N2667" s="630">
        <f t="shared" si="114"/>
        <v>0</v>
      </c>
      <c r="O2667" s="630">
        <f t="shared" si="114"/>
        <v>0</v>
      </c>
      <c r="P2667" s="631" t="str">
        <f t="shared" si="115"/>
        <v/>
      </c>
    </row>
    <row r="2668" spans="1:16" hidden="1" x14ac:dyDescent="0.2">
      <c r="A2668" s="622"/>
      <c r="B2668" s="641"/>
      <c r="C2668" s="638"/>
      <c r="D2668" s="626"/>
      <c r="E2668" s="626"/>
      <c r="F2668" s="639"/>
      <c r="G2668" s="626"/>
      <c r="H2668" s="633"/>
      <c r="I2668" s="627"/>
      <c r="J2668" s="634"/>
      <c r="K2668" s="657"/>
      <c r="L2668" s="657"/>
      <c r="M2668" s="641"/>
      <c r="N2668" s="630">
        <f t="shared" si="114"/>
        <v>0</v>
      </c>
      <c r="O2668" s="630">
        <f t="shared" si="114"/>
        <v>0</v>
      </c>
      <c r="P2668" s="631" t="str">
        <f t="shared" si="115"/>
        <v/>
      </c>
    </row>
    <row r="2669" spans="1:16" hidden="1" x14ac:dyDescent="0.2">
      <c r="A2669" s="622"/>
      <c r="B2669" s="641"/>
      <c r="C2669" s="638"/>
      <c r="D2669" s="626"/>
      <c r="E2669" s="626"/>
      <c r="F2669" s="639"/>
      <c r="G2669" s="626"/>
      <c r="H2669" s="633"/>
      <c r="I2669" s="627"/>
      <c r="J2669" s="634"/>
      <c r="K2669" s="657"/>
      <c r="L2669" s="657"/>
      <c r="M2669" s="641"/>
      <c r="N2669" s="630">
        <f t="shared" si="114"/>
        <v>0</v>
      </c>
      <c r="O2669" s="630">
        <f t="shared" si="114"/>
        <v>0</v>
      </c>
      <c r="P2669" s="631" t="str">
        <f t="shared" si="115"/>
        <v/>
      </c>
    </row>
    <row r="2670" spans="1:16" hidden="1" x14ac:dyDescent="0.2">
      <c r="A2670" s="622"/>
      <c r="B2670" s="641"/>
      <c r="C2670" s="638"/>
      <c r="D2670" s="626"/>
      <c r="E2670" s="626"/>
      <c r="F2670" s="639"/>
      <c r="G2670" s="626"/>
      <c r="H2670" s="633"/>
      <c r="I2670" s="627"/>
      <c r="J2670" s="634"/>
      <c r="K2670" s="657"/>
      <c r="L2670" s="657"/>
      <c r="M2670" s="641"/>
      <c r="N2670" s="630">
        <f t="shared" si="114"/>
        <v>0</v>
      </c>
      <c r="O2670" s="630">
        <f t="shared" si="114"/>
        <v>0</v>
      </c>
      <c r="P2670" s="631" t="str">
        <f t="shared" si="115"/>
        <v/>
      </c>
    </row>
    <row r="2671" spans="1:16" hidden="1" x14ac:dyDescent="0.2">
      <c r="A2671" s="622"/>
      <c r="B2671" s="641"/>
      <c r="C2671" s="638"/>
      <c r="D2671" s="626"/>
      <c r="E2671" s="626"/>
      <c r="F2671" s="639"/>
      <c r="G2671" s="626"/>
      <c r="H2671" s="633"/>
      <c r="I2671" s="627"/>
      <c r="J2671" s="634"/>
      <c r="K2671" s="657"/>
      <c r="L2671" s="657"/>
      <c r="M2671" s="641"/>
      <c r="N2671" s="630">
        <f t="shared" si="114"/>
        <v>0</v>
      </c>
      <c r="O2671" s="630">
        <f t="shared" si="114"/>
        <v>0</v>
      </c>
      <c r="P2671" s="631" t="str">
        <f t="shared" si="115"/>
        <v/>
      </c>
    </row>
    <row r="2672" spans="1:16" hidden="1" x14ac:dyDescent="0.2">
      <c r="A2672" s="622"/>
      <c r="B2672" s="641"/>
      <c r="C2672" s="638"/>
      <c r="D2672" s="626"/>
      <c r="E2672" s="626"/>
      <c r="F2672" s="639"/>
      <c r="G2672" s="626"/>
      <c r="H2672" s="633"/>
      <c r="I2672" s="627"/>
      <c r="J2672" s="634"/>
      <c r="K2672" s="657"/>
      <c r="L2672" s="657"/>
      <c r="M2672" s="641"/>
      <c r="N2672" s="630">
        <f t="shared" si="114"/>
        <v>0</v>
      </c>
      <c r="O2672" s="630">
        <f t="shared" si="114"/>
        <v>0</v>
      </c>
      <c r="P2672" s="631" t="str">
        <f t="shared" si="115"/>
        <v/>
      </c>
    </row>
    <row r="2673" spans="1:16" hidden="1" x14ac:dyDescent="0.2">
      <c r="A2673" s="622"/>
      <c r="B2673" s="641"/>
      <c r="C2673" s="638"/>
      <c r="D2673" s="626"/>
      <c r="E2673" s="626"/>
      <c r="F2673" s="639"/>
      <c r="G2673" s="626"/>
      <c r="H2673" s="633"/>
      <c r="I2673" s="627"/>
      <c r="J2673" s="634"/>
      <c r="K2673" s="657"/>
      <c r="L2673" s="657"/>
      <c r="M2673" s="641"/>
      <c r="N2673" s="630">
        <f t="shared" si="114"/>
        <v>0</v>
      </c>
      <c r="O2673" s="630">
        <f t="shared" si="114"/>
        <v>0</v>
      </c>
      <c r="P2673" s="631" t="str">
        <f t="shared" si="115"/>
        <v/>
      </c>
    </row>
    <row r="2674" spans="1:16" hidden="1" x14ac:dyDescent="0.2">
      <c r="A2674" s="622"/>
      <c r="B2674" s="641"/>
      <c r="C2674" s="638"/>
      <c r="D2674" s="626"/>
      <c r="E2674" s="626"/>
      <c r="F2674" s="639"/>
      <c r="G2674" s="626"/>
      <c r="H2674" s="633"/>
      <c r="I2674" s="627"/>
      <c r="J2674" s="634"/>
      <c r="K2674" s="657"/>
      <c r="L2674" s="657"/>
      <c r="M2674" s="641"/>
      <c r="N2674" s="630">
        <f t="shared" si="114"/>
        <v>0</v>
      </c>
      <c r="O2674" s="630">
        <f t="shared" si="114"/>
        <v>0</v>
      </c>
      <c r="P2674" s="631" t="str">
        <f t="shared" si="115"/>
        <v/>
      </c>
    </row>
    <row r="2675" spans="1:16" hidden="1" x14ac:dyDescent="0.2">
      <c r="A2675" s="622"/>
      <c r="B2675" s="641"/>
      <c r="C2675" s="638"/>
      <c r="D2675" s="626"/>
      <c r="E2675" s="626"/>
      <c r="F2675" s="639"/>
      <c r="G2675" s="626"/>
      <c r="H2675" s="633"/>
      <c r="I2675" s="627"/>
      <c r="J2675" s="634"/>
      <c r="K2675" s="657"/>
      <c r="L2675" s="657"/>
      <c r="M2675" s="641"/>
      <c r="N2675" s="630">
        <f t="shared" si="114"/>
        <v>0</v>
      </c>
      <c r="O2675" s="630">
        <f t="shared" si="114"/>
        <v>0</v>
      </c>
      <c r="P2675" s="631" t="str">
        <f t="shared" si="115"/>
        <v/>
      </c>
    </row>
    <row r="2676" spans="1:16" hidden="1" x14ac:dyDescent="0.2">
      <c r="A2676" s="622"/>
      <c r="B2676" s="641"/>
      <c r="C2676" s="638"/>
      <c r="D2676" s="626"/>
      <c r="E2676" s="626"/>
      <c r="F2676" s="639"/>
      <c r="G2676" s="626"/>
      <c r="H2676" s="633"/>
      <c r="I2676" s="627"/>
      <c r="J2676" s="634"/>
      <c r="K2676" s="657"/>
      <c r="L2676" s="657"/>
      <c r="M2676" s="641"/>
      <c r="N2676" s="630">
        <f t="shared" si="114"/>
        <v>0</v>
      </c>
      <c r="O2676" s="630">
        <f t="shared" si="114"/>
        <v>0</v>
      </c>
      <c r="P2676" s="631" t="str">
        <f t="shared" si="115"/>
        <v/>
      </c>
    </row>
    <row r="2677" spans="1:16" hidden="1" x14ac:dyDescent="0.2">
      <c r="A2677" s="622"/>
      <c r="B2677" s="641"/>
      <c r="C2677" s="638"/>
      <c r="D2677" s="626"/>
      <c r="E2677" s="626"/>
      <c r="F2677" s="639"/>
      <c r="G2677" s="626"/>
      <c r="H2677" s="633"/>
      <c r="I2677" s="627"/>
      <c r="J2677" s="634"/>
      <c r="K2677" s="657"/>
      <c r="L2677" s="657"/>
      <c r="M2677" s="641"/>
      <c r="N2677" s="630">
        <f t="shared" si="114"/>
        <v>0</v>
      </c>
      <c r="O2677" s="630">
        <f t="shared" si="114"/>
        <v>0</v>
      </c>
      <c r="P2677" s="631" t="str">
        <f t="shared" si="115"/>
        <v/>
      </c>
    </row>
    <row r="2678" spans="1:16" hidden="1" x14ac:dyDescent="0.2">
      <c r="A2678" s="622"/>
      <c r="B2678" s="641"/>
      <c r="C2678" s="638"/>
      <c r="D2678" s="626"/>
      <c r="E2678" s="626"/>
      <c r="F2678" s="639"/>
      <c r="G2678" s="626"/>
      <c r="H2678" s="633"/>
      <c r="I2678" s="627"/>
      <c r="J2678" s="634"/>
      <c r="K2678" s="657"/>
      <c r="L2678" s="657"/>
      <c r="M2678" s="641"/>
      <c r="N2678" s="630">
        <f t="shared" si="114"/>
        <v>0</v>
      </c>
      <c r="O2678" s="630">
        <f t="shared" si="114"/>
        <v>0</v>
      </c>
      <c r="P2678" s="631" t="str">
        <f t="shared" si="115"/>
        <v/>
      </c>
    </row>
    <row r="2679" spans="1:16" hidden="1" x14ac:dyDescent="0.2">
      <c r="A2679" s="622"/>
      <c r="B2679" s="641"/>
      <c r="C2679" s="638"/>
      <c r="D2679" s="626"/>
      <c r="E2679" s="626"/>
      <c r="F2679" s="639"/>
      <c r="G2679" s="626"/>
      <c r="H2679" s="633"/>
      <c r="I2679" s="627"/>
      <c r="J2679" s="634"/>
      <c r="K2679" s="657"/>
      <c r="L2679" s="657"/>
      <c r="M2679" s="641"/>
      <c r="N2679" s="630">
        <f t="shared" si="114"/>
        <v>0</v>
      </c>
      <c r="O2679" s="630">
        <f t="shared" si="114"/>
        <v>0</v>
      </c>
      <c r="P2679" s="631" t="str">
        <f t="shared" si="115"/>
        <v/>
      </c>
    </row>
    <row r="2680" spans="1:16" hidden="1" x14ac:dyDescent="0.2">
      <c r="A2680" s="622"/>
      <c r="B2680" s="641"/>
      <c r="C2680" s="638"/>
      <c r="D2680" s="626"/>
      <c r="E2680" s="626"/>
      <c r="F2680" s="639"/>
      <c r="G2680" s="626"/>
      <c r="H2680" s="633"/>
      <c r="I2680" s="627"/>
      <c r="J2680" s="634"/>
      <c r="K2680" s="657"/>
      <c r="L2680" s="657"/>
      <c r="M2680" s="641"/>
      <c r="N2680" s="630">
        <f t="shared" si="114"/>
        <v>0</v>
      </c>
      <c r="O2680" s="630">
        <f t="shared" si="114"/>
        <v>0</v>
      </c>
      <c r="P2680" s="631" t="str">
        <f t="shared" si="115"/>
        <v/>
      </c>
    </row>
    <row r="2681" spans="1:16" hidden="1" x14ac:dyDescent="0.2">
      <c r="A2681" s="622"/>
      <c r="B2681" s="641"/>
      <c r="C2681" s="638"/>
      <c r="D2681" s="626"/>
      <c r="E2681" s="626"/>
      <c r="F2681" s="639"/>
      <c r="G2681" s="626"/>
      <c r="H2681" s="633"/>
      <c r="I2681" s="627"/>
      <c r="J2681" s="634"/>
      <c r="K2681" s="657"/>
      <c r="L2681" s="657"/>
      <c r="M2681" s="641"/>
      <c r="N2681" s="630">
        <f t="shared" si="114"/>
        <v>0</v>
      </c>
      <c r="O2681" s="630">
        <f t="shared" si="114"/>
        <v>0</v>
      </c>
      <c r="P2681" s="631" t="str">
        <f t="shared" si="115"/>
        <v/>
      </c>
    </row>
    <row r="2682" spans="1:16" hidden="1" x14ac:dyDescent="0.2">
      <c r="A2682" s="622"/>
      <c r="B2682" s="641"/>
      <c r="C2682" s="638"/>
      <c r="D2682" s="626"/>
      <c r="E2682" s="626"/>
      <c r="F2682" s="639"/>
      <c r="G2682" s="626"/>
      <c r="H2682" s="633"/>
      <c r="I2682" s="627"/>
      <c r="J2682" s="634"/>
      <c r="K2682" s="657"/>
      <c r="L2682" s="657"/>
      <c r="M2682" s="641"/>
      <c r="N2682" s="630">
        <f t="shared" si="114"/>
        <v>0</v>
      </c>
      <c r="O2682" s="630">
        <f t="shared" si="114"/>
        <v>0</v>
      </c>
      <c r="P2682" s="631" t="str">
        <f t="shared" si="115"/>
        <v/>
      </c>
    </row>
    <row r="2683" spans="1:16" hidden="1" x14ac:dyDescent="0.2">
      <c r="A2683" s="622"/>
      <c r="B2683" s="641"/>
      <c r="C2683" s="638"/>
      <c r="D2683" s="626"/>
      <c r="E2683" s="626"/>
      <c r="F2683" s="639"/>
      <c r="G2683" s="626"/>
      <c r="H2683" s="633"/>
      <c r="I2683" s="627"/>
      <c r="J2683" s="634"/>
      <c r="K2683" s="657"/>
      <c r="L2683" s="657"/>
      <c r="M2683" s="641"/>
      <c r="N2683" s="630">
        <f t="shared" si="114"/>
        <v>0</v>
      </c>
      <c r="O2683" s="630">
        <f t="shared" si="114"/>
        <v>0</v>
      </c>
      <c r="P2683" s="631" t="str">
        <f t="shared" si="115"/>
        <v/>
      </c>
    </row>
    <row r="2684" spans="1:16" hidden="1" x14ac:dyDescent="0.2">
      <c r="A2684" s="622"/>
      <c r="B2684" s="641"/>
      <c r="C2684" s="638"/>
      <c r="D2684" s="626"/>
      <c r="E2684" s="626"/>
      <c r="F2684" s="639"/>
      <c r="G2684" s="626"/>
      <c r="H2684" s="633"/>
      <c r="I2684" s="627"/>
      <c r="J2684" s="634"/>
      <c r="K2684" s="657"/>
      <c r="L2684" s="657"/>
      <c r="M2684" s="641"/>
      <c r="N2684" s="630">
        <f t="shared" si="114"/>
        <v>0</v>
      </c>
      <c r="O2684" s="630">
        <f t="shared" si="114"/>
        <v>0</v>
      </c>
      <c r="P2684" s="631" t="str">
        <f t="shared" si="115"/>
        <v/>
      </c>
    </row>
    <row r="2685" spans="1:16" hidden="1" x14ac:dyDescent="0.2">
      <c r="A2685" s="622"/>
      <c r="B2685" s="641"/>
      <c r="C2685" s="638"/>
      <c r="D2685" s="626"/>
      <c r="E2685" s="626"/>
      <c r="F2685" s="639"/>
      <c r="G2685" s="626"/>
      <c r="H2685" s="633"/>
      <c r="I2685" s="627"/>
      <c r="J2685" s="634"/>
      <c r="K2685" s="657"/>
      <c r="L2685" s="657"/>
      <c r="M2685" s="641"/>
      <c r="N2685" s="630">
        <f t="shared" si="114"/>
        <v>0</v>
      </c>
      <c r="O2685" s="630">
        <f t="shared" si="114"/>
        <v>0</v>
      </c>
      <c r="P2685" s="631" t="str">
        <f t="shared" si="115"/>
        <v/>
      </c>
    </row>
    <row r="2686" spans="1:16" hidden="1" x14ac:dyDescent="0.2">
      <c r="A2686" s="622"/>
      <c r="B2686" s="641"/>
      <c r="C2686" s="638"/>
      <c r="D2686" s="626"/>
      <c r="E2686" s="626"/>
      <c r="F2686" s="639"/>
      <c r="G2686" s="626"/>
      <c r="H2686" s="633"/>
      <c r="I2686" s="627"/>
      <c r="J2686" s="634"/>
      <c r="K2686" s="657"/>
      <c r="L2686" s="657"/>
      <c r="M2686" s="641"/>
      <c r="N2686" s="630">
        <f t="shared" si="114"/>
        <v>0</v>
      </c>
      <c r="O2686" s="630">
        <f t="shared" si="114"/>
        <v>0</v>
      </c>
      <c r="P2686" s="631" t="str">
        <f t="shared" si="115"/>
        <v/>
      </c>
    </row>
    <row r="2687" spans="1:16" hidden="1" x14ac:dyDescent="0.2">
      <c r="A2687" s="622"/>
      <c r="B2687" s="641"/>
      <c r="C2687" s="638"/>
      <c r="D2687" s="626"/>
      <c r="E2687" s="626"/>
      <c r="F2687" s="639"/>
      <c r="G2687" s="626"/>
      <c r="H2687" s="633"/>
      <c r="I2687" s="627"/>
      <c r="J2687" s="634"/>
      <c r="K2687" s="657"/>
      <c r="L2687" s="657"/>
      <c r="M2687" s="641"/>
      <c r="N2687" s="630">
        <f t="shared" si="114"/>
        <v>0</v>
      </c>
      <c r="O2687" s="630">
        <f t="shared" si="114"/>
        <v>0</v>
      </c>
      <c r="P2687" s="631" t="str">
        <f t="shared" si="115"/>
        <v/>
      </c>
    </row>
    <row r="2688" spans="1:16" hidden="1" x14ac:dyDescent="0.2">
      <c r="A2688" s="622"/>
      <c r="B2688" s="641"/>
      <c r="C2688" s="638"/>
      <c r="D2688" s="626"/>
      <c r="E2688" s="626"/>
      <c r="F2688" s="639"/>
      <c r="G2688" s="626"/>
      <c r="H2688" s="633"/>
      <c r="I2688" s="627"/>
      <c r="J2688" s="634"/>
      <c r="K2688" s="657"/>
      <c r="L2688" s="657"/>
      <c r="M2688" s="641"/>
      <c r="N2688" s="630">
        <f t="shared" si="114"/>
        <v>0</v>
      </c>
      <c r="O2688" s="630">
        <f t="shared" si="114"/>
        <v>0</v>
      </c>
      <c r="P2688" s="631" t="str">
        <f t="shared" si="115"/>
        <v/>
      </c>
    </row>
    <row r="2689" spans="1:16" hidden="1" x14ac:dyDescent="0.2">
      <c r="A2689" s="622"/>
      <c r="B2689" s="641"/>
      <c r="C2689" s="638"/>
      <c r="D2689" s="626"/>
      <c r="E2689" s="626"/>
      <c r="F2689" s="639"/>
      <c r="G2689" s="626"/>
      <c r="H2689" s="633"/>
      <c r="I2689" s="627"/>
      <c r="J2689" s="634"/>
      <c r="K2689" s="657"/>
      <c r="L2689" s="657"/>
      <c r="M2689" s="641"/>
      <c r="N2689" s="630">
        <f t="shared" si="114"/>
        <v>0</v>
      </c>
      <c r="O2689" s="630">
        <f t="shared" si="114"/>
        <v>0</v>
      </c>
      <c r="P2689" s="631" t="str">
        <f t="shared" si="115"/>
        <v/>
      </c>
    </row>
    <row r="2690" spans="1:16" hidden="1" x14ac:dyDescent="0.2">
      <c r="A2690" s="622"/>
      <c r="B2690" s="641"/>
      <c r="C2690" s="638"/>
      <c r="D2690" s="626"/>
      <c r="E2690" s="626"/>
      <c r="F2690" s="639"/>
      <c r="G2690" s="626"/>
      <c r="H2690" s="633"/>
      <c r="I2690" s="627"/>
      <c r="J2690" s="634"/>
      <c r="K2690" s="657"/>
      <c r="L2690" s="657"/>
      <c r="M2690" s="641"/>
      <c r="N2690" s="630">
        <f t="shared" si="114"/>
        <v>0</v>
      </c>
      <c r="O2690" s="630">
        <f t="shared" si="114"/>
        <v>0</v>
      </c>
      <c r="P2690" s="631" t="str">
        <f t="shared" si="115"/>
        <v/>
      </c>
    </row>
    <row r="2691" spans="1:16" hidden="1" x14ac:dyDescent="0.2">
      <c r="A2691" s="622"/>
      <c r="B2691" s="641"/>
      <c r="C2691" s="638"/>
      <c r="D2691" s="626"/>
      <c r="E2691" s="626"/>
      <c r="F2691" s="639"/>
      <c r="G2691" s="626"/>
      <c r="H2691" s="633"/>
      <c r="I2691" s="627"/>
      <c r="J2691" s="634"/>
      <c r="K2691" s="657"/>
      <c r="L2691" s="657"/>
      <c r="M2691" s="641"/>
      <c r="N2691" s="630">
        <f t="shared" si="114"/>
        <v>0</v>
      </c>
      <c r="O2691" s="630">
        <f t="shared" si="114"/>
        <v>0</v>
      </c>
      <c r="P2691" s="631" t="str">
        <f t="shared" si="115"/>
        <v/>
      </c>
    </row>
    <row r="2692" spans="1:16" hidden="1" x14ac:dyDescent="0.2">
      <c r="A2692" s="622"/>
      <c r="B2692" s="641"/>
      <c r="C2692" s="638"/>
      <c r="D2692" s="626"/>
      <c r="E2692" s="626"/>
      <c r="F2692" s="639"/>
      <c r="G2692" s="626"/>
      <c r="H2692" s="633"/>
      <c r="I2692" s="627"/>
      <c r="J2692" s="634"/>
      <c r="K2692" s="657"/>
      <c r="L2692" s="657"/>
      <c r="M2692" s="641"/>
      <c r="N2692" s="630">
        <f t="shared" si="114"/>
        <v>0</v>
      </c>
      <c r="O2692" s="630">
        <f t="shared" si="114"/>
        <v>0</v>
      </c>
      <c r="P2692" s="631" t="str">
        <f t="shared" si="115"/>
        <v/>
      </c>
    </row>
    <row r="2693" spans="1:16" hidden="1" x14ac:dyDescent="0.2">
      <c r="A2693" s="622"/>
      <c r="B2693" s="641"/>
      <c r="C2693" s="638"/>
      <c r="D2693" s="626"/>
      <c r="E2693" s="626"/>
      <c r="F2693" s="639"/>
      <c r="G2693" s="626"/>
      <c r="H2693" s="633"/>
      <c r="I2693" s="627"/>
      <c r="J2693" s="634"/>
      <c r="K2693" s="657"/>
      <c r="L2693" s="657"/>
      <c r="M2693" s="641"/>
      <c r="N2693" s="630">
        <f t="shared" si="114"/>
        <v>0</v>
      </c>
      <c r="O2693" s="630">
        <f t="shared" si="114"/>
        <v>0</v>
      </c>
      <c r="P2693" s="631" t="str">
        <f t="shared" si="115"/>
        <v/>
      </c>
    </row>
    <row r="2694" spans="1:16" hidden="1" x14ac:dyDescent="0.2">
      <c r="A2694" s="622"/>
      <c r="B2694" s="641"/>
      <c r="C2694" s="638"/>
      <c r="D2694" s="626"/>
      <c r="E2694" s="626"/>
      <c r="F2694" s="639"/>
      <c r="G2694" s="626"/>
      <c r="H2694" s="633"/>
      <c r="I2694" s="627"/>
      <c r="J2694" s="634"/>
      <c r="K2694" s="657"/>
      <c r="L2694" s="657"/>
      <c r="M2694" s="641"/>
      <c r="N2694" s="630">
        <f t="shared" si="114"/>
        <v>0</v>
      </c>
      <c r="O2694" s="630">
        <f t="shared" si="114"/>
        <v>0</v>
      </c>
      <c r="P2694" s="631" t="str">
        <f t="shared" si="115"/>
        <v/>
      </c>
    </row>
    <row r="2695" spans="1:16" hidden="1" x14ac:dyDescent="0.2">
      <c r="A2695" s="622"/>
      <c r="B2695" s="641"/>
      <c r="C2695" s="638"/>
      <c r="D2695" s="626"/>
      <c r="E2695" s="626"/>
      <c r="F2695" s="639"/>
      <c r="G2695" s="626"/>
      <c r="H2695" s="633"/>
      <c r="I2695" s="627"/>
      <c r="J2695" s="634"/>
      <c r="K2695" s="657"/>
      <c r="L2695" s="657"/>
      <c r="M2695" s="641"/>
      <c r="N2695" s="630">
        <f t="shared" si="114"/>
        <v>0</v>
      </c>
      <c r="O2695" s="630">
        <f t="shared" si="114"/>
        <v>0</v>
      </c>
      <c r="P2695" s="631" t="str">
        <f t="shared" si="115"/>
        <v/>
      </c>
    </row>
    <row r="2696" spans="1:16" hidden="1" x14ac:dyDescent="0.2">
      <c r="A2696" s="622"/>
      <c r="B2696" s="641"/>
      <c r="C2696" s="638"/>
      <c r="D2696" s="626"/>
      <c r="E2696" s="626"/>
      <c r="F2696" s="639"/>
      <c r="G2696" s="626"/>
      <c r="H2696" s="633"/>
      <c r="I2696" s="627"/>
      <c r="J2696" s="634"/>
      <c r="K2696" s="657"/>
      <c r="L2696" s="657"/>
      <c r="M2696" s="641"/>
      <c r="N2696" s="630">
        <f t="shared" si="114"/>
        <v>0</v>
      </c>
      <c r="O2696" s="630">
        <f t="shared" si="114"/>
        <v>0</v>
      </c>
      <c r="P2696" s="631" t="str">
        <f t="shared" si="115"/>
        <v/>
      </c>
    </row>
    <row r="2697" spans="1:16" hidden="1" x14ac:dyDescent="0.2">
      <c r="A2697" s="622"/>
      <c r="B2697" s="641"/>
      <c r="C2697" s="638"/>
      <c r="D2697" s="626"/>
      <c r="E2697" s="626"/>
      <c r="F2697" s="639"/>
      <c r="G2697" s="626"/>
      <c r="H2697" s="633"/>
      <c r="I2697" s="627"/>
      <c r="J2697" s="634"/>
      <c r="K2697" s="657"/>
      <c r="L2697" s="657"/>
      <c r="M2697" s="641"/>
      <c r="N2697" s="630">
        <f t="shared" si="114"/>
        <v>0</v>
      </c>
      <c r="O2697" s="630">
        <f t="shared" si="114"/>
        <v>0</v>
      </c>
      <c r="P2697" s="631" t="str">
        <f t="shared" si="115"/>
        <v/>
      </c>
    </row>
    <row r="2698" spans="1:16" hidden="1" x14ac:dyDescent="0.2">
      <c r="A2698" s="622"/>
      <c r="B2698" s="641"/>
      <c r="C2698" s="638"/>
      <c r="D2698" s="626"/>
      <c r="E2698" s="626"/>
      <c r="F2698" s="639"/>
      <c r="G2698" s="626"/>
      <c r="H2698" s="633"/>
      <c r="I2698" s="627"/>
      <c r="J2698" s="634"/>
      <c r="K2698" s="657"/>
      <c r="L2698" s="657"/>
      <c r="M2698" s="641"/>
      <c r="N2698" s="630">
        <f t="shared" si="114"/>
        <v>0</v>
      </c>
      <c r="O2698" s="630">
        <f t="shared" si="114"/>
        <v>0</v>
      </c>
      <c r="P2698" s="631" t="str">
        <f t="shared" si="115"/>
        <v/>
      </c>
    </row>
    <row r="2699" spans="1:16" hidden="1" x14ac:dyDescent="0.2">
      <c r="A2699" s="622"/>
      <c r="B2699" s="641"/>
      <c r="C2699" s="638"/>
      <c r="D2699" s="626"/>
      <c r="E2699" s="626"/>
      <c r="F2699" s="639"/>
      <c r="G2699" s="626"/>
      <c r="H2699" s="633"/>
      <c r="I2699" s="627"/>
      <c r="J2699" s="634"/>
      <c r="K2699" s="657"/>
      <c r="L2699" s="657"/>
      <c r="M2699" s="641"/>
      <c r="N2699" s="630">
        <f t="shared" si="114"/>
        <v>0</v>
      </c>
      <c r="O2699" s="630">
        <f t="shared" si="114"/>
        <v>0</v>
      </c>
      <c r="P2699" s="631" t="str">
        <f t="shared" si="115"/>
        <v/>
      </c>
    </row>
    <row r="2700" spans="1:16" hidden="1" x14ac:dyDescent="0.2">
      <c r="A2700" s="622"/>
      <c r="B2700" s="641"/>
      <c r="C2700" s="638"/>
      <c r="D2700" s="626"/>
      <c r="E2700" s="626"/>
      <c r="F2700" s="639"/>
      <c r="G2700" s="626"/>
      <c r="H2700" s="633"/>
      <c r="I2700" s="627"/>
      <c r="J2700" s="634"/>
      <c r="K2700" s="657"/>
      <c r="L2700" s="657"/>
      <c r="M2700" s="641"/>
      <c r="N2700" s="630">
        <f t="shared" si="114"/>
        <v>0</v>
      </c>
      <c r="O2700" s="630">
        <f t="shared" si="114"/>
        <v>0</v>
      </c>
      <c r="P2700" s="631" t="str">
        <f t="shared" si="115"/>
        <v/>
      </c>
    </row>
    <row r="2701" spans="1:16" hidden="1" x14ac:dyDescent="0.2">
      <c r="A2701" s="622"/>
      <c r="B2701" s="641"/>
      <c r="C2701" s="642"/>
      <c r="D2701" s="626"/>
      <c r="E2701" s="626"/>
      <c r="F2701" s="639"/>
      <c r="G2701" s="626"/>
      <c r="H2701" s="633"/>
      <c r="I2701" s="627"/>
      <c r="J2701" s="628"/>
      <c r="K2701" s="632"/>
      <c r="L2701" s="657"/>
      <c r="M2701" s="659"/>
      <c r="N2701" s="630">
        <f t="shared" si="114"/>
        <v>0</v>
      </c>
      <c r="O2701" s="630">
        <f t="shared" si="114"/>
        <v>0</v>
      </c>
      <c r="P2701" s="631" t="str">
        <f t="shared" si="115"/>
        <v/>
      </c>
    </row>
    <row r="2702" spans="1:16" hidden="1" x14ac:dyDescent="0.2">
      <c r="A2702" s="622"/>
      <c r="B2702" s="641"/>
      <c r="C2702" s="642"/>
      <c r="D2702" s="626"/>
      <c r="E2702" s="626"/>
      <c r="F2702" s="639"/>
      <c r="G2702" s="626"/>
      <c r="H2702" s="633"/>
      <c r="I2702" s="627"/>
      <c r="J2702" s="628"/>
      <c r="K2702" s="632"/>
      <c r="L2702" s="657"/>
      <c r="M2702" s="659"/>
      <c r="N2702" s="630">
        <f t="shared" si="114"/>
        <v>0</v>
      </c>
      <c r="O2702" s="630">
        <f t="shared" si="114"/>
        <v>0</v>
      </c>
      <c r="P2702" s="631" t="str">
        <f t="shared" si="115"/>
        <v/>
      </c>
    </row>
    <row r="2703" spans="1:16" hidden="1" x14ac:dyDescent="0.2">
      <c r="A2703" s="622"/>
      <c r="B2703" s="641"/>
      <c r="C2703" s="642"/>
      <c r="D2703" s="626"/>
      <c r="E2703" s="626"/>
      <c r="F2703" s="639"/>
      <c r="G2703" s="626"/>
      <c r="H2703" s="633"/>
      <c r="I2703" s="627"/>
      <c r="J2703" s="628"/>
      <c r="K2703" s="632"/>
      <c r="L2703" s="657"/>
      <c r="M2703" s="659"/>
      <c r="N2703" s="630">
        <f t="shared" si="114"/>
        <v>0</v>
      </c>
      <c r="O2703" s="630">
        <f t="shared" si="114"/>
        <v>0</v>
      </c>
      <c r="P2703" s="631" t="str">
        <f t="shared" si="115"/>
        <v/>
      </c>
    </row>
    <row r="2704" spans="1:16" hidden="1" x14ac:dyDescent="0.2">
      <c r="A2704" s="622"/>
      <c r="B2704" s="641"/>
      <c r="C2704" s="642"/>
      <c r="D2704" s="626"/>
      <c r="E2704" s="626"/>
      <c r="F2704" s="639"/>
      <c r="G2704" s="626"/>
      <c r="H2704" s="633"/>
      <c r="I2704" s="660"/>
      <c r="J2704" s="628"/>
      <c r="K2704" s="632"/>
      <c r="L2704" s="635"/>
      <c r="M2704" s="659"/>
      <c r="N2704" s="630">
        <f t="shared" si="114"/>
        <v>0</v>
      </c>
      <c r="O2704" s="630">
        <f t="shared" si="114"/>
        <v>0</v>
      </c>
      <c r="P2704" s="631" t="str">
        <f t="shared" si="115"/>
        <v/>
      </c>
    </row>
    <row r="2705" spans="1:16" hidden="1" x14ac:dyDescent="0.2">
      <c r="A2705" s="622"/>
      <c r="B2705" s="641"/>
      <c r="C2705" s="642"/>
      <c r="D2705" s="626"/>
      <c r="E2705" s="626"/>
      <c r="F2705" s="639"/>
      <c r="G2705" s="626"/>
      <c r="H2705" s="633"/>
      <c r="I2705" s="627"/>
      <c r="J2705" s="628"/>
      <c r="K2705" s="632"/>
      <c r="L2705" s="635"/>
      <c r="M2705" s="659"/>
      <c r="N2705" s="630">
        <f t="shared" si="114"/>
        <v>0</v>
      </c>
      <c r="O2705" s="630">
        <f t="shared" si="114"/>
        <v>0</v>
      </c>
      <c r="P2705" s="631" t="str">
        <f t="shared" si="115"/>
        <v/>
      </c>
    </row>
    <row r="2706" spans="1:16" hidden="1" x14ac:dyDescent="0.2">
      <c r="A2706" s="622"/>
      <c r="B2706" s="641"/>
      <c r="C2706" s="642"/>
      <c r="D2706" s="626"/>
      <c r="E2706" s="626"/>
      <c r="F2706" s="639"/>
      <c r="G2706" s="626"/>
      <c r="H2706" s="633"/>
      <c r="I2706" s="627"/>
      <c r="J2706" s="628"/>
      <c r="K2706" s="632"/>
      <c r="L2706" s="635"/>
      <c r="M2706" s="659"/>
      <c r="N2706" s="630">
        <f t="shared" si="114"/>
        <v>0</v>
      </c>
      <c r="O2706" s="630">
        <f t="shared" si="114"/>
        <v>0</v>
      </c>
      <c r="P2706" s="631" t="str">
        <f t="shared" si="115"/>
        <v/>
      </c>
    </row>
    <row r="2707" spans="1:16" hidden="1" x14ac:dyDescent="0.2">
      <c r="A2707" s="622"/>
      <c r="B2707" s="641"/>
      <c r="C2707" s="642"/>
      <c r="D2707" s="626"/>
      <c r="E2707" s="626"/>
      <c r="F2707" s="639"/>
      <c r="G2707" s="626"/>
      <c r="H2707" s="633"/>
      <c r="I2707" s="627"/>
      <c r="J2707" s="628"/>
      <c r="K2707" s="632"/>
      <c r="L2707" s="676"/>
      <c r="M2707" s="659"/>
      <c r="N2707" s="630">
        <f t="shared" si="114"/>
        <v>0</v>
      </c>
      <c r="O2707" s="630">
        <f t="shared" si="114"/>
        <v>0</v>
      </c>
      <c r="P2707" s="631" t="str">
        <f t="shared" si="115"/>
        <v/>
      </c>
    </row>
    <row r="2708" spans="1:16" hidden="1" x14ac:dyDescent="0.2">
      <c r="A2708" s="622"/>
      <c r="B2708" s="641"/>
      <c r="C2708" s="642"/>
      <c r="D2708" s="626"/>
      <c r="E2708" s="626"/>
      <c r="F2708" s="639"/>
      <c r="G2708" s="626"/>
      <c r="H2708" s="633"/>
      <c r="I2708" s="627"/>
      <c r="J2708" s="628"/>
      <c r="K2708" s="632"/>
      <c r="L2708" s="635"/>
      <c r="M2708" s="659"/>
      <c r="N2708" s="630">
        <f t="shared" si="114"/>
        <v>0</v>
      </c>
      <c r="O2708" s="630">
        <f t="shared" si="114"/>
        <v>0</v>
      </c>
      <c r="P2708" s="631" t="str">
        <f t="shared" si="115"/>
        <v/>
      </c>
    </row>
    <row r="2709" spans="1:16" hidden="1" x14ac:dyDescent="0.2">
      <c r="A2709" s="622"/>
      <c r="B2709" s="641"/>
      <c r="C2709" s="642"/>
      <c r="D2709" s="626"/>
      <c r="E2709" s="626"/>
      <c r="F2709" s="639"/>
      <c r="G2709" s="626"/>
      <c r="H2709" s="633"/>
      <c r="I2709" s="627"/>
      <c r="J2709" s="628"/>
      <c r="K2709" s="632"/>
      <c r="L2709" s="635"/>
      <c r="M2709" s="659"/>
      <c r="N2709" s="630">
        <f t="shared" si="114"/>
        <v>0</v>
      </c>
      <c r="O2709" s="630">
        <f t="shared" si="114"/>
        <v>0</v>
      </c>
      <c r="P2709" s="631" t="str">
        <f t="shared" si="115"/>
        <v/>
      </c>
    </row>
    <row r="2710" spans="1:16" hidden="1" x14ac:dyDescent="0.2">
      <c r="A2710" s="622"/>
      <c r="B2710" s="641"/>
      <c r="C2710" s="642"/>
      <c r="D2710" s="626"/>
      <c r="E2710" s="626"/>
      <c r="F2710" s="639"/>
      <c r="G2710" s="626"/>
      <c r="H2710" s="633"/>
      <c r="I2710" s="627"/>
      <c r="J2710" s="628"/>
      <c r="K2710" s="632"/>
      <c r="L2710" s="635"/>
      <c r="M2710" s="659"/>
      <c r="N2710" s="630">
        <f t="shared" si="114"/>
        <v>0</v>
      </c>
      <c r="O2710" s="630">
        <f t="shared" si="114"/>
        <v>0</v>
      </c>
      <c r="P2710" s="631" t="str">
        <f t="shared" si="115"/>
        <v/>
      </c>
    </row>
    <row r="2711" spans="1:16" hidden="1" x14ac:dyDescent="0.2">
      <c r="A2711" s="622"/>
      <c r="B2711" s="656"/>
      <c r="C2711" s="642"/>
      <c r="D2711" s="633"/>
      <c r="E2711" s="633"/>
      <c r="F2711" s="639"/>
      <c r="G2711" s="633"/>
      <c r="H2711" s="626"/>
      <c r="I2711" s="627"/>
      <c r="J2711" s="634"/>
      <c r="K2711" s="635"/>
      <c r="L2711" s="634"/>
      <c r="M2711" s="641"/>
      <c r="N2711" s="630">
        <f t="shared" si="114"/>
        <v>0</v>
      </c>
      <c r="O2711" s="630">
        <f t="shared" si="114"/>
        <v>0</v>
      </c>
      <c r="P2711" s="631" t="str">
        <f t="shared" si="115"/>
        <v/>
      </c>
    </row>
    <row r="2712" spans="1:16" hidden="1" x14ac:dyDescent="0.2">
      <c r="A2712" s="622"/>
      <c r="B2712" s="641"/>
      <c r="C2712" s="658"/>
      <c r="D2712" s="633"/>
      <c r="E2712" s="626"/>
      <c r="F2712" s="639"/>
      <c r="G2712" s="633"/>
      <c r="H2712" s="627"/>
      <c r="I2712" s="627"/>
      <c r="J2712" s="628"/>
      <c r="K2712" s="635"/>
      <c r="L2712" s="635"/>
      <c r="M2712" s="659"/>
      <c r="N2712" s="630">
        <f t="shared" si="114"/>
        <v>0</v>
      </c>
      <c r="O2712" s="630">
        <f t="shared" si="114"/>
        <v>0</v>
      </c>
      <c r="P2712" s="631" t="str">
        <f t="shared" si="115"/>
        <v/>
      </c>
    </row>
    <row r="2713" spans="1:16" hidden="1" x14ac:dyDescent="0.2">
      <c r="A2713" s="622"/>
      <c r="B2713" s="641"/>
      <c r="C2713" s="658"/>
      <c r="D2713" s="633"/>
      <c r="E2713" s="626"/>
      <c r="F2713" s="639"/>
      <c r="G2713" s="633"/>
      <c r="H2713" s="627"/>
      <c r="I2713" s="627"/>
      <c r="J2713" s="628"/>
      <c r="K2713" s="635"/>
      <c r="L2713" s="635"/>
      <c r="M2713" s="659"/>
      <c r="N2713" s="630">
        <f t="shared" si="114"/>
        <v>0</v>
      </c>
      <c r="O2713" s="630">
        <f t="shared" si="114"/>
        <v>0</v>
      </c>
      <c r="P2713" s="631" t="str">
        <f t="shared" si="115"/>
        <v/>
      </c>
    </row>
    <row r="2714" spans="1:16" hidden="1" x14ac:dyDescent="0.2">
      <c r="A2714" s="622"/>
      <c r="B2714" s="641"/>
      <c r="C2714" s="658"/>
      <c r="D2714" s="633"/>
      <c r="E2714" s="626"/>
      <c r="F2714" s="639"/>
      <c r="G2714" s="627"/>
      <c r="H2714" s="626"/>
      <c r="I2714" s="627"/>
      <c r="J2714" s="629"/>
      <c r="K2714" s="635"/>
      <c r="L2714" s="634"/>
      <c r="M2714" s="641"/>
      <c r="N2714" s="630">
        <f t="shared" si="114"/>
        <v>0</v>
      </c>
      <c r="O2714" s="630">
        <f t="shared" si="114"/>
        <v>0</v>
      </c>
      <c r="P2714" s="631" t="str">
        <f t="shared" si="115"/>
        <v/>
      </c>
    </row>
    <row r="2715" spans="1:16" hidden="1" x14ac:dyDescent="0.2">
      <c r="A2715" s="622"/>
      <c r="B2715" s="641"/>
      <c r="C2715" s="658"/>
      <c r="D2715" s="633"/>
      <c r="E2715" s="626"/>
      <c r="F2715" s="639"/>
      <c r="G2715" s="627"/>
      <c r="H2715" s="627"/>
      <c r="I2715" s="627"/>
      <c r="J2715" s="629"/>
      <c r="K2715" s="635"/>
      <c r="L2715" s="635"/>
      <c r="M2715" s="641"/>
      <c r="N2715" s="630">
        <f t="shared" si="114"/>
        <v>0</v>
      </c>
      <c r="O2715" s="630">
        <f t="shared" si="114"/>
        <v>0</v>
      </c>
      <c r="P2715" s="631" t="str">
        <f t="shared" si="115"/>
        <v/>
      </c>
    </row>
    <row r="2716" spans="1:16" hidden="1" x14ac:dyDescent="0.2">
      <c r="A2716" s="622"/>
      <c r="B2716" s="641"/>
      <c r="C2716" s="658"/>
      <c r="D2716" s="633"/>
      <c r="E2716" s="626"/>
      <c r="F2716" s="639"/>
      <c r="G2716" s="627"/>
      <c r="H2716" s="627"/>
      <c r="I2716" s="627"/>
      <c r="J2716" s="629"/>
      <c r="K2716" s="635"/>
      <c r="L2716" s="635"/>
      <c r="M2716" s="659"/>
      <c r="N2716" s="630">
        <f t="shared" si="114"/>
        <v>0</v>
      </c>
      <c r="O2716" s="630">
        <f t="shared" si="114"/>
        <v>0</v>
      </c>
      <c r="P2716" s="631" t="str">
        <f t="shared" si="115"/>
        <v/>
      </c>
    </row>
    <row r="2717" spans="1:16" hidden="1" x14ac:dyDescent="0.2">
      <c r="A2717" s="622"/>
      <c r="B2717" s="641"/>
      <c r="C2717" s="658"/>
      <c r="D2717" s="626"/>
      <c r="E2717" s="626"/>
      <c r="F2717" s="639"/>
      <c r="G2717" s="626"/>
      <c r="H2717" s="626"/>
      <c r="I2717" s="627"/>
      <c r="J2717" s="629"/>
      <c r="K2717" s="635"/>
      <c r="L2717" s="634"/>
      <c r="M2717" s="659"/>
      <c r="N2717" s="630">
        <f t="shared" si="114"/>
        <v>0</v>
      </c>
      <c r="O2717" s="630">
        <f t="shared" si="114"/>
        <v>0</v>
      </c>
      <c r="P2717" s="631" t="str">
        <f t="shared" si="115"/>
        <v/>
      </c>
    </row>
    <row r="2718" spans="1:16" hidden="1" x14ac:dyDescent="0.2">
      <c r="A2718" s="622"/>
      <c r="B2718" s="641"/>
      <c r="C2718" s="658"/>
      <c r="D2718" s="626"/>
      <c r="E2718" s="626"/>
      <c r="F2718" s="639"/>
      <c r="G2718" s="626"/>
      <c r="H2718" s="633"/>
      <c r="I2718" s="633"/>
      <c r="J2718" s="629"/>
      <c r="K2718" s="657"/>
      <c r="L2718" s="657"/>
      <c r="M2718" s="656"/>
      <c r="N2718" s="630">
        <f t="shared" si="114"/>
        <v>0</v>
      </c>
      <c r="O2718" s="630">
        <f t="shared" si="114"/>
        <v>0</v>
      </c>
      <c r="P2718" s="631" t="str">
        <f t="shared" si="115"/>
        <v/>
      </c>
    </row>
    <row r="2719" spans="1:16" hidden="1" x14ac:dyDescent="0.2">
      <c r="A2719" s="622"/>
      <c r="B2719" s="641"/>
      <c r="C2719" s="658"/>
      <c r="D2719" s="633"/>
      <c r="E2719" s="626"/>
      <c r="F2719" s="639"/>
      <c r="G2719" s="633"/>
      <c r="H2719" s="627"/>
      <c r="I2719" s="627"/>
      <c r="J2719" s="634"/>
      <c r="K2719" s="657"/>
      <c r="L2719" s="635"/>
      <c r="M2719" s="659"/>
      <c r="N2719" s="630">
        <f t="shared" si="114"/>
        <v>0</v>
      </c>
      <c r="O2719" s="630">
        <f t="shared" si="114"/>
        <v>0</v>
      </c>
      <c r="P2719" s="631" t="str">
        <f t="shared" si="115"/>
        <v/>
      </c>
    </row>
    <row r="2720" spans="1:16" hidden="1" x14ac:dyDescent="0.2">
      <c r="A2720" s="622"/>
      <c r="B2720" s="641"/>
      <c r="C2720" s="638"/>
      <c r="D2720" s="626"/>
      <c r="E2720" s="626"/>
      <c r="F2720" s="679"/>
      <c r="G2720" s="633"/>
      <c r="H2720" s="633"/>
      <c r="I2720" s="633"/>
      <c r="J2720" s="629"/>
      <c r="K2720" s="634"/>
      <c r="L2720" s="657"/>
      <c r="M2720" s="659"/>
      <c r="N2720" s="630">
        <f t="shared" si="114"/>
        <v>0</v>
      </c>
      <c r="O2720" s="630">
        <f t="shared" si="114"/>
        <v>0</v>
      </c>
      <c r="P2720" s="631" t="str">
        <f t="shared" si="115"/>
        <v/>
      </c>
    </row>
    <row r="2721" spans="1:16" hidden="1" x14ac:dyDescent="0.2">
      <c r="A2721" s="622"/>
      <c r="B2721" s="641"/>
      <c r="C2721" s="642"/>
      <c r="D2721" s="626"/>
      <c r="E2721" s="626"/>
      <c r="F2721" s="639"/>
      <c r="G2721" s="626"/>
      <c r="H2721" s="627"/>
      <c r="I2721" s="627"/>
      <c r="J2721" s="634"/>
      <c r="K2721" s="640"/>
      <c r="L2721" s="635"/>
      <c r="M2721" s="659"/>
      <c r="N2721" s="630">
        <f t="shared" si="114"/>
        <v>0</v>
      </c>
      <c r="O2721" s="630">
        <f t="shared" si="114"/>
        <v>0</v>
      </c>
      <c r="P2721" s="631" t="str">
        <f t="shared" si="115"/>
        <v/>
      </c>
    </row>
    <row r="2722" spans="1:16" hidden="1" x14ac:dyDescent="0.2">
      <c r="A2722" s="622"/>
      <c r="B2722" s="641"/>
      <c r="C2722" s="642"/>
      <c r="D2722" s="626"/>
      <c r="E2722" s="626"/>
      <c r="F2722" s="639"/>
      <c r="G2722" s="626"/>
      <c r="H2722" s="627"/>
      <c r="I2722" s="627"/>
      <c r="J2722" s="634"/>
      <c r="K2722" s="640"/>
      <c r="L2722" s="635"/>
      <c r="M2722" s="659"/>
      <c r="N2722" s="630">
        <f t="shared" si="114"/>
        <v>0</v>
      </c>
      <c r="O2722" s="630">
        <f t="shared" si="114"/>
        <v>0</v>
      </c>
      <c r="P2722" s="631" t="str">
        <f t="shared" si="115"/>
        <v/>
      </c>
    </row>
    <row r="2723" spans="1:16" hidden="1" x14ac:dyDescent="0.2">
      <c r="A2723" s="622"/>
      <c r="B2723" s="641"/>
      <c r="C2723" s="642"/>
      <c r="D2723" s="626"/>
      <c r="E2723" s="626"/>
      <c r="F2723" s="639"/>
      <c r="G2723" s="626"/>
      <c r="H2723" s="627"/>
      <c r="I2723" s="627"/>
      <c r="J2723" s="634"/>
      <c r="K2723" s="640"/>
      <c r="L2723" s="635"/>
      <c r="M2723" s="659"/>
      <c r="N2723" s="630">
        <f t="shared" si="114"/>
        <v>0</v>
      </c>
      <c r="O2723" s="630">
        <f t="shared" si="114"/>
        <v>0</v>
      </c>
      <c r="P2723" s="631" t="str">
        <f t="shared" si="115"/>
        <v/>
      </c>
    </row>
    <row r="2724" spans="1:16" hidden="1" x14ac:dyDescent="0.2">
      <c r="A2724" s="622"/>
      <c r="B2724" s="641"/>
      <c r="C2724" s="642"/>
      <c r="D2724" s="626"/>
      <c r="E2724" s="626"/>
      <c r="F2724" s="639"/>
      <c r="G2724" s="626"/>
      <c r="H2724" s="627"/>
      <c r="I2724" s="627"/>
      <c r="J2724" s="634"/>
      <c r="K2724" s="640"/>
      <c r="L2724" s="635"/>
      <c r="M2724" s="659"/>
      <c r="N2724" s="630">
        <f t="shared" si="114"/>
        <v>0</v>
      </c>
      <c r="O2724" s="630">
        <f t="shared" si="114"/>
        <v>0</v>
      </c>
      <c r="P2724" s="631" t="str">
        <f t="shared" si="115"/>
        <v/>
      </c>
    </row>
    <row r="2725" spans="1:16" hidden="1" x14ac:dyDescent="0.2">
      <c r="A2725" s="622"/>
      <c r="B2725" s="641"/>
      <c r="C2725" s="658"/>
      <c r="D2725" s="626"/>
      <c r="E2725" s="626"/>
      <c r="F2725" s="639"/>
      <c r="G2725" s="633"/>
      <c r="H2725" s="627"/>
      <c r="I2725" s="627"/>
      <c r="J2725" s="629"/>
      <c r="K2725" s="635"/>
      <c r="L2725" s="635"/>
      <c r="M2725" s="659"/>
      <c r="N2725" s="630">
        <f t="shared" si="114"/>
        <v>0</v>
      </c>
      <c r="O2725" s="630">
        <f t="shared" si="114"/>
        <v>0</v>
      </c>
      <c r="P2725" s="631" t="str">
        <f t="shared" si="115"/>
        <v/>
      </c>
    </row>
    <row r="2726" spans="1:16" hidden="1" x14ac:dyDescent="0.2">
      <c r="A2726" s="622"/>
      <c r="B2726" s="641"/>
      <c r="C2726" s="658"/>
      <c r="D2726" s="633"/>
      <c r="E2726" s="626"/>
      <c r="F2726" s="639"/>
      <c r="G2726" s="633"/>
      <c r="H2726" s="627"/>
      <c r="I2726" s="627"/>
      <c r="J2726" s="629"/>
      <c r="K2726" s="635"/>
      <c r="L2726" s="635"/>
      <c r="M2726" s="659"/>
      <c r="N2726" s="630">
        <f t="shared" si="114"/>
        <v>0</v>
      </c>
      <c r="O2726" s="630">
        <f t="shared" si="114"/>
        <v>0</v>
      </c>
      <c r="P2726" s="631" t="str">
        <f t="shared" si="115"/>
        <v/>
      </c>
    </row>
    <row r="2727" spans="1:16" hidden="1" x14ac:dyDescent="0.2">
      <c r="A2727" s="622"/>
      <c r="B2727" s="641"/>
      <c r="C2727" s="658"/>
      <c r="D2727" s="633"/>
      <c r="E2727" s="633"/>
      <c r="F2727" s="639"/>
      <c r="G2727" s="633"/>
      <c r="H2727" s="627"/>
      <c r="I2727" s="633"/>
      <c r="J2727" s="629"/>
      <c r="K2727" s="657"/>
      <c r="L2727" s="635"/>
      <c r="M2727" s="659"/>
      <c r="N2727" s="630">
        <f t="shared" si="114"/>
        <v>0</v>
      </c>
      <c r="O2727" s="630">
        <f t="shared" si="114"/>
        <v>0</v>
      </c>
      <c r="P2727" s="631" t="str">
        <f t="shared" si="115"/>
        <v/>
      </c>
    </row>
    <row r="2728" spans="1:16" hidden="1" x14ac:dyDescent="0.2">
      <c r="A2728" s="622"/>
      <c r="B2728" s="641"/>
      <c r="C2728" s="638"/>
      <c r="D2728" s="626"/>
      <c r="E2728" s="626"/>
      <c r="F2728" s="639"/>
      <c r="G2728" s="626"/>
      <c r="H2728" s="626"/>
      <c r="I2728" s="627"/>
      <c r="J2728" s="629"/>
      <c r="K2728" s="634"/>
      <c r="L2728" s="634"/>
      <c r="M2728" s="659"/>
      <c r="N2728" s="630">
        <f t="shared" si="114"/>
        <v>0</v>
      </c>
      <c r="O2728" s="630">
        <f t="shared" si="114"/>
        <v>0</v>
      </c>
      <c r="P2728" s="631" t="str">
        <f t="shared" si="115"/>
        <v/>
      </c>
    </row>
    <row r="2729" spans="1:16" hidden="1" x14ac:dyDescent="0.2">
      <c r="A2729" s="622"/>
      <c r="B2729" s="641"/>
      <c r="C2729" s="638"/>
      <c r="D2729" s="626"/>
      <c r="E2729" s="626"/>
      <c r="F2729" s="639"/>
      <c r="G2729" s="626"/>
      <c r="H2729" s="627"/>
      <c r="I2729" s="627"/>
      <c r="J2729" s="629"/>
      <c r="K2729" s="634"/>
      <c r="L2729" s="635"/>
      <c r="M2729" s="659"/>
      <c r="N2729" s="630">
        <f t="shared" si="111"/>
        <v>0</v>
      </c>
      <c r="O2729" s="630">
        <f t="shared" si="112"/>
        <v>0</v>
      </c>
      <c r="P2729" s="631" t="str">
        <f t="shared" si="113"/>
        <v/>
      </c>
    </row>
    <row r="2730" spans="1:16" hidden="1" x14ac:dyDescent="0.2">
      <c r="A2730" s="622"/>
      <c r="B2730" s="641"/>
      <c r="C2730" s="638"/>
      <c r="D2730" s="626"/>
      <c r="E2730" s="626"/>
      <c r="F2730" s="639"/>
      <c r="G2730" s="626"/>
      <c r="H2730" s="627"/>
      <c r="I2730" s="627"/>
      <c r="J2730" s="629"/>
      <c r="K2730" s="634"/>
      <c r="L2730" s="635"/>
      <c r="M2730" s="659"/>
      <c r="N2730" s="630">
        <f t="shared" si="111"/>
        <v>0</v>
      </c>
      <c r="O2730" s="630">
        <f t="shared" si="112"/>
        <v>0</v>
      </c>
      <c r="P2730" s="631" t="str">
        <f t="shared" si="113"/>
        <v/>
      </c>
    </row>
    <row r="2731" spans="1:16" hidden="1" x14ac:dyDescent="0.2">
      <c r="A2731" s="622"/>
      <c r="B2731" s="641"/>
      <c r="C2731" s="638"/>
      <c r="D2731" s="626"/>
      <c r="E2731" s="626"/>
      <c r="F2731" s="639"/>
      <c r="G2731" s="626"/>
      <c r="H2731" s="627"/>
      <c r="I2731" s="627"/>
      <c r="J2731" s="629"/>
      <c r="K2731" s="634"/>
      <c r="L2731" s="635"/>
      <c r="M2731" s="659"/>
      <c r="N2731" s="630">
        <f t="shared" si="111"/>
        <v>0</v>
      </c>
      <c r="O2731" s="630">
        <f t="shared" si="112"/>
        <v>0</v>
      </c>
      <c r="P2731" s="631" t="str">
        <f t="shared" si="113"/>
        <v/>
      </c>
    </row>
    <row r="2732" spans="1:16" hidden="1" x14ac:dyDescent="0.2">
      <c r="A2732" s="622"/>
      <c r="B2732" s="641"/>
      <c r="C2732" s="638"/>
      <c r="D2732" s="626"/>
      <c r="E2732" s="626"/>
      <c r="F2732" s="639"/>
      <c r="G2732" s="626"/>
      <c r="H2732" s="627"/>
      <c r="I2732" s="627"/>
      <c r="J2732" s="629"/>
      <c r="K2732" s="634"/>
      <c r="L2732" s="635"/>
      <c r="M2732" s="659"/>
      <c r="N2732" s="630">
        <f t="shared" si="111"/>
        <v>0</v>
      </c>
      <c r="O2732" s="630">
        <f t="shared" si="112"/>
        <v>0</v>
      </c>
      <c r="P2732" s="631" t="str">
        <f t="shared" si="113"/>
        <v/>
      </c>
    </row>
    <row r="2733" spans="1:16" hidden="1" x14ac:dyDescent="0.2">
      <c r="A2733" s="622"/>
      <c r="B2733" s="641"/>
      <c r="C2733" s="638"/>
      <c r="D2733" s="626"/>
      <c r="E2733" s="626"/>
      <c r="F2733" s="639"/>
      <c r="G2733" s="626"/>
      <c r="H2733" s="627"/>
      <c r="I2733" s="627"/>
      <c r="J2733" s="629"/>
      <c r="K2733" s="634"/>
      <c r="L2733" s="635"/>
      <c r="M2733" s="659"/>
      <c r="N2733" s="630">
        <f t="shared" si="111"/>
        <v>0</v>
      </c>
      <c r="O2733" s="630">
        <f t="shared" si="112"/>
        <v>0</v>
      </c>
      <c r="P2733" s="631" t="str">
        <f t="shared" si="113"/>
        <v/>
      </c>
    </row>
    <row r="2734" spans="1:16" hidden="1" x14ac:dyDescent="0.2">
      <c r="A2734" s="622"/>
      <c r="B2734" s="641"/>
      <c r="C2734" s="638"/>
      <c r="D2734" s="626"/>
      <c r="E2734" s="626"/>
      <c r="F2734" s="639"/>
      <c r="G2734" s="626"/>
      <c r="H2734" s="626"/>
      <c r="I2734" s="627"/>
      <c r="J2734" s="629"/>
      <c r="K2734" s="657"/>
      <c r="L2734" s="634"/>
      <c r="M2734" s="641"/>
      <c r="N2734" s="630">
        <f t="shared" si="111"/>
        <v>0</v>
      </c>
      <c r="O2734" s="630">
        <f t="shared" si="112"/>
        <v>0</v>
      </c>
      <c r="P2734" s="631" t="str">
        <f t="shared" si="113"/>
        <v/>
      </c>
    </row>
    <row r="2735" spans="1:16" hidden="1" x14ac:dyDescent="0.2">
      <c r="A2735" s="622"/>
      <c r="B2735" s="641"/>
      <c r="C2735" s="638"/>
      <c r="D2735" s="626"/>
      <c r="E2735" s="626"/>
      <c r="F2735" s="639"/>
      <c r="G2735" s="626"/>
      <c r="H2735" s="626"/>
      <c r="I2735" s="627"/>
      <c r="J2735" s="634"/>
      <c r="K2735" s="657"/>
      <c r="L2735" s="634"/>
      <c r="M2735" s="641"/>
      <c r="N2735" s="630">
        <f t="shared" si="111"/>
        <v>0</v>
      </c>
      <c r="O2735" s="630">
        <f t="shared" si="112"/>
        <v>0</v>
      </c>
      <c r="P2735" s="631" t="str">
        <f t="shared" si="113"/>
        <v/>
      </c>
    </row>
    <row r="2736" spans="1:16" hidden="1" x14ac:dyDescent="0.2">
      <c r="A2736" s="622"/>
      <c r="B2736" s="641"/>
      <c r="C2736" s="658"/>
      <c r="D2736" s="633"/>
      <c r="E2736" s="626"/>
      <c r="F2736" s="639"/>
      <c r="G2736" s="633"/>
      <c r="H2736" s="627"/>
      <c r="I2736" s="627"/>
      <c r="J2736" s="634"/>
      <c r="K2736" s="657"/>
      <c r="L2736" s="635"/>
      <c r="M2736" s="659"/>
      <c r="N2736" s="630">
        <f t="shared" si="111"/>
        <v>0</v>
      </c>
      <c r="O2736" s="630">
        <f t="shared" si="112"/>
        <v>0</v>
      </c>
      <c r="P2736" s="631" t="str">
        <f t="shared" si="113"/>
        <v/>
      </c>
    </row>
    <row r="2737" spans="1:16" hidden="1" x14ac:dyDescent="0.2">
      <c r="A2737" s="622"/>
      <c r="B2737" s="641"/>
      <c r="C2737" s="658"/>
      <c r="D2737" s="633"/>
      <c r="E2737" s="626"/>
      <c r="F2737" s="639"/>
      <c r="G2737" s="633"/>
      <c r="H2737" s="627"/>
      <c r="I2737" s="627"/>
      <c r="J2737" s="634"/>
      <c r="K2737" s="657"/>
      <c r="L2737" s="635"/>
      <c r="M2737" s="659"/>
      <c r="N2737" s="630">
        <f t="shared" si="111"/>
        <v>0</v>
      </c>
      <c r="O2737" s="630">
        <f t="shared" si="112"/>
        <v>0</v>
      </c>
      <c r="P2737" s="631" t="str">
        <f t="shared" si="113"/>
        <v/>
      </c>
    </row>
    <row r="2738" spans="1:16" hidden="1" x14ac:dyDescent="0.2">
      <c r="A2738" s="622"/>
      <c r="B2738" s="641"/>
      <c r="C2738" s="658"/>
      <c r="D2738" s="633"/>
      <c r="E2738" s="626"/>
      <c r="F2738" s="639"/>
      <c r="G2738" s="633"/>
      <c r="H2738" s="627"/>
      <c r="I2738" s="627"/>
      <c r="J2738" s="634"/>
      <c r="K2738" s="657"/>
      <c r="L2738" s="635"/>
      <c r="M2738" s="659"/>
      <c r="N2738" s="630">
        <f t="shared" si="111"/>
        <v>0</v>
      </c>
      <c r="O2738" s="630">
        <f t="shared" si="112"/>
        <v>0</v>
      </c>
      <c r="P2738" s="631" t="str">
        <f t="shared" si="113"/>
        <v/>
      </c>
    </row>
    <row r="2739" spans="1:16" hidden="1" x14ac:dyDescent="0.2">
      <c r="A2739" s="622"/>
      <c r="B2739" s="641"/>
      <c r="C2739" s="658"/>
      <c r="D2739" s="633"/>
      <c r="E2739" s="626"/>
      <c r="F2739" s="639"/>
      <c r="G2739" s="633"/>
      <c r="H2739" s="627"/>
      <c r="I2739" s="627"/>
      <c r="J2739" s="634"/>
      <c r="K2739" s="657"/>
      <c r="L2739" s="635"/>
      <c r="M2739" s="659"/>
      <c r="N2739" s="630">
        <f t="shared" si="111"/>
        <v>0</v>
      </c>
      <c r="O2739" s="630">
        <f t="shared" si="112"/>
        <v>0</v>
      </c>
      <c r="P2739" s="631" t="str">
        <f t="shared" si="113"/>
        <v/>
      </c>
    </row>
    <row r="2740" spans="1:16" hidden="1" x14ac:dyDescent="0.2">
      <c r="A2740" s="622"/>
      <c r="B2740" s="641"/>
      <c r="C2740" s="658"/>
      <c r="D2740" s="633"/>
      <c r="E2740" s="626"/>
      <c r="F2740" s="639"/>
      <c r="G2740" s="633"/>
      <c r="H2740" s="627"/>
      <c r="I2740" s="627"/>
      <c r="J2740" s="634"/>
      <c r="K2740" s="657"/>
      <c r="L2740" s="635"/>
      <c r="M2740" s="659"/>
      <c r="N2740" s="630">
        <f t="shared" si="111"/>
        <v>0</v>
      </c>
      <c r="O2740" s="630">
        <f t="shared" si="112"/>
        <v>0</v>
      </c>
      <c r="P2740" s="631" t="str">
        <f t="shared" si="113"/>
        <v/>
      </c>
    </row>
    <row r="2741" spans="1:16" hidden="1" x14ac:dyDescent="0.2">
      <c r="A2741" s="622"/>
      <c r="B2741" s="641"/>
      <c r="C2741" s="658"/>
      <c r="D2741" s="633"/>
      <c r="E2741" s="626"/>
      <c r="F2741" s="639"/>
      <c r="G2741" s="633"/>
      <c r="H2741" s="627"/>
      <c r="I2741" s="627"/>
      <c r="J2741" s="634"/>
      <c r="K2741" s="657"/>
      <c r="L2741" s="635"/>
      <c r="M2741" s="659"/>
      <c r="N2741" s="630">
        <f t="shared" si="111"/>
        <v>0</v>
      </c>
      <c r="O2741" s="630">
        <f t="shared" si="112"/>
        <v>0</v>
      </c>
      <c r="P2741" s="631" t="str">
        <f t="shared" si="113"/>
        <v/>
      </c>
    </row>
    <row r="2742" spans="1:16" hidden="1" x14ac:dyDescent="0.2">
      <c r="A2742" s="622"/>
      <c r="B2742" s="641"/>
      <c r="C2742" s="642"/>
      <c r="D2742" s="626"/>
      <c r="E2742" s="626"/>
      <c r="F2742" s="639"/>
      <c r="G2742" s="626"/>
      <c r="H2742" s="627"/>
      <c r="I2742" s="627"/>
      <c r="J2742" s="634"/>
      <c r="K2742" s="635"/>
      <c r="L2742" s="635"/>
      <c r="M2742" s="659"/>
      <c r="N2742" s="630">
        <f t="shared" si="111"/>
        <v>0</v>
      </c>
      <c r="O2742" s="630">
        <f t="shared" si="112"/>
        <v>0</v>
      </c>
      <c r="P2742" s="631" t="str">
        <f t="shared" si="113"/>
        <v/>
      </c>
    </row>
    <row r="2743" spans="1:16" hidden="1" x14ac:dyDescent="0.2">
      <c r="A2743" s="622"/>
      <c r="B2743" s="641"/>
      <c r="C2743" s="642"/>
      <c r="D2743" s="626"/>
      <c r="E2743" s="626"/>
      <c r="F2743" s="639"/>
      <c r="G2743" s="626"/>
      <c r="H2743" s="627"/>
      <c r="I2743" s="627"/>
      <c r="J2743" s="634"/>
      <c r="K2743" s="635"/>
      <c r="L2743" s="635"/>
      <c r="M2743" s="659"/>
      <c r="N2743" s="630">
        <f t="shared" si="111"/>
        <v>0</v>
      </c>
      <c r="O2743" s="630">
        <f t="shared" si="112"/>
        <v>0</v>
      </c>
      <c r="P2743" s="631" t="str">
        <f t="shared" si="113"/>
        <v/>
      </c>
    </row>
    <row r="2744" spans="1:16" hidden="1" x14ac:dyDescent="0.2">
      <c r="A2744" s="622"/>
      <c r="B2744" s="641"/>
      <c r="C2744" s="642"/>
      <c r="D2744" s="626"/>
      <c r="E2744" s="626"/>
      <c r="F2744" s="639"/>
      <c r="G2744" s="626"/>
      <c r="H2744" s="627"/>
      <c r="I2744" s="627"/>
      <c r="J2744" s="634"/>
      <c r="K2744" s="635"/>
      <c r="L2744" s="635"/>
      <c r="M2744" s="659"/>
      <c r="N2744" s="630">
        <f t="shared" si="111"/>
        <v>0</v>
      </c>
      <c r="O2744" s="630">
        <f t="shared" si="112"/>
        <v>0</v>
      </c>
      <c r="P2744" s="631" t="str">
        <f t="shared" si="113"/>
        <v/>
      </c>
    </row>
    <row r="2745" spans="1:16" hidden="1" x14ac:dyDescent="0.2">
      <c r="A2745" s="622"/>
      <c r="B2745" s="641"/>
      <c r="C2745" s="642"/>
      <c r="D2745" s="626"/>
      <c r="E2745" s="626"/>
      <c r="F2745" s="639"/>
      <c r="G2745" s="626"/>
      <c r="H2745" s="627"/>
      <c r="I2745" s="627"/>
      <c r="J2745" s="634"/>
      <c r="K2745" s="635"/>
      <c r="L2745" s="635"/>
      <c r="M2745" s="659"/>
      <c r="N2745" s="630">
        <f t="shared" si="111"/>
        <v>0</v>
      </c>
      <c r="O2745" s="630">
        <f t="shared" si="112"/>
        <v>0</v>
      </c>
      <c r="P2745" s="631" t="str">
        <f t="shared" si="113"/>
        <v/>
      </c>
    </row>
    <row r="2746" spans="1:16" hidden="1" x14ac:dyDescent="0.2">
      <c r="A2746" s="622"/>
      <c r="B2746" s="641"/>
      <c r="C2746" s="642"/>
      <c r="D2746" s="626"/>
      <c r="E2746" s="626"/>
      <c r="F2746" s="639"/>
      <c r="G2746" s="626"/>
      <c r="H2746" s="627"/>
      <c r="I2746" s="627"/>
      <c r="J2746" s="634"/>
      <c r="K2746" s="635"/>
      <c r="L2746" s="635"/>
      <c r="M2746" s="659"/>
      <c r="N2746" s="630">
        <f t="shared" si="111"/>
        <v>0</v>
      </c>
      <c r="O2746" s="630">
        <f t="shared" si="112"/>
        <v>0</v>
      </c>
      <c r="P2746" s="631" t="str">
        <f t="shared" si="113"/>
        <v/>
      </c>
    </row>
    <row r="2747" spans="1:16" hidden="1" x14ac:dyDescent="0.2">
      <c r="A2747" s="622"/>
      <c r="B2747" s="641"/>
      <c r="C2747" s="642"/>
      <c r="D2747" s="626"/>
      <c r="E2747" s="626"/>
      <c r="F2747" s="639"/>
      <c r="G2747" s="626"/>
      <c r="H2747" s="627"/>
      <c r="I2747" s="627"/>
      <c r="J2747" s="634"/>
      <c r="K2747" s="635"/>
      <c r="L2747" s="635"/>
      <c r="M2747" s="659"/>
      <c r="N2747" s="630">
        <f t="shared" si="111"/>
        <v>0</v>
      </c>
      <c r="O2747" s="630">
        <f t="shared" si="112"/>
        <v>0</v>
      </c>
      <c r="P2747" s="631" t="str">
        <f t="shared" si="113"/>
        <v/>
      </c>
    </row>
    <row r="2748" spans="1:16" hidden="1" x14ac:dyDescent="0.2">
      <c r="A2748" s="622"/>
      <c r="B2748" s="641"/>
      <c r="C2748" s="658"/>
      <c r="D2748" s="633"/>
      <c r="E2748" s="626"/>
      <c r="F2748" s="639"/>
      <c r="G2748" s="633"/>
      <c r="H2748" s="627"/>
      <c r="I2748" s="627"/>
      <c r="J2748" s="634"/>
      <c r="K2748" s="635"/>
      <c r="L2748" s="635"/>
      <c r="M2748" s="659"/>
      <c r="N2748" s="630">
        <f t="shared" si="111"/>
        <v>0</v>
      </c>
      <c r="O2748" s="630">
        <f t="shared" si="112"/>
        <v>0</v>
      </c>
      <c r="P2748" s="631" t="str">
        <f t="shared" si="113"/>
        <v/>
      </c>
    </row>
    <row r="2749" spans="1:16" hidden="1" x14ac:dyDescent="0.2">
      <c r="A2749" s="622"/>
      <c r="B2749" s="641"/>
      <c r="C2749" s="658"/>
      <c r="D2749" s="633"/>
      <c r="E2749" s="626"/>
      <c r="F2749" s="639"/>
      <c r="G2749" s="633"/>
      <c r="H2749" s="627"/>
      <c r="I2749" s="627"/>
      <c r="J2749" s="634"/>
      <c r="K2749" s="635"/>
      <c r="L2749" s="635"/>
      <c r="M2749" s="659"/>
      <c r="N2749" s="630">
        <f t="shared" si="111"/>
        <v>0</v>
      </c>
      <c r="O2749" s="630">
        <f t="shared" si="112"/>
        <v>0</v>
      </c>
      <c r="P2749" s="631" t="str">
        <f t="shared" si="113"/>
        <v/>
      </c>
    </row>
    <row r="2750" spans="1:16" hidden="1" x14ac:dyDescent="0.2">
      <c r="A2750" s="622"/>
      <c r="B2750" s="641"/>
      <c r="C2750" s="658"/>
      <c r="D2750" s="633"/>
      <c r="E2750" s="626"/>
      <c r="F2750" s="639"/>
      <c r="G2750" s="633"/>
      <c r="H2750" s="627"/>
      <c r="I2750" s="627"/>
      <c r="J2750" s="634"/>
      <c r="K2750" s="635"/>
      <c r="L2750" s="635"/>
      <c r="M2750" s="659"/>
      <c r="N2750" s="630">
        <f t="shared" si="111"/>
        <v>0</v>
      </c>
      <c r="O2750" s="630">
        <f t="shared" si="112"/>
        <v>0</v>
      </c>
      <c r="P2750" s="631" t="str">
        <f t="shared" si="113"/>
        <v/>
      </c>
    </row>
    <row r="2751" spans="1:16" hidden="1" x14ac:dyDescent="0.2">
      <c r="A2751" s="622"/>
      <c r="B2751" s="641"/>
      <c r="C2751" s="658"/>
      <c r="D2751" s="633"/>
      <c r="E2751" s="626"/>
      <c r="F2751" s="639"/>
      <c r="G2751" s="633"/>
      <c r="H2751" s="627"/>
      <c r="I2751" s="627"/>
      <c r="J2751" s="634"/>
      <c r="K2751" s="635"/>
      <c r="L2751" s="635"/>
      <c r="M2751" s="659"/>
      <c r="N2751" s="630">
        <f t="shared" si="111"/>
        <v>0</v>
      </c>
      <c r="O2751" s="630">
        <f t="shared" si="112"/>
        <v>0</v>
      </c>
      <c r="P2751" s="631" t="str">
        <f t="shared" si="113"/>
        <v/>
      </c>
    </row>
    <row r="2752" spans="1:16" hidden="1" x14ac:dyDescent="0.2">
      <c r="A2752" s="622"/>
      <c r="B2752" s="641"/>
      <c r="C2752" s="642"/>
      <c r="D2752" s="626"/>
      <c r="E2752" s="626"/>
      <c r="F2752" s="639"/>
      <c r="G2752" s="626"/>
      <c r="H2752" s="627"/>
      <c r="I2752" s="627"/>
      <c r="J2752" s="628"/>
      <c r="K2752" s="632"/>
      <c r="L2752" s="635"/>
      <c r="M2752" s="659"/>
      <c r="N2752" s="630">
        <f t="shared" si="111"/>
        <v>0</v>
      </c>
      <c r="O2752" s="630">
        <f t="shared" si="112"/>
        <v>0</v>
      </c>
      <c r="P2752" s="631" t="str">
        <f t="shared" si="113"/>
        <v/>
      </c>
    </row>
    <row r="2753" spans="1:16" hidden="1" x14ac:dyDescent="0.2">
      <c r="A2753" s="622"/>
      <c r="B2753" s="641"/>
      <c r="C2753" s="642"/>
      <c r="D2753" s="626"/>
      <c r="E2753" s="626"/>
      <c r="F2753" s="639"/>
      <c r="G2753" s="626"/>
      <c r="H2753" s="627"/>
      <c r="I2753" s="627"/>
      <c r="J2753" s="628"/>
      <c r="K2753" s="632"/>
      <c r="L2753" s="635"/>
      <c r="M2753" s="659"/>
      <c r="N2753" s="630">
        <f t="shared" si="111"/>
        <v>0</v>
      </c>
      <c r="O2753" s="630">
        <f t="shared" si="112"/>
        <v>0</v>
      </c>
      <c r="P2753" s="631" t="str">
        <f t="shared" si="113"/>
        <v/>
      </c>
    </row>
    <row r="2754" spans="1:16" hidden="1" x14ac:dyDescent="0.2">
      <c r="A2754" s="622"/>
      <c r="B2754" s="656"/>
      <c r="C2754" s="638"/>
      <c r="D2754" s="626"/>
      <c r="E2754" s="626"/>
      <c r="F2754" s="639"/>
      <c r="G2754" s="627"/>
      <c r="H2754" s="627"/>
      <c r="I2754" s="627"/>
      <c r="J2754" s="629"/>
      <c r="K2754" s="635"/>
      <c r="L2754" s="635"/>
      <c r="M2754" s="659"/>
      <c r="N2754" s="630">
        <f t="shared" si="111"/>
        <v>0</v>
      </c>
      <c r="O2754" s="630">
        <f t="shared" si="112"/>
        <v>0</v>
      </c>
      <c r="P2754" s="631" t="str">
        <f t="shared" si="113"/>
        <v/>
      </c>
    </row>
    <row r="2755" spans="1:16" hidden="1" x14ac:dyDescent="0.2">
      <c r="A2755" s="622"/>
      <c r="B2755" s="656"/>
      <c r="C2755" s="638"/>
      <c r="D2755" s="626"/>
      <c r="E2755" s="626"/>
      <c r="F2755" s="639"/>
      <c r="G2755" s="627"/>
      <c r="H2755" s="627"/>
      <c r="I2755" s="627"/>
      <c r="J2755" s="629"/>
      <c r="K2755" s="635"/>
      <c r="L2755" s="635"/>
      <c r="M2755" s="659"/>
      <c r="N2755" s="630">
        <f t="shared" si="111"/>
        <v>0</v>
      </c>
      <c r="O2755" s="630">
        <f t="shared" si="112"/>
        <v>0</v>
      </c>
      <c r="P2755" s="631" t="str">
        <f t="shared" si="113"/>
        <v/>
      </c>
    </row>
    <row r="2756" spans="1:16" hidden="1" x14ac:dyDescent="0.2">
      <c r="A2756" s="622"/>
      <c r="B2756" s="656"/>
      <c r="C2756" s="638"/>
      <c r="D2756" s="633"/>
      <c r="E2756" s="626"/>
      <c r="F2756" s="639"/>
      <c r="G2756" s="626"/>
      <c r="H2756" s="627"/>
      <c r="I2756" s="627"/>
      <c r="J2756" s="629"/>
      <c r="K2756" s="635"/>
      <c r="L2756" s="635"/>
      <c r="M2756" s="637"/>
      <c r="N2756" s="630">
        <f t="shared" si="111"/>
        <v>0</v>
      </c>
      <c r="O2756" s="630">
        <f t="shared" si="112"/>
        <v>0</v>
      </c>
      <c r="P2756" s="631" t="str">
        <f t="shared" si="113"/>
        <v/>
      </c>
    </row>
    <row r="2757" spans="1:16" hidden="1" x14ac:dyDescent="0.2">
      <c r="A2757" s="622"/>
      <c r="B2757" s="656"/>
      <c r="C2757" s="638"/>
      <c r="D2757" s="633"/>
      <c r="E2757" s="626"/>
      <c r="F2757" s="639"/>
      <c r="G2757" s="633"/>
      <c r="H2757" s="633"/>
      <c r="I2757" s="627"/>
      <c r="J2757" s="629"/>
      <c r="K2757" s="635"/>
      <c r="L2757" s="635"/>
      <c r="M2757" s="659"/>
      <c r="N2757" s="630">
        <f t="shared" si="111"/>
        <v>0</v>
      </c>
      <c r="O2757" s="630">
        <f t="shared" si="112"/>
        <v>0</v>
      </c>
      <c r="P2757" s="631" t="str">
        <f t="shared" si="113"/>
        <v/>
      </c>
    </row>
    <row r="2758" spans="1:16" hidden="1" x14ac:dyDescent="0.2">
      <c r="A2758" s="622"/>
      <c r="B2758" s="656"/>
      <c r="C2758" s="638"/>
      <c r="D2758" s="633"/>
      <c r="E2758" s="626"/>
      <c r="F2758" s="639"/>
      <c r="G2758" s="626"/>
      <c r="H2758" s="626"/>
      <c r="I2758" s="627"/>
      <c r="J2758" s="634"/>
      <c r="K2758" s="635"/>
      <c r="L2758" s="657"/>
      <c r="M2758" s="659"/>
      <c r="N2758" s="630">
        <f t="shared" si="111"/>
        <v>0</v>
      </c>
      <c r="O2758" s="630">
        <f t="shared" si="112"/>
        <v>0</v>
      </c>
      <c r="P2758" s="631" t="str">
        <f t="shared" si="113"/>
        <v/>
      </c>
    </row>
    <row r="2759" spans="1:16" hidden="1" x14ac:dyDescent="0.2">
      <c r="A2759" s="622"/>
      <c r="B2759" s="656"/>
      <c r="C2759" s="638"/>
      <c r="D2759" s="633"/>
      <c r="E2759" s="633"/>
      <c r="F2759" s="639"/>
      <c r="G2759" s="633"/>
      <c r="H2759" s="633"/>
      <c r="I2759" s="677"/>
      <c r="J2759" s="634"/>
      <c r="K2759" s="635"/>
      <c r="L2759" s="678"/>
      <c r="M2759" s="680"/>
      <c r="N2759" s="630">
        <f t="shared" si="111"/>
        <v>0</v>
      </c>
      <c r="O2759" s="630">
        <f t="shared" si="112"/>
        <v>0</v>
      </c>
      <c r="P2759" s="631" t="str">
        <f t="shared" si="113"/>
        <v/>
      </c>
    </row>
    <row r="2760" spans="1:16" hidden="1" x14ac:dyDescent="0.2">
      <c r="A2760" s="622"/>
      <c r="B2760" s="656"/>
      <c r="C2760" s="638"/>
      <c r="D2760" s="633"/>
      <c r="E2760" s="626"/>
      <c r="F2760" s="639"/>
      <c r="G2760" s="626"/>
      <c r="H2760" s="626"/>
      <c r="I2760" s="627"/>
      <c r="J2760" s="634"/>
      <c r="K2760" s="635"/>
      <c r="L2760" s="657"/>
      <c r="M2760" s="659"/>
      <c r="N2760" s="630">
        <f t="shared" si="111"/>
        <v>0</v>
      </c>
      <c r="O2760" s="630">
        <f t="shared" si="112"/>
        <v>0</v>
      </c>
      <c r="P2760" s="631" t="str">
        <f t="shared" si="113"/>
        <v/>
      </c>
    </row>
    <row r="2761" spans="1:16" hidden="1" x14ac:dyDescent="0.2">
      <c r="A2761" s="622"/>
      <c r="B2761" s="656"/>
      <c r="C2761" s="638"/>
      <c r="D2761" s="633"/>
      <c r="E2761" s="626"/>
      <c r="F2761" s="639"/>
      <c r="G2761" s="627"/>
      <c r="H2761" s="626"/>
      <c r="I2761" s="627"/>
      <c r="J2761" s="634"/>
      <c r="K2761" s="635"/>
      <c r="L2761" s="634"/>
      <c r="M2761" s="641"/>
      <c r="N2761" s="630">
        <f t="shared" si="111"/>
        <v>0</v>
      </c>
      <c r="O2761" s="630">
        <f t="shared" si="112"/>
        <v>0</v>
      </c>
      <c r="P2761" s="631" t="str">
        <f t="shared" si="113"/>
        <v/>
      </c>
    </row>
    <row r="2762" spans="1:16" hidden="1" x14ac:dyDescent="0.2">
      <c r="A2762" s="622"/>
      <c r="B2762" s="656"/>
      <c r="C2762" s="638"/>
      <c r="D2762" s="633"/>
      <c r="E2762" s="626"/>
      <c r="F2762" s="639"/>
      <c r="G2762" s="627"/>
      <c r="H2762" s="626"/>
      <c r="I2762" s="627"/>
      <c r="J2762" s="634"/>
      <c r="K2762" s="635"/>
      <c r="L2762" s="634"/>
      <c r="M2762" s="641"/>
      <c r="N2762" s="630">
        <f t="shared" si="111"/>
        <v>0</v>
      </c>
      <c r="O2762" s="630">
        <f t="shared" si="112"/>
        <v>0</v>
      </c>
      <c r="P2762" s="631" t="str">
        <f t="shared" si="113"/>
        <v/>
      </c>
    </row>
    <row r="2763" spans="1:16" hidden="1" x14ac:dyDescent="0.2">
      <c r="A2763" s="622"/>
      <c r="B2763" s="656"/>
      <c r="C2763" s="638"/>
      <c r="D2763" s="633"/>
      <c r="E2763" s="626"/>
      <c r="F2763" s="639"/>
      <c r="G2763" s="627"/>
      <c r="H2763" s="626"/>
      <c r="I2763" s="627"/>
      <c r="J2763" s="634"/>
      <c r="K2763" s="635"/>
      <c r="L2763" s="634"/>
      <c r="M2763" s="641"/>
      <c r="N2763" s="630">
        <f t="shared" si="111"/>
        <v>0</v>
      </c>
      <c r="O2763" s="630">
        <f t="shared" si="112"/>
        <v>0</v>
      </c>
      <c r="P2763" s="631" t="str">
        <f t="shared" si="113"/>
        <v/>
      </c>
    </row>
    <row r="2764" spans="1:16" hidden="1" x14ac:dyDescent="0.2">
      <c r="A2764" s="622"/>
      <c r="B2764" s="656"/>
      <c r="C2764" s="638"/>
      <c r="D2764" s="626"/>
      <c r="E2764" s="626"/>
      <c r="F2764" s="639"/>
      <c r="G2764" s="627"/>
      <c r="H2764" s="626"/>
      <c r="I2764" s="627"/>
      <c r="J2764" s="634"/>
      <c r="K2764" s="657"/>
      <c r="L2764" s="634"/>
      <c r="M2764" s="641"/>
      <c r="N2764" s="630">
        <f t="shared" si="111"/>
        <v>0</v>
      </c>
      <c r="O2764" s="630">
        <f t="shared" si="112"/>
        <v>0</v>
      </c>
      <c r="P2764" s="631" t="str">
        <f t="shared" si="113"/>
        <v/>
      </c>
    </row>
    <row r="2765" spans="1:16" hidden="1" x14ac:dyDescent="0.2">
      <c r="A2765" s="622"/>
      <c r="B2765" s="656"/>
      <c r="C2765" s="638"/>
      <c r="D2765" s="626"/>
      <c r="E2765" s="626"/>
      <c r="F2765" s="639"/>
      <c r="G2765" s="627"/>
      <c r="H2765" s="626"/>
      <c r="I2765" s="627"/>
      <c r="J2765" s="634"/>
      <c r="K2765" s="657"/>
      <c r="L2765" s="634"/>
      <c r="M2765" s="641"/>
      <c r="N2765" s="630">
        <f t="shared" si="111"/>
        <v>0</v>
      </c>
      <c r="O2765" s="630">
        <f t="shared" si="112"/>
        <v>0</v>
      </c>
      <c r="P2765" s="631" t="str">
        <f t="shared" si="113"/>
        <v/>
      </c>
    </row>
    <row r="2766" spans="1:16" hidden="1" x14ac:dyDescent="0.2">
      <c r="A2766" s="622"/>
      <c r="B2766" s="656"/>
      <c r="C2766" s="638"/>
      <c r="D2766" s="626"/>
      <c r="E2766" s="626"/>
      <c r="F2766" s="639"/>
      <c r="G2766" s="627"/>
      <c r="H2766" s="627"/>
      <c r="I2766" s="627"/>
      <c r="J2766" s="634"/>
      <c r="K2766" s="657"/>
      <c r="L2766" s="634"/>
      <c r="M2766" s="641"/>
      <c r="N2766" s="630">
        <f t="shared" si="111"/>
        <v>0</v>
      </c>
      <c r="O2766" s="630">
        <f t="shared" si="112"/>
        <v>0</v>
      </c>
      <c r="P2766" s="631" t="str">
        <f t="shared" si="113"/>
        <v/>
      </c>
    </row>
    <row r="2767" spans="1:16" hidden="1" x14ac:dyDescent="0.2">
      <c r="A2767" s="622"/>
      <c r="B2767" s="656"/>
      <c r="C2767" s="638"/>
      <c r="D2767" s="626"/>
      <c r="E2767" s="626"/>
      <c r="F2767" s="639"/>
      <c r="G2767" s="627"/>
      <c r="H2767" s="627"/>
      <c r="I2767" s="627"/>
      <c r="J2767" s="634"/>
      <c r="K2767" s="657"/>
      <c r="L2767" s="634"/>
      <c r="M2767" s="641"/>
      <c r="N2767" s="630">
        <f t="shared" si="111"/>
        <v>0</v>
      </c>
      <c r="O2767" s="630">
        <f t="shared" si="112"/>
        <v>0</v>
      </c>
      <c r="P2767" s="631" t="str">
        <f t="shared" si="113"/>
        <v/>
      </c>
    </row>
    <row r="2768" spans="1:16" hidden="1" x14ac:dyDescent="0.2">
      <c r="A2768" s="622"/>
      <c r="B2768" s="656"/>
      <c r="C2768" s="638"/>
      <c r="D2768" s="626"/>
      <c r="E2768" s="626"/>
      <c r="F2768" s="639"/>
      <c r="G2768" s="627"/>
      <c r="H2768" s="627"/>
      <c r="I2768" s="627"/>
      <c r="J2768" s="634"/>
      <c r="K2768" s="657"/>
      <c r="L2768" s="634"/>
      <c r="M2768" s="641"/>
      <c r="N2768" s="630">
        <f t="shared" si="111"/>
        <v>0</v>
      </c>
      <c r="O2768" s="630">
        <f t="shared" si="112"/>
        <v>0</v>
      </c>
      <c r="P2768" s="631" t="str">
        <f t="shared" si="113"/>
        <v/>
      </c>
    </row>
    <row r="2769" spans="1:16" hidden="1" x14ac:dyDescent="0.2">
      <c r="A2769" s="622"/>
      <c r="B2769" s="656"/>
      <c r="C2769" s="638"/>
      <c r="D2769" s="626"/>
      <c r="E2769" s="626"/>
      <c r="F2769" s="639"/>
      <c r="G2769" s="627"/>
      <c r="H2769" s="627"/>
      <c r="I2769" s="633"/>
      <c r="J2769" s="634"/>
      <c r="K2769" s="657"/>
      <c r="L2769" s="634"/>
      <c r="M2769" s="641"/>
      <c r="N2769" s="630">
        <f t="shared" si="111"/>
        <v>0</v>
      </c>
      <c r="O2769" s="630">
        <f t="shared" si="112"/>
        <v>0</v>
      </c>
      <c r="P2769" s="631" t="str">
        <f t="shared" si="113"/>
        <v/>
      </c>
    </row>
    <row r="2770" spans="1:16" hidden="1" x14ac:dyDescent="0.2">
      <c r="A2770" s="622"/>
      <c r="B2770" s="656"/>
      <c r="C2770" s="638"/>
      <c r="D2770" s="626"/>
      <c r="E2770" s="626"/>
      <c r="F2770" s="639"/>
      <c r="G2770" s="627"/>
      <c r="H2770" s="627"/>
      <c r="I2770" s="627"/>
      <c r="J2770" s="634"/>
      <c r="K2770" s="657"/>
      <c r="L2770" s="634"/>
      <c r="M2770" s="641"/>
      <c r="N2770" s="630">
        <f t="shared" si="111"/>
        <v>0</v>
      </c>
      <c r="O2770" s="630">
        <f t="shared" si="112"/>
        <v>0</v>
      </c>
      <c r="P2770" s="631" t="str">
        <f t="shared" si="113"/>
        <v/>
      </c>
    </row>
    <row r="2771" spans="1:16" hidden="1" x14ac:dyDescent="0.2">
      <c r="A2771" s="622"/>
      <c r="B2771" s="656"/>
      <c r="C2771" s="638"/>
      <c r="D2771" s="626"/>
      <c r="E2771" s="626"/>
      <c r="F2771" s="639"/>
      <c r="G2771" s="627"/>
      <c r="H2771" s="627"/>
      <c r="I2771" s="627"/>
      <c r="J2771" s="634"/>
      <c r="K2771" s="657"/>
      <c r="L2771" s="634"/>
      <c r="M2771" s="641"/>
      <c r="N2771" s="630">
        <f t="shared" si="111"/>
        <v>0</v>
      </c>
      <c r="O2771" s="630">
        <f t="shared" si="112"/>
        <v>0</v>
      </c>
      <c r="P2771" s="631" t="str">
        <f t="shared" si="113"/>
        <v/>
      </c>
    </row>
    <row r="2772" spans="1:16" hidden="1" x14ac:dyDescent="0.2">
      <c r="A2772" s="622"/>
      <c r="B2772" s="656"/>
      <c r="C2772" s="638"/>
      <c r="D2772" s="626"/>
      <c r="E2772" s="626"/>
      <c r="F2772" s="639"/>
      <c r="G2772" s="627"/>
      <c r="H2772" s="627"/>
      <c r="I2772" s="627"/>
      <c r="J2772" s="634"/>
      <c r="K2772" s="657"/>
      <c r="L2772" s="634"/>
      <c r="M2772" s="641"/>
      <c r="N2772" s="630">
        <f t="shared" si="111"/>
        <v>0</v>
      </c>
      <c r="O2772" s="630">
        <f t="shared" si="112"/>
        <v>0</v>
      </c>
      <c r="P2772" s="631" t="str">
        <f t="shared" si="113"/>
        <v/>
      </c>
    </row>
    <row r="2773" spans="1:16" hidden="1" x14ac:dyDescent="0.2">
      <c r="A2773" s="622"/>
      <c r="B2773" s="656"/>
      <c r="C2773" s="638"/>
      <c r="D2773" s="626"/>
      <c r="E2773" s="626"/>
      <c r="F2773" s="639"/>
      <c r="G2773" s="627"/>
      <c r="H2773" s="627"/>
      <c r="I2773" s="627"/>
      <c r="J2773" s="634"/>
      <c r="K2773" s="657"/>
      <c r="L2773" s="634"/>
      <c r="M2773" s="641"/>
      <c r="N2773" s="630">
        <f t="shared" si="111"/>
        <v>0</v>
      </c>
      <c r="O2773" s="630">
        <f t="shared" si="112"/>
        <v>0</v>
      </c>
      <c r="P2773" s="631" t="str">
        <f t="shared" si="113"/>
        <v/>
      </c>
    </row>
    <row r="2774" spans="1:16" hidden="1" x14ac:dyDescent="0.2">
      <c r="A2774" s="622"/>
      <c r="B2774" s="656"/>
      <c r="C2774" s="638"/>
      <c r="D2774" s="626"/>
      <c r="E2774" s="626"/>
      <c r="F2774" s="639"/>
      <c r="G2774" s="627"/>
      <c r="H2774" s="627"/>
      <c r="I2774" s="627"/>
      <c r="J2774" s="634"/>
      <c r="K2774" s="657"/>
      <c r="L2774" s="634"/>
      <c r="M2774" s="641"/>
      <c r="N2774" s="630">
        <f t="shared" ref="N2774:N2858" si="116">IF(B2774=0,0,IF(YEAR(B2774)=$O$1,MONTH(B2774)-$N$1+1,(YEAR(B2774)-$O$1)*12-$N$1+1+MONTH(B2774)))</f>
        <v>0</v>
      </c>
      <c r="O2774" s="630">
        <f t="shared" ref="O2774:O2858" si="117">IF(C2774=0,0,IF(YEAR(C2774)=$O$1,MONTH(C2774)-$N$1+1,(YEAR(C2774)-$O$1)*12-$N$1+1+MONTH(C2774)))</f>
        <v>0</v>
      </c>
      <c r="P2774" s="631" t="str">
        <f t="shared" ref="P2774:P2858" si="118">SUBSTITUTE(D2774," ","_")</f>
        <v/>
      </c>
    </row>
    <row r="2775" spans="1:16" hidden="1" x14ac:dyDescent="0.2">
      <c r="A2775" s="622"/>
      <c r="B2775" s="656"/>
      <c r="C2775" s="638"/>
      <c r="D2775" s="626"/>
      <c r="E2775" s="626"/>
      <c r="F2775" s="639"/>
      <c r="G2775" s="627"/>
      <c r="H2775" s="627"/>
      <c r="I2775" s="627"/>
      <c r="J2775" s="634"/>
      <c r="K2775" s="657"/>
      <c r="L2775" s="634"/>
      <c r="M2775" s="641"/>
      <c r="N2775" s="630">
        <f t="shared" si="116"/>
        <v>0</v>
      </c>
      <c r="O2775" s="630">
        <f t="shared" si="117"/>
        <v>0</v>
      </c>
      <c r="P2775" s="631" t="str">
        <f t="shared" si="118"/>
        <v/>
      </c>
    </row>
    <row r="2776" spans="1:16" hidden="1" x14ac:dyDescent="0.2">
      <c r="A2776" s="622"/>
      <c r="B2776" s="656"/>
      <c r="C2776" s="638"/>
      <c r="D2776" s="626"/>
      <c r="E2776" s="626"/>
      <c r="F2776" s="639"/>
      <c r="G2776" s="627"/>
      <c r="H2776" s="627"/>
      <c r="I2776" s="627"/>
      <c r="J2776" s="634"/>
      <c r="K2776" s="657"/>
      <c r="L2776" s="634"/>
      <c r="M2776" s="641"/>
      <c r="N2776" s="630">
        <f t="shared" si="116"/>
        <v>0</v>
      </c>
      <c r="O2776" s="630">
        <f t="shared" si="117"/>
        <v>0</v>
      </c>
      <c r="P2776" s="631" t="str">
        <f t="shared" si="118"/>
        <v/>
      </c>
    </row>
    <row r="2777" spans="1:16" hidden="1" x14ac:dyDescent="0.2">
      <c r="A2777" s="622"/>
      <c r="B2777" s="656"/>
      <c r="C2777" s="638"/>
      <c r="D2777" s="626"/>
      <c r="E2777" s="626"/>
      <c r="F2777" s="639"/>
      <c r="G2777" s="627"/>
      <c r="H2777" s="627"/>
      <c r="I2777" s="627"/>
      <c r="J2777" s="634"/>
      <c r="K2777" s="657"/>
      <c r="L2777" s="634"/>
      <c r="M2777" s="641"/>
      <c r="N2777" s="630">
        <f t="shared" si="116"/>
        <v>0</v>
      </c>
      <c r="O2777" s="630">
        <f t="shared" si="117"/>
        <v>0</v>
      </c>
      <c r="P2777" s="631" t="str">
        <f t="shared" si="118"/>
        <v/>
      </c>
    </row>
    <row r="2778" spans="1:16" hidden="1" x14ac:dyDescent="0.2">
      <c r="A2778" s="622"/>
      <c r="B2778" s="656"/>
      <c r="C2778" s="638"/>
      <c r="D2778" s="626"/>
      <c r="E2778" s="626"/>
      <c r="F2778" s="639"/>
      <c r="G2778" s="627"/>
      <c r="H2778" s="627"/>
      <c r="I2778" s="627"/>
      <c r="J2778" s="634"/>
      <c r="K2778" s="657"/>
      <c r="L2778" s="634"/>
      <c r="M2778" s="641"/>
      <c r="N2778" s="630">
        <f t="shared" si="116"/>
        <v>0</v>
      </c>
      <c r="O2778" s="630">
        <f t="shared" si="117"/>
        <v>0</v>
      </c>
      <c r="P2778" s="631" t="str">
        <f t="shared" si="118"/>
        <v/>
      </c>
    </row>
    <row r="2779" spans="1:16" hidden="1" x14ac:dyDescent="0.2">
      <c r="A2779" s="622"/>
      <c r="B2779" s="656"/>
      <c r="C2779" s="638"/>
      <c r="D2779" s="626"/>
      <c r="E2779" s="626"/>
      <c r="F2779" s="639"/>
      <c r="G2779" s="627"/>
      <c r="H2779" s="627"/>
      <c r="I2779" s="627"/>
      <c r="J2779" s="634"/>
      <c r="K2779" s="657"/>
      <c r="L2779" s="634"/>
      <c r="M2779" s="641"/>
      <c r="N2779" s="630">
        <f t="shared" si="116"/>
        <v>0</v>
      </c>
      <c r="O2779" s="630">
        <f t="shared" si="117"/>
        <v>0</v>
      </c>
      <c r="P2779" s="631" t="str">
        <f t="shared" si="118"/>
        <v/>
      </c>
    </row>
    <row r="2780" spans="1:16" hidden="1" x14ac:dyDescent="0.2">
      <c r="A2780" s="622"/>
      <c r="B2780" s="656"/>
      <c r="C2780" s="638"/>
      <c r="D2780" s="626"/>
      <c r="E2780" s="626"/>
      <c r="F2780" s="639"/>
      <c r="G2780" s="627"/>
      <c r="H2780" s="627"/>
      <c r="I2780" s="627"/>
      <c r="J2780" s="634"/>
      <c r="K2780" s="657"/>
      <c r="L2780" s="634"/>
      <c r="M2780" s="641"/>
      <c r="N2780" s="630">
        <f t="shared" si="116"/>
        <v>0</v>
      </c>
      <c r="O2780" s="630">
        <f t="shared" si="117"/>
        <v>0</v>
      </c>
      <c r="P2780" s="631" t="str">
        <f t="shared" si="118"/>
        <v/>
      </c>
    </row>
    <row r="2781" spans="1:16" hidden="1" x14ac:dyDescent="0.2">
      <c r="A2781" s="622"/>
      <c r="B2781" s="656"/>
      <c r="C2781" s="638"/>
      <c r="D2781" s="626"/>
      <c r="E2781" s="626"/>
      <c r="F2781" s="639"/>
      <c r="G2781" s="627"/>
      <c r="H2781" s="627"/>
      <c r="I2781" s="627"/>
      <c r="J2781" s="634"/>
      <c r="K2781" s="657"/>
      <c r="L2781" s="634"/>
      <c r="M2781" s="641"/>
      <c r="N2781" s="630">
        <f t="shared" si="116"/>
        <v>0</v>
      </c>
      <c r="O2781" s="630">
        <f t="shared" si="117"/>
        <v>0</v>
      </c>
      <c r="P2781" s="631" t="str">
        <f t="shared" si="118"/>
        <v/>
      </c>
    </row>
    <row r="2782" spans="1:16" hidden="1" x14ac:dyDescent="0.2">
      <c r="A2782" s="622"/>
      <c r="B2782" s="656"/>
      <c r="C2782" s="638"/>
      <c r="D2782" s="626"/>
      <c r="E2782" s="626"/>
      <c r="F2782" s="639"/>
      <c r="G2782" s="627"/>
      <c r="H2782" s="627"/>
      <c r="I2782" s="627"/>
      <c r="J2782" s="634"/>
      <c r="K2782" s="657"/>
      <c r="L2782" s="634"/>
      <c r="M2782" s="641"/>
      <c r="N2782" s="630">
        <f t="shared" si="116"/>
        <v>0</v>
      </c>
      <c r="O2782" s="630">
        <f t="shared" si="117"/>
        <v>0</v>
      </c>
      <c r="P2782" s="631" t="str">
        <f t="shared" si="118"/>
        <v/>
      </c>
    </row>
    <row r="2783" spans="1:16" hidden="1" x14ac:dyDescent="0.2">
      <c r="A2783" s="622"/>
      <c r="B2783" s="656"/>
      <c r="C2783" s="638"/>
      <c r="D2783" s="626"/>
      <c r="E2783" s="626"/>
      <c r="F2783" s="639"/>
      <c r="G2783" s="627"/>
      <c r="H2783" s="627"/>
      <c r="I2783" s="627"/>
      <c r="J2783" s="634"/>
      <c r="K2783" s="657"/>
      <c r="L2783" s="634"/>
      <c r="M2783" s="641"/>
      <c r="N2783" s="630">
        <f t="shared" si="116"/>
        <v>0</v>
      </c>
      <c r="O2783" s="630">
        <f t="shared" si="117"/>
        <v>0</v>
      </c>
      <c r="P2783" s="631" t="str">
        <f t="shared" si="118"/>
        <v/>
      </c>
    </row>
    <row r="2784" spans="1:16" hidden="1" x14ac:dyDescent="0.2">
      <c r="A2784" s="622"/>
      <c r="B2784" s="656"/>
      <c r="C2784" s="638"/>
      <c r="D2784" s="626"/>
      <c r="E2784" s="626"/>
      <c r="F2784" s="639"/>
      <c r="G2784" s="627"/>
      <c r="H2784" s="627"/>
      <c r="I2784" s="627"/>
      <c r="J2784" s="634"/>
      <c r="K2784" s="657"/>
      <c r="L2784" s="634"/>
      <c r="M2784" s="641"/>
      <c r="N2784" s="630">
        <f t="shared" si="116"/>
        <v>0</v>
      </c>
      <c r="O2784" s="630">
        <f t="shared" si="117"/>
        <v>0</v>
      </c>
      <c r="P2784" s="631" t="str">
        <f t="shared" si="118"/>
        <v/>
      </c>
    </row>
    <row r="2785" spans="1:16" hidden="1" x14ac:dyDescent="0.2">
      <c r="A2785" s="622"/>
      <c r="B2785" s="656"/>
      <c r="C2785" s="638"/>
      <c r="D2785" s="626"/>
      <c r="E2785" s="626"/>
      <c r="F2785" s="639"/>
      <c r="G2785" s="627"/>
      <c r="H2785" s="627"/>
      <c r="I2785" s="627"/>
      <c r="J2785" s="634"/>
      <c r="K2785" s="657"/>
      <c r="L2785" s="634"/>
      <c r="M2785" s="641"/>
      <c r="N2785" s="630">
        <f t="shared" si="116"/>
        <v>0</v>
      </c>
      <c r="O2785" s="630">
        <f t="shared" si="117"/>
        <v>0</v>
      </c>
      <c r="P2785" s="631" t="str">
        <f t="shared" si="118"/>
        <v/>
      </c>
    </row>
    <row r="2786" spans="1:16" hidden="1" x14ac:dyDescent="0.2">
      <c r="A2786" s="622"/>
      <c r="B2786" s="656"/>
      <c r="C2786" s="638"/>
      <c r="D2786" s="626"/>
      <c r="E2786" s="626"/>
      <c r="F2786" s="639"/>
      <c r="G2786" s="627"/>
      <c r="H2786" s="627"/>
      <c r="I2786" s="627"/>
      <c r="J2786" s="634"/>
      <c r="K2786" s="657"/>
      <c r="L2786" s="634"/>
      <c r="M2786" s="641"/>
      <c r="N2786" s="630">
        <f t="shared" si="116"/>
        <v>0</v>
      </c>
      <c r="O2786" s="630">
        <f t="shared" si="117"/>
        <v>0</v>
      </c>
      <c r="P2786" s="631" t="str">
        <f t="shared" si="118"/>
        <v/>
      </c>
    </row>
    <row r="2787" spans="1:16" hidden="1" x14ac:dyDescent="0.2">
      <c r="A2787" s="622"/>
      <c r="B2787" s="656"/>
      <c r="C2787" s="638"/>
      <c r="D2787" s="626"/>
      <c r="E2787" s="626"/>
      <c r="F2787" s="639"/>
      <c r="G2787" s="627"/>
      <c r="H2787" s="627"/>
      <c r="I2787" s="627"/>
      <c r="J2787" s="634"/>
      <c r="K2787" s="657"/>
      <c r="L2787" s="634"/>
      <c r="M2787" s="641"/>
      <c r="N2787" s="630">
        <f t="shared" si="116"/>
        <v>0</v>
      </c>
      <c r="O2787" s="630">
        <f t="shared" si="117"/>
        <v>0</v>
      </c>
      <c r="P2787" s="631" t="str">
        <f t="shared" si="118"/>
        <v/>
      </c>
    </row>
    <row r="2788" spans="1:16" hidden="1" x14ac:dyDescent="0.2">
      <c r="A2788" s="622"/>
      <c r="B2788" s="656"/>
      <c r="C2788" s="638"/>
      <c r="D2788" s="626"/>
      <c r="E2788" s="626"/>
      <c r="F2788" s="639"/>
      <c r="G2788" s="627"/>
      <c r="H2788" s="627"/>
      <c r="I2788" s="627"/>
      <c r="J2788" s="634"/>
      <c r="K2788" s="657"/>
      <c r="L2788" s="634"/>
      <c r="M2788" s="641"/>
      <c r="N2788" s="630">
        <f t="shared" si="116"/>
        <v>0</v>
      </c>
      <c r="O2788" s="630">
        <f t="shared" si="117"/>
        <v>0</v>
      </c>
      <c r="P2788" s="631" t="str">
        <f t="shared" si="118"/>
        <v/>
      </c>
    </row>
    <row r="2789" spans="1:16" hidden="1" x14ac:dyDescent="0.2">
      <c r="A2789" s="622"/>
      <c r="B2789" s="656"/>
      <c r="C2789" s="638"/>
      <c r="D2789" s="626"/>
      <c r="E2789" s="626"/>
      <c r="F2789" s="639"/>
      <c r="G2789" s="627"/>
      <c r="H2789" s="627"/>
      <c r="I2789" s="627"/>
      <c r="J2789" s="634"/>
      <c r="K2789" s="657"/>
      <c r="L2789" s="634"/>
      <c r="M2789" s="641"/>
      <c r="N2789" s="630">
        <f t="shared" si="116"/>
        <v>0</v>
      </c>
      <c r="O2789" s="630">
        <f t="shared" si="117"/>
        <v>0</v>
      </c>
      <c r="P2789" s="631" t="str">
        <f t="shared" si="118"/>
        <v/>
      </c>
    </row>
    <row r="2790" spans="1:16" hidden="1" x14ac:dyDescent="0.2">
      <c r="A2790" s="622"/>
      <c r="B2790" s="656"/>
      <c r="C2790" s="638"/>
      <c r="D2790" s="626"/>
      <c r="E2790" s="626"/>
      <c r="F2790" s="639"/>
      <c r="G2790" s="627"/>
      <c r="H2790" s="627"/>
      <c r="I2790" s="627"/>
      <c r="J2790" s="634"/>
      <c r="K2790" s="657"/>
      <c r="L2790" s="634"/>
      <c r="M2790" s="641"/>
      <c r="N2790" s="630">
        <f t="shared" si="116"/>
        <v>0</v>
      </c>
      <c r="O2790" s="630">
        <f t="shared" si="117"/>
        <v>0</v>
      </c>
      <c r="P2790" s="631" t="str">
        <f t="shared" si="118"/>
        <v/>
      </c>
    </row>
    <row r="2791" spans="1:16" hidden="1" x14ac:dyDescent="0.2">
      <c r="A2791" s="622"/>
      <c r="B2791" s="656"/>
      <c r="C2791" s="638"/>
      <c r="D2791" s="626"/>
      <c r="E2791" s="626"/>
      <c r="F2791" s="639"/>
      <c r="G2791" s="627"/>
      <c r="H2791" s="627"/>
      <c r="I2791" s="627"/>
      <c r="J2791" s="634"/>
      <c r="K2791" s="657"/>
      <c r="L2791" s="634"/>
      <c r="M2791" s="641"/>
      <c r="N2791" s="630">
        <f t="shared" si="116"/>
        <v>0</v>
      </c>
      <c r="O2791" s="630">
        <f t="shared" si="117"/>
        <v>0</v>
      </c>
      <c r="P2791" s="631" t="str">
        <f t="shared" si="118"/>
        <v/>
      </c>
    </row>
    <row r="2792" spans="1:16" hidden="1" x14ac:dyDescent="0.2">
      <c r="A2792" s="622"/>
      <c r="B2792" s="656"/>
      <c r="C2792" s="638"/>
      <c r="D2792" s="626"/>
      <c r="E2792" s="626"/>
      <c r="F2792" s="639"/>
      <c r="G2792" s="627"/>
      <c r="H2792" s="627"/>
      <c r="I2792" s="627"/>
      <c r="J2792" s="634"/>
      <c r="K2792" s="657"/>
      <c r="L2792" s="634"/>
      <c r="M2792" s="641"/>
      <c r="N2792" s="630">
        <f t="shared" si="116"/>
        <v>0</v>
      </c>
      <c r="O2792" s="630">
        <f t="shared" si="117"/>
        <v>0</v>
      </c>
      <c r="P2792" s="631" t="str">
        <f t="shared" si="118"/>
        <v/>
      </c>
    </row>
    <row r="2793" spans="1:16" hidden="1" x14ac:dyDescent="0.2">
      <c r="A2793" s="622"/>
      <c r="B2793" s="656"/>
      <c r="C2793" s="638"/>
      <c r="D2793" s="626"/>
      <c r="E2793" s="626"/>
      <c r="F2793" s="639"/>
      <c r="G2793" s="627"/>
      <c r="H2793" s="627"/>
      <c r="I2793" s="627"/>
      <c r="J2793" s="634"/>
      <c r="K2793" s="657"/>
      <c r="L2793" s="634"/>
      <c r="M2793" s="641"/>
      <c r="N2793" s="630">
        <f t="shared" si="116"/>
        <v>0</v>
      </c>
      <c r="O2793" s="630">
        <f t="shared" si="117"/>
        <v>0</v>
      </c>
      <c r="P2793" s="631" t="str">
        <f t="shared" si="118"/>
        <v/>
      </c>
    </row>
    <row r="2794" spans="1:16" hidden="1" x14ac:dyDescent="0.2">
      <c r="A2794" s="622"/>
      <c r="B2794" s="656"/>
      <c r="C2794" s="638"/>
      <c r="D2794" s="626"/>
      <c r="E2794" s="626"/>
      <c r="F2794" s="639"/>
      <c r="G2794" s="627"/>
      <c r="H2794" s="627"/>
      <c r="I2794" s="627"/>
      <c r="J2794" s="634"/>
      <c r="K2794" s="657"/>
      <c r="L2794" s="634"/>
      <c r="M2794" s="641"/>
      <c r="N2794" s="630">
        <f t="shared" si="116"/>
        <v>0</v>
      </c>
      <c r="O2794" s="630">
        <f t="shared" si="117"/>
        <v>0</v>
      </c>
      <c r="P2794" s="631" t="str">
        <f t="shared" si="118"/>
        <v/>
      </c>
    </row>
    <row r="2795" spans="1:16" hidden="1" x14ac:dyDescent="0.2">
      <c r="A2795" s="622"/>
      <c r="B2795" s="656"/>
      <c r="C2795" s="638"/>
      <c r="D2795" s="626"/>
      <c r="E2795" s="626"/>
      <c r="F2795" s="639"/>
      <c r="G2795" s="627"/>
      <c r="H2795" s="627"/>
      <c r="I2795" s="627"/>
      <c r="J2795" s="634"/>
      <c r="K2795" s="657"/>
      <c r="L2795" s="634"/>
      <c r="M2795" s="641"/>
      <c r="N2795" s="630">
        <f t="shared" si="116"/>
        <v>0</v>
      </c>
      <c r="O2795" s="630">
        <f t="shared" si="117"/>
        <v>0</v>
      </c>
      <c r="P2795" s="631" t="str">
        <f t="shared" si="118"/>
        <v/>
      </c>
    </row>
    <row r="2796" spans="1:16" hidden="1" x14ac:dyDescent="0.2">
      <c r="A2796" s="622"/>
      <c r="B2796" s="656"/>
      <c r="C2796" s="638"/>
      <c r="D2796" s="626"/>
      <c r="E2796" s="626"/>
      <c r="F2796" s="639"/>
      <c r="G2796" s="627"/>
      <c r="H2796" s="627"/>
      <c r="I2796" s="627"/>
      <c r="J2796" s="634"/>
      <c r="K2796" s="657"/>
      <c r="L2796" s="634"/>
      <c r="M2796" s="641"/>
      <c r="N2796" s="630">
        <f t="shared" si="116"/>
        <v>0</v>
      </c>
      <c r="O2796" s="630">
        <f t="shared" si="117"/>
        <v>0</v>
      </c>
      <c r="P2796" s="631" t="str">
        <f t="shared" si="118"/>
        <v/>
      </c>
    </row>
    <row r="2797" spans="1:16" hidden="1" x14ac:dyDescent="0.2">
      <c r="A2797" s="622"/>
      <c r="B2797" s="656"/>
      <c r="C2797" s="638"/>
      <c r="D2797" s="626"/>
      <c r="E2797" s="626"/>
      <c r="F2797" s="639"/>
      <c r="G2797" s="627"/>
      <c r="H2797" s="627"/>
      <c r="I2797" s="627"/>
      <c r="J2797" s="634"/>
      <c r="K2797" s="657"/>
      <c r="L2797" s="634"/>
      <c r="M2797" s="641"/>
      <c r="N2797" s="630">
        <f t="shared" si="116"/>
        <v>0</v>
      </c>
      <c r="O2797" s="630">
        <f t="shared" si="117"/>
        <v>0</v>
      </c>
      <c r="P2797" s="631" t="str">
        <f t="shared" si="118"/>
        <v/>
      </c>
    </row>
    <row r="2798" spans="1:16" hidden="1" x14ac:dyDescent="0.2">
      <c r="A2798" s="622"/>
      <c r="B2798" s="656"/>
      <c r="C2798" s="638"/>
      <c r="D2798" s="626"/>
      <c r="E2798" s="626"/>
      <c r="F2798" s="639"/>
      <c r="G2798" s="627"/>
      <c r="H2798" s="627"/>
      <c r="I2798" s="627"/>
      <c r="J2798" s="634"/>
      <c r="K2798" s="657"/>
      <c r="L2798" s="634"/>
      <c r="M2798" s="641"/>
      <c r="N2798" s="630">
        <f t="shared" si="116"/>
        <v>0</v>
      </c>
      <c r="O2798" s="630">
        <f t="shared" si="117"/>
        <v>0</v>
      </c>
      <c r="P2798" s="631" t="str">
        <f t="shared" si="118"/>
        <v/>
      </c>
    </row>
    <row r="2799" spans="1:16" hidden="1" x14ac:dyDescent="0.2">
      <c r="A2799" s="622"/>
      <c r="B2799" s="656"/>
      <c r="C2799" s="638"/>
      <c r="D2799" s="626"/>
      <c r="E2799" s="626"/>
      <c r="F2799" s="639"/>
      <c r="G2799" s="627"/>
      <c r="H2799" s="627"/>
      <c r="I2799" s="627"/>
      <c r="J2799" s="634"/>
      <c r="K2799" s="657"/>
      <c r="L2799" s="634"/>
      <c r="M2799" s="641"/>
      <c r="N2799" s="630">
        <f t="shared" si="116"/>
        <v>0</v>
      </c>
      <c r="O2799" s="630">
        <f t="shared" si="117"/>
        <v>0</v>
      </c>
      <c r="P2799" s="631" t="str">
        <f t="shared" si="118"/>
        <v/>
      </c>
    </row>
    <row r="2800" spans="1:16" hidden="1" x14ac:dyDescent="0.2">
      <c r="A2800" s="622"/>
      <c r="B2800" s="656"/>
      <c r="C2800" s="638"/>
      <c r="D2800" s="626"/>
      <c r="E2800" s="626"/>
      <c r="F2800" s="639"/>
      <c r="G2800" s="627"/>
      <c r="H2800" s="627"/>
      <c r="I2800" s="627"/>
      <c r="J2800" s="634"/>
      <c r="K2800" s="657"/>
      <c r="L2800" s="634"/>
      <c r="M2800" s="641"/>
      <c r="N2800" s="630">
        <f t="shared" si="116"/>
        <v>0</v>
      </c>
      <c r="O2800" s="630">
        <f t="shared" si="117"/>
        <v>0</v>
      </c>
      <c r="P2800" s="631" t="str">
        <f t="shared" si="118"/>
        <v/>
      </c>
    </row>
    <row r="2801" spans="1:16" hidden="1" x14ac:dyDescent="0.2">
      <c r="A2801" s="622"/>
      <c r="B2801" s="656"/>
      <c r="C2801" s="638"/>
      <c r="D2801" s="626"/>
      <c r="E2801" s="626"/>
      <c r="F2801" s="639"/>
      <c r="G2801" s="627"/>
      <c r="H2801" s="627"/>
      <c r="I2801" s="627"/>
      <c r="J2801" s="634"/>
      <c r="K2801" s="657"/>
      <c r="L2801" s="634"/>
      <c r="M2801" s="641"/>
      <c r="N2801" s="630">
        <f t="shared" si="116"/>
        <v>0</v>
      </c>
      <c r="O2801" s="630">
        <f t="shared" si="117"/>
        <v>0</v>
      </c>
      <c r="P2801" s="631" t="str">
        <f t="shared" si="118"/>
        <v/>
      </c>
    </row>
    <row r="2802" spans="1:16" hidden="1" x14ac:dyDescent="0.2">
      <c r="A2802" s="622"/>
      <c r="B2802" s="656"/>
      <c r="C2802" s="638"/>
      <c r="D2802" s="626"/>
      <c r="E2802" s="626"/>
      <c r="F2802" s="639"/>
      <c r="G2802" s="627"/>
      <c r="H2802" s="627"/>
      <c r="I2802" s="627"/>
      <c r="J2802" s="634"/>
      <c r="K2802" s="657"/>
      <c r="L2802" s="634"/>
      <c r="M2802" s="641"/>
      <c r="N2802" s="630">
        <f t="shared" si="116"/>
        <v>0</v>
      </c>
      <c r="O2802" s="630">
        <f t="shared" si="117"/>
        <v>0</v>
      </c>
      <c r="P2802" s="631" t="str">
        <f t="shared" si="118"/>
        <v/>
      </c>
    </row>
    <row r="2803" spans="1:16" hidden="1" x14ac:dyDescent="0.2">
      <c r="A2803" s="622"/>
      <c r="B2803" s="656"/>
      <c r="C2803" s="638"/>
      <c r="D2803" s="626"/>
      <c r="E2803" s="626"/>
      <c r="F2803" s="639"/>
      <c r="G2803" s="627"/>
      <c r="H2803" s="627"/>
      <c r="I2803" s="627"/>
      <c r="J2803" s="634"/>
      <c r="K2803" s="657"/>
      <c r="L2803" s="634"/>
      <c r="M2803" s="641"/>
      <c r="N2803" s="630">
        <f t="shared" si="116"/>
        <v>0</v>
      </c>
      <c r="O2803" s="630">
        <f t="shared" si="117"/>
        <v>0</v>
      </c>
      <c r="P2803" s="631" t="str">
        <f t="shared" si="118"/>
        <v/>
      </c>
    </row>
    <row r="2804" spans="1:16" hidden="1" x14ac:dyDescent="0.2">
      <c r="A2804" s="622"/>
      <c r="B2804" s="656"/>
      <c r="C2804" s="638"/>
      <c r="D2804" s="626"/>
      <c r="E2804" s="626"/>
      <c r="F2804" s="639"/>
      <c r="G2804" s="627"/>
      <c r="H2804" s="627"/>
      <c r="I2804" s="627"/>
      <c r="J2804" s="634"/>
      <c r="K2804" s="657"/>
      <c r="L2804" s="634"/>
      <c r="M2804" s="641"/>
      <c r="N2804" s="630">
        <f t="shared" si="116"/>
        <v>0</v>
      </c>
      <c r="O2804" s="630">
        <f t="shared" si="117"/>
        <v>0</v>
      </c>
      <c r="P2804" s="631" t="str">
        <f t="shared" si="118"/>
        <v/>
      </c>
    </row>
    <row r="2805" spans="1:16" hidden="1" x14ac:dyDescent="0.2">
      <c r="A2805" s="622"/>
      <c r="B2805" s="656"/>
      <c r="C2805" s="638"/>
      <c r="D2805" s="626"/>
      <c r="E2805" s="626"/>
      <c r="F2805" s="639"/>
      <c r="G2805" s="627"/>
      <c r="H2805" s="627"/>
      <c r="I2805" s="627"/>
      <c r="J2805" s="634"/>
      <c r="K2805" s="657"/>
      <c r="L2805" s="634"/>
      <c r="M2805" s="641"/>
      <c r="N2805" s="630">
        <f t="shared" si="116"/>
        <v>0</v>
      </c>
      <c r="O2805" s="630">
        <f t="shared" si="117"/>
        <v>0</v>
      </c>
      <c r="P2805" s="631" t="str">
        <f t="shared" si="118"/>
        <v/>
      </c>
    </row>
    <row r="2806" spans="1:16" hidden="1" x14ac:dyDescent="0.2">
      <c r="A2806" s="622"/>
      <c r="B2806" s="656"/>
      <c r="C2806" s="638"/>
      <c r="D2806" s="626"/>
      <c r="E2806" s="626"/>
      <c r="F2806" s="639"/>
      <c r="G2806" s="627"/>
      <c r="H2806" s="627"/>
      <c r="I2806" s="627"/>
      <c r="J2806" s="634"/>
      <c r="K2806" s="657"/>
      <c r="L2806" s="634"/>
      <c r="M2806" s="641"/>
      <c r="N2806" s="630">
        <f t="shared" si="116"/>
        <v>0</v>
      </c>
      <c r="O2806" s="630">
        <f t="shared" si="117"/>
        <v>0</v>
      </c>
      <c r="P2806" s="631" t="str">
        <f t="shared" si="118"/>
        <v/>
      </c>
    </row>
    <row r="2807" spans="1:16" hidden="1" x14ac:dyDescent="0.2">
      <c r="A2807" s="622"/>
      <c r="B2807" s="656"/>
      <c r="C2807" s="638"/>
      <c r="D2807" s="626"/>
      <c r="E2807" s="626"/>
      <c r="F2807" s="639"/>
      <c r="G2807" s="627"/>
      <c r="H2807" s="627"/>
      <c r="I2807" s="627"/>
      <c r="J2807" s="634"/>
      <c r="K2807" s="657"/>
      <c r="L2807" s="634"/>
      <c r="M2807" s="641"/>
      <c r="N2807" s="630">
        <f t="shared" si="116"/>
        <v>0</v>
      </c>
      <c r="O2807" s="630">
        <f t="shared" si="117"/>
        <v>0</v>
      </c>
      <c r="P2807" s="631" t="str">
        <f t="shared" si="118"/>
        <v/>
      </c>
    </row>
    <row r="2808" spans="1:16" hidden="1" x14ac:dyDescent="0.2">
      <c r="A2808" s="622"/>
      <c r="B2808" s="656"/>
      <c r="C2808" s="638"/>
      <c r="D2808" s="626"/>
      <c r="E2808" s="626"/>
      <c r="F2808" s="639"/>
      <c r="G2808" s="627"/>
      <c r="H2808" s="627"/>
      <c r="I2808" s="627"/>
      <c r="J2808" s="634"/>
      <c r="K2808" s="657"/>
      <c r="L2808" s="634"/>
      <c r="M2808" s="641"/>
      <c r="N2808" s="630">
        <f t="shared" si="116"/>
        <v>0</v>
      </c>
      <c r="O2808" s="630">
        <f t="shared" si="117"/>
        <v>0</v>
      </c>
      <c r="P2808" s="631" t="str">
        <f t="shared" si="118"/>
        <v/>
      </c>
    </row>
    <row r="2809" spans="1:16" hidden="1" x14ac:dyDescent="0.2">
      <c r="A2809" s="622"/>
      <c r="B2809" s="656"/>
      <c r="C2809" s="638"/>
      <c r="D2809" s="626"/>
      <c r="E2809" s="626"/>
      <c r="F2809" s="639"/>
      <c r="G2809" s="627"/>
      <c r="H2809" s="627"/>
      <c r="I2809" s="627"/>
      <c r="J2809" s="634"/>
      <c r="K2809" s="657"/>
      <c r="L2809" s="634"/>
      <c r="M2809" s="641"/>
      <c r="N2809" s="630">
        <f t="shared" si="116"/>
        <v>0</v>
      </c>
      <c r="O2809" s="630">
        <f t="shared" si="117"/>
        <v>0</v>
      </c>
      <c r="P2809" s="631" t="str">
        <f t="shared" si="118"/>
        <v/>
      </c>
    </row>
    <row r="2810" spans="1:16" hidden="1" x14ac:dyDescent="0.2">
      <c r="A2810" s="622"/>
      <c r="B2810" s="656"/>
      <c r="C2810" s="638"/>
      <c r="D2810" s="626"/>
      <c r="E2810" s="626"/>
      <c r="F2810" s="639"/>
      <c r="G2810" s="627"/>
      <c r="H2810" s="627"/>
      <c r="I2810" s="627"/>
      <c r="J2810" s="634"/>
      <c r="K2810" s="657"/>
      <c r="L2810" s="634"/>
      <c r="M2810" s="641"/>
      <c r="N2810" s="630">
        <f t="shared" si="116"/>
        <v>0</v>
      </c>
      <c r="O2810" s="630">
        <f t="shared" si="117"/>
        <v>0</v>
      </c>
      <c r="P2810" s="631" t="str">
        <f t="shared" si="118"/>
        <v/>
      </c>
    </row>
    <row r="2811" spans="1:16" hidden="1" x14ac:dyDescent="0.2">
      <c r="A2811" s="622"/>
      <c r="B2811" s="656"/>
      <c r="C2811" s="638"/>
      <c r="D2811" s="626"/>
      <c r="E2811" s="626"/>
      <c r="F2811" s="639"/>
      <c r="G2811" s="627"/>
      <c r="H2811" s="627"/>
      <c r="I2811" s="627"/>
      <c r="J2811" s="634"/>
      <c r="K2811" s="657"/>
      <c r="L2811" s="634"/>
      <c r="M2811" s="641"/>
      <c r="N2811" s="630">
        <f t="shared" si="116"/>
        <v>0</v>
      </c>
      <c r="O2811" s="630">
        <f t="shared" si="117"/>
        <v>0</v>
      </c>
      <c r="P2811" s="631" t="str">
        <f t="shared" si="118"/>
        <v/>
      </c>
    </row>
    <row r="2812" spans="1:16" hidden="1" x14ac:dyDescent="0.2">
      <c r="A2812" s="622"/>
      <c r="B2812" s="656"/>
      <c r="C2812" s="638"/>
      <c r="D2812" s="626"/>
      <c r="E2812" s="626"/>
      <c r="F2812" s="639"/>
      <c r="G2812" s="627"/>
      <c r="H2812" s="627"/>
      <c r="I2812" s="627"/>
      <c r="J2812" s="634"/>
      <c r="K2812" s="657"/>
      <c r="L2812" s="634"/>
      <c r="M2812" s="641"/>
      <c r="N2812" s="630">
        <f t="shared" si="116"/>
        <v>0</v>
      </c>
      <c r="O2812" s="630">
        <f t="shared" si="117"/>
        <v>0</v>
      </c>
      <c r="P2812" s="631" t="str">
        <f t="shared" si="118"/>
        <v/>
      </c>
    </row>
    <row r="2813" spans="1:16" hidden="1" x14ac:dyDescent="0.2">
      <c r="A2813" s="622"/>
      <c r="B2813" s="656"/>
      <c r="C2813" s="638"/>
      <c r="D2813" s="626"/>
      <c r="E2813" s="626"/>
      <c r="F2813" s="639"/>
      <c r="G2813" s="627"/>
      <c r="H2813" s="627"/>
      <c r="I2813" s="627"/>
      <c r="J2813" s="634"/>
      <c r="K2813" s="657"/>
      <c r="L2813" s="634"/>
      <c r="M2813" s="641"/>
      <c r="N2813" s="630">
        <f t="shared" si="116"/>
        <v>0</v>
      </c>
      <c r="O2813" s="630">
        <f t="shared" si="117"/>
        <v>0</v>
      </c>
      <c r="P2813" s="631" t="str">
        <f t="shared" si="118"/>
        <v/>
      </c>
    </row>
    <row r="2814" spans="1:16" hidden="1" x14ac:dyDescent="0.2">
      <c r="A2814" s="622"/>
      <c r="B2814" s="656"/>
      <c r="C2814" s="638"/>
      <c r="D2814" s="626"/>
      <c r="E2814" s="626"/>
      <c r="F2814" s="639"/>
      <c r="G2814" s="627"/>
      <c r="H2814" s="627"/>
      <c r="I2814" s="627"/>
      <c r="J2814" s="634"/>
      <c r="K2814" s="657"/>
      <c r="L2814" s="634"/>
      <c r="M2814" s="641"/>
      <c r="N2814" s="630">
        <f t="shared" si="116"/>
        <v>0</v>
      </c>
      <c r="O2814" s="630">
        <f t="shared" si="117"/>
        <v>0</v>
      </c>
      <c r="P2814" s="631" t="str">
        <f t="shared" si="118"/>
        <v/>
      </c>
    </row>
    <row r="2815" spans="1:16" hidden="1" x14ac:dyDescent="0.2">
      <c r="A2815" s="622"/>
      <c r="B2815" s="656"/>
      <c r="C2815" s="638"/>
      <c r="D2815" s="626"/>
      <c r="E2815" s="626"/>
      <c r="F2815" s="639"/>
      <c r="G2815" s="627"/>
      <c r="H2815" s="627"/>
      <c r="I2815" s="627"/>
      <c r="J2815" s="634"/>
      <c r="K2815" s="657"/>
      <c r="L2815" s="634"/>
      <c r="M2815" s="641"/>
      <c r="N2815" s="630">
        <f t="shared" si="116"/>
        <v>0</v>
      </c>
      <c r="O2815" s="630">
        <f t="shared" si="117"/>
        <v>0</v>
      </c>
      <c r="P2815" s="631" t="str">
        <f t="shared" si="118"/>
        <v/>
      </c>
    </row>
    <row r="2816" spans="1:16" hidden="1" x14ac:dyDescent="0.2">
      <c r="A2816" s="622"/>
      <c r="B2816" s="656"/>
      <c r="C2816" s="638"/>
      <c r="D2816" s="626"/>
      <c r="E2816" s="626"/>
      <c r="F2816" s="639"/>
      <c r="G2816" s="627"/>
      <c r="H2816" s="627"/>
      <c r="I2816" s="627"/>
      <c r="J2816" s="634"/>
      <c r="K2816" s="657"/>
      <c r="L2816" s="634"/>
      <c r="M2816" s="641"/>
      <c r="N2816" s="630">
        <f t="shared" si="116"/>
        <v>0</v>
      </c>
      <c r="O2816" s="630">
        <f t="shared" si="117"/>
        <v>0</v>
      </c>
      <c r="P2816" s="631" t="str">
        <f t="shared" si="118"/>
        <v/>
      </c>
    </row>
    <row r="2817" spans="1:16" hidden="1" x14ac:dyDescent="0.2">
      <c r="A2817" s="622"/>
      <c r="B2817" s="656"/>
      <c r="C2817" s="638"/>
      <c r="D2817" s="626"/>
      <c r="E2817" s="626"/>
      <c r="F2817" s="639"/>
      <c r="G2817" s="627"/>
      <c r="H2817" s="627"/>
      <c r="I2817" s="627"/>
      <c r="J2817" s="634"/>
      <c r="K2817" s="657"/>
      <c r="L2817" s="634"/>
      <c r="M2817" s="641"/>
      <c r="N2817" s="630">
        <f t="shared" si="116"/>
        <v>0</v>
      </c>
      <c r="O2817" s="630">
        <f t="shared" si="117"/>
        <v>0</v>
      </c>
      <c r="P2817" s="631" t="str">
        <f t="shared" si="118"/>
        <v/>
      </c>
    </row>
    <row r="2818" spans="1:16" hidden="1" x14ac:dyDescent="0.2">
      <c r="A2818" s="622"/>
      <c r="B2818" s="656"/>
      <c r="C2818" s="638"/>
      <c r="D2818" s="626"/>
      <c r="E2818" s="626"/>
      <c r="F2818" s="639"/>
      <c r="G2818" s="627"/>
      <c r="H2818" s="627"/>
      <c r="I2818" s="627"/>
      <c r="J2818" s="634"/>
      <c r="K2818" s="657"/>
      <c r="L2818" s="634"/>
      <c r="M2818" s="641"/>
      <c r="N2818" s="630">
        <f t="shared" si="116"/>
        <v>0</v>
      </c>
      <c r="O2818" s="630">
        <f t="shared" si="117"/>
        <v>0</v>
      </c>
      <c r="P2818" s="631" t="str">
        <f t="shared" si="118"/>
        <v/>
      </c>
    </row>
    <row r="2819" spans="1:16" hidden="1" x14ac:dyDescent="0.2">
      <c r="A2819" s="622"/>
      <c r="B2819" s="656"/>
      <c r="C2819" s="638"/>
      <c r="D2819" s="626"/>
      <c r="E2819" s="626"/>
      <c r="F2819" s="639"/>
      <c r="G2819" s="627"/>
      <c r="H2819" s="627"/>
      <c r="I2819" s="627"/>
      <c r="J2819" s="634"/>
      <c r="K2819" s="657"/>
      <c r="L2819" s="634"/>
      <c r="M2819" s="641"/>
      <c r="N2819" s="630">
        <f t="shared" si="116"/>
        <v>0</v>
      </c>
      <c r="O2819" s="630">
        <f t="shared" si="117"/>
        <v>0</v>
      </c>
      <c r="P2819" s="631" t="str">
        <f t="shared" si="118"/>
        <v/>
      </c>
    </row>
    <row r="2820" spans="1:16" hidden="1" x14ac:dyDescent="0.2">
      <c r="A2820" s="622"/>
      <c r="B2820" s="656"/>
      <c r="C2820" s="638"/>
      <c r="D2820" s="626"/>
      <c r="E2820" s="626"/>
      <c r="F2820" s="639"/>
      <c r="G2820" s="627"/>
      <c r="H2820" s="627"/>
      <c r="I2820" s="627"/>
      <c r="J2820" s="634"/>
      <c r="K2820" s="657"/>
      <c r="L2820" s="634"/>
      <c r="M2820" s="641"/>
      <c r="N2820" s="630">
        <f t="shared" si="116"/>
        <v>0</v>
      </c>
      <c r="O2820" s="630">
        <f t="shared" si="117"/>
        <v>0</v>
      </c>
      <c r="P2820" s="631" t="str">
        <f t="shared" si="118"/>
        <v/>
      </c>
    </row>
    <row r="2821" spans="1:16" hidden="1" x14ac:dyDescent="0.2">
      <c r="A2821" s="622"/>
      <c r="B2821" s="656"/>
      <c r="C2821" s="638"/>
      <c r="D2821" s="626"/>
      <c r="E2821" s="626"/>
      <c r="F2821" s="639"/>
      <c r="G2821" s="627"/>
      <c r="H2821" s="627"/>
      <c r="I2821" s="627"/>
      <c r="J2821" s="634"/>
      <c r="K2821" s="657"/>
      <c r="L2821" s="634"/>
      <c r="M2821" s="641"/>
      <c r="N2821" s="630">
        <f t="shared" si="116"/>
        <v>0</v>
      </c>
      <c r="O2821" s="630">
        <f t="shared" si="117"/>
        <v>0</v>
      </c>
      <c r="P2821" s="631" t="str">
        <f t="shared" si="118"/>
        <v/>
      </c>
    </row>
    <row r="2822" spans="1:16" hidden="1" x14ac:dyDescent="0.2">
      <c r="A2822" s="622"/>
      <c r="B2822" s="656"/>
      <c r="C2822" s="638"/>
      <c r="D2822" s="626"/>
      <c r="E2822" s="626"/>
      <c r="F2822" s="639"/>
      <c r="G2822" s="627"/>
      <c r="H2822" s="627"/>
      <c r="I2822" s="627"/>
      <c r="J2822" s="634"/>
      <c r="K2822" s="657"/>
      <c r="L2822" s="634"/>
      <c r="M2822" s="641"/>
      <c r="N2822" s="630">
        <f t="shared" si="116"/>
        <v>0</v>
      </c>
      <c r="O2822" s="630">
        <f t="shared" si="117"/>
        <v>0</v>
      </c>
      <c r="P2822" s="631" t="str">
        <f t="shared" si="118"/>
        <v/>
      </c>
    </row>
    <row r="2823" spans="1:16" hidden="1" x14ac:dyDescent="0.2">
      <c r="A2823" s="622"/>
      <c r="B2823" s="656"/>
      <c r="C2823" s="638"/>
      <c r="D2823" s="626"/>
      <c r="E2823" s="626"/>
      <c r="F2823" s="639"/>
      <c r="G2823" s="627"/>
      <c r="H2823" s="627"/>
      <c r="I2823" s="627"/>
      <c r="J2823" s="634"/>
      <c r="K2823" s="657"/>
      <c r="L2823" s="634"/>
      <c r="M2823" s="641"/>
      <c r="N2823" s="630">
        <f t="shared" si="116"/>
        <v>0</v>
      </c>
      <c r="O2823" s="630">
        <f t="shared" si="117"/>
        <v>0</v>
      </c>
      <c r="P2823" s="631" t="str">
        <f t="shared" si="118"/>
        <v/>
      </c>
    </row>
    <row r="2824" spans="1:16" hidden="1" x14ac:dyDescent="0.2">
      <c r="A2824" s="622"/>
      <c r="B2824" s="656"/>
      <c r="C2824" s="638"/>
      <c r="D2824" s="626"/>
      <c r="E2824" s="626"/>
      <c r="F2824" s="639"/>
      <c r="G2824" s="627"/>
      <c r="H2824" s="627"/>
      <c r="I2824" s="627"/>
      <c r="J2824" s="634"/>
      <c r="K2824" s="657"/>
      <c r="L2824" s="634"/>
      <c r="M2824" s="641"/>
      <c r="N2824" s="630">
        <f t="shared" si="116"/>
        <v>0</v>
      </c>
      <c r="O2824" s="630">
        <f t="shared" si="117"/>
        <v>0</v>
      </c>
      <c r="P2824" s="631" t="str">
        <f t="shared" si="118"/>
        <v/>
      </c>
    </row>
    <row r="2825" spans="1:16" hidden="1" x14ac:dyDescent="0.2">
      <c r="A2825" s="622"/>
      <c r="B2825" s="656"/>
      <c r="C2825" s="638"/>
      <c r="D2825" s="626"/>
      <c r="E2825" s="626"/>
      <c r="F2825" s="639"/>
      <c r="G2825" s="627"/>
      <c r="H2825" s="627"/>
      <c r="I2825" s="627"/>
      <c r="J2825" s="634"/>
      <c r="K2825" s="657"/>
      <c r="L2825" s="634"/>
      <c r="M2825" s="641"/>
      <c r="N2825" s="630">
        <f t="shared" si="116"/>
        <v>0</v>
      </c>
      <c r="O2825" s="630">
        <f t="shared" si="117"/>
        <v>0</v>
      </c>
      <c r="P2825" s="631" t="str">
        <f t="shared" si="118"/>
        <v/>
      </c>
    </row>
    <row r="2826" spans="1:16" hidden="1" x14ac:dyDescent="0.2">
      <c r="A2826" s="622"/>
      <c r="B2826" s="656"/>
      <c r="C2826" s="638"/>
      <c r="D2826" s="626"/>
      <c r="E2826" s="626"/>
      <c r="F2826" s="639"/>
      <c r="G2826" s="627"/>
      <c r="H2826" s="627"/>
      <c r="I2826" s="627"/>
      <c r="J2826" s="634"/>
      <c r="K2826" s="657"/>
      <c r="L2826" s="634"/>
      <c r="M2826" s="641"/>
      <c r="N2826" s="630">
        <f t="shared" si="116"/>
        <v>0</v>
      </c>
      <c r="O2826" s="630">
        <f t="shared" si="117"/>
        <v>0</v>
      </c>
      <c r="P2826" s="631" t="str">
        <f t="shared" si="118"/>
        <v/>
      </c>
    </row>
    <row r="2827" spans="1:16" hidden="1" x14ac:dyDescent="0.2">
      <c r="A2827" s="622"/>
      <c r="B2827" s="656"/>
      <c r="C2827" s="638"/>
      <c r="D2827" s="626"/>
      <c r="E2827" s="626"/>
      <c r="F2827" s="639"/>
      <c r="G2827" s="627"/>
      <c r="H2827" s="627"/>
      <c r="I2827" s="627"/>
      <c r="J2827" s="634"/>
      <c r="K2827" s="657"/>
      <c r="L2827" s="634"/>
      <c r="M2827" s="641"/>
      <c r="N2827" s="630">
        <f t="shared" si="116"/>
        <v>0</v>
      </c>
      <c r="O2827" s="630">
        <f t="shared" si="117"/>
        <v>0</v>
      </c>
      <c r="P2827" s="631" t="str">
        <f t="shared" si="118"/>
        <v/>
      </c>
    </row>
    <row r="2828" spans="1:16" hidden="1" x14ac:dyDescent="0.2">
      <c r="A2828" s="622"/>
      <c r="B2828" s="656"/>
      <c r="C2828" s="638"/>
      <c r="D2828" s="626"/>
      <c r="E2828" s="626"/>
      <c r="F2828" s="639"/>
      <c r="G2828" s="627"/>
      <c r="H2828" s="627"/>
      <c r="I2828" s="627"/>
      <c r="J2828" s="634"/>
      <c r="K2828" s="657"/>
      <c r="L2828" s="634"/>
      <c r="M2828" s="641"/>
      <c r="N2828" s="630">
        <f t="shared" si="116"/>
        <v>0</v>
      </c>
      <c r="O2828" s="630">
        <f t="shared" si="117"/>
        <v>0</v>
      </c>
      <c r="P2828" s="631" t="str">
        <f t="shared" si="118"/>
        <v/>
      </c>
    </row>
    <row r="2829" spans="1:16" hidden="1" x14ac:dyDescent="0.2">
      <c r="A2829" s="622"/>
      <c r="B2829" s="656"/>
      <c r="C2829" s="638"/>
      <c r="D2829" s="626"/>
      <c r="E2829" s="626"/>
      <c r="F2829" s="639"/>
      <c r="G2829" s="627"/>
      <c r="H2829" s="627"/>
      <c r="I2829" s="627"/>
      <c r="J2829" s="634"/>
      <c r="K2829" s="657"/>
      <c r="L2829" s="634"/>
      <c r="M2829" s="641"/>
      <c r="N2829" s="630">
        <f t="shared" si="116"/>
        <v>0</v>
      </c>
      <c r="O2829" s="630">
        <f t="shared" si="117"/>
        <v>0</v>
      </c>
      <c r="P2829" s="631" t="str">
        <f t="shared" si="118"/>
        <v/>
      </c>
    </row>
    <row r="2830" spans="1:16" hidden="1" x14ac:dyDescent="0.2">
      <c r="A2830" s="622"/>
      <c r="B2830" s="656"/>
      <c r="C2830" s="638"/>
      <c r="D2830" s="626"/>
      <c r="E2830" s="626"/>
      <c r="F2830" s="639"/>
      <c r="G2830" s="627"/>
      <c r="H2830" s="627"/>
      <c r="I2830" s="627"/>
      <c r="J2830" s="634"/>
      <c r="K2830" s="657"/>
      <c r="L2830" s="634"/>
      <c r="M2830" s="641"/>
      <c r="N2830" s="630">
        <f t="shared" si="116"/>
        <v>0</v>
      </c>
      <c r="O2830" s="630">
        <f t="shared" si="117"/>
        <v>0</v>
      </c>
      <c r="P2830" s="631" t="str">
        <f t="shared" si="118"/>
        <v/>
      </c>
    </row>
    <row r="2831" spans="1:16" hidden="1" x14ac:dyDescent="0.2">
      <c r="A2831" s="622"/>
      <c r="B2831" s="656"/>
      <c r="C2831" s="638"/>
      <c r="D2831" s="626"/>
      <c r="E2831" s="626"/>
      <c r="F2831" s="639"/>
      <c r="G2831" s="627"/>
      <c r="H2831" s="627"/>
      <c r="I2831" s="627"/>
      <c r="J2831" s="634"/>
      <c r="K2831" s="657"/>
      <c r="L2831" s="634"/>
      <c r="M2831" s="641"/>
      <c r="N2831" s="630">
        <f t="shared" si="116"/>
        <v>0</v>
      </c>
      <c r="O2831" s="630">
        <f t="shared" si="117"/>
        <v>0</v>
      </c>
      <c r="P2831" s="631" t="str">
        <f t="shared" si="118"/>
        <v/>
      </c>
    </row>
    <row r="2832" spans="1:16" hidden="1" x14ac:dyDescent="0.2">
      <c r="A2832" s="622"/>
      <c r="B2832" s="656"/>
      <c r="C2832" s="638"/>
      <c r="D2832" s="626"/>
      <c r="E2832" s="626"/>
      <c r="F2832" s="639"/>
      <c r="G2832" s="627"/>
      <c r="H2832" s="627"/>
      <c r="I2832" s="627"/>
      <c r="J2832" s="634"/>
      <c r="K2832" s="657"/>
      <c r="L2832" s="634"/>
      <c r="M2832" s="641"/>
      <c r="N2832" s="630">
        <f t="shared" si="116"/>
        <v>0</v>
      </c>
      <c r="O2832" s="630">
        <f t="shared" si="117"/>
        <v>0</v>
      </c>
      <c r="P2832" s="631" t="str">
        <f t="shared" si="118"/>
        <v/>
      </c>
    </row>
    <row r="2833" spans="1:16" hidden="1" x14ac:dyDescent="0.2">
      <c r="A2833" s="622"/>
      <c r="B2833" s="656"/>
      <c r="C2833" s="638"/>
      <c r="D2833" s="626"/>
      <c r="E2833" s="626"/>
      <c r="F2833" s="639"/>
      <c r="G2833" s="627"/>
      <c r="H2833" s="627"/>
      <c r="I2833" s="627"/>
      <c r="J2833" s="634"/>
      <c r="K2833" s="657"/>
      <c r="L2833" s="634"/>
      <c r="M2833" s="641"/>
      <c r="N2833" s="630">
        <f t="shared" si="116"/>
        <v>0</v>
      </c>
      <c r="O2833" s="630">
        <f t="shared" si="117"/>
        <v>0</v>
      </c>
      <c r="P2833" s="631" t="str">
        <f t="shared" si="118"/>
        <v/>
      </c>
    </row>
    <row r="2834" spans="1:16" hidden="1" x14ac:dyDescent="0.2">
      <c r="A2834" s="622"/>
      <c r="B2834" s="656"/>
      <c r="C2834" s="638"/>
      <c r="D2834" s="626"/>
      <c r="E2834" s="626"/>
      <c r="F2834" s="639"/>
      <c r="G2834" s="627"/>
      <c r="H2834" s="627"/>
      <c r="I2834" s="627"/>
      <c r="J2834" s="634"/>
      <c r="K2834" s="657"/>
      <c r="L2834" s="634"/>
      <c r="M2834" s="641"/>
      <c r="N2834" s="630">
        <f t="shared" si="116"/>
        <v>0</v>
      </c>
      <c r="O2834" s="630">
        <f t="shared" si="117"/>
        <v>0</v>
      </c>
      <c r="P2834" s="631" t="str">
        <f t="shared" si="118"/>
        <v/>
      </c>
    </row>
    <row r="2835" spans="1:16" hidden="1" x14ac:dyDescent="0.2">
      <c r="A2835" s="622"/>
      <c r="B2835" s="656"/>
      <c r="C2835" s="638"/>
      <c r="D2835" s="626"/>
      <c r="E2835" s="626"/>
      <c r="F2835" s="639"/>
      <c r="G2835" s="627"/>
      <c r="H2835" s="627"/>
      <c r="I2835" s="627"/>
      <c r="J2835" s="634"/>
      <c r="K2835" s="657"/>
      <c r="L2835" s="634"/>
      <c r="M2835" s="641"/>
      <c r="N2835" s="630">
        <f t="shared" si="116"/>
        <v>0</v>
      </c>
      <c r="O2835" s="630">
        <f t="shared" si="117"/>
        <v>0</v>
      </c>
      <c r="P2835" s="631" t="str">
        <f t="shared" si="118"/>
        <v/>
      </c>
    </row>
    <row r="2836" spans="1:16" hidden="1" x14ac:dyDescent="0.2">
      <c r="A2836" s="622"/>
      <c r="B2836" s="656"/>
      <c r="C2836" s="638"/>
      <c r="D2836" s="626"/>
      <c r="E2836" s="626"/>
      <c r="F2836" s="639"/>
      <c r="G2836" s="627"/>
      <c r="H2836" s="627"/>
      <c r="I2836" s="627"/>
      <c r="J2836" s="634"/>
      <c r="K2836" s="657"/>
      <c r="L2836" s="634"/>
      <c r="M2836" s="641"/>
      <c r="N2836" s="630">
        <f t="shared" si="116"/>
        <v>0</v>
      </c>
      <c r="O2836" s="630">
        <f t="shared" si="117"/>
        <v>0</v>
      </c>
      <c r="P2836" s="631" t="str">
        <f t="shared" si="118"/>
        <v/>
      </c>
    </row>
    <row r="2837" spans="1:16" hidden="1" x14ac:dyDescent="0.2">
      <c r="A2837" s="622"/>
      <c r="B2837" s="656"/>
      <c r="C2837" s="638"/>
      <c r="D2837" s="626"/>
      <c r="E2837" s="626"/>
      <c r="F2837" s="639"/>
      <c r="G2837" s="627"/>
      <c r="H2837" s="627"/>
      <c r="I2837" s="627"/>
      <c r="J2837" s="634"/>
      <c r="K2837" s="657"/>
      <c r="L2837" s="634"/>
      <c r="M2837" s="641"/>
      <c r="N2837" s="630">
        <f t="shared" si="116"/>
        <v>0</v>
      </c>
      <c r="O2837" s="630">
        <f t="shared" si="117"/>
        <v>0</v>
      </c>
      <c r="P2837" s="631" t="str">
        <f t="shared" si="118"/>
        <v/>
      </c>
    </row>
    <row r="2838" spans="1:16" hidden="1" x14ac:dyDescent="0.2">
      <c r="A2838" s="622"/>
      <c r="B2838" s="656"/>
      <c r="C2838" s="638"/>
      <c r="D2838" s="626"/>
      <c r="E2838" s="626"/>
      <c r="F2838" s="639"/>
      <c r="G2838" s="627"/>
      <c r="H2838" s="627"/>
      <c r="I2838" s="627"/>
      <c r="J2838" s="634"/>
      <c r="K2838" s="657"/>
      <c r="L2838" s="634"/>
      <c r="M2838" s="641"/>
      <c r="N2838" s="630">
        <f t="shared" si="116"/>
        <v>0</v>
      </c>
      <c r="O2838" s="630">
        <f t="shared" si="117"/>
        <v>0</v>
      </c>
      <c r="P2838" s="631" t="str">
        <f t="shared" si="118"/>
        <v/>
      </c>
    </row>
    <row r="2839" spans="1:16" hidden="1" x14ac:dyDescent="0.2">
      <c r="A2839" s="622"/>
      <c r="B2839" s="656"/>
      <c r="C2839" s="638"/>
      <c r="D2839" s="626"/>
      <c r="E2839" s="626"/>
      <c r="F2839" s="639"/>
      <c r="G2839" s="627"/>
      <c r="H2839" s="627"/>
      <c r="I2839" s="627"/>
      <c r="J2839" s="634"/>
      <c r="K2839" s="657"/>
      <c r="L2839" s="634"/>
      <c r="M2839" s="641"/>
      <c r="N2839" s="630">
        <f t="shared" si="116"/>
        <v>0</v>
      </c>
      <c r="O2839" s="630">
        <f t="shared" si="117"/>
        <v>0</v>
      </c>
      <c r="P2839" s="631" t="str">
        <f t="shared" si="118"/>
        <v/>
      </c>
    </row>
    <row r="2840" spans="1:16" hidden="1" x14ac:dyDescent="0.2">
      <c r="A2840" s="622"/>
      <c r="B2840" s="656"/>
      <c r="C2840" s="638"/>
      <c r="D2840" s="626"/>
      <c r="E2840" s="626"/>
      <c r="F2840" s="639"/>
      <c r="G2840" s="627"/>
      <c r="H2840" s="627"/>
      <c r="I2840" s="627"/>
      <c r="J2840" s="634"/>
      <c r="K2840" s="657"/>
      <c r="L2840" s="634"/>
      <c r="M2840" s="641"/>
      <c r="N2840" s="630">
        <f t="shared" si="116"/>
        <v>0</v>
      </c>
      <c r="O2840" s="630">
        <f t="shared" si="117"/>
        <v>0</v>
      </c>
      <c r="P2840" s="631" t="str">
        <f t="shared" si="118"/>
        <v/>
      </c>
    </row>
    <row r="2841" spans="1:16" hidden="1" x14ac:dyDescent="0.2">
      <c r="A2841" s="622"/>
      <c r="B2841" s="656"/>
      <c r="C2841" s="638"/>
      <c r="D2841" s="626"/>
      <c r="E2841" s="626"/>
      <c r="F2841" s="639"/>
      <c r="G2841" s="627"/>
      <c r="H2841" s="627"/>
      <c r="I2841" s="627"/>
      <c r="J2841" s="634"/>
      <c r="K2841" s="657"/>
      <c r="L2841" s="634"/>
      <c r="M2841" s="641"/>
      <c r="N2841" s="630">
        <f t="shared" si="116"/>
        <v>0</v>
      </c>
      <c r="O2841" s="630">
        <f t="shared" si="117"/>
        <v>0</v>
      </c>
      <c r="P2841" s="631" t="str">
        <f t="shared" si="118"/>
        <v/>
      </c>
    </row>
    <row r="2842" spans="1:16" hidden="1" x14ac:dyDescent="0.2">
      <c r="A2842" s="622"/>
      <c r="B2842" s="656"/>
      <c r="C2842" s="638"/>
      <c r="D2842" s="626"/>
      <c r="E2842" s="626"/>
      <c r="F2842" s="639"/>
      <c r="G2842" s="627"/>
      <c r="H2842" s="627"/>
      <c r="I2842" s="627"/>
      <c r="J2842" s="634"/>
      <c r="K2842" s="657"/>
      <c r="L2842" s="634"/>
      <c r="M2842" s="641"/>
      <c r="N2842" s="630">
        <f t="shared" si="116"/>
        <v>0</v>
      </c>
      <c r="O2842" s="630">
        <f t="shared" si="117"/>
        <v>0</v>
      </c>
      <c r="P2842" s="631" t="str">
        <f t="shared" si="118"/>
        <v/>
      </c>
    </row>
    <row r="2843" spans="1:16" hidden="1" x14ac:dyDescent="0.2">
      <c r="A2843" s="622"/>
      <c r="B2843" s="656"/>
      <c r="C2843" s="638"/>
      <c r="D2843" s="626"/>
      <c r="E2843" s="626"/>
      <c r="F2843" s="639"/>
      <c r="G2843" s="627"/>
      <c r="H2843" s="627"/>
      <c r="I2843" s="627"/>
      <c r="J2843" s="634"/>
      <c r="K2843" s="657"/>
      <c r="L2843" s="634"/>
      <c r="M2843" s="641"/>
      <c r="N2843" s="630">
        <f t="shared" si="116"/>
        <v>0</v>
      </c>
      <c r="O2843" s="630">
        <f t="shared" si="117"/>
        <v>0</v>
      </c>
      <c r="P2843" s="631" t="str">
        <f t="shared" si="118"/>
        <v/>
      </c>
    </row>
    <row r="2844" spans="1:16" hidden="1" x14ac:dyDescent="0.2">
      <c r="A2844" s="622"/>
      <c r="B2844" s="656"/>
      <c r="C2844" s="638"/>
      <c r="D2844" s="626"/>
      <c r="E2844" s="626"/>
      <c r="F2844" s="639"/>
      <c r="G2844" s="627"/>
      <c r="H2844" s="627"/>
      <c r="I2844" s="627"/>
      <c r="J2844" s="634"/>
      <c r="K2844" s="657"/>
      <c r="L2844" s="634"/>
      <c r="M2844" s="641"/>
      <c r="N2844" s="630">
        <f t="shared" si="116"/>
        <v>0</v>
      </c>
      <c r="O2844" s="630">
        <f t="shared" si="117"/>
        <v>0</v>
      </c>
      <c r="P2844" s="631" t="str">
        <f t="shared" si="118"/>
        <v/>
      </c>
    </row>
    <row r="2845" spans="1:16" hidden="1" x14ac:dyDescent="0.2">
      <c r="A2845" s="622"/>
      <c r="B2845" s="656"/>
      <c r="C2845" s="638"/>
      <c r="D2845" s="626"/>
      <c r="E2845" s="626"/>
      <c r="F2845" s="639"/>
      <c r="G2845" s="627"/>
      <c r="H2845" s="627"/>
      <c r="I2845" s="627"/>
      <c r="J2845" s="634"/>
      <c r="K2845" s="657"/>
      <c r="L2845" s="634"/>
      <c r="M2845" s="641"/>
      <c r="N2845" s="630">
        <f t="shared" si="116"/>
        <v>0</v>
      </c>
      <c r="O2845" s="630">
        <f t="shared" si="117"/>
        <v>0</v>
      </c>
      <c r="P2845" s="631" t="str">
        <f t="shared" si="118"/>
        <v/>
      </c>
    </row>
    <row r="2846" spans="1:16" hidden="1" x14ac:dyDescent="0.2">
      <c r="A2846" s="622"/>
      <c r="B2846" s="656"/>
      <c r="C2846" s="638"/>
      <c r="D2846" s="626"/>
      <c r="E2846" s="626"/>
      <c r="F2846" s="639"/>
      <c r="G2846" s="627"/>
      <c r="H2846" s="627"/>
      <c r="I2846" s="627"/>
      <c r="J2846" s="634"/>
      <c r="K2846" s="657"/>
      <c r="L2846" s="634"/>
      <c r="M2846" s="641"/>
      <c r="N2846" s="630">
        <f t="shared" si="116"/>
        <v>0</v>
      </c>
      <c r="O2846" s="630">
        <f t="shared" si="117"/>
        <v>0</v>
      </c>
      <c r="P2846" s="631" t="str">
        <f t="shared" si="118"/>
        <v/>
      </c>
    </row>
    <row r="2847" spans="1:16" hidden="1" x14ac:dyDescent="0.2">
      <c r="A2847" s="622"/>
      <c r="B2847" s="656"/>
      <c r="C2847" s="638"/>
      <c r="D2847" s="626"/>
      <c r="E2847" s="626"/>
      <c r="F2847" s="639"/>
      <c r="G2847" s="627"/>
      <c r="H2847" s="627"/>
      <c r="I2847" s="627"/>
      <c r="J2847" s="634"/>
      <c r="K2847" s="657"/>
      <c r="L2847" s="634"/>
      <c r="M2847" s="641"/>
      <c r="N2847" s="630">
        <f t="shared" si="116"/>
        <v>0</v>
      </c>
      <c r="O2847" s="630">
        <f t="shared" si="117"/>
        <v>0</v>
      </c>
      <c r="P2847" s="631" t="str">
        <f t="shared" si="118"/>
        <v/>
      </c>
    </row>
    <row r="2848" spans="1:16" hidden="1" x14ac:dyDescent="0.2">
      <c r="A2848" s="622"/>
      <c r="B2848" s="656"/>
      <c r="C2848" s="638"/>
      <c r="D2848" s="626"/>
      <c r="E2848" s="626"/>
      <c r="F2848" s="639"/>
      <c r="G2848" s="627"/>
      <c r="H2848" s="627"/>
      <c r="I2848" s="627"/>
      <c r="J2848" s="634"/>
      <c r="K2848" s="657"/>
      <c r="L2848" s="634"/>
      <c r="M2848" s="641"/>
      <c r="N2848" s="630">
        <f t="shared" si="116"/>
        <v>0</v>
      </c>
      <c r="O2848" s="630">
        <f t="shared" si="117"/>
        <v>0</v>
      </c>
      <c r="P2848" s="631" t="str">
        <f t="shared" si="118"/>
        <v/>
      </c>
    </row>
    <row r="2849" spans="1:16" hidden="1" x14ac:dyDescent="0.2">
      <c r="A2849" s="622"/>
      <c r="B2849" s="656"/>
      <c r="C2849" s="638"/>
      <c r="D2849" s="626"/>
      <c r="E2849" s="626"/>
      <c r="F2849" s="639"/>
      <c r="G2849" s="627"/>
      <c r="H2849" s="627"/>
      <c r="I2849" s="627"/>
      <c r="J2849" s="634"/>
      <c r="K2849" s="657"/>
      <c r="L2849" s="634"/>
      <c r="M2849" s="641"/>
      <c r="N2849" s="630">
        <f t="shared" si="116"/>
        <v>0</v>
      </c>
      <c r="O2849" s="630">
        <f t="shared" si="117"/>
        <v>0</v>
      </c>
      <c r="P2849" s="631" t="str">
        <f t="shared" si="118"/>
        <v/>
      </c>
    </row>
    <row r="2850" spans="1:16" hidden="1" x14ac:dyDescent="0.2">
      <c r="A2850" s="622"/>
      <c r="B2850" s="656"/>
      <c r="C2850" s="638"/>
      <c r="D2850" s="626"/>
      <c r="E2850" s="626"/>
      <c r="F2850" s="639"/>
      <c r="G2850" s="627"/>
      <c r="H2850" s="627"/>
      <c r="I2850" s="627"/>
      <c r="J2850" s="634"/>
      <c r="K2850" s="657"/>
      <c r="L2850" s="634"/>
      <c r="M2850" s="641"/>
      <c r="N2850" s="630">
        <f t="shared" si="116"/>
        <v>0</v>
      </c>
      <c r="O2850" s="630">
        <f t="shared" si="117"/>
        <v>0</v>
      </c>
      <c r="P2850" s="631" t="str">
        <f t="shared" si="118"/>
        <v/>
      </c>
    </row>
    <row r="2851" spans="1:16" hidden="1" x14ac:dyDescent="0.2">
      <c r="A2851" s="622"/>
      <c r="B2851" s="656"/>
      <c r="C2851" s="638"/>
      <c r="D2851" s="626"/>
      <c r="E2851" s="626"/>
      <c r="F2851" s="639"/>
      <c r="G2851" s="627"/>
      <c r="H2851" s="627"/>
      <c r="I2851" s="627"/>
      <c r="J2851" s="634"/>
      <c r="K2851" s="657"/>
      <c r="L2851" s="634"/>
      <c r="M2851" s="641"/>
      <c r="N2851" s="630">
        <f t="shared" si="116"/>
        <v>0</v>
      </c>
      <c r="O2851" s="630">
        <f t="shared" si="117"/>
        <v>0</v>
      </c>
      <c r="P2851" s="631" t="str">
        <f t="shared" si="118"/>
        <v/>
      </c>
    </row>
    <row r="2852" spans="1:16" hidden="1" x14ac:dyDescent="0.2">
      <c r="A2852" s="622"/>
      <c r="B2852" s="656"/>
      <c r="C2852" s="638"/>
      <c r="D2852" s="626"/>
      <c r="E2852" s="626"/>
      <c r="F2852" s="639"/>
      <c r="G2852" s="627"/>
      <c r="H2852" s="627"/>
      <c r="I2852" s="627"/>
      <c r="J2852" s="634"/>
      <c r="K2852" s="657"/>
      <c r="L2852" s="634"/>
      <c r="M2852" s="641"/>
      <c r="N2852" s="630">
        <f t="shared" si="116"/>
        <v>0</v>
      </c>
      <c r="O2852" s="630">
        <f t="shared" si="117"/>
        <v>0</v>
      </c>
      <c r="P2852" s="631" t="str">
        <f t="shared" si="118"/>
        <v/>
      </c>
    </row>
    <row r="2853" spans="1:16" hidden="1" x14ac:dyDescent="0.2">
      <c r="A2853" s="622"/>
      <c r="B2853" s="656"/>
      <c r="C2853" s="638"/>
      <c r="D2853" s="626"/>
      <c r="E2853" s="626"/>
      <c r="F2853" s="639"/>
      <c r="G2853" s="627"/>
      <c r="H2853" s="627"/>
      <c r="I2853" s="627"/>
      <c r="J2853" s="634"/>
      <c r="K2853" s="657"/>
      <c r="L2853" s="634"/>
      <c r="M2853" s="641"/>
      <c r="N2853" s="630">
        <f t="shared" si="116"/>
        <v>0</v>
      </c>
      <c r="O2853" s="630">
        <f t="shared" si="117"/>
        <v>0</v>
      </c>
      <c r="P2853" s="631" t="str">
        <f t="shared" si="118"/>
        <v/>
      </c>
    </row>
    <row r="2854" spans="1:16" hidden="1" x14ac:dyDescent="0.2">
      <c r="A2854" s="622"/>
      <c r="B2854" s="656"/>
      <c r="C2854" s="638"/>
      <c r="D2854" s="626"/>
      <c r="E2854" s="626"/>
      <c r="F2854" s="639"/>
      <c r="G2854" s="627"/>
      <c r="H2854" s="627"/>
      <c r="I2854" s="627"/>
      <c r="J2854" s="634"/>
      <c r="K2854" s="657"/>
      <c r="L2854" s="634"/>
      <c r="M2854" s="641"/>
      <c r="N2854" s="630">
        <f t="shared" si="116"/>
        <v>0</v>
      </c>
      <c r="O2854" s="630">
        <f t="shared" si="117"/>
        <v>0</v>
      </c>
      <c r="P2854" s="631" t="str">
        <f t="shared" si="118"/>
        <v/>
      </c>
    </row>
    <row r="2855" spans="1:16" hidden="1" x14ac:dyDescent="0.2">
      <c r="A2855" s="622"/>
      <c r="B2855" s="656"/>
      <c r="C2855" s="638"/>
      <c r="D2855" s="626"/>
      <c r="E2855" s="626"/>
      <c r="F2855" s="639"/>
      <c r="G2855" s="627"/>
      <c r="H2855" s="627"/>
      <c r="I2855" s="627"/>
      <c r="J2855" s="634"/>
      <c r="K2855" s="657"/>
      <c r="L2855" s="634"/>
      <c r="M2855" s="641"/>
      <c r="N2855" s="630">
        <f t="shared" si="116"/>
        <v>0</v>
      </c>
      <c r="O2855" s="630">
        <f t="shared" si="117"/>
        <v>0</v>
      </c>
      <c r="P2855" s="631" t="str">
        <f t="shared" si="118"/>
        <v/>
      </c>
    </row>
    <row r="2856" spans="1:16" hidden="1" x14ac:dyDescent="0.2">
      <c r="A2856" s="622"/>
      <c r="B2856" s="656"/>
      <c r="C2856" s="638"/>
      <c r="D2856" s="626"/>
      <c r="E2856" s="626"/>
      <c r="F2856" s="639"/>
      <c r="G2856" s="627"/>
      <c r="H2856" s="627"/>
      <c r="I2856" s="627"/>
      <c r="J2856" s="634"/>
      <c r="K2856" s="657"/>
      <c r="L2856" s="634"/>
      <c r="M2856" s="641"/>
      <c r="N2856" s="630">
        <f t="shared" si="116"/>
        <v>0</v>
      </c>
      <c r="O2856" s="630">
        <f t="shared" si="117"/>
        <v>0</v>
      </c>
      <c r="P2856" s="631" t="str">
        <f t="shared" si="118"/>
        <v/>
      </c>
    </row>
    <row r="2857" spans="1:16" hidden="1" x14ac:dyDescent="0.2">
      <c r="A2857" s="622"/>
      <c r="B2857" s="656"/>
      <c r="C2857" s="638"/>
      <c r="D2857" s="626"/>
      <c r="E2857" s="626"/>
      <c r="F2857" s="639"/>
      <c r="G2857" s="627"/>
      <c r="H2857" s="627"/>
      <c r="I2857" s="627"/>
      <c r="J2857" s="634"/>
      <c r="K2857" s="657"/>
      <c r="L2857" s="634"/>
      <c r="M2857" s="641"/>
      <c r="N2857" s="630">
        <f t="shared" si="116"/>
        <v>0</v>
      </c>
      <c r="O2857" s="630">
        <f t="shared" si="117"/>
        <v>0</v>
      </c>
      <c r="P2857" s="631" t="str">
        <f t="shared" si="118"/>
        <v/>
      </c>
    </row>
    <row r="2858" spans="1:16" hidden="1" x14ac:dyDescent="0.2">
      <c r="A2858" s="622"/>
      <c r="B2858" s="656"/>
      <c r="C2858" s="638"/>
      <c r="D2858" s="626"/>
      <c r="E2858" s="626"/>
      <c r="F2858" s="639"/>
      <c r="G2858" s="627"/>
      <c r="H2858" s="627"/>
      <c r="I2858" s="627"/>
      <c r="J2858" s="634"/>
      <c r="K2858" s="657"/>
      <c r="L2858" s="634"/>
      <c r="M2858" s="641"/>
      <c r="N2858" s="630">
        <f t="shared" si="116"/>
        <v>0</v>
      </c>
      <c r="O2858" s="630">
        <f t="shared" si="117"/>
        <v>0</v>
      </c>
      <c r="P2858" s="631" t="str">
        <f t="shared" si="118"/>
        <v/>
      </c>
    </row>
    <row r="2859" spans="1:16" hidden="1" x14ac:dyDescent="0.2">
      <c r="A2859" s="622"/>
      <c r="B2859" s="656"/>
      <c r="C2859" s="638"/>
      <c r="D2859" s="626"/>
      <c r="E2859" s="626"/>
      <c r="F2859" s="639"/>
      <c r="G2859" s="627"/>
      <c r="H2859" s="627"/>
      <c r="I2859" s="627"/>
      <c r="J2859" s="634"/>
      <c r="K2859" s="657"/>
      <c r="L2859" s="634"/>
      <c r="M2859" s="641"/>
      <c r="N2859" s="630">
        <f t="shared" si="105"/>
        <v>0</v>
      </c>
      <c r="O2859" s="630">
        <f t="shared" si="106"/>
        <v>0</v>
      </c>
      <c r="P2859" s="631" t="str">
        <f t="shared" si="107"/>
        <v/>
      </c>
    </row>
    <row r="2860" spans="1:16" hidden="1" x14ac:dyDescent="0.2">
      <c r="A2860" s="622"/>
      <c r="B2860" s="656"/>
      <c r="C2860" s="638"/>
      <c r="D2860" s="626"/>
      <c r="E2860" s="626"/>
      <c r="F2860" s="639"/>
      <c r="G2860" s="627"/>
      <c r="H2860" s="627"/>
      <c r="I2860" s="627"/>
      <c r="J2860" s="634"/>
      <c r="K2860" s="657"/>
      <c r="L2860" s="634"/>
      <c r="M2860" s="641"/>
      <c r="N2860" s="630">
        <f t="shared" si="105"/>
        <v>0</v>
      </c>
      <c r="O2860" s="630">
        <f t="shared" si="106"/>
        <v>0</v>
      </c>
      <c r="P2860" s="631" t="str">
        <f t="shared" si="107"/>
        <v/>
      </c>
    </row>
    <row r="2861" spans="1:16" hidden="1" x14ac:dyDescent="0.2">
      <c r="A2861" s="622"/>
      <c r="B2861" s="656"/>
      <c r="C2861" s="638"/>
      <c r="D2861" s="626"/>
      <c r="E2861" s="626"/>
      <c r="F2861" s="639"/>
      <c r="G2861" s="627"/>
      <c r="H2861" s="627"/>
      <c r="I2861" s="627"/>
      <c r="J2861" s="634"/>
      <c r="K2861" s="657"/>
      <c r="L2861" s="634"/>
      <c r="M2861" s="641"/>
      <c r="N2861" s="630">
        <f t="shared" si="105"/>
        <v>0</v>
      </c>
      <c r="O2861" s="630">
        <f t="shared" si="106"/>
        <v>0</v>
      </c>
      <c r="P2861" s="631" t="str">
        <f t="shared" si="107"/>
        <v/>
      </c>
    </row>
    <row r="2862" spans="1:16" hidden="1" x14ac:dyDescent="0.2">
      <c r="A2862" s="622"/>
      <c r="B2862" s="656"/>
      <c r="C2862" s="638"/>
      <c r="D2862" s="626"/>
      <c r="E2862" s="626"/>
      <c r="F2862" s="639"/>
      <c r="G2862" s="627"/>
      <c r="H2862" s="627"/>
      <c r="I2862" s="627"/>
      <c r="J2862" s="634"/>
      <c r="K2862" s="657"/>
      <c r="L2862" s="634"/>
      <c r="M2862" s="641"/>
      <c r="N2862" s="630">
        <f t="shared" si="105"/>
        <v>0</v>
      </c>
      <c r="O2862" s="630">
        <f t="shared" si="106"/>
        <v>0</v>
      </c>
      <c r="P2862" s="631" t="str">
        <f t="shared" si="107"/>
        <v/>
      </c>
    </row>
    <row r="2863" spans="1:16" hidden="1" x14ac:dyDescent="0.2">
      <c r="A2863" s="622"/>
      <c r="B2863" s="656"/>
      <c r="C2863" s="638"/>
      <c r="D2863" s="626"/>
      <c r="E2863" s="626"/>
      <c r="F2863" s="639"/>
      <c r="G2863" s="627"/>
      <c r="H2863" s="627"/>
      <c r="I2863" s="627"/>
      <c r="J2863" s="634"/>
      <c r="K2863" s="657"/>
      <c r="L2863" s="634"/>
      <c r="M2863" s="641"/>
      <c r="N2863" s="630">
        <f t="shared" si="105"/>
        <v>0</v>
      </c>
      <c r="O2863" s="630">
        <f t="shared" si="106"/>
        <v>0</v>
      </c>
      <c r="P2863" s="631" t="str">
        <f t="shared" si="107"/>
        <v/>
      </c>
    </row>
    <row r="2864" spans="1:16" hidden="1" x14ac:dyDescent="0.2">
      <c r="A2864" s="622"/>
      <c r="B2864" s="656"/>
      <c r="C2864" s="638"/>
      <c r="D2864" s="626"/>
      <c r="E2864" s="626"/>
      <c r="F2864" s="639"/>
      <c r="G2864" s="627"/>
      <c r="H2864" s="627"/>
      <c r="I2864" s="627"/>
      <c r="J2864" s="634"/>
      <c r="K2864" s="657"/>
      <c r="L2864" s="634"/>
      <c r="M2864" s="641"/>
      <c r="N2864" s="630">
        <f t="shared" si="105"/>
        <v>0</v>
      </c>
      <c r="O2864" s="630">
        <f t="shared" si="106"/>
        <v>0</v>
      </c>
      <c r="P2864" s="631" t="str">
        <f t="shared" si="107"/>
        <v/>
      </c>
    </row>
    <row r="2865" spans="1:16" hidden="1" x14ac:dyDescent="0.2">
      <c r="A2865" s="622"/>
      <c r="B2865" s="656"/>
      <c r="C2865" s="638"/>
      <c r="D2865" s="626"/>
      <c r="E2865" s="626"/>
      <c r="F2865" s="639"/>
      <c r="G2865" s="627"/>
      <c r="H2865" s="627"/>
      <c r="I2865" s="627"/>
      <c r="J2865" s="634"/>
      <c r="K2865" s="657"/>
      <c r="L2865" s="634"/>
      <c r="M2865" s="641"/>
      <c r="N2865" s="630">
        <f t="shared" si="105"/>
        <v>0</v>
      </c>
      <c r="O2865" s="630">
        <f t="shared" si="106"/>
        <v>0</v>
      </c>
      <c r="P2865" s="631" t="str">
        <f t="shared" si="107"/>
        <v/>
      </c>
    </row>
    <row r="2866" spans="1:16" hidden="1" x14ac:dyDescent="0.2">
      <c r="A2866" s="622"/>
      <c r="B2866" s="656"/>
      <c r="C2866" s="638"/>
      <c r="D2866" s="626"/>
      <c r="E2866" s="626"/>
      <c r="F2866" s="639"/>
      <c r="G2866" s="627"/>
      <c r="H2866" s="627"/>
      <c r="I2866" s="627"/>
      <c r="J2866" s="634"/>
      <c r="K2866" s="657"/>
      <c r="L2866" s="634"/>
      <c r="M2866" s="641"/>
      <c r="N2866" s="630">
        <f t="shared" si="105"/>
        <v>0</v>
      </c>
      <c r="O2866" s="630">
        <f t="shared" si="106"/>
        <v>0</v>
      </c>
      <c r="P2866" s="631" t="str">
        <f t="shared" si="107"/>
        <v/>
      </c>
    </row>
    <row r="2867" spans="1:16" hidden="1" x14ac:dyDescent="0.2">
      <c r="A2867" s="622"/>
      <c r="B2867" s="656"/>
      <c r="C2867" s="638"/>
      <c r="D2867" s="626"/>
      <c r="E2867" s="626"/>
      <c r="F2867" s="639"/>
      <c r="G2867" s="627"/>
      <c r="H2867" s="627"/>
      <c r="I2867" s="627"/>
      <c r="J2867" s="634"/>
      <c r="K2867" s="657"/>
      <c r="L2867" s="634"/>
      <c r="M2867" s="641"/>
      <c r="N2867" s="630">
        <f t="shared" si="105"/>
        <v>0</v>
      </c>
      <c r="O2867" s="630">
        <f t="shared" si="106"/>
        <v>0</v>
      </c>
      <c r="P2867" s="631" t="str">
        <f t="shared" si="107"/>
        <v/>
      </c>
    </row>
    <row r="2868" spans="1:16" hidden="1" x14ac:dyDescent="0.2">
      <c r="A2868" s="622"/>
      <c r="B2868" s="656"/>
      <c r="C2868" s="638"/>
      <c r="D2868" s="626"/>
      <c r="E2868" s="626"/>
      <c r="F2868" s="639"/>
      <c r="G2868" s="627"/>
      <c r="H2868" s="627"/>
      <c r="I2868" s="627"/>
      <c r="J2868" s="634"/>
      <c r="K2868" s="657"/>
      <c r="L2868" s="634"/>
      <c r="M2868" s="641"/>
      <c r="N2868" s="630">
        <f t="shared" si="105"/>
        <v>0</v>
      </c>
      <c r="O2868" s="630">
        <f t="shared" si="106"/>
        <v>0</v>
      </c>
      <c r="P2868" s="631" t="str">
        <f t="shared" si="107"/>
        <v/>
      </c>
    </row>
    <row r="2869" spans="1:16" hidden="1" x14ac:dyDescent="0.2">
      <c r="A2869" s="622"/>
      <c r="B2869" s="656"/>
      <c r="C2869" s="638"/>
      <c r="D2869" s="626"/>
      <c r="E2869" s="626"/>
      <c r="F2869" s="639"/>
      <c r="G2869" s="627"/>
      <c r="H2869" s="627"/>
      <c r="I2869" s="627"/>
      <c r="J2869" s="634"/>
      <c r="K2869" s="657"/>
      <c r="L2869" s="634"/>
      <c r="M2869" s="641"/>
      <c r="N2869" s="630">
        <f t="shared" si="105"/>
        <v>0</v>
      </c>
      <c r="O2869" s="630">
        <f t="shared" si="106"/>
        <v>0</v>
      </c>
      <c r="P2869" s="631" t="str">
        <f t="shared" si="107"/>
        <v/>
      </c>
    </row>
    <row r="2870" spans="1:16" hidden="1" x14ac:dyDescent="0.2">
      <c r="A2870" s="622"/>
      <c r="B2870" s="656"/>
      <c r="C2870" s="638"/>
      <c r="D2870" s="626"/>
      <c r="E2870" s="626"/>
      <c r="F2870" s="639"/>
      <c r="G2870" s="627"/>
      <c r="H2870" s="627"/>
      <c r="I2870" s="627"/>
      <c r="J2870" s="634"/>
      <c r="K2870" s="657"/>
      <c r="L2870" s="634"/>
      <c r="M2870" s="641"/>
      <c r="N2870" s="630">
        <f t="shared" si="105"/>
        <v>0</v>
      </c>
      <c r="O2870" s="630">
        <f t="shared" si="106"/>
        <v>0</v>
      </c>
      <c r="P2870" s="631" t="str">
        <f t="shared" si="107"/>
        <v/>
      </c>
    </row>
    <row r="2871" spans="1:16" hidden="1" x14ac:dyDescent="0.2">
      <c r="A2871" s="622"/>
      <c r="B2871" s="656"/>
      <c r="C2871" s="638"/>
      <c r="D2871" s="626"/>
      <c r="E2871" s="626"/>
      <c r="F2871" s="639"/>
      <c r="G2871" s="627"/>
      <c r="H2871" s="627"/>
      <c r="I2871" s="627"/>
      <c r="J2871" s="634"/>
      <c r="K2871" s="657"/>
      <c r="L2871" s="634"/>
      <c r="M2871" s="641"/>
      <c r="N2871" s="630">
        <f t="shared" si="105"/>
        <v>0</v>
      </c>
      <c r="O2871" s="630">
        <f t="shared" si="106"/>
        <v>0</v>
      </c>
      <c r="P2871" s="631" t="str">
        <f t="shared" si="107"/>
        <v/>
      </c>
    </row>
    <row r="2872" spans="1:16" hidden="1" x14ac:dyDescent="0.2">
      <c r="A2872" s="622"/>
      <c r="B2872" s="656"/>
      <c r="C2872" s="638"/>
      <c r="D2872" s="626"/>
      <c r="E2872" s="626"/>
      <c r="F2872" s="639"/>
      <c r="G2872" s="627"/>
      <c r="H2872" s="627"/>
      <c r="I2872" s="627"/>
      <c r="J2872" s="634"/>
      <c r="K2872" s="657"/>
      <c r="L2872" s="634"/>
      <c r="M2872" s="641"/>
      <c r="N2872" s="630">
        <f t="shared" si="105"/>
        <v>0</v>
      </c>
      <c r="O2872" s="630">
        <f t="shared" si="106"/>
        <v>0</v>
      </c>
      <c r="P2872" s="631" t="str">
        <f t="shared" si="107"/>
        <v/>
      </c>
    </row>
    <row r="2873" spans="1:16" hidden="1" x14ac:dyDescent="0.2">
      <c r="A2873" s="622"/>
      <c r="B2873" s="656"/>
      <c r="C2873" s="638"/>
      <c r="D2873" s="626"/>
      <c r="E2873" s="626"/>
      <c r="F2873" s="639"/>
      <c r="G2873" s="627"/>
      <c r="H2873" s="627"/>
      <c r="I2873" s="627"/>
      <c r="J2873" s="634"/>
      <c r="K2873" s="657"/>
      <c r="L2873" s="634"/>
      <c r="M2873" s="641"/>
      <c r="N2873" s="630">
        <f t="shared" si="105"/>
        <v>0</v>
      </c>
      <c r="O2873" s="630">
        <f t="shared" si="106"/>
        <v>0</v>
      </c>
      <c r="P2873" s="631" t="str">
        <f t="shared" si="107"/>
        <v/>
      </c>
    </row>
    <row r="2874" spans="1:16" hidden="1" x14ac:dyDescent="0.2">
      <c r="A2874" s="622"/>
      <c r="B2874" s="656"/>
      <c r="C2874" s="638"/>
      <c r="D2874" s="626"/>
      <c r="E2874" s="626"/>
      <c r="F2874" s="639"/>
      <c r="G2874" s="627"/>
      <c r="H2874" s="627"/>
      <c r="I2874" s="627"/>
      <c r="J2874" s="634"/>
      <c r="K2874" s="657"/>
      <c r="L2874" s="634"/>
      <c r="M2874" s="641"/>
      <c r="N2874" s="630">
        <f t="shared" si="105"/>
        <v>0</v>
      </c>
      <c r="O2874" s="630">
        <f t="shared" si="106"/>
        <v>0</v>
      </c>
      <c r="P2874" s="631" t="str">
        <f t="shared" si="107"/>
        <v/>
      </c>
    </row>
    <row r="2875" spans="1:16" hidden="1" x14ac:dyDescent="0.2">
      <c r="A2875" s="622"/>
      <c r="B2875" s="656"/>
      <c r="C2875" s="638"/>
      <c r="D2875" s="626"/>
      <c r="E2875" s="626"/>
      <c r="F2875" s="639"/>
      <c r="G2875" s="627"/>
      <c r="H2875" s="627"/>
      <c r="I2875" s="627"/>
      <c r="J2875" s="634"/>
      <c r="K2875" s="657"/>
      <c r="L2875" s="634"/>
      <c r="M2875" s="641"/>
      <c r="N2875" s="630">
        <f t="shared" si="105"/>
        <v>0</v>
      </c>
      <c r="O2875" s="630">
        <f t="shared" si="106"/>
        <v>0</v>
      </c>
      <c r="P2875" s="631" t="str">
        <f t="shared" si="107"/>
        <v/>
      </c>
    </row>
    <row r="2876" spans="1:16" hidden="1" x14ac:dyDescent="0.2">
      <c r="A2876" s="622"/>
      <c r="B2876" s="656"/>
      <c r="C2876" s="638"/>
      <c r="D2876" s="626"/>
      <c r="E2876" s="626"/>
      <c r="F2876" s="639"/>
      <c r="G2876" s="627"/>
      <c r="H2876" s="627"/>
      <c r="I2876" s="627"/>
      <c r="J2876" s="634"/>
      <c r="K2876" s="657"/>
      <c r="L2876" s="634"/>
      <c r="M2876" s="641"/>
      <c r="N2876" s="630">
        <f t="shared" si="105"/>
        <v>0</v>
      </c>
      <c r="O2876" s="630">
        <f t="shared" si="106"/>
        <v>0</v>
      </c>
      <c r="P2876" s="631" t="str">
        <f t="shared" si="107"/>
        <v/>
      </c>
    </row>
    <row r="2877" spans="1:16" hidden="1" x14ac:dyDescent="0.2">
      <c r="A2877" s="622"/>
      <c r="B2877" s="656"/>
      <c r="C2877" s="638"/>
      <c r="D2877" s="626"/>
      <c r="E2877" s="626"/>
      <c r="F2877" s="639"/>
      <c r="G2877" s="627"/>
      <c r="H2877" s="627"/>
      <c r="I2877" s="627"/>
      <c r="J2877" s="634"/>
      <c r="K2877" s="657"/>
      <c r="L2877" s="634"/>
      <c r="M2877" s="641"/>
      <c r="N2877" s="630">
        <f t="shared" si="105"/>
        <v>0</v>
      </c>
      <c r="O2877" s="630">
        <f t="shared" si="106"/>
        <v>0</v>
      </c>
      <c r="P2877" s="631" t="str">
        <f t="shared" si="107"/>
        <v/>
      </c>
    </row>
    <row r="2878" spans="1:16" hidden="1" x14ac:dyDescent="0.2">
      <c r="A2878" s="622"/>
      <c r="B2878" s="656"/>
      <c r="C2878" s="638"/>
      <c r="D2878" s="626"/>
      <c r="E2878" s="626"/>
      <c r="F2878" s="639"/>
      <c r="G2878" s="627"/>
      <c r="H2878" s="627"/>
      <c r="I2878" s="627"/>
      <c r="J2878" s="634"/>
      <c r="K2878" s="657"/>
      <c r="L2878" s="634"/>
      <c r="M2878" s="641"/>
      <c r="N2878" s="630">
        <f t="shared" si="105"/>
        <v>0</v>
      </c>
      <c r="O2878" s="630">
        <f t="shared" si="106"/>
        <v>0</v>
      </c>
      <c r="P2878" s="631" t="str">
        <f t="shared" si="107"/>
        <v/>
      </c>
    </row>
    <row r="2879" spans="1:16" hidden="1" x14ac:dyDescent="0.2">
      <c r="A2879" s="622"/>
      <c r="B2879" s="656"/>
      <c r="C2879" s="638"/>
      <c r="D2879" s="626"/>
      <c r="E2879" s="626"/>
      <c r="F2879" s="639"/>
      <c r="G2879" s="627"/>
      <c r="H2879" s="627"/>
      <c r="I2879" s="627"/>
      <c r="J2879" s="634"/>
      <c r="K2879" s="657"/>
      <c r="L2879" s="634"/>
      <c r="M2879" s="641"/>
      <c r="N2879" s="630">
        <f t="shared" si="105"/>
        <v>0</v>
      </c>
      <c r="O2879" s="630">
        <f t="shared" si="106"/>
        <v>0</v>
      </c>
      <c r="P2879" s="631" t="str">
        <f t="shared" si="107"/>
        <v/>
      </c>
    </row>
    <row r="2880" spans="1:16" hidden="1" x14ac:dyDescent="0.2">
      <c r="A2880" s="622"/>
      <c r="B2880" s="656"/>
      <c r="C2880" s="638"/>
      <c r="D2880" s="626"/>
      <c r="E2880" s="626"/>
      <c r="F2880" s="639"/>
      <c r="G2880" s="627"/>
      <c r="H2880" s="627"/>
      <c r="I2880" s="627"/>
      <c r="J2880" s="634"/>
      <c r="K2880" s="657"/>
      <c r="L2880" s="634"/>
      <c r="M2880" s="641"/>
      <c r="N2880" s="630">
        <f t="shared" si="105"/>
        <v>0</v>
      </c>
      <c r="O2880" s="630">
        <f t="shared" si="106"/>
        <v>0</v>
      </c>
      <c r="P2880" s="631" t="str">
        <f t="shared" si="107"/>
        <v/>
      </c>
    </row>
    <row r="2881" spans="1:16" hidden="1" x14ac:dyDescent="0.2">
      <c r="A2881" s="622"/>
      <c r="B2881" s="656"/>
      <c r="C2881" s="638"/>
      <c r="D2881" s="626"/>
      <c r="E2881" s="626"/>
      <c r="F2881" s="639"/>
      <c r="G2881" s="627"/>
      <c r="H2881" s="627"/>
      <c r="I2881" s="627"/>
      <c r="J2881" s="634"/>
      <c r="K2881" s="657"/>
      <c r="L2881" s="634"/>
      <c r="M2881" s="641"/>
      <c r="N2881" s="630">
        <f t="shared" si="105"/>
        <v>0</v>
      </c>
      <c r="O2881" s="630">
        <f t="shared" si="106"/>
        <v>0</v>
      </c>
      <c r="P2881" s="631" t="str">
        <f t="shared" si="107"/>
        <v/>
      </c>
    </row>
    <row r="2882" spans="1:16" hidden="1" x14ac:dyDescent="0.2">
      <c r="A2882" s="622"/>
      <c r="B2882" s="656"/>
      <c r="C2882" s="638"/>
      <c r="D2882" s="626"/>
      <c r="E2882" s="626"/>
      <c r="F2882" s="639"/>
      <c r="G2882" s="627"/>
      <c r="H2882" s="627"/>
      <c r="I2882" s="627"/>
      <c r="J2882" s="634"/>
      <c r="K2882" s="657"/>
      <c r="L2882" s="634"/>
      <c r="M2882" s="641"/>
      <c r="N2882" s="630">
        <f t="shared" si="105"/>
        <v>0</v>
      </c>
      <c r="O2882" s="630">
        <f t="shared" si="106"/>
        <v>0</v>
      </c>
      <c r="P2882" s="631" t="str">
        <f t="shared" si="107"/>
        <v/>
      </c>
    </row>
    <row r="2883" spans="1:16" hidden="1" x14ac:dyDescent="0.2">
      <c r="A2883" s="622"/>
      <c r="B2883" s="656"/>
      <c r="C2883" s="638"/>
      <c r="D2883" s="626"/>
      <c r="E2883" s="626"/>
      <c r="F2883" s="639"/>
      <c r="G2883" s="627"/>
      <c r="H2883" s="627"/>
      <c r="I2883" s="627"/>
      <c r="J2883" s="634"/>
      <c r="K2883" s="657"/>
      <c r="L2883" s="634"/>
      <c r="M2883" s="641"/>
      <c r="N2883" s="630">
        <f t="shared" si="105"/>
        <v>0</v>
      </c>
      <c r="O2883" s="630">
        <f t="shared" si="106"/>
        <v>0</v>
      </c>
      <c r="P2883" s="631" t="str">
        <f t="shared" si="107"/>
        <v/>
      </c>
    </row>
    <row r="2884" spans="1:16" hidden="1" x14ac:dyDescent="0.2">
      <c r="A2884" s="622"/>
      <c r="B2884" s="656"/>
      <c r="C2884" s="638"/>
      <c r="D2884" s="626"/>
      <c r="E2884" s="626"/>
      <c r="F2884" s="639"/>
      <c r="G2884" s="627"/>
      <c r="H2884" s="627"/>
      <c r="I2884" s="627"/>
      <c r="J2884" s="634"/>
      <c r="K2884" s="657"/>
      <c r="L2884" s="634"/>
      <c r="M2884" s="641"/>
      <c r="N2884" s="630">
        <f t="shared" si="105"/>
        <v>0</v>
      </c>
      <c r="O2884" s="630">
        <f t="shared" si="106"/>
        <v>0</v>
      </c>
      <c r="P2884" s="631" t="str">
        <f t="shared" si="107"/>
        <v/>
      </c>
    </row>
    <row r="2885" spans="1:16" hidden="1" x14ac:dyDescent="0.2">
      <c r="A2885" s="622"/>
      <c r="B2885" s="656"/>
      <c r="C2885" s="638"/>
      <c r="D2885" s="626"/>
      <c r="E2885" s="626"/>
      <c r="F2885" s="639"/>
      <c r="G2885" s="627"/>
      <c r="H2885" s="627"/>
      <c r="I2885" s="627"/>
      <c r="J2885" s="634"/>
      <c r="K2885" s="657"/>
      <c r="L2885" s="634"/>
      <c r="M2885" s="641"/>
      <c r="N2885" s="630">
        <f t="shared" si="105"/>
        <v>0</v>
      </c>
      <c r="O2885" s="630">
        <f t="shared" si="106"/>
        <v>0</v>
      </c>
      <c r="P2885" s="631" t="str">
        <f t="shared" si="107"/>
        <v/>
      </c>
    </row>
    <row r="2886" spans="1:16" hidden="1" x14ac:dyDescent="0.2">
      <c r="A2886" s="622"/>
      <c r="B2886" s="656"/>
      <c r="C2886" s="638"/>
      <c r="D2886" s="626"/>
      <c r="E2886" s="626"/>
      <c r="F2886" s="639"/>
      <c r="G2886" s="627"/>
      <c r="H2886" s="627"/>
      <c r="I2886" s="627"/>
      <c r="J2886" s="634"/>
      <c r="K2886" s="657"/>
      <c r="L2886" s="634"/>
      <c r="M2886" s="641"/>
      <c r="N2886" s="630">
        <f t="shared" si="105"/>
        <v>0</v>
      </c>
      <c r="O2886" s="630">
        <f t="shared" si="106"/>
        <v>0</v>
      </c>
      <c r="P2886" s="631" t="str">
        <f t="shared" si="107"/>
        <v/>
      </c>
    </row>
    <row r="2887" spans="1:16" hidden="1" x14ac:dyDescent="0.2">
      <c r="A2887" s="622"/>
      <c r="B2887" s="656"/>
      <c r="C2887" s="638"/>
      <c r="D2887" s="626"/>
      <c r="E2887" s="626"/>
      <c r="F2887" s="639"/>
      <c r="G2887" s="627"/>
      <c r="H2887" s="627"/>
      <c r="I2887" s="627"/>
      <c r="J2887" s="634"/>
      <c r="K2887" s="657"/>
      <c r="L2887" s="634"/>
      <c r="M2887" s="641"/>
      <c r="N2887" s="630">
        <f t="shared" si="105"/>
        <v>0</v>
      </c>
      <c r="O2887" s="630">
        <f t="shared" si="106"/>
        <v>0</v>
      </c>
      <c r="P2887" s="631" t="str">
        <f t="shared" si="107"/>
        <v/>
      </c>
    </row>
    <row r="2888" spans="1:16" hidden="1" x14ac:dyDescent="0.2">
      <c r="A2888" s="622"/>
      <c r="B2888" s="656"/>
      <c r="C2888" s="638"/>
      <c r="D2888" s="626"/>
      <c r="E2888" s="626"/>
      <c r="F2888" s="639"/>
      <c r="G2888" s="627"/>
      <c r="H2888" s="627"/>
      <c r="I2888" s="627"/>
      <c r="J2888" s="634"/>
      <c r="K2888" s="657"/>
      <c r="L2888" s="634"/>
      <c r="M2888" s="641"/>
      <c r="N2888" s="630">
        <f t="shared" si="105"/>
        <v>0</v>
      </c>
      <c r="O2888" s="630">
        <f t="shared" si="106"/>
        <v>0</v>
      </c>
      <c r="P2888" s="631" t="str">
        <f t="shared" si="107"/>
        <v/>
      </c>
    </row>
    <row r="2889" spans="1:16" hidden="1" x14ac:dyDescent="0.2">
      <c r="A2889" s="622"/>
      <c r="B2889" s="656"/>
      <c r="C2889" s="638"/>
      <c r="D2889" s="626"/>
      <c r="E2889" s="626"/>
      <c r="F2889" s="639"/>
      <c r="G2889" s="627"/>
      <c r="H2889" s="627"/>
      <c r="I2889" s="627"/>
      <c r="J2889" s="634"/>
      <c r="K2889" s="657"/>
      <c r="L2889" s="634"/>
      <c r="M2889" s="641"/>
      <c r="N2889" s="630">
        <f t="shared" si="105"/>
        <v>0</v>
      </c>
      <c r="O2889" s="630">
        <f t="shared" si="106"/>
        <v>0</v>
      </c>
      <c r="P2889" s="631" t="str">
        <f t="shared" si="107"/>
        <v/>
      </c>
    </row>
    <row r="2890" spans="1:16" hidden="1" x14ac:dyDescent="0.2">
      <c r="A2890" s="622"/>
      <c r="B2890" s="656"/>
      <c r="C2890" s="638"/>
      <c r="D2890" s="626"/>
      <c r="E2890" s="626"/>
      <c r="F2890" s="639"/>
      <c r="G2890" s="627"/>
      <c r="H2890" s="627"/>
      <c r="I2890" s="627"/>
      <c r="J2890" s="634"/>
      <c r="K2890" s="657"/>
      <c r="L2890" s="634"/>
      <c r="M2890" s="641"/>
      <c r="N2890" s="630">
        <f t="shared" si="105"/>
        <v>0</v>
      </c>
      <c r="O2890" s="630">
        <f t="shared" si="106"/>
        <v>0</v>
      </c>
      <c r="P2890" s="631" t="str">
        <f t="shared" si="107"/>
        <v/>
      </c>
    </row>
    <row r="2891" spans="1:16" hidden="1" x14ac:dyDescent="0.2">
      <c r="A2891" s="622"/>
      <c r="B2891" s="656"/>
      <c r="C2891" s="638"/>
      <c r="D2891" s="626"/>
      <c r="E2891" s="626"/>
      <c r="F2891" s="639"/>
      <c r="G2891" s="627"/>
      <c r="H2891" s="627"/>
      <c r="I2891" s="627"/>
      <c r="J2891" s="634"/>
      <c r="K2891" s="657"/>
      <c r="L2891" s="634"/>
      <c r="M2891" s="641"/>
      <c r="N2891" s="630">
        <f t="shared" si="105"/>
        <v>0</v>
      </c>
      <c r="O2891" s="630">
        <f t="shared" si="106"/>
        <v>0</v>
      </c>
      <c r="P2891" s="631" t="str">
        <f t="shared" si="107"/>
        <v/>
      </c>
    </row>
    <row r="2892" spans="1:16" hidden="1" x14ac:dyDescent="0.2">
      <c r="A2892" s="622"/>
      <c r="B2892" s="656"/>
      <c r="C2892" s="638"/>
      <c r="D2892" s="626"/>
      <c r="E2892" s="626"/>
      <c r="F2892" s="639"/>
      <c r="G2892" s="627"/>
      <c r="H2892" s="627"/>
      <c r="I2892" s="627"/>
      <c r="J2892" s="634"/>
      <c r="K2892" s="657"/>
      <c r="L2892" s="634"/>
      <c r="M2892" s="641"/>
      <c r="N2892" s="630">
        <f t="shared" si="105"/>
        <v>0</v>
      </c>
      <c r="O2892" s="630">
        <f t="shared" si="106"/>
        <v>0</v>
      </c>
      <c r="P2892" s="631" t="str">
        <f t="shared" si="107"/>
        <v/>
      </c>
    </row>
    <row r="2893" spans="1:16" hidden="1" x14ac:dyDescent="0.2">
      <c r="A2893" s="622"/>
      <c r="B2893" s="656"/>
      <c r="C2893" s="638"/>
      <c r="D2893" s="626"/>
      <c r="E2893" s="626"/>
      <c r="F2893" s="639"/>
      <c r="G2893" s="627"/>
      <c r="H2893" s="627"/>
      <c r="I2893" s="627"/>
      <c r="J2893" s="634"/>
      <c r="K2893" s="657"/>
      <c r="L2893" s="634"/>
      <c r="M2893" s="641"/>
      <c r="N2893" s="630">
        <f t="shared" si="105"/>
        <v>0</v>
      </c>
      <c r="O2893" s="630">
        <f t="shared" si="106"/>
        <v>0</v>
      </c>
      <c r="P2893" s="631" t="str">
        <f t="shared" si="107"/>
        <v/>
      </c>
    </row>
    <row r="2894" spans="1:16" hidden="1" x14ac:dyDescent="0.2">
      <c r="A2894" s="622"/>
      <c r="B2894" s="656"/>
      <c r="C2894" s="638"/>
      <c r="D2894" s="626"/>
      <c r="E2894" s="626"/>
      <c r="F2894" s="639"/>
      <c r="G2894" s="627"/>
      <c r="H2894" s="627"/>
      <c r="I2894" s="627"/>
      <c r="J2894" s="634"/>
      <c r="K2894" s="657"/>
      <c r="L2894" s="634"/>
      <c r="M2894" s="641"/>
      <c r="N2894" s="630">
        <f t="shared" si="105"/>
        <v>0</v>
      </c>
      <c r="O2894" s="630">
        <f t="shared" si="106"/>
        <v>0</v>
      </c>
      <c r="P2894" s="631" t="str">
        <f t="shared" si="107"/>
        <v/>
      </c>
    </row>
    <row r="2895" spans="1:16" hidden="1" x14ac:dyDescent="0.2">
      <c r="A2895" s="622"/>
      <c r="B2895" s="656"/>
      <c r="C2895" s="638"/>
      <c r="D2895" s="626"/>
      <c r="E2895" s="626"/>
      <c r="F2895" s="639"/>
      <c r="G2895" s="627"/>
      <c r="H2895" s="627"/>
      <c r="I2895" s="627"/>
      <c r="J2895" s="634"/>
      <c r="K2895" s="657"/>
      <c r="L2895" s="634"/>
      <c r="M2895" s="641"/>
      <c r="N2895" s="630">
        <f t="shared" si="105"/>
        <v>0</v>
      </c>
      <c r="O2895" s="630">
        <f t="shared" si="106"/>
        <v>0</v>
      </c>
      <c r="P2895" s="631" t="str">
        <f t="shared" si="107"/>
        <v/>
      </c>
    </row>
    <row r="2896" spans="1:16" hidden="1" x14ac:dyDescent="0.2">
      <c r="A2896" s="622"/>
      <c r="B2896" s="656"/>
      <c r="C2896" s="638"/>
      <c r="D2896" s="626"/>
      <c r="E2896" s="626"/>
      <c r="F2896" s="639"/>
      <c r="G2896" s="627"/>
      <c r="H2896" s="627"/>
      <c r="I2896" s="627"/>
      <c r="J2896" s="634"/>
      <c r="K2896" s="657"/>
      <c r="L2896" s="634"/>
      <c r="M2896" s="641"/>
      <c r="N2896" s="630">
        <f t="shared" si="105"/>
        <v>0</v>
      </c>
      <c r="O2896" s="630">
        <f t="shared" si="106"/>
        <v>0</v>
      </c>
      <c r="P2896" s="631" t="str">
        <f t="shared" si="107"/>
        <v/>
      </c>
    </row>
    <row r="2897" spans="1:16" hidden="1" x14ac:dyDescent="0.2">
      <c r="A2897" s="622"/>
      <c r="B2897" s="656"/>
      <c r="C2897" s="638"/>
      <c r="D2897" s="626"/>
      <c r="E2897" s="626"/>
      <c r="F2897" s="639"/>
      <c r="G2897" s="627"/>
      <c r="H2897" s="627"/>
      <c r="I2897" s="627"/>
      <c r="J2897" s="634"/>
      <c r="K2897" s="657"/>
      <c r="L2897" s="634"/>
      <c r="M2897" s="641"/>
      <c r="N2897" s="630">
        <f t="shared" si="105"/>
        <v>0</v>
      </c>
      <c r="O2897" s="630">
        <f t="shared" si="106"/>
        <v>0</v>
      </c>
      <c r="P2897" s="631" t="str">
        <f t="shared" si="107"/>
        <v/>
      </c>
    </row>
    <row r="2898" spans="1:16" hidden="1" x14ac:dyDescent="0.2">
      <c r="A2898" s="622"/>
      <c r="B2898" s="656"/>
      <c r="C2898" s="638"/>
      <c r="D2898" s="626"/>
      <c r="E2898" s="626"/>
      <c r="F2898" s="639"/>
      <c r="G2898" s="627"/>
      <c r="H2898" s="627"/>
      <c r="I2898" s="627"/>
      <c r="J2898" s="634"/>
      <c r="K2898" s="657"/>
      <c r="L2898" s="634"/>
      <c r="M2898" s="641"/>
      <c r="N2898" s="630">
        <f t="shared" si="105"/>
        <v>0</v>
      </c>
      <c r="O2898" s="630">
        <f t="shared" si="106"/>
        <v>0</v>
      </c>
      <c r="P2898" s="631" t="str">
        <f t="shared" si="107"/>
        <v/>
      </c>
    </row>
    <row r="2899" spans="1:16" hidden="1" x14ac:dyDescent="0.2">
      <c r="A2899" s="622"/>
      <c r="B2899" s="656"/>
      <c r="C2899" s="638"/>
      <c r="D2899" s="626"/>
      <c r="E2899" s="626"/>
      <c r="F2899" s="639"/>
      <c r="G2899" s="627"/>
      <c r="H2899" s="627"/>
      <c r="I2899" s="627"/>
      <c r="J2899" s="634"/>
      <c r="K2899" s="657"/>
      <c r="L2899" s="634"/>
      <c r="M2899" s="641"/>
      <c r="N2899" s="630">
        <f t="shared" si="105"/>
        <v>0</v>
      </c>
      <c r="O2899" s="630">
        <f t="shared" si="106"/>
        <v>0</v>
      </c>
      <c r="P2899" s="631" t="str">
        <f t="shared" si="107"/>
        <v/>
      </c>
    </row>
    <row r="2900" spans="1:16" hidden="1" x14ac:dyDescent="0.2">
      <c r="A2900" s="622"/>
      <c r="B2900" s="656"/>
      <c r="C2900" s="638"/>
      <c r="D2900" s="626"/>
      <c r="E2900" s="626"/>
      <c r="F2900" s="639"/>
      <c r="G2900" s="627"/>
      <c r="H2900" s="627"/>
      <c r="I2900" s="627"/>
      <c r="J2900" s="634"/>
      <c r="K2900" s="657"/>
      <c r="L2900" s="634"/>
      <c r="M2900" s="641"/>
      <c r="N2900" s="630">
        <f t="shared" si="105"/>
        <v>0</v>
      </c>
      <c r="O2900" s="630">
        <f t="shared" si="106"/>
        <v>0</v>
      </c>
      <c r="P2900" s="631" t="str">
        <f t="shared" si="107"/>
        <v/>
      </c>
    </row>
    <row r="2901" spans="1:16" hidden="1" x14ac:dyDescent="0.2">
      <c r="A2901" s="622"/>
      <c r="B2901" s="656"/>
      <c r="C2901" s="638"/>
      <c r="D2901" s="626"/>
      <c r="E2901" s="626"/>
      <c r="F2901" s="639"/>
      <c r="G2901" s="627"/>
      <c r="H2901" s="627"/>
      <c r="I2901" s="627"/>
      <c r="J2901" s="634"/>
      <c r="K2901" s="657"/>
      <c r="L2901" s="634"/>
      <c r="M2901" s="641"/>
      <c r="N2901" s="630">
        <f t="shared" si="105"/>
        <v>0</v>
      </c>
      <c r="O2901" s="630">
        <f t="shared" si="106"/>
        <v>0</v>
      </c>
      <c r="P2901" s="631" t="str">
        <f t="shared" si="107"/>
        <v/>
      </c>
    </row>
    <row r="2902" spans="1:16" hidden="1" x14ac:dyDescent="0.2">
      <c r="A2902" s="622"/>
      <c r="B2902" s="656"/>
      <c r="C2902" s="638"/>
      <c r="D2902" s="626"/>
      <c r="E2902" s="626"/>
      <c r="F2902" s="639"/>
      <c r="G2902" s="627"/>
      <c r="H2902" s="627"/>
      <c r="I2902" s="627"/>
      <c r="J2902" s="634"/>
      <c r="K2902" s="657"/>
      <c r="L2902" s="634"/>
      <c r="M2902" s="641"/>
      <c r="N2902" s="630">
        <f t="shared" si="105"/>
        <v>0</v>
      </c>
      <c r="O2902" s="630">
        <f t="shared" si="106"/>
        <v>0</v>
      </c>
      <c r="P2902" s="631" t="str">
        <f t="shared" si="107"/>
        <v/>
      </c>
    </row>
    <row r="2903" spans="1:16" hidden="1" x14ac:dyDescent="0.2">
      <c r="A2903" s="622"/>
      <c r="B2903" s="656"/>
      <c r="C2903" s="638"/>
      <c r="D2903" s="626"/>
      <c r="E2903" s="626"/>
      <c r="F2903" s="639"/>
      <c r="G2903" s="627"/>
      <c r="H2903" s="627"/>
      <c r="I2903" s="627"/>
      <c r="J2903" s="634"/>
      <c r="K2903" s="657"/>
      <c r="L2903" s="634"/>
      <c r="M2903" s="641"/>
      <c r="N2903" s="630">
        <f t="shared" si="105"/>
        <v>0</v>
      </c>
      <c r="O2903" s="630">
        <f t="shared" si="106"/>
        <v>0</v>
      </c>
      <c r="P2903" s="631" t="str">
        <f t="shared" si="107"/>
        <v/>
      </c>
    </row>
    <row r="2904" spans="1:16" hidden="1" x14ac:dyDescent="0.2">
      <c r="A2904" s="622"/>
      <c r="B2904" s="656"/>
      <c r="C2904" s="638"/>
      <c r="D2904" s="626"/>
      <c r="E2904" s="626"/>
      <c r="F2904" s="639"/>
      <c r="G2904" s="627"/>
      <c r="H2904" s="627"/>
      <c r="I2904" s="627"/>
      <c r="J2904" s="634"/>
      <c r="K2904" s="657"/>
      <c r="L2904" s="634"/>
      <c r="M2904" s="641"/>
      <c r="N2904" s="630">
        <f t="shared" si="105"/>
        <v>0</v>
      </c>
      <c r="O2904" s="630">
        <f t="shared" si="106"/>
        <v>0</v>
      </c>
      <c r="P2904" s="631" t="str">
        <f t="shared" si="107"/>
        <v/>
      </c>
    </row>
    <row r="2905" spans="1:16" hidden="1" x14ac:dyDescent="0.2">
      <c r="A2905" s="622"/>
      <c r="B2905" s="656"/>
      <c r="C2905" s="638"/>
      <c r="D2905" s="626"/>
      <c r="E2905" s="626"/>
      <c r="F2905" s="639"/>
      <c r="G2905" s="627"/>
      <c r="H2905" s="627"/>
      <c r="I2905" s="627"/>
      <c r="J2905" s="634"/>
      <c r="K2905" s="657"/>
      <c r="L2905" s="634"/>
      <c r="M2905" s="641"/>
      <c r="N2905" s="630">
        <f t="shared" ref="N2905:N2907" si="119">IF(B2905=0,0,IF(YEAR(B2905)=$O$1,MONTH(B2905)-$N$1+1,(YEAR(B2905)-$O$1)*12-$N$1+1+MONTH(B2905)))</f>
        <v>0</v>
      </c>
      <c r="O2905" s="630">
        <f t="shared" ref="O2905:O2907" si="120">IF(C2905=0,0,IF(YEAR(C2905)=$O$1,MONTH(C2905)-$N$1+1,(YEAR(C2905)-$O$1)*12-$N$1+1+MONTH(C2905)))</f>
        <v>0</v>
      </c>
      <c r="P2905" s="631" t="str">
        <f t="shared" ref="P2905:P2907" si="121">SUBSTITUTE(D2905," ","_")</f>
        <v/>
      </c>
    </row>
    <row r="2906" spans="1:16" hidden="1" x14ac:dyDescent="0.2">
      <c r="A2906" s="622"/>
      <c r="B2906" s="656"/>
      <c r="C2906" s="638"/>
      <c r="D2906" s="626"/>
      <c r="E2906" s="626"/>
      <c r="F2906" s="639"/>
      <c r="G2906" s="627"/>
      <c r="H2906" s="627"/>
      <c r="I2906" s="627"/>
      <c r="J2906" s="634"/>
      <c r="K2906" s="657"/>
      <c r="L2906" s="634"/>
      <c r="M2906" s="641"/>
      <c r="N2906" s="630">
        <f t="shared" si="119"/>
        <v>0</v>
      </c>
      <c r="O2906" s="630">
        <f t="shared" si="120"/>
        <v>0</v>
      </c>
      <c r="P2906" s="631" t="str">
        <f t="shared" si="121"/>
        <v/>
      </c>
    </row>
    <row r="2907" spans="1:16" hidden="1" x14ac:dyDescent="0.2">
      <c r="A2907" s="622"/>
      <c r="B2907" s="656"/>
      <c r="C2907" s="638"/>
      <c r="D2907" s="626"/>
      <c r="E2907" s="626"/>
      <c r="F2907" s="639"/>
      <c r="G2907" s="627"/>
      <c r="H2907" s="627"/>
      <c r="I2907" s="627"/>
      <c r="J2907" s="634"/>
      <c r="K2907" s="657"/>
      <c r="L2907" s="634"/>
      <c r="M2907" s="641"/>
      <c r="N2907" s="630">
        <f t="shared" si="119"/>
        <v>0</v>
      </c>
      <c r="O2907" s="630">
        <f t="shared" si="120"/>
        <v>0</v>
      </c>
      <c r="P2907" s="631" t="str">
        <f t="shared" si="121"/>
        <v/>
      </c>
    </row>
    <row r="2908" spans="1:16" hidden="1" x14ac:dyDescent="0.2">
      <c r="A2908" s="87"/>
      <c r="B2908" s="87"/>
      <c r="C2908" s="87"/>
      <c r="D2908" s="87"/>
      <c r="E2908" s="87"/>
      <c r="F2908" s="429"/>
      <c r="G2908" s="87"/>
      <c r="H2908" s="87"/>
      <c r="I2908" s="87"/>
      <c r="J2908" s="87"/>
      <c r="K2908" s="87"/>
      <c r="L2908" s="90"/>
      <c r="M2908" s="90"/>
      <c r="N2908" s="87"/>
      <c r="O2908" s="87"/>
    </row>
    <row r="2909" spans="1:16" hidden="1" x14ac:dyDescent="0.2">
      <c r="A2909" s="87"/>
      <c r="B2909" s="87"/>
      <c r="C2909" s="87"/>
      <c r="D2909" s="87"/>
      <c r="E2909" s="87"/>
      <c r="F2909" s="429"/>
      <c r="G2909" s="87"/>
      <c r="H2909" s="87"/>
      <c r="I2909" s="87"/>
      <c r="J2909" s="87"/>
      <c r="K2909" s="87"/>
      <c r="L2909" s="90"/>
      <c r="M2909" s="90"/>
      <c r="N2909" s="87"/>
      <c r="O2909" s="87"/>
    </row>
    <row r="2910" spans="1:16" hidden="1" x14ac:dyDescent="0.2">
      <c r="A2910" s="87"/>
      <c r="B2910" s="87"/>
      <c r="C2910" s="87"/>
      <c r="D2910" s="87"/>
      <c r="E2910" s="87"/>
      <c r="F2910" s="429"/>
      <c r="G2910" s="87"/>
      <c r="H2910" s="87"/>
      <c r="I2910" s="87"/>
      <c r="J2910" s="87"/>
      <c r="K2910" s="87"/>
      <c r="L2910" s="90"/>
      <c r="M2910" s="90"/>
      <c r="N2910" s="87"/>
      <c r="O2910" s="87"/>
    </row>
    <row r="2911" spans="1:16" hidden="1" x14ac:dyDescent="0.2">
      <c r="A2911" s="87"/>
      <c r="B2911" s="87"/>
      <c r="C2911" s="87"/>
      <c r="D2911" s="87"/>
      <c r="E2911" s="87"/>
      <c r="F2911" s="429"/>
      <c r="G2911" s="87"/>
      <c r="H2911" s="87"/>
      <c r="I2911" s="87"/>
      <c r="J2911" s="87"/>
      <c r="K2911" s="87"/>
      <c r="L2911" s="90"/>
      <c r="M2911" s="90"/>
      <c r="N2911" s="87"/>
      <c r="O2911" s="87"/>
    </row>
    <row r="2912" spans="1:16" hidden="1" x14ac:dyDescent="0.2">
      <c r="A2912" s="87"/>
      <c r="B2912" s="87"/>
      <c r="C2912" s="87"/>
      <c r="D2912" s="87"/>
      <c r="E2912" s="87"/>
      <c r="F2912" s="429"/>
      <c r="G2912" s="87"/>
      <c r="H2912" s="87"/>
      <c r="I2912" s="87"/>
      <c r="J2912" s="87"/>
      <c r="K2912" s="87"/>
      <c r="L2912" s="90"/>
      <c r="M2912" s="90"/>
      <c r="N2912" s="87"/>
      <c r="O2912" s="87"/>
    </row>
    <row r="2913" spans="6:13" s="87" customFormat="1" hidden="1" x14ac:dyDescent="0.2">
      <c r="F2913" s="429"/>
      <c r="L2913" s="90"/>
      <c r="M2913" s="90"/>
    </row>
    <row r="2914" spans="6:13" s="87" customFormat="1" hidden="1" x14ac:dyDescent="0.2">
      <c r="F2914" s="429"/>
      <c r="L2914" s="90"/>
      <c r="M2914" s="90"/>
    </row>
    <row r="2915" spans="6:13" s="87" customFormat="1" hidden="1" x14ac:dyDescent="0.2">
      <c r="F2915" s="429"/>
      <c r="L2915" s="90"/>
      <c r="M2915" s="90"/>
    </row>
    <row r="2916" spans="6:13" s="87" customFormat="1" hidden="1" x14ac:dyDescent="0.2">
      <c r="F2916" s="429"/>
      <c r="L2916" s="90"/>
      <c r="M2916" s="90"/>
    </row>
    <row r="2917" spans="6:13" s="87" customFormat="1" hidden="1" x14ac:dyDescent="0.2">
      <c r="F2917" s="429"/>
      <c r="L2917" s="90"/>
      <c r="M2917" s="90"/>
    </row>
    <row r="2918" spans="6:13" s="87" customFormat="1" hidden="1" x14ac:dyDescent="0.2">
      <c r="F2918" s="429"/>
      <c r="L2918" s="90"/>
      <c r="M2918" s="90"/>
    </row>
    <row r="2919" spans="6:13" s="87" customFormat="1" hidden="1" x14ac:dyDescent="0.2">
      <c r="F2919" s="429"/>
      <c r="L2919" s="90"/>
      <c r="M2919" s="90"/>
    </row>
    <row r="2920" spans="6:13" s="87" customFormat="1" hidden="1" x14ac:dyDescent="0.2">
      <c r="F2920" s="429"/>
      <c r="L2920" s="90"/>
      <c r="M2920" s="90"/>
    </row>
    <row r="2921" spans="6:13" s="87" customFormat="1" hidden="1" x14ac:dyDescent="0.2">
      <c r="F2921" s="429"/>
      <c r="L2921" s="90"/>
      <c r="M2921" s="90"/>
    </row>
    <row r="2922" spans="6:13" s="87" customFormat="1" hidden="1" x14ac:dyDescent="0.2">
      <c r="F2922" s="429"/>
      <c r="L2922" s="90"/>
      <c r="M2922" s="90"/>
    </row>
    <row r="2923" spans="6:13" s="87" customFormat="1" hidden="1" x14ac:dyDescent="0.2">
      <c r="F2923" s="429"/>
      <c r="L2923" s="90"/>
      <c r="M2923" s="90"/>
    </row>
    <row r="2924" spans="6:13" s="87" customFormat="1" hidden="1" x14ac:dyDescent="0.2">
      <c r="F2924" s="429"/>
      <c r="L2924" s="90"/>
      <c r="M2924" s="90"/>
    </row>
    <row r="2925" spans="6:13" s="87" customFormat="1" hidden="1" x14ac:dyDescent="0.2">
      <c r="F2925" s="429"/>
      <c r="L2925" s="90"/>
      <c r="M2925" s="90"/>
    </row>
    <row r="2926" spans="6:13" s="87" customFormat="1" hidden="1" x14ac:dyDescent="0.2">
      <c r="F2926" s="429"/>
      <c r="L2926" s="90"/>
      <c r="M2926" s="90"/>
    </row>
    <row r="2927" spans="6:13" s="87" customFormat="1" hidden="1" x14ac:dyDescent="0.2">
      <c r="F2927" s="429"/>
      <c r="L2927" s="90"/>
      <c r="M2927" s="90"/>
    </row>
    <row r="2928" spans="6:13" s="87" customFormat="1" hidden="1" x14ac:dyDescent="0.2">
      <c r="F2928" s="429"/>
      <c r="L2928" s="90"/>
      <c r="M2928" s="90"/>
    </row>
    <row r="2929" spans="6:13" s="87" customFormat="1" hidden="1" x14ac:dyDescent="0.2">
      <c r="F2929" s="429"/>
      <c r="L2929" s="90"/>
      <c r="M2929" s="90"/>
    </row>
    <row r="2930" spans="6:13" s="87" customFormat="1" hidden="1" x14ac:dyDescent="0.2">
      <c r="F2930" s="429"/>
      <c r="L2930" s="90"/>
      <c r="M2930" s="90"/>
    </row>
    <row r="2931" spans="6:13" s="87" customFormat="1" hidden="1" x14ac:dyDescent="0.2">
      <c r="F2931" s="429"/>
      <c r="L2931" s="90"/>
      <c r="M2931" s="90"/>
    </row>
    <row r="2932" spans="6:13" s="87" customFormat="1" hidden="1" x14ac:dyDescent="0.2">
      <c r="F2932" s="429"/>
      <c r="L2932" s="90"/>
      <c r="M2932" s="90"/>
    </row>
    <row r="2933" spans="6:13" s="87" customFormat="1" hidden="1" x14ac:dyDescent="0.2">
      <c r="F2933" s="429"/>
      <c r="L2933" s="90"/>
      <c r="M2933" s="90"/>
    </row>
    <row r="2934" spans="6:13" s="87" customFormat="1" hidden="1" x14ac:dyDescent="0.2">
      <c r="F2934" s="429"/>
      <c r="L2934" s="90"/>
      <c r="M2934" s="90"/>
    </row>
    <row r="2935" spans="6:13" s="87" customFormat="1" hidden="1" x14ac:dyDescent="0.2">
      <c r="F2935" s="429"/>
      <c r="L2935" s="90"/>
      <c r="M2935" s="90"/>
    </row>
    <row r="2936" spans="6:13" s="87" customFormat="1" hidden="1" x14ac:dyDescent="0.2">
      <c r="F2936" s="429"/>
      <c r="L2936" s="90"/>
      <c r="M2936" s="90"/>
    </row>
    <row r="2937" spans="6:13" s="87" customFormat="1" hidden="1" x14ac:dyDescent="0.2">
      <c r="F2937" s="429"/>
      <c r="L2937" s="90"/>
      <c r="M2937" s="90"/>
    </row>
    <row r="2938" spans="6:13" s="87" customFormat="1" hidden="1" x14ac:dyDescent="0.2">
      <c r="F2938" s="429"/>
      <c r="L2938" s="90"/>
      <c r="M2938" s="90"/>
    </row>
    <row r="2939" spans="6:13" s="87" customFormat="1" hidden="1" x14ac:dyDescent="0.2">
      <c r="F2939" s="429"/>
      <c r="L2939" s="90"/>
      <c r="M2939" s="90"/>
    </row>
    <row r="2940" spans="6:13" s="87" customFormat="1" hidden="1" x14ac:dyDescent="0.2">
      <c r="F2940" s="429"/>
      <c r="L2940" s="90"/>
      <c r="M2940" s="90"/>
    </row>
    <row r="2941" spans="6:13" s="87" customFormat="1" hidden="1" x14ac:dyDescent="0.2">
      <c r="F2941" s="429"/>
      <c r="L2941" s="90"/>
      <c r="M2941" s="90"/>
    </row>
    <row r="2942" spans="6:13" s="87" customFormat="1" hidden="1" x14ac:dyDescent="0.2">
      <c r="F2942" s="429"/>
      <c r="L2942" s="90"/>
      <c r="M2942" s="90"/>
    </row>
    <row r="2943" spans="6:13" s="87" customFormat="1" hidden="1" x14ac:dyDescent="0.2">
      <c r="F2943" s="429"/>
      <c r="L2943" s="90"/>
      <c r="M2943" s="90"/>
    </row>
    <row r="2944" spans="6:13" s="87" customFormat="1" hidden="1" x14ac:dyDescent="0.2">
      <c r="F2944" s="429"/>
      <c r="L2944" s="90"/>
      <c r="M2944" s="90"/>
    </row>
    <row r="2945" spans="6:13" s="87" customFormat="1" hidden="1" x14ac:dyDescent="0.2">
      <c r="F2945" s="429"/>
      <c r="L2945" s="90"/>
      <c r="M2945" s="90"/>
    </row>
    <row r="2946" spans="6:13" s="87" customFormat="1" hidden="1" x14ac:dyDescent="0.2">
      <c r="F2946" s="429"/>
      <c r="L2946" s="90"/>
      <c r="M2946" s="90"/>
    </row>
    <row r="2947" spans="6:13" s="87" customFormat="1" hidden="1" x14ac:dyDescent="0.2">
      <c r="F2947" s="429"/>
      <c r="L2947" s="90"/>
      <c r="M2947" s="90"/>
    </row>
    <row r="2948" spans="6:13" s="87" customFormat="1" hidden="1" x14ac:dyDescent="0.2">
      <c r="F2948" s="429"/>
      <c r="L2948" s="90"/>
      <c r="M2948" s="90"/>
    </row>
    <row r="2949" spans="6:13" s="87" customFormat="1" hidden="1" x14ac:dyDescent="0.2">
      <c r="F2949" s="429"/>
      <c r="L2949" s="90"/>
      <c r="M2949" s="90"/>
    </row>
    <row r="2950" spans="6:13" s="87" customFormat="1" hidden="1" x14ac:dyDescent="0.2">
      <c r="F2950" s="429"/>
      <c r="L2950" s="90"/>
      <c r="M2950" s="90"/>
    </row>
    <row r="2951" spans="6:13" s="87" customFormat="1" hidden="1" x14ac:dyDescent="0.2">
      <c r="F2951" s="429"/>
      <c r="L2951" s="90"/>
      <c r="M2951" s="90"/>
    </row>
    <row r="2952" spans="6:13" s="87" customFormat="1" hidden="1" x14ac:dyDescent="0.2">
      <c r="F2952" s="429"/>
      <c r="L2952" s="90"/>
      <c r="M2952" s="90"/>
    </row>
    <row r="2953" spans="6:13" s="87" customFormat="1" hidden="1" x14ac:dyDescent="0.2">
      <c r="F2953" s="429"/>
      <c r="L2953" s="90"/>
      <c r="M2953" s="90"/>
    </row>
    <row r="2954" spans="6:13" s="87" customFormat="1" hidden="1" x14ac:dyDescent="0.2">
      <c r="F2954" s="429"/>
      <c r="L2954" s="90"/>
      <c r="M2954" s="90"/>
    </row>
    <row r="2955" spans="6:13" s="87" customFormat="1" hidden="1" x14ac:dyDescent="0.2">
      <c r="F2955" s="429"/>
      <c r="L2955" s="90"/>
      <c r="M2955" s="90"/>
    </row>
    <row r="2956" spans="6:13" s="87" customFormat="1" hidden="1" x14ac:dyDescent="0.2">
      <c r="F2956" s="429"/>
      <c r="L2956" s="90"/>
      <c r="M2956" s="90"/>
    </row>
    <row r="2957" spans="6:13" s="87" customFormat="1" hidden="1" x14ac:dyDescent="0.2">
      <c r="F2957" s="429"/>
      <c r="L2957" s="90"/>
      <c r="M2957" s="90"/>
    </row>
    <row r="2958" spans="6:13" s="87" customFormat="1" hidden="1" x14ac:dyDescent="0.2">
      <c r="F2958" s="429"/>
      <c r="L2958" s="90"/>
      <c r="M2958" s="90"/>
    </row>
    <row r="2959" spans="6:13" s="87" customFormat="1" hidden="1" x14ac:dyDescent="0.2">
      <c r="F2959" s="429"/>
      <c r="L2959" s="90"/>
      <c r="M2959" s="90"/>
    </row>
    <row r="2960" spans="6:13" s="87" customFormat="1" hidden="1" x14ac:dyDescent="0.2">
      <c r="F2960" s="429"/>
      <c r="L2960" s="90"/>
      <c r="M2960" s="90"/>
    </row>
    <row r="2961" spans="6:13" s="87" customFormat="1" hidden="1" x14ac:dyDescent="0.2">
      <c r="F2961" s="429"/>
      <c r="L2961" s="90"/>
      <c r="M2961" s="90"/>
    </row>
    <row r="2962" spans="6:13" s="87" customFormat="1" hidden="1" x14ac:dyDescent="0.2">
      <c r="F2962" s="429"/>
      <c r="L2962" s="90"/>
      <c r="M2962" s="90"/>
    </row>
    <row r="2963" spans="6:13" s="87" customFormat="1" hidden="1" x14ac:dyDescent="0.2">
      <c r="F2963" s="429"/>
      <c r="L2963" s="90"/>
      <c r="M2963" s="90"/>
    </row>
    <row r="2964" spans="6:13" s="87" customFormat="1" hidden="1" x14ac:dyDescent="0.2">
      <c r="F2964" s="429"/>
      <c r="L2964" s="90"/>
      <c r="M2964" s="90"/>
    </row>
    <row r="2965" spans="6:13" s="87" customFormat="1" hidden="1" x14ac:dyDescent="0.2">
      <c r="F2965" s="429"/>
      <c r="L2965" s="90"/>
      <c r="M2965" s="90"/>
    </row>
    <row r="2966" spans="6:13" s="87" customFormat="1" hidden="1" x14ac:dyDescent="0.2">
      <c r="F2966" s="429"/>
      <c r="L2966" s="90"/>
      <c r="M2966" s="90"/>
    </row>
    <row r="2967" spans="6:13" s="87" customFormat="1" hidden="1" x14ac:dyDescent="0.2">
      <c r="F2967" s="429"/>
      <c r="L2967" s="90"/>
      <c r="M2967" s="90"/>
    </row>
    <row r="2968" spans="6:13" s="87" customFormat="1" hidden="1" x14ac:dyDescent="0.2">
      <c r="F2968" s="429"/>
      <c r="L2968" s="90"/>
      <c r="M2968" s="90"/>
    </row>
    <row r="2969" spans="6:13" s="87" customFormat="1" hidden="1" x14ac:dyDescent="0.2">
      <c r="F2969" s="429"/>
      <c r="L2969" s="90"/>
      <c r="M2969" s="90"/>
    </row>
    <row r="2970" spans="6:13" s="87" customFormat="1" hidden="1" x14ac:dyDescent="0.2">
      <c r="F2970" s="429"/>
      <c r="L2970" s="90"/>
      <c r="M2970" s="90"/>
    </row>
    <row r="2971" spans="6:13" s="87" customFormat="1" hidden="1" x14ac:dyDescent="0.2">
      <c r="F2971" s="429"/>
      <c r="L2971" s="90"/>
      <c r="M2971" s="90"/>
    </row>
    <row r="2972" spans="6:13" s="87" customFormat="1" hidden="1" x14ac:dyDescent="0.2">
      <c r="F2972" s="429"/>
      <c r="L2972" s="90"/>
      <c r="M2972" s="90"/>
    </row>
    <row r="2973" spans="6:13" s="87" customFormat="1" hidden="1" x14ac:dyDescent="0.2">
      <c r="F2973" s="429"/>
      <c r="L2973" s="90"/>
      <c r="M2973" s="90"/>
    </row>
    <row r="2974" spans="6:13" s="87" customFormat="1" hidden="1" x14ac:dyDescent="0.2">
      <c r="F2974" s="429"/>
      <c r="L2974" s="90"/>
      <c r="M2974" s="90"/>
    </row>
    <row r="2975" spans="6:13" s="87" customFormat="1" hidden="1" x14ac:dyDescent="0.2">
      <c r="F2975" s="429"/>
      <c r="L2975" s="90"/>
      <c r="M2975" s="90"/>
    </row>
    <row r="2976" spans="6:13" s="87" customFormat="1" hidden="1" x14ac:dyDescent="0.2">
      <c r="F2976" s="429"/>
      <c r="L2976" s="90"/>
      <c r="M2976" s="90"/>
    </row>
    <row r="2977" spans="6:13" s="87" customFormat="1" hidden="1" x14ac:dyDescent="0.2">
      <c r="F2977" s="429"/>
      <c r="L2977" s="90"/>
      <c r="M2977" s="90"/>
    </row>
    <row r="2978" spans="6:13" s="87" customFormat="1" hidden="1" x14ac:dyDescent="0.2">
      <c r="F2978" s="429"/>
      <c r="L2978" s="90"/>
      <c r="M2978" s="90"/>
    </row>
    <row r="2979" spans="6:13" s="87" customFormat="1" hidden="1" x14ac:dyDescent="0.2">
      <c r="F2979" s="429"/>
      <c r="L2979" s="90"/>
      <c r="M2979" s="90"/>
    </row>
    <row r="2980" spans="6:13" s="87" customFormat="1" hidden="1" x14ac:dyDescent="0.2">
      <c r="F2980" s="429"/>
      <c r="L2980" s="90"/>
      <c r="M2980" s="90"/>
    </row>
    <row r="2981" spans="6:13" s="87" customFormat="1" hidden="1" x14ac:dyDescent="0.2">
      <c r="F2981" s="429"/>
      <c r="L2981" s="90"/>
      <c r="M2981" s="90"/>
    </row>
    <row r="2982" spans="6:13" s="87" customFormat="1" hidden="1" x14ac:dyDescent="0.2">
      <c r="F2982" s="429"/>
      <c r="L2982" s="90"/>
      <c r="M2982" s="90"/>
    </row>
    <row r="2983" spans="6:13" s="87" customFormat="1" hidden="1" x14ac:dyDescent="0.2">
      <c r="F2983" s="429"/>
      <c r="L2983" s="90"/>
      <c r="M2983" s="90"/>
    </row>
    <row r="2984" spans="6:13" s="87" customFormat="1" hidden="1" x14ac:dyDescent="0.2">
      <c r="F2984" s="429"/>
      <c r="L2984" s="90"/>
      <c r="M2984" s="90"/>
    </row>
    <row r="2985" spans="6:13" s="87" customFormat="1" hidden="1" x14ac:dyDescent="0.2">
      <c r="F2985" s="429"/>
      <c r="L2985" s="90"/>
      <c r="M2985" s="90"/>
    </row>
    <row r="2986" spans="6:13" s="87" customFormat="1" hidden="1" x14ac:dyDescent="0.2">
      <c r="F2986" s="429"/>
      <c r="L2986" s="90"/>
      <c r="M2986" s="90"/>
    </row>
    <row r="2987" spans="6:13" s="87" customFormat="1" hidden="1" x14ac:dyDescent="0.2">
      <c r="F2987" s="429"/>
      <c r="L2987" s="90"/>
      <c r="M2987" s="90"/>
    </row>
    <row r="2988" spans="6:13" s="87" customFormat="1" hidden="1" x14ac:dyDescent="0.2">
      <c r="F2988" s="429"/>
      <c r="L2988" s="90"/>
      <c r="M2988" s="90"/>
    </row>
    <row r="2989" spans="6:13" s="87" customFormat="1" hidden="1" x14ac:dyDescent="0.2">
      <c r="F2989" s="429"/>
      <c r="L2989" s="90"/>
      <c r="M2989" s="90"/>
    </row>
    <row r="2990" spans="6:13" s="87" customFormat="1" hidden="1" x14ac:dyDescent="0.2">
      <c r="F2990" s="429"/>
      <c r="L2990" s="90"/>
      <c r="M2990" s="90"/>
    </row>
    <row r="2991" spans="6:13" s="87" customFormat="1" hidden="1" x14ac:dyDescent="0.2">
      <c r="F2991" s="429"/>
      <c r="L2991" s="90"/>
      <c r="M2991" s="90"/>
    </row>
    <row r="2992" spans="6:13" s="87" customFormat="1" hidden="1" x14ac:dyDescent="0.2">
      <c r="F2992" s="429"/>
      <c r="L2992" s="90"/>
      <c r="M2992" s="90"/>
    </row>
    <row r="2993" spans="6:13" s="87" customFormat="1" hidden="1" x14ac:dyDescent="0.2">
      <c r="F2993" s="429"/>
      <c r="L2993" s="90"/>
      <c r="M2993" s="90"/>
    </row>
    <row r="2994" spans="6:13" s="87" customFormat="1" hidden="1" x14ac:dyDescent="0.2">
      <c r="F2994" s="429"/>
      <c r="L2994" s="90"/>
      <c r="M2994" s="90"/>
    </row>
    <row r="2995" spans="6:13" s="87" customFormat="1" hidden="1" x14ac:dyDescent="0.2">
      <c r="F2995" s="429"/>
      <c r="L2995" s="90"/>
      <c r="M2995" s="90"/>
    </row>
    <row r="2996" spans="6:13" s="87" customFormat="1" hidden="1" x14ac:dyDescent="0.2">
      <c r="F2996" s="429"/>
      <c r="L2996" s="90"/>
      <c r="M2996" s="90"/>
    </row>
    <row r="2997" spans="6:13" s="87" customFormat="1" hidden="1" x14ac:dyDescent="0.2">
      <c r="F2997" s="429"/>
      <c r="L2997" s="90"/>
      <c r="M2997" s="90"/>
    </row>
    <row r="2998" spans="6:13" s="87" customFormat="1" hidden="1" x14ac:dyDescent="0.2">
      <c r="F2998" s="429"/>
      <c r="L2998" s="90"/>
      <c r="M2998" s="90"/>
    </row>
    <row r="2999" spans="6:13" s="87" customFormat="1" hidden="1" x14ac:dyDescent="0.2">
      <c r="F2999" s="429"/>
      <c r="L2999" s="90"/>
      <c r="M2999" s="90"/>
    </row>
    <row r="3000" spans="6:13" s="87" customFormat="1" hidden="1" x14ac:dyDescent="0.2">
      <c r="F3000" s="429"/>
      <c r="L3000" s="90"/>
      <c r="M3000" s="90"/>
    </row>
    <row r="3001" spans="6:13" s="87" customFormat="1" hidden="1" x14ac:dyDescent="0.2">
      <c r="F3001" s="429"/>
      <c r="L3001" s="90"/>
      <c r="M3001" s="90"/>
    </row>
    <row r="3002" spans="6:13" s="87" customFormat="1" hidden="1" x14ac:dyDescent="0.2">
      <c r="F3002" s="429"/>
      <c r="L3002" s="90"/>
      <c r="M3002" s="90"/>
    </row>
    <row r="3003" spans="6:13" s="87" customFormat="1" hidden="1" x14ac:dyDescent="0.2">
      <c r="F3003" s="429"/>
      <c r="L3003" s="90"/>
      <c r="M3003" s="90"/>
    </row>
    <row r="3004" spans="6:13" s="87" customFormat="1" hidden="1" x14ac:dyDescent="0.2">
      <c r="F3004" s="429"/>
      <c r="L3004" s="90"/>
      <c r="M3004" s="90"/>
    </row>
    <row r="3005" spans="6:13" s="87" customFormat="1" hidden="1" x14ac:dyDescent="0.2">
      <c r="F3005" s="429"/>
      <c r="L3005" s="90"/>
      <c r="M3005" s="90"/>
    </row>
    <row r="3006" spans="6:13" s="87" customFormat="1" hidden="1" x14ac:dyDescent="0.2">
      <c r="F3006" s="429"/>
      <c r="L3006" s="90"/>
      <c r="M3006" s="90"/>
    </row>
    <row r="3007" spans="6:13" s="87" customFormat="1" hidden="1" x14ac:dyDescent="0.2">
      <c r="F3007" s="429"/>
      <c r="L3007" s="90"/>
      <c r="M3007" s="90"/>
    </row>
    <row r="3008" spans="6:13" s="87" customFormat="1" hidden="1" x14ac:dyDescent="0.2">
      <c r="F3008" s="429"/>
      <c r="L3008" s="90"/>
      <c r="M3008" s="90"/>
    </row>
    <row r="3009" spans="6:13" s="87" customFormat="1" hidden="1" x14ac:dyDescent="0.2">
      <c r="F3009" s="429"/>
      <c r="L3009" s="90"/>
      <c r="M3009" s="90"/>
    </row>
    <row r="3010" spans="6:13" s="87" customFormat="1" hidden="1" x14ac:dyDescent="0.2">
      <c r="F3010" s="429"/>
      <c r="L3010" s="90"/>
      <c r="M3010" s="90"/>
    </row>
    <row r="3011" spans="6:13" s="87" customFormat="1" hidden="1" x14ac:dyDescent="0.2">
      <c r="F3011" s="429"/>
      <c r="L3011" s="90"/>
      <c r="M3011" s="90"/>
    </row>
    <row r="3012" spans="6:13" s="87" customFormat="1" hidden="1" x14ac:dyDescent="0.2">
      <c r="F3012" s="429"/>
      <c r="L3012" s="90"/>
      <c r="M3012" s="90"/>
    </row>
    <row r="3013" spans="6:13" s="87" customFormat="1" hidden="1" x14ac:dyDescent="0.2">
      <c r="F3013" s="429"/>
      <c r="L3013" s="90"/>
      <c r="M3013" s="90"/>
    </row>
    <row r="3014" spans="6:13" s="87" customFormat="1" hidden="1" x14ac:dyDescent="0.2">
      <c r="F3014" s="429"/>
      <c r="L3014" s="90"/>
      <c r="M3014" s="90"/>
    </row>
    <row r="3015" spans="6:13" s="87" customFormat="1" hidden="1" x14ac:dyDescent="0.2">
      <c r="F3015" s="429"/>
      <c r="L3015" s="90"/>
      <c r="M3015" s="90"/>
    </row>
    <row r="3016" spans="6:13" s="87" customFormat="1" hidden="1" x14ac:dyDescent="0.2">
      <c r="F3016" s="429"/>
      <c r="L3016" s="90"/>
      <c r="M3016" s="90"/>
    </row>
    <row r="3017" spans="6:13" s="87" customFormat="1" hidden="1" x14ac:dyDescent="0.2">
      <c r="F3017" s="429"/>
      <c r="L3017" s="90"/>
      <c r="M3017" s="90"/>
    </row>
    <row r="3018" spans="6:13" s="87" customFormat="1" hidden="1" x14ac:dyDescent="0.2">
      <c r="F3018" s="429"/>
      <c r="L3018" s="90"/>
      <c r="M3018" s="90"/>
    </row>
    <row r="3019" spans="6:13" s="87" customFormat="1" hidden="1" x14ac:dyDescent="0.2">
      <c r="F3019" s="429"/>
      <c r="L3019" s="90"/>
      <c r="M3019" s="90"/>
    </row>
    <row r="3020" spans="6:13" s="87" customFormat="1" hidden="1" x14ac:dyDescent="0.2">
      <c r="F3020" s="429"/>
      <c r="L3020" s="90"/>
      <c r="M3020" s="90"/>
    </row>
    <row r="3021" spans="6:13" s="87" customFormat="1" hidden="1" x14ac:dyDescent="0.2">
      <c r="F3021" s="429"/>
      <c r="L3021" s="90"/>
      <c r="M3021" s="90"/>
    </row>
    <row r="3022" spans="6:13" s="87" customFormat="1" hidden="1" x14ac:dyDescent="0.2">
      <c r="F3022" s="429"/>
      <c r="L3022" s="90"/>
      <c r="M3022" s="90"/>
    </row>
    <row r="3023" spans="6:13" s="87" customFormat="1" hidden="1" x14ac:dyDescent="0.2">
      <c r="F3023" s="429"/>
      <c r="L3023" s="90"/>
      <c r="M3023" s="90"/>
    </row>
    <row r="3024" spans="6:13" s="87" customFormat="1" hidden="1" x14ac:dyDescent="0.2">
      <c r="F3024" s="429"/>
      <c r="L3024" s="90"/>
      <c r="M3024" s="90"/>
    </row>
    <row r="3025" spans="6:13" s="87" customFormat="1" hidden="1" x14ac:dyDescent="0.2">
      <c r="F3025" s="429"/>
      <c r="L3025" s="90"/>
      <c r="M3025" s="90"/>
    </row>
    <row r="3026" spans="6:13" s="87" customFormat="1" hidden="1" x14ac:dyDescent="0.2">
      <c r="F3026" s="429"/>
      <c r="L3026" s="90"/>
      <c r="M3026" s="90"/>
    </row>
    <row r="3027" spans="6:13" s="87" customFormat="1" hidden="1" x14ac:dyDescent="0.2">
      <c r="F3027" s="429"/>
      <c r="L3027" s="90"/>
      <c r="M3027" s="90"/>
    </row>
    <row r="3028" spans="6:13" s="87" customFormat="1" hidden="1" x14ac:dyDescent="0.2">
      <c r="F3028" s="429"/>
      <c r="L3028" s="90"/>
      <c r="M3028" s="90"/>
    </row>
    <row r="3029" spans="6:13" s="87" customFormat="1" hidden="1" x14ac:dyDescent="0.2">
      <c r="F3029" s="429"/>
      <c r="L3029" s="90"/>
      <c r="M3029" s="90"/>
    </row>
    <row r="3030" spans="6:13" s="87" customFormat="1" hidden="1" x14ac:dyDescent="0.2">
      <c r="F3030" s="429"/>
      <c r="L3030" s="90"/>
      <c r="M3030" s="90"/>
    </row>
    <row r="3031" spans="6:13" s="87" customFormat="1" hidden="1" x14ac:dyDescent="0.2">
      <c r="F3031" s="429"/>
      <c r="L3031" s="90"/>
      <c r="M3031" s="90"/>
    </row>
    <row r="3032" spans="6:13" s="87" customFormat="1" hidden="1" x14ac:dyDescent="0.2">
      <c r="F3032" s="429"/>
      <c r="L3032" s="90"/>
      <c r="M3032" s="90"/>
    </row>
    <row r="3033" spans="6:13" s="87" customFormat="1" hidden="1" x14ac:dyDescent="0.2">
      <c r="F3033" s="429"/>
      <c r="L3033" s="90"/>
      <c r="M3033" s="90"/>
    </row>
    <row r="3034" spans="6:13" s="87" customFormat="1" hidden="1" x14ac:dyDescent="0.2">
      <c r="F3034" s="429"/>
      <c r="L3034" s="90"/>
      <c r="M3034" s="90"/>
    </row>
    <row r="3035" spans="6:13" s="87" customFormat="1" hidden="1" x14ac:dyDescent="0.2">
      <c r="F3035" s="429"/>
      <c r="L3035" s="90"/>
      <c r="M3035" s="90"/>
    </row>
    <row r="3036" spans="6:13" s="87" customFormat="1" hidden="1" x14ac:dyDescent="0.2">
      <c r="F3036" s="429"/>
      <c r="L3036" s="90"/>
      <c r="M3036" s="90"/>
    </row>
    <row r="3037" spans="6:13" s="87" customFormat="1" hidden="1" x14ac:dyDescent="0.2">
      <c r="F3037" s="429"/>
      <c r="L3037" s="90"/>
      <c r="M3037" s="90"/>
    </row>
    <row r="3038" spans="6:13" s="87" customFormat="1" hidden="1" x14ac:dyDescent="0.2">
      <c r="F3038" s="429"/>
      <c r="L3038" s="90"/>
      <c r="M3038" s="90"/>
    </row>
    <row r="3039" spans="6:13" s="87" customFormat="1" hidden="1" x14ac:dyDescent="0.2">
      <c r="F3039" s="429"/>
      <c r="L3039" s="90"/>
      <c r="M3039" s="90"/>
    </row>
    <row r="3040" spans="6:13" s="87" customFormat="1" hidden="1" x14ac:dyDescent="0.2">
      <c r="F3040" s="429"/>
      <c r="L3040" s="90"/>
      <c r="M3040" s="90"/>
    </row>
    <row r="3041" spans="6:13" s="87" customFormat="1" hidden="1" x14ac:dyDescent="0.2">
      <c r="F3041" s="429"/>
      <c r="L3041" s="90"/>
      <c r="M3041" s="90"/>
    </row>
    <row r="3042" spans="6:13" s="87" customFormat="1" hidden="1" x14ac:dyDescent="0.2">
      <c r="F3042" s="429"/>
      <c r="L3042" s="90"/>
      <c r="M3042" s="90"/>
    </row>
    <row r="3043" spans="6:13" s="87" customFormat="1" hidden="1" x14ac:dyDescent="0.2">
      <c r="F3043" s="429"/>
      <c r="L3043" s="90"/>
      <c r="M3043" s="90"/>
    </row>
    <row r="3044" spans="6:13" s="87" customFormat="1" hidden="1" x14ac:dyDescent="0.2">
      <c r="F3044" s="429"/>
      <c r="L3044" s="90"/>
      <c r="M3044" s="90"/>
    </row>
    <row r="3045" spans="6:13" s="87" customFormat="1" hidden="1" x14ac:dyDescent="0.2">
      <c r="F3045" s="429"/>
      <c r="L3045" s="90"/>
      <c r="M3045" s="90"/>
    </row>
    <row r="3046" spans="6:13" s="87" customFormat="1" hidden="1" x14ac:dyDescent="0.2">
      <c r="F3046" s="429"/>
      <c r="L3046" s="90"/>
      <c r="M3046" s="90"/>
    </row>
    <row r="3047" spans="6:13" s="87" customFormat="1" hidden="1" x14ac:dyDescent="0.2">
      <c r="F3047" s="429"/>
      <c r="L3047" s="90"/>
      <c r="M3047" s="90"/>
    </row>
    <row r="3048" spans="6:13" s="87" customFormat="1" hidden="1" x14ac:dyDescent="0.2">
      <c r="F3048" s="429"/>
      <c r="L3048" s="90"/>
      <c r="M3048" s="90"/>
    </row>
    <row r="3049" spans="6:13" s="87" customFormat="1" hidden="1" x14ac:dyDescent="0.2">
      <c r="F3049" s="429"/>
      <c r="L3049" s="90"/>
      <c r="M3049" s="90"/>
    </row>
    <row r="3050" spans="6:13" s="87" customFormat="1" hidden="1" x14ac:dyDescent="0.2">
      <c r="F3050" s="429"/>
      <c r="L3050" s="90"/>
      <c r="M3050" s="90"/>
    </row>
    <row r="3051" spans="6:13" s="87" customFormat="1" hidden="1" x14ac:dyDescent="0.2">
      <c r="F3051" s="429"/>
      <c r="L3051" s="90"/>
      <c r="M3051" s="90"/>
    </row>
    <row r="1048440" spans="13:13" x14ac:dyDescent="0.2">
      <c r="M1048440" s="539">
        <v>44917</v>
      </c>
    </row>
  </sheetData>
  <sheetProtection formatColumns="0" formatRows="0" insertColumns="0" insertRows="0" deleteRows="0" autoFilter="0"/>
  <autoFilter ref="A3:M3051">
    <filterColumn colId="3">
      <filters>
        <filter val="Gastos Gerais"/>
      </filters>
    </filterColumn>
    <filterColumn colId="7">
      <filters>
        <filter val="Tupaciguara"/>
      </filters>
    </filterColumn>
  </autoFilter>
  <mergeCells count="2">
    <mergeCell ref="A1:M1"/>
    <mergeCell ref="A2:M2"/>
  </mergeCells>
  <dataValidations count="52">
    <dataValidation type="list" allowBlank="1" showInputMessage="1" showErrorMessage="1" sqref="E67 E2719:E2720 E2482:E2531 E2701:E2710 E2575:E2616 E2533:E2566 E2627:E2660 E2697:E2699 E2693:E2695 E2686:E2688 E2682:E2684 E2678:E2680 E2674:E2676 E2670:E2672 E2666:E2668 E2662:E2664 E2690:E2691 E2618:E2621 E2568:E2573 E2623:E2625 E2441:E2480 E2836:E2837 E2752:E2834 E2736:E2737 E2431:E2432 E2194:E2243 E2413:E2422 E2287:E2328 E2245:E2278 E2339:E2372 E2409:E2411 E2405:E2407 E2398:E2400 E2394:E2396 E2390:E2392 E2386:E2388 E2382:E2384 E2378:E2380 E2374:E2376 E2402:E2403 E2330:E2333 E2280:E2285 E2741 E2335:E2337 E2839:E2907 E2127:E2192 E2124:E2125 E2040:E2122 E2024:E2025 E1093:E1094 E2007:E2008 E1247:E1263 E1770:E1819 E1989:E1998 E1863:E1904 E1277 E1075 E1063 E1052 E1821:E1854 E1915:E1948 E1534 E1416 E1393:E1395 E1370:E1371 E1359 E1284 E1279 E1275 E1217:E1240 E552:E580 E1172:E1180 E929:E931 E1050 E505:E523 E855:E867 E639:E679 E340 E251:E260 E1985:E1987 E1981:E1983 E1974:E1976 E1970:E1972 E1966:E1968 E1962:E1964 E1958:E1960 E1954:E1956 E1950:E1952 E1629:E1698 E1731:E1768 E1700:E1727 E1729 E1549 E1361:E1368 E1354:E1357 E1193:E1198 E482:E503 E696:E767 E635:E637 E1978:E1979 E69:E89 E1589 E1382:E1388 E1136:E1151 E1430:E1431 E626:E630 E1427 E1407 E1401:E1402 E772:E796 E1489:E1490 E1562:E1576 E1518:E1528 E1501:E1503 E1342 E1286 E1598 E1617 E1906:E1909 E1856:E1861 E1439:E1484 E1289:E1328 E1200:E1211 E26:E49 E1243:E1245 E13:E14 E1614 E1266:E1269 E1186 E1183 E1169 E1159:E1161 E1157 E1153:E1154 E100:E127 E879:E888 E1553:E1559 E1596 E1398:E1399 E1046 E620:E622 E1128:E1131 E1133 E1118:E1119 E1113:E1115 E689:E694 E683:E684 E1054 E1038 E1079 E1061 E1044 E1042 E1040 E1002:E1003 E1077 E1032 E994:E995 E2029 E998:E1000 E991 E972:E988 E964 E962 E525:E538 E51:E52 E920:E923 E926:E927 E912 E914:E915 E934:E960 E1105:E1111 E1082:E1090 E1005:E1030 E1911:E1913 E890:E908 E1099 E967:E970 E869:E877 E798:E849 E851:E852 E541:E550 E385:E389 E687 E359:E367 E391:E457 E262:E313 E1125:E1126 E582:E618 E137:E213 E217:E248 E342 E460:E480 E350:E356 E315:E317 E17:E22 E374:E380 E383 E369:E370 E1189:E1191 E1433 E1163:E1165 E215 E55:E62 E135 E4 E94:E95 E97:E98 E1544:E1545 E91">
      <formula1>INDIRECT($P4)</formula1>
    </dataValidation>
    <dataValidation type="list" allowBlank="1" showInputMessage="1" showErrorMessage="1" sqref="E458 E63:E66 E68 E92:E93 E1170:E1171 E1491 E129:E134 E136 E214 E216 E314 E368 E371:E373 E381:E382 E384 E390 E524 E318:E322 E324:E328 E1045 E357:E358 E1728 E1699 E1730 E1400 E2030:E2039 E1187:E1188 E1199 E1423:E1426 E23:E24 E932:E933 E249:E250 E1152 E768:E771 E1352:E1353 E695 E688 E343:E349 E853:E854 E868 E889 E1001 E1078 E1034 E1041 E685:E686 E1127 E1100:E1104 E1212:E1216 E1241:E1242 E916:E919 E1004 E1162 E996:E997 E992 E989:E990 E961 E963 E965 E971 E913 E928 E924:E925 E1080:E1081 E1043 E1053 E1055:E1060 E1051 E1031 E1192 E1036:E1037 E1039 E1116 E1134:E1135 E1120:E1124 E1076 E15:E16 E1273 E50 E1095:E1098 E1047:E1049 E1091:E1092 E1158 E1155:E1156 E1429 E1411:E1412 E1181:E1182 E1397 E1184:E1185 E53:E54 E1434:E1435 E1769 E1820 E1855 E1862 E1910 E1914 E1949 E1953 E1957 E1961 E1965 E1969 E1973 E1977 E1980 E1984 E330:E339 E341 E681:E682 E909:E911 E1166:E1168 E1062 E1064:E1074 E5:E12 E2026:E2028 E1487:E1488 E2009:E2023 E1988 E1999:E2006 E2126 E2123 E2742:E2751 E2193 E2244 E2279 E2286 E2334 E2338 E2373 E2377 E2381 E2385 E2389 E2393 E2397 E2401 E2404 E2408 E2738:E2740 E2835 E2412 E2423:E2430 E2838 E2433:E2440 E2721:E2735 E2481 E2532 E2567 E2574 E2622 E2626 E2661 E2665 E2669 E2673 E2677 E2681 E2685 E2689 E2692 E2696 E2700 E2711:E2718">
      <formula1>INDIRECT(#REF!)</formula1>
    </dataValidation>
    <dataValidation type="list" allowBlank="1" showInputMessage="1" showErrorMessage="1" sqref="E25">
      <formula1>INDIRECT($P71)</formula1>
    </dataValidation>
    <dataValidation type="list" allowBlank="1" showInputMessage="1" showErrorMessage="1" sqref="E90 E797 E631:E634">
      <formula1>INDIRECT($P145)</formula1>
    </dataValidation>
    <dataValidation type="list" allowBlank="1" showInputMessage="1" showErrorMessage="1" sqref="E96 E1414:E1415 E1612:E1613 E1418:E1422 E850 E99">
      <formula1>INDIRECT($P121)</formula1>
    </dataValidation>
    <dataValidation type="list" allowBlank="1" showInputMessage="1" showErrorMessage="1" sqref="E1396">
      <formula1>INDIRECT($P1452)</formula1>
    </dataValidation>
    <dataValidation type="list" allowBlank="1" showInputMessage="1" showErrorMessage="1" sqref="E1539:E1541 E128">
      <formula1>INDIRECT($P182)</formula1>
    </dataValidation>
    <dataValidation type="list" allowBlank="1" showInputMessage="1" showErrorMessage="1" sqref="E261 E551">
      <formula1>INDIRECT($P292)</formula1>
    </dataValidation>
    <dataValidation type="list" allowBlank="1" showInputMessage="1" showErrorMessage="1" sqref="E459 E638 E623:E625 E539:E540 E504 E481">
      <formula1>INDIRECT($P3439)</formula1>
    </dataValidation>
    <dataValidation type="list" allowBlank="1" showInputMessage="1" showErrorMessage="1" sqref="H2136 H2127:H2134 H2839:H2846 H2850:H2907 H2848 H2138:H2831 H4:H2119">
      <formula1>VinculoPT</formula1>
    </dataValidation>
    <dataValidation type="list" allowBlank="1" showInputMessage="1" showErrorMessage="1" sqref="E329 E1492 E1372:E1381 E1369 E1287:E1288 E1358 E1343:E1351 E1360 E1500 E1285 E1329:E1332 E1389:E1391 E323">
      <formula1>INDIRECT($P362)</formula1>
    </dataValidation>
    <dataValidation type="list" allowBlank="1" showInputMessage="1" showErrorMessage="1" sqref="E581 E1278 E1276 E1274 E1281:E1283 E1271:E1272 E619">
      <formula1>INDIRECT($P613)</formula1>
    </dataValidation>
    <dataValidation type="list" allowBlank="1" showInputMessage="1" showErrorMessage="1" sqref="E680">
      <formula1>INDIRECT($P688)</formula1>
    </dataValidation>
    <dataValidation type="list" allowBlank="1" showInputMessage="1" showErrorMessage="1" sqref="E878 E1132">
      <formula1>INDIRECT($P3859)</formula1>
    </dataValidation>
    <dataValidation type="list" allowBlank="1" showInputMessage="1" showErrorMessage="1" sqref="E966">
      <formula1>INDIRECT($P971)</formula1>
    </dataValidation>
    <dataValidation type="list" allowBlank="1" showInputMessage="1" showErrorMessage="1" sqref="E993">
      <formula1>INDIRECT($P996)</formula1>
    </dataValidation>
    <dataValidation type="list" allowBlank="1" showInputMessage="1" showErrorMessage="1" sqref="E1033">
      <formula1>INDIRECT($P1063)</formula1>
    </dataValidation>
    <dataValidation type="list" allowBlank="1" showInputMessage="1" showErrorMessage="1" sqref="E1035">
      <formula1>INDIRECT($P1080)</formula1>
    </dataValidation>
    <dataValidation type="list" allowBlank="1" showInputMessage="1" showErrorMessage="1" sqref="E1112">
      <formula1>INDIRECT($P1124)</formula1>
    </dataValidation>
    <dataValidation type="list" allowBlank="1" showInputMessage="1" showErrorMessage="1" sqref="E1117 E1428">
      <formula1>INDIRECT($P1144)</formula1>
    </dataValidation>
    <dataValidation type="list" allowBlank="1" showInputMessage="1" showErrorMessage="1" sqref="E1246">
      <formula1>INDIRECT($P4223)</formula1>
    </dataValidation>
    <dataValidation type="list" allowBlank="1" showInputMessage="1" showErrorMessage="1" sqref="D4:D1601 D1603:D2907">
      <formula1>Categorias</formula1>
    </dataValidation>
    <dataValidation type="list" allowBlank="1" showInputMessage="1" showErrorMessage="1" sqref="E1280">
      <formula1>INDIRECT($P3072)</formula1>
    </dataValidation>
    <dataValidation type="list" allowBlank="1" showInputMessage="1" showErrorMessage="1" sqref="E1536 E1264:E1265 E1270">
      <formula1>INDIRECT($P1317)</formula1>
    </dataValidation>
    <dataValidation type="list" allowBlank="1" showInputMessage="1" showErrorMessage="1" sqref="E1333:E1336">
      <formula1>INDIRECT($P1377)</formula1>
    </dataValidation>
    <dataValidation type="list" allowBlank="1" showInputMessage="1" showErrorMessage="1" sqref="E1337:E1341 E1499 E1403">
      <formula1>INDIRECT($P1372)</formula1>
    </dataValidation>
    <dataValidation type="list" allowBlank="1" showInputMessage="1" showErrorMessage="1" sqref="E1548 E1493:E1496 E1392">
      <formula1>INDIRECT($P1434)</formula1>
    </dataValidation>
    <dataValidation type="list" allowBlank="1" showInputMessage="1" showErrorMessage="1" sqref="E1404">
      <formula1>INDIRECT($P1467)</formula1>
    </dataValidation>
    <dataValidation type="list" allowBlank="1" showInputMessage="1" showErrorMessage="1" sqref="E1405">
      <formula1>INDIRECT($P1497)</formula1>
    </dataValidation>
    <dataValidation type="list" allowBlank="1" showInputMessage="1" showErrorMessage="1" sqref="E1406">
      <formula1>INDIRECT($P1472)</formula1>
    </dataValidation>
    <dataValidation type="list" allowBlank="1" showInputMessage="1" showErrorMessage="1" sqref="E1408">
      <formula1>INDIRECT($P1475)</formula1>
    </dataValidation>
    <dataValidation type="list" allowBlank="1" showInputMessage="1" showErrorMessage="1" sqref="E1409">
      <formula1>INDIRECT($P1477)</formula1>
    </dataValidation>
    <dataValidation type="list" allowBlank="1" showInputMessage="1" showErrorMessage="1" sqref="E1410">
      <formula1>INDIRECT($P1431)</formula1>
    </dataValidation>
    <dataValidation type="list" allowBlank="1" showInputMessage="1" showErrorMessage="1" sqref="E1413">
      <formula1>INDIRECT($P1464)</formula1>
    </dataValidation>
    <dataValidation type="list" allowBlank="1" showInputMessage="1" showErrorMessage="1" sqref="E1417 E1529:E1530">
      <formula1>INDIRECT($P1467)</formula1>
    </dataValidation>
    <dataValidation type="list" allowBlank="1" showInputMessage="1" showErrorMessage="1" sqref="E1432">
      <formula1>INDIRECT($P1465)</formula1>
    </dataValidation>
    <dataValidation type="list" allowBlank="1" showInputMessage="1" showErrorMessage="1" sqref="E1436 E1542:E1543">
      <formula1>INDIRECT($P1470)</formula1>
    </dataValidation>
    <dataValidation type="list" allowBlank="1" showInputMessage="1" showErrorMessage="1" sqref="E1437">
      <formula1>INDIRECT($P1474)</formula1>
    </dataValidation>
    <dataValidation type="list" allowBlank="1" showInputMessage="1" showErrorMessage="1" sqref="E1438 E1546">
      <formula1>INDIRECT($P1476)</formula1>
    </dataValidation>
    <dataValidation type="list" allowBlank="1" showInputMessage="1" showErrorMessage="1" sqref="E1531">
      <formula1>INDIRECT($P1612)</formula1>
    </dataValidation>
    <dataValidation type="list" allowBlank="1" showInputMessage="1" showErrorMessage="1" sqref="E1532">
      <formula1>INDIRECT($P3943)</formula1>
    </dataValidation>
    <dataValidation type="list" allowBlank="1" showInputMessage="1" showErrorMessage="1" sqref="E1535">
      <formula1>INDIRECT($P3948)</formula1>
    </dataValidation>
    <dataValidation type="list" allowBlank="1" showInputMessage="1" showErrorMessage="1" sqref="E1537">
      <formula1>INDIRECT($P3946)</formula1>
    </dataValidation>
    <dataValidation type="list" allowBlank="1" showInputMessage="1" showErrorMessage="1" sqref="E1538">
      <formula1>INDIRECT($P3953)</formula1>
    </dataValidation>
    <dataValidation type="list" allowBlank="1" showInputMessage="1" showErrorMessage="1" sqref="E1577:E1588 E1602 E1550:E1552 E1618:E1621 E1560:E1561 E1615:E1616 E1504:E1517">
      <formula1>INDIRECT($P1551)</formula1>
    </dataValidation>
    <dataValidation type="list" allowBlank="1" showInputMessage="1" showErrorMessage="1" sqref="E1533">
      <formula1>INDIRECT($P3902)</formula1>
    </dataValidation>
    <dataValidation type="list" allowBlank="1" showInputMessage="1" showErrorMessage="1" sqref="E1547 E1485:E1486">
      <formula1>INDIRECT($P1526)</formula1>
    </dataValidation>
    <dataValidation type="list" allowBlank="1" showInputMessage="1" showErrorMessage="1" sqref="E1599:E1601 E1597 E1590:E1595 E1603:E1611">
      <formula1>INDIRECT($P1639)</formula1>
    </dataValidation>
    <dataValidation type="list" allowBlank="1" showInputMessage="1" showErrorMessage="1" sqref="E1622:E1628">
      <formula1>INDIRECT($P1822)</formula1>
    </dataValidation>
    <dataValidation type="list" allowBlank="1" showInputMessage="1" showErrorMessage="1" sqref="F1713">
      <formula1>INDIRECT($P5346)</formula1>
    </dataValidation>
    <dataValidation type="list" allowBlank="1" showInputMessage="1" showErrorMessage="1" sqref="E1905 E2617 E2329">
      <formula1>INDIRECT($P5409)</formula1>
    </dataValidation>
    <dataValidation type="list" allowBlank="1" showInputMessage="1" showErrorMessage="1" sqref="E1497:E1498">
      <formula1>INDIRECT($P1533)</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67" max="16383" man="1"/>
    <brk id="219" max="16383" man="1"/>
    <brk id="272"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filterMode="1">
    <tabColor theme="1" tint="4.9989318521683403E-2"/>
    <pageSetUpPr fitToPage="1"/>
  </sheetPr>
  <dimension ref="A1:M1020"/>
  <sheetViews>
    <sheetView view="pageBreakPreview" topLeftCell="E1" zoomScaleSheetLayoutView="100" workbookViewId="0">
      <pane ySplit="3" topLeftCell="A10" activePane="bottomLeft" state="frozen"/>
      <selection activeCell="G29" sqref="G29"/>
      <selection pane="bottomLeft" activeCell="G3" sqref="G1:G1048576"/>
    </sheetView>
  </sheetViews>
  <sheetFormatPr defaultColWidth="9.140625" defaultRowHeight="12.75" x14ac:dyDescent="0.2"/>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17.28515625" style="317" customWidth="1"/>
    <col min="8" max="8" width="13.42578125" style="318" customWidth="1"/>
    <col min="9" max="9" width="14.42578125" style="317" customWidth="1"/>
    <col min="10" max="10" width="15.42578125" style="52" customWidth="1"/>
    <col min="11" max="11" width="13.28515625" style="91" hidden="1" customWidth="1"/>
    <col min="12" max="12" width="9.85546875" style="87" customWidth="1"/>
    <col min="13" max="13" width="11.28515625" style="87" customWidth="1"/>
    <col min="14" max="14" width="14.140625" style="87" customWidth="1"/>
    <col min="15" max="16384" width="9.140625" style="87"/>
  </cols>
  <sheetData>
    <row r="1" spans="1:11" ht="18" customHeight="1" x14ac:dyDescent="0.2">
      <c r="A1" s="725" t="str">
        <f>Capa!A1</f>
        <v>Contrato de Gestão nº. 008/2021 celebrado entre a Secretaria de Justiça e Segurança Pública do Estado de Minas Gerais - SEJUSP e o Instituto Elo</v>
      </c>
      <c r="B1" s="725"/>
      <c r="C1" s="725"/>
      <c r="D1" s="725"/>
      <c r="E1" s="725"/>
      <c r="F1" s="725"/>
      <c r="G1" s="725"/>
      <c r="H1" s="725"/>
      <c r="I1" s="725"/>
      <c r="J1" s="725"/>
      <c r="K1" s="88">
        <f>MONTH(Resumo!C5)</f>
        <v>1</v>
      </c>
    </row>
    <row r="2" spans="1:11" ht="18" customHeight="1" thickBot="1" x14ac:dyDescent="0.25">
      <c r="A2" s="755" t="str">
        <f>"Tabela 10 - Diário de Entradas e Saídas da Reserva de Recursos "&amp;YEAR(Resumo!C5)</f>
        <v>Tabela 10 - Diário de Entradas e Saídas da Reserva de Recursos 2022</v>
      </c>
      <c r="B2" s="755"/>
      <c r="C2" s="755"/>
      <c r="D2" s="755"/>
      <c r="E2" s="755"/>
      <c r="F2" s="755"/>
      <c r="G2" s="755"/>
      <c r="H2" s="755"/>
      <c r="I2" s="755"/>
      <c r="J2" s="755"/>
      <c r="K2" s="89"/>
    </row>
    <row r="3" spans="1:11" s="90" customFormat="1" ht="50.25" customHeight="1" thickBot="1" x14ac:dyDescent="0.25">
      <c r="A3" s="54" t="s">
        <v>691</v>
      </c>
      <c r="B3" s="54" t="s">
        <v>692</v>
      </c>
      <c r="C3" s="55" t="s">
        <v>628</v>
      </c>
      <c r="D3" s="55" t="s">
        <v>693</v>
      </c>
      <c r="E3" s="55" t="s">
        <v>631</v>
      </c>
      <c r="F3" s="98" t="s">
        <v>630</v>
      </c>
      <c r="G3" s="55" t="s">
        <v>695</v>
      </c>
      <c r="H3" s="98" t="s">
        <v>696</v>
      </c>
      <c r="I3" s="55" t="s">
        <v>697</v>
      </c>
      <c r="J3" s="55" t="s">
        <v>698</v>
      </c>
      <c r="K3" s="69" t="s">
        <v>699</v>
      </c>
    </row>
    <row r="4" spans="1:11" ht="42" hidden="1" customHeight="1" x14ac:dyDescent="0.2">
      <c r="A4" s="366">
        <v>7</v>
      </c>
      <c r="B4" s="351">
        <v>44571</v>
      </c>
      <c r="C4" s="383" t="s">
        <v>84</v>
      </c>
      <c r="D4" s="386">
        <v>196361.95</v>
      </c>
      <c r="E4" s="383" t="s">
        <v>950</v>
      </c>
      <c r="F4" s="355" t="s">
        <v>664</v>
      </c>
      <c r="G4" s="356" t="s">
        <v>732</v>
      </c>
      <c r="H4" s="357" t="s">
        <v>1066</v>
      </c>
      <c r="I4" s="356">
        <v>94680080</v>
      </c>
      <c r="J4" s="374">
        <v>44571</v>
      </c>
      <c r="K4" s="70">
        <f t="shared" ref="K4:K50" si="0">IF(B4=0,0,MONTH(B4)-$K$1+1)</f>
        <v>1</v>
      </c>
    </row>
    <row r="5" spans="1:11" ht="24" hidden="1" x14ac:dyDescent="0.2">
      <c r="A5" s="366">
        <v>8</v>
      </c>
      <c r="B5" s="351">
        <v>44592</v>
      </c>
      <c r="C5" s="383" t="s">
        <v>85</v>
      </c>
      <c r="D5" s="386">
        <v>25.99</v>
      </c>
      <c r="E5" s="383" t="s">
        <v>9973</v>
      </c>
      <c r="F5" s="355" t="s">
        <v>664</v>
      </c>
      <c r="G5" s="356" t="s">
        <v>666</v>
      </c>
      <c r="H5" s="357" t="s">
        <v>1066</v>
      </c>
      <c r="I5" s="356" t="s">
        <v>9974</v>
      </c>
      <c r="J5" s="374">
        <v>44592</v>
      </c>
      <c r="K5" s="70">
        <f t="shared" si="0"/>
        <v>1</v>
      </c>
    </row>
    <row r="6" spans="1:11" ht="24" hidden="1" x14ac:dyDescent="0.2">
      <c r="A6" s="366">
        <v>9</v>
      </c>
      <c r="B6" s="351">
        <v>44592</v>
      </c>
      <c r="C6" s="383" t="s">
        <v>85</v>
      </c>
      <c r="D6" s="386">
        <v>113.55</v>
      </c>
      <c r="E6" s="383" t="s">
        <v>9975</v>
      </c>
      <c r="F6" s="355" t="s">
        <v>664</v>
      </c>
      <c r="G6" s="356" t="s">
        <v>666</v>
      </c>
      <c r="H6" s="357" t="s">
        <v>1066</v>
      </c>
      <c r="I6" s="356" t="s">
        <v>9976</v>
      </c>
      <c r="J6" s="374">
        <v>44592</v>
      </c>
      <c r="K6" s="70">
        <f t="shared" si="0"/>
        <v>1</v>
      </c>
    </row>
    <row r="7" spans="1:11" ht="24" hidden="1" x14ac:dyDescent="0.2">
      <c r="A7" s="366">
        <v>10</v>
      </c>
      <c r="B7" s="351">
        <v>44592</v>
      </c>
      <c r="C7" s="383" t="s">
        <v>85</v>
      </c>
      <c r="D7" s="386">
        <v>143.66</v>
      </c>
      <c r="E7" s="383" t="s">
        <v>9977</v>
      </c>
      <c r="F7" s="355" t="s">
        <v>664</v>
      </c>
      <c r="G7" s="356" t="s">
        <v>666</v>
      </c>
      <c r="H7" s="357" t="s">
        <v>1066</v>
      </c>
      <c r="I7" s="356" t="s">
        <v>9978</v>
      </c>
      <c r="J7" s="374">
        <v>44592</v>
      </c>
      <c r="K7" s="70">
        <f t="shared" si="0"/>
        <v>1</v>
      </c>
    </row>
    <row r="8" spans="1:11" ht="24" hidden="1" x14ac:dyDescent="0.2">
      <c r="A8" s="366">
        <v>11</v>
      </c>
      <c r="B8" s="351">
        <v>44592</v>
      </c>
      <c r="C8" s="383" t="s">
        <v>85</v>
      </c>
      <c r="D8" s="386">
        <v>262.88</v>
      </c>
      <c r="E8" s="383" t="s">
        <v>9979</v>
      </c>
      <c r="F8" s="355" t="s">
        <v>664</v>
      </c>
      <c r="G8" s="356" t="s">
        <v>666</v>
      </c>
      <c r="H8" s="357" t="s">
        <v>1066</v>
      </c>
      <c r="I8" s="356" t="s">
        <v>9980</v>
      </c>
      <c r="J8" s="374">
        <v>44592</v>
      </c>
      <c r="K8" s="70">
        <f t="shared" si="0"/>
        <v>1</v>
      </c>
    </row>
    <row r="9" spans="1:11" ht="24" hidden="1" x14ac:dyDescent="0.2">
      <c r="A9" s="366">
        <v>12</v>
      </c>
      <c r="B9" s="351">
        <v>44592</v>
      </c>
      <c r="C9" s="383" t="s">
        <v>85</v>
      </c>
      <c r="D9" s="386">
        <v>984.86</v>
      </c>
      <c r="E9" s="383" t="s">
        <v>9981</v>
      </c>
      <c r="F9" s="355" t="s">
        <v>664</v>
      </c>
      <c r="G9" s="356" t="s">
        <v>666</v>
      </c>
      <c r="H9" s="357" t="s">
        <v>1066</v>
      </c>
      <c r="I9" s="356" t="s">
        <v>9982</v>
      </c>
      <c r="J9" s="374">
        <v>44592</v>
      </c>
      <c r="K9" s="70">
        <f t="shared" si="0"/>
        <v>1</v>
      </c>
    </row>
    <row r="10" spans="1:11" ht="24" hidden="1" x14ac:dyDescent="0.2">
      <c r="A10" s="366">
        <v>13</v>
      </c>
      <c r="B10" s="351">
        <v>44595</v>
      </c>
      <c r="C10" s="383" t="s">
        <v>86</v>
      </c>
      <c r="D10" s="386">
        <v>190</v>
      </c>
      <c r="E10" s="383" t="s">
        <v>9983</v>
      </c>
      <c r="F10" s="355" t="s">
        <v>1533</v>
      </c>
      <c r="G10" s="356" t="s">
        <v>1065</v>
      </c>
      <c r="H10" s="357" t="s">
        <v>1066</v>
      </c>
      <c r="I10" s="356" t="s">
        <v>666</v>
      </c>
      <c r="J10" s="374">
        <v>44595</v>
      </c>
      <c r="K10" s="70">
        <f t="shared" si="0"/>
        <v>2</v>
      </c>
    </row>
    <row r="11" spans="1:11" ht="36" hidden="1" x14ac:dyDescent="0.2">
      <c r="A11" s="366">
        <v>14</v>
      </c>
      <c r="B11" s="351">
        <v>44603</v>
      </c>
      <c r="C11" s="383" t="s">
        <v>84</v>
      </c>
      <c r="D11" s="386">
        <v>151043.72</v>
      </c>
      <c r="E11" s="383" t="s">
        <v>1782</v>
      </c>
      <c r="F11" s="355" t="s">
        <v>664</v>
      </c>
      <c r="G11" s="356" t="s">
        <v>732</v>
      </c>
      <c r="H11" s="357" t="s">
        <v>1066</v>
      </c>
      <c r="I11" s="356" t="s">
        <v>1783</v>
      </c>
      <c r="J11" s="374">
        <v>44603</v>
      </c>
      <c r="K11" s="70">
        <f t="shared" si="0"/>
        <v>2</v>
      </c>
    </row>
    <row r="12" spans="1:11" ht="24" hidden="1" x14ac:dyDescent="0.2">
      <c r="A12" s="366">
        <v>15</v>
      </c>
      <c r="B12" s="351">
        <v>44620</v>
      </c>
      <c r="C12" s="383" t="s">
        <v>85</v>
      </c>
      <c r="D12" s="386">
        <v>2.48</v>
      </c>
      <c r="E12" s="383" t="s">
        <v>9973</v>
      </c>
      <c r="F12" s="355" t="s">
        <v>664</v>
      </c>
      <c r="G12" s="356" t="s">
        <v>666</v>
      </c>
      <c r="H12" s="357" t="s">
        <v>1066</v>
      </c>
      <c r="I12" s="356" t="s">
        <v>9974</v>
      </c>
      <c r="J12" s="374">
        <v>44620</v>
      </c>
      <c r="K12" s="70">
        <f t="shared" si="0"/>
        <v>2</v>
      </c>
    </row>
    <row r="13" spans="1:11" ht="24" hidden="1" x14ac:dyDescent="0.2">
      <c r="A13" s="366">
        <v>16</v>
      </c>
      <c r="B13" s="351">
        <v>44620</v>
      </c>
      <c r="C13" s="383" t="s">
        <v>85</v>
      </c>
      <c r="D13" s="386">
        <v>10.86</v>
      </c>
      <c r="E13" s="383" t="s">
        <v>9975</v>
      </c>
      <c r="F13" s="355" t="s">
        <v>664</v>
      </c>
      <c r="G13" s="356" t="s">
        <v>666</v>
      </c>
      <c r="H13" s="357" t="s">
        <v>1066</v>
      </c>
      <c r="I13" s="356" t="s">
        <v>9976</v>
      </c>
      <c r="J13" s="374">
        <v>44620</v>
      </c>
      <c r="K13" s="70">
        <f t="shared" si="0"/>
        <v>2</v>
      </c>
    </row>
    <row r="14" spans="1:11" ht="24" hidden="1" x14ac:dyDescent="0.2">
      <c r="A14" s="366">
        <v>17</v>
      </c>
      <c r="B14" s="351">
        <v>44620</v>
      </c>
      <c r="C14" s="383" t="s">
        <v>85</v>
      </c>
      <c r="D14" s="386">
        <v>13.73</v>
      </c>
      <c r="E14" s="383" t="s">
        <v>9977</v>
      </c>
      <c r="F14" s="355" t="s">
        <v>664</v>
      </c>
      <c r="G14" s="356" t="s">
        <v>666</v>
      </c>
      <c r="H14" s="357" t="s">
        <v>1066</v>
      </c>
      <c r="I14" s="356" t="s">
        <v>9978</v>
      </c>
      <c r="J14" s="374">
        <v>44620</v>
      </c>
      <c r="K14" s="70">
        <f t="shared" si="0"/>
        <v>2</v>
      </c>
    </row>
    <row r="15" spans="1:11" ht="24" hidden="1" x14ac:dyDescent="0.2">
      <c r="A15" s="366">
        <v>18</v>
      </c>
      <c r="B15" s="351">
        <v>44620</v>
      </c>
      <c r="C15" s="383" t="s">
        <v>85</v>
      </c>
      <c r="D15" s="386">
        <v>25.14</v>
      </c>
      <c r="E15" s="383" t="s">
        <v>9979</v>
      </c>
      <c r="F15" s="355" t="s">
        <v>664</v>
      </c>
      <c r="G15" s="356" t="s">
        <v>666</v>
      </c>
      <c r="H15" s="357" t="s">
        <v>1066</v>
      </c>
      <c r="I15" s="356" t="s">
        <v>9980</v>
      </c>
      <c r="J15" s="374">
        <v>44620</v>
      </c>
      <c r="K15" s="70">
        <f t="shared" si="0"/>
        <v>2</v>
      </c>
    </row>
    <row r="16" spans="1:11" ht="24" hidden="1" x14ac:dyDescent="0.2">
      <c r="A16" s="366">
        <v>19</v>
      </c>
      <c r="B16" s="351">
        <v>44620</v>
      </c>
      <c r="C16" s="383" t="s">
        <v>85</v>
      </c>
      <c r="D16" s="386">
        <v>131.69</v>
      </c>
      <c r="E16" s="383" t="s">
        <v>9981</v>
      </c>
      <c r="F16" s="355" t="s">
        <v>664</v>
      </c>
      <c r="G16" s="356" t="s">
        <v>666</v>
      </c>
      <c r="H16" s="357" t="s">
        <v>1066</v>
      </c>
      <c r="I16" s="356" t="s">
        <v>9982</v>
      </c>
      <c r="J16" s="374">
        <v>44620</v>
      </c>
      <c r="K16" s="70">
        <f t="shared" si="0"/>
        <v>2</v>
      </c>
    </row>
    <row r="17" spans="1:13" ht="24" hidden="1" x14ac:dyDescent="0.2">
      <c r="A17" s="366">
        <v>20</v>
      </c>
      <c r="B17" s="351">
        <v>44620</v>
      </c>
      <c r="C17" s="383" t="s">
        <v>85</v>
      </c>
      <c r="D17" s="386">
        <v>2857.64</v>
      </c>
      <c r="E17" s="383" t="s">
        <v>9984</v>
      </c>
      <c r="F17" s="355" t="s">
        <v>664</v>
      </c>
      <c r="G17" s="356" t="s">
        <v>666</v>
      </c>
      <c r="H17" s="357" t="s">
        <v>1066</v>
      </c>
      <c r="I17" s="356" t="s">
        <v>666</v>
      </c>
      <c r="J17" s="374">
        <v>44620</v>
      </c>
      <c r="K17" s="70">
        <f t="shared" si="0"/>
        <v>2</v>
      </c>
    </row>
    <row r="18" spans="1:13" ht="24" hidden="1" x14ac:dyDescent="0.2">
      <c r="A18" s="366">
        <v>21</v>
      </c>
      <c r="B18" s="351">
        <v>44621</v>
      </c>
      <c r="C18" s="383" t="s">
        <v>85</v>
      </c>
      <c r="D18" s="386">
        <v>0.49</v>
      </c>
      <c r="E18" s="383" t="s">
        <v>9985</v>
      </c>
      <c r="F18" s="355" t="s">
        <v>664</v>
      </c>
      <c r="G18" s="356" t="s">
        <v>666</v>
      </c>
      <c r="H18" s="357" t="s">
        <v>1066</v>
      </c>
      <c r="I18" s="356" t="s">
        <v>666</v>
      </c>
      <c r="J18" s="374">
        <v>44621</v>
      </c>
      <c r="K18" s="70">
        <f t="shared" si="0"/>
        <v>3</v>
      </c>
    </row>
    <row r="19" spans="1:13" ht="36" hidden="1" x14ac:dyDescent="0.2">
      <c r="A19" s="366">
        <v>22</v>
      </c>
      <c r="B19" s="351">
        <v>44643</v>
      </c>
      <c r="C19" s="383" t="s">
        <v>84</v>
      </c>
      <c r="D19" s="386">
        <v>120989.16</v>
      </c>
      <c r="E19" s="383" t="s">
        <v>3070</v>
      </c>
      <c r="F19" s="355" t="s">
        <v>664</v>
      </c>
      <c r="G19" s="356" t="s">
        <v>732</v>
      </c>
      <c r="H19" s="357" t="s">
        <v>1066</v>
      </c>
      <c r="I19" s="356" t="s">
        <v>3071</v>
      </c>
      <c r="J19" s="374">
        <v>44643</v>
      </c>
      <c r="K19" s="70">
        <f t="shared" si="0"/>
        <v>3</v>
      </c>
    </row>
    <row r="20" spans="1:13" ht="36" hidden="1" x14ac:dyDescent="0.2">
      <c r="A20" s="366">
        <v>23</v>
      </c>
      <c r="B20" s="351">
        <v>44643</v>
      </c>
      <c r="C20" s="383" t="s">
        <v>84</v>
      </c>
      <c r="D20" s="386">
        <v>13474.27</v>
      </c>
      <c r="E20" s="383" t="s">
        <v>3070</v>
      </c>
      <c r="F20" s="355" t="s">
        <v>664</v>
      </c>
      <c r="G20" s="356" t="s">
        <v>732</v>
      </c>
      <c r="H20" s="357" t="s">
        <v>1066</v>
      </c>
      <c r="I20" s="356" t="s">
        <v>3072</v>
      </c>
      <c r="J20" s="374">
        <v>44643</v>
      </c>
      <c r="K20" s="70">
        <f t="shared" si="0"/>
        <v>3</v>
      </c>
    </row>
    <row r="21" spans="1:13" ht="24" hidden="1" x14ac:dyDescent="0.2">
      <c r="A21" s="366">
        <v>24</v>
      </c>
      <c r="B21" s="351">
        <v>44651</v>
      </c>
      <c r="C21" s="383" t="s">
        <v>85</v>
      </c>
      <c r="D21" s="386">
        <v>4305.3</v>
      </c>
      <c r="E21" s="383" t="s">
        <v>9986</v>
      </c>
      <c r="F21" s="355" t="s">
        <v>664</v>
      </c>
      <c r="G21" s="356" t="s">
        <v>666</v>
      </c>
      <c r="H21" s="357" t="s">
        <v>1066</v>
      </c>
      <c r="I21" s="356" t="s">
        <v>666</v>
      </c>
      <c r="J21" s="374">
        <v>44617</v>
      </c>
      <c r="K21" s="70">
        <f t="shared" si="0"/>
        <v>3</v>
      </c>
    </row>
    <row r="22" spans="1:13" ht="36" hidden="1" x14ac:dyDescent="0.2">
      <c r="A22" s="366">
        <v>25</v>
      </c>
      <c r="B22" s="457">
        <v>44671</v>
      </c>
      <c r="C22" s="482" t="s">
        <v>84</v>
      </c>
      <c r="D22" s="488">
        <v>191723.14</v>
      </c>
      <c r="E22" s="383" t="s">
        <v>3957</v>
      </c>
      <c r="F22" s="355" t="s">
        <v>664</v>
      </c>
      <c r="G22" s="356" t="s">
        <v>732</v>
      </c>
      <c r="H22" s="357" t="s">
        <v>1066</v>
      </c>
      <c r="I22" s="356" t="s">
        <v>666</v>
      </c>
      <c r="J22" s="457">
        <v>44671</v>
      </c>
      <c r="K22" s="70">
        <f t="shared" si="0"/>
        <v>4</v>
      </c>
    </row>
    <row r="23" spans="1:13" ht="24" hidden="1" x14ac:dyDescent="0.2">
      <c r="A23" s="366">
        <v>26</v>
      </c>
      <c r="B23" s="457">
        <v>44681</v>
      </c>
      <c r="C23" s="383" t="s">
        <v>85</v>
      </c>
      <c r="D23" s="488">
        <v>5048.0600000000004</v>
      </c>
      <c r="E23" s="383" t="s">
        <v>9987</v>
      </c>
      <c r="F23" s="355" t="s">
        <v>664</v>
      </c>
      <c r="G23" s="356" t="s">
        <v>666</v>
      </c>
      <c r="H23" s="357" t="s">
        <v>1066</v>
      </c>
      <c r="I23" s="356" t="s">
        <v>666</v>
      </c>
      <c r="J23" s="457">
        <v>44681</v>
      </c>
      <c r="K23" s="70">
        <f t="shared" si="0"/>
        <v>4</v>
      </c>
    </row>
    <row r="24" spans="1:13" ht="36" hidden="1" x14ac:dyDescent="0.2">
      <c r="A24" s="366">
        <v>27</v>
      </c>
      <c r="B24" s="491">
        <v>44697</v>
      </c>
      <c r="C24" s="482" t="s">
        <v>84</v>
      </c>
      <c r="D24" s="488">
        <v>196239.22</v>
      </c>
      <c r="E24" s="383" t="s">
        <v>9988</v>
      </c>
      <c r="F24" s="355" t="s">
        <v>664</v>
      </c>
      <c r="G24" s="356" t="s">
        <v>732</v>
      </c>
      <c r="H24" s="357" t="s">
        <v>1066</v>
      </c>
      <c r="I24" s="356" t="s">
        <v>666</v>
      </c>
      <c r="J24" s="491">
        <v>44697</v>
      </c>
      <c r="K24" s="70">
        <f t="shared" si="0"/>
        <v>5</v>
      </c>
    </row>
    <row r="25" spans="1:13" ht="24" hidden="1" x14ac:dyDescent="0.2">
      <c r="A25" s="366">
        <v>28</v>
      </c>
      <c r="B25" s="491">
        <v>44698</v>
      </c>
      <c r="C25" s="383" t="s">
        <v>85</v>
      </c>
      <c r="D25" s="488">
        <v>1.76</v>
      </c>
      <c r="E25" s="383" t="s">
        <v>9985</v>
      </c>
      <c r="F25" s="355" t="s">
        <v>664</v>
      </c>
      <c r="G25" s="356" t="s">
        <v>666</v>
      </c>
      <c r="H25" s="357" t="s">
        <v>1066</v>
      </c>
      <c r="I25" s="356" t="s">
        <v>666</v>
      </c>
      <c r="J25" s="374">
        <v>44698</v>
      </c>
      <c r="K25" s="70">
        <f t="shared" si="0"/>
        <v>5</v>
      </c>
    </row>
    <row r="26" spans="1:13" ht="24" hidden="1" x14ac:dyDescent="0.2">
      <c r="A26" s="366">
        <v>29</v>
      </c>
      <c r="B26" s="491">
        <v>44712</v>
      </c>
      <c r="C26" s="383" t="s">
        <v>85</v>
      </c>
      <c r="D26" s="488">
        <v>9867.0499999999993</v>
      </c>
      <c r="E26" s="383" t="s">
        <v>9989</v>
      </c>
      <c r="F26" s="355" t="s">
        <v>664</v>
      </c>
      <c r="G26" s="356" t="s">
        <v>666</v>
      </c>
      <c r="H26" s="357" t="s">
        <v>1066</v>
      </c>
      <c r="I26" s="356" t="s">
        <v>666</v>
      </c>
      <c r="J26" s="491">
        <v>44712</v>
      </c>
      <c r="K26" s="70">
        <f t="shared" si="0"/>
        <v>5</v>
      </c>
    </row>
    <row r="27" spans="1:13" ht="36" hidden="1" x14ac:dyDescent="0.2">
      <c r="A27" s="366">
        <v>30</v>
      </c>
      <c r="B27" s="491">
        <v>44726</v>
      </c>
      <c r="C27" s="482" t="s">
        <v>84</v>
      </c>
      <c r="D27" s="488">
        <v>228804.93</v>
      </c>
      <c r="E27" s="383" t="s">
        <v>9990</v>
      </c>
      <c r="F27" s="355" t="s">
        <v>664</v>
      </c>
      <c r="G27" s="356" t="s">
        <v>732</v>
      </c>
      <c r="H27" s="357" t="s">
        <v>1066</v>
      </c>
      <c r="I27" s="356" t="s">
        <v>666</v>
      </c>
      <c r="J27" s="491">
        <v>44726</v>
      </c>
      <c r="K27" s="70">
        <f t="shared" si="0"/>
        <v>6</v>
      </c>
    </row>
    <row r="28" spans="1:13" ht="24" hidden="1" x14ac:dyDescent="0.2">
      <c r="A28" s="366">
        <v>31</v>
      </c>
      <c r="B28" s="490">
        <v>44742</v>
      </c>
      <c r="C28" s="383" t="s">
        <v>85</v>
      </c>
      <c r="D28" s="488">
        <v>11849.82</v>
      </c>
      <c r="E28" s="383" t="s">
        <v>9991</v>
      </c>
      <c r="F28" s="355" t="s">
        <v>664</v>
      </c>
      <c r="G28" s="356" t="s">
        <v>666</v>
      </c>
      <c r="H28" s="357" t="s">
        <v>1066</v>
      </c>
      <c r="I28" s="356" t="s">
        <v>666</v>
      </c>
      <c r="J28" s="374">
        <v>44742</v>
      </c>
      <c r="K28" s="70">
        <f t="shared" si="0"/>
        <v>6</v>
      </c>
    </row>
    <row r="29" spans="1:13" ht="36" hidden="1" x14ac:dyDescent="0.2">
      <c r="A29" s="366">
        <v>32</v>
      </c>
      <c r="B29" s="351">
        <v>44761</v>
      </c>
      <c r="C29" s="482" t="s">
        <v>84</v>
      </c>
      <c r="D29" s="386">
        <v>184632.55</v>
      </c>
      <c r="E29" s="383" t="s">
        <v>9992</v>
      </c>
      <c r="F29" s="355" t="s">
        <v>664</v>
      </c>
      <c r="G29" s="356" t="s">
        <v>732</v>
      </c>
      <c r="H29" s="357" t="s">
        <v>1066</v>
      </c>
      <c r="I29" s="356" t="s">
        <v>666</v>
      </c>
      <c r="J29" s="358">
        <v>44761</v>
      </c>
      <c r="K29" s="70">
        <f t="shared" si="0"/>
        <v>7</v>
      </c>
    </row>
    <row r="30" spans="1:13" ht="24" hidden="1" x14ac:dyDescent="0.2">
      <c r="A30" s="366">
        <v>33</v>
      </c>
      <c r="B30" s="609">
        <v>44762</v>
      </c>
      <c r="C30" s="383" t="s">
        <v>85</v>
      </c>
      <c r="D30" s="604">
        <v>1.66</v>
      </c>
      <c r="E30" s="383" t="s">
        <v>9985</v>
      </c>
      <c r="F30" s="355" t="s">
        <v>664</v>
      </c>
      <c r="G30" s="356" t="s">
        <v>666</v>
      </c>
      <c r="H30" s="357" t="s">
        <v>1066</v>
      </c>
      <c r="I30" s="356" t="s">
        <v>666</v>
      </c>
      <c r="J30" s="610">
        <v>44762</v>
      </c>
      <c r="K30" s="70">
        <f t="shared" si="0"/>
        <v>7</v>
      </c>
      <c r="L30" s="611"/>
      <c r="M30" s="612"/>
    </row>
    <row r="31" spans="1:13" ht="24" hidden="1" x14ac:dyDescent="0.2">
      <c r="A31" s="366">
        <v>34</v>
      </c>
      <c r="B31" s="490">
        <v>44773</v>
      </c>
      <c r="C31" s="383" t="s">
        <v>85</v>
      </c>
      <c r="D31" s="488">
        <v>13589.26</v>
      </c>
      <c r="E31" s="383" t="s">
        <v>9993</v>
      </c>
      <c r="F31" s="355" t="s">
        <v>664</v>
      </c>
      <c r="G31" s="356" t="s">
        <v>666</v>
      </c>
      <c r="H31" s="357" t="s">
        <v>1066</v>
      </c>
      <c r="I31" s="356" t="s">
        <v>666</v>
      </c>
      <c r="J31" s="374">
        <v>44742</v>
      </c>
      <c r="K31" s="70">
        <f t="shared" si="0"/>
        <v>7</v>
      </c>
    </row>
    <row r="32" spans="1:13" ht="36" hidden="1" x14ac:dyDescent="0.2">
      <c r="A32" s="366">
        <v>35</v>
      </c>
      <c r="B32" s="351">
        <v>44784</v>
      </c>
      <c r="C32" s="482" t="s">
        <v>84</v>
      </c>
      <c r="D32" s="386">
        <v>248030.23</v>
      </c>
      <c r="E32" s="383" t="s">
        <v>9994</v>
      </c>
      <c r="F32" s="355" t="s">
        <v>664</v>
      </c>
      <c r="G32" s="356" t="s">
        <v>732</v>
      </c>
      <c r="H32" s="357" t="s">
        <v>1066</v>
      </c>
      <c r="I32" s="356" t="s">
        <v>666</v>
      </c>
      <c r="J32" s="374">
        <v>44784</v>
      </c>
      <c r="K32" s="70">
        <f t="shared" si="0"/>
        <v>8</v>
      </c>
    </row>
    <row r="33" spans="1:11" ht="24" hidden="1" x14ac:dyDescent="0.2">
      <c r="A33" s="366">
        <v>36</v>
      </c>
      <c r="B33" s="613">
        <v>44797</v>
      </c>
      <c r="C33" s="383" t="s">
        <v>85</v>
      </c>
      <c r="D33" s="386">
        <v>190</v>
      </c>
      <c r="E33" s="383" t="s">
        <v>9995</v>
      </c>
      <c r="F33" s="355" t="s">
        <v>664</v>
      </c>
      <c r="G33" s="356" t="s">
        <v>666</v>
      </c>
      <c r="H33" s="357" t="s">
        <v>1066</v>
      </c>
      <c r="I33" s="356"/>
      <c r="J33" s="374">
        <v>44797</v>
      </c>
      <c r="K33" s="70">
        <f t="shared" si="0"/>
        <v>8</v>
      </c>
    </row>
    <row r="34" spans="1:11" ht="24" hidden="1" x14ac:dyDescent="0.2">
      <c r="A34" s="366">
        <v>37</v>
      </c>
      <c r="B34" s="527">
        <v>44804</v>
      </c>
      <c r="C34" s="383" t="s">
        <v>85</v>
      </c>
      <c r="D34" s="386">
        <v>19159.55</v>
      </c>
      <c r="E34" s="383" t="s">
        <v>9996</v>
      </c>
      <c r="F34" s="355" t="s">
        <v>664</v>
      </c>
      <c r="G34" s="356" t="s">
        <v>666</v>
      </c>
      <c r="H34" s="357" t="s">
        <v>1066</v>
      </c>
      <c r="I34" s="356"/>
      <c r="J34" s="374">
        <v>44804</v>
      </c>
      <c r="K34" s="70">
        <f t="shared" si="0"/>
        <v>8</v>
      </c>
    </row>
    <row r="35" spans="1:11" ht="36" hidden="1" x14ac:dyDescent="0.2">
      <c r="A35" s="366">
        <v>38</v>
      </c>
      <c r="B35" s="351">
        <v>44813</v>
      </c>
      <c r="C35" s="482" t="s">
        <v>84</v>
      </c>
      <c r="D35" s="386">
        <v>224443.34</v>
      </c>
      <c r="E35" s="383" t="s">
        <v>9997</v>
      </c>
      <c r="F35" s="355" t="s">
        <v>664</v>
      </c>
      <c r="G35" s="356" t="s">
        <v>732</v>
      </c>
      <c r="H35" s="357" t="s">
        <v>1066</v>
      </c>
      <c r="I35" s="356" t="s">
        <v>666</v>
      </c>
      <c r="J35" s="374">
        <v>44813</v>
      </c>
      <c r="K35" s="70">
        <f t="shared" si="0"/>
        <v>9</v>
      </c>
    </row>
    <row r="36" spans="1:11" ht="24" hidden="1" x14ac:dyDescent="0.2">
      <c r="A36" s="366">
        <v>39</v>
      </c>
      <c r="B36" s="351">
        <v>44834</v>
      </c>
      <c r="C36" s="383" t="s">
        <v>85</v>
      </c>
      <c r="D36" s="386">
        <v>20722.599999999999</v>
      </c>
      <c r="E36" s="383" t="s">
        <v>9998</v>
      </c>
      <c r="F36" s="355" t="s">
        <v>664</v>
      </c>
      <c r="G36" s="356" t="s">
        <v>732</v>
      </c>
      <c r="H36" s="357" t="s">
        <v>1066</v>
      </c>
      <c r="I36" s="356" t="s">
        <v>666</v>
      </c>
      <c r="J36" s="374">
        <v>44834</v>
      </c>
      <c r="K36" s="70">
        <f t="shared" si="0"/>
        <v>9</v>
      </c>
    </row>
    <row r="37" spans="1:11" ht="36" hidden="1" x14ac:dyDescent="0.2">
      <c r="A37" s="366">
        <v>36</v>
      </c>
      <c r="B37" s="351">
        <v>44839</v>
      </c>
      <c r="C37" s="482" t="s">
        <v>84</v>
      </c>
      <c r="D37" s="354">
        <v>149120.10999999999</v>
      </c>
      <c r="E37" s="383" t="s">
        <v>9999</v>
      </c>
      <c r="F37" s="355" t="s">
        <v>664</v>
      </c>
      <c r="G37" s="356" t="s">
        <v>732</v>
      </c>
      <c r="H37" s="357" t="s">
        <v>1066</v>
      </c>
      <c r="I37" s="356" t="s">
        <v>666</v>
      </c>
      <c r="J37" s="374">
        <v>44839</v>
      </c>
      <c r="K37" s="70">
        <f t="shared" si="0"/>
        <v>10</v>
      </c>
    </row>
    <row r="38" spans="1:11" ht="24" x14ac:dyDescent="0.2">
      <c r="A38" s="366">
        <v>37</v>
      </c>
      <c r="B38" s="351">
        <v>44840</v>
      </c>
      <c r="C38" s="353" t="s">
        <v>86</v>
      </c>
      <c r="D38" s="354">
        <v>5000</v>
      </c>
      <c r="E38" s="353" t="s">
        <v>10000</v>
      </c>
      <c r="F38" s="355" t="s">
        <v>664</v>
      </c>
      <c r="G38" s="356" t="s">
        <v>10001</v>
      </c>
      <c r="H38" s="356" t="s">
        <v>10001</v>
      </c>
      <c r="I38" s="356">
        <v>4189481</v>
      </c>
      <c r="J38" s="374">
        <v>44840</v>
      </c>
      <c r="K38" s="70">
        <f t="shared" si="0"/>
        <v>10</v>
      </c>
    </row>
    <row r="39" spans="1:11" ht="24" x14ac:dyDescent="0.2">
      <c r="A39" s="366">
        <v>38</v>
      </c>
      <c r="B39" s="351">
        <v>44840</v>
      </c>
      <c r="C39" s="353" t="s">
        <v>86</v>
      </c>
      <c r="D39" s="354">
        <v>2000</v>
      </c>
      <c r="E39" s="353" t="s">
        <v>10002</v>
      </c>
      <c r="F39" s="355" t="s">
        <v>664</v>
      </c>
      <c r="G39" s="356" t="s">
        <v>10001</v>
      </c>
      <c r="H39" s="356" t="s">
        <v>10001</v>
      </c>
      <c r="I39" s="356">
        <v>4189538</v>
      </c>
      <c r="J39" s="374">
        <v>44840</v>
      </c>
      <c r="K39" s="70">
        <f t="shared" si="0"/>
        <v>10</v>
      </c>
    </row>
    <row r="40" spans="1:11" ht="24" x14ac:dyDescent="0.2">
      <c r="A40" s="366">
        <v>39</v>
      </c>
      <c r="B40" s="351">
        <v>44840</v>
      </c>
      <c r="C40" s="353" t="s">
        <v>86</v>
      </c>
      <c r="D40" s="354">
        <v>100</v>
      </c>
      <c r="E40" s="353" t="s">
        <v>10003</v>
      </c>
      <c r="F40" s="355" t="s">
        <v>664</v>
      </c>
      <c r="G40" s="356" t="s">
        <v>1016</v>
      </c>
      <c r="H40" s="356" t="s">
        <v>1159</v>
      </c>
      <c r="I40" s="356" t="s">
        <v>10004</v>
      </c>
      <c r="J40" s="374">
        <v>44840</v>
      </c>
      <c r="K40" s="70">
        <f t="shared" si="0"/>
        <v>10</v>
      </c>
    </row>
    <row r="41" spans="1:11" ht="24" x14ac:dyDescent="0.2">
      <c r="A41" s="366">
        <v>40</v>
      </c>
      <c r="B41" s="351">
        <v>44840</v>
      </c>
      <c r="C41" s="353" t="s">
        <v>86</v>
      </c>
      <c r="D41" s="354">
        <v>40</v>
      </c>
      <c r="E41" s="353" t="s">
        <v>10005</v>
      </c>
      <c r="F41" s="355" t="s">
        <v>664</v>
      </c>
      <c r="G41" s="356" t="s">
        <v>1016</v>
      </c>
      <c r="H41" s="356" t="s">
        <v>1159</v>
      </c>
      <c r="I41" s="356" t="s">
        <v>10004</v>
      </c>
      <c r="J41" s="374">
        <v>44840</v>
      </c>
      <c r="K41" s="70">
        <f t="shared" si="0"/>
        <v>10</v>
      </c>
    </row>
    <row r="42" spans="1:11" ht="36" hidden="1" x14ac:dyDescent="0.2">
      <c r="A42" s="366">
        <v>41</v>
      </c>
      <c r="B42" s="351">
        <v>44865</v>
      </c>
      <c r="C42" s="353" t="s">
        <v>85</v>
      </c>
      <c r="D42" s="354">
        <v>22194.51</v>
      </c>
      <c r="E42" s="383" t="s">
        <v>10006</v>
      </c>
      <c r="F42" s="355" t="s">
        <v>664</v>
      </c>
      <c r="G42" s="356" t="s">
        <v>732</v>
      </c>
      <c r="H42" s="357" t="s">
        <v>1066</v>
      </c>
      <c r="I42" s="356" t="s">
        <v>666</v>
      </c>
      <c r="J42" s="374">
        <v>44865</v>
      </c>
      <c r="K42" s="70">
        <f t="shared" si="0"/>
        <v>10</v>
      </c>
    </row>
    <row r="43" spans="1:11" ht="24" x14ac:dyDescent="0.2">
      <c r="A43" s="366">
        <v>42</v>
      </c>
      <c r="B43" s="351">
        <v>44866</v>
      </c>
      <c r="C43" s="353" t="s">
        <v>86</v>
      </c>
      <c r="D43" s="354">
        <v>20</v>
      </c>
      <c r="E43" s="353" t="s">
        <v>10007</v>
      </c>
      <c r="F43" s="355" t="s">
        <v>664</v>
      </c>
      <c r="G43" s="356" t="s">
        <v>1016</v>
      </c>
      <c r="H43" s="356" t="s">
        <v>1159</v>
      </c>
      <c r="I43" s="356" t="s">
        <v>10004</v>
      </c>
      <c r="J43" s="374">
        <v>44866</v>
      </c>
      <c r="K43" s="70">
        <f t="shared" si="0"/>
        <v>11</v>
      </c>
    </row>
    <row r="44" spans="1:11" ht="24" x14ac:dyDescent="0.2">
      <c r="A44" s="366">
        <v>43</v>
      </c>
      <c r="B44" s="351">
        <v>44866</v>
      </c>
      <c r="C44" s="353" t="s">
        <v>86</v>
      </c>
      <c r="D44" s="354">
        <v>1000</v>
      </c>
      <c r="E44" s="353" t="s">
        <v>10008</v>
      </c>
      <c r="F44" s="355" t="s">
        <v>664</v>
      </c>
      <c r="G44" s="356" t="s">
        <v>10001</v>
      </c>
      <c r="H44" s="356" t="s">
        <v>10001</v>
      </c>
      <c r="I44" s="356">
        <v>4240363</v>
      </c>
      <c r="J44" s="374">
        <v>44866</v>
      </c>
      <c r="K44" s="70">
        <f t="shared" si="0"/>
        <v>11</v>
      </c>
    </row>
    <row r="45" spans="1:11" ht="24" x14ac:dyDescent="0.2">
      <c r="A45" s="366">
        <v>44</v>
      </c>
      <c r="B45" s="351">
        <v>44886</v>
      </c>
      <c r="C45" s="353" t="s">
        <v>86</v>
      </c>
      <c r="D45" s="354">
        <v>12000</v>
      </c>
      <c r="E45" s="353" t="s">
        <v>10009</v>
      </c>
      <c r="F45" s="355" t="s">
        <v>664</v>
      </c>
      <c r="G45" s="356" t="s">
        <v>10001</v>
      </c>
      <c r="H45" s="356" t="s">
        <v>10001</v>
      </c>
      <c r="I45" s="356">
        <v>81414278727</v>
      </c>
      <c r="J45" s="374">
        <v>44886</v>
      </c>
      <c r="K45" s="70">
        <f t="shared" si="0"/>
        <v>11</v>
      </c>
    </row>
    <row r="46" spans="1:11" ht="36" x14ac:dyDescent="0.2">
      <c r="A46" s="366">
        <v>45</v>
      </c>
      <c r="B46" s="351">
        <v>44886</v>
      </c>
      <c r="C46" s="353" t="s">
        <v>86</v>
      </c>
      <c r="D46" s="354">
        <v>240</v>
      </c>
      <c r="E46" s="353" t="s">
        <v>10010</v>
      </c>
      <c r="F46" s="355" t="s">
        <v>664</v>
      </c>
      <c r="G46" s="356" t="s">
        <v>1016</v>
      </c>
      <c r="H46" s="356" t="s">
        <v>1159</v>
      </c>
      <c r="I46" s="356" t="s">
        <v>10004</v>
      </c>
      <c r="J46" s="374">
        <v>44886</v>
      </c>
      <c r="K46" s="70">
        <f t="shared" si="0"/>
        <v>11</v>
      </c>
    </row>
    <row r="47" spans="1:11" ht="24" hidden="1" x14ac:dyDescent="0.2">
      <c r="A47" s="366">
        <v>45</v>
      </c>
      <c r="B47" s="490">
        <v>44895</v>
      </c>
      <c r="C47" s="383" t="s">
        <v>85</v>
      </c>
      <c r="D47" s="488">
        <v>22701.27</v>
      </c>
      <c r="E47" s="383" t="s">
        <v>10011</v>
      </c>
      <c r="F47" s="355" t="s">
        <v>664</v>
      </c>
      <c r="G47" s="356" t="s">
        <v>666</v>
      </c>
      <c r="H47" s="357" t="s">
        <v>1066</v>
      </c>
      <c r="I47" s="356" t="s">
        <v>666</v>
      </c>
      <c r="J47" s="374">
        <v>44895</v>
      </c>
      <c r="K47" s="70">
        <f t="shared" si="0"/>
        <v>11</v>
      </c>
    </row>
    <row r="48" spans="1:11" ht="36" hidden="1" x14ac:dyDescent="0.2">
      <c r="A48" s="366">
        <v>45</v>
      </c>
      <c r="B48" s="490">
        <v>44902</v>
      </c>
      <c r="C48" s="482" t="s">
        <v>84</v>
      </c>
      <c r="D48" s="354">
        <v>209181.08</v>
      </c>
      <c r="E48" s="383" t="s">
        <v>10006</v>
      </c>
      <c r="F48" s="355" t="s">
        <v>664</v>
      </c>
      <c r="G48" s="356" t="s">
        <v>732</v>
      </c>
      <c r="H48" s="357" t="s">
        <v>1066</v>
      </c>
      <c r="I48" s="356" t="s">
        <v>666</v>
      </c>
      <c r="J48" s="374">
        <v>44902</v>
      </c>
      <c r="K48" s="70">
        <f t="shared" si="0"/>
        <v>12</v>
      </c>
    </row>
    <row r="49" spans="1:11" ht="36" hidden="1" x14ac:dyDescent="0.2">
      <c r="A49" s="366">
        <v>45</v>
      </c>
      <c r="B49" s="490">
        <v>44902</v>
      </c>
      <c r="C49" s="482" t="s">
        <v>84</v>
      </c>
      <c r="D49" s="354">
        <v>251873.53</v>
      </c>
      <c r="E49" s="383" t="s">
        <v>10012</v>
      </c>
      <c r="F49" s="355" t="s">
        <v>664</v>
      </c>
      <c r="G49" s="356" t="s">
        <v>732</v>
      </c>
      <c r="H49" s="357" t="s">
        <v>1066</v>
      </c>
      <c r="I49" s="356" t="s">
        <v>666</v>
      </c>
      <c r="J49" s="374">
        <v>44902</v>
      </c>
      <c r="K49" s="70">
        <f t="shared" si="0"/>
        <v>12</v>
      </c>
    </row>
    <row r="50" spans="1:11" ht="24" hidden="1" x14ac:dyDescent="0.2">
      <c r="A50" s="366">
        <v>45</v>
      </c>
      <c r="B50" s="490">
        <v>44926</v>
      </c>
      <c r="C50" s="383" t="s">
        <v>85</v>
      </c>
      <c r="D50" s="488">
        <v>28193.84</v>
      </c>
      <c r="E50" s="383" t="s">
        <v>10013</v>
      </c>
      <c r="F50" s="355" t="s">
        <v>664</v>
      </c>
      <c r="G50" s="356" t="s">
        <v>666</v>
      </c>
      <c r="H50" s="357" t="s">
        <v>1066</v>
      </c>
      <c r="I50" s="356" t="s">
        <v>666</v>
      </c>
      <c r="J50" s="374">
        <v>44926</v>
      </c>
      <c r="K50" s="70">
        <f t="shared" si="0"/>
        <v>12</v>
      </c>
    </row>
    <row r="51" spans="1:11" hidden="1" x14ac:dyDescent="0.2">
      <c r="A51" s="366">
        <v>49</v>
      </c>
      <c r="B51" s="351"/>
      <c r="C51" s="353"/>
      <c r="D51" s="354"/>
      <c r="E51" s="353"/>
      <c r="F51" s="355"/>
      <c r="G51" s="356"/>
      <c r="H51" s="357"/>
      <c r="I51" s="356"/>
      <c r="J51" s="374"/>
      <c r="K51" s="70">
        <f t="shared" ref="K51:K75" si="1">IF(B51=0,0,MONTH(B51)-$K$1+1)</f>
        <v>0</v>
      </c>
    </row>
    <row r="52" spans="1:11" hidden="1" x14ac:dyDescent="0.2">
      <c r="A52" s="366">
        <v>50</v>
      </c>
      <c r="B52" s="351"/>
      <c r="C52" s="353"/>
      <c r="D52" s="354"/>
      <c r="E52" s="353"/>
      <c r="F52" s="355"/>
      <c r="G52" s="356"/>
      <c r="H52" s="357"/>
      <c r="I52" s="356"/>
      <c r="J52" s="374"/>
      <c r="K52" s="70">
        <f t="shared" si="1"/>
        <v>0</v>
      </c>
    </row>
    <row r="53" spans="1:11" hidden="1" x14ac:dyDescent="0.2">
      <c r="A53" s="366">
        <v>51</v>
      </c>
      <c r="B53" s="351"/>
      <c r="C53" s="353"/>
      <c r="D53" s="354"/>
      <c r="E53" s="353"/>
      <c r="F53" s="355"/>
      <c r="G53" s="356"/>
      <c r="H53" s="357"/>
      <c r="I53" s="356"/>
      <c r="J53" s="374"/>
      <c r="K53" s="70">
        <f t="shared" si="1"/>
        <v>0</v>
      </c>
    </row>
    <row r="54" spans="1:11" hidden="1" x14ac:dyDescent="0.2">
      <c r="A54" s="366">
        <v>52</v>
      </c>
      <c r="B54" s="351"/>
      <c r="C54" s="353"/>
      <c r="D54" s="354"/>
      <c r="E54" s="353"/>
      <c r="F54" s="355"/>
      <c r="G54" s="356"/>
      <c r="H54" s="357"/>
      <c r="I54" s="356"/>
      <c r="J54" s="374"/>
      <c r="K54" s="70">
        <f t="shared" si="1"/>
        <v>0</v>
      </c>
    </row>
    <row r="55" spans="1:11" hidden="1" x14ac:dyDescent="0.2">
      <c r="A55" s="366">
        <v>53</v>
      </c>
      <c r="B55" s="351"/>
      <c r="C55" s="353"/>
      <c r="D55" s="354"/>
      <c r="E55" s="353"/>
      <c r="F55" s="355"/>
      <c r="G55" s="356"/>
      <c r="H55" s="357"/>
      <c r="I55" s="356"/>
      <c r="J55" s="374"/>
      <c r="K55" s="70">
        <f t="shared" si="1"/>
        <v>0</v>
      </c>
    </row>
    <row r="56" spans="1:11" hidden="1" x14ac:dyDescent="0.2">
      <c r="A56" s="366">
        <v>54</v>
      </c>
      <c r="B56" s="351"/>
      <c r="C56" s="353"/>
      <c r="D56" s="354"/>
      <c r="E56" s="353"/>
      <c r="F56" s="355"/>
      <c r="G56" s="356"/>
      <c r="H56" s="357"/>
      <c r="I56" s="356"/>
      <c r="J56" s="374"/>
      <c r="K56" s="70">
        <f t="shared" si="1"/>
        <v>0</v>
      </c>
    </row>
    <row r="57" spans="1:11" hidden="1" x14ac:dyDescent="0.2">
      <c r="A57" s="366">
        <v>55</v>
      </c>
      <c r="B57" s="351"/>
      <c r="C57" s="353"/>
      <c r="D57" s="354"/>
      <c r="E57" s="353"/>
      <c r="F57" s="355"/>
      <c r="G57" s="356"/>
      <c r="H57" s="357"/>
      <c r="I57" s="356"/>
      <c r="J57" s="374"/>
      <c r="K57" s="70">
        <f t="shared" si="1"/>
        <v>0</v>
      </c>
    </row>
    <row r="58" spans="1:11" hidden="1" x14ac:dyDescent="0.2">
      <c r="A58" s="366">
        <v>56</v>
      </c>
      <c r="B58" s="351"/>
      <c r="C58" s="353"/>
      <c r="D58" s="354"/>
      <c r="E58" s="353"/>
      <c r="F58" s="355"/>
      <c r="G58" s="356"/>
      <c r="H58" s="357"/>
      <c r="I58" s="356"/>
      <c r="J58" s="374"/>
      <c r="K58" s="70">
        <f t="shared" si="1"/>
        <v>0</v>
      </c>
    </row>
    <row r="59" spans="1:11" hidden="1" x14ac:dyDescent="0.2">
      <c r="A59" s="366">
        <v>57</v>
      </c>
      <c r="B59" s="351"/>
      <c r="C59" s="353"/>
      <c r="D59" s="354"/>
      <c r="E59" s="353"/>
      <c r="F59" s="355"/>
      <c r="G59" s="356"/>
      <c r="H59" s="357"/>
      <c r="I59" s="356"/>
      <c r="J59" s="374"/>
      <c r="K59" s="70">
        <f t="shared" si="1"/>
        <v>0</v>
      </c>
    </row>
    <row r="60" spans="1:11" hidden="1" x14ac:dyDescent="0.2">
      <c r="A60" s="366">
        <v>58</v>
      </c>
      <c r="B60" s="351"/>
      <c r="C60" s="353"/>
      <c r="D60" s="354"/>
      <c r="E60" s="353"/>
      <c r="F60" s="355"/>
      <c r="G60" s="356"/>
      <c r="H60" s="357"/>
      <c r="I60" s="356"/>
      <c r="J60" s="374"/>
      <c r="K60" s="70">
        <f t="shared" si="1"/>
        <v>0</v>
      </c>
    </row>
    <row r="61" spans="1:11" hidden="1" x14ac:dyDescent="0.2">
      <c r="A61" s="366">
        <v>59</v>
      </c>
      <c r="B61" s="351"/>
      <c r="C61" s="353"/>
      <c r="D61" s="354"/>
      <c r="E61" s="353"/>
      <c r="F61" s="355"/>
      <c r="G61" s="356"/>
      <c r="H61" s="357"/>
      <c r="I61" s="356"/>
      <c r="J61" s="374"/>
      <c r="K61" s="70">
        <f t="shared" si="1"/>
        <v>0</v>
      </c>
    </row>
    <row r="62" spans="1:11" hidden="1" x14ac:dyDescent="0.2">
      <c r="A62" s="366">
        <v>60</v>
      </c>
      <c r="B62" s="351"/>
      <c r="C62" s="353"/>
      <c r="D62" s="354"/>
      <c r="E62" s="353"/>
      <c r="F62" s="355"/>
      <c r="G62" s="356"/>
      <c r="H62" s="357"/>
      <c r="I62" s="356"/>
      <c r="J62" s="374"/>
      <c r="K62" s="70">
        <f t="shared" si="1"/>
        <v>0</v>
      </c>
    </row>
    <row r="63" spans="1:11" hidden="1" x14ac:dyDescent="0.2">
      <c r="A63" s="366">
        <v>61</v>
      </c>
      <c r="B63" s="351"/>
      <c r="C63" s="353"/>
      <c r="D63" s="354"/>
      <c r="E63" s="353"/>
      <c r="F63" s="355"/>
      <c r="G63" s="356"/>
      <c r="H63" s="357"/>
      <c r="I63" s="356"/>
      <c r="J63" s="374"/>
      <c r="K63" s="70">
        <f t="shared" si="1"/>
        <v>0</v>
      </c>
    </row>
    <row r="64" spans="1:11" hidden="1" x14ac:dyDescent="0.2">
      <c r="A64" s="366">
        <v>62</v>
      </c>
      <c r="B64" s="351"/>
      <c r="C64" s="353"/>
      <c r="D64" s="354"/>
      <c r="E64" s="353"/>
      <c r="F64" s="355"/>
      <c r="G64" s="356"/>
      <c r="H64" s="357"/>
      <c r="I64" s="356"/>
      <c r="J64" s="374"/>
      <c r="K64" s="70">
        <f t="shared" si="1"/>
        <v>0</v>
      </c>
    </row>
    <row r="65" spans="1:11" hidden="1" x14ac:dyDescent="0.2">
      <c r="A65" s="366">
        <v>63</v>
      </c>
      <c r="B65" s="351"/>
      <c r="C65" s="353"/>
      <c r="D65" s="354"/>
      <c r="E65" s="353"/>
      <c r="F65" s="355"/>
      <c r="G65" s="356"/>
      <c r="H65" s="357"/>
      <c r="I65" s="356"/>
      <c r="J65" s="374"/>
      <c r="K65" s="70">
        <f t="shared" si="1"/>
        <v>0</v>
      </c>
    </row>
    <row r="66" spans="1:11" hidden="1" x14ac:dyDescent="0.2">
      <c r="A66" s="366">
        <v>64</v>
      </c>
      <c r="B66" s="351"/>
      <c r="C66" s="353"/>
      <c r="D66" s="354"/>
      <c r="E66" s="353"/>
      <c r="F66" s="355"/>
      <c r="G66" s="356"/>
      <c r="H66" s="357"/>
      <c r="I66" s="356"/>
      <c r="J66" s="374"/>
      <c r="K66" s="70">
        <f t="shared" si="1"/>
        <v>0</v>
      </c>
    </row>
    <row r="67" spans="1:11" hidden="1" x14ac:dyDescent="0.2">
      <c r="A67" s="366">
        <v>65</v>
      </c>
      <c r="B67" s="351"/>
      <c r="C67" s="353"/>
      <c r="D67" s="354"/>
      <c r="E67" s="353"/>
      <c r="F67" s="355"/>
      <c r="G67" s="356"/>
      <c r="H67" s="357"/>
      <c r="I67" s="356"/>
      <c r="J67" s="374"/>
      <c r="K67" s="70">
        <f t="shared" si="1"/>
        <v>0</v>
      </c>
    </row>
    <row r="68" spans="1:11" hidden="1" x14ac:dyDescent="0.2">
      <c r="A68" s="366">
        <v>66</v>
      </c>
      <c r="B68" s="351"/>
      <c r="C68" s="353"/>
      <c r="D68" s="354"/>
      <c r="E68" s="353"/>
      <c r="F68" s="355"/>
      <c r="G68" s="356"/>
      <c r="H68" s="357"/>
      <c r="I68" s="356"/>
      <c r="J68" s="374"/>
      <c r="K68" s="70">
        <f t="shared" si="1"/>
        <v>0</v>
      </c>
    </row>
    <row r="69" spans="1:11" hidden="1" x14ac:dyDescent="0.2">
      <c r="A69" s="366">
        <v>67</v>
      </c>
      <c r="B69" s="351"/>
      <c r="C69" s="353"/>
      <c r="D69" s="354"/>
      <c r="E69" s="353"/>
      <c r="F69" s="355"/>
      <c r="G69" s="356"/>
      <c r="H69" s="357"/>
      <c r="I69" s="356"/>
      <c r="J69" s="374"/>
      <c r="K69" s="70">
        <f t="shared" si="1"/>
        <v>0</v>
      </c>
    </row>
    <row r="70" spans="1:11" hidden="1" x14ac:dyDescent="0.2">
      <c r="A70" s="366">
        <v>68</v>
      </c>
      <c r="B70" s="351"/>
      <c r="C70" s="353"/>
      <c r="D70" s="354"/>
      <c r="E70" s="353"/>
      <c r="F70" s="355"/>
      <c r="G70" s="356"/>
      <c r="H70" s="357"/>
      <c r="I70" s="356"/>
      <c r="J70" s="374"/>
      <c r="K70" s="70">
        <f t="shared" si="1"/>
        <v>0</v>
      </c>
    </row>
    <row r="71" spans="1:11" hidden="1" x14ac:dyDescent="0.2">
      <c r="A71" s="366">
        <v>69</v>
      </c>
      <c r="B71" s="351"/>
      <c r="C71" s="353"/>
      <c r="D71" s="354"/>
      <c r="E71" s="353"/>
      <c r="F71" s="355"/>
      <c r="G71" s="356"/>
      <c r="H71" s="357"/>
      <c r="I71" s="356"/>
      <c r="J71" s="374"/>
      <c r="K71" s="70">
        <f t="shared" si="1"/>
        <v>0</v>
      </c>
    </row>
    <row r="72" spans="1:11" hidden="1" x14ac:dyDescent="0.2">
      <c r="A72" s="366">
        <v>70</v>
      </c>
      <c r="B72" s="351"/>
      <c r="C72" s="353"/>
      <c r="D72" s="354"/>
      <c r="E72" s="353"/>
      <c r="F72" s="355"/>
      <c r="G72" s="356"/>
      <c r="H72" s="357"/>
      <c r="I72" s="356"/>
      <c r="J72" s="374"/>
      <c r="K72" s="70">
        <f t="shared" si="1"/>
        <v>0</v>
      </c>
    </row>
    <row r="73" spans="1:11" hidden="1" x14ac:dyDescent="0.2">
      <c r="A73" s="366">
        <v>71</v>
      </c>
      <c r="B73" s="351"/>
      <c r="C73" s="353"/>
      <c r="D73" s="354"/>
      <c r="E73" s="353"/>
      <c r="F73" s="355"/>
      <c r="G73" s="356"/>
      <c r="H73" s="357"/>
      <c r="I73" s="356"/>
      <c r="J73" s="374"/>
      <c r="K73" s="70">
        <f t="shared" si="1"/>
        <v>0</v>
      </c>
    </row>
    <row r="74" spans="1:11" hidden="1" x14ac:dyDescent="0.2">
      <c r="A74" s="366">
        <v>72</v>
      </c>
      <c r="B74" s="351"/>
      <c r="C74" s="353"/>
      <c r="D74" s="354"/>
      <c r="E74" s="353"/>
      <c r="F74" s="355"/>
      <c r="G74" s="356"/>
      <c r="H74" s="357"/>
      <c r="I74" s="356"/>
      <c r="J74" s="374"/>
      <c r="K74" s="70">
        <f t="shared" si="1"/>
        <v>0</v>
      </c>
    </row>
    <row r="75" spans="1:11" hidden="1" x14ac:dyDescent="0.2">
      <c r="A75" s="366">
        <v>73</v>
      </c>
      <c r="B75" s="351"/>
      <c r="C75" s="353"/>
      <c r="D75" s="354"/>
      <c r="E75" s="353"/>
      <c r="F75" s="355"/>
      <c r="G75" s="356"/>
      <c r="H75" s="357"/>
      <c r="I75" s="356"/>
      <c r="J75" s="374"/>
      <c r="K75" s="70">
        <f t="shared" si="1"/>
        <v>0</v>
      </c>
    </row>
    <row r="76" spans="1:11" hidden="1" x14ac:dyDescent="0.2">
      <c r="A76" s="366">
        <v>74</v>
      </c>
      <c r="B76" s="351"/>
      <c r="C76" s="353"/>
      <c r="D76" s="354"/>
      <c r="E76" s="353"/>
      <c r="F76" s="355"/>
      <c r="G76" s="356"/>
      <c r="H76" s="357"/>
      <c r="I76" s="356"/>
      <c r="J76" s="374"/>
      <c r="K76" s="70">
        <f t="shared" ref="K76:K140" si="2">IF(B76=0,0,MONTH(B76)-$K$1+1)</f>
        <v>0</v>
      </c>
    </row>
    <row r="77" spans="1:11" hidden="1" x14ac:dyDescent="0.2">
      <c r="A77" s="366">
        <v>75</v>
      </c>
      <c r="B77" s="351"/>
      <c r="C77" s="353"/>
      <c r="D77" s="354"/>
      <c r="E77" s="353"/>
      <c r="F77" s="355"/>
      <c r="G77" s="356"/>
      <c r="H77" s="357"/>
      <c r="I77" s="356"/>
      <c r="J77" s="374"/>
      <c r="K77" s="70">
        <f t="shared" si="2"/>
        <v>0</v>
      </c>
    </row>
    <row r="78" spans="1:11" hidden="1" x14ac:dyDescent="0.2">
      <c r="A78" s="366">
        <v>76</v>
      </c>
      <c r="B78" s="351"/>
      <c r="C78" s="353"/>
      <c r="D78" s="354"/>
      <c r="E78" s="353"/>
      <c r="F78" s="355"/>
      <c r="G78" s="356"/>
      <c r="H78" s="357"/>
      <c r="I78" s="356"/>
      <c r="J78" s="374"/>
      <c r="K78" s="70">
        <f t="shared" si="2"/>
        <v>0</v>
      </c>
    </row>
    <row r="79" spans="1:11" hidden="1" x14ac:dyDescent="0.2">
      <c r="A79" s="366">
        <v>77</v>
      </c>
      <c r="B79" s="351"/>
      <c r="C79" s="353"/>
      <c r="D79" s="354"/>
      <c r="E79" s="353"/>
      <c r="F79" s="355"/>
      <c r="G79" s="356"/>
      <c r="H79" s="357"/>
      <c r="I79" s="356"/>
      <c r="J79" s="374"/>
      <c r="K79" s="70">
        <f t="shared" si="2"/>
        <v>0</v>
      </c>
    </row>
    <row r="80" spans="1:11" hidden="1" x14ac:dyDescent="0.2">
      <c r="A80" s="366">
        <v>78</v>
      </c>
      <c r="B80" s="351"/>
      <c r="C80" s="353"/>
      <c r="D80" s="354"/>
      <c r="E80" s="353"/>
      <c r="F80" s="355"/>
      <c r="G80" s="356"/>
      <c r="H80" s="357"/>
      <c r="I80" s="356"/>
      <c r="J80" s="374"/>
      <c r="K80" s="70">
        <f t="shared" si="2"/>
        <v>0</v>
      </c>
    </row>
    <row r="81" spans="1:11" hidden="1" x14ac:dyDescent="0.2">
      <c r="A81" s="366">
        <v>79</v>
      </c>
      <c r="B81" s="351"/>
      <c r="C81" s="353"/>
      <c r="D81" s="354"/>
      <c r="E81" s="353"/>
      <c r="F81" s="355"/>
      <c r="G81" s="356"/>
      <c r="H81" s="357"/>
      <c r="I81" s="356"/>
      <c r="J81" s="374"/>
      <c r="K81" s="70">
        <f t="shared" si="2"/>
        <v>0</v>
      </c>
    </row>
    <row r="82" spans="1:11" hidden="1" x14ac:dyDescent="0.2">
      <c r="A82" s="366">
        <v>80</v>
      </c>
      <c r="B82" s="351"/>
      <c r="C82" s="353"/>
      <c r="D82" s="354"/>
      <c r="E82" s="353"/>
      <c r="F82" s="355"/>
      <c r="G82" s="356"/>
      <c r="H82" s="357"/>
      <c r="I82" s="356"/>
      <c r="J82" s="374"/>
      <c r="K82" s="70">
        <f t="shared" si="2"/>
        <v>0</v>
      </c>
    </row>
    <row r="83" spans="1:11" hidden="1" x14ac:dyDescent="0.2">
      <c r="A83" s="366">
        <v>81</v>
      </c>
      <c r="B83" s="351"/>
      <c r="C83" s="353"/>
      <c r="D83" s="354"/>
      <c r="E83" s="353"/>
      <c r="F83" s="355"/>
      <c r="G83" s="356"/>
      <c r="H83" s="357"/>
      <c r="I83" s="356"/>
      <c r="J83" s="374"/>
      <c r="K83" s="70">
        <f t="shared" si="2"/>
        <v>0</v>
      </c>
    </row>
    <row r="84" spans="1:11" hidden="1" x14ac:dyDescent="0.2">
      <c r="A84" s="366">
        <v>82</v>
      </c>
      <c r="B84" s="351"/>
      <c r="C84" s="353"/>
      <c r="D84" s="354"/>
      <c r="E84" s="353"/>
      <c r="F84" s="355"/>
      <c r="G84" s="356"/>
      <c r="H84" s="357"/>
      <c r="I84" s="356"/>
      <c r="J84" s="374"/>
      <c r="K84" s="70">
        <f t="shared" si="2"/>
        <v>0</v>
      </c>
    </row>
    <row r="85" spans="1:11" hidden="1" x14ac:dyDescent="0.2">
      <c r="A85" s="366">
        <v>83</v>
      </c>
      <c r="B85" s="351"/>
      <c r="C85" s="353"/>
      <c r="D85" s="354"/>
      <c r="E85" s="353"/>
      <c r="F85" s="355"/>
      <c r="G85" s="356"/>
      <c r="H85" s="357"/>
      <c r="I85" s="356"/>
      <c r="J85" s="374"/>
      <c r="K85" s="70">
        <f t="shared" si="2"/>
        <v>0</v>
      </c>
    </row>
    <row r="86" spans="1:11" hidden="1" x14ac:dyDescent="0.2">
      <c r="A86" s="366">
        <v>84</v>
      </c>
      <c r="B86" s="351"/>
      <c r="C86" s="353"/>
      <c r="D86" s="354"/>
      <c r="E86" s="353"/>
      <c r="F86" s="355"/>
      <c r="G86" s="356"/>
      <c r="H86" s="357"/>
      <c r="I86" s="356"/>
      <c r="J86" s="374"/>
      <c r="K86" s="70">
        <f t="shared" si="2"/>
        <v>0</v>
      </c>
    </row>
    <row r="87" spans="1:11" hidden="1" x14ac:dyDescent="0.2">
      <c r="A87" s="366">
        <v>85</v>
      </c>
      <c r="B87" s="351"/>
      <c r="C87" s="353"/>
      <c r="D87" s="354"/>
      <c r="E87" s="353"/>
      <c r="F87" s="355"/>
      <c r="G87" s="356"/>
      <c r="H87" s="357"/>
      <c r="I87" s="356"/>
      <c r="J87" s="374"/>
      <c r="K87" s="70">
        <f t="shared" si="2"/>
        <v>0</v>
      </c>
    </row>
    <row r="88" spans="1:11" hidden="1" x14ac:dyDescent="0.2">
      <c r="A88" s="366">
        <v>86</v>
      </c>
      <c r="B88" s="351"/>
      <c r="C88" s="353"/>
      <c r="D88" s="354"/>
      <c r="E88" s="353"/>
      <c r="F88" s="355"/>
      <c r="G88" s="356"/>
      <c r="H88" s="357"/>
      <c r="I88" s="356"/>
      <c r="J88" s="374"/>
      <c r="K88" s="70">
        <f t="shared" si="2"/>
        <v>0</v>
      </c>
    </row>
    <row r="89" spans="1:11" hidden="1" x14ac:dyDescent="0.2">
      <c r="A89" s="366">
        <v>87</v>
      </c>
      <c r="B89" s="351"/>
      <c r="C89" s="353"/>
      <c r="D89" s="354"/>
      <c r="E89" s="353"/>
      <c r="F89" s="355"/>
      <c r="G89" s="356"/>
      <c r="H89" s="357"/>
      <c r="I89" s="357"/>
      <c r="J89" s="374"/>
      <c r="K89" s="70">
        <f t="shared" si="2"/>
        <v>0</v>
      </c>
    </row>
    <row r="90" spans="1:11" hidden="1" x14ac:dyDescent="0.2">
      <c r="A90" s="366">
        <v>88</v>
      </c>
      <c r="B90" s="351"/>
      <c r="C90" s="353"/>
      <c r="D90" s="354"/>
      <c r="E90" s="353"/>
      <c r="F90" s="355"/>
      <c r="G90" s="356"/>
      <c r="H90" s="357"/>
      <c r="I90" s="356"/>
      <c r="J90" s="374"/>
      <c r="K90" s="70">
        <f t="shared" si="2"/>
        <v>0</v>
      </c>
    </row>
    <row r="91" spans="1:11" hidden="1" x14ac:dyDescent="0.2">
      <c r="A91" s="366">
        <v>89</v>
      </c>
      <c r="B91" s="351"/>
      <c r="C91" s="353"/>
      <c r="D91" s="354"/>
      <c r="E91" s="353"/>
      <c r="F91" s="355"/>
      <c r="G91" s="356"/>
      <c r="H91" s="357"/>
      <c r="I91" s="356"/>
      <c r="J91" s="374"/>
      <c r="K91" s="70">
        <f t="shared" si="2"/>
        <v>0</v>
      </c>
    </row>
    <row r="92" spans="1:11" hidden="1" x14ac:dyDescent="0.2">
      <c r="A92" s="366">
        <v>90</v>
      </c>
      <c r="B92" s="351"/>
      <c r="C92" s="353"/>
      <c r="D92" s="354"/>
      <c r="E92" s="353"/>
      <c r="F92" s="355"/>
      <c r="G92" s="356"/>
      <c r="H92" s="357"/>
      <c r="I92" s="356"/>
      <c r="J92" s="374"/>
      <c r="K92" s="70">
        <f t="shared" si="2"/>
        <v>0</v>
      </c>
    </row>
    <row r="93" spans="1:11" hidden="1" x14ac:dyDescent="0.2">
      <c r="A93" s="366">
        <v>91</v>
      </c>
      <c r="B93" s="351"/>
      <c r="C93" s="353"/>
      <c r="D93" s="354"/>
      <c r="E93" s="353"/>
      <c r="F93" s="355"/>
      <c r="G93" s="356"/>
      <c r="H93" s="357"/>
      <c r="I93" s="356"/>
      <c r="J93" s="374"/>
      <c r="K93" s="70">
        <f t="shared" si="2"/>
        <v>0</v>
      </c>
    </row>
    <row r="94" spans="1:11" hidden="1" x14ac:dyDescent="0.2">
      <c r="A94" s="366">
        <v>92</v>
      </c>
      <c r="B94" s="351"/>
      <c r="C94" s="353"/>
      <c r="D94" s="354"/>
      <c r="E94" s="353"/>
      <c r="F94" s="355"/>
      <c r="G94" s="356"/>
      <c r="H94" s="357"/>
      <c r="I94" s="356"/>
      <c r="J94" s="374"/>
      <c r="K94" s="70">
        <f t="shared" si="2"/>
        <v>0</v>
      </c>
    </row>
    <row r="95" spans="1:11" hidden="1" x14ac:dyDescent="0.2">
      <c r="A95" s="366">
        <v>93</v>
      </c>
      <c r="B95" s="351"/>
      <c r="C95" s="353"/>
      <c r="D95" s="354"/>
      <c r="E95" s="353"/>
      <c r="F95" s="355"/>
      <c r="G95" s="356"/>
      <c r="H95" s="357"/>
      <c r="I95" s="356"/>
      <c r="J95" s="374"/>
      <c r="K95" s="70">
        <f t="shared" si="2"/>
        <v>0</v>
      </c>
    </row>
    <row r="96" spans="1:11" hidden="1" x14ac:dyDescent="0.2">
      <c r="A96" s="366">
        <v>94</v>
      </c>
      <c r="B96" s="351"/>
      <c r="C96" s="353"/>
      <c r="D96" s="354"/>
      <c r="E96" s="353"/>
      <c r="F96" s="355"/>
      <c r="G96" s="356"/>
      <c r="H96" s="357"/>
      <c r="I96" s="356"/>
      <c r="J96" s="374"/>
      <c r="K96" s="70">
        <f t="shared" si="2"/>
        <v>0</v>
      </c>
    </row>
    <row r="97" spans="1:11" hidden="1" x14ac:dyDescent="0.2">
      <c r="A97" s="366">
        <v>95</v>
      </c>
      <c r="B97" s="351"/>
      <c r="C97" s="353"/>
      <c r="D97" s="354"/>
      <c r="E97" s="353"/>
      <c r="F97" s="355"/>
      <c r="G97" s="356"/>
      <c r="H97" s="357"/>
      <c r="I97" s="356"/>
      <c r="J97" s="374"/>
      <c r="K97" s="70">
        <f t="shared" si="2"/>
        <v>0</v>
      </c>
    </row>
    <row r="98" spans="1:11" hidden="1" x14ac:dyDescent="0.2">
      <c r="A98" s="366">
        <v>95</v>
      </c>
      <c r="B98" s="351"/>
      <c r="C98" s="353"/>
      <c r="D98" s="354"/>
      <c r="E98" s="353"/>
      <c r="F98" s="355"/>
      <c r="G98" s="356"/>
      <c r="H98" s="357"/>
      <c r="I98" s="356"/>
      <c r="J98" s="374"/>
      <c r="K98" s="70">
        <f t="shared" si="2"/>
        <v>0</v>
      </c>
    </row>
    <row r="99" spans="1:11" hidden="1" x14ac:dyDescent="0.2">
      <c r="A99" s="366">
        <v>96</v>
      </c>
      <c r="B99" s="351"/>
      <c r="C99" s="353"/>
      <c r="D99" s="354"/>
      <c r="E99" s="353"/>
      <c r="F99" s="355"/>
      <c r="G99" s="356"/>
      <c r="H99" s="357"/>
      <c r="I99" s="356"/>
      <c r="J99" s="374"/>
      <c r="K99" s="70">
        <f t="shared" si="2"/>
        <v>0</v>
      </c>
    </row>
    <row r="100" spans="1:11" hidden="1" x14ac:dyDescent="0.2">
      <c r="A100" s="366">
        <v>97</v>
      </c>
      <c r="B100" s="351"/>
      <c r="C100" s="353"/>
      <c r="D100" s="354"/>
      <c r="E100" s="353"/>
      <c r="F100" s="355"/>
      <c r="G100" s="356"/>
      <c r="H100" s="357"/>
      <c r="I100" s="356"/>
      <c r="J100" s="374"/>
      <c r="K100" s="70">
        <f t="shared" si="2"/>
        <v>0</v>
      </c>
    </row>
    <row r="101" spans="1:11" hidden="1" x14ac:dyDescent="0.2">
      <c r="A101" s="366">
        <v>98</v>
      </c>
      <c r="B101" s="351"/>
      <c r="C101" s="353"/>
      <c r="D101" s="354"/>
      <c r="E101" s="353"/>
      <c r="F101" s="355"/>
      <c r="G101" s="356"/>
      <c r="H101" s="357"/>
      <c r="I101" s="356"/>
      <c r="J101" s="374"/>
      <c r="K101" s="70">
        <f t="shared" si="2"/>
        <v>0</v>
      </c>
    </row>
    <row r="102" spans="1:11" hidden="1" x14ac:dyDescent="0.2">
      <c r="A102" s="366">
        <v>99</v>
      </c>
      <c r="B102" s="351"/>
      <c r="C102" s="353"/>
      <c r="D102" s="354"/>
      <c r="E102" s="353"/>
      <c r="F102" s="355"/>
      <c r="G102" s="356"/>
      <c r="H102" s="357"/>
      <c r="I102" s="356"/>
      <c r="J102" s="374"/>
      <c r="K102" s="70">
        <f t="shared" si="2"/>
        <v>0</v>
      </c>
    </row>
    <row r="103" spans="1:11" hidden="1" x14ac:dyDescent="0.2">
      <c r="A103" s="366">
        <v>100</v>
      </c>
      <c r="B103" s="351"/>
      <c r="C103" s="353"/>
      <c r="D103" s="354"/>
      <c r="E103" s="353"/>
      <c r="F103" s="355"/>
      <c r="G103" s="356"/>
      <c r="H103" s="357"/>
      <c r="I103" s="356"/>
      <c r="J103" s="374"/>
      <c r="K103" s="70">
        <f t="shared" si="2"/>
        <v>0</v>
      </c>
    </row>
    <row r="104" spans="1:11" hidden="1" x14ac:dyDescent="0.2">
      <c r="A104" s="366">
        <v>101</v>
      </c>
      <c r="B104" s="351"/>
      <c r="C104" s="353"/>
      <c r="D104" s="354"/>
      <c r="E104" s="353"/>
      <c r="F104" s="355"/>
      <c r="G104" s="356"/>
      <c r="H104" s="357"/>
      <c r="I104" s="356"/>
      <c r="J104" s="374"/>
      <c r="K104" s="70">
        <f t="shared" si="2"/>
        <v>0</v>
      </c>
    </row>
    <row r="105" spans="1:11" hidden="1" x14ac:dyDescent="0.2">
      <c r="A105" s="366">
        <v>102</v>
      </c>
      <c r="B105" s="351"/>
      <c r="C105" s="353"/>
      <c r="D105" s="354"/>
      <c r="E105" s="353"/>
      <c r="F105" s="355"/>
      <c r="G105" s="356"/>
      <c r="H105" s="357"/>
      <c r="I105" s="356"/>
      <c r="J105" s="374"/>
      <c r="K105" s="70">
        <f t="shared" si="2"/>
        <v>0</v>
      </c>
    </row>
    <row r="106" spans="1:11" hidden="1" x14ac:dyDescent="0.2">
      <c r="A106" s="366">
        <v>103</v>
      </c>
      <c r="B106" s="351"/>
      <c r="C106" s="353"/>
      <c r="D106" s="354"/>
      <c r="E106" s="353"/>
      <c r="F106" s="355"/>
      <c r="G106" s="356"/>
      <c r="H106" s="357"/>
      <c r="I106" s="356"/>
      <c r="J106" s="374"/>
      <c r="K106" s="70">
        <f t="shared" si="2"/>
        <v>0</v>
      </c>
    </row>
    <row r="107" spans="1:11" hidden="1" x14ac:dyDescent="0.2">
      <c r="A107" s="366">
        <v>104</v>
      </c>
      <c r="B107" s="351"/>
      <c r="C107" s="353"/>
      <c r="D107" s="354"/>
      <c r="E107" s="353"/>
      <c r="F107" s="355"/>
      <c r="G107" s="356"/>
      <c r="H107" s="357"/>
      <c r="I107" s="356"/>
      <c r="J107" s="374"/>
      <c r="K107" s="70">
        <f t="shared" si="2"/>
        <v>0</v>
      </c>
    </row>
    <row r="108" spans="1:11" hidden="1" x14ac:dyDescent="0.2">
      <c r="A108" s="366">
        <v>105</v>
      </c>
      <c r="B108" s="351"/>
      <c r="C108" s="353"/>
      <c r="D108" s="354"/>
      <c r="E108" s="353"/>
      <c r="F108" s="355"/>
      <c r="G108" s="356"/>
      <c r="H108" s="357"/>
      <c r="I108" s="356"/>
      <c r="J108" s="374"/>
      <c r="K108" s="70">
        <f t="shared" si="2"/>
        <v>0</v>
      </c>
    </row>
    <row r="109" spans="1:11" hidden="1" x14ac:dyDescent="0.2">
      <c r="A109" s="366">
        <v>106</v>
      </c>
      <c r="B109" s="351"/>
      <c r="C109" s="353"/>
      <c r="D109" s="354"/>
      <c r="E109" s="353"/>
      <c r="F109" s="355"/>
      <c r="G109" s="356"/>
      <c r="H109" s="357"/>
      <c r="I109" s="356"/>
      <c r="J109" s="374"/>
      <c r="K109" s="70">
        <f t="shared" si="2"/>
        <v>0</v>
      </c>
    </row>
    <row r="110" spans="1:11" hidden="1" x14ac:dyDescent="0.2">
      <c r="A110" s="366">
        <v>107</v>
      </c>
      <c r="B110" s="351"/>
      <c r="C110" s="353"/>
      <c r="D110" s="354"/>
      <c r="E110" s="353"/>
      <c r="F110" s="355"/>
      <c r="G110" s="356"/>
      <c r="H110" s="357"/>
      <c r="I110" s="356"/>
      <c r="J110" s="374"/>
      <c r="K110" s="70">
        <f t="shared" si="2"/>
        <v>0</v>
      </c>
    </row>
    <row r="111" spans="1:11" hidden="1" x14ac:dyDescent="0.2">
      <c r="A111" s="366">
        <v>108</v>
      </c>
      <c r="B111" s="351"/>
      <c r="C111" s="353"/>
      <c r="D111" s="354"/>
      <c r="E111" s="353"/>
      <c r="F111" s="355"/>
      <c r="G111" s="356"/>
      <c r="H111" s="357"/>
      <c r="I111" s="356"/>
      <c r="J111" s="374"/>
      <c r="K111" s="70">
        <f t="shared" si="2"/>
        <v>0</v>
      </c>
    </row>
    <row r="112" spans="1:11" hidden="1" x14ac:dyDescent="0.2">
      <c r="A112" s="366">
        <v>109</v>
      </c>
      <c r="B112" s="351"/>
      <c r="C112" s="353"/>
      <c r="D112" s="354"/>
      <c r="E112" s="353"/>
      <c r="F112" s="355"/>
      <c r="G112" s="356"/>
      <c r="H112" s="357"/>
      <c r="I112" s="356"/>
      <c r="J112" s="374"/>
      <c r="K112" s="70">
        <f t="shared" si="2"/>
        <v>0</v>
      </c>
    </row>
    <row r="113" spans="1:11" hidden="1" x14ac:dyDescent="0.2">
      <c r="A113" s="366">
        <v>110</v>
      </c>
      <c r="B113" s="351"/>
      <c r="C113" s="353"/>
      <c r="D113" s="354"/>
      <c r="E113" s="353"/>
      <c r="F113" s="355"/>
      <c r="G113" s="356"/>
      <c r="H113" s="357"/>
      <c r="I113" s="356"/>
      <c r="J113" s="374"/>
      <c r="K113" s="70">
        <f t="shared" si="2"/>
        <v>0</v>
      </c>
    </row>
    <row r="114" spans="1:11" hidden="1" x14ac:dyDescent="0.2">
      <c r="A114" s="366">
        <v>111</v>
      </c>
      <c r="B114" s="351"/>
      <c r="C114" s="353"/>
      <c r="D114" s="354"/>
      <c r="E114" s="353"/>
      <c r="F114" s="355"/>
      <c r="G114" s="356"/>
      <c r="H114" s="357"/>
      <c r="I114" s="356"/>
      <c r="J114" s="374"/>
      <c r="K114" s="70">
        <f t="shared" si="2"/>
        <v>0</v>
      </c>
    </row>
    <row r="115" spans="1:11" hidden="1" x14ac:dyDescent="0.2">
      <c r="A115" s="366">
        <v>112</v>
      </c>
      <c r="B115" s="351"/>
      <c r="C115" s="353"/>
      <c r="D115" s="354"/>
      <c r="E115" s="353"/>
      <c r="F115" s="355"/>
      <c r="G115" s="356"/>
      <c r="H115" s="357"/>
      <c r="I115" s="356"/>
      <c r="J115" s="374"/>
      <c r="K115" s="70">
        <f t="shared" si="2"/>
        <v>0</v>
      </c>
    </row>
    <row r="116" spans="1:11" hidden="1" x14ac:dyDescent="0.2">
      <c r="A116" s="366">
        <v>113</v>
      </c>
      <c r="B116" s="351"/>
      <c r="C116" s="353"/>
      <c r="D116" s="354"/>
      <c r="E116" s="353"/>
      <c r="F116" s="355"/>
      <c r="G116" s="356"/>
      <c r="H116" s="357"/>
      <c r="I116" s="356"/>
      <c r="J116" s="374"/>
      <c r="K116" s="70">
        <f t="shared" si="2"/>
        <v>0</v>
      </c>
    </row>
    <row r="117" spans="1:11" hidden="1" x14ac:dyDescent="0.2">
      <c r="A117" s="366">
        <v>114</v>
      </c>
      <c r="B117" s="351"/>
      <c r="C117" s="353"/>
      <c r="D117" s="364"/>
      <c r="E117" s="353"/>
      <c r="F117" s="355"/>
      <c r="G117" s="356"/>
      <c r="H117" s="357"/>
      <c r="I117" s="357"/>
      <c r="J117" s="374"/>
      <c r="K117" s="70">
        <f t="shared" si="2"/>
        <v>0</v>
      </c>
    </row>
    <row r="118" spans="1:11" hidden="1" x14ac:dyDescent="0.2">
      <c r="A118" s="366">
        <v>115</v>
      </c>
      <c r="B118" s="351"/>
      <c r="C118" s="353"/>
      <c r="D118" s="354"/>
      <c r="E118" s="353"/>
      <c r="F118" s="355"/>
      <c r="G118" s="356"/>
      <c r="H118" s="357"/>
      <c r="I118" s="356"/>
      <c r="J118" s="374"/>
      <c r="K118" s="70">
        <f t="shared" si="2"/>
        <v>0</v>
      </c>
    </row>
    <row r="119" spans="1:11" hidden="1" x14ac:dyDescent="0.2">
      <c r="A119" s="366">
        <v>116</v>
      </c>
      <c r="B119" s="351"/>
      <c r="C119" s="353"/>
      <c r="D119" s="354"/>
      <c r="E119" s="353"/>
      <c r="F119" s="355"/>
      <c r="G119" s="356"/>
      <c r="H119" s="357"/>
      <c r="I119" s="356"/>
      <c r="J119" s="374"/>
      <c r="K119" s="70">
        <f t="shared" si="2"/>
        <v>0</v>
      </c>
    </row>
    <row r="120" spans="1:11" hidden="1" x14ac:dyDescent="0.2">
      <c r="A120" s="366">
        <v>117</v>
      </c>
      <c r="B120" s="351"/>
      <c r="C120" s="353"/>
      <c r="D120" s="354"/>
      <c r="E120" s="353"/>
      <c r="F120" s="355"/>
      <c r="G120" s="356"/>
      <c r="H120" s="357"/>
      <c r="I120" s="356"/>
      <c r="J120" s="374"/>
      <c r="K120" s="70">
        <f t="shared" si="2"/>
        <v>0</v>
      </c>
    </row>
    <row r="121" spans="1:11" hidden="1" x14ac:dyDescent="0.2">
      <c r="A121" s="366">
        <v>118</v>
      </c>
      <c r="B121" s="351"/>
      <c r="C121" s="353"/>
      <c r="D121" s="354"/>
      <c r="E121" s="353"/>
      <c r="F121" s="355"/>
      <c r="G121" s="356"/>
      <c r="H121" s="357"/>
      <c r="I121" s="356"/>
      <c r="J121" s="374"/>
      <c r="K121" s="70">
        <f t="shared" si="2"/>
        <v>0</v>
      </c>
    </row>
    <row r="122" spans="1:11" hidden="1" x14ac:dyDescent="0.2">
      <c r="A122" s="366">
        <v>119</v>
      </c>
      <c r="B122" s="351"/>
      <c r="C122" s="353"/>
      <c r="D122" s="354"/>
      <c r="E122" s="353"/>
      <c r="F122" s="355"/>
      <c r="G122" s="356"/>
      <c r="H122" s="357"/>
      <c r="I122" s="356"/>
      <c r="J122" s="374"/>
      <c r="K122" s="70">
        <f t="shared" si="2"/>
        <v>0</v>
      </c>
    </row>
    <row r="123" spans="1:11" hidden="1" x14ac:dyDescent="0.2">
      <c r="A123" s="366">
        <v>120</v>
      </c>
      <c r="B123" s="351"/>
      <c r="C123" s="353"/>
      <c r="D123" s="354"/>
      <c r="E123" s="353"/>
      <c r="F123" s="355"/>
      <c r="G123" s="356"/>
      <c r="H123" s="357"/>
      <c r="I123" s="356"/>
      <c r="J123" s="374"/>
      <c r="K123" s="70">
        <f t="shared" si="2"/>
        <v>0</v>
      </c>
    </row>
    <row r="124" spans="1:11" hidden="1" x14ac:dyDescent="0.2">
      <c r="A124" s="366">
        <v>121</v>
      </c>
      <c r="B124" s="351"/>
      <c r="C124" s="353"/>
      <c r="D124" s="354"/>
      <c r="E124" s="353"/>
      <c r="F124" s="355"/>
      <c r="G124" s="356"/>
      <c r="H124" s="357"/>
      <c r="I124" s="356"/>
      <c r="J124" s="374"/>
      <c r="K124" s="70">
        <f t="shared" si="2"/>
        <v>0</v>
      </c>
    </row>
    <row r="125" spans="1:11" hidden="1" x14ac:dyDescent="0.2">
      <c r="A125" s="366">
        <v>122</v>
      </c>
      <c r="B125" s="351"/>
      <c r="C125" s="353"/>
      <c r="D125" s="354"/>
      <c r="E125" s="353"/>
      <c r="F125" s="355"/>
      <c r="G125" s="356"/>
      <c r="H125" s="357"/>
      <c r="I125" s="356"/>
      <c r="J125" s="374"/>
      <c r="K125" s="70">
        <f t="shared" si="2"/>
        <v>0</v>
      </c>
    </row>
    <row r="126" spans="1:11" hidden="1" x14ac:dyDescent="0.2">
      <c r="A126" s="366">
        <v>123</v>
      </c>
      <c r="B126" s="351"/>
      <c r="C126" s="353"/>
      <c r="D126" s="354"/>
      <c r="E126" s="353"/>
      <c r="F126" s="355"/>
      <c r="G126" s="356"/>
      <c r="H126" s="357"/>
      <c r="I126" s="356"/>
      <c r="J126" s="374"/>
      <c r="K126" s="70">
        <f t="shared" si="2"/>
        <v>0</v>
      </c>
    </row>
    <row r="127" spans="1:11" hidden="1" x14ac:dyDescent="0.2">
      <c r="A127" s="366">
        <v>124</v>
      </c>
      <c r="B127" s="351"/>
      <c r="C127" s="353"/>
      <c r="D127" s="354"/>
      <c r="E127" s="353"/>
      <c r="F127" s="355"/>
      <c r="G127" s="356"/>
      <c r="H127" s="357"/>
      <c r="I127" s="356"/>
      <c r="J127" s="374"/>
      <c r="K127" s="70">
        <f t="shared" si="2"/>
        <v>0</v>
      </c>
    </row>
    <row r="128" spans="1:11" hidden="1" x14ac:dyDescent="0.2">
      <c r="A128" s="366">
        <v>125</v>
      </c>
      <c r="B128" s="351"/>
      <c r="C128" s="353"/>
      <c r="D128" s="354"/>
      <c r="E128" s="353"/>
      <c r="F128" s="355"/>
      <c r="G128" s="356"/>
      <c r="H128" s="357"/>
      <c r="I128" s="356"/>
      <c r="J128" s="374"/>
      <c r="K128" s="70">
        <f t="shared" si="2"/>
        <v>0</v>
      </c>
    </row>
    <row r="129" spans="1:11" hidden="1" x14ac:dyDescent="0.2">
      <c r="A129" s="366">
        <v>126</v>
      </c>
      <c r="B129" s="351"/>
      <c r="C129" s="353"/>
      <c r="D129" s="354"/>
      <c r="E129" s="353"/>
      <c r="F129" s="355"/>
      <c r="G129" s="356"/>
      <c r="H129" s="357"/>
      <c r="I129" s="356"/>
      <c r="J129" s="374"/>
      <c r="K129" s="70">
        <f t="shared" si="2"/>
        <v>0</v>
      </c>
    </row>
    <row r="130" spans="1:11" hidden="1" x14ac:dyDescent="0.2">
      <c r="A130" s="366">
        <v>127</v>
      </c>
      <c r="B130" s="351"/>
      <c r="C130" s="353"/>
      <c r="D130" s="354"/>
      <c r="E130" s="353"/>
      <c r="F130" s="355"/>
      <c r="G130" s="356"/>
      <c r="H130" s="357"/>
      <c r="I130" s="356"/>
      <c r="J130" s="374"/>
      <c r="K130" s="70">
        <f t="shared" si="2"/>
        <v>0</v>
      </c>
    </row>
    <row r="131" spans="1:11" hidden="1" x14ac:dyDescent="0.2">
      <c r="A131" s="366">
        <v>128</v>
      </c>
      <c r="B131" s="351"/>
      <c r="C131" s="353"/>
      <c r="D131" s="354"/>
      <c r="E131" s="353"/>
      <c r="F131" s="355"/>
      <c r="G131" s="356"/>
      <c r="H131" s="357"/>
      <c r="I131" s="356"/>
      <c r="J131" s="374"/>
      <c r="K131" s="70">
        <f t="shared" si="2"/>
        <v>0</v>
      </c>
    </row>
    <row r="132" spans="1:11" hidden="1" x14ac:dyDescent="0.2">
      <c r="A132" s="366">
        <v>129</v>
      </c>
      <c r="B132" s="351"/>
      <c r="C132" s="353"/>
      <c r="D132" s="354"/>
      <c r="E132" s="353"/>
      <c r="F132" s="355"/>
      <c r="G132" s="356"/>
      <c r="H132" s="357"/>
      <c r="I132" s="356"/>
      <c r="J132" s="374"/>
      <c r="K132" s="70">
        <f t="shared" si="2"/>
        <v>0</v>
      </c>
    </row>
    <row r="133" spans="1:11" hidden="1" x14ac:dyDescent="0.2">
      <c r="A133" s="366">
        <v>130</v>
      </c>
      <c r="B133" s="351"/>
      <c r="C133" s="353"/>
      <c r="D133" s="354"/>
      <c r="E133" s="353"/>
      <c r="F133" s="355"/>
      <c r="G133" s="356"/>
      <c r="H133" s="357"/>
      <c r="I133" s="356"/>
      <c r="J133" s="374"/>
      <c r="K133" s="70">
        <f t="shared" si="2"/>
        <v>0</v>
      </c>
    </row>
    <row r="134" spans="1:11" hidden="1" x14ac:dyDescent="0.2">
      <c r="A134" s="366">
        <v>131</v>
      </c>
      <c r="B134" s="351"/>
      <c r="C134" s="353"/>
      <c r="D134" s="354"/>
      <c r="E134" s="353"/>
      <c r="F134" s="355"/>
      <c r="G134" s="356"/>
      <c r="H134" s="357"/>
      <c r="I134" s="356"/>
      <c r="J134" s="374"/>
      <c r="K134" s="70">
        <f t="shared" si="2"/>
        <v>0</v>
      </c>
    </row>
    <row r="135" spans="1:11" hidden="1" x14ac:dyDescent="0.2">
      <c r="A135" s="366">
        <v>132</v>
      </c>
      <c r="B135" s="351"/>
      <c r="C135" s="353"/>
      <c r="D135" s="354"/>
      <c r="E135" s="353"/>
      <c r="F135" s="355"/>
      <c r="G135" s="356"/>
      <c r="H135" s="357"/>
      <c r="I135" s="356"/>
      <c r="J135" s="374"/>
      <c r="K135" s="70">
        <f t="shared" si="2"/>
        <v>0</v>
      </c>
    </row>
    <row r="136" spans="1:11" hidden="1" x14ac:dyDescent="0.2">
      <c r="A136" s="366">
        <v>133</v>
      </c>
      <c r="B136" s="351"/>
      <c r="C136" s="353"/>
      <c r="D136" s="354"/>
      <c r="E136" s="353"/>
      <c r="F136" s="355"/>
      <c r="G136" s="356"/>
      <c r="H136" s="357"/>
      <c r="I136" s="356"/>
      <c r="J136" s="374"/>
      <c r="K136" s="70">
        <f t="shared" si="2"/>
        <v>0</v>
      </c>
    </row>
    <row r="137" spans="1:11" hidden="1" x14ac:dyDescent="0.2">
      <c r="A137" s="366">
        <v>134</v>
      </c>
      <c r="B137" s="351"/>
      <c r="C137" s="353"/>
      <c r="D137" s="354"/>
      <c r="E137" s="353"/>
      <c r="F137" s="355"/>
      <c r="G137" s="356"/>
      <c r="H137" s="357"/>
      <c r="I137" s="356"/>
      <c r="J137" s="374"/>
      <c r="K137" s="70">
        <f t="shared" si="2"/>
        <v>0</v>
      </c>
    </row>
    <row r="138" spans="1:11" hidden="1" x14ac:dyDescent="0.2">
      <c r="A138" s="366">
        <v>135</v>
      </c>
      <c r="B138" s="351"/>
      <c r="C138" s="353"/>
      <c r="D138" s="354"/>
      <c r="E138" s="353"/>
      <c r="F138" s="355"/>
      <c r="G138" s="356"/>
      <c r="H138" s="357"/>
      <c r="I138" s="356"/>
      <c r="J138" s="374"/>
      <c r="K138" s="70">
        <f t="shared" si="2"/>
        <v>0</v>
      </c>
    </row>
    <row r="139" spans="1:11" hidden="1" x14ac:dyDescent="0.2">
      <c r="A139" s="366">
        <v>136</v>
      </c>
      <c r="B139" s="351"/>
      <c r="C139" s="353"/>
      <c r="D139" s="354"/>
      <c r="E139" s="353"/>
      <c r="F139" s="355"/>
      <c r="G139" s="356"/>
      <c r="H139" s="357"/>
      <c r="I139" s="356"/>
      <c r="J139" s="374"/>
      <c r="K139" s="70">
        <f t="shared" si="2"/>
        <v>0</v>
      </c>
    </row>
    <row r="140" spans="1:11" hidden="1" x14ac:dyDescent="0.2">
      <c r="A140" s="366">
        <v>137</v>
      </c>
      <c r="B140" s="351"/>
      <c r="C140" s="353"/>
      <c r="D140" s="354"/>
      <c r="E140" s="353"/>
      <c r="F140" s="355"/>
      <c r="G140" s="356"/>
      <c r="H140" s="357"/>
      <c r="I140" s="356"/>
      <c r="J140" s="374"/>
      <c r="K140" s="70">
        <f t="shared" si="2"/>
        <v>0</v>
      </c>
    </row>
    <row r="141" spans="1:11" hidden="1" x14ac:dyDescent="0.2">
      <c r="A141" s="366">
        <v>138</v>
      </c>
      <c r="B141" s="351"/>
      <c r="C141" s="353"/>
      <c r="D141" s="354"/>
      <c r="E141" s="353"/>
      <c r="F141" s="355"/>
      <c r="G141" s="356"/>
      <c r="H141" s="357"/>
      <c r="I141" s="356"/>
      <c r="J141" s="374"/>
      <c r="K141" s="70">
        <f t="shared" ref="K141:K204" si="3">IF(B141=0,0,MONTH(B141)-$K$1+1)</f>
        <v>0</v>
      </c>
    </row>
    <row r="142" spans="1:11" hidden="1" x14ac:dyDescent="0.2">
      <c r="A142" s="366">
        <v>139</v>
      </c>
      <c r="B142" s="351"/>
      <c r="C142" s="353"/>
      <c r="D142" s="354"/>
      <c r="E142" s="353"/>
      <c r="F142" s="355"/>
      <c r="G142" s="356"/>
      <c r="H142" s="357"/>
      <c r="I142" s="356"/>
      <c r="J142" s="374"/>
      <c r="K142" s="70">
        <f t="shared" si="3"/>
        <v>0</v>
      </c>
    </row>
    <row r="143" spans="1:11" hidden="1" x14ac:dyDescent="0.2">
      <c r="A143" s="366">
        <v>140</v>
      </c>
      <c r="B143" s="351"/>
      <c r="C143" s="353"/>
      <c r="D143" s="354"/>
      <c r="E143" s="353"/>
      <c r="F143" s="355"/>
      <c r="G143" s="356"/>
      <c r="H143" s="357"/>
      <c r="I143" s="356"/>
      <c r="J143" s="374"/>
      <c r="K143" s="70">
        <f t="shared" si="3"/>
        <v>0</v>
      </c>
    </row>
    <row r="144" spans="1:11" hidden="1" x14ac:dyDescent="0.2">
      <c r="A144" s="366">
        <v>141</v>
      </c>
      <c r="B144" s="351"/>
      <c r="C144" s="353"/>
      <c r="D144" s="354"/>
      <c r="E144" s="353"/>
      <c r="F144" s="355"/>
      <c r="G144" s="356"/>
      <c r="H144" s="357"/>
      <c r="I144" s="356"/>
      <c r="J144" s="374"/>
      <c r="K144" s="70">
        <f t="shared" si="3"/>
        <v>0</v>
      </c>
    </row>
    <row r="145" spans="1:11" hidden="1" x14ac:dyDescent="0.2">
      <c r="A145" s="366">
        <v>142</v>
      </c>
      <c r="B145" s="351"/>
      <c r="C145" s="353"/>
      <c r="D145" s="354"/>
      <c r="E145" s="353"/>
      <c r="F145" s="355"/>
      <c r="G145" s="356"/>
      <c r="H145" s="357"/>
      <c r="I145" s="356"/>
      <c r="J145" s="374"/>
      <c r="K145" s="70">
        <f t="shared" si="3"/>
        <v>0</v>
      </c>
    </row>
    <row r="146" spans="1:11" hidden="1" x14ac:dyDescent="0.2">
      <c r="A146" s="366">
        <v>143</v>
      </c>
      <c r="B146" s="351"/>
      <c r="C146" s="353"/>
      <c r="D146" s="364"/>
      <c r="E146" s="353"/>
      <c r="F146" s="355"/>
      <c r="G146" s="356"/>
      <c r="H146" s="357"/>
      <c r="I146" s="357"/>
      <c r="J146" s="374"/>
      <c r="K146" s="70">
        <f t="shared" si="3"/>
        <v>0</v>
      </c>
    </row>
    <row r="147" spans="1:11" hidden="1" x14ac:dyDescent="0.2">
      <c r="A147" s="366">
        <v>144</v>
      </c>
      <c r="B147" s="351"/>
      <c r="C147" s="353"/>
      <c r="D147" s="354"/>
      <c r="E147" s="353"/>
      <c r="F147" s="355"/>
      <c r="G147" s="356"/>
      <c r="H147" s="357"/>
      <c r="I147" s="356"/>
      <c r="J147" s="374"/>
      <c r="K147" s="70">
        <f t="shared" si="3"/>
        <v>0</v>
      </c>
    </row>
    <row r="148" spans="1:11" hidden="1" x14ac:dyDescent="0.2">
      <c r="A148" s="366">
        <v>145</v>
      </c>
      <c r="B148" s="351"/>
      <c r="C148" s="353"/>
      <c r="D148" s="354"/>
      <c r="E148" s="353"/>
      <c r="F148" s="355"/>
      <c r="G148" s="356"/>
      <c r="H148" s="357"/>
      <c r="I148" s="356"/>
      <c r="J148" s="374"/>
      <c r="K148" s="70">
        <f t="shared" si="3"/>
        <v>0</v>
      </c>
    </row>
    <row r="149" spans="1:11" hidden="1" x14ac:dyDescent="0.2">
      <c r="A149" s="366">
        <v>146</v>
      </c>
      <c r="B149" s="351"/>
      <c r="C149" s="353"/>
      <c r="D149" s="354"/>
      <c r="E149" s="353"/>
      <c r="F149" s="355"/>
      <c r="G149" s="356"/>
      <c r="H149" s="357"/>
      <c r="I149" s="356"/>
      <c r="J149" s="374"/>
      <c r="K149" s="70">
        <f t="shared" si="3"/>
        <v>0</v>
      </c>
    </row>
    <row r="150" spans="1:11" hidden="1" x14ac:dyDescent="0.2">
      <c r="A150" s="366">
        <v>147</v>
      </c>
      <c r="B150" s="351"/>
      <c r="C150" s="353"/>
      <c r="D150" s="354"/>
      <c r="E150" s="353"/>
      <c r="F150" s="355"/>
      <c r="G150" s="356"/>
      <c r="H150" s="357"/>
      <c r="I150" s="356"/>
      <c r="J150" s="374"/>
      <c r="K150" s="70">
        <f t="shared" si="3"/>
        <v>0</v>
      </c>
    </row>
    <row r="151" spans="1:11" hidden="1" x14ac:dyDescent="0.2">
      <c r="A151" s="366">
        <v>148</v>
      </c>
      <c r="B151" s="351"/>
      <c r="C151" s="353"/>
      <c r="D151" s="354"/>
      <c r="E151" s="353"/>
      <c r="F151" s="355"/>
      <c r="G151" s="356"/>
      <c r="H151" s="357"/>
      <c r="I151" s="356"/>
      <c r="J151" s="374"/>
      <c r="K151" s="70">
        <f t="shared" si="3"/>
        <v>0</v>
      </c>
    </row>
    <row r="152" spans="1:11" hidden="1" x14ac:dyDescent="0.2">
      <c r="A152" s="366">
        <v>149</v>
      </c>
      <c r="B152" s="351"/>
      <c r="C152" s="353"/>
      <c r="D152" s="354"/>
      <c r="E152" s="353"/>
      <c r="F152" s="355"/>
      <c r="G152" s="356"/>
      <c r="H152" s="357"/>
      <c r="I152" s="356"/>
      <c r="J152" s="374"/>
      <c r="K152" s="70">
        <f t="shared" si="3"/>
        <v>0</v>
      </c>
    </row>
    <row r="153" spans="1:11" hidden="1" x14ac:dyDescent="0.2">
      <c r="A153" s="366">
        <v>150</v>
      </c>
      <c r="B153" s="351"/>
      <c r="C153" s="353"/>
      <c r="D153" s="354"/>
      <c r="E153" s="353"/>
      <c r="F153" s="355"/>
      <c r="G153" s="356"/>
      <c r="H153" s="357"/>
      <c r="I153" s="356"/>
      <c r="J153" s="374"/>
      <c r="K153" s="70">
        <f t="shared" si="3"/>
        <v>0</v>
      </c>
    </row>
    <row r="154" spans="1:11" hidden="1" x14ac:dyDescent="0.2">
      <c r="A154" s="366">
        <v>151</v>
      </c>
      <c r="B154" s="351"/>
      <c r="C154" s="353"/>
      <c r="D154" s="354"/>
      <c r="E154" s="353"/>
      <c r="F154" s="355"/>
      <c r="G154" s="356"/>
      <c r="H154" s="357"/>
      <c r="I154" s="356"/>
      <c r="J154" s="374"/>
      <c r="K154" s="70">
        <f t="shared" si="3"/>
        <v>0</v>
      </c>
    </row>
    <row r="155" spans="1:11" hidden="1" x14ac:dyDescent="0.2">
      <c r="A155" s="366">
        <v>152</v>
      </c>
      <c r="B155" s="351"/>
      <c r="C155" s="353"/>
      <c r="D155" s="354"/>
      <c r="E155" s="353"/>
      <c r="F155" s="355"/>
      <c r="G155" s="356"/>
      <c r="H155" s="357"/>
      <c r="I155" s="356"/>
      <c r="J155" s="374"/>
      <c r="K155" s="70">
        <f t="shared" si="3"/>
        <v>0</v>
      </c>
    </row>
    <row r="156" spans="1:11" hidden="1" x14ac:dyDescent="0.2">
      <c r="A156" s="366">
        <v>153</v>
      </c>
      <c r="B156" s="351"/>
      <c r="C156" s="353"/>
      <c r="D156" s="354"/>
      <c r="E156" s="353"/>
      <c r="F156" s="355"/>
      <c r="G156" s="356"/>
      <c r="H156" s="357"/>
      <c r="I156" s="356"/>
      <c r="J156" s="374"/>
      <c r="K156" s="70">
        <f t="shared" si="3"/>
        <v>0</v>
      </c>
    </row>
    <row r="157" spans="1:11" hidden="1" x14ac:dyDescent="0.2">
      <c r="A157" s="366">
        <v>154</v>
      </c>
      <c r="B157" s="351"/>
      <c r="C157" s="353"/>
      <c r="D157" s="354"/>
      <c r="E157" s="353"/>
      <c r="F157" s="355"/>
      <c r="G157" s="356"/>
      <c r="H157" s="357"/>
      <c r="I157" s="356"/>
      <c r="J157" s="374"/>
      <c r="K157" s="70">
        <f t="shared" si="3"/>
        <v>0</v>
      </c>
    </row>
    <row r="158" spans="1:11" hidden="1" x14ac:dyDescent="0.2">
      <c r="A158" s="366">
        <v>155</v>
      </c>
      <c r="B158" s="351"/>
      <c r="C158" s="353"/>
      <c r="D158" s="354"/>
      <c r="E158" s="353"/>
      <c r="F158" s="355"/>
      <c r="G158" s="356"/>
      <c r="H158" s="357"/>
      <c r="I158" s="356"/>
      <c r="J158" s="374"/>
      <c r="K158" s="70">
        <f t="shared" si="3"/>
        <v>0</v>
      </c>
    </row>
    <row r="159" spans="1:11" hidden="1" x14ac:dyDescent="0.2">
      <c r="A159" s="366">
        <v>156</v>
      </c>
      <c r="B159" s="351"/>
      <c r="C159" s="353"/>
      <c r="D159" s="354"/>
      <c r="E159" s="353"/>
      <c r="F159" s="355"/>
      <c r="G159" s="356"/>
      <c r="H159" s="357"/>
      <c r="I159" s="356"/>
      <c r="J159" s="374"/>
      <c r="K159" s="70">
        <f t="shared" si="3"/>
        <v>0</v>
      </c>
    </row>
    <row r="160" spans="1:11" hidden="1" x14ac:dyDescent="0.2">
      <c r="A160" s="366">
        <v>157</v>
      </c>
      <c r="B160" s="351"/>
      <c r="C160" s="353"/>
      <c r="D160" s="354"/>
      <c r="E160" s="353"/>
      <c r="F160" s="355"/>
      <c r="G160" s="356"/>
      <c r="H160" s="357"/>
      <c r="I160" s="356"/>
      <c r="J160" s="374"/>
      <c r="K160" s="70">
        <f t="shared" si="3"/>
        <v>0</v>
      </c>
    </row>
    <row r="161" spans="1:11" hidden="1" x14ac:dyDescent="0.2">
      <c r="A161" s="366">
        <v>158</v>
      </c>
      <c r="B161" s="351"/>
      <c r="C161" s="353"/>
      <c r="D161" s="354"/>
      <c r="E161" s="353"/>
      <c r="F161" s="355"/>
      <c r="G161" s="356"/>
      <c r="H161" s="357"/>
      <c r="I161" s="356"/>
      <c r="J161" s="374"/>
      <c r="K161" s="70">
        <f t="shared" si="3"/>
        <v>0</v>
      </c>
    </row>
    <row r="162" spans="1:11" hidden="1" x14ac:dyDescent="0.2">
      <c r="A162" s="366">
        <v>159</v>
      </c>
      <c r="B162" s="351"/>
      <c r="C162" s="353"/>
      <c r="D162" s="354"/>
      <c r="E162" s="353"/>
      <c r="F162" s="355"/>
      <c r="G162" s="356"/>
      <c r="H162" s="357"/>
      <c r="I162" s="356"/>
      <c r="J162" s="374"/>
      <c r="K162" s="70">
        <f t="shared" si="3"/>
        <v>0</v>
      </c>
    </row>
    <row r="163" spans="1:11" hidden="1" x14ac:dyDescent="0.2">
      <c r="A163" s="366">
        <v>160</v>
      </c>
      <c r="B163" s="351"/>
      <c r="C163" s="353"/>
      <c r="D163" s="354"/>
      <c r="E163" s="353"/>
      <c r="F163" s="355"/>
      <c r="G163" s="356"/>
      <c r="H163" s="357"/>
      <c r="I163" s="356"/>
      <c r="J163" s="374"/>
      <c r="K163" s="70">
        <f t="shared" si="3"/>
        <v>0</v>
      </c>
    </row>
    <row r="164" spans="1:11" hidden="1" x14ac:dyDescent="0.2">
      <c r="A164" s="366">
        <v>161</v>
      </c>
      <c r="B164" s="351"/>
      <c r="C164" s="353"/>
      <c r="D164" s="354"/>
      <c r="E164" s="353"/>
      <c r="F164" s="355"/>
      <c r="G164" s="356"/>
      <c r="H164" s="357"/>
      <c r="I164" s="356"/>
      <c r="J164" s="374"/>
      <c r="K164" s="70">
        <f t="shared" si="3"/>
        <v>0</v>
      </c>
    </row>
    <row r="165" spans="1:11" hidden="1" x14ac:dyDescent="0.2">
      <c r="A165" s="366">
        <v>162</v>
      </c>
      <c r="B165" s="351"/>
      <c r="C165" s="353"/>
      <c r="D165" s="354"/>
      <c r="E165" s="353"/>
      <c r="F165" s="355"/>
      <c r="G165" s="356"/>
      <c r="H165" s="357"/>
      <c r="I165" s="356"/>
      <c r="J165" s="374"/>
      <c r="K165" s="70">
        <f t="shared" si="3"/>
        <v>0</v>
      </c>
    </row>
    <row r="166" spans="1:11" hidden="1" x14ac:dyDescent="0.2">
      <c r="A166" s="366">
        <v>163</v>
      </c>
      <c r="B166" s="351"/>
      <c r="C166" s="353"/>
      <c r="D166" s="354"/>
      <c r="E166" s="353"/>
      <c r="F166" s="355"/>
      <c r="G166" s="356"/>
      <c r="H166" s="357"/>
      <c r="I166" s="356"/>
      <c r="J166" s="374"/>
      <c r="K166" s="70">
        <f t="shared" si="3"/>
        <v>0</v>
      </c>
    </row>
    <row r="167" spans="1:11" hidden="1" x14ac:dyDescent="0.2">
      <c r="A167" s="366">
        <v>164</v>
      </c>
      <c r="B167" s="351"/>
      <c r="C167" s="353"/>
      <c r="D167" s="354"/>
      <c r="E167" s="353"/>
      <c r="F167" s="355"/>
      <c r="G167" s="356"/>
      <c r="H167" s="357"/>
      <c r="I167" s="356"/>
      <c r="J167" s="374"/>
      <c r="K167" s="70">
        <f t="shared" si="3"/>
        <v>0</v>
      </c>
    </row>
    <row r="168" spans="1:11" hidden="1" x14ac:dyDescent="0.2">
      <c r="A168" s="366">
        <v>165</v>
      </c>
      <c r="B168" s="351"/>
      <c r="C168" s="353"/>
      <c r="D168" s="354"/>
      <c r="E168" s="353"/>
      <c r="F168" s="355"/>
      <c r="G168" s="356"/>
      <c r="H168" s="357"/>
      <c r="I168" s="356"/>
      <c r="J168" s="374"/>
      <c r="K168" s="70">
        <f t="shared" si="3"/>
        <v>0</v>
      </c>
    </row>
    <row r="169" spans="1:11" hidden="1" x14ac:dyDescent="0.2">
      <c r="A169" s="366">
        <v>166</v>
      </c>
      <c r="B169" s="351"/>
      <c r="C169" s="353"/>
      <c r="D169" s="354"/>
      <c r="E169" s="353"/>
      <c r="F169" s="355"/>
      <c r="G169" s="356"/>
      <c r="H169" s="357"/>
      <c r="I169" s="356"/>
      <c r="J169" s="374"/>
      <c r="K169" s="70">
        <f t="shared" si="3"/>
        <v>0</v>
      </c>
    </row>
    <row r="170" spans="1:11" hidden="1" x14ac:dyDescent="0.2">
      <c r="A170" s="366">
        <v>167</v>
      </c>
      <c r="B170" s="351"/>
      <c r="C170" s="353"/>
      <c r="D170" s="354"/>
      <c r="E170" s="353"/>
      <c r="F170" s="355"/>
      <c r="G170" s="356"/>
      <c r="H170" s="357"/>
      <c r="I170" s="356"/>
      <c r="J170" s="374"/>
      <c r="K170" s="70">
        <f t="shared" si="3"/>
        <v>0</v>
      </c>
    </row>
    <row r="171" spans="1:11" hidden="1" x14ac:dyDescent="0.2">
      <c r="A171" s="366">
        <v>168</v>
      </c>
      <c r="B171" s="351"/>
      <c r="C171" s="353"/>
      <c r="D171" s="354"/>
      <c r="E171" s="353"/>
      <c r="F171" s="355"/>
      <c r="G171" s="356"/>
      <c r="H171" s="357"/>
      <c r="I171" s="356"/>
      <c r="J171" s="374"/>
      <c r="K171" s="70">
        <f t="shared" si="3"/>
        <v>0</v>
      </c>
    </row>
    <row r="172" spans="1:11" hidden="1" x14ac:dyDescent="0.2">
      <c r="A172" s="366">
        <v>169</v>
      </c>
      <c r="B172" s="351"/>
      <c r="C172" s="353"/>
      <c r="D172" s="354"/>
      <c r="E172" s="353"/>
      <c r="F172" s="355"/>
      <c r="G172" s="356"/>
      <c r="H172" s="357"/>
      <c r="I172" s="356"/>
      <c r="J172" s="374"/>
      <c r="K172" s="70">
        <f t="shared" si="3"/>
        <v>0</v>
      </c>
    </row>
    <row r="173" spans="1:11" hidden="1" x14ac:dyDescent="0.2">
      <c r="A173" s="366">
        <v>170</v>
      </c>
      <c r="B173" s="351"/>
      <c r="C173" s="353"/>
      <c r="D173" s="354"/>
      <c r="E173" s="353"/>
      <c r="F173" s="355"/>
      <c r="G173" s="356"/>
      <c r="H173" s="357"/>
      <c r="I173" s="356"/>
      <c r="J173" s="374"/>
      <c r="K173" s="70">
        <f t="shared" si="3"/>
        <v>0</v>
      </c>
    </row>
    <row r="174" spans="1:11" hidden="1" x14ac:dyDescent="0.2">
      <c r="A174" s="366">
        <v>171</v>
      </c>
      <c r="B174" s="351"/>
      <c r="C174" s="353"/>
      <c r="D174" s="354"/>
      <c r="E174" s="353"/>
      <c r="F174" s="355"/>
      <c r="G174" s="356"/>
      <c r="H174" s="357"/>
      <c r="I174" s="356"/>
      <c r="J174" s="374"/>
      <c r="K174" s="70">
        <f t="shared" si="3"/>
        <v>0</v>
      </c>
    </row>
    <row r="175" spans="1:11" hidden="1" x14ac:dyDescent="0.2">
      <c r="A175" s="366">
        <v>172</v>
      </c>
      <c r="B175" s="351"/>
      <c r="C175" s="353"/>
      <c r="D175" s="354"/>
      <c r="E175" s="353"/>
      <c r="F175" s="355"/>
      <c r="G175" s="356"/>
      <c r="H175" s="357"/>
      <c r="I175" s="356"/>
      <c r="J175" s="374"/>
      <c r="K175" s="70">
        <f t="shared" si="3"/>
        <v>0</v>
      </c>
    </row>
    <row r="176" spans="1:11" hidden="1" x14ac:dyDescent="0.2">
      <c r="A176" s="366">
        <v>166</v>
      </c>
      <c r="B176" s="351"/>
      <c r="C176" s="353"/>
      <c r="D176" s="354"/>
      <c r="E176" s="353"/>
      <c r="F176" s="355"/>
      <c r="G176" s="356"/>
      <c r="H176" s="357"/>
      <c r="I176" s="356"/>
      <c r="J176" s="374"/>
      <c r="K176" s="70">
        <f t="shared" si="3"/>
        <v>0</v>
      </c>
    </row>
    <row r="177" spans="1:11" hidden="1" x14ac:dyDescent="0.2">
      <c r="A177" s="366">
        <v>167</v>
      </c>
      <c r="B177" s="351"/>
      <c r="C177" s="353"/>
      <c r="D177" s="354"/>
      <c r="E177" s="353"/>
      <c r="F177" s="355"/>
      <c r="G177" s="356"/>
      <c r="H177" s="357"/>
      <c r="I177" s="356"/>
      <c r="J177" s="374"/>
      <c r="K177" s="70">
        <f t="shared" si="3"/>
        <v>0</v>
      </c>
    </row>
    <row r="178" spans="1:11" hidden="1" x14ac:dyDescent="0.2">
      <c r="A178" s="366">
        <v>168</v>
      </c>
      <c r="B178" s="351"/>
      <c r="C178" s="353"/>
      <c r="D178" s="354"/>
      <c r="E178" s="353"/>
      <c r="F178" s="355"/>
      <c r="G178" s="356"/>
      <c r="H178" s="357"/>
      <c r="I178" s="356"/>
      <c r="J178" s="374"/>
      <c r="K178" s="70">
        <f t="shared" si="3"/>
        <v>0</v>
      </c>
    </row>
    <row r="179" spans="1:11" hidden="1" x14ac:dyDescent="0.2">
      <c r="A179" s="366">
        <v>169</v>
      </c>
      <c r="B179" s="351"/>
      <c r="C179" s="353"/>
      <c r="D179" s="354"/>
      <c r="E179" s="353"/>
      <c r="F179" s="355"/>
      <c r="G179" s="356"/>
      <c r="H179" s="357"/>
      <c r="I179" s="356"/>
      <c r="J179" s="374"/>
      <c r="K179" s="70">
        <f t="shared" si="3"/>
        <v>0</v>
      </c>
    </row>
    <row r="180" spans="1:11" hidden="1" x14ac:dyDescent="0.2">
      <c r="A180" s="366">
        <v>170</v>
      </c>
      <c r="B180" s="351"/>
      <c r="C180" s="353"/>
      <c r="D180" s="354"/>
      <c r="E180" s="353"/>
      <c r="F180" s="355"/>
      <c r="G180" s="356"/>
      <c r="H180" s="357"/>
      <c r="I180" s="356"/>
      <c r="J180" s="374"/>
      <c r="K180" s="70">
        <f t="shared" si="3"/>
        <v>0</v>
      </c>
    </row>
    <row r="181" spans="1:11" hidden="1" x14ac:dyDescent="0.2">
      <c r="A181" s="366">
        <v>171</v>
      </c>
      <c r="B181" s="351"/>
      <c r="C181" s="353"/>
      <c r="D181" s="354"/>
      <c r="E181" s="353"/>
      <c r="F181" s="355"/>
      <c r="G181" s="356"/>
      <c r="H181" s="357"/>
      <c r="I181" s="356"/>
      <c r="J181" s="374"/>
      <c r="K181" s="70">
        <f t="shared" si="3"/>
        <v>0</v>
      </c>
    </row>
    <row r="182" spans="1:11" hidden="1" x14ac:dyDescent="0.2">
      <c r="A182" s="366">
        <v>172</v>
      </c>
      <c r="B182" s="351"/>
      <c r="C182" s="353"/>
      <c r="D182" s="354"/>
      <c r="E182" s="353"/>
      <c r="F182" s="355"/>
      <c r="G182" s="356"/>
      <c r="H182" s="357"/>
      <c r="I182" s="356"/>
      <c r="J182" s="374"/>
      <c r="K182" s="70">
        <f t="shared" si="3"/>
        <v>0</v>
      </c>
    </row>
    <row r="183" spans="1:11" hidden="1" x14ac:dyDescent="0.2">
      <c r="A183" s="366">
        <v>173</v>
      </c>
      <c r="B183" s="351"/>
      <c r="C183" s="353"/>
      <c r="D183" s="354"/>
      <c r="E183" s="353"/>
      <c r="F183" s="355"/>
      <c r="G183" s="356"/>
      <c r="H183" s="357"/>
      <c r="I183" s="356"/>
      <c r="J183" s="374"/>
      <c r="K183" s="70">
        <f t="shared" si="3"/>
        <v>0</v>
      </c>
    </row>
    <row r="184" spans="1:11" hidden="1" x14ac:dyDescent="0.2">
      <c r="A184" s="366">
        <v>174</v>
      </c>
      <c r="B184" s="351"/>
      <c r="C184" s="353"/>
      <c r="D184" s="354"/>
      <c r="E184" s="353"/>
      <c r="F184" s="355"/>
      <c r="G184" s="356"/>
      <c r="H184" s="357"/>
      <c r="I184" s="356"/>
      <c r="J184" s="374"/>
      <c r="K184" s="70">
        <f t="shared" si="3"/>
        <v>0</v>
      </c>
    </row>
    <row r="185" spans="1:11" hidden="1" x14ac:dyDescent="0.2">
      <c r="A185" s="366">
        <v>175</v>
      </c>
      <c r="B185" s="351"/>
      <c r="C185" s="353"/>
      <c r="D185" s="354"/>
      <c r="E185" s="353"/>
      <c r="F185" s="355"/>
      <c r="G185" s="356"/>
      <c r="H185" s="357"/>
      <c r="I185" s="356"/>
      <c r="J185" s="374"/>
      <c r="K185" s="70">
        <f t="shared" si="3"/>
        <v>0</v>
      </c>
    </row>
    <row r="186" spans="1:11" hidden="1" x14ac:dyDescent="0.2">
      <c r="A186" s="366">
        <v>176</v>
      </c>
      <c r="B186" s="351"/>
      <c r="C186" s="353"/>
      <c r="D186" s="354"/>
      <c r="E186" s="353"/>
      <c r="F186" s="355"/>
      <c r="G186" s="356"/>
      <c r="H186" s="357"/>
      <c r="I186" s="356"/>
      <c r="J186" s="374"/>
      <c r="K186" s="70">
        <f t="shared" si="3"/>
        <v>0</v>
      </c>
    </row>
    <row r="187" spans="1:11" hidden="1" x14ac:dyDescent="0.2">
      <c r="A187" s="366">
        <v>177</v>
      </c>
      <c r="B187" s="351"/>
      <c r="C187" s="353"/>
      <c r="D187" s="354"/>
      <c r="E187" s="353"/>
      <c r="F187" s="355"/>
      <c r="G187" s="356"/>
      <c r="H187" s="357"/>
      <c r="I187" s="356"/>
      <c r="J187" s="374"/>
      <c r="K187" s="70">
        <f t="shared" si="3"/>
        <v>0</v>
      </c>
    </row>
    <row r="188" spans="1:11" hidden="1" x14ac:dyDescent="0.2">
      <c r="A188" s="366">
        <v>178</v>
      </c>
      <c r="B188" s="351"/>
      <c r="C188" s="353"/>
      <c r="D188" s="354"/>
      <c r="E188" s="353"/>
      <c r="F188" s="355"/>
      <c r="G188" s="356"/>
      <c r="H188" s="357"/>
      <c r="I188" s="356"/>
      <c r="J188" s="374"/>
      <c r="K188" s="70">
        <f t="shared" si="3"/>
        <v>0</v>
      </c>
    </row>
    <row r="189" spans="1:11" hidden="1" x14ac:dyDescent="0.2">
      <c r="A189" s="366">
        <v>179</v>
      </c>
      <c r="B189" s="351"/>
      <c r="C189" s="353"/>
      <c r="D189" s="354"/>
      <c r="E189" s="353"/>
      <c r="F189" s="355"/>
      <c r="G189" s="356"/>
      <c r="H189" s="357"/>
      <c r="I189" s="356"/>
      <c r="J189" s="374"/>
      <c r="K189" s="70">
        <f t="shared" si="3"/>
        <v>0</v>
      </c>
    </row>
    <row r="190" spans="1:11" hidden="1" x14ac:dyDescent="0.2">
      <c r="A190" s="366">
        <v>180</v>
      </c>
      <c r="B190" s="351"/>
      <c r="C190" s="353"/>
      <c r="D190" s="354"/>
      <c r="E190" s="353"/>
      <c r="F190" s="355"/>
      <c r="G190" s="356"/>
      <c r="H190" s="357"/>
      <c r="I190" s="356"/>
      <c r="J190" s="374"/>
      <c r="K190" s="70">
        <f t="shared" si="3"/>
        <v>0</v>
      </c>
    </row>
    <row r="191" spans="1:11" hidden="1" x14ac:dyDescent="0.2">
      <c r="A191" s="366">
        <v>181</v>
      </c>
      <c r="B191" s="351"/>
      <c r="C191" s="353"/>
      <c r="D191" s="354"/>
      <c r="E191" s="353"/>
      <c r="F191" s="355"/>
      <c r="G191" s="356"/>
      <c r="H191" s="357"/>
      <c r="I191" s="356"/>
      <c r="J191" s="374"/>
      <c r="K191" s="70">
        <f t="shared" si="3"/>
        <v>0</v>
      </c>
    </row>
    <row r="192" spans="1:11" hidden="1" x14ac:dyDescent="0.2">
      <c r="A192" s="366">
        <v>182</v>
      </c>
      <c r="B192" s="351"/>
      <c r="C192" s="353"/>
      <c r="D192" s="354"/>
      <c r="E192" s="353"/>
      <c r="F192" s="355"/>
      <c r="G192" s="356"/>
      <c r="H192" s="357"/>
      <c r="I192" s="356"/>
      <c r="J192" s="374"/>
      <c r="K192" s="70">
        <f t="shared" si="3"/>
        <v>0</v>
      </c>
    </row>
    <row r="193" spans="1:11" hidden="1" x14ac:dyDescent="0.2">
      <c r="A193" s="366">
        <v>183</v>
      </c>
      <c r="B193" s="351"/>
      <c r="C193" s="353"/>
      <c r="D193" s="354"/>
      <c r="E193" s="353"/>
      <c r="F193" s="355"/>
      <c r="G193" s="356"/>
      <c r="H193" s="357"/>
      <c r="I193" s="356"/>
      <c r="J193" s="374"/>
      <c r="K193" s="70">
        <f t="shared" si="3"/>
        <v>0</v>
      </c>
    </row>
    <row r="194" spans="1:11" hidden="1" x14ac:dyDescent="0.2">
      <c r="A194" s="366">
        <v>184</v>
      </c>
      <c r="B194" s="351"/>
      <c r="C194" s="353"/>
      <c r="D194" s="354"/>
      <c r="E194" s="353"/>
      <c r="F194" s="355"/>
      <c r="G194" s="356"/>
      <c r="H194" s="357"/>
      <c r="I194" s="356"/>
      <c r="J194" s="374"/>
      <c r="K194" s="70">
        <f t="shared" si="3"/>
        <v>0</v>
      </c>
    </row>
    <row r="195" spans="1:11" hidden="1" x14ac:dyDescent="0.2">
      <c r="A195" s="366">
        <v>185</v>
      </c>
      <c r="B195" s="351"/>
      <c r="C195" s="353"/>
      <c r="D195" s="354"/>
      <c r="E195" s="353"/>
      <c r="F195" s="355"/>
      <c r="G195" s="356"/>
      <c r="H195" s="357"/>
      <c r="I195" s="356"/>
      <c r="J195" s="374"/>
      <c r="K195" s="70">
        <f t="shared" si="3"/>
        <v>0</v>
      </c>
    </row>
    <row r="196" spans="1:11" hidden="1" x14ac:dyDescent="0.2">
      <c r="A196" s="366">
        <v>186</v>
      </c>
      <c r="B196" s="351"/>
      <c r="C196" s="353"/>
      <c r="D196" s="354"/>
      <c r="E196" s="353"/>
      <c r="F196" s="355"/>
      <c r="G196" s="356"/>
      <c r="H196" s="357"/>
      <c r="I196" s="356"/>
      <c r="J196" s="374"/>
      <c r="K196" s="70">
        <f t="shared" si="3"/>
        <v>0</v>
      </c>
    </row>
    <row r="197" spans="1:11" hidden="1" x14ac:dyDescent="0.2">
      <c r="A197" s="366">
        <v>187</v>
      </c>
      <c r="B197" s="351"/>
      <c r="C197" s="353"/>
      <c r="D197" s="354"/>
      <c r="E197" s="353"/>
      <c r="F197" s="355"/>
      <c r="G197" s="356"/>
      <c r="H197" s="357"/>
      <c r="I197" s="356"/>
      <c r="J197" s="374"/>
      <c r="K197" s="70">
        <f t="shared" si="3"/>
        <v>0</v>
      </c>
    </row>
    <row r="198" spans="1:11" hidden="1" x14ac:dyDescent="0.2">
      <c r="A198" s="366">
        <v>188</v>
      </c>
      <c r="B198" s="351"/>
      <c r="C198" s="353"/>
      <c r="D198" s="354"/>
      <c r="E198" s="353"/>
      <c r="F198" s="355"/>
      <c r="G198" s="356"/>
      <c r="H198" s="357"/>
      <c r="I198" s="356"/>
      <c r="J198" s="374"/>
      <c r="K198" s="70">
        <f t="shared" si="3"/>
        <v>0</v>
      </c>
    </row>
    <row r="199" spans="1:11" hidden="1" x14ac:dyDescent="0.2">
      <c r="A199" s="366">
        <v>189</v>
      </c>
      <c r="B199" s="351"/>
      <c r="C199" s="353"/>
      <c r="D199" s="354"/>
      <c r="E199" s="353"/>
      <c r="F199" s="355"/>
      <c r="G199" s="356"/>
      <c r="H199" s="357"/>
      <c r="I199" s="356"/>
      <c r="J199" s="374"/>
      <c r="K199" s="70">
        <f t="shared" si="3"/>
        <v>0</v>
      </c>
    </row>
    <row r="200" spans="1:11" hidden="1" x14ac:dyDescent="0.2">
      <c r="A200" s="366">
        <v>190</v>
      </c>
      <c r="B200" s="351"/>
      <c r="C200" s="353"/>
      <c r="D200" s="354"/>
      <c r="E200" s="353"/>
      <c r="F200" s="355"/>
      <c r="G200" s="356"/>
      <c r="H200" s="357"/>
      <c r="I200" s="356"/>
      <c r="J200" s="374"/>
      <c r="K200" s="70">
        <f t="shared" si="3"/>
        <v>0</v>
      </c>
    </row>
    <row r="201" spans="1:11" hidden="1" x14ac:dyDescent="0.2">
      <c r="A201" s="366">
        <v>191</v>
      </c>
      <c r="B201" s="351"/>
      <c r="C201" s="353"/>
      <c r="D201" s="354"/>
      <c r="E201" s="353"/>
      <c r="F201" s="355"/>
      <c r="G201" s="356"/>
      <c r="H201" s="357"/>
      <c r="I201" s="356"/>
      <c r="J201" s="374"/>
      <c r="K201" s="70">
        <f t="shared" si="3"/>
        <v>0</v>
      </c>
    </row>
    <row r="202" spans="1:11" hidden="1" x14ac:dyDescent="0.2">
      <c r="A202" s="366">
        <v>192</v>
      </c>
      <c r="B202" s="351"/>
      <c r="C202" s="353"/>
      <c r="D202" s="354"/>
      <c r="E202" s="353"/>
      <c r="F202" s="355"/>
      <c r="G202" s="356"/>
      <c r="H202" s="357"/>
      <c r="I202" s="356"/>
      <c r="J202" s="374"/>
      <c r="K202" s="70">
        <f t="shared" si="3"/>
        <v>0</v>
      </c>
    </row>
    <row r="203" spans="1:11" hidden="1" x14ac:dyDescent="0.2">
      <c r="A203" s="366">
        <v>193</v>
      </c>
      <c r="B203" s="351"/>
      <c r="C203" s="353"/>
      <c r="D203" s="354"/>
      <c r="E203" s="353"/>
      <c r="F203" s="355"/>
      <c r="G203" s="356"/>
      <c r="H203" s="357"/>
      <c r="I203" s="356"/>
      <c r="J203" s="374"/>
      <c r="K203" s="70">
        <f t="shared" si="3"/>
        <v>0</v>
      </c>
    </row>
    <row r="204" spans="1:11" hidden="1" x14ac:dyDescent="0.2">
      <c r="A204" s="366">
        <v>194</v>
      </c>
      <c r="B204" s="351"/>
      <c r="C204" s="353"/>
      <c r="D204" s="354"/>
      <c r="E204" s="353"/>
      <c r="F204" s="355"/>
      <c r="G204" s="356"/>
      <c r="H204" s="357"/>
      <c r="I204" s="356"/>
      <c r="J204" s="374"/>
      <c r="K204" s="70">
        <f t="shared" si="3"/>
        <v>0</v>
      </c>
    </row>
    <row r="205" spans="1:11" hidden="1" x14ac:dyDescent="0.2">
      <c r="A205" s="366">
        <v>195</v>
      </c>
      <c r="B205" s="351"/>
      <c r="C205" s="353"/>
      <c r="D205" s="354"/>
      <c r="E205" s="353"/>
      <c r="F205" s="355"/>
      <c r="G205" s="356"/>
      <c r="H205" s="357"/>
      <c r="I205" s="356"/>
      <c r="J205" s="374"/>
      <c r="K205" s="70">
        <f t="shared" ref="K205:K268" si="4">IF(B205=0,0,MONTH(B205)-$K$1+1)</f>
        <v>0</v>
      </c>
    </row>
    <row r="206" spans="1:11" hidden="1" x14ac:dyDescent="0.2">
      <c r="A206" s="366">
        <v>196</v>
      </c>
      <c r="B206" s="351"/>
      <c r="C206" s="353"/>
      <c r="D206" s="354"/>
      <c r="E206" s="353"/>
      <c r="F206" s="355"/>
      <c r="G206" s="356"/>
      <c r="H206" s="357"/>
      <c r="I206" s="356"/>
      <c r="J206" s="374"/>
      <c r="K206" s="70">
        <f t="shared" si="4"/>
        <v>0</v>
      </c>
    </row>
    <row r="207" spans="1:11" hidden="1" x14ac:dyDescent="0.2">
      <c r="A207" s="366">
        <v>197</v>
      </c>
      <c r="B207" s="351"/>
      <c r="C207" s="353"/>
      <c r="D207" s="354"/>
      <c r="E207" s="353"/>
      <c r="F207" s="355"/>
      <c r="G207" s="356"/>
      <c r="H207" s="357"/>
      <c r="I207" s="356"/>
      <c r="J207" s="374"/>
      <c r="K207" s="70">
        <f t="shared" si="4"/>
        <v>0</v>
      </c>
    </row>
    <row r="208" spans="1:11" hidden="1" x14ac:dyDescent="0.2">
      <c r="A208" s="366">
        <v>198</v>
      </c>
      <c r="B208" s="351"/>
      <c r="C208" s="353"/>
      <c r="D208" s="354"/>
      <c r="E208" s="353"/>
      <c r="F208" s="355"/>
      <c r="G208" s="356"/>
      <c r="H208" s="357"/>
      <c r="I208" s="356"/>
      <c r="J208" s="374"/>
      <c r="K208" s="70">
        <f t="shared" si="4"/>
        <v>0</v>
      </c>
    </row>
    <row r="209" spans="1:11" hidden="1" x14ac:dyDescent="0.2">
      <c r="A209" s="366">
        <v>199</v>
      </c>
      <c r="B209" s="351"/>
      <c r="C209" s="353"/>
      <c r="D209" s="354"/>
      <c r="E209" s="353"/>
      <c r="F209" s="355"/>
      <c r="G209" s="356"/>
      <c r="H209" s="357"/>
      <c r="I209" s="356"/>
      <c r="J209" s="374"/>
      <c r="K209" s="70">
        <f t="shared" si="4"/>
        <v>0</v>
      </c>
    </row>
    <row r="210" spans="1:11" hidden="1" x14ac:dyDescent="0.2">
      <c r="A210" s="366">
        <v>200</v>
      </c>
      <c r="B210" s="351"/>
      <c r="C210" s="353"/>
      <c r="D210" s="354"/>
      <c r="E210" s="353"/>
      <c r="F210" s="355"/>
      <c r="G210" s="356"/>
      <c r="H210" s="357"/>
      <c r="I210" s="356"/>
      <c r="J210" s="374"/>
      <c r="K210" s="70">
        <f t="shared" si="4"/>
        <v>0</v>
      </c>
    </row>
    <row r="211" spans="1:11" hidden="1" x14ac:dyDescent="0.2">
      <c r="A211" s="366">
        <v>201</v>
      </c>
      <c r="B211" s="351"/>
      <c r="C211" s="353"/>
      <c r="D211" s="354"/>
      <c r="E211" s="353"/>
      <c r="F211" s="355"/>
      <c r="G211" s="356"/>
      <c r="H211" s="357"/>
      <c r="I211" s="356"/>
      <c r="J211" s="374"/>
      <c r="K211" s="70">
        <f t="shared" si="4"/>
        <v>0</v>
      </c>
    </row>
    <row r="212" spans="1:11" hidden="1" x14ac:dyDescent="0.2">
      <c r="A212" s="366">
        <v>202</v>
      </c>
      <c r="B212" s="351"/>
      <c r="C212" s="353"/>
      <c r="D212" s="354"/>
      <c r="E212" s="353"/>
      <c r="F212" s="355"/>
      <c r="G212" s="356"/>
      <c r="H212" s="357"/>
      <c r="I212" s="356"/>
      <c r="J212" s="374"/>
      <c r="K212" s="70">
        <f t="shared" si="4"/>
        <v>0</v>
      </c>
    </row>
    <row r="213" spans="1:11" hidden="1" x14ac:dyDescent="0.2">
      <c r="A213" s="366">
        <v>203</v>
      </c>
      <c r="B213" s="351"/>
      <c r="C213" s="353"/>
      <c r="D213" s="354"/>
      <c r="E213" s="353"/>
      <c r="F213" s="355"/>
      <c r="G213" s="356"/>
      <c r="H213" s="357"/>
      <c r="I213" s="356"/>
      <c r="J213" s="374"/>
      <c r="K213" s="70">
        <f t="shared" si="4"/>
        <v>0</v>
      </c>
    </row>
    <row r="214" spans="1:11" hidden="1" x14ac:dyDescent="0.2">
      <c r="A214" s="366">
        <v>204</v>
      </c>
      <c r="B214" s="351"/>
      <c r="C214" s="353"/>
      <c r="D214" s="354"/>
      <c r="E214" s="353"/>
      <c r="F214" s="355"/>
      <c r="G214" s="356"/>
      <c r="H214" s="357"/>
      <c r="I214" s="356"/>
      <c r="J214" s="374"/>
      <c r="K214" s="70">
        <f t="shared" si="4"/>
        <v>0</v>
      </c>
    </row>
    <row r="215" spans="1:11" hidden="1" x14ac:dyDescent="0.2">
      <c r="A215" s="366">
        <v>205</v>
      </c>
      <c r="B215" s="351"/>
      <c r="C215" s="353"/>
      <c r="D215" s="354"/>
      <c r="E215" s="353"/>
      <c r="F215" s="355"/>
      <c r="G215" s="356"/>
      <c r="H215" s="357"/>
      <c r="I215" s="356"/>
      <c r="J215" s="374"/>
      <c r="K215" s="70">
        <f t="shared" si="4"/>
        <v>0</v>
      </c>
    </row>
    <row r="216" spans="1:11" hidden="1" x14ac:dyDescent="0.2">
      <c r="A216" s="366">
        <v>206</v>
      </c>
      <c r="B216" s="351"/>
      <c r="C216" s="353"/>
      <c r="D216" s="354"/>
      <c r="E216" s="353"/>
      <c r="F216" s="355"/>
      <c r="G216" s="356"/>
      <c r="H216" s="357"/>
      <c r="I216" s="356"/>
      <c r="J216" s="374"/>
      <c r="K216" s="70">
        <f t="shared" si="4"/>
        <v>0</v>
      </c>
    </row>
    <row r="217" spans="1:11" hidden="1" x14ac:dyDescent="0.2">
      <c r="A217" s="366">
        <v>207</v>
      </c>
      <c r="B217" s="351"/>
      <c r="C217" s="353"/>
      <c r="D217" s="354"/>
      <c r="E217" s="353"/>
      <c r="F217" s="355"/>
      <c r="G217" s="356"/>
      <c r="H217" s="357"/>
      <c r="I217" s="356"/>
      <c r="J217" s="374"/>
      <c r="K217" s="70">
        <f t="shared" si="4"/>
        <v>0</v>
      </c>
    </row>
    <row r="218" spans="1:11" hidden="1" x14ac:dyDescent="0.2">
      <c r="A218" s="366">
        <v>208</v>
      </c>
      <c r="B218" s="351"/>
      <c r="C218" s="353"/>
      <c r="D218" s="354"/>
      <c r="E218" s="353"/>
      <c r="F218" s="355"/>
      <c r="G218" s="356"/>
      <c r="H218" s="357"/>
      <c r="I218" s="356"/>
      <c r="J218" s="374"/>
      <c r="K218" s="70">
        <f t="shared" si="4"/>
        <v>0</v>
      </c>
    </row>
    <row r="219" spans="1:11" hidden="1" x14ac:dyDescent="0.2">
      <c r="A219" s="366">
        <v>209</v>
      </c>
      <c r="B219" s="351"/>
      <c r="C219" s="353"/>
      <c r="D219" s="354"/>
      <c r="E219" s="353"/>
      <c r="F219" s="355"/>
      <c r="G219" s="356"/>
      <c r="H219" s="357"/>
      <c r="I219" s="356"/>
      <c r="J219" s="374"/>
      <c r="K219" s="70">
        <f t="shared" si="4"/>
        <v>0</v>
      </c>
    </row>
    <row r="220" spans="1:11" hidden="1" x14ac:dyDescent="0.2">
      <c r="A220" s="366">
        <v>210</v>
      </c>
      <c r="B220" s="351"/>
      <c r="C220" s="353"/>
      <c r="D220" s="354"/>
      <c r="E220" s="353"/>
      <c r="F220" s="355"/>
      <c r="G220" s="356"/>
      <c r="H220" s="357"/>
      <c r="I220" s="356"/>
      <c r="J220" s="374"/>
      <c r="K220" s="70">
        <f t="shared" si="4"/>
        <v>0</v>
      </c>
    </row>
    <row r="221" spans="1:11" hidden="1" x14ac:dyDescent="0.2">
      <c r="A221" s="366">
        <v>211</v>
      </c>
      <c r="B221" s="351"/>
      <c r="C221" s="353"/>
      <c r="D221" s="354"/>
      <c r="E221" s="353"/>
      <c r="F221" s="355"/>
      <c r="G221" s="356"/>
      <c r="H221" s="357"/>
      <c r="I221" s="356"/>
      <c r="J221" s="374"/>
      <c r="K221" s="70">
        <f t="shared" si="4"/>
        <v>0</v>
      </c>
    </row>
    <row r="222" spans="1:11" hidden="1" x14ac:dyDescent="0.2">
      <c r="A222" s="366">
        <v>212</v>
      </c>
      <c r="B222" s="351"/>
      <c r="C222" s="353"/>
      <c r="D222" s="354"/>
      <c r="E222" s="353"/>
      <c r="F222" s="355"/>
      <c r="G222" s="356"/>
      <c r="H222" s="357"/>
      <c r="I222" s="356"/>
      <c r="J222" s="374"/>
      <c r="K222" s="70">
        <f t="shared" si="4"/>
        <v>0</v>
      </c>
    </row>
    <row r="223" spans="1:11" hidden="1" x14ac:dyDescent="0.2">
      <c r="A223" s="366">
        <v>213</v>
      </c>
      <c r="B223" s="351"/>
      <c r="C223" s="353"/>
      <c r="D223" s="354"/>
      <c r="E223" s="353"/>
      <c r="F223" s="355"/>
      <c r="G223" s="356"/>
      <c r="H223" s="357"/>
      <c r="I223" s="356"/>
      <c r="J223" s="374"/>
      <c r="K223" s="70">
        <f t="shared" si="4"/>
        <v>0</v>
      </c>
    </row>
    <row r="224" spans="1:11" hidden="1" x14ac:dyDescent="0.2">
      <c r="A224" s="366">
        <v>214</v>
      </c>
      <c r="B224" s="351"/>
      <c r="C224" s="353"/>
      <c r="D224" s="354"/>
      <c r="E224" s="353"/>
      <c r="F224" s="355"/>
      <c r="G224" s="356"/>
      <c r="H224" s="357"/>
      <c r="I224" s="356"/>
      <c r="J224" s="374"/>
      <c r="K224" s="70">
        <f t="shared" si="4"/>
        <v>0</v>
      </c>
    </row>
    <row r="225" spans="1:11" hidden="1" x14ac:dyDescent="0.2">
      <c r="A225" s="366">
        <v>215</v>
      </c>
      <c r="B225" s="351"/>
      <c r="C225" s="353"/>
      <c r="D225" s="354"/>
      <c r="E225" s="353"/>
      <c r="F225" s="355"/>
      <c r="G225" s="356"/>
      <c r="H225" s="357"/>
      <c r="I225" s="356"/>
      <c r="J225" s="374"/>
      <c r="K225" s="70">
        <f t="shared" si="4"/>
        <v>0</v>
      </c>
    </row>
    <row r="226" spans="1:11" hidden="1" x14ac:dyDescent="0.2">
      <c r="A226" s="366">
        <v>216</v>
      </c>
      <c r="B226" s="351"/>
      <c r="C226" s="353"/>
      <c r="D226" s="354"/>
      <c r="E226" s="353"/>
      <c r="F226" s="355"/>
      <c r="G226" s="356"/>
      <c r="H226" s="357"/>
      <c r="I226" s="356"/>
      <c r="J226" s="374"/>
      <c r="K226" s="70">
        <f t="shared" si="4"/>
        <v>0</v>
      </c>
    </row>
    <row r="227" spans="1:11" hidden="1" x14ac:dyDescent="0.2">
      <c r="A227" s="366">
        <v>217</v>
      </c>
      <c r="B227" s="351"/>
      <c r="C227" s="353"/>
      <c r="D227" s="354"/>
      <c r="E227" s="353"/>
      <c r="F227" s="355"/>
      <c r="G227" s="356"/>
      <c r="H227" s="357"/>
      <c r="I227" s="356"/>
      <c r="J227" s="374"/>
      <c r="K227" s="70">
        <f t="shared" si="4"/>
        <v>0</v>
      </c>
    </row>
    <row r="228" spans="1:11" hidden="1" x14ac:dyDescent="0.2">
      <c r="A228" s="366">
        <v>218</v>
      </c>
      <c r="B228" s="351"/>
      <c r="C228" s="353"/>
      <c r="D228" s="354"/>
      <c r="E228" s="353"/>
      <c r="F228" s="355"/>
      <c r="G228" s="356"/>
      <c r="H228" s="357"/>
      <c r="I228" s="356"/>
      <c r="J228" s="374"/>
      <c r="K228" s="70">
        <f t="shared" si="4"/>
        <v>0</v>
      </c>
    </row>
    <row r="229" spans="1:11" hidden="1" x14ac:dyDescent="0.2">
      <c r="A229" s="366">
        <v>219</v>
      </c>
      <c r="B229" s="351"/>
      <c r="C229" s="353"/>
      <c r="D229" s="354"/>
      <c r="E229" s="353"/>
      <c r="F229" s="355"/>
      <c r="G229" s="356"/>
      <c r="H229" s="357"/>
      <c r="I229" s="356"/>
      <c r="J229" s="374"/>
      <c r="K229" s="70">
        <f t="shared" si="4"/>
        <v>0</v>
      </c>
    </row>
    <row r="230" spans="1:11" hidden="1" x14ac:dyDescent="0.2">
      <c r="A230" s="366">
        <v>220</v>
      </c>
      <c r="B230" s="351"/>
      <c r="C230" s="353"/>
      <c r="D230" s="354"/>
      <c r="E230" s="353"/>
      <c r="F230" s="355"/>
      <c r="G230" s="356"/>
      <c r="H230" s="357"/>
      <c r="I230" s="356"/>
      <c r="J230" s="374"/>
      <c r="K230" s="70">
        <f t="shared" si="4"/>
        <v>0</v>
      </c>
    </row>
    <row r="231" spans="1:11" hidden="1" x14ac:dyDescent="0.2">
      <c r="A231" s="366">
        <v>221</v>
      </c>
      <c r="B231" s="351"/>
      <c r="C231" s="353"/>
      <c r="D231" s="354"/>
      <c r="E231" s="353"/>
      <c r="F231" s="355"/>
      <c r="G231" s="356"/>
      <c r="H231" s="357"/>
      <c r="I231" s="356"/>
      <c r="J231" s="374"/>
      <c r="K231" s="70">
        <f t="shared" si="4"/>
        <v>0</v>
      </c>
    </row>
    <row r="232" spans="1:11" hidden="1" x14ac:dyDescent="0.2">
      <c r="A232" s="366">
        <v>222</v>
      </c>
      <c r="B232" s="351"/>
      <c r="C232" s="353"/>
      <c r="D232" s="354"/>
      <c r="E232" s="353"/>
      <c r="F232" s="355"/>
      <c r="G232" s="356"/>
      <c r="H232" s="357"/>
      <c r="I232" s="356"/>
      <c r="J232" s="374"/>
      <c r="K232" s="70">
        <f t="shared" si="4"/>
        <v>0</v>
      </c>
    </row>
    <row r="233" spans="1:11" hidden="1" x14ac:dyDescent="0.2">
      <c r="A233" s="366">
        <v>223</v>
      </c>
      <c r="B233" s="351"/>
      <c r="C233" s="353"/>
      <c r="D233" s="354"/>
      <c r="E233" s="353"/>
      <c r="F233" s="355"/>
      <c r="G233" s="356"/>
      <c r="H233" s="357"/>
      <c r="I233" s="356"/>
      <c r="J233" s="374"/>
      <c r="K233" s="70">
        <f t="shared" si="4"/>
        <v>0</v>
      </c>
    </row>
    <row r="234" spans="1:11" hidden="1" x14ac:dyDescent="0.2">
      <c r="A234" s="366">
        <v>224</v>
      </c>
      <c r="B234" s="351"/>
      <c r="C234" s="353"/>
      <c r="D234" s="354"/>
      <c r="E234" s="353"/>
      <c r="F234" s="355"/>
      <c r="G234" s="356"/>
      <c r="H234" s="357"/>
      <c r="I234" s="356"/>
      <c r="J234" s="374"/>
      <c r="K234" s="70">
        <f t="shared" si="4"/>
        <v>0</v>
      </c>
    </row>
    <row r="235" spans="1:11" hidden="1" x14ac:dyDescent="0.2">
      <c r="A235" s="366">
        <v>225</v>
      </c>
      <c r="B235" s="351"/>
      <c r="C235" s="353"/>
      <c r="D235" s="354"/>
      <c r="E235" s="353"/>
      <c r="F235" s="355"/>
      <c r="G235" s="356"/>
      <c r="H235" s="357"/>
      <c r="I235" s="356"/>
      <c r="J235" s="374"/>
      <c r="K235" s="70">
        <f t="shared" si="4"/>
        <v>0</v>
      </c>
    </row>
    <row r="236" spans="1:11" hidden="1" x14ac:dyDescent="0.2">
      <c r="A236" s="366">
        <v>226</v>
      </c>
      <c r="B236" s="351"/>
      <c r="C236" s="353"/>
      <c r="D236" s="354"/>
      <c r="E236" s="353"/>
      <c r="F236" s="355"/>
      <c r="G236" s="356"/>
      <c r="H236" s="357"/>
      <c r="I236" s="356"/>
      <c r="J236" s="374"/>
      <c r="K236" s="70">
        <f t="shared" si="4"/>
        <v>0</v>
      </c>
    </row>
    <row r="237" spans="1:11" hidden="1" x14ac:dyDescent="0.2">
      <c r="A237" s="366">
        <v>227</v>
      </c>
      <c r="B237" s="351"/>
      <c r="C237" s="353"/>
      <c r="D237" s="354"/>
      <c r="E237" s="353"/>
      <c r="F237" s="355"/>
      <c r="G237" s="356"/>
      <c r="H237" s="357"/>
      <c r="I237" s="356"/>
      <c r="J237" s="374"/>
      <c r="K237" s="70">
        <f t="shared" si="4"/>
        <v>0</v>
      </c>
    </row>
    <row r="238" spans="1:11" hidden="1" x14ac:dyDescent="0.2">
      <c r="A238" s="366">
        <v>228</v>
      </c>
      <c r="B238" s="351"/>
      <c r="C238" s="353"/>
      <c r="D238" s="354"/>
      <c r="E238" s="353"/>
      <c r="F238" s="355"/>
      <c r="G238" s="356"/>
      <c r="H238" s="357"/>
      <c r="I238" s="356"/>
      <c r="J238" s="374"/>
      <c r="K238" s="70">
        <f t="shared" si="4"/>
        <v>0</v>
      </c>
    </row>
    <row r="239" spans="1:11" hidden="1" x14ac:dyDescent="0.2">
      <c r="A239" s="366">
        <v>229</v>
      </c>
      <c r="B239" s="351"/>
      <c r="C239" s="353"/>
      <c r="D239" s="354"/>
      <c r="E239" s="353"/>
      <c r="F239" s="355"/>
      <c r="G239" s="356"/>
      <c r="H239" s="357"/>
      <c r="I239" s="356"/>
      <c r="J239" s="374"/>
      <c r="K239" s="70">
        <f t="shared" si="4"/>
        <v>0</v>
      </c>
    </row>
    <row r="240" spans="1:11" hidden="1" x14ac:dyDescent="0.2">
      <c r="A240" s="366">
        <v>230</v>
      </c>
      <c r="B240" s="351"/>
      <c r="C240" s="353"/>
      <c r="D240" s="354"/>
      <c r="E240" s="353"/>
      <c r="F240" s="355"/>
      <c r="G240" s="356"/>
      <c r="H240" s="357"/>
      <c r="I240" s="356"/>
      <c r="J240" s="374"/>
      <c r="K240" s="70">
        <f t="shared" si="4"/>
        <v>0</v>
      </c>
    </row>
    <row r="241" spans="1:11" hidden="1" x14ac:dyDescent="0.2">
      <c r="A241" s="366">
        <v>231</v>
      </c>
      <c r="B241" s="351"/>
      <c r="C241" s="353"/>
      <c r="D241" s="354"/>
      <c r="E241" s="353"/>
      <c r="F241" s="355"/>
      <c r="G241" s="356"/>
      <c r="H241" s="357"/>
      <c r="I241" s="356"/>
      <c r="J241" s="374"/>
      <c r="K241" s="70">
        <f t="shared" si="4"/>
        <v>0</v>
      </c>
    </row>
    <row r="242" spans="1:11" hidden="1" x14ac:dyDescent="0.2">
      <c r="A242" s="366">
        <v>232</v>
      </c>
      <c r="B242" s="351"/>
      <c r="C242" s="353"/>
      <c r="D242" s="354"/>
      <c r="E242" s="353"/>
      <c r="F242" s="355"/>
      <c r="G242" s="356"/>
      <c r="H242" s="357"/>
      <c r="I242" s="356"/>
      <c r="J242" s="374"/>
      <c r="K242" s="70">
        <f t="shared" si="4"/>
        <v>0</v>
      </c>
    </row>
    <row r="243" spans="1:11" hidden="1" x14ac:dyDescent="0.2">
      <c r="A243" s="366">
        <v>233</v>
      </c>
      <c r="B243" s="351"/>
      <c r="C243" s="353"/>
      <c r="D243" s="354"/>
      <c r="E243" s="353"/>
      <c r="F243" s="355"/>
      <c r="G243" s="356"/>
      <c r="H243" s="357"/>
      <c r="I243" s="356"/>
      <c r="J243" s="374"/>
      <c r="K243" s="70">
        <f t="shared" si="4"/>
        <v>0</v>
      </c>
    </row>
    <row r="244" spans="1:11" hidden="1" x14ac:dyDescent="0.2">
      <c r="A244" s="366">
        <v>234</v>
      </c>
      <c r="B244" s="351"/>
      <c r="C244" s="353"/>
      <c r="D244" s="354"/>
      <c r="E244" s="353"/>
      <c r="F244" s="355"/>
      <c r="G244" s="356"/>
      <c r="H244" s="357"/>
      <c r="I244" s="356"/>
      <c r="J244" s="374"/>
      <c r="K244" s="70">
        <f t="shared" si="4"/>
        <v>0</v>
      </c>
    </row>
    <row r="245" spans="1:11" hidden="1" x14ac:dyDescent="0.2">
      <c r="A245" s="366">
        <v>235</v>
      </c>
      <c r="B245" s="351"/>
      <c r="C245" s="353"/>
      <c r="D245" s="354"/>
      <c r="E245" s="353"/>
      <c r="F245" s="355"/>
      <c r="G245" s="356"/>
      <c r="H245" s="357"/>
      <c r="I245" s="356"/>
      <c r="J245" s="374"/>
      <c r="K245" s="70">
        <f t="shared" si="4"/>
        <v>0</v>
      </c>
    </row>
    <row r="246" spans="1:11" hidden="1" x14ac:dyDescent="0.2">
      <c r="A246" s="366">
        <v>236</v>
      </c>
      <c r="B246" s="351"/>
      <c r="C246" s="353"/>
      <c r="D246" s="354"/>
      <c r="E246" s="353"/>
      <c r="F246" s="355"/>
      <c r="G246" s="356"/>
      <c r="H246" s="357"/>
      <c r="I246" s="356"/>
      <c r="J246" s="374"/>
      <c r="K246" s="70">
        <f t="shared" si="4"/>
        <v>0</v>
      </c>
    </row>
    <row r="247" spans="1:11" hidden="1" x14ac:dyDescent="0.2">
      <c r="A247" s="366">
        <v>237</v>
      </c>
      <c r="B247" s="351"/>
      <c r="C247" s="353"/>
      <c r="D247" s="354"/>
      <c r="E247" s="353"/>
      <c r="F247" s="355"/>
      <c r="G247" s="356"/>
      <c r="H247" s="357"/>
      <c r="I247" s="356"/>
      <c r="J247" s="374"/>
      <c r="K247" s="70">
        <f t="shared" si="4"/>
        <v>0</v>
      </c>
    </row>
    <row r="248" spans="1:11" hidden="1" x14ac:dyDescent="0.2">
      <c r="A248" s="366">
        <v>238</v>
      </c>
      <c r="B248" s="351"/>
      <c r="C248" s="353"/>
      <c r="D248" s="354"/>
      <c r="E248" s="353"/>
      <c r="F248" s="355"/>
      <c r="G248" s="356"/>
      <c r="H248" s="357"/>
      <c r="I248" s="356"/>
      <c r="J248" s="374"/>
      <c r="K248" s="70">
        <f t="shared" si="4"/>
        <v>0</v>
      </c>
    </row>
    <row r="249" spans="1:11" hidden="1" x14ac:dyDescent="0.2">
      <c r="A249" s="366">
        <v>239</v>
      </c>
      <c r="B249" s="351"/>
      <c r="C249" s="353"/>
      <c r="D249" s="354"/>
      <c r="E249" s="353"/>
      <c r="F249" s="355"/>
      <c r="G249" s="356"/>
      <c r="H249" s="357"/>
      <c r="I249" s="356"/>
      <c r="J249" s="374"/>
      <c r="K249" s="70">
        <f t="shared" si="4"/>
        <v>0</v>
      </c>
    </row>
    <row r="250" spans="1:11" hidden="1" x14ac:dyDescent="0.2">
      <c r="A250" s="366">
        <v>240</v>
      </c>
      <c r="B250" s="351"/>
      <c r="C250" s="353"/>
      <c r="D250" s="354"/>
      <c r="E250" s="353"/>
      <c r="F250" s="355"/>
      <c r="G250" s="356"/>
      <c r="H250" s="357"/>
      <c r="I250" s="356"/>
      <c r="J250" s="374"/>
      <c r="K250" s="70">
        <f t="shared" si="4"/>
        <v>0</v>
      </c>
    </row>
    <row r="251" spans="1:11" hidden="1" x14ac:dyDescent="0.2">
      <c r="A251" s="366">
        <v>241</v>
      </c>
      <c r="B251" s="351"/>
      <c r="C251" s="353"/>
      <c r="D251" s="354"/>
      <c r="E251" s="353"/>
      <c r="F251" s="355"/>
      <c r="G251" s="356"/>
      <c r="H251" s="357"/>
      <c r="I251" s="356"/>
      <c r="J251" s="374"/>
      <c r="K251" s="70">
        <f t="shared" si="4"/>
        <v>0</v>
      </c>
    </row>
    <row r="252" spans="1:11" hidden="1" x14ac:dyDescent="0.2">
      <c r="A252" s="366">
        <v>242</v>
      </c>
      <c r="B252" s="351"/>
      <c r="C252" s="353"/>
      <c r="D252" s="354"/>
      <c r="E252" s="353"/>
      <c r="F252" s="355"/>
      <c r="G252" s="356"/>
      <c r="H252" s="357"/>
      <c r="I252" s="356"/>
      <c r="J252" s="374"/>
      <c r="K252" s="70">
        <f t="shared" si="4"/>
        <v>0</v>
      </c>
    </row>
    <row r="253" spans="1:11" hidden="1" x14ac:dyDescent="0.2">
      <c r="A253" s="366">
        <v>243</v>
      </c>
      <c r="B253" s="351"/>
      <c r="C253" s="353"/>
      <c r="D253" s="354"/>
      <c r="E253" s="353"/>
      <c r="F253" s="355"/>
      <c r="G253" s="356"/>
      <c r="H253" s="357"/>
      <c r="I253" s="356"/>
      <c r="J253" s="374"/>
      <c r="K253" s="70">
        <f t="shared" si="4"/>
        <v>0</v>
      </c>
    </row>
    <row r="254" spans="1:11" hidden="1" x14ac:dyDescent="0.2">
      <c r="A254" s="366">
        <v>244</v>
      </c>
      <c r="B254" s="351"/>
      <c r="C254" s="353"/>
      <c r="D254" s="354"/>
      <c r="E254" s="353"/>
      <c r="F254" s="355"/>
      <c r="G254" s="356"/>
      <c r="H254" s="357"/>
      <c r="I254" s="356"/>
      <c r="J254" s="374"/>
      <c r="K254" s="70">
        <f t="shared" si="4"/>
        <v>0</v>
      </c>
    </row>
    <row r="255" spans="1:11" hidden="1" x14ac:dyDescent="0.2">
      <c r="A255" s="366">
        <v>245</v>
      </c>
      <c r="B255" s="351"/>
      <c r="C255" s="353"/>
      <c r="D255" s="354"/>
      <c r="E255" s="353"/>
      <c r="F255" s="355"/>
      <c r="G255" s="356"/>
      <c r="H255" s="357"/>
      <c r="I255" s="356"/>
      <c r="J255" s="374"/>
      <c r="K255" s="70">
        <f t="shared" si="4"/>
        <v>0</v>
      </c>
    </row>
    <row r="256" spans="1:11" hidden="1" x14ac:dyDescent="0.2">
      <c r="A256" s="366">
        <v>246</v>
      </c>
      <c r="B256" s="351"/>
      <c r="C256" s="353"/>
      <c r="D256" s="354"/>
      <c r="E256" s="353"/>
      <c r="F256" s="355"/>
      <c r="G256" s="356"/>
      <c r="H256" s="357"/>
      <c r="I256" s="356"/>
      <c r="J256" s="374"/>
      <c r="K256" s="70">
        <f t="shared" si="4"/>
        <v>0</v>
      </c>
    </row>
    <row r="257" spans="1:11" hidden="1" x14ac:dyDescent="0.2">
      <c r="A257" s="366">
        <v>247</v>
      </c>
      <c r="B257" s="351"/>
      <c r="C257" s="353"/>
      <c r="D257" s="354"/>
      <c r="E257" s="353"/>
      <c r="F257" s="355"/>
      <c r="G257" s="356"/>
      <c r="H257" s="357"/>
      <c r="I257" s="356"/>
      <c r="J257" s="374"/>
      <c r="K257" s="70">
        <f t="shared" si="4"/>
        <v>0</v>
      </c>
    </row>
    <row r="258" spans="1:11" hidden="1" x14ac:dyDescent="0.2">
      <c r="A258" s="366">
        <v>248</v>
      </c>
      <c r="B258" s="351"/>
      <c r="C258" s="353"/>
      <c r="D258" s="354"/>
      <c r="E258" s="353"/>
      <c r="F258" s="355"/>
      <c r="G258" s="356"/>
      <c r="H258" s="357"/>
      <c r="I258" s="356"/>
      <c r="J258" s="374"/>
      <c r="K258" s="70">
        <f t="shared" si="4"/>
        <v>0</v>
      </c>
    </row>
    <row r="259" spans="1:11" hidden="1" x14ac:dyDescent="0.2">
      <c r="A259" s="366">
        <v>249</v>
      </c>
      <c r="B259" s="351"/>
      <c r="C259" s="353"/>
      <c r="D259" s="354"/>
      <c r="E259" s="353"/>
      <c r="F259" s="355"/>
      <c r="G259" s="356"/>
      <c r="H259" s="357"/>
      <c r="I259" s="356"/>
      <c r="J259" s="374"/>
      <c r="K259" s="70">
        <f t="shared" si="4"/>
        <v>0</v>
      </c>
    </row>
    <row r="260" spans="1:11" hidden="1" x14ac:dyDescent="0.2">
      <c r="A260" s="366">
        <v>250</v>
      </c>
      <c r="B260" s="351"/>
      <c r="C260" s="353"/>
      <c r="D260" s="354"/>
      <c r="E260" s="353"/>
      <c r="F260" s="355"/>
      <c r="G260" s="356"/>
      <c r="H260" s="357"/>
      <c r="I260" s="356"/>
      <c r="J260" s="374"/>
      <c r="K260" s="70">
        <f t="shared" si="4"/>
        <v>0</v>
      </c>
    </row>
    <row r="261" spans="1:11" hidden="1" x14ac:dyDescent="0.2">
      <c r="A261" s="366">
        <v>251</v>
      </c>
      <c r="B261" s="351"/>
      <c r="C261" s="353"/>
      <c r="D261" s="354"/>
      <c r="E261" s="353"/>
      <c r="F261" s="355"/>
      <c r="G261" s="356"/>
      <c r="H261" s="357"/>
      <c r="I261" s="356"/>
      <c r="J261" s="374"/>
      <c r="K261" s="70">
        <f t="shared" si="4"/>
        <v>0</v>
      </c>
    </row>
    <row r="262" spans="1:11" hidden="1" x14ac:dyDescent="0.2">
      <c r="A262" s="366">
        <v>252</v>
      </c>
      <c r="B262" s="351"/>
      <c r="C262" s="353"/>
      <c r="D262" s="354"/>
      <c r="E262" s="353"/>
      <c r="F262" s="355"/>
      <c r="G262" s="356"/>
      <c r="H262" s="357"/>
      <c r="I262" s="356"/>
      <c r="J262" s="374"/>
      <c r="K262" s="70">
        <f t="shared" si="4"/>
        <v>0</v>
      </c>
    </row>
    <row r="263" spans="1:11" hidden="1" x14ac:dyDescent="0.2">
      <c r="A263" s="366">
        <v>253</v>
      </c>
      <c r="B263" s="351"/>
      <c r="C263" s="353"/>
      <c r="D263" s="354"/>
      <c r="E263" s="353"/>
      <c r="F263" s="355"/>
      <c r="G263" s="356"/>
      <c r="H263" s="357"/>
      <c r="I263" s="356"/>
      <c r="J263" s="374"/>
      <c r="K263" s="70">
        <f t="shared" si="4"/>
        <v>0</v>
      </c>
    </row>
    <row r="264" spans="1:11" hidden="1" x14ac:dyDescent="0.2">
      <c r="A264" s="366">
        <v>254</v>
      </c>
      <c r="B264" s="351"/>
      <c r="C264" s="353"/>
      <c r="D264" s="354"/>
      <c r="E264" s="353"/>
      <c r="F264" s="355"/>
      <c r="G264" s="356"/>
      <c r="H264" s="357"/>
      <c r="I264" s="356"/>
      <c r="J264" s="374"/>
      <c r="K264" s="70">
        <f t="shared" si="4"/>
        <v>0</v>
      </c>
    </row>
    <row r="265" spans="1:11" hidden="1" x14ac:dyDescent="0.2">
      <c r="A265" s="366">
        <v>255</v>
      </c>
      <c r="B265" s="351"/>
      <c r="C265" s="353"/>
      <c r="D265" s="354"/>
      <c r="E265" s="353"/>
      <c r="F265" s="355"/>
      <c r="G265" s="356"/>
      <c r="H265" s="357"/>
      <c r="I265" s="356"/>
      <c r="J265" s="374"/>
      <c r="K265" s="70">
        <f t="shared" si="4"/>
        <v>0</v>
      </c>
    </row>
    <row r="266" spans="1:11" hidden="1" x14ac:dyDescent="0.2">
      <c r="A266" s="366">
        <v>256</v>
      </c>
      <c r="B266" s="351"/>
      <c r="C266" s="353"/>
      <c r="D266" s="354"/>
      <c r="E266" s="353"/>
      <c r="F266" s="355"/>
      <c r="G266" s="356"/>
      <c r="H266" s="357"/>
      <c r="I266" s="356"/>
      <c r="J266" s="374"/>
      <c r="K266" s="70">
        <f t="shared" si="4"/>
        <v>0</v>
      </c>
    </row>
    <row r="267" spans="1:11" hidden="1" x14ac:dyDescent="0.2">
      <c r="A267" s="366">
        <v>257</v>
      </c>
      <c r="B267" s="351"/>
      <c r="C267" s="353"/>
      <c r="D267" s="354"/>
      <c r="E267" s="353"/>
      <c r="F267" s="355"/>
      <c r="G267" s="356"/>
      <c r="H267" s="357"/>
      <c r="I267" s="356"/>
      <c r="J267" s="374"/>
      <c r="K267" s="70">
        <f t="shared" si="4"/>
        <v>0</v>
      </c>
    </row>
    <row r="268" spans="1:11" hidden="1" x14ac:dyDescent="0.2">
      <c r="A268" s="366">
        <v>258</v>
      </c>
      <c r="B268" s="351"/>
      <c r="C268" s="353"/>
      <c r="D268" s="354"/>
      <c r="E268" s="353"/>
      <c r="F268" s="355"/>
      <c r="G268" s="356"/>
      <c r="H268" s="357"/>
      <c r="I268" s="356"/>
      <c r="J268" s="374"/>
      <c r="K268" s="70">
        <f t="shared" si="4"/>
        <v>0</v>
      </c>
    </row>
    <row r="269" spans="1:11" hidden="1" x14ac:dyDescent="0.2">
      <c r="A269" s="366">
        <v>259</v>
      </c>
      <c r="B269" s="351"/>
      <c r="C269" s="353"/>
      <c r="D269" s="354"/>
      <c r="E269" s="353"/>
      <c r="F269" s="355"/>
      <c r="G269" s="356"/>
      <c r="H269" s="357"/>
      <c r="I269" s="356"/>
      <c r="J269" s="374"/>
      <c r="K269" s="70">
        <f t="shared" ref="K269:K327" si="5">IF(B269=0,0,MONTH(B269)-$K$1+1)</f>
        <v>0</v>
      </c>
    </row>
    <row r="270" spans="1:11" hidden="1" x14ac:dyDescent="0.2">
      <c r="A270" s="366">
        <v>260</v>
      </c>
      <c r="B270" s="351"/>
      <c r="C270" s="353"/>
      <c r="D270" s="354"/>
      <c r="E270" s="353"/>
      <c r="F270" s="355"/>
      <c r="G270" s="356"/>
      <c r="H270" s="357"/>
      <c r="I270" s="356"/>
      <c r="J270" s="374"/>
      <c r="K270" s="70">
        <f t="shared" si="5"/>
        <v>0</v>
      </c>
    </row>
    <row r="271" spans="1:11" hidden="1" x14ac:dyDescent="0.2">
      <c r="A271" s="366">
        <v>261</v>
      </c>
      <c r="B271" s="351"/>
      <c r="C271" s="353"/>
      <c r="D271" s="354"/>
      <c r="E271" s="353"/>
      <c r="F271" s="355"/>
      <c r="G271" s="356"/>
      <c r="H271" s="357"/>
      <c r="I271" s="356"/>
      <c r="J271" s="374"/>
      <c r="K271" s="70">
        <f t="shared" si="5"/>
        <v>0</v>
      </c>
    </row>
    <row r="272" spans="1:11" hidden="1" x14ac:dyDescent="0.2">
      <c r="A272" s="366">
        <v>262</v>
      </c>
      <c r="B272" s="351"/>
      <c r="C272" s="353"/>
      <c r="D272" s="354"/>
      <c r="E272" s="353"/>
      <c r="F272" s="355"/>
      <c r="G272" s="356"/>
      <c r="H272" s="357"/>
      <c r="I272" s="356"/>
      <c r="J272" s="374"/>
      <c r="K272" s="70">
        <f t="shared" si="5"/>
        <v>0</v>
      </c>
    </row>
    <row r="273" spans="1:11" hidden="1" x14ac:dyDescent="0.2">
      <c r="A273" s="366">
        <v>263</v>
      </c>
      <c r="B273" s="351"/>
      <c r="C273" s="353"/>
      <c r="D273" s="354"/>
      <c r="E273" s="353"/>
      <c r="F273" s="355"/>
      <c r="G273" s="356"/>
      <c r="H273" s="357"/>
      <c r="I273" s="356"/>
      <c r="J273" s="374"/>
      <c r="K273" s="70">
        <f t="shared" si="5"/>
        <v>0</v>
      </c>
    </row>
    <row r="274" spans="1:11" hidden="1" x14ac:dyDescent="0.2">
      <c r="A274" s="366">
        <v>264</v>
      </c>
      <c r="B274" s="351"/>
      <c r="C274" s="353"/>
      <c r="D274" s="354"/>
      <c r="E274" s="353"/>
      <c r="F274" s="355"/>
      <c r="G274" s="356"/>
      <c r="H274" s="357"/>
      <c r="I274" s="356"/>
      <c r="J274" s="374"/>
      <c r="K274" s="70">
        <f t="shared" si="5"/>
        <v>0</v>
      </c>
    </row>
    <row r="275" spans="1:11" hidden="1" x14ac:dyDescent="0.2">
      <c r="A275" s="366">
        <v>265</v>
      </c>
      <c r="B275" s="351"/>
      <c r="C275" s="353"/>
      <c r="D275" s="354"/>
      <c r="E275" s="353"/>
      <c r="F275" s="355"/>
      <c r="G275" s="356"/>
      <c r="H275" s="357"/>
      <c r="I275" s="356"/>
      <c r="J275" s="374"/>
      <c r="K275" s="70">
        <f t="shared" si="5"/>
        <v>0</v>
      </c>
    </row>
    <row r="276" spans="1:11" hidden="1" x14ac:dyDescent="0.2">
      <c r="A276" s="366">
        <v>266</v>
      </c>
      <c r="B276" s="351"/>
      <c r="C276" s="353"/>
      <c r="D276" s="354"/>
      <c r="E276" s="353"/>
      <c r="F276" s="355"/>
      <c r="G276" s="356"/>
      <c r="H276" s="357"/>
      <c r="I276" s="356"/>
      <c r="J276" s="374"/>
      <c r="K276" s="70">
        <f t="shared" si="5"/>
        <v>0</v>
      </c>
    </row>
    <row r="277" spans="1:11" hidden="1" x14ac:dyDescent="0.2">
      <c r="A277" s="366">
        <v>267</v>
      </c>
      <c r="B277" s="351"/>
      <c r="C277" s="353"/>
      <c r="D277" s="354"/>
      <c r="E277" s="353"/>
      <c r="F277" s="355"/>
      <c r="G277" s="356"/>
      <c r="H277" s="357"/>
      <c r="I277" s="356"/>
      <c r="J277" s="374"/>
      <c r="K277" s="70">
        <f t="shared" si="5"/>
        <v>0</v>
      </c>
    </row>
    <row r="278" spans="1:11" hidden="1" x14ac:dyDescent="0.2">
      <c r="A278" s="366">
        <v>268</v>
      </c>
      <c r="B278" s="351"/>
      <c r="C278" s="353"/>
      <c r="D278" s="354"/>
      <c r="E278" s="353"/>
      <c r="F278" s="355"/>
      <c r="G278" s="356"/>
      <c r="H278" s="357"/>
      <c r="I278" s="356"/>
      <c r="J278" s="374"/>
      <c r="K278" s="70">
        <f t="shared" si="5"/>
        <v>0</v>
      </c>
    </row>
    <row r="279" spans="1:11" hidden="1" x14ac:dyDescent="0.2">
      <c r="A279" s="366">
        <v>269</v>
      </c>
      <c r="B279" s="351"/>
      <c r="C279" s="353"/>
      <c r="D279" s="354"/>
      <c r="E279" s="353"/>
      <c r="F279" s="355"/>
      <c r="G279" s="356"/>
      <c r="H279" s="357"/>
      <c r="I279" s="356"/>
      <c r="J279" s="374"/>
      <c r="K279" s="70">
        <f t="shared" si="5"/>
        <v>0</v>
      </c>
    </row>
    <row r="280" spans="1:11" hidden="1" x14ac:dyDescent="0.2">
      <c r="A280" s="366">
        <v>270</v>
      </c>
      <c r="B280" s="351"/>
      <c r="C280" s="353"/>
      <c r="D280" s="354"/>
      <c r="E280" s="353"/>
      <c r="F280" s="355"/>
      <c r="G280" s="356"/>
      <c r="H280" s="357"/>
      <c r="I280" s="356"/>
      <c r="J280" s="374"/>
      <c r="K280" s="70">
        <f t="shared" si="5"/>
        <v>0</v>
      </c>
    </row>
    <row r="281" spans="1:11" hidden="1" x14ac:dyDescent="0.2">
      <c r="A281" s="366">
        <v>271</v>
      </c>
      <c r="B281" s="351"/>
      <c r="C281" s="353"/>
      <c r="D281" s="354"/>
      <c r="E281" s="353"/>
      <c r="F281" s="355"/>
      <c r="G281" s="356"/>
      <c r="H281" s="357"/>
      <c r="I281" s="356"/>
      <c r="J281" s="374"/>
      <c r="K281" s="70">
        <f t="shared" si="5"/>
        <v>0</v>
      </c>
    </row>
    <row r="282" spans="1:11" hidden="1" x14ac:dyDescent="0.2">
      <c r="A282" s="366">
        <v>272</v>
      </c>
      <c r="B282" s="351"/>
      <c r="C282" s="353"/>
      <c r="D282" s="354"/>
      <c r="E282" s="353"/>
      <c r="F282" s="355"/>
      <c r="G282" s="356"/>
      <c r="H282" s="357"/>
      <c r="I282" s="356"/>
      <c r="J282" s="374"/>
      <c r="K282" s="70">
        <f t="shared" si="5"/>
        <v>0</v>
      </c>
    </row>
    <row r="283" spans="1:11" hidden="1" x14ac:dyDescent="0.2">
      <c r="A283" s="366">
        <v>273</v>
      </c>
      <c r="B283" s="351"/>
      <c r="C283" s="353"/>
      <c r="D283" s="354"/>
      <c r="E283" s="353"/>
      <c r="F283" s="355"/>
      <c r="G283" s="356"/>
      <c r="H283" s="357"/>
      <c r="I283" s="356"/>
      <c r="J283" s="374"/>
      <c r="K283" s="70">
        <f t="shared" si="5"/>
        <v>0</v>
      </c>
    </row>
    <row r="284" spans="1:11" hidden="1" x14ac:dyDescent="0.2">
      <c r="A284" s="366">
        <v>274</v>
      </c>
      <c r="B284" s="351"/>
      <c r="C284" s="353"/>
      <c r="D284" s="354"/>
      <c r="E284" s="353"/>
      <c r="F284" s="355"/>
      <c r="G284" s="356"/>
      <c r="H284" s="357"/>
      <c r="I284" s="356"/>
      <c r="J284" s="374"/>
      <c r="K284" s="70">
        <f t="shared" si="5"/>
        <v>0</v>
      </c>
    </row>
    <row r="285" spans="1:11" hidden="1" x14ac:dyDescent="0.2">
      <c r="A285" s="366">
        <v>275</v>
      </c>
      <c r="B285" s="351"/>
      <c r="C285" s="353"/>
      <c r="D285" s="354"/>
      <c r="E285" s="353"/>
      <c r="F285" s="355"/>
      <c r="G285" s="356"/>
      <c r="H285" s="357"/>
      <c r="I285" s="356"/>
      <c r="J285" s="374"/>
      <c r="K285" s="70">
        <f t="shared" si="5"/>
        <v>0</v>
      </c>
    </row>
    <row r="286" spans="1:11" hidden="1" x14ac:dyDescent="0.2">
      <c r="A286" s="366">
        <v>276</v>
      </c>
      <c r="B286" s="351"/>
      <c r="C286" s="353"/>
      <c r="D286" s="354"/>
      <c r="E286" s="353"/>
      <c r="F286" s="355"/>
      <c r="G286" s="356"/>
      <c r="H286" s="357"/>
      <c r="I286" s="356"/>
      <c r="J286" s="374"/>
      <c r="K286" s="70">
        <f t="shared" si="5"/>
        <v>0</v>
      </c>
    </row>
    <row r="287" spans="1:11" hidden="1" x14ac:dyDescent="0.2">
      <c r="A287" s="366">
        <v>277</v>
      </c>
      <c r="B287" s="351"/>
      <c r="C287" s="353"/>
      <c r="D287" s="354"/>
      <c r="E287" s="353"/>
      <c r="F287" s="355"/>
      <c r="G287" s="356"/>
      <c r="H287" s="357"/>
      <c r="I287" s="356"/>
      <c r="J287" s="374"/>
      <c r="K287" s="70">
        <f t="shared" si="5"/>
        <v>0</v>
      </c>
    </row>
    <row r="288" spans="1:11" hidden="1" x14ac:dyDescent="0.2">
      <c r="A288" s="366">
        <v>278</v>
      </c>
      <c r="B288" s="351"/>
      <c r="C288" s="353"/>
      <c r="D288" s="354"/>
      <c r="E288" s="353"/>
      <c r="F288" s="355"/>
      <c r="G288" s="356"/>
      <c r="H288" s="357"/>
      <c r="I288" s="356"/>
      <c r="J288" s="374"/>
      <c r="K288" s="70">
        <f t="shared" si="5"/>
        <v>0</v>
      </c>
    </row>
    <row r="289" spans="1:11" hidden="1" x14ac:dyDescent="0.2">
      <c r="A289" s="366">
        <v>279</v>
      </c>
      <c r="B289" s="351"/>
      <c r="C289" s="353"/>
      <c r="D289" s="354"/>
      <c r="E289" s="353"/>
      <c r="F289" s="355"/>
      <c r="G289" s="356"/>
      <c r="H289" s="357"/>
      <c r="I289" s="356"/>
      <c r="J289" s="374"/>
      <c r="K289" s="70">
        <f t="shared" si="5"/>
        <v>0</v>
      </c>
    </row>
    <row r="290" spans="1:11" hidden="1" x14ac:dyDescent="0.2">
      <c r="A290" s="366">
        <v>280</v>
      </c>
      <c r="B290" s="351"/>
      <c r="C290" s="353"/>
      <c r="D290" s="354"/>
      <c r="E290" s="353"/>
      <c r="F290" s="355"/>
      <c r="G290" s="356"/>
      <c r="H290" s="357"/>
      <c r="I290" s="356"/>
      <c r="J290" s="374"/>
      <c r="K290" s="70">
        <f t="shared" si="5"/>
        <v>0</v>
      </c>
    </row>
    <row r="291" spans="1:11" hidden="1" x14ac:dyDescent="0.2">
      <c r="A291" s="366">
        <v>281</v>
      </c>
      <c r="B291" s="351"/>
      <c r="C291" s="353"/>
      <c r="D291" s="354"/>
      <c r="E291" s="353"/>
      <c r="F291" s="355"/>
      <c r="G291" s="356"/>
      <c r="H291" s="357"/>
      <c r="I291" s="356"/>
      <c r="J291" s="374"/>
      <c r="K291" s="70">
        <f t="shared" si="5"/>
        <v>0</v>
      </c>
    </row>
    <row r="292" spans="1:11" hidden="1" x14ac:dyDescent="0.2">
      <c r="A292" s="366">
        <v>282</v>
      </c>
      <c r="B292" s="351"/>
      <c r="C292" s="353"/>
      <c r="D292" s="354"/>
      <c r="E292" s="353"/>
      <c r="F292" s="355"/>
      <c r="G292" s="356"/>
      <c r="H292" s="357"/>
      <c r="I292" s="356"/>
      <c r="J292" s="374"/>
      <c r="K292" s="70">
        <f t="shared" si="5"/>
        <v>0</v>
      </c>
    </row>
    <row r="293" spans="1:11" hidden="1" x14ac:dyDescent="0.2">
      <c r="A293" s="366">
        <v>283</v>
      </c>
      <c r="B293" s="351"/>
      <c r="C293" s="353"/>
      <c r="D293" s="354"/>
      <c r="E293" s="353"/>
      <c r="F293" s="355"/>
      <c r="G293" s="356"/>
      <c r="H293" s="357"/>
      <c r="I293" s="356"/>
      <c r="J293" s="374"/>
      <c r="K293" s="70">
        <f t="shared" si="5"/>
        <v>0</v>
      </c>
    </row>
    <row r="294" spans="1:11" hidden="1" x14ac:dyDescent="0.2">
      <c r="A294" s="366">
        <v>284</v>
      </c>
      <c r="B294" s="351"/>
      <c r="C294" s="353"/>
      <c r="D294" s="354"/>
      <c r="E294" s="353"/>
      <c r="F294" s="355"/>
      <c r="G294" s="356"/>
      <c r="H294" s="357"/>
      <c r="I294" s="356"/>
      <c r="J294" s="374"/>
      <c r="K294" s="70">
        <f t="shared" si="5"/>
        <v>0</v>
      </c>
    </row>
    <row r="295" spans="1:11" hidden="1" x14ac:dyDescent="0.2">
      <c r="A295" s="366">
        <v>285</v>
      </c>
      <c r="B295" s="351"/>
      <c r="C295" s="353"/>
      <c r="D295" s="354"/>
      <c r="E295" s="353"/>
      <c r="F295" s="355"/>
      <c r="G295" s="356"/>
      <c r="H295" s="357"/>
      <c r="I295" s="356"/>
      <c r="J295" s="374"/>
      <c r="K295" s="70">
        <f t="shared" si="5"/>
        <v>0</v>
      </c>
    </row>
    <row r="296" spans="1:11" hidden="1" x14ac:dyDescent="0.2">
      <c r="A296" s="366">
        <v>286</v>
      </c>
      <c r="B296" s="351"/>
      <c r="C296" s="353"/>
      <c r="D296" s="354"/>
      <c r="E296" s="353"/>
      <c r="F296" s="355"/>
      <c r="G296" s="356"/>
      <c r="H296" s="357"/>
      <c r="I296" s="356"/>
      <c r="J296" s="374"/>
      <c r="K296" s="70">
        <f t="shared" si="5"/>
        <v>0</v>
      </c>
    </row>
    <row r="297" spans="1:11" hidden="1" x14ac:dyDescent="0.2">
      <c r="A297" s="366">
        <v>287</v>
      </c>
      <c r="B297" s="351"/>
      <c r="C297" s="353"/>
      <c r="D297" s="354"/>
      <c r="E297" s="353"/>
      <c r="F297" s="355"/>
      <c r="G297" s="356"/>
      <c r="H297" s="357"/>
      <c r="I297" s="356"/>
      <c r="J297" s="374"/>
      <c r="K297" s="70">
        <f t="shared" si="5"/>
        <v>0</v>
      </c>
    </row>
    <row r="298" spans="1:11" hidden="1" x14ac:dyDescent="0.2">
      <c r="A298" s="366">
        <v>288</v>
      </c>
      <c r="B298" s="351"/>
      <c r="C298" s="353"/>
      <c r="D298" s="354"/>
      <c r="E298" s="353"/>
      <c r="F298" s="355"/>
      <c r="G298" s="356"/>
      <c r="H298" s="357"/>
      <c r="I298" s="356"/>
      <c r="J298" s="374"/>
      <c r="K298" s="70">
        <f t="shared" si="5"/>
        <v>0</v>
      </c>
    </row>
    <row r="299" spans="1:11" hidden="1" x14ac:dyDescent="0.2">
      <c r="A299" s="366">
        <v>289</v>
      </c>
      <c r="B299" s="351"/>
      <c r="C299" s="353"/>
      <c r="D299" s="354"/>
      <c r="E299" s="353"/>
      <c r="F299" s="355"/>
      <c r="G299" s="356"/>
      <c r="H299" s="357"/>
      <c r="I299" s="356"/>
      <c r="J299" s="374"/>
      <c r="K299" s="70">
        <f t="shared" si="5"/>
        <v>0</v>
      </c>
    </row>
    <row r="300" spans="1:11" hidden="1" x14ac:dyDescent="0.2">
      <c r="A300" s="366">
        <v>290</v>
      </c>
      <c r="B300" s="351"/>
      <c r="C300" s="353"/>
      <c r="D300" s="354"/>
      <c r="E300" s="353"/>
      <c r="F300" s="355"/>
      <c r="G300" s="356"/>
      <c r="H300" s="357"/>
      <c r="I300" s="356"/>
      <c r="J300" s="374"/>
      <c r="K300" s="70">
        <f t="shared" si="5"/>
        <v>0</v>
      </c>
    </row>
    <row r="301" spans="1:11" hidden="1" x14ac:dyDescent="0.2">
      <c r="A301" s="366">
        <v>291</v>
      </c>
      <c r="B301" s="351"/>
      <c r="C301" s="353"/>
      <c r="D301" s="354"/>
      <c r="E301" s="353"/>
      <c r="F301" s="355"/>
      <c r="G301" s="356"/>
      <c r="H301" s="357"/>
      <c r="I301" s="356"/>
      <c r="J301" s="374"/>
      <c r="K301" s="70">
        <f t="shared" si="5"/>
        <v>0</v>
      </c>
    </row>
    <row r="302" spans="1:11" hidden="1" x14ac:dyDescent="0.2">
      <c r="A302" s="366">
        <v>292</v>
      </c>
      <c r="B302" s="351"/>
      <c r="C302" s="353"/>
      <c r="D302" s="354"/>
      <c r="E302" s="353"/>
      <c r="F302" s="355"/>
      <c r="G302" s="356"/>
      <c r="H302" s="357"/>
      <c r="I302" s="356"/>
      <c r="J302" s="374"/>
      <c r="K302" s="70">
        <f t="shared" si="5"/>
        <v>0</v>
      </c>
    </row>
    <row r="303" spans="1:11" hidden="1" x14ac:dyDescent="0.2">
      <c r="A303" s="366">
        <v>293</v>
      </c>
      <c r="B303" s="351"/>
      <c r="C303" s="353"/>
      <c r="D303" s="354"/>
      <c r="E303" s="353"/>
      <c r="F303" s="355"/>
      <c r="G303" s="356"/>
      <c r="H303" s="357"/>
      <c r="I303" s="356"/>
      <c r="J303" s="374"/>
      <c r="K303" s="70">
        <f t="shared" si="5"/>
        <v>0</v>
      </c>
    </row>
    <row r="304" spans="1:11" hidden="1" x14ac:dyDescent="0.2">
      <c r="A304" s="366">
        <v>294</v>
      </c>
      <c r="B304" s="351"/>
      <c r="C304" s="353"/>
      <c r="D304" s="354"/>
      <c r="E304" s="353"/>
      <c r="F304" s="355"/>
      <c r="G304" s="356"/>
      <c r="H304" s="357"/>
      <c r="I304" s="356"/>
      <c r="J304" s="374"/>
      <c r="K304" s="70">
        <f t="shared" si="5"/>
        <v>0</v>
      </c>
    </row>
    <row r="305" spans="1:11" hidden="1" x14ac:dyDescent="0.2">
      <c r="A305" s="366">
        <v>295</v>
      </c>
      <c r="B305" s="351"/>
      <c r="C305" s="353"/>
      <c r="D305" s="354"/>
      <c r="E305" s="353"/>
      <c r="F305" s="355"/>
      <c r="G305" s="356"/>
      <c r="H305" s="357"/>
      <c r="I305" s="356"/>
      <c r="J305" s="374"/>
      <c r="K305" s="70">
        <f t="shared" si="5"/>
        <v>0</v>
      </c>
    </row>
    <row r="306" spans="1:11" hidden="1" x14ac:dyDescent="0.2">
      <c r="A306" s="366">
        <v>296</v>
      </c>
      <c r="B306" s="351"/>
      <c r="C306" s="353"/>
      <c r="D306" s="354"/>
      <c r="E306" s="353"/>
      <c r="F306" s="355"/>
      <c r="G306" s="356"/>
      <c r="H306" s="357"/>
      <c r="I306" s="356"/>
      <c r="J306" s="374"/>
      <c r="K306" s="70">
        <f t="shared" si="5"/>
        <v>0</v>
      </c>
    </row>
    <row r="307" spans="1:11" hidden="1" x14ac:dyDescent="0.2">
      <c r="A307" s="366">
        <v>297</v>
      </c>
      <c r="B307" s="351"/>
      <c r="C307" s="353"/>
      <c r="D307" s="354"/>
      <c r="E307" s="353"/>
      <c r="F307" s="355"/>
      <c r="G307" s="356"/>
      <c r="H307" s="357"/>
      <c r="I307" s="356"/>
      <c r="J307" s="374"/>
      <c r="K307" s="70">
        <f t="shared" si="5"/>
        <v>0</v>
      </c>
    </row>
    <row r="308" spans="1:11" hidden="1" x14ac:dyDescent="0.2">
      <c r="A308" s="366">
        <v>298</v>
      </c>
      <c r="B308" s="351"/>
      <c r="C308" s="353"/>
      <c r="D308" s="354"/>
      <c r="E308" s="353"/>
      <c r="F308" s="355"/>
      <c r="G308" s="356"/>
      <c r="H308" s="357"/>
      <c r="I308" s="356"/>
      <c r="J308" s="374"/>
      <c r="K308" s="70">
        <f t="shared" si="5"/>
        <v>0</v>
      </c>
    </row>
    <row r="309" spans="1:11" hidden="1" x14ac:dyDescent="0.2">
      <c r="A309" s="366">
        <v>299</v>
      </c>
      <c r="B309" s="351"/>
      <c r="C309" s="353"/>
      <c r="D309" s="354"/>
      <c r="E309" s="353"/>
      <c r="F309" s="355"/>
      <c r="G309" s="356"/>
      <c r="H309" s="357"/>
      <c r="I309" s="356"/>
      <c r="J309" s="374"/>
      <c r="K309" s="70">
        <f t="shared" si="5"/>
        <v>0</v>
      </c>
    </row>
    <row r="310" spans="1:11" hidden="1" x14ac:dyDescent="0.2">
      <c r="A310" s="366">
        <v>300</v>
      </c>
      <c r="B310" s="351"/>
      <c r="C310" s="353"/>
      <c r="D310" s="354"/>
      <c r="E310" s="353"/>
      <c r="F310" s="355"/>
      <c r="G310" s="356"/>
      <c r="H310" s="357"/>
      <c r="I310" s="356"/>
      <c r="J310" s="374"/>
      <c r="K310" s="70">
        <f t="shared" si="5"/>
        <v>0</v>
      </c>
    </row>
    <row r="311" spans="1:11" hidden="1" x14ac:dyDescent="0.2">
      <c r="A311" s="366">
        <v>301</v>
      </c>
      <c r="B311" s="351"/>
      <c r="C311" s="353"/>
      <c r="D311" s="354"/>
      <c r="E311" s="353"/>
      <c r="F311" s="355"/>
      <c r="G311" s="356"/>
      <c r="H311" s="357"/>
      <c r="I311" s="356"/>
      <c r="J311" s="374"/>
      <c r="K311" s="70">
        <f t="shared" si="5"/>
        <v>0</v>
      </c>
    </row>
    <row r="312" spans="1:11" hidden="1" x14ac:dyDescent="0.2">
      <c r="A312" s="366">
        <v>302</v>
      </c>
      <c r="B312" s="351"/>
      <c r="C312" s="353"/>
      <c r="D312" s="354"/>
      <c r="E312" s="353"/>
      <c r="F312" s="355"/>
      <c r="G312" s="356"/>
      <c r="H312" s="357"/>
      <c r="I312" s="356"/>
      <c r="J312" s="374"/>
      <c r="K312" s="70">
        <f t="shared" si="5"/>
        <v>0</v>
      </c>
    </row>
    <row r="313" spans="1:11" hidden="1" x14ac:dyDescent="0.2">
      <c r="A313" s="366">
        <v>303</v>
      </c>
      <c r="B313" s="351"/>
      <c r="C313" s="353"/>
      <c r="D313" s="354"/>
      <c r="E313" s="353"/>
      <c r="F313" s="355"/>
      <c r="G313" s="356"/>
      <c r="H313" s="357"/>
      <c r="I313" s="356"/>
      <c r="J313" s="374"/>
      <c r="K313" s="70">
        <f t="shared" si="5"/>
        <v>0</v>
      </c>
    </row>
    <row r="314" spans="1:11" hidden="1" x14ac:dyDescent="0.2">
      <c r="A314" s="366">
        <v>304</v>
      </c>
      <c r="B314" s="351"/>
      <c r="C314" s="353"/>
      <c r="D314" s="354"/>
      <c r="E314" s="353"/>
      <c r="F314" s="355"/>
      <c r="G314" s="356"/>
      <c r="H314" s="357"/>
      <c r="I314" s="356"/>
      <c r="J314" s="374"/>
      <c r="K314" s="70">
        <f t="shared" si="5"/>
        <v>0</v>
      </c>
    </row>
    <row r="315" spans="1:11" hidden="1" x14ac:dyDescent="0.2">
      <c r="A315" s="366">
        <v>305</v>
      </c>
      <c r="B315" s="351"/>
      <c r="C315" s="353"/>
      <c r="D315" s="354"/>
      <c r="E315" s="353"/>
      <c r="F315" s="355"/>
      <c r="G315" s="356"/>
      <c r="H315" s="357"/>
      <c r="I315" s="356"/>
      <c r="J315" s="374"/>
      <c r="K315" s="70">
        <f t="shared" si="5"/>
        <v>0</v>
      </c>
    </row>
    <row r="316" spans="1:11" hidden="1" x14ac:dyDescent="0.2">
      <c r="A316" s="366">
        <v>306</v>
      </c>
      <c r="B316" s="351"/>
      <c r="C316" s="353"/>
      <c r="D316" s="354"/>
      <c r="E316" s="353"/>
      <c r="F316" s="355"/>
      <c r="G316" s="356"/>
      <c r="H316" s="357"/>
      <c r="I316" s="356"/>
      <c r="J316" s="374"/>
      <c r="K316" s="70">
        <f t="shared" si="5"/>
        <v>0</v>
      </c>
    </row>
    <row r="317" spans="1:11" hidden="1" x14ac:dyDescent="0.2">
      <c r="A317" s="366">
        <v>307</v>
      </c>
      <c r="B317" s="351"/>
      <c r="C317" s="353"/>
      <c r="D317" s="354"/>
      <c r="E317" s="353"/>
      <c r="F317" s="355"/>
      <c r="G317" s="356"/>
      <c r="H317" s="357"/>
      <c r="I317" s="356"/>
      <c r="J317" s="374"/>
      <c r="K317" s="70">
        <f t="shared" si="5"/>
        <v>0</v>
      </c>
    </row>
    <row r="318" spans="1:11" hidden="1" x14ac:dyDescent="0.2">
      <c r="A318" s="366">
        <v>308</v>
      </c>
      <c r="B318" s="351"/>
      <c r="C318" s="353"/>
      <c r="D318" s="354"/>
      <c r="E318" s="353"/>
      <c r="F318" s="355"/>
      <c r="G318" s="356"/>
      <c r="H318" s="357"/>
      <c r="I318" s="356"/>
      <c r="J318" s="374"/>
      <c r="K318" s="70">
        <f t="shared" si="5"/>
        <v>0</v>
      </c>
    </row>
    <row r="319" spans="1:11" hidden="1" x14ac:dyDescent="0.2">
      <c r="A319" s="366">
        <v>309</v>
      </c>
      <c r="B319" s="351"/>
      <c r="C319" s="353"/>
      <c r="D319" s="354"/>
      <c r="E319" s="353"/>
      <c r="F319" s="355"/>
      <c r="G319" s="356"/>
      <c r="H319" s="357"/>
      <c r="I319" s="356"/>
      <c r="J319" s="374"/>
      <c r="K319" s="70">
        <f t="shared" si="5"/>
        <v>0</v>
      </c>
    </row>
    <row r="320" spans="1:11" hidden="1" x14ac:dyDescent="0.2">
      <c r="A320" s="366">
        <v>310</v>
      </c>
      <c r="B320" s="351"/>
      <c r="C320" s="353"/>
      <c r="D320" s="354"/>
      <c r="E320" s="353"/>
      <c r="F320" s="355"/>
      <c r="G320" s="356"/>
      <c r="H320" s="357"/>
      <c r="I320" s="356"/>
      <c r="J320" s="374"/>
      <c r="K320" s="70">
        <f t="shared" si="5"/>
        <v>0</v>
      </c>
    </row>
    <row r="321" spans="1:11" hidden="1" x14ac:dyDescent="0.2">
      <c r="A321" s="366">
        <v>311</v>
      </c>
      <c r="B321" s="351"/>
      <c r="C321" s="353"/>
      <c r="D321" s="354"/>
      <c r="E321" s="353"/>
      <c r="F321" s="355"/>
      <c r="G321" s="356"/>
      <c r="H321" s="357"/>
      <c r="I321" s="356"/>
      <c r="J321" s="374"/>
      <c r="K321" s="70">
        <f t="shared" si="5"/>
        <v>0</v>
      </c>
    </row>
    <row r="322" spans="1:11" hidden="1" x14ac:dyDescent="0.2">
      <c r="A322" s="366">
        <v>312</v>
      </c>
      <c r="B322" s="351"/>
      <c r="C322" s="353"/>
      <c r="D322" s="354"/>
      <c r="E322" s="353"/>
      <c r="F322" s="355"/>
      <c r="G322" s="356"/>
      <c r="H322" s="357"/>
      <c r="I322" s="356"/>
      <c r="J322" s="374"/>
      <c r="K322" s="70">
        <f t="shared" si="5"/>
        <v>0</v>
      </c>
    </row>
    <row r="323" spans="1:11" hidden="1" x14ac:dyDescent="0.2">
      <c r="A323" s="366">
        <v>313</v>
      </c>
      <c r="B323" s="351"/>
      <c r="C323" s="353"/>
      <c r="D323" s="354"/>
      <c r="E323" s="353"/>
      <c r="F323" s="355"/>
      <c r="G323" s="356"/>
      <c r="H323" s="357"/>
      <c r="I323" s="356"/>
      <c r="J323" s="374"/>
      <c r="K323" s="70">
        <f t="shared" si="5"/>
        <v>0</v>
      </c>
    </row>
    <row r="324" spans="1:11" hidden="1" x14ac:dyDescent="0.2">
      <c r="A324" s="366">
        <v>314</v>
      </c>
      <c r="B324" s="351"/>
      <c r="C324" s="353"/>
      <c r="D324" s="354"/>
      <c r="E324" s="353"/>
      <c r="F324" s="355"/>
      <c r="G324" s="356"/>
      <c r="H324" s="357"/>
      <c r="I324" s="356"/>
      <c r="J324" s="374"/>
      <c r="K324" s="70">
        <f t="shared" si="5"/>
        <v>0</v>
      </c>
    </row>
    <row r="325" spans="1:11" hidden="1" x14ac:dyDescent="0.2">
      <c r="A325" s="366">
        <v>315</v>
      </c>
      <c r="B325" s="351"/>
      <c r="C325" s="353"/>
      <c r="D325" s="354"/>
      <c r="E325" s="353"/>
      <c r="F325" s="355"/>
      <c r="G325" s="356"/>
      <c r="H325" s="357"/>
      <c r="I325" s="356"/>
      <c r="J325" s="374"/>
      <c r="K325" s="70">
        <f t="shared" si="5"/>
        <v>0</v>
      </c>
    </row>
    <row r="326" spans="1:11" hidden="1" x14ac:dyDescent="0.2">
      <c r="A326" s="366">
        <v>316</v>
      </c>
      <c r="B326" s="351"/>
      <c r="C326" s="353"/>
      <c r="D326" s="354"/>
      <c r="E326" s="353"/>
      <c r="F326" s="355"/>
      <c r="G326" s="356"/>
      <c r="H326" s="357"/>
      <c r="I326" s="356"/>
      <c r="J326" s="374"/>
      <c r="K326" s="70">
        <f t="shared" si="5"/>
        <v>0</v>
      </c>
    </row>
    <row r="327" spans="1:11" hidden="1" x14ac:dyDescent="0.2">
      <c r="A327" s="366">
        <v>317</v>
      </c>
      <c r="B327" s="351"/>
      <c r="C327" s="353"/>
      <c r="D327" s="354"/>
      <c r="E327" s="353"/>
      <c r="F327" s="355"/>
      <c r="G327" s="356"/>
      <c r="H327" s="357"/>
      <c r="I327" s="356"/>
      <c r="J327" s="374"/>
      <c r="K327" s="70">
        <f t="shared" si="5"/>
        <v>0</v>
      </c>
    </row>
    <row r="328" spans="1:11" hidden="1" x14ac:dyDescent="0.2">
      <c r="A328" s="366">
        <v>318</v>
      </c>
      <c r="B328" s="351"/>
      <c r="C328" s="353"/>
      <c r="D328" s="354"/>
      <c r="E328" s="353"/>
      <c r="F328" s="355"/>
      <c r="G328" s="356"/>
      <c r="H328" s="357"/>
      <c r="I328" s="356"/>
      <c r="J328" s="374"/>
      <c r="K328" s="70">
        <f t="shared" ref="K328:K391" si="6">IF(B328=0,0,MONTH(B328)-$K$1+1)</f>
        <v>0</v>
      </c>
    </row>
    <row r="329" spans="1:11" hidden="1" x14ac:dyDescent="0.2">
      <c r="A329" s="366">
        <v>319</v>
      </c>
      <c r="B329" s="351"/>
      <c r="C329" s="353"/>
      <c r="D329" s="354"/>
      <c r="E329" s="353"/>
      <c r="F329" s="355"/>
      <c r="G329" s="356"/>
      <c r="H329" s="357"/>
      <c r="I329" s="356"/>
      <c r="J329" s="374"/>
      <c r="K329" s="70">
        <f t="shared" si="6"/>
        <v>0</v>
      </c>
    </row>
    <row r="330" spans="1:11" hidden="1" x14ac:dyDescent="0.2">
      <c r="A330" s="366">
        <v>320</v>
      </c>
      <c r="B330" s="351"/>
      <c r="C330" s="353"/>
      <c r="D330" s="354"/>
      <c r="E330" s="353"/>
      <c r="F330" s="355"/>
      <c r="G330" s="356"/>
      <c r="H330" s="357"/>
      <c r="I330" s="356"/>
      <c r="J330" s="374"/>
      <c r="K330" s="70">
        <f t="shared" si="6"/>
        <v>0</v>
      </c>
    </row>
    <row r="331" spans="1:11" hidden="1" x14ac:dyDescent="0.2">
      <c r="A331" s="366">
        <v>321</v>
      </c>
      <c r="B331" s="351"/>
      <c r="C331" s="353"/>
      <c r="D331" s="354"/>
      <c r="E331" s="353"/>
      <c r="F331" s="355"/>
      <c r="G331" s="356"/>
      <c r="H331" s="357"/>
      <c r="I331" s="356"/>
      <c r="J331" s="374"/>
      <c r="K331" s="70">
        <f t="shared" si="6"/>
        <v>0</v>
      </c>
    </row>
    <row r="332" spans="1:11" hidden="1" x14ac:dyDescent="0.2">
      <c r="A332" s="366">
        <v>322</v>
      </c>
      <c r="B332" s="351"/>
      <c r="C332" s="353"/>
      <c r="D332" s="354"/>
      <c r="E332" s="353"/>
      <c r="F332" s="355"/>
      <c r="G332" s="356"/>
      <c r="H332" s="357"/>
      <c r="I332" s="356"/>
      <c r="J332" s="374"/>
      <c r="K332" s="70">
        <f t="shared" si="6"/>
        <v>0</v>
      </c>
    </row>
    <row r="333" spans="1:11" hidden="1" x14ac:dyDescent="0.2">
      <c r="A333" s="366">
        <v>323</v>
      </c>
      <c r="B333" s="351"/>
      <c r="C333" s="353"/>
      <c r="D333" s="354"/>
      <c r="E333" s="353"/>
      <c r="F333" s="355"/>
      <c r="G333" s="356"/>
      <c r="H333" s="357"/>
      <c r="I333" s="356"/>
      <c r="J333" s="374"/>
      <c r="K333" s="70">
        <f t="shared" si="6"/>
        <v>0</v>
      </c>
    </row>
    <row r="334" spans="1:11" hidden="1" x14ac:dyDescent="0.2">
      <c r="A334" s="366">
        <v>324</v>
      </c>
      <c r="B334" s="351"/>
      <c r="C334" s="353"/>
      <c r="D334" s="354"/>
      <c r="E334" s="353"/>
      <c r="F334" s="355"/>
      <c r="G334" s="356"/>
      <c r="H334" s="357"/>
      <c r="I334" s="356"/>
      <c r="J334" s="374"/>
      <c r="K334" s="70">
        <f t="shared" si="6"/>
        <v>0</v>
      </c>
    </row>
    <row r="335" spans="1:11" hidden="1" x14ac:dyDescent="0.2">
      <c r="A335" s="366">
        <v>325</v>
      </c>
      <c r="B335" s="351"/>
      <c r="C335" s="353"/>
      <c r="D335" s="354"/>
      <c r="E335" s="353"/>
      <c r="F335" s="355"/>
      <c r="G335" s="356"/>
      <c r="H335" s="357"/>
      <c r="I335" s="356"/>
      <c r="J335" s="374"/>
      <c r="K335" s="70">
        <f t="shared" si="6"/>
        <v>0</v>
      </c>
    </row>
    <row r="336" spans="1:11" hidden="1" x14ac:dyDescent="0.2">
      <c r="A336" s="366">
        <v>326</v>
      </c>
      <c r="B336" s="351"/>
      <c r="C336" s="353"/>
      <c r="D336" s="354"/>
      <c r="E336" s="353"/>
      <c r="F336" s="355"/>
      <c r="G336" s="356"/>
      <c r="H336" s="357"/>
      <c r="I336" s="356"/>
      <c r="J336" s="374"/>
      <c r="K336" s="70">
        <f t="shared" si="6"/>
        <v>0</v>
      </c>
    </row>
    <row r="337" spans="1:11" hidden="1" x14ac:dyDescent="0.2">
      <c r="A337" s="366">
        <v>327</v>
      </c>
      <c r="B337" s="351"/>
      <c r="C337" s="353"/>
      <c r="D337" s="354"/>
      <c r="E337" s="353"/>
      <c r="F337" s="355"/>
      <c r="G337" s="356"/>
      <c r="H337" s="357"/>
      <c r="I337" s="356"/>
      <c r="J337" s="374"/>
      <c r="K337" s="70">
        <f t="shared" si="6"/>
        <v>0</v>
      </c>
    </row>
    <row r="338" spans="1:11" hidden="1" x14ac:dyDescent="0.2">
      <c r="A338" s="366">
        <v>328</v>
      </c>
      <c r="B338" s="351"/>
      <c r="C338" s="353"/>
      <c r="D338" s="354"/>
      <c r="E338" s="353"/>
      <c r="F338" s="355"/>
      <c r="G338" s="356"/>
      <c r="H338" s="357"/>
      <c r="I338" s="356"/>
      <c r="J338" s="374"/>
      <c r="K338" s="70">
        <f t="shared" si="6"/>
        <v>0</v>
      </c>
    </row>
    <row r="339" spans="1:11" hidden="1" x14ac:dyDescent="0.2">
      <c r="A339" s="366">
        <v>329</v>
      </c>
      <c r="B339" s="351"/>
      <c r="C339" s="353"/>
      <c r="D339" s="354"/>
      <c r="E339" s="353"/>
      <c r="F339" s="355"/>
      <c r="G339" s="356"/>
      <c r="H339" s="357"/>
      <c r="I339" s="356"/>
      <c r="J339" s="374"/>
      <c r="K339" s="70">
        <f t="shared" si="6"/>
        <v>0</v>
      </c>
    </row>
    <row r="340" spans="1:11" hidden="1" x14ac:dyDescent="0.2">
      <c r="A340" s="366">
        <v>330</v>
      </c>
      <c r="B340" s="351"/>
      <c r="C340" s="353"/>
      <c r="D340" s="354"/>
      <c r="E340" s="353"/>
      <c r="F340" s="355"/>
      <c r="G340" s="356"/>
      <c r="H340" s="357"/>
      <c r="I340" s="356"/>
      <c r="J340" s="374"/>
      <c r="K340" s="70">
        <f t="shared" si="6"/>
        <v>0</v>
      </c>
    </row>
    <row r="341" spans="1:11" hidden="1" x14ac:dyDescent="0.2">
      <c r="A341" s="366">
        <v>331</v>
      </c>
      <c r="B341" s="351"/>
      <c r="C341" s="353"/>
      <c r="D341" s="354"/>
      <c r="E341" s="353"/>
      <c r="F341" s="355"/>
      <c r="G341" s="356"/>
      <c r="H341" s="357"/>
      <c r="I341" s="356"/>
      <c r="J341" s="374"/>
      <c r="K341" s="70">
        <f t="shared" si="6"/>
        <v>0</v>
      </c>
    </row>
    <row r="342" spans="1:11" hidden="1" x14ac:dyDescent="0.2">
      <c r="A342" s="366">
        <v>332</v>
      </c>
      <c r="B342" s="351"/>
      <c r="C342" s="353"/>
      <c r="D342" s="354"/>
      <c r="E342" s="353"/>
      <c r="F342" s="355"/>
      <c r="G342" s="356"/>
      <c r="H342" s="357"/>
      <c r="I342" s="356"/>
      <c r="J342" s="374"/>
      <c r="K342" s="70">
        <f t="shared" si="6"/>
        <v>0</v>
      </c>
    </row>
    <row r="343" spans="1:11" hidden="1" x14ac:dyDescent="0.2">
      <c r="A343" s="366">
        <v>333</v>
      </c>
      <c r="B343" s="351"/>
      <c r="C343" s="353"/>
      <c r="D343" s="354"/>
      <c r="E343" s="353"/>
      <c r="F343" s="355"/>
      <c r="G343" s="356"/>
      <c r="H343" s="357"/>
      <c r="I343" s="356"/>
      <c r="J343" s="374"/>
      <c r="K343" s="70">
        <f t="shared" si="6"/>
        <v>0</v>
      </c>
    </row>
    <row r="344" spans="1:11" hidden="1" x14ac:dyDescent="0.2">
      <c r="A344" s="366">
        <v>334</v>
      </c>
      <c r="B344" s="351"/>
      <c r="C344" s="353"/>
      <c r="D344" s="354"/>
      <c r="E344" s="353"/>
      <c r="F344" s="355"/>
      <c r="G344" s="356"/>
      <c r="H344" s="357"/>
      <c r="I344" s="356"/>
      <c r="J344" s="374"/>
      <c r="K344" s="70">
        <f t="shared" si="6"/>
        <v>0</v>
      </c>
    </row>
    <row r="345" spans="1:11" hidden="1" x14ac:dyDescent="0.2">
      <c r="A345" s="366">
        <v>335</v>
      </c>
      <c r="B345" s="351"/>
      <c r="C345" s="353"/>
      <c r="D345" s="354"/>
      <c r="E345" s="353"/>
      <c r="F345" s="355"/>
      <c r="G345" s="356"/>
      <c r="H345" s="357"/>
      <c r="I345" s="356"/>
      <c r="J345" s="374"/>
      <c r="K345" s="70">
        <f t="shared" si="6"/>
        <v>0</v>
      </c>
    </row>
    <row r="346" spans="1:11" hidden="1" x14ac:dyDescent="0.2">
      <c r="A346" s="366">
        <v>336</v>
      </c>
      <c r="B346" s="351"/>
      <c r="C346" s="353"/>
      <c r="D346" s="354"/>
      <c r="E346" s="353"/>
      <c r="F346" s="355"/>
      <c r="G346" s="356"/>
      <c r="H346" s="357"/>
      <c r="I346" s="356"/>
      <c r="J346" s="374"/>
      <c r="K346" s="70">
        <f t="shared" si="6"/>
        <v>0</v>
      </c>
    </row>
    <row r="347" spans="1:11" hidden="1" x14ac:dyDescent="0.2">
      <c r="A347" s="366">
        <v>337</v>
      </c>
      <c r="B347" s="351"/>
      <c r="C347" s="353"/>
      <c r="D347" s="354"/>
      <c r="E347" s="353"/>
      <c r="F347" s="355"/>
      <c r="G347" s="356"/>
      <c r="H347" s="357"/>
      <c r="I347" s="356"/>
      <c r="J347" s="374"/>
      <c r="K347" s="70">
        <f t="shared" si="6"/>
        <v>0</v>
      </c>
    </row>
    <row r="348" spans="1:11" hidden="1" x14ac:dyDescent="0.2">
      <c r="A348" s="366">
        <v>338</v>
      </c>
      <c r="B348" s="351"/>
      <c r="C348" s="353"/>
      <c r="D348" s="354"/>
      <c r="E348" s="353"/>
      <c r="F348" s="355"/>
      <c r="G348" s="356"/>
      <c r="H348" s="357"/>
      <c r="I348" s="356"/>
      <c r="J348" s="374"/>
      <c r="K348" s="70">
        <f t="shared" si="6"/>
        <v>0</v>
      </c>
    </row>
    <row r="349" spans="1:11" hidden="1" x14ac:dyDescent="0.2">
      <c r="A349" s="366">
        <v>339</v>
      </c>
      <c r="B349" s="351"/>
      <c r="C349" s="353"/>
      <c r="D349" s="354"/>
      <c r="E349" s="353"/>
      <c r="F349" s="355"/>
      <c r="G349" s="356"/>
      <c r="H349" s="357"/>
      <c r="I349" s="356"/>
      <c r="J349" s="374"/>
      <c r="K349" s="70">
        <f t="shared" si="6"/>
        <v>0</v>
      </c>
    </row>
    <row r="350" spans="1:11" hidden="1" x14ac:dyDescent="0.2">
      <c r="A350" s="366">
        <v>340</v>
      </c>
      <c r="B350" s="351"/>
      <c r="C350" s="353"/>
      <c r="D350" s="354"/>
      <c r="E350" s="353"/>
      <c r="F350" s="355"/>
      <c r="G350" s="356"/>
      <c r="H350" s="357"/>
      <c r="I350" s="356"/>
      <c r="J350" s="374"/>
      <c r="K350" s="70">
        <f t="shared" si="6"/>
        <v>0</v>
      </c>
    </row>
    <row r="351" spans="1:11" hidden="1" x14ac:dyDescent="0.2">
      <c r="A351" s="366">
        <v>341</v>
      </c>
      <c r="B351" s="351"/>
      <c r="C351" s="353"/>
      <c r="D351" s="354"/>
      <c r="E351" s="353"/>
      <c r="F351" s="355"/>
      <c r="G351" s="356"/>
      <c r="H351" s="357"/>
      <c r="I351" s="356"/>
      <c r="J351" s="374"/>
      <c r="K351" s="70">
        <f t="shared" si="6"/>
        <v>0</v>
      </c>
    </row>
    <row r="352" spans="1:11" hidden="1" x14ac:dyDescent="0.2">
      <c r="A352" s="366">
        <v>342</v>
      </c>
      <c r="B352" s="351"/>
      <c r="C352" s="353"/>
      <c r="D352" s="354"/>
      <c r="E352" s="353"/>
      <c r="F352" s="355"/>
      <c r="G352" s="356"/>
      <c r="H352" s="357"/>
      <c r="I352" s="356"/>
      <c r="J352" s="374"/>
      <c r="K352" s="70">
        <f t="shared" si="6"/>
        <v>0</v>
      </c>
    </row>
    <row r="353" spans="1:11" hidden="1" x14ac:dyDescent="0.2">
      <c r="A353" s="366">
        <v>343</v>
      </c>
      <c r="B353" s="351"/>
      <c r="C353" s="353"/>
      <c r="D353" s="354"/>
      <c r="E353" s="353"/>
      <c r="F353" s="355"/>
      <c r="G353" s="356"/>
      <c r="H353" s="357"/>
      <c r="I353" s="356"/>
      <c r="J353" s="374"/>
      <c r="K353" s="70">
        <f t="shared" si="6"/>
        <v>0</v>
      </c>
    </row>
    <row r="354" spans="1:11" hidden="1" x14ac:dyDescent="0.2">
      <c r="A354" s="366">
        <v>344</v>
      </c>
      <c r="B354" s="351"/>
      <c r="C354" s="353"/>
      <c r="D354" s="354"/>
      <c r="E354" s="353"/>
      <c r="F354" s="355"/>
      <c r="G354" s="356"/>
      <c r="H354" s="357"/>
      <c r="I354" s="356"/>
      <c r="J354" s="374"/>
      <c r="K354" s="70">
        <f t="shared" si="6"/>
        <v>0</v>
      </c>
    </row>
    <row r="355" spans="1:11" hidden="1" x14ac:dyDescent="0.2">
      <c r="A355" s="366">
        <v>345</v>
      </c>
      <c r="B355" s="351"/>
      <c r="C355" s="353"/>
      <c r="D355" s="354"/>
      <c r="E355" s="353"/>
      <c r="F355" s="355"/>
      <c r="G355" s="356"/>
      <c r="H355" s="357"/>
      <c r="I355" s="356"/>
      <c r="J355" s="374"/>
      <c r="K355" s="70">
        <f t="shared" si="6"/>
        <v>0</v>
      </c>
    </row>
    <row r="356" spans="1:11" hidden="1" x14ac:dyDescent="0.2">
      <c r="A356" s="366">
        <v>346</v>
      </c>
      <c r="B356" s="351"/>
      <c r="C356" s="353"/>
      <c r="D356" s="354"/>
      <c r="E356" s="353"/>
      <c r="F356" s="355"/>
      <c r="G356" s="356"/>
      <c r="H356" s="357"/>
      <c r="I356" s="356"/>
      <c r="J356" s="374"/>
      <c r="K356" s="70">
        <f t="shared" si="6"/>
        <v>0</v>
      </c>
    </row>
    <row r="357" spans="1:11" hidden="1" x14ac:dyDescent="0.2">
      <c r="A357" s="366">
        <v>347</v>
      </c>
      <c r="B357" s="351"/>
      <c r="C357" s="353"/>
      <c r="D357" s="354"/>
      <c r="E357" s="353"/>
      <c r="F357" s="355"/>
      <c r="G357" s="356"/>
      <c r="H357" s="357"/>
      <c r="I357" s="356"/>
      <c r="J357" s="374"/>
      <c r="K357" s="70">
        <f t="shared" si="6"/>
        <v>0</v>
      </c>
    </row>
    <row r="358" spans="1:11" hidden="1" x14ac:dyDescent="0.2">
      <c r="A358" s="366">
        <v>348</v>
      </c>
      <c r="B358" s="351"/>
      <c r="C358" s="353"/>
      <c r="D358" s="354"/>
      <c r="E358" s="353"/>
      <c r="F358" s="355"/>
      <c r="G358" s="356"/>
      <c r="H358" s="357"/>
      <c r="I358" s="356"/>
      <c r="J358" s="374"/>
      <c r="K358" s="70">
        <f t="shared" si="6"/>
        <v>0</v>
      </c>
    </row>
    <row r="359" spans="1:11" hidden="1" x14ac:dyDescent="0.2">
      <c r="A359" s="366">
        <v>349</v>
      </c>
      <c r="B359" s="351"/>
      <c r="C359" s="353"/>
      <c r="D359" s="354"/>
      <c r="E359" s="353"/>
      <c r="F359" s="355"/>
      <c r="G359" s="356"/>
      <c r="H359" s="357"/>
      <c r="I359" s="356"/>
      <c r="J359" s="374"/>
      <c r="K359" s="70">
        <f t="shared" si="6"/>
        <v>0</v>
      </c>
    </row>
    <row r="360" spans="1:11" hidden="1" x14ac:dyDescent="0.2">
      <c r="A360" s="366">
        <v>350</v>
      </c>
      <c r="B360" s="351"/>
      <c r="C360" s="353"/>
      <c r="D360" s="354"/>
      <c r="E360" s="353"/>
      <c r="F360" s="355"/>
      <c r="G360" s="356"/>
      <c r="H360" s="357"/>
      <c r="I360" s="356"/>
      <c r="J360" s="374"/>
      <c r="K360" s="70">
        <f t="shared" si="6"/>
        <v>0</v>
      </c>
    </row>
    <row r="361" spans="1:11" hidden="1" x14ac:dyDescent="0.2">
      <c r="A361" s="366">
        <v>351</v>
      </c>
      <c r="B361" s="351"/>
      <c r="C361" s="353"/>
      <c r="D361" s="354"/>
      <c r="E361" s="353"/>
      <c r="F361" s="355"/>
      <c r="G361" s="356"/>
      <c r="H361" s="357"/>
      <c r="I361" s="356"/>
      <c r="J361" s="374"/>
      <c r="K361" s="70">
        <f t="shared" si="6"/>
        <v>0</v>
      </c>
    </row>
    <row r="362" spans="1:11" hidden="1" x14ac:dyDescent="0.2">
      <c r="A362" s="366">
        <v>352</v>
      </c>
      <c r="B362" s="351"/>
      <c r="C362" s="353"/>
      <c r="D362" s="354"/>
      <c r="E362" s="353"/>
      <c r="F362" s="355"/>
      <c r="G362" s="356"/>
      <c r="H362" s="357"/>
      <c r="I362" s="356"/>
      <c r="J362" s="374"/>
      <c r="K362" s="70">
        <f t="shared" si="6"/>
        <v>0</v>
      </c>
    </row>
    <row r="363" spans="1:11" hidden="1" x14ac:dyDescent="0.2">
      <c r="A363" s="366">
        <v>353</v>
      </c>
      <c r="B363" s="351"/>
      <c r="C363" s="353"/>
      <c r="D363" s="354"/>
      <c r="E363" s="353"/>
      <c r="F363" s="355"/>
      <c r="G363" s="356"/>
      <c r="H363" s="357"/>
      <c r="I363" s="356"/>
      <c r="J363" s="374"/>
      <c r="K363" s="70">
        <f t="shared" si="6"/>
        <v>0</v>
      </c>
    </row>
    <row r="364" spans="1:11" hidden="1" x14ac:dyDescent="0.2">
      <c r="A364" s="366">
        <v>354</v>
      </c>
      <c r="B364" s="351"/>
      <c r="C364" s="353"/>
      <c r="D364" s="354"/>
      <c r="E364" s="353"/>
      <c r="F364" s="355"/>
      <c r="G364" s="356"/>
      <c r="H364" s="357"/>
      <c r="I364" s="356"/>
      <c r="J364" s="374"/>
      <c r="K364" s="70">
        <f t="shared" si="6"/>
        <v>0</v>
      </c>
    </row>
    <row r="365" spans="1:11" hidden="1" x14ac:dyDescent="0.2">
      <c r="A365" s="366">
        <v>355</v>
      </c>
      <c r="B365" s="351"/>
      <c r="C365" s="353"/>
      <c r="D365" s="354"/>
      <c r="E365" s="353"/>
      <c r="F365" s="355"/>
      <c r="G365" s="356"/>
      <c r="H365" s="357"/>
      <c r="I365" s="356"/>
      <c r="J365" s="374"/>
      <c r="K365" s="70">
        <f t="shared" si="6"/>
        <v>0</v>
      </c>
    </row>
    <row r="366" spans="1:11" hidden="1" x14ac:dyDescent="0.2">
      <c r="A366" s="366">
        <v>356</v>
      </c>
      <c r="B366" s="351"/>
      <c r="C366" s="353"/>
      <c r="D366" s="354"/>
      <c r="E366" s="353"/>
      <c r="F366" s="355"/>
      <c r="G366" s="356"/>
      <c r="H366" s="357"/>
      <c r="I366" s="356"/>
      <c r="J366" s="374"/>
      <c r="K366" s="70">
        <f t="shared" si="6"/>
        <v>0</v>
      </c>
    </row>
    <row r="367" spans="1:11" hidden="1" x14ac:dyDescent="0.2">
      <c r="A367" s="366">
        <v>357</v>
      </c>
      <c r="B367" s="351"/>
      <c r="C367" s="353"/>
      <c r="D367" s="354"/>
      <c r="E367" s="353"/>
      <c r="F367" s="355"/>
      <c r="G367" s="356"/>
      <c r="H367" s="357"/>
      <c r="I367" s="356"/>
      <c r="J367" s="374"/>
      <c r="K367" s="70">
        <f t="shared" si="6"/>
        <v>0</v>
      </c>
    </row>
    <row r="368" spans="1:11" hidden="1" x14ac:dyDescent="0.2">
      <c r="A368" s="366">
        <v>358</v>
      </c>
      <c r="B368" s="351"/>
      <c r="C368" s="353"/>
      <c r="D368" s="354"/>
      <c r="E368" s="353"/>
      <c r="F368" s="355"/>
      <c r="G368" s="356"/>
      <c r="H368" s="357"/>
      <c r="I368" s="356"/>
      <c r="J368" s="374"/>
      <c r="K368" s="70">
        <f t="shared" si="6"/>
        <v>0</v>
      </c>
    </row>
    <row r="369" spans="1:11" hidden="1" x14ac:dyDescent="0.2">
      <c r="A369" s="366">
        <v>359</v>
      </c>
      <c r="B369" s="351"/>
      <c r="C369" s="353"/>
      <c r="D369" s="354"/>
      <c r="E369" s="353"/>
      <c r="F369" s="355"/>
      <c r="G369" s="356"/>
      <c r="H369" s="357"/>
      <c r="I369" s="356"/>
      <c r="J369" s="374"/>
      <c r="K369" s="70">
        <f t="shared" si="6"/>
        <v>0</v>
      </c>
    </row>
    <row r="370" spans="1:11" hidden="1" x14ac:dyDescent="0.2">
      <c r="A370" s="366">
        <v>360</v>
      </c>
      <c r="B370" s="351"/>
      <c r="C370" s="353"/>
      <c r="D370" s="354"/>
      <c r="E370" s="353"/>
      <c r="F370" s="355"/>
      <c r="G370" s="356"/>
      <c r="H370" s="357"/>
      <c r="I370" s="356"/>
      <c r="J370" s="374"/>
      <c r="K370" s="70">
        <f t="shared" si="6"/>
        <v>0</v>
      </c>
    </row>
    <row r="371" spans="1:11" hidden="1" x14ac:dyDescent="0.2">
      <c r="A371" s="366">
        <v>361</v>
      </c>
      <c r="B371" s="351"/>
      <c r="C371" s="353"/>
      <c r="D371" s="354"/>
      <c r="E371" s="353"/>
      <c r="F371" s="355"/>
      <c r="G371" s="356"/>
      <c r="H371" s="357"/>
      <c r="I371" s="356"/>
      <c r="J371" s="374"/>
      <c r="K371" s="70">
        <f t="shared" si="6"/>
        <v>0</v>
      </c>
    </row>
    <row r="372" spans="1:11" hidden="1" x14ac:dyDescent="0.2">
      <c r="A372" s="366">
        <v>362</v>
      </c>
      <c r="B372" s="351"/>
      <c r="C372" s="353"/>
      <c r="D372" s="354"/>
      <c r="E372" s="353"/>
      <c r="F372" s="355"/>
      <c r="G372" s="356"/>
      <c r="H372" s="357"/>
      <c r="I372" s="356"/>
      <c r="J372" s="374"/>
      <c r="K372" s="70">
        <f t="shared" si="6"/>
        <v>0</v>
      </c>
    </row>
    <row r="373" spans="1:11" hidden="1" x14ac:dyDescent="0.2">
      <c r="A373" s="366">
        <v>363</v>
      </c>
      <c r="B373" s="351"/>
      <c r="C373" s="353"/>
      <c r="D373" s="354"/>
      <c r="E373" s="353"/>
      <c r="F373" s="355"/>
      <c r="G373" s="356"/>
      <c r="H373" s="357"/>
      <c r="I373" s="356"/>
      <c r="J373" s="374"/>
      <c r="K373" s="70">
        <f t="shared" si="6"/>
        <v>0</v>
      </c>
    </row>
    <row r="374" spans="1:11" hidden="1" x14ac:dyDescent="0.2">
      <c r="A374" s="366">
        <v>364</v>
      </c>
      <c r="B374" s="351"/>
      <c r="C374" s="353"/>
      <c r="D374" s="354"/>
      <c r="E374" s="353"/>
      <c r="F374" s="355"/>
      <c r="G374" s="356"/>
      <c r="H374" s="357"/>
      <c r="I374" s="356"/>
      <c r="J374" s="374"/>
      <c r="K374" s="70">
        <f t="shared" si="6"/>
        <v>0</v>
      </c>
    </row>
    <row r="375" spans="1:11" hidden="1" x14ac:dyDescent="0.2">
      <c r="A375" s="366">
        <v>365</v>
      </c>
      <c r="B375" s="351"/>
      <c r="C375" s="353"/>
      <c r="D375" s="354"/>
      <c r="E375" s="353"/>
      <c r="F375" s="355"/>
      <c r="G375" s="356"/>
      <c r="H375" s="357"/>
      <c r="I375" s="356"/>
      <c r="J375" s="374"/>
      <c r="K375" s="70">
        <f t="shared" si="6"/>
        <v>0</v>
      </c>
    </row>
    <row r="376" spans="1:11" hidden="1" x14ac:dyDescent="0.2">
      <c r="A376" s="366">
        <v>366</v>
      </c>
      <c r="B376" s="351"/>
      <c r="C376" s="353"/>
      <c r="D376" s="354"/>
      <c r="E376" s="353"/>
      <c r="F376" s="355"/>
      <c r="G376" s="356"/>
      <c r="H376" s="357"/>
      <c r="I376" s="356"/>
      <c r="J376" s="374"/>
      <c r="K376" s="70">
        <f t="shared" si="6"/>
        <v>0</v>
      </c>
    </row>
    <row r="377" spans="1:11" hidden="1" x14ac:dyDescent="0.2">
      <c r="A377" s="366">
        <v>367</v>
      </c>
      <c r="B377" s="351"/>
      <c r="C377" s="353"/>
      <c r="D377" s="354"/>
      <c r="E377" s="353"/>
      <c r="F377" s="355"/>
      <c r="G377" s="356"/>
      <c r="H377" s="357"/>
      <c r="I377" s="356"/>
      <c r="J377" s="374"/>
      <c r="K377" s="70">
        <f t="shared" si="6"/>
        <v>0</v>
      </c>
    </row>
    <row r="378" spans="1:11" hidden="1" x14ac:dyDescent="0.2">
      <c r="A378" s="366">
        <v>368</v>
      </c>
      <c r="B378" s="351"/>
      <c r="C378" s="353"/>
      <c r="D378" s="354"/>
      <c r="E378" s="353"/>
      <c r="F378" s="355"/>
      <c r="G378" s="356"/>
      <c r="H378" s="357"/>
      <c r="I378" s="356"/>
      <c r="J378" s="374"/>
      <c r="K378" s="70">
        <f t="shared" si="6"/>
        <v>0</v>
      </c>
    </row>
    <row r="379" spans="1:11" hidden="1" x14ac:dyDescent="0.2">
      <c r="A379" s="366">
        <v>369</v>
      </c>
      <c r="B379" s="351"/>
      <c r="C379" s="353"/>
      <c r="D379" s="354"/>
      <c r="E379" s="353"/>
      <c r="F379" s="355"/>
      <c r="G379" s="356"/>
      <c r="H379" s="357"/>
      <c r="I379" s="356"/>
      <c r="J379" s="374"/>
      <c r="K379" s="70">
        <f t="shared" si="6"/>
        <v>0</v>
      </c>
    </row>
    <row r="380" spans="1:11" hidden="1" x14ac:dyDescent="0.2">
      <c r="A380" s="366">
        <v>370</v>
      </c>
      <c r="B380" s="351"/>
      <c r="C380" s="353"/>
      <c r="D380" s="354"/>
      <c r="E380" s="353"/>
      <c r="F380" s="355"/>
      <c r="G380" s="356"/>
      <c r="H380" s="357"/>
      <c r="I380" s="356"/>
      <c r="J380" s="374"/>
      <c r="K380" s="70">
        <f t="shared" si="6"/>
        <v>0</v>
      </c>
    </row>
    <row r="381" spans="1:11" hidden="1" x14ac:dyDescent="0.2">
      <c r="A381" s="366">
        <v>371</v>
      </c>
      <c r="B381" s="351"/>
      <c r="C381" s="353"/>
      <c r="D381" s="354"/>
      <c r="E381" s="353"/>
      <c r="F381" s="355"/>
      <c r="G381" s="356"/>
      <c r="H381" s="357"/>
      <c r="I381" s="356"/>
      <c r="J381" s="374"/>
      <c r="K381" s="70">
        <f t="shared" si="6"/>
        <v>0</v>
      </c>
    </row>
    <row r="382" spans="1:11" hidden="1" x14ac:dyDescent="0.2">
      <c r="A382" s="366">
        <v>372</v>
      </c>
      <c r="B382" s="351"/>
      <c r="C382" s="353"/>
      <c r="D382" s="354"/>
      <c r="E382" s="353"/>
      <c r="F382" s="355"/>
      <c r="G382" s="356"/>
      <c r="H382" s="357"/>
      <c r="I382" s="356"/>
      <c r="J382" s="374"/>
      <c r="K382" s="70">
        <f t="shared" si="6"/>
        <v>0</v>
      </c>
    </row>
    <row r="383" spans="1:11" hidden="1" x14ac:dyDescent="0.2">
      <c r="A383" s="366">
        <v>373</v>
      </c>
      <c r="B383" s="351"/>
      <c r="C383" s="353"/>
      <c r="D383" s="354"/>
      <c r="E383" s="353"/>
      <c r="F383" s="355"/>
      <c r="G383" s="356"/>
      <c r="H383" s="357"/>
      <c r="I383" s="356"/>
      <c r="J383" s="374"/>
      <c r="K383" s="70">
        <f t="shared" si="6"/>
        <v>0</v>
      </c>
    </row>
    <row r="384" spans="1:11" hidden="1" x14ac:dyDescent="0.2">
      <c r="A384" s="366">
        <v>374</v>
      </c>
      <c r="B384" s="351"/>
      <c r="C384" s="353"/>
      <c r="D384" s="354"/>
      <c r="E384" s="353"/>
      <c r="F384" s="355"/>
      <c r="G384" s="356"/>
      <c r="H384" s="357"/>
      <c r="I384" s="356"/>
      <c r="J384" s="374"/>
      <c r="K384" s="70">
        <f t="shared" si="6"/>
        <v>0</v>
      </c>
    </row>
    <row r="385" spans="1:11" hidden="1" x14ac:dyDescent="0.2">
      <c r="A385" s="366">
        <v>375</v>
      </c>
      <c r="B385" s="351"/>
      <c r="C385" s="353"/>
      <c r="D385" s="354"/>
      <c r="E385" s="353"/>
      <c r="F385" s="355"/>
      <c r="G385" s="356"/>
      <c r="H385" s="357"/>
      <c r="I385" s="356"/>
      <c r="J385" s="374"/>
      <c r="K385" s="70">
        <f t="shared" si="6"/>
        <v>0</v>
      </c>
    </row>
    <row r="386" spans="1:11" hidden="1" x14ac:dyDescent="0.2">
      <c r="A386" s="366">
        <v>376</v>
      </c>
      <c r="B386" s="351"/>
      <c r="C386" s="353"/>
      <c r="D386" s="354"/>
      <c r="E386" s="353"/>
      <c r="F386" s="355"/>
      <c r="G386" s="356"/>
      <c r="H386" s="357"/>
      <c r="I386" s="356"/>
      <c r="J386" s="374"/>
      <c r="K386" s="70">
        <f t="shared" si="6"/>
        <v>0</v>
      </c>
    </row>
    <row r="387" spans="1:11" hidden="1" x14ac:dyDescent="0.2">
      <c r="A387" s="366">
        <v>377</v>
      </c>
      <c r="B387" s="351"/>
      <c r="C387" s="353"/>
      <c r="D387" s="354"/>
      <c r="E387" s="353"/>
      <c r="F387" s="355"/>
      <c r="G387" s="356"/>
      <c r="H387" s="357"/>
      <c r="I387" s="356"/>
      <c r="J387" s="374"/>
      <c r="K387" s="70">
        <f t="shared" si="6"/>
        <v>0</v>
      </c>
    </row>
    <row r="388" spans="1:11" hidden="1" x14ac:dyDescent="0.2">
      <c r="A388" s="366">
        <v>378</v>
      </c>
      <c r="B388" s="351"/>
      <c r="C388" s="353"/>
      <c r="D388" s="354"/>
      <c r="E388" s="353"/>
      <c r="F388" s="355"/>
      <c r="G388" s="356"/>
      <c r="H388" s="357"/>
      <c r="I388" s="356"/>
      <c r="J388" s="374"/>
      <c r="K388" s="70">
        <f t="shared" si="6"/>
        <v>0</v>
      </c>
    </row>
    <row r="389" spans="1:11" hidden="1" x14ac:dyDescent="0.2">
      <c r="A389" s="366">
        <v>379</v>
      </c>
      <c r="B389" s="351"/>
      <c r="C389" s="353"/>
      <c r="D389" s="354"/>
      <c r="E389" s="353"/>
      <c r="F389" s="355"/>
      <c r="G389" s="356"/>
      <c r="H389" s="357"/>
      <c r="I389" s="356"/>
      <c r="J389" s="374"/>
      <c r="K389" s="70">
        <f t="shared" si="6"/>
        <v>0</v>
      </c>
    </row>
    <row r="390" spans="1:11" hidden="1" x14ac:dyDescent="0.2">
      <c r="A390" s="366">
        <v>380</v>
      </c>
      <c r="B390" s="351"/>
      <c r="C390" s="353"/>
      <c r="D390" s="354"/>
      <c r="E390" s="353"/>
      <c r="F390" s="355"/>
      <c r="G390" s="356"/>
      <c r="H390" s="357"/>
      <c r="I390" s="356"/>
      <c r="J390" s="374"/>
      <c r="K390" s="70">
        <f t="shared" si="6"/>
        <v>0</v>
      </c>
    </row>
    <row r="391" spans="1:11" hidden="1" x14ac:dyDescent="0.2">
      <c r="A391" s="366">
        <v>381</v>
      </c>
      <c r="B391" s="351"/>
      <c r="C391" s="353"/>
      <c r="D391" s="354"/>
      <c r="E391" s="353"/>
      <c r="F391" s="355"/>
      <c r="G391" s="356"/>
      <c r="H391" s="357"/>
      <c r="I391" s="356"/>
      <c r="J391" s="374"/>
      <c r="K391" s="70">
        <f t="shared" si="6"/>
        <v>0</v>
      </c>
    </row>
    <row r="392" spans="1:11" hidden="1" x14ac:dyDescent="0.2">
      <c r="A392" s="366">
        <v>382</v>
      </c>
      <c r="B392" s="351"/>
      <c r="C392" s="353"/>
      <c r="D392" s="354"/>
      <c r="E392" s="353"/>
      <c r="F392" s="355"/>
      <c r="G392" s="356"/>
      <c r="H392" s="357"/>
      <c r="I392" s="356"/>
      <c r="J392" s="374"/>
      <c r="K392" s="70">
        <f t="shared" ref="K392:K455" si="7">IF(B392=0,0,MONTH(B392)-$K$1+1)</f>
        <v>0</v>
      </c>
    </row>
    <row r="393" spans="1:11" hidden="1" x14ac:dyDescent="0.2">
      <c r="A393" s="366">
        <v>383</v>
      </c>
      <c r="B393" s="351"/>
      <c r="C393" s="353"/>
      <c r="D393" s="354"/>
      <c r="E393" s="353"/>
      <c r="F393" s="355"/>
      <c r="G393" s="356"/>
      <c r="H393" s="357"/>
      <c r="I393" s="356"/>
      <c r="J393" s="374"/>
      <c r="K393" s="70">
        <f t="shared" si="7"/>
        <v>0</v>
      </c>
    </row>
    <row r="394" spans="1:11" hidden="1" x14ac:dyDescent="0.2">
      <c r="A394" s="366">
        <v>384</v>
      </c>
      <c r="B394" s="351"/>
      <c r="C394" s="353"/>
      <c r="D394" s="354"/>
      <c r="E394" s="353"/>
      <c r="F394" s="355"/>
      <c r="G394" s="356"/>
      <c r="H394" s="357"/>
      <c r="I394" s="356"/>
      <c r="J394" s="374"/>
      <c r="K394" s="70">
        <f t="shared" si="7"/>
        <v>0</v>
      </c>
    </row>
    <row r="395" spans="1:11" hidden="1" x14ac:dyDescent="0.2">
      <c r="A395" s="366">
        <v>385</v>
      </c>
      <c r="B395" s="351"/>
      <c r="C395" s="353"/>
      <c r="D395" s="354"/>
      <c r="E395" s="353"/>
      <c r="F395" s="355"/>
      <c r="G395" s="356"/>
      <c r="H395" s="357"/>
      <c r="I395" s="356"/>
      <c r="J395" s="374"/>
      <c r="K395" s="70">
        <f t="shared" si="7"/>
        <v>0</v>
      </c>
    </row>
    <row r="396" spans="1:11" hidden="1" x14ac:dyDescent="0.2">
      <c r="A396" s="366">
        <v>386</v>
      </c>
      <c r="B396" s="351"/>
      <c r="C396" s="353"/>
      <c r="D396" s="354"/>
      <c r="E396" s="353"/>
      <c r="F396" s="355"/>
      <c r="G396" s="356"/>
      <c r="H396" s="357"/>
      <c r="I396" s="356"/>
      <c r="J396" s="374"/>
      <c r="K396" s="70">
        <f t="shared" si="7"/>
        <v>0</v>
      </c>
    </row>
    <row r="397" spans="1:11" hidden="1" x14ac:dyDescent="0.2">
      <c r="A397" s="366">
        <v>387</v>
      </c>
      <c r="B397" s="351"/>
      <c r="C397" s="353"/>
      <c r="D397" s="354"/>
      <c r="E397" s="353"/>
      <c r="F397" s="355"/>
      <c r="G397" s="356"/>
      <c r="H397" s="357"/>
      <c r="I397" s="356"/>
      <c r="J397" s="374"/>
      <c r="K397" s="70">
        <f t="shared" si="7"/>
        <v>0</v>
      </c>
    </row>
    <row r="398" spans="1:11" hidden="1" x14ac:dyDescent="0.2">
      <c r="A398" s="366">
        <v>388</v>
      </c>
      <c r="B398" s="351"/>
      <c r="C398" s="353"/>
      <c r="D398" s="354"/>
      <c r="E398" s="353"/>
      <c r="F398" s="355"/>
      <c r="G398" s="356"/>
      <c r="H398" s="357"/>
      <c r="I398" s="356"/>
      <c r="J398" s="374"/>
      <c r="K398" s="70">
        <f t="shared" si="7"/>
        <v>0</v>
      </c>
    </row>
    <row r="399" spans="1:11" hidden="1" x14ac:dyDescent="0.2">
      <c r="A399" s="366">
        <v>389</v>
      </c>
      <c r="B399" s="351"/>
      <c r="C399" s="353"/>
      <c r="D399" s="354"/>
      <c r="E399" s="353"/>
      <c r="F399" s="355"/>
      <c r="G399" s="356"/>
      <c r="H399" s="357"/>
      <c r="I399" s="356"/>
      <c r="J399" s="374"/>
      <c r="K399" s="70">
        <f t="shared" si="7"/>
        <v>0</v>
      </c>
    </row>
    <row r="400" spans="1:11" hidden="1" x14ac:dyDescent="0.2">
      <c r="A400" s="366">
        <v>390</v>
      </c>
      <c r="B400" s="351"/>
      <c r="C400" s="353"/>
      <c r="D400" s="354"/>
      <c r="E400" s="353"/>
      <c r="F400" s="355"/>
      <c r="G400" s="356"/>
      <c r="H400" s="357"/>
      <c r="I400" s="356"/>
      <c r="J400" s="374"/>
      <c r="K400" s="70">
        <f t="shared" si="7"/>
        <v>0</v>
      </c>
    </row>
    <row r="401" spans="1:11" hidden="1" x14ac:dyDescent="0.2">
      <c r="A401" s="366">
        <v>391</v>
      </c>
      <c r="B401" s="351"/>
      <c r="C401" s="353"/>
      <c r="D401" s="354"/>
      <c r="E401" s="353"/>
      <c r="F401" s="355"/>
      <c r="G401" s="356"/>
      <c r="H401" s="357"/>
      <c r="I401" s="356"/>
      <c r="J401" s="374"/>
      <c r="K401" s="70">
        <f t="shared" si="7"/>
        <v>0</v>
      </c>
    </row>
    <row r="402" spans="1:11" hidden="1" x14ac:dyDescent="0.2">
      <c r="A402" s="366">
        <v>392</v>
      </c>
      <c r="B402" s="351"/>
      <c r="C402" s="353"/>
      <c r="D402" s="354"/>
      <c r="E402" s="353"/>
      <c r="F402" s="355"/>
      <c r="G402" s="356"/>
      <c r="H402" s="357"/>
      <c r="I402" s="356"/>
      <c r="J402" s="374"/>
      <c r="K402" s="70">
        <f t="shared" si="7"/>
        <v>0</v>
      </c>
    </row>
    <row r="403" spans="1:11" hidden="1" x14ac:dyDescent="0.2">
      <c r="A403" s="366">
        <v>393</v>
      </c>
      <c r="B403" s="351"/>
      <c r="C403" s="353"/>
      <c r="D403" s="354"/>
      <c r="E403" s="353"/>
      <c r="F403" s="355"/>
      <c r="G403" s="356"/>
      <c r="H403" s="357"/>
      <c r="I403" s="356"/>
      <c r="J403" s="374"/>
      <c r="K403" s="70">
        <f t="shared" si="7"/>
        <v>0</v>
      </c>
    </row>
    <row r="404" spans="1:11" hidden="1" x14ac:dyDescent="0.2">
      <c r="A404" s="366">
        <v>394</v>
      </c>
      <c r="B404" s="351"/>
      <c r="C404" s="353"/>
      <c r="D404" s="354"/>
      <c r="E404" s="353"/>
      <c r="F404" s="355"/>
      <c r="G404" s="356"/>
      <c r="H404" s="357"/>
      <c r="I404" s="356"/>
      <c r="J404" s="374"/>
      <c r="K404" s="70">
        <f t="shared" si="7"/>
        <v>0</v>
      </c>
    </row>
    <row r="405" spans="1:11" hidden="1" x14ac:dyDescent="0.2">
      <c r="A405" s="366">
        <v>395</v>
      </c>
      <c r="B405" s="351"/>
      <c r="C405" s="353"/>
      <c r="D405" s="354"/>
      <c r="E405" s="353"/>
      <c r="F405" s="355"/>
      <c r="G405" s="356"/>
      <c r="H405" s="357"/>
      <c r="I405" s="356"/>
      <c r="J405" s="374"/>
      <c r="K405" s="70">
        <f t="shared" si="7"/>
        <v>0</v>
      </c>
    </row>
    <row r="406" spans="1:11" hidden="1" x14ac:dyDescent="0.2">
      <c r="A406" s="366">
        <v>396</v>
      </c>
      <c r="B406" s="351"/>
      <c r="C406" s="353"/>
      <c r="D406" s="354"/>
      <c r="E406" s="353"/>
      <c r="F406" s="355"/>
      <c r="G406" s="356"/>
      <c r="H406" s="357"/>
      <c r="I406" s="356"/>
      <c r="J406" s="374"/>
      <c r="K406" s="70">
        <f t="shared" si="7"/>
        <v>0</v>
      </c>
    </row>
    <row r="407" spans="1:11" hidden="1" x14ac:dyDescent="0.2">
      <c r="A407" s="366">
        <v>397</v>
      </c>
      <c r="B407" s="351"/>
      <c r="C407" s="353"/>
      <c r="D407" s="354"/>
      <c r="E407" s="353"/>
      <c r="F407" s="355"/>
      <c r="G407" s="356"/>
      <c r="H407" s="357"/>
      <c r="I407" s="356"/>
      <c r="J407" s="374"/>
      <c r="K407" s="70">
        <f t="shared" si="7"/>
        <v>0</v>
      </c>
    </row>
    <row r="408" spans="1:11" hidden="1" x14ac:dyDescent="0.2">
      <c r="A408" s="366">
        <v>398</v>
      </c>
      <c r="B408" s="351"/>
      <c r="C408" s="353"/>
      <c r="D408" s="354"/>
      <c r="E408" s="353"/>
      <c r="F408" s="355"/>
      <c r="G408" s="356"/>
      <c r="H408" s="357"/>
      <c r="I408" s="356"/>
      <c r="J408" s="374"/>
      <c r="K408" s="70">
        <f t="shared" si="7"/>
        <v>0</v>
      </c>
    </row>
    <row r="409" spans="1:11" hidden="1" x14ac:dyDescent="0.2">
      <c r="A409" s="366">
        <v>399</v>
      </c>
      <c r="B409" s="351"/>
      <c r="C409" s="353"/>
      <c r="D409" s="354"/>
      <c r="E409" s="353"/>
      <c r="F409" s="355"/>
      <c r="G409" s="356"/>
      <c r="H409" s="357"/>
      <c r="I409" s="356"/>
      <c r="J409" s="374"/>
      <c r="K409" s="70">
        <f t="shared" si="7"/>
        <v>0</v>
      </c>
    </row>
    <row r="410" spans="1:11" hidden="1" x14ac:dyDescent="0.2">
      <c r="A410" s="366">
        <v>400</v>
      </c>
      <c r="B410" s="351"/>
      <c r="C410" s="353"/>
      <c r="D410" s="354"/>
      <c r="E410" s="353"/>
      <c r="F410" s="355"/>
      <c r="G410" s="356"/>
      <c r="H410" s="357"/>
      <c r="I410" s="356"/>
      <c r="J410" s="374"/>
      <c r="K410" s="70">
        <f t="shared" si="7"/>
        <v>0</v>
      </c>
    </row>
    <row r="411" spans="1:11" hidden="1" x14ac:dyDescent="0.2">
      <c r="A411" s="366">
        <v>401</v>
      </c>
      <c r="B411" s="351"/>
      <c r="C411" s="353"/>
      <c r="D411" s="354"/>
      <c r="E411" s="353"/>
      <c r="F411" s="355"/>
      <c r="G411" s="356"/>
      <c r="H411" s="357"/>
      <c r="I411" s="356"/>
      <c r="J411" s="374"/>
      <c r="K411" s="70">
        <f t="shared" si="7"/>
        <v>0</v>
      </c>
    </row>
    <row r="412" spans="1:11" hidden="1" x14ac:dyDescent="0.2">
      <c r="A412" s="366">
        <v>402</v>
      </c>
      <c r="B412" s="351"/>
      <c r="C412" s="353"/>
      <c r="D412" s="354"/>
      <c r="E412" s="353"/>
      <c r="F412" s="355"/>
      <c r="G412" s="356"/>
      <c r="H412" s="357"/>
      <c r="I412" s="356"/>
      <c r="J412" s="374"/>
      <c r="K412" s="70">
        <f t="shared" si="7"/>
        <v>0</v>
      </c>
    </row>
    <row r="413" spans="1:11" hidden="1" x14ac:dyDescent="0.2">
      <c r="A413" s="366">
        <v>403</v>
      </c>
      <c r="B413" s="351"/>
      <c r="C413" s="353"/>
      <c r="D413" s="354"/>
      <c r="E413" s="353"/>
      <c r="F413" s="355"/>
      <c r="G413" s="356"/>
      <c r="H413" s="357"/>
      <c r="I413" s="356"/>
      <c r="J413" s="374"/>
      <c r="K413" s="70">
        <f t="shared" si="7"/>
        <v>0</v>
      </c>
    </row>
    <row r="414" spans="1:11" hidden="1" x14ac:dyDescent="0.2">
      <c r="A414" s="366">
        <v>404</v>
      </c>
      <c r="B414" s="351"/>
      <c r="C414" s="353"/>
      <c r="D414" s="354"/>
      <c r="E414" s="353"/>
      <c r="F414" s="355"/>
      <c r="G414" s="356"/>
      <c r="H414" s="357"/>
      <c r="I414" s="356"/>
      <c r="J414" s="374"/>
      <c r="K414" s="70">
        <f t="shared" si="7"/>
        <v>0</v>
      </c>
    </row>
    <row r="415" spans="1:11" hidden="1" x14ac:dyDescent="0.2">
      <c r="A415" s="366">
        <v>405</v>
      </c>
      <c r="B415" s="351"/>
      <c r="C415" s="353"/>
      <c r="D415" s="354"/>
      <c r="E415" s="353"/>
      <c r="F415" s="355"/>
      <c r="G415" s="356"/>
      <c r="H415" s="357"/>
      <c r="I415" s="356"/>
      <c r="J415" s="374"/>
      <c r="K415" s="70">
        <f t="shared" si="7"/>
        <v>0</v>
      </c>
    </row>
    <row r="416" spans="1:11" hidden="1" x14ac:dyDescent="0.2">
      <c r="A416" s="366">
        <v>406</v>
      </c>
      <c r="B416" s="351"/>
      <c r="C416" s="353"/>
      <c r="D416" s="354"/>
      <c r="E416" s="353"/>
      <c r="F416" s="355"/>
      <c r="G416" s="356"/>
      <c r="H416" s="357"/>
      <c r="I416" s="356"/>
      <c r="J416" s="374"/>
      <c r="K416" s="70">
        <f t="shared" si="7"/>
        <v>0</v>
      </c>
    </row>
    <row r="417" spans="1:11" hidden="1" x14ac:dyDescent="0.2">
      <c r="A417" s="366">
        <v>407</v>
      </c>
      <c r="B417" s="351"/>
      <c r="C417" s="353"/>
      <c r="D417" s="354"/>
      <c r="E417" s="353"/>
      <c r="F417" s="355"/>
      <c r="G417" s="356"/>
      <c r="H417" s="357"/>
      <c r="I417" s="356"/>
      <c r="J417" s="374"/>
      <c r="K417" s="70">
        <f t="shared" si="7"/>
        <v>0</v>
      </c>
    </row>
    <row r="418" spans="1:11" hidden="1" x14ac:dyDescent="0.2">
      <c r="A418" s="366">
        <v>408</v>
      </c>
      <c r="B418" s="351"/>
      <c r="C418" s="353"/>
      <c r="D418" s="354"/>
      <c r="E418" s="353"/>
      <c r="F418" s="355"/>
      <c r="G418" s="356"/>
      <c r="H418" s="357"/>
      <c r="I418" s="356"/>
      <c r="J418" s="374"/>
      <c r="K418" s="70">
        <f t="shared" si="7"/>
        <v>0</v>
      </c>
    </row>
    <row r="419" spans="1:11" hidden="1" x14ac:dyDescent="0.2">
      <c r="A419" s="366">
        <v>409</v>
      </c>
      <c r="B419" s="351"/>
      <c r="C419" s="353"/>
      <c r="D419" s="354"/>
      <c r="E419" s="353"/>
      <c r="F419" s="355"/>
      <c r="G419" s="356"/>
      <c r="H419" s="357"/>
      <c r="I419" s="356"/>
      <c r="J419" s="374"/>
      <c r="K419" s="70">
        <f t="shared" si="7"/>
        <v>0</v>
      </c>
    </row>
    <row r="420" spans="1:11" hidden="1" x14ac:dyDescent="0.2">
      <c r="A420" s="366">
        <v>410</v>
      </c>
      <c r="B420" s="351"/>
      <c r="C420" s="353"/>
      <c r="D420" s="354"/>
      <c r="E420" s="353"/>
      <c r="F420" s="355"/>
      <c r="G420" s="356"/>
      <c r="H420" s="357"/>
      <c r="I420" s="356"/>
      <c r="J420" s="374"/>
      <c r="K420" s="70">
        <f t="shared" si="7"/>
        <v>0</v>
      </c>
    </row>
    <row r="421" spans="1:11" hidden="1" x14ac:dyDescent="0.2">
      <c r="A421" s="366">
        <v>411</v>
      </c>
      <c r="B421" s="351"/>
      <c r="C421" s="353"/>
      <c r="D421" s="354"/>
      <c r="E421" s="353"/>
      <c r="F421" s="355"/>
      <c r="G421" s="356"/>
      <c r="H421" s="357"/>
      <c r="I421" s="356"/>
      <c r="J421" s="374"/>
      <c r="K421" s="70">
        <f t="shared" si="7"/>
        <v>0</v>
      </c>
    </row>
    <row r="422" spans="1:11" hidden="1" x14ac:dyDescent="0.2">
      <c r="A422" s="366">
        <v>412</v>
      </c>
      <c r="B422" s="351"/>
      <c r="C422" s="353"/>
      <c r="D422" s="354"/>
      <c r="E422" s="353"/>
      <c r="F422" s="355"/>
      <c r="G422" s="356"/>
      <c r="H422" s="357"/>
      <c r="I422" s="356"/>
      <c r="J422" s="374"/>
      <c r="K422" s="70">
        <f t="shared" si="7"/>
        <v>0</v>
      </c>
    </row>
    <row r="423" spans="1:11" hidden="1" x14ac:dyDescent="0.2">
      <c r="A423" s="366">
        <v>413</v>
      </c>
      <c r="B423" s="351"/>
      <c r="C423" s="353"/>
      <c r="D423" s="354"/>
      <c r="E423" s="353"/>
      <c r="F423" s="355"/>
      <c r="G423" s="356"/>
      <c r="H423" s="357"/>
      <c r="I423" s="356"/>
      <c r="J423" s="374"/>
      <c r="K423" s="70">
        <f t="shared" si="7"/>
        <v>0</v>
      </c>
    </row>
    <row r="424" spans="1:11" hidden="1" x14ac:dyDescent="0.2">
      <c r="A424" s="366">
        <v>414</v>
      </c>
      <c r="B424" s="351"/>
      <c r="C424" s="353"/>
      <c r="D424" s="354"/>
      <c r="E424" s="353"/>
      <c r="F424" s="355"/>
      <c r="G424" s="356"/>
      <c r="H424" s="357"/>
      <c r="I424" s="356"/>
      <c r="J424" s="374"/>
      <c r="K424" s="70">
        <f t="shared" si="7"/>
        <v>0</v>
      </c>
    </row>
    <row r="425" spans="1:11" hidden="1" x14ac:dyDescent="0.2">
      <c r="A425" s="366">
        <v>415</v>
      </c>
      <c r="B425" s="351"/>
      <c r="C425" s="353"/>
      <c r="D425" s="354"/>
      <c r="E425" s="353"/>
      <c r="F425" s="355"/>
      <c r="G425" s="356"/>
      <c r="H425" s="357"/>
      <c r="I425" s="356"/>
      <c r="J425" s="374"/>
      <c r="K425" s="70">
        <f t="shared" si="7"/>
        <v>0</v>
      </c>
    </row>
    <row r="426" spans="1:11" hidden="1" x14ac:dyDescent="0.2">
      <c r="A426" s="366">
        <v>416</v>
      </c>
      <c r="B426" s="351"/>
      <c r="C426" s="353"/>
      <c r="D426" s="354"/>
      <c r="E426" s="353"/>
      <c r="F426" s="355"/>
      <c r="G426" s="356"/>
      <c r="H426" s="357"/>
      <c r="I426" s="356"/>
      <c r="J426" s="374"/>
      <c r="K426" s="70">
        <f t="shared" si="7"/>
        <v>0</v>
      </c>
    </row>
    <row r="427" spans="1:11" hidden="1" x14ac:dyDescent="0.2">
      <c r="A427" s="366">
        <v>417</v>
      </c>
      <c r="B427" s="351"/>
      <c r="C427" s="353"/>
      <c r="D427" s="354"/>
      <c r="E427" s="353"/>
      <c r="F427" s="355"/>
      <c r="G427" s="356"/>
      <c r="H427" s="357"/>
      <c r="I427" s="356"/>
      <c r="J427" s="374"/>
      <c r="K427" s="70">
        <f t="shared" si="7"/>
        <v>0</v>
      </c>
    </row>
    <row r="428" spans="1:11" hidden="1" x14ac:dyDescent="0.2">
      <c r="A428" s="366">
        <v>418</v>
      </c>
      <c r="B428" s="351"/>
      <c r="C428" s="353"/>
      <c r="D428" s="354"/>
      <c r="E428" s="353"/>
      <c r="F428" s="355"/>
      <c r="G428" s="356"/>
      <c r="H428" s="357"/>
      <c r="I428" s="356"/>
      <c r="J428" s="374"/>
      <c r="K428" s="70">
        <f t="shared" si="7"/>
        <v>0</v>
      </c>
    </row>
    <row r="429" spans="1:11" hidden="1" x14ac:dyDescent="0.2">
      <c r="A429" s="366">
        <v>419</v>
      </c>
      <c r="B429" s="351"/>
      <c r="C429" s="353"/>
      <c r="D429" s="354"/>
      <c r="E429" s="353"/>
      <c r="F429" s="355"/>
      <c r="G429" s="356"/>
      <c r="H429" s="357"/>
      <c r="I429" s="356"/>
      <c r="J429" s="374"/>
      <c r="K429" s="70">
        <f t="shared" si="7"/>
        <v>0</v>
      </c>
    </row>
    <row r="430" spans="1:11" hidden="1" x14ac:dyDescent="0.2">
      <c r="A430" s="366">
        <v>420</v>
      </c>
      <c r="B430" s="351"/>
      <c r="C430" s="353"/>
      <c r="D430" s="354"/>
      <c r="E430" s="353"/>
      <c r="F430" s="355"/>
      <c r="G430" s="356"/>
      <c r="H430" s="357"/>
      <c r="I430" s="356"/>
      <c r="J430" s="374"/>
      <c r="K430" s="70">
        <f t="shared" si="7"/>
        <v>0</v>
      </c>
    </row>
    <row r="431" spans="1:11" hidden="1" x14ac:dyDescent="0.2">
      <c r="A431" s="366">
        <v>421</v>
      </c>
      <c r="B431" s="351"/>
      <c r="C431" s="353"/>
      <c r="D431" s="354"/>
      <c r="E431" s="353"/>
      <c r="F431" s="355"/>
      <c r="G431" s="356"/>
      <c r="H431" s="357"/>
      <c r="I431" s="356"/>
      <c r="J431" s="374"/>
      <c r="K431" s="70">
        <f t="shared" si="7"/>
        <v>0</v>
      </c>
    </row>
    <row r="432" spans="1:11" hidden="1" x14ac:dyDescent="0.2">
      <c r="A432" s="366">
        <v>422</v>
      </c>
      <c r="B432" s="351"/>
      <c r="C432" s="353"/>
      <c r="D432" s="354"/>
      <c r="E432" s="353"/>
      <c r="F432" s="355"/>
      <c r="G432" s="356"/>
      <c r="H432" s="357"/>
      <c r="I432" s="356"/>
      <c r="J432" s="374"/>
      <c r="K432" s="70">
        <f t="shared" si="7"/>
        <v>0</v>
      </c>
    </row>
    <row r="433" spans="1:11" hidden="1" x14ac:dyDescent="0.2">
      <c r="A433" s="366">
        <v>423</v>
      </c>
      <c r="B433" s="351"/>
      <c r="C433" s="353"/>
      <c r="D433" s="354"/>
      <c r="E433" s="353"/>
      <c r="F433" s="355"/>
      <c r="G433" s="356"/>
      <c r="H433" s="357"/>
      <c r="I433" s="356"/>
      <c r="J433" s="374"/>
      <c r="K433" s="70">
        <f t="shared" si="7"/>
        <v>0</v>
      </c>
    </row>
    <row r="434" spans="1:11" hidden="1" x14ac:dyDescent="0.2">
      <c r="A434" s="366">
        <v>424</v>
      </c>
      <c r="B434" s="351"/>
      <c r="C434" s="353"/>
      <c r="D434" s="354"/>
      <c r="E434" s="353"/>
      <c r="F434" s="355"/>
      <c r="G434" s="356"/>
      <c r="H434" s="357"/>
      <c r="I434" s="356"/>
      <c r="J434" s="374"/>
      <c r="K434" s="70">
        <f t="shared" si="7"/>
        <v>0</v>
      </c>
    </row>
    <row r="435" spans="1:11" hidden="1" x14ac:dyDescent="0.2">
      <c r="A435" s="366">
        <v>425</v>
      </c>
      <c r="B435" s="351"/>
      <c r="C435" s="353"/>
      <c r="D435" s="354"/>
      <c r="E435" s="353"/>
      <c r="F435" s="355"/>
      <c r="G435" s="356"/>
      <c r="H435" s="357"/>
      <c r="I435" s="356"/>
      <c r="J435" s="374"/>
      <c r="K435" s="70">
        <f t="shared" si="7"/>
        <v>0</v>
      </c>
    </row>
    <row r="436" spans="1:11" hidden="1" x14ac:dyDescent="0.2">
      <c r="A436" s="366">
        <v>426</v>
      </c>
      <c r="B436" s="351"/>
      <c r="C436" s="353"/>
      <c r="D436" s="354"/>
      <c r="E436" s="353"/>
      <c r="F436" s="355"/>
      <c r="G436" s="356"/>
      <c r="H436" s="357"/>
      <c r="I436" s="356"/>
      <c r="J436" s="374"/>
      <c r="K436" s="70">
        <f t="shared" si="7"/>
        <v>0</v>
      </c>
    </row>
    <row r="437" spans="1:11" hidden="1" x14ac:dyDescent="0.2">
      <c r="A437" s="366">
        <v>427</v>
      </c>
      <c r="B437" s="351"/>
      <c r="C437" s="353"/>
      <c r="D437" s="354"/>
      <c r="E437" s="353"/>
      <c r="F437" s="355"/>
      <c r="G437" s="356"/>
      <c r="H437" s="357"/>
      <c r="I437" s="356"/>
      <c r="J437" s="374"/>
      <c r="K437" s="70">
        <f t="shared" si="7"/>
        <v>0</v>
      </c>
    </row>
    <row r="438" spans="1:11" hidden="1" x14ac:dyDescent="0.2">
      <c r="A438" s="366">
        <v>428</v>
      </c>
      <c r="B438" s="351"/>
      <c r="C438" s="353"/>
      <c r="D438" s="354"/>
      <c r="E438" s="353"/>
      <c r="F438" s="355"/>
      <c r="G438" s="356"/>
      <c r="H438" s="357"/>
      <c r="I438" s="356"/>
      <c r="J438" s="374"/>
      <c r="K438" s="70">
        <f t="shared" si="7"/>
        <v>0</v>
      </c>
    </row>
    <row r="439" spans="1:11" hidden="1" x14ac:dyDescent="0.2">
      <c r="A439" s="366">
        <v>429</v>
      </c>
      <c r="B439" s="351"/>
      <c r="C439" s="353"/>
      <c r="D439" s="354"/>
      <c r="E439" s="353"/>
      <c r="F439" s="355"/>
      <c r="G439" s="356"/>
      <c r="H439" s="357"/>
      <c r="I439" s="356"/>
      <c r="J439" s="374"/>
      <c r="K439" s="70">
        <f t="shared" si="7"/>
        <v>0</v>
      </c>
    </row>
    <row r="440" spans="1:11" hidden="1" x14ac:dyDescent="0.2">
      <c r="A440" s="366">
        <v>430</v>
      </c>
      <c r="B440" s="351"/>
      <c r="C440" s="353"/>
      <c r="D440" s="354"/>
      <c r="E440" s="353"/>
      <c r="F440" s="355"/>
      <c r="G440" s="356"/>
      <c r="H440" s="357"/>
      <c r="I440" s="356"/>
      <c r="J440" s="374"/>
      <c r="K440" s="70">
        <f t="shared" si="7"/>
        <v>0</v>
      </c>
    </row>
    <row r="441" spans="1:11" hidden="1" x14ac:dyDescent="0.2">
      <c r="A441" s="366">
        <v>431</v>
      </c>
      <c r="B441" s="351"/>
      <c r="C441" s="353"/>
      <c r="D441" s="354"/>
      <c r="E441" s="353"/>
      <c r="F441" s="355"/>
      <c r="G441" s="356"/>
      <c r="H441" s="357"/>
      <c r="I441" s="356"/>
      <c r="J441" s="374"/>
      <c r="K441" s="70">
        <f t="shared" si="7"/>
        <v>0</v>
      </c>
    </row>
    <row r="442" spans="1:11" hidden="1" x14ac:dyDescent="0.2">
      <c r="A442" s="366">
        <v>432</v>
      </c>
      <c r="B442" s="351"/>
      <c r="C442" s="353"/>
      <c r="D442" s="354"/>
      <c r="E442" s="353"/>
      <c r="F442" s="355"/>
      <c r="G442" s="356"/>
      <c r="H442" s="357"/>
      <c r="I442" s="356"/>
      <c r="J442" s="374"/>
      <c r="K442" s="70">
        <f t="shared" si="7"/>
        <v>0</v>
      </c>
    </row>
    <row r="443" spans="1:11" hidden="1" x14ac:dyDescent="0.2">
      <c r="A443" s="366">
        <v>433</v>
      </c>
      <c r="B443" s="351"/>
      <c r="C443" s="353"/>
      <c r="D443" s="354"/>
      <c r="E443" s="353"/>
      <c r="F443" s="355"/>
      <c r="G443" s="356"/>
      <c r="H443" s="357"/>
      <c r="I443" s="356"/>
      <c r="J443" s="374"/>
      <c r="K443" s="70">
        <f t="shared" si="7"/>
        <v>0</v>
      </c>
    </row>
    <row r="444" spans="1:11" hidden="1" x14ac:dyDescent="0.2">
      <c r="A444" s="366">
        <v>434</v>
      </c>
      <c r="B444" s="351"/>
      <c r="C444" s="353"/>
      <c r="D444" s="354"/>
      <c r="E444" s="353"/>
      <c r="F444" s="355"/>
      <c r="G444" s="356"/>
      <c r="H444" s="357"/>
      <c r="I444" s="356"/>
      <c r="J444" s="374"/>
      <c r="K444" s="70">
        <f t="shared" si="7"/>
        <v>0</v>
      </c>
    </row>
    <row r="445" spans="1:11" hidden="1" x14ac:dyDescent="0.2">
      <c r="A445" s="366">
        <v>435</v>
      </c>
      <c r="B445" s="351"/>
      <c r="C445" s="353"/>
      <c r="D445" s="354"/>
      <c r="E445" s="353"/>
      <c r="F445" s="355"/>
      <c r="G445" s="356"/>
      <c r="H445" s="357"/>
      <c r="I445" s="356"/>
      <c r="J445" s="374"/>
      <c r="K445" s="70">
        <f t="shared" si="7"/>
        <v>0</v>
      </c>
    </row>
    <row r="446" spans="1:11" hidden="1" x14ac:dyDescent="0.2">
      <c r="A446" s="366">
        <v>436</v>
      </c>
      <c r="B446" s="351"/>
      <c r="C446" s="353"/>
      <c r="D446" s="354"/>
      <c r="E446" s="353"/>
      <c r="F446" s="355"/>
      <c r="G446" s="356"/>
      <c r="H446" s="357"/>
      <c r="I446" s="356"/>
      <c r="J446" s="374"/>
      <c r="K446" s="70">
        <f t="shared" si="7"/>
        <v>0</v>
      </c>
    </row>
    <row r="447" spans="1:11" hidden="1" x14ac:dyDescent="0.2">
      <c r="A447" s="366">
        <v>437</v>
      </c>
      <c r="B447" s="351"/>
      <c r="C447" s="353"/>
      <c r="D447" s="354"/>
      <c r="E447" s="353"/>
      <c r="F447" s="355"/>
      <c r="G447" s="356"/>
      <c r="H447" s="357"/>
      <c r="I447" s="356"/>
      <c r="J447" s="374"/>
      <c r="K447" s="70">
        <f t="shared" si="7"/>
        <v>0</v>
      </c>
    </row>
    <row r="448" spans="1:11" hidden="1" x14ac:dyDescent="0.2">
      <c r="A448" s="366">
        <v>438</v>
      </c>
      <c r="B448" s="351"/>
      <c r="C448" s="353"/>
      <c r="D448" s="354"/>
      <c r="E448" s="353"/>
      <c r="F448" s="355"/>
      <c r="G448" s="356"/>
      <c r="H448" s="357"/>
      <c r="I448" s="356"/>
      <c r="J448" s="374"/>
      <c r="K448" s="70">
        <f t="shared" si="7"/>
        <v>0</v>
      </c>
    </row>
    <row r="449" spans="1:11" hidden="1" x14ac:dyDescent="0.2">
      <c r="A449" s="366">
        <v>439</v>
      </c>
      <c r="B449" s="351"/>
      <c r="C449" s="353"/>
      <c r="D449" s="354"/>
      <c r="E449" s="353"/>
      <c r="F449" s="355"/>
      <c r="G449" s="356"/>
      <c r="H449" s="357"/>
      <c r="I449" s="356"/>
      <c r="J449" s="374"/>
      <c r="K449" s="70">
        <f t="shared" si="7"/>
        <v>0</v>
      </c>
    </row>
    <row r="450" spans="1:11" hidden="1" x14ac:dyDescent="0.2">
      <c r="A450" s="366">
        <v>440</v>
      </c>
      <c r="B450" s="351"/>
      <c r="C450" s="353"/>
      <c r="D450" s="354"/>
      <c r="E450" s="353"/>
      <c r="F450" s="355"/>
      <c r="G450" s="356"/>
      <c r="H450" s="357"/>
      <c r="I450" s="356"/>
      <c r="J450" s="374"/>
      <c r="K450" s="70">
        <f t="shared" si="7"/>
        <v>0</v>
      </c>
    </row>
    <row r="451" spans="1:11" hidden="1" x14ac:dyDescent="0.2">
      <c r="A451" s="366">
        <v>441</v>
      </c>
      <c r="B451" s="351"/>
      <c r="C451" s="353"/>
      <c r="D451" s="354"/>
      <c r="E451" s="353"/>
      <c r="F451" s="355"/>
      <c r="G451" s="356"/>
      <c r="H451" s="357"/>
      <c r="I451" s="356"/>
      <c r="J451" s="374"/>
      <c r="K451" s="70">
        <f t="shared" si="7"/>
        <v>0</v>
      </c>
    </row>
    <row r="452" spans="1:11" hidden="1" x14ac:dyDescent="0.2">
      <c r="A452" s="366">
        <v>442</v>
      </c>
      <c r="B452" s="351"/>
      <c r="C452" s="353"/>
      <c r="D452" s="354"/>
      <c r="E452" s="353"/>
      <c r="F452" s="355"/>
      <c r="G452" s="356"/>
      <c r="H452" s="357"/>
      <c r="I452" s="356"/>
      <c r="J452" s="374"/>
      <c r="K452" s="70">
        <f t="shared" si="7"/>
        <v>0</v>
      </c>
    </row>
    <row r="453" spans="1:11" hidden="1" x14ac:dyDescent="0.2">
      <c r="A453" s="366">
        <v>443</v>
      </c>
      <c r="B453" s="351"/>
      <c r="C453" s="353"/>
      <c r="D453" s="354"/>
      <c r="E453" s="353"/>
      <c r="F453" s="355"/>
      <c r="G453" s="356"/>
      <c r="H453" s="357"/>
      <c r="I453" s="356"/>
      <c r="J453" s="374"/>
      <c r="K453" s="70">
        <f t="shared" si="7"/>
        <v>0</v>
      </c>
    </row>
    <row r="454" spans="1:11" hidden="1" x14ac:dyDescent="0.2">
      <c r="A454" s="366">
        <v>444</v>
      </c>
      <c r="B454" s="351"/>
      <c r="C454" s="353"/>
      <c r="D454" s="354"/>
      <c r="E454" s="353"/>
      <c r="F454" s="355"/>
      <c r="G454" s="356"/>
      <c r="H454" s="357"/>
      <c r="I454" s="356"/>
      <c r="J454" s="374"/>
      <c r="K454" s="70">
        <f t="shared" si="7"/>
        <v>0</v>
      </c>
    </row>
    <row r="455" spans="1:11" hidden="1" x14ac:dyDescent="0.2">
      <c r="A455" s="366">
        <v>445</v>
      </c>
      <c r="B455" s="351"/>
      <c r="C455" s="353"/>
      <c r="D455" s="354"/>
      <c r="E455" s="353"/>
      <c r="F455" s="355"/>
      <c r="G455" s="356"/>
      <c r="H455" s="357"/>
      <c r="I455" s="356"/>
      <c r="J455" s="374"/>
      <c r="K455" s="70">
        <f t="shared" si="7"/>
        <v>0</v>
      </c>
    </row>
    <row r="456" spans="1:11" hidden="1" x14ac:dyDescent="0.2">
      <c r="A456" s="366">
        <v>446</v>
      </c>
      <c r="B456" s="351"/>
      <c r="C456" s="353"/>
      <c r="D456" s="354"/>
      <c r="E456" s="353"/>
      <c r="F456" s="355"/>
      <c r="G456" s="356"/>
      <c r="H456" s="357"/>
      <c r="I456" s="356"/>
      <c r="J456" s="374"/>
      <c r="K456" s="70">
        <f t="shared" ref="K456:K519" si="8">IF(B456=0,0,MONTH(B456)-$K$1+1)</f>
        <v>0</v>
      </c>
    </row>
    <row r="457" spans="1:11" hidden="1" x14ac:dyDescent="0.2">
      <c r="A457" s="366">
        <v>447</v>
      </c>
      <c r="B457" s="351"/>
      <c r="C457" s="353"/>
      <c r="D457" s="354"/>
      <c r="E457" s="353"/>
      <c r="F457" s="355"/>
      <c r="G457" s="356"/>
      <c r="H457" s="357"/>
      <c r="I457" s="356"/>
      <c r="J457" s="374"/>
      <c r="K457" s="70">
        <f t="shared" si="8"/>
        <v>0</v>
      </c>
    </row>
    <row r="458" spans="1:11" hidden="1" x14ac:dyDescent="0.2">
      <c r="A458" s="366">
        <v>448</v>
      </c>
      <c r="B458" s="351"/>
      <c r="C458" s="353"/>
      <c r="D458" s="354"/>
      <c r="E458" s="353"/>
      <c r="F458" s="355"/>
      <c r="G458" s="356"/>
      <c r="H458" s="357"/>
      <c r="I458" s="356"/>
      <c r="J458" s="374"/>
      <c r="K458" s="70">
        <f t="shared" si="8"/>
        <v>0</v>
      </c>
    </row>
    <row r="459" spans="1:11" hidden="1" x14ac:dyDescent="0.2">
      <c r="A459" s="366">
        <v>449</v>
      </c>
      <c r="B459" s="351"/>
      <c r="C459" s="353"/>
      <c r="D459" s="354"/>
      <c r="E459" s="353"/>
      <c r="F459" s="355"/>
      <c r="G459" s="356"/>
      <c r="H459" s="357"/>
      <c r="I459" s="356"/>
      <c r="J459" s="374"/>
      <c r="K459" s="70">
        <f t="shared" si="8"/>
        <v>0</v>
      </c>
    </row>
    <row r="460" spans="1:11" hidden="1" x14ac:dyDescent="0.2">
      <c r="A460" s="366">
        <v>450</v>
      </c>
      <c r="B460" s="351"/>
      <c r="C460" s="353"/>
      <c r="D460" s="354"/>
      <c r="E460" s="353"/>
      <c r="F460" s="355"/>
      <c r="G460" s="356"/>
      <c r="H460" s="357"/>
      <c r="I460" s="356"/>
      <c r="J460" s="374"/>
      <c r="K460" s="70">
        <f t="shared" si="8"/>
        <v>0</v>
      </c>
    </row>
    <row r="461" spans="1:11" hidden="1" x14ac:dyDescent="0.2">
      <c r="A461" s="366">
        <v>451</v>
      </c>
      <c r="B461" s="351"/>
      <c r="C461" s="353"/>
      <c r="D461" s="354"/>
      <c r="E461" s="353"/>
      <c r="F461" s="355"/>
      <c r="G461" s="356"/>
      <c r="H461" s="357"/>
      <c r="I461" s="356"/>
      <c r="J461" s="374"/>
      <c r="K461" s="70">
        <f t="shared" si="8"/>
        <v>0</v>
      </c>
    </row>
    <row r="462" spans="1:11" hidden="1" x14ac:dyDescent="0.2">
      <c r="A462" s="366">
        <v>452</v>
      </c>
      <c r="B462" s="351"/>
      <c r="C462" s="353"/>
      <c r="D462" s="354"/>
      <c r="E462" s="353"/>
      <c r="F462" s="355"/>
      <c r="G462" s="356"/>
      <c r="H462" s="357"/>
      <c r="I462" s="356"/>
      <c r="J462" s="374"/>
      <c r="K462" s="70">
        <f t="shared" si="8"/>
        <v>0</v>
      </c>
    </row>
    <row r="463" spans="1:11" hidden="1" x14ac:dyDescent="0.2">
      <c r="A463" s="366">
        <v>453</v>
      </c>
      <c r="B463" s="351"/>
      <c r="C463" s="353"/>
      <c r="D463" s="354"/>
      <c r="E463" s="353"/>
      <c r="F463" s="355"/>
      <c r="G463" s="356"/>
      <c r="H463" s="357"/>
      <c r="I463" s="356"/>
      <c r="J463" s="374"/>
      <c r="K463" s="70">
        <f t="shared" si="8"/>
        <v>0</v>
      </c>
    </row>
    <row r="464" spans="1:11" hidden="1" x14ac:dyDescent="0.2">
      <c r="A464" s="366">
        <v>454</v>
      </c>
      <c r="B464" s="351"/>
      <c r="C464" s="353"/>
      <c r="D464" s="354"/>
      <c r="E464" s="353"/>
      <c r="F464" s="355"/>
      <c r="G464" s="356"/>
      <c r="H464" s="357"/>
      <c r="I464" s="356"/>
      <c r="J464" s="374"/>
      <c r="K464" s="70">
        <f t="shared" si="8"/>
        <v>0</v>
      </c>
    </row>
    <row r="465" spans="1:11" hidden="1" x14ac:dyDescent="0.2">
      <c r="A465" s="366">
        <v>455</v>
      </c>
      <c r="B465" s="351"/>
      <c r="C465" s="353"/>
      <c r="D465" s="354"/>
      <c r="E465" s="353"/>
      <c r="F465" s="355"/>
      <c r="G465" s="356"/>
      <c r="H465" s="357"/>
      <c r="I465" s="356"/>
      <c r="J465" s="374"/>
      <c r="K465" s="70">
        <f t="shared" si="8"/>
        <v>0</v>
      </c>
    </row>
    <row r="466" spans="1:11" hidden="1" x14ac:dyDescent="0.2">
      <c r="A466" s="366">
        <v>456</v>
      </c>
      <c r="B466" s="351"/>
      <c r="C466" s="353"/>
      <c r="D466" s="354"/>
      <c r="E466" s="353"/>
      <c r="F466" s="355"/>
      <c r="G466" s="356"/>
      <c r="H466" s="357"/>
      <c r="I466" s="356"/>
      <c r="J466" s="374"/>
      <c r="K466" s="70">
        <f t="shared" si="8"/>
        <v>0</v>
      </c>
    </row>
    <row r="467" spans="1:11" hidden="1" x14ac:dyDescent="0.2">
      <c r="A467" s="366">
        <v>457</v>
      </c>
      <c r="B467" s="351"/>
      <c r="C467" s="353"/>
      <c r="D467" s="354"/>
      <c r="E467" s="353"/>
      <c r="F467" s="355"/>
      <c r="G467" s="356"/>
      <c r="H467" s="357"/>
      <c r="I467" s="356"/>
      <c r="J467" s="374"/>
      <c r="K467" s="70">
        <f t="shared" si="8"/>
        <v>0</v>
      </c>
    </row>
    <row r="468" spans="1:11" hidden="1" x14ac:dyDescent="0.2">
      <c r="A468" s="366">
        <v>458</v>
      </c>
      <c r="B468" s="351"/>
      <c r="C468" s="353"/>
      <c r="D468" s="354"/>
      <c r="E468" s="353"/>
      <c r="F468" s="355"/>
      <c r="G468" s="356"/>
      <c r="H468" s="357"/>
      <c r="I468" s="356"/>
      <c r="J468" s="374"/>
      <c r="K468" s="70">
        <f t="shared" si="8"/>
        <v>0</v>
      </c>
    </row>
    <row r="469" spans="1:11" hidden="1" x14ac:dyDescent="0.2">
      <c r="A469" s="366">
        <v>459</v>
      </c>
      <c r="B469" s="351"/>
      <c r="C469" s="353"/>
      <c r="D469" s="354"/>
      <c r="E469" s="353"/>
      <c r="F469" s="355"/>
      <c r="G469" s="356"/>
      <c r="H469" s="357"/>
      <c r="I469" s="356"/>
      <c r="J469" s="374"/>
      <c r="K469" s="70">
        <f t="shared" si="8"/>
        <v>0</v>
      </c>
    </row>
    <row r="470" spans="1:11" hidden="1" x14ac:dyDescent="0.2">
      <c r="A470" s="366">
        <v>460</v>
      </c>
      <c r="B470" s="351"/>
      <c r="C470" s="353"/>
      <c r="D470" s="354"/>
      <c r="E470" s="353"/>
      <c r="F470" s="355"/>
      <c r="G470" s="356"/>
      <c r="H470" s="357"/>
      <c r="I470" s="356"/>
      <c r="J470" s="374"/>
      <c r="K470" s="70">
        <f t="shared" si="8"/>
        <v>0</v>
      </c>
    </row>
    <row r="471" spans="1:11" hidden="1" x14ac:dyDescent="0.2">
      <c r="A471" s="366">
        <v>461</v>
      </c>
      <c r="B471" s="351"/>
      <c r="C471" s="353"/>
      <c r="D471" s="354"/>
      <c r="E471" s="353"/>
      <c r="F471" s="355"/>
      <c r="G471" s="356"/>
      <c r="H471" s="357"/>
      <c r="I471" s="356"/>
      <c r="J471" s="374"/>
      <c r="K471" s="70">
        <f t="shared" si="8"/>
        <v>0</v>
      </c>
    </row>
    <row r="472" spans="1:11" hidden="1" x14ac:dyDescent="0.2">
      <c r="A472" s="366">
        <v>462</v>
      </c>
      <c r="B472" s="351"/>
      <c r="C472" s="353"/>
      <c r="D472" s="354"/>
      <c r="E472" s="353"/>
      <c r="F472" s="355"/>
      <c r="G472" s="356"/>
      <c r="H472" s="357"/>
      <c r="I472" s="356"/>
      <c r="J472" s="374"/>
      <c r="K472" s="70">
        <f t="shared" si="8"/>
        <v>0</v>
      </c>
    </row>
    <row r="473" spans="1:11" hidden="1" x14ac:dyDescent="0.2">
      <c r="A473" s="366">
        <v>463</v>
      </c>
      <c r="B473" s="351"/>
      <c r="C473" s="353"/>
      <c r="D473" s="354"/>
      <c r="E473" s="353"/>
      <c r="F473" s="355"/>
      <c r="G473" s="356"/>
      <c r="H473" s="357"/>
      <c r="I473" s="356"/>
      <c r="J473" s="374"/>
      <c r="K473" s="70">
        <f t="shared" si="8"/>
        <v>0</v>
      </c>
    </row>
    <row r="474" spans="1:11" hidden="1" x14ac:dyDescent="0.2">
      <c r="A474" s="366">
        <v>464</v>
      </c>
      <c r="B474" s="351"/>
      <c r="C474" s="353"/>
      <c r="D474" s="354"/>
      <c r="E474" s="353"/>
      <c r="F474" s="355"/>
      <c r="G474" s="356"/>
      <c r="H474" s="357"/>
      <c r="I474" s="356"/>
      <c r="J474" s="374"/>
      <c r="K474" s="70">
        <f t="shared" si="8"/>
        <v>0</v>
      </c>
    </row>
    <row r="475" spans="1:11" hidden="1" x14ac:dyDescent="0.2">
      <c r="A475" s="366">
        <v>465</v>
      </c>
      <c r="B475" s="351"/>
      <c r="C475" s="353"/>
      <c r="D475" s="354"/>
      <c r="E475" s="353"/>
      <c r="F475" s="355"/>
      <c r="G475" s="356"/>
      <c r="H475" s="357"/>
      <c r="I475" s="356"/>
      <c r="J475" s="374"/>
      <c r="K475" s="70">
        <f t="shared" si="8"/>
        <v>0</v>
      </c>
    </row>
    <row r="476" spans="1:11" hidden="1" x14ac:dyDescent="0.2">
      <c r="A476" s="366">
        <v>466</v>
      </c>
      <c r="B476" s="351"/>
      <c r="C476" s="353"/>
      <c r="D476" s="354"/>
      <c r="E476" s="353"/>
      <c r="F476" s="355"/>
      <c r="G476" s="356"/>
      <c r="H476" s="357"/>
      <c r="I476" s="356"/>
      <c r="J476" s="374"/>
      <c r="K476" s="70">
        <f t="shared" si="8"/>
        <v>0</v>
      </c>
    </row>
    <row r="477" spans="1:11" hidden="1" x14ac:dyDescent="0.2">
      <c r="A477" s="366">
        <v>467</v>
      </c>
      <c r="B477" s="351"/>
      <c r="C477" s="353"/>
      <c r="D477" s="354"/>
      <c r="E477" s="353"/>
      <c r="F477" s="355"/>
      <c r="G477" s="356"/>
      <c r="H477" s="357"/>
      <c r="I477" s="356"/>
      <c r="J477" s="374"/>
      <c r="K477" s="70">
        <f t="shared" si="8"/>
        <v>0</v>
      </c>
    </row>
    <row r="478" spans="1:11" hidden="1" x14ac:dyDescent="0.2">
      <c r="A478" s="366">
        <v>468</v>
      </c>
      <c r="B478" s="351"/>
      <c r="C478" s="353"/>
      <c r="D478" s="354"/>
      <c r="E478" s="353"/>
      <c r="F478" s="355"/>
      <c r="G478" s="356"/>
      <c r="H478" s="357"/>
      <c r="I478" s="356"/>
      <c r="J478" s="374"/>
      <c r="K478" s="70">
        <f t="shared" si="8"/>
        <v>0</v>
      </c>
    </row>
    <row r="479" spans="1:11" hidden="1" x14ac:dyDescent="0.2">
      <c r="A479" s="366">
        <v>469</v>
      </c>
      <c r="B479" s="351"/>
      <c r="C479" s="353"/>
      <c r="D479" s="354"/>
      <c r="E479" s="353"/>
      <c r="F479" s="355"/>
      <c r="G479" s="356"/>
      <c r="H479" s="357"/>
      <c r="I479" s="356"/>
      <c r="J479" s="374"/>
      <c r="K479" s="70">
        <f t="shared" si="8"/>
        <v>0</v>
      </c>
    </row>
    <row r="480" spans="1:11" hidden="1" x14ac:dyDescent="0.2">
      <c r="A480" s="366">
        <v>470</v>
      </c>
      <c r="B480" s="351"/>
      <c r="C480" s="353"/>
      <c r="D480" s="354"/>
      <c r="E480" s="353"/>
      <c r="F480" s="355"/>
      <c r="G480" s="356"/>
      <c r="H480" s="357"/>
      <c r="I480" s="356"/>
      <c r="J480" s="374"/>
      <c r="K480" s="70">
        <f t="shared" si="8"/>
        <v>0</v>
      </c>
    </row>
    <row r="481" spans="1:11" hidden="1" x14ac:dyDescent="0.2">
      <c r="A481" s="366">
        <v>471</v>
      </c>
      <c r="B481" s="351"/>
      <c r="C481" s="353"/>
      <c r="D481" s="354"/>
      <c r="E481" s="353"/>
      <c r="F481" s="355"/>
      <c r="G481" s="356"/>
      <c r="H481" s="357"/>
      <c r="I481" s="356"/>
      <c r="J481" s="374"/>
      <c r="K481" s="70">
        <f t="shared" si="8"/>
        <v>0</v>
      </c>
    </row>
    <row r="482" spans="1:11" hidden="1" x14ac:dyDescent="0.2">
      <c r="A482" s="366">
        <v>472</v>
      </c>
      <c r="B482" s="351"/>
      <c r="C482" s="353"/>
      <c r="D482" s="354"/>
      <c r="E482" s="353"/>
      <c r="F482" s="355"/>
      <c r="G482" s="356"/>
      <c r="H482" s="357"/>
      <c r="I482" s="356"/>
      <c r="J482" s="374"/>
      <c r="K482" s="70">
        <f t="shared" si="8"/>
        <v>0</v>
      </c>
    </row>
    <row r="483" spans="1:11" hidden="1" x14ac:dyDescent="0.2">
      <c r="A483" s="366">
        <v>473</v>
      </c>
      <c r="B483" s="351"/>
      <c r="C483" s="353"/>
      <c r="D483" s="354"/>
      <c r="E483" s="353"/>
      <c r="F483" s="355"/>
      <c r="G483" s="356"/>
      <c r="H483" s="357"/>
      <c r="I483" s="356"/>
      <c r="J483" s="374"/>
      <c r="K483" s="70">
        <f t="shared" si="8"/>
        <v>0</v>
      </c>
    </row>
    <row r="484" spans="1:11" hidden="1" x14ac:dyDescent="0.2">
      <c r="A484" s="366">
        <v>474</v>
      </c>
      <c r="B484" s="351"/>
      <c r="C484" s="353"/>
      <c r="D484" s="354"/>
      <c r="E484" s="353"/>
      <c r="F484" s="355"/>
      <c r="G484" s="356"/>
      <c r="H484" s="357"/>
      <c r="I484" s="356"/>
      <c r="J484" s="374"/>
      <c r="K484" s="70">
        <f t="shared" si="8"/>
        <v>0</v>
      </c>
    </row>
    <row r="485" spans="1:11" hidden="1" x14ac:dyDescent="0.2">
      <c r="A485" s="366">
        <v>475</v>
      </c>
      <c r="B485" s="351"/>
      <c r="C485" s="353"/>
      <c r="D485" s="354"/>
      <c r="E485" s="353"/>
      <c r="F485" s="355"/>
      <c r="G485" s="356"/>
      <c r="H485" s="357"/>
      <c r="I485" s="356"/>
      <c r="J485" s="374"/>
      <c r="K485" s="70">
        <f t="shared" si="8"/>
        <v>0</v>
      </c>
    </row>
    <row r="486" spans="1:11" hidden="1" x14ac:dyDescent="0.2">
      <c r="A486" s="366">
        <v>476</v>
      </c>
      <c r="B486" s="351"/>
      <c r="C486" s="353"/>
      <c r="D486" s="354"/>
      <c r="E486" s="353"/>
      <c r="F486" s="355"/>
      <c r="G486" s="356"/>
      <c r="H486" s="357"/>
      <c r="I486" s="356"/>
      <c r="J486" s="374"/>
      <c r="K486" s="70">
        <f t="shared" si="8"/>
        <v>0</v>
      </c>
    </row>
    <row r="487" spans="1:11" hidden="1" x14ac:dyDescent="0.2">
      <c r="A487" s="366">
        <v>477</v>
      </c>
      <c r="B487" s="351"/>
      <c r="C487" s="353"/>
      <c r="D487" s="354"/>
      <c r="E487" s="353"/>
      <c r="F487" s="355"/>
      <c r="G487" s="356"/>
      <c r="H487" s="357"/>
      <c r="I487" s="356"/>
      <c r="J487" s="374"/>
      <c r="K487" s="70">
        <f t="shared" si="8"/>
        <v>0</v>
      </c>
    </row>
    <row r="488" spans="1:11" hidden="1" x14ac:dyDescent="0.2">
      <c r="A488" s="366">
        <v>478</v>
      </c>
      <c r="B488" s="351"/>
      <c r="C488" s="353"/>
      <c r="D488" s="354"/>
      <c r="E488" s="353"/>
      <c r="F488" s="355"/>
      <c r="G488" s="356"/>
      <c r="H488" s="357"/>
      <c r="I488" s="356"/>
      <c r="J488" s="374"/>
      <c r="K488" s="70">
        <f t="shared" si="8"/>
        <v>0</v>
      </c>
    </row>
    <row r="489" spans="1:11" hidden="1" x14ac:dyDescent="0.2">
      <c r="A489" s="366">
        <v>479</v>
      </c>
      <c r="B489" s="351"/>
      <c r="C489" s="353"/>
      <c r="D489" s="354"/>
      <c r="E489" s="353"/>
      <c r="F489" s="355"/>
      <c r="G489" s="356"/>
      <c r="H489" s="357"/>
      <c r="I489" s="356"/>
      <c r="J489" s="374"/>
      <c r="K489" s="70">
        <f t="shared" si="8"/>
        <v>0</v>
      </c>
    </row>
    <row r="490" spans="1:11" hidden="1" x14ac:dyDescent="0.2">
      <c r="A490" s="366">
        <v>480</v>
      </c>
      <c r="B490" s="351"/>
      <c r="C490" s="353"/>
      <c r="D490" s="354"/>
      <c r="E490" s="353"/>
      <c r="F490" s="355"/>
      <c r="G490" s="356"/>
      <c r="H490" s="357"/>
      <c r="I490" s="356"/>
      <c r="J490" s="374"/>
      <c r="K490" s="70">
        <f t="shared" si="8"/>
        <v>0</v>
      </c>
    </row>
    <row r="491" spans="1:11" hidden="1" x14ac:dyDescent="0.2">
      <c r="A491" s="366">
        <v>481</v>
      </c>
      <c r="B491" s="351"/>
      <c r="C491" s="353"/>
      <c r="D491" s="354"/>
      <c r="E491" s="353"/>
      <c r="F491" s="355"/>
      <c r="G491" s="356"/>
      <c r="H491" s="357"/>
      <c r="I491" s="356"/>
      <c r="J491" s="374"/>
      <c r="K491" s="70">
        <f t="shared" si="8"/>
        <v>0</v>
      </c>
    </row>
    <row r="492" spans="1:11" hidden="1" x14ac:dyDescent="0.2">
      <c r="A492" s="366">
        <v>482</v>
      </c>
      <c r="B492" s="351"/>
      <c r="C492" s="353"/>
      <c r="D492" s="354"/>
      <c r="E492" s="353"/>
      <c r="F492" s="355"/>
      <c r="G492" s="356"/>
      <c r="H492" s="357"/>
      <c r="I492" s="356"/>
      <c r="J492" s="374"/>
      <c r="K492" s="70">
        <f t="shared" si="8"/>
        <v>0</v>
      </c>
    </row>
    <row r="493" spans="1:11" hidden="1" x14ac:dyDescent="0.2">
      <c r="A493" s="366">
        <v>483</v>
      </c>
      <c r="B493" s="351"/>
      <c r="C493" s="353"/>
      <c r="D493" s="354"/>
      <c r="E493" s="353"/>
      <c r="F493" s="355"/>
      <c r="G493" s="356"/>
      <c r="H493" s="357"/>
      <c r="I493" s="356"/>
      <c r="J493" s="374"/>
      <c r="K493" s="70">
        <f t="shared" si="8"/>
        <v>0</v>
      </c>
    </row>
    <row r="494" spans="1:11" hidden="1" x14ac:dyDescent="0.2">
      <c r="A494" s="366">
        <v>484</v>
      </c>
      <c r="B494" s="351"/>
      <c r="C494" s="353"/>
      <c r="D494" s="354"/>
      <c r="E494" s="353"/>
      <c r="F494" s="355"/>
      <c r="G494" s="356"/>
      <c r="H494" s="357"/>
      <c r="I494" s="356"/>
      <c r="J494" s="374"/>
      <c r="K494" s="70">
        <f t="shared" si="8"/>
        <v>0</v>
      </c>
    </row>
    <row r="495" spans="1:11" hidden="1" x14ac:dyDescent="0.2">
      <c r="A495" s="366">
        <v>485</v>
      </c>
      <c r="B495" s="351"/>
      <c r="C495" s="353"/>
      <c r="D495" s="354"/>
      <c r="E495" s="353"/>
      <c r="F495" s="355"/>
      <c r="G495" s="356"/>
      <c r="H495" s="357"/>
      <c r="I495" s="356"/>
      <c r="J495" s="374"/>
      <c r="K495" s="70">
        <f t="shared" si="8"/>
        <v>0</v>
      </c>
    </row>
    <row r="496" spans="1:11" hidden="1" x14ac:dyDescent="0.2">
      <c r="A496" s="366">
        <v>486</v>
      </c>
      <c r="B496" s="351"/>
      <c r="C496" s="353"/>
      <c r="D496" s="354"/>
      <c r="E496" s="353"/>
      <c r="F496" s="355"/>
      <c r="G496" s="356"/>
      <c r="H496" s="357"/>
      <c r="I496" s="356"/>
      <c r="J496" s="374"/>
      <c r="K496" s="70">
        <f t="shared" si="8"/>
        <v>0</v>
      </c>
    </row>
    <row r="497" spans="1:11" hidden="1" x14ac:dyDescent="0.2">
      <c r="A497" s="366">
        <v>487</v>
      </c>
      <c r="B497" s="351"/>
      <c r="C497" s="353"/>
      <c r="D497" s="354"/>
      <c r="E497" s="353"/>
      <c r="F497" s="355"/>
      <c r="G497" s="356"/>
      <c r="H497" s="357"/>
      <c r="I497" s="356"/>
      <c r="J497" s="374"/>
      <c r="K497" s="70">
        <f t="shared" si="8"/>
        <v>0</v>
      </c>
    </row>
    <row r="498" spans="1:11" hidden="1" x14ac:dyDescent="0.2">
      <c r="A498" s="366">
        <v>488</v>
      </c>
      <c r="B498" s="351"/>
      <c r="C498" s="353"/>
      <c r="D498" s="354"/>
      <c r="E498" s="353"/>
      <c r="F498" s="355"/>
      <c r="G498" s="356"/>
      <c r="H498" s="357"/>
      <c r="I498" s="356"/>
      <c r="J498" s="374"/>
      <c r="K498" s="70">
        <f t="shared" si="8"/>
        <v>0</v>
      </c>
    </row>
    <row r="499" spans="1:11" hidden="1" x14ac:dyDescent="0.2">
      <c r="A499" s="366">
        <v>489</v>
      </c>
      <c r="B499" s="351"/>
      <c r="C499" s="353"/>
      <c r="D499" s="354"/>
      <c r="E499" s="353"/>
      <c r="F499" s="355"/>
      <c r="G499" s="356"/>
      <c r="H499" s="357"/>
      <c r="I499" s="356"/>
      <c r="J499" s="374"/>
      <c r="K499" s="70">
        <f t="shared" si="8"/>
        <v>0</v>
      </c>
    </row>
    <row r="500" spans="1:11" hidden="1" x14ac:dyDescent="0.2">
      <c r="A500" s="366">
        <v>490</v>
      </c>
      <c r="B500" s="351"/>
      <c r="C500" s="353"/>
      <c r="D500" s="354"/>
      <c r="E500" s="353"/>
      <c r="F500" s="355"/>
      <c r="G500" s="356"/>
      <c r="H500" s="357"/>
      <c r="I500" s="356"/>
      <c r="J500" s="374"/>
      <c r="K500" s="70">
        <f t="shared" si="8"/>
        <v>0</v>
      </c>
    </row>
    <row r="501" spans="1:11" hidden="1" x14ac:dyDescent="0.2">
      <c r="A501" s="366">
        <v>491</v>
      </c>
      <c r="B501" s="351"/>
      <c r="C501" s="353"/>
      <c r="D501" s="354"/>
      <c r="E501" s="353"/>
      <c r="F501" s="355"/>
      <c r="G501" s="356"/>
      <c r="H501" s="357"/>
      <c r="I501" s="356"/>
      <c r="J501" s="374"/>
      <c r="K501" s="70">
        <f t="shared" si="8"/>
        <v>0</v>
      </c>
    </row>
    <row r="502" spans="1:11" hidden="1" x14ac:dyDescent="0.2">
      <c r="A502" s="366">
        <v>492</v>
      </c>
      <c r="B502" s="351"/>
      <c r="C502" s="353"/>
      <c r="D502" s="354"/>
      <c r="E502" s="353"/>
      <c r="F502" s="355"/>
      <c r="G502" s="356"/>
      <c r="H502" s="357"/>
      <c r="I502" s="356"/>
      <c r="J502" s="374"/>
      <c r="K502" s="70">
        <f t="shared" si="8"/>
        <v>0</v>
      </c>
    </row>
    <row r="503" spans="1:11" hidden="1" x14ac:dyDescent="0.2">
      <c r="A503" s="366">
        <v>493</v>
      </c>
      <c r="B503" s="351"/>
      <c r="C503" s="353"/>
      <c r="D503" s="354"/>
      <c r="E503" s="353"/>
      <c r="F503" s="355"/>
      <c r="G503" s="356"/>
      <c r="H503" s="357"/>
      <c r="I503" s="356"/>
      <c r="J503" s="374"/>
      <c r="K503" s="70">
        <f t="shared" si="8"/>
        <v>0</v>
      </c>
    </row>
    <row r="504" spans="1:11" hidden="1" x14ac:dyDescent="0.2">
      <c r="A504" s="366">
        <v>494</v>
      </c>
      <c r="B504" s="351"/>
      <c r="C504" s="353"/>
      <c r="D504" s="354"/>
      <c r="E504" s="353"/>
      <c r="F504" s="355"/>
      <c r="G504" s="356"/>
      <c r="H504" s="357"/>
      <c r="I504" s="356"/>
      <c r="J504" s="374"/>
      <c r="K504" s="70">
        <f t="shared" si="8"/>
        <v>0</v>
      </c>
    </row>
    <row r="505" spans="1:11" hidden="1" x14ac:dyDescent="0.2">
      <c r="A505" s="366">
        <v>495</v>
      </c>
      <c r="B505" s="351"/>
      <c r="C505" s="353"/>
      <c r="D505" s="354"/>
      <c r="E505" s="353"/>
      <c r="F505" s="355"/>
      <c r="G505" s="356"/>
      <c r="H505" s="357"/>
      <c r="I505" s="356"/>
      <c r="J505" s="374"/>
      <c r="K505" s="70">
        <f t="shared" si="8"/>
        <v>0</v>
      </c>
    </row>
    <row r="506" spans="1:11" hidden="1" x14ac:dyDescent="0.2">
      <c r="A506" s="366">
        <v>496</v>
      </c>
      <c r="B506" s="351"/>
      <c r="C506" s="353"/>
      <c r="D506" s="354"/>
      <c r="E506" s="353"/>
      <c r="F506" s="355"/>
      <c r="G506" s="356"/>
      <c r="H506" s="357"/>
      <c r="I506" s="356"/>
      <c r="J506" s="374"/>
      <c r="K506" s="70">
        <f t="shared" si="8"/>
        <v>0</v>
      </c>
    </row>
    <row r="507" spans="1:11" hidden="1" x14ac:dyDescent="0.2">
      <c r="A507" s="366">
        <v>497</v>
      </c>
      <c r="B507" s="351"/>
      <c r="C507" s="353"/>
      <c r="D507" s="354"/>
      <c r="E507" s="353"/>
      <c r="F507" s="355"/>
      <c r="G507" s="356"/>
      <c r="H507" s="357"/>
      <c r="I507" s="356"/>
      <c r="J507" s="374"/>
      <c r="K507" s="70">
        <f t="shared" si="8"/>
        <v>0</v>
      </c>
    </row>
    <row r="508" spans="1:11" hidden="1" x14ac:dyDescent="0.2">
      <c r="A508" s="366">
        <v>498</v>
      </c>
      <c r="B508" s="351"/>
      <c r="C508" s="353"/>
      <c r="D508" s="354"/>
      <c r="E508" s="353"/>
      <c r="F508" s="355"/>
      <c r="G508" s="356"/>
      <c r="H508" s="357"/>
      <c r="I508" s="356"/>
      <c r="J508" s="374"/>
      <c r="K508" s="70">
        <f t="shared" si="8"/>
        <v>0</v>
      </c>
    </row>
    <row r="509" spans="1:11" hidden="1" x14ac:dyDescent="0.2">
      <c r="A509" s="366">
        <v>499</v>
      </c>
      <c r="B509" s="351"/>
      <c r="C509" s="353"/>
      <c r="D509" s="354"/>
      <c r="E509" s="353"/>
      <c r="F509" s="355"/>
      <c r="G509" s="356"/>
      <c r="H509" s="357"/>
      <c r="I509" s="356"/>
      <c r="J509" s="374"/>
      <c r="K509" s="70">
        <f t="shared" si="8"/>
        <v>0</v>
      </c>
    </row>
    <row r="510" spans="1:11" hidden="1" x14ac:dyDescent="0.2">
      <c r="A510" s="366">
        <v>500</v>
      </c>
      <c r="B510" s="351"/>
      <c r="C510" s="353"/>
      <c r="D510" s="354"/>
      <c r="E510" s="353"/>
      <c r="F510" s="355"/>
      <c r="G510" s="356"/>
      <c r="H510" s="357"/>
      <c r="I510" s="356"/>
      <c r="J510" s="374"/>
      <c r="K510" s="70">
        <f t="shared" si="8"/>
        <v>0</v>
      </c>
    </row>
    <row r="511" spans="1:11" hidden="1" x14ac:dyDescent="0.2">
      <c r="A511" s="366">
        <v>501</v>
      </c>
      <c r="B511" s="351"/>
      <c r="C511" s="353"/>
      <c r="D511" s="354"/>
      <c r="E511" s="353"/>
      <c r="F511" s="355"/>
      <c r="G511" s="356"/>
      <c r="H511" s="357"/>
      <c r="I511" s="356"/>
      <c r="J511" s="374"/>
      <c r="K511" s="70">
        <f t="shared" si="8"/>
        <v>0</v>
      </c>
    </row>
    <row r="512" spans="1:11" hidden="1" x14ac:dyDescent="0.2">
      <c r="A512" s="366">
        <v>502</v>
      </c>
      <c r="B512" s="351"/>
      <c r="C512" s="353"/>
      <c r="D512" s="354"/>
      <c r="E512" s="353"/>
      <c r="F512" s="355"/>
      <c r="G512" s="356"/>
      <c r="H512" s="357"/>
      <c r="I512" s="356"/>
      <c r="J512" s="374"/>
      <c r="K512" s="70">
        <f t="shared" si="8"/>
        <v>0</v>
      </c>
    </row>
    <row r="513" spans="1:11" hidden="1" x14ac:dyDescent="0.2">
      <c r="A513" s="366">
        <v>503</v>
      </c>
      <c r="B513" s="351"/>
      <c r="C513" s="353"/>
      <c r="D513" s="354"/>
      <c r="E513" s="353"/>
      <c r="F513" s="355"/>
      <c r="G513" s="356"/>
      <c r="H513" s="357"/>
      <c r="I513" s="356"/>
      <c r="J513" s="374"/>
      <c r="K513" s="70">
        <f t="shared" si="8"/>
        <v>0</v>
      </c>
    </row>
    <row r="514" spans="1:11" hidden="1" x14ac:dyDescent="0.2">
      <c r="A514" s="366">
        <v>504</v>
      </c>
      <c r="B514" s="351"/>
      <c r="C514" s="353"/>
      <c r="D514" s="354"/>
      <c r="E514" s="353"/>
      <c r="F514" s="355"/>
      <c r="G514" s="356"/>
      <c r="H514" s="357"/>
      <c r="I514" s="356"/>
      <c r="J514" s="374"/>
      <c r="K514" s="70">
        <f t="shared" si="8"/>
        <v>0</v>
      </c>
    </row>
    <row r="515" spans="1:11" hidden="1" x14ac:dyDescent="0.2">
      <c r="A515" s="366">
        <v>505</v>
      </c>
      <c r="B515" s="351"/>
      <c r="C515" s="353"/>
      <c r="D515" s="354"/>
      <c r="E515" s="353"/>
      <c r="F515" s="355"/>
      <c r="G515" s="356"/>
      <c r="H515" s="357"/>
      <c r="I515" s="356"/>
      <c r="J515" s="374"/>
      <c r="K515" s="70">
        <f t="shared" si="8"/>
        <v>0</v>
      </c>
    </row>
    <row r="516" spans="1:11" hidden="1" x14ac:dyDescent="0.2">
      <c r="A516" s="366">
        <v>506</v>
      </c>
      <c r="B516" s="351"/>
      <c r="C516" s="353"/>
      <c r="D516" s="354"/>
      <c r="E516" s="353"/>
      <c r="F516" s="355"/>
      <c r="G516" s="356"/>
      <c r="H516" s="357"/>
      <c r="I516" s="356"/>
      <c r="J516" s="374"/>
      <c r="K516" s="70">
        <f t="shared" si="8"/>
        <v>0</v>
      </c>
    </row>
    <row r="517" spans="1:11" hidden="1" x14ac:dyDescent="0.2">
      <c r="A517" s="366">
        <v>507</v>
      </c>
      <c r="B517" s="351"/>
      <c r="C517" s="353"/>
      <c r="D517" s="354"/>
      <c r="E517" s="353"/>
      <c r="F517" s="355"/>
      <c r="G517" s="356"/>
      <c r="H517" s="357"/>
      <c r="I517" s="356"/>
      <c r="J517" s="374"/>
      <c r="K517" s="70">
        <f t="shared" si="8"/>
        <v>0</v>
      </c>
    </row>
    <row r="518" spans="1:11" hidden="1" x14ac:dyDescent="0.2">
      <c r="A518" s="366">
        <v>508</v>
      </c>
      <c r="B518" s="351"/>
      <c r="C518" s="353"/>
      <c r="D518" s="354"/>
      <c r="E518" s="353"/>
      <c r="F518" s="355"/>
      <c r="G518" s="356"/>
      <c r="H518" s="357"/>
      <c r="I518" s="356"/>
      <c r="J518" s="374"/>
      <c r="K518" s="70">
        <f t="shared" si="8"/>
        <v>0</v>
      </c>
    </row>
    <row r="519" spans="1:11" hidden="1" x14ac:dyDescent="0.2">
      <c r="A519" s="366">
        <v>509</v>
      </c>
      <c r="B519" s="351"/>
      <c r="C519" s="353"/>
      <c r="D519" s="354"/>
      <c r="E519" s="353"/>
      <c r="F519" s="355"/>
      <c r="G519" s="356"/>
      <c r="H519" s="357"/>
      <c r="I519" s="356"/>
      <c r="J519" s="374"/>
      <c r="K519" s="70">
        <f t="shared" si="8"/>
        <v>0</v>
      </c>
    </row>
    <row r="520" spans="1:11" hidden="1" x14ac:dyDescent="0.2">
      <c r="A520" s="366">
        <v>510</v>
      </c>
      <c r="B520" s="351"/>
      <c r="C520" s="353"/>
      <c r="D520" s="354"/>
      <c r="E520" s="353"/>
      <c r="F520" s="355"/>
      <c r="G520" s="356"/>
      <c r="H520" s="357"/>
      <c r="I520" s="356"/>
      <c r="J520" s="374"/>
      <c r="K520" s="70">
        <f t="shared" ref="K520:K583" si="9">IF(B520=0,0,MONTH(B520)-$K$1+1)</f>
        <v>0</v>
      </c>
    </row>
    <row r="521" spans="1:11" hidden="1" x14ac:dyDescent="0.2">
      <c r="A521" s="366">
        <v>511</v>
      </c>
      <c r="B521" s="351"/>
      <c r="C521" s="353"/>
      <c r="D521" s="354"/>
      <c r="E521" s="353"/>
      <c r="F521" s="355"/>
      <c r="G521" s="356"/>
      <c r="H521" s="357"/>
      <c r="I521" s="356"/>
      <c r="J521" s="374"/>
      <c r="K521" s="70">
        <f t="shared" si="9"/>
        <v>0</v>
      </c>
    </row>
    <row r="522" spans="1:11" hidden="1" x14ac:dyDescent="0.2">
      <c r="A522" s="366">
        <v>512</v>
      </c>
      <c r="B522" s="351"/>
      <c r="C522" s="353"/>
      <c r="D522" s="354"/>
      <c r="E522" s="353"/>
      <c r="F522" s="355"/>
      <c r="G522" s="356"/>
      <c r="H522" s="357"/>
      <c r="I522" s="356"/>
      <c r="J522" s="374"/>
      <c r="K522" s="70">
        <f t="shared" si="9"/>
        <v>0</v>
      </c>
    </row>
    <row r="523" spans="1:11" hidden="1" x14ac:dyDescent="0.2">
      <c r="A523" s="366">
        <v>513</v>
      </c>
      <c r="B523" s="351"/>
      <c r="C523" s="353"/>
      <c r="D523" s="354"/>
      <c r="E523" s="353"/>
      <c r="F523" s="355"/>
      <c r="G523" s="356"/>
      <c r="H523" s="357"/>
      <c r="I523" s="356"/>
      <c r="J523" s="374"/>
      <c r="K523" s="70">
        <f t="shared" si="9"/>
        <v>0</v>
      </c>
    </row>
    <row r="524" spans="1:11" hidden="1" x14ac:dyDescent="0.2">
      <c r="A524" s="366">
        <v>514</v>
      </c>
      <c r="B524" s="351"/>
      <c r="C524" s="353"/>
      <c r="D524" s="354"/>
      <c r="E524" s="353"/>
      <c r="F524" s="355"/>
      <c r="G524" s="356"/>
      <c r="H524" s="357"/>
      <c r="I524" s="356"/>
      <c r="J524" s="374"/>
      <c r="K524" s="70">
        <f t="shared" si="9"/>
        <v>0</v>
      </c>
    </row>
    <row r="525" spans="1:11" hidden="1" x14ac:dyDescent="0.2">
      <c r="A525" s="366">
        <v>515</v>
      </c>
      <c r="B525" s="351"/>
      <c r="C525" s="353"/>
      <c r="D525" s="354"/>
      <c r="E525" s="353"/>
      <c r="F525" s="355"/>
      <c r="G525" s="356"/>
      <c r="H525" s="357"/>
      <c r="I525" s="356"/>
      <c r="J525" s="374"/>
      <c r="K525" s="70">
        <f t="shared" si="9"/>
        <v>0</v>
      </c>
    </row>
    <row r="526" spans="1:11" hidden="1" x14ac:dyDescent="0.2">
      <c r="A526" s="366">
        <v>516</v>
      </c>
      <c r="B526" s="351"/>
      <c r="C526" s="353"/>
      <c r="D526" s="354"/>
      <c r="E526" s="353"/>
      <c r="F526" s="355"/>
      <c r="G526" s="356"/>
      <c r="H526" s="357"/>
      <c r="I526" s="356"/>
      <c r="J526" s="374"/>
      <c r="K526" s="70">
        <f t="shared" si="9"/>
        <v>0</v>
      </c>
    </row>
    <row r="527" spans="1:11" hidden="1" x14ac:dyDescent="0.2">
      <c r="A527" s="366">
        <v>517</v>
      </c>
      <c r="B527" s="351"/>
      <c r="C527" s="353"/>
      <c r="D527" s="354"/>
      <c r="E527" s="353"/>
      <c r="F527" s="355"/>
      <c r="G527" s="356"/>
      <c r="H527" s="357"/>
      <c r="I527" s="356"/>
      <c r="J527" s="374"/>
      <c r="K527" s="70">
        <f t="shared" si="9"/>
        <v>0</v>
      </c>
    </row>
    <row r="528" spans="1:11" hidden="1" x14ac:dyDescent="0.2">
      <c r="A528" s="366">
        <v>518</v>
      </c>
      <c r="B528" s="351"/>
      <c r="C528" s="353"/>
      <c r="D528" s="354"/>
      <c r="E528" s="353"/>
      <c r="F528" s="355"/>
      <c r="G528" s="356"/>
      <c r="H528" s="357"/>
      <c r="I528" s="356"/>
      <c r="J528" s="374"/>
      <c r="K528" s="70">
        <f t="shared" si="9"/>
        <v>0</v>
      </c>
    </row>
    <row r="529" spans="1:11" hidden="1" x14ac:dyDescent="0.2">
      <c r="A529" s="366">
        <v>519</v>
      </c>
      <c r="B529" s="351"/>
      <c r="C529" s="353"/>
      <c r="D529" s="354"/>
      <c r="E529" s="353"/>
      <c r="F529" s="355"/>
      <c r="G529" s="356"/>
      <c r="H529" s="357"/>
      <c r="I529" s="356"/>
      <c r="J529" s="374"/>
      <c r="K529" s="70">
        <f t="shared" si="9"/>
        <v>0</v>
      </c>
    </row>
    <row r="530" spans="1:11" hidden="1" x14ac:dyDescent="0.2">
      <c r="A530" s="366">
        <v>520</v>
      </c>
      <c r="B530" s="351"/>
      <c r="C530" s="353"/>
      <c r="D530" s="354"/>
      <c r="E530" s="353"/>
      <c r="F530" s="355"/>
      <c r="G530" s="356"/>
      <c r="H530" s="357"/>
      <c r="I530" s="356"/>
      <c r="J530" s="374"/>
      <c r="K530" s="70">
        <f t="shared" si="9"/>
        <v>0</v>
      </c>
    </row>
    <row r="531" spans="1:11" hidden="1" x14ac:dyDescent="0.2">
      <c r="A531" s="366">
        <v>521</v>
      </c>
      <c r="B531" s="351"/>
      <c r="C531" s="353"/>
      <c r="D531" s="354"/>
      <c r="E531" s="353"/>
      <c r="F531" s="355"/>
      <c r="G531" s="356"/>
      <c r="H531" s="357"/>
      <c r="I531" s="356"/>
      <c r="J531" s="374"/>
      <c r="K531" s="70">
        <f t="shared" si="9"/>
        <v>0</v>
      </c>
    </row>
    <row r="532" spans="1:11" hidden="1" x14ac:dyDescent="0.2">
      <c r="A532" s="366">
        <v>522</v>
      </c>
      <c r="B532" s="351"/>
      <c r="C532" s="353"/>
      <c r="D532" s="354"/>
      <c r="E532" s="353"/>
      <c r="F532" s="355"/>
      <c r="G532" s="356"/>
      <c r="H532" s="357"/>
      <c r="I532" s="356"/>
      <c r="J532" s="374"/>
      <c r="K532" s="70">
        <f t="shared" si="9"/>
        <v>0</v>
      </c>
    </row>
    <row r="533" spans="1:11" hidden="1" x14ac:dyDescent="0.2">
      <c r="A533" s="366">
        <v>523</v>
      </c>
      <c r="B533" s="351"/>
      <c r="C533" s="353"/>
      <c r="D533" s="354"/>
      <c r="E533" s="353"/>
      <c r="F533" s="355"/>
      <c r="G533" s="356"/>
      <c r="H533" s="357"/>
      <c r="I533" s="356"/>
      <c r="J533" s="374"/>
      <c r="K533" s="70">
        <f t="shared" si="9"/>
        <v>0</v>
      </c>
    </row>
    <row r="534" spans="1:11" hidden="1" x14ac:dyDescent="0.2">
      <c r="A534" s="366">
        <v>524</v>
      </c>
      <c r="B534" s="351"/>
      <c r="C534" s="353"/>
      <c r="D534" s="354"/>
      <c r="E534" s="353"/>
      <c r="F534" s="355"/>
      <c r="G534" s="356"/>
      <c r="H534" s="357"/>
      <c r="I534" s="356"/>
      <c r="J534" s="374"/>
      <c r="K534" s="70">
        <f t="shared" si="9"/>
        <v>0</v>
      </c>
    </row>
    <row r="535" spans="1:11" hidden="1" x14ac:dyDescent="0.2">
      <c r="A535" s="366">
        <v>525</v>
      </c>
      <c r="B535" s="351"/>
      <c r="C535" s="353"/>
      <c r="D535" s="354"/>
      <c r="E535" s="353"/>
      <c r="F535" s="355"/>
      <c r="G535" s="356"/>
      <c r="H535" s="357"/>
      <c r="I535" s="356"/>
      <c r="J535" s="374"/>
      <c r="K535" s="70">
        <f t="shared" si="9"/>
        <v>0</v>
      </c>
    </row>
    <row r="536" spans="1:11" hidden="1" x14ac:dyDescent="0.2">
      <c r="A536" s="366">
        <v>526</v>
      </c>
      <c r="B536" s="351"/>
      <c r="C536" s="353"/>
      <c r="D536" s="354"/>
      <c r="E536" s="353"/>
      <c r="F536" s="355"/>
      <c r="G536" s="356"/>
      <c r="H536" s="357"/>
      <c r="I536" s="356"/>
      <c r="J536" s="374"/>
      <c r="K536" s="70">
        <f t="shared" si="9"/>
        <v>0</v>
      </c>
    </row>
    <row r="537" spans="1:11" hidden="1" x14ac:dyDescent="0.2">
      <c r="A537" s="366">
        <v>527</v>
      </c>
      <c r="B537" s="351"/>
      <c r="C537" s="353"/>
      <c r="D537" s="354"/>
      <c r="E537" s="353"/>
      <c r="F537" s="355"/>
      <c r="G537" s="356"/>
      <c r="H537" s="357"/>
      <c r="I537" s="356"/>
      <c r="J537" s="374"/>
      <c r="K537" s="70">
        <f t="shared" si="9"/>
        <v>0</v>
      </c>
    </row>
    <row r="538" spans="1:11" hidden="1" x14ac:dyDescent="0.2">
      <c r="A538" s="366">
        <v>528</v>
      </c>
      <c r="B538" s="351"/>
      <c r="C538" s="353"/>
      <c r="D538" s="354"/>
      <c r="E538" s="353"/>
      <c r="F538" s="355"/>
      <c r="G538" s="356"/>
      <c r="H538" s="357"/>
      <c r="I538" s="356"/>
      <c r="J538" s="374"/>
      <c r="K538" s="70">
        <f t="shared" si="9"/>
        <v>0</v>
      </c>
    </row>
    <row r="539" spans="1:11" hidden="1" x14ac:dyDescent="0.2">
      <c r="A539" s="366">
        <v>529</v>
      </c>
      <c r="B539" s="351"/>
      <c r="C539" s="353"/>
      <c r="D539" s="354"/>
      <c r="E539" s="353"/>
      <c r="F539" s="355"/>
      <c r="G539" s="356"/>
      <c r="H539" s="357"/>
      <c r="I539" s="356"/>
      <c r="J539" s="374"/>
      <c r="K539" s="70">
        <f t="shared" si="9"/>
        <v>0</v>
      </c>
    </row>
    <row r="540" spans="1:11" hidden="1" x14ac:dyDescent="0.2">
      <c r="A540" s="366">
        <v>530</v>
      </c>
      <c r="B540" s="351"/>
      <c r="C540" s="353"/>
      <c r="D540" s="354"/>
      <c r="E540" s="353"/>
      <c r="F540" s="355"/>
      <c r="G540" s="356"/>
      <c r="H540" s="357"/>
      <c r="I540" s="356"/>
      <c r="J540" s="374"/>
      <c r="K540" s="70">
        <f t="shared" si="9"/>
        <v>0</v>
      </c>
    </row>
    <row r="541" spans="1:11" hidden="1" x14ac:dyDescent="0.2">
      <c r="A541" s="366">
        <v>531</v>
      </c>
      <c r="B541" s="351"/>
      <c r="C541" s="353"/>
      <c r="D541" s="354"/>
      <c r="E541" s="353"/>
      <c r="F541" s="355"/>
      <c r="G541" s="356"/>
      <c r="H541" s="357"/>
      <c r="I541" s="356"/>
      <c r="J541" s="374"/>
      <c r="K541" s="70">
        <f t="shared" si="9"/>
        <v>0</v>
      </c>
    </row>
    <row r="542" spans="1:11" hidden="1" x14ac:dyDescent="0.2">
      <c r="A542" s="366">
        <v>532</v>
      </c>
      <c r="B542" s="351"/>
      <c r="C542" s="353"/>
      <c r="D542" s="354"/>
      <c r="E542" s="353"/>
      <c r="F542" s="355"/>
      <c r="G542" s="356"/>
      <c r="H542" s="357"/>
      <c r="I542" s="356"/>
      <c r="J542" s="374"/>
      <c r="K542" s="70">
        <f t="shared" si="9"/>
        <v>0</v>
      </c>
    </row>
    <row r="543" spans="1:11" hidden="1" x14ac:dyDescent="0.2">
      <c r="A543" s="366">
        <v>533</v>
      </c>
      <c r="B543" s="351"/>
      <c r="C543" s="353"/>
      <c r="D543" s="354"/>
      <c r="E543" s="353"/>
      <c r="F543" s="355"/>
      <c r="G543" s="356"/>
      <c r="H543" s="357"/>
      <c r="I543" s="356"/>
      <c r="J543" s="374"/>
      <c r="K543" s="70">
        <f t="shared" si="9"/>
        <v>0</v>
      </c>
    </row>
    <row r="544" spans="1:11" hidden="1" x14ac:dyDescent="0.2">
      <c r="A544" s="366">
        <v>534</v>
      </c>
      <c r="B544" s="351"/>
      <c r="C544" s="353"/>
      <c r="D544" s="354"/>
      <c r="E544" s="353"/>
      <c r="F544" s="355"/>
      <c r="G544" s="356"/>
      <c r="H544" s="357"/>
      <c r="I544" s="356"/>
      <c r="J544" s="374"/>
      <c r="K544" s="70">
        <f t="shared" si="9"/>
        <v>0</v>
      </c>
    </row>
    <row r="545" spans="1:11" hidden="1" x14ac:dyDescent="0.2">
      <c r="A545" s="366">
        <v>535</v>
      </c>
      <c r="B545" s="351"/>
      <c r="C545" s="353"/>
      <c r="D545" s="354"/>
      <c r="E545" s="353"/>
      <c r="F545" s="355"/>
      <c r="G545" s="356"/>
      <c r="H545" s="357"/>
      <c r="I545" s="356"/>
      <c r="J545" s="374"/>
      <c r="K545" s="70">
        <f t="shared" si="9"/>
        <v>0</v>
      </c>
    </row>
    <row r="546" spans="1:11" hidden="1" x14ac:dyDescent="0.2">
      <c r="A546" s="366">
        <v>536</v>
      </c>
      <c r="B546" s="351"/>
      <c r="C546" s="353"/>
      <c r="D546" s="354"/>
      <c r="E546" s="353"/>
      <c r="F546" s="355"/>
      <c r="G546" s="356"/>
      <c r="H546" s="357"/>
      <c r="I546" s="356"/>
      <c r="J546" s="374"/>
      <c r="K546" s="70">
        <f t="shared" si="9"/>
        <v>0</v>
      </c>
    </row>
    <row r="547" spans="1:11" hidden="1" x14ac:dyDescent="0.2">
      <c r="A547" s="366">
        <v>537</v>
      </c>
      <c r="B547" s="351"/>
      <c r="C547" s="353"/>
      <c r="D547" s="354"/>
      <c r="E547" s="353"/>
      <c r="F547" s="355"/>
      <c r="G547" s="356"/>
      <c r="H547" s="357"/>
      <c r="I547" s="356"/>
      <c r="J547" s="374"/>
      <c r="K547" s="70">
        <f t="shared" si="9"/>
        <v>0</v>
      </c>
    </row>
    <row r="548" spans="1:11" hidden="1" x14ac:dyDescent="0.2">
      <c r="A548" s="366">
        <v>538</v>
      </c>
      <c r="B548" s="351"/>
      <c r="C548" s="353"/>
      <c r="D548" s="354"/>
      <c r="E548" s="353"/>
      <c r="F548" s="355"/>
      <c r="G548" s="356"/>
      <c r="H548" s="357"/>
      <c r="I548" s="356"/>
      <c r="J548" s="374"/>
      <c r="K548" s="70">
        <f t="shared" si="9"/>
        <v>0</v>
      </c>
    </row>
    <row r="549" spans="1:11" hidden="1" x14ac:dyDescent="0.2">
      <c r="A549" s="366">
        <v>539</v>
      </c>
      <c r="B549" s="351"/>
      <c r="C549" s="353"/>
      <c r="D549" s="354"/>
      <c r="E549" s="353"/>
      <c r="F549" s="355"/>
      <c r="G549" s="356"/>
      <c r="H549" s="357"/>
      <c r="I549" s="356"/>
      <c r="J549" s="374"/>
      <c r="K549" s="70">
        <f t="shared" si="9"/>
        <v>0</v>
      </c>
    </row>
    <row r="550" spans="1:11" hidden="1" x14ac:dyDescent="0.2">
      <c r="A550" s="366">
        <v>540</v>
      </c>
      <c r="B550" s="351"/>
      <c r="C550" s="353"/>
      <c r="D550" s="354"/>
      <c r="E550" s="353"/>
      <c r="F550" s="355"/>
      <c r="G550" s="356"/>
      <c r="H550" s="357"/>
      <c r="I550" s="356"/>
      <c r="J550" s="374"/>
      <c r="K550" s="70">
        <f t="shared" si="9"/>
        <v>0</v>
      </c>
    </row>
    <row r="551" spans="1:11" hidden="1" x14ac:dyDescent="0.2">
      <c r="A551" s="366">
        <v>541</v>
      </c>
      <c r="B551" s="351"/>
      <c r="C551" s="353"/>
      <c r="D551" s="354"/>
      <c r="E551" s="353"/>
      <c r="F551" s="355"/>
      <c r="G551" s="356"/>
      <c r="H551" s="357"/>
      <c r="I551" s="356"/>
      <c r="J551" s="374"/>
      <c r="K551" s="70">
        <f t="shared" si="9"/>
        <v>0</v>
      </c>
    </row>
    <row r="552" spans="1:11" hidden="1" x14ac:dyDescent="0.2">
      <c r="A552" s="366">
        <v>542</v>
      </c>
      <c r="B552" s="351"/>
      <c r="C552" s="353"/>
      <c r="D552" s="354"/>
      <c r="E552" s="353"/>
      <c r="F552" s="355"/>
      <c r="G552" s="356"/>
      <c r="H552" s="357"/>
      <c r="I552" s="356"/>
      <c r="J552" s="374"/>
      <c r="K552" s="70">
        <f t="shared" si="9"/>
        <v>0</v>
      </c>
    </row>
    <row r="553" spans="1:11" hidden="1" x14ac:dyDescent="0.2">
      <c r="A553" s="366">
        <v>543</v>
      </c>
      <c r="B553" s="351"/>
      <c r="C553" s="353"/>
      <c r="D553" s="354"/>
      <c r="E553" s="353"/>
      <c r="F553" s="355"/>
      <c r="G553" s="356"/>
      <c r="H553" s="357"/>
      <c r="I553" s="356"/>
      <c r="J553" s="374"/>
      <c r="K553" s="70">
        <f t="shared" si="9"/>
        <v>0</v>
      </c>
    </row>
    <row r="554" spans="1:11" hidden="1" x14ac:dyDescent="0.2">
      <c r="A554" s="366">
        <v>544</v>
      </c>
      <c r="B554" s="351"/>
      <c r="C554" s="353"/>
      <c r="D554" s="354"/>
      <c r="E554" s="353"/>
      <c r="F554" s="355"/>
      <c r="G554" s="356"/>
      <c r="H554" s="357"/>
      <c r="I554" s="356"/>
      <c r="J554" s="374"/>
      <c r="K554" s="70">
        <f t="shared" si="9"/>
        <v>0</v>
      </c>
    </row>
    <row r="555" spans="1:11" hidden="1" x14ac:dyDescent="0.2">
      <c r="A555" s="366">
        <v>545</v>
      </c>
      <c r="B555" s="351"/>
      <c r="C555" s="353"/>
      <c r="D555" s="354"/>
      <c r="E555" s="353"/>
      <c r="F555" s="355"/>
      <c r="G555" s="356"/>
      <c r="H555" s="357"/>
      <c r="I555" s="356"/>
      <c r="J555" s="374"/>
      <c r="K555" s="70">
        <f t="shared" si="9"/>
        <v>0</v>
      </c>
    </row>
    <row r="556" spans="1:11" hidden="1" x14ac:dyDescent="0.2">
      <c r="A556" s="366">
        <v>546</v>
      </c>
      <c r="B556" s="351"/>
      <c r="C556" s="353"/>
      <c r="D556" s="354"/>
      <c r="E556" s="353"/>
      <c r="F556" s="355"/>
      <c r="G556" s="356"/>
      <c r="H556" s="357"/>
      <c r="I556" s="356"/>
      <c r="J556" s="374"/>
      <c r="K556" s="70">
        <f t="shared" si="9"/>
        <v>0</v>
      </c>
    </row>
    <row r="557" spans="1:11" hidden="1" x14ac:dyDescent="0.2">
      <c r="A557" s="366">
        <v>547</v>
      </c>
      <c r="B557" s="351"/>
      <c r="C557" s="353"/>
      <c r="D557" s="354"/>
      <c r="E557" s="353"/>
      <c r="F557" s="355"/>
      <c r="G557" s="356"/>
      <c r="H557" s="357"/>
      <c r="I557" s="356"/>
      <c r="J557" s="374"/>
      <c r="K557" s="70">
        <f t="shared" si="9"/>
        <v>0</v>
      </c>
    </row>
    <row r="558" spans="1:11" hidden="1" x14ac:dyDescent="0.2">
      <c r="A558" s="366">
        <v>548</v>
      </c>
      <c r="B558" s="351"/>
      <c r="C558" s="353"/>
      <c r="D558" s="354"/>
      <c r="E558" s="353"/>
      <c r="F558" s="355"/>
      <c r="G558" s="356"/>
      <c r="H558" s="357"/>
      <c r="I558" s="356"/>
      <c r="J558" s="374"/>
      <c r="K558" s="70">
        <f t="shared" si="9"/>
        <v>0</v>
      </c>
    </row>
    <row r="559" spans="1:11" hidden="1" x14ac:dyDescent="0.2">
      <c r="A559" s="366">
        <v>549</v>
      </c>
      <c r="B559" s="351"/>
      <c r="C559" s="353"/>
      <c r="D559" s="354"/>
      <c r="E559" s="353"/>
      <c r="F559" s="355"/>
      <c r="G559" s="356"/>
      <c r="H559" s="357"/>
      <c r="I559" s="356"/>
      <c r="J559" s="374"/>
      <c r="K559" s="70">
        <f t="shared" si="9"/>
        <v>0</v>
      </c>
    </row>
    <row r="560" spans="1:11" hidden="1" x14ac:dyDescent="0.2">
      <c r="A560" s="366">
        <v>550</v>
      </c>
      <c r="B560" s="351"/>
      <c r="C560" s="353"/>
      <c r="D560" s="354"/>
      <c r="E560" s="353"/>
      <c r="F560" s="355"/>
      <c r="G560" s="356"/>
      <c r="H560" s="357"/>
      <c r="I560" s="356"/>
      <c r="J560" s="374"/>
      <c r="K560" s="70">
        <f t="shared" si="9"/>
        <v>0</v>
      </c>
    </row>
    <row r="561" spans="1:11" hidden="1" x14ac:dyDescent="0.2">
      <c r="A561" s="366">
        <v>551</v>
      </c>
      <c r="B561" s="351"/>
      <c r="C561" s="353"/>
      <c r="D561" s="354"/>
      <c r="E561" s="353"/>
      <c r="F561" s="355"/>
      <c r="G561" s="356"/>
      <c r="H561" s="357"/>
      <c r="I561" s="356"/>
      <c r="J561" s="374"/>
      <c r="K561" s="70">
        <f t="shared" si="9"/>
        <v>0</v>
      </c>
    </row>
    <row r="562" spans="1:11" hidden="1" x14ac:dyDescent="0.2">
      <c r="A562" s="366">
        <v>552</v>
      </c>
      <c r="B562" s="351"/>
      <c r="C562" s="353"/>
      <c r="D562" s="354"/>
      <c r="E562" s="353"/>
      <c r="F562" s="355"/>
      <c r="G562" s="356"/>
      <c r="H562" s="357"/>
      <c r="I562" s="356"/>
      <c r="J562" s="374"/>
      <c r="K562" s="70">
        <f t="shared" si="9"/>
        <v>0</v>
      </c>
    </row>
    <row r="563" spans="1:11" hidden="1" x14ac:dyDescent="0.2">
      <c r="A563" s="366">
        <v>553</v>
      </c>
      <c r="B563" s="351"/>
      <c r="C563" s="353"/>
      <c r="D563" s="354"/>
      <c r="E563" s="353"/>
      <c r="F563" s="355"/>
      <c r="G563" s="356"/>
      <c r="H563" s="357"/>
      <c r="I563" s="356"/>
      <c r="J563" s="374"/>
      <c r="K563" s="70">
        <f t="shared" si="9"/>
        <v>0</v>
      </c>
    </row>
    <row r="564" spans="1:11" hidden="1" x14ac:dyDescent="0.2">
      <c r="A564" s="366">
        <v>554</v>
      </c>
      <c r="B564" s="351"/>
      <c r="C564" s="353"/>
      <c r="D564" s="354"/>
      <c r="E564" s="353"/>
      <c r="F564" s="355"/>
      <c r="G564" s="356"/>
      <c r="H564" s="357"/>
      <c r="I564" s="356"/>
      <c r="J564" s="374"/>
      <c r="K564" s="70">
        <f t="shared" si="9"/>
        <v>0</v>
      </c>
    </row>
    <row r="565" spans="1:11" hidden="1" x14ac:dyDescent="0.2">
      <c r="A565" s="366">
        <v>555</v>
      </c>
      <c r="B565" s="351"/>
      <c r="C565" s="353"/>
      <c r="D565" s="354"/>
      <c r="E565" s="353"/>
      <c r="F565" s="355"/>
      <c r="G565" s="356"/>
      <c r="H565" s="357"/>
      <c r="I565" s="356"/>
      <c r="J565" s="374"/>
      <c r="K565" s="70">
        <f t="shared" si="9"/>
        <v>0</v>
      </c>
    </row>
    <row r="566" spans="1:11" hidden="1" x14ac:dyDescent="0.2">
      <c r="A566" s="366">
        <v>556</v>
      </c>
      <c r="B566" s="351"/>
      <c r="C566" s="353"/>
      <c r="D566" s="354"/>
      <c r="E566" s="353"/>
      <c r="F566" s="355"/>
      <c r="G566" s="356"/>
      <c r="H566" s="357"/>
      <c r="I566" s="356"/>
      <c r="J566" s="374"/>
      <c r="K566" s="70">
        <f t="shared" si="9"/>
        <v>0</v>
      </c>
    </row>
    <row r="567" spans="1:11" hidden="1" x14ac:dyDescent="0.2">
      <c r="A567" s="366">
        <v>557</v>
      </c>
      <c r="B567" s="351"/>
      <c r="C567" s="353"/>
      <c r="D567" s="354"/>
      <c r="E567" s="353"/>
      <c r="F567" s="355"/>
      <c r="G567" s="356"/>
      <c r="H567" s="357"/>
      <c r="I567" s="356"/>
      <c r="J567" s="374"/>
      <c r="K567" s="70">
        <f t="shared" si="9"/>
        <v>0</v>
      </c>
    </row>
    <row r="568" spans="1:11" hidden="1" x14ac:dyDescent="0.2">
      <c r="A568" s="366">
        <v>558</v>
      </c>
      <c r="B568" s="351"/>
      <c r="C568" s="353"/>
      <c r="D568" s="354"/>
      <c r="E568" s="353"/>
      <c r="F568" s="355"/>
      <c r="G568" s="356"/>
      <c r="H568" s="357"/>
      <c r="I568" s="356"/>
      <c r="J568" s="374"/>
      <c r="K568" s="70">
        <f t="shared" si="9"/>
        <v>0</v>
      </c>
    </row>
    <row r="569" spans="1:11" hidden="1" x14ac:dyDescent="0.2">
      <c r="A569" s="366">
        <v>559</v>
      </c>
      <c r="B569" s="351"/>
      <c r="C569" s="353"/>
      <c r="D569" s="354"/>
      <c r="E569" s="353"/>
      <c r="F569" s="355"/>
      <c r="G569" s="356"/>
      <c r="H569" s="357"/>
      <c r="I569" s="356"/>
      <c r="J569" s="374"/>
      <c r="K569" s="70">
        <f t="shared" si="9"/>
        <v>0</v>
      </c>
    </row>
    <row r="570" spans="1:11" hidden="1" x14ac:dyDescent="0.2">
      <c r="A570" s="366">
        <v>560</v>
      </c>
      <c r="B570" s="351"/>
      <c r="C570" s="353"/>
      <c r="D570" s="354"/>
      <c r="E570" s="353"/>
      <c r="F570" s="355"/>
      <c r="G570" s="356"/>
      <c r="H570" s="357"/>
      <c r="I570" s="356"/>
      <c r="J570" s="374"/>
      <c r="K570" s="70">
        <f t="shared" si="9"/>
        <v>0</v>
      </c>
    </row>
    <row r="571" spans="1:11" hidden="1" x14ac:dyDescent="0.2">
      <c r="A571" s="366">
        <v>561</v>
      </c>
      <c r="B571" s="351"/>
      <c r="C571" s="353"/>
      <c r="D571" s="354"/>
      <c r="E571" s="353"/>
      <c r="F571" s="355"/>
      <c r="G571" s="356"/>
      <c r="H571" s="357"/>
      <c r="I571" s="356"/>
      <c r="J571" s="374"/>
      <c r="K571" s="70">
        <f t="shared" si="9"/>
        <v>0</v>
      </c>
    </row>
    <row r="572" spans="1:11" hidden="1" x14ac:dyDescent="0.2">
      <c r="A572" s="366">
        <v>562</v>
      </c>
      <c r="B572" s="351"/>
      <c r="C572" s="353"/>
      <c r="D572" s="354"/>
      <c r="E572" s="353"/>
      <c r="F572" s="355"/>
      <c r="G572" s="356"/>
      <c r="H572" s="357"/>
      <c r="I572" s="356"/>
      <c r="J572" s="374"/>
      <c r="K572" s="70">
        <f t="shared" si="9"/>
        <v>0</v>
      </c>
    </row>
    <row r="573" spans="1:11" hidden="1" x14ac:dyDescent="0.2">
      <c r="A573" s="366">
        <v>563</v>
      </c>
      <c r="B573" s="351"/>
      <c r="C573" s="353"/>
      <c r="D573" s="354"/>
      <c r="E573" s="353"/>
      <c r="F573" s="355"/>
      <c r="G573" s="356"/>
      <c r="H573" s="357"/>
      <c r="I573" s="356"/>
      <c r="J573" s="374"/>
      <c r="K573" s="70">
        <f t="shared" si="9"/>
        <v>0</v>
      </c>
    </row>
    <row r="574" spans="1:11" hidden="1" x14ac:dyDescent="0.2">
      <c r="A574" s="366">
        <v>564</v>
      </c>
      <c r="B574" s="351"/>
      <c r="C574" s="353"/>
      <c r="D574" s="354"/>
      <c r="E574" s="353"/>
      <c r="F574" s="355"/>
      <c r="G574" s="356"/>
      <c r="H574" s="357"/>
      <c r="I574" s="356"/>
      <c r="J574" s="374"/>
      <c r="K574" s="70">
        <f t="shared" si="9"/>
        <v>0</v>
      </c>
    </row>
    <row r="575" spans="1:11" hidden="1" x14ac:dyDescent="0.2">
      <c r="A575" s="366">
        <v>565</v>
      </c>
      <c r="B575" s="351"/>
      <c r="C575" s="353"/>
      <c r="D575" s="354"/>
      <c r="E575" s="353"/>
      <c r="F575" s="355"/>
      <c r="G575" s="356"/>
      <c r="H575" s="357"/>
      <c r="I575" s="356"/>
      <c r="J575" s="374"/>
      <c r="K575" s="70">
        <f t="shared" si="9"/>
        <v>0</v>
      </c>
    </row>
    <row r="576" spans="1:11" hidden="1" x14ac:dyDescent="0.2">
      <c r="A576" s="366">
        <v>566</v>
      </c>
      <c r="B576" s="351"/>
      <c r="C576" s="353"/>
      <c r="D576" s="354"/>
      <c r="E576" s="353"/>
      <c r="F576" s="355"/>
      <c r="G576" s="356"/>
      <c r="H576" s="357"/>
      <c r="I576" s="356"/>
      <c r="J576" s="374"/>
      <c r="K576" s="70">
        <f t="shared" si="9"/>
        <v>0</v>
      </c>
    </row>
    <row r="577" spans="1:11" hidden="1" x14ac:dyDescent="0.2">
      <c r="A577" s="366">
        <v>567</v>
      </c>
      <c r="B577" s="351"/>
      <c r="C577" s="353"/>
      <c r="D577" s="354"/>
      <c r="E577" s="353"/>
      <c r="F577" s="355"/>
      <c r="G577" s="356"/>
      <c r="H577" s="357"/>
      <c r="I577" s="356"/>
      <c r="J577" s="374"/>
      <c r="K577" s="70">
        <f t="shared" si="9"/>
        <v>0</v>
      </c>
    </row>
    <row r="578" spans="1:11" hidden="1" x14ac:dyDescent="0.2">
      <c r="A578" s="366">
        <v>568</v>
      </c>
      <c r="B578" s="351"/>
      <c r="C578" s="353"/>
      <c r="D578" s="354"/>
      <c r="E578" s="353"/>
      <c r="F578" s="355"/>
      <c r="G578" s="356"/>
      <c r="H578" s="357"/>
      <c r="I578" s="356"/>
      <c r="J578" s="374"/>
      <c r="K578" s="70">
        <f t="shared" si="9"/>
        <v>0</v>
      </c>
    </row>
    <row r="579" spans="1:11" hidden="1" x14ac:dyDescent="0.2">
      <c r="A579" s="366">
        <v>569</v>
      </c>
      <c r="B579" s="351"/>
      <c r="C579" s="353"/>
      <c r="D579" s="354"/>
      <c r="E579" s="353"/>
      <c r="F579" s="355"/>
      <c r="G579" s="356"/>
      <c r="H579" s="357"/>
      <c r="I579" s="356"/>
      <c r="J579" s="374"/>
      <c r="K579" s="70">
        <f t="shared" si="9"/>
        <v>0</v>
      </c>
    </row>
    <row r="580" spans="1:11" hidden="1" x14ac:dyDescent="0.2">
      <c r="A580" s="366">
        <v>570</v>
      </c>
      <c r="B580" s="351"/>
      <c r="C580" s="353"/>
      <c r="D580" s="354"/>
      <c r="E580" s="353"/>
      <c r="F580" s="355"/>
      <c r="G580" s="356"/>
      <c r="H580" s="357"/>
      <c r="I580" s="356"/>
      <c r="J580" s="374"/>
      <c r="K580" s="70">
        <f t="shared" si="9"/>
        <v>0</v>
      </c>
    </row>
    <row r="581" spans="1:11" hidden="1" x14ac:dyDescent="0.2">
      <c r="A581" s="366">
        <v>571</v>
      </c>
      <c r="B581" s="351"/>
      <c r="C581" s="353"/>
      <c r="D581" s="354"/>
      <c r="E581" s="353"/>
      <c r="F581" s="355"/>
      <c r="G581" s="356"/>
      <c r="H581" s="357"/>
      <c r="I581" s="356"/>
      <c r="J581" s="374"/>
      <c r="K581" s="70">
        <f t="shared" si="9"/>
        <v>0</v>
      </c>
    </row>
    <row r="582" spans="1:11" hidden="1" x14ac:dyDescent="0.2">
      <c r="A582" s="366">
        <v>572</v>
      </c>
      <c r="B582" s="351"/>
      <c r="C582" s="353"/>
      <c r="D582" s="354"/>
      <c r="E582" s="353"/>
      <c r="F582" s="355"/>
      <c r="G582" s="356"/>
      <c r="H582" s="357"/>
      <c r="I582" s="356"/>
      <c r="J582" s="374"/>
      <c r="K582" s="70">
        <f t="shared" si="9"/>
        <v>0</v>
      </c>
    </row>
    <row r="583" spans="1:11" hidden="1" x14ac:dyDescent="0.2">
      <c r="A583" s="366">
        <v>573</v>
      </c>
      <c r="B583" s="351"/>
      <c r="C583" s="353"/>
      <c r="D583" s="354"/>
      <c r="E583" s="353"/>
      <c r="F583" s="355"/>
      <c r="G583" s="356"/>
      <c r="H583" s="357"/>
      <c r="I583" s="356"/>
      <c r="J583" s="374"/>
      <c r="K583" s="70">
        <f t="shared" si="9"/>
        <v>0</v>
      </c>
    </row>
    <row r="584" spans="1:11" hidden="1" x14ac:dyDescent="0.2">
      <c r="A584" s="366">
        <v>574</v>
      </c>
      <c r="B584" s="351"/>
      <c r="C584" s="353"/>
      <c r="D584" s="354"/>
      <c r="E584" s="353"/>
      <c r="F584" s="355"/>
      <c r="G584" s="356"/>
      <c r="H584" s="357"/>
      <c r="I584" s="356"/>
      <c r="J584" s="374"/>
      <c r="K584" s="70">
        <f t="shared" ref="K584:K647" si="10">IF(B584=0,0,MONTH(B584)-$K$1+1)</f>
        <v>0</v>
      </c>
    </row>
    <row r="585" spans="1:11" hidden="1" x14ac:dyDescent="0.2">
      <c r="A585" s="366">
        <v>575</v>
      </c>
      <c r="B585" s="351"/>
      <c r="C585" s="353"/>
      <c r="D585" s="354"/>
      <c r="E585" s="353"/>
      <c r="F585" s="355"/>
      <c r="G585" s="356"/>
      <c r="H585" s="357"/>
      <c r="I585" s="356"/>
      <c r="J585" s="374"/>
      <c r="K585" s="70">
        <f t="shared" si="10"/>
        <v>0</v>
      </c>
    </row>
    <row r="586" spans="1:11" hidden="1" x14ac:dyDescent="0.2">
      <c r="A586" s="366">
        <v>576</v>
      </c>
      <c r="B586" s="351"/>
      <c r="C586" s="353"/>
      <c r="D586" s="354"/>
      <c r="E586" s="353"/>
      <c r="F586" s="355"/>
      <c r="G586" s="356"/>
      <c r="H586" s="357"/>
      <c r="I586" s="356"/>
      <c r="J586" s="374"/>
      <c r="K586" s="70">
        <f t="shared" si="10"/>
        <v>0</v>
      </c>
    </row>
    <row r="587" spans="1:11" hidden="1" x14ac:dyDescent="0.2">
      <c r="A587" s="366">
        <v>577</v>
      </c>
      <c r="B587" s="351"/>
      <c r="C587" s="353"/>
      <c r="D587" s="354"/>
      <c r="E587" s="353"/>
      <c r="F587" s="355"/>
      <c r="G587" s="356"/>
      <c r="H587" s="357"/>
      <c r="I587" s="356"/>
      <c r="J587" s="374"/>
      <c r="K587" s="70">
        <f t="shared" si="10"/>
        <v>0</v>
      </c>
    </row>
    <row r="588" spans="1:11" hidden="1" x14ac:dyDescent="0.2">
      <c r="A588" s="366">
        <v>578</v>
      </c>
      <c r="B588" s="351"/>
      <c r="C588" s="353"/>
      <c r="D588" s="354"/>
      <c r="E588" s="353"/>
      <c r="F588" s="355"/>
      <c r="G588" s="356"/>
      <c r="H588" s="357"/>
      <c r="I588" s="356"/>
      <c r="J588" s="374"/>
      <c r="K588" s="70">
        <f t="shared" si="10"/>
        <v>0</v>
      </c>
    </row>
    <row r="589" spans="1:11" hidden="1" x14ac:dyDescent="0.2">
      <c r="A589" s="366">
        <v>579</v>
      </c>
      <c r="B589" s="351"/>
      <c r="C589" s="353"/>
      <c r="D589" s="354"/>
      <c r="E589" s="353"/>
      <c r="F589" s="355"/>
      <c r="G589" s="356"/>
      <c r="H589" s="357"/>
      <c r="I589" s="356"/>
      <c r="J589" s="374"/>
      <c r="K589" s="70">
        <f t="shared" si="10"/>
        <v>0</v>
      </c>
    </row>
    <row r="590" spans="1:11" hidden="1" x14ac:dyDescent="0.2">
      <c r="A590" s="366">
        <v>580</v>
      </c>
      <c r="B590" s="351"/>
      <c r="C590" s="353"/>
      <c r="D590" s="354"/>
      <c r="E590" s="353"/>
      <c r="F590" s="355"/>
      <c r="G590" s="356"/>
      <c r="H590" s="357"/>
      <c r="I590" s="356"/>
      <c r="J590" s="374"/>
      <c r="K590" s="70">
        <f t="shared" si="10"/>
        <v>0</v>
      </c>
    </row>
    <row r="591" spans="1:11" hidden="1" x14ac:dyDescent="0.2">
      <c r="A591" s="366">
        <v>581</v>
      </c>
      <c r="B591" s="351"/>
      <c r="C591" s="353"/>
      <c r="D591" s="354"/>
      <c r="E591" s="353"/>
      <c r="F591" s="355"/>
      <c r="G591" s="356"/>
      <c r="H591" s="357"/>
      <c r="I591" s="356"/>
      <c r="J591" s="374"/>
      <c r="K591" s="70">
        <f t="shared" si="10"/>
        <v>0</v>
      </c>
    </row>
    <row r="592" spans="1:11" hidden="1" x14ac:dyDescent="0.2">
      <c r="A592" s="366">
        <v>582</v>
      </c>
      <c r="B592" s="351"/>
      <c r="C592" s="353"/>
      <c r="D592" s="354"/>
      <c r="E592" s="353"/>
      <c r="F592" s="355"/>
      <c r="G592" s="356"/>
      <c r="H592" s="357"/>
      <c r="I592" s="356"/>
      <c r="J592" s="374"/>
      <c r="K592" s="70">
        <f t="shared" si="10"/>
        <v>0</v>
      </c>
    </row>
    <row r="593" spans="1:11" hidden="1" x14ac:dyDescent="0.2">
      <c r="A593" s="366">
        <v>583</v>
      </c>
      <c r="B593" s="351"/>
      <c r="C593" s="353"/>
      <c r="D593" s="354"/>
      <c r="E593" s="353"/>
      <c r="F593" s="355"/>
      <c r="G593" s="356"/>
      <c r="H593" s="357"/>
      <c r="I593" s="356"/>
      <c r="J593" s="374"/>
      <c r="K593" s="70">
        <f t="shared" si="10"/>
        <v>0</v>
      </c>
    </row>
    <row r="594" spans="1:11" hidden="1" x14ac:dyDescent="0.2">
      <c r="A594" s="366">
        <v>584</v>
      </c>
      <c r="B594" s="351"/>
      <c r="C594" s="353"/>
      <c r="D594" s="354"/>
      <c r="E594" s="353"/>
      <c r="F594" s="355"/>
      <c r="G594" s="356"/>
      <c r="H594" s="357"/>
      <c r="I594" s="356"/>
      <c r="J594" s="374"/>
      <c r="K594" s="70">
        <f t="shared" si="10"/>
        <v>0</v>
      </c>
    </row>
    <row r="595" spans="1:11" hidden="1" x14ac:dyDescent="0.2">
      <c r="A595" s="366">
        <v>585</v>
      </c>
      <c r="B595" s="351"/>
      <c r="C595" s="353"/>
      <c r="D595" s="354"/>
      <c r="E595" s="353"/>
      <c r="F595" s="355"/>
      <c r="G595" s="356"/>
      <c r="H595" s="357"/>
      <c r="I595" s="356"/>
      <c r="J595" s="374"/>
      <c r="K595" s="70">
        <f t="shared" si="10"/>
        <v>0</v>
      </c>
    </row>
    <row r="596" spans="1:11" hidden="1" x14ac:dyDescent="0.2">
      <c r="A596" s="366">
        <v>586</v>
      </c>
      <c r="B596" s="351"/>
      <c r="C596" s="353"/>
      <c r="D596" s="354"/>
      <c r="E596" s="353"/>
      <c r="F596" s="355"/>
      <c r="G596" s="356"/>
      <c r="H596" s="357"/>
      <c r="I596" s="356"/>
      <c r="J596" s="374"/>
      <c r="K596" s="70">
        <f t="shared" si="10"/>
        <v>0</v>
      </c>
    </row>
    <row r="597" spans="1:11" hidden="1" x14ac:dyDescent="0.2">
      <c r="A597" s="366">
        <v>587</v>
      </c>
      <c r="B597" s="351"/>
      <c r="C597" s="353"/>
      <c r="D597" s="354"/>
      <c r="E597" s="353"/>
      <c r="F597" s="355"/>
      <c r="G597" s="356"/>
      <c r="H597" s="357"/>
      <c r="I597" s="356"/>
      <c r="J597" s="374"/>
      <c r="K597" s="70">
        <f t="shared" si="10"/>
        <v>0</v>
      </c>
    </row>
    <row r="598" spans="1:11" hidden="1" x14ac:dyDescent="0.2">
      <c r="A598" s="366">
        <v>588</v>
      </c>
      <c r="B598" s="351"/>
      <c r="C598" s="353"/>
      <c r="D598" s="354"/>
      <c r="E598" s="353"/>
      <c r="F598" s="355"/>
      <c r="G598" s="356"/>
      <c r="H598" s="357"/>
      <c r="I598" s="356"/>
      <c r="J598" s="374"/>
      <c r="K598" s="70">
        <f t="shared" si="10"/>
        <v>0</v>
      </c>
    </row>
    <row r="599" spans="1:11" hidden="1" x14ac:dyDescent="0.2">
      <c r="A599" s="366">
        <v>589</v>
      </c>
      <c r="B599" s="351"/>
      <c r="C599" s="353"/>
      <c r="D599" s="354"/>
      <c r="E599" s="353"/>
      <c r="F599" s="355"/>
      <c r="G599" s="356"/>
      <c r="H599" s="357"/>
      <c r="I599" s="356"/>
      <c r="J599" s="374"/>
      <c r="K599" s="70">
        <f t="shared" si="10"/>
        <v>0</v>
      </c>
    </row>
    <row r="600" spans="1:11" hidden="1" x14ac:dyDescent="0.2">
      <c r="A600" s="366">
        <v>590</v>
      </c>
      <c r="B600" s="351"/>
      <c r="C600" s="353"/>
      <c r="D600" s="354"/>
      <c r="E600" s="353"/>
      <c r="F600" s="355"/>
      <c r="G600" s="356"/>
      <c r="H600" s="357"/>
      <c r="I600" s="356"/>
      <c r="J600" s="374"/>
      <c r="K600" s="70">
        <f t="shared" si="10"/>
        <v>0</v>
      </c>
    </row>
    <row r="601" spans="1:11" hidden="1" x14ac:dyDescent="0.2">
      <c r="A601" s="366">
        <v>591</v>
      </c>
      <c r="B601" s="351"/>
      <c r="C601" s="353"/>
      <c r="D601" s="354"/>
      <c r="E601" s="353"/>
      <c r="F601" s="355"/>
      <c r="G601" s="356"/>
      <c r="H601" s="357"/>
      <c r="I601" s="356"/>
      <c r="J601" s="374"/>
      <c r="K601" s="70">
        <f t="shared" si="10"/>
        <v>0</v>
      </c>
    </row>
    <row r="602" spans="1:11" hidden="1" x14ac:dyDescent="0.2">
      <c r="A602" s="366">
        <v>592</v>
      </c>
      <c r="B602" s="351"/>
      <c r="C602" s="353"/>
      <c r="D602" s="354"/>
      <c r="E602" s="353"/>
      <c r="F602" s="355"/>
      <c r="G602" s="356"/>
      <c r="H602" s="357"/>
      <c r="I602" s="356"/>
      <c r="J602" s="374"/>
      <c r="K602" s="70">
        <f t="shared" si="10"/>
        <v>0</v>
      </c>
    </row>
    <row r="603" spans="1:11" hidden="1" x14ac:dyDescent="0.2">
      <c r="A603" s="366">
        <v>593</v>
      </c>
      <c r="B603" s="351"/>
      <c r="C603" s="353"/>
      <c r="D603" s="354"/>
      <c r="E603" s="353"/>
      <c r="F603" s="355"/>
      <c r="G603" s="356"/>
      <c r="H603" s="357"/>
      <c r="I603" s="356"/>
      <c r="J603" s="374"/>
      <c r="K603" s="70">
        <f t="shared" si="10"/>
        <v>0</v>
      </c>
    </row>
    <row r="604" spans="1:11" hidden="1" x14ac:dyDescent="0.2">
      <c r="A604" s="366">
        <v>594</v>
      </c>
      <c r="B604" s="351"/>
      <c r="C604" s="353"/>
      <c r="D604" s="354"/>
      <c r="E604" s="353"/>
      <c r="F604" s="355"/>
      <c r="G604" s="356"/>
      <c r="H604" s="357"/>
      <c r="I604" s="356"/>
      <c r="J604" s="374"/>
      <c r="K604" s="70">
        <f t="shared" si="10"/>
        <v>0</v>
      </c>
    </row>
    <row r="605" spans="1:11" hidden="1" x14ac:dyDescent="0.2">
      <c r="A605" s="366">
        <v>595</v>
      </c>
      <c r="B605" s="351"/>
      <c r="C605" s="353"/>
      <c r="D605" s="354"/>
      <c r="E605" s="353"/>
      <c r="F605" s="355"/>
      <c r="G605" s="356"/>
      <c r="H605" s="357"/>
      <c r="I605" s="356"/>
      <c r="J605" s="374"/>
      <c r="K605" s="70">
        <f t="shared" si="10"/>
        <v>0</v>
      </c>
    </row>
    <row r="606" spans="1:11" hidden="1" x14ac:dyDescent="0.2">
      <c r="A606" s="366">
        <v>596</v>
      </c>
      <c r="B606" s="351"/>
      <c r="C606" s="353"/>
      <c r="D606" s="354"/>
      <c r="E606" s="353"/>
      <c r="F606" s="355"/>
      <c r="G606" s="356"/>
      <c r="H606" s="357"/>
      <c r="I606" s="356"/>
      <c r="J606" s="374"/>
      <c r="K606" s="70">
        <f t="shared" si="10"/>
        <v>0</v>
      </c>
    </row>
    <row r="607" spans="1:11" hidden="1" x14ac:dyDescent="0.2">
      <c r="A607" s="366">
        <v>597</v>
      </c>
      <c r="B607" s="351"/>
      <c r="C607" s="353"/>
      <c r="D607" s="354"/>
      <c r="E607" s="353"/>
      <c r="F607" s="355"/>
      <c r="G607" s="356"/>
      <c r="H607" s="357"/>
      <c r="I607" s="356"/>
      <c r="J607" s="374"/>
      <c r="K607" s="70">
        <f t="shared" si="10"/>
        <v>0</v>
      </c>
    </row>
    <row r="608" spans="1:11" hidden="1" x14ac:dyDescent="0.2">
      <c r="A608" s="366">
        <v>598</v>
      </c>
      <c r="B608" s="351"/>
      <c r="C608" s="353"/>
      <c r="D608" s="354"/>
      <c r="E608" s="353"/>
      <c r="F608" s="355"/>
      <c r="G608" s="356"/>
      <c r="H608" s="357"/>
      <c r="I608" s="356"/>
      <c r="J608" s="374"/>
      <c r="K608" s="70">
        <f t="shared" si="10"/>
        <v>0</v>
      </c>
    </row>
    <row r="609" spans="1:11" hidden="1" x14ac:dyDescent="0.2">
      <c r="A609" s="366">
        <v>599</v>
      </c>
      <c r="B609" s="351"/>
      <c r="C609" s="353"/>
      <c r="D609" s="354"/>
      <c r="E609" s="353"/>
      <c r="F609" s="355"/>
      <c r="G609" s="356"/>
      <c r="H609" s="357"/>
      <c r="I609" s="356"/>
      <c r="J609" s="374"/>
      <c r="K609" s="70">
        <f t="shared" si="10"/>
        <v>0</v>
      </c>
    </row>
    <row r="610" spans="1:11" hidden="1" x14ac:dyDescent="0.2">
      <c r="A610" s="366">
        <v>600</v>
      </c>
      <c r="B610" s="351"/>
      <c r="C610" s="353"/>
      <c r="D610" s="354"/>
      <c r="E610" s="353"/>
      <c r="F610" s="355"/>
      <c r="G610" s="356"/>
      <c r="H610" s="357"/>
      <c r="I610" s="356"/>
      <c r="J610" s="374"/>
      <c r="K610" s="70">
        <f t="shared" si="10"/>
        <v>0</v>
      </c>
    </row>
    <row r="611" spans="1:11" hidden="1" x14ac:dyDescent="0.2">
      <c r="A611" s="366">
        <v>601</v>
      </c>
      <c r="B611" s="351"/>
      <c r="C611" s="353"/>
      <c r="D611" s="354"/>
      <c r="E611" s="353"/>
      <c r="F611" s="355"/>
      <c r="G611" s="356"/>
      <c r="H611" s="357"/>
      <c r="I611" s="356"/>
      <c r="J611" s="374"/>
      <c r="K611" s="70">
        <f t="shared" si="10"/>
        <v>0</v>
      </c>
    </row>
    <row r="612" spans="1:11" hidden="1" x14ac:dyDescent="0.2">
      <c r="A612" s="366">
        <v>602</v>
      </c>
      <c r="B612" s="351"/>
      <c r="C612" s="353"/>
      <c r="D612" s="354"/>
      <c r="E612" s="353"/>
      <c r="F612" s="355"/>
      <c r="G612" s="356"/>
      <c r="H612" s="357"/>
      <c r="I612" s="356"/>
      <c r="J612" s="374"/>
      <c r="K612" s="70">
        <f t="shared" si="10"/>
        <v>0</v>
      </c>
    </row>
    <row r="613" spans="1:11" hidden="1" x14ac:dyDescent="0.2">
      <c r="A613" s="366">
        <v>603</v>
      </c>
      <c r="B613" s="351"/>
      <c r="C613" s="353"/>
      <c r="D613" s="354"/>
      <c r="E613" s="353"/>
      <c r="F613" s="355"/>
      <c r="G613" s="356"/>
      <c r="H613" s="357"/>
      <c r="I613" s="356"/>
      <c r="J613" s="374"/>
      <c r="K613" s="70">
        <f t="shared" si="10"/>
        <v>0</v>
      </c>
    </row>
    <row r="614" spans="1:11" hidden="1" x14ac:dyDescent="0.2">
      <c r="A614" s="366">
        <v>604</v>
      </c>
      <c r="B614" s="351"/>
      <c r="C614" s="353"/>
      <c r="D614" s="354"/>
      <c r="E614" s="353"/>
      <c r="F614" s="355"/>
      <c r="G614" s="356"/>
      <c r="H614" s="357"/>
      <c r="I614" s="356"/>
      <c r="J614" s="374"/>
      <c r="K614" s="70">
        <f t="shared" si="10"/>
        <v>0</v>
      </c>
    </row>
    <row r="615" spans="1:11" hidden="1" x14ac:dyDescent="0.2">
      <c r="A615" s="366">
        <v>605</v>
      </c>
      <c r="B615" s="351"/>
      <c r="C615" s="353"/>
      <c r="D615" s="354"/>
      <c r="E615" s="353"/>
      <c r="F615" s="355"/>
      <c r="G615" s="356"/>
      <c r="H615" s="357"/>
      <c r="I615" s="356"/>
      <c r="J615" s="374"/>
      <c r="K615" s="70">
        <f t="shared" si="10"/>
        <v>0</v>
      </c>
    </row>
    <row r="616" spans="1:11" hidden="1" x14ac:dyDescent="0.2">
      <c r="A616" s="366">
        <v>606</v>
      </c>
      <c r="B616" s="351"/>
      <c r="C616" s="353"/>
      <c r="D616" s="354"/>
      <c r="E616" s="353"/>
      <c r="F616" s="355"/>
      <c r="G616" s="356"/>
      <c r="H616" s="357"/>
      <c r="I616" s="356"/>
      <c r="J616" s="374"/>
      <c r="K616" s="70">
        <f t="shared" si="10"/>
        <v>0</v>
      </c>
    </row>
    <row r="617" spans="1:11" hidden="1" x14ac:dyDescent="0.2">
      <c r="A617" s="366">
        <v>607</v>
      </c>
      <c r="B617" s="351"/>
      <c r="C617" s="353"/>
      <c r="D617" s="354"/>
      <c r="E617" s="353"/>
      <c r="F617" s="355"/>
      <c r="G617" s="356"/>
      <c r="H617" s="357"/>
      <c r="I617" s="356"/>
      <c r="J617" s="374"/>
      <c r="K617" s="70">
        <f t="shared" si="10"/>
        <v>0</v>
      </c>
    </row>
    <row r="618" spans="1:11" hidden="1" x14ac:dyDescent="0.2">
      <c r="A618" s="366">
        <v>608</v>
      </c>
      <c r="B618" s="351"/>
      <c r="C618" s="353"/>
      <c r="D618" s="354"/>
      <c r="E618" s="353"/>
      <c r="F618" s="355"/>
      <c r="G618" s="356"/>
      <c r="H618" s="357"/>
      <c r="I618" s="356"/>
      <c r="J618" s="374"/>
      <c r="K618" s="70">
        <f t="shared" si="10"/>
        <v>0</v>
      </c>
    </row>
    <row r="619" spans="1:11" hidden="1" x14ac:dyDescent="0.2">
      <c r="A619" s="366">
        <v>609</v>
      </c>
      <c r="B619" s="351"/>
      <c r="C619" s="353"/>
      <c r="D619" s="354"/>
      <c r="E619" s="353"/>
      <c r="F619" s="355"/>
      <c r="G619" s="356"/>
      <c r="H619" s="357"/>
      <c r="I619" s="356"/>
      <c r="J619" s="374"/>
      <c r="K619" s="70">
        <f t="shared" si="10"/>
        <v>0</v>
      </c>
    </row>
    <row r="620" spans="1:11" hidden="1" x14ac:dyDescent="0.2">
      <c r="A620" s="366">
        <v>610</v>
      </c>
      <c r="B620" s="351"/>
      <c r="C620" s="353"/>
      <c r="D620" s="354"/>
      <c r="E620" s="353"/>
      <c r="F620" s="355"/>
      <c r="G620" s="356"/>
      <c r="H620" s="357"/>
      <c r="I620" s="356"/>
      <c r="J620" s="374"/>
      <c r="K620" s="70">
        <f t="shared" si="10"/>
        <v>0</v>
      </c>
    </row>
    <row r="621" spans="1:11" hidden="1" x14ac:dyDescent="0.2">
      <c r="A621" s="366">
        <v>611</v>
      </c>
      <c r="B621" s="351"/>
      <c r="C621" s="353"/>
      <c r="D621" s="354"/>
      <c r="E621" s="353"/>
      <c r="F621" s="355"/>
      <c r="G621" s="356"/>
      <c r="H621" s="357"/>
      <c r="I621" s="356"/>
      <c r="J621" s="374"/>
      <c r="K621" s="70">
        <f t="shared" si="10"/>
        <v>0</v>
      </c>
    </row>
    <row r="622" spans="1:11" hidden="1" x14ac:dyDescent="0.2">
      <c r="A622" s="366">
        <v>612</v>
      </c>
      <c r="B622" s="351"/>
      <c r="C622" s="353"/>
      <c r="D622" s="354"/>
      <c r="E622" s="353"/>
      <c r="F622" s="355"/>
      <c r="G622" s="356"/>
      <c r="H622" s="357"/>
      <c r="I622" s="356"/>
      <c r="J622" s="374"/>
      <c r="K622" s="70">
        <f t="shared" si="10"/>
        <v>0</v>
      </c>
    </row>
    <row r="623" spans="1:11" hidden="1" x14ac:dyDescent="0.2">
      <c r="A623" s="366">
        <v>613</v>
      </c>
      <c r="B623" s="351"/>
      <c r="C623" s="353"/>
      <c r="D623" s="354"/>
      <c r="E623" s="353"/>
      <c r="F623" s="355"/>
      <c r="G623" s="356"/>
      <c r="H623" s="357"/>
      <c r="I623" s="356"/>
      <c r="J623" s="374"/>
      <c r="K623" s="70">
        <f t="shared" si="10"/>
        <v>0</v>
      </c>
    </row>
    <row r="624" spans="1:11" hidden="1" x14ac:dyDescent="0.2">
      <c r="A624" s="366">
        <v>614</v>
      </c>
      <c r="B624" s="351"/>
      <c r="C624" s="353"/>
      <c r="D624" s="354"/>
      <c r="E624" s="353"/>
      <c r="F624" s="355"/>
      <c r="G624" s="356"/>
      <c r="H624" s="357"/>
      <c r="I624" s="356"/>
      <c r="J624" s="374"/>
      <c r="K624" s="70">
        <f t="shared" si="10"/>
        <v>0</v>
      </c>
    </row>
    <row r="625" spans="1:11" hidden="1" x14ac:dyDescent="0.2">
      <c r="A625" s="366">
        <v>615</v>
      </c>
      <c r="B625" s="351"/>
      <c r="C625" s="353"/>
      <c r="D625" s="354"/>
      <c r="E625" s="353"/>
      <c r="F625" s="355"/>
      <c r="G625" s="356"/>
      <c r="H625" s="357"/>
      <c r="I625" s="356"/>
      <c r="J625" s="374"/>
      <c r="K625" s="70">
        <f t="shared" si="10"/>
        <v>0</v>
      </c>
    </row>
    <row r="626" spans="1:11" hidden="1" x14ac:dyDescent="0.2">
      <c r="A626" s="366">
        <v>616</v>
      </c>
      <c r="B626" s="351"/>
      <c r="C626" s="353"/>
      <c r="D626" s="354"/>
      <c r="E626" s="353"/>
      <c r="F626" s="355"/>
      <c r="G626" s="356"/>
      <c r="H626" s="357"/>
      <c r="I626" s="356"/>
      <c r="J626" s="374"/>
      <c r="K626" s="70">
        <f t="shared" si="10"/>
        <v>0</v>
      </c>
    </row>
    <row r="627" spans="1:11" hidden="1" x14ac:dyDescent="0.2">
      <c r="A627" s="366">
        <v>617</v>
      </c>
      <c r="B627" s="351"/>
      <c r="C627" s="353"/>
      <c r="D627" s="354"/>
      <c r="E627" s="353"/>
      <c r="F627" s="355"/>
      <c r="G627" s="356"/>
      <c r="H627" s="357"/>
      <c r="I627" s="356"/>
      <c r="J627" s="374"/>
      <c r="K627" s="70">
        <f t="shared" si="10"/>
        <v>0</v>
      </c>
    </row>
    <row r="628" spans="1:11" hidden="1" x14ac:dyDescent="0.2">
      <c r="A628" s="366">
        <v>618</v>
      </c>
      <c r="B628" s="351"/>
      <c r="C628" s="353"/>
      <c r="D628" s="354"/>
      <c r="E628" s="353"/>
      <c r="F628" s="355"/>
      <c r="G628" s="356"/>
      <c r="H628" s="357"/>
      <c r="I628" s="356"/>
      <c r="J628" s="374"/>
      <c r="K628" s="70">
        <f t="shared" si="10"/>
        <v>0</v>
      </c>
    </row>
    <row r="629" spans="1:11" hidden="1" x14ac:dyDescent="0.2">
      <c r="A629" s="366">
        <v>619</v>
      </c>
      <c r="B629" s="351"/>
      <c r="C629" s="353"/>
      <c r="D629" s="354"/>
      <c r="E629" s="353"/>
      <c r="F629" s="355"/>
      <c r="G629" s="356"/>
      <c r="H629" s="357"/>
      <c r="I629" s="356"/>
      <c r="J629" s="374"/>
      <c r="K629" s="70">
        <f t="shared" si="10"/>
        <v>0</v>
      </c>
    </row>
    <row r="630" spans="1:11" hidden="1" x14ac:dyDescent="0.2">
      <c r="A630" s="366">
        <v>620</v>
      </c>
      <c r="B630" s="351"/>
      <c r="C630" s="353"/>
      <c r="D630" s="354"/>
      <c r="E630" s="353"/>
      <c r="F630" s="355"/>
      <c r="G630" s="356"/>
      <c r="H630" s="357"/>
      <c r="I630" s="356"/>
      <c r="J630" s="374"/>
      <c r="K630" s="70">
        <f t="shared" si="10"/>
        <v>0</v>
      </c>
    </row>
    <row r="631" spans="1:11" hidden="1" x14ac:dyDescent="0.2">
      <c r="A631" s="366">
        <v>621</v>
      </c>
      <c r="B631" s="351"/>
      <c r="C631" s="353"/>
      <c r="D631" s="354"/>
      <c r="E631" s="353"/>
      <c r="F631" s="355"/>
      <c r="G631" s="356"/>
      <c r="H631" s="357"/>
      <c r="I631" s="356"/>
      <c r="J631" s="374"/>
      <c r="K631" s="70">
        <f t="shared" si="10"/>
        <v>0</v>
      </c>
    </row>
    <row r="632" spans="1:11" hidden="1" x14ac:dyDescent="0.2">
      <c r="A632" s="366">
        <v>622</v>
      </c>
      <c r="B632" s="351"/>
      <c r="C632" s="353"/>
      <c r="D632" s="354"/>
      <c r="E632" s="353"/>
      <c r="F632" s="355"/>
      <c r="G632" s="356"/>
      <c r="H632" s="357"/>
      <c r="I632" s="356"/>
      <c r="J632" s="374"/>
      <c r="K632" s="70">
        <f t="shared" si="10"/>
        <v>0</v>
      </c>
    </row>
    <row r="633" spans="1:11" hidden="1" x14ac:dyDescent="0.2">
      <c r="A633" s="366">
        <v>623</v>
      </c>
      <c r="B633" s="351"/>
      <c r="C633" s="353"/>
      <c r="D633" s="354"/>
      <c r="E633" s="353"/>
      <c r="F633" s="355"/>
      <c r="G633" s="356"/>
      <c r="H633" s="357"/>
      <c r="I633" s="356"/>
      <c r="J633" s="374"/>
      <c r="K633" s="70">
        <f t="shared" si="10"/>
        <v>0</v>
      </c>
    </row>
    <row r="634" spans="1:11" hidden="1" x14ac:dyDescent="0.2">
      <c r="A634" s="366">
        <v>624</v>
      </c>
      <c r="B634" s="351"/>
      <c r="C634" s="353"/>
      <c r="D634" s="354"/>
      <c r="E634" s="353"/>
      <c r="F634" s="355"/>
      <c r="G634" s="356"/>
      <c r="H634" s="357"/>
      <c r="I634" s="356"/>
      <c r="J634" s="374"/>
      <c r="K634" s="70">
        <f t="shared" si="10"/>
        <v>0</v>
      </c>
    </row>
    <row r="635" spans="1:11" hidden="1" x14ac:dyDescent="0.2">
      <c r="A635" s="366">
        <v>625</v>
      </c>
      <c r="B635" s="351"/>
      <c r="C635" s="353"/>
      <c r="D635" s="354"/>
      <c r="E635" s="353"/>
      <c r="F635" s="355"/>
      <c r="G635" s="356"/>
      <c r="H635" s="357"/>
      <c r="I635" s="356"/>
      <c r="J635" s="374"/>
      <c r="K635" s="70">
        <f t="shared" si="10"/>
        <v>0</v>
      </c>
    </row>
    <row r="636" spans="1:11" hidden="1" x14ac:dyDescent="0.2">
      <c r="A636" s="366">
        <v>626</v>
      </c>
      <c r="B636" s="351"/>
      <c r="C636" s="353"/>
      <c r="D636" s="354"/>
      <c r="E636" s="353"/>
      <c r="F636" s="355"/>
      <c r="G636" s="356"/>
      <c r="H636" s="357"/>
      <c r="I636" s="356"/>
      <c r="J636" s="374"/>
      <c r="K636" s="70">
        <f t="shared" si="10"/>
        <v>0</v>
      </c>
    </row>
    <row r="637" spans="1:11" hidden="1" x14ac:dyDescent="0.2">
      <c r="A637" s="366">
        <v>627</v>
      </c>
      <c r="B637" s="351"/>
      <c r="C637" s="353"/>
      <c r="D637" s="354"/>
      <c r="E637" s="353"/>
      <c r="F637" s="355"/>
      <c r="G637" s="356"/>
      <c r="H637" s="357"/>
      <c r="I637" s="356"/>
      <c r="J637" s="374"/>
      <c r="K637" s="70">
        <f t="shared" si="10"/>
        <v>0</v>
      </c>
    </row>
    <row r="638" spans="1:11" hidden="1" x14ac:dyDescent="0.2">
      <c r="A638" s="366">
        <v>628</v>
      </c>
      <c r="B638" s="351"/>
      <c r="C638" s="353"/>
      <c r="D638" s="354"/>
      <c r="E638" s="353"/>
      <c r="F638" s="355"/>
      <c r="G638" s="356"/>
      <c r="H638" s="357"/>
      <c r="I638" s="356"/>
      <c r="J638" s="374"/>
      <c r="K638" s="70">
        <f t="shared" si="10"/>
        <v>0</v>
      </c>
    </row>
    <row r="639" spans="1:11" hidden="1" x14ac:dyDescent="0.2">
      <c r="A639" s="366">
        <v>629</v>
      </c>
      <c r="B639" s="351"/>
      <c r="C639" s="353"/>
      <c r="D639" s="354"/>
      <c r="E639" s="353"/>
      <c r="F639" s="355"/>
      <c r="G639" s="356"/>
      <c r="H639" s="357"/>
      <c r="I639" s="356"/>
      <c r="J639" s="374"/>
      <c r="K639" s="70">
        <f t="shared" si="10"/>
        <v>0</v>
      </c>
    </row>
    <row r="640" spans="1:11" hidden="1" x14ac:dyDescent="0.2">
      <c r="A640" s="366">
        <v>630</v>
      </c>
      <c r="B640" s="351"/>
      <c r="C640" s="353"/>
      <c r="D640" s="354"/>
      <c r="E640" s="353"/>
      <c r="F640" s="355"/>
      <c r="G640" s="356"/>
      <c r="H640" s="357"/>
      <c r="I640" s="356"/>
      <c r="J640" s="374"/>
      <c r="K640" s="70">
        <f t="shared" si="10"/>
        <v>0</v>
      </c>
    </row>
    <row r="641" spans="1:11" hidden="1" x14ac:dyDescent="0.2">
      <c r="A641" s="366">
        <v>631</v>
      </c>
      <c r="B641" s="351"/>
      <c r="C641" s="353"/>
      <c r="D641" s="354"/>
      <c r="E641" s="353"/>
      <c r="F641" s="355"/>
      <c r="G641" s="356"/>
      <c r="H641" s="357"/>
      <c r="I641" s="356"/>
      <c r="J641" s="374"/>
      <c r="K641" s="70">
        <f t="shared" si="10"/>
        <v>0</v>
      </c>
    </row>
    <row r="642" spans="1:11" hidden="1" x14ac:dyDescent="0.2">
      <c r="A642" s="366">
        <v>632</v>
      </c>
      <c r="B642" s="351"/>
      <c r="C642" s="353"/>
      <c r="D642" s="354"/>
      <c r="E642" s="353"/>
      <c r="F642" s="355"/>
      <c r="G642" s="356"/>
      <c r="H642" s="357"/>
      <c r="I642" s="356"/>
      <c r="J642" s="374"/>
      <c r="K642" s="70">
        <f t="shared" si="10"/>
        <v>0</v>
      </c>
    </row>
    <row r="643" spans="1:11" hidden="1" x14ac:dyDescent="0.2">
      <c r="A643" s="366">
        <v>633</v>
      </c>
      <c r="B643" s="351"/>
      <c r="C643" s="353"/>
      <c r="D643" s="354"/>
      <c r="E643" s="353"/>
      <c r="F643" s="355"/>
      <c r="G643" s="356"/>
      <c r="H643" s="357"/>
      <c r="I643" s="356"/>
      <c r="J643" s="374"/>
      <c r="K643" s="70">
        <f t="shared" si="10"/>
        <v>0</v>
      </c>
    </row>
    <row r="644" spans="1:11" hidden="1" x14ac:dyDescent="0.2">
      <c r="A644" s="366">
        <v>634</v>
      </c>
      <c r="B644" s="351"/>
      <c r="C644" s="353"/>
      <c r="D644" s="354"/>
      <c r="E644" s="353"/>
      <c r="F644" s="355"/>
      <c r="G644" s="356"/>
      <c r="H644" s="357"/>
      <c r="I644" s="356"/>
      <c r="J644" s="374"/>
      <c r="K644" s="70">
        <f t="shared" si="10"/>
        <v>0</v>
      </c>
    </row>
    <row r="645" spans="1:11" hidden="1" x14ac:dyDescent="0.2">
      <c r="A645" s="366">
        <v>635</v>
      </c>
      <c r="B645" s="351"/>
      <c r="C645" s="353"/>
      <c r="D645" s="354"/>
      <c r="E645" s="353"/>
      <c r="F645" s="355"/>
      <c r="G645" s="356"/>
      <c r="H645" s="357"/>
      <c r="I645" s="356"/>
      <c r="J645" s="374"/>
      <c r="K645" s="70">
        <f t="shared" si="10"/>
        <v>0</v>
      </c>
    </row>
    <row r="646" spans="1:11" hidden="1" x14ac:dyDescent="0.2">
      <c r="A646" s="366">
        <v>636</v>
      </c>
      <c r="B646" s="351"/>
      <c r="C646" s="353"/>
      <c r="D646" s="354"/>
      <c r="E646" s="353"/>
      <c r="F646" s="355"/>
      <c r="G646" s="356"/>
      <c r="H646" s="357"/>
      <c r="I646" s="356"/>
      <c r="J646" s="374"/>
      <c r="K646" s="70">
        <f t="shared" si="10"/>
        <v>0</v>
      </c>
    </row>
    <row r="647" spans="1:11" hidden="1" x14ac:dyDescent="0.2">
      <c r="A647" s="366">
        <v>637</v>
      </c>
      <c r="B647" s="351"/>
      <c r="C647" s="353"/>
      <c r="D647" s="354"/>
      <c r="E647" s="353"/>
      <c r="F647" s="355"/>
      <c r="G647" s="356"/>
      <c r="H647" s="357"/>
      <c r="I647" s="356"/>
      <c r="J647" s="374"/>
      <c r="K647" s="70">
        <f t="shared" si="10"/>
        <v>0</v>
      </c>
    </row>
    <row r="648" spans="1:11" hidden="1" x14ac:dyDescent="0.2">
      <c r="A648" s="366">
        <v>638</v>
      </c>
      <c r="B648" s="351"/>
      <c r="C648" s="353"/>
      <c r="D648" s="354"/>
      <c r="E648" s="353"/>
      <c r="F648" s="355"/>
      <c r="G648" s="356"/>
      <c r="H648" s="357"/>
      <c r="I648" s="356"/>
      <c r="J648" s="374"/>
      <c r="K648" s="70">
        <f t="shared" ref="K648:K711" si="11">IF(B648=0,0,MONTH(B648)-$K$1+1)</f>
        <v>0</v>
      </c>
    </row>
    <row r="649" spans="1:11" hidden="1" x14ac:dyDescent="0.2">
      <c r="A649" s="366">
        <v>639</v>
      </c>
      <c r="B649" s="351"/>
      <c r="C649" s="353"/>
      <c r="D649" s="354"/>
      <c r="E649" s="353"/>
      <c r="F649" s="355"/>
      <c r="G649" s="356"/>
      <c r="H649" s="357"/>
      <c r="I649" s="356"/>
      <c r="J649" s="374"/>
      <c r="K649" s="70">
        <f t="shared" si="11"/>
        <v>0</v>
      </c>
    </row>
    <row r="650" spans="1:11" hidden="1" x14ac:dyDescent="0.2">
      <c r="A650" s="366">
        <v>640</v>
      </c>
      <c r="B650" s="351"/>
      <c r="C650" s="353"/>
      <c r="D650" s="354"/>
      <c r="E650" s="353"/>
      <c r="F650" s="355"/>
      <c r="G650" s="356"/>
      <c r="H650" s="357"/>
      <c r="I650" s="356"/>
      <c r="J650" s="374"/>
      <c r="K650" s="70">
        <f t="shared" si="11"/>
        <v>0</v>
      </c>
    </row>
    <row r="651" spans="1:11" hidden="1" x14ac:dyDescent="0.2">
      <c r="A651" s="366">
        <v>641</v>
      </c>
      <c r="B651" s="351"/>
      <c r="C651" s="353"/>
      <c r="D651" s="354"/>
      <c r="E651" s="353"/>
      <c r="F651" s="355"/>
      <c r="G651" s="356"/>
      <c r="H651" s="357"/>
      <c r="I651" s="356"/>
      <c r="J651" s="374"/>
      <c r="K651" s="70">
        <f t="shared" si="11"/>
        <v>0</v>
      </c>
    </row>
    <row r="652" spans="1:11" hidden="1" x14ac:dyDescent="0.2">
      <c r="A652" s="366">
        <v>642</v>
      </c>
      <c r="B652" s="351"/>
      <c r="C652" s="353"/>
      <c r="D652" s="354"/>
      <c r="E652" s="353"/>
      <c r="F652" s="355"/>
      <c r="G652" s="356"/>
      <c r="H652" s="357"/>
      <c r="I652" s="356"/>
      <c r="J652" s="374"/>
      <c r="K652" s="70">
        <f t="shared" si="11"/>
        <v>0</v>
      </c>
    </row>
    <row r="653" spans="1:11" hidden="1" x14ac:dyDescent="0.2">
      <c r="A653" s="366">
        <v>643</v>
      </c>
      <c r="B653" s="351"/>
      <c r="C653" s="353"/>
      <c r="D653" s="354"/>
      <c r="E653" s="353"/>
      <c r="F653" s="355"/>
      <c r="G653" s="356"/>
      <c r="H653" s="357"/>
      <c r="I653" s="356"/>
      <c r="J653" s="374"/>
      <c r="K653" s="70">
        <f t="shared" si="11"/>
        <v>0</v>
      </c>
    </row>
    <row r="654" spans="1:11" hidden="1" x14ac:dyDescent="0.2">
      <c r="A654" s="366">
        <v>644</v>
      </c>
      <c r="B654" s="351"/>
      <c r="C654" s="353"/>
      <c r="D654" s="354"/>
      <c r="E654" s="353"/>
      <c r="F654" s="355"/>
      <c r="G654" s="356"/>
      <c r="H654" s="357"/>
      <c r="I654" s="356"/>
      <c r="J654" s="374"/>
      <c r="K654" s="70">
        <f t="shared" si="11"/>
        <v>0</v>
      </c>
    </row>
    <row r="655" spans="1:11" hidden="1" x14ac:dyDescent="0.2">
      <c r="A655" s="366">
        <v>645</v>
      </c>
      <c r="B655" s="351"/>
      <c r="C655" s="353"/>
      <c r="D655" s="354"/>
      <c r="E655" s="353"/>
      <c r="F655" s="355"/>
      <c r="G655" s="356"/>
      <c r="H655" s="357"/>
      <c r="I655" s="356"/>
      <c r="J655" s="374"/>
      <c r="K655" s="70">
        <f t="shared" si="11"/>
        <v>0</v>
      </c>
    </row>
    <row r="656" spans="1:11" hidden="1" x14ac:dyDescent="0.2">
      <c r="A656" s="366">
        <v>646</v>
      </c>
      <c r="B656" s="351"/>
      <c r="C656" s="353"/>
      <c r="D656" s="354"/>
      <c r="E656" s="353"/>
      <c r="F656" s="355"/>
      <c r="G656" s="356"/>
      <c r="H656" s="357"/>
      <c r="I656" s="356"/>
      <c r="J656" s="374"/>
      <c r="K656" s="70">
        <f t="shared" si="11"/>
        <v>0</v>
      </c>
    </row>
    <row r="657" spans="1:11" hidden="1" x14ac:dyDescent="0.2">
      <c r="A657" s="366">
        <v>647</v>
      </c>
      <c r="B657" s="351"/>
      <c r="C657" s="353"/>
      <c r="D657" s="354"/>
      <c r="E657" s="353"/>
      <c r="F657" s="355"/>
      <c r="G657" s="356"/>
      <c r="H657" s="357"/>
      <c r="I657" s="356"/>
      <c r="J657" s="374"/>
      <c r="K657" s="70">
        <f t="shared" si="11"/>
        <v>0</v>
      </c>
    </row>
    <row r="658" spans="1:11" hidden="1" x14ac:dyDescent="0.2">
      <c r="A658" s="366">
        <v>648</v>
      </c>
      <c r="B658" s="351"/>
      <c r="C658" s="353"/>
      <c r="D658" s="354"/>
      <c r="E658" s="353"/>
      <c r="F658" s="355"/>
      <c r="G658" s="356"/>
      <c r="H658" s="357"/>
      <c r="I658" s="356"/>
      <c r="J658" s="374"/>
      <c r="K658" s="70">
        <f t="shared" si="11"/>
        <v>0</v>
      </c>
    </row>
    <row r="659" spans="1:11" hidden="1" x14ac:dyDescent="0.2">
      <c r="A659" s="366">
        <v>649</v>
      </c>
      <c r="B659" s="351"/>
      <c r="C659" s="353"/>
      <c r="D659" s="354"/>
      <c r="E659" s="353"/>
      <c r="F659" s="355"/>
      <c r="G659" s="356"/>
      <c r="H659" s="357"/>
      <c r="I659" s="356"/>
      <c r="J659" s="374"/>
      <c r="K659" s="70">
        <f t="shared" si="11"/>
        <v>0</v>
      </c>
    </row>
    <row r="660" spans="1:11" hidden="1" x14ac:dyDescent="0.2">
      <c r="A660" s="366">
        <v>650</v>
      </c>
      <c r="B660" s="351"/>
      <c r="C660" s="353"/>
      <c r="D660" s="354"/>
      <c r="E660" s="353"/>
      <c r="F660" s="355"/>
      <c r="G660" s="356"/>
      <c r="H660" s="357"/>
      <c r="I660" s="356"/>
      <c r="J660" s="374"/>
      <c r="K660" s="70">
        <f t="shared" si="11"/>
        <v>0</v>
      </c>
    </row>
    <row r="661" spans="1:11" hidden="1" x14ac:dyDescent="0.2">
      <c r="A661" s="366">
        <v>651</v>
      </c>
      <c r="B661" s="351"/>
      <c r="C661" s="353"/>
      <c r="D661" s="354"/>
      <c r="E661" s="353"/>
      <c r="F661" s="355"/>
      <c r="G661" s="356"/>
      <c r="H661" s="357"/>
      <c r="I661" s="356"/>
      <c r="J661" s="374"/>
      <c r="K661" s="70">
        <f t="shared" si="11"/>
        <v>0</v>
      </c>
    </row>
    <row r="662" spans="1:11" hidden="1" x14ac:dyDescent="0.2">
      <c r="A662" s="366">
        <v>652</v>
      </c>
      <c r="B662" s="351"/>
      <c r="C662" s="353"/>
      <c r="D662" s="354"/>
      <c r="E662" s="353"/>
      <c r="F662" s="355"/>
      <c r="G662" s="356"/>
      <c r="H662" s="357"/>
      <c r="I662" s="356"/>
      <c r="J662" s="374"/>
      <c r="K662" s="70">
        <f t="shared" si="11"/>
        <v>0</v>
      </c>
    </row>
    <row r="663" spans="1:11" hidden="1" x14ac:dyDescent="0.2">
      <c r="A663" s="366">
        <v>653</v>
      </c>
      <c r="B663" s="351"/>
      <c r="C663" s="353"/>
      <c r="D663" s="354"/>
      <c r="E663" s="353"/>
      <c r="F663" s="355"/>
      <c r="G663" s="356"/>
      <c r="H663" s="357"/>
      <c r="I663" s="356"/>
      <c r="J663" s="374"/>
      <c r="K663" s="70">
        <f t="shared" si="11"/>
        <v>0</v>
      </c>
    </row>
    <row r="664" spans="1:11" hidden="1" x14ac:dyDescent="0.2">
      <c r="A664" s="366">
        <v>654</v>
      </c>
      <c r="B664" s="351"/>
      <c r="C664" s="353"/>
      <c r="D664" s="354"/>
      <c r="E664" s="353"/>
      <c r="F664" s="355"/>
      <c r="G664" s="356"/>
      <c r="H664" s="357"/>
      <c r="I664" s="356"/>
      <c r="J664" s="374"/>
      <c r="K664" s="70">
        <f t="shared" si="11"/>
        <v>0</v>
      </c>
    </row>
    <row r="665" spans="1:11" hidden="1" x14ac:dyDescent="0.2">
      <c r="A665" s="366">
        <v>655</v>
      </c>
      <c r="B665" s="351"/>
      <c r="C665" s="353"/>
      <c r="D665" s="354"/>
      <c r="E665" s="353"/>
      <c r="F665" s="355"/>
      <c r="G665" s="356"/>
      <c r="H665" s="357"/>
      <c r="I665" s="356"/>
      <c r="J665" s="374"/>
      <c r="K665" s="70">
        <f t="shared" si="11"/>
        <v>0</v>
      </c>
    </row>
    <row r="666" spans="1:11" hidden="1" x14ac:dyDescent="0.2">
      <c r="A666" s="366">
        <v>656</v>
      </c>
      <c r="B666" s="351"/>
      <c r="C666" s="353"/>
      <c r="D666" s="354"/>
      <c r="E666" s="353"/>
      <c r="F666" s="355"/>
      <c r="G666" s="356"/>
      <c r="H666" s="357"/>
      <c r="I666" s="356"/>
      <c r="J666" s="374"/>
      <c r="K666" s="70">
        <f t="shared" si="11"/>
        <v>0</v>
      </c>
    </row>
    <row r="667" spans="1:11" hidden="1" x14ac:dyDescent="0.2">
      <c r="A667" s="366">
        <v>657</v>
      </c>
      <c r="B667" s="351"/>
      <c r="C667" s="353"/>
      <c r="D667" s="354"/>
      <c r="E667" s="353"/>
      <c r="F667" s="355"/>
      <c r="G667" s="356"/>
      <c r="H667" s="357"/>
      <c r="I667" s="356"/>
      <c r="J667" s="374"/>
      <c r="K667" s="70">
        <f t="shared" si="11"/>
        <v>0</v>
      </c>
    </row>
    <row r="668" spans="1:11" hidden="1" x14ac:dyDescent="0.2">
      <c r="A668" s="366">
        <v>658</v>
      </c>
      <c r="B668" s="351"/>
      <c r="C668" s="353"/>
      <c r="D668" s="354"/>
      <c r="E668" s="353"/>
      <c r="F668" s="355"/>
      <c r="G668" s="356"/>
      <c r="H668" s="357"/>
      <c r="I668" s="356"/>
      <c r="J668" s="374"/>
      <c r="K668" s="70">
        <f t="shared" si="11"/>
        <v>0</v>
      </c>
    </row>
    <row r="669" spans="1:11" hidden="1" x14ac:dyDescent="0.2">
      <c r="A669" s="366">
        <v>659</v>
      </c>
      <c r="B669" s="351"/>
      <c r="C669" s="353"/>
      <c r="D669" s="354"/>
      <c r="E669" s="353"/>
      <c r="F669" s="355"/>
      <c r="G669" s="356"/>
      <c r="H669" s="357"/>
      <c r="I669" s="356"/>
      <c r="J669" s="374"/>
      <c r="K669" s="70">
        <f t="shared" si="11"/>
        <v>0</v>
      </c>
    </row>
    <row r="670" spans="1:11" hidden="1" x14ac:dyDescent="0.2">
      <c r="A670" s="366">
        <v>660</v>
      </c>
      <c r="B670" s="351"/>
      <c r="C670" s="353"/>
      <c r="D670" s="354"/>
      <c r="E670" s="353"/>
      <c r="F670" s="355"/>
      <c r="G670" s="356"/>
      <c r="H670" s="357"/>
      <c r="I670" s="356"/>
      <c r="J670" s="374"/>
      <c r="K670" s="70">
        <f t="shared" si="11"/>
        <v>0</v>
      </c>
    </row>
    <row r="671" spans="1:11" hidden="1" x14ac:dyDescent="0.2">
      <c r="A671" s="366">
        <v>661</v>
      </c>
      <c r="B671" s="351"/>
      <c r="C671" s="353"/>
      <c r="D671" s="354"/>
      <c r="E671" s="353"/>
      <c r="F671" s="355"/>
      <c r="G671" s="356"/>
      <c r="H671" s="357"/>
      <c r="I671" s="356"/>
      <c r="J671" s="374"/>
      <c r="K671" s="70">
        <f t="shared" si="11"/>
        <v>0</v>
      </c>
    </row>
    <row r="672" spans="1:11" hidden="1" x14ac:dyDescent="0.2">
      <c r="A672" s="366">
        <v>662</v>
      </c>
      <c r="B672" s="351"/>
      <c r="C672" s="353"/>
      <c r="D672" s="354"/>
      <c r="E672" s="353"/>
      <c r="F672" s="355"/>
      <c r="G672" s="356"/>
      <c r="H672" s="357"/>
      <c r="I672" s="356"/>
      <c r="J672" s="374"/>
      <c r="K672" s="70">
        <f t="shared" si="11"/>
        <v>0</v>
      </c>
    </row>
    <row r="673" spans="1:11" hidden="1" x14ac:dyDescent="0.2">
      <c r="A673" s="366">
        <v>663</v>
      </c>
      <c r="B673" s="351"/>
      <c r="C673" s="353"/>
      <c r="D673" s="354"/>
      <c r="E673" s="353"/>
      <c r="F673" s="355"/>
      <c r="G673" s="356"/>
      <c r="H673" s="357"/>
      <c r="I673" s="356"/>
      <c r="J673" s="374"/>
      <c r="K673" s="70">
        <f t="shared" si="11"/>
        <v>0</v>
      </c>
    </row>
    <row r="674" spans="1:11" hidden="1" x14ac:dyDescent="0.2">
      <c r="A674" s="366">
        <v>664</v>
      </c>
      <c r="B674" s="351"/>
      <c r="C674" s="353"/>
      <c r="D674" s="354"/>
      <c r="E674" s="353"/>
      <c r="F674" s="355"/>
      <c r="G674" s="356"/>
      <c r="H674" s="357"/>
      <c r="I674" s="356"/>
      <c r="J674" s="374"/>
      <c r="K674" s="70">
        <f t="shared" si="11"/>
        <v>0</v>
      </c>
    </row>
    <row r="675" spans="1:11" hidden="1" x14ac:dyDescent="0.2">
      <c r="A675" s="366">
        <v>665</v>
      </c>
      <c r="B675" s="351"/>
      <c r="C675" s="353"/>
      <c r="D675" s="354"/>
      <c r="E675" s="353"/>
      <c r="F675" s="355"/>
      <c r="G675" s="356"/>
      <c r="H675" s="357"/>
      <c r="I675" s="356"/>
      <c r="J675" s="374"/>
      <c r="K675" s="70">
        <f t="shared" si="11"/>
        <v>0</v>
      </c>
    </row>
    <row r="676" spans="1:11" hidden="1" x14ac:dyDescent="0.2">
      <c r="A676" s="366">
        <v>666</v>
      </c>
      <c r="B676" s="351"/>
      <c r="C676" s="353"/>
      <c r="D676" s="354"/>
      <c r="E676" s="353"/>
      <c r="F676" s="355"/>
      <c r="G676" s="356"/>
      <c r="H676" s="357"/>
      <c r="I676" s="356"/>
      <c r="J676" s="374"/>
      <c r="K676" s="70">
        <f t="shared" si="11"/>
        <v>0</v>
      </c>
    </row>
    <row r="677" spans="1:11" hidden="1" x14ac:dyDescent="0.2">
      <c r="A677" s="366">
        <v>667</v>
      </c>
      <c r="B677" s="351"/>
      <c r="C677" s="353"/>
      <c r="D677" s="354"/>
      <c r="E677" s="353"/>
      <c r="F677" s="355"/>
      <c r="G677" s="356"/>
      <c r="H677" s="357"/>
      <c r="I677" s="356"/>
      <c r="J677" s="374"/>
      <c r="K677" s="70">
        <f t="shared" si="11"/>
        <v>0</v>
      </c>
    </row>
    <row r="678" spans="1:11" hidden="1" x14ac:dyDescent="0.2">
      <c r="A678" s="366">
        <v>668</v>
      </c>
      <c r="B678" s="351"/>
      <c r="C678" s="353"/>
      <c r="D678" s="354"/>
      <c r="E678" s="353"/>
      <c r="F678" s="355"/>
      <c r="G678" s="356"/>
      <c r="H678" s="357"/>
      <c r="I678" s="356"/>
      <c r="J678" s="374"/>
      <c r="K678" s="70">
        <f t="shared" si="11"/>
        <v>0</v>
      </c>
    </row>
    <row r="679" spans="1:11" hidden="1" x14ac:dyDescent="0.2">
      <c r="A679" s="366">
        <v>669</v>
      </c>
      <c r="B679" s="351"/>
      <c r="C679" s="353"/>
      <c r="D679" s="354"/>
      <c r="E679" s="353"/>
      <c r="F679" s="355"/>
      <c r="G679" s="356"/>
      <c r="H679" s="357"/>
      <c r="I679" s="356"/>
      <c r="J679" s="374"/>
      <c r="K679" s="70">
        <f t="shared" si="11"/>
        <v>0</v>
      </c>
    </row>
    <row r="680" spans="1:11" hidden="1" x14ac:dyDescent="0.2">
      <c r="A680" s="366">
        <v>670</v>
      </c>
      <c r="B680" s="351"/>
      <c r="C680" s="353"/>
      <c r="D680" s="354"/>
      <c r="E680" s="353"/>
      <c r="F680" s="355"/>
      <c r="G680" s="356"/>
      <c r="H680" s="357"/>
      <c r="I680" s="356"/>
      <c r="J680" s="374"/>
      <c r="K680" s="70">
        <f t="shared" si="11"/>
        <v>0</v>
      </c>
    </row>
    <row r="681" spans="1:11" hidden="1" x14ac:dyDescent="0.2">
      <c r="A681" s="366">
        <v>671</v>
      </c>
      <c r="B681" s="351"/>
      <c r="C681" s="353"/>
      <c r="D681" s="354"/>
      <c r="E681" s="353"/>
      <c r="F681" s="355"/>
      <c r="G681" s="356"/>
      <c r="H681" s="357"/>
      <c r="I681" s="356"/>
      <c r="J681" s="374"/>
      <c r="K681" s="70">
        <f t="shared" si="11"/>
        <v>0</v>
      </c>
    </row>
    <row r="682" spans="1:11" hidden="1" x14ac:dyDescent="0.2">
      <c r="A682" s="366">
        <v>672</v>
      </c>
      <c r="B682" s="351"/>
      <c r="C682" s="353"/>
      <c r="D682" s="354"/>
      <c r="E682" s="353"/>
      <c r="F682" s="355"/>
      <c r="G682" s="356"/>
      <c r="H682" s="357"/>
      <c r="I682" s="356"/>
      <c r="J682" s="374"/>
      <c r="K682" s="70">
        <f t="shared" si="11"/>
        <v>0</v>
      </c>
    </row>
    <row r="683" spans="1:11" hidden="1" x14ac:dyDescent="0.2">
      <c r="A683" s="366">
        <v>673</v>
      </c>
      <c r="B683" s="351"/>
      <c r="C683" s="353"/>
      <c r="D683" s="354"/>
      <c r="E683" s="353"/>
      <c r="F683" s="355"/>
      <c r="G683" s="356"/>
      <c r="H683" s="357"/>
      <c r="I683" s="356"/>
      <c r="J683" s="374"/>
      <c r="K683" s="70">
        <f t="shared" si="11"/>
        <v>0</v>
      </c>
    </row>
    <row r="684" spans="1:11" hidden="1" x14ac:dyDescent="0.2">
      <c r="A684" s="366">
        <v>674</v>
      </c>
      <c r="B684" s="351"/>
      <c r="C684" s="353"/>
      <c r="D684" s="354"/>
      <c r="E684" s="353"/>
      <c r="F684" s="355"/>
      <c r="G684" s="356"/>
      <c r="H684" s="357"/>
      <c r="I684" s="356"/>
      <c r="J684" s="374"/>
      <c r="K684" s="70">
        <f t="shared" si="11"/>
        <v>0</v>
      </c>
    </row>
    <row r="685" spans="1:11" hidden="1" x14ac:dyDescent="0.2">
      <c r="A685" s="366">
        <v>675</v>
      </c>
      <c r="B685" s="351"/>
      <c r="C685" s="353"/>
      <c r="D685" s="354"/>
      <c r="E685" s="353"/>
      <c r="F685" s="355"/>
      <c r="G685" s="356"/>
      <c r="H685" s="357"/>
      <c r="I685" s="356"/>
      <c r="J685" s="374"/>
      <c r="K685" s="70">
        <f t="shared" si="11"/>
        <v>0</v>
      </c>
    </row>
    <row r="686" spans="1:11" hidden="1" x14ac:dyDescent="0.2">
      <c r="A686" s="366">
        <v>676</v>
      </c>
      <c r="B686" s="351"/>
      <c r="C686" s="353"/>
      <c r="D686" s="354"/>
      <c r="E686" s="353"/>
      <c r="F686" s="355"/>
      <c r="G686" s="356"/>
      <c r="H686" s="357"/>
      <c r="I686" s="356"/>
      <c r="J686" s="374"/>
      <c r="K686" s="70">
        <f t="shared" si="11"/>
        <v>0</v>
      </c>
    </row>
    <row r="687" spans="1:11" hidden="1" x14ac:dyDescent="0.2">
      <c r="A687" s="366">
        <v>677</v>
      </c>
      <c r="B687" s="351"/>
      <c r="C687" s="353"/>
      <c r="D687" s="354"/>
      <c r="E687" s="353"/>
      <c r="F687" s="355"/>
      <c r="G687" s="356"/>
      <c r="H687" s="357"/>
      <c r="I687" s="356"/>
      <c r="J687" s="374"/>
      <c r="K687" s="70">
        <f t="shared" si="11"/>
        <v>0</v>
      </c>
    </row>
    <row r="688" spans="1:11" hidden="1" x14ac:dyDescent="0.2">
      <c r="A688" s="366">
        <v>678</v>
      </c>
      <c r="B688" s="351"/>
      <c r="C688" s="353"/>
      <c r="D688" s="354"/>
      <c r="E688" s="353"/>
      <c r="F688" s="355"/>
      <c r="G688" s="356"/>
      <c r="H688" s="357"/>
      <c r="I688" s="356"/>
      <c r="J688" s="374"/>
      <c r="K688" s="70">
        <f t="shared" si="11"/>
        <v>0</v>
      </c>
    </row>
    <row r="689" spans="1:11" hidden="1" x14ac:dyDescent="0.2">
      <c r="A689" s="366">
        <v>679</v>
      </c>
      <c r="B689" s="351"/>
      <c r="C689" s="353"/>
      <c r="D689" s="354"/>
      <c r="E689" s="353"/>
      <c r="F689" s="355"/>
      <c r="G689" s="356"/>
      <c r="H689" s="357"/>
      <c r="I689" s="356"/>
      <c r="J689" s="374"/>
      <c r="K689" s="70">
        <f t="shared" si="11"/>
        <v>0</v>
      </c>
    </row>
    <row r="690" spans="1:11" hidden="1" x14ac:dyDescent="0.2">
      <c r="A690" s="366">
        <v>680</v>
      </c>
      <c r="B690" s="351"/>
      <c r="C690" s="353"/>
      <c r="D690" s="354"/>
      <c r="E690" s="353"/>
      <c r="F690" s="355"/>
      <c r="G690" s="356"/>
      <c r="H690" s="357"/>
      <c r="I690" s="356"/>
      <c r="J690" s="374"/>
      <c r="K690" s="70">
        <f t="shared" si="11"/>
        <v>0</v>
      </c>
    </row>
    <row r="691" spans="1:11" hidden="1" x14ac:dyDescent="0.2">
      <c r="A691" s="366">
        <v>681</v>
      </c>
      <c r="B691" s="351"/>
      <c r="C691" s="353"/>
      <c r="D691" s="354"/>
      <c r="E691" s="353"/>
      <c r="F691" s="355"/>
      <c r="G691" s="356"/>
      <c r="H691" s="357"/>
      <c r="I691" s="356"/>
      <c r="J691" s="374"/>
      <c r="K691" s="70">
        <f t="shared" si="11"/>
        <v>0</v>
      </c>
    </row>
    <row r="692" spans="1:11" hidden="1" x14ac:dyDescent="0.2">
      <c r="A692" s="366">
        <v>682</v>
      </c>
      <c r="B692" s="351"/>
      <c r="C692" s="353"/>
      <c r="D692" s="354"/>
      <c r="E692" s="353"/>
      <c r="F692" s="355"/>
      <c r="G692" s="356"/>
      <c r="H692" s="357"/>
      <c r="I692" s="356"/>
      <c r="J692" s="374"/>
      <c r="K692" s="70">
        <f t="shared" si="11"/>
        <v>0</v>
      </c>
    </row>
    <row r="693" spans="1:11" hidden="1" x14ac:dyDescent="0.2">
      <c r="A693" s="366">
        <v>683</v>
      </c>
      <c r="B693" s="351"/>
      <c r="C693" s="353"/>
      <c r="D693" s="354"/>
      <c r="E693" s="353"/>
      <c r="F693" s="355"/>
      <c r="G693" s="356"/>
      <c r="H693" s="357"/>
      <c r="I693" s="356"/>
      <c r="J693" s="374"/>
      <c r="K693" s="70">
        <f t="shared" si="11"/>
        <v>0</v>
      </c>
    </row>
    <row r="694" spans="1:11" hidden="1" x14ac:dyDescent="0.2">
      <c r="A694" s="366">
        <v>684</v>
      </c>
      <c r="B694" s="351"/>
      <c r="C694" s="353"/>
      <c r="D694" s="354"/>
      <c r="E694" s="353"/>
      <c r="F694" s="355"/>
      <c r="G694" s="356"/>
      <c r="H694" s="357"/>
      <c r="I694" s="356"/>
      <c r="J694" s="374"/>
      <c r="K694" s="70">
        <f t="shared" si="11"/>
        <v>0</v>
      </c>
    </row>
    <row r="695" spans="1:11" hidden="1" x14ac:dyDescent="0.2">
      <c r="A695" s="366">
        <v>685</v>
      </c>
      <c r="B695" s="351"/>
      <c r="C695" s="353"/>
      <c r="D695" s="354"/>
      <c r="E695" s="353"/>
      <c r="F695" s="355"/>
      <c r="G695" s="356"/>
      <c r="H695" s="357"/>
      <c r="I695" s="356"/>
      <c r="J695" s="374"/>
      <c r="K695" s="70">
        <f t="shared" si="11"/>
        <v>0</v>
      </c>
    </row>
    <row r="696" spans="1:11" hidden="1" x14ac:dyDescent="0.2">
      <c r="A696" s="366">
        <v>686</v>
      </c>
      <c r="B696" s="351"/>
      <c r="C696" s="353"/>
      <c r="D696" s="354"/>
      <c r="E696" s="353"/>
      <c r="F696" s="355"/>
      <c r="G696" s="356"/>
      <c r="H696" s="357"/>
      <c r="I696" s="356"/>
      <c r="J696" s="374"/>
      <c r="K696" s="70">
        <f t="shared" si="11"/>
        <v>0</v>
      </c>
    </row>
    <row r="697" spans="1:11" hidden="1" x14ac:dyDescent="0.2">
      <c r="A697" s="366">
        <v>687</v>
      </c>
      <c r="B697" s="351"/>
      <c r="C697" s="353"/>
      <c r="D697" s="354"/>
      <c r="E697" s="353"/>
      <c r="F697" s="355"/>
      <c r="G697" s="356"/>
      <c r="H697" s="357"/>
      <c r="I697" s="356"/>
      <c r="J697" s="374"/>
      <c r="K697" s="70">
        <f t="shared" si="11"/>
        <v>0</v>
      </c>
    </row>
    <row r="698" spans="1:11" hidden="1" x14ac:dyDescent="0.2">
      <c r="A698" s="366">
        <v>688</v>
      </c>
      <c r="B698" s="351"/>
      <c r="C698" s="353"/>
      <c r="D698" s="354"/>
      <c r="E698" s="353"/>
      <c r="F698" s="355"/>
      <c r="G698" s="356"/>
      <c r="H698" s="357"/>
      <c r="I698" s="356"/>
      <c r="J698" s="374"/>
      <c r="K698" s="70">
        <f t="shared" si="11"/>
        <v>0</v>
      </c>
    </row>
    <row r="699" spans="1:11" hidden="1" x14ac:dyDescent="0.2">
      <c r="A699" s="366">
        <v>689</v>
      </c>
      <c r="B699" s="351"/>
      <c r="C699" s="353"/>
      <c r="D699" s="354"/>
      <c r="E699" s="353"/>
      <c r="F699" s="355"/>
      <c r="G699" s="356"/>
      <c r="H699" s="357"/>
      <c r="I699" s="356"/>
      <c r="J699" s="374"/>
      <c r="K699" s="70">
        <f t="shared" si="11"/>
        <v>0</v>
      </c>
    </row>
    <row r="700" spans="1:11" hidden="1" x14ac:dyDescent="0.2">
      <c r="A700" s="366">
        <v>690</v>
      </c>
      <c r="B700" s="351"/>
      <c r="C700" s="353"/>
      <c r="D700" s="354"/>
      <c r="E700" s="353"/>
      <c r="F700" s="355"/>
      <c r="G700" s="356"/>
      <c r="H700" s="357"/>
      <c r="I700" s="356"/>
      <c r="J700" s="374"/>
      <c r="K700" s="70">
        <f t="shared" si="11"/>
        <v>0</v>
      </c>
    </row>
    <row r="701" spans="1:11" hidden="1" x14ac:dyDescent="0.2">
      <c r="A701" s="366">
        <v>691</v>
      </c>
      <c r="B701" s="351"/>
      <c r="C701" s="353"/>
      <c r="D701" s="354"/>
      <c r="E701" s="353"/>
      <c r="F701" s="355"/>
      <c r="G701" s="356"/>
      <c r="H701" s="357"/>
      <c r="I701" s="356"/>
      <c r="J701" s="374"/>
      <c r="K701" s="70">
        <f t="shared" si="11"/>
        <v>0</v>
      </c>
    </row>
    <row r="702" spans="1:11" hidden="1" x14ac:dyDescent="0.2">
      <c r="A702" s="366">
        <v>692</v>
      </c>
      <c r="B702" s="351"/>
      <c r="C702" s="353"/>
      <c r="D702" s="354"/>
      <c r="E702" s="353"/>
      <c r="F702" s="355"/>
      <c r="G702" s="356"/>
      <c r="H702" s="357"/>
      <c r="I702" s="356"/>
      <c r="J702" s="374"/>
      <c r="K702" s="70">
        <f t="shared" si="11"/>
        <v>0</v>
      </c>
    </row>
    <row r="703" spans="1:11" hidden="1" x14ac:dyDescent="0.2">
      <c r="A703" s="366">
        <v>693</v>
      </c>
      <c r="B703" s="351"/>
      <c r="C703" s="353"/>
      <c r="D703" s="354"/>
      <c r="E703" s="353"/>
      <c r="F703" s="355"/>
      <c r="G703" s="356"/>
      <c r="H703" s="357"/>
      <c r="I703" s="356"/>
      <c r="J703" s="374"/>
      <c r="K703" s="70">
        <f t="shared" si="11"/>
        <v>0</v>
      </c>
    </row>
    <row r="704" spans="1:11" hidden="1" x14ac:dyDescent="0.2">
      <c r="A704" s="366">
        <v>694</v>
      </c>
      <c r="B704" s="351"/>
      <c r="C704" s="353"/>
      <c r="D704" s="354"/>
      <c r="E704" s="353"/>
      <c r="F704" s="355"/>
      <c r="G704" s="356"/>
      <c r="H704" s="357"/>
      <c r="I704" s="356"/>
      <c r="J704" s="374"/>
      <c r="K704" s="70">
        <f t="shared" si="11"/>
        <v>0</v>
      </c>
    </row>
    <row r="705" spans="1:11" hidden="1" x14ac:dyDescent="0.2">
      <c r="A705" s="366">
        <v>695</v>
      </c>
      <c r="B705" s="351"/>
      <c r="C705" s="353"/>
      <c r="D705" s="354"/>
      <c r="E705" s="353"/>
      <c r="F705" s="355"/>
      <c r="G705" s="356"/>
      <c r="H705" s="357"/>
      <c r="I705" s="356"/>
      <c r="J705" s="374"/>
      <c r="K705" s="70">
        <f t="shared" si="11"/>
        <v>0</v>
      </c>
    </row>
    <row r="706" spans="1:11" hidden="1" x14ac:dyDescent="0.2">
      <c r="A706" s="366">
        <v>696</v>
      </c>
      <c r="B706" s="351"/>
      <c r="C706" s="353"/>
      <c r="D706" s="354"/>
      <c r="E706" s="353"/>
      <c r="F706" s="355"/>
      <c r="G706" s="356"/>
      <c r="H706" s="357"/>
      <c r="I706" s="356"/>
      <c r="J706" s="374"/>
      <c r="K706" s="70">
        <f t="shared" si="11"/>
        <v>0</v>
      </c>
    </row>
    <row r="707" spans="1:11" hidden="1" x14ac:dyDescent="0.2">
      <c r="A707" s="366">
        <v>697</v>
      </c>
      <c r="B707" s="351"/>
      <c r="C707" s="353"/>
      <c r="D707" s="354"/>
      <c r="E707" s="353"/>
      <c r="F707" s="355"/>
      <c r="G707" s="356"/>
      <c r="H707" s="357"/>
      <c r="I707" s="356"/>
      <c r="J707" s="374"/>
      <c r="K707" s="70">
        <f t="shared" si="11"/>
        <v>0</v>
      </c>
    </row>
    <row r="708" spans="1:11" hidden="1" x14ac:dyDescent="0.2">
      <c r="A708" s="366">
        <v>698</v>
      </c>
      <c r="B708" s="351"/>
      <c r="C708" s="353"/>
      <c r="D708" s="354"/>
      <c r="E708" s="353"/>
      <c r="F708" s="355"/>
      <c r="G708" s="356"/>
      <c r="H708" s="357"/>
      <c r="I708" s="356"/>
      <c r="J708" s="374"/>
      <c r="K708" s="70">
        <f t="shared" si="11"/>
        <v>0</v>
      </c>
    </row>
    <row r="709" spans="1:11" hidden="1" x14ac:dyDescent="0.2">
      <c r="A709" s="366">
        <v>699</v>
      </c>
      <c r="B709" s="351"/>
      <c r="C709" s="353"/>
      <c r="D709" s="354"/>
      <c r="E709" s="353"/>
      <c r="F709" s="355"/>
      <c r="G709" s="356"/>
      <c r="H709" s="357"/>
      <c r="I709" s="356"/>
      <c r="J709" s="374"/>
      <c r="K709" s="70">
        <f t="shared" si="11"/>
        <v>0</v>
      </c>
    </row>
    <row r="710" spans="1:11" hidden="1" x14ac:dyDescent="0.2">
      <c r="A710" s="366">
        <v>700</v>
      </c>
      <c r="B710" s="351"/>
      <c r="C710" s="353"/>
      <c r="D710" s="354"/>
      <c r="E710" s="353"/>
      <c r="F710" s="355"/>
      <c r="G710" s="356"/>
      <c r="H710" s="357"/>
      <c r="I710" s="356"/>
      <c r="J710" s="374"/>
      <c r="K710" s="70">
        <f t="shared" si="11"/>
        <v>0</v>
      </c>
    </row>
    <row r="711" spans="1:11" hidden="1" x14ac:dyDescent="0.2">
      <c r="A711" s="366">
        <v>701</v>
      </c>
      <c r="B711" s="351"/>
      <c r="C711" s="353"/>
      <c r="D711" s="354"/>
      <c r="E711" s="353"/>
      <c r="F711" s="355"/>
      <c r="G711" s="356"/>
      <c r="H711" s="357"/>
      <c r="I711" s="356"/>
      <c r="J711" s="374"/>
      <c r="K711" s="70">
        <f t="shared" si="11"/>
        <v>0</v>
      </c>
    </row>
    <row r="712" spans="1:11" hidden="1" x14ac:dyDescent="0.2">
      <c r="A712" s="366">
        <v>702</v>
      </c>
      <c r="B712" s="351"/>
      <c r="C712" s="353"/>
      <c r="D712" s="354"/>
      <c r="E712" s="353"/>
      <c r="F712" s="355"/>
      <c r="G712" s="356"/>
      <c r="H712" s="357"/>
      <c r="I712" s="356"/>
      <c r="J712" s="374"/>
      <c r="K712" s="70">
        <f t="shared" ref="K712:K775" si="12">IF(B712=0,0,MONTH(B712)-$K$1+1)</f>
        <v>0</v>
      </c>
    </row>
    <row r="713" spans="1:11" hidden="1" x14ac:dyDescent="0.2">
      <c r="A713" s="366">
        <v>703</v>
      </c>
      <c r="B713" s="351"/>
      <c r="C713" s="353"/>
      <c r="D713" s="354"/>
      <c r="E713" s="353"/>
      <c r="F713" s="355"/>
      <c r="G713" s="356"/>
      <c r="H713" s="357"/>
      <c r="I713" s="356"/>
      <c r="J713" s="374"/>
      <c r="K713" s="70">
        <f t="shared" si="12"/>
        <v>0</v>
      </c>
    </row>
    <row r="714" spans="1:11" hidden="1" x14ac:dyDescent="0.2">
      <c r="A714" s="366">
        <v>704</v>
      </c>
      <c r="B714" s="351"/>
      <c r="C714" s="353"/>
      <c r="D714" s="354"/>
      <c r="E714" s="353"/>
      <c r="F714" s="355"/>
      <c r="G714" s="356"/>
      <c r="H714" s="357"/>
      <c r="I714" s="356"/>
      <c r="J714" s="374"/>
      <c r="K714" s="70">
        <f t="shared" si="12"/>
        <v>0</v>
      </c>
    </row>
    <row r="715" spans="1:11" hidden="1" x14ac:dyDescent="0.2">
      <c r="A715" s="366">
        <v>705</v>
      </c>
      <c r="B715" s="351"/>
      <c r="C715" s="353"/>
      <c r="D715" s="354"/>
      <c r="E715" s="353"/>
      <c r="F715" s="355"/>
      <c r="G715" s="356"/>
      <c r="H715" s="357"/>
      <c r="I715" s="356"/>
      <c r="J715" s="374"/>
      <c r="K715" s="70">
        <f t="shared" si="12"/>
        <v>0</v>
      </c>
    </row>
    <row r="716" spans="1:11" hidden="1" x14ac:dyDescent="0.2">
      <c r="A716" s="366">
        <v>706</v>
      </c>
      <c r="B716" s="351"/>
      <c r="C716" s="353"/>
      <c r="D716" s="354"/>
      <c r="E716" s="353"/>
      <c r="F716" s="355"/>
      <c r="G716" s="356"/>
      <c r="H716" s="357"/>
      <c r="I716" s="356"/>
      <c r="J716" s="374"/>
      <c r="K716" s="70">
        <f t="shared" si="12"/>
        <v>0</v>
      </c>
    </row>
    <row r="717" spans="1:11" hidden="1" x14ac:dyDescent="0.2">
      <c r="A717" s="366">
        <v>707</v>
      </c>
      <c r="B717" s="351"/>
      <c r="C717" s="353"/>
      <c r="D717" s="354"/>
      <c r="E717" s="353"/>
      <c r="F717" s="355"/>
      <c r="G717" s="356"/>
      <c r="H717" s="357"/>
      <c r="I717" s="356"/>
      <c r="J717" s="374"/>
      <c r="K717" s="70">
        <f t="shared" si="12"/>
        <v>0</v>
      </c>
    </row>
    <row r="718" spans="1:11" hidden="1" x14ac:dyDescent="0.2">
      <c r="A718" s="366">
        <v>708</v>
      </c>
      <c r="B718" s="351"/>
      <c r="C718" s="353"/>
      <c r="D718" s="354"/>
      <c r="E718" s="353"/>
      <c r="F718" s="355"/>
      <c r="G718" s="356"/>
      <c r="H718" s="357"/>
      <c r="I718" s="356"/>
      <c r="J718" s="374"/>
      <c r="K718" s="70">
        <f t="shared" si="12"/>
        <v>0</v>
      </c>
    </row>
    <row r="719" spans="1:11" hidden="1" x14ac:dyDescent="0.2">
      <c r="A719" s="366">
        <v>709</v>
      </c>
      <c r="B719" s="351"/>
      <c r="C719" s="353"/>
      <c r="D719" s="354"/>
      <c r="E719" s="353"/>
      <c r="F719" s="355"/>
      <c r="G719" s="356"/>
      <c r="H719" s="357"/>
      <c r="I719" s="356"/>
      <c r="J719" s="374"/>
      <c r="K719" s="70">
        <f t="shared" si="12"/>
        <v>0</v>
      </c>
    </row>
    <row r="720" spans="1:11" hidden="1" x14ac:dyDescent="0.2">
      <c r="A720" s="366">
        <v>710</v>
      </c>
      <c r="B720" s="351"/>
      <c r="C720" s="353"/>
      <c r="D720" s="354"/>
      <c r="E720" s="353"/>
      <c r="F720" s="355"/>
      <c r="G720" s="356"/>
      <c r="H720" s="357"/>
      <c r="I720" s="356"/>
      <c r="J720" s="374"/>
      <c r="K720" s="70">
        <f t="shared" si="12"/>
        <v>0</v>
      </c>
    </row>
    <row r="721" spans="1:11" hidden="1" x14ac:dyDescent="0.2">
      <c r="A721" s="366">
        <v>711</v>
      </c>
      <c r="B721" s="351"/>
      <c r="C721" s="353"/>
      <c r="D721" s="354"/>
      <c r="E721" s="353"/>
      <c r="F721" s="355"/>
      <c r="G721" s="356"/>
      <c r="H721" s="357"/>
      <c r="I721" s="356"/>
      <c r="J721" s="374"/>
      <c r="K721" s="70">
        <f t="shared" si="12"/>
        <v>0</v>
      </c>
    </row>
    <row r="722" spans="1:11" hidden="1" x14ac:dyDescent="0.2">
      <c r="A722" s="366">
        <v>712</v>
      </c>
      <c r="B722" s="351"/>
      <c r="C722" s="353"/>
      <c r="D722" s="354"/>
      <c r="E722" s="353"/>
      <c r="F722" s="355"/>
      <c r="G722" s="356"/>
      <c r="H722" s="357"/>
      <c r="I722" s="356"/>
      <c r="J722" s="374"/>
      <c r="K722" s="70">
        <f t="shared" si="12"/>
        <v>0</v>
      </c>
    </row>
    <row r="723" spans="1:11" hidden="1" x14ac:dyDescent="0.2">
      <c r="A723" s="366">
        <v>713</v>
      </c>
      <c r="B723" s="351"/>
      <c r="C723" s="353"/>
      <c r="D723" s="354"/>
      <c r="E723" s="353"/>
      <c r="F723" s="355"/>
      <c r="G723" s="356"/>
      <c r="H723" s="357"/>
      <c r="I723" s="356"/>
      <c r="J723" s="374"/>
      <c r="K723" s="70">
        <f t="shared" si="12"/>
        <v>0</v>
      </c>
    </row>
    <row r="724" spans="1:11" hidden="1" x14ac:dyDescent="0.2">
      <c r="A724" s="366">
        <v>714</v>
      </c>
      <c r="B724" s="351"/>
      <c r="C724" s="353"/>
      <c r="D724" s="354"/>
      <c r="E724" s="353"/>
      <c r="F724" s="355"/>
      <c r="G724" s="356"/>
      <c r="H724" s="357"/>
      <c r="I724" s="356"/>
      <c r="J724" s="374"/>
      <c r="K724" s="70">
        <f t="shared" si="12"/>
        <v>0</v>
      </c>
    </row>
    <row r="725" spans="1:11" hidden="1" x14ac:dyDescent="0.2">
      <c r="A725" s="366">
        <v>715</v>
      </c>
      <c r="B725" s="351"/>
      <c r="C725" s="353"/>
      <c r="D725" s="354"/>
      <c r="E725" s="353"/>
      <c r="F725" s="355"/>
      <c r="G725" s="356"/>
      <c r="H725" s="357"/>
      <c r="I725" s="356"/>
      <c r="J725" s="374"/>
      <c r="K725" s="70">
        <f t="shared" si="12"/>
        <v>0</v>
      </c>
    </row>
    <row r="726" spans="1:11" hidden="1" x14ac:dyDescent="0.2">
      <c r="A726" s="366">
        <v>716</v>
      </c>
      <c r="B726" s="351"/>
      <c r="C726" s="353"/>
      <c r="D726" s="354"/>
      <c r="E726" s="353"/>
      <c r="F726" s="355"/>
      <c r="G726" s="356"/>
      <c r="H726" s="357"/>
      <c r="I726" s="356"/>
      <c r="J726" s="374"/>
      <c r="K726" s="70">
        <f t="shared" si="12"/>
        <v>0</v>
      </c>
    </row>
    <row r="727" spans="1:11" hidden="1" x14ac:dyDescent="0.2">
      <c r="A727" s="366">
        <v>717</v>
      </c>
      <c r="B727" s="351"/>
      <c r="C727" s="353"/>
      <c r="D727" s="354"/>
      <c r="E727" s="353"/>
      <c r="F727" s="355"/>
      <c r="G727" s="356"/>
      <c r="H727" s="357"/>
      <c r="I727" s="356"/>
      <c r="J727" s="374"/>
      <c r="K727" s="70">
        <f t="shared" si="12"/>
        <v>0</v>
      </c>
    </row>
    <row r="728" spans="1:11" hidden="1" x14ac:dyDescent="0.2">
      <c r="A728" s="366">
        <v>718</v>
      </c>
      <c r="B728" s="351"/>
      <c r="C728" s="353"/>
      <c r="D728" s="354"/>
      <c r="E728" s="353"/>
      <c r="F728" s="355"/>
      <c r="G728" s="356"/>
      <c r="H728" s="357"/>
      <c r="I728" s="356"/>
      <c r="J728" s="374"/>
      <c r="K728" s="70">
        <f t="shared" si="12"/>
        <v>0</v>
      </c>
    </row>
    <row r="729" spans="1:11" hidden="1" x14ac:dyDescent="0.2">
      <c r="A729" s="366">
        <v>719</v>
      </c>
      <c r="B729" s="351"/>
      <c r="C729" s="353"/>
      <c r="D729" s="354"/>
      <c r="E729" s="353"/>
      <c r="F729" s="355"/>
      <c r="G729" s="356"/>
      <c r="H729" s="357"/>
      <c r="I729" s="356"/>
      <c r="J729" s="374"/>
      <c r="K729" s="70">
        <f t="shared" si="12"/>
        <v>0</v>
      </c>
    </row>
    <row r="730" spans="1:11" hidden="1" x14ac:dyDescent="0.2">
      <c r="A730" s="366">
        <v>720</v>
      </c>
      <c r="B730" s="351"/>
      <c r="C730" s="353"/>
      <c r="D730" s="354"/>
      <c r="E730" s="353"/>
      <c r="F730" s="355"/>
      <c r="G730" s="356"/>
      <c r="H730" s="357"/>
      <c r="I730" s="356"/>
      <c r="J730" s="374"/>
      <c r="K730" s="70">
        <f t="shared" si="12"/>
        <v>0</v>
      </c>
    </row>
    <row r="731" spans="1:11" hidden="1" x14ac:dyDescent="0.2">
      <c r="A731" s="366">
        <v>721</v>
      </c>
      <c r="B731" s="351"/>
      <c r="C731" s="353"/>
      <c r="D731" s="354"/>
      <c r="E731" s="353"/>
      <c r="F731" s="355"/>
      <c r="G731" s="356"/>
      <c r="H731" s="357"/>
      <c r="I731" s="356"/>
      <c r="J731" s="374"/>
      <c r="K731" s="70">
        <f t="shared" si="12"/>
        <v>0</v>
      </c>
    </row>
    <row r="732" spans="1:11" hidden="1" x14ac:dyDescent="0.2">
      <c r="A732" s="366">
        <v>722</v>
      </c>
      <c r="B732" s="351"/>
      <c r="C732" s="353"/>
      <c r="D732" s="354"/>
      <c r="E732" s="353"/>
      <c r="F732" s="355"/>
      <c r="G732" s="356"/>
      <c r="H732" s="357"/>
      <c r="I732" s="356"/>
      <c r="J732" s="374"/>
      <c r="K732" s="70">
        <f t="shared" si="12"/>
        <v>0</v>
      </c>
    </row>
    <row r="733" spans="1:11" hidden="1" x14ac:dyDescent="0.2">
      <c r="A733" s="366">
        <v>723</v>
      </c>
      <c r="B733" s="351"/>
      <c r="C733" s="353"/>
      <c r="D733" s="354"/>
      <c r="E733" s="353"/>
      <c r="F733" s="355"/>
      <c r="G733" s="356"/>
      <c r="H733" s="357"/>
      <c r="I733" s="356"/>
      <c r="J733" s="374"/>
      <c r="K733" s="70">
        <f t="shared" si="12"/>
        <v>0</v>
      </c>
    </row>
    <row r="734" spans="1:11" hidden="1" x14ac:dyDescent="0.2">
      <c r="A734" s="366">
        <v>724</v>
      </c>
      <c r="B734" s="351"/>
      <c r="C734" s="353"/>
      <c r="D734" s="354"/>
      <c r="E734" s="353"/>
      <c r="F734" s="355"/>
      <c r="G734" s="356"/>
      <c r="H734" s="357"/>
      <c r="I734" s="356"/>
      <c r="J734" s="374"/>
      <c r="K734" s="70">
        <f t="shared" si="12"/>
        <v>0</v>
      </c>
    </row>
    <row r="735" spans="1:11" hidden="1" x14ac:dyDescent="0.2">
      <c r="A735" s="366">
        <v>725</v>
      </c>
      <c r="B735" s="351"/>
      <c r="C735" s="353"/>
      <c r="D735" s="354"/>
      <c r="E735" s="353"/>
      <c r="F735" s="355"/>
      <c r="G735" s="356"/>
      <c r="H735" s="357"/>
      <c r="I735" s="356"/>
      <c r="J735" s="374"/>
      <c r="K735" s="70">
        <f t="shared" si="12"/>
        <v>0</v>
      </c>
    </row>
    <row r="736" spans="1:11" hidden="1" x14ac:dyDescent="0.2">
      <c r="A736" s="366">
        <v>726</v>
      </c>
      <c r="B736" s="351"/>
      <c r="C736" s="353"/>
      <c r="D736" s="354"/>
      <c r="E736" s="353"/>
      <c r="F736" s="355"/>
      <c r="G736" s="356"/>
      <c r="H736" s="357"/>
      <c r="I736" s="356"/>
      <c r="J736" s="374"/>
      <c r="K736" s="70">
        <f t="shared" si="12"/>
        <v>0</v>
      </c>
    </row>
    <row r="737" spans="1:11" hidden="1" x14ac:dyDescent="0.2">
      <c r="A737" s="366">
        <v>727</v>
      </c>
      <c r="B737" s="351"/>
      <c r="C737" s="353"/>
      <c r="D737" s="354"/>
      <c r="E737" s="353"/>
      <c r="F737" s="355"/>
      <c r="G737" s="356"/>
      <c r="H737" s="357"/>
      <c r="I737" s="356"/>
      <c r="J737" s="374"/>
      <c r="K737" s="70">
        <f t="shared" si="12"/>
        <v>0</v>
      </c>
    </row>
    <row r="738" spans="1:11" hidden="1" x14ac:dyDescent="0.2">
      <c r="A738" s="366">
        <v>728</v>
      </c>
      <c r="B738" s="351"/>
      <c r="C738" s="353"/>
      <c r="D738" s="354"/>
      <c r="E738" s="353"/>
      <c r="F738" s="355"/>
      <c r="G738" s="356"/>
      <c r="H738" s="357"/>
      <c r="I738" s="356"/>
      <c r="J738" s="374"/>
      <c r="K738" s="70">
        <f t="shared" si="12"/>
        <v>0</v>
      </c>
    </row>
    <row r="739" spans="1:11" hidden="1" x14ac:dyDescent="0.2">
      <c r="A739" s="366">
        <v>729</v>
      </c>
      <c r="B739" s="351"/>
      <c r="C739" s="353"/>
      <c r="D739" s="354"/>
      <c r="E739" s="353"/>
      <c r="F739" s="355"/>
      <c r="G739" s="356"/>
      <c r="H739" s="357"/>
      <c r="I739" s="356"/>
      <c r="J739" s="374"/>
      <c r="K739" s="70">
        <f t="shared" si="12"/>
        <v>0</v>
      </c>
    </row>
    <row r="740" spans="1:11" hidden="1" x14ac:dyDescent="0.2">
      <c r="A740" s="366">
        <v>730</v>
      </c>
      <c r="B740" s="351"/>
      <c r="C740" s="353"/>
      <c r="D740" s="354"/>
      <c r="E740" s="353"/>
      <c r="F740" s="355"/>
      <c r="G740" s="356"/>
      <c r="H740" s="357"/>
      <c r="I740" s="356"/>
      <c r="J740" s="374"/>
      <c r="K740" s="70">
        <f t="shared" si="12"/>
        <v>0</v>
      </c>
    </row>
    <row r="741" spans="1:11" hidden="1" x14ac:dyDescent="0.2">
      <c r="A741" s="366">
        <v>731</v>
      </c>
      <c r="B741" s="351"/>
      <c r="C741" s="353"/>
      <c r="D741" s="354"/>
      <c r="E741" s="353"/>
      <c r="F741" s="355"/>
      <c r="G741" s="356"/>
      <c r="H741" s="357"/>
      <c r="I741" s="356"/>
      <c r="J741" s="374"/>
      <c r="K741" s="70">
        <f t="shared" si="12"/>
        <v>0</v>
      </c>
    </row>
    <row r="742" spans="1:11" hidden="1" x14ac:dyDescent="0.2">
      <c r="A742" s="366">
        <v>732</v>
      </c>
      <c r="B742" s="351"/>
      <c r="C742" s="353"/>
      <c r="D742" s="354"/>
      <c r="E742" s="353"/>
      <c r="F742" s="355"/>
      <c r="G742" s="356"/>
      <c r="H742" s="357"/>
      <c r="I742" s="356"/>
      <c r="J742" s="374"/>
      <c r="K742" s="70">
        <f t="shared" si="12"/>
        <v>0</v>
      </c>
    </row>
    <row r="743" spans="1:11" hidden="1" x14ac:dyDescent="0.2">
      <c r="A743" s="366">
        <v>733</v>
      </c>
      <c r="B743" s="351"/>
      <c r="C743" s="353"/>
      <c r="D743" s="354"/>
      <c r="E743" s="353"/>
      <c r="F743" s="355"/>
      <c r="G743" s="356"/>
      <c r="H743" s="357"/>
      <c r="I743" s="356"/>
      <c r="J743" s="374"/>
      <c r="K743" s="70">
        <f t="shared" si="12"/>
        <v>0</v>
      </c>
    </row>
    <row r="744" spans="1:11" hidden="1" x14ac:dyDescent="0.2">
      <c r="A744" s="366">
        <v>734</v>
      </c>
      <c r="B744" s="351"/>
      <c r="C744" s="353"/>
      <c r="D744" s="354"/>
      <c r="E744" s="353"/>
      <c r="F744" s="355"/>
      <c r="G744" s="356"/>
      <c r="H744" s="357"/>
      <c r="I744" s="356"/>
      <c r="J744" s="374"/>
      <c r="K744" s="70">
        <f t="shared" si="12"/>
        <v>0</v>
      </c>
    </row>
    <row r="745" spans="1:11" hidden="1" x14ac:dyDescent="0.2">
      <c r="A745" s="366">
        <v>735</v>
      </c>
      <c r="B745" s="351"/>
      <c r="C745" s="353"/>
      <c r="D745" s="354"/>
      <c r="E745" s="353"/>
      <c r="F745" s="355"/>
      <c r="G745" s="356"/>
      <c r="H745" s="357"/>
      <c r="I745" s="356"/>
      <c r="J745" s="374"/>
      <c r="K745" s="70">
        <f t="shared" si="12"/>
        <v>0</v>
      </c>
    </row>
    <row r="746" spans="1:11" hidden="1" x14ac:dyDescent="0.2">
      <c r="A746" s="366">
        <v>736</v>
      </c>
      <c r="B746" s="351"/>
      <c r="C746" s="353"/>
      <c r="D746" s="354"/>
      <c r="E746" s="353"/>
      <c r="F746" s="355"/>
      <c r="G746" s="356"/>
      <c r="H746" s="357"/>
      <c r="I746" s="356"/>
      <c r="J746" s="374"/>
      <c r="K746" s="70">
        <f t="shared" si="12"/>
        <v>0</v>
      </c>
    </row>
    <row r="747" spans="1:11" hidden="1" x14ac:dyDescent="0.2">
      <c r="A747" s="366">
        <v>737</v>
      </c>
      <c r="B747" s="351"/>
      <c r="C747" s="353"/>
      <c r="D747" s="354"/>
      <c r="E747" s="353"/>
      <c r="F747" s="355"/>
      <c r="G747" s="356"/>
      <c r="H747" s="357"/>
      <c r="I747" s="356"/>
      <c r="J747" s="374"/>
      <c r="K747" s="70">
        <f t="shared" si="12"/>
        <v>0</v>
      </c>
    </row>
    <row r="748" spans="1:11" hidden="1" x14ac:dyDescent="0.2">
      <c r="A748" s="366">
        <v>738</v>
      </c>
      <c r="B748" s="351"/>
      <c r="C748" s="353"/>
      <c r="D748" s="354"/>
      <c r="E748" s="353"/>
      <c r="F748" s="355"/>
      <c r="G748" s="356"/>
      <c r="H748" s="357"/>
      <c r="I748" s="356"/>
      <c r="J748" s="374"/>
      <c r="K748" s="70">
        <f t="shared" si="12"/>
        <v>0</v>
      </c>
    </row>
    <row r="749" spans="1:11" hidden="1" x14ac:dyDescent="0.2">
      <c r="A749" s="366">
        <v>739</v>
      </c>
      <c r="B749" s="351"/>
      <c r="C749" s="353"/>
      <c r="D749" s="354"/>
      <c r="E749" s="353"/>
      <c r="F749" s="355"/>
      <c r="G749" s="356"/>
      <c r="H749" s="357"/>
      <c r="I749" s="356"/>
      <c r="J749" s="374"/>
      <c r="K749" s="70">
        <f t="shared" si="12"/>
        <v>0</v>
      </c>
    </row>
    <row r="750" spans="1:11" hidden="1" x14ac:dyDescent="0.2">
      <c r="A750" s="366">
        <v>740</v>
      </c>
      <c r="B750" s="351"/>
      <c r="C750" s="353"/>
      <c r="D750" s="354"/>
      <c r="E750" s="353"/>
      <c r="F750" s="355"/>
      <c r="G750" s="356"/>
      <c r="H750" s="357"/>
      <c r="I750" s="356"/>
      <c r="J750" s="374"/>
      <c r="K750" s="70">
        <f t="shared" si="12"/>
        <v>0</v>
      </c>
    </row>
    <row r="751" spans="1:11" hidden="1" x14ac:dyDescent="0.2">
      <c r="A751" s="366">
        <v>741</v>
      </c>
      <c r="B751" s="351"/>
      <c r="C751" s="353"/>
      <c r="D751" s="354"/>
      <c r="E751" s="353"/>
      <c r="F751" s="355"/>
      <c r="G751" s="356"/>
      <c r="H751" s="357"/>
      <c r="I751" s="356"/>
      <c r="J751" s="374"/>
      <c r="K751" s="70">
        <f t="shared" si="12"/>
        <v>0</v>
      </c>
    </row>
    <row r="752" spans="1:11" hidden="1" x14ac:dyDescent="0.2">
      <c r="A752" s="366">
        <v>742</v>
      </c>
      <c r="B752" s="351"/>
      <c r="C752" s="353"/>
      <c r="D752" s="354"/>
      <c r="E752" s="353"/>
      <c r="F752" s="355"/>
      <c r="G752" s="356"/>
      <c r="H752" s="357"/>
      <c r="I752" s="356"/>
      <c r="J752" s="374"/>
      <c r="K752" s="70">
        <f t="shared" si="12"/>
        <v>0</v>
      </c>
    </row>
    <row r="753" spans="1:11" hidden="1" x14ac:dyDescent="0.2">
      <c r="A753" s="366">
        <v>743</v>
      </c>
      <c r="B753" s="351"/>
      <c r="C753" s="353"/>
      <c r="D753" s="354"/>
      <c r="E753" s="353"/>
      <c r="F753" s="355"/>
      <c r="G753" s="356"/>
      <c r="H753" s="357"/>
      <c r="I753" s="356"/>
      <c r="J753" s="374"/>
      <c r="K753" s="70">
        <f t="shared" si="12"/>
        <v>0</v>
      </c>
    </row>
    <row r="754" spans="1:11" hidden="1" x14ac:dyDescent="0.2">
      <c r="A754" s="366">
        <v>744</v>
      </c>
      <c r="B754" s="351"/>
      <c r="C754" s="353"/>
      <c r="D754" s="354"/>
      <c r="E754" s="353"/>
      <c r="F754" s="355"/>
      <c r="G754" s="356"/>
      <c r="H754" s="357"/>
      <c r="I754" s="356"/>
      <c r="J754" s="374"/>
      <c r="K754" s="70">
        <f t="shared" si="12"/>
        <v>0</v>
      </c>
    </row>
    <row r="755" spans="1:11" hidden="1" x14ac:dyDescent="0.2">
      <c r="A755" s="366">
        <v>745</v>
      </c>
      <c r="B755" s="351"/>
      <c r="C755" s="353"/>
      <c r="D755" s="354"/>
      <c r="E755" s="353"/>
      <c r="F755" s="355"/>
      <c r="G755" s="356"/>
      <c r="H755" s="357"/>
      <c r="I755" s="356"/>
      <c r="J755" s="374"/>
      <c r="K755" s="70">
        <f t="shared" si="12"/>
        <v>0</v>
      </c>
    </row>
    <row r="756" spans="1:11" hidden="1" x14ac:dyDescent="0.2">
      <c r="A756" s="366">
        <v>746</v>
      </c>
      <c r="B756" s="351"/>
      <c r="C756" s="353"/>
      <c r="D756" s="354"/>
      <c r="E756" s="353"/>
      <c r="F756" s="355"/>
      <c r="G756" s="356"/>
      <c r="H756" s="357"/>
      <c r="I756" s="356"/>
      <c r="J756" s="374"/>
      <c r="K756" s="70">
        <f t="shared" si="12"/>
        <v>0</v>
      </c>
    </row>
    <row r="757" spans="1:11" hidden="1" x14ac:dyDescent="0.2">
      <c r="A757" s="366">
        <v>747</v>
      </c>
      <c r="B757" s="351"/>
      <c r="C757" s="353"/>
      <c r="D757" s="354"/>
      <c r="E757" s="353"/>
      <c r="F757" s="355"/>
      <c r="G757" s="356"/>
      <c r="H757" s="357"/>
      <c r="I757" s="356"/>
      <c r="J757" s="374"/>
      <c r="K757" s="70">
        <f t="shared" si="12"/>
        <v>0</v>
      </c>
    </row>
    <row r="758" spans="1:11" hidden="1" x14ac:dyDescent="0.2">
      <c r="A758" s="366">
        <v>748</v>
      </c>
      <c r="B758" s="351"/>
      <c r="C758" s="353"/>
      <c r="D758" s="354"/>
      <c r="E758" s="353"/>
      <c r="F758" s="355"/>
      <c r="G758" s="356"/>
      <c r="H758" s="357"/>
      <c r="I758" s="356"/>
      <c r="J758" s="374"/>
      <c r="K758" s="70">
        <f t="shared" si="12"/>
        <v>0</v>
      </c>
    </row>
    <row r="759" spans="1:11" hidden="1" x14ac:dyDescent="0.2">
      <c r="A759" s="366">
        <v>749</v>
      </c>
      <c r="B759" s="351"/>
      <c r="C759" s="353"/>
      <c r="D759" s="354"/>
      <c r="E759" s="353"/>
      <c r="F759" s="355"/>
      <c r="G759" s="356"/>
      <c r="H759" s="357"/>
      <c r="I759" s="356"/>
      <c r="J759" s="374"/>
      <c r="K759" s="70">
        <f t="shared" si="12"/>
        <v>0</v>
      </c>
    </row>
    <row r="760" spans="1:11" hidden="1" x14ac:dyDescent="0.2">
      <c r="A760" s="366">
        <v>750</v>
      </c>
      <c r="B760" s="351"/>
      <c r="C760" s="353"/>
      <c r="D760" s="354"/>
      <c r="E760" s="353"/>
      <c r="F760" s="355"/>
      <c r="G760" s="356"/>
      <c r="H760" s="357"/>
      <c r="I760" s="356"/>
      <c r="J760" s="374"/>
      <c r="K760" s="70">
        <f t="shared" si="12"/>
        <v>0</v>
      </c>
    </row>
    <row r="761" spans="1:11" hidden="1" x14ac:dyDescent="0.2">
      <c r="A761" s="366">
        <v>751</v>
      </c>
      <c r="B761" s="351"/>
      <c r="C761" s="353"/>
      <c r="D761" s="354"/>
      <c r="E761" s="353"/>
      <c r="F761" s="355"/>
      <c r="G761" s="356"/>
      <c r="H761" s="357"/>
      <c r="I761" s="356"/>
      <c r="J761" s="374"/>
      <c r="K761" s="70">
        <f t="shared" si="12"/>
        <v>0</v>
      </c>
    </row>
    <row r="762" spans="1:11" hidden="1" x14ac:dyDescent="0.2">
      <c r="A762" s="366">
        <v>752</v>
      </c>
      <c r="B762" s="351"/>
      <c r="C762" s="353"/>
      <c r="D762" s="354"/>
      <c r="E762" s="353"/>
      <c r="F762" s="355"/>
      <c r="G762" s="356"/>
      <c r="H762" s="357"/>
      <c r="I762" s="356"/>
      <c r="J762" s="374"/>
      <c r="K762" s="70">
        <f t="shared" si="12"/>
        <v>0</v>
      </c>
    </row>
    <row r="763" spans="1:11" hidden="1" x14ac:dyDescent="0.2">
      <c r="A763" s="366">
        <v>753</v>
      </c>
      <c r="B763" s="351"/>
      <c r="C763" s="353"/>
      <c r="D763" s="354"/>
      <c r="E763" s="353"/>
      <c r="F763" s="355"/>
      <c r="G763" s="356"/>
      <c r="H763" s="357"/>
      <c r="I763" s="356"/>
      <c r="J763" s="374"/>
      <c r="K763" s="70">
        <f t="shared" si="12"/>
        <v>0</v>
      </c>
    </row>
    <row r="764" spans="1:11" hidden="1" x14ac:dyDescent="0.2">
      <c r="A764" s="366">
        <v>754</v>
      </c>
      <c r="B764" s="351"/>
      <c r="C764" s="353"/>
      <c r="D764" s="354"/>
      <c r="E764" s="353"/>
      <c r="F764" s="355"/>
      <c r="G764" s="356"/>
      <c r="H764" s="357"/>
      <c r="I764" s="356"/>
      <c r="J764" s="374"/>
      <c r="K764" s="70">
        <f t="shared" si="12"/>
        <v>0</v>
      </c>
    </row>
    <row r="765" spans="1:11" hidden="1" x14ac:dyDescent="0.2">
      <c r="A765" s="366">
        <v>755</v>
      </c>
      <c r="B765" s="351"/>
      <c r="C765" s="353"/>
      <c r="D765" s="354"/>
      <c r="E765" s="353"/>
      <c r="F765" s="355"/>
      <c r="G765" s="356"/>
      <c r="H765" s="357"/>
      <c r="I765" s="356"/>
      <c r="J765" s="374"/>
      <c r="K765" s="70">
        <f t="shared" si="12"/>
        <v>0</v>
      </c>
    </row>
    <row r="766" spans="1:11" hidden="1" x14ac:dyDescent="0.2">
      <c r="A766" s="366">
        <v>756</v>
      </c>
      <c r="B766" s="351"/>
      <c r="C766" s="353"/>
      <c r="D766" s="354"/>
      <c r="E766" s="353"/>
      <c r="F766" s="355"/>
      <c r="G766" s="356"/>
      <c r="H766" s="357"/>
      <c r="I766" s="356"/>
      <c r="J766" s="374"/>
      <c r="K766" s="70">
        <f t="shared" si="12"/>
        <v>0</v>
      </c>
    </row>
    <row r="767" spans="1:11" hidden="1" x14ac:dyDescent="0.2">
      <c r="A767" s="366">
        <v>757</v>
      </c>
      <c r="B767" s="351"/>
      <c r="C767" s="353"/>
      <c r="D767" s="354"/>
      <c r="E767" s="353"/>
      <c r="F767" s="355"/>
      <c r="G767" s="356"/>
      <c r="H767" s="357"/>
      <c r="I767" s="356"/>
      <c r="J767" s="374"/>
      <c r="K767" s="70">
        <f t="shared" si="12"/>
        <v>0</v>
      </c>
    </row>
    <row r="768" spans="1:11" hidden="1" x14ac:dyDescent="0.2">
      <c r="A768" s="366">
        <v>758</v>
      </c>
      <c r="B768" s="351"/>
      <c r="C768" s="353"/>
      <c r="D768" s="354"/>
      <c r="E768" s="353"/>
      <c r="F768" s="355"/>
      <c r="G768" s="356"/>
      <c r="H768" s="357"/>
      <c r="I768" s="356"/>
      <c r="J768" s="374"/>
      <c r="K768" s="70">
        <f t="shared" si="12"/>
        <v>0</v>
      </c>
    </row>
    <row r="769" spans="1:11" hidden="1" x14ac:dyDescent="0.2">
      <c r="A769" s="366">
        <v>759</v>
      </c>
      <c r="B769" s="351"/>
      <c r="C769" s="353"/>
      <c r="D769" s="354"/>
      <c r="E769" s="353"/>
      <c r="F769" s="355"/>
      <c r="G769" s="356"/>
      <c r="H769" s="357"/>
      <c r="I769" s="356"/>
      <c r="J769" s="374"/>
      <c r="K769" s="70">
        <f t="shared" si="12"/>
        <v>0</v>
      </c>
    </row>
    <row r="770" spans="1:11" hidden="1" x14ac:dyDescent="0.2">
      <c r="A770" s="366">
        <v>760</v>
      </c>
      <c r="B770" s="351"/>
      <c r="C770" s="353"/>
      <c r="D770" s="354"/>
      <c r="E770" s="353"/>
      <c r="F770" s="355"/>
      <c r="G770" s="356"/>
      <c r="H770" s="357"/>
      <c r="I770" s="356"/>
      <c r="J770" s="374"/>
      <c r="K770" s="70">
        <f t="shared" si="12"/>
        <v>0</v>
      </c>
    </row>
    <row r="771" spans="1:11" hidden="1" x14ac:dyDescent="0.2">
      <c r="A771" s="366">
        <v>761</v>
      </c>
      <c r="B771" s="351"/>
      <c r="C771" s="353"/>
      <c r="D771" s="354"/>
      <c r="E771" s="353"/>
      <c r="F771" s="355"/>
      <c r="G771" s="356"/>
      <c r="H771" s="357"/>
      <c r="I771" s="356"/>
      <c r="J771" s="374"/>
      <c r="K771" s="70">
        <f t="shared" si="12"/>
        <v>0</v>
      </c>
    </row>
    <row r="772" spans="1:11" hidden="1" x14ac:dyDescent="0.2">
      <c r="A772" s="366">
        <v>762</v>
      </c>
      <c r="B772" s="351"/>
      <c r="C772" s="353"/>
      <c r="D772" s="354"/>
      <c r="E772" s="353"/>
      <c r="F772" s="355"/>
      <c r="G772" s="356"/>
      <c r="H772" s="357"/>
      <c r="I772" s="356"/>
      <c r="J772" s="374"/>
      <c r="K772" s="70">
        <f t="shared" si="12"/>
        <v>0</v>
      </c>
    </row>
    <row r="773" spans="1:11" hidden="1" x14ac:dyDescent="0.2">
      <c r="A773" s="366">
        <v>763</v>
      </c>
      <c r="B773" s="351"/>
      <c r="C773" s="353"/>
      <c r="D773" s="354"/>
      <c r="E773" s="353"/>
      <c r="F773" s="355"/>
      <c r="G773" s="356"/>
      <c r="H773" s="357"/>
      <c r="I773" s="356"/>
      <c r="J773" s="374"/>
      <c r="K773" s="70">
        <f t="shared" si="12"/>
        <v>0</v>
      </c>
    </row>
    <row r="774" spans="1:11" hidden="1" x14ac:dyDescent="0.2">
      <c r="A774" s="366">
        <v>764</v>
      </c>
      <c r="B774" s="351"/>
      <c r="C774" s="353"/>
      <c r="D774" s="354"/>
      <c r="E774" s="353"/>
      <c r="F774" s="355"/>
      <c r="G774" s="356"/>
      <c r="H774" s="357"/>
      <c r="I774" s="356"/>
      <c r="J774" s="374"/>
      <c r="K774" s="70">
        <f t="shared" si="12"/>
        <v>0</v>
      </c>
    </row>
    <row r="775" spans="1:11" hidden="1" x14ac:dyDescent="0.2">
      <c r="A775" s="366">
        <v>765</v>
      </c>
      <c r="B775" s="351"/>
      <c r="C775" s="353"/>
      <c r="D775" s="354"/>
      <c r="E775" s="353"/>
      <c r="F775" s="355"/>
      <c r="G775" s="356"/>
      <c r="H775" s="357"/>
      <c r="I775" s="356"/>
      <c r="J775" s="374"/>
      <c r="K775" s="70">
        <f t="shared" si="12"/>
        <v>0</v>
      </c>
    </row>
    <row r="776" spans="1:11" hidden="1" x14ac:dyDescent="0.2">
      <c r="A776" s="366">
        <v>766</v>
      </c>
      <c r="B776" s="351"/>
      <c r="C776" s="353"/>
      <c r="D776" s="354"/>
      <c r="E776" s="353"/>
      <c r="F776" s="355"/>
      <c r="G776" s="356"/>
      <c r="H776" s="357"/>
      <c r="I776" s="356"/>
      <c r="J776" s="374"/>
      <c r="K776" s="70">
        <f t="shared" ref="K776:K839" si="13">IF(B776=0,0,MONTH(B776)-$K$1+1)</f>
        <v>0</v>
      </c>
    </row>
    <row r="777" spans="1:11" hidden="1" x14ac:dyDescent="0.2">
      <c r="A777" s="366">
        <v>767</v>
      </c>
      <c r="B777" s="351"/>
      <c r="C777" s="353"/>
      <c r="D777" s="354"/>
      <c r="E777" s="353"/>
      <c r="F777" s="355"/>
      <c r="G777" s="356"/>
      <c r="H777" s="357"/>
      <c r="I777" s="356"/>
      <c r="J777" s="374"/>
      <c r="K777" s="70">
        <f t="shared" si="13"/>
        <v>0</v>
      </c>
    </row>
    <row r="778" spans="1:11" hidden="1" x14ac:dyDescent="0.2">
      <c r="A778" s="366">
        <v>768</v>
      </c>
      <c r="B778" s="351"/>
      <c r="C778" s="353"/>
      <c r="D778" s="354"/>
      <c r="E778" s="353"/>
      <c r="F778" s="355"/>
      <c r="G778" s="356"/>
      <c r="H778" s="357"/>
      <c r="I778" s="356"/>
      <c r="J778" s="374"/>
      <c r="K778" s="70">
        <f t="shared" si="13"/>
        <v>0</v>
      </c>
    </row>
    <row r="779" spans="1:11" hidden="1" x14ac:dyDescent="0.2">
      <c r="A779" s="366">
        <v>769</v>
      </c>
      <c r="B779" s="351"/>
      <c r="C779" s="353"/>
      <c r="D779" s="354"/>
      <c r="E779" s="353"/>
      <c r="F779" s="355"/>
      <c r="G779" s="356"/>
      <c r="H779" s="357"/>
      <c r="I779" s="356"/>
      <c r="J779" s="374"/>
      <c r="K779" s="70">
        <f t="shared" si="13"/>
        <v>0</v>
      </c>
    </row>
    <row r="780" spans="1:11" hidden="1" x14ac:dyDescent="0.2">
      <c r="A780" s="366">
        <v>770</v>
      </c>
      <c r="B780" s="351"/>
      <c r="C780" s="353"/>
      <c r="D780" s="354"/>
      <c r="E780" s="353"/>
      <c r="F780" s="355"/>
      <c r="G780" s="356"/>
      <c r="H780" s="357"/>
      <c r="I780" s="356"/>
      <c r="J780" s="374"/>
      <c r="K780" s="70">
        <f t="shared" si="13"/>
        <v>0</v>
      </c>
    </row>
    <row r="781" spans="1:11" hidden="1" x14ac:dyDescent="0.2">
      <c r="A781" s="366">
        <v>771</v>
      </c>
      <c r="B781" s="351"/>
      <c r="C781" s="353"/>
      <c r="D781" s="354"/>
      <c r="E781" s="353"/>
      <c r="F781" s="355"/>
      <c r="G781" s="356"/>
      <c r="H781" s="357"/>
      <c r="I781" s="356"/>
      <c r="J781" s="374"/>
      <c r="K781" s="70">
        <f t="shared" si="13"/>
        <v>0</v>
      </c>
    </row>
    <row r="782" spans="1:11" hidden="1" x14ac:dyDescent="0.2">
      <c r="A782" s="366">
        <v>772</v>
      </c>
      <c r="B782" s="351"/>
      <c r="C782" s="353"/>
      <c r="D782" s="354"/>
      <c r="E782" s="353"/>
      <c r="F782" s="355"/>
      <c r="G782" s="356"/>
      <c r="H782" s="357"/>
      <c r="I782" s="356"/>
      <c r="J782" s="374"/>
      <c r="K782" s="70">
        <f t="shared" si="13"/>
        <v>0</v>
      </c>
    </row>
    <row r="783" spans="1:11" hidden="1" x14ac:dyDescent="0.2">
      <c r="A783" s="366">
        <v>773</v>
      </c>
      <c r="B783" s="351"/>
      <c r="C783" s="353"/>
      <c r="D783" s="354"/>
      <c r="E783" s="353"/>
      <c r="F783" s="355"/>
      <c r="G783" s="356"/>
      <c r="H783" s="357"/>
      <c r="I783" s="356"/>
      <c r="J783" s="374"/>
      <c r="K783" s="70">
        <f t="shared" si="13"/>
        <v>0</v>
      </c>
    </row>
    <row r="784" spans="1:11" hidden="1" x14ac:dyDescent="0.2">
      <c r="A784" s="366">
        <v>774</v>
      </c>
      <c r="B784" s="351"/>
      <c r="C784" s="353"/>
      <c r="D784" s="354"/>
      <c r="E784" s="353"/>
      <c r="F784" s="355"/>
      <c r="G784" s="356"/>
      <c r="H784" s="357"/>
      <c r="I784" s="356"/>
      <c r="J784" s="374"/>
      <c r="K784" s="70">
        <f t="shared" si="13"/>
        <v>0</v>
      </c>
    </row>
    <row r="785" spans="1:11" hidden="1" x14ac:dyDescent="0.2">
      <c r="A785" s="366">
        <v>775</v>
      </c>
      <c r="B785" s="351"/>
      <c r="C785" s="353"/>
      <c r="D785" s="354"/>
      <c r="E785" s="353"/>
      <c r="F785" s="355"/>
      <c r="G785" s="356"/>
      <c r="H785" s="357"/>
      <c r="I785" s="356"/>
      <c r="J785" s="374"/>
      <c r="K785" s="70">
        <f t="shared" si="13"/>
        <v>0</v>
      </c>
    </row>
    <row r="786" spans="1:11" hidden="1" x14ac:dyDescent="0.2">
      <c r="A786" s="366">
        <v>776</v>
      </c>
      <c r="B786" s="351"/>
      <c r="C786" s="353"/>
      <c r="D786" s="354"/>
      <c r="E786" s="353"/>
      <c r="F786" s="355"/>
      <c r="G786" s="356"/>
      <c r="H786" s="357"/>
      <c r="I786" s="356"/>
      <c r="J786" s="374"/>
      <c r="K786" s="70">
        <f t="shared" si="13"/>
        <v>0</v>
      </c>
    </row>
    <row r="787" spans="1:11" hidden="1" x14ac:dyDescent="0.2">
      <c r="A787" s="366">
        <v>777</v>
      </c>
      <c r="B787" s="351"/>
      <c r="C787" s="353"/>
      <c r="D787" s="354"/>
      <c r="E787" s="353"/>
      <c r="F787" s="355"/>
      <c r="G787" s="356"/>
      <c r="H787" s="357"/>
      <c r="I787" s="356"/>
      <c r="J787" s="374"/>
      <c r="K787" s="70">
        <f t="shared" si="13"/>
        <v>0</v>
      </c>
    </row>
    <row r="788" spans="1:11" hidden="1" x14ac:dyDescent="0.2">
      <c r="A788" s="366">
        <v>778</v>
      </c>
      <c r="B788" s="351"/>
      <c r="C788" s="353"/>
      <c r="D788" s="354"/>
      <c r="E788" s="353"/>
      <c r="F788" s="355"/>
      <c r="G788" s="356"/>
      <c r="H788" s="357"/>
      <c r="I788" s="356"/>
      <c r="J788" s="374"/>
      <c r="K788" s="70">
        <f t="shared" si="13"/>
        <v>0</v>
      </c>
    </row>
    <row r="789" spans="1:11" hidden="1" x14ac:dyDescent="0.2">
      <c r="A789" s="366">
        <v>779</v>
      </c>
      <c r="B789" s="351"/>
      <c r="C789" s="353"/>
      <c r="D789" s="354"/>
      <c r="E789" s="353"/>
      <c r="F789" s="355"/>
      <c r="G789" s="356"/>
      <c r="H789" s="357"/>
      <c r="I789" s="356"/>
      <c r="J789" s="374"/>
      <c r="K789" s="70">
        <f t="shared" si="13"/>
        <v>0</v>
      </c>
    </row>
    <row r="790" spans="1:11" hidden="1" x14ac:dyDescent="0.2">
      <c r="A790" s="366">
        <v>780</v>
      </c>
      <c r="B790" s="351"/>
      <c r="C790" s="353"/>
      <c r="D790" s="354"/>
      <c r="E790" s="353"/>
      <c r="F790" s="355"/>
      <c r="G790" s="356"/>
      <c r="H790" s="357"/>
      <c r="I790" s="356"/>
      <c r="J790" s="374"/>
      <c r="K790" s="70">
        <f t="shared" si="13"/>
        <v>0</v>
      </c>
    </row>
    <row r="791" spans="1:11" hidden="1" x14ac:dyDescent="0.2">
      <c r="A791" s="366">
        <v>781</v>
      </c>
      <c r="B791" s="351"/>
      <c r="C791" s="353"/>
      <c r="D791" s="354"/>
      <c r="E791" s="353"/>
      <c r="F791" s="355"/>
      <c r="G791" s="356"/>
      <c r="H791" s="357"/>
      <c r="I791" s="356"/>
      <c r="J791" s="374"/>
      <c r="K791" s="70">
        <f t="shared" si="13"/>
        <v>0</v>
      </c>
    </row>
    <row r="792" spans="1:11" hidden="1" x14ac:dyDescent="0.2">
      <c r="A792" s="366">
        <v>782</v>
      </c>
      <c r="B792" s="351"/>
      <c r="C792" s="353"/>
      <c r="D792" s="354"/>
      <c r="E792" s="353"/>
      <c r="F792" s="355"/>
      <c r="G792" s="356"/>
      <c r="H792" s="357"/>
      <c r="I792" s="356"/>
      <c r="J792" s="374"/>
      <c r="K792" s="70">
        <f t="shared" si="13"/>
        <v>0</v>
      </c>
    </row>
    <row r="793" spans="1:11" hidden="1" x14ac:dyDescent="0.2">
      <c r="A793" s="366">
        <v>783</v>
      </c>
      <c r="B793" s="351"/>
      <c r="C793" s="353"/>
      <c r="D793" s="354"/>
      <c r="E793" s="353"/>
      <c r="F793" s="355"/>
      <c r="G793" s="356"/>
      <c r="H793" s="357"/>
      <c r="I793" s="356"/>
      <c r="J793" s="374"/>
      <c r="K793" s="70">
        <f t="shared" si="13"/>
        <v>0</v>
      </c>
    </row>
    <row r="794" spans="1:11" hidden="1" x14ac:dyDescent="0.2">
      <c r="A794" s="366">
        <v>784</v>
      </c>
      <c r="B794" s="351"/>
      <c r="C794" s="353"/>
      <c r="D794" s="354"/>
      <c r="E794" s="353"/>
      <c r="F794" s="355"/>
      <c r="G794" s="356"/>
      <c r="H794" s="357"/>
      <c r="I794" s="356"/>
      <c r="J794" s="374"/>
      <c r="K794" s="70">
        <f t="shared" si="13"/>
        <v>0</v>
      </c>
    </row>
    <row r="795" spans="1:11" hidden="1" x14ac:dyDescent="0.2">
      <c r="A795" s="366">
        <v>785</v>
      </c>
      <c r="B795" s="351"/>
      <c r="C795" s="353"/>
      <c r="D795" s="354"/>
      <c r="E795" s="353"/>
      <c r="F795" s="355"/>
      <c r="G795" s="356"/>
      <c r="H795" s="357"/>
      <c r="I795" s="356"/>
      <c r="J795" s="374"/>
      <c r="K795" s="70">
        <f t="shared" si="13"/>
        <v>0</v>
      </c>
    </row>
    <row r="796" spans="1:11" hidden="1" x14ac:dyDescent="0.2">
      <c r="A796" s="366">
        <v>786</v>
      </c>
      <c r="B796" s="351"/>
      <c r="C796" s="353"/>
      <c r="D796" s="354"/>
      <c r="E796" s="353"/>
      <c r="F796" s="355"/>
      <c r="G796" s="356"/>
      <c r="H796" s="357"/>
      <c r="I796" s="356"/>
      <c r="J796" s="374"/>
      <c r="K796" s="70">
        <f t="shared" si="13"/>
        <v>0</v>
      </c>
    </row>
    <row r="797" spans="1:11" hidden="1" x14ac:dyDescent="0.2">
      <c r="A797" s="366">
        <v>787</v>
      </c>
      <c r="B797" s="351"/>
      <c r="C797" s="353"/>
      <c r="D797" s="354"/>
      <c r="E797" s="353"/>
      <c r="F797" s="355"/>
      <c r="G797" s="356"/>
      <c r="H797" s="357"/>
      <c r="I797" s="356"/>
      <c r="J797" s="374"/>
      <c r="K797" s="70">
        <f t="shared" si="13"/>
        <v>0</v>
      </c>
    </row>
    <row r="798" spans="1:11" hidden="1" x14ac:dyDescent="0.2">
      <c r="A798" s="366">
        <v>788</v>
      </c>
      <c r="B798" s="351"/>
      <c r="C798" s="353"/>
      <c r="D798" s="354"/>
      <c r="E798" s="353"/>
      <c r="F798" s="355"/>
      <c r="G798" s="356"/>
      <c r="H798" s="357"/>
      <c r="I798" s="356"/>
      <c r="J798" s="374"/>
      <c r="K798" s="70">
        <f t="shared" si="13"/>
        <v>0</v>
      </c>
    </row>
    <row r="799" spans="1:11" hidden="1" x14ac:dyDescent="0.2">
      <c r="A799" s="366">
        <v>789</v>
      </c>
      <c r="B799" s="351"/>
      <c r="C799" s="353"/>
      <c r="D799" s="354"/>
      <c r="E799" s="353"/>
      <c r="F799" s="355"/>
      <c r="G799" s="356"/>
      <c r="H799" s="357"/>
      <c r="I799" s="356"/>
      <c r="J799" s="374"/>
      <c r="K799" s="70">
        <f t="shared" si="13"/>
        <v>0</v>
      </c>
    </row>
    <row r="800" spans="1:11" hidden="1" x14ac:dyDescent="0.2">
      <c r="A800" s="366">
        <v>790</v>
      </c>
      <c r="B800" s="351"/>
      <c r="C800" s="353"/>
      <c r="D800" s="354"/>
      <c r="E800" s="353"/>
      <c r="F800" s="355"/>
      <c r="G800" s="356"/>
      <c r="H800" s="357"/>
      <c r="I800" s="356"/>
      <c r="J800" s="374"/>
      <c r="K800" s="70">
        <f t="shared" si="13"/>
        <v>0</v>
      </c>
    </row>
    <row r="801" spans="1:11" hidden="1" x14ac:dyDescent="0.2">
      <c r="A801" s="366">
        <v>791</v>
      </c>
      <c r="B801" s="351"/>
      <c r="C801" s="353"/>
      <c r="D801" s="354"/>
      <c r="E801" s="353"/>
      <c r="F801" s="355"/>
      <c r="G801" s="356"/>
      <c r="H801" s="357"/>
      <c r="I801" s="356"/>
      <c r="J801" s="374"/>
      <c r="K801" s="70">
        <f t="shared" si="13"/>
        <v>0</v>
      </c>
    </row>
    <row r="802" spans="1:11" hidden="1" x14ac:dyDescent="0.2">
      <c r="A802" s="366">
        <v>792</v>
      </c>
      <c r="B802" s="351"/>
      <c r="C802" s="353"/>
      <c r="D802" s="354"/>
      <c r="E802" s="353"/>
      <c r="F802" s="355"/>
      <c r="G802" s="356"/>
      <c r="H802" s="357"/>
      <c r="I802" s="356"/>
      <c r="J802" s="374"/>
      <c r="K802" s="70">
        <f t="shared" si="13"/>
        <v>0</v>
      </c>
    </row>
    <row r="803" spans="1:11" hidden="1" x14ac:dyDescent="0.2">
      <c r="A803" s="366">
        <v>793</v>
      </c>
      <c r="B803" s="351"/>
      <c r="C803" s="353"/>
      <c r="D803" s="354"/>
      <c r="E803" s="353"/>
      <c r="F803" s="355"/>
      <c r="G803" s="356"/>
      <c r="H803" s="357"/>
      <c r="I803" s="356"/>
      <c r="J803" s="374"/>
      <c r="K803" s="70">
        <f t="shared" si="13"/>
        <v>0</v>
      </c>
    </row>
    <row r="804" spans="1:11" hidden="1" x14ac:dyDescent="0.2">
      <c r="A804" s="366">
        <v>794</v>
      </c>
      <c r="B804" s="351"/>
      <c r="C804" s="353"/>
      <c r="D804" s="354"/>
      <c r="E804" s="353"/>
      <c r="F804" s="355"/>
      <c r="G804" s="356"/>
      <c r="H804" s="357"/>
      <c r="I804" s="356"/>
      <c r="J804" s="374"/>
      <c r="K804" s="70">
        <f t="shared" si="13"/>
        <v>0</v>
      </c>
    </row>
    <row r="805" spans="1:11" hidden="1" x14ac:dyDescent="0.2">
      <c r="A805" s="366">
        <v>795</v>
      </c>
      <c r="B805" s="351"/>
      <c r="C805" s="353"/>
      <c r="D805" s="354"/>
      <c r="E805" s="353"/>
      <c r="F805" s="355"/>
      <c r="G805" s="356"/>
      <c r="H805" s="357"/>
      <c r="I805" s="356"/>
      <c r="J805" s="374"/>
      <c r="K805" s="70">
        <f t="shared" si="13"/>
        <v>0</v>
      </c>
    </row>
    <row r="806" spans="1:11" hidden="1" x14ac:dyDescent="0.2">
      <c r="A806" s="366">
        <v>796</v>
      </c>
      <c r="B806" s="351"/>
      <c r="C806" s="353"/>
      <c r="D806" s="354"/>
      <c r="E806" s="353"/>
      <c r="F806" s="355"/>
      <c r="G806" s="356"/>
      <c r="H806" s="357"/>
      <c r="I806" s="356"/>
      <c r="J806" s="374"/>
      <c r="K806" s="70">
        <f t="shared" si="13"/>
        <v>0</v>
      </c>
    </row>
    <row r="807" spans="1:11" hidden="1" x14ac:dyDescent="0.2">
      <c r="A807" s="366">
        <v>797</v>
      </c>
      <c r="B807" s="351"/>
      <c r="C807" s="353"/>
      <c r="D807" s="354"/>
      <c r="E807" s="353"/>
      <c r="F807" s="355"/>
      <c r="G807" s="356"/>
      <c r="H807" s="357"/>
      <c r="I807" s="356"/>
      <c r="J807" s="374"/>
      <c r="K807" s="70">
        <f t="shared" si="13"/>
        <v>0</v>
      </c>
    </row>
    <row r="808" spans="1:11" hidden="1" x14ac:dyDescent="0.2">
      <c r="A808" s="366">
        <v>798</v>
      </c>
      <c r="B808" s="351"/>
      <c r="C808" s="353"/>
      <c r="D808" s="354"/>
      <c r="E808" s="353"/>
      <c r="F808" s="355"/>
      <c r="G808" s="356"/>
      <c r="H808" s="357"/>
      <c r="I808" s="356"/>
      <c r="J808" s="374"/>
      <c r="K808" s="70">
        <f t="shared" si="13"/>
        <v>0</v>
      </c>
    </row>
    <row r="809" spans="1:11" hidden="1" x14ac:dyDescent="0.2">
      <c r="A809" s="366">
        <v>799</v>
      </c>
      <c r="B809" s="351"/>
      <c r="C809" s="353"/>
      <c r="D809" s="354"/>
      <c r="E809" s="353"/>
      <c r="F809" s="355"/>
      <c r="G809" s="356"/>
      <c r="H809" s="357"/>
      <c r="I809" s="356"/>
      <c r="J809" s="374"/>
      <c r="K809" s="70">
        <f t="shared" si="13"/>
        <v>0</v>
      </c>
    </row>
    <row r="810" spans="1:11" hidden="1" x14ac:dyDescent="0.2">
      <c r="A810" s="366">
        <v>800</v>
      </c>
      <c r="B810" s="351"/>
      <c r="C810" s="353"/>
      <c r="D810" s="354"/>
      <c r="E810" s="353"/>
      <c r="F810" s="355"/>
      <c r="G810" s="356"/>
      <c r="H810" s="357"/>
      <c r="I810" s="356"/>
      <c r="J810" s="374"/>
      <c r="K810" s="70">
        <f t="shared" si="13"/>
        <v>0</v>
      </c>
    </row>
    <row r="811" spans="1:11" hidden="1" x14ac:dyDescent="0.2">
      <c r="A811" s="366">
        <v>801</v>
      </c>
      <c r="B811" s="351"/>
      <c r="C811" s="353"/>
      <c r="D811" s="354"/>
      <c r="E811" s="353"/>
      <c r="F811" s="355"/>
      <c r="G811" s="356"/>
      <c r="H811" s="357"/>
      <c r="I811" s="356"/>
      <c r="J811" s="374"/>
      <c r="K811" s="70">
        <f t="shared" si="13"/>
        <v>0</v>
      </c>
    </row>
    <row r="812" spans="1:11" hidden="1" x14ac:dyDescent="0.2">
      <c r="A812" s="366">
        <v>802</v>
      </c>
      <c r="B812" s="351"/>
      <c r="C812" s="353"/>
      <c r="D812" s="354"/>
      <c r="E812" s="353"/>
      <c r="F812" s="355"/>
      <c r="G812" s="356"/>
      <c r="H812" s="357"/>
      <c r="I812" s="356"/>
      <c r="J812" s="374"/>
      <c r="K812" s="70">
        <f t="shared" si="13"/>
        <v>0</v>
      </c>
    </row>
    <row r="813" spans="1:11" hidden="1" x14ac:dyDescent="0.2">
      <c r="A813" s="366">
        <v>803</v>
      </c>
      <c r="B813" s="351"/>
      <c r="C813" s="353"/>
      <c r="D813" s="354"/>
      <c r="E813" s="353"/>
      <c r="F813" s="355"/>
      <c r="G813" s="356"/>
      <c r="H813" s="357"/>
      <c r="I813" s="356"/>
      <c r="J813" s="374"/>
      <c r="K813" s="70">
        <f t="shared" si="13"/>
        <v>0</v>
      </c>
    </row>
    <row r="814" spans="1:11" hidden="1" x14ac:dyDescent="0.2">
      <c r="A814" s="366">
        <v>804</v>
      </c>
      <c r="B814" s="351"/>
      <c r="C814" s="353"/>
      <c r="D814" s="354"/>
      <c r="E814" s="353"/>
      <c r="F814" s="355"/>
      <c r="G814" s="356"/>
      <c r="H814" s="357"/>
      <c r="I814" s="356"/>
      <c r="J814" s="374"/>
      <c r="K814" s="70">
        <f t="shared" si="13"/>
        <v>0</v>
      </c>
    </row>
    <row r="815" spans="1:11" hidden="1" x14ac:dyDescent="0.2">
      <c r="A815" s="366">
        <v>805</v>
      </c>
      <c r="B815" s="351"/>
      <c r="C815" s="353"/>
      <c r="D815" s="354"/>
      <c r="E815" s="353"/>
      <c r="F815" s="355"/>
      <c r="G815" s="356"/>
      <c r="H815" s="357"/>
      <c r="I815" s="356"/>
      <c r="J815" s="374"/>
      <c r="K815" s="70">
        <f t="shared" si="13"/>
        <v>0</v>
      </c>
    </row>
    <row r="816" spans="1:11" hidden="1" x14ac:dyDescent="0.2">
      <c r="A816" s="366">
        <v>806</v>
      </c>
      <c r="B816" s="351"/>
      <c r="C816" s="353"/>
      <c r="D816" s="354"/>
      <c r="E816" s="353"/>
      <c r="F816" s="355"/>
      <c r="G816" s="356"/>
      <c r="H816" s="357"/>
      <c r="I816" s="356"/>
      <c r="J816" s="374"/>
      <c r="K816" s="70">
        <f t="shared" si="13"/>
        <v>0</v>
      </c>
    </row>
    <row r="817" spans="1:11" hidden="1" x14ac:dyDescent="0.2">
      <c r="A817" s="366">
        <v>807</v>
      </c>
      <c r="B817" s="351"/>
      <c r="C817" s="353"/>
      <c r="D817" s="354"/>
      <c r="E817" s="353"/>
      <c r="F817" s="355"/>
      <c r="G817" s="356"/>
      <c r="H817" s="357"/>
      <c r="I817" s="356"/>
      <c r="J817" s="374"/>
      <c r="K817" s="70">
        <f t="shared" si="13"/>
        <v>0</v>
      </c>
    </row>
    <row r="818" spans="1:11" hidden="1" x14ac:dyDescent="0.2">
      <c r="A818" s="366">
        <v>808</v>
      </c>
      <c r="B818" s="351"/>
      <c r="C818" s="353"/>
      <c r="D818" s="354"/>
      <c r="E818" s="353"/>
      <c r="F818" s="355"/>
      <c r="G818" s="356"/>
      <c r="H818" s="357"/>
      <c r="I818" s="356"/>
      <c r="J818" s="374"/>
      <c r="K818" s="70">
        <f t="shared" si="13"/>
        <v>0</v>
      </c>
    </row>
    <row r="819" spans="1:11" hidden="1" x14ac:dyDescent="0.2">
      <c r="A819" s="366">
        <v>809</v>
      </c>
      <c r="B819" s="351"/>
      <c r="C819" s="353"/>
      <c r="D819" s="354"/>
      <c r="E819" s="353"/>
      <c r="F819" s="355"/>
      <c r="G819" s="356"/>
      <c r="H819" s="357"/>
      <c r="I819" s="356"/>
      <c r="J819" s="374"/>
      <c r="K819" s="70">
        <f t="shared" si="13"/>
        <v>0</v>
      </c>
    </row>
    <row r="820" spans="1:11" hidden="1" x14ac:dyDescent="0.2">
      <c r="A820" s="366">
        <v>810</v>
      </c>
      <c r="B820" s="351"/>
      <c r="C820" s="353"/>
      <c r="D820" s="354"/>
      <c r="E820" s="353"/>
      <c r="F820" s="355"/>
      <c r="G820" s="356"/>
      <c r="H820" s="357"/>
      <c r="I820" s="356"/>
      <c r="J820" s="374"/>
      <c r="K820" s="70">
        <f t="shared" si="13"/>
        <v>0</v>
      </c>
    </row>
    <row r="821" spans="1:11" hidden="1" x14ac:dyDescent="0.2">
      <c r="A821" s="366">
        <v>811</v>
      </c>
      <c r="B821" s="351"/>
      <c r="C821" s="353"/>
      <c r="D821" s="354"/>
      <c r="E821" s="353"/>
      <c r="F821" s="355"/>
      <c r="G821" s="356"/>
      <c r="H821" s="357"/>
      <c r="I821" s="356"/>
      <c r="J821" s="374"/>
      <c r="K821" s="70">
        <f t="shared" si="13"/>
        <v>0</v>
      </c>
    </row>
    <row r="822" spans="1:11" hidden="1" x14ac:dyDescent="0.2">
      <c r="A822" s="366">
        <v>812</v>
      </c>
      <c r="B822" s="351"/>
      <c r="C822" s="353"/>
      <c r="D822" s="354"/>
      <c r="E822" s="353"/>
      <c r="F822" s="355"/>
      <c r="G822" s="356"/>
      <c r="H822" s="357"/>
      <c r="I822" s="356"/>
      <c r="J822" s="374"/>
      <c r="K822" s="70">
        <f t="shared" si="13"/>
        <v>0</v>
      </c>
    </row>
    <row r="823" spans="1:11" hidden="1" x14ac:dyDescent="0.2">
      <c r="A823" s="366">
        <v>813</v>
      </c>
      <c r="B823" s="351"/>
      <c r="C823" s="353"/>
      <c r="D823" s="354"/>
      <c r="E823" s="353"/>
      <c r="F823" s="355"/>
      <c r="G823" s="356"/>
      <c r="H823" s="357"/>
      <c r="I823" s="356"/>
      <c r="J823" s="374"/>
      <c r="K823" s="70">
        <f t="shared" si="13"/>
        <v>0</v>
      </c>
    </row>
    <row r="824" spans="1:11" hidden="1" x14ac:dyDescent="0.2">
      <c r="A824" s="366">
        <v>814</v>
      </c>
      <c r="B824" s="351"/>
      <c r="C824" s="353"/>
      <c r="D824" s="354"/>
      <c r="E824" s="353"/>
      <c r="F824" s="355"/>
      <c r="G824" s="356"/>
      <c r="H824" s="357"/>
      <c r="I824" s="356"/>
      <c r="J824" s="374"/>
      <c r="K824" s="70">
        <f t="shared" si="13"/>
        <v>0</v>
      </c>
    </row>
    <row r="825" spans="1:11" hidden="1" x14ac:dyDescent="0.2">
      <c r="A825" s="366">
        <v>815</v>
      </c>
      <c r="B825" s="351"/>
      <c r="C825" s="353"/>
      <c r="D825" s="354"/>
      <c r="E825" s="353"/>
      <c r="F825" s="355"/>
      <c r="G825" s="356"/>
      <c r="H825" s="357"/>
      <c r="I825" s="356"/>
      <c r="J825" s="374"/>
      <c r="K825" s="70">
        <f t="shared" si="13"/>
        <v>0</v>
      </c>
    </row>
    <row r="826" spans="1:11" hidden="1" x14ac:dyDescent="0.2">
      <c r="A826" s="366">
        <v>816</v>
      </c>
      <c r="B826" s="351"/>
      <c r="C826" s="353"/>
      <c r="D826" s="354"/>
      <c r="E826" s="353"/>
      <c r="F826" s="355"/>
      <c r="G826" s="356"/>
      <c r="H826" s="357"/>
      <c r="I826" s="356"/>
      <c r="J826" s="374"/>
      <c r="K826" s="70">
        <f t="shared" si="13"/>
        <v>0</v>
      </c>
    </row>
    <row r="827" spans="1:11" hidden="1" x14ac:dyDescent="0.2">
      <c r="A827" s="366">
        <v>817</v>
      </c>
      <c r="B827" s="351"/>
      <c r="C827" s="353"/>
      <c r="D827" s="354"/>
      <c r="E827" s="353"/>
      <c r="F827" s="355"/>
      <c r="G827" s="356"/>
      <c r="H827" s="357"/>
      <c r="I827" s="356"/>
      <c r="J827" s="374"/>
      <c r="K827" s="70">
        <f t="shared" si="13"/>
        <v>0</v>
      </c>
    </row>
    <row r="828" spans="1:11" hidden="1" x14ac:dyDescent="0.2">
      <c r="A828" s="366">
        <v>818</v>
      </c>
      <c r="B828" s="351"/>
      <c r="C828" s="353"/>
      <c r="D828" s="354"/>
      <c r="E828" s="353"/>
      <c r="F828" s="355"/>
      <c r="G828" s="356"/>
      <c r="H828" s="357"/>
      <c r="I828" s="356"/>
      <c r="J828" s="374"/>
      <c r="K828" s="70">
        <f t="shared" si="13"/>
        <v>0</v>
      </c>
    </row>
    <row r="829" spans="1:11" hidden="1" x14ac:dyDescent="0.2">
      <c r="A829" s="366">
        <v>819</v>
      </c>
      <c r="B829" s="351"/>
      <c r="C829" s="353"/>
      <c r="D829" s="354"/>
      <c r="E829" s="353"/>
      <c r="F829" s="355"/>
      <c r="G829" s="356"/>
      <c r="H829" s="357"/>
      <c r="I829" s="356"/>
      <c r="J829" s="374"/>
      <c r="K829" s="70">
        <f t="shared" si="13"/>
        <v>0</v>
      </c>
    </row>
    <row r="830" spans="1:11" hidden="1" x14ac:dyDescent="0.2">
      <c r="A830" s="366">
        <v>820</v>
      </c>
      <c r="B830" s="351"/>
      <c r="C830" s="353"/>
      <c r="D830" s="354"/>
      <c r="E830" s="353"/>
      <c r="F830" s="355"/>
      <c r="G830" s="356"/>
      <c r="H830" s="357"/>
      <c r="I830" s="356"/>
      <c r="J830" s="374"/>
      <c r="K830" s="70">
        <f t="shared" si="13"/>
        <v>0</v>
      </c>
    </row>
    <row r="831" spans="1:11" hidden="1" x14ac:dyDescent="0.2">
      <c r="A831" s="366">
        <v>821</v>
      </c>
      <c r="B831" s="351"/>
      <c r="C831" s="353"/>
      <c r="D831" s="354"/>
      <c r="E831" s="353"/>
      <c r="F831" s="355"/>
      <c r="G831" s="356"/>
      <c r="H831" s="357"/>
      <c r="I831" s="356"/>
      <c r="J831" s="374"/>
      <c r="K831" s="70">
        <f t="shared" si="13"/>
        <v>0</v>
      </c>
    </row>
    <row r="832" spans="1:11" hidden="1" x14ac:dyDescent="0.2">
      <c r="A832" s="366">
        <v>822</v>
      </c>
      <c r="B832" s="351"/>
      <c r="C832" s="353"/>
      <c r="D832" s="354"/>
      <c r="E832" s="353"/>
      <c r="F832" s="355"/>
      <c r="G832" s="356"/>
      <c r="H832" s="357"/>
      <c r="I832" s="356"/>
      <c r="J832" s="374"/>
      <c r="K832" s="70">
        <f t="shared" si="13"/>
        <v>0</v>
      </c>
    </row>
    <row r="833" spans="1:11" hidden="1" x14ac:dyDescent="0.2">
      <c r="A833" s="366">
        <v>823</v>
      </c>
      <c r="B833" s="351"/>
      <c r="C833" s="353"/>
      <c r="D833" s="354"/>
      <c r="E833" s="353"/>
      <c r="F833" s="355"/>
      <c r="G833" s="356"/>
      <c r="H833" s="357"/>
      <c r="I833" s="356"/>
      <c r="J833" s="374"/>
      <c r="K833" s="70">
        <f t="shared" si="13"/>
        <v>0</v>
      </c>
    </row>
    <row r="834" spans="1:11" hidden="1" x14ac:dyDescent="0.2">
      <c r="A834" s="366">
        <v>824</v>
      </c>
      <c r="B834" s="351"/>
      <c r="C834" s="353"/>
      <c r="D834" s="354"/>
      <c r="E834" s="353"/>
      <c r="F834" s="355"/>
      <c r="G834" s="356"/>
      <c r="H834" s="357"/>
      <c r="I834" s="356"/>
      <c r="J834" s="374"/>
      <c r="K834" s="70">
        <f t="shared" si="13"/>
        <v>0</v>
      </c>
    </row>
    <row r="835" spans="1:11" hidden="1" x14ac:dyDescent="0.2">
      <c r="A835" s="366">
        <v>825</v>
      </c>
      <c r="B835" s="351"/>
      <c r="C835" s="353"/>
      <c r="D835" s="354"/>
      <c r="E835" s="353"/>
      <c r="F835" s="355"/>
      <c r="G835" s="356"/>
      <c r="H835" s="357"/>
      <c r="I835" s="356"/>
      <c r="J835" s="374"/>
      <c r="K835" s="70">
        <f t="shared" si="13"/>
        <v>0</v>
      </c>
    </row>
    <row r="836" spans="1:11" hidden="1" x14ac:dyDescent="0.2">
      <c r="A836" s="366">
        <v>826</v>
      </c>
      <c r="B836" s="351"/>
      <c r="C836" s="353"/>
      <c r="D836" s="354"/>
      <c r="E836" s="353"/>
      <c r="F836" s="355"/>
      <c r="G836" s="356"/>
      <c r="H836" s="357"/>
      <c r="I836" s="356"/>
      <c r="J836" s="374"/>
      <c r="K836" s="70">
        <f t="shared" si="13"/>
        <v>0</v>
      </c>
    </row>
    <row r="837" spans="1:11" hidden="1" x14ac:dyDescent="0.2">
      <c r="A837" s="366">
        <v>827</v>
      </c>
      <c r="B837" s="351"/>
      <c r="C837" s="353"/>
      <c r="D837" s="354"/>
      <c r="E837" s="353"/>
      <c r="F837" s="355"/>
      <c r="G837" s="356"/>
      <c r="H837" s="357"/>
      <c r="I837" s="356"/>
      <c r="J837" s="374"/>
      <c r="K837" s="70">
        <f t="shared" si="13"/>
        <v>0</v>
      </c>
    </row>
    <row r="838" spans="1:11" hidden="1" x14ac:dyDescent="0.2">
      <c r="A838" s="366">
        <v>828</v>
      </c>
      <c r="B838" s="351"/>
      <c r="C838" s="353"/>
      <c r="D838" s="354"/>
      <c r="E838" s="353"/>
      <c r="F838" s="355"/>
      <c r="G838" s="356"/>
      <c r="H838" s="357"/>
      <c r="I838" s="356"/>
      <c r="J838" s="374"/>
      <c r="K838" s="70">
        <f t="shared" si="13"/>
        <v>0</v>
      </c>
    </row>
    <row r="839" spans="1:11" hidden="1" x14ac:dyDescent="0.2">
      <c r="A839" s="366">
        <v>829</v>
      </c>
      <c r="B839" s="351"/>
      <c r="C839" s="353"/>
      <c r="D839" s="354"/>
      <c r="E839" s="353"/>
      <c r="F839" s="355"/>
      <c r="G839" s="356"/>
      <c r="H839" s="357"/>
      <c r="I839" s="356"/>
      <c r="J839" s="374"/>
      <c r="K839" s="70">
        <f t="shared" si="13"/>
        <v>0</v>
      </c>
    </row>
    <row r="840" spans="1:11" hidden="1" x14ac:dyDescent="0.2">
      <c r="A840" s="366">
        <v>830</v>
      </c>
      <c r="B840" s="351"/>
      <c r="C840" s="353"/>
      <c r="D840" s="354"/>
      <c r="E840" s="353"/>
      <c r="F840" s="355"/>
      <c r="G840" s="356"/>
      <c r="H840" s="357"/>
      <c r="I840" s="356"/>
      <c r="J840" s="374"/>
      <c r="K840" s="70">
        <f t="shared" ref="K840:K903" si="14">IF(B840=0,0,MONTH(B840)-$K$1+1)</f>
        <v>0</v>
      </c>
    </row>
    <row r="841" spans="1:11" hidden="1" x14ac:dyDescent="0.2">
      <c r="A841" s="366">
        <v>831</v>
      </c>
      <c r="B841" s="351"/>
      <c r="C841" s="353"/>
      <c r="D841" s="354"/>
      <c r="E841" s="353"/>
      <c r="F841" s="355"/>
      <c r="G841" s="356"/>
      <c r="H841" s="357"/>
      <c r="I841" s="356"/>
      <c r="J841" s="374"/>
      <c r="K841" s="70">
        <f t="shared" si="14"/>
        <v>0</v>
      </c>
    </row>
    <row r="842" spans="1:11" hidden="1" x14ac:dyDescent="0.2">
      <c r="A842" s="366">
        <v>832</v>
      </c>
      <c r="B842" s="351"/>
      <c r="C842" s="353"/>
      <c r="D842" s="354"/>
      <c r="E842" s="353"/>
      <c r="F842" s="355"/>
      <c r="G842" s="356"/>
      <c r="H842" s="357"/>
      <c r="I842" s="356"/>
      <c r="J842" s="374"/>
      <c r="K842" s="70">
        <f t="shared" si="14"/>
        <v>0</v>
      </c>
    </row>
    <row r="843" spans="1:11" hidden="1" x14ac:dyDescent="0.2">
      <c r="A843" s="366">
        <v>833</v>
      </c>
      <c r="B843" s="351"/>
      <c r="C843" s="353"/>
      <c r="D843" s="354"/>
      <c r="E843" s="353"/>
      <c r="F843" s="355"/>
      <c r="G843" s="356"/>
      <c r="H843" s="357"/>
      <c r="I843" s="356"/>
      <c r="J843" s="374"/>
      <c r="K843" s="70">
        <f t="shared" si="14"/>
        <v>0</v>
      </c>
    </row>
    <row r="844" spans="1:11" hidden="1" x14ac:dyDescent="0.2">
      <c r="A844" s="366">
        <v>834</v>
      </c>
      <c r="B844" s="351"/>
      <c r="C844" s="353"/>
      <c r="D844" s="354"/>
      <c r="E844" s="353"/>
      <c r="F844" s="355"/>
      <c r="G844" s="356"/>
      <c r="H844" s="357"/>
      <c r="I844" s="356"/>
      <c r="J844" s="374"/>
      <c r="K844" s="70">
        <f t="shared" si="14"/>
        <v>0</v>
      </c>
    </row>
    <row r="845" spans="1:11" hidden="1" x14ac:dyDescent="0.2">
      <c r="A845" s="366">
        <v>835</v>
      </c>
      <c r="B845" s="351"/>
      <c r="C845" s="353"/>
      <c r="D845" s="354"/>
      <c r="E845" s="353"/>
      <c r="F845" s="355"/>
      <c r="G845" s="356"/>
      <c r="H845" s="357"/>
      <c r="I845" s="356"/>
      <c r="J845" s="374"/>
      <c r="K845" s="70">
        <f t="shared" si="14"/>
        <v>0</v>
      </c>
    </row>
    <row r="846" spans="1:11" hidden="1" x14ac:dyDescent="0.2">
      <c r="A846" s="366">
        <v>836</v>
      </c>
      <c r="B846" s="351"/>
      <c r="C846" s="353"/>
      <c r="D846" s="354"/>
      <c r="E846" s="353"/>
      <c r="F846" s="355"/>
      <c r="G846" s="356"/>
      <c r="H846" s="357"/>
      <c r="I846" s="356"/>
      <c r="J846" s="374"/>
      <c r="K846" s="70">
        <f t="shared" si="14"/>
        <v>0</v>
      </c>
    </row>
    <row r="847" spans="1:11" hidden="1" x14ac:dyDescent="0.2">
      <c r="A847" s="366">
        <v>837</v>
      </c>
      <c r="B847" s="351"/>
      <c r="C847" s="353"/>
      <c r="D847" s="354"/>
      <c r="E847" s="353"/>
      <c r="F847" s="355"/>
      <c r="G847" s="356"/>
      <c r="H847" s="357"/>
      <c r="I847" s="356"/>
      <c r="J847" s="374"/>
      <c r="K847" s="70">
        <f t="shared" si="14"/>
        <v>0</v>
      </c>
    </row>
    <row r="848" spans="1:11" hidden="1" x14ac:dyDescent="0.2">
      <c r="A848" s="366">
        <v>838</v>
      </c>
      <c r="B848" s="351"/>
      <c r="C848" s="353"/>
      <c r="D848" s="354"/>
      <c r="E848" s="353"/>
      <c r="F848" s="355"/>
      <c r="G848" s="356"/>
      <c r="H848" s="357"/>
      <c r="I848" s="356"/>
      <c r="J848" s="374"/>
      <c r="K848" s="70">
        <f t="shared" si="14"/>
        <v>0</v>
      </c>
    </row>
    <row r="849" spans="1:11" hidden="1" x14ac:dyDescent="0.2">
      <c r="A849" s="366">
        <v>839</v>
      </c>
      <c r="B849" s="351"/>
      <c r="C849" s="353"/>
      <c r="D849" s="354"/>
      <c r="E849" s="353"/>
      <c r="F849" s="355"/>
      <c r="G849" s="356"/>
      <c r="H849" s="357"/>
      <c r="I849" s="356"/>
      <c r="J849" s="374"/>
      <c r="K849" s="70">
        <f t="shared" si="14"/>
        <v>0</v>
      </c>
    </row>
    <row r="850" spans="1:11" hidden="1" x14ac:dyDescent="0.2">
      <c r="A850" s="366">
        <v>840</v>
      </c>
      <c r="B850" s="351"/>
      <c r="C850" s="353"/>
      <c r="D850" s="354"/>
      <c r="E850" s="353"/>
      <c r="F850" s="355"/>
      <c r="G850" s="356"/>
      <c r="H850" s="357"/>
      <c r="I850" s="356"/>
      <c r="J850" s="374"/>
      <c r="K850" s="70">
        <f t="shared" si="14"/>
        <v>0</v>
      </c>
    </row>
    <row r="851" spans="1:11" hidden="1" x14ac:dyDescent="0.2">
      <c r="A851" s="366">
        <v>841</v>
      </c>
      <c r="B851" s="351"/>
      <c r="C851" s="353"/>
      <c r="D851" s="354"/>
      <c r="E851" s="353"/>
      <c r="F851" s="355"/>
      <c r="G851" s="356"/>
      <c r="H851" s="357"/>
      <c r="I851" s="356"/>
      <c r="J851" s="374"/>
      <c r="K851" s="70">
        <f t="shared" si="14"/>
        <v>0</v>
      </c>
    </row>
    <row r="852" spans="1:11" hidden="1" x14ac:dyDescent="0.2">
      <c r="A852" s="366">
        <v>842</v>
      </c>
      <c r="B852" s="351"/>
      <c r="C852" s="353"/>
      <c r="D852" s="354"/>
      <c r="E852" s="353"/>
      <c r="F852" s="355"/>
      <c r="G852" s="356"/>
      <c r="H852" s="357"/>
      <c r="I852" s="356"/>
      <c r="J852" s="374"/>
      <c r="K852" s="70">
        <f t="shared" si="14"/>
        <v>0</v>
      </c>
    </row>
    <row r="853" spans="1:11" hidden="1" x14ac:dyDescent="0.2">
      <c r="A853" s="366">
        <v>843</v>
      </c>
      <c r="B853" s="351"/>
      <c r="C853" s="353"/>
      <c r="D853" s="354"/>
      <c r="E853" s="353"/>
      <c r="F853" s="355"/>
      <c r="G853" s="356"/>
      <c r="H853" s="357"/>
      <c r="I853" s="356"/>
      <c r="J853" s="374"/>
      <c r="K853" s="70">
        <f t="shared" si="14"/>
        <v>0</v>
      </c>
    </row>
    <row r="854" spans="1:11" hidden="1" x14ac:dyDescent="0.2">
      <c r="A854" s="366">
        <v>844</v>
      </c>
      <c r="B854" s="351"/>
      <c r="C854" s="353"/>
      <c r="D854" s="354"/>
      <c r="E854" s="353"/>
      <c r="F854" s="355"/>
      <c r="G854" s="356"/>
      <c r="H854" s="357"/>
      <c r="I854" s="356"/>
      <c r="J854" s="374"/>
      <c r="K854" s="70">
        <f t="shared" si="14"/>
        <v>0</v>
      </c>
    </row>
    <row r="855" spans="1:11" hidden="1" x14ac:dyDescent="0.2">
      <c r="A855" s="366">
        <v>845</v>
      </c>
      <c r="B855" s="351"/>
      <c r="C855" s="353"/>
      <c r="D855" s="354"/>
      <c r="E855" s="353"/>
      <c r="F855" s="355"/>
      <c r="G855" s="356"/>
      <c r="H855" s="357"/>
      <c r="I855" s="356"/>
      <c r="J855" s="374"/>
      <c r="K855" s="70">
        <f t="shared" si="14"/>
        <v>0</v>
      </c>
    </row>
    <row r="856" spans="1:11" hidden="1" x14ac:dyDescent="0.2">
      <c r="A856" s="366">
        <v>846</v>
      </c>
      <c r="B856" s="351"/>
      <c r="C856" s="353"/>
      <c r="D856" s="354"/>
      <c r="E856" s="353"/>
      <c r="F856" s="355"/>
      <c r="G856" s="356"/>
      <c r="H856" s="357"/>
      <c r="I856" s="356"/>
      <c r="J856" s="374"/>
      <c r="K856" s="70">
        <f t="shared" si="14"/>
        <v>0</v>
      </c>
    </row>
    <row r="857" spans="1:11" hidden="1" x14ac:dyDescent="0.2">
      <c r="A857" s="366">
        <v>847</v>
      </c>
      <c r="B857" s="351"/>
      <c r="C857" s="353"/>
      <c r="D857" s="354"/>
      <c r="E857" s="353"/>
      <c r="F857" s="355"/>
      <c r="G857" s="356"/>
      <c r="H857" s="357"/>
      <c r="I857" s="356"/>
      <c r="J857" s="374"/>
      <c r="K857" s="70">
        <f t="shared" si="14"/>
        <v>0</v>
      </c>
    </row>
    <row r="858" spans="1:11" hidden="1" x14ac:dyDescent="0.2">
      <c r="A858" s="366">
        <v>848</v>
      </c>
      <c r="B858" s="351"/>
      <c r="C858" s="353"/>
      <c r="D858" s="354"/>
      <c r="E858" s="353"/>
      <c r="F858" s="355"/>
      <c r="G858" s="356"/>
      <c r="H858" s="357"/>
      <c r="I858" s="356"/>
      <c r="J858" s="374"/>
      <c r="K858" s="70">
        <f t="shared" si="14"/>
        <v>0</v>
      </c>
    </row>
    <row r="859" spans="1:11" hidden="1" x14ac:dyDescent="0.2">
      <c r="A859" s="366">
        <v>849</v>
      </c>
      <c r="B859" s="351"/>
      <c r="C859" s="353"/>
      <c r="D859" s="354"/>
      <c r="E859" s="353"/>
      <c r="F859" s="355"/>
      <c r="G859" s="356"/>
      <c r="H859" s="357"/>
      <c r="I859" s="356"/>
      <c r="J859" s="374"/>
      <c r="K859" s="70">
        <f t="shared" si="14"/>
        <v>0</v>
      </c>
    </row>
    <row r="860" spans="1:11" hidden="1" x14ac:dyDescent="0.2">
      <c r="A860" s="366">
        <v>850</v>
      </c>
      <c r="B860" s="351"/>
      <c r="C860" s="353"/>
      <c r="D860" s="354"/>
      <c r="E860" s="353"/>
      <c r="F860" s="355"/>
      <c r="G860" s="356"/>
      <c r="H860" s="357"/>
      <c r="I860" s="356"/>
      <c r="J860" s="374"/>
      <c r="K860" s="70">
        <f t="shared" si="14"/>
        <v>0</v>
      </c>
    </row>
    <row r="861" spans="1:11" hidden="1" x14ac:dyDescent="0.2">
      <c r="A861" s="366">
        <v>851</v>
      </c>
      <c r="B861" s="351"/>
      <c r="C861" s="353"/>
      <c r="D861" s="354"/>
      <c r="E861" s="353"/>
      <c r="F861" s="355"/>
      <c r="G861" s="356"/>
      <c r="H861" s="357"/>
      <c r="I861" s="356"/>
      <c r="J861" s="374"/>
      <c r="K861" s="70">
        <f t="shared" si="14"/>
        <v>0</v>
      </c>
    </row>
    <row r="862" spans="1:11" hidden="1" x14ac:dyDescent="0.2">
      <c r="A862" s="366">
        <v>852</v>
      </c>
      <c r="B862" s="351"/>
      <c r="C862" s="353"/>
      <c r="D862" s="354"/>
      <c r="E862" s="353"/>
      <c r="F862" s="355"/>
      <c r="G862" s="356"/>
      <c r="H862" s="357"/>
      <c r="I862" s="356"/>
      <c r="J862" s="374"/>
      <c r="K862" s="70">
        <f t="shared" si="14"/>
        <v>0</v>
      </c>
    </row>
    <row r="863" spans="1:11" hidden="1" x14ac:dyDescent="0.2">
      <c r="A863" s="366">
        <v>853</v>
      </c>
      <c r="B863" s="351"/>
      <c r="C863" s="353"/>
      <c r="D863" s="354"/>
      <c r="E863" s="353"/>
      <c r="F863" s="355"/>
      <c r="G863" s="356"/>
      <c r="H863" s="357"/>
      <c r="I863" s="356"/>
      <c r="J863" s="374"/>
      <c r="K863" s="70">
        <f t="shared" si="14"/>
        <v>0</v>
      </c>
    </row>
    <row r="864" spans="1:11" hidden="1" x14ac:dyDescent="0.2">
      <c r="A864" s="366">
        <v>854</v>
      </c>
      <c r="B864" s="351"/>
      <c r="C864" s="353"/>
      <c r="D864" s="354"/>
      <c r="E864" s="353"/>
      <c r="F864" s="355"/>
      <c r="G864" s="356"/>
      <c r="H864" s="357"/>
      <c r="I864" s="356"/>
      <c r="J864" s="374"/>
      <c r="K864" s="70">
        <f t="shared" si="14"/>
        <v>0</v>
      </c>
    </row>
    <row r="865" spans="1:11" hidden="1" x14ac:dyDescent="0.2">
      <c r="A865" s="366">
        <v>855</v>
      </c>
      <c r="B865" s="351"/>
      <c r="C865" s="353"/>
      <c r="D865" s="354"/>
      <c r="E865" s="353"/>
      <c r="F865" s="355"/>
      <c r="G865" s="356"/>
      <c r="H865" s="357"/>
      <c r="I865" s="356"/>
      <c r="J865" s="374"/>
      <c r="K865" s="70">
        <f t="shared" si="14"/>
        <v>0</v>
      </c>
    </row>
    <row r="866" spans="1:11" hidden="1" x14ac:dyDescent="0.2">
      <c r="A866" s="366">
        <v>856</v>
      </c>
      <c r="B866" s="351"/>
      <c r="C866" s="353"/>
      <c r="D866" s="354"/>
      <c r="E866" s="353"/>
      <c r="F866" s="355"/>
      <c r="G866" s="356"/>
      <c r="H866" s="357"/>
      <c r="I866" s="356"/>
      <c r="J866" s="374"/>
      <c r="K866" s="70">
        <f t="shared" si="14"/>
        <v>0</v>
      </c>
    </row>
    <row r="867" spans="1:11" hidden="1" x14ac:dyDescent="0.2">
      <c r="A867" s="366">
        <v>857</v>
      </c>
      <c r="B867" s="351"/>
      <c r="C867" s="353"/>
      <c r="D867" s="354"/>
      <c r="E867" s="353"/>
      <c r="F867" s="355"/>
      <c r="G867" s="356"/>
      <c r="H867" s="357"/>
      <c r="I867" s="356"/>
      <c r="J867" s="374"/>
      <c r="K867" s="70">
        <f t="shared" si="14"/>
        <v>0</v>
      </c>
    </row>
    <row r="868" spans="1:11" hidden="1" x14ac:dyDescent="0.2">
      <c r="A868" s="366">
        <v>858</v>
      </c>
      <c r="B868" s="351"/>
      <c r="C868" s="353"/>
      <c r="D868" s="354"/>
      <c r="E868" s="353"/>
      <c r="F868" s="355"/>
      <c r="G868" s="356"/>
      <c r="H868" s="357"/>
      <c r="I868" s="356"/>
      <c r="J868" s="374"/>
      <c r="K868" s="70">
        <f t="shared" si="14"/>
        <v>0</v>
      </c>
    </row>
    <row r="869" spans="1:11" hidden="1" x14ac:dyDescent="0.2">
      <c r="A869" s="366">
        <v>859</v>
      </c>
      <c r="B869" s="351"/>
      <c r="C869" s="353"/>
      <c r="D869" s="354"/>
      <c r="E869" s="353"/>
      <c r="F869" s="355"/>
      <c r="G869" s="356"/>
      <c r="H869" s="357"/>
      <c r="I869" s="356"/>
      <c r="J869" s="374"/>
      <c r="K869" s="70">
        <f t="shared" si="14"/>
        <v>0</v>
      </c>
    </row>
    <row r="870" spans="1:11" hidden="1" x14ac:dyDescent="0.2">
      <c r="A870" s="366">
        <v>860</v>
      </c>
      <c r="B870" s="351"/>
      <c r="C870" s="353"/>
      <c r="D870" s="354"/>
      <c r="E870" s="353"/>
      <c r="F870" s="355"/>
      <c r="G870" s="356"/>
      <c r="H870" s="357"/>
      <c r="I870" s="356"/>
      <c r="J870" s="374"/>
      <c r="K870" s="70">
        <f t="shared" si="14"/>
        <v>0</v>
      </c>
    </row>
    <row r="871" spans="1:11" hidden="1" x14ac:dyDescent="0.2">
      <c r="A871" s="366">
        <v>861</v>
      </c>
      <c r="B871" s="351"/>
      <c r="C871" s="353"/>
      <c r="D871" s="354"/>
      <c r="E871" s="353"/>
      <c r="F871" s="355"/>
      <c r="G871" s="356"/>
      <c r="H871" s="357"/>
      <c r="I871" s="356"/>
      <c r="J871" s="374"/>
      <c r="K871" s="70">
        <f t="shared" si="14"/>
        <v>0</v>
      </c>
    </row>
    <row r="872" spans="1:11" hidden="1" x14ac:dyDescent="0.2">
      <c r="A872" s="366">
        <v>862</v>
      </c>
      <c r="B872" s="351"/>
      <c r="C872" s="353"/>
      <c r="D872" s="354"/>
      <c r="E872" s="353"/>
      <c r="F872" s="355"/>
      <c r="G872" s="356"/>
      <c r="H872" s="357"/>
      <c r="I872" s="356"/>
      <c r="J872" s="374"/>
      <c r="K872" s="70">
        <f t="shared" si="14"/>
        <v>0</v>
      </c>
    </row>
    <row r="873" spans="1:11" hidden="1" x14ac:dyDescent="0.2">
      <c r="A873" s="366">
        <v>863</v>
      </c>
      <c r="B873" s="351"/>
      <c r="C873" s="353"/>
      <c r="D873" s="354"/>
      <c r="E873" s="353"/>
      <c r="F873" s="355"/>
      <c r="G873" s="356"/>
      <c r="H873" s="357"/>
      <c r="I873" s="356"/>
      <c r="J873" s="374"/>
      <c r="K873" s="70">
        <f t="shared" si="14"/>
        <v>0</v>
      </c>
    </row>
    <row r="874" spans="1:11" hidden="1" x14ac:dyDescent="0.2">
      <c r="A874" s="366">
        <v>864</v>
      </c>
      <c r="B874" s="351"/>
      <c r="C874" s="353"/>
      <c r="D874" s="354"/>
      <c r="E874" s="353"/>
      <c r="F874" s="355"/>
      <c r="G874" s="356"/>
      <c r="H874" s="357"/>
      <c r="I874" s="356"/>
      <c r="J874" s="374"/>
      <c r="K874" s="70">
        <f t="shared" si="14"/>
        <v>0</v>
      </c>
    </row>
    <row r="875" spans="1:11" hidden="1" x14ac:dyDescent="0.2">
      <c r="A875" s="366">
        <v>865</v>
      </c>
      <c r="B875" s="351"/>
      <c r="C875" s="353"/>
      <c r="D875" s="354"/>
      <c r="E875" s="353"/>
      <c r="F875" s="355"/>
      <c r="G875" s="356"/>
      <c r="H875" s="357"/>
      <c r="I875" s="356"/>
      <c r="J875" s="374"/>
      <c r="K875" s="70">
        <f t="shared" si="14"/>
        <v>0</v>
      </c>
    </row>
    <row r="876" spans="1:11" hidden="1" x14ac:dyDescent="0.2">
      <c r="A876" s="366">
        <v>866</v>
      </c>
      <c r="B876" s="351"/>
      <c r="C876" s="353"/>
      <c r="D876" s="354"/>
      <c r="E876" s="353"/>
      <c r="F876" s="355"/>
      <c r="G876" s="356"/>
      <c r="H876" s="357"/>
      <c r="I876" s="356"/>
      <c r="J876" s="374"/>
      <c r="K876" s="70">
        <f t="shared" si="14"/>
        <v>0</v>
      </c>
    </row>
    <row r="877" spans="1:11" hidden="1" x14ac:dyDescent="0.2">
      <c r="A877" s="366">
        <v>867</v>
      </c>
      <c r="B877" s="351"/>
      <c r="C877" s="353"/>
      <c r="D877" s="354"/>
      <c r="E877" s="353"/>
      <c r="F877" s="355"/>
      <c r="G877" s="356"/>
      <c r="H877" s="357"/>
      <c r="I877" s="356"/>
      <c r="J877" s="374"/>
      <c r="K877" s="70">
        <f t="shared" si="14"/>
        <v>0</v>
      </c>
    </row>
    <row r="878" spans="1:11" hidden="1" x14ac:dyDescent="0.2">
      <c r="A878" s="366">
        <v>868</v>
      </c>
      <c r="B878" s="351"/>
      <c r="C878" s="353"/>
      <c r="D878" s="354"/>
      <c r="E878" s="353"/>
      <c r="F878" s="355"/>
      <c r="G878" s="356"/>
      <c r="H878" s="357"/>
      <c r="I878" s="356"/>
      <c r="J878" s="374"/>
      <c r="K878" s="70">
        <f t="shared" si="14"/>
        <v>0</v>
      </c>
    </row>
    <row r="879" spans="1:11" hidden="1" x14ac:dyDescent="0.2">
      <c r="A879" s="366">
        <v>869</v>
      </c>
      <c r="B879" s="351"/>
      <c r="C879" s="353"/>
      <c r="D879" s="354"/>
      <c r="E879" s="353"/>
      <c r="F879" s="355"/>
      <c r="G879" s="356"/>
      <c r="H879" s="357"/>
      <c r="I879" s="356"/>
      <c r="J879" s="374"/>
      <c r="K879" s="70">
        <f t="shared" si="14"/>
        <v>0</v>
      </c>
    </row>
    <row r="880" spans="1:11" hidden="1" x14ac:dyDescent="0.2">
      <c r="A880" s="366">
        <v>870</v>
      </c>
      <c r="B880" s="351"/>
      <c r="C880" s="353"/>
      <c r="D880" s="354"/>
      <c r="E880" s="353"/>
      <c r="F880" s="355"/>
      <c r="G880" s="356"/>
      <c r="H880" s="357"/>
      <c r="I880" s="356"/>
      <c r="J880" s="374"/>
      <c r="K880" s="70">
        <f t="shared" si="14"/>
        <v>0</v>
      </c>
    </row>
    <row r="881" spans="1:11" hidden="1" x14ac:dyDescent="0.2">
      <c r="A881" s="366">
        <v>871</v>
      </c>
      <c r="B881" s="351"/>
      <c r="C881" s="353"/>
      <c r="D881" s="354"/>
      <c r="E881" s="353"/>
      <c r="F881" s="355"/>
      <c r="G881" s="356"/>
      <c r="H881" s="357"/>
      <c r="I881" s="356"/>
      <c r="J881" s="374"/>
      <c r="K881" s="70">
        <f t="shared" si="14"/>
        <v>0</v>
      </c>
    </row>
    <row r="882" spans="1:11" hidden="1" x14ac:dyDescent="0.2">
      <c r="A882" s="366">
        <v>872</v>
      </c>
      <c r="B882" s="351"/>
      <c r="C882" s="353"/>
      <c r="D882" s="354"/>
      <c r="E882" s="353"/>
      <c r="F882" s="355"/>
      <c r="G882" s="356"/>
      <c r="H882" s="357"/>
      <c r="I882" s="356"/>
      <c r="J882" s="374"/>
      <c r="K882" s="70">
        <f t="shared" si="14"/>
        <v>0</v>
      </c>
    </row>
    <row r="883" spans="1:11" hidden="1" x14ac:dyDescent="0.2">
      <c r="A883" s="366">
        <v>873</v>
      </c>
      <c r="B883" s="351"/>
      <c r="C883" s="353"/>
      <c r="D883" s="354"/>
      <c r="E883" s="353"/>
      <c r="F883" s="355"/>
      <c r="G883" s="356"/>
      <c r="H883" s="357"/>
      <c r="I883" s="356"/>
      <c r="J883" s="374"/>
      <c r="K883" s="70">
        <f t="shared" si="14"/>
        <v>0</v>
      </c>
    </row>
    <row r="884" spans="1:11" hidden="1" x14ac:dyDescent="0.2">
      <c r="A884" s="366">
        <v>874</v>
      </c>
      <c r="B884" s="351"/>
      <c r="C884" s="353"/>
      <c r="D884" s="354"/>
      <c r="E884" s="353"/>
      <c r="F884" s="355"/>
      <c r="G884" s="356"/>
      <c r="H884" s="357"/>
      <c r="I884" s="356"/>
      <c r="J884" s="374"/>
      <c r="K884" s="70">
        <f t="shared" si="14"/>
        <v>0</v>
      </c>
    </row>
    <row r="885" spans="1:11" hidden="1" x14ac:dyDescent="0.2">
      <c r="A885" s="366">
        <v>875</v>
      </c>
      <c r="B885" s="351"/>
      <c r="C885" s="353"/>
      <c r="D885" s="354"/>
      <c r="E885" s="353"/>
      <c r="F885" s="355"/>
      <c r="G885" s="356"/>
      <c r="H885" s="357"/>
      <c r="I885" s="356"/>
      <c r="J885" s="374"/>
      <c r="K885" s="70">
        <f t="shared" si="14"/>
        <v>0</v>
      </c>
    </row>
    <row r="886" spans="1:11" hidden="1" x14ac:dyDescent="0.2">
      <c r="A886" s="366">
        <v>876</v>
      </c>
      <c r="B886" s="351"/>
      <c r="C886" s="353"/>
      <c r="D886" s="354"/>
      <c r="E886" s="353"/>
      <c r="F886" s="355"/>
      <c r="G886" s="356"/>
      <c r="H886" s="357"/>
      <c r="I886" s="356"/>
      <c r="J886" s="374"/>
      <c r="K886" s="70">
        <f t="shared" si="14"/>
        <v>0</v>
      </c>
    </row>
    <row r="887" spans="1:11" hidden="1" x14ac:dyDescent="0.2">
      <c r="A887" s="366">
        <v>877</v>
      </c>
      <c r="B887" s="351"/>
      <c r="C887" s="353"/>
      <c r="D887" s="354"/>
      <c r="E887" s="353"/>
      <c r="F887" s="355"/>
      <c r="G887" s="356"/>
      <c r="H887" s="357"/>
      <c r="I887" s="356"/>
      <c r="J887" s="374"/>
      <c r="K887" s="70">
        <f t="shared" si="14"/>
        <v>0</v>
      </c>
    </row>
    <row r="888" spans="1:11" hidden="1" x14ac:dyDescent="0.2">
      <c r="A888" s="366">
        <v>878</v>
      </c>
      <c r="B888" s="351"/>
      <c r="C888" s="353"/>
      <c r="D888" s="354"/>
      <c r="E888" s="353"/>
      <c r="F888" s="355"/>
      <c r="G888" s="356"/>
      <c r="H888" s="357"/>
      <c r="I888" s="356"/>
      <c r="J888" s="374"/>
      <c r="K888" s="70">
        <f t="shared" si="14"/>
        <v>0</v>
      </c>
    </row>
    <row r="889" spans="1:11" hidden="1" x14ac:dyDescent="0.2">
      <c r="A889" s="366">
        <v>879</v>
      </c>
      <c r="B889" s="351"/>
      <c r="C889" s="353"/>
      <c r="D889" s="354"/>
      <c r="E889" s="353"/>
      <c r="F889" s="355"/>
      <c r="G889" s="356"/>
      <c r="H889" s="357"/>
      <c r="I889" s="356"/>
      <c r="J889" s="374"/>
      <c r="K889" s="70">
        <f t="shared" si="14"/>
        <v>0</v>
      </c>
    </row>
    <row r="890" spans="1:11" hidden="1" x14ac:dyDescent="0.2">
      <c r="A890" s="366">
        <v>880</v>
      </c>
      <c r="B890" s="351"/>
      <c r="C890" s="353"/>
      <c r="D890" s="354"/>
      <c r="E890" s="353"/>
      <c r="F890" s="355"/>
      <c r="G890" s="356"/>
      <c r="H890" s="357"/>
      <c r="I890" s="356"/>
      <c r="J890" s="374"/>
      <c r="K890" s="70">
        <f t="shared" si="14"/>
        <v>0</v>
      </c>
    </row>
    <row r="891" spans="1:11" hidden="1" x14ac:dyDescent="0.2">
      <c r="A891" s="366">
        <v>881</v>
      </c>
      <c r="B891" s="351"/>
      <c r="C891" s="353"/>
      <c r="D891" s="354"/>
      <c r="E891" s="353"/>
      <c r="F891" s="355"/>
      <c r="G891" s="356"/>
      <c r="H891" s="357"/>
      <c r="I891" s="356"/>
      <c r="J891" s="374"/>
      <c r="K891" s="70">
        <f t="shared" si="14"/>
        <v>0</v>
      </c>
    </row>
    <row r="892" spans="1:11" hidden="1" x14ac:dyDescent="0.2">
      <c r="A892" s="366">
        <v>882</v>
      </c>
      <c r="B892" s="351"/>
      <c r="C892" s="353"/>
      <c r="D892" s="354"/>
      <c r="E892" s="353"/>
      <c r="F892" s="355"/>
      <c r="G892" s="356"/>
      <c r="H892" s="357"/>
      <c r="I892" s="356"/>
      <c r="J892" s="374"/>
      <c r="K892" s="70">
        <f t="shared" si="14"/>
        <v>0</v>
      </c>
    </row>
    <row r="893" spans="1:11" hidden="1" x14ac:dyDescent="0.2">
      <c r="A893" s="366">
        <v>883</v>
      </c>
      <c r="B893" s="351"/>
      <c r="C893" s="353"/>
      <c r="D893" s="354"/>
      <c r="E893" s="353"/>
      <c r="F893" s="355"/>
      <c r="G893" s="356"/>
      <c r="H893" s="357"/>
      <c r="I893" s="356"/>
      <c r="J893" s="374"/>
      <c r="K893" s="70">
        <f t="shared" si="14"/>
        <v>0</v>
      </c>
    </row>
    <row r="894" spans="1:11" hidden="1" x14ac:dyDescent="0.2">
      <c r="A894" s="366">
        <v>884</v>
      </c>
      <c r="B894" s="351"/>
      <c r="C894" s="353"/>
      <c r="D894" s="354"/>
      <c r="E894" s="353"/>
      <c r="F894" s="355"/>
      <c r="G894" s="356"/>
      <c r="H894" s="357"/>
      <c r="I894" s="356"/>
      <c r="J894" s="374"/>
      <c r="K894" s="70">
        <f t="shared" si="14"/>
        <v>0</v>
      </c>
    </row>
    <row r="895" spans="1:11" hidden="1" x14ac:dyDescent="0.2">
      <c r="A895" s="366">
        <v>885</v>
      </c>
      <c r="B895" s="351"/>
      <c r="C895" s="353"/>
      <c r="D895" s="354"/>
      <c r="E895" s="353"/>
      <c r="F895" s="355"/>
      <c r="G895" s="356"/>
      <c r="H895" s="357"/>
      <c r="I895" s="356"/>
      <c r="J895" s="374"/>
      <c r="K895" s="70">
        <f t="shared" si="14"/>
        <v>0</v>
      </c>
    </row>
    <row r="896" spans="1:11" hidden="1" x14ac:dyDescent="0.2">
      <c r="A896" s="366">
        <v>886</v>
      </c>
      <c r="B896" s="351"/>
      <c r="C896" s="353"/>
      <c r="D896" s="354"/>
      <c r="E896" s="353"/>
      <c r="F896" s="355"/>
      <c r="G896" s="356"/>
      <c r="H896" s="357"/>
      <c r="I896" s="356"/>
      <c r="J896" s="374"/>
      <c r="K896" s="70">
        <f t="shared" si="14"/>
        <v>0</v>
      </c>
    </row>
    <row r="897" spans="1:11" hidden="1" x14ac:dyDescent="0.2">
      <c r="A897" s="366">
        <v>887</v>
      </c>
      <c r="B897" s="351"/>
      <c r="C897" s="353"/>
      <c r="D897" s="354"/>
      <c r="E897" s="353"/>
      <c r="F897" s="355"/>
      <c r="G897" s="356"/>
      <c r="H897" s="357"/>
      <c r="I897" s="356"/>
      <c r="J897" s="374"/>
      <c r="K897" s="70">
        <f t="shared" si="14"/>
        <v>0</v>
      </c>
    </row>
    <row r="898" spans="1:11" hidden="1" x14ac:dyDescent="0.2">
      <c r="A898" s="366">
        <v>888</v>
      </c>
      <c r="B898" s="351"/>
      <c r="C898" s="353"/>
      <c r="D898" s="354"/>
      <c r="E898" s="353"/>
      <c r="F898" s="355"/>
      <c r="G898" s="356"/>
      <c r="H898" s="357"/>
      <c r="I898" s="356"/>
      <c r="J898" s="374"/>
      <c r="K898" s="70">
        <f t="shared" si="14"/>
        <v>0</v>
      </c>
    </row>
    <row r="899" spans="1:11" hidden="1" x14ac:dyDescent="0.2">
      <c r="A899" s="366">
        <v>889</v>
      </c>
      <c r="B899" s="351"/>
      <c r="C899" s="353"/>
      <c r="D899" s="354"/>
      <c r="E899" s="353"/>
      <c r="F899" s="355"/>
      <c r="G899" s="356"/>
      <c r="H899" s="357"/>
      <c r="I899" s="356"/>
      <c r="J899" s="374"/>
      <c r="K899" s="70">
        <f t="shared" si="14"/>
        <v>0</v>
      </c>
    </row>
    <row r="900" spans="1:11" hidden="1" x14ac:dyDescent="0.2">
      <c r="A900" s="366">
        <v>890</v>
      </c>
      <c r="B900" s="351"/>
      <c r="C900" s="353"/>
      <c r="D900" s="354"/>
      <c r="E900" s="353"/>
      <c r="F900" s="355"/>
      <c r="G900" s="356"/>
      <c r="H900" s="357"/>
      <c r="I900" s="356"/>
      <c r="J900" s="374"/>
      <c r="K900" s="70">
        <f t="shared" si="14"/>
        <v>0</v>
      </c>
    </row>
    <row r="901" spans="1:11" hidden="1" x14ac:dyDescent="0.2">
      <c r="A901" s="366">
        <v>891</v>
      </c>
      <c r="B901" s="351"/>
      <c r="C901" s="353"/>
      <c r="D901" s="354"/>
      <c r="E901" s="353"/>
      <c r="F901" s="355"/>
      <c r="G901" s="356"/>
      <c r="H901" s="357"/>
      <c r="I901" s="356"/>
      <c r="J901" s="374"/>
      <c r="K901" s="70">
        <f t="shared" si="14"/>
        <v>0</v>
      </c>
    </row>
    <row r="902" spans="1:11" hidden="1" x14ac:dyDescent="0.2">
      <c r="A902" s="366">
        <v>892</v>
      </c>
      <c r="B902" s="351"/>
      <c r="C902" s="353"/>
      <c r="D902" s="354"/>
      <c r="E902" s="353"/>
      <c r="F902" s="355"/>
      <c r="G902" s="356"/>
      <c r="H902" s="357"/>
      <c r="I902" s="356"/>
      <c r="J902" s="374"/>
      <c r="K902" s="70">
        <f t="shared" si="14"/>
        <v>0</v>
      </c>
    </row>
    <row r="903" spans="1:11" hidden="1" x14ac:dyDescent="0.2">
      <c r="A903" s="366">
        <v>893</v>
      </c>
      <c r="B903" s="351"/>
      <c r="C903" s="353"/>
      <c r="D903" s="354"/>
      <c r="E903" s="353"/>
      <c r="F903" s="355"/>
      <c r="G903" s="356"/>
      <c r="H903" s="357"/>
      <c r="I903" s="356"/>
      <c r="J903" s="374"/>
      <c r="K903" s="70">
        <f t="shared" si="14"/>
        <v>0</v>
      </c>
    </row>
    <row r="904" spans="1:11" hidden="1" x14ac:dyDescent="0.2">
      <c r="A904" s="366">
        <v>894</v>
      </c>
      <c r="B904" s="351"/>
      <c r="C904" s="353"/>
      <c r="D904" s="354"/>
      <c r="E904" s="353"/>
      <c r="F904" s="355"/>
      <c r="G904" s="356"/>
      <c r="H904" s="357"/>
      <c r="I904" s="356"/>
      <c r="J904" s="374"/>
      <c r="K904" s="70">
        <f t="shared" ref="K904:K967" si="15">IF(B904=0,0,MONTH(B904)-$K$1+1)</f>
        <v>0</v>
      </c>
    </row>
    <row r="905" spans="1:11" hidden="1" x14ac:dyDescent="0.2">
      <c r="A905" s="366">
        <v>895</v>
      </c>
      <c r="B905" s="351"/>
      <c r="C905" s="353"/>
      <c r="D905" s="354"/>
      <c r="E905" s="353"/>
      <c r="F905" s="355"/>
      <c r="G905" s="356"/>
      <c r="H905" s="357"/>
      <c r="I905" s="356"/>
      <c r="J905" s="374"/>
      <c r="K905" s="70">
        <f t="shared" si="15"/>
        <v>0</v>
      </c>
    </row>
    <row r="906" spans="1:11" hidden="1" x14ac:dyDescent="0.2">
      <c r="A906" s="366">
        <v>896</v>
      </c>
      <c r="B906" s="351"/>
      <c r="C906" s="353"/>
      <c r="D906" s="354"/>
      <c r="E906" s="353"/>
      <c r="F906" s="355"/>
      <c r="G906" s="356"/>
      <c r="H906" s="357"/>
      <c r="I906" s="356"/>
      <c r="J906" s="374"/>
      <c r="K906" s="70">
        <f t="shared" si="15"/>
        <v>0</v>
      </c>
    </row>
    <row r="907" spans="1:11" hidden="1" x14ac:dyDescent="0.2">
      <c r="A907" s="366">
        <v>897</v>
      </c>
      <c r="B907" s="351"/>
      <c r="C907" s="353"/>
      <c r="D907" s="354"/>
      <c r="E907" s="353"/>
      <c r="F907" s="355"/>
      <c r="G907" s="356"/>
      <c r="H907" s="357"/>
      <c r="I907" s="356"/>
      <c r="J907" s="374"/>
      <c r="K907" s="70">
        <f t="shared" si="15"/>
        <v>0</v>
      </c>
    </row>
    <row r="908" spans="1:11" hidden="1" x14ac:dyDescent="0.2">
      <c r="A908" s="366">
        <v>898</v>
      </c>
      <c r="B908" s="351"/>
      <c r="C908" s="353"/>
      <c r="D908" s="354"/>
      <c r="E908" s="353"/>
      <c r="F908" s="355"/>
      <c r="G908" s="356"/>
      <c r="H908" s="357"/>
      <c r="I908" s="356"/>
      <c r="J908" s="374"/>
      <c r="K908" s="70">
        <f t="shared" si="15"/>
        <v>0</v>
      </c>
    </row>
    <row r="909" spans="1:11" hidden="1" x14ac:dyDescent="0.2">
      <c r="A909" s="366">
        <v>899</v>
      </c>
      <c r="B909" s="351"/>
      <c r="C909" s="353"/>
      <c r="D909" s="354"/>
      <c r="E909" s="353"/>
      <c r="F909" s="355"/>
      <c r="G909" s="356"/>
      <c r="H909" s="357"/>
      <c r="I909" s="356"/>
      <c r="J909" s="374"/>
      <c r="K909" s="70">
        <f t="shared" si="15"/>
        <v>0</v>
      </c>
    </row>
    <row r="910" spans="1:11" hidden="1" x14ac:dyDescent="0.2">
      <c r="A910" s="366">
        <v>900</v>
      </c>
      <c r="B910" s="351"/>
      <c r="C910" s="353"/>
      <c r="D910" s="354"/>
      <c r="E910" s="353"/>
      <c r="F910" s="355"/>
      <c r="G910" s="356"/>
      <c r="H910" s="357"/>
      <c r="I910" s="356"/>
      <c r="J910" s="374"/>
      <c r="K910" s="70">
        <f t="shared" si="15"/>
        <v>0</v>
      </c>
    </row>
    <row r="911" spans="1:11" hidden="1" x14ac:dyDescent="0.2">
      <c r="A911" s="366">
        <v>901</v>
      </c>
      <c r="B911" s="351"/>
      <c r="C911" s="353"/>
      <c r="D911" s="354"/>
      <c r="E911" s="353"/>
      <c r="F911" s="355"/>
      <c r="G911" s="356"/>
      <c r="H911" s="357"/>
      <c r="I911" s="356"/>
      <c r="J911" s="374"/>
      <c r="K911" s="70">
        <f t="shared" si="15"/>
        <v>0</v>
      </c>
    </row>
    <row r="912" spans="1:11" hidden="1" x14ac:dyDescent="0.2">
      <c r="A912" s="366">
        <v>902</v>
      </c>
      <c r="B912" s="351"/>
      <c r="C912" s="353"/>
      <c r="D912" s="354"/>
      <c r="E912" s="353"/>
      <c r="F912" s="355"/>
      <c r="G912" s="356"/>
      <c r="H912" s="357"/>
      <c r="I912" s="356"/>
      <c r="J912" s="374"/>
      <c r="K912" s="70">
        <f t="shared" si="15"/>
        <v>0</v>
      </c>
    </row>
    <row r="913" spans="1:11" hidden="1" x14ac:dyDescent="0.2">
      <c r="A913" s="366">
        <v>903</v>
      </c>
      <c r="B913" s="351"/>
      <c r="C913" s="353"/>
      <c r="D913" s="354"/>
      <c r="E913" s="353"/>
      <c r="F913" s="355"/>
      <c r="G913" s="356"/>
      <c r="H913" s="357"/>
      <c r="I913" s="356"/>
      <c r="J913" s="374"/>
      <c r="K913" s="70">
        <f t="shared" si="15"/>
        <v>0</v>
      </c>
    </row>
    <row r="914" spans="1:11" hidden="1" x14ac:dyDescent="0.2">
      <c r="A914" s="366">
        <v>904</v>
      </c>
      <c r="B914" s="351"/>
      <c r="C914" s="353"/>
      <c r="D914" s="354"/>
      <c r="E914" s="353"/>
      <c r="F914" s="355"/>
      <c r="G914" s="356"/>
      <c r="H914" s="357"/>
      <c r="I914" s="356"/>
      <c r="J914" s="374"/>
      <c r="K914" s="70">
        <f t="shared" si="15"/>
        <v>0</v>
      </c>
    </row>
    <row r="915" spans="1:11" hidden="1" x14ac:dyDescent="0.2">
      <c r="A915" s="366">
        <v>905</v>
      </c>
      <c r="B915" s="351"/>
      <c r="C915" s="353"/>
      <c r="D915" s="354"/>
      <c r="E915" s="353"/>
      <c r="F915" s="355"/>
      <c r="G915" s="356"/>
      <c r="H915" s="357"/>
      <c r="I915" s="356"/>
      <c r="J915" s="374"/>
      <c r="K915" s="70">
        <f t="shared" si="15"/>
        <v>0</v>
      </c>
    </row>
    <row r="916" spans="1:11" hidden="1" x14ac:dyDescent="0.2">
      <c r="A916" s="366">
        <v>906</v>
      </c>
      <c r="B916" s="351"/>
      <c r="C916" s="353"/>
      <c r="D916" s="354"/>
      <c r="E916" s="353"/>
      <c r="F916" s="355"/>
      <c r="G916" s="356"/>
      <c r="H916" s="357"/>
      <c r="I916" s="356"/>
      <c r="J916" s="374"/>
      <c r="K916" s="70">
        <f t="shared" si="15"/>
        <v>0</v>
      </c>
    </row>
    <row r="917" spans="1:11" hidden="1" x14ac:dyDescent="0.2">
      <c r="A917" s="366">
        <v>907</v>
      </c>
      <c r="B917" s="351"/>
      <c r="C917" s="353"/>
      <c r="D917" s="354"/>
      <c r="E917" s="353"/>
      <c r="F917" s="355"/>
      <c r="G917" s="356"/>
      <c r="H917" s="357"/>
      <c r="I917" s="356"/>
      <c r="J917" s="374"/>
      <c r="K917" s="70">
        <f t="shared" si="15"/>
        <v>0</v>
      </c>
    </row>
    <row r="918" spans="1:11" hidden="1" x14ac:dyDescent="0.2">
      <c r="A918" s="366">
        <v>908</v>
      </c>
      <c r="B918" s="351"/>
      <c r="C918" s="353"/>
      <c r="D918" s="354"/>
      <c r="E918" s="353"/>
      <c r="F918" s="355"/>
      <c r="G918" s="356"/>
      <c r="H918" s="357"/>
      <c r="I918" s="356"/>
      <c r="J918" s="374"/>
      <c r="K918" s="70">
        <f t="shared" si="15"/>
        <v>0</v>
      </c>
    </row>
    <row r="919" spans="1:11" hidden="1" x14ac:dyDescent="0.2">
      <c r="A919" s="366">
        <v>909</v>
      </c>
      <c r="B919" s="351"/>
      <c r="C919" s="353"/>
      <c r="D919" s="354"/>
      <c r="E919" s="353"/>
      <c r="F919" s="355"/>
      <c r="G919" s="356"/>
      <c r="H919" s="357"/>
      <c r="I919" s="356"/>
      <c r="J919" s="374"/>
      <c r="K919" s="70">
        <f t="shared" si="15"/>
        <v>0</v>
      </c>
    </row>
    <row r="920" spans="1:11" hidden="1" x14ac:dyDescent="0.2">
      <c r="A920" s="366">
        <v>910</v>
      </c>
      <c r="B920" s="351"/>
      <c r="C920" s="353"/>
      <c r="D920" s="354"/>
      <c r="E920" s="353"/>
      <c r="F920" s="355"/>
      <c r="G920" s="356"/>
      <c r="H920" s="357"/>
      <c r="I920" s="356"/>
      <c r="J920" s="374"/>
      <c r="K920" s="70">
        <f t="shared" si="15"/>
        <v>0</v>
      </c>
    </row>
    <row r="921" spans="1:11" hidden="1" x14ac:dyDescent="0.2">
      <c r="A921" s="366">
        <v>911</v>
      </c>
      <c r="B921" s="351"/>
      <c r="C921" s="353"/>
      <c r="D921" s="354"/>
      <c r="E921" s="353"/>
      <c r="F921" s="355"/>
      <c r="G921" s="356"/>
      <c r="H921" s="357"/>
      <c r="I921" s="356"/>
      <c r="J921" s="374"/>
      <c r="K921" s="70">
        <f t="shared" si="15"/>
        <v>0</v>
      </c>
    </row>
    <row r="922" spans="1:11" hidden="1" x14ac:dyDescent="0.2">
      <c r="A922" s="366">
        <v>912</v>
      </c>
      <c r="B922" s="351"/>
      <c r="C922" s="353"/>
      <c r="D922" s="354"/>
      <c r="E922" s="353"/>
      <c r="F922" s="355"/>
      <c r="G922" s="356"/>
      <c r="H922" s="357"/>
      <c r="I922" s="356"/>
      <c r="J922" s="374"/>
      <c r="K922" s="70">
        <f t="shared" si="15"/>
        <v>0</v>
      </c>
    </row>
    <row r="923" spans="1:11" hidden="1" x14ac:dyDescent="0.2">
      <c r="A923" s="366">
        <v>913</v>
      </c>
      <c r="B923" s="351"/>
      <c r="C923" s="353"/>
      <c r="D923" s="354"/>
      <c r="E923" s="353"/>
      <c r="F923" s="355"/>
      <c r="G923" s="356"/>
      <c r="H923" s="357"/>
      <c r="I923" s="356"/>
      <c r="J923" s="374"/>
      <c r="K923" s="70">
        <f t="shared" si="15"/>
        <v>0</v>
      </c>
    </row>
    <row r="924" spans="1:11" hidden="1" x14ac:dyDescent="0.2">
      <c r="A924" s="366">
        <v>914</v>
      </c>
      <c r="B924" s="351"/>
      <c r="C924" s="353"/>
      <c r="D924" s="354"/>
      <c r="E924" s="353"/>
      <c r="F924" s="355"/>
      <c r="G924" s="356"/>
      <c r="H924" s="357"/>
      <c r="I924" s="356"/>
      <c r="J924" s="374"/>
      <c r="K924" s="70">
        <f t="shared" si="15"/>
        <v>0</v>
      </c>
    </row>
    <row r="925" spans="1:11" hidden="1" x14ac:dyDescent="0.2">
      <c r="A925" s="366">
        <v>915</v>
      </c>
      <c r="B925" s="351"/>
      <c r="C925" s="353"/>
      <c r="D925" s="354"/>
      <c r="E925" s="353"/>
      <c r="F925" s="355"/>
      <c r="G925" s="356"/>
      <c r="H925" s="357"/>
      <c r="I925" s="356"/>
      <c r="J925" s="374"/>
      <c r="K925" s="70">
        <f t="shared" si="15"/>
        <v>0</v>
      </c>
    </row>
    <row r="926" spans="1:11" hidden="1" x14ac:dyDescent="0.2">
      <c r="A926" s="366">
        <v>916</v>
      </c>
      <c r="B926" s="351"/>
      <c r="C926" s="353"/>
      <c r="D926" s="354"/>
      <c r="E926" s="353"/>
      <c r="F926" s="355"/>
      <c r="G926" s="356"/>
      <c r="H926" s="357"/>
      <c r="I926" s="356"/>
      <c r="J926" s="374"/>
      <c r="K926" s="70">
        <f t="shared" si="15"/>
        <v>0</v>
      </c>
    </row>
    <row r="927" spans="1:11" hidden="1" x14ac:dyDescent="0.2">
      <c r="A927" s="366">
        <v>917</v>
      </c>
      <c r="B927" s="351"/>
      <c r="C927" s="353"/>
      <c r="D927" s="354"/>
      <c r="E927" s="353"/>
      <c r="F927" s="355"/>
      <c r="G927" s="356"/>
      <c r="H927" s="357"/>
      <c r="I927" s="356"/>
      <c r="J927" s="374"/>
      <c r="K927" s="70">
        <f t="shared" si="15"/>
        <v>0</v>
      </c>
    </row>
    <row r="928" spans="1:11" hidden="1" x14ac:dyDescent="0.2">
      <c r="A928" s="366">
        <v>918</v>
      </c>
      <c r="B928" s="351"/>
      <c r="C928" s="353"/>
      <c r="D928" s="354"/>
      <c r="E928" s="353"/>
      <c r="F928" s="355"/>
      <c r="G928" s="356"/>
      <c r="H928" s="357"/>
      <c r="I928" s="356"/>
      <c r="J928" s="374"/>
      <c r="K928" s="70">
        <f t="shared" si="15"/>
        <v>0</v>
      </c>
    </row>
    <row r="929" spans="1:11" hidden="1" x14ac:dyDescent="0.2">
      <c r="A929" s="366">
        <v>919</v>
      </c>
      <c r="B929" s="351"/>
      <c r="C929" s="353"/>
      <c r="D929" s="354"/>
      <c r="E929" s="353"/>
      <c r="F929" s="355"/>
      <c r="G929" s="356"/>
      <c r="H929" s="357"/>
      <c r="I929" s="356"/>
      <c r="J929" s="374"/>
      <c r="K929" s="70">
        <f t="shared" si="15"/>
        <v>0</v>
      </c>
    </row>
    <row r="930" spans="1:11" hidden="1" x14ac:dyDescent="0.2">
      <c r="A930" s="366">
        <v>920</v>
      </c>
      <c r="B930" s="351"/>
      <c r="C930" s="353"/>
      <c r="D930" s="354"/>
      <c r="E930" s="353"/>
      <c r="F930" s="355"/>
      <c r="G930" s="356"/>
      <c r="H930" s="357"/>
      <c r="I930" s="356"/>
      <c r="J930" s="374"/>
      <c r="K930" s="70">
        <f t="shared" si="15"/>
        <v>0</v>
      </c>
    </row>
    <row r="931" spans="1:11" hidden="1" x14ac:dyDescent="0.2">
      <c r="A931" s="366">
        <v>921</v>
      </c>
      <c r="B931" s="351"/>
      <c r="C931" s="353"/>
      <c r="D931" s="354"/>
      <c r="E931" s="353"/>
      <c r="F931" s="355"/>
      <c r="G931" s="356"/>
      <c r="H931" s="357"/>
      <c r="I931" s="356"/>
      <c r="J931" s="374"/>
      <c r="K931" s="70">
        <f t="shared" si="15"/>
        <v>0</v>
      </c>
    </row>
    <row r="932" spans="1:11" hidden="1" x14ac:dyDescent="0.2">
      <c r="A932" s="366">
        <v>922</v>
      </c>
      <c r="B932" s="351"/>
      <c r="C932" s="353"/>
      <c r="D932" s="354"/>
      <c r="E932" s="353"/>
      <c r="F932" s="355"/>
      <c r="G932" s="356"/>
      <c r="H932" s="357"/>
      <c r="I932" s="356"/>
      <c r="J932" s="374"/>
      <c r="K932" s="70">
        <f t="shared" si="15"/>
        <v>0</v>
      </c>
    </row>
    <row r="933" spans="1:11" hidden="1" x14ac:dyDescent="0.2">
      <c r="A933" s="366">
        <v>923</v>
      </c>
      <c r="B933" s="351"/>
      <c r="C933" s="353"/>
      <c r="D933" s="354"/>
      <c r="E933" s="353"/>
      <c r="F933" s="355"/>
      <c r="G933" s="356"/>
      <c r="H933" s="357"/>
      <c r="I933" s="356"/>
      <c r="J933" s="374"/>
      <c r="K933" s="70">
        <f t="shared" si="15"/>
        <v>0</v>
      </c>
    </row>
    <row r="934" spans="1:11" hidden="1" x14ac:dyDescent="0.2">
      <c r="A934" s="366">
        <v>924</v>
      </c>
      <c r="B934" s="351"/>
      <c r="C934" s="353"/>
      <c r="D934" s="354"/>
      <c r="E934" s="353"/>
      <c r="F934" s="355"/>
      <c r="G934" s="356"/>
      <c r="H934" s="357"/>
      <c r="I934" s="356"/>
      <c r="J934" s="374"/>
      <c r="K934" s="70">
        <f t="shared" si="15"/>
        <v>0</v>
      </c>
    </row>
    <row r="935" spans="1:11" hidden="1" x14ac:dyDescent="0.2">
      <c r="A935" s="366">
        <v>925</v>
      </c>
      <c r="B935" s="351"/>
      <c r="C935" s="353"/>
      <c r="D935" s="354"/>
      <c r="E935" s="353"/>
      <c r="F935" s="355"/>
      <c r="G935" s="356"/>
      <c r="H935" s="357"/>
      <c r="I935" s="356"/>
      <c r="J935" s="374"/>
      <c r="K935" s="70">
        <f t="shared" si="15"/>
        <v>0</v>
      </c>
    </row>
    <row r="936" spans="1:11" hidden="1" x14ac:dyDescent="0.2">
      <c r="A936" s="366">
        <v>926</v>
      </c>
      <c r="B936" s="351"/>
      <c r="C936" s="353"/>
      <c r="D936" s="354"/>
      <c r="E936" s="353"/>
      <c r="F936" s="355"/>
      <c r="G936" s="356"/>
      <c r="H936" s="357"/>
      <c r="I936" s="356"/>
      <c r="J936" s="374"/>
      <c r="K936" s="70">
        <f t="shared" si="15"/>
        <v>0</v>
      </c>
    </row>
    <row r="937" spans="1:11" hidden="1" x14ac:dyDescent="0.2">
      <c r="A937" s="366">
        <v>927</v>
      </c>
      <c r="B937" s="351"/>
      <c r="C937" s="353"/>
      <c r="D937" s="354"/>
      <c r="E937" s="353"/>
      <c r="F937" s="355"/>
      <c r="G937" s="356"/>
      <c r="H937" s="357"/>
      <c r="I937" s="356"/>
      <c r="J937" s="374"/>
      <c r="K937" s="70">
        <f t="shared" si="15"/>
        <v>0</v>
      </c>
    </row>
    <row r="938" spans="1:11" hidden="1" x14ac:dyDescent="0.2">
      <c r="A938" s="366">
        <v>928</v>
      </c>
      <c r="B938" s="351"/>
      <c r="C938" s="353"/>
      <c r="D938" s="354"/>
      <c r="E938" s="353"/>
      <c r="F938" s="355"/>
      <c r="G938" s="356"/>
      <c r="H938" s="357"/>
      <c r="I938" s="356"/>
      <c r="J938" s="374"/>
      <c r="K938" s="70">
        <f t="shared" si="15"/>
        <v>0</v>
      </c>
    </row>
    <row r="939" spans="1:11" hidden="1" x14ac:dyDescent="0.2">
      <c r="A939" s="366">
        <v>929</v>
      </c>
      <c r="B939" s="351"/>
      <c r="C939" s="353"/>
      <c r="D939" s="354"/>
      <c r="E939" s="353"/>
      <c r="F939" s="355"/>
      <c r="G939" s="356"/>
      <c r="H939" s="357"/>
      <c r="I939" s="356"/>
      <c r="J939" s="374"/>
      <c r="K939" s="70">
        <f t="shared" si="15"/>
        <v>0</v>
      </c>
    </row>
    <row r="940" spans="1:11" hidden="1" x14ac:dyDescent="0.2">
      <c r="A940" s="366">
        <v>930</v>
      </c>
      <c r="B940" s="351"/>
      <c r="C940" s="353"/>
      <c r="D940" s="354"/>
      <c r="E940" s="353"/>
      <c r="F940" s="355"/>
      <c r="G940" s="356"/>
      <c r="H940" s="357"/>
      <c r="I940" s="356"/>
      <c r="J940" s="374"/>
      <c r="K940" s="70">
        <f t="shared" si="15"/>
        <v>0</v>
      </c>
    </row>
    <row r="941" spans="1:11" hidden="1" x14ac:dyDescent="0.2">
      <c r="A941" s="366">
        <v>931</v>
      </c>
      <c r="B941" s="351"/>
      <c r="C941" s="353"/>
      <c r="D941" s="354"/>
      <c r="E941" s="353"/>
      <c r="F941" s="355"/>
      <c r="G941" s="356"/>
      <c r="H941" s="357"/>
      <c r="I941" s="356"/>
      <c r="J941" s="374"/>
      <c r="K941" s="70">
        <f t="shared" si="15"/>
        <v>0</v>
      </c>
    </row>
    <row r="942" spans="1:11" hidden="1" x14ac:dyDescent="0.2">
      <c r="A942" s="366">
        <v>932</v>
      </c>
      <c r="B942" s="351"/>
      <c r="C942" s="353"/>
      <c r="D942" s="354"/>
      <c r="E942" s="353"/>
      <c r="F942" s="355"/>
      <c r="G942" s="356"/>
      <c r="H942" s="357"/>
      <c r="I942" s="356"/>
      <c r="J942" s="374"/>
      <c r="K942" s="70">
        <f t="shared" si="15"/>
        <v>0</v>
      </c>
    </row>
    <row r="943" spans="1:11" hidden="1" x14ac:dyDescent="0.2">
      <c r="A943" s="366">
        <v>933</v>
      </c>
      <c r="B943" s="351"/>
      <c r="C943" s="353"/>
      <c r="D943" s="354"/>
      <c r="E943" s="353"/>
      <c r="F943" s="355"/>
      <c r="G943" s="356"/>
      <c r="H943" s="357"/>
      <c r="I943" s="356"/>
      <c r="J943" s="374"/>
      <c r="K943" s="70">
        <f t="shared" si="15"/>
        <v>0</v>
      </c>
    </row>
    <row r="944" spans="1:11" hidden="1" x14ac:dyDescent="0.2">
      <c r="A944" s="366">
        <v>934</v>
      </c>
      <c r="B944" s="351"/>
      <c r="C944" s="353"/>
      <c r="D944" s="354"/>
      <c r="E944" s="353"/>
      <c r="F944" s="355"/>
      <c r="G944" s="356"/>
      <c r="H944" s="357"/>
      <c r="I944" s="356"/>
      <c r="J944" s="374"/>
      <c r="K944" s="70">
        <f t="shared" si="15"/>
        <v>0</v>
      </c>
    </row>
    <row r="945" spans="1:11" hidden="1" x14ac:dyDescent="0.2">
      <c r="A945" s="366">
        <v>935</v>
      </c>
      <c r="B945" s="351"/>
      <c r="C945" s="353"/>
      <c r="D945" s="354"/>
      <c r="E945" s="353"/>
      <c r="F945" s="355"/>
      <c r="G945" s="356"/>
      <c r="H945" s="357"/>
      <c r="I945" s="356"/>
      <c r="J945" s="374"/>
      <c r="K945" s="70">
        <f t="shared" si="15"/>
        <v>0</v>
      </c>
    </row>
    <row r="946" spans="1:11" hidden="1" x14ac:dyDescent="0.2">
      <c r="A946" s="366">
        <v>936</v>
      </c>
      <c r="B946" s="351"/>
      <c r="C946" s="353"/>
      <c r="D946" s="354"/>
      <c r="E946" s="353"/>
      <c r="F946" s="355"/>
      <c r="G946" s="356"/>
      <c r="H946" s="357"/>
      <c r="I946" s="356"/>
      <c r="J946" s="374"/>
      <c r="K946" s="70">
        <f t="shared" si="15"/>
        <v>0</v>
      </c>
    </row>
    <row r="947" spans="1:11" hidden="1" x14ac:dyDescent="0.2">
      <c r="A947" s="366">
        <v>937</v>
      </c>
      <c r="B947" s="351"/>
      <c r="C947" s="353"/>
      <c r="D947" s="354"/>
      <c r="E947" s="353"/>
      <c r="F947" s="355"/>
      <c r="G947" s="356"/>
      <c r="H947" s="357"/>
      <c r="I947" s="356"/>
      <c r="J947" s="374"/>
      <c r="K947" s="70">
        <f t="shared" si="15"/>
        <v>0</v>
      </c>
    </row>
    <row r="948" spans="1:11" hidden="1" x14ac:dyDescent="0.2">
      <c r="A948" s="366">
        <v>938</v>
      </c>
      <c r="B948" s="351"/>
      <c r="C948" s="353"/>
      <c r="D948" s="354"/>
      <c r="E948" s="353"/>
      <c r="F948" s="355"/>
      <c r="G948" s="356"/>
      <c r="H948" s="357"/>
      <c r="I948" s="356"/>
      <c r="J948" s="374"/>
      <c r="K948" s="70">
        <f t="shared" si="15"/>
        <v>0</v>
      </c>
    </row>
    <row r="949" spans="1:11" hidden="1" x14ac:dyDescent="0.2">
      <c r="A949" s="366">
        <v>939</v>
      </c>
      <c r="B949" s="351"/>
      <c r="C949" s="353"/>
      <c r="D949" s="354"/>
      <c r="E949" s="353"/>
      <c r="F949" s="355"/>
      <c r="G949" s="356"/>
      <c r="H949" s="357"/>
      <c r="I949" s="356"/>
      <c r="J949" s="374"/>
      <c r="K949" s="70">
        <f t="shared" si="15"/>
        <v>0</v>
      </c>
    </row>
    <row r="950" spans="1:11" hidden="1" x14ac:dyDescent="0.2">
      <c r="A950" s="366">
        <v>940</v>
      </c>
      <c r="B950" s="351"/>
      <c r="C950" s="353"/>
      <c r="D950" s="354"/>
      <c r="E950" s="353"/>
      <c r="F950" s="355"/>
      <c r="G950" s="356"/>
      <c r="H950" s="357"/>
      <c r="I950" s="356"/>
      <c r="J950" s="374"/>
      <c r="K950" s="70">
        <f t="shared" si="15"/>
        <v>0</v>
      </c>
    </row>
    <row r="951" spans="1:11" hidden="1" x14ac:dyDescent="0.2">
      <c r="A951" s="366">
        <v>941</v>
      </c>
      <c r="B951" s="351"/>
      <c r="C951" s="353"/>
      <c r="D951" s="354"/>
      <c r="E951" s="353"/>
      <c r="F951" s="355"/>
      <c r="G951" s="356"/>
      <c r="H951" s="357"/>
      <c r="I951" s="356"/>
      <c r="J951" s="374"/>
      <c r="K951" s="70">
        <f t="shared" si="15"/>
        <v>0</v>
      </c>
    </row>
    <row r="952" spans="1:11" hidden="1" x14ac:dyDescent="0.2">
      <c r="A952" s="366">
        <v>942</v>
      </c>
      <c r="B952" s="351"/>
      <c r="C952" s="353"/>
      <c r="D952" s="354"/>
      <c r="E952" s="353"/>
      <c r="F952" s="355"/>
      <c r="G952" s="356"/>
      <c r="H952" s="357"/>
      <c r="I952" s="356"/>
      <c r="J952" s="374"/>
      <c r="K952" s="70">
        <f t="shared" si="15"/>
        <v>0</v>
      </c>
    </row>
    <row r="953" spans="1:11" hidden="1" x14ac:dyDescent="0.2">
      <c r="A953" s="366">
        <v>943</v>
      </c>
      <c r="B953" s="351"/>
      <c r="C953" s="353"/>
      <c r="D953" s="354"/>
      <c r="E953" s="353"/>
      <c r="F953" s="355"/>
      <c r="G953" s="356"/>
      <c r="H953" s="357"/>
      <c r="I953" s="356"/>
      <c r="J953" s="374"/>
      <c r="K953" s="70">
        <f t="shared" si="15"/>
        <v>0</v>
      </c>
    </row>
    <row r="954" spans="1:11" hidden="1" x14ac:dyDescent="0.2">
      <c r="A954" s="366">
        <v>944</v>
      </c>
      <c r="B954" s="351"/>
      <c r="C954" s="353"/>
      <c r="D954" s="354"/>
      <c r="E954" s="353"/>
      <c r="F954" s="355"/>
      <c r="G954" s="356"/>
      <c r="H954" s="357"/>
      <c r="I954" s="356"/>
      <c r="J954" s="374"/>
      <c r="K954" s="70">
        <f t="shared" si="15"/>
        <v>0</v>
      </c>
    </row>
    <row r="955" spans="1:11" hidden="1" x14ac:dyDescent="0.2">
      <c r="A955" s="366">
        <v>945</v>
      </c>
      <c r="B955" s="351"/>
      <c r="C955" s="353"/>
      <c r="D955" s="354"/>
      <c r="E955" s="353"/>
      <c r="F955" s="355"/>
      <c r="G955" s="356"/>
      <c r="H955" s="357"/>
      <c r="I955" s="356"/>
      <c r="J955" s="374"/>
      <c r="K955" s="70">
        <f t="shared" si="15"/>
        <v>0</v>
      </c>
    </row>
    <row r="956" spans="1:11" hidden="1" x14ac:dyDescent="0.2">
      <c r="A956" s="366">
        <v>946</v>
      </c>
      <c r="B956" s="351"/>
      <c r="C956" s="353"/>
      <c r="D956" s="354"/>
      <c r="E956" s="353"/>
      <c r="F956" s="355"/>
      <c r="G956" s="356"/>
      <c r="H956" s="357"/>
      <c r="I956" s="356"/>
      <c r="J956" s="374"/>
      <c r="K956" s="70">
        <f t="shared" si="15"/>
        <v>0</v>
      </c>
    </row>
    <row r="957" spans="1:11" hidden="1" x14ac:dyDescent="0.2">
      <c r="A957" s="366">
        <v>947</v>
      </c>
      <c r="B957" s="351"/>
      <c r="C957" s="353"/>
      <c r="D957" s="354"/>
      <c r="E957" s="353"/>
      <c r="F957" s="355"/>
      <c r="G957" s="356"/>
      <c r="H957" s="357"/>
      <c r="I957" s="356"/>
      <c r="J957" s="374"/>
      <c r="K957" s="70">
        <f t="shared" si="15"/>
        <v>0</v>
      </c>
    </row>
    <row r="958" spans="1:11" hidden="1" x14ac:dyDescent="0.2">
      <c r="A958" s="366">
        <v>948</v>
      </c>
      <c r="B958" s="351"/>
      <c r="C958" s="353"/>
      <c r="D958" s="354"/>
      <c r="E958" s="353"/>
      <c r="F958" s="355"/>
      <c r="G958" s="356"/>
      <c r="H958" s="357"/>
      <c r="I958" s="356"/>
      <c r="J958" s="374"/>
      <c r="K958" s="70">
        <f t="shared" si="15"/>
        <v>0</v>
      </c>
    </row>
    <row r="959" spans="1:11" hidden="1" x14ac:dyDescent="0.2">
      <c r="A959" s="366">
        <v>949</v>
      </c>
      <c r="B959" s="351"/>
      <c r="C959" s="353"/>
      <c r="D959" s="354"/>
      <c r="E959" s="353"/>
      <c r="F959" s="355"/>
      <c r="G959" s="356"/>
      <c r="H959" s="357"/>
      <c r="I959" s="356"/>
      <c r="J959" s="374"/>
      <c r="K959" s="70">
        <f t="shared" si="15"/>
        <v>0</v>
      </c>
    </row>
    <row r="960" spans="1:11" hidden="1" x14ac:dyDescent="0.2">
      <c r="A960" s="366">
        <v>950</v>
      </c>
      <c r="B960" s="351"/>
      <c r="C960" s="353"/>
      <c r="D960" s="354"/>
      <c r="E960" s="353"/>
      <c r="F960" s="355"/>
      <c r="G960" s="356"/>
      <c r="H960" s="357"/>
      <c r="I960" s="356"/>
      <c r="J960" s="374"/>
      <c r="K960" s="70">
        <f t="shared" si="15"/>
        <v>0</v>
      </c>
    </row>
    <row r="961" spans="1:11" hidden="1" x14ac:dyDescent="0.2">
      <c r="A961" s="366">
        <v>951</v>
      </c>
      <c r="B961" s="351"/>
      <c r="C961" s="353"/>
      <c r="D961" s="354"/>
      <c r="E961" s="353"/>
      <c r="F961" s="355"/>
      <c r="G961" s="356"/>
      <c r="H961" s="357"/>
      <c r="I961" s="356"/>
      <c r="J961" s="374"/>
      <c r="K961" s="70">
        <f t="shared" si="15"/>
        <v>0</v>
      </c>
    </row>
    <row r="962" spans="1:11" hidden="1" x14ac:dyDescent="0.2">
      <c r="A962" s="366">
        <v>952</v>
      </c>
      <c r="B962" s="351"/>
      <c r="C962" s="353"/>
      <c r="D962" s="354"/>
      <c r="E962" s="353"/>
      <c r="F962" s="355"/>
      <c r="G962" s="356"/>
      <c r="H962" s="357"/>
      <c r="I962" s="356"/>
      <c r="J962" s="374"/>
      <c r="K962" s="70">
        <f t="shared" si="15"/>
        <v>0</v>
      </c>
    </row>
    <row r="963" spans="1:11" hidden="1" x14ac:dyDescent="0.2">
      <c r="A963" s="366">
        <v>953</v>
      </c>
      <c r="B963" s="351"/>
      <c r="C963" s="353"/>
      <c r="D963" s="354"/>
      <c r="E963" s="353"/>
      <c r="F963" s="355"/>
      <c r="G963" s="356"/>
      <c r="H963" s="357"/>
      <c r="I963" s="356"/>
      <c r="J963" s="374"/>
      <c r="K963" s="70">
        <f t="shared" si="15"/>
        <v>0</v>
      </c>
    </row>
    <row r="964" spans="1:11" hidden="1" x14ac:dyDescent="0.2">
      <c r="A964" s="366">
        <v>954</v>
      </c>
      <c r="B964" s="351"/>
      <c r="C964" s="353"/>
      <c r="D964" s="354"/>
      <c r="E964" s="353"/>
      <c r="F964" s="355"/>
      <c r="G964" s="356"/>
      <c r="H964" s="357"/>
      <c r="I964" s="356"/>
      <c r="J964" s="374"/>
      <c r="K964" s="70">
        <f t="shared" si="15"/>
        <v>0</v>
      </c>
    </row>
    <row r="965" spans="1:11" hidden="1" x14ac:dyDescent="0.2">
      <c r="A965" s="366">
        <v>955</v>
      </c>
      <c r="B965" s="351"/>
      <c r="C965" s="353"/>
      <c r="D965" s="354"/>
      <c r="E965" s="353"/>
      <c r="F965" s="355"/>
      <c r="G965" s="356"/>
      <c r="H965" s="357"/>
      <c r="I965" s="356"/>
      <c r="J965" s="374"/>
      <c r="K965" s="70">
        <f t="shared" si="15"/>
        <v>0</v>
      </c>
    </row>
    <row r="966" spans="1:11" hidden="1" x14ac:dyDescent="0.2">
      <c r="A966" s="366">
        <v>956</v>
      </c>
      <c r="B966" s="351"/>
      <c r="C966" s="353"/>
      <c r="D966" s="354"/>
      <c r="E966" s="353"/>
      <c r="F966" s="355"/>
      <c r="G966" s="356"/>
      <c r="H966" s="357"/>
      <c r="I966" s="356"/>
      <c r="J966" s="374"/>
      <c r="K966" s="70">
        <f t="shared" si="15"/>
        <v>0</v>
      </c>
    </row>
    <row r="967" spans="1:11" hidden="1" x14ac:dyDescent="0.2">
      <c r="A967" s="366">
        <v>957</v>
      </c>
      <c r="B967" s="351"/>
      <c r="C967" s="353"/>
      <c r="D967" s="354"/>
      <c r="E967" s="353"/>
      <c r="F967" s="355"/>
      <c r="G967" s="356"/>
      <c r="H967" s="357"/>
      <c r="I967" s="356"/>
      <c r="J967" s="374"/>
      <c r="K967" s="70">
        <f t="shared" si="15"/>
        <v>0</v>
      </c>
    </row>
    <row r="968" spans="1:11" hidden="1" x14ac:dyDescent="0.2">
      <c r="A968" s="366">
        <v>958</v>
      </c>
      <c r="B968" s="351"/>
      <c r="C968" s="353"/>
      <c r="D968" s="354"/>
      <c r="E968" s="353"/>
      <c r="F968" s="355"/>
      <c r="G968" s="356"/>
      <c r="H968" s="357"/>
      <c r="I968" s="356"/>
      <c r="J968" s="374"/>
      <c r="K968" s="70">
        <f t="shared" ref="K968:K1010" si="16">IF(B968=0,0,MONTH(B968)-$K$1+1)</f>
        <v>0</v>
      </c>
    </row>
    <row r="969" spans="1:11" hidden="1" x14ac:dyDescent="0.2">
      <c r="A969" s="366">
        <v>959</v>
      </c>
      <c r="B969" s="351"/>
      <c r="C969" s="353"/>
      <c r="D969" s="354"/>
      <c r="E969" s="353"/>
      <c r="F969" s="355"/>
      <c r="G969" s="356"/>
      <c r="H969" s="357"/>
      <c r="I969" s="356"/>
      <c r="J969" s="374"/>
      <c r="K969" s="70">
        <f t="shared" si="16"/>
        <v>0</v>
      </c>
    </row>
    <row r="970" spans="1:11" hidden="1" x14ac:dyDescent="0.2">
      <c r="A970" s="366">
        <v>960</v>
      </c>
      <c r="B970" s="351"/>
      <c r="C970" s="353"/>
      <c r="D970" s="354"/>
      <c r="E970" s="353"/>
      <c r="F970" s="355"/>
      <c r="G970" s="356"/>
      <c r="H970" s="357"/>
      <c r="I970" s="356"/>
      <c r="J970" s="374"/>
      <c r="K970" s="70">
        <f t="shared" si="16"/>
        <v>0</v>
      </c>
    </row>
    <row r="971" spans="1:11" hidden="1" x14ac:dyDescent="0.2">
      <c r="A971" s="366">
        <v>961</v>
      </c>
      <c r="B971" s="351"/>
      <c r="C971" s="353"/>
      <c r="D971" s="354"/>
      <c r="E971" s="353"/>
      <c r="F971" s="355"/>
      <c r="G971" s="356"/>
      <c r="H971" s="357"/>
      <c r="I971" s="356"/>
      <c r="J971" s="374"/>
      <c r="K971" s="70">
        <f t="shared" si="16"/>
        <v>0</v>
      </c>
    </row>
    <row r="972" spans="1:11" hidden="1" x14ac:dyDescent="0.2">
      <c r="A972" s="366">
        <v>962</v>
      </c>
      <c r="B972" s="351"/>
      <c r="C972" s="353"/>
      <c r="D972" s="354"/>
      <c r="E972" s="353"/>
      <c r="F972" s="355"/>
      <c r="G972" s="356"/>
      <c r="H972" s="357"/>
      <c r="I972" s="356"/>
      <c r="J972" s="374"/>
      <c r="K972" s="70">
        <f t="shared" si="16"/>
        <v>0</v>
      </c>
    </row>
    <row r="973" spans="1:11" hidden="1" x14ac:dyDescent="0.2">
      <c r="A973" s="366">
        <v>963</v>
      </c>
      <c r="B973" s="351"/>
      <c r="C973" s="353"/>
      <c r="D973" s="354"/>
      <c r="E973" s="353"/>
      <c r="F973" s="355"/>
      <c r="G973" s="356"/>
      <c r="H973" s="357"/>
      <c r="I973" s="356"/>
      <c r="J973" s="374"/>
      <c r="K973" s="70">
        <f t="shared" si="16"/>
        <v>0</v>
      </c>
    </row>
    <row r="974" spans="1:11" hidden="1" x14ac:dyDescent="0.2">
      <c r="A974" s="366">
        <v>964</v>
      </c>
      <c r="B974" s="351"/>
      <c r="C974" s="353"/>
      <c r="D974" s="354"/>
      <c r="E974" s="353"/>
      <c r="F974" s="355"/>
      <c r="G974" s="356"/>
      <c r="H974" s="357"/>
      <c r="I974" s="356"/>
      <c r="J974" s="374"/>
      <c r="K974" s="70">
        <f t="shared" si="16"/>
        <v>0</v>
      </c>
    </row>
    <row r="975" spans="1:11" hidden="1" x14ac:dyDescent="0.2">
      <c r="A975" s="366">
        <v>965</v>
      </c>
      <c r="B975" s="351"/>
      <c r="C975" s="353"/>
      <c r="D975" s="354"/>
      <c r="E975" s="353"/>
      <c r="F975" s="355"/>
      <c r="G975" s="356"/>
      <c r="H975" s="357"/>
      <c r="I975" s="356"/>
      <c r="J975" s="374"/>
      <c r="K975" s="70">
        <f t="shared" si="16"/>
        <v>0</v>
      </c>
    </row>
    <row r="976" spans="1:11" hidden="1" x14ac:dyDescent="0.2">
      <c r="A976" s="366">
        <v>966</v>
      </c>
      <c r="B976" s="351"/>
      <c r="C976" s="353"/>
      <c r="D976" s="354"/>
      <c r="E976" s="353"/>
      <c r="F976" s="355"/>
      <c r="G976" s="356"/>
      <c r="H976" s="357"/>
      <c r="I976" s="356"/>
      <c r="J976" s="374"/>
      <c r="K976" s="70">
        <f t="shared" si="16"/>
        <v>0</v>
      </c>
    </row>
    <row r="977" spans="1:11" hidden="1" x14ac:dyDescent="0.2">
      <c r="A977" s="366">
        <v>967</v>
      </c>
      <c r="B977" s="351"/>
      <c r="C977" s="353"/>
      <c r="D977" s="354"/>
      <c r="E977" s="353"/>
      <c r="F977" s="355"/>
      <c r="G977" s="356"/>
      <c r="H977" s="357"/>
      <c r="I977" s="356"/>
      <c r="J977" s="374"/>
      <c r="K977" s="70">
        <f t="shared" si="16"/>
        <v>0</v>
      </c>
    </row>
    <row r="978" spans="1:11" hidden="1" x14ac:dyDescent="0.2">
      <c r="A978" s="366">
        <v>968</v>
      </c>
      <c r="B978" s="351"/>
      <c r="C978" s="353"/>
      <c r="D978" s="354"/>
      <c r="E978" s="353"/>
      <c r="F978" s="355"/>
      <c r="G978" s="356"/>
      <c r="H978" s="357"/>
      <c r="I978" s="356"/>
      <c r="J978" s="374"/>
      <c r="K978" s="70">
        <f t="shared" si="16"/>
        <v>0</v>
      </c>
    </row>
    <row r="979" spans="1:11" hidden="1" x14ac:dyDescent="0.2">
      <c r="A979" s="366">
        <v>969</v>
      </c>
      <c r="B979" s="351"/>
      <c r="C979" s="353"/>
      <c r="D979" s="354"/>
      <c r="E979" s="353"/>
      <c r="F979" s="355"/>
      <c r="G979" s="356"/>
      <c r="H979" s="357"/>
      <c r="I979" s="356"/>
      <c r="J979" s="374"/>
      <c r="K979" s="70">
        <f t="shared" si="16"/>
        <v>0</v>
      </c>
    </row>
    <row r="980" spans="1:11" hidden="1" x14ac:dyDescent="0.2">
      <c r="A980" s="366">
        <v>970</v>
      </c>
      <c r="B980" s="351"/>
      <c r="C980" s="353"/>
      <c r="D980" s="354"/>
      <c r="E980" s="353"/>
      <c r="F980" s="355"/>
      <c r="G980" s="356"/>
      <c r="H980" s="357"/>
      <c r="I980" s="356"/>
      <c r="J980" s="374"/>
      <c r="K980" s="70">
        <f t="shared" si="16"/>
        <v>0</v>
      </c>
    </row>
    <row r="981" spans="1:11" hidden="1" x14ac:dyDescent="0.2">
      <c r="A981" s="366">
        <v>971</v>
      </c>
      <c r="B981" s="351"/>
      <c r="C981" s="353"/>
      <c r="D981" s="354"/>
      <c r="E981" s="353"/>
      <c r="F981" s="355"/>
      <c r="G981" s="356"/>
      <c r="H981" s="357"/>
      <c r="I981" s="356"/>
      <c r="J981" s="374"/>
      <c r="K981" s="70">
        <f t="shared" si="16"/>
        <v>0</v>
      </c>
    </row>
    <row r="982" spans="1:11" hidden="1" x14ac:dyDescent="0.2">
      <c r="A982" s="366">
        <v>972</v>
      </c>
      <c r="B982" s="351"/>
      <c r="C982" s="353"/>
      <c r="D982" s="354"/>
      <c r="E982" s="353"/>
      <c r="F982" s="355"/>
      <c r="G982" s="356"/>
      <c r="H982" s="357"/>
      <c r="I982" s="356"/>
      <c r="J982" s="374"/>
      <c r="K982" s="70">
        <f t="shared" si="16"/>
        <v>0</v>
      </c>
    </row>
    <row r="983" spans="1:11" hidden="1" x14ac:dyDescent="0.2">
      <c r="A983" s="366">
        <v>973</v>
      </c>
      <c r="B983" s="351"/>
      <c r="C983" s="353"/>
      <c r="D983" s="354"/>
      <c r="E983" s="353"/>
      <c r="F983" s="355"/>
      <c r="G983" s="356"/>
      <c r="H983" s="357"/>
      <c r="I983" s="356"/>
      <c r="J983" s="374"/>
      <c r="K983" s="70">
        <f t="shared" si="16"/>
        <v>0</v>
      </c>
    </row>
    <row r="984" spans="1:11" hidden="1" x14ac:dyDescent="0.2">
      <c r="A984" s="366">
        <v>974</v>
      </c>
      <c r="B984" s="351"/>
      <c r="C984" s="353"/>
      <c r="D984" s="354"/>
      <c r="E984" s="353"/>
      <c r="F984" s="355"/>
      <c r="G984" s="356"/>
      <c r="H984" s="357"/>
      <c r="I984" s="356"/>
      <c r="J984" s="374"/>
      <c r="K984" s="70">
        <f t="shared" si="16"/>
        <v>0</v>
      </c>
    </row>
    <row r="985" spans="1:11" hidden="1" x14ac:dyDescent="0.2">
      <c r="A985" s="366">
        <v>975</v>
      </c>
      <c r="B985" s="351"/>
      <c r="C985" s="353"/>
      <c r="D985" s="354"/>
      <c r="E985" s="353"/>
      <c r="F985" s="355"/>
      <c r="G985" s="356"/>
      <c r="H985" s="357"/>
      <c r="I985" s="356"/>
      <c r="J985" s="374"/>
      <c r="K985" s="70">
        <f t="shared" si="16"/>
        <v>0</v>
      </c>
    </row>
    <row r="986" spans="1:11" hidden="1" x14ac:dyDescent="0.2">
      <c r="A986" s="366">
        <v>976</v>
      </c>
      <c r="B986" s="351"/>
      <c r="C986" s="353"/>
      <c r="D986" s="354"/>
      <c r="E986" s="353"/>
      <c r="F986" s="355"/>
      <c r="G986" s="356"/>
      <c r="H986" s="357"/>
      <c r="I986" s="356"/>
      <c r="J986" s="374"/>
      <c r="K986" s="70">
        <f t="shared" si="16"/>
        <v>0</v>
      </c>
    </row>
    <row r="987" spans="1:11" hidden="1" x14ac:dyDescent="0.2">
      <c r="A987" s="366">
        <v>977</v>
      </c>
      <c r="B987" s="351"/>
      <c r="C987" s="353"/>
      <c r="D987" s="354"/>
      <c r="E987" s="353"/>
      <c r="F987" s="355"/>
      <c r="G987" s="356"/>
      <c r="H987" s="357"/>
      <c r="I987" s="356"/>
      <c r="J987" s="374"/>
      <c r="K987" s="70">
        <f t="shared" si="16"/>
        <v>0</v>
      </c>
    </row>
    <row r="988" spans="1:11" hidden="1" x14ac:dyDescent="0.2">
      <c r="A988" s="366">
        <v>978</v>
      </c>
      <c r="B988" s="351"/>
      <c r="C988" s="353"/>
      <c r="D988" s="354"/>
      <c r="E988" s="353"/>
      <c r="F988" s="355"/>
      <c r="G988" s="356"/>
      <c r="H988" s="357"/>
      <c r="I988" s="356"/>
      <c r="J988" s="374"/>
      <c r="K988" s="70">
        <f t="shared" si="16"/>
        <v>0</v>
      </c>
    </row>
    <row r="989" spans="1:11" hidden="1" x14ac:dyDescent="0.2">
      <c r="A989" s="366">
        <v>979</v>
      </c>
      <c r="B989" s="351"/>
      <c r="C989" s="353"/>
      <c r="D989" s="354"/>
      <c r="E989" s="353"/>
      <c r="F989" s="355"/>
      <c r="G989" s="356"/>
      <c r="H989" s="357"/>
      <c r="I989" s="356"/>
      <c r="J989" s="374"/>
      <c r="K989" s="70">
        <f t="shared" si="16"/>
        <v>0</v>
      </c>
    </row>
    <row r="990" spans="1:11" hidden="1" x14ac:dyDescent="0.2">
      <c r="A990" s="366">
        <v>980</v>
      </c>
      <c r="B990" s="351"/>
      <c r="C990" s="353"/>
      <c r="D990" s="354"/>
      <c r="E990" s="353"/>
      <c r="F990" s="355"/>
      <c r="G990" s="356"/>
      <c r="H990" s="357"/>
      <c r="I990" s="356"/>
      <c r="J990" s="374"/>
      <c r="K990" s="70">
        <f t="shared" si="16"/>
        <v>0</v>
      </c>
    </row>
    <row r="991" spans="1:11" hidden="1" x14ac:dyDescent="0.2">
      <c r="A991" s="366">
        <v>981</v>
      </c>
      <c r="B991" s="351"/>
      <c r="C991" s="353"/>
      <c r="D991" s="354"/>
      <c r="E991" s="353"/>
      <c r="F991" s="355"/>
      <c r="G991" s="356"/>
      <c r="H991" s="357"/>
      <c r="I991" s="356"/>
      <c r="J991" s="374"/>
      <c r="K991" s="70">
        <f t="shared" si="16"/>
        <v>0</v>
      </c>
    </row>
    <row r="992" spans="1:11" hidden="1" x14ac:dyDescent="0.2">
      <c r="A992" s="366">
        <v>982</v>
      </c>
      <c r="B992" s="351"/>
      <c r="C992" s="353"/>
      <c r="D992" s="354"/>
      <c r="E992" s="353"/>
      <c r="F992" s="355"/>
      <c r="G992" s="356"/>
      <c r="H992" s="357"/>
      <c r="I992" s="356"/>
      <c r="J992" s="374"/>
      <c r="K992" s="70">
        <f t="shared" si="16"/>
        <v>0</v>
      </c>
    </row>
    <row r="993" spans="1:11" hidden="1" x14ac:dyDescent="0.2">
      <c r="A993" s="366">
        <v>983</v>
      </c>
      <c r="B993" s="351"/>
      <c r="C993" s="353"/>
      <c r="D993" s="354"/>
      <c r="E993" s="353"/>
      <c r="F993" s="355"/>
      <c r="G993" s="356"/>
      <c r="H993" s="357"/>
      <c r="I993" s="356"/>
      <c r="J993" s="374"/>
      <c r="K993" s="70">
        <f t="shared" si="16"/>
        <v>0</v>
      </c>
    </row>
    <row r="994" spans="1:11" hidden="1" x14ac:dyDescent="0.2">
      <c r="A994" s="366">
        <v>984</v>
      </c>
      <c r="B994" s="351"/>
      <c r="C994" s="353"/>
      <c r="D994" s="354"/>
      <c r="E994" s="353"/>
      <c r="F994" s="355"/>
      <c r="G994" s="356"/>
      <c r="H994" s="357"/>
      <c r="I994" s="356"/>
      <c r="J994" s="374"/>
      <c r="K994" s="70">
        <f t="shared" si="16"/>
        <v>0</v>
      </c>
    </row>
    <row r="995" spans="1:11" hidden="1" x14ac:dyDescent="0.2">
      <c r="A995" s="366">
        <v>985</v>
      </c>
      <c r="B995" s="351"/>
      <c r="C995" s="353"/>
      <c r="D995" s="354"/>
      <c r="E995" s="353"/>
      <c r="F995" s="355"/>
      <c r="G995" s="356"/>
      <c r="H995" s="357"/>
      <c r="I995" s="356"/>
      <c r="J995" s="374"/>
      <c r="K995" s="70">
        <f t="shared" si="16"/>
        <v>0</v>
      </c>
    </row>
    <row r="996" spans="1:11" hidden="1" x14ac:dyDescent="0.2">
      <c r="A996" s="366">
        <v>986</v>
      </c>
      <c r="B996" s="351"/>
      <c r="C996" s="353"/>
      <c r="D996" s="354"/>
      <c r="E996" s="353"/>
      <c r="F996" s="355"/>
      <c r="G996" s="356"/>
      <c r="H996" s="357"/>
      <c r="I996" s="356"/>
      <c r="J996" s="374"/>
      <c r="K996" s="70">
        <f t="shared" si="16"/>
        <v>0</v>
      </c>
    </row>
    <row r="997" spans="1:11" hidden="1" x14ac:dyDescent="0.2">
      <c r="A997" s="366">
        <v>987</v>
      </c>
      <c r="B997" s="351"/>
      <c r="C997" s="353"/>
      <c r="D997" s="354"/>
      <c r="E997" s="353"/>
      <c r="F997" s="355"/>
      <c r="G997" s="356"/>
      <c r="H997" s="357"/>
      <c r="I997" s="356"/>
      <c r="J997" s="374"/>
      <c r="K997" s="70">
        <f t="shared" si="16"/>
        <v>0</v>
      </c>
    </row>
    <row r="998" spans="1:11" hidden="1" x14ac:dyDescent="0.2">
      <c r="A998" s="366">
        <v>988</v>
      </c>
      <c r="B998" s="351"/>
      <c r="C998" s="353"/>
      <c r="D998" s="354"/>
      <c r="E998" s="353"/>
      <c r="F998" s="355"/>
      <c r="G998" s="356"/>
      <c r="H998" s="357"/>
      <c r="I998" s="356"/>
      <c r="J998" s="374"/>
      <c r="K998" s="70">
        <f t="shared" si="16"/>
        <v>0</v>
      </c>
    </row>
    <row r="999" spans="1:11" hidden="1" x14ac:dyDescent="0.2">
      <c r="A999" s="366">
        <v>989</v>
      </c>
      <c r="B999" s="351"/>
      <c r="C999" s="353"/>
      <c r="D999" s="354"/>
      <c r="E999" s="353"/>
      <c r="F999" s="355"/>
      <c r="G999" s="356"/>
      <c r="H999" s="357"/>
      <c r="I999" s="356"/>
      <c r="J999" s="374"/>
      <c r="K999" s="70">
        <f t="shared" si="16"/>
        <v>0</v>
      </c>
    </row>
    <row r="1000" spans="1:11" hidden="1" x14ac:dyDescent="0.2">
      <c r="A1000" s="366">
        <v>990</v>
      </c>
      <c r="B1000" s="351"/>
      <c r="C1000" s="353"/>
      <c r="D1000" s="354"/>
      <c r="E1000" s="353"/>
      <c r="F1000" s="355"/>
      <c r="G1000" s="356"/>
      <c r="H1000" s="357"/>
      <c r="I1000" s="356"/>
      <c r="J1000" s="374"/>
      <c r="K1000" s="70">
        <f t="shared" si="16"/>
        <v>0</v>
      </c>
    </row>
    <row r="1001" spans="1:11" hidden="1" x14ac:dyDescent="0.2">
      <c r="A1001" s="366">
        <v>991</v>
      </c>
      <c r="B1001" s="351"/>
      <c r="C1001" s="353"/>
      <c r="D1001" s="354"/>
      <c r="E1001" s="353"/>
      <c r="F1001" s="355"/>
      <c r="G1001" s="356"/>
      <c r="H1001" s="357"/>
      <c r="I1001" s="356"/>
      <c r="J1001" s="374"/>
      <c r="K1001" s="70">
        <f t="shared" si="16"/>
        <v>0</v>
      </c>
    </row>
    <row r="1002" spans="1:11" hidden="1" x14ac:dyDescent="0.2">
      <c r="A1002" s="366">
        <v>992</v>
      </c>
      <c r="B1002" s="351"/>
      <c r="C1002" s="353"/>
      <c r="D1002" s="354"/>
      <c r="E1002" s="353"/>
      <c r="F1002" s="355"/>
      <c r="G1002" s="356"/>
      <c r="H1002" s="357"/>
      <c r="I1002" s="356"/>
      <c r="J1002" s="374"/>
      <c r="K1002" s="70">
        <f t="shared" si="16"/>
        <v>0</v>
      </c>
    </row>
    <row r="1003" spans="1:11" hidden="1" x14ac:dyDescent="0.2">
      <c r="A1003" s="366">
        <v>993</v>
      </c>
      <c r="B1003" s="351"/>
      <c r="C1003" s="353"/>
      <c r="D1003" s="354"/>
      <c r="E1003" s="353"/>
      <c r="F1003" s="355"/>
      <c r="G1003" s="356"/>
      <c r="H1003" s="357"/>
      <c r="I1003" s="356"/>
      <c r="J1003" s="374"/>
      <c r="K1003" s="70">
        <f t="shared" si="16"/>
        <v>0</v>
      </c>
    </row>
    <row r="1004" spans="1:11" hidden="1" x14ac:dyDescent="0.2">
      <c r="A1004" s="366">
        <v>994</v>
      </c>
      <c r="B1004" s="351"/>
      <c r="C1004" s="353"/>
      <c r="D1004" s="354"/>
      <c r="E1004" s="353"/>
      <c r="F1004" s="355"/>
      <c r="G1004" s="356"/>
      <c r="H1004" s="357"/>
      <c r="I1004" s="356"/>
      <c r="J1004" s="374"/>
      <c r="K1004" s="70">
        <f t="shared" si="16"/>
        <v>0</v>
      </c>
    </row>
    <row r="1005" spans="1:11" hidden="1" x14ac:dyDescent="0.2">
      <c r="A1005" s="366">
        <v>995</v>
      </c>
      <c r="B1005" s="351"/>
      <c r="C1005" s="353"/>
      <c r="D1005" s="354"/>
      <c r="E1005" s="353"/>
      <c r="F1005" s="355"/>
      <c r="G1005" s="356"/>
      <c r="H1005" s="357"/>
      <c r="I1005" s="356"/>
      <c r="J1005" s="374"/>
      <c r="K1005" s="70">
        <f t="shared" si="16"/>
        <v>0</v>
      </c>
    </row>
    <row r="1006" spans="1:11" hidden="1" x14ac:dyDescent="0.2">
      <c r="A1006" s="366">
        <v>996</v>
      </c>
      <c r="B1006" s="351"/>
      <c r="C1006" s="353"/>
      <c r="D1006" s="354"/>
      <c r="E1006" s="353"/>
      <c r="F1006" s="355"/>
      <c r="G1006" s="356"/>
      <c r="H1006" s="357"/>
      <c r="I1006" s="356"/>
      <c r="J1006" s="374"/>
      <c r="K1006" s="70">
        <f t="shared" si="16"/>
        <v>0</v>
      </c>
    </row>
    <row r="1007" spans="1:11" hidden="1" x14ac:dyDescent="0.2">
      <c r="A1007" s="366">
        <v>997</v>
      </c>
      <c r="B1007" s="351"/>
      <c r="C1007" s="353"/>
      <c r="D1007" s="354"/>
      <c r="E1007" s="353"/>
      <c r="F1007" s="355"/>
      <c r="G1007" s="356"/>
      <c r="H1007" s="357"/>
      <c r="I1007" s="356"/>
      <c r="J1007" s="374"/>
      <c r="K1007" s="70">
        <f t="shared" si="16"/>
        <v>0</v>
      </c>
    </row>
    <row r="1008" spans="1:11" hidden="1" x14ac:dyDescent="0.2">
      <c r="A1008" s="366">
        <v>998</v>
      </c>
      <c r="B1008" s="351"/>
      <c r="C1008" s="353"/>
      <c r="D1008" s="354"/>
      <c r="E1008" s="353"/>
      <c r="F1008" s="355"/>
      <c r="G1008" s="356"/>
      <c r="H1008" s="357"/>
      <c r="I1008" s="356"/>
      <c r="J1008" s="374"/>
      <c r="K1008" s="70">
        <f t="shared" si="16"/>
        <v>0</v>
      </c>
    </row>
    <row r="1009" spans="1:11" hidden="1" x14ac:dyDescent="0.2">
      <c r="A1009" s="366">
        <v>999</v>
      </c>
      <c r="B1009" s="351"/>
      <c r="C1009" s="353"/>
      <c r="D1009" s="354"/>
      <c r="E1009" s="353"/>
      <c r="F1009" s="355"/>
      <c r="G1009" s="356"/>
      <c r="H1009" s="357"/>
      <c r="I1009" s="356"/>
      <c r="J1009" s="374"/>
      <c r="K1009" s="70">
        <f t="shared" si="16"/>
        <v>0</v>
      </c>
    </row>
    <row r="1010" spans="1:11" hidden="1" x14ac:dyDescent="0.2">
      <c r="A1010" s="366">
        <v>1000</v>
      </c>
      <c r="B1010" s="351"/>
      <c r="C1010" s="353"/>
      <c r="D1010" s="354"/>
      <c r="E1010" s="353"/>
      <c r="F1010" s="355"/>
      <c r="G1010" s="356"/>
      <c r="H1010" s="357"/>
      <c r="I1010" s="356"/>
      <c r="J1010" s="374"/>
      <c r="K1010" s="70">
        <f t="shared" si="16"/>
        <v>0</v>
      </c>
    </row>
    <row r="1011" spans="1:11" hidden="1" x14ac:dyDescent="0.2">
      <c r="A1011" s="366">
        <v>1001</v>
      </c>
      <c r="B1011" s="351"/>
      <c r="C1011" s="353"/>
      <c r="D1011" s="354"/>
      <c r="E1011" s="353"/>
      <c r="F1011" s="355"/>
      <c r="G1011" s="356"/>
      <c r="H1011" s="357"/>
      <c r="I1011" s="356"/>
      <c r="J1011" s="374"/>
      <c r="K1011" s="70">
        <f>IF(B1011=0,0,MONTH(B1011)-$K$1+1)</f>
        <v>0</v>
      </c>
    </row>
    <row r="1012" spans="1:11" x14ac:dyDescent="0.2">
      <c r="B1012" s="93"/>
      <c r="C1012" s="94"/>
      <c r="D1012" s="95"/>
      <c r="E1012" s="94"/>
      <c r="F1012" s="96"/>
      <c r="G1012" s="315"/>
      <c r="H1012" s="316"/>
      <c r="I1012" s="315"/>
      <c r="J1012" s="93"/>
    </row>
    <row r="1013" spans="1:11" x14ac:dyDescent="0.2">
      <c r="B1013" s="93"/>
      <c r="C1013" s="94"/>
      <c r="D1013" s="95"/>
      <c r="E1013" s="94"/>
      <c r="F1013" s="96"/>
      <c r="G1013" s="315"/>
      <c r="H1013" s="316"/>
      <c r="I1013" s="315"/>
      <c r="J1013" s="93"/>
    </row>
    <row r="1014" spans="1:11" x14ac:dyDescent="0.2">
      <c r="B1014" s="93"/>
      <c r="C1014" s="94"/>
      <c r="D1014" s="95"/>
      <c r="E1014" s="94"/>
      <c r="F1014" s="96"/>
      <c r="G1014" s="315"/>
      <c r="H1014" s="316"/>
      <c r="I1014" s="315"/>
      <c r="J1014" s="93"/>
    </row>
    <row r="1015" spans="1:11" x14ac:dyDescent="0.2">
      <c r="B1015" s="93"/>
      <c r="C1015" s="94"/>
      <c r="D1015" s="95"/>
      <c r="E1015" s="94"/>
      <c r="F1015" s="96"/>
      <c r="G1015" s="315"/>
      <c r="H1015" s="316"/>
      <c r="I1015" s="315"/>
      <c r="J1015" s="93"/>
    </row>
    <row r="1016" spans="1:11" x14ac:dyDescent="0.2">
      <c r="B1016" s="93"/>
      <c r="C1016" s="94"/>
      <c r="D1016" s="95"/>
      <c r="E1016" s="94"/>
      <c r="F1016" s="96"/>
      <c r="G1016" s="315"/>
      <c r="H1016" s="316"/>
      <c r="I1016" s="315"/>
      <c r="J1016" s="93"/>
    </row>
    <row r="1017" spans="1:11" x14ac:dyDescent="0.2">
      <c r="B1017" s="93"/>
      <c r="C1017" s="94"/>
      <c r="D1017" s="95"/>
      <c r="E1017" s="94"/>
      <c r="F1017" s="96"/>
      <c r="G1017" s="315"/>
      <c r="H1017" s="316"/>
      <c r="I1017" s="315"/>
      <c r="J1017" s="93"/>
    </row>
    <row r="1018" spans="1:11" x14ac:dyDescent="0.2">
      <c r="B1018" s="93"/>
      <c r="C1018" s="94"/>
      <c r="D1018" s="95"/>
      <c r="E1018" s="94"/>
      <c r="F1018" s="96"/>
      <c r="G1018" s="315"/>
      <c r="H1018" s="316"/>
      <c r="I1018" s="315"/>
      <c r="J1018" s="93"/>
    </row>
    <row r="1019" spans="1:11" x14ac:dyDescent="0.2">
      <c r="B1019" s="93"/>
      <c r="C1019" s="94"/>
      <c r="D1019" s="95"/>
      <c r="E1019" s="94"/>
      <c r="F1019" s="96"/>
      <c r="G1019" s="315"/>
      <c r="H1019" s="316"/>
      <c r="I1019" s="315"/>
      <c r="J1019" s="93"/>
    </row>
    <row r="1020" spans="1:11" x14ac:dyDescent="0.2">
      <c r="B1020" s="93"/>
      <c r="C1020" s="94"/>
      <c r="D1020" s="95"/>
      <c r="E1020" s="94"/>
      <c r="F1020" s="96"/>
      <c r="G1020" s="315"/>
      <c r="H1020" s="316"/>
      <c r="I1020" s="315"/>
      <c r="J1020" s="93"/>
    </row>
  </sheetData>
  <sheetProtection formatColumns="0" formatRows="0" insertColumns="0" insertRows="0" deleteRows="0" autoFilter="0"/>
  <autoFilter ref="A3:J1011">
    <filterColumn colId="2">
      <filters>
        <filter val="Gastos da Reserva de Recursos"/>
      </filters>
    </filterColumn>
    <filterColumn colId="4">
      <filters>
        <filter val="DARF pago ref. A taxa de custas judiciais do processo de Fabiano Camilo Florentino"/>
        <filter val="DARF pago ref. A taxa de custas judiciais do processo de Nayara Las Casas Vieira Rodrigues"/>
        <filter val="DARF pago ref. A taxa de custas judiciais do processo de Vinicius Couto Maciel"/>
        <filter val="Pagamento de deposito judicial de Fabiano Camilo Florentino"/>
        <filter val="Pagamento de deposito judicial de Nayara Las Casas Vieira Rodrigues"/>
        <filter val="Pagamento de deposito judicial de Ritiele Madeira Sena"/>
        <filter val="Pagamento de deposito judicial de Vinicius Couto Maciel"/>
        <filter val="Reembolso a Fabiano Neves Alves Pereira ref. A DARF pago ref. A taxa de custas judiciais do processo de Ritiele Madeira Sena"/>
      </filters>
    </filterColumn>
  </autoFilter>
  <mergeCells count="2">
    <mergeCell ref="A1:J1"/>
    <mergeCell ref="A2:J2"/>
  </mergeCells>
  <dataValidations count="2">
    <dataValidation type="list" allowBlank="1" showInputMessage="1" showErrorMessage="1" sqref="C50:C1011 C28 C23 C25:C26 C30:C31 C33:C34 C36 C4:C21 C38:C47">
      <formula1>Reserva</formula1>
    </dataValidation>
    <dataValidation type="list" allowBlank="1" showInputMessage="1" showErrorMessage="1" sqref="C22 C24 C27 C35 C29 C32 C37 C48:C49">
      <formula1>Categorias</formula1>
    </dataValidation>
  </dataValidations>
  <printOptions horizontalCentered="1"/>
  <pageMargins left="0.59055118110236227" right="0.59055118110236227" top="0.59055118110236227" bottom="0.59055118110236227" header="0" footer="0"/>
  <pageSetup paperSize="9" scale="70"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1"/>
  <sheetViews>
    <sheetView showGridLines="0" zoomScaleSheetLayoutView="100" workbookViewId="0">
      <selection activeCell="A4" sqref="A4"/>
    </sheetView>
  </sheetViews>
  <sheetFormatPr defaultRowHeight="12.75" x14ac:dyDescent="0.2"/>
  <cols>
    <col min="1" max="1" width="135.28515625" customWidth="1"/>
  </cols>
  <sheetData>
    <row r="1" spans="1:1" s="1" customFormat="1" ht="18" x14ac:dyDescent="0.2">
      <c r="A1" s="37" t="s">
        <v>10014</v>
      </c>
    </row>
    <row r="2" spans="1:1" s="1" customFormat="1" ht="39" customHeight="1" x14ac:dyDescent="0.2">
      <c r="A2" s="3"/>
    </row>
    <row r="3" spans="1:1" s="1" customFormat="1" ht="28.5" x14ac:dyDescent="0.2">
      <c r="A3" s="287"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49" t="s">
        <v>10015</v>
      </c>
    </row>
    <row r="5" spans="1:1" s="1" customFormat="1" ht="14.25" x14ac:dyDescent="0.2">
      <c r="A5" s="451" t="s">
        <v>10016</v>
      </c>
    </row>
    <row r="6" spans="1:1" s="1" customFormat="1" ht="14.25" x14ac:dyDescent="0.2">
      <c r="A6" s="451" t="s">
        <v>10017</v>
      </c>
    </row>
    <row r="7" spans="1:1" s="1" customFormat="1" ht="14.25" x14ac:dyDescent="0.2">
      <c r="A7" s="286"/>
    </row>
    <row r="8" spans="1:1" s="1" customFormat="1" ht="14.25" x14ac:dyDescent="0.2">
      <c r="A8" s="49" t="s">
        <v>10018</v>
      </c>
    </row>
    <row r="9" spans="1:1" s="1" customFormat="1" ht="48.75" customHeight="1" x14ac:dyDescent="0.2">
      <c r="A9" s="5"/>
    </row>
    <row r="10" spans="1:1" s="1" customFormat="1" x14ac:dyDescent="0.2">
      <c r="A10" s="6"/>
    </row>
    <row r="11" spans="1:1" s="1" customFormat="1" ht="9.75" customHeight="1" x14ac:dyDescent="0.2">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S85"/>
  <sheetViews>
    <sheetView topLeftCell="A16" zoomScaleSheetLayoutView="100" workbookViewId="0"/>
  </sheetViews>
  <sheetFormatPr defaultColWidth="9.140625" defaultRowHeight="12.75" x14ac:dyDescent="0.2"/>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x14ac:dyDescent="0.2">
      <c r="A1" s="191" t="s">
        <v>93</v>
      </c>
      <c r="B1" s="191" t="s">
        <v>101</v>
      </c>
      <c r="C1" s="191" t="s">
        <v>104</v>
      </c>
      <c r="D1" s="191" t="s">
        <v>115</v>
      </c>
      <c r="E1" s="191" t="s">
        <v>117</v>
      </c>
      <c r="F1" s="191" t="s">
        <v>84</v>
      </c>
      <c r="H1" s="197"/>
      <c r="I1" s="197"/>
      <c r="K1" s="197"/>
      <c r="L1" s="197"/>
      <c r="M1" s="197"/>
      <c r="N1" s="197"/>
      <c r="O1" s="197"/>
      <c r="P1" s="197"/>
      <c r="Q1" s="197"/>
      <c r="R1" s="197"/>
      <c r="S1" s="197"/>
    </row>
    <row r="2" spans="1:19" ht="42.75" x14ac:dyDescent="0.2">
      <c r="A2" s="192" t="s">
        <v>95</v>
      </c>
      <c r="B2" s="198"/>
      <c r="C2" s="192" t="s">
        <v>106</v>
      </c>
      <c r="D2" s="193" t="s">
        <v>222</v>
      </c>
      <c r="E2" s="192" t="s">
        <v>381</v>
      </c>
      <c r="F2" s="192" t="s">
        <v>85</v>
      </c>
    </row>
    <row r="3" spans="1:19" ht="28.5" x14ac:dyDescent="0.2">
      <c r="A3" s="192" t="s">
        <v>97</v>
      </c>
      <c r="B3" s="198"/>
      <c r="C3" s="193" t="s">
        <v>157</v>
      </c>
      <c r="D3" s="193" t="s">
        <v>224</v>
      </c>
      <c r="E3" s="192" t="s">
        <v>383</v>
      </c>
      <c r="F3" s="192" t="s">
        <v>86</v>
      </c>
    </row>
    <row r="4" spans="1:19" ht="14.25" x14ac:dyDescent="0.2">
      <c r="A4" s="192" t="s">
        <v>99</v>
      </c>
      <c r="B4" s="198"/>
      <c r="C4" s="193" t="s">
        <v>159</v>
      </c>
      <c r="D4" s="193" t="s">
        <v>226</v>
      </c>
      <c r="E4" s="192" t="s">
        <v>385</v>
      </c>
    </row>
    <row r="5" spans="1:19" ht="28.5" customHeight="1" x14ac:dyDescent="0.2">
      <c r="A5" s="198"/>
      <c r="C5" s="193" t="s">
        <v>161</v>
      </c>
      <c r="D5" s="193" t="s">
        <v>228</v>
      </c>
      <c r="E5" s="192" t="s">
        <v>387</v>
      </c>
      <c r="F5" s="276"/>
    </row>
    <row r="6" spans="1:19" ht="42.75" x14ac:dyDescent="0.2">
      <c r="A6" s="198"/>
      <c r="B6" s="198"/>
      <c r="C6" s="193" t="s">
        <v>163</v>
      </c>
      <c r="D6" s="193" t="s">
        <v>230</v>
      </c>
      <c r="E6" s="192" t="s">
        <v>389</v>
      </c>
      <c r="F6" s="276"/>
    </row>
    <row r="7" spans="1:19" ht="14.25" x14ac:dyDescent="0.2">
      <c r="A7" s="198"/>
      <c r="B7" s="198"/>
      <c r="C7" s="193" t="s">
        <v>165</v>
      </c>
      <c r="D7" s="193" t="s">
        <v>232</v>
      </c>
      <c r="E7" s="192" t="s">
        <v>391</v>
      </c>
      <c r="F7" s="276"/>
    </row>
    <row r="8" spans="1:19" ht="14.25" x14ac:dyDescent="0.2">
      <c r="A8" s="198"/>
      <c r="B8" s="198"/>
      <c r="C8" s="193" t="s">
        <v>167</v>
      </c>
      <c r="D8" s="193" t="s">
        <v>234</v>
      </c>
      <c r="E8" s="192" t="s">
        <v>393</v>
      </c>
      <c r="F8" s="276"/>
    </row>
    <row r="9" spans="1:19" ht="14.25" x14ac:dyDescent="0.2">
      <c r="A9" s="198"/>
      <c r="B9" s="198"/>
      <c r="C9" s="193" t="s">
        <v>169</v>
      </c>
      <c r="D9" s="193" t="s">
        <v>236</v>
      </c>
      <c r="E9" s="192" t="s">
        <v>395</v>
      </c>
      <c r="F9" s="276"/>
    </row>
    <row r="10" spans="1:19" ht="28.5" x14ac:dyDescent="0.2">
      <c r="A10" s="198"/>
      <c r="B10" s="198"/>
      <c r="C10" s="193" t="s">
        <v>171</v>
      </c>
      <c r="D10" s="193" t="s">
        <v>238</v>
      </c>
      <c r="E10" s="192" t="s">
        <v>397</v>
      </c>
      <c r="F10" s="276"/>
    </row>
    <row r="11" spans="1:19" ht="42.75" x14ac:dyDescent="0.2">
      <c r="A11" s="198"/>
      <c r="B11" s="198"/>
      <c r="C11" s="192" t="s">
        <v>174</v>
      </c>
      <c r="D11" s="193" t="s">
        <v>240</v>
      </c>
      <c r="E11" s="192" t="s">
        <v>399</v>
      </c>
      <c r="F11" s="276"/>
    </row>
    <row r="12" spans="1:19" ht="28.5" x14ac:dyDescent="0.2">
      <c r="A12" s="198"/>
      <c r="B12" s="198"/>
      <c r="C12" s="192" t="s">
        <v>176</v>
      </c>
      <c r="D12" s="193" t="s">
        <v>242</v>
      </c>
      <c r="E12" s="192" t="s">
        <v>401</v>
      </c>
      <c r="F12" s="276"/>
    </row>
    <row r="13" spans="1:19" ht="14.25" x14ac:dyDescent="0.2">
      <c r="A13" s="198"/>
      <c r="B13" s="198"/>
      <c r="C13" s="192" t="s">
        <v>179</v>
      </c>
      <c r="D13" s="193" t="s">
        <v>244</v>
      </c>
      <c r="E13" s="192" t="s">
        <v>403</v>
      </c>
      <c r="F13" s="276"/>
    </row>
    <row r="14" spans="1:19" ht="28.5" x14ac:dyDescent="0.2">
      <c r="A14" s="198"/>
      <c r="B14" s="198"/>
      <c r="C14" s="192" t="s">
        <v>181</v>
      </c>
      <c r="D14" s="193" t="s">
        <v>246</v>
      </c>
      <c r="E14" s="192" t="s">
        <v>405</v>
      </c>
      <c r="F14" s="276"/>
    </row>
    <row r="15" spans="1:19" ht="28.5" x14ac:dyDescent="0.2">
      <c r="A15" s="198"/>
      <c r="B15" s="198"/>
      <c r="C15" s="192" t="s">
        <v>183</v>
      </c>
      <c r="D15" s="193" t="s">
        <v>248</v>
      </c>
      <c r="E15" s="192" t="s">
        <v>407</v>
      </c>
      <c r="F15" s="276"/>
    </row>
    <row r="16" spans="1:19" ht="28.5" x14ac:dyDescent="0.2">
      <c r="A16" s="198"/>
      <c r="B16" s="198"/>
      <c r="C16" s="192" t="s">
        <v>185</v>
      </c>
      <c r="D16" s="193" t="s">
        <v>250</v>
      </c>
      <c r="E16" s="192" t="s">
        <v>409</v>
      </c>
      <c r="F16" s="198"/>
    </row>
    <row r="17" spans="1:6" ht="28.5" x14ac:dyDescent="0.2">
      <c r="A17" s="198"/>
      <c r="B17" s="198"/>
      <c r="C17" s="192" t="s">
        <v>187</v>
      </c>
      <c r="D17" s="194" t="s">
        <v>252</v>
      </c>
      <c r="E17" s="198"/>
      <c r="F17" s="198"/>
    </row>
    <row r="18" spans="1:6" ht="14.25" x14ac:dyDescent="0.2">
      <c r="A18" s="198"/>
      <c r="B18" s="198"/>
      <c r="C18" s="192" t="s">
        <v>189</v>
      </c>
      <c r="D18" s="193" t="s">
        <v>254</v>
      </c>
      <c r="E18" s="198"/>
      <c r="F18" s="198"/>
    </row>
    <row r="19" spans="1:6" ht="28.5" x14ac:dyDescent="0.2">
      <c r="A19" s="198"/>
      <c r="B19" s="198"/>
      <c r="C19" s="192" t="s">
        <v>191</v>
      </c>
      <c r="D19" s="193" t="s">
        <v>256</v>
      </c>
      <c r="E19" s="198"/>
      <c r="F19" s="198"/>
    </row>
    <row r="20" spans="1:6" ht="28.5" x14ac:dyDescent="0.2">
      <c r="A20" s="198"/>
      <c r="B20" s="198"/>
      <c r="C20" s="192" t="s">
        <v>193</v>
      </c>
      <c r="D20" s="193" t="s">
        <v>258</v>
      </c>
      <c r="E20" s="198"/>
      <c r="F20" s="198"/>
    </row>
    <row r="21" spans="1:6" ht="28.5" x14ac:dyDescent="0.2">
      <c r="A21" s="198"/>
      <c r="B21" s="198"/>
      <c r="C21" s="192" t="s">
        <v>195</v>
      </c>
      <c r="D21" s="194" t="s">
        <v>260</v>
      </c>
      <c r="E21" s="198"/>
      <c r="F21" s="198"/>
    </row>
    <row r="22" spans="1:6" ht="42.75" x14ac:dyDescent="0.2">
      <c r="A22" s="198"/>
      <c r="B22" s="198"/>
      <c r="C22" s="192" t="s">
        <v>197</v>
      </c>
      <c r="D22" s="194" t="s">
        <v>262</v>
      </c>
      <c r="E22" s="198"/>
      <c r="F22" s="198"/>
    </row>
    <row r="23" spans="1:6" ht="28.5" x14ac:dyDescent="0.2">
      <c r="A23" s="198"/>
      <c r="B23" s="198"/>
      <c r="C23" s="192" t="s">
        <v>199</v>
      </c>
      <c r="D23" s="194" t="s">
        <v>264</v>
      </c>
      <c r="E23" s="198"/>
      <c r="F23" s="198"/>
    </row>
    <row r="24" spans="1:6" ht="28.5" x14ac:dyDescent="0.2">
      <c r="A24" s="198"/>
      <c r="B24" s="198"/>
      <c r="C24" s="192" t="s">
        <v>201</v>
      </c>
      <c r="D24" s="194" t="s">
        <v>266</v>
      </c>
      <c r="E24" s="198"/>
      <c r="F24" s="198"/>
    </row>
    <row r="25" spans="1:6" ht="28.5" x14ac:dyDescent="0.2">
      <c r="A25" s="198"/>
      <c r="B25" s="198"/>
      <c r="C25" s="192" t="s">
        <v>204</v>
      </c>
      <c r="D25" s="194" t="s">
        <v>268</v>
      </c>
      <c r="E25" s="198"/>
      <c r="F25" s="198"/>
    </row>
    <row r="26" spans="1:6" ht="28.5" x14ac:dyDescent="0.2">
      <c r="A26" s="198"/>
      <c r="B26" s="198"/>
      <c r="C26" s="192" t="s">
        <v>206</v>
      </c>
      <c r="D26" s="194" t="s">
        <v>270</v>
      </c>
      <c r="E26" s="198"/>
      <c r="F26" s="198"/>
    </row>
    <row r="27" spans="1:6" ht="14.25" x14ac:dyDescent="0.2">
      <c r="A27" s="198"/>
      <c r="B27" s="198"/>
      <c r="C27" s="192" t="s">
        <v>208</v>
      </c>
      <c r="D27" s="194" t="s">
        <v>272</v>
      </c>
      <c r="E27" s="198"/>
      <c r="F27" s="198"/>
    </row>
    <row r="28" spans="1:6" ht="28.5" x14ac:dyDescent="0.2">
      <c r="A28" s="198"/>
      <c r="B28" s="198"/>
      <c r="C28" s="192" t="s">
        <v>210</v>
      </c>
      <c r="D28" s="194" t="s">
        <v>274</v>
      </c>
      <c r="E28" s="198"/>
      <c r="F28" s="198"/>
    </row>
    <row r="29" spans="1:6" ht="28.5" x14ac:dyDescent="0.2">
      <c r="A29" s="198"/>
      <c r="B29" s="198"/>
      <c r="C29" s="192" t="s">
        <v>212</v>
      </c>
      <c r="D29" s="194" t="s">
        <v>276</v>
      </c>
      <c r="E29" s="198"/>
      <c r="F29" s="198"/>
    </row>
    <row r="30" spans="1:6" ht="14.25" x14ac:dyDescent="0.2">
      <c r="A30" s="198"/>
      <c r="B30" s="198"/>
      <c r="C30" s="192" t="s">
        <v>214</v>
      </c>
      <c r="D30" s="194" t="s">
        <v>278</v>
      </c>
      <c r="E30" s="198"/>
      <c r="F30" s="198"/>
    </row>
    <row r="31" spans="1:6" ht="14.25" x14ac:dyDescent="0.2">
      <c r="A31" s="198"/>
      <c r="B31" s="198"/>
      <c r="C31" s="192" t="s">
        <v>216</v>
      </c>
      <c r="D31" s="194" t="s">
        <v>280</v>
      </c>
      <c r="E31" s="198"/>
      <c r="F31" s="198"/>
    </row>
    <row r="32" spans="1:6" ht="14.25" x14ac:dyDescent="0.2">
      <c r="A32" s="198"/>
      <c r="B32" s="198"/>
      <c r="C32" s="192" t="s">
        <v>218</v>
      </c>
      <c r="D32" s="194" t="s">
        <v>282</v>
      </c>
      <c r="E32" s="198"/>
      <c r="F32" s="198"/>
    </row>
    <row r="33" spans="1:6" ht="14.25" x14ac:dyDescent="0.2">
      <c r="A33" s="198"/>
      <c r="B33" s="198"/>
      <c r="C33" s="198"/>
      <c r="D33" s="194" t="s">
        <v>284</v>
      </c>
      <c r="E33" s="198"/>
      <c r="F33" s="198"/>
    </row>
    <row r="34" spans="1:6" ht="14.25" x14ac:dyDescent="0.2">
      <c r="A34" s="198"/>
      <c r="B34" s="198"/>
      <c r="C34" s="198"/>
      <c r="D34" s="194" t="s">
        <v>286</v>
      </c>
      <c r="E34" s="198"/>
      <c r="F34" s="198"/>
    </row>
    <row r="35" spans="1:6" ht="14.25" x14ac:dyDescent="0.2">
      <c r="A35" s="198"/>
      <c r="B35" s="198"/>
      <c r="C35" s="198"/>
      <c r="D35" s="194" t="s">
        <v>288</v>
      </c>
      <c r="E35" s="198"/>
      <c r="F35" s="198"/>
    </row>
    <row r="36" spans="1:6" ht="28.5" x14ac:dyDescent="0.2">
      <c r="A36" s="198"/>
      <c r="B36" s="198"/>
      <c r="C36" s="198"/>
      <c r="D36" s="194" t="s">
        <v>290</v>
      </c>
      <c r="E36" s="198"/>
      <c r="F36" s="198"/>
    </row>
    <row r="37" spans="1:6" ht="14.25" x14ac:dyDescent="0.2">
      <c r="A37" s="198"/>
      <c r="B37" s="198"/>
      <c r="C37" s="198"/>
      <c r="D37" s="194" t="s">
        <v>292</v>
      </c>
      <c r="E37" s="198"/>
      <c r="F37" s="198"/>
    </row>
    <row r="38" spans="1:6" ht="14.25" x14ac:dyDescent="0.2">
      <c r="A38" s="198"/>
      <c r="B38" s="198"/>
      <c r="C38" s="198"/>
      <c r="D38" s="194" t="s">
        <v>294</v>
      </c>
      <c r="E38" s="198"/>
      <c r="F38" s="198"/>
    </row>
    <row r="39" spans="1:6" ht="14.25" x14ac:dyDescent="0.2">
      <c r="A39" s="198"/>
      <c r="B39" s="198"/>
      <c r="C39" s="198"/>
      <c r="D39" s="194" t="s">
        <v>296</v>
      </c>
      <c r="E39" s="198"/>
      <c r="F39" s="198"/>
    </row>
    <row r="40" spans="1:6" ht="14.25" x14ac:dyDescent="0.2">
      <c r="A40" s="198"/>
      <c r="B40" s="198"/>
      <c r="C40" s="198"/>
      <c r="D40" s="194" t="s">
        <v>298</v>
      </c>
      <c r="E40" s="198"/>
      <c r="F40" s="198"/>
    </row>
    <row r="41" spans="1:6" ht="14.25" x14ac:dyDescent="0.2">
      <c r="A41" s="198"/>
      <c r="B41" s="198"/>
      <c r="C41" s="198"/>
      <c r="D41" s="194" t="s">
        <v>300</v>
      </c>
      <c r="E41" s="198"/>
      <c r="F41" s="198"/>
    </row>
    <row r="42" spans="1:6" ht="14.25" x14ac:dyDescent="0.2">
      <c r="A42" s="198"/>
      <c r="B42" s="198"/>
      <c r="C42" s="198"/>
      <c r="D42" s="194" t="s">
        <v>302</v>
      </c>
      <c r="E42" s="198"/>
      <c r="F42" s="198"/>
    </row>
    <row r="43" spans="1:6" ht="14.25" x14ac:dyDescent="0.2">
      <c r="A43" s="198"/>
      <c r="B43" s="198"/>
      <c r="C43" s="198"/>
      <c r="D43" s="194" t="s">
        <v>304</v>
      </c>
      <c r="E43" s="198"/>
      <c r="F43" s="198"/>
    </row>
    <row r="44" spans="1:6" ht="14.25" x14ac:dyDescent="0.2">
      <c r="A44" s="198"/>
      <c r="B44" s="198"/>
      <c r="C44" s="198"/>
      <c r="D44" s="194" t="s">
        <v>306</v>
      </c>
      <c r="E44" s="198"/>
      <c r="F44" s="198"/>
    </row>
    <row r="45" spans="1:6" ht="14.25" x14ac:dyDescent="0.2">
      <c r="A45" s="198"/>
      <c r="B45" s="198"/>
      <c r="C45" s="198"/>
      <c r="D45" s="194" t="s">
        <v>308</v>
      </c>
      <c r="E45" s="198"/>
      <c r="F45" s="198"/>
    </row>
    <row r="46" spans="1:6" ht="14.25" x14ac:dyDescent="0.2">
      <c r="A46" s="198"/>
      <c r="B46" s="198"/>
      <c r="C46" s="198"/>
      <c r="D46" s="194" t="s">
        <v>310</v>
      </c>
      <c r="E46" s="198"/>
      <c r="F46" s="198"/>
    </row>
    <row r="47" spans="1:6" ht="14.25" x14ac:dyDescent="0.2">
      <c r="A47" s="198"/>
      <c r="B47" s="198"/>
      <c r="C47" s="198"/>
      <c r="D47" s="195" t="s">
        <v>312</v>
      </c>
      <c r="E47" s="198"/>
      <c r="F47" s="198"/>
    </row>
    <row r="48" spans="1:6" ht="14.25" x14ac:dyDescent="0.2">
      <c r="A48" s="198"/>
      <c r="B48" s="198"/>
      <c r="C48" s="198"/>
      <c r="D48" s="194" t="s">
        <v>314</v>
      </c>
      <c r="E48" s="198"/>
      <c r="F48" s="198"/>
    </row>
    <row r="49" spans="1:6" ht="14.25" x14ac:dyDescent="0.2">
      <c r="A49" s="198"/>
      <c r="B49" s="198"/>
      <c r="C49" s="198"/>
      <c r="D49" s="194" t="s">
        <v>316</v>
      </c>
      <c r="E49" s="198"/>
      <c r="F49" s="198"/>
    </row>
    <row r="50" spans="1:6" ht="14.25" x14ac:dyDescent="0.2">
      <c r="A50" s="198"/>
      <c r="B50" s="198"/>
      <c r="C50" s="198"/>
      <c r="D50" s="194" t="s">
        <v>318</v>
      </c>
      <c r="E50" s="198"/>
      <c r="F50" s="198"/>
    </row>
    <row r="51" spans="1:6" ht="14.25" x14ac:dyDescent="0.2">
      <c r="A51" s="198"/>
      <c r="B51" s="198"/>
      <c r="C51" s="198"/>
      <c r="D51" s="194" t="s">
        <v>320</v>
      </c>
      <c r="E51" s="198"/>
      <c r="F51" s="198"/>
    </row>
    <row r="52" spans="1:6" ht="14.25" x14ac:dyDescent="0.2">
      <c r="A52" s="198"/>
      <c r="B52" s="198"/>
      <c r="C52" s="198"/>
      <c r="D52" s="194" t="s">
        <v>322</v>
      </c>
      <c r="E52" s="198"/>
      <c r="F52" s="198"/>
    </row>
    <row r="53" spans="1:6" ht="28.5" x14ac:dyDescent="0.2">
      <c r="A53" s="198"/>
      <c r="B53" s="198"/>
      <c r="C53" s="198"/>
      <c r="D53" s="194" t="s">
        <v>324</v>
      </c>
      <c r="E53" s="198"/>
      <c r="F53" s="198"/>
    </row>
    <row r="54" spans="1:6" ht="14.25" x14ac:dyDescent="0.2">
      <c r="A54" s="198"/>
      <c r="B54" s="198"/>
      <c r="C54" s="198"/>
      <c r="D54" s="194" t="s">
        <v>326</v>
      </c>
      <c r="E54" s="198"/>
      <c r="F54" s="198"/>
    </row>
    <row r="55" spans="1:6" ht="14.25" x14ac:dyDescent="0.2">
      <c r="A55" s="198"/>
      <c r="B55" s="198"/>
      <c r="C55" s="198"/>
      <c r="D55" s="194" t="s">
        <v>328</v>
      </c>
      <c r="E55" s="198"/>
      <c r="F55" s="198"/>
    </row>
    <row r="56" spans="1:6" ht="14.25" x14ac:dyDescent="0.2">
      <c r="A56" s="198"/>
      <c r="B56" s="198"/>
      <c r="C56" s="198"/>
      <c r="D56" s="194" t="s">
        <v>330</v>
      </c>
      <c r="E56" s="198"/>
      <c r="F56" s="198"/>
    </row>
    <row r="57" spans="1:6" ht="28.5" x14ac:dyDescent="0.2">
      <c r="A57" s="198"/>
      <c r="B57" s="198"/>
      <c r="C57" s="198"/>
      <c r="D57" s="194" t="s">
        <v>332</v>
      </c>
      <c r="E57" s="198"/>
      <c r="F57" s="198"/>
    </row>
    <row r="58" spans="1:6" ht="14.25" x14ac:dyDescent="0.2">
      <c r="A58" s="198"/>
      <c r="B58" s="198"/>
      <c r="C58" s="198"/>
      <c r="D58" s="194" t="s">
        <v>334</v>
      </c>
      <c r="E58" s="198"/>
      <c r="F58" s="198"/>
    </row>
    <row r="59" spans="1:6" ht="14.25" x14ac:dyDescent="0.2">
      <c r="A59" s="198"/>
      <c r="B59" s="198"/>
      <c r="C59" s="198"/>
      <c r="D59" s="194" t="s">
        <v>336</v>
      </c>
      <c r="E59" s="198"/>
      <c r="F59" s="198"/>
    </row>
    <row r="60" spans="1:6" ht="28.5" x14ac:dyDescent="0.2">
      <c r="A60" s="198"/>
      <c r="B60" s="198"/>
      <c r="C60" s="198"/>
      <c r="D60" s="194" t="s">
        <v>338</v>
      </c>
      <c r="E60" s="198"/>
      <c r="F60" s="198"/>
    </row>
    <row r="61" spans="1:6" ht="28.5" x14ac:dyDescent="0.2">
      <c r="A61" s="198"/>
      <c r="B61" s="198"/>
      <c r="C61" s="198"/>
      <c r="D61" s="194" t="s">
        <v>340</v>
      </c>
      <c r="E61" s="198"/>
      <c r="F61" s="198"/>
    </row>
    <row r="62" spans="1:6" ht="14.25" x14ac:dyDescent="0.2">
      <c r="A62" s="198"/>
      <c r="B62" s="198"/>
      <c r="C62" s="198"/>
      <c r="D62" s="194" t="s">
        <v>342</v>
      </c>
      <c r="E62" s="198"/>
      <c r="F62" s="198"/>
    </row>
    <row r="63" spans="1:6" ht="28.5" x14ac:dyDescent="0.2">
      <c r="A63" s="198"/>
      <c r="B63" s="198"/>
      <c r="C63" s="198"/>
      <c r="D63" s="194" t="s">
        <v>344</v>
      </c>
      <c r="E63" s="198"/>
      <c r="F63" s="198"/>
    </row>
    <row r="64" spans="1:6" ht="28.5" x14ac:dyDescent="0.2">
      <c r="A64" s="198"/>
      <c r="B64" s="198"/>
      <c r="C64" s="198"/>
      <c r="D64" s="194" t="s">
        <v>346</v>
      </c>
      <c r="E64" s="198"/>
      <c r="F64" s="198"/>
    </row>
    <row r="65" spans="1:6" ht="28.5" x14ac:dyDescent="0.2">
      <c r="A65" s="198"/>
      <c r="B65" s="198"/>
      <c r="C65" s="198"/>
      <c r="D65" s="194" t="s">
        <v>348</v>
      </c>
      <c r="E65" s="198"/>
      <c r="F65" s="198"/>
    </row>
    <row r="66" spans="1:6" ht="28.5" x14ac:dyDescent="0.2">
      <c r="A66" s="198"/>
      <c r="B66" s="198"/>
      <c r="C66" s="198"/>
      <c r="D66" s="194" t="s">
        <v>350</v>
      </c>
      <c r="E66" s="198"/>
      <c r="F66" s="198"/>
    </row>
    <row r="67" spans="1:6" ht="42.75" x14ac:dyDescent="0.2">
      <c r="A67" s="198"/>
      <c r="B67" s="198"/>
      <c r="C67" s="198"/>
      <c r="D67" s="194" t="s">
        <v>352</v>
      </c>
      <c r="E67" s="198"/>
      <c r="F67" s="198"/>
    </row>
    <row r="68" spans="1:6" ht="28.5" x14ac:dyDescent="0.2">
      <c r="A68" s="198"/>
      <c r="B68" s="198"/>
      <c r="C68" s="198"/>
      <c r="D68" s="194" t="s">
        <v>354</v>
      </c>
      <c r="E68" s="198"/>
      <c r="F68" s="198"/>
    </row>
    <row r="69" spans="1:6" ht="28.5" x14ac:dyDescent="0.2">
      <c r="A69" s="198"/>
      <c r="B69" s="198"/>
      <c r="C69" s="198"/>
      <c r="D69" s="194" t="s">
        <v>356</v>
      </c>
      <c r="E69" s="198"/>
      <c r="F69" s="198"/>
    </row>
    <row r="70" spans="1:6" ht="14.25" x14ac:dyDescent="0.2">
      <c r="A70" s="198"/>
      <c r="B70" s="198"/>
      <c r="C70" s="198"/>
      <c r="D70" s="194" t="s">
        <v>358</v>
      </c>
      <c r="E70" s="198"/>
      <c r="F70" s="198"/>
    </row>
    <row r="71" spans="1:6" ht="42.75" x14ac:dyDescent="0.2">
      <c r="A71" s="198"/>
      <c r="B71" s="198"/>
      <c r="C71" s="198"/>
      <c r="D71" s="194" t="s">
        <v>360</v>
      </c>
      <c r="E71" s="198"/>
      <c r="F71" s="198"/>
    </row>
    <row r="72" spans="1:6" ht="14.25" x14ac:dyDescent="0.2">
      <c r="A72" s="198"/>
      <c r="B72" s="198"/>
      <c r="C72" s="198"/>
      <c r="D72" s="194" t="s">
        <v>362</v>
      </c>
      <c r="E72" s="198"/>
      <c r="F72" s="198"/>
    </row>
    <row r="73" spans="1:6" ht="14.25" x14ac:dyDescent="0.2">
      <c r="A73" s="198"/>
      <c r="B73" s="198"/>
      <c r="C73" s="198"/>
      <c r="D73" s="194" t="s">
        <v>364</v>
      </c>
      <c r="E73" s="198"/>
      <c r="F73" s="198"/>
    </row>
    <row r="74" spans="1:6" ht="28.5" x14ac:dyDescent="0.2">
      <c r="A74" s="198"/>
      <c r="B74" s="198"/>
      <c r="C74" s="198"/>
      <c r="D74" s="194" t="s">
        <v>366</v>
      </c>
      <c r="E74" s="198"/>
      <c r="F74" s="198"/>
    </row>
    <row r="75" spans="1:6" ht="14.25" x14ac:dyDescent="0.2">
      <c r="A75" s="198"/>
      <c r="B75" s="198"/>
      <c r="C75" s="198"/>
      <c r="D75" s="194" t="s">
        <v>368</v>
      </c>
      <c r="E75" s="198"/>
      <c r="F75" s="198"/>
    </row>
    <row r="76" spans="1:6" ht="14.25" x14ac:dyDescent="0.2">
      <c r="A76" s="198"/>
      <c r="B76" s="198"/>
      <c r="C76" s="198"/>
      <c r="D76" s="194" t="s">
        <v>370</v>
      </c>
      <c r="E76" s="198"/>
      <c r="F76" s="198"/>
    </row>
    <row r="77" spans="1:6" ht="14.25" x14ac:dyDescent="0.2">
      <c r="A77" s="198"/>
      <c r="B77" s="198"/>
      <c r="C77" s="198"/>
      <c r="D77" s="194" t="s">
        <v>372</v>
      </c>
      <c r="E77" s="198"/>
      <c r="F77" s="198"/>
    </row>
    <row r="78" spans="1:6" ht="14.25" x14ac:dyDescent="0.2">
      <c r="A78" s="198"/>
      <c r="B78" s="198"/>
      <c r="C78" s="198"/>
      <c r="D78" s="194" t="s">
        <v>374</v>
      </c>
      <c r="E78" s="198"/>
      <c r="F78" s="198"/>
    </row>
    <row r="79" spans="1:6" ht="14.25" x14ac:dyDescent="0.2">
      <c r="A79" s="198"/>
      <c r="B79" s="198"/>
      <c r="C79" s="198"/>
      <c r="D79" s="194" t="s">
        <v>376</v>
      </c>
      <c r="E79" s="198"/>
      <c r="F79" s="198"/>
    </row>
    <row r="80" spans="1:6" ht="14.25" x14ac:dyDescent="0.2">
      <c r="A80" s="198"/>
      <c r="B80" s="198"/>
      <c r="C80" s="198"/>
      <c r="D80" s="194" t="s">
        <v>378</v>
      </c>
      <c r="E80" s="198"/>
      <c r="F80" s="198"/>
    </row>
    <row r="81" spans="1:6" x14ac:dyDescent="0.2">
      <c r="A81" s="198"/>
      <c r="B81" s="198"/>
      <c r="C81" s="198"/>
      <c r="E81" s="198"/>
      <c r="F81" s="198"/>
    </row>
    <row r="82" spans="1:6" x14ac:dyDescent="0.2">
      <c r="C82" s="198"/>
      <c r="E82" s="198"/>
    </row>
    <row r="83" spans="1:6" x14ac:dyDescent="0.2">
      <c r="C83" s="198"/>
      <c r="E83" s="198"/>
    </row>
    <row r="84" spans="1:6" x14ac:dyDescent="0.2">
      <c r="C84" s="198"/>
    </row>
    <row r="85" spans="1:6" x14ac:dyDescent="0.2">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showWhiteSpace="0" view="pageLayout" zoomScaleNormal="100" workbookViewId="0">
      <selection sqref="A1:A17"/>
    </sheetView>
  </sheetViews>
  <sheetFormatPr defaultColWidth="0" defaultRowHeight="12.75" x14ac:dyDescent="0.2"/>
  <cols>
    <col min="1" max="1" width="95.28515625" style="285" customWidth="1"/>
    <col min="2" max="2" width="18.28515625" hidden="1" customWidth="1"/>
    <col min="3" max="16384" width="9.140625" hidden="1"/>
  </cols>
  <sheetData>
    <row r="1" spans="1:8" s="1" customFormat="1" ht="31.5" x14ac:dyDescent="0.2">
      <c r="A1" s="282" t="str">
        <f>Capa!A1</f>
        <v>Contrato de Gestão nº. 008/2021 celebrado entre a Secretaria de Justiça e Segurança Pública do Estado de Minas Gerais - SEJUSP e o Instituto Elo</v>
      </c>
      <c r="B1" s="716" t="str">
        <f>Capa!A1</f>
        <v>Contrato de Gestão nº. 008/2021 celebrado entre a Secretaria de Justiça e Segurança Pública do Estado de Minas Gerais - SEJUSP e o Instituto Elo</v>
      </c>
      <c r="C1" s="716"/>
      <c r="D1" s="716"/>
      <c r="E1" s="716"/>
      <c r="F1" s="716"/>
      <c r="G1" s="716"/>
      <c r="H1" s="716"/>
    </row>
    <row r="2" spans="1:8" s="1" customFormat="1" ht="15.75" x14ac:dyDescent="0.2">
      <c r="A2" s="283" t="str">
        <f>Capa!A3</f>
        <v>6º Relatório Gerencial Financeiro</v>
      </c>
      <c r="B2" s="717" t="str">
        <f>Capa!A3</f>
        <v>6º Relatório Gerencial Financeiro</v>
      </c>
      <c r="C2" s="717"/>
      <c r="D2" s="717"/>
      <c r="E2" s="717"/>
      <c r="F2" s="717"/>
      <c r="G2" s="717"/>
      <c r="H2" s="717"/>
    </row>
    <row r="3" spans="1:8" s="1" customFormat="1" ht="15.75" x14ac:dyDescent="0.2">
      <c r="A3" s="283" t="s">
        <v>42</v>
      </c>
      <c r="B3" s="283"/>
      <c r="C3" s="283"/>
      <c r="D3" s="283"/>
      <c r="E3" s="283"/>
      <c r="F3" s="283"/>
      <c r="G3" s="283"/>
      <c r="H3" s="283"/>
    </row>
    <row r="4" spans="1:8" ht="113.25" customHeight="1" x14ac:dyDescent="0.2">
      <c r="A4" s="284" t="s">
        <v>43</v>
      </c>
    </row>
    <row r="5" spans="1:8" ht="125.25" customHeight="1" x14ac:dyDescent="0.2">
      <c r="A5" s="284" t="s">
        <v>44</v>
      </c>
    </row>
    <row r="6" spans="1:8" ht="6" customHeight="1" x14ac:dyDescent="0.2">
      <c r="A6" s="284"/>
    </row>
    <row r="7" spans="1:8" ht="55.5" customHeight="1" x14ac:dyDescent="0.2">
      <c r="A7" s="284" t="s">
        <v>45</v>
      </c>
    </row>
    <row r="8" spans="1:8" ht="28.35" customHeight="1" x14ac:dyDescent="0.2">
      <c r="A8" s="284" t="s">
        <v>46</v>
      </c>
    </row>
    <row r="9" spans="1:8" ht="21" customHeight="1" x14ac:dyDescent="0.2">
      <c r="A9" s="284"/>
    </row>
    <row r="10" spans="1:8" ht="28.35" customHeight="1" x14ac:dyDescent="0.2">
      <c r="A10" s="284" t="s">
        <v>47</v>
      </c>
    </row>
    <row r="11" spans="1:8" ht="0.75" customHeight="1" x14ac:dyDescent="0.2">
      <c r="A11" s="284"/>
    </row>
    <row r="12" spans="1:8" ht="28.35" customHeight="1" x14ac:dyDescent="0.2">
      <c r="A12" s="284" t="s">
        <v>48</v>
      </c>
    </row>
    <row r="13" spans="1:8" ht="28.35" customHeight="1" x14ac:dyDescent="0.2">
      <c r="A13" s="284" t="s">
        <v>49</v>
      </c>
    </row>
    <row r="14" spans="1:8" ht="28.35" customHeight="1" x14ac:dyDescent="0.2">
      <c r="A14" s="284" t="s">
        <v>50</v>
      </c>
    </row>
    <row r="15" spans="1:8" ht="28.35" customHeight="1" x14ac:dyDescent="0.2">
      <c r="A15" s="284" t="s">
        <v>51</v>
      </c>
    </row>
    <row r="16" spans="1:8" ht="33" customHeight="1" x14ac:dyDescent="0.2">
      <c r="A16" s="284" t="s">
        <v>52</v>
      </c>
    </row>
    <row r="17" spans="1:1" ht="113.25" customHeight="1" x14ac:dyDescent="0.2">
      <c r="A17" s="284" t="s">
        <v>53</v>
      </c>
    </row>
    <row r="18" spans="1:1" ht="48.75" customHeight="1" x14ac:dyDescent="0.2">
      <c r="A18" s="284"/>
    </row>
    <row r="19" spans="1:1" ht="102.75" customHeight="1" x14ac:dyDescent="0.2">
      <c r="A19" s="284"/>
    </row>
    <row r="20" spans="1:1" ht="129" customHeight="1" x14ac:dyDescent="0.2">
      <c r="A20" s="284"/>
    </row>
    <row r="21" spans="1:1" ht="101.25" customHeight="1" x14ac:dyDescent="0.2">
      <c r="A21" s="284"/>
    </row>
    <row r="22" spans="1:1" ht="91.5" customHeight="1" x14ac:dyDescent="0.2">
      <c r="A22" s="284"/>
    </row>
    <row r="23" spans="1:1" ht="0.75" customHeight="1" x14ac:dyDescent="0.2">
      <c r="A23" s="284"/>
    </row>
    <row r="24" spans="1:1" ht="81.75" customHeight="1" x14ac:dyDescent="0.2">
      <c r="A24" s="284"/>
    </row>
    <row r="25" spans="1:1" ht="83.25" customHeight="1" x14ac:dyDescent="0.2">
      <c r="A25" s="284"/>
    </row>
    <row r="26" spans="1:1" ht="77.25" customHeight="1" x14ac:dyDescent="0.2">
      <c r="A26" s="284"/>
    </row>
    <row r="27" spans="1:1" ht="34.5" customHeight="1" x14ac:dyDescent="0.2">
      <c r="A27" s="284"/>
    </row>
    <row r="28" spans="1:1" ht="109.5" customHeight="1" x14ac:dyDescent="0.2">
      <c r="A28" s="284"/>
    </row>
    <row r="29" spans="1:1" ht="61.5" customHeight="1" x14ac:dyDescent="0.2">
      <c r="A29" s="336"/>
    </row>
    <row r="30" spans="1:1" ht="49.5" customHeight="1" x14ac:dyDescent="0.2">
      <c r="A30" s="336"/>
    </row>
    <row r="31" spans="1:1" ht="320.25" customHeight="1" x14ac:dyDescent="0.2">
      <c r="A31" s="284"/>
    </row>
    <row r="32" spans="1:1" ht="115.5" customHeight="1" x14ac:dyDescent="0.2">
      <c r="A32" s="284"/>
    </row>
    <row r="33" spans="1:1" ht="72" hidden="1" customHeight="1" x14ac:dyDescent="0.2">
      <c r="A33" s="284"/>
    </row>
    <row r="34" spans="1:1" ht="87" customHeight="1" x14ac:dyDescent="0.2">
      <c r="A34" s="284"/>
    </row>
    <row r="35" spans="1:1" ht="129.75" customHeight="1" x14ac:dyDescent="0.2">
      <c r="A35" s="284"/>
    </row>
    <row r="36" spans="1:1" ht="105.75" hidden="1" customHeight="1" x14ac:dyDescent="0.2">
      <c r="A36" s="284"/>
    </row>
    <row r="37" spans="1:1" ht="117.75" customHeight="1" x14ac:dyDescent="0.2">
      <c r="A37" s="284"/>
    </row>
    <row r="38" spans="1:1" ht="1.5" customHeight="1" x14ac:dyDescent="0.2">
      <c r="A38" s="284"/>
    </row>
    <row r="39" spans="1:1" ht="131.25" customHeight="1" x14ac:dyDescent="0.2">
      <c r="A39" s="284"/>
    </row>
    <row r="40" spans="1:1" ht="99" customHeight="1" x14ac:dyDescent="0.2">
      <c r="A40" s="284"/>
    </row>
    <row r="41" spans="1:1" ht="79.5" hidden="1" customHeight="1" x14ac:dyDescent="0.2">
      <c r="A41" s="284"/>
    </row>
    <row r="42" spans="1:1" ht="100.5" customHeight="1" x14ac:dyDescent="0.2">
      <c r="A42" s="284"/>
    </row>
    <row r="43" spans="1:1" ht="154.5" customHeight="1" x14ac:dyDescent="0.2">
      <c r="A43" s="284"/>
    </row>
    <row r="44" spans="1:1" ht="135" customHeight="1" x14ac:dyDescent="0.2">
      <c r="A44" s="284"/>
    </row>
    <row r="45" spans="1:1" ht="139.5" customHeight="1" x14ac:dyDescent="0.2">
      <c r="A45" s="284"/>
    </row>
    <row r="46" spans="1:1" ht="105.75" customHeight="1" x14ac:dyDescent="0.2">
      <c r="A46" s="284"/>
    </row>
    <row r="47" spans="1:1" ht="172.5" customHeight="1" x14ac:dyDescent="0.2">
      <c r="A47" s="284"/>
    </row>
    <row r="48" spans="1:1" ht="123" customHeight="1" x14ac:dyDescent="0.2">
      <c r="A48" s="284"/>
    </row>
    <row r="49" spans="1:1" ht="121.5" customHeight="1" x14ac:dyDescent="0.2">
      <c r="A49" s="284"/>
    </row>
    <row r="50" spans="1:1" ht="83.25" customHeight="1" x14ac:dyDescent="0.2">
      <c r="A50" s="284"/>
    </row>
    <row r="51" spans="1:1" ht="84.75" customHeight="1" x14ac:dyDescent="0.2">
      <c r="A51" s="284"/>
    </row>
    <row r="52" spans="1:1" ht="94.5" customHeight="1" x14ac:dyDescent="0.2">
      <c r="A52" s="284"/>
    </row>
    <row r="53" spans="1:1" ht="106.5" customHeight="1" x14ac:dyDescent="0.2">
      <c r="A53" s="284"/>
    </row>
    <row r="54" spans="1:1" ht="82.5" customHeight="1" x14ac:dyDescent="0.2">
      <c r="A54" s="284"/>
    </row>
    <row r="55" spans="1:1" ht="96" customHeight="1" x14ac:dyDescent="0.2">
      <c r="A55" s="284"/>
    </row>
    <row r="56" spans="1:1" ht="81.75" customHeight="1" x14ac:dyDescent="0.2">
      <c r="A56" s="284"/>
    </row>
    <row r="57" spans="1:1" ht="90.75" customHeight="1" x14ac:dyDescent="0.2">
      <c r="A57" s="284"/>
    </row>
    <row r="58" spans="1:1" ht="99" customHeight="1" x14ac:dyDescent="0.2">
      <c r="A58" s="284"/>
    </row>
    <row r="59" spans="1:1" ht="81.75" customHeight="1" x14ac:dyDescent="0.2">
      <c r="A59" s="284"/>
    </row>
    <row r="60" spans="1:1" ht="115.5" customHeight="1" x14ac:dyDescent="0.2">
      <c r="A60" s="284"/>
    </row>
    <row r="61" spans="1:1" ht="66.75" customHeight="1" x14ac:dyDescent="0.2">
      <c r="A61" s="284"/>
    </row>
    <row r="62" spans="1:1" ht="81" customHeight="1" x14ac:dyDescent="0.2">
      <c r="A62" s="284"/>
    </row>
    <row r="63" spans="1:1" ht="60.75" customHeight="1" x14ac:dyDescent="0.2">
      <c r="A63" s="284"/>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8"/>
  <sheetViews>
    <sheetView view="pageBreakPreview" zoomScale="85" zoomScaleNormal="85" zoomScaleSheetLayoutView="85" workbookViewId="0">
      <selection sqref="A1:N37"/>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x14ac:dyDescent="0.2">
      <c r="A1" s="716" t="str">
        <f>Capa!A1</f>
        <v>Contrato de Gestão nº. 008/2021 celebrado entre a Secretaria de Justiça e Segurança Pública do Estado de Minas Gerais - SEJUSP e o Instituto Elo</v>
      </c>
      <c r="B1" s="716"/>
      <c r="C1" s="716"/>
      <c r="D1" s="716"/>
      <c r="E1" s="716"/>
      <c r="F1" s="716"/>
      <c r="G1" s="716"/>
      <c r="H1" s="716"/>
      <c r="I1" s="716"/>
      <c r="J1" s="716"/>
      <c r="K1" s="716"/>
      <c r="L1" s="716"/>
      <c r="M1" s="716"/>
      <c r="N1" s="716"/>
    </row>
    <row r="2" spans="1:14" ht="24" customHeight="1" x14ac:dyDescent="0.2">
      <c r="A2" s="717" t="str">
        <f>Capa!A3</f>
        <v>6º Relatório Gerencial Financeiro</v>
      </c>
      <c r="B2" s="717"/>
      <c r="C2" s="717"/>
      <c r="D2" s="717"/>
      <c r="E2" s="717"/>
      <c r="F2" s="717"/>
      <c r="G2" s="717"/>
      <c r="H2" s="717"/>
      <c r="I2" s="717"/>
      <c r="J2" s="717"/>
      <c r="K2" s="717"/>
      <c r="L2" s="717"/>
      <c r="M2" s="717"/>
      <c r="N2" s="717"/>
    </row>
    <row r="3" spans="1:14" ht="25.5" customHeight="1" thickBot="1" x14ac:dyDescent="0.25">
      <c r="A3" s="720" t="s">
        <v>54</v>
      </c>
      <c r="B3" s="720"/>
      <c r="C3" s="720"/>
      <c r="D3" s="720"/>
      <c r="E3" s="720"/>
      <c r="F3" s="720"/>
      <c r="G3" s="720"/>
      <c r="H3" s="720"/>
      <c r="I3" s="720"/>
      <c r="J3" s="720"/>
      <c r="K3" s="720"/>
      <c r="L3" s="720"/>
      <c r="M3" s="720"/>
      <c r="N3" s="720"/>
    </row>
    <row r="4" spans="1:14" ht="24" customHeight="1" thickTop="1" x14ac:dyDescent="0.2">
      <c r="A4" s="4"/>
      <c r="B4" s="719"/>
      <c r="C4" s="343" t="str">
        <f>VLOOKUP(MONTH(C5),Capa!$C$16:$D$27,2,FALSE)</f>
        <v>Janeiro</v>
      </c>
      <c r="D4" s="343" t="str">
        <f>VLOOKUP(MONTH(D5),Capa!$C$16:$D$27,2,FALSE)</f>
        <v>Fevereiro</v>
      </c>
      <c r="E4" s="343" t="str">
        <f>VLOOKUP(MONTH(E5),Capa!$C$16:$D$27,2,FALSE)</f>
        <v>Março</v>
      </c>
      <c r="F4" s="343" t="str">
        <f>VLOOKUP(MONTH(F5),Capa!$C$16:$D$27,2,FALSE)</f>
        <v>Abril</v>
      </c>
      <c r="G4" s="343" t="str">
        <f>VLOOKUP(MONTH(G5),Capa!$C$16:$D$27,2,FALSE)</f>
        <v>Maio</v>
      </c>
      <c r="H4" s="343" t="str">
        <f>VLOOKUP(MONTH(H5),Capa!$C$16:$D$27,2,FALSE)</f>
        <v>Junho</v>
      </c>
      <c r="I4" s="343" t="str">
        <f>VLOOKUP(MONTH(I5),Capa!$C$16:$D$27,2,FALSE)</f>
        <v>Julho</v>
      </c>
      <c r="J4" s="343" t="str">
        <f>VLOOKUP(MONTH(J5),Capa!$C$16:$D$27,2,FALSE)</f>
        <v>Agosto</v>
      </c>
      <c r="K4" s="343" t="str">
        <f>VLOOKUP(MONTH(K5),Capa!$C$16:$D$27,2,FALSE)</f>
        <v>Setembro</v>
      </c>
      <c r="L4" s="343" t="str">
        <f>VLOOKUP(MONTH(L5),Capa!$C$16:$D$27,2,FALSE)</f>
        <v>Outubro</v>
      </c>
      <c r="M4" s="343" t="str">
        <f>VLOOKUP(MONTH(M5),Capa!$C$16:$D$27,2,FALSE)</f>
        <v>Novembro</v>
      </c>
      <c r="N4" s="343" t="str">
        <f>VLOOKUP(MONTH(N5),Capa!$C$16:$D$27,2,FALSE)</f>
        <v>Dezembro</v>
      </c>
    </row>
    <row r="5" spans="1:14" ht="15" x14ac:dyDescent="0.2">
      <c r="A5" s="4"/>
      <c r="B5" s="720"/>
      <c r="C5" s="296">
        <v>44562</v>
      </c>
      <c r="D5" s="344">
        <f>DATE(YEAR(C5),MONTH(C5)+1,1)</f>
        <v>44593</v>
      </c>
      <c r="E5" s="344">
        <f t="shared" ref="E5:N5" si="0">DATE(YEAR(D5),MONTH(D5)+1,1)</f>
        <v>44621</v>
      </c>
      <c r="F5" s="344">
        <f t="shared" si="0"/>
        <v>44652</v>
      </c>
      <c r="G5" s="344">
        <f t="shared" si="0"/>
        <v>44682</v>
      </c>
      <c r="H5" s="344">
        <f t="shared" si="0"/>
        <v>44713</v>
      </c>
      <c r="I5" s="344">
        <f t="shared" si="0"/>
        <v>44743</v>
      </c>
      <c r="J5" s="344">
        <f t="shared" si="0"/>
        <v>44774</v>
      </c>
      <c r="K5" s="344">
        <f t="shared" si="0"/>
        <v>44805</v>
      </c>
      <c r="L5" s="344">
        <f t="shared" si="0"/>
        <v>44835</v>
      </c>
      <c r="M5" s="344">
        <f t="shared" si="0"/>
        <v>44866</v>
      </c>
      <c r="N5" s="344">
        <f t="shared" si="0"/>
        <v>44896</v>
      </c>
    </row>
    <row r="6" spans="1:14" ht="15" x14ac:dyDescent="0.2">
      <c r="A6" s="4"/>
      <c r="B6" s="720"/>
      <c r="C6" s="307" t="s">
        <v>55</v>
      </c>
      <c r="D6" s="307" t="s">
        <v>55</v>
      </c>
      <c r="E6" s="307" t="s">
        <v>55</v>
      </c>
      <c r="F6" s="307" t="s">
        <v>55</v>
      </c>
      <c r="G6" s="307" t="s">
        <v>55</v>
      </c>
      <c r="H6" s="307" t="s">
        <v>55</v>
      </c>
      <c r="I6" s="307" t="s">
        <v>55</v>
      </c>
      <c r="J6" s="307" t="s">
        <v>55</v>
      </c>
      <c r="K6" s="307" t="s">
        <v>55</v>
      </c>
      <c r="L6" s="307" t="s">
        <v>55</v>
      </c>
      <c r="M6" s="307" t="s">
        <v>55</v>
      </c>
      <c r="N6" s="307" t="s">
        <v>55</v>
      </c>
    </row>
    <row r="7" spans="1:14" ht="15.75" thickBot="1" x14ac:dyDescent="0.25">
      <c r="A7" s="4"/>
      <c r="B7" s="718"/>
      <c r="C7" s="342">
        <f>EOMONTH(C5,0)</f>
        <v>44592</v>
      </c>
      <c r="D7" s="342">
        <f t="shared" ref="D7:N7" si="1">EOMONTH(D5,0)</f>
        <v>44620</v>
      </c>
      <c r="E7" s="342">
        <f t="shared" si="1"/>
        <v>44651</v>
      </c>
      <c r="F7" s="342">
        <f t="shared" si="1"/>
        <v>44681</v>
      </c>
      <c r="G7" s="342">
        <f t="shared" si="1"/>
        <v>44712</v>
      </c>
      <c r="H7" s="342">
        <f t="shared" si="1"/>
        <v>44742</v>
      </c>
      <c r="I7" s="342">
        <f t="shared" si="1"/>
        <v>44773</v>
      </c>
      <c r="J7" s="342">
        <f t="shared" si="1"/>
        <v>44804</v>
      </c>
      <c r="K7" s="342">
        <f t="shared" si="1"/>
        <v>44834</v>
      </c>
      <c r="L7" s="342">
        <f t="shared" si="1"/>
        <v>44865</v>
      </c>
      <c r="M7" s="342">
        <f t="shared" si="1"/>
        <v>44895</v>
      </c>
      <c r="N7" s="342">
        <f t="shared" si="1"/>
        <v>44926</v>
      </c>
    </row>
    <row r="8" spans="1:14" ht="24" customHeight="1" thickTop="1" thickBot="1" x14ac:dyDescent="0.25">
      <c r="A8" s="10" t="s">
        <v>56</v>
      </c>
      <c r="B8" s="83" t="s">
        <v>57</v>
      </c>
      <c r="C8" s="77">
        <v>24515755.719999999</v>
      </c>
      <c r="D8" s="73">
        <f>'Analítico Cx.'!D10</f>
        <v>20237035.199999999</v>
      </c>
      <c r="E8" s="73">
        <f>'Analítico Cx.'!E10</f>
        <v>15430565.09</v>
      </c>
      <c r="F8" s="73">
        <f>'Analítico Cx.'!F10</f>
        <v>27418240.517000001</v>
      </c>
      <c r="G8" s="73">
        <f>'Analítico Cx.'!G10</f>
        <v>23103372.577</v>
      </c>
      <c r="H8" s="73">
        <f>'Analítico Cx.'!H10</f>
        <v>17861475.287</v>
      </c>
      <c r="I8" s="73">
        <f>'Analítico Cx.'!I10</f>
        <v>26411640.987</v>
      </c>
      <c r="J8" s="73">
        <f>'Analítico Cx.'!J10</f>
        <v>21836803.476999998</v>
      </c>
      <c r="K8" s="73">
        <f>'Analítico Cx.'!K10</f>
        <v>16755305.026999999</v>
      </c>
      <c r="L8" s="73">
        <f>'Analítico Cx.'!L10</f>
        <v>11609772.256999996</v>
      </c>
      <c r="M8" s="73">
        <f>'Analítico Cx.'!M10</f>
        <v>22375690.196999997</v>
      </c>
      <c r="N8" s="73">
        <f>'Analítico Cx.'!N10</f>
        <v>16726124.726999994</v>
      </c>
    </row>
    <row r="9" spans="1:14" ht="16.5" thickTop="1" thickBot="1" x14ac:dyDescent="0.25">
      <c r="A9" s="10"/>
      <c r="B9" s="84"/>
      <c r="C9" s="74"/>
      <c r="D9" s="74"/>
      <c r="E9" s="74"/>
      <c r="F9" s="74"/>
      <c r="G9" s="74"/>
      <c r="H9" s="74"/>
      <c r="I9" s="74"/>
      <c r="J9" s="74"/>
      <c r="K9" s="74"/>
      <c r="L9" s="74"/>
      <c r="M9" s="74"/>
      <c r="N9" s="74"/>
    </row>
    <row r="10" spans="1:14" ht="24" customHeight="1" thickTop="1" x14ac:dyDescent="0.2">
      <c r="A10" s="10" t="s">
        <v>58</v>
      </c>
      <c r="B10" s="85" t="s">
        <v>59</v>
      </c>
      <c r="C10" s="75">
        <f>'Analítico Cx.'!C18</f>
        <v>151043.72</v>
      </c>
      <c r="D10" s="75">
        <f>'Analítico Cx.'!D18</f>
        <v>134512.63999999998</v>
      </c>
      <c r="E10" s="75">
        <f>'Analítico Cx.'!E18</f>
        <v>16846825.539999999</v>
      </c>
      <c r="F10" s="75">
        <f>'Analítico Cx.'!F18</f>
        <v>196840.71</v>
      </c>
      <c r="G10" s="75">
        <f>'Analítico Cx.'!G18</f>
        <v>231806.77</v>
      </c>
      <c r="H10" s="75">
        <f>'Analítico Cx.'!H18</f>
        <v>13483113.18</v>
      </c>
      <c r="I10" s="75">
        <f>'Analítico Cx.'!I18</f>
        <v>248130.08000000002</v>
      </c>
      <c r="J10" s="75">
        <f>'Analítico Cx.'!J18</f>
        <v>224918.91999999998</v>
      </c>
      <c r="K10" s="75">
        <f>'Analítico Cx.'!K18</f>
        <v>149124.06</v>
      </c>
      <c r="L10" s="75">
        <f>'Analítico Cx.'!L18</f>
        <v>16178557.829999998</v>
      </c>
      <c r="M10" s="75">
        <f>'Analítico Cx.'!M18</f>
        <v>209213.96</v>
      </c>
      <c r="N10" s="75">
        <f>'Analítico Cx.'!N18</f>
        <v>21624742.07</v>
      </c>
    </row>
    <row r="11" spans="1:14" ht="24" customHeight="1" thickBot="1" x14ac:dyDescent="0.25">
      <c r="A11" s="10" t="s">
        <v>60</v>
      </c>
      <c r="B11" s="86" t="s">
        <v>61</v>
      </c>
      <c r="C11" s="76">
        <f>'Analítico Cx.'!C160</f>
        <v>4429764.2399999993</v>
      </c>
      <c r="D11" s="76">
        <f>'Analítico Cx.'!D160</f>
        <v>4940982.75</v>
      </c>
      <c r="E11" s="76">
        <f>'Analítico Cx.'!E160</f>
        <v>4859150.112999999</v>
      </c>
      <c r="F11" s="76">
        <f>'Analítico Cx.'!F160</f>
        <v>4511708.6500000004</v>
      </c>
      <c r="G11" s="76">
        <f>'Analítico Cx.'!G160</f>
        <v>5473704.0599999996</v>
      </c>
      <c r="H11" s="76">
        <f>'Analítico Cx.'!H160</f>
        <v>4932947.4800000004</v>
      </c>
      <c r="I11" s="76">
        <f>'Analítico Cx.'!I160</f>
        <v>4822967.59</v>
      </c>
      <c r="J11" s="76">
        <f>'Analítico Cx.'!J160</f>
        <v>5306417.37</v>
      </c>
      <c r="K11" s="76">
        <f>'Analítico Cx.'!K160</f>
        <v>5294656.830000001</v>
      </c>
      <c r="L11" s="76">
        <f>'Analítico Cx.'!L160</f>
        <v>5412639.8899999987</v>
      </c>
      <c r="M11" s="76">
        <f>'Analítico Cx.'!M160</f>
        <v>5858779.4300000025</v>
      </c>
      <c r="N11" s="76">
        <f>'Analítico Cx.'!N160</f>
        <v>7046201.6360000009</v>
      </c>
    </row>
    <row r="12" spans="1:14" ht="16.5" thickTop="1" thickBot="1" x14ac:dyDescent="0.25">
      <c r="A12" s="10"/>
      <c r="B12" s="2"/>
      <c r="C12" s="9"/>
      <c r="D12" s="9"/>
      <c r="E12" s="9"/>
      <c r="F12" s="9"/>
      <c r="G12" s="9"/>
      <c r="H12" s="9"/>
      <c r="I12" s="9"/>
      <c r="J12" s="9"/>
      <c r="K12" s="9"/>
      <c r="L12" s="9"/>
      <c r="M12" s="9"/>
      <c r="N12" s="9"/>
    </row>
    <row r="13" spans="1:14" ht="24" customHeight="1" thickTop="1" thickBot="1" x14ac:dyDescent="0.25">
      <c r="A13" s="10" t="s">
        <v>62</v>
      </c>
      <c r="B13" s="83" t="s">
        <v>63</v>
      </c>
      <c r="C13" s="73">
        <f t="shared" ref="C13:H13" si="2">C8+C10-C11</f>
        <v>20237035.199999999</v>
      </c>
      <c r="D13" s="73">
        <f t="shared" si="2"/>
        <v>15430565.09</v>
      </c>
      <c r="E13" s="73">
        <f t="shared" si="2"/>
        <v>27418240.517000001</v>
      </c>
      <c r="F13" s="73">
        <f t="shared" si="2"/>
        <v>23103372.577</v>
      </c>
      <c r="G13" s="73">
        <f t="shared" si="2"/>
        <v>17861475.287</v>
      </c>
      <c r="H13" s="73">
        <f t="shared" si="2"/>
        <v>26411640.987</v>
      </c>
      <c r="I13" s="73">
        <f t="shared" ref="I13:N13" si="3">I8+I10-I11</f>
        <v>21836803.476999998</v>
      </c>
      <c r="J13" s="73">
        <f t="shared" si="3"/>
        <v>16755305.026999999</v>
      </c>
      <c r="K13" s="73">
        <f t="shared" si="3"/>
        <v>11609772.256999996</v>
      </c>
      <c r="L13" s="73">
        <f t="shared" si="3"/>
        <v>22375690.196999997</v>
      </c>
      <c r="M13" s="73">
        <f t="shared" si="3"/>
        <v>16726124.726999994</v>
      </c>
      <c r="N13" s="73">
        <f t="shared" si="3"/>
        <v>31304665.160999991</v>
      </c>
    </row>
    <row r="14" spans="1:14" ht="16.5" thickTop="1" thickBot="1" x14ac:dyDescent="0.25">
      <c r="A14" s="10"/>
      <c r="B14" s="2"/>
      <c r="C14" s="9"/>
      <c r="D14" s="9"/>
      <c r="E14" s="9"/>
      <c r="F14" s="9"/>
      <c r="G14" s="9"/>
      <c r="H14" s="9"/>
    </row>
    <row r="15" spans="1:14" ht="24" customHeight="1" thickTop="1" thickBot="1" x14ac:dyDescent="0.25">
      <c r="A15" s="10" t="s">
        <v>64</v>
      </c>
      <c r="B15" s="83" t="s">
        <v>65</v>
      </c>
      <c r="C15" s="77">
        <v>0</v>
      </c>
      <c r="D15" s="9"/>
      <c r="E15" s="9"/>
      <c r="F15" s="9"/>
      <c r="G15" s="9"/>
      <c r="H15" s="9"/>
    </row>
    <row r="16" spans="1:14" ht="24" customHeight="1" thickTop="1" thickBot="1" x14ac:dyDescent="0.25">
      <c r="A16" s="10" t="s">
        <v>66</v>
      </c>
      <c r="B16" s="83" t="s">
        <v>67</v>
      </c>
      <c r="C16" s="73">
        <f>'Prov. Pessoal'!N39</f>
        <v>5477458.7244872991</v>
      </c>
      <c r="D16" s="9"/>
      <c r="E16" s="9"/>
      <c r="F16" s="9"/>
      <c r="G16" s="9"/>
      <c r="H16" s="9"/>
    </row>
    <row r="17" spans="1:8" ht="24" customHeight="1" thickTop="1" thickBot="1" x14ac:dyDescent="0.25">
      <c r="A17" s="10" t="s">
        <v>68</v>
      </c>
      <c r="B17" s="83" t="s">
        <v>69</v>
      </c>
      <c r="C17" s="73">
        <f>SUM('Comp.'!E5:E232)</f>
        <v>4193963.1800000006</v>
      </c>
      <c r="D17" s="9"/>
      <c r="E17" s="9"/>
      <c r="F17" s="9"/>
      <c r="G17" s="9"/>
      <c r="H17" s="9"/>
    </row>
    <row r="18" spans="1:8" ht="24" customHeight="1" thickTop="1" thickBot="1" x14ac:dyDescent="0.25">
      <c r="A18" s="10" t="s">
        <v>70</v>
      </c>
      <c r="B18" s="423" t="s">
        <v>71</v>
      </c>
      <c r="C18" s="77"/>
      <c r="D18" s="9"/>
      <c r="E18" s="9"/>
      <c r="F18" s="9"/>
      <c r="G18" s="9"/>
      <c r="H18" s="9"/>
    </row>
    <row r="19" spans="1:8" ht="24" customHeight="1" thickTop="1" thickBot="1" x14ac:dyDescent="0.25">
      <c r="A19" s="10" t="s">
        <v>72</v>
      </c>
      <c r="B19" s="83" t="s">
        <v>73</v>
      </c>
      <c r="C19" s="73">
        <f>N13-C15-C16-C17-C18</f>
        <v>21633243.256512694</v>
      </c>
      <c r="D19" s="9"/>
      <c r="E19" s="9"/>
      <c r="F19" s="9"/>
      <c r="G19" s="9"/>
      <c r="H19" s="9"/>
    </row>
    <row r="20" spans="1:8" ht="15" thickTop="1" x14ac:dyDescent="0.2">
      <c r="A20" s="4"/>
      <c r="B20" s="6"/>
      <c r="C20" s="78"/>
      <c r="D20" s="78"/>
      <c r="E20" s="78"/>
      <c r="F20" s="78"/>
      <c r="G20" s="78"/>
      <c r="H20" s="78"/>
    </row>
    <row r="21" spans="1:8" x14ac:dyDescent="0.2">
      <c r="B21" s="6"/>
      <c r="C21" s="6"/>
      <c r="D21" s="6"/>
      <c r="E21" s="6"/>
      <c r="F21" s="6"/>
      <c r="G21" s="6"/>
      <c r="H21" s="6"/>
    </row>
    <row r="22" spans="1:8" ht="24" customHeight="1" x14ac:dyDescent="0.2">
      <c r="B22" s="720" t="s">
        <v>74</v>
      </c>
      <c r="C22" s="720"/>
      <c r="D22" s="720"/>
      <c r="E22" s="720"/>
      <c r="F22" s="720"/>
      <c r="G22" s="7"/>
      <c r="H22" s="7"/>
    </row>
    <row r="23" spans="1:8" ht="24" customHeight="1" x14ac:dyDescent="0.2">
      <c r="B23" s="10"/>
      <c r="C23" s="10" t="str">
        <f>LEFT(Capa!$A$14,1)+COLUMN()-3&amp;"º PA"</f>
        <v>3º PA</v>
      </c>
      <c r="D23" s="10" t="str">
        <f>LEFT(Capa!$A$14,1)+COLUMN()-3&amp;"º PA"</f>
        <v>4º PA</v>
      </c>
      <c r="E23" s="10" t="str">
        <f>LEFT(Capa!$A$14,1)+COLUMN()-3&amp;"º PA"</f>
        <v>5º PA</v>
      </c>
      <c r="F23" s="10" t="str">
        <f>LEFT(Capa!$A$14,1)+COLUMN()-3&amp;"º PA"</f>
        <v>6º PA</v>
      </c>
      <c r="G23" s="7"/>
      <c r="H23" s="7"/>
    </row>
    <row r="24" spans="1:8" ht="24" customHeight="1" x14ac:dyDescent="0.2">
      <c r="B24" s="81" t="s">
        <v>75</v>
      </c>
      <c r="C24" s="71">
        <v>8532.7999999999993</v>
      </c>
      <c r="D24" s="71">
        <v>5990.94</v>
      </c>
      <c r="E24" s="71">
        <v>5743.49</v>
      </c>
      <c r="F24" s="71">
        <v>98.62</v>
      </c>
      <c r="G24" s="8"/>
      <c r="H24" s="8"/>
    </row>
    <row r="25" spans="1:8" ht="24" customHeight="1" x14ac:dyDescent="0.2">
      <c r="B25" s="81" t="s">
        <v>76</v>
      </c>
      <c r="C25" s="71">
        <v>27409707.719999999</v>
      </c>
      <c r="D25" s="71">
        <v>26405650.050000001</v>
      </c>
      <c r="E25" s="71">
        <v>11604028.77</v>
      </c>
      <c r="F25" s="71">
        <v>31304566.539999999</v>
      </c>
      <c r="G25" s="8"/>
      <c r="H25" s="8"/>
    </row>
    <row r="26" spans="1:8" ht="24" customHeight="1" x14ac:dyDescent="0.2">
      <c r="B26" s="81" t="s">
        <v>77</v>
      </c>
      <c r="C26" s="71">
        <v>0</v>
      </c>
      <c r="D26" s="71">
        <v>0</v>
      </c>
      <c r="E26" s="71">
        <v>0</v>
      </c>
      <c r="F26" s="71">
        <v>0</v>
      </c>
      <c r="G26" s="8"/>
      <c r="H26" s="8"/>
    </row>
    <row r="27" spans="1:8" ht="24" customHeight="1" thickBot="1" x14ac:dyDescent="0.25">
      <c r="A27" s="10" t="s">
        <v>78</v>
      </c>
      <c r="B27" s="82" t="s">
        <v>79</v>
      </c>
      <c r="C27" s="72">
        <f>SUM(C24:C26)</f>
        <v>27418240.52</v>
      </c>
      <c r="D27" s="72">
        <f>SUM(D24:D26)</f>
        <v>26411640.990000002</v>
      </c>
      <c r="E27" s="72">
        <f>SUM(E24:E26)</f>
        <v>11609772.26</v>
      </c>
      <c r="F27" s="72">
        <f>SUM(F24:F26)</f>
        <v>31304665.16</v>
      </c>
      <c r="G27" s="8"/>
      <c r="H27" s="8"/>
    </row>
    <row r="28" spans="1:8" ht="13.5" thickTop="1" x14ac:dyDescent="0.2">
      <c r="B28" s="2"/>
      <c r="C28" s="79"/>
      <c r="D28" s="79"/>
      <c r="E28" s="79"/>
      <c r="F28" s="79"/>
      <c r="G28" s="8"/>
      <c r="H28" s="8"/>
    </row>
    <row r="29" spans="1:8" ht="24" customHeight="1" thickBot="1" x14ac:dyDescent="0.25">
      <c r="A29" s="10" t="s">
        <v>80</v>
      </c>
      <c r="B29" s="82" t="s">
        <v>81</v>
      </c>
      <c r="C29" s="80">
        <f>E13-C27</f>
        <v>-2.9999986290931702E-3</v>
      </c>
      <c r="D29" s="80">
        <f>H13-D27</f>
        <v>-3.0000023543834686E-3</v>
      </c>
      <c r="E29" s="80">
        <f>K13-E27</f>
        <v>-3.0000042170286179E-3</v>
      </c>
      <c r="F29" s="80">
        <f>N13-F27</f>
        <v>9.9999085068702698E-4</v>
      </c>
      <c r="G29" s="8"/>
      <c r="H29" s="8"/>
    </row>
    <row r="30" spans="1:8" ht="13.5" thickTop="1" x14ac:dyDescent="0.2"/>
    <row r="32" spans="1:8" ht="24.75" customHeight="1" thickBot="1" x14ac:dyDescent="0.25">
      <c r="B32" s="718" t="s">
        <v>82</v>
      </c>
      <c r="C32" s="718"/>
    </row>
    <row r="33" spans="2:3" ht="24.75" customHeight="1" thickTop="1" x14ac:dyDescent="0.2">
      <c r="B33" s="85" t="s">
        <v>83</v>
      </c>
      <c r="C33" s="278">
        <v>77691.92</v>
      </c>
    </row>
    <row r="34" spans="2:3" ht="24.75" customHeight="1" x14ac:dyDescent="0.2">
      <c r="B34" s="277" t="s">
        <v>84</v>
      </c>
      <c r="C34" s="279">
        <f>SUMPRODUCT(-(Reserva!$C$4:$C$1011=Resumo!$B34),-(Reserva!$D$4:$D$1011))</f>
        <v>2365917.23</v>
      </c>
    </row>
    <row r="35" spans="2:3" ht="25.5" x14ac:dyDescent="0.2">
      <c r="B35" s="281" t="s">
        <v>85</v>
      </c>
      <c r="C35" s="279">
        <f>SUMPRODUCT(-(Reserva!$C$4:$C$1011=Resumo!$B35),-(Reserva!$D$4:$D$1011))</f>
        <v>162397.65</v>
      </c>
    </row>
    <row r="36" spans="2:3" ht="24.75" customHeight="1" x14ac:dyDescent="0.2">
      <c r="B36" s="277" t="s">
        <v>86</v>
      </c>
      <c r="C36" s="279">
        <f>SUMPRODUCT(-(Reserva!$C$4:$C$1011=Resumo!$B36),-(Reserva!$D$4:$D$1011))</f>
        <v>20590</v>
      </c>
    </row>
    <row r="37" spans="2:3" ht="24.75" customHeight="1" thickBot="1" x14ac:dyDescent="0.25">
      <c r="B37" s="86" t="s">
        <v>87</v>
      </c>
      <c r="C37" s="280">
        <f>C33+C34+C35-C36</f>
        <v>2585416.7999999998</v>
      </c>
    </row>
    <row r="38" spans="2:3" ht="13.5" thickTop="1" x14ac:dyDescent="0.2"/>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topLeftCell="E10" zoomScale="115" zoomScaleNormal="115" zoomScaleSheetLayoutView="100" workbookViewId="0">
      <selection sqref="A1:O50"/>
    </sheetView>
  </sheetViews>
  <sheetFormatPr defaultColWidth="17" defaultRowHeight="30" customHeight="1" x14ac:dyDescent="0.2"/>
  <cols>
    <col min="1" max="1" width="3.42578125" style="246" customWidth="1"/>
    <col min="2" max="2" width="15" style="246" customWidth="1"/>
    <col min="3" max="3" width="16.5703125" style="246" customWidth="1"/>
    <col min="4" max="14" width="12.5703125" style="246" customWidth="1"/>
    <col min="15" max="15" width="13.7109375" style="251" bestFit="1" customWidth="1"/>
    <col min="16" max="16" width="2.42578125" style="251" hidden="1" customWidth="1"/>
    <col min="17" max="17" width="12.5703125" style="246" hidden="1" customWidth="1"/>
    <col min="18" max="18" width="14.140625" style="246" hidden="1" customWidth="1"/>
    <col min="19" max="19" width="12.5703125" style="246" hidden="1" customWidth="1"/>
    <col min="20" max="20" width="12.5703125" style="252" customWidth="1"/>
    <col min="21" max="22" width="12.5703125" style="246" customWidth="1"/>
    <col min="23" max="23" width="12" style="246" customWidth="1"/>
    <col min="24" max="24" width="2.28515625" style="246" customWidth="1"/>
    <col min="25" max="25" width="10.7109375" style="246" customWidth="1"/>
    <col min="26" max="26" width="13" style="246" bestFit="1" customWidth="1"/>
    <col min="27" max="16384" width="17" style="246"/>
  </cols>
  <sheetData>
    <row r="1" spans="1:26" s="248" customFormat="1" ht="30.75" customHeight="1" x14ac:dyDescent="0.2">
      <c r="A1" s="725" t="str">
        <f>Capa!A1</f>
        <v>Contrato de Gestão nº. 008/2021 celebrado entre a Secretaria de Justiça e Segurança Pública do Estado de Minas Gerais - SEJUSP e o Instituto Elo</v>
      </c>
      <c r="B1" s="725"/>
      <c r="C1" s="725"/>
      <c r="D1" s="725"/>
      <c r="E1" s="725"/>
      <c r="F1" s="725"/>
      <c r="G1" s="725"/>
      <c r="H1" s="725"/>
      <c r="I1" s="725"/>
      <c r="J1" s="725"/>
      <c r="K1" s="725"/>
      <c r="L1" s="725"/>
      <c r="M1" s="725"/>
      <c r="N1" s="725"/>
      <c r="O1" s="725"/>
      <c r="P1" s="292"/>
      <c r="Q1" s="292"/>
      <c r="R1" s="292"/>
      <c r="S1" s="292"/>
      <c r="T1" s="292"/>
      <c r="U1" s="292"/>
      <c r="V1" s="292"/>
      <c r="W1" s="292"/>
      <c r="X1" s="292"/>
      <c r="Y1" s="292"/>
      <c r="Z1" s="292"/>
    </row>
    <row r="2" spans="1:26" s="248" customFormat="1" ht="18" customHeight="1" x14ac:dyDescent="0.2">
      <c r="A2" s="725" t="str">
        <f>Capa!A3</f>
        <v>6º Relatório Gerencial Financeiro</v>
      </c>
      <c r="B2" s="725"/>
      <c r="C2" s="725"/>
      <c r="D2" s="725"/>
      <c r="E2" s="725"/>
      <c r="F2" s="725"/>
      <c r="G2" s="725"/>
      <c r="H2" s="725"/>
      <c r="I2" s="725"/>
      <c r="J2" s="725"/>
      <c r="K2" s="725"/>
      <c r="L2" s="725"/>
      <c r="M2" s="725"/>
      <c r="N2" s="725"/>
      <c r="O2" s="725"/>
      <c r="P2" s="292"/>
      <c r="Q2" s="292"/>
      <c r="R2" s="292"/>
      <c r="S2" s="292"/>
      <c r="T2" s="292"/>
      <c r="U2" s="292"/>
      <c r="V2" s="292"/>
      <c r="W2" s="292"/>
      <c r="X2" s="292"/>
      <c r="Y2" s="292"/>
      <c r="Z2" s="292"/>
    </row>
    <row r="3" spans="1:26" s="248" customFormat="1" ht="18" customHeight="1" thickBot="1" x14ac:dyDescent="0.25">
      <c r="A3" s="731" t="s">
        <v>88</v>
      </c>
      <c r="B3" s="731"/>
      <c r="C3" s="731"/>
      <c r="D3" s="731"/>
      <c r="E3" s="731"/>
      <c r="F3" s="731"/>
      <c r="G3" s="731"/>
      <c r="H3" s="731"/>
      <c r="I3" s="731"/>
      <c r="J3" s="731"/>
      <c r="K3" s="731"/>
      <c r="L3" s="731"/>
      <c r="M3" s="731"/>
      <c r="N3" s="731"/>
      <c r="O3" s="731"/>
      <c r="P3" s="293"/>
      <c r="Q3" s="293"/>
      <c r="R3" s="293"/>
      <c r="S3" s="293"/>
      <c r="T3" s="293"/>
      <c r="U3" s="293"/>
      <c r="V3" s="293"/>
      <c r="W3" s="293"/>
      <c r="X3" s="293"/>
      <c r="Y3" s="293"/>
      <c r="Z3" s="293"/>
    </row>
    <row r="4" spans="1:26" s="248" customFormat="1" ht="16.5" customHeight="1" thickBot="1" x14ac:dyDescent="0.25">
      <c r="A4" s="107"/>
      <c r="B4" s="107"/>
      <c r="C4" s="724" t="s">
        <v>89</v>
      </c>
      <c r="D4" s="724"/>
      <c r="E4" s="724"/>
      <c r="F4" s="724"/>
      <c r="G4" s="724"/>
      <c r="H4" s="724"/>
      <c r="I4" s="724"/>
      <c r="J4" s="724"/>
      <c r="K4" s="724"/>
      <c r="L4" s="724"/>
      <c r="M4" s="724"/>
      <c r="N4" s="724"/>
      <c r="O4" s="724"/>
    </row>
    <row r="5" spans="1:26" s="248" customFormat="1" ht="11.25" x14ac:dyDescent="0.2">
      <c r="A5" s="732">
        <v>1</v>
      </c>
      <c r="B5" s="734" t="s">
        <v>90</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722" t="s">
        <v>91</v>
      </c>
    </row>
    <row r="6" spans="1:26" s="248" customFormat="1" ht="11.25" x14ac:dyDescent="0.2">
      <c r="A6" s="732"/>
      <c r="B6" s="735"/>
      <c r="C6" s="297">
        <f>Resumo!C5</f>
        <v>44562</v>
      </c>
      <c r="D6" s="297">
        <f>Resumo!D5</f>
        <v>44593</v>
      </c>
      <c r="E6" s="297">
        <f>Resumo!E5</f>
        <v>44621</v>
      </c>
      <c r="F6" s="297">
        <f>Resumo!F5</f>
        <v>44652</v>
      </c>
      <c r="G6" s="297">
        <f>Resumo!G5</f>
        <v>44682</v>
      </c>
      <c r="H6" s="297">
        <f>Resumo!H5</f>
        <v>44713</v>
      </c>
      <c r="I6" s="297">
        <f>Resumo!I5</f>
        <v>44743</v>
      </c>
      <c r="J6" s="297">
        <f>Resumo!J5</f>
        <v>44774</v>
      </c>
      <c r="K6" s="297">
        <f>Resumo!K5</f>
        <v>44805</v>
      </c>
      <c r="L6" s="297">
        <f>Resumo!L5</f>
        <v>44835</v>
      </c>
      <c r="M6" s="297">
        <f>Resumo!M5</f>
        <v>44866</v>
      </c>
      <c r="N6" s="297">
        <f>Resumo!N5</f>
        <v>44896</v>
      </c>
      <c r="O6" s="722"/>
    </row>
    <row r="7" spans="1:26" s="248" customFormat="1" ht="11.25" x14ac:dyDescent="0.2">
      <c r="A7" s="732"/>
      <c r="B7" s="735"/>
      <c r="C7" s="302" t="str">
        <f>Resumo!C6</f>
        <v>a</v>
      </c>
      <c r="D7" s="302" t="str">
        <f>Resumo!D6</f>
        <v>a</v>
      </c>
      <c r="E7" s="302" t="str">
        <f>Resumo!E6</f>
        <v>a</v>
      </c>
      <c r="F7" s="302" t="str">
        <f>Resumo!F6</f>
        <v>a</v>
      </c>
      <c r="G7" s="302" t="str">
        <f>Resumo!G6</f>
        <v>a</v>
      </c>
      <c r="H7" s="302" t="str">
        <f>Resumo!H6</f>
        <v>a</v>
      </c>
      <c r="I7" s="302" t="str">
        <f>Resumo!I6</f>
        <v>a</v>
      </c>
      <c r="J7" s="302" t="str">
        <f>Resumo!J6</f>
        <v>a</v>
      </c>
      <c r="K7" s="302" t="str">
        <f>Resumo!K6</f>
        <v>a</v>
      </c>
      <c r="L7" s="302" t="str">
        <f>Resumo!L6</f>
        <v>a</v>
      </c>
      <c r="M7" s="302" t="str">
        <f>Resumo!M6</f>
        <v>a</v>
      </c>
      <c r="N7" s="302" t="str">
        <f>Resumo!N6</f>
        <v>a</v>
      </c>
      <c r="O7" s="722"/>
    </row>
    <row r="8" spans="1:26" ht="12" thickBot="1" x14ac:dyDescent="0.25">
      <c r="A8" s="733"/>
      <c r="B8" s="736"/>
      <c r="C8" s="298">
        <f>Resumo!C7</f>
        <v>44592</v>
      </c>
      <c r="D8" s="298">
        <f>Resumo!D7</f>
        <v>44620</v>
      </c>
      <c r="E8" s="298">
        <f>Resumo!E7</f>
        <v>44651</v>
      </c>
      <c r="F8" s="298">
        <f>Resumo!F7</f>
        <v>44681</v>
      </c>
      <c r="G8" s="298">
        <f>Resumo!G7</f>
        <v>44712</v>
      </c>
      <c r="H8" s="298">
        <f>Resumo!H7</f>
        <v>44742</v>
      </c>
      <c r="I8" s="298">
        <f>Resumo!I7</f>
        <v>44773</v>
      </c>
      <c r="J8" s="298">
        <f>Resumo!J7</f>
        <v>44804</v>
      </c>
      <c r="K8" s="298">
        <f>Resumo!K7</f>
        <v>44834</v>
      </c>
      <c r="L8" s="298">
        <f>Resumo!L7</f>
        <v>44865</v>
      </c>
      <c r="M8" s="298">
        <f>Resumo!M7</f>
        <v>44895</v>
      </c>
      <c r="N8" s="298">
        <f>Resumo!N7</f>
        <v>44926</v>
      </c>
      <c r="O8" s="723"/>
    </row>
    <row r="9" spans="1:26" ht="11.25" x14ac:dyDescent="0.2">
      <c r="A9" s="112" t="s">
        <v>92</v>
      </c>
      <c r="B9" s="113" t="s">
        <v>93</v>
      </c>
      <c r="C9" s="114"/>
      <c r="D9" s="114"/>
      <c r="E9" s="114"/>
      <c r="F9" s="114"/>
      <c r="G9" s="114"/>
      <c r="H9" s="114"/>
      <c r="I9" s="114"/>
      <c r="J9" s="114"/>
      <c r="K9" s="114"/>
      <c r="L9" s="114"/>
      <c r="M9" s="114"/>
      <c r="N9" s="114"/>
      <c r="O9" s="109"/>
    </row>
    <row r="10" spans="1:26" ht="22.5" x14ac:dyDescent="0.2">
      <c r="A10" s="115" t="s">
        <v>94</v>
      </c>
      <c r="B10" s="58" t="s">
        <v>95</v>
      </c>
      <c r="C10" s="130">
        <v>16653018.199999999</v>
      </c>
      <c r="D10" s="130">
        <v>0</v>
      </c>
      <c r="E10" s="130">
        <v>0</v>
      </c>
      <c r="F10" s="130">
        <v>13296933.57</v>
      </c>
      <c r="G10" s="130">
        <v>0</v>
      </c>
      <c r="H10" s="130">
        <v>0</v>
      </c>
      <c r="I10" s="130">
        <v>15961065.5</v>
      </c>
      <c r="J10" s="130">
        <v>0</v>
      </c>
      <c r="K10" s="130">
        <v>0</v>
      </c>
      <c r="L10" s="130">
        <v>21358222.850000001</v>
      </c>
      <c r="M10" s="130">
        <v>0</v>
      </c>
      <c r="N10" s="130">
        <v>0</v>
      </c>
      <c r="O10" s="116">
        <f>SUM(C10:N10)</f>
        <v>67269240.120000005</v>
      </c>
    </row>
    <row r="11" spans="1:26" ht="22.5" x14ac:dyDescent="0.2">
      <c r="A11" s="115" t="s">
        <v>96</v>
      </c>
      <c r="B11" s="58" t="s">
        <v>97</v>
      </c>
      <c r="C11" s="130">
        <v>0</v>
      </c>
      <c r="D11" s="130">
        <v>0</v>
      </c>
      <c r="E11" s="130">
        <v>0</v>
      </c>
      <c r="F11" s="130">
        <v>0</v>
      </c>
      <c r="G11" s="130">
        <v>0</v>
      </c>
      <c r="H11" s="130">
        <v>0</v>
      </c>
      <c r="I11" s="130">
        <v>0</v>
      </c>
      <c r="J11" s="130">
        <v>0</v>
      </c>
      <c r="K11" s="130">
        <v>0</v>
      </c>
      <c r="L11" s="130">
        <v>0</v>
      </c>
      <c r="M11" s="130">
        <v>0</v>
      </c>
      <c r="N11" s="130">
        <v>0</v>
      </c>
      <c r="O11" s="116">
        <f>SUM(C11:N11)</f>
        <v>0</v>
      </c>
    </row>
    <row r="12" spans="1:26" ht="11.25" x14ac:dyDescent="0.2">
      <c r="A12" s="115" t="s">
        <v>98</v>
      </c>
      <c r="B12" s="58" t="s">
        <v>99</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x14ac:dyDescent="0.25">
      <c r="A13" s="266" t="s">
        <v>100</v>
      </c>
      <c r="B13" s="267" t="s">
        <v>101</v>
      </c>
      <c r="C13" s="130">
        <v>0</v>
      </c>
      <c r="D13" s="130">
        <v>0</v>
      </c>
      <c r="E13" s="130">
        <v>0</v>
      </c>
      <c r="F13" s="130">
        <v>0</v>
      </c>
      <c r="G13" s="130">
        <v>0</v>
      </c>
      <c r="H13" s="130">
        <v>0</v>
      </c>
      <c r="I13" s="130">
        <v>0</v>
      </c>
      <c r="J13" s="130">
        <v>0</v>
      </c>
      <c r="K13" s="130">
        <v>0</v>
      </c>
      <c r="L13" s="130">
        <v>0</v>
      </c>
      <c r="M13" s="130">
        <v>0</v>
      </c>
      <c r="N13" s="130">
        <v>0</v>
      </c>
      <c r="O13" s="263">
        <f>SUM(C13:N13)</f>
        <v>0</v>
      </c>
    </row>
    <row r="14" spans="1:26" ht="12" thickBot="1" x14ac:dyDescent="0.25">
      <c r="A14" s="729" t="s">
        <v>102</v>
      </c>
      <c r="B14" s="729"/>
      <c r="C14" s="118">
        <f t="shared" ref="C14:H14" si="0">SUM(C10:C13)</f>
        <v>16653018.199999999</v>
      </c>
      <c r="D14" s="118">
        <f t="shared" si="0"/>
        <v>0</v>
      </c>
      <c r="E14" s="118">
        <f t="shared" si="0"/>
        <v>0</v>
      </c>
      <c r="F14" s="118">
        <f t="shared" si="0"/>
        <v>13296933.57</v>
      </c>
      <c r="G14" s="118">
        <f t="shared" si="0"/>
        <v>0</v>
      </c>
      <c r="H14" s="118">
        <f t="shared" si="0"/>
        <v>0</v>
      </c>
      <c r="I14" s="118">
        <f t="shared" ref="I14:N14" si="1">SUM(I10:I13)</f>
        <v>15961065.5</v>
      </c>
      <c r="J14" s="118">
        <f t="shared" si="1"/>
        <v>0</v>
      </c>
      <c r="K14" s="118">
        <f t="shared" si="1"/>
        <v>0</v>
      </c>
      <c r="L14" s="118">
        <f t="shared" si="1"/>
        <v>21358222.850000001</v>
      </c>
      <c r="M14" s="118">
        <f t="shared" si="1"/>
        <v>0</v>
      </c>
      <c r="N14" s="118">
        <f t="shared" si="1"/>
        <v>0</v>
      </c>
      <c r="O14" s="116">
        <f>SUM(C14:N14)</f>
        <v>67269240.120000005</v>
      </c>
    </row>
    <row r="15" spans="1:26" s="248" customFormat="1" ht="12" customHeight="1" thickBot="1" x14ac:dyDescent="0.25">
      <c r="A15" s="119"/>
      <c r="B15" s="120"/>
      <c r="C15" s="175"/>
      <c r="D15" s="175"/>
      <c r="E15" s="175"/>
      <c r="F15" s="175"/>
      <c r="G15" s="175"/>
      <c r="H15" s="175"/>
      <c r="I15" s="175"/>
      <c r="J15" s="175"/>
      <c r="K15" s="175"/>
      <c r="L15" s="175"/>
      <c r="M15" s="175"/>
      <c r="N15" s="175"/>
      <c r="O15" s="175"/>
    </row>
    <row r="16" spans="1:26" ht="24" customHeight="1" thickBot="1" x14ac:dyDescent="0.25">
      <c r="A16" s="110">
        <v>2</v>
      </c>
      <c r="B16" s="111" t="s">
        <v>103</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x14ac:dyDescent="0.2">
      <c r="A17" s="112" t="s">
        <v>100</v>
      </c>
      <c r="B17" s="113" t="s">
        <v>104</v>
      </c>
      <c r="C17" s="176"/>
      <c r="D17" s="176"/>
      <c r="E17" s="176"/>
      <c r="F17" s="176"/>
      <c r="G17" s="176"/>
      <c r="H17" s="176"/>
      <c r="I17" s="176"/>
      <c r="J17" s="176"/>
      <c r="K17" s="176"/>
      <c r="L17" s="176"/>
      <c r="M17" s="176"/>
      <c r="N17" s="176"/>
      <c r="O17" s="176"/>
    </row>
    <row r="18" spans="1:26" ht="11.25" x14ac:dyDescent="0.2">
      <c r="A18" s="125" t="s">
        <v>105</v>
      </c>
      <c r="B18" s="113" t="s">
        <v>106</v>
      </c>
      <c r="C18" s="50">
        <v>2159188.4300000002</v>
      </c>
      <c r="D18" s="50">
        <v>2159188.4300000002</v>
      </c>
      <c r="E18" s="50">
        <v>2159188.4300000002</v>
      </c>
      <c r="F18" s="50">
        <v>2159188.4300000002</v>
      </c>
      <c r="G18" s="50">
        <v>2159188.4300000002</v>
      </c>
      <c r="H18" s="50">
        <v>2159188.4300000002</v>
      </c>
      <c r="I18" s="50">
        <v>3195367.22</v>
      </c>
      <c r="J18" s="50">
        <v>3195367.22</v>
      </c>
      <c r="K18" s="50">
        <v>3195367.22</v>
      </c>
      <c r="L18" s="50">
        <v>2481890.7799999998</v>
      </c>
      <c r="M18" s="50">
        <v>2481890.7799999998</v>
      </c>
      <c r="N18" s="50">
        <v>2481890.7799999998</v>
      </c>
      <c r="O18" s="116">
        <f>SUM(C18:N18)</f>
        <v>29986904.580000002</v>
      </c>
    </row>
    <row r="19" spans="1:26" ht="11.25" x14ac:dyDescent="0.2">
      <c r="A19" s="125" t="s">
        <v>107</v>
      </c>
      <c r="B19" s="113" t="s">
        <v>108</v>
      </c>
      <c r="C19" s="50">
        <v>0</v>
      </c>
      <c r="D19" s="50">
        <v>0</v>
      </c>
      <c r="E19" s="50">
        <v>0</v>
      </c>
      <c r="F19" s="50"/>
      <c r="G19" s="50"/>
      <c r="H19" s="50"/>
      <c r="I19" s="50">
        <v>0</v>
      </c>
      <c r="J19" s="50">
        <v>0</v>
      </c>
      <c r="K19" s="50">
        <v>0</v>
      </c>
      <c r="L19" s="50">
        <v>0</v>
      </c>
      <c r="M19" s="50">
        <v>0</v>
      </c>
      <c r="N19" s="50">
        <v>0</v>
      </c>
      <c r="O19" s="116">
        <f t="shared" ref="O19:O26" si="4">SUM(C19:N19)</f>
        <v>0</v>
      </c>
    </row>
    <row r="20" spans="1:26" ht="11.25" x14ac:dyDescent="0.2">
      <c r="A20" s="125" t="s">
        <v>109</v>
      </c>
      <c r="B20" s="113" t="s">
        <v>110</v>
      </c>
      <c r="C20" s="50">
        <v>1445555.61</v>
      </c>
      <c r="D20" s="50">
        <v>1445555.61</v>
      </c>
      <c r="E20" s="50">
        <v>1445555.61</v>
      </c>
      <c r="F20" s="50">
        <v>1445555.61</v>
      </c>
      <c r="G20" s="50">
        <v>1445555.61</v>
      </c>
      <c r="H20" s="50">
        <v>1445555.61</v>
      </c>
      <c r="I20" s="50">
        <v>1223666.3400000001</v>
      </c>
      <c r="J20" s="50">
        <v>1223666.3400000001</v>
      </c>
      <c r="K20" s="50">
        <v>1223666.3400000001</v>
      </c>
      <c r="L20" s="50">
        <v>1221393.6100000001</v>
      </c>
      <c r="M20" s="50">
        <v>1221393.6100000001</v>
      </c>
      <c r="N20" s="50">
        <v>1221393.6100000001</v>
      </c>
      <c r="O20" s="116">
        <f t="shared" si="4"/>
        <v>16008513.509999998</v>
      </c>
    </row>
    <row r="21" spans="1:26" ht="11.25" x14ac:dyDescent="0.2">
      <c r="A21" s="125" t="s">
        <v>111</v>
      </c>
      <c r="B21" s="113" t="s">
        <v>112</v>
      </c>
      <c r="C21" s="50">
        <v>248965.04</v>
      </c>
      <c r="D21" s="50">
        <v>248965.04</v>
      </c>
      <c r="E21" s="50">
        <v>248965.04</v>
      </c>
      <c r="F21" s="50">
        <v>248965.04</v>
      </c>
      <c r="G21" s="50">
        <v>248965.04</v>
      </c>
      <c r="H21" s="50">
        <v>248965.04</v>
      </c>
      <c r="I21" s="50">
        <v>267347.75</v>
      </c>
      <c r="J21" s="50">
        <v>267347.75</v>
      </c>
      <c r="K21" s="50">
        <v>267347.75</v>
      </c>
      <c r="L21" s="50">
        <v>266752.53000000003</v>
      </c>
      <c r="M21" s="50">
        <v>266752.53000000003</v>
      </c>
      <c r="N21" s="50">
        <v>266752.53000000003</v>
      </c>
      <c r="O21" s="116">
        <f t="shared" si="4"/>
        <v>3096091.080000001</v>
      </c>
    </row>
    <row r="22" spans="1:26" ht="12.75" customHeight="1" x14ac:dyDescent="0.2">
      <c r="A22" s="730" t="s">
        <v>113</v>
      </c>
      <c r="B22" s="730"/>
      <c r="C22" s="126">
        <f t="shared" ref="C22:H22" si="5">SUM(C18:C21)</f>
        <v>3853709.08</v>
      </c>
      <c r="D22" s="126">
        <f t="shared" si="5"/>
        <v>3853709.08</v>
      </c>
      <c r="E22" s="126">
        <f t="shared" si="5"/>
        <v>3853709.08</v>
      </c>
      <c r="F22" s="126">
        <f t="shared" si="5"/>
        <v>3853709.08</v>
      </c>
      <c r="G22" s="126">
        <f t="shared" si="5"/>
        <v>3853709.08</v>
      </c>
      <c r="H22" s="126">
        <f t="shared" si="5"/>
        <v>3853709.08</v>
      </c>
      <c r="I22" s="126">
        <f t="shared" ref="I22:N22" si="6">SUM(I18:I21)</f>
        <v>4686381.3100000005</v>
      </c>
      <c r="J22" s="126">
        <f t="shared" si="6"/>
        <v>4686381.3100000005</v>
      </c>
      <c r="K22" s="126">
        <f t="shared" si="6"/>
        <v>4686381.3100000005</v>
      </c>
      <c r="L22" s="126">
        <f t="shared" si="6"/>
        <v>3970036.92</v>
      </c>
      <c r="M22" s="126">
        <f t="shared" si="6"/>
        <v>3970036.92</v>
      </c>
      <c r="N22" s="126">
        <f t="shared" si="6"/>
        <v>3970036.92</v>
      </c>
      <c r="O22" s="126">
        <f t="shared" si="4"/>
        <v>49091509.170000009</v>
      </c>
    </row>
    <row r="23" spans="1:26" ht="11.25" x14ac:dyDescent="0.2">
      <c r="A23" s="112" t="s">
        <v>114</v>
      </c>
      <c r="B23" s="113" t="s">
        <v>115</v>
      </c>
      <c r="C23" s="50">
        <v>1743296.98</v>
      </c>
      <c r="D23" s="50">
        <v>1797296.98</v>
      </c>
      <c r="E23" s="50">
        <v>1647296.98</v>
      </c>
      <c r="F23" s="50">
        <v>1647296.98</v>
      </c>
      <c r="G23" s="50">
        <v>1647296.98</v>
      </c>
      <c r="H23" s="50">
        <v>3347296.98</v>
      </c>
      <c r="I23" s="50">
        <v>3060479.81</v>
      </c>
      <c r="J23" s="50">
        <v>2234319.81</v>
      </c>
      <c r="K23" s="50">
        <v>2987020.78</v>
      </c>
      <c r="L23" s="50">
        <v>2269819.81</v>
      </c>
      <c r="M23" s="50">
        <v>1980739.81</v>
      </c>
      <c r="N23" s="50">
        <v>2471319.81</v>
      </c>
      <c r="O23" s="116">
        <f t="shared" si="4"/>
        <v>26833481.709999997</v>
      </c>
    </row>
    <row r="24" spans="1:26" ht="22.5" x14ac:dyDescent="0.2">
      <c r="A24" s="112" t="s">
        <v>116</v>
      </c>
      <c r="B24" s="113" t="s">
        <v>117</v>
      </c>
      <c r="C24" s="50">
        <v>0</v>
      </c>
      <c r="D24" s="50">
        <v>0</v>
      </c>
      <c r="E24" s="50">
        <v>0</v>
      </c>
      <c r="F24" s="50">
        <v>0</v>
      </c>
      <c r="G24" s="50">
        <v>0</v>
      </c>
      <c r="H24" s="50">
        <v>0</v>
      </c>
      <c r="I24" s="50">
        <v>2462200</v>
      </c>
      <c r="J24" s="50">
        <v>0</v>
      </c>
      <c r="K24" s="50">
        <v>201700</v>
      </c>
      <c r="L24" s="50">
        <v>0</v>
      </c>
      <c r="M24" s="50">
        <v>0</v>
      </c>
      <c r="N24" s="50">
        <v>0</v>
      </c>
      <c r="O24" s="116">
        <f t="shared" si="4"/>
        <v>2663900</v>
      </c>
    </row>
    <row r="25" spans="1:26" ht="34.5" thickBot="1" x14ac:dyDescent="0.25">
      <c r="A25" s="259" t="s">
        <v>118</v>
      </c>
      <c r="B25" s="260" t="s">
        <v>84</v>
      </c>
      <c r="C25" s="448"/>
      <c r="D25" s="448"/>
      <c r="E25" s="261"/>
      <c r="F25" s="506"/>
      <c r="G25" s="488"/>
      <c r="H25" s="488"/>
      <c r="I25" s="261">
        <v>0</v>
      </c>
      <c r="J25" s="261">
        <v>0</v>
      </c>
      <c r="K25" s="261">
        <v>0</v>
      </c>
      <c r="L25" s="261">
        <v>0</v>
      </c>
      <c r="M25" s="261">
        <v>0</v>
      </c>
      <c r="N25" s="261">
        <v>0</v>
      </c>
      <c r="O25" s="263">
        <f t="shared" si="4"/>
        <v>0</v>
      </c>
    </row>
    <row r="26" spans="1:26" ht="12" thickBot="1" x14ac:dyDescent="0.25">
      <c r="A26" s="128" t="s">
        <v>119</v>
      </c>
      <c r="B26" s="129"/>
      <c r="C26" s="118">
        <f t="shared" ref="C26:H26" si="7">SUM(C22:C25)</f>
        <v>5597006.0600000005</v>
      </c>
      <c r="D26" s="118">
        <f t="shared" si="7"/>
        <v>5651006.0600000005</v>
      </c>
      <c r="E26" s="118">
        <f t="shared" si="7"/>
        <v>5501006.0600000005</v>
      </c>
      <c r="F26" s="118">
        <f t="shared" si="7"/>
        <v>5501006.0600000005</v>
      </c>
      <c r="G26" s="118">
        <f t="shared" si="7"/>
        <v>5501006.0600000005</v>
      </c>
      <c r="H26" s="118">
        <f t="shared" si="7"/>
        <v>7201006.0600000005</v>
      </c>
      <c r="I26" s="118">
        <f t="shared" ref="I26:N26" si="8">SUM(I22:I25)</f>
        <v>10209061.120000001</v>
      </c>
      <c r="J26" s="118">
        <f t="shared" si="8"/>
        <v>6920701.120000001</v>
      </c>
      <c r="K26" s="118">
        <f t="shared" si="8"/>
        <v>7875102.0899999999</v>
      </c>
      <c r="L26" s="118">
        <f t="shared" si="8"/>
        <v>6239856.7300000004</v>
      </c>
      <c r="M26" s="118">
        <f t="shared" si="8"/>
        <v>5950776.7300000004</v>
      </c>
      <c r="N26" s="118">
        <f t="shared" si="8"/>
        <v>6441356.7300000004</v>
      </c>
      <c r="O26" s="118">
        <f t="shared" si="4"/>
        <v>78588890.880000025</v>
      </c>
    </row>
    <row r="27" spans="1:26" ht="12.75" customHeight="1" thickBot="1" x14ac:dyDescent="0.25">
      <c r="A27" s="243"/>
      <c r="B27" s="244"/>
      <c r="C27" s="223"/>
      <c r="D27" s="223"/>
      <c r="E27" s="223"/>
      <c r="F27" s="223"/>
      <c r="G27" s="223"/>
      <c r="H27" s="223"/>
      <c r="I27" s="223"/>
      <c r="J27" s="223"/>
      <c r="K27" s="223"/>
      <c r="L27" s="223"/>
      <c r="M27" s="223"/>
      <c r="N27" s="223"/>
      <c r="O27" s="223"/>
      <c r="P27" s="223"/>
      <c r="Q27" s="223"/>
      <c r="R27" s="223"/>
      <c r="S27" s="223"/>
      <c r="T27" s="223"/>
      <c r="U27" s="223"/>
      <c r="V27" s="223"/>
      <c r="W27" s="223"/>
      <c r="X27" s="223"/>
      <c r="Y27" s="245"/>
      <c r="Z27" s="223"/>
    </row>
    <row r="28" spans="1:26" ht="12.75" customHeight="1" thickBot="1" x14ac:dyDescent="0.25">
      <c r="A28" s="243"/>
      <c r="B28" s="244"/>
      <c r="C28" s="724" t="s">
        <v>120</v>
      </c>
      <c r="D28" s="724"/>
      <c r="E28" s="724"/>
      <c r="F28" s="724"/>
      <c r="G28" s="724"/>
      <c r="H28" s="724"/>
      <c r="I28" s="724"/>
      <c r="J28" s="724"/>
      <c r="K28" s="724"/>
      <c r="L28" s="724"/>
      <c r="M28" s="724"/>
      <c r="N28" s="724"/>
      <c r="O28" s="724"/>
      <c r="P28" s="133"/>
      <c r="Q28" s="721" t="s">
        <v>121</v>
      </c>
      <c r="R28" s="721" t="s">
        <v>122</v>
      </c>
      <c r="S28" s="223"/>
      <c r="T28" s="223"/>
      <c r="U28" s="223"/>
      <c r="V28" s="223"/>
      <c r="W28" s="223"/>
      <c r="X28" s="223"/>
      <c r="Y28" s="245"/>
      <c r="Z28" s="223"/>
    </row>
    <row r="29" spans="1:26" ht="12.75" customHeight="1" x14ac:dyDescent="0.2">
      <c r="A29" s="737">
        <v>1</v>
      </c>
      <c r="B29" s="726" t="s">
        <v>90</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722" t="s">
        <v>91</v>
      </c>
      <c r="P29" s="109"/>
      <c r="Q29" s="722"/>
      <c r="R29" s="722"/>
      <c r="T29" s="246"/>
    </row>
    <row r="30" spans="1:26" ht="12.75" customHeight="1" x14ac:dyDescent="0.2">
      <c r="A30" s="732"/>
      <c r="B30" s="727"/>
      <c r="C30" s="297">
        <f>Resumo!C5</f>
        <v>44562</v>
      </c>
      <c r="D30" s="297">
        <f>Resumo!D5</f>
        <v>44593</v>
      </c>
      <c r="E30" s="297">
        <f>Resumo!E5</f>
        <v>44621</v>
      </c>
      <c r="F30" s="297">
        <f>Resumo!F5</f>
        <v>44652</v>
      </c>
      <c r="G30" s="297">
        <f>Resumo!G5</f>
        <v>44682</v>
      </c>
      <c r="H30" s="297">
        <f>Resumo!H5</f>
        <v>44713</v>
      </c>
      <c r="I30" s="297">
        <f>Resumo!I5</f>
        <v>44743</v>
      </c>
      <c r="J30" s="297">
        <f>Resumo!J5</f>
        <v>44774</v>
      </c>
      <c r="K30" s="297">
        <f>Resumo!K5</f>
        <v>44805</v>
      </c>
      <c r="L30" s="297">
        <f>Resumo!L5</f>
        <v>44835</v>
      </c>
      <c r="M30" s="297">
        <f>Resumo!M5</f>
        <v>44866</v>
      </c>
      <c r="N30" s="297">
        <f>Resumo!N5</f>
        <v>44896</v>
      </c>
      <c r="O30" s="722"/>
      <c r="P30" s="109"/>
      <c r="Q30" s="722"/>
      <c r="R30" s="722"/>
      <c r="T30" s="246"/>
    </row>
    <row r="31" spans="1:26" ht="12.75" customHeight="1" x14ac:dyDescent="0.2">
      <c r="A31" s="732"/>
      <c r="B31" s="727"/>
      <c r="C31" s="302" t="str">
        <f>Resumo!C6</f>
        <v>a</v>
      </c>
      <c r="D31" s="302" t="str">
        <f>Resumo!D6</f>
        <v>a</v>
      </c>
      <c r="E31" s="302" t="str">
        <f>Resumo!E6</f>
        <v>a</v>
      </c>
      <c r="F31" s="302" t="str">
        <f>Resumo!F6</f>
        <v>a</v>
      </c>
      <c r="G31" s="302" t="str">
        <f>Resumo!G6</f>
        <v>a</v>
      </c>
      <c r="H31" s="302" t="str">
        <f>Resumo!H6</f>
        <v>a</v>
      </c>
      <c r="I31" s="302" t="str">
        <f>Resumo!I6</f>
        <v>a</v>
      </c>
      <c r="J31" s="302" t="str">
        <f>Resumo!J6</f>
        <v>a</v>
      </c>
      <c r="K31" s="302" t="str">
        <f>Resumo!K6</f>
        <v>a</v>
      </c>
      <c r="L31" s="302" t="str">
        <f>Resumo!L6</f>
        <v>a</v>
      </c>
      <c r="M31" s="302" t="str">
        <f>Resumo!M6</f>
        <v>a</v>
      </c>
      <c r="N31" s="302" t="str">
        <f>Resumo!N6</f>
        <v>a</v>
      </c>
      <c r="O31" s="722"/>
      <c r="P31" s="109"/>
      <c r="Q31" s="722"/>
      <c r="R31" s="722"/>
      <c r="T31" s="246"/>
    </row>
    <row r="32" spans="1:26" s="248" customFormat="1" ht="15.75" thickBot="1" x14ac:dyDescent="0.25">
      <c r="A32" s="733"/>
      <c r="B32" s="728"/>
      <c r="C32" s="298">
        <f>Resumo!C7</f>
        <v>44592</v>
      </c>
      <c r="D32" s="298">
        <f>Resumo!D7</f>
        <v>44620</v>
      </c>
      <c r="E32" s="298">
        <f>Resumo!E7</f>
        <v>44651</v>
      </c>
      <c r="F32" s="298">
        <f>Resumo!F7</f>
        <v>44681</v>
      </c>
      <c r="G32" s="298">
        <f>Resumo!G7</f>
        <v>44712</v>
      </c>
      <c r="H32" s="298">
        <f>Resumo!H7</f>
        <v>44742</v>
      </c>
      <c r="I32" s="298">
        <f>Resumo!I7</f>
        <v>44773</v>
      </c>
      <c r="J32" s="298">
        <f>Resumo!J7</f>
        <v>44804</v>
      </c>
      <c r="K32" s="298">
        <f>Resumo!K7</f>
        <v>44834</v>
      </c>
      <c r="L32" s="298">
        <f>Resumo!L7</f>
        <v>44865</v>
      </c>
      <c r="M32" s="298">
        <f>Resumo!M7</f>
        <v>44895</v>
      </c>
      <c r="N32" s="298">
        <f>Resumo!N7</f>
        <v>44926</v>
      </c>
      <c r="O32" s="723"/>
      <c r="P32" s="109"/>
      <c r="Q32" s="723"/>
      <c r="R32" s="723"/>
      <c r="S32" s="249"/>
      <c r="T32" s="250"/>
    </row>
    <row r="33" spans="1:20" ht="39" customHeight="1" x14ac:dyDescent="0.2">
      <c r="A33" s="112" t="s">
        <v>92</v>
      </c>
      <c r="B33" s="113" t="s">
        <v>93</v>
      </c>
      <c r="C33" s="114"/>
      <c r="D33" s="114"/>
      <c r="E33" s="114"/>
      <c r="F33" s="114"/>
      <c r="G33" s="114"/>
      <c r="H33" s="114"/>
      <c r="I33" s="114"/>
      <c r="J33" s="114"/>
      <c r="K33" s="114"/>
      <c r="L33" s="114"/>
      <c r="M33" s="114"/>
      <c r="N33" s="114"/>
      <c r="O33" s="114"/>
      <c r="P33" s="114"/>
      <c r="Q33" s="109"/>
      <c r="R33" s="109"/>
    </row>
    <row r="34" spans="1:20" ht="22.5" x14ac:dyDescent="0.2">
      <c r="A34" s="115" t="s">
        <v>94</v>
      </c>
      <c r="B34" s="58" t="s">
        <v>95</v>
      </c>
      <c r="C34" s="114">
        <f>'Analítico Cp.'!C11</f>
        <v>0</v>
      </c>
      <c r="D34" s="114">
        <f>'Analítico Cp.'!D11</f>
        <v>0</v>
      </c>
      <c r="E34" s="114">
        <f>'Analítico Cp.'!E11</f>
        <v>16653018.199999999</v>
      </c>
      <c r="F34" s="114">
        <f>'Analítico Cp.'!F11</f>
        <v>0</v>
      </c>
      <c r="G34" s="114">
        <f>'Analítico Cp.'!G11</f>
        <v>0</v>
      </c>
      <c r="H34" s="114">
        <f>'Analítico Cp.'!H11</f>
        <v>13296933.57</v>
      </c>
      <c r="I34" s="114">
        <f>'Analítico Cp.'!I11</f>
        <v>0</v>
      </c>
      <c r="J34" s="114">
        <f>'Analítico Cp.'!J11</f>
        <v>0</v>
      </c>
      <c r="K34" s="114">
        <f>'Analítico Cp.'!K11</f>
        <v>0</v>
      </c>
      <c r="L34" s="114">
        <f>'Analítico Cp.'!L11</f>
        <v>15925793.68</v>
      </c>
      <c r="M34" s="114">
        <f>'Analítico Cp.'!M11</f>
        <v>0</v>
      </c>
      <c r="N34" s="114">
        <f>'Analítico Cp.'!N11</f>
        <v>21358222.850000001</v>
      </c>
      <c r="O34" s="116">
        <f>SUM(C34:N34)</f>
        <v>67233968.300000012</v>
      </c>
      <c r="P34" s="114"/>
      <c r="Q34" s="143">
        <f>IF(O10=0,"-",O34/O10)</f>
        <v>0.99947566198254845</v>
      </c>
      <c r="R34" s="114">
        <f>O10-O34</f>
        <v>35271.819999992847</v>
      </c>
      <c r="S34" s="253"/>
    </row>
    <row r="35" spans="1:20" ht="33.75" x14ac:dyDescent="0.2">
      <c r="A35" s="115" t="s">
        <v>96</v>
      </c>
      <c r="B35" s="58" t="s">
        <v>97</v>
      </c>
      <c r="C35" s="114">
        <f>'Analítico Cp.'!C12</f>
        <v>0</v>
      </c>
      <c r="D35" s="114">
        <f>'Analítico Cp.'!D12</f>
        <v>0</v>
      </c>
      <c r="E35" s="114">
        <f>'Analítico Cp.'!E12</f>
        <v>2084.1999999999998</v>
      </c>
      <c r="F35" s="114">
        <f>'Analítico Cp.'!F12</f>
        <v>601.4899999999999</v>
      </c>
      <c r="G35" s="114">
        <f>'Analítico Cp.'!G12</f>
        <v>3001.84</v>
      </c>
      <c r="H35" s="114">
        <f>'Analítico Cp.'!H12</f>
        <v>1502.94</v>
      </c>
      <c r="I35" s="114">
        <f>'Analítico Cp.'!I12</f>
        <v>2.83</v>
      </c>
      <c r="J35" s="114">
        <f>'Analítico Cp.'!J12</f>
        <v>3.7</v>
      </c>
      <c r="K35" s="114">
        <f>'Analítico Cp.'!K12</f>
        <v>3.3499999999999996</v>
      </c>
      <c r="L35" s="114">
        <f>'Analítico Cp.'!L12</f>
        <v>0</v>
      </c>
      <c r="M35" s="114">
        <f>'Analítico Cp.'!M12</f>
        <v>0</v>
      </c>
      <c r="N35" s="114">
        <f>'Analítico Cp.'!N12</f>
        <v>2000</v>
      </c>
      <c r="O35" s="116">
        <f>SUM(C35:N35)</f>
        <v>9200.3499999999985</v>
      </c>
      <c r="P35" s="114"/>
      <c r="Q35" s="143" t="str">
        <f>IF(O11=0,"-",O35/O11)</f>
        <v>-</v>
      </c>
      <c r="R35" s="114">
        <f>O11-O35</f>
        <v>-9200.3499999999985</v>
      </c>
      <c r="S35" s="253"/>
    </row>
    <row r="36" spans="1:20" ht="11.25" x14ac:dyDescent="0.2">
      <c r="A36" s="115" t="s">
        <v>98</v>
      </c>
      <c r="B36" s="58" t="s">
        <v>99</v>
      </c>
      <c r="C36" s="117">
        <f>'Analítico Cp.'!C13</f>
        <v>0</v>
      </c>
      <c r="D36" s="117">
        <f>'Analítico Cp.'!D13</f>
        <v>49.21</v>
      </c>
      <c r="E36" s="117">
        <f>'Analítico Cp.'!E13</f>
        <v>0</v>
      </c>
      <c r="F36" s="117">
        <f>'Analítico Cp.'!F13</f>
        <v>0</v>
      </c>
      <c r="G36" s="117">
        <f>'Analítico Cp.'!G13</f>
        <v>0</v>
      </c>
      <c r="H36" s="117">
        <f>'Analítico Cp.'!H13</f>
        <v>44.120000000000005</v>
      </c>
      <c r="I36" s="117">
        <f>'Analítico Cp.'!I13</f>
        <v>97.02</v>
      </c>
      <c r="J36" s="117">
        <f>'Analítico Cp.'!J13</f>
        <v>472.48</v>
      </c>
      <c r="K36" s="117">
        <f>'Analítico Cp.'!K13</f>
        <v>0</v>
      </c>
      <c r="L36" s="117">
        <f>'Analítico Cp.'!L13</f>
        <v>890.62</v>
      </c>
      <c r="M36" s="117">
        <f>'Analítico Cp.'!M13</f>
        <v>32.879999999999995</v>
      </c>
      <c r="N36" s="117">
        <f>'Analítico Cp.'!N13</f>
        <v>114</v>
      </c>
      <c r="O36" s="161">
        <f>SUM(C36:N36)</f>
        <v>1700.33</v>
      </c>
      <c r="P36" s="114"/>
      <c r="Q36" s="144" t="str">
        <f>IF(O12=0,"-",O36/O12)</f>
        <v>-</v>
      </c>
      <c r="R36" s="117">
        <f>O12-O36</f>
        <v>-1700.33</v>
      </c>
    </row>
    <row r="37" spans="1:20" ht="23.25" thickBot="1" x14ac:dyDescent="0.25">
      <c r="A37" s="266" t="s">
        <v>100</v>
      </c>
      <c r="B37" s="267" t="s">
        <v>101</v>
      </c>
      <c r="C37" s="114">
        <f>'Analítico Cp.'!C14</f>
        <v>151043.72</v>
      </c>
      <c r="D37" s="114">
        <f>'Analítico Cp.'!D14</f>
        <v>134463.43</v>
      </c>
      <c r="E37" s="114">
        <f>'Analítico Cp.'!E14</f>
        <v>191723.14</v>
      </c>
      <c r="F37" s="114">
        <f>'Analítico Cp.'!F14</f>
        <v>196239.22</v>
      </c>
      <c r="G37" s="114">
        <f>'Analítico Cp.'!G14</f>
        <v>228804.93</v>
      </c>
      <c r="H37" s="114">
        <f>'Analítico Cp.'!H14</f>
        <v>184632.55</v>
      </c>
      <c r="I37" s="114">
        <f>'Analítico Cp.'!I14</f>
        <v>248030.23</v>
      </c>
      <c r="J37" s="114">
        <f>'Analítico Cp.'!J14</f>
        <v>224443.34</v>
      </c>
      <c r="K37" s="114">
        <f>'Analítico Cp.'!K14</f>
        <v>149120.10999999999</v>
      </c>
      <c r="L37" s="114">
        <f>'Analítico Cp.'!L14</f>
        <v>251873.53</v>
      </c>
      <c r="M37" s="114">
        <f>'Analítico Cp.'!M14</f>
        <v>209181.08</v>
      </c>
      <c r="N37" s="114">
        <f>'Analítico Cp.'!N14</f>
        <v>264405.21999999997</v>
      </c>
      <c r="O37" s="116">
        <f>SUM(C37:N37)</f>
        <v>2433960.5</v>
      </c>
      <c r="P37" s="114"/>
      <c r="Q37" s="143" t="str">
        <f>IF(O13=0,"-",O37/O13)</f>
        <v>-</v>
      </c>
      <c r="R37" s="114">
        <f>O13-O37</f>
        <v>-2433960.5</v>
      </c>
    </row>
    <row r="38" spans="1:20" ht="12" thickBot="1" x14ac:dyDescent="0.25">
      <c r="A38" s="729" t="s">
        <v>102</v>
      </c>
      <c r="B38" s="729"/>
      <c r="C38" s="118">
        <f t="shared" ref="C38:H38" si="9">SUM(C34:C37)</f>
        <v>151043.72</v>
      </c>
      <c r="D38" s="118">
        <f t="shared" si="9"/>
        <v>134512.63999999998</v>
      </c>
      <c r="E38" s="118">
        <f t="shared" si="9"/>
        <v>16846825.539999999</v>
      </c>
      <c r="F38" s="118">
        <f t="shared" si="9"/>
        <v>196840.71</v>
      </c>
      <c r="G38" s="118">
        <f t="shared" si="9"/>
        <v>231806.77</v>
      </c>
      <c r="H38" s="118">
        <f t="shared" si="9"/>
        <v>13483113.18</v>
      </c>
      <c r="I38" s="118">
        <f t="shared" ref="I38:N38" si="10">SUM(I34:I37)</f>
        <v>248130.08000000002</v>
      </c>
      <c r="J38" s="118">
        <f t="shared" si="10"/>
        <v>224919.52</v>
      </c>
      <c r="K38" s="118">
        <f t="shared" si="10"/>
        <v>149123.46</v>
      </c>
      <c r="L38" s="118">
        <f t="shared" si="10"/>
        <v>16178557.829999998</v>
      </c>
      <c r="M38" s="118">
        <f t="shared" si="10"/>
        <v>209213.96</v>
      </c>
      <c r="N38" s="118">
        <f t="shared" si="10"/>
        <v>21624742.07</v>
      </c>
      <c r="O38" s="118">
        <f>SUM(C38:N38)</f>
        <v>69678829.479999989</v>
      </c>
      <c r="P38" s="116"/>
      <c r="Q38" s="142">
        <f>IF(O14=0,"-",O38/O14)</f>
        <v>1.0358200769876629</v>
      </c>
      <c r="R38" s="118">
        <f>O14-O38</f>
        <v>-2409589.3599999845</v>
      </c>
    </row>
    <row r="39" spans="1:20" ht="12" customHeight="1" thickBot="1" x14ac:dyDescent="0.25">
      <c r="A39" s="119"/>
      <c r="B39" s="120"/>
      <c r="C39" s="121"/>
      <c r="D39" s="121"/>
      <c r="E39" s="121"/>
      <c r="F39" s="121"/>
      <c r="G39" s="121"/>
      <c r="H39" s="121"/>
      <c r="I39" s="121"/>
      <c r="J39" s="121"/>
      <c r="K39" s="121"/>
      <c r="L39" s="121"/>
      <c r="M39" s="121"/>
      <c r="N39" s="121"/>
      <c r="O39" s="121"/>
      <c r="P39" s="134"/>
      <c r="Q39" s="121"/>
      <c r="R39" s="121"/>
    </row>
    <row r="40" spans="1:20" s="248" customFormat="1" ht="23.25" thickBot="1" x14ac:dyDescent="0.25">
      <c r="A40" s="110">
        <v>2</v>
      </c>
      <c r="B40" s="111" t="s">
        <v>103</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4"/>
    </row>
    <row r="41" spans="1:20" ht="21" customHeight="1" x14ac:dyDescent="0.2">
      <c r="A41" s="112" t="s">
        <v>100</v>
      </c>
      <c r="B41" s="113" t="s">
        <v>104</v>
      </c>
      <c r="C41" s="124"/>
      <c r="D41" s="124"/>
      <c r="E41" s="124"/>
      <c r="F41" s="124"/>
      <c r="G41" s="124"/>
      <c r="H41" s="124"/>
      <c r="I41" s="124"/>
      <c r="J41" s="124"/>
      <c r="K41" s="124"/>
      <c r="L41" s="124"/>
      <c r="M41" s="124"/>
      <c r="N41" s="124"/>
      <c r="O41" s="124"/>
      <c r="P41" s="124"/>
      <c r="Q41" s="124"/>
      <c r="R41" s="124"/>
    </row>
    <row r="42" spans="1:20" ht="11.25" x14ac:dyDescent="0.2">
      <c r="A42" s="125" t="s">
        <v>105</v>
      </c>
      <c r="B42" s="113" t="s">
        <v>106</v>
      </c>
      <c r="C42" s="710">
        <f>'Analítico Cp.'!C28</f>
        <v>2646578.25</v>
      </c>
      <c r="D42" s="114">
        <f>'Analítico Cp.'!D28</f>
        <v>2420010.44</v>
      </c>
      <c r="E42" s="114">
        <f>'Analítico Cp.'!E28</f>
        <v>2366890.15</v>
      </c>
      <c r="F42" s="114">
        <f>'Analítico Cp.'!F28</f>
        <v>2470887.4699999997</v>
      </c>
      <c r="G42" s="114">
        <f>'Analítico Cp.'!G28</f>
        <v>2452571.25</v>
      </c>
      <c r="H42" s="114">
        <f>'Analítico Cp.'!H28</f>
        <v>2473645.1199999992</v>
      </c>
      <c r="I42" s="114">
        <f>'Analítico Cp.'!I28</f>
        <v>2443036.4799999995</v>
      </c>
      <c r="J42" s="114">
        <f>'Analítico Cp.'!J28</f>
        <v>2538345.6999999997</v>
      </c>
      <c r="K42" s="114">
        <f>'Analítico Cp.'!K28</f>
        <v>2571795.4999999995</v>
      </c>
      <c r="L42" s="114">
        <f>'Analítico Cp.'!L28</f>
        <v>2488899.0699999998</v>
      </c>
      <c r="M42" s="114">
        <f>'Analítico Cp.'!M28</f>
        <v>2680278.23</v>
      </c>
      <c r="N42" s="114">
        <f>'Analítico Cp.'!N28</f>
        <v>2486654.9699999997</v>
      </c>
      <c r="O42" s="116">
        <f>SUM(C42:N42)</f>
        <v>30039592.629999995</v>
      </c>
      <c r="P42" s="114"/>
      <c r="Q42" s="145">
        <f t="shared" ref="Q42:Q50" si="13">IF(O18=0,"-",O42/O18)</f>
        <v>1.0017570353038416</v>
      </c>
      <c r="R42" s="114">
        <f t="shared" ref="R42:R50" si="14">O18-O42</f>
        <v>-52688.049999993294</v>
      </c>
    </row>
    <row r="43" spans="1:20" ht="11.25" x14ac:dyDescent="0.2">
      <c r="A43" s="125" t="s">
        <v>107</v>
      </c>
      <c r="B43" s="113" t="s">
        <v>108</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x14ac:dyDescent="0.2">
      <c r="A44" s="125" t="s">
        <v>109</v>
      </c>
      <c r="B44" s="113" t="s">
        <v>110</v>
      </c>
      <c r="C44" s="114">
        <f>'Analítico Cp.'!C46</f>
        <v>1014377.5969495501</v>
      </c>
      <c r="D44" s="114">
        <f>'Analítico Cp.'!D46</f>
        <v>996141.60790954996</v>
      </c>
      <c r="E44" s="114">
        <f>'Analítico Cp.'!E46</f>
        <v>998476.68869354995</v>
      </c>
      <c r="F44" s="114">
        <f>'Analítico Cp.'!F46</f>
        <v>1035439.88726955</v>
      </c>
      <c r="G44" s="114">
        <f>'Analítico Cp.'!G46</f>
        <v>1041157.5747895499</v>
      </c>
      <c r="H44" s="114">
        <f>'Analítico Cp.'!H46</f>
        <v>1043773.46254955</v>
      </c>
      <c r="I44" s="114">
        <f>'Analítico Cp.'!I46</f>
        <v>1181901.441261</v>
      </c>
      <c r="J44" s="114">
        <f>'Analítico Cp.'!J46</f>
        <v>1167059.565341</v>
      </c>
      <c r="K44" s="114">
        <f>'Analítico Cp.'!K46</f>
        <v>1153113.471101</v>
      </c>
      <c r="L44" s="114">
        <f>'Analítico Cp.'!L46</f>
        <v>1164728.0262209999</v>
      </c>
      <c r="M44" s="114">
        <f>'Analítico Cp.'!M46</f>
        <v>1854636.0695809994</v>
      </c>
      <c r="N44" s="114">
        <f>'Analítico Cp.'!N46</f>
        <v>2044544.7618209999</v>
      </c>
      <c r="O44" s="116">
        <f t="shared" si="15"/>
        <v>14695350.153487299</v>
      </c>
      <c r="P44" s="114"/>
      <c r="Q44" s="145">
        <f t="shared" si="13"/>
        <v>0.91797093742074121</v>
      </c>
      <c r="R44" s="114">
        <f t="shared" si="14"/>
        <v>1313163.3565126993</v>
      </c>
    </row>
    <row r="45" spans="1:20" ht="11.25" x14ac:dyDescent="0.2">
      <c r="A45" s="125" t="s">
        <v>111</v>
      </c>
      <c r="B45" s="113" t="s">
        <v>112</v>
      </c>
      <c r="C45" s="114">
        <f>'Analítico Cp.'!C56</f>
        <v>42740.63</v>
      </c>
      <c r="D45" s="114">
        <f>'Analítico Cp.'!D56</f>
        <v>178181.36999999997</v>
      </c>
      <c r="E45" s="114">
        <f>'Analítico Cp.'!E56</f>
        <v>156621.87</v>
      </c>
      <c r="F45" s="114">
        <f>'Analítico Cp.'!F56</f>
        <v>134325.13</v>
      </c>
      <c r="G45" s="114">
        <f>'Analítico Cp.'!G56</f>
        <v>160803.39999999997</v>
      </c>
      <c r="H45" s="114">
        <f>'Analítico Cp.'!H56</f>
        <v>148347.48000000001</v>
      </c>
      <c r="I45" s="114">
        <f>'Analítico Cp.'!I56</f>
        <v>173571.15</v>
      </c>
      <c r="J45" s="114">
        <f>'Analítico Cp.'!J56</f>
        <v>168280.33000000002</v>
      </c>
      <c r="K45" s="114">
        <f>'Analítico Cp.'!K56</f>
        <v>168732.71</v>
      </c>
      <c r="L45" s="114">
        <f>'Analítico Cp.'!L56</f>
        <v>166215.69</v>
      </c>
      <c r="M45" s="114">
        <f>'Analítico Cp.'!M56</f>
        <v>162361.23000000001</v>
      </c>
      <c r="N45" s="114">
        <f>'Analítico Cp.'!N56</f>
        <v>161332.25999999998</v>
      </c>
      <c r="O45" s="116">
        <f t="shared" si="15"/>
        <v>1821513.2499999998</v>
      </c>
      <c r="P45" s="114"/>
      <c r="Q45" s="145">
        <f t="shared" si="13"/>
        <v>0.58832676524490335</v>
      </c>
      <c r="R45" s="114">
        <f t="shared" si="14"/>
        <v>1274577.8300000012</v>
      </c>
    </row>
    <row r="46" spans="1:20" ht="11.25" x14ac:dyDescent="0.2">
      <c r="A46" s="730" t="s">
        <v>113</v>
      </c>
      <c r="B46" s="730"/>
      <c r="C46" s="126">
        <f t="shared" ref="C46:H46" si="16">SUM(C42:C45)</f>
        <v>3703696.4769495502</v>
      </c>
      <c r="D46" s="126">
        <f t="shared" si="16"/>
        <v>3594333.41790955</v>
      </c>
      <c r="E46" s="126">
        <f t="shared" si="16"/>
        <v>3521988.70869355</v>
      </c>
      <c r="F46" s="126">
        <f t="shared" si="16"/>
        <v>3640652.4872695496</v>
      </c>
      <c r="G46" s="126">
        <f t="shared" si="16"/>
        <v>3654532.2247895501</v>
      </c>
      <c r="H46" s="126">
        <f t="shared" si="16"/>
        <v>3665766.0625495492</v>
      </c>
      <c r="I46" s="126">
        <f t="shared" ref="I46:N46" si="17">SUM(I42:I45)</f>
        <v>3798509.0712609994</v>
      </c>
      <c r="J46" s="126">
        <f t="shared" si="17"/>
        <v>3873685.5953409998</v>
      </c>
      <c r="K46" s="126">
        <f t="shared" si="17"/>
        <v>3893641.6811009995</v>
      </c>
      <c r="L46" s="126">
        <f t="shared" si="17"/>
        <v>3819842.7862209999</v>
      </c>
      <c r="M46" s="126">
        <f t="shared" si="17"/>
        <v>4697275.5295810001</v>
      </c>
      <c r="N46" s="126">
        <f t="shared" si="17"/>
        <v>4692531.9918209994</v>
      </c>
      <c r="O46" s="126">
        <f t="shared" si="15"/>
        <v>46556456.033487298</v>
      </c>
      <c r="P46" s="116"/>
      <c r="Q46" s="141">
        <f t="shared" si="13"/>
        <v>0.94836065993135343</v>
      </c>
      <c r="R46" s="127">
        <f t="shared" si="14"/>
        <v>2535053.1365127116</v>
      </c>
    </row>
    <row r="47" spans="1:20" ht="11.25" x14ac:dyDescent="0.2">
      <c r="A47" s="112" t="s">
        <v>114</v>
      </c>
      <c r="B47" s="113" t="s">
        <v>115</v>
      </c>
      <c r="C47" s="114">
        <f>'Analítico Cp.'!C138</f>
        <v>1151016.33</v>
      </c>
      <c r="D47" s="114">
        <f>'Analítico Cp.'!D138</f>
        <v>1047251.2799999999</v>
      </c>
      <c r="E47" s="114">
        <f>'Analítico Cp.'!E138</f>
        <v>1363289.13</v>
      </c>
      <c r="F47" s="114">
        <f>'Analítico Cp.'!F138</f>
        <v>1124997.3899999999</v>
      </c>
      <c r="G47" s="114">
        <f>'Analítico Cp.'!G138</f>
        <v>1740479.7500000002</v>
      </c>
      <c r="H47" s="114">
        <f>'Analítico Cp.'!H138</f>
        <v>1657877.1199999999</v>
      </c>
      <c r="I47" s="114">
        <f>'Analítico Cp.'!I138</f>
        <v>1543833.8299999996</v>
      </c>
      <c r="J47" s="114">
        <f>'Analítico Cp.'!J138</f>
        <v>1522410.2999999998</v>
      </c>
      <c r="K47" s="114">
        <f>'Analítico Cp.'!K138</f>
        <v>1447113.9300000002</v>
      </c>
      <c r="L47" s="114">
        <f>'Analítico Cp.'!L138</f>
        <v>1624558.79</v>
      </c>
      <c r="M47" s="114">
        <f>'Analítico Cp.'!M138</f>
        <v>1255311.58</v>
      </c>
      <c r="N47" s="114">
        <f>'Analítico Cp.'!N138</f>
        <v>2070844.4100000001</v>
      </c>
      <c r="O47" s="116">
        <f t="shared" si="15"/>
        <v>17548983.839999996</v>
      </c>
      <c r="P47" s="114"/>
      <c r="Q47" s="145">
        <f t="shared" si="13"/>
        <v>0.6539957814516496</v>
      </c>
      <c r="R47" s="114">
        <f t="shared" si="14"/>
        <v>9284497.870000001</v>
      </c>
    </row>
    <row r="48" spans="1:20" ht="22.5" x14ac:dyDescent="0.2">
      <c r="A48" s="112" t="s">
        <v>116</v>
      </c>
      <c r="B48" s="113" t="s">
        <v>117</v>
      </c>
      <c r="C48" s="258">
        <f>'Analítico Cp.'!C155</f>
        <v>215770.37</v>
      </c>
      <c r="D48" s="258">
        <f>'Analítico Cp.'!D155</f>
        <v>77750.389999999985</v>
      </c>
      <c r="E48" s="258">
        <f>'Analítico Cp.'!E155</f>
        <v>87801.170000000013</v>
      </c>
      <c r="F48" s="258">
        <f>'Analítico Cp.'!F155</f>
        <v>30094.61</v>
      </c>
      <c r="G48" s="258">
        <f>'Analítico Cp.'!G155</f>
        <v>153815.94</v>
      </c>
      <c r="H48" s="258">
        <f>'Analítico Cp.'!H155</f>
        <v>7091.9</v>
      </c>
      <c r="I48" s="258">
        <f>'Analítico Cp.'!I155</f>
        <v>16332.15</v>
      </c>
      <c r="J48" s="258">
        <f>'Analítico Cp.'!J155</f>
        <v>3756.2400000000002</v>
      </c>
      <c r="K48" s="258">
        <f>'Analítico Cp.'!K155</f>
        <v>54910.95</v>
      </c>
      <c r="L48" s="258">
        <f>'Analítico Cp.'!L155</f>
        <v>2985</v>
      </c>
      <c r="M48" s="258">
        <f>'Analítico Cp.'!M155</f>
        <v>147777.9</v>
      </c>
      <c r="N48" s="258">
        <f>'Analítico Cp.'!N155</f>
        <v>148483</v>
      </c>
      <c r="O48" s="116">
        <f t="shared" si="15"/>
        <v>946569.62</v>
      </c>
      <c r="P48" s="114"/>
      <c r="Q48" s="145">
        <f t="shared" si="13"/>
        <v>0.35533226472465185</v>
      </c>
      <c r="R48" s="114">
        <f t="shared" si="14"/>
        <v>1717330.38</v>
      </c>
    </row>
    <row r="49" spans="1:20" ht="34.5" thickBot="1" x14ac:dyDescent="0.25">
      <c r="A49" s="259" t="s">
        <v>118</v>
      </c>
      <c r="B49" s="260" t="s">
        <v>84</v>
      </c>
      <c r="C49" s="262">
        <f>'Analítico Cp.'!C156</f>
        <v>151043.72</v>
      </c>
      <c r="D49" s="262">
        <f>'Analítico Cp.'!D156</f>
        <v>134463.43</v>
      </c>
      <c r="E49" s="262">
        <f>'Analítico Cp.'!E156</f>
        <v>191723.14</v>
      </c>
      <c r="F49" s="262">
        <f>'Analítico Cp.'!F156</f>
        <v>196239.22</v>
      </c>
      <c r="G49" s="262">
        <f>'Analítico Cp.'!G156</f>
        <v>228804.93</v>
      </c>
      <c r="H49" s="262">
        <f>'Analítico Cp.'!H156</f>
        <v>184632.55</v>
      </c>
      <c r="I49" s="262">
        <f>'Analítico Cp.'!I156</f>
        <v>248030.23</v>
      </c>
      <c r="J49" s="262">
        <f>'Analítico Cp.'!J156</f>
        <v>224443.34</v>
      </c>
      <c r="K49" s="262">
        <f>'Analítico Cp.'!K156</f>
        <v>149120.10999999999</v>
      </c>
      <c r="L49" s="262">
        <f>'Analítico Cp.'!L156</f>
        <v>209181.08</v>
      </c>
      <c r="M49" s="262">
        <f>'Analítico Cp.'!M156</f>
        <v>251873.53</v>
      </c>
      <c r="N49" s="262">
        <f>'Analítico Cp.'!N156</f>
        <v>264405.21999999997</v>
      </c>
      <c r="O49" s="263">
        <f t="shared" si="15"/>
        <v>2433960.5</v>
      </c>
      <c r="P49" s="114"/>
      <c r="Q49" s="264" t="str">
        <f t="shared" si="13"/>
        <v>-</v>
      </c>
      <c r="R49" s="265">
        <f t="shared" si="14"/>
        <v>-2433960.5</v>
      </c>
      <c r="T49" s="246"/>
    </row>
    <row r="50" spans="1:20" ht="12" thickBot="1" x14ac:dyDescent="0.25">
      <c r="A50" s="128" t="s">
        <v>119</v>
      </c>
      <c r="B50" s="129"/>
      <c r="C50" s="118">
        <f t="shared" ref="C50:H50" si="18">SUM(C46:C49)</f>
        <v>5221526.8969495501</v>
      </c>
      <c r="D50" s="118">
        <f t="shared" si="18"/>
        <v>4853798.5179095492</v>
      </c>
      <c r="E50" s="118">
        <f t="shared" si="18"/>
        <v>5164802.1486935494</v>
      </c>
      <c r="F50" s="118">
        <f t="shared" si="18"/>
        <v>4991983.7072695494</v>
      </c>
      <c r="G50" s="118">
        <f t="shared" si="18"/>
        <v>5777632.8447895506</v>
      </c>
      <c r="H50" s="118">
        <f t="shared" si="18"/>
        <v>5515367.6325495495</v>
      </c>
      <c r="I50" s="118">
        <f t="shared" ref="I50:N50" si="19">SUM(I46:I49)</f>
        <v>5606705.2812609999</v>
      </c>
      <c r="J50" s="118">
        <f t="shared" si="19"/>
        <v>5624295.4753409997</v>
      </c>
      <c r="K50" s="118">
        <f t="shared" si="19"/>
        <v>5544786.6711010002</v>
      </c>
      <c r="L50" s="118">
        <f t="shared" si="19"/>
        <v>5656567.6562210005</v>
      </c>
      <c r="M50" s="118">
        <f t="shared" si="19"/>
        <v>6352238.5395810008</v>
      </c>
      <c r="N50" s="118">
        <f t="shared" si="19"/>
        <v>7176264.6218209993</v>
      </c>
      <c r="O50" s="118">
        <f>SUM(C50:N50)</f>
        <v>67485969.993487298</v>
      </c>
      <c r="P50" s="116"/>
      <c r="Q50" s="142">
        <f t="shared" si="13"/>
        <v>0.85872149661119224</v>
      </c>
      <c r="R50" s="118">
        <f t="shared" si="14"/>
        <v>11102920.886512727</v>
      </c>
      <c r="T50" s="246"/>
    </row>
    <row r="51" spans="1:20" ht="15.75" x14ac:dyDescent="0.2">
      <c r="A51" s="255"/>
      <c r="B51" s="255"/>
      <c r="C51" s="255"/>
      <c r="D51" s="255"/>
      <c r="E51" s="255"/>
      <c r="F51" s="255"/>
      <c r="G51" s="255"/>
      <c r="H51" s="255"/>
      <c r="I51" s="255"/>
      <c r="J51" s="255"/>
      <c r="K51" s="255"/>
      <c r="L51" s="255"/>
      <c r="M51" s="255"/>
      <c r="N51" s="255"/>
      <c r="O51" s="247"/>
      <c r="P51" s="247"/>
      <c r="T51" s="246"/>
    </row>
    <row r="52" spans="1:20" ht="63.75" customHeight="1" x14ac:dyDescent="0.2">
      <c r="A52" s="255"/>
      <c r="B52" s="255"/>
      <c r="C52" s="255"/>
      <c r="D52" s="255"/>
      <c r="E52" s="255"/>
      <c r="F52" s="255"/>
      <c r="G52" s="255"/>
      <c r="H52" s="255"/>
      <c r="I52" s="255"/>
      <c r="J52" s="255"/>
      <c r="K52" s="255"/>
      <c r="L52" s="255"/>
      <c r="M52" s="255"/>
      <c r="N52" s="255"/>
      <c r="O52" s="255"/>
      <c r="P52" s="255"/>
      <c r="T52" s="246"/>
    </row>
    <row r="53" spans="1:20" ht="30" customHeight="1" x14ac:dyDescent="0.2">
      <c r="A53" s="255"/>
      <c r="B53" s="255"/>
      <c r="C53" s="255"/>
      <c r="D53" s="255"/>
      <c r="E53" s="255"/>
      <c r="F53" s="255"/>
      <c r="G53" s="255"/>
      <c r="H53" s="255"/>
      <c r="I53" s="255"/>
      <c r="J53" s="255"/>
      <c r="K53" s="255"/>
      <c r="L53" s="255"/>
      <c r="M53" s="255"/>
      <c r="N53" s="255"/>
      <c r="O53" s="255"/>
      <c r="P53" s="255"/>
      <c r="T53" s="246"/>
    </row>
    <row r="54" spans="1:20" ht="46.5" customHeight="1" x14ac:dyDescent="0.2">
      <c r="A54" s="255"/>
      <c r="B54" s="255"/>
      <c r="C54" s="255"/>
      <c r="D54" s="255"/>
      <c r="E54" s="255"/>
      <c r="F54" s="255"/>
      <c r="G54" s="255"/>
      <c r="H54" s="255"/>
      <c r="I54" s="255"/>
      <c r="J54" s="255"/>
      <c r="K54" s="255"/>
      <c r="L54" s="255"/>
      <c r="M54" s="255"/>
      <c r="N54" s="255"/>
      <c r="O54" s="255"/>
      <c r="P54" s="255"/>
      <c r="T54" s="246"/>
    </row>
    <row r="55" spans="1:20" ht="30" customHeight="1" x14ac:dyDescent="0.2">
      <c r="A55" s="255"/>
      <c r="B55" s="255"/>
      <c r="C55" s="255"/>
      <c r="D55" s="255"/>
      <c r="E55" s="255"/>
      <c r="F55" s="255"/>
      <c r="G55" s="255"/>
      <c r="H55" s="255"/>
      <c r="I55" s="255"/>
      <c r="J55" s="255"/>
      <c r="K55" s="255"/>
      <c r="L55" s="255"/>
      <c r="M55" s="255"/>
      <c r="N55" s="255"/>
      <c r="O55" s="255"/>
      <c r="P55" s="255"/>
      <c r="T55" s="246"/>
    </row>
    <row r="56" spans="1:20" ht="30" customHeight="1" x14ac:dyDescent="0.2">
      <c r="A56" s="255"/>
      <c r="B56" s="255"/>
      <c r="C56" s="255"/>
      <c r="D56" s="255"/>
      <c r="E56" s="255"/>
      <c r="F56" s="255"/>
      <c r="G56" s="255"/>
      <c r="H56" s="255"/>
      <c r="I56" s="255"/>
      <c r="J56" s="255"/>
      <c r="K56" s="255"/>
      <c r="L56" s="255"/>
      <c r="M56" s="255"/>
      <c r="N56" s="255"/>
      <c r="O56" s="255"/>
      <c r="P56" s="255"/>
      <c r="T56" s="246"/>
    </row>
    <row r="57" spans="1:20" ht="30" customHeight="1" x14ac:dyDescent="0.2">
      <c r="O57" s="255"/>
      <c r="P57" s="255"/>
      <c r="T57" s="246"/>
    </row>
  </sheetData>
  <sheetProtection formatColumns="0"/>
  <mergeCells count="17">
    <mergeCell ref="A1:O1"/>
    <mergeCell ref="B29:B32"/>
    <mergeCell ref="A38:B38"/>
    <mergeCell ref="A46:B46"/>
    <mergeCell ref="A3:O3"/>
    <mergeCell ref="A2:O2"/>
    <mergeCell ref="A22:B22"/>
    <mergeCell ref="A5:A8"/>
    <mergeCell ref="B5:B8"/>
    <mergeCell ref="A14:B14"/>
    <mergeCell ref="A29:A32"/>
    <mergeCell ref="R28:R32"/>
    <mergeCell ref="C4:O4"/>
    <mergeCell ref="C28:O28"/>
    <mergeCell ref="O5:O8"/>
    <mergeCell ref="O29:O32"/>
    <mergeCell ref="Q28:Q32"/>
  </mergeCells>
  <phoneticPr fontId="0" type="noConversion"/>
  <printOptions horizontalCentered="1"/>
  <pageMargins left="0.19685039370078741" right="0.19685039370078741" top="0.59055118110236227" bottom="0.59055118110236227" header="0" footer="0"/>
  <pageSetup paperSize="9" scale="62"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view="pageBreakPreview" zoomScaleSheetLayoutView="100" workbookViewId="0">
      <pane xSplit="1" ySplit="5" topLeftCell="B6" activePane="bottomRight" state="frozen"/>
      <selection pane="topRight" activeCell="G29" sqref="G29"/>
      <selection pane="bottomLeft" activeCell="G29" sqref="G29"/>
      <selection pane="bottomRight" activeCell="D11" sqref="D11"/>
    </sheetView>
  </sheetViews>
  <sheetFormatPr defaultColWidth="9.140625" defaultRowHeight="12.75" x14ac:dyDescent="0.2"/>
  <cols>
    <col min="1" max="1" width="4.7109375" style="210" customWidth="1"/>
    <col min="2" max="2" width="49.42578125" style="210" customWidth="1"/>
    <col min="3" max="3" width="14.85546875" style="210" customWidth="1"/>
    <col min="4" max="4" width="20.42578125" style="210" customWidth="1"/>
    <col min="5" max="5" width="22.28515625" style="210" customWidth="1"/>
    <col min="6" max="16384" width="9.140625" style="210"/>
  </cols>
  <sheetData>
    <row r="1" spans="1:5" ht="27" customHeight="1" x14ac:dyDescent="0.2">
      <c r="A1" s="739" t="str">
        <f>Capa!A1</f>
        <v>Contrato de Gestão nº. 008/2021 celebrado entre a Secretaria de Justiça e Segurança Pública do Estado de Minas Gerais - SEJUSP e o Instituto Elo</v>
      </c>
      <c r="B1" s="739"/>
      <c r="C1" s="739"/>
      <c r="D1" s="739"/>
      <c r="E1" s="739"/>
    </row>
    <row r="2" spans="1:5" ht="15" customHeight="1" x14ac:dyDescent="0.2">
      <c r="A2" s="739" t="str">
        <f>Capa!A3</f>
        <v>6º Relatório Gerencial Financeiro</v>
      </c>
      <c r="B2" s="739"/>
      <c r="C2" s="739"/>
      <c r="D2" s="739"/>
      <c r="E2" s="739"/>
    </row>
    <row r="3" spans="1:5" ht="17.25" customHeight="1" thickBot="1" x14ac:dyDescent="0.25">
      <c r="A3" s="739" t="s">
        <v>123</v>
      </c>
      <c r="B3" s="739"/>
      <c r="C3" s="739"/>
      <c r="D3" s="739"/>
      <c r="E3" s="739"/>
    </row>
    <row r="4" spans="1:5" ht="33" customHeight="1" thickBot="1" x14ac:dyDescent="0.25">
      <c r="A4" s="409" t="s">
        <v>124</v>
      </c>
      <c r="B4" s="410" t="s">
        <v>125</v>
      </c>
      <c r="C4" s="341" t="s">
        <v>89</v>
      </c>
      <c r="D4" s="413" t="s">
        <v>120</v>
      </c>
      <c r="E4" s="422" t="s">
        <v>126</v>
      </c>
    </row>
    <row r="5" spans="1:5" ht="13.5" hidden="1" thickBot="1" x14ac:dyDescent="0.25">
      <c r="A5" s="409"/>
      <c r="B5" s="411" t="s">
        <v>127</v>
      </c>
      <c r="C5" s="211"/>
      <c r="D5" s="414"/>
      <c r="E5" s="415"/>
    </row>
    <row r="6" spans="1:5" x14ac:dyDescent="0.2">
      <c r="A6" s="232">
        <v>1</v>
      </c>
      <c r="B6" s="256" t="s">
        <v>128</v>
      </c>
      <c r="C6" s="313">
        <v>4400006.0599999996</v>
      </c>
      <c r="D6" s="416">
        <f t="array" ref="D6">SUMPRODUCT(-('Diário 3º PA'!$H$4:$H$4242='Gasto das Atividades'!B6),-('Diário 3º PA'!$P$4:$P$4242&gt;=1),('Diário 3º PA'!$F$4:$F$4242))+
SUMPRODUCT(-('Diário 4º PA'!$H$4:$H$3000='Gasto das Atividades'!B6),-('Diário 4º PA'!$P$4:$P$3000&gt;=1),('Diário 4º PA'!$F$4:$F$3000))+
SUMPRODUCT(-('Diário 5º PA'!$H$4:$H$6221='Gasto das Atividades'!B6),-('Diário 5º PA'!$P$4:$P$6221&gt;=1),('Diário 5º PA'!$F$4:$F$6221))+
SUMPRODUCT(-('Diário 6º PA'!$H$4:$H$3496='Gasto das Atividades'!B6),-('Diário 6º PA'!$O$4:$O$3496&gt;=1),('Diário 6º PA'!$F$4:$F$3496))+
SUMPRODUCT(-('Comp.'!$F$5:$F$232='Gasto das Atividades'!B6),-('Comp.'!$J$5:'Comp.'!$J$232&gt;=1),('Comp.'!$E$5:$E$232))</f>
        <v>1775293.22</v>
      </c>
      <c r="E6" s="417">
        <f t="shared" ref="E6:E35" si="0">IF(OR(D6=0,C6=0),"-",D6/C6)</f>
        <v>0.40347517612282563</v>
      </c>
    </row>
    <row r="7" spans="1:5" x14ac:dyDescent="0.2">
      <c r="A7" s="233">
        <v>2</v>
      </c>
      <c r="B7" s="257" t="s">
        <v>129</v>
      </c>
      <c r="C7" s="314">
        <v>7534533.2599999998</v>
      </c>
      <c r="D7" s="418">
        <f t="array" ref="D7">SUMPRODUCT(-('Diário 3º PA'!$H$4:$H$4242='Gasto das Atividades'!B7),-('Diário 3º PA'!$P$4:$P$4242&gt;=1),('Diário 3º PA'!$F$4:$F$4242))+
SUMPRODUCT(-('Diário 4º PA'!$H$4:$H$3000='Gasto das Atividades'!B7),-('Diário 4º PA'!$P$4:$P$3000&gt;=1),('Diário 4º PA'!$F$4:$F$3000))+
SUMPRODUCT(-('Diário 5º PA'!$H$4:$H$6221='Gasto das Atividades'!B7),-('Diário 5º PA'!$P$4:$P$6221&gt;=1),('Diário 5º PA'!$F$4:$F$6221))+
SUMPRODUCT(-('Diário 6º PA'!$H$4:$H$3496='Gasto das Atividades'!B7),-('Diário 6º PA'!$O$4:$O$3496&gt;=1),('Diário 6º PA'!$F$4:$F$3496))+
SUMPRODUCT(-('Comp.'!$F$5:$F$232='Gasto das Atividades'!B7),-('Comp.'!$J$5:'Comp.'!$J$232&gt;=1),('Comp.'!$E$5:$E$232))</f>
        <v>2029407.6200000006</v>
      </c>
      <c r="E7" s="419">
        <f t="shared" si="0"/>
        <v>0.26934748974749373</v>
      </c>
    </row>
    <row r="8" spans="1:5" x14ac:dyDescent="0.2">
      <c r="A8" s="233">
        <v>3</v>
      </c>
      <c r="B8" s="257" t="s">
        <v>130</v>
      </c>
      <c r="C8" s="314">
        <v>7097843.21</v>
      </c>
      <c r="D8" s="418">
        <f t="array" ref="D8">SUMPRODUCT(-('Diário 3º PA'!$H$4:$H$4242='Gasto das Atividades'!B8),-('Diário 3º PA'!$P$4:$P$4242&gt;=1),('Diário 3º PA'!$F$4:$F$4242))+
SUMPRODUCT(-('Diário 4º PA'!$H$4:$H$3000='Gasto das Atividades'!B8),-('Diário 4º PA'!$P$4:$P$3000&gt;=1),('Diário 4º PA'!$F$4:$F$3000))+
SUMPRODUCT(-('Diário 5º PA'!$H$4:$H$6221='Gasto das Atividades'!B8),-('Diário 5º PA'!$P$4:$P$6221&gt;=1),('Diário 5º PA'!$F$4:$F$6221))+
SUMPRODUCT(-('Diário 6º PA'!$H$4:$H$3496='Gasto das Atividades'!B8),-('Diário 6º PA'!$O$4:$O$3496&gt;=1),('Diário 6º PA'!$F$4:$F$3496))+
SUMPRODUCT(-('Comp.'!$F$5:$F$232='Gasto das Atividades'!B8),-('Comp.'!$J$5:'Comp.'!$J$232&gt;=1),('Comp.'!$E$5:$E$232))</f>
        <v>2270835.9899999998</v>
      </c>
      <c r="E8" s="419">
        <f t="shared" si="0"/>
        <v>0.31993324208692964</v>
      </c>
    </row>
    <row r="9" spans="1:5" x14ac:dyDescent="0.2">
      <c r="A9" s="233">
        <v>4</v>
      </c>
      <c r="B9" s="257" t="s">
        <v>131</v>
      </c>
      <c r="C9" s="314">
        <v>9412436.3200000003</v>
      </c>
      <c r="D9" s="418">
        <f t="array" ref="D9">SUMPRODUCT(-('Diário 3º PA'!$H$4:$H$4242='Gasto das Atividades'!B9),-('Diário 3º PA'!$P$4:$P$4242&gt;=1),('Diário 3º PA'!$F$4:$F$4242))+
SUMPRODUCT(-('Diário 4º PA'!$H$4:$H$3000='Gasto das Atividades'!B9),-('Diário 4º PA'!$P$4:$P$3000&gt;=1),('Diário 4º PA'!$F$4:$F$3000))+
SUMPRODUCT(-('Diário 5º PA'!$H$4:$H$6221='Gasto das Atividades'!B9),-('Diário 5º PA'!$P$4:$P$6221&gt;=1),('Diário 5º PA'!$F$4:$F$6221))+
SUMPRODUCT(-('Diário 6º PA'!$H$4:$H$3496='Gasto das Atividades'!B9),-('Diário 6º PA'!$O$4:$O$3496&gt;=1),('Diário 6º PA'!$F$4:$F$3496))+
SUMPRODUCT(-('Comp.'!$F$5:$F$232='Gasto das Atividades'!B9),-('Comp.'!$J$5:'Comp.'!$J$232&gt;=1),('Comp.'!$E$5:$E$232))</f>
        <v>2923547.6399999992</v>
      </c>
      <c r="E9" s="419">
        <f t="shared" si="0"/>
        <v>0.31060477230405303</v>
      </c>
    </row>
    <row r="10" spans="1:5" x14ac:dyDescent="0.2">
      <c r="A10" s="233">
        <v>5</v>
      </c>
      <c r="B10" s="257" t="s">
        <v>132</v>
      </c>
      <c r="C10" s="314">
        <v>4303580.8499999996</v>
      </c>
      <c r="D10" s="418">
        <f t="array" ref="D10">SUMPRODUCT(-('Diário 3º PA'!$H$4:$H$4242='Gasto das Atividades'!B10),-('Diário 3º PA'!$P$4:$P$4242&gt;=1),('Diário 3º PA'!$F$4:$F$4242))+
SUMPRODUCT(-('Diário 4º PA'!$H$4:$H$3000='Gasto das Atividades'!B10),-('Diário 4º PA'!$P$4:$P$3000&gt;=1),('Diário 4º PA'!$F$4:$F$3000))+
SUMPRODUCT(-('Diário 5º PA'!$H$4:$H$6221='Gasto das Atividades'!B10),-('Diário 5º PA'!$P$4:$P$6221&gt;=1),('Diário 5º PA'!$F$4:$F$6221))+
SUMPRODUCT(-('Diário 6º PA'!$H$4:$H$3496='Gasto das Atividades'!B10),-('Diário 6º PA'!$O$4:$O$3496&gt;=1),('Diário 6º PA'!$F$4:$F$3496))+
SUMPRODUCT(-('Comp.'!$F$5:$F$232='Gasto das Atividades'!B10),-('Comp.'!$J$5:'Comp.'!$J$232&gt;=1),('Comp.'!$E$5:$E$232))</f>
        <v>1316823.9800000002</v>
      </c>
      <c r="E10" s="419">
        <f t="shared" si="0"/>
        <v>0.30598332549044599</v>
      </c>
    </row>
    <row r="11" spans="1:5" x14ac:dyDescent="0.2">
      <c r="A11" s="233">
        <v>6</v>
      </c>
      <c r="B11" s="257" t="s">
        <v>133</v>
      </c>
      <c r="C11" s="314">
        <v>11092793.49</v>
      </c>
      <c r="D11" s="418">
        <f t="array" ref="D11">SUMPRODUCT(-('Diário 3º PA'!$H$4:$H$4242='Gasto das Atividades'!B11),-('Diário 3º PA'!$P$4:$P$4242&gt;=1),('Diário 3º PA'!$F$4:$F$4242))+
SUMPRODUCT(-('Diário 4º PA'!$H$4:$H$3000='Gasto das Atividades'!B11),-('Diário 4º PA'!$P$4:$P$3000&gt;=1),('Diário 4º PA'!$F$4:$F$3000))+
SUMPRODUCT(-('Diário 5º PA'!$H$4:$H$6221='Gasto das Atividades'!B11),-('Diário 5º PA'!$P$4:$P$6221&gt;=1),('Diário 5º PA'!$F$4:$F$6221))+
SUMPRODUCT(-('Diário 6º PA'!$H$4:$H$3496='Gasto das Atividades'!B11),-('Diário 6º PA'!$O$4:$O$3496&gt;=1),('Diário 6º PA'!$F$4:$F$3496))+
SUMPRODUCT(-('Comp.'!$F$5:$F$232='Gasto das Atividades'!B11),-('Comp.'!$J$5:'Comp.'!$J$232&gt;=1),('Comp.'!$E$5:$E$232))</f>
        <v>3479177.4299999997</v>
      </c>
      <c r="E11" s="419">
        <f t="shared" si="0"/>
        <v>0.31364303618709122</v>
      </c>
    </row>
    <row r="12" spans="1:5" x14ac:dyDescent="0.2">
      <c r="A12" s="233">
        <v>7</v>
      </c>
      <c r="B12" s="257" t="s">
        <v>134</v>
      </c>
      <c r="C12" s="314">
        <v>5267757.7300000004</v>
      </c>
      <c r="D12" s="418">
        <f t="array" ref="D12">SUMPRODUCT(-('Diário 3º PA'!$H$4:$H$4242='Gasto das Atividades'!B12),-('Diário 3º PA'!$P$4:$P$4242&gt;=1),('Diário 3º PA'!$F$4:$F$4242))+
SUMPRODUCT(-('Diário 4º PA'!$H$4:$H$3000='Gasto das Atividades'!B12),-('Diário 4º PA'!$P$4:$P$3000&gt;=1),('Diário 4º PA'!$F$4:$F$3000))+
SUMPRODUCT(-('Diário 5º PA'!$H$4:$H$6221='Gasto das Atividades'!B12),-('Diário 5º PA'!$P$4:$P$6221&gt;=1),('Diário 5º PA'!$F$4:$F$6221))+
SUMPRODUCT(-('Diário 6º PA'!$H$4:$H$3496='Gasto das Atividades'!B12),-('Diário 6º PA'!$O$4:$O$3496&gt;=1),('Diário 6º PA'!$F$4:$F$3496))+
SUMPRODUCT(-('Comp.'!$F$5:$F$232='Gasto das Atividades'!B12),-('Comp.'!$J$5:'Comp.'!$J$232&gt;=1),('Comp.'!$E$5:$E$232))</f>
        <v>1012696.4500000002</v>
      </c>
      <c r="E12" s="419">
        <f t="shared" si="0"/>
        <v>0.19224430999031539</v>
      </c>
    </row>
    <row r="13" spans="1:5" ht="12" customHeight="1" x14ac:dyDescent="0.2">
      <c r="A13" s="233">
        <v>8</v>
      </c>
      <c r="B13" s="333" t="s">
        <v>135</v>
      </c>
      <c r="C13" s="314">
        <v>8289822.1299999999</v>
      </c>
      <c r="D13" s="418">
        <f t="array" ref="D13">SUMPRODUCT(-('Diário 3º PA'!$H$4:$H$4242='Gasto das Atividades'!B13),-('Diário 3º PA'!$P$4:$P$4242&gt;=1),('Diário 3º PA'!$F$4:$F$4242))+
SUMPRODUCT(-('Diário 4º PA'!$H$4:$H$3000='Gasto das Atividades'!B13),-('Diário 4º PA'!$P$4:$P$3000&gt;=1),('Diário 4º PA'!$F$4:$F$3000))+
SUMPRODUCT(-('Diário 5º PA'!$H$4:$H$6221='Gasto das Atividades'!B13),-('Diário 5º PA'!$P$4:$P$6221&gt;=1),('Diário 5º PA'!$F$4:$F$6221))+
SUMPRODUCT(-('Diário 6º PA'!$H$4:$H$3496='Gasto das Atividades'!B13),-('Diário 6º PA'!$O$4:$O$3496&gt;=1),('Diário 6º PA'!$F$4:$F$3496))+
SUMPRODUCT(-('Comp.'!$F$5:$F$232='Gasto das Atividades'!B13),-('Comp.'!$J$5:'Comp.'!$J$232&gt;=1),('Comp.'!$E$5:$E$232))</f>
        <v>2799183.9299999997</v>
      </c>
      <c r="E13" s="419">
        <f t="shared" si="0"/>
        <v>0.33766513757515321</v>
      </c>
    </row>
    <row r="14" spans="1:5" x14ac:dyDescent="0.2">
      <c r="A14" s="233">
        <v>9</v>
      </c>
      <c r="B14" s="334" t="s">
        <v>136</v>
      </c>
      <c r="C14" s="314">
        <v>6958531.7800000003</v>
      </c>
      <c r="D14" s="418">
        <f t="array" ref="D14">SUMPRODUCT(-('Diário 3º PA'!$H$4:$H$4242='Gasto das Atividades'!B14),-('Diário 3º PA'!$P$4:$P$4242&gt;=1),('Diário 3º PA'!$F$4:$F$4242))+
SUMPRODUCT(-('Diário 4º PA'!$H$4:$H$3000='Gasto das Atividades'!B14),-('Diário 4º PA'!$P$4:$P$3000&gt;=1),('Diário 4º PA'!$F$4:$F$3000))+
SUMPRODUCT(-('Diário 5º PA'!$H$4:$H$6221='Gasto das Atividades'!B14),-('Diário 5º PA'!$P$4:$P$6221&gt;=1),('Diário 5º PA'!$F$4:$F$6221))+
SUMPRODUCT(-('Diário 6º PA'!$H$4:$H$3496='Gasto das Atividades'!B14),-('Diário 6º PA'!$O$4:$O$3496&gt;=1),('Diário 6º PA'!$F$4:$F$3496))+
SUMPRODUCT(-('Comp.'!$F$5:$F$232='Gasto das Atividades'!B14),-('Comp.'!$J$5:'Comp.'!$J$232&gt;=1),('Comp.'!$E$5:$E$232))</f>
        <v>2470162.6899999995</v>
      </c>
      <c r="E14" s="419">
        <f t="shared" si="0"/>
        <v>0.35498331660992993</v>
      </c>
    </row>
    <row r="15" spans="1:5" ht="14.45" customHeight="1" x14ac:dyDescent="0.2">
      <c r="A15" s="233">
        <v>10</v>
      </c>
      <c r="B15" s="334" t="s">
        <v>137</v>
      </c>
      <c r="C15" s="314">
        <v>4955138.9000000004</v>
      </c>
      <c r="D15" s="418">
        <f t="array" ref="D15">SUMPRODUCT(-('Diário 3º PA'!$H$4:$H$4242='Gasto das Atividades'!B15),-('Diário 3º PA'!$P$4:$P$4242&gt;=1),('Diário 3º PA'!$F$4:$F$4242))+
SUMPRODUCT(-('Diário 4º PA'!$H$4:$H$3000='Gasto das Atividades'!B15),-('Diário 4º PA'!$P$4:$P$3000&gt;=1),('Diário 4º PA'!$F$4:$F$3000))+
SUMPRODUCT(-('Diário 5º PA'!$H$4:$H$6221='Gasto das Atividades'!B15),-('Diário 5º PA'!$P$4:$P$6221&gt;=1),('Diário 5º PA'!$F$4:$F$6221))+
SUMPRODUCT(-('Diário 6º PA'!$H$4:$H$3496='Gasto das Atividades'!B15),-('Diário 6º PA'!$O$4:$O$3496&gt;=1),('Diário 6º PA'!$F$4:$F$3496))+
SUMPRODUCT(-('Comp.'!$F$5:$F$232='Gasto das Atividades'!B15),-('Comp.'!$J$5:'Comp.'!$J$232&gt;=1),('Comp.'!$E$5:$E$232))</f>
        <v>808889.64999999991</v>
      </c>
      <c r="E15" s="419">
        <f t="shared" si="0"/>
        <v>0.16324257832610906</v>
      </c>
    </row>
    <row r="16" spans="1:5" x14ac:dyDescent="0.2">
      <c r="A16" s="233">
        <v>11</v>
      </c>
      <c r="B16" s="334" t="s">
        <v>138</v>
      </c>
      <c r="C16" s="314">
        <v>5936975.6799999997</v>
      </c>
      <c r="D16" s="418">
        <f t="array" ref="D16">SUMPRODUCT(-('Diário 3º PA'!$H$4:$H$4242='Gasto das Atividades'!B16),-('Diário 3º PA'!$P$4:$P$4242&gt;=1),('Diário 3º PA'!$F$4:$F$4242))+
SUMPRODUCT(-('Diário 4º PA'!$H$4:$H$3000='Gasto das Atividades'!B16),-('Diário 4º PA'!$P$4:$P$3000&gt;=1),('Diário 4º PA'!$F$4:$F$3000))+
SUMPRODUCT(-('Diário 5º PA'!$H$4:$H$6221='Gasto das Atividades'!B16),-('Diário 5º PA'!$P$4:$P$6221&gt;=1),('Diário 5º PA'!$F$4:$F$6221))+
SUMPRODUCT(-('Diário 6º PA'!$H$4:$H$3496='Gasto das Atividades'!B16),-('Diário 6º PA'!$O$4:$O$3496&gt;=1),('Diário 6º PA'!$F$4:$F$3496))+
SUMPRODUCT(-('Comp.'!$F$5:$F$232='Gasto das Atividades'!B16),-('Comp.'!$J$5:'Comp.'!$J$232&gt;=1),('Comp.'!$E$5:$E$232))</f>
        <v>1527314.3699999996</v>
      </c>
      <c r="E16" s="419">
        <f t="shared" si="0"/>
        <v>0.25725461115582671</v>
      </c>
    </row>
    <row r="17" spans="1:5" x14ac:dyDescent="0.2">
      <c r="A17" s="233">
        <v>12</v>
      </c>
      <c r="B17" s="257" t="s">
        <v>139</v>
      </c>
      <c r="C17" s="235">
        <v>4431880.1100000003</v>
      </c>
      <c r="D17" s="418">
        <f t="array" ref="D17">SUMPRODUCT(-('Diário 3º PA'!$H$4:$H$4242='Gasto das Atividades'!B17),-('Diário 3º PA'!$P$4:$P$4242&gt;=1),('Diário 3º PA'!$F$4:$F$4242))+
SUMPRODUCT(-('Diário 4º PA'!$H$4:$H$3000='Gasto das Atividades'!B17),-('Diário 4º PA'!$P$4:$P$3000&gt;=1),('Diário 4º PA'!$F$4:$F$3000))+
SUMPRODUCT(-('Diário 5º PA'!$H$4:$H$6221='Gasto das Atividades'!B17),-('Diário 5º PA'!$P$4:$P$6221&gt;=1),('Diário 5º PA'!$F$4:$F$6221))+
SUMPRODUCT(-('Diário 6º PA'!$H$4:$H$3496='Gasto das Atividades'!B17),-('Diário 6º PA'!$O$4:$O$3496&gt;=1),('Diário 6º PA'!$F$4:$F$3496))+
SUMPRODUCT(-('Comp.'!$F$5:$F$232='Gasto das Atividades'!B17),-('Comp.'!$J$5:'Comp.'!$J$232&gt;=1),('Comp.'!$E$5:$E$232))</f>
        <v>1111738.0589999999</v>
      </c>
      <c r="E17" s="419">
        <f t="shared" si="0"/>
        <v>0.25085021061185697</v>
      </c>
    </row>
    <row r="18" spans="1:5" ht="13.5" thickBot="1" x14ac:dyDescent="0.25">
      <c r="A18" s="233">
        <v>13</v>
      </c>
      <c r="B18" s="257" t="s">
        <v>140</v>
      </c>
      <c r="C18" s="235">
        <v>6434795.04</v>
      </c>
      <c r="D18" s="418">
        <f t="array" ref="D18">SUMPRODUCT(-('Diário 3º PA'!$H$4:$H$4242='Gasto das Atividades'!B18),-('Diário 3º PA'!$P$4:$P$4242&gt;=1),('Diário 3º PA'!$F$4:$F$4242))+
SUMPRODUCT(-('Diário 4º PA'!$H$4:$H$3000='Gasto das Atividades'!B18),-('Diário 4º PA'!$P$4:$P$3000&gt;=1),('Diário 4º PA'!$F$4:$F$3000))+
SUMPRODUCT(-('Diário 5º PA'!$H$4:$H$6221='Gasto das Atividades'!B18),-('Diário 5º PA'!$P$4:$P$6221&gt;=1),('Diário 5º PA'!$F$4:$F$6221))+
SUMPRODUCT(-('Diário 6º PA'!$H$4:$H$3496='Gasto das Atividades'!B18),-('Diário 6º PA'!$O$4:$O$3496&gt;=1),('Diário 6º PA'!$F$4:$F$3496))+
SUMPRODUCT(-('Comp.'!$F$5:$F$232='Gasto das Atividades'!B18),-('Comp.'!$J$5:'Comp.'!$J$232&gt;=1),('Comp.'!$E$5:$E$232))</f>
        <v>1775411.57</v>
      </c>
      <c r="E18" s="419">
        <f t="shared" si="0"/>
        <v>0.27590802177282714</v>
      </c>
    </row>
    <row r="19" spans="1:5" hidden="1" x14ac:dyDescent="0.2">
      <c r="A19" s="233">
        <v>14</v>
      </c>
      <c r="B19" s="257"/>
      <c r="C19" s="235">
        <v>0</v>
      </c>
      <c r="D19" s="418">
        <f t="array" ref="D19">SUMPRODUCT(-('Diário 3º PA'!$H$4:$H$4242='Gasto das Atividades'!B19),-('Diário 3º PA'!$P$4:$P$4242&gt;=1),('Diário 3º PA'!$F$4:$F$4242))+
SUMPRODUCT(-('Diário 4º PA'!$H$4:$H$3000='Gasto das Atividades'!B19),-('Diário 4º PA'!$P$4:$P$3000&gt;=1),('Diário 4º PA'!$F$4:$F$3000))+
SUMPRODUCT(-('Diário 5º PA'!$H$4:$H$6221='Gasto das Atividades'!B19),-('Diário 5º PA'!$P$4:$P$6221&gt;=1),('Diário 5º PA'!$F$4:$F$6221))+
SUMPRODUCT(-('Diário 6º PA'!$H$4:$H$3496='Gasto das Atividades'!B19),-('Diário 6º PA'!$O$4:$O$3496&gt;=1),('Diário 6º PA'!$F$4:$F$3496))+
SUMPRODUCT(-('Comp.'!$F$5:$F$232='Gasto das Atividades'!B19),-('Comp.'!$J$5:'Comp.'!$J$232&gt;=1),('Comp.'!$E$5:$E$232))</f>
        <v>0</v>
      </c>
      <c r="E19" s="419" t="str">
        <f t="shared" si="0"/>
        <v>-</v>
      </c>
    </row>
    <row r="20" spans="1:5" hidden="1" x14ac:dyDescent="0.2">
      <c r="A20" s="233">
        <v>15</v>
      </c>
      <c r="B20" s="257"/>
      <c r="C20" s="235">
        <v>0</v>
      </c>
      <c r="D20" s="418">
        <f t="array" ref="D20">SUMPRODUCT(-('Diário 3º PA'!$H$4:$H$4242='Gasto das Atividades'!B20),-('Diário 3º PA'!$P$4:$P$4242&gt;=1),('Diário 3º PA'!$F$4:$F$4242))+
SUMPRODUCT(-('Diário 4º PA'!$H$4:$H$3000='Gasto das Atividades'!B20),-('Diário 4º PA'!$P$4:$P$3000&gt;=1),('Diário 4º PA'!$F$4:$F$3000))+
SUMPRODUCT(-('Diário 5º PA'!$H$4:$H$6221='Gasto das Atividades'!B20),-('Diário 5º PA'!$P$4:$P$6221&gt;=1),('Diário 5º PA'!$F$4:$F$6221))+
SUMPRODUCT(-('Diário 6º PA'!$H$4:$H$3496='Gasto das Atividades'!B20),-('Diário 6º PA'!$O$4:$O$3496&gt;=1),('Diário 6º PA'!$F$4:$F$3496))+
SUMPRODUCT(-('Comp.'!$F$5:$F$232='Gasto das Atividades'!B20),-('Comp.'!$J$5:'Comp.'!$J$232&gt;=1),('Comp.'!$E$5:$E$232))</f>
        <v>0</v>
      </c>
      <c r="E20" s="419" t="str">
        <f t="shared" si="0"/>
        <v>-</v>
      </c>
    </row>
    <row r="21" spans="1:5" hidden="1" x14ac:dyDescent="0.2">
      <c r="A21" s="233">
        <v>16</v>
      </c>
      <c r="B21" s="257"/>
      <c r="C21" s="235">
        <v>0</v>
      </c>
      <c r="D21" s="418">
        <f t="array" ref="D21">SUMPRODUCT(-('Diário 3º PA'!$H$4:$H$4242='Gasto das Atividades'!B21),-('Diário 3º PA'!$P$4:$P$4242&gt;=1),('Diário 3º PA'!$F$4:$F$4242))+
SUMPRODUCT(-('Diário 4º PA'!$H$4:$H$3000='Gasto das Atividades'!B21),-('Diário 4º PA'!$P$4:$P$3000&gt;=1),('Diário 4º PA'!$F$4:$F$3000))+
SUMPRODUCT(-('Diário 5º PA'!$H$4:$H$6221='Gasto das Atividades'!B21),-('Diário 5º PA'!$P$4:$P$6221&gt;=1),('Diário 5º PA'!$F$4:$F$6221))+
SUMPRODUCT(-('Diário 6º PA'!$H$4:$H$3496='Gasto das Atividades'!B21),-('Diário 6º PA'!$O$4:$O$3496&gt;=1),('Diário 6º PA'!$F$4:$F$3496))+
SUMPRODUCT(-('Comp.'!$F$5:$F$232='Gasto das Atividades'!B21),-('Comp.'!$J$5:'Comp.'!$J$232&gt;=1),('Comp.'!$E$5:$E$232))</f>
        <v>0</v>
      </c>
      <c r="E21" s="419" t="str">
        <f t="shared" si="0"/>
        <v>-</v>
      </c>
    </row>
    <row r="22" spans="1:5" hidden="1" x14ac:dyDescent="0.2">
      <c r="A22" s="233">
        <v>17</v>
      </c>
      <c r="B22" s="257"/>
      <c r="C22" s="235">
        <v>0</v>
      </c>
      <c r="D22" s="418">
        <f t="array" ref="D22">SUMPRODUCT(-('Diário 3º PA'!$H$4:$H$4242='Gasto das Atividades'!B22),-('Diário 3º PA'!$P$4:$P$4242&gt;=1),('Diário 3º PA'!$F$4:$F$4242))+
SUMPRODUCT(-('Diário 4º PA'!$H$4:$H$3000='Gasto das Atividades'!B22),-('Diário 4º PA'!$P$4:$P$3000&gt;=1),('Diário 4º PA'!$F$4:$F$3000))+
SUMPRODUCT(-('Diário 5º PA'!$H$4:$H$6221='Gasto das Atividades'!B22),-('Diário 5º PA'!$P$4:$P$6221&gt;=1),('Diário 5º PA'!$F$4:$F$6221))+
SUMPRODUCT(-('Diário 6º PA'!$H$4:$H$3496='Gasto das Atividades'!B22),-('Diário 6º PA'!$O$4:$O$3496&gt;=1),('Diário 6º PA'!$F$4:$F$3496))+
SUMPRODUCT(-('Comp.'!$F$5:$F$232='Gasto das Atividades'!B22),-('Comp.'!$J$5:'Comp.'!$J$232&gt;=1),('Comp.'!$E$5:$E$232))</f>
        <v>0</v>
      </c>
      <c r="E22" s="419" t="str">
        <f t="shared" si="0"/>
        <v>-</v>
      </c>
    </row>
    <row r="23" spans="1:5" hidden="1" x14ac:dyDescent="0.2">
      <c r="A23" s="233">
        <v>18</v>
      </c>
      <c r="B23" s="257"/>
      <c r="C23" s="235">
        <v>0</v>
      </c>
      <c r="D23" s="418">
        <f t="array" ref="D23">SUMPRODUCT(-('Diário 3º PA'!$H$4:$H$4242='Gasto das Atividades'!B23),-('Diário 3º PA'!$P$4:$P$4242&gt;=1),('Diário 3º PA'!$F$4:$F$4242))+
SUMPRODUCT(-('Diário 4º PA'!$H$4:$H$3000='Gasto das Atividades'!B23),-('Diário 4º PA'!$P$4:$P$3000&gt;=1),('Diário 4º PA'!$F$4:$F$3000))+
SUMPRODUCT(-('Diário 5º PA'!$H$4:$H$6221='Gasto das Atividades'!B23),-('Diário 5º PA'!$P$4:$P$6221&gt;=1),('Diário 5º PA'!$F$4:$F$6221))+
SUMPRODUCT(-('Diário 6º PA'!$H$4:$H$3496='Gasto das Atividades'!B23),-('Diário 6º PA'!$O$4:$O$3496&gt;=1),('Diário 6º PA'!$F$4:$F$3496))+
SUMPRODUCT(-('Comp.'!$F$5:$F$232='Gasto das Atividades'!B23),-('Comp.'!$J$5:'Comp.'!$J$232&gt;=1),('Comp.'!$E$5:$E$232))</f>
        <v>0</v>
      </c>
      <c r="E23" s="419" t="str">
        <f t="shared" si="0"/>
        <v>-</v>
      </c>
    </row>
    <row r="24" spans="1:5" hidden="1" x14ac:dyDescent="0.2">
      <c r="A24" s="233">
        <v>19</v>
      </c>
      <c r="B24" s="257"/>
      <c r="C24" s="235">
        <v>0</v>
      </c>
      <c r="D24" s="418">
        <f t="array" ref="D24">SUMPRODUCT(-('Diário 3º PA'!$H$4:$H$4242='Gasto das Atividades'!B24),-('Diário 3º PA'!$P$4:$P$4242&gt;=1),('Diário 3º PA'!$F$4:$F$4242))+
SUMPRODUCT(-('Diário 4º PA'!$H$4:$H$3000='Gasto das Atividades'!B24),-('Diário 4º PA'!$P$4:$P$3000&gt;=1),('Diário 4º PA'!$F$4:$F$3000))+
SUMPRODUCT(-('Diário 5º PA'!$H$4:$H$6221='Gasto das Atividades'!B24),-('Diário 5º PA'!$P$4:$P$6221&gt;=1),('Diário 5º PA'!$F$4:$F$6221))+
SUMPRODUCT(-('Diário 6º PA'!$H$4:$H$3496='Gasto das Atividades'!B24),-('Diário 6º PA'!$O$4:$O$3496&gt;=1),('Diário 6º PA'!$F$4:$F$3496))+
SUMPRODUCT(-('Comp.'!$F$5:$F$232='Gasto das Atividades'!B24),-('Comp.'!$J$5:'Comp.'!$J$232&gt;=1),('Comp.'!$E$5:$E$232))</f>
        <v>0</v>
      </c>
      <c r="E24" s="419" t="str">
        <f t="shared" si="0"/>
        <v>-</v>
      </c>
    </row>
    <row r="25" spans="1:5" hidden="1" x14ac:dyDescent="0.2">
      <c r="A25" s="233">
        <v>20</v>
      </c>
      <c r="B25" s="257"/>
      <c r="C25" s="235">
        <v>0</v>
      </c>
      <c r="D25" s="418">
        <f t="array" ref="D25">SUMPRODUCT(-('Diário 3º PA'!$H$4:$H$4242='Gasto das Atividades'!B25),-('Diário 3º PA'!$P$4:$P$4242&gt;=1),('Diário 3º PA'!$F$4:$F$4242))+
SUMPRODUCT(-('Diário 4º PA'!$H$4:$H$3000='Gasto das Atividades'!B25),-('Diário 4º PA'!$P$4:$P$3000&gt;=1),('Diário 4º PA'!$F$4:$F$3000))+
SUMPRODUCT(-('Diário 5º PA'!$H$4:$H$6221='Gasto das Atividades'!B25),-('Diário 5º PA'!$P$4:$P$6221&gt;=1),('Diário 5º PA'!$F$4:$F$6221))+
SUMPRODUCT(-('Diário 6º PA'!$H$4:$H$3496='Gasto das Atividades'!B25),-('Diário 6º PA'!$O$4:$O$3496&gt;=1),('Diário 6º PA'!$F$4:$F$3496))+
SUMPRODUCT(-('Comp.'!$F$5:$F$232='Gasto das Atividades'!B25),-('Comp.'!$J$5:'Comp.'!$J$232&gt;=1),('Comp.'!$E$5:$E$232))</f>
        <v>0</v>
      </c>
      <c r="E25" s="419" t="str">
        <f t="shared" si="0"/>
        <v>-</v>
      </c>
    </row>
    <row r="26" spans="1:5" hidden="1" x14ac:dyDescent="0.2">
      <c r="A26" s="233">
        <v>21</v>
      </c>
      <c r="B26" s="257"/>
      <c r="C26" s="235">
        <v>0</v>
      </c>
      <c r="D26" s="418">
        <f t="array" ref="D26">SUMPRODUCT(-('Diário 3º PA'!$H$4:$H$4242='Gasto das Atividades'!B26),-('Diário 3º PA'!$P$4:$P$4242&gt;=1),('Diário 3º PA'!$F$4:$F$4242))+
SUMPRODUCT(-('Diário 4º PA'!$H$4:$H$3000='Gasto das Atividades'!B26),-('Diário 4º PA'!$P$4:$P$3000&gt;=1),('Diário 4º PA'!$F$4:$F$3000))+
SUMPRODUCT(-('Diário 5º PA'!$H$4:$H$6221='Gasto das Atividades'!B26),-('Diário 5º PA'!$P$4:$P$6221&gt;=1),('Diário 5º PA'!$F$4:$F$6221))+
SUMPRODUCT(-('Diário 6º PA'!$H$4:$H$3496='Gasto das Atividades'!B26),-('Diário 6º PA'!$O$4:$O$3496&gt;=1),('Diário 6º PA'!$F$4:$F$3496))+
SUMPRODUCT(-('Comp.'!$F$5:$F$232='Gasto das Atividades'!B26),-('Comp.'!$J$5:'Comp.'!$J$232&gt;=1),('Comp.'!$E$5:$E$232))</f>
        <v>0</v>
      </c>
      <c r="E26" s="419" t="str">
        <f t="shared" si="0"/>
        <v>-</v>
      </c>
    </row>
    <row r="27" spans="1:5" hidden="1" x14ac:dyDescent="0.2">
      <c r="A27" s="233">
        <v>22</v>
      </c>
      <c r="B27" s="257"/>
      <c r="C27" s="235">
        <v>0</v>
      </c>
      <c r="D27" s="418">
        <f t="array" ref="D27">SUMPRODUCT(-('Diário 3º PA'!$H$4:$H$4242='Gasto das Atividades'!B27),-('Diário 3º PA'!$P$4:$P$4242&gt;=1),('Diário 3º PA'!$F$4:$F$4242))+
SUMPRODUCT(-('Diário 4º PA'!$H$4:$H$3000='Gasto das Atividades'!B27),-('Diário 4º PA'!$P$4:$P$3000&gt;=1),('Diário 4º PA'!$F$4:$F$3000))+
SUMPRODUCT(-('Diário 5º PA'!$H$4:$H$6221='Gasto das Atividades'!B27),-('Diário 5º PA'!$P$4:$P$6221&gt;=1),('Diário 5º PA'!$F$4:$F$6221))+
SUMPRODUCT(-('Diário 6º PA'!$H$4:$H$3496='Gasto das Atividades'!B27),-('Diário 6º PA'!$O$4:$O$3496&gt;=1),('Diário 6º PA'!$F$4:$F$3496))+
SUMPRODUCT(-('Comp.'!$F$5:$F$232='Gasto das Atividades'!B27),-('Comp.'!$J$5:'Comp.'!$J$232&gt;=1),('Comp.'!$E$5:$E$232))</f>
        <v>0</v>
      </c>
      <c r="E27" s="419" t="str">
        <f t="shared" si="0"/>
        <v>-</v>
      </c>
    </row>
    <row r="28" spans="1:5" hidden="1" x14ac:dyDescent="0.2">
      <c r="A28" s="233">
        <v>23</v>
      </c>
      <c r="B28" s="257"/>
      <c r="C28" s="235">
        <v>0</v>
      </c>
      <c r="D28" s="418">
        <f t="array" ref="D28">SUMPRODUCT(-('Diário 3º PA'!$H$4:$H$4242='Gasto das Atividades'!B28),-('Diário 3º PA'!$P$4:$P$4242&gt;=1),('Diário 3º PA'!$F$4:$F$4242))+
SUMPRODUCT(-('Diário 4º PA'!$H$4:$H$3000='Gasto das Atividades'!B28),-('Diário 4º PA'!$P$4:$P$3000&gt;=1),('Diário 4º PA'!$F$4:$F$3000))+
SUMPRODUCT(-('Diário 5º PA'!$H$4:$H$6221='Gasto das Atividades'!B28),-('Diário 5º PA'!$P$4:$P$6221&gt;=1),('Diário 5º PA'!$F$4:$F$6221))+
SUMPRODUCT(-('Diário 6º PA'!$H$4:$H$3496='Gasto das Atividades'!B28),-('Diário 6º PA'!$O$4:$O$3496&gt;=1),('Diário 6º PA'!$F$4:$F$3496))+
SUMPRODUCT(-('Comp.'!$F$5:$F$232='Gasto das Atividades'!B28),-('Comp.'!$J$5:'Comp.'!$J$232&gt;=1),('Comp.'!$E$5:$E$232))</f>
        <v>0</v>
      </c>
      <c r="E28" s="419" t="str">
        <f t="shared" si="0"/>
        <v>-</v>
      </c>
    </row>
    <row r="29" spans="1:5" hidden="1" x14ac:dyDescent="0.2">
      <c r="A29" s="233">
        <v>24</v>
      </c>
      <c r="B29" s="257"/>
      <c r="C29" s="235">
        <v>0</v>
      </c>
      <c r="D29" s="418">
        <f t="array" ref="D29">SUMPRODUCT(-('Diário 3º PA'!$H$4:$H$4242='Gasto das Atividades'!B29),-('Diário 3º PA'!$P$4:$P$4242&gt;=1),('Diário 3º PA'!$F$4:$F$4242))+
SUMPRODUCT(-('Diário 4º PA'!$H$4:$H$3000='Gasto das Atividades'!B29),-('Diário 4º PA'!$P$4:$P$3000&gt;=1),('Diário 4º PA'!$F$4:$F$3000))+
SUMPRODUCT(-('Diário 5º PA'!$H$4:$H$6221='Gasto das Atividades'!B29),-('Diário 5º PA'!$P$4:$P$6221&gt;=1),('Diário 5º PA'!$F$4:$F$6221))+
SUMPRODUCT(-('Diário 6º PA'!$H$4:$H$3496='Gasto das Atividades'!B29),-('Diário 6º PA'!$O$4:$O$3496&gt;=1),('Diário 6º PA'!$F$4:$F$3496))+
SUMPRODUCT(-('Comp.'!$F$5:$F$232='Gasto das Atividades'!B29),-('Comp.'!$J$5:'Comp.'!$J$232&gt;=1),('Comp.'!$E$5:$E$232))</f>
        <v>0</v>
      </c>
      <c r="E29" s="419" t="str">
        <f t="shared" si="0"/>
        <v>-</v>
      </c>
    </row>
    <row r="30" spans="1:5" hidden="1" x14ac:dyDescent="0.2">
      <c r="A30" s="233">
        <v>25</v>
      </c>
      <c r="B30" s="257"/>
      <c r="C30" s="235">
        <v>0</v>
      </c>
      <c r="D30" s="418">
        <f t="array" ref="D30">SUMPRODUCT(-('Diário 3º PA'!$H$4:$H$4242='Gasto das Atividades'!B30),-('Diário 3º PA'!$P$4:$P$4242&gt;=1),('Diário 3º PA'!$F$4:$F$4242))+
SUMPRODUCT(-('Diário 4º PA'!$H$4:$H$3000='Gasto das Atividades'!B30),-('Diário 4º PA'!$P$4:$P$3000&gt;=1),('Diário 4º PA'!$F$4:$F$3000))+
SUMPRODUCT(-('Diário 5º PA'!$H$4:$H$6221='Gasto das Atividades'!B30),-('Diário 5º PA'!$P$4:$P$6221&gt;=1),('Diário 5º PA'!$F$4:$F$6221))+
SUMPRODUCT(-('Diário 6º PA'!$H$4:$H$3496='Gasto das Atividades'!B30),-('Diário 6º PA'!$O$4:$O$3496&gt;=1),('Diário 6º PA'!$F$4:$F$3496))+
SUMPRODUCT(-('Comp.'!$F$5:$F$232='Gasto das Atividades'!B30),-('Comp.'!$J$5:'Comp.'!$J$232&gt;=1),('Comp.'!$E$5:$E$232))</f>
        <v>0</v>
      </c>
      <c r="E30" s="419" t="str">
        <f t="shared" si="0"/>
        <v>-</v>
      </c>
    </row>
    <row r="31" spans="1:5" hidden="1" x14ac:dyDescent="0.2">
      <c r="A31" s="233">
        <v>26</v>
      </c>
      <c r="B31" s="257"/>
      <c r="C31" s="235">
        <v>0</v>
      </c>
      <c r="D31" s="418">
        <f t="array" ref="D31">SUMPRODUCT(-('Diário 3º PA'!$H$4:$H$4242='Gasto das Atividades'!B31),-('Diário 3º PA'!$P$4:$P$4242&gt;=1),('Diário 3º PA'!$F$4:$F$4242))+
SUMPRODUCT(-('Diário 4º PA'!$H$4:$H$3000='Gasto das Atividades'!B31),-('Diário 4º PA'!$P$4:$P$3000&gt;=1),('Diário 4º PA'!$F$4:$F$3000))+
SUMPRODUCT(-('Diário 5º PA'!$H$4:$H$6221='Gasto das Atividades'!B31),-('Diário 5º PA'!$P$4:$P$6221&gt;=1),('Diário 5º PA'!$F$4:$F$6221))+
SUMPRODUCT(-('Diário 6º PA'!$H$4:$H$3496='Gasto das Atividades'!B31),-('Diário 6º PA'!$O$4:$O$3496&gt;=1),('Diário 6º PA'!$F$4:$F$3496))+
SUMPRODUCT(-('Comp.'!$F$5:$F$232='Gasto das Atividades'!B31),-('Comp.'!$J$5:'Comp.'!$J$232&gt;=1),('Comp.'!$E$5:$E$232))</f>
        <v>0</v>
      </c>
      <c r="E31" s="419" t="str">
        <f t="shared" si="0"/>
        <v>-</v>
      </c>
    </row>
    <row r="32" spans="1:5" hidden="1" x14ac:dyDescent="0.2">
      <c r="A32" s="233">
        <v>27</v>
      </c>
      <c r="B32" s="257"/>
      <c r="C32" s="235">
        <v>0</v>
      </c>
      <c r="D32" s="418">
        <f t="array" ref="D32">SUMPRODUCT(-('Diário 3º PA'!$H$4:$H$4242='Gasto das Atividades'!B32),-('Diário 3º PA'!$P$4:$P$4242&gt;=1),('Diário 3º PA'!$F$4:$F$4242))+
SUMPRODUCT(-('Diário 4º PA'!$H$4:$H$3000='Gasto das Atividades'!B32),-('Diário 4º PA'!$P$4:$P$3000&gt;=1),('Diário 4º PA'!$F$4:$F$3000))+
SUMPRODUCT(-('Diário 5º PA'!$H$4:$H$6221='Gasto das Atividades'!B32),-('Diário 5º PA'!$P$4:$P$6221&gt;=1),('Diário 5º PA'!$F$4:$F$6221))+
SUMPRODUCT(-('Diário 6º PA'!$H$4:$H$3496='Gasto das Atividades'!B32),-('Diário 6º PA'!$O$4:$O$3496&gt;=1),('Diário 6º PA'!$F$4:$F$3496))+
SUMPRODUCT(-('Comp.'!$F$5:$F$232='Gasto das Atividades'!B32),-('Comp.'!$J$5:'Comp.'!$J$232&gt;=1),('Comp.'!$E$5:$E$232))</f>
        <v>0</v>
      </c>
      <c r="E32" s="419" t="str">
        <f t="shared" si="0"/>
        <v>-</v>
      </c>
    </row>
    <row r="33" spans="1:5" hidden="1" x14ac:dyDescent="0.2">
      <c r="A33" s="233">
        <v>28</v>
      </c>
      <c r="B33" s="257"/>
      <c r="C33" s="235">
        <v>0</v>
      </c>
      <c r="D33" s="418">
        <f t="array" ref="D33">SUMPRODUCT(-('Diário 3º PA'!$H$4:$H$4242='Gasto das Atividades'!B33),-('Diário 3º PA'!$P$4:$P$4242&gt;=1),('Diário 3º PA'!$F$4:$F$4242))+
SUMPRODUCT(-('Diário 4º PA'!$H$4:$H$3000='Gasto das Atividades'!B33),-('Diário 4º PA'!$P$4:$P$3000&gt;=1),('Diário 4º PA'!$F$4:$F$3000))+
SUMPRODUCT(-('Diário 5º PA'!$H$4:$H$6221='Gasto das Atividades'!B33),-('Diário 5º PA'!$P$4:$P$6221&gt;=1),('Diário 5º PA'!$F$4:$F$6221))+
SUMPRODUCT(-('Diário 6º PA'!$H$4:$H$3496='Gasto das Atividades'!B33),-('Diário 6º PA'!$O$4:$O$3496&gt;=1),('Diário 6º PA'!$F$4:$F$3496))+
SUMPRODUCT(-('Comp.'!$F$5:$F$232='Gasto das Atividades'!B33),-('Comp.'!$J$5:'Comp.'!$J$232&gt;=1),('Comp.'!$E$5:$E$232))</f>
        <v>0</v>
      </c>
      <c r="E33" s="419" t="str">
        <f t="shared" si="0"/>
        <v>-</v>
      </c>
    </row>
    <row r="34" spans="1:5" hidden="1" x14ac:dyDescent="0.2">
      <c r="A34" s="233">
        <v>29</v>
      </c>
      <c r="B34" s="257"/>
      <c r="C34" s="235">
        <v>0</v>
      </c>
      <c r="D34" s="418">
        <f t="array" ref="D34">SUMPRODUCT(-('Diário 3º PA'!$H$4:$H$4242='Gasto das Atividades'!B34),-('Diário 3º PA'!$P$4:$P$4242&gt;=1),('Diário 3º PA'!$F$4:$F$4242))+
SUMPRODUCT(-('Diário 4º PA'!$H$4:$H$3000='Gasto das Atividades'!B34),-('Diário 4º PA'!$P$4:$P$3000&gt;=1),('Diário 4º PA'!$F$4:$F$3000))+
SUMPRODUCT(-('Diário 5º PA'!$H$4:$H$6221='Gasto das Atividades'!B34),-('Diário 5º PA'!$P$4:$P$6221&gt;=1),('Diário 5º PA'!$F$4:$F$6221))+
SUMPRODUCT(-('Diário 6º PA'!$H$4:$H$3496='Gasto das Atividades'!B34),-('Diário 6º PA'!$O$4:$O$3496&gt;=1),('Diário 6º PA'!$F$4:$F$3496))+
SUMPRODUCT(-('Comp.'!$F$5:$F$232='Gasto das Atividades'!B34),-('Comp.'!$J$5:'Comp.'!$J$232&gt;=1),('Comp.'!$E$5:$E$232))</f>
        <v>0</v>
      </c>
      <c r="E34" s="419" t="str">
        <f t="shared" si="0"/>
        <v>-</v>
      </c>
    </row>
    <row r="35" spans="1:5" ht="13.5" hidden="1" thickBot="1" x14ac:dyDescent="0.25">
      <c r="A35" s="234">
        <v>30</v>
      </c>
      <c r="B35" s="257"/>
      <c r="C35" s="236">
        <v>0</v>
      </c>
      <c r="D35" s="420">
        <f t="array" ref="D35">SUMPRODUCT(-('Diário 3º PA'!$H$4:$H$4242='Gasto das Atividades'!B35),-('Diário 3º PA'!$P$4:$P$4242&gt;=1),('Diário 3º PA'!$F$4:$F$4242))+
SUMPRODUCT(-('Diário 4º PA'!$H$4:$H$3000='Gasto das Atividades'!B35),-('Diário 4º PA'!$P$4:$P$3000&gt;=1),('Diário 4º PA'!$F$4:$F$3000))+
SUMPRODUCT(-('Diário 5º PA'!$H$4:$H$6221='Gasto das Atividades'!B35),-('Diário 5º PA'!$P$4:$P$6221&gt;=1),('Diário 5º PA'!$F$4:$F$6221))+
SUMPRODUCT(-('Diário 6º PA'!$H$4:$H$3496='Gasto das Atividades'!B35),-('Diário 6º PA'!$O$4:$O$3496&gt;=1),('Diário 6º PA'!$F$4:$F$3496))+
SUMPRODUCT(-('Comp.'!$F$5:$F$232='Gasto das Atividades'!B35),-('Comp.'!$J$5:'Comp.'!$J$232&gt;=1),('Comp.'!$E$5:$E$232))</f>
        <v>0</v>
      </c>
      <c r="E35" s="421" t="str">
        <f t="shared" si="0"/>
        <v>-</v>
      </c>
    </row>
    <row r="36" spans="1:5" ht="13.5" thickBot="1" x14ac:dyDescent="0.25">
      <c r="A36" s="288"/>
      <c r="B36" s="290" t="s">
        <v>141</v>
      </c>
      <c r="C36" s="291">
        <f>SUM(C6:C35)</f>
        <v>86116094.560000002</v>
      </c>
      <c r="D36" s="289">
        <f>SUM(D6:D35)</f>
        <v>25300482.598999996</v>
      </c>
      <c r="E36" s="199"/>
    </row>
    <row r="37" spans="1:5" x14ac:dyDescent="0.2">
      <c r="A37" s="237"/>
      <c r="B37" s="237"/>
      <c r="C37" s="199"/>
      <c r="D37" s="199"/>
      <c r="E37" s="199"/>
    </row>
    <row r="38" spans="1:5" ht="13.5" hidden="1" customHeight="1" thickBot="1" x14ac:dyDescent="0.3">
      <c r="A38" s="199"/>
      <c r="B38" s="738" t="s">
        <v>142</v>
      </c>
      <c r="C38" s="738"/>
      <c r="D38" s="199"/>
      <c r="E38" s="199"/>
    </row>
    <row r="39" spans="1:5" hidden="1" x14ac:dyDescent="0.2">
      <c r="A39" s="199"/>
      <c r="B39" s="224" t="s">
        <v>143</v>
      </c>
      <c r="C39" s="238" t="s">
        <v>144</v>
      </c>
      <c r="D39" s="199"/>
      <c r="E39" s="199"/>
    </row>
    <row r="40" spans="1:5" hidden="1" x14ac:dyDescent="0.2">
      <c r="A40" s="199"/>
      <c r="B40" s="239" t="s">
        <v>145</v>
      </c>
      <c r="C40" s="225">
        <v>9.9500000000000005E-2</v>
      </c>
      <c r="D40" s="199"/>
      <c r="E40" s="199"/>
    </row>
    <row r="41" spans="1:5" ht="13.5" hidden="1" customHeight="1" thickBot="1" x14ac:dyDescent="0.25">
      <c r="A41" s="199"/>
      <c r="B41" s="241" t="s">
        <v>146</v>
      </c>
      <c r="C41" s="226">
        <v>0.90049999999999997</v>
      </c>
      <c r="D41" s="199"/>
      <c r="E41" s="199"/>
    </row>
    <row r="42" spans="1:5" ht="12.75" hidden="1" customHeight="1" x14ac:dyDescent="0.2">
      <c r="A42" s="199"/>
      <c r="B42" s="199"/>
      <c r="C42" s="199"/>
      <c r="D42" s="199"/>
      <c r="E42" s="199"/>
    </row>
    <row r="43" spans="1:5" ht="15.75" hidden="1" thickBot="1" x14ac:dyDescent="0.3">
      <c r="A43" s="199"/>
      <c r="B43" s="738" t="s">
        <v>147</v>
      </c>
      <c r="C43" s="738"/>
      <c r="D43" s="199"/>
      <c r="E43" s="199"/>
    </row>
    <row r="44" spans="1:5" hidden="1" x14ac:dyDescent="0.2">
      <c r="A44" s="199"/>
      <c r="B44" s="224" t="s">
        <v>143</v>
      </c>
      <c r="C44" s="238" t="s">
        <v>148</v>
      </c>
      <c r="D44" s="199"/>
      <c r="E44" s="199"/>
    </row>
    <row r="45" spans="1:5" hidden="1" x14ac:dyDescent="0.2">
      <c r="A45" s="199"/>
      <c r="B45" s="239" t="s">
        <v>145</v>
      </c>
      <c r="C45" s="240" t="e">
        <f>#REF!+D6</f>
        <v>#REF!</v>
      </c>
      <c r="D45" s="199"/>
      <c r="E45" s="199"/>
    </row>
    <row r="46" spans="1:5" ht="13.5" hidden="1" thickBot="1" x14ac:dyDescent="0.25">
      <c r="A46" s="199"/>
      <c r="B46" s="241" t="s">
        <v>146</v>
      </c>
      <c r="C46" s="242" t="e">
        <f>#REF!+SUM(D7:D35)</f>
        <v>#REF!</v>
      </c>
      <c r="D46" s="199"/>
      <c r="E46" s="199"/>
    </row>
  </sheetData>
  <sheetProtection algorithmName="SHA-512" hashValue="6ehvcI/q4fhqK9kGKHIbMKG62/cCV1Pr52dxZRI6sTu5sW7TUVddY6vyOOlYTgU7iWDWNXnIM+6uqv6JzOAJrA==" saltValue="qQw5Rfj7lvvPlilNC0pSug=="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P161"/>
  <sheetViews>
    <sheetView showGridLines="0" topLeftCell="A2" zoomScaleSheetLayoutView="85" workbookViewId="0">
      <pane xSplit="2" ySplit="7" topLeftCell="C155" activePane="bottomRight" state="frozen"/>
      <selection pane="topRight" activeCell="G29" sqref="G29"/>
      <selection pane="bottomLeft" activeCell="G29" sqref="G29"/>
      <selection pane="bottomRight" activeCell="A2" sqref="A2:P160"/>
    </sheetView>
  </sheetViews>
  <sheetFormatPr defaultColWidth="9.140625" defaultRowHeight="12.75" x14ac:dyDescent="0.2"/>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149</v>
      </c>
      <c r="C1" s="40">
        <v>1</v>
      </c>
      <c r="D1" s="40">
        <v>2</v>
      </c>
      <c r="E1" s="40">
        <v>3</v>
      </c>
      <c r="F1" s="40">
        <v>4</v>
      </c>
      <c r="G1" s="40">
        <v>5</v>
      </c>
      <c r="H1" s="40">
        <v>6</v>
      </c>
      <c r="I1" s="40">
        <v>7</v>
      </c>
      <c r="J1" s="40">
        <v>8</v>
      </c>
      <c r="K1" s="40">
        <v>9</v>
      </c>
      <c r="L1" s="40">
        <v>10</v>
      </c>
      <c r="M1" s="40">
        <v>11</v>
      </c>
      <c r="N1" s="40">
        <v>12</v>
      </c>
      <c r="O1" s="38"/>
    </row>
    <row r="2" spans="1:16" ht="27.75" customHeight="1" x14ac:dyDescent="0.2">
      <c r="A2" s="716" t="str">
        <f>Capa!A1</f>
        <v>Contrato de Gestão nº. 008/2021 celebrado entre a Secretaria de Justiça e Segurança Pública do Estado de Minas Gerais - SEJUSP e o Instituto Elo</v>
      </c>
      <c r="B2" s="716"/>
      <c r="C2" s="716"/>
      <c r="D2" s="716"/>
      <c r="E2" s="716"/>
      <c r="F2" s="716"/>
      <c r="G2" s="716"/>
      <c r="H2" s="716"/>
      <c r="I2" s="716"/>
      <c r="J2" s="716"/>
      <c r="K2" s="716"/>
      <c r="L2" s="716"/>
      <c r="M2" s="716"/>
      <c r="N2" s="716"/>
      <c r="O2" s="716"/>
      <c r="P2" s="716"/>
    </row>
    <row r="3" spans="1:16" ht="19.5" customHeight="1" x14ac:dyDescent="0.2">
      <c r="A3" s="716" t="str">
        <f>Capa!A3</f>
        <v>6º Relatório Gerencial Financeiro</v>
      </c>
      <c r="B3" s="716"/>
      <c r="C3" s="716"/>
      <c r="D3" s="716"/>
      <c r="E3" s="716"/>
      <c r="F3" s="716"/>
      <c r="G3" s="716"/>
      <c r="H3" s="716"/>
      <c r="I3" s="716"/>
      <c r="J3" s="716"/>
      <c r="K3" s="716"/>
      <c r="L3" s="716"/>
      <c r="M3" s="716"/>
      <c r="N3" s="716"/>
      <c r="O3" s="716"/>
      <c r="P3" s="716"/>
    </row>
    <row r="4" spans="1:16" ht="19.5" customHeight="1" thickBot="1" x14ac:dyDescent="0.25">
      <c r="A4" s="746" t="s">
        <v>150</v>
      </c>
      <c r="B4" s="746"/>
      <c r="C4" s="746"/>
      <c r="D4" s="746"/>
      <c r="E4" s="746"/>
      <c r="F4" s="746"/>
      <c r="G4" s="746"/>
      <c r="H4" s="746"/>
      <c r="I4" s="746"/>
      <c r="J4" s="746"/>
      <c r="K4" s="746"/>
      <c r="L4" s="746"/>
      <c r="M4" s="746"/>
      <c r="N4" s="746"/>
      <c r="O4" s="746"/>
      <c r="P4" s="746"/>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740" t="s">
        <v>91</v>
      </c>
      <c r="P5" s="743" t="s">
        <v>151</v>
      </c>
    </row>
    <row r="6" spans="1:16" ht="15" x14ac:dyDescent="0.2">
      <c r="A6" s="10"/>
      <c r="B6" s="10"/>
      <c r="C6" s="299">
        <f>Resumo!C5</f>
        <v>44562</v>
      </c>
      <c r="D6" s="299">
        <f>Resumo!D5</f>
        <v>44593</v>
      </c>
      <c r="E6" s="299">
        <f>Resumo!E5</f>
        <v>44621</v>
      </c>
      <c r="F6" s="299">
        <f>Resumo!F5</f>
        <v>44652</v>
      </c>
      <c r="G6" s="299">
        <f>Resumo!G5</f>
        <v>44682</v>
      </c>
      <c r="H6" s="299">
        <f>Resumo!H5</f>
        <v>44713</v>
      </c>
      <c r="I6" s="299">
        <f>Resumo!I5</f>
        <v>44743</v>
      </c>
      <c r="J6" s="299">
        <f>Resumo!J5</f>
        <v>44774</v>
      </c>
      <c r="K6" s="299">
        <f>Resumo!K5</f>
        <v>44805</v>
      </c>
      <c r="L6" s="299">
        <f>Resumo!L5</f>
        <v>44835</v>
      </c>
      <c r="M6" s="299">
        <f>Resumo!M5</f>
        <v>44866</v>
      </c>
      <c r="N6" s="299">
        <f>Resumo!N5</f>
        <v>44896</v>
      </c>
      <c r="O6" s="741"/>
      <c r="P6" s="744"/>
    </row>
    <row r="7" spans="1:16" ht="15" x14ac:dyDescent="0.2">
      <c r="A7" s="10"/>
      <c r="B7" s="10"/>
      <c r="C7" s="301" t="str">
        <f>Resumo!C6</f>
        <v>a</v>
      </c>
      <c r="D7" s="301" t="str">
        <f>Resumo!D6</f>
        <v>a</v>
      </c>
      <c r="E7" s="301" t="str">
        <f>Resumo!E6</f>
        <v>a</v>
      </c>
      <c r="F7" s="301" t="str">
        <f>Resumo!F6</f>
        <v>a</v>
      </c>
      <c r="G7" s="301" t="str">
        <f>Resumo!G6</f>
        <v>a</v>
      </c>
      <c r="H7" s="301" t="str">
        <f>Resumo!H6</f>
        <v>a</v>
      </c>
      <c r="I7" s="301" t="str">
        <f>Resumo!I6</f>
        <v>a</v>
      </c>
      <c r="J7" s="301" t="str">
        <f>Resumo!J6</f>
        <v>a</v>
      </c>
      <c r="K7" s="301" t="str">
        <f>Resumo!K6</f>
        <v>a</v>
      </c>
      <c r="L7" s="301" t="str">
        <f>Resumo!L6</f>
        <v>a</v>
      </c>
      <c r="M7" s="301" t="str">
        <f>Resumo!M6</f>
        <v>a</v>
      </c>
      <c r="N7" s="301" t="str">
        <f>Resumo!N6</f>
        <v>a</v>
      </c>
      <c r="O7" s="741"/>
      <c r="P7" s="744"/>
    </row>
    <row r="8" spans="1:16" ht="15.75" thickBot="1" x14ac:dyDescent="0.25">
      <c r="A8" s="41"/>
      <c r="B8" s="41"/>
      <c r="C8" s="300">
        <f>Resumo!C7</f>
        <v>44592</v>
      </c>
      <c r="D8" s="300">
        <f>Resumo!D7</f>
        <v>44620</v>
      </c>
      <c r="E8" s="300">
        <f>Resumo!E7</f>
        <v>44651</v>
      </c>
      <c r="F8" s="300">
        <f>Resumo!F7</f>
        <v>44681</v>
      </c>
      <c r="G8" s="300">
        <f>Resumo!G7</f>
        <v>44712</v>
      </c>
      <c r="H8" s="300">
        <f>Resumo!H7</f>
        <v>44742</v>
      </c>
      <c r="I8" s="300">
        <f>Resumo!I7</f>
        <v>44773</v>
      </c>
      <c r="J8" s="300">
        <f>Resumo!J7</f>
        <v>44804</v>
      </c>
      <c r="K8" s="300">
        <f>Resumo!K7</f>
        <v>44834</v>
      </c>
      <c r="L8" s="300">
        <f>Resumo!L7</f>
        <v>44865</v>
      </c>
      <c r="M8" s="300">
        <f>Resumo!M7</f>
        <v>44895</v>
      </c>
      <c r="N8" s="300">
        <f>Resumo!N7</f>
        <v>44926</v>
      </c>
      <c r="O8" s="742"/>
      <c r="P8" s="745"/>
    </row>
    <row r="9" spans="1:16" ht="23.25" customHeight="1" thickBot="1" x14ac:dyDescent="0.25">
      <c r="A9" s="177"/>
      <c r="B9" s="26"/>
      <c r="C9" s="178"/>
      <c r="D9" s="178"/>
      <c r="E9" s="178"/>
      <c r="F9" s="178"/>
      <c r="G9" s="178"/>
      <c r="H9" s="178"/>
      <c r="I9" s="65"/>
      <c r="J9" s="65"/>
      <c r="K9" s="65"/>
      <c r="L9" s="65"/>
      <c r="M9" s="65"/>
      <c r="N9" s="65"/>
      <c r="O9" s="65"/>
    </row>
    <row r="10" spans="1:16" ht="23.25" customHeight="1" thickBot="1" x14ac:dyDescent="0.25">
      <c r="A10" s="128" t="s">
        <v>152</v>
      </c>
      <c r="B10" s="179" t="s">
        <v>153</v>
      </c>
      <c r="C10" s="162">
        <f>Resumo!C8</f>
        <v>24515755.719999999</v>
      </c>
      <c r="D10" s="162">
        <f t="shared" ref="D10:N10" si="0">C10+C18-C160</f>
        <v>20237035.199999999</v>
      </c>
      <c r="E10" s="162">
        <f t="shared" si="0"/>
        <v>15430565.09</v>
      </c>
      <c r="F10" s="162">
        <f t="shared" si="0"/>
        <v>27418240.517000001</v>
      </c>
      <c r="G10" s="162">
        <f t="shared" si="0"/>
        <v>23103372.577</v>
      </c>
      <c r="H10" s="162">
        <f t="shared" si="0"/>
        <v>17861475.287</v>
      </c>
      <c r="I10" s="162">
        <f t="shared" si="0"/>
        <v>26411640.987</v>
      </c>
      <c r="J10" s="162">
        <f t="shared" si="0"/>
        <v>21836803.476999998</v>
      </c>
      <c r="K10" s="162">
        <f t="shared" si="0"/>
        <v>16755305.026999999</v>
      </c>
      <c r="L10" s="162">
        <f t="shared" si="0"/>
        <v>11609772.256999996</v>
      </c>
      <c r="M10" s="162">
        <f t="shared" si="0"/>
        <v>22375690.196999997</v>
      </c>
      <c r="N10" s="162">
        <f t="shared" si="0"/>
        <v>16726124.726999994</v>
      </c>
      <c r="O10" s="294">
        <f>SUM(C10:N10)</f>
        <v>244281781.06299999</v>
      </c>
      <c r="P10" s="295">
        <f>IF($O$18=0,0,O10/$O$18)</f>
        <v>3.5058249813613256</v>
      </c>
    </row>
    <row r="11" spans="1:16" ht="23.25" customHeight="1" thickBot="1" x14ac:dyDescent="0.25">
      <c r="A11" s="10"/>
      <c r="B11" s="10"/>
      <c r="C11" s="181"/>
      <c r="D11" s="181"/>
      <c r="E11" s="181"/>
      <c r="F11" s="181"/>
      <c r="G11" s="181"/>
      <c r="H11" s="181"/>
      <c r="I11" s="181"/>
      <c r="J11" s="181"/>
      <c r="K11" s="181"/>
      <c r="L11" s="181"/>
      <c r="M11" s="181"/>
      <c r="N11" s="181"/>
      <c r="O11" s="180"/>
    </row>
    <row r="12" spans="1:16" ht="23.25" customHeight="1" thickBot="1" x14ac:dyDescent="0.25">
      <c r="A12" s="36">
        <v>1</v>
      </c>
      <c r="B12" s="36" t="s">
        <v>90</v>
      </c>
      <c r="C12" s="66"/>
      <c r="D12" s="66"/>
      <c r="E12" s="66"/>
      <c r="F12" s="66"/>
      <c r="G12" s="66"/>
      <c r="H12" s="66"/>
      <c r="I12" s="66"/>
      <c r="J12" s="66"/>
      <c r="K12" s="66"/>
      <c r="L12" s="66"/>
      <c r="M12" s="66"/>
      <c r="N12" s="66"/>
      <c r="O12" s="66"/>
      <c r="P12" s="166"/>
    </row>
    <row r="13" spans="1:16" ht="23.25" customHeight="1" x14ac:dyDescent="0.2">
      <c r="A13" s="20" t="s">
        <v>92</v>
      </c>
      <c r="B13" s="20" t="s">
        <v>93</v>
      </c>
      <c r="C13" s="182"/>
      <c r="D13" s="182"/>
      <c r="E13" s="182"/>
      <c r="F13" s="182"/>
      <c r="G13" s="182"/>
      <c r="H13" s="182"/>
      <c r="I13" s="182"/>
      <c r="J13" s="182"/>
      <c r="K13" s="182"/>
      <c r="L13" s="182"/>
      <c r="M13" s="182"/>
      <c r="N13" s="182"/>
      <c r="O13" s="182"/>
      <c r="P13" s="167"/>
    </row>
    <row r="14" spans="1:16" ht="23.25" customHeight="1" x14ac:dyDescent="0.2">
      <c r="A14" s="21" t="s">
        <v>94</v>
      </c>
      <c r="B14" s="58" t="s">
        <v>95</v>
      </c>
      <c r="C14" s="183">
        <f>SUMPRODUCT(-('Diário 3º PA'!$E$4:$E$4242='Analítico Cx.'!$B14),-('Diário 3º PA'!$O$4:$O$4242=C$1),('Diário 3º PA'!$F$4:$F$4242))+SUMPRODUCT(-('Diário 4º PA'!$E$4:$E$2224='Analítico Cx.'!$B14),-('Diário 4º PA'!$O$4:$O$2224=C$1),('Diário 4º PA'!$F$4:$F$2224))+SUMPRODUCT(-('Diário 5º PA'!$E$4:$E$5221='Analítico Cx.'!$B14),-('Diário 5º PA'!$O$4:$O$5221=C$1),('Diário 5º PA'!$F$4:$F$5221))+SUMPRODUCT(-('Diário 6º PA'!$E$4:$E$2907='Analítico Cx.'!$B14),-('Diário 6º PA'!$N$4:$N$2907=C$1),('Diário 6º PA'!$F$4:$F$2907))</f>
        <v>0</v>
      </c>
      <c r="D14" s="183">
        <f>SUMPRODUCT(-('Diário 3º PA'!$E$4:$E$4242='Analítico Cx.'!$B14),-('Diário 3º PA'!$O$4:$O$4242=D$1),('Diário 3º PA'!$F$4:$F$4242))+SUMPRODUCT(-('Diário 4º PA'!$E$4:$E$2224='Analítico Cx.'!$B14),-('Diário 4º PA'!$O$4:$O$2224=D$1),('Diário 4º PA'!$F$4:$F$2224))+SUMPRODUCT(-('Diário 5º PA'!$E$4:$E$5221='Analítico Cx.'!$B14),-('Diário 5º PA'!$O$4:$O$5221=D$1),('Diário 5º PA'!$F$4:$F$5221))+SUMPRODUCT(-('Diário 6º PA'!$E$4:$E$2907='Analítico Cx.'!$B14),-('Diário 6º PA'!$N$4:$N$2907=D$1),('Diário 6º PA'!$F$4:$F$2907))</f>
        <v>0</v>
      </c>
      <c r="E14" s="183">
        <f>SUMPRODUCT(-('Diário 3º PA'!$E$4:$E$4242='Analítico Cx.'!$B14),-('Diário 3º PA'!$O$4:$O$4242=E$1),('Diário 3º PA'!$F$4:$F$4242))+SUMPRODUCT(-('Diário 4º PA'!$E$4:$E$2224='Analítico Cx.'!$B14),-('Diário 4º PA'!$O$4:$O$2224=E$1),('Diário 4º PA'!$F$4:$F$2224))+SUMPRODUCT(-('Diário 5º PA'!$E$4:$E$5221='Analítico Cx.'!$B14),-('Diário 5º PA'!$O$4:$O$5221=E$1),('Diário 5º PA'!$F$4:$F$5221))+SUMPRODUCT(-('Diário 6º PA'!$E$4:$E$2907='Analítico Cx.'!$B14),-('Diário 6º PA'!$N$4:$N$2907=E$1),('Diário 6º PA'!$F$4:$F$2907))</f>
        <v>16653018.199999999</v>
      </c>
      <c r="F14" s="183">
        <f>SUMPRODUCT(-('Diário 3º PA'!$E$4:$E$4242='Analítico Cx.'!$B14),-('Diário 3º PA'!$O$4:$O$4242=F$1),('Diário 3º PA'!$F$4:$F$4242))+SUMPRODUCT(-('Diário 4º PA'!$E$4:$E$2224='Analítico Cx.'!$B14),-('Diário 4º PA'!$O$4:$O$2224=F$1),('Diário 4º PA'!$F$4:$F$2224))+SUMPRODUCT(-('Diário 5º PA'!$E$4:$E$5221='Analítico Cx.'!$B14),-('Diário 5º PA'!$O$4:$O$5221=F$1),('Diário 5º PA'!$F$4:$F$5221))+SUMPRODUCT(-('Diário 6º PA'!$E$4:$E$2907='Analítico Cx.'!$B14),-('Diário 6º PA'!$N$4:$N$2907=F$1),('Diário 6º PA'!$F$4:$F$2907))</f>
        <v>0</v>
      </c>
      <c r="G14" s="183">
        <f>SUMPRODUCT(-('Diário 3º PA'!$E$4:$E$4242='Analítico Cx.'!$B14),-('Diário 3º PA'!$O$4:$O$4242=G$1),('Diário 3º PA'!$F$4:$F$4242))+SUMPRODUCT(-('Diário 4º PA'!$E$4:$E$2224='Analítico Cx.'!$B14),-('Diário 4º PA'!$O$4:$O$2224=G$1),('Diário 4º PA'!$F$4:$F$2224))+SUMPRODUCT(-('Diário 5º PA'!$E$4:$E$5221='Analítico Cx.'!$B14),-('Diário 5º PA'!$O$4:$O$5221=G$1),('Diário 5º PA'!$F$4:$F$5221))+SUMPRODUCT(-('Diário 6º PA'!$E$4:$E$2907='Analítico Cx.'!$B14),-('Diário 6º PA'!$N$4:$N$2907=G$1),('Diário 6º PA'!$F$4:$F$2907))</f>
        <v>0</v>
      </c>
      <c r="H14" s="183">
        <f>SUMPRODUCT(-('Diário 3º PA'!$E$4:$E$4242='Analítico Cx.'!$B14),-('Diário 3º PA'!$O$4:$O$4242=H$1),('Diário 3º PA'!$F$4:$F$4242))+SUMPRODUCT(-('Diário 4º PA'!$E$4:$E$2224='Analítico Cx.'!$B14),-('Diário 4º PA'!$O$4:$O$2224=H$1),('Diário 4º PA'!$F$4:$F$2224))+SUMPRODUCT(-('Diário 5º PA'!$E$4:$E$5221='Analítico Cx.'!$B14),-('Diário 5º PA'!$O$4:$O$5221=H$1),('Diário 5º PA'!$F$4:$F$5221))+SUMPRODUCT(-('Diário 6º PA'!$E$4:$E$2907='Analítico Cx.'!$B14),-('Diário 6º PA'!$N$4:$N$2907=H$1),('Diário 6º PA'!$F$4:$F$2907))</f>
        <v>13296933.57</v>
      </c>
      <c r="I14" s="183">
        <f>SUMPRODUCT(-('Diário 3º PA'!$E$4:$E$4242='Analítico Cx.'!$B14),-('Diário 3º PA'!$O$4:$O$4242=I$1),('Diário 3º PA'!$F$4:$F$4242))+SUMPRODUCT(-('Diário 4º PA'!$E$4:$E$2224='Analítico Cx.'!$B14),-('Diário 4º PA'!$O$4:$O$2224=I$1),('Diário 4º PA'!$F$4:$F$2224))+SUMPRODUCT(-('Diário 5º PA'!$E$4:$E$5221='Analítico Cx.'!$B14),-('Diário 5º PA'!$O$4:$O$5221=I$1),('Diário 5º PA'!$F$4:$F$5221))+SUMPRODUCT(-('Diário 6º PA'!$E$4:$E$2907='Analítico Cx.'!$B14),-('Diário 6º PA'!$N$4:$N$2907=I$1),('Diário 6º PA'!$F$4:$F$2907))</f>
        <v>0</v>
      </c>
      <c r="J14" s="183">
        <f>SUMPRODUCT(-('Diário 3º PA'!$E$4:$E$4242='Analítico Cx.'!$B14),-('Diário 3º PA'!$O$4:$O$4242=J$1),('Diário 3º PA'!$F$4:$F$4242))+SUMPRODUCT(-('Diário 4º PA'!$E$4:$E$2224='Analítico Cx.'!$B14),-('Diário 4º PA'!$O$4:$O$2224=J$1),('Diário 4º PA'!$F$4:$F$2224))+SUMPRODUCT(-('Diário 5º PA'!$E$4:$E$5221='Analítico Cx.'!$B14),-('Diário 5º PA'!$O$4:$O$5221=J$1),('Diário 5º PA'!$F$4:$F$5221))+SUMPRODUCT(-('Diário 6º PA'!$E$4:$E$2907='Analítico Cx.'!$B14),-('Diário 6º PA'!$N$4:$N$2907=J$1),('Diário 6º PA'!$F$4:$F$2907))</f>
        <v>0</v>
      </c>
      <c r="K14" s="183">
        <f>SUMPRODUCT(-('Diário 3º PA'!$E$4:$E$4242='Analítico Cx.'!$B14),-('Diário 3º PA'!$O$4:$O$4242=K$1),('Diário 3º PA'!$F$4:$F$4242))+SUMPRODUCT(-('Diário 4º PA'!$E$4:$E$2224='Analítico Cx.'!$B14),-('Diário 4º PA'!$O$4:$O$2224=K$1),('Diário 4º PA'!$F$4:$F$2224))+SUMPRODUCT(-('Diário 5º PA'!$E$4:$E$5221='Analítico Cx.'!$B14),-('Diário 5º PA'!$O$4:$O$5221=K$1),('Diário 5º PA'!$F$4:$F$5221))+SUMPRODUCT(-('Diário 6º PA'!$E$4:$E$2907='Analítico Cx.'!$B14),-('Diário 6º PA'!$N$4:$N$2907=K$1),('Diário 6º PA'!$F$4:$F$2907))</f>
        <v>0</v>
      </c>
      <c r="L14" s="183">
        <f>SUMPRODUCT(-('Diário 3º PA'!$E$4:$E$4242='Analítico Cx.'!$B14),-('Diário 3º PA'!$O$4:$O$4242=L$1),('Diário 3º PA'!$F$4:$F$4242))+SUMPRODUCT(-('Diário 4º PA'!$E$4:$E$2224='Analítico Cx.'!$B14),-('Diário 4º PA'!$O$4:$O$2224=L$1),('Diário 4º PA'!$F$4:$F$2224))+SUMPRODUCT(-('Diário 5º PA'!$E$4:$E$5221='Analítico Cx.'!$B14),-('Diário 5º PA'!$O$4:$O$5221=L$1),('Diário 5º PA'!$F$4:$F$5221))+SUMPRODUCT(-('Diário 6º PA'!$E$4:$E$2907='Analítico Cx.'!$B14),-('Diário 6º PA'!$N$4:$N$2907=L$1),('Diário 6º PA'!$F$4:$F$2907))</f>
        <v>15925793.68</v>
      </c>
      <c r="M14" s="183">
        <f>SUMPRODUCT(-('Diário 3º PA'!$E$4:$E$4242='Analítico Cx.'!$B14),-('Diário 3º PA'!$O$4:$O$4242=M$1),('Diário 3º PA'!$F$4:$F$4242))+SUMPRODUCT(-('Diário 4º PA'!$E$4:$E$2224='Analítico Cx.'!$B14),-('Diário 4º PA'!$O$4:$O$2224=M$1),('Diário 4º PA'!$F$4:$F$2224))+SUMPRODUCT(-('Diário 5º PA'!$E$4:$E$5221='Analítico Cx.'!$B14),-('Diário 5º PA'!$O$4:$O$5221=M$1),('Diário 5º PA'!$F$4:$F$5221))+SUMPRODUCT(-('Diário 6º PA'!$E$4:$E$2907='Analítico Cx.'!$B14),-('Diário 6º PA'!$N$4:$N$2907=M$1),('Diário 6º PA'!$F$4:$F$2907))</f>
        <v>0</v>
      </c>
      <c r="N14" s="183">
        <f>SUMPRODUCT(-('Diário 3º PA'!$E$4:$E$4242='Analítico Cx.'!$B14),-('Diário 3º PA'!$O$4:$O$4242=N$1),('Diário 3º PA'!$F$4:$F$4242))+SUMPRODUCT(-('Diário 4º PA'!$E$4:$E$2224='Analítico Cx.'!$B14),-('Diário 4º PA'!$O$4:$O$2224=N$1),('Diário 4º PA'!$F$4:$F$2224))+SUMPRODUCT(-('Diário 5º PA'!$E$4:$E$5221='Analítico Cx.'!$B14),-('Diário 5º PA'!$O$4:$O$5221=N$1),('Diário 5º PA'!$F$4:$F$5221))+SUMPRODUCT(-('Diário 6º PA'!$E$4:$E$2907='Analítico Cx.'!$B14),-('Diário 6º PA'!$N$4:$N$2907=N$1),('Diário 6º PA'!$F$4:$F$2907))</f>
        <v>21358222.850000001</v>
      </c>
      <c r="O14" s="184">
        <f>SUM(C14:N14)</f>
        <v>67233968.300000012</v>
      </c>
      <c r="P14" s="168">
        <f>IF($O$18=0,0,O14/$O$18)</f>
        <v>0.96491242464539762</v>
      </c>
    </row>
    <row r="15" spans="1:16" ht="23.25" customHeight="1" x14ac:dyDescent="0.2">
      <c r="A15" s="21" t="s">
        <v>96</v>
      </c>
      <c r="B15" s="58" t="s">
        <v>97</v>
      </c>
      <c r="C15" s="183">
        <f>SUMPRODUCT(-('Diário 3º PA'!$E$4:$E$4242='Analítico Cx.'!$B15),-('Diário 3º PA'!$O$4:$O$4242=C$1),('Diário 3º PA'!$F$4:$F$4242))+SUMPRODUCT(-('Diário 4º PA'!$E$4:$E$2224='Analítico Cx.'!$B15),-('Diário 4º PA'!$O$4:$O$2224=C$1),('Diário 4º PA'!$F$4:$F$2224))+SUMPRODUCT(-('Diário 5º PA'!$E$4:$E$5221='Analítico Cx.'!$B15),-('Diário 5º PA'!$O$4:$O$5221=C$1),('Diário 5º PA'!$F$4:$F$5221))+SUMPRODUCT(-('Diário 6º PA'!$E$4:$E$2907='Analítico Cx.'!$B15),-('Diário 6º PA'!$N$4:$N$2907=C$1),('Diário 6º PA'!$F$4:$F$2907))</f>
        <v>0</v>
      </c>
      <c r="D15" s="183">
        <f>SUMPRODUCT(-('Diário 3º PA'!$E$4:$E$4242='Analítico Cx.'!$B15),-('Diário 3º PA'!$O$4:$O$4242=D$1),('Diário 3º PA'!$F$4:$F$4242))+SUMPRODUCT(-('Diário 4º PA'!$E$4:$E$2224='Analítico Cx.'!$B15),-('Diário 4º PA'!$O$4:$O$2224=D$1),('Diário 4º PA'!$F$4:$F$2224))+SUMPRODUCT(-('Diário 5º PA'!$E$4:$E$5221='Analítico Cx.'!$B15),-('Diário 5º PA'!$O$4:$O$5221=D$1),('Diário 5º PA'!$F$4:$F$5221))+SUMPRODUCT(-('Diário 6º PA'!$E$4:$E$2907='Analítico Cx.'!$B15),-('Diário 6º PA'!$N$4:$N$2907=D$1),('Diário 6º PA'!$F$4:$F$2907))</f>
        <v>0</v>
      </c>
      <c r="E15" s="183">
        <f>SUMPRODUCT(-('Diário 3º PA'!$E$4:$E$4242='Analítico Cx.'!$B15),-('Diário 3º PA'!$O$4:$O$4242=E$1),('Diário 3º PA'!$F$4:$F$4242))+SUMPRODUCT(-('Diário 4º PA'!$E$4:$E$2224='Analítico Cx.'!$B15),-('Diário 4º PA'!$O$4:$O$2224=E$1),('Diário 4º PA'!$F$4:$F$2224))+SUMPRODUCT(-('Diário 5º PA'!$E$4:$E$5221='Analítico Cx.'!$B15),-('Diário 5º PA'!$O$4:$O$5221=E$1),('Diário 5º PA'!$F$4:$F$5221))+SUMPRODUCT(-('Diário 6º PA'!$E$4:$E$2907='Analítico Cx.'!$B15),-('Diário 6º PA'!$N$4:$N$2907=E$1),('Diário 6º PA'!$F$4:$F$2907))</f>
        <v>2084.1999999999998</v>
      </c>
      <c r="F15" s="183">
        <f>SUMPRODUCT(-('Diário 3º PA'!$E$4:$E$4242='Analítico Cx.'!$B15),-('Diário 3º PA'!$O$4:$O$4242=F$1),('Diário 3º PA'!$F$4:$F$4242))+SUMPRODUCT(-('Diário 4º PA'!$E$4:$E$2224='Analítico Cx.'!$B15),-('Diário 4º PA'!$O$4:$O$2224=F$1),('Diário 4º PA'!$F$4:$F$2224))+SUMPRODUCT(-('Diário 5º PA'!$E$4:$E$5221='Analítico Cx.'!$B15),-('Diário 5º PA'!$O$4:$O$5221=F$1),('Diário 5º PA'!$F$4:$F$5221))+SUMPRODUCT(-('Diário 6º PA'!$E$4:$E$2907='Analítico Cx.'!$B15),-('Diário 6º PA'!$N$4:$N$2907=F$1),('Diário 6º PA'!$F$4:$F$2907))</f>
        <v>601.4899999999999</v>
      </c>
      <c r="G15" s="183">
        <f>SUMPRODUCT(-('Diário 3º PA'!$E$4:$E$4242='Analítico Cx.'!$B15),-('Diário 3º PA'!$O$4:$O$4242=G$1),('Diário 3º PA'!$F$4:$F$4242))+SUMPRODUCT(-('Diário 4º PA'!$E$4:$E$2224='Analítico Cx.'!$B15),-('Diário 4º PA'!$O$4:$O$2224=G$1),('Diário 4º PA'!$F$4:$F$2224))+SUMPRODUCT(-('Diário 5º PA'!$E$4:$E$5221='Analítico Cx.'!$B15),-('Diário 5º PA'!$O$4:$O$5221=G$1),('Diário 5º PA'!$F$4:$F$5221))+SUMPRODUCT(-('Diário 6º PA'!$E$4:$E$2907='Analítico Cx.'!$B15),-('Diário 6º PA'!$N$4:$N$2907=G$1),('Diário 6º PA'!$F$4:$F$2907))</f>
        <v>3001.84</v>
      </c>
      <c r="H15" s="183">
        <f>SUMPRODUCT(-('Diário 3º PA'!$E$4:$E$4242='Analítico Cx.'!$B15),-('Diário 3º PA'!$O$4:$O$4242=H$1),('Diário 3º PA'!$F$4:$F$4242))+SUMPRODUCT(-('Diário 4º PA'!$E$4:$E$2224='Analítico Cx.'!$B15),-('Diário 4º PA'!$O$4:$O$2224=H$1),('Diário 4º PA'!$F$4:$F$2224))+SUMPRODUCT(-('Diário 5º PA'!$E$4:$E$5221='Analítico Cx.'!$B15),-('Diário 5º PA'!$O$4:$O$5221=H$1),('Diário 5º PA'!$F$4:$F$5221))+SUMPRODUCT(-('Diário 6º PA'!$E$4:$E$2907='Analítico Cx.'!$B15),-('Diário 6º PA'!$N$4:$N$2907=H$1),('Diário 6º PA'!$F$4:$F$2907))</f>
        <v>1502.94</v>
      </c>
      <c r="I15" s="183">
        <f>SUMPRODUCT(-('Diário 3º PA'!$E$4:$E$4242='Analítico Cx.'!$B15),-('Diário 3º PA'!$O$4:$O$4242=I$1),('Diário 3º PA'!$F$4:$F$4242))+SUMPRODUCT(-('Diário 4º PA'!$E$4:$E$2224='Analítico Cx.'!$B15),-('Diário 4º PA'!$O$4:$O$2224=I$1),('Diário 4º PA'!$F$4:$F$2224))+SUMPRODUCT(-('Diário 5º PA'!$E$4:$E$5221='Analítico Cx.'!$B15),-('Diário 5º PA'!$O$4:$O$5221=I$1),('Diário 5º PA'!$F$4:$F$5221))+SUMPRODUCT(-('Diário 6º PA'!$E$4:$E$2907='Analítico Cx.'!$B15),-('Diário 6º PA'!$N$4:$N$2907=I$1),('Diário 6º PA'!$F$4:$F$2907))</f>
        <v>2.83</v>
      </c>
      <c r="J15" s="183">
        <f>SUMPRODUCT(-('Diário 3º PA'!$E$4:$E$4242='Analítico Cx.'!$B15),-('Diário 3º PA'!$O$4:$O$4242=J$1),('Diário 3º PA'!$F$4:$F$4242))+SUMPRODUCT(-('Diário 4º PA'!$E$4:$E$2224='Analítico Cx.'!$B15),-('Diário 4º PA'!$O$4:$O$2224=J$1),('Diário 4º PA'!$F$4:$F$2224))+SUMPRODUCT(-('Diário 5º PA'!$E$4:$E$5221='Analítico Cx.'!$B15),-('Diário 5º PA'!$O$4:$O$5221=J$1),('Diário 5º PA'!$F$4:$F$5221))+SUMPRODUCT(-('Diário 6º PA'!$E$4:$E$2907='Analítico Cx.'!$B15),-('Diário 6º PA'!$N$4:$N$2907=J$1),('Diário 6º PA'!$F$4:$F$2907))</f>
        <v>3.1</v>
      </c>
      <c r="K15" s="183">
        <f>SUMPRODUCT(-('Diário 3º PA'!$E$4:$E$4242='Analítico Cx.'!$B15),-('Diário 3º PA'!$O$4:$O$4242=K$1),('Diário 3º PA'!$F$4:$F$4242))+SUMPRODUCT(-('Diário 4º PA'!$E$4:$E$2224='Analítico Cx.'!$B15),-('Diário 4º PA'!$O$4:$O$2224=K$1),('Diário 4º PA'!$F$4:$F$2224))+SUMPRODUCT(-('Diário 5º PA'!$E$4:$E$5221='Analítico Cx.'!$B15),-('Diário 5º PA'!$O$4:$O$5221=K$1),('Diário 5º PA'!$F$4:$F$5221))+SUMPRODUCT(-('Diário 6º PA'!$E$4:$E$2907='Analítico Cx.'!$B15),-('Diário 6º PA'!$N$4:$N$2907=K$1),('Diário 6º PA'!$F$4:$F$2907))</f>
        <v>3.95</v>
      </c>
      <c r="L15" s="183">
        <f>SUMPRODUCT(-('Diário 3º PA'!$E$4:$E$4242='Analítico Cx.'!$B15),-('Diário 3º PA'!$O$4:$O$4242=L$1),('Diário 3º PA'!$F$4:$F$4242))+SUMPRODUCT(-('Diário 4º PA'!$E$4:$E$2224='Analítico Cx.'!$B15),-('Diário 4º PA'!$O$4:$O$2224=L$1),('Diário 4º PA'!$F$4:$F$2224))+SUMPRODUCT(-('Diário 5º PA'!$E$4:$E$5221='Analítico Cx.'!$B15),-('Diário 5º PA'!$O$4:$O$5221=L$1),('Diário 5º PA'!$F$4:$F$5221))+SUMPRODUCT(-('Diário 6º PA'!$E$4:$E$2907='Analítico Cx.'!$B15),-('Diário 6º PA'!$N$4:$N$2907=L$1),('Diário 6º PA'!$F$4:$F$2907))</f>
        <v>0</v>
      </c>
      <c r="M15" s="183">
        <f>SUMPRODUCT(-('Diário 3º PA'!$E$4:$E$4242='Analítico Cx.'!$B15),-('Diário 3º PA'!$O$4:$O$4242=M$1),('Diário 3º PA'!$F$4:$F$4242))+SUMPRODUCT(-('Diário 4º PA'!$E$4:$E$2224='Analítico Cx.'!$B15),-('Diário 4º PA'!$O$4:$O$2224=M$1),('Diário 4º PA'!$F$4:$F$2224))+SUMPRODUCT(-('Diário 5º PA'!$E$4:$E$5221='Analítico Cx.'!$B15),-('Diário 5º PA'!$O$4:$O$5221=M$1),('Diário 5º PA'!$F$4:$F$5221))+SUMPRODUCT(-('Diário 6º PA'!$E$4:$E$2907='Analítico Cx.'!$B15),-('Diário 6º PA'!$N$4:$N$2907=M$1),('Diário 6º PA'!$F$4:$F$2907))</f>
        <v>0</v>
      </c>
      <c r="N15" s="183">
        <f>SUMPRODUCT(-('Diário 3º PA'!$E$4:$E$4242='Analítico Cx.'!$B15),-('Diário 3º PA'!$O$4:$O$4242=N$1),('Diário 3º PA'!$F$4:$F$4242))+SUMPRODUCT(-('Diário 4º PA'!$E$4:$E$2224='Analítico Cx.'!$B15),-('Diário 4º PA'!$O$4:$O$2224=N$1),('Diário 4º PA'!$F$4:$F$2224))+SUMPRODUCT(-('Diário 5º PA'!$E$4:$E$5221='Analítico Cx.'!$B15),-('Diário 5º PA'!$O$4:$O$5221=N$1),('Diário 5º PA'!$F$4:$F$5221))+SUMPRODUCT(-('Diário 6º PA'!$E$4:$E$2907='Analítico Cx.'!$B15),-('Diário 6º PA'!$N$4:$N$2907=N$1),('Diário 6º PA'!$F$4:$F$2907))</f>
        <v>2000</v>
      </c>
      <c r="O15" s="184">
        <f>SUM(C15:N15)</f>
        <v>9200.3499999999985</v>
      </c>
      <c r="P15" s="168">
        <f>IF($O$18=0,0,O15/$O$18)</f>
        <v>1.32039387984277E-4</v>
      </c>
    </row>
    <row r="16" spans="1:16" ht="23.25" customHeight="1" x14ac:dyDescent="0.2">
      <c r="A16" s="21" t="s">
        <v>98</v>
      </c>
      <c r="B16" s="58" t="s">
        <v>99</v>
      </c>
      <c r="C16" s="183">
        <f>SUMPRODUCT(-('Diário 3º PA'!$E$4:$E$4242='Analítico Cx.'!$B16),-('Diário 3º PA'!$O$4:$O$4242=C$1),('Diário 3º PA'!$F$4:$F$4242))+SUMPRODUCT(-('Diário 4º PA'!$E$4:$E$2224='Analítico Cx.'!$B16),-('Diário 4º PA'!$O$4:$O$2224=C$1),('Diário 4º PA'!$F$4:$F$2224))+SUMPRODUCT(-('Diário 5º PA'!$E$4:$E$5221='Analítico Cx.'!$B16),-('Diário 5º PA'!$O$4:$O$5221=C$1),('Diário 5º PA'!$F$4:$F$5221))+SUMPRODUCT(-('Diário 6º PA'!$E$4:$E$2907='Analítico Cx.'!$B16),-('Diário 6º PA'!$N$4:$N$2907=C$1),('Diário 6º PA'!$F$4:$F$2907))</f>
        <v>0</v>
      </c>
      <c r="D16" s="183">
        <f>SUMPRODUCT(-('Diário 3º PA'!$E$4:$E$4242='Analítico Cx.'!$B16),-('Diário 3º PA'!$O$4:$O$4242=D$1),('Diário 3º PA'!$F$4:$F$4242))+SUMPRODUCT(-('Diário 4º PA'!$E$4:$E$2224='Analítico Cx.'!$B16),-('Diário 4º PA'!$O$4:$O$2224=D$1),('Diário 4º PA'!$F$4:$F$2224))+SUMPRODUCT(-('Diário 5º PA'!$E$4:$E$5221='Analítico Cx.'!$B16),-('Diário 5º PA'!$O$4:$O$5221=D$1),('Diário 5º PA'!$F$4:$F$5221))+SUMPRODUCT(-('Diário 6º PA'!$E$4:$E$2907='Analítico Cx.'!$B16),-('Diário 6º PA'!$N$4:$N$2907=D$1),('Diário 6º PA'!$F$4:$F$2907))</f>
        <v>49.21</v>
      </c>
      <c r="E16" s="183">
        <f>SUMPRODUCT(-('Diário 3º PA'!$E$4:$E$4242='Analítico Cx.'!$B16),-('Diário 3º PA'!$O$4:$O$4242=E$1),('Diário 3º PA'!$F$4:$F$4242))+SUMPRODUCT(-('Diário 4º PA'!$E$4:$E$2224='Analítico Cx.'!$B16),-('Diário 4º PA'!$O$4:$O$2224=E$1),('Diário 4º PA'!$F$4:$F$2224))+SUMPRODUCT(-('Diário 5º PA'!$E$4:$E$5221='Analítico Cx.'!$B16),-('Diário 5º PA'!$O$4:$O$5221=E$1),('Diário 5º PA'!$F$4:$F$5221))+SUMPRODUCT(-('Diário 6º PA'!$E$4:$E$2907='Analítico Cx.'!$B16),-('Diário 6º PA'!$N$4:$N$2907=E$1),('Diário 6º PA'!$F$4:$F$2907))</f>
        <v>0</v>
      </c>
      <c r="F16" s="183">
        <f>SUMPRODUCT(-('Diário 3º PA'!$E$4:$E$4242='Analítico Cx.'!$B16),-('Diário 3º PA'!$O$4:$O$4242=F$1),('Diário 3º PA'!$F$4:$F$4242))+SUMPRODUCT(-('Diário 4º PA'!$E$4:$E$2224='Analítico Cx.'!$B16),-('Diário 4º PA'!$O$4:$O$2224=F$1),('Diário 4º PA'!$F$4:$F$2224))+SUMPRODUCT(-('Diário 5º PA'!$E$4:$E$5221='Analítico Cx.'!$B16),-('Diário 5º PA'!$O$4:$O$5221=F$1),('Diário 5º PA'!$F$4:$F$5221))+SUMPRODUCT(-('Diário 6º PA'!$E$4:$E$2907='Analítico Cx.'!$B16),-('Diário 6º PA'!$N$4:$N$2907=F$1),('Diário 6º PA'!$F$4:$F$2907))</f>
        <v>0</v>
      </c>
      <c r="G16" s="183">
        <f>SUMPRODUCT(-('Diário 3º PA'!$E$4:$E$4242='Analítico Cx.'!$B16),-('Diário 3º PA'!$O$4:$O$4242=G$1),('Diário 3º PA'!$F$4:$F$4242))+SUMPRODUCT(-('Diário 4º PA'!$E$4:$E$2224='Analítico Cx.'!$B16),-('Diário 4º PA'!$O$4:$O$2224=G$1),('Diário 4º PA'!$F$4:$F$2224))+SUMPRODUCT(-('Diário 5º PA'!$E$4:$E$5221='Analítico Cx.'!$B16),-('Diário 5º PA'!$O$4:$O$5221=G$1),('Diário 5º PA'!$F$4:$F$5221))+SUMPRODUCT(-('Diário 6º PA'!$E$4:$E$2907='Analítico Cx.'!$B16),-('Diário 6º PA'!$N$4:$N$2907=G$1),('Diário 6º PA'!$F$4:$F$2907))</f>
        <v>0</v>
      </c>
      <c r="H16" s="183">
        <f>SUMPRODUCT(-('Diário 3º PA'!$E$4:$E$4242='Analítico Cx.'!$B16),-('Diário 3º PA'!$O$4:$O$4242=H$1),('Diário 3º PA'!$F$4:$F$4242))+SUMPRODUCT(-('Diário 4º PA'!$E$4:$E$2224='Analítico Cx.'!$B16),-('Diário 4º PA'!$O$4:$O$2224=H$1),('Diário 4º PA'!$F$4:$F$2224))+SUMPRODUCT(-('Diário 5º PA'!$E$4:$E$5221='Analítico Cx.'!$B16),-('Diário 5º PA'!$O$4:$O$5221=H$1),('Diário 5º PA'!$F$4:$F$5221))+SUMPRODUCT(-('Diário 6º PA'!$E$4:$E$2907='Analítico Cx.'!$B16),-('Diário 6º PA'!$N$4:$N$2907=H$1),('Diário 6º PA'!$F$4:$F$2907))</f>
        <v>44.120000000000005</v>
      </c>
      <c r="I16" s="183">
        <f>SUMPRODUCT(-('Diário 3º PA'!$E$4:$E$4242='Analítico Cx.'!$B16),-('Diário 3º PA'!$O$4:$O$4242=I$1),('Diário 3º PA'!$F$4:$F$4242))+SUMPRODUCT(-('Diário 4º PA'!$E$4:$E$2224='Analítico Cx.'!$B16),-('Diário 4º PA'!$O$4:$O$2224=I$1),('Diário 4º PA'!$F$4:$F$2224))+SUMPRODUCT(-('Diário 5º PA'!$E$4:$E$5221='Analítico Cx.'!$B16),-('Diário 5º PA'!$O$4:$O$5221=I$1),('Diário 5º PA'!$F$4:$F$5221))+SUMPRODUCT(-('Diário 6º PA'!$E$4:$E$2907='Analítico Cx.'!$B16),-('Diário 6º PA'!$N$4:$N$2907=I$1),('Diário 6º PA'!$F$4:$F$2907))</f>
        <v>97.02</v>
      </c>
      <c r="J16" s="183">
        <f>SUMPRODUCT(-('Diário 3º PA'!$E$4:$E$4242='Analítico Cx.'!$B16),-('Diário 3º PA'!$O$4:$O$4242=J$1),('Diário 3º PA'!$F$4:$F$4242))+SUMPRODUCT(-('Diário 4º PA'!$E$4:$E$2224='Analítico Cx.'!$B16),-('Diário 4º PA'!$O$4:$O$2224=J$1),('Diário 4º PA'!$F$4:$F$2224))+SUMPRODUCT(-('Diário 5º PA'!$E$4:$E$5221='Analítico Cx.'!$B16),-('Diário 5º PA'!$O$4:$O$5221=J$1),('Diário 5º PA'!$F$4:$F$5221))+SUMPRODUCT(-('Diário 6º PA'!$E$4:$E$2907='Analítico Cx.'!$B16),-('Diário 6º PA'!$N$4:$N$2907=J$1),('Diário 6º PA'!$F$4:$F$2907))</f>
        <v>472.48</v>
      </c>
      <c r="K16" s="183">
        <f>SUMPRODUCT(-('Diário 3º PA'!$E$4:$E$4242='Analítico Cx.'!$B16),-('Diário 3º PA'!$O$4:$O$4242=K$1),('Diário 3º PA'!$F$4:$F$4242))+SUMPRODUCT(-('Diário 4º PA'!$E$4:$E$2224='Analítico Cx.'!$B16),-('Diário 4º PA'!$O$4:$O$2224=K$1),('Diário 4º PA'!$F$4:$F$2224))+SUMPRODUCT(-('Diário 5º PA'!$E$4:$E$5221='Analítico Cx.'!$B16),-('Diário 5º PA'!$O$4:$O$5221=K$1),('Diário 5º PA'!$F$4:$F$5221))+SUMPRODUCT(-('Diário 6º PA'!$E$4:$E$2907='Analítico Cx.'!$B16),-('Diário 6º PA'!$N$4:$N$2907=K$1),('Diário 6º PA'!$F$4:$F$2907))</f>
        <v>0</v>
      </c>
      <c r="L16" s="183">
        <f>SUMPRODUCT(-('Diário 3º PA'!$E$4:$E$4242='Analítico Cx.'!$B16),-('Diário 3º PA'!$O$4:$O$4242=L$1),('Diário 3º PA'!$F$4:$F$4242))+SUMPRODUCT(-('Diário 4º PA'!$E$4:$E$2224='Analítico Cx.'!$B16),-('Diário 4º PA'!$O$4:$O$2224=L$1),('Diário 4º PA'!$F$4:$F$2224))+SUMPRODUCT(-('Diário 5º PA'!$E$4:$E$5221='Analítico Cx.'!$B16),-('Diário 5º PA'!$O$4:$O$5221=L$1),('Diário 5º PA'!$F$4:$F$5221))+SUMPRODUCT(-('Diário 6º PA'!$E$4:$E$2907='Analítico Cx.'!$B16),-('Diário 6º PA'!$N$4:$N$2907=L$1),('Diário 6º PA'!$F$4:$F$2907))</f>
        <v>890.62</v>
      </c>
      <c r="M16" s="183">
        <f>SUMPRODUCT(-('Diário 3º PA'!$E$4:$E$4242='Analítico Cx.'!$B16),-('Diário 3º PA'!$O$4:$O$4242=M$1),('Diário 3º PA'!$F$4:$F$4242))+SUMPRODUCT(-('Diário 4º PA'!$E$4:$E$2224='Analítico Cx.'!$B16),-('Diário 4º PA'!$O$4:$O$2224=M$1),('Diário 4º PA'!$F$4:$F$2224))+SUMPRODUCT(-('Diário 5º PA'!$E$4:$E$5221='Analítico Cx.'!$B16),-('Diário 5º PA'!$O$4:$O$5221=M$1),('Diário 5º PA'!$F$4:$F$5221))+SUMPRODUCT(-('Diário 6º PA'!$E$4:$E$2907='Analítico Cx.'!$B16),-('Diário 6º PA'!$N$4:$N$2907=M$1),('Diário 6º PA'!$F$4:$F$2907))</f>
        <v>32.879999999999995</v>
      </c>
      <c r="N16" s="183">
        <f>SUMPRODUCT(-('Diário 3º PA'!$E$4:$E$4242='Analítico Cx.'!$B16),-('Diário 3º PA'!$O$4:$O$4242=N$1),('Diário 3º PA'!$F$4:$F$4242))+SUMPRODUCT(-('Diário 4º PA'!$E$4:$E$2224='Analítico Cx.'!$B16),-('Diário 4º PA'!$O$4:$O$2224=N$1),('Diário 4º PA'!$F$4:$F$2224))+SUMPRODUCT(-('Diário 5º PA'!$E$4:$E$5221='Analítico Cx.'!$B16),-('Diário 5º PA'!$O$4:$O$5221=N$1),('Diário 5º PA'!$F$4:$F$5221))+SUMPRODUCT(-('Diário 6º PA'!$E$4:$E$2907='Analítico Cx.'!$B16),-('Diário 6º PA'!$N$4:$N$2907=N$1),('Diário 6º PA'!$F$4:$F$2907))</f>
        <v>114</v>
      </c>
      <c r="O16" s="184">
        <f>SUM(C16:N16)</f>
        <v>1700.33</v>
      </c>
      <c r="P16" s="168">
        <f>IF($O$18=0,0,O16/$O$18)</f>
        <v>2.4402390405941703E-5</v>
      </c>
    </row>
    <row r="17" spans="1:16" ht="23.25" customHeight="1" thickBot="1" x14ac:dyDescent="0.25">
      <c r="A17" s="271" t="s">
        <v>154</v>
      </c>
      <c r="B17" s="272" t="s">
        <v>101</v>
      </c>
      <c r="C17" s="268">
        <f>SUMPRODUCT(-('Diário 3º PA'!$E$4:$E$4242='Analítico Cx.'!$B17),-('Diário 3º PA'!$O$4:$O$4242=C$1),('Diário 3º PA'!$F$4:$F$4242))+SUMPRODUCT(-('Diário 4º PA'!$E$4:$E$2224='Analítico Cx.'!$B17),-('Diário 4º PA'!$O$4:$O$2224=C$1),('Diário 4º PA'!$F$4:$F$2224))+SUMPRODUCT(-('Diário 5º PA'!$E$4:$E$5221='Analítico Cx.'!$B17),-('Diário 5º PA'!$O$4:$O$5221=C$1),('Diário 5º PA'!$F$4:$F$5221))+SUMPRODUCT(-('Diário 6º PA'!$E$4:$E$2907='Analítico Cx.'!$B17),-('Diário 6º PA'!$N$4:$N$2907=C$1),('Diário 6º PA'!$F$4:$F$2907))</f>
        <v>151043.72</v>
      </c>
      <c r="D17" s="268">
        <f>SUMPRODUCT(-('Diário 3º PA'!$E$4:$E$4242='Analítico Cx.'!$B17),-('Diário 3º PA'!$O$4:$O$4242=D$1),('Diário 3º PA'!$F$4:$F$4242))+SUMPRODUCT(-('Diário 4º PA'!$E$4:$E$2224='Analítico Cx.'!$B17),-('Diário 4º PA'!$O$4:$O$2224=D$1),('Diário 4º PA'!$F$4:$F$2224))+SUMPRODUCT(-('Diário 5º PA'!$E$4:$E$5221='Analítico Cx.'!$B17),-('Diário 5º PA'!$O$4:$O$5221=D$1),('Diário 5º PA'!$F$4:$F$5221))+SUMPRODUCT(-('Diário 6º PA'!$E$4:$E$2907='Analítico Cx.'!$B17),-('Diário 6º PA'!$N$4:$N$2907=D$1),('Diário 6º PA'!$F$4:$F$2907))</f>
        <v>134463.43</v>
      </c>
      <c r="E17" s="268">
        <f>SUMPRODUCT(-('Diário 3º PA'!$E$4:$E$4242='Analítico Cx.'!$B17),-('Diário 3º PA'!$O$4:$O$4242=E$1),('Diário 3º PA'!$F$4:$F$4242))+SUMPRODUCT(-('Diário 4º PA'!$E$4:$E$2224='Analítico Cx.'!$B17),-('Diário 4º PA'!$O$4:$O$2224=E$1),('Diário 4º PA'!$F$4:$F$2224))+SUMPRODUCT(-('Diário 5º PA'!$E$4:$E$5221='Analítico Cx.'!$B17),-('Diário 5º PA'!$O$4:$O$5221=E$1),('Diário 5º PA'!$F$4:$F$5221))+SUMPRODUCT(-('Diário 6º PA'!$E$4:$E$2907='Analítico Cx.'!$B17),-('Diário 6º PA'!$N$4:$N$2907=E$1),('Diário 6º PA'!$F$4:$F$2907))</f>
        <v>191723.14</v>
      </c>
      <c r="F17" s="268">
        <f>SUMPRODUCT(-('Diário 3º PA'!$E$4:$E$4242='Analítico Cx.'!$B17),-('Diário 3º PA'!$O$4:$O$4242=F$1),('Diário 3º PA'!$F$4:$F$4242))+SUMPRODUCT(-('Diário 4º PA'!$E$4:$E$2224='Analítico Cx.'!$B17),-('Diário 4º PA'!$O$4:$O$2224=F$1),('Diário 4º PA'!$F$4:$F$2224))+SUMPRODUCT(-('Diário 5º PA'!$E$4:$E$5221='Analítico Cx.'!$B17),-('Diário 5º PA'!$O$4:$O$5221=F$1),('Diário 5º PA'!$F$4:$F$5221))+SUMPRODUCT(-('Diário 6º PA'!$E$4:$E$2907='Analítico Cx.'!$B17),-('Diário 6º PA'!$N$4:$N$2907=F$1),('Diário 6º PA'!$F$4:$F$2907))</f>
        <v>196239.22</v>
      </c>
      <c r="G17" s="268">
        <f>SUMPRODUCT(-('Diário 3º PA'!$E$4:$E$4242='Analítico Cx.'!$B17),-('Diário 3º PA'!$O$4:$O$4242=G$1),('Diário 3º PA'!$F$4:$F$4242))+SUMPRODUCT(-('Diário 4º PA'!$E$4:$E$2224='Analítico Cx.'!$B17),-('Diário 4º PA'!$O$4:$O$2224=G$1),('Diário 4º PA'!$F$4:$F$2224))+SUMPRODUCT(-('Diário 5º PA'!$E$4:$E$5221='Analítico Cx.'!$B17),-('Diário 5º PA'!$O$4:$O$5221=G$1),('Diário 5º PA'!$F$4:$F$5221))+SUMPRODUCT(-('Diário 6º PA'!$E$4:$E$2907='Analítico Cx.'!$B17),-('Diário 6º PA'!$N$4:$N$2907=G$1),('Diário 6º PA'!$F$4:$F$2907))</f>
        <v>228804.93</v>
      </c>
      <c r="H17" s="268">
        <f>SUMPRODUCT(-('Diário 3º PA'!$E$4:$E$4242='Analítico Cx.'!$B17),-('Diário 3º PA'!$O$4:$O$4242=H$1),('Diário 3º PA'!$F$4:$F$4242))+SUMPRODUCT(-('Diário 4º PA'!$E$4:$E$2224='Analítico Cx.'!$B17),-('Diário 4º PA'!$O$4:$O$2224=H$1),('Diário 4º PA'!$F$4:$F$2224))+SUMPRODUCT(-('Diário 5º PA'!$E$4:$E$5221='Analítico Cx.'!$B17),-('Diário 5º PA'!$O$4:$O$5221=H$1),('Diário 5º PA'!$F$4:$F$5221))+SUMPRODUCT(-('Diário 6º PA'!$E$4:$E$2907='Analítico Cx.'!$B17),-('Diário 6º PA'!$N$4:$N$2907=H$1),('Diário 6º PA'!$F$4:$F$2907))</f>
        <v>184632.55</v>
      </c>
      <c r="I17" s="268">
        <f>SUMPRODUCT(-('Diário 3º PA'!$E$4:$E$4242='Analítico Cx.'!$B17),-('Diário 3º PA'!$O$4:$O$4242=I$1),('Diário 3º PA'!$F$4:$F$4242))+SUMPRODUCT(-('Diário 4º PA'!$E$4:$E$2224='Analítico Cx.'!$B17),-('Diário 4º PA'!$O$4:$O$2224=I$1),('Diário 4º PA'!$F$4:$F$2224))+SUMPRODUCT(-('Diário 5º PA'!$E$4:$E$5221='Analítico Cx.'!$B17),-('Diário 5º PA'!$O$4:$O$5221=I$1),('Diário 5º PA'!$F$4:$F$5221))+SUMPRODUCT(-('Diário 6º PA'!$E$4:$E$2907='Analítico Cx.'!$B17),-('Diário 6º PA'!$N$4:$N$2907=I$1),('Diário 6º PA'!$F$4:$F$2907))</f>
        <v>248030.23</v>
      </c>
      <c r="J17" s="268">
        <f>SUMPRODUCT(-('Diário 3º PA'!$E$4:$E$4242='Analítico Cx.'!$B17),-('Diário 3º PA'!$O$4:$O$4242=J$1),('Diário 3º PA'!$F$4:$F$4242))+SUMPRODUCT(-('Diário 4º PA'!$E$4:$E$2224='Analítico Cx.'!$B17),-('Diário 4º PA'!$O$4:$O$2224=J$1),('Diário 4º PA'!$F$4:$F$2224))+SUMPRODUCT(-('Diário 5º PA'!$E$4:$E$5221='Analítico Cx.'!$B17),-('Diário 5º PA'!$O$4:$O$5221=J$1),('Diário 5º PA'!$F$4:$F$5221))+SUMPRODUCT(-('Diário 6º PA'!$E$4:$E$2907='Analítico Cx.'!$B17),-('Diário 6º PA'!$N$4:$N$2907=J$1),('Diário 6º PA'!$F$4:$F$2907))</f>
        <v>224443.34</v>
      </c>
      <c r="K17" s="268">
        <f>SUMPRODUCT(-('Diário 3º PA'!$E$4:$E$4242='Analítico Cx.'!$B17),-('Diário 3º PA'!$O$4:$O$4242=K$1),('Diário 3º PA'!$F$4:$F$4242))+SUMPRODUCT(-('Diário 4º PA'!$E$4:$E$2224='Analítico Cx.'!$B17),-('Diário 4º PA'!$O$4:$O$2224=K$1),('Diário 4º PA'!$F$4:$F$2224))+SUMPRODUCT(-('Diário 5º PA'!$E$4:$E$5221='Analítico Cx.'!$B17),-('Diário 5º PA'!$O$4:$O$5221=K$1),('Diário 5º PA'!$F$4:$F$5221))+SUMPRODUCT(-('Diário 6º PA'!$E$4:$E$2907='Analítico Cx.'!$B17),-('Diário 6º PA'!$N$4:$N$2907=K$1),('Diário 6º PA'!$F$4:$F$2907))</f>
        <v>149120.10999999999</v>
      </c>
      <c r="L17" s="268">
        <f>SUMPRODUCT(-('Diário 3º PA'!$E$4:$E$4242='Analítico Cx.'!$B17),-('Diário 3º PA'!$O$4:$O$4242=L$1),('Diário 3º PA'!$F$4:$F$4242))+SUMPRODUCT(-('Diário 4º PA'!$E$4:$E$2224='Analítico Cx.'!$B17),-('Diário 4º PA'!$O$4:$O$2224=L$1),('Diário 4º PA'!$F$4:$F$2224))+SUMPRODUCT(-('Diário 5º PA'!$E$4:$E$5221='Analítico Cx.'!$B17),-('Diário 5º PA'!$O$4:$O$5221=L$1),('Diário 5º PA'!$F$4:$F$5221))+SUMPRODUCT(-('Diário 6º PA'!$E$4:$E$2907='Analítico Cx.'!$B17),-('Diário 6º PA'!$N$4:$N$2907=L$1),('Diário 6º PA'!$F$4:$F$2907))</f>
        <v>251873.53</v>
      </c>
      <c r="M17" s="268">
        <f>SUMPRODUCT(-('Diário 3º PA'!$E$4:$E$4242='Analítico Cx.'!$B17),-('Diário 3º PA'!$O$4:$O$4242=M$1),('Diário 3º PA'!$F$4:$F$4242))+SUMPRODUCT(-('Diário 4º PA'!$E$4:$E$2224='Analítico Cx.'!$B17),-('Diário 4º PA'!$O$4:$O$2224=M$1),('Diário 4º PA'!$F$4:$F$2224))+SUMPRODUCT(-('Diário 5º PA'!$E$4:$E$5221='Analítico Cx.'!$B17),-('Diário 5º PA'!$O$4:$O$5221=M$1),('Diário 5º PA'!$F$4:$F$5221))+SUMPRODUCT(-('Diário 6º PA'!$E$4:$E$2907='Analítico Cx.'!$B17),-('Diário 6º PA'!$N$4:$N$2907=M$1),('Diário 6º PA'!$F$4:$F$2907))</f>
        <v>209181.08</v>
      </c>
      <c r="N17" s="268">
        <f>SUMPRODUCT(-('Diário 3º PA'!$E$4:$E$4242='Analítico Cx.'!$B17),-('Diário 3º PA'!$O$4:$O$4242=N$1),('Diário 3º PA'!$F$4:$F$4242))+SUMPRODUCT(-('Diário 4º PA'!$E$4:$E$2224='Analítico Cx.'!$B17),-('Diário 4º PA'!$O$4:$O$2224=N$1),('Diário 4º PA'!$F$4:$F$2224))+SUMPRODUCT(-('Diário 5º PA'!$E$4:$E$5221='Analítico Cx.'!$B17),-('Diário 5º PA'!$O$4:$O$5221=N$1),('Diário 5º PA'!$F$4:$F$5221))+SUMPRODUCT(-('Diário 6º PA'!$E$4:$E$2907='Analítico Cx.'!$B17),-('Diário 6º PA'!$N$4:$N$2907=N$1),('Diário 6º PA'!$F$4:$F$2907))</f>
        <v>264405.21999999997</v>
      </c>
      <c r="O17" s="190">
        <f>SUM(C17:N17)</f>
        <v>2433960.5</v>
      </c>
      <c r="P17" s="269">
        <f>IF($O$18=0,0,O17/$O$18)</f>
        <v>3.4931133576212303E-2</v>
      </c>
    </row>
    <row r="18" spans="1:16" ht="23.25" customHeight="1" thickBot="1" x14ac:dyDescent="0.25">
      <c r="A18" s="26" t="s">
        <v>155</v>
      </c>
      <c r="B18" s="27"/>
      <c r="C18" s="185">
        <f>SUBTOTAL(109,C14:C17)</f>
        <v>151043.72</v>
      </c>
      <c r="D18" s="185">
        <f t="shared" ref="D18:O18" si="1">SUBTOTAL(109,D14:D17)</f>
        <v>134512.63999999998</v>
      </c>
      <c r="E18" s="185">
        <f t="shared" si="1"/>
        <v>16846825.539999999</v>
      </c>
      <c r="F18" s="185">
        <f t="shared" si="1"/>
        <v>196840.71</v>
      </c>
      <c r="G18" s="185">
        <f t="shared" si="1"/>
        <v>231806.77</v>
      </c>
      <c r="H18" s="185">
        <f t="shared" si="1"/>
        <v>13483113.18</v>
      </c>
      <c r="I18" s="185">
        <f t="shared" ref="I18:N18" si="2">SUBTOTAL(109,I14:I17)</f>
        <v>248130.08000000002</v>
      </c>
      <c r="J18" s="185">
        <f t="shared" si="2"/>
        <v>224918.91999999998</v>
      </c>
      <c r="K18" s="185">
        <f t="shared" si="2"/>
        <v>149124.06</v>
      </c>
      <c r="L18" s="185">
        <f t="shared" si="2"/>
        <v>16178557.829999998</v>
      </c>
      <c r="M18" s="185">
        <f t="shared" si="2"/>
        <v>209213.96</v>
      </c>
      <c r="N18" s="185">
        <f t="shared" si="2"/>
        <v>21624742.07</v>
      </c>
      <c r="O18" s="185">
        <f t="shared" si="1"/>
        <v>69678829.480000004</v>
      </c>
      <c r="P18" s="165">
        <f>IF($O$18=0,0,O18/$O$18)</f>
        <v>1</v>
      </c>
    </row>
    <row r="19" spans="1:16" ht="23.25" customHeight="1" thickBot="1" x14ac:dyDescent="0.25">
      <c r="A19" s="28"/>
      <c r="B19" s="19"/>
      <c r="C19" s="29"/>
      <c r="D19" s="29"/>
      <c r="E19" s="29"/>
      <c r="F19" s="29"/>
      <c r="G19" s="29"/>
      <c r="H19" s="29"/>
      <c r="I19" s="29"/>
      <c r="J19" s="29"/>
      <c r="K19" s="29"/>
      <c r="L19" s="29"/>
      <c r="M19" s="29"/>
      <c r="N19" s="29"/>
      <c r="O19" s="29"/>
    </row>
    <row r="20" spans="1:16" ht="23.25" customHeight="1" thickBot="1" x14ac:dyDescent="0.25">
      <c r="A20" s="30">
        <v>2</v>
      </c>
      <c r="B20" s="19" t="s">
        <v>103</v>
      </c>
      <c r="C20" s="66"/>
      <c r="D20" s="66"/>
      <c r="E20" s="66"/>
      <c r="F20" s="66"/>
      <c r="G20" s="66"/>
      <c r="H20" s="66"/>
      <c r="I20" s="66"/>
      <c r="J20" s="66"/>
      <c r="K20" s="66"/>
      <c r="L20" s="66"/>
      <c r="M20" s="66"/>
      <c r="N20" s="66"/>
      <c r="O20" s="66"/>
      <c r="P20" s="66"/>
    </row>
    <row r="21" spans="1:16" ht="23.25" customHeight="1" x14ac:dyDescent="0.2">
      <c r="A21" s="20" t="s">
        <v>100</v>
      </c>
      <c r="B21" s="101" t="s">
        <v>104</v>
      </c>
      <c r="C21" s="65"/>
      <c r="D21" s="65"/>
      <c r="E21" s="65"/>
      <c r="F21" s="65"/>
      <c r="G21" s="65"/>
      <c r="H21" s="65"/>
      <c r="I21" s="65"/>
      <c r="J21" s="65"/>
      <c r="K21" s="65"/>
      <c r="L21" s="65"/>
      <c r="M21" s="65"/>
      <c r="N21" s="65"/>
      <c r="O21" s="65"/>
      <c r="P21" s="170"/>
    </row>
    <row r="22" spans="1:16" ht="23.25" customHeight="1" x14ac:dyDescent="0.2">
      <c r="A22" s="31" t="s">
        <v>105</v>
      </c>
      <c r="B22" s="32" t="s">
        <v>106</v>
      </c>
      <c r="C22" s="184">
        <f>SUMPRODUCT(-('Diário 3º PA'!$E$4:$E$4242='Analítico Cx.'!$B22),-('Diário 3º PA'!$O$4:$O$4242=C$1),('Diário 3º PA'!$F$4:$F$4242))+SUMPRODUCT(-('Diário 4º PA'!$E$4:$E$2224='Analítico Cx.'!$B22),-('Diário 4º PA'!$O$4:$O$2224=C$1),('Diário 4º PA'!$F$4:$F$2224))+SUMPRODUCT(-('Diário 5º PA'!$E$4:$E$5221='Analítico Cx.'!$B22),-('Diário 5º PA'!$O$4:$O$5221=C$1),('Diário 5º PA'!$F$4:$F$5221))+SUMPRODUCT(-('Diário 6º PA'!$E$4:$E$2907='Analítico Cx.'!$B22),-('Diário 6º PA'!$N$4:$N$2907=C$1),('Diário 6º PA'!$F$4:$F$2907))</f>
        <v>2301349.11</v>
      </c>
      <c r="D22" s="184">
        <f>SUMPRODUCT(-('Diário 3º PA'!$E$4:$E$4242='Analítico Cx.'!$B22),-('Diário 3º PA'!$O$4:$O$4242=D$1),('Diário 3º PA'!$F$4:$F$4242))+SUMPRODUCT(-('Diário 4º PA'!$E$4:$E$2224='Analítico Cx.'!$B22),-('Diário 4º PA'!$O$4:$O$2224=D$1),('Diário 4º PA'!$F$4:$F$2224))+SUMPRODUCT(-('Diário 5º PA'!$E$4:$E$5221='Analítico Cx.'!$B22),-('Diário 5º PA'!$O$4:$O$5221=D$1),('Diário 5º PA'!$F$4:$F$5221))+SUMPRODUCT(-('Diário 6º PA'!$E$4:$E$2907='Analítico Cx.'!$B22),-('Diário 6º PA'!$N$4:$N$2907=D$1),('Diário 6º PA'!$F$4:$F$2907))</f>
        <v>2646371.2399999998</v>
      </c>
      <c r="E22" s="184">
        <f>SUMPRODUCT(-('Diário 3º PA'!$E$4:$E$4242='Analítico Cx.'!$B22),-('Diário 3º PA'!$O$4:$O$4242=E$1),('Diário 3º PA'!$F$4:$F$4242))+SUMPRODUCT(-('Diário 4º PA'!$E$4:$E$2224='Analítico Cx.'!$B22),-('Diário 4º PA'!$O$4:$O$2224=E$1),('Diário 4º PA'!$F$4:$F$2224))+SUMPRODUCT(-('Diário 5º PA'!$E$4:$E$5221='Analítico Cx.'!$B22),-('Diário 5º PA'!$O$4:$O$5221=E$1),('Diário 5º PA'!$F$4:$F$5221))+SUMPRODUCT(-('Diário 6º PA'!$E$4:$E$2907='Analítico Cx.'!$B22),-('Diário 6º PA'!$N$4:$N$2907=E$1),('Diário 6º PA'!$F$4:$F$2907))</f>
        <v>2416511.89</v>
      </c>
      <c r="F22" s="184">
        <f>SUMPRODUCT(-('Diário 3º PA'!$E$4:$E$4242='Analítico Cx.'!$B22),-('Diário 3º PA'!$O$4:$O$4242=F$1),('Diário 3º PA'!$F$4:$F$4242))+SUMPRODUCT(-('Diário 4º PA'!$E$4:$E$2224='Analítico Cx.'!$B22),-('Diário 4º PA'!$O$4:$O$2224=F$1),('Diário 4º PA'!$F$4:$F$2224))+SUMPRODUCT(-('Diário 5º PA'!$E$4:$E$5221='Analítico Cx.'!$B22),-('Diário 5º PA'!$O$4:$O$5221=F$1),('Diário 5º PA'!$F$4:$F$5221))+SUMPRODUCT(-('Diário 6º PA'!$E$4:$E$2907='Analítico Cx.'!$B22),-('Diário 6º PA'!$N$4:$N$2907=F$1),('Diário 6º PA'!$F$4:$F$2907))</f>
        <v>2366890.15</v>
      </c>
      <c r="G22" s="184">
        <f>SUMPRODUCT(-('Diário 3º PA'!$E$4:$E$4242='Analítico Cx.'!$B22),-('Diário 3º PA'!$O$4:$O$4242=G$1),('Diário 3º PA'!$F$4:$F$4242))+SUMPRODUCT(-('Diário 4º PA'!$E$4:$E$2224='Analítico Cx.'!$B22),-('Diário 4º PA'!$O$4:$O$2224=G$1),('Diário 4º PA'!$F$4:$F$2224))+SUMPRODUCT(-('Diário 5º PA'!$E$4:$E$5221='Analítico Cx.'!$B22),-('Diário 5º PA'!$O$4:$O$5221=G$1),('Diário 5º PA'!$F$4:$F$5221))+SUMPRODUCT(-('Diário 6º PA'!$E$4:$E$2907='Analítico Cx.'!$B22),-('Diário 6º PA'!$N$4:$N$2907=G$1),('Diário 6º PA'!$F$4:$F$2907))</f>
        <v>2470902.6999999997</v>
      </c>
      <c r="H22" s="184">
        <f>SUMPRODUCT(-('Diário 3º PA'!$E$4:$E$4242='Analítico Cx.'!$B22),-('Diário 3º PA'!$O$4:$O$4242=H$1),('Diário 3º PA'!$F$4:$F$4242))+SUMPRODUCT(-('Diário 4º PA'!$E$4:$E$2224='Analítico Cx.'!$B22),-('Diário 4º PA'!$O$4:$O$2224=H$1),('Diário 4º PA'!$F$4:$F$2224))+SUMPRODUCT(-('Diário 5º PA'!$E$4:$E$5221='Analítico Cx.'!$B22),-('Diário 5º PA'!$O$4:$O$5221=H$1),('Diário 5º PA'!$F$4:$F$5221))+SUMPRODUCT(-('Diário 6º PA'!$E$4:$E$2907='Analítico Cx.'!$B22),-('Diário 6º PA'!$N$4:$N$2907=H$1),('Diário 6º PA'!$F$4:$F$2907))</f>
        <v>2455046.79</v>
      </c>
      <c r="I22" s="184">
        <f>SUMPRODUCT(-('Diário 3º PA'!$E$4:$E$4242='Analítico Cx.'!$B22),-('Diário 3º PA'!$O$4:$O$4242=I$1),('Diário 3º PA'!$F$4:$F$4242))+SUMPRODUCT(-('Diário 4º PA'!$E$4:$E$2224='Analítico Cx.'!$B22),-('Diário 4º PA'!$O$4:$O$2224=I$1),('Diário 4º PA'!$F$4:$F$2224))+SUMPRODUCT(-('Diário 5º PA'!$E$4:$E$5221='Analítico Cx.'!$B22),-('Diário 5º PA'!$O$4:$O$5221=I$1),('Diário 5º PA'!$F$4:$F$5221))+SUMPRODUCT(-('Diário 6º PA'!$E$4:$E$2907='Analítico Cx.'!$B22),-('Diário 6º PA'!$N$4:$N$2907=I$1),('Diário 6º PA'!$F$4:$F$2907))</f>
        <v>2471154.3499999992</v>
      </c>
      <c r="J22" s="184">
        <f>SUMPRODUCT(-('Diário 3º PA'!$E$4:$E$4242='Analítico Cx.'!$B22),-('Diário 3º PA'!$O$4:$O$4242=J$1),('Diário 3º PA'!$F$4:$F$4242))+SUMPRODUCT(-('Diário 4º PA'!$E$4:$E$2224='Analítico Cx.'!$B22),-('Diário 4º PA'!$O$4:$O$2224=J$1),('Diário 4º PA'!$F$4:$F$2224))+SUMPRODUCT(-('Diário 5º PA'!$E$4:$E$5221='Analítico Cx.'!$B22),-('Diário 5º PA'!$O$4:$O$5221=J$1),('Diário 5º PA'!$F$4:$F$5221))+SUMPRODUCT(-('Diário 6º PA'!$E$4:$E$2907='Analítico Cx.'!$B22),-('Diário 6º PA'!$N$4:$N$2907=J$1),('Diário 6º PA'!$F$4:$F$2907))</f>
        <v>2443560.7199999997</v>
      </c>
      <c r="K22" s="184">
        <f>SUMPRODUCT(-('Diário 3º PA'!$E$4:$E$4242='Analítico Cx.'!$B22),-('Diário 3º PA'!$O$4:$O$4242=K$1),('Diário 3º PA'!$F$4:$F$4242))+SUMPRODUCT(-('Diário 4º PA'!$E$4:$E$2224='Analítico Cx.'!$B22),-('Diário 4º PA'!$O$4:$O$2224=K$1),('Diário 4º PA'!$F$4:$F$2224))+SUMPRODUCT(-('Diário 5º PA'!$E$4:$E$5221='Analítico Cx.'!$B22),-('Diário 5º PA'!$O$4:$O$5221=K$1),('Diário 5º PA'!$F$4:$F$5221))+SUMPRODUCT(-('Diário 6º PA'!$E$4:$E$2907='Analítico Cx.'!$B22),-('Diário 6º PA'!$N$4:$N$2907=K$1),('Diário 6º PA'!$F$4:$F$2907))</f>
        <v>2537460.12</v>
      </c>
      <c r="L22" s="184">
        <f>SUMPRODUCT(-('Diário 3º PA'!$E$4:$E$4242='Analítico Cx.'!$B22),-('Diário 3º PA'!$O$4:$O$4242=L$1),('Diário 3º PA'!$F$4:$F$4242))+SUMPRODUCT(-('Diário 4º PA'!$E$4:$E$2224='Analítico Cx.'!$B22),-('Diário 4º PA'!$O$4:$O$2224=L$1),('Diário 4º PA'!$F$4:$F$2224))+SUMPRODUCT(-('Diário 5º PA'!$E$4:$E$5221='Analítico Cx.'!$B22),-('Diário 5º PA'!$O$4:$O$5221=L$1),('Diário 5º PA'!$F$4:$F$5221))+SUMPRODUCT(-('Diário 6º PA'!$E$4:$E$2907='Analítico Cx.'!$B22),-('Diário 6º PA'!$N$4:$N$2907=L$1),('Diário 6º PA'!$F$4:$F$2907))</f>
        <v>2572156.8399999994</v>
      </c>
      <c r="M22" s="184">
        <f>SUMPRODUCT(-('Diário 3º PA'!$E$4:$E$4242='Analítico Cx.'!$B22),-('Diário 3º PA'!$O$4:$O$4242=M$1),('Diário 3º PA'!$F$4:$F$4242))+SUMPRODUCT(-('Diário 4º PA'!$E$4:$E$2224='Analítico Cx.'!$B22),-('Diário 4º PA'!$O$4:$O$2224=M$1),('Diário 4º PA'!$F$4:$F$2224))+SUMPRODUCT(-('Diário 5º PA'!$E$4:$E$5221='Analítico Cx.'!$B22),-('Diário 5º PA'!$O$4:$O$5221=M$1),('Diário 5º PA'!$F$4:$F$5221))+SUMPRODUCT(-('Diário 6º PA'!$E$4:$E$2907='Analítico Cx.'!$B22),-('Diário 6º PA'!$N$4:$N$2907=M$1),('Diário 6º PA'!$F$4:$F$2907))</f>
        <v>2490002.6399999997</v>
      </c>
      <c r="N22" s="184">
        <f>SUMPRODUCT(-('Diário 3º PA'!$E$4:$E$4242='Analítico Cx.'!$B22),-('Diário 3º PA'!$O$4:$O$4242=N$1),('Diário 3º PA'!$F$4:$F$4242))+SUMPRODUCT(-('Diário 4º PA'!$E$4:$E$2224='Analítico Cx.'!$B22),-('Diário 4º PA'!$O$4:$O$2224=N$1),('Diário 4º PA'!$F$4:$F$2224))+SUMPRODUCT(-('Diário 5º PA'!$E$4:$E$5221='Analítico Cx.'!$B22),-('Diário 5º PA'!$O$4:$O$5221=N$1),('Diário 5º PA'!$F$4:$F$5221))+SUMPRODUCT(-('Diário 6º PA'!$E$4:$E$2907='Analítico Cx.'!$B22),-('Diário 6º PA'!$N$4:$N$2907=N$1),('Diário 6º PA'!$F$4:$F$2907))</f>
        <v>2889213.37</v>
      </c>
      <c r="O22" s="184">
        <f>SUM(C22:N22)</f>
        <v>30060619.919999998</v>
      </c>
      <c r="P22" s="168">
        <f t="shared" ref="P22:P31" si="3">IF($O$160=0,0,O22/$O$160)</f>
        <v>0.47798788583859647</v>
      </c>
    </row>
    <row r="23" spans="1:16" ht="23.25" customHeight="1" x14ac:dyDescent="0.2">
      <c r="A23" s="59" t="s">
        <v>156</v>
      </c>
      <c r="B23" s="58" t="s">
        <v>157</v>
      </c>
      <c r="C23" s="183">
        <f>SUMPRODUCT(-('Diário 3º PA'!$E$4:$E$4242='Analítico Cx.'!$B23),-('Diário 3º PA'!$O$4:$O$4242=C$1),('Diário 3º PA'!$F$4:$F$4242))+SUMPRODUCT(-('Diário 4º PA'!$E$4:$E$2224='Analítico Cx.'!$B23),-('Diário 4º PA'!$O$4:$O$2224=C$1),('Diário 4º PA'!$F$4:$F$2224))+SUMPRODUCT(-('Diário 5º PA'!$E$4:$E$5221='Analítico Cx.'!$B23),-('Diário 5º PA'!$O$4:$O$5221=C$1),('Diário 5º PA'!$F$4:$F$5221))+SUMPRODUCT(-('Diário 6º PA'!$E$4:$E$2907='Analítico Cx.'!$B23),-('Diário 6º PA'!$N$4:$N$2907=C$1),('Diário 6º PA'!$F$4:$F$2907))</f>
        <v>0</v>
      </c>
      <c r="D23" s="183">
        <f>SUMPRODUCT(-('Diário 3º PA'!$E$4:$E$4242='Analítico Cx.'!$B23),-('Diário 3º PA'!$O$4:$O$4242=D$1),('Diário 3º PA'!$F$4:$F$4242))+SUMPRODUCT(-('Diário 4º PA'!$E$4:$E$2224='Analítico Cx.'!$B23),-('Diário 4º PA'!$O$4:$O$2224=D$1),('Diário 4º PA'!$F$4:$F$2224))+SUMPRODUCT(-('Diário 5º PA'!$E$4:$E$5221='Analítico Cx.'!$B23),-('Diário 5º PA'!$O$4:$O$5221=D$1),('Diário 5º PA'!$F$4:$F$5221))+SUMPRODUCT(-('Diário 6º PA'!$E$4:$E$2907='Analítico Cx.'!$B23),-('Diário 6º PA'!$N$4:$N$2907=D$1),('Diário 6º PA'!$F$4:$F$2907))</f>
        <v>0</v>
      </c>
      <c r="E23" s="183">
        <f>SUMPRODUCT(-('Diário 3º PA'!$E$4:$E$4242='Analítico Cx.'!$B23),-('Diário 3º PA'!$O$4:$O$4242=E$1),('Diário 3º PA'!$F$4:$F$4242))+SUMPRODUCT(-('Diário 4º PA'!$E$4:$E$2224='Analítico Cx.'!$B23),-('Diário 4º PA'!$O$4:$O$2224=E$1),('Diário 4º PA'!$F$4:$F$2224))+SUMPRODUCT(-('Diário 5º PA'!$E$4:$E$5221='Analítico Cx.'!$B23),-('Diário 5º PA'!$O$4:$O$5221=E$1),('Diário 5º PA'!$F$4:$F$5221))+SUMPRODUCT(-('Diário 6º PA'!$E$4:$E$2907='Analítico Cx.'!$B23),-('Diário 6º PA'!$N$4:$N$2907=E$1),('Diário 6º PA'!$F$4:$F$2907))</f>
        <v>0</v>
      </c>
      <c r="F23" s="183">
        <f>SUMPRODUCT(-('Diário 3º PA'!$E$4:$E$4242='Analítico Cx.'!$B23),-('Diário 3º PA'!$O$4:$O$4242=F$1),('Diário 3º PA'!$F$4:$F$4242))+SUMPRODUCT(-('Diário 4º PA'!$E$4:$E$2224='Analítico Cx.'!$B23),-('Diário 4º PA'!$O$4:$O$2224=F$1),('Diário 4º PA'!$F$4:$F$2224))+SUMPRODUCT(-('Diário 5º PA'!$E$4:$E$5221='Analítico Cx.'!$B23),-('Diário 5º PA'!$O$4:$O$5221=F$1),('Diário 5º PA'!$F$4:$F$5221))+SUMPRODUCT(-('Diário 6º PA'!$E$4:$E$2907='Analítico Cx.'!$B23),-('Diário 6º PA'!$N$4:$N$2907=F$1),('Diário 6º PA'!$F$4:$F$2907))</f>
        <v>0</v>
      </c>
      <c r="G23" s="183">
        <f>SUMPRODUCT(-('Diário 3º PA'!$E$4:$E$4242='Analítico Cx.'!$B23),-('Diário 3º PA'!$O$4:$O$4242=G$1),('Diário 3º PA'!$F$4:$F$4242))+SUMPRODUCT(-('Diário 4º PA'!$E$4:$E$2224='Analítico Cx.'!$B23),-('Diário 4º PA'!$O$4:$O$2224=G$1),('Diário 4º PA'!$F$4:$F$2224))+SUMPRODUCT(-('Diário 5º PA'!$E$4:$E$5221='Analítico Cx.'!$B23),-('Diário 5º PA'!$O$4:$O$5221=G$1),('Diário 5º PA'!$F$4:$F$5221))+SUMPRODUCT(-('Diário 6º PA'!$E$4:$E$2907='Analítico Cx.'!$B23),-('Diário 6º PA'!$N$4:$N$2907=G$1),('Diário 6º PA'!$F$4:$F$2907))</f>
        <v>0</v>
      </c>
      <c r="H23" s="183">
        <f>SUMPRODUCT(-('Diário 3º PA'!$E$4:$E$4242='Analítico Cx.'!$B23),-('Diário 3º PA'!$O$4:$O$4242=H$1),('Diário 3º PA'!$F$4:$F$4242))+SUMPRODUCT(-('Diário 4º PA'!$E$4:$E$2224='Analítico Cx.'!$B23),-('Diário 4º PA'!$O$4:$O$2224=H$1),('Diário 4º PA'!$F$4:$F$2224))+SUMPRODUCT(-('Diário 5º PA'!$E$4:$E$5221='Analítico Cx.'!$B23),-('Diário 5º PA'!$O$4:$O$5221=H$1),('Diário 5º PA'!$F$4:$F$5221))+SUMPRODUCT(-('Diário 6º PA'!$E$4:$E$2907='Analítico Cx.'!$B23),-('Diário 6º PA'!$N$4:$N$2907=H$1),('Diário 6º PA'!$F$4:$F$2907))</f>
        <v>0</v>
      </c>
      <c r="I23" s="183">
        <f>SUMPRODUCT(-('Diário 3º PA'!$E$4:$E$4242='Analítico Cx.'!$B23),-('Diário 3º PA'!$O$4:$O$4242=I$1),('Diário 3º PA'!$F$4:$F$4242))+SUMPRODUCT(-('Diário 4º PA'!$E$4:$E$2224='Analítico Cx.'!$B23),-('Diário 4º PA'!$O$4:$O$2224=I$1),('Diário 4º PA'!$F$4:$F$2224))+SUMPRODUCT(-('Diário 5º PA'!$E$4:$E$5221='Analítico Cx.'!$B23),-('Diário 5º PA'!$O$4:$O$5221=I$1),('Diário 5º PA'!$F$4:$F$5221))+SUMPRODUCT(-('Diário 6º PA'!$E$4:$E$2907='Analítico Cx.'!$B23),-('Diário 6º PA'!$N$4:$N$2907=I$1),('Diário 6º PA'!$F$4:$F$2907))</f>
        <v>0</v>
      </c>
      <c r="J23" s="183">
        <f>SUMPRODUCT(-('Diário 3º PA'!$E$4:$E$4242='Analítico Cx.'!$B23),-('Diário 3º PA'!$O$4:$O$4242=J$1),('Diário 3º PA'!$F$4:$F$4242))+SUMPRODUCT(-('Diário 4º PA'!$E$4:$E$2224='Analítico Cx.'!$B23),-('Diário 4º PA'!$O$4:$O$2224=J$1),('Diário 4º PA'!$F$4:$F$2224))+SUMPRODUCT(-('Diário 5º PA'!$E$4:$E$5221='Analítico Cx.'!$B23),-('Diário 5º PA'!$O$4:$O$5221=J$1),('Diário 5º PA'!$F$4:$F$5221))+SUMPRODUCT(-('Diário 6º PA'!$E$4:$E$2907='Analítico Cx.'!$B23),-('Diário 6º PA'!$N$4:$N$2907=J$1),('Diário 6º PA'!$F$4:$F$2907))</f>
        <v>0</v>
      </c>
      <c r="K23" s="183">
        <f>SUMPRODUCT(-('Diário 3º PA'!$E$4:$E$4242='Analítico Cx.'!$B23),-('Diário 3º PA'!$O$4:$O$4242=K$1),('Diário 3º PA'!$F$4:$F$4242))+SUMPRODUCT(-('Diário 4º PA'!$E$4:$E$2224='Analítico Cx.'!$B23),-('Diário 4º PA'!$O$4:$O$2224=K$1),('Diário 4º PA'!$F$4:$F$2224))+SUMPRODUCT(-('Diário 5º PA'!$E$4:$E$5221='Analítico Cx.'!$B23),-('Diário 5º PA'!$O$4:$O$5221=K$1),('Diário 5º PA'!$F$4:$F$5221))+SUMPRODUCT(-('Diário 6º PA'!$E$4:$E$2907='Analítico Cx.'!$B23),-('Diário 6º PA'!$N$4:$N$2907=K$1),('Diário 6º PA'!$F$4:$F$2907))</f>
        <v>0</v>
      </c>
      <c r="L23" s="183">
        <f>SUMPRODUCT(-('Diário 3º PA'!$E$4:$E$4242='Analítico Cx.'!$B23),-('Diário 3º PA'!$O$4:$O$4242=L$1),('Diário 3º PA'!$F$4:$F$4242))+SUMPRODUCT(-('Diário 4º PA'!$E$4:$E$2224='Analítico Cx.'!$B23),-('Diário 4º PA'!$O$4:$O$2224=L$1),('Diário 4º PA'!$F$4:$F$2224))+SUMPRODUCT(-('Diário 5º PA'!$E$4:$E$5221='Analítico Cx.'!$B23),-('Diário 5º PA'!$O$4:$O$5221=L$1),('Diário 5º PA'!$F$4:$F$5221))+SUMPRODUCT(-('Diário 6º PA'!$E$4:$E$2907='Analítico Cx.'!$B23),-('Diário 6º PA'!$N$4:$N$2907=L$1),('Diário 6º PA'!$F$4:$F$2907))</f>
        <v>0</v>
      </c>
      <c r="M23" s="183">
        <f>SUMPRODUCT(-('Diário 3º PA'!$E$4:$E$4242='Analítico Cx.'!$B23),-('Diário 3º PA'!$O$4:$O$4242=M$1),('Diário 3º PA'!$F$4:$F$4242))+SUMPRODUCT(-('Diário 4º PA'!$E$4:$E$2224='Analítico Cx.'!$B23),-('Diário 4º PA'!$O$4:$O$2224=M$1),('Diário 4º PA'!$F$4:$F$2224))+SUMPRODUCT(-('Diário 5º PA'!$E$4:$E$5221='Analítico Cx.'!$B23),-('Diário 5º PA'!$O$4:$O$5221=M$1),('Diário 5º PA'!$F$4:$F$5221))+SUMPRODUCT(-('Diário 6º PA'!$E$4:$E$2907='Analítico Cx.'!$B23),-('Diário 6º PA'!$N$4:$N$2907=M$1),('Diário 6º PA'!$F$4:$F$2907))</f>
        <v>0</v>
      </c>
      <c r="N23" s="183">
        <f>SUMPRODUCT(-('Diário 3º PA'!$E$4:$E$4242='Analítico Cx.'!$B23),-('Diário 3º PA'!$O$4:$O$4242=N$1),('Diário 3º PA'!$F$4:$F$4242))+SUMPRODUCT(-('Diário 4º PA'!$E$4:$E$2224='Analítico Cx.'!$B23),-('Diário 4º PA'!$O$4:$O$2224=N$1),('Diário 4º PA'!$F$4:$F$2224))+SUMPRODUCT(-('Diário 5º PA'!$E$4:$E$5221='Analítico Cx.'!$B23),-('Diário 5º PA'!$O$4:$O$5221=N$1),('Diário 5º PA'!$F$4:$F$5221))+SUMPRODUCT(-('Diário 6º PA'!$E$4:$E$2907='Analítico Cx.'!$B23),-('Diário 6º PA'!$N$4:$N$2907=N$1),('Diário 6º PA'!$F$4:$F$2907))</f>
        <v>0</v>
      </c>
      <c r="O23" s="184">
        <f>SUM(C23:N23)</f>
        <v>0</v>
      </c>
      <c r="P23" s="168">
        <f t="shared" si="3"/>
        <v>0</v>
      </c>
    </row>
    <row r="24" spans="1:16" ht="23.25" customHeight="1" x14ac:dyDescent="0.2">
      <c r="A24" s="59" t="s">
        <v>158</v>
      </c>
      <c r="B24" s="57" t="s">
        <v>159</v>
      </c>
      <c r="C24" s="183">
        <f>SUMPRODUCT(-('Diário 3º PA'!$E$4:$E$4242='Analítico Cx.'!$B24),-('Diário 3º PA'!$O$4:$O$4242=C$1),('Diário 3º PA'!$F$4:$F$4242))+SUMPRODUCT(-('Diário 4º PA'!$E$4:$E$2224='Analítico Cx.'!$B24),-('Diário 4º PA'!$O$4:$O$2224=C$1),('Diário 4º PA'!$F$4:$F$2224))+SUMPRODUCT(-('Diário 5º PA'!$E$4:$E$5221='Analítico Cx.'!$B24),-('Diário 5º PA'!$O$4:$O$5221=C$1),('Diário 5º PA'!$F$4:$F$5221))+SUMPRODUCT(-('Diário 6º PA'!$E$4:$E$2907='Analítico Cx.'!$B24),-('Diário 6º PA'!$N$4:$N$2907=C$1),('Diário 6º PA'!$F$4:$F$2907))</f>
        <v>0</v>
      </c>
      <c r="D24" s="183">
        <f>SUMPRODUCT(-('Diário 3º PA'!$E$4:$E$4242='Analítico Cx.'!$B24),-('Diário 3º PA'!$O$4:$O$4242=D$1),('Diário 3º PA'!$F$4:$F$4242))+SUMPRODUCT(-('Diário 4º PA'!$E$4:$E$2224='Analítico Cx.'!$B24),-('Diário 4º PA'!$O$4:$O$2224=D$1),('Diário 4º PA'!$F$4:$F$2224))+SUMPRODUCT(-('Diário 5º PA'!$E$4:$E$5221='Analítico Cx.'!$B24),-('Diário 5º PA'!$O$4:$O$5221=D$1),('Diário 5º PA'!$F$4:$F$5221))+SUMPRODUCT(-('Diário 6º PA'!$E$4:$E$2907='Analítico Cx.'!$B24),-('Diário 6º PA'!$N$4:$N$2907=D$1),('Diário 6º PA'!$F$4:$F$2907))</f>
        <v>0</v>
      </c>
      <c r="E24" s="183">
        <f>SUMPRODUCT(-('Diário 3º PA'!$E$4:$E$4242='Analítico Cx.'!$B24),-('Diário 3º PA'!$O$4:$O$4242=E$1),('Diário 3º PA'!$F$4:$F$4242))+SUMPRODUCT(-('Diário 4º PA'!$E$4:$E$2224='Analítico Cx.'!$B24),-('Diário 4º PA'!$O$4:$O$2224=E$1),('Diário 4º PA'!$F$4:$F$2224))+SUMPRODUCT(-('Diário 5º PA'!$E$4:$E$5221='Analítico Cx.'!$B24),-('Diário 5º PA'!$O$4:$O$5221=E$1),('Diário 5º PA'!$F$4:$F$5221))+SUMPRODUCT(-('Diário 6º PA'!$E$4:$E$2907='Analítico Cx.'!$B24),-('Diário 6º PA'!$N$4:$N$2907=E$1),('Diário 6º PA'!$F$4:$F$2907))</f>
        <v>0</v>
      </c>
      <c r="F24" s="183">
        <f>SUMPRODUCT(-('Diário 3º PA'!$E$4:$E$4242='Analítico Cx.'!$B24),-('Diário 3º PA'!$O$4:$O$4242=F$1),('Diário 3º PA'!$F$4:$F$4242))+SUMPRODUCT(-('Diário 4º PA'!$E$4:$E$2224='Analítico Cx.'!$B24),-('Diário 4º PA'!$O$4:$O$2224=F$1),('Diário 4º PA'!$F$4:$F$2224))+SUMPRODUCT(-('Diário 5º PA'!$E$4:$E$5221='Analítico Cx.'!$B24),-('Diário 5º PA'!$O$4:$O$5221=F$1),('Diário 5º PA'!$F$4:$F$5221))+SUMPRODUCT(-('Diário 6º PA'!$E$4:$E$2907='Analítico Cx.'!$B24),-('Diário 6º PA'!$N$4:$N$2907=F$1),('Diário 6º PA'!$F$4:$F$2907))</f>
        <v>0</v>
      </c>
      <c r="G24" s="183">
        <f>SUMPRODUCT(-('Diário 3º PA'!$E$4:$E$4242='Analítico Cx.'!$B24),-('Diário 3º PA'!$O$4:$O$4242=G$1),('Diário 3º PA'!$F$4:$F$4242))+SUMPRODUCT(-('Diário 4º PA'!$E$4:$E$2224='Analítico Cx.'!$B24),-('Diário 4º PA'!$O$4:$O$2224=G$1),('Diário 4º PA'!$F$4:$F$2224))+SUMPRODUCT(-('Diário 5º PA'!$E$4:$E$5221='Analítico Cx.'!$B24),-('Diário 5º PA'!$O$4:$O$5221=G$1),('Diário 5º PA'!$F$4:$F$5221))+SUMPRODUCT(-('Diário 6º PA'!$E$4:$E$2907='Analítico Cx.'!$B24),-('Diário 6º PA'!$N$4:$N$2907=G$1),('Diário 6º PA'!$F$4:$F$2907))</f>
        <v>0</v>
      </c>
      <c r="H24" s="183">
        <f>SUMPRODUCT(-('Diário 3º PA'!$E$4:$E$4242='Analítico Cx.'!$B24),-('Diário 3º PA'!$O$4:$O$4242=H$1),('Diário 3º PA'!$F$4:$F$4242))+SUMPRODUCT(-('Diário 4º PA'!$E$4:$E$2224='Analítico Cx.'!$B24),-('Diário 4º PA'!$O$4:$O$2224=H$1),('Diário 4º PA'!$F$4:$F$2224))+SUMPRODUCT(-('Diário 5º PA'!$E$4:$E$5221='Analítico Cx.'!$B24),-('Diário 5º PA'!$O$4:$O$5221=H$1),('Diário 5º PA'!$F$4:$F$5221))+SUMPRODUCT(-('Diário 6º PA'!$E$4:$E$2907='Analítico Cx.'!$B24),-('Diário 6º PA'!$N$4:$N$2907=H$1),('Diário 6º PA'!$F$4:$F$2907))</f>
        <v>0</v>
      </c>
      <c r="I24" s="183">
        <f>SUMPRODUCT(-('Diário 3º PA'!$E$4:$E$4242='Analítico Cx.'!$B24),-('Diário 3º PA'!$O$4:$O$4242=I$1),('Diário 3º PA'!$F$4:$F$4242))+SUMPRODUCT(-('Diário 4º PA'!$E$4:$E$2224='Analítico Cx.'!$B24),-('Diário 4º PA'!$O$4:$O$2224=I$1),('Diário 4º PA'!$F$4:$F$2224))+SUMPRODUCT(-('Diário 5º PA'!$E$4:$E$5221='Analítico Cx.'!$B24),-('Diário 5º PA'!$O$4:$O$5221=I$1),('Diário 5º PA'!$F$4:$F$5221))+SUMPRODUCT(-('Diário 6º PA'!$E$4:$E$2907='Analítico Cx.'!$B24),-('Diário 6º PA'!$N$4:$N$2907=I$1),('Diário 6º PA'!$F$4:$F$2907))</f>
        <v>0</v>
      </c>
      <c r="J24" s="183">
        <f>SUMPRODUCT(-('Diário 3º PA'!$E$4:$E$4242='Analítico Cx.'!$B24),-('Diário 3º PA'!$O$4:$O$4242=J$1),('Diário 3º PA'!$F$4:$F$4242))+SUMPRODUCT(-('Diário 4º PA'!$E$4:$E$2224='Analítico Cx.'!$B24),-('Diário 4º PA'!$O$4:$O$2224=J$1),('Diário 4º PA'!$F$4:$F$2224))+SUMPRODUCT(-('Diário 5º PA'!$E$4:$E$5221='Analítico Cx.'!$B24),-('Diário 5º PA'!$O$4:$O$5221=J$1),('Diário 5º PA'!$F$4:$F$5221))+SUMPRODUCT(-('Diário 6º PA'!$E$4:$E$2907='Analítico Cx.'!$B24),-('Diário 6º PA'!$N$4:$N$2907=J$1),('Diário 6º PA'!$F$4:$F$2907))</f>
        <v>0</v>
      </c>
      <c r="K24" s="183">
        <f>SUMPRODUCT(-('Diário 3º PA'!$E$4:$E$4242='Analítico Cx.'!$B24),-('Diário 3º PA'!$O$4:$O$4242=K$1),('Diário 3º PA'!$F$4:$F$4242))+SUMPRODUCT(-('Diário 4º PA'!$E$4:$E$2224='Analítico Cx.'!$B24),-('Diário 4º PA'!$O$4:$O$2224=K$1),('Diário 4º PA'!$F$4:$F$2224))+SUMPRODUCT(-('Diário 5º PA'!$E$4:$E$5221='Analítico Cx.'!$B24),-('Diário 5º PA'!$O$4:$O$5221=K$1),('Diário 5º PA'!$F$4:$F$5221))+SUMPRODUCT(-('Diário 6º PA'!$E$4:$E$2907='Analítico Cx.'!$B24),-('Diário 6º PA'!$N$4:$N$2907=K$1),('Diário 6º PA'!$F$4:$F$2907))</f>
        <v>0</v>
      </c>
      <c r="L24" s="183">
        <f>SUMPRODUCT(-('Diário 3º PA'!$E$4:$E$4242='Analítico Cx.'!$B24),-('Diário 3º PA'!$O$4:$O$4242=L$1),('Diário 3º PA'!$F$4:$F$4242))+SUMPRODUCT(-('Diário 4º PA'!$E$4:$E$2224='Analítico Cx.'!$B24),-('Diário 4º PA'!$O$4:$O$2224=L$1),('Diário 4º PA'!$F$4:$F$2224))+SUMPRODUCT(-('Diário 5º PA'!$E$4:$E$5221='Analítico Cx.'!$B24),-('Diário 5º PA'!$O$4:$O$5221=L$1),('Diário 5º PA'!$F$4:$F$5221))+SUMPRODUCT(-('Diário 6º PA'!$E$4:$E$2907='Analítico Cx.'!$B24),-('Diário 6º PA'!$N$4:$N$2907=L$1),('Diário 6º PA'!$F$4:$F$2907))</f>
        <v>0</v>
      </c>
      <c r="M24" s="183">
        <f>SUMPRODUCT(-('Diário 3º PA'!$E$4:$E$4242='Analítico Cx.'!$B24),-('Diário 3º PA'!$O$4:$O$4242=M$1),('Diário 3º PA'!$F$4:$F$4242))+SUMPRODUCT(-('Diário 4º PA'!$E$4:$E$2224='Analítico Cx.'!$B24),-('Diário 4º PA'!$O$4:$O$2224=M$1),('Diário 4º PA'!$F$4:$F$2224))+SUMPRODUCT(-('Diário 5º PA'!$E$4:$E$5221='Analítico Cx.'!$B24),-('Diário 5º PA'!$O$4:$O$5221=M$1),('Diário 5º PA'!$F$4:$F$5221))+SUMPRODUCT(-('Diário 6º PA'!$E$4:$E$2907='Analítico Cx.'!$B24),-('Diário 6º PA'!$N$4:$N$2907=M$1),('Diário 6º PA'!$F$4:$F$2907))</f>
        <v>0</v>
      </c>
      <c r="N24" s="183">
        <f>SUMPRODUCT(-('Diário 3º PA'!$E$4:$E$4242='Analítico Cx.'!$B24),-('Diário 3º PA'!$O$4:$O$4242=N$1),('Diário 3º PA'!$F$4:$F$4242))+SUMPRODUCT(-('Diário 4º PA'!$E$4:$E$2224='Analítico Cx.'!$B24),-('Diário 4º PA'!$O$4:$O$2224=N$1),('Diário 4º PA'!$F$4:$F$2224))+SUMPRODUCT(-('Diário 5º PA'!$E$4:$E$5221='Analítico Cx.'!$B24),-('Diário 5º PA'!$O$4:$O$5221=N$1),('Diário 5º PA'!$F$4:$F$5221))+SUMPRODUCT(-('Diário 6º PA'!$E$4:$E$2907='Analítico Cx.'!$B24),-('Diário 6º PA'!$N$4:$N$2907=N$1),('Diário 6º PA'!$F$4:$F$2907))</f>
        <v>0</v>
      </c>
      <c r="O24" s="184">
        <f>SUM(C24:N24)</f>
        <v>0</v>
      </c>
      <c r="P24" s="168">
        <f t="shared" si="3"/>
        <v>0</v>
      </c>
    </row>
    <row r="25" spans="1:16" ht="23.25" customHeight="1" x14ac:dyDescent="0.2">
      <c r="A25" s="59" t="s">
        <v>160</v>
      </c>
      <c r="B25" s="57" t="s">
        <v>161</v>
      </c>
      <c r="C25" s="183">
        <f>SUMPRODUCT(-('Diário 3º PA'!$E$4:$E$4242='Analítico Cx.'!$B25),-('Diário 3º PA'!$O$4:$O$4242=C$1),('Diário 3º PA'!$F$4:$F$4242))+SUMPRODUCT(-('Diário 4º PA'!$E$4:$E$2224='Analítico Cx.'!$B25),-('Diário 4º PA'!$O$4:$O$2224=C$1),('Diário 4º PA'!$F$4:$F$2224))+SUMPRODUCT(-('Diário 5º PA'!$E$4:$E$5221='Analítico Cx.'!$B25),-('Diário 5º PA'!$O$4:$O$5221=C$1),('Diário 5º PA'!$F$4:$F$5221))+SUMPRODUCT(-('Diário 6º PA'!$E$4:$E$2907='Analítico Cx.'!$B25),-('Diário 6º PA'!$N$4:$N$2907=C$1),('Diário 6º PA'!$F$4:$F$2907))</f>
        <v>0</v>
      </c>
      <c r="D25" s="183">
        <f>SUMPRODUCT(-('Diário 3º PA'!$E$4:$E$4242='Analítico Cx.'!$B25),-('Diário 3º PA'!$O$4:$O$4242=D$1),('Diário 3º PA'!$F$4:$F$4242))+SUMPRODUCT(-('Diário 4º PA'!$E$4:$E$2224='Analítico Cx.'!$B25),-('Diário 4º PA'!$O$4:$O$2224=D$1),('Diário 4º PA'!$F$4:$F$2224))+SUMPRODUCT(-('Diário 5º PA'!$E$4:$E$5221='Analítico Cx.'!$B25),-('Diário 5º PA'!$O$4:$O$5221=D$1),('Diário 5º PA'!$F$4:$F$5221))+SUMPRODUCT(-('Diário 6º PA'!$E$4:$E$2907='Analítico Cx.'!$B25),-('Diário 6º PA'!$N$4:$N$2907=D$1),('Diário 6º PA'!$F$4:$F$2907))</f>
        <v>0</v>
      </c>
      <c r="E25" s="183">
        <f>SUMPRODUCT(-('Diário 3º PA'!$E$4:$E$4242='Analítico Cx.'!$B25),-('Diário 3º PA'!$O$4:$O$4242=E$1),('Diário 3º PA'!$F$4:$F$4242))+SUMPRODUCT(-('Diário 4º PA'!$E$4:$E$2224='Analítico Cx.'!$B25),-('Diário 4º PA'!$O$4:$O$2224=E$1),('Diário 4º PA'!$F$4:$F$2224))+SUMPRODUCT(-('Diário 5º PA'!$E$4:$E$5221='Analítico Cx.'!$B25),-('Diário 5º PA'!$O$4:$O$5221=E$1),('Diário 5º PA'!$F$4:$F$5221))+SUMPRODUCT(-('Diário 6º PA'!$E$4:$E$2907='Analítico Cx.'!$B25),-('Diário 6º PA'!$N$4:$N$2907=E$1),('Diário 6º PA'!$F$4:$F$2907))</f>
        <v>0</v>
      </c>
      <c r="F25" s="183">
        <f>SUMPRODUCT(-('Diário 3º PA'!$E$4:$E$4242='Analítico Cx.'!$B25),-('Diário 3º PA'!$O$4:$O$4242=F$1),('Diário 3º PA'!$F$4:$F$4242))+SUMPRODUCT(-('Diário 4º PA'!$E$4:$E$2224='Analítico Cx.'!$B25),-('Diário 4º PA'!$O$4:$O$2224=F$1),('Diário 4º PA'!$F$4:$F$2224))+SUMPRODUCT(-('Diário 5º PA'!$E$4:$E$5221='Analítico Cx.'!$B25),-('Diário 5º PA'!$O$4:$O$5221=F$1),('Diário 5º PA'!$F$4:$F$5221))+SUMPRODUCT(-('Diário 6º PA'!$E$4:$E$2907='Analítico Cx.'!$B25),-('Diário 6º PA'!$N$4:$N$2907=F$1),('Diário 6º PA'!$F$4:$F$2907))</f>
        <v>0</v>
      </c>
      <c r="G25" s="183">
        <f>SUMPRODUCT(-('Diário 3º PA'!$E$4:$E$4242='Analítico Cx.'!$B25),-('Diário 3º PA'!$O$4:$O$4242=G$1),('Diário 3º PA'!$F$4:$F$4242))+SUMPRODUCT(-('Diário 4º PA'!$E$4:$E$2224='Analítico Cx.'!$B25),-('Diário 4º PA'!$O$4:$O$2224=G$1),('Diário 4º PA'!$F$4:$F$2224))+SUMPRODUCT(-('Diário 5º PA'!$E$4:$E$5221='Analítico Cx.'!$B25),-('Diário 5º PA'!$O$4:$O$5221=G$1),('Diário 5º PA'!$F$4:$F$5221))+SUMPRODUCT(-('Diário 6º PA'!$E$4:$E$2907='Analítico Cx.'!$B25),-('Diário 6º PA'!$N$4:$N$2907=G$1),('Diário 6º PA'!$F$4:$F$2907))</f>
        <v>0</v>
      </c>
      <c r="H25" s="183">
        <f>SUMPRODUCT(-('Diário 3º PA'!$E$4:$E$4242='Analítico Cx.'!$B25),-('Diário 3º PA'!$O$4:$O$4242=H$1),('Diário 3º PA'!$F$4:$F$4242))+SUMPRODUCT(-('Diário 4º PA'!$E$4:$E$2224='Analítico Cx.'!$B25),-('Diário 4º PA'!$O$4:$O$2224=H$1),('Diário 4º PA'!$F$4:$F$2224))+SUMPRODUCT(-('Diário 5º PA'!$E$4:$E$5221='Analítico Cx.'!$B25),-('Diário 5º PA'!$O$4:$O$5221=H$1),('Diário 5º PA'!$F$4:$F$5221))+SUMPRODUCT(-('Diário 6º PA'!$E$4:$E$2907='Analítico Cx.'!$B25),-('Diário 6º PA'!$N$4:$N$2907=H$1),('Diário 6º PA'!$F$4:$F$2907))</f>
        <v>0</v>
      </c>
      <c r="I25" s="183">
        <f>SUMPRODUCT(-('Diário 3º PA'!$E$4:$E$4242='Analítico Cx.'!$B25),-('Diário 3º PA'!$O$4:$O$4242=I$1),('Diário 3º PA'!$F$4:$F$4242))+SUMPRODUCT(-('Diário 4º PA'!$E$4:$E$2224='Analítico Cx.'!$B25),-('Diário 4º PA'!$O$4:$O$2224=I$1),('Diário 4º PA'!$F$4:$F$2224))+SUMPRODUCT(-('Diário 5º PA'!$E$4:$E$5221='Analítico Cx.'!$B25),-('Diário 5º PA'!$O$4:$O$5221=I$1),('Diário 5º PA'!$F$4:$F$5221))+SUMPRODUCT(-('Diário 6º PA'!$E$4:$E$2907='Analítico Cx.'!$B25),-('Diário 6º PA'!$N$4:$N$2907=I$1),('Diário 6º PA'!$F$4:$F$2907))</f>
        <v>0</v>
      </c>
      <c r="J25" s="183">
        <f>SUMPRODUCT(-('Diário 3º PA'!$E$4:$E$4242='Analítico Cx.'!$B25),-('Diário 3º PA'!$O$4:$O$4242=J$1),('Diário 3º PA'!$F$4:$F$4242))+SUMPRODUCT(-('Diário 4º PA'!$E$4:$E$2224='Analítico Cx.'!$B25),-('Diário 4º PA'!$O$4:$O$2224=J$1),('Diário 4º PA'!$F$4:$F$2224))+SUMPRODUCT(-('Diário 5º PA'!$E$4:$E$5221='Analítico Cx.'!$B25),-('Diário 5º PA'!$O$4:$O$5221=J$1),('Diário 5º PA'!$F$4:$F$5221))+SUMPRODUCT(-('Diário 6º PA'!$E$4:$E$2907='Analítico Cx.'!$B25),-('Diário 6º PA'!$N$4:$N$2907=J$1),('Diário 6º PA'!$F$4:$F$2907))</f>
        <v>0</v>
      </c>
      <c r="K25" s="183">
        <f>SUMPRODUCT(-('Diário 3º PA'!$E$4:$E$4242='Analítico Cx.'!$B25),-('Diário 3º PA'!$O$4:$O$4242=K$1),('Diário 3º PA'!$F$4:$F$4242))+SUMPRODUCT(-('Diário 4º PA'!$E$4:$E$2224='Analítico Cx.'!$B25),-('Diário 4º PA'!$O$4:$O$2224=K$1),('Diário 4º PA'!$F$4:$F$2224))+SUMPRODUCT(-('Diário 5º PA'!$E$4:$E$5221='Analítico Cx.'!$B25),-('Diário 5º PA'!$O$4:$O$5221=K$1),('Diário 5º PA'!$F$4:$F$5221))+SUMPRODUCT(-('Diário 6º PA'!$E$4:$E$2907='Analítico Cx.'!$B25),-('Diário 6º PA'!$N$4:$N$2907=K$1),('Diário 6º PA'!$F$4:$F$2907))</f>
        <v>0</v>
      </c>
      <c r="L25" s="183">
        <f>SUMPRODUCT(-('Diário 3º PA'!$E$4:$E$4242='Analítico Cx.'!$B25),-('Diário 3º PA'!$O$4:$O$4242=L$1),('Diário 3º PA'!$F$4:$F$4242))+SUMPRODUCT(-('Diário 4º PA'!$E$4:$E$2224='Analítico Cx.'!$B25),-('Diário 4º PA'!$O$4:$O$2224=L$1),('Diário 4º PA'!$F$4:$F$2224))+SUMPRODUCT(-('Diário 5º PA'!$E$4:$E$5221='Analítico Cx.'!$B25),-('Diário 5º PA'!$O$4:$O$5221=L$1),('Diário 5º PA'!$F$4:$F$5221))+SUMPRODUCT(-('Diário 6º PA'!$E$4:$E$2907='Analítico Cx.'!$B25),-('Diário 6º PA'!$N$4:$N$2907=L$1),('Diário 6º PA'!$F$4:$F$2907))</f>
        <v>0</v>
      </c>
      <c r="M25" s="183">
        <f>SUMPRODUCT(-('Diário 3º PA'!$E$4:$E$4242='Analítico Cx.'!$B25),-('Diário 3º PA'!$O$4:$O$4242=M$1),('Diário 3º PA'!$F$4:$F$4242))+SUMPRODUCT(-('Diário 4º PA'!$E$4:$E$2224='Analítico Cx.'!$B25),-('Diário 4º PA'!$O$4:$O$2224=M$1),('Diário 4º PA'!$F$4:$F$2224))+SUMPRODUCT(-('Diário 5º PA'!$E$4:$E$5221='Analítico Cx.'!$B25),-('Diário 5º PA'!$O$4:$O$5221=M$1),('Diário 5º PA'!$F$4:$F$5221))+SUMPRODUCT(-('Diário 6º PA'!$E$4:$E$2907='Analítico Cx.'!$B25),-('Diário 6º PA'!$N$4:$N$2907=M$1),('Diário 6º PA'!$F$4:$F$2907))</f>
        <v>0</v>
      </c>
      <c r="N25" s="183">
        <f>SUMPRODUCT(-('Diário 3º PA'!$E$4:$E$4242='Analítico Cx.'!$B25),-('Diário 3º PA'!$O$4:$O$4242=N$1),('Diário 3º PA'!$F$4:$F$4242))+SUMPRODUCT(-('Diário 4º PA'!$E$4:$E$2224='Analítico Cx.'!$B25),-('Diário 4º PA'!$O$4:$O$2224=N$1),('Diário 4º PA'!$F$4:$F$2224))+SUMPRODUCT(-('Diário 5º PA'!$E$4:$E$5221='Analítico Cx.'!$B25),-('Diário 5º PA'!$O$4:$O$5221=N$1),('Diário 5º PA'!$F$4:$F$5221))+SUMPRODUCT(-('Diário 6º PA'!$E$4:$E$2907='Analítico Cx.'!$B25),-('Diário 6º PA'!$N$4:$N$2907=N$1),('Diário 6º PA'!$F$4:$F$2907))</f>
        <v>0</v>
      </c>
      <c r="O25" s="184">
        <f>SUM(C25:N25)</f>
        <v>0</v>
      </c>
      <c r="P25" s="168">
        <f t="shared" si="3"/>
        <v>0</v>
      </c>
    </row>
    <row r="26" spans="1:16" ht="23.25" customHeight="1" x14ac:dyDescent="0.2">
      <c r="A26" s="59" t="s">
        <v>162</v>
      </c>
      <c r="B26" s="57" t="s">
        <v>163</v>
      </c>
      <c r="C26" s="183">
        <f>SUMPRODUCT(-('Diário 3º PA'!$E$4:$E$4242='Analítico Cx.'!$B26),-('Diário 3º PA'!$O$4:$O$4242=C$1),('Diário 3º PA'!$F$4:$F$4242))+SUMPRODUCT(-('Diário 4º PA'!$E$4:$E$2224='Analítico Cx.'!$B26),-('Diário 4º PA'!$O$4:$O$2224=C$1),('Diário 4º PA'!$F$4:$F$2224))+SUMPRODUCT(-('Diário 5º PA'!$E$4:$E$5221='Analítico Cx.'!$B26),-('Diário 5º PA'!$O$4:$O$5221=C$1),('Diário 5º PA'!$F$4:$F$5221))+SUMPRODUCT(-('Diário 6º PA'!$E$4:$E$2907='Analítico Cx.'!$B26),-('Diário 6º PA'!$N$4:$N$2907=C$1),('Diário 6º PA'!$F$4:$F$2907))</f>
        <v>0</v>
      </c>
      <c r="D26" s="183">
        <f>SUMPRODUCT(-('Diário 3º PA'!$E$4:$E$4242='Analítico Cx.'!$B26),-('Diário 3º PA'!$O$4:$O$4242=D$1),('Diário 3º PA'!$F$4:$F$4242))+SUMPRODUCT(-('Diário 4º PA'!$E$4:$E$2224='Analítico Cx.'!$B26),-('Diário 4º PA'!$O$4:$O$2224=D$1),('Diário 4º PA'!$F$4:$F$2224))+SUMPRODUCT(-('Diário 5º PA'!$E$4:$E$5221='Analítico Cx.'!$B26),-('Diário 5º PA'!$O$4:$O$5221=D$1),('Diário 5º PA'!$F$4:$F$5221))+SUMPRODUCT(-('Diário 6º PA'!$E$4:$E$2907='Analítico Cx.'!$B26),-('Diário 6º PA'!$N$4:$N$2907=D$1),('Diário 6º PA'!$F$4:$F$2907))</f>
        <v>0</v>
      </c>
      <c r="E26" s="183">
        <f>SUMPRODUCT(-('Diário 3º PA'!$E$4:$E$4242='Analítico Cx.'!$B26),-('Diário 3º PA'!$O$4:$O$4242=E$1),('Diário 3º PA'!$F$4:$F$4242))+SUMPRODUCT(-('Diário 4º PA'!$E$4:$E$2224='Analítico Cx.'!$B26),-('Diário 4º PA'!$O$4:$O$2224=E$1),('Diário 4º PA'!$F$4:$F$2224))+SUMPRODUCT(-('Diário 5º PA'!$E$4:$E$5221='Analítico Cx.'!$B26),-('Diário 5º PA'!$O$4:$O$5221=E$1),('Diário 5º PA'!$F$4:$F$5221))+SUMPRODUCT(-('Diário 6º PA'!$E$4:$E$2907='Analítico Cx.'!$B26),-('Diário 6º PA'!$N$4:$N$2907=E$1),('Diário 6º PA'!$F$4:$F$2907))</f>
        <v>0</v>
      </c>
      <c r="F26" s="183">
        <f>SUMPRODUCT(-('Diário 3º PA'!$E$4:$E$4242='Analítico Cx.'!$B26),-('Diário 3º PA'!$O$4:$O$4242=F$1),('Diário 3º PA'!$F$4:$F$4242))+SUMPRODUCT(-('Diário 4º PA'!$E$4:$E$2224='Analítico Cx.'!$B26),-('Diário 4º PA'!$O$4:$O$2224=F$1),('Diário 4º PA'!$F$4:$F$2224))+SUMPRODUCT(-('Diário 5º PA'!$E$4:$E$5221='Analítico Cx.'!$B26),-('Diário 5º PA'!$O$4:$O$5221=F$1),('Diário 5º PA'!$F$4:$F$5221))+SUMPRODUCT(-('Diário 6º PA'!$E$4:$E$2907='Analítico Cx.'!$B26),-('Diário 6º PA'!$N$4:$N$2907=F$1),('Diário 6º PA'!$F$4:$F$2907))</f>
        <v>0</v>
      </c>
      <c r="G26" s="183">
        <f>SUMPRODUCT(-('Diário 3º PA'!$E$4:$E$4242='Analítico Cx.'!$B26),-('Diário 3º PA'!$O$4:$O$4242=G$1),('Diário 3º PA'!$F$4:$F$4242))+SUMPRODUCT(-('Diário 4º PA'!$E$4:$E$2224='Analítico Cx.'!$B26),-('Diário 4º PA'!$O$4:$O$2224=G$1),('Diário 4º PA'!$F$4:$F$2224))+SUMPRODUCT(-('Diário 5º PA'!$E$4:$E$5221='Analítico Cx.'!$B26),-('Diário 5º PA'!$O$4:$O$5221=G$1),('Diário 5º PA'!$F$4:$F$5221))+SUMPRODUCT(-('Diário 6º PA'!$E$4:$E$2907='Analítico Cx.'!$B26),-('Diário 6º PA'!$N$4:$N$2907=G$1),('Diário 6º PA'!$F$4:$F$2907))</f>
        <v>0</v>
      </c>
      <c r="H26" s="183">
        <f>SUMPRODUCT(-('Diário 3º PA'!$E$4:$E$4242='Analítico Cx.'!$B26),-('Diário 3º PA'!$O$4:$O$4242=H$1),('Diário 3º PA'!$F$4:$F$4242))+SUMPRODUCT(-('Diário 4º PA'!$E$4:$E$2224='Analítico Cx.'!$B26),-('Diário 4º PA'!$O$4:$O$2224=H$1),('Diário 4º PA'!$F$4:$F$2224))+SUMPRODUCT(-('Diário 5º PA'!$E$4:$E$5221='Analítico Cx.'!$B26),-('Diário 5º PA'!$O$4:$O$5221=H$1),('Diário 5º PA'!$F$4:$F$5221))+SUMPRODUCT(-('Diário 6º PA'!$E$4:$E$2907='Analítico Cx.'!$B26),-('Diário 6º PA'!$N$4:$N$2907=H$1),('Diário 6º PA'!$F$4:$F$2907))</f>
        <v>0</v>
      </c>
      <c r="I26" s="183">
        <f>SUMPRODUCT(-('Diário 3º PA'!$E$4:$E$4242='Analítico Cx.'!$B26),-('Diário 3º PA'!$O$4:$O$4242=I$1),('Diário 3º PA'!$F$4:$F$4242))+SUMPRODUCT(-('Diário 4º PA'!$E$4:$E$2224='Analítico Cx.'!$B26),-('Diário 4º PA'!$O$4:$O$2224=I$1),('Diário 4º PA'!$F$4:$F$2224))+SUMPRODUCT(-('Diário 5º PA'!$E$4:$E$5221='Analítico Cx.'!$B26),-('Diário 5º PA'!$O$4:$O$5221=I$1),('Diário 5º PA'!$F$4:$F$5221))+SUMPRODUCT(-('Diário 6º PA'!$E$4:$E$2907='Analítico Cx.'!$B26),-('Diário 6º PA'!$N$4:$N$2907=I$1),('Diário 6º PA'!$F$4:$F$2907))</f>
        <v>0</v>
      </c>
      <c r="J26" s="183">
        <f>SUMPRODUCT(-('Diário 3º PA'!$E$4:$E$4242='Analítico Cx.'!$B26),-('Diário 3º PA'!$O$4:$O$4242=J$1),('Diário 3º PA'!$F$4:$F$4242))+SUMPRODUCT(-('Diário 4º PA'!$E$4:$E$2224='Analítico Cx.'!$B26),-('Diário 4º PA'!$O$4:$O$2224=J$1),('Diário 4º PA'!$F$4:$F$2224))+SUMPRODUCT(-('Diário 5º PA'!$E$4:$E$5221='Analítico Cx.'!$B26),-('Diário 5º PA'!$O$4:$O$5221=J$1),('Diário 5º PA'!$F$4:$F$5221))+SUMPRODUCT(-('Diário 6º PA'!$E$4:$E$2907='Analítico Cx.'!$B26),-('Diário 6º PA'!$N$4:$N$2907=J$1),('Diário 6º PA'!$F$4:$F$2907))</f>
        <v>0</v>
      </c>
      <c r="K26" s="183">
        <f>SUMPRODUCT(-('Diário 3º PA'!$E$4:$E$4242='Analítico Cx.'!$B26),-('Diário 3º PA'!$O$4:$O$4242=K$1),('Diário 3º PA'!$F$4:$F$4242))+SUMPRODUCT(-('Diário 4º PA'!$E$4:$E$2224='Analítico Cx.'!$B26),-('Diário 4º PA'!$O$4:$O$2224=K$1),('Diário 4º PA'!$F$4:$F$2224))+SUMPRODUCT(-('Diário 5º PA'!$E$4:$E$5221='Analítico Cx.'!$B26),-('Diário 5º PA'!$O$4:$O$5221=K$1),('Diário 5º PA'!$F$4:$F$5221))+SUMPRODUCT(-('Diário 6º PA'!$E$4:$E$2907='Analítico Cx.'!$B26),-('Diário 6º PA'!$N$4:$N$2907=K$1),('Diário 6º PA'!$F$4:$F$2907))</f>
        <v>0</v>
      </c>
      <c r="L26" s="183">
        <f>SUMPRODUCT(-('Diário 3º PA'!$E$4:$E$4242='Analítico Cx.'!$B26),-('Diário 3º PA'!$O$4:$O$4242=L$1),('Diário 3º PA'!$F$4:$F$4242))+SUMPRODUCT(-('Diário 4º PA'!$E$4:$E$2224='Analítico Cx.'!$B26),-('Diário 4º PA'!$O$4:$O$2224=L$1),('Diário 4º PA'!$F$4:$F$2224))+SUMPRODUCT(-('Diário 5º PA'!$E$4:$E$5221='Analítico Cx.'!$B26),-('Diário 5º PA'!$O$4:$O$5221=L$1),('Diário 5º PA'!$F$4:$F$5221))+SUMPRODUCT(-('Diário 6º PA'!$E$4:$E$2907='Analítico Cx.'!$B26),-('Diário 6º PA'!$N$4:$N$2907=L$1),('Diário 6º PA'!$F$4:$F$2907))</f>
        <v>0</v>
      </c>
      <c r="M26" s="183">
        <f>SUMPRODUCT(-('Diário 3º PA'!$E$4:$E$4242='Analítico Cx.'!$B26),-('Diário 3º PA'!$O$4:$O$4242=M$1),('Diário 3º PA'!$F$4:$F$4242))+SUMPRODUCT(-('Diário 4º PA'!$E$4:$E$2224='Analítico Cx.'!$B26),-('Diário 4º PA'!$O$4:$O$2224=M$1),('Diário 4º PA'!$F$4:$F$2224))+SUMPRODUCT(-('Diário 5º PA'!$E$4:$E$5221='Analítico Cx.'!$B26),-('Diário 5º PA'!$O$4:$O$5221=M$1),('Diário 5º PA'!$F$4:$F$5221))+SUMPRODUCT(-('Diário 6º PA'!$E$4:$E$2907='Analítico Cx.'!$B26),-('Diário 6º PA'!$N$4:$N$2907=M$1),('Diário 6º PA'!$F$4:$F$2907))</f>
        <v>0</v>
      </c>
      <c r="N26" s="183">
        <f>SUMPRODUCT(-('Diário 3º PA'!$E$4:$E$4242='Analítico Cx.'!$B26),-('Diário 3º PA'!$O$4:$O$4242=N$1),('Diário 3º PA'!$F$4:$F$4242))+SUMPRODUCT(-('Diário 4º PA'!$E$4:$E$2224='Analítico Cx.'!$B26),-('Diário 4º PA'!$O$4:$O$2224=N$1),('Diário 4º PA'!$F$4:$F$2224))+SUMPRODUCT(-('Diário 5º PA'!$E$4:$E$5221='Analítico Cx.'!$B26),-('Diário 5º PA'!$O$4:$O$5221=N$1),('Diário 5º PA'!$F$4:$F$5221))+SUMPRODUCT(-('Diário 6º PA'!$E$4:$E$2907='Analítico Cx.'!$B26),-('Diário 6º PA'!$N$4:$N$2907=N$1),('Diário 6º PA'!$F$4:$F$2907))</f>
        <v>0</v>
      </c>
      <c r="O26" s="184">
        <f t="shared" ref="O26:O29" si="4">SUM(C26:N26)</f>
        <v>0</v>
      </c>
      <c r="P26" s="168">
        <f t="shared" si="3"/>
        <v>0</v>
      </c>
    </row>
    <row r="27" spans="1:16" ht="23.25" customHeight="1" x14ac:dyDescent="0.2">
      <c r="A27" s="59" t="s">
        <v>164</v>
      </c>
      <c r="B27" s="57" t="s">
        <v>165</v>
      </c>
      <c r="C27" s="183">
        <f>SUMPRODUCT(-('Diário 3º PA'!$E$4:$E$4242='Analítico Cx.'!$B27),-('Diário 3º PA'!$O$4:$O$4242=C$1),('Diário 3º PA'!$F$4:$F$4242))+SUMPRODUCT(-('Diário 4º PA'!$E$4:$E$2224='Analítico Cx.'!$B27),-('Diário 4º PA'!$O$4:$O$2224=C$1),('Diário 4º PA'!$F$4:$F$2224))+SUMPRODUCT(-('Diário 5º PA'!$E$4:$E$5221='Analítico Cx.'!$B27),-('Diário 5º PA'!$O$4:$O$5221=C$1),('Diário 5º PA'!$F$4:$F$5221))+SUMPRODUCT(-('Diário 6º PA'!$E$4:$E$2907='Analítico Cx.'!$B27),-('Diário 6º PA'!$N$4:$N$2907=C$1),('Diário 6º PA'!$F$4:$F$2907))</f>
        <v>0</v>
      </c>
      <c r="D27" s="183">
        <f>SUMPRODUCT(-('Diário 3º PA'!$E$4:$E$4242='Analítico Cx.'!$B27),-('Diário 3º PA'!$O$4:$O$4242=D$1),('Diário 3º PA'!$F$4:$F$4242))+SUMPRODUCT(-('Diário 4º PA'!$E$4:$E$2224='Analítico Cx.'!$B27),-('Diário 4º PA'!$O$4:$O$2224=D$1),('Diário 4º PA'!$F$4:$F$2224))+SUMPRODUCT(-('Diário 5º PA'!$E$4:$E$5221='Analítico Cx.'!$B27),-('Diário 5º PA'!$O$4:$O$5221=D$1),('Diário 5º PA'!$F$4:$F$5221))+SUMPRODUCT(-('Diário 6º PA'!$E$4:$E$2907='Analítico Cx.'!$B27),-('Diário 6º PA'!$N$4:$N$2907=D$1),('Diário 6º PA'!$F$4:$F$2907))</f>
        <v>0</v>
      </c>
      <c r="E27" s="183">
        <f>SUMPRODUCT(-('Diário 3º PA'!$E$4:$E$4242='Analítico Cx.'!$B27),-('Diário 3º PA'!$O$4:$O$4242=E$1),('Diário 3º PA'!$F$4:$F$4242))+SUMPRODUCT(-('Diário 4º PA'!$E$4:$E$2224='Analítico Cx.'!$B27),-('Diário 4º PA'!$O$4:$O$2224=E$1),('Diário 4º PA'!$F$4:$F$2224))+SUMPRODUCT(-('Diário 5º PA'!$E$4:$E$5221='Analítico Cx.'!$B27),-('Diário 5º PA'!$O$4:$O$5221=E$1),('Diário 5º PA'!$F$4:$F$5221))+SUMPRODUCT(-('Diário 6º PA'!$E$4:$E$2907='Analítico Cx.'!$B27),-('Diário 6º PA'!$N$4:$N$2907=E$1),('Diário 6º PA'!$F$4:$F$2907))</f>
        <v>0</v>
      </c>
      <c r="F27" s="183">
        <f>SUMPRODUCT(-('Diário 3º PA'!$E$4:$E$4242='Analítico Cx.'!$B27),-('Diário 3º PA'!$O$4:$O$4242=F$1),('Diário 3º PA'!$F$4:$F$4242))+SUMPRODUCT(-('Diário 4º PA'!$E$4:$E$2224='Analítico Cx.'!$B27),-('Diário 4º PA'!$O$4:$O$2224=F$1),('Diário 4º PA'!$F$4:$F$2224))+SUMPRODUCT(-('Diário 5º PA'!$E$4:$E$5221='Analítico Cx.'!$B27),-('Diário 5º PA'!$O$4:$O$5221=F$1),('Diário 5º PA'!$F$4:$F$5221))+SUMPRODUCT(-('Diário 6º PA'!$E$4:$E$2907='Analítico Cx.'!$B27),-('Diário 6º PA'!$N$4:$N$2907=F$1),('Diário 6º PA'!$F$4:$F$2907))</f>
        <v>0</v>
      </c>
      <c r="G27" s="183">
        <f>SUMPRODUCT(-('Diário 3º PA'!$E$4:$E$4242='Analítico Cx.'!$B27),-('Diário 3º PA'!$O$4:$O$4242=G$1),('Diário 3º PA'!$F$4:$F$4242))+SUMPRODUCT(-('Diário 4º PA'!$E$4:$E$2224='Analítico Cx.'!$B27),-('Diário 4º PA'!$O$4:$O$2224=G$1),('Diário 4º PA'!$F$4:$F$2224))+SUMPRODUCT(-('Diário 5º PA'!$E$4:$E$5221='Analítico Cx.'!$B27),-('Diário 5º PA'!$O$4:$O$5221=G$1),('Diário 5º PA'!$F$4:$F$5221))+SUMPRODUCT(-('Diário 6º PA'!$E$4:$E$2907='Analítico Cx.'!$B27),-('Diário 6º PA'!$N$4:$N$2907=G$1),('Diário 6º PA'!$F$4:$F$2907))</f>
        <v>0</v>
      </c>
      <c r="H27" s="183">
        <f>SUMPRODUCT(-('Diário 3º PA'!$E$4:$E$4242='Analítico Cx.'!$B27),-('Diário 3º PA'!$O$4:$O$4242=H$1),('Diário 3º PA'!$F$4:$F$4242))+SUMPRODUCT(-('Diário 4º PA'!$E$4:$E$2224='Analítico Cx.'!$B27),-('Diário 4º PA'!$O$4:$O$2224=H$1),('Diário 4º PA'!$F$4:$F$2224))+SUMPRODUCT(-('Diário 5º PA'!$E$4:$E$5221='Analítico Cx.'!$B27),-('Diário 5º PA'!$O$4:$O$5221=H$1),('Diário 5º PA'!$F$4:$F$5221))+SUMPRODUCT(-('Diário 6º PA'!$E$4:$E$2907='Analítico Cx.'!$B27),-('Diário 6º PA'!$N$4:$N$2907=H$1),('Diário 6º PA'!$F$4:$F$2907))</f>
        <v>0</v>
      </c>
      <c r="I27" s="183">
        <f>SUMPRODUCT(-('Diário 3º PA'!$E$4:$E$4242='Analítico Cx.'!$B27),-('Diário 3º PA'!$O$4:$O$4242=I$1),('Diário 3º PA'!$F$4:$F$4242))+SUMPRODUCT(-('Diário 4º PA'!$E$4:$E$2224='Analítico Cx.'!$B27),-('Diário 4º PA'!$O$4:$O$2224=I$1),('Diário 4º PA'!$F$4:$F$2224))+SUMPRODUCT(-('Diário 5º PA'!$E$4:$E$5221='Analítico Cx.'!$B27),-('Diário 5º PA'!$O$4:$O$5221=I$1),('Diário 5º PA'!$F$4:$F$5221))+SUMPRODUCT(-('Diário 6º PA'!$E$4:$E$2907='Analítico Cx.'!$B27),-('Diário 6º PA'!$N$4:$N$2907=I$1),('Diário 6º PA'!$F$4:$F$2907))</f>
        <v>0</v>
      </c>
      <c r="J27" s="183">
        <f>SUMPRODUCT(-('Diário 3º PA'!$E$4:$E$4242='Analítico Cx.'!$B27),-('Diário 3º PA'!$O$4:$O$4242=J$1),('Diário 3º PA'!$F$4:$F$4242))+SUMPRODUCT(-('Diário 4º PA'!$E$4:$E$2224='Analítico Cx.'!$B27),-('Diário 4º PA'!$O$4:$O$2224=J$1),('Diário 4º PA'!$F$4:$F$2224))+SUMPRODUCT(-('Diário 5º PA'!$E$4:$E$5221='Analítico Cx.'!$B27),-('Diário 5º PA'!$O$4:$O$5221=J$1),('Diário 5º PA'!$F$4:$F$5221))+SUMPRODUCT(-('Diário 6º PA'!$E$4:$E$2907='Analítico Cx.'!$B27),-('Diário 6º PA'!$N$4:$N$2907=J$1),('Diário 6º PA'!$F$4:$F$2907))</f>
        <v>0</v>
      </c>
      <c r="K27" s="183">
        <f>SUMPRODUCT(-('Diário 3º PA'!$E$4:$E$4242='Analítico Cx.'!$B27),-('Diário 3º PA'!$O$4:$O$4242=K$1),('Diário 3º PA'!$F$4:$F$4242))+SUMPRODUCT(-('Diário 4º PA'!$E$4:$E$2224='Analítico Cx.'!$B27),-('Diário 4º PA'!$O$4:$O$2224=K$1),('Diário 4º PA'!$F$4:$F$2224))+SUMPRODUCT(-('Diário 5º PA'!$E$4:$E$5221='Analítico Cx.'!$B27),-('Diário 5º PA'!$O$4:$O$5221=K$1),('Diário 5º PA'!$F$4:$F$5221))+SUMPRODUCT(-('Diário 6º PA'!$E$4:$E$2907='Analítico Cx.'!$B27),-('Diário 6º PA'!$N$4:$N$2907=K$1),('Diário 6º PA'!$F$4:$F$2907))</f>
        <v>0</v>
      </c>
      <c r="L27" s="183">
        <f>SUMPRODUCT(-('Diário 3º PA'!$E$4:$E$4242='Analítico Cx.'!$B27),-('Diário 3º PA'!$O$4:$O$4242=L$1),('Diário 3º PA'!$F$4:$F$4242))+SUMPRODUCT(-('Diário 4º PA'!$E$4:$E$2224='Analítico Cx.'!$B27),-('Diário 4º PA'!$O$4:$O$2224=L$1),('Diário 4º PA'!$F$4:$F$2224))+SUMPRODUCT(-('Diário 5º PA'!$E$4:$E$5221='Analítico Cx.'!$B27),-('Diário 5º PA'!$O$4:$O$5221=L$1),('Diário 5º PA'!$F$4:$F$5221))+SUMPRODUCT(-('Diário 6º PA'!$E$4:$E$2907='Analítico Cx.'!$B27),-('Diário 6º PA'!$N$4:$N$2907=L$1),('Diário 6º PA'!$F$4:$F$2907))</f>
        <v>0</v>
      </c>
      <c r="M27" s="183">
        <f>SUMPRODUCT(-('Diário 3º PA'!$E$4:$E$4242='Analítico Cx.'!$B27),-('Diário 3º PA'!$O$4:$O$4242=M$1),('Diário 3º PA'!$F$4:$F$4242))+SUMPRODUCT(-('Diário 4º PA'!$E$4:$E$2224='Analítico Cx.'!$B27),-('Diário 4º PA'!$O$4:$O$2224=M$1),('Diário 4º PA'!$F$4:$F$2224))+SUMPRODUCT(-('Diário 5º PA'!$E$4:$E$5221='Analítico Cx.'!$B27),-('Diário 5º PA'!$O$4:$O$5221=M$1),('Diário 5º PA'!$F$4:$F$5221))+SUMPRODUCT(-('Diário 6º PA'!$E$4:$E$2907='Analítico Cx.'!$B27),-('Diário 6º PA'!$N$4:$N$2907=M$1),('Diário 6º PA'!$F$4:$F$2907))</f>
        <v>0</v>
      </c>
      <c r="N27" s="183">
        <f>SUMPRODUCT(-('Diário 3º PA'!$E$4:$E$4242='Analítico Cx.'!$B27),-('Diário 3º PA'!$O$4:$O$4242=N$1),('Diário 3º PA'!$F$4:$F$4242))+SUMPRODUCT(-('Diário 4º PA'!$E$4:$E$2224='Analítico Cx.'!$B27),-('Diário 4º PA'!$O$4:$O$2224=N$1),('Diário 4º PA'!$F$4:$F$2224))+SUMPRODUCT(-('Diário 5º PA'!$E$4:$E$5221='Analítico Cx.'!$B27),-('Diário 5º PA'!$O$4:$O$5221=N$1),('Diário 5º PA'!$F$4:$F$5221))+SUMPRODUCT(-('Diário 6º PA'!$E$4:$E$2907='Analítico Cx.'!$B27),-('Diário 6º PA'!$N$4:$N$2907=N$1),('Diário 6º PA'!$F$4:$F$2907))</f>
        <v>0</v>
      </c>
      <c r="O27" s="184">
        <f t="shared" si="4"/>
        <v>0</v>
      </c>
      <c r="P27" s="168">
        <f t="shared" si="3"/>
        <v>0</v>
      </c>
    </row>
    <row r="28" spans="1:16" ht="23.25" customHeight="1" x14ac:dyDescent="0.2">
      <c r="A28" s="59" t="s">
        <v>166</v>
      </c>
      <c r="B28" s="57" t="s">
        <v>167</v>
      </c>
      <c r="C28" s="183">
        <f>SUMPRODUCT(-('Diário 3º PA'!$E$4:$E$4242='Analítico Cx.'!$B28),-('Diário 3º PA'!$O$4:$O$4242=C$1),('Diário 3º PA'!$F$4:$F$4242))+SUMPRODUCT(-('Diário 4º PA'!$E$4:$E$2224='Analítico Cx.'!$B28),-('Diário 4º PA'!$O$4:$O$2224=C$1),('Diário 4º PA'!$F$4:$F$2224))+SUMPRODUCT(-('Diário 5º PA'!$E$4:$E$5221='Analítico Cx.'!$B28),-('Diário 5º PA'!$O$4:$O$5221=C$1),('Diário 5º PA'!$F$4:$F$5221))+SUMPRODUCT(-('Diário 6º PA'!$E$4:$E$2907='Analítico Cx.'!$B28),-('Diário 6º PA'!$N$4:$N$2907=C$1),('Diário 6º PA'!$F$4:$F$2907))</f>
        <v>0</v>
      </c>
      <c r="D28" s="183">
        <f>SUMPRODUCT(-('Diário 3º PA'!$E$4:$E$4242='Analítico Cx.'!$B28),-('Diário 3º PA'!$O$4:$O$4242=D$1),('Diário 3º PA'!$F$4:$F$4242))+SUMPRODUCT(-('Diário 4º PA'!$E$4:$E$2224='Analítico Cx.'!$B28),-('Diário 4º PA'!$O$4:$O$2224=D$1),('Diário 4º PA'!$F$4:$F$2224))+SUMPRODUCT(-('Diário 5º PA'!$E$4:$E$5221='Analítico Cx.'!$B28),-('Diário 5º PA'!$O$4:$O$5221=D$1),('Diário 5º PA'!$F$4:$F$5221))+SUMPRODUCT(-('Diário 6º PA'!$E$4:$E$2907='Analítico Cx.'!$B28),-('Diário 6º PA'!$N$4:$N$2907=D$1),('Diário 6º PA'!$F$4:$F$2907))</f>
        <v>0</v>
      </c>
      <c r="E28" s="183">
        <f>SUMPRODUCT(-('Diário 3º PA'!$E$4:$E$4242='Analítico Cx.'!$B28),-('Diário 3º PA'!$O$4:$O$4242=E$1),('Diário 3º PA'!$F$4:$F$4242))+SUMPRODUCT(-('Diário 4º PA'!$E$4:$E$2224='Analítico Cx.'!$B28),-('Diário 4º PA'!$O$4:$O$2224=E$1),('Diário 4º PA'!$F$4:$F$2224))+SUMPRODUCT(-('Diário 5º PA'!$E$4:$E$5221='Analítico Cx.'!$B28),-('Diário 5º PA'!$O$4:$O$5221=E$1),('Diário 5º PA'!$F$4:$F$5221))+SUMPRODUCT(-('Diário 6º PA'!$E$4:$E$2907='Analítico Cx.'!$B28),-('Diário 6º PA'!$N$4:$N$2907=E$1),('Diário 6º PA'!$F$4:$F$2907))</f>
        <v>0</v>
      </c>
      <c r="F28" s="183">
        <f>SUMPRODUCT(-('Diário 3º PA'!$E$4:$E$4242='Analítico Cx.'!$B28),-('Diário 3º PA'!$O$4:$O$4242=F$1),('Diário 3º PA'!$F$4:$F$4242))+SUMPRODUCT(-('Diário 4º PA'!$E$4:$E$2224='Analítico Cx.'!$B28),-('Diário 4º PA'!$O$4:$O$2224=F$1),('Diário 4º PA'!$F$4:$F$2224))+SUMPRODUCT(-('Diário 5º PA'!$E$4:$E$5221='Analítico Cx.'!$B28),-('Diário 5º PA'!$O$4:$O$5221=F$1),('Diário 5º PA'!$F$4:$F$5221))+SUMPRODUCT(-('Diário 6º PA'!$E$4:$E$2907='Analítico Cx.'!$B28),-('Diário 6º PA'!$N$4:$N$2907=F$1),('Diário 6º PA'!$F$4:$F$2907))</f>
        <v>0</v>
      </c>
      <c r="G28" s="183">
        <f>SUMPRODUCT(-('Diário 3º PA'!$E$4:$E$4242='Analítico Cx.'!$B28),-('Diário 3º PA'!$O$4:$O$4242=G$1),('Diário 3º PA'!$F$4:$F$4242))+SUMPRODUCT(-('Diário 4º PA'!$E$4:$E$2224='Analítico Cx.'!$B28),-('Diário 4º PA'!$O$4:$O$2224=G$1),('Diário 4º PA'!$F$4:$F$2224))+SUMPRODUCT(-('Diário 5º PA'!$E$4:$E$5221='Analítico Cx.'!$B28),-('Diário 5º PA'!$O$4:$O$5221=G$1),('Diário 5º PA'!$F$4:$F$5221))+SUMPRODUCT(-('Diário 6º PA'!$E$4:$E$2907='Analítico Cx.'!$B28),-('Diário 6º PA'!$N$4:$N$2907=G$1),('Diário 6º PA'!$F$4:$F$2907))</f>
        <v>0</v>
      </c>
      <c r="H28" s="183">
        <f>SUMPRODUCT(-('Diário 3º PA'!$E$4:$E$4242='Analítico Cx.'!$B28),-('Diário 3º PA'!$O$4:$O$4242=H$1),('Diário 3º PA'!$F$4:$F$4242))+SUMPRODUCT(-('Diário 4º PA'!$E$4:$E$2224='Analítico Cx.'!$B28),-('Diário 4º PA'!$O$4:$O$2224=H$1),('Diário 4º PA'!$F$4:$F$2224))+SUMPRODUCT(-('Diário 5º PA'!$E$4:$E$5221='Analítico Cx.'!$B28),-('Diário 5º PA'!$O$4:$O$5221=H$1),('Diário 5º PA'!$F$4:$F$5221))+SUMPRODUCT(-('Diário 6º PA'!$E$4:$E$2907='Analítico Cx.'!$B28),-('Diário 6º PA'!$N$4:$N$2907=H$1),('Diário 6º PA'!$F$4:$F$2907))</f>
        <v>0</v>
      </c>
      <c r="I28" s="183">
        <f>SUMPRODUCT(-('Diário 3º PA'!$E$4:$E$4242='Analítico Cx.'!$B28),-('Diário 3º PA'!$O$4:$O$4242=I$1),('Diário 3º PA'!$F$4:$F$4242))+SUMPRODUCT(-('Diário 4º PA'!$E$4:$E$2224='Analítico Cx.'!$B28),-('Diário 4º PA'!$O$4:$O$2224=I$1),('Diário 4º PA'!$F$4:$F$2224))+SUMPRODUCT(-('Diário 5º PA'!$E$4:$E$5221='Analítico Cx.'!$B28),-('Diário 5º PA'!$O$4:$O$5221=I$1),('Diário 5º PA'!$F$4:$F$5221))+SUMPRODUCT(-('Diário 6º PA'!$E$4:$E$2907='Analítico Cx.'!$B28),-('Diário 6º PA'!$N$4:$N$2907=I$1),('Diário 6º PA'!$F$4:$F$2907))</f>
        <v>0</v>
      </c>
      <c r="J28" s="183">
        <f>SUMPRODUCT(-('Diário 3º PA'!$E$4:$E$4242='Analítico Cx.'!$B28),-('Diário 3º PA'!$O$4:$O$4242=J$1),('Diário 3º PA'!$F$4:$F$4242))+SUMPRODUCT(-('Diário 4º PA'!$E$4:$E$2224='Analítico Cx.'!$B28),-('Diário 4º PA'!$O$4:$O$2224=J$1),('Diário 4º PA'!$F$4:$F$2224))+SUMPRODUCT(-('Diário 5º PA'!$E$4:$E$5221='Analítico Cx.'!$B28),-('Diário 5º PA'!$O$4:$O$5221=J$1),('Diário 5º PA'!$F$4:$F$5221))+SUMPRODUCT(-('Diário 6º PA'!$E$4:$E$2907='Analítico Cx.'!$B28),-('Diário 6º PA'!$N$4:$N$2907=J$1),('Diário 6º PA'!$F$4:$F$2907))</f>
        <v>0</v>
      </c>
      <c r="K28" s="183">
        <f>SUMPRODUCT(-('Diário 3º PA'!$E$4:$E$4242='Analítico Cx.'!$B28),-('Diário 3º PA'!$O$4:$O$4242=K$1),('Diário 3º PA'!$F$4:$F$4242))+SUMPRODUCT(-('Diário 4º PA'!$E$4:$E$2224='Analítico Cx.'!$B28),-('Diário 4º PA'!$O$4:$O$2224=K$1),('Diário 4º PA'!$F$4:$F$2224))+SUMPRODUCT(-('Diário 5º PA'!$E$4:$E$5221='Analítico Cx.'!$B28),-('Diário 5º PA'!$O$4:$O$5221=K$1),('Diário 5º PA'!$F$4:$F$5221))+SUMPRODUCT(-('Diário 6º PA'!$E$4:$E$2907='Analítico Cx.'!$B28),-('Diário 6º PA'!$N$4:$N$2907=K$1),('Diário 6º PA'!$F$4:$F$2907))</f>
        <v>0</v>
      </c>
      <c r="L28" s="183">
        <f>SUMPRODUCT(-('Diário 3º PA'!$E$4:$E$4242='Analítico Cx.'!$B28),-('Diário 3º PA'!$O$4:$O$4242=L$1),('Diário 3º PA'!$F$4:$F$4242))+SUMPRODUCT(-('Diário 4º PA'!$E$4:$E$2224='Analítico Cx.'!$B28),-('Diário 4º PA'!$O$4:$O$2224=L$1),('Diário 4º PA'!$F$4:$F$2224))+SUMPRODUCT(-('Diário 5º PA'!$E$4:$E$5221='Analítico Cx.'!$B28),-('Diário 5º PA'!$O$4:$O$5221=L$1),('Diário 5º PA'!$F$4:$F$5221))+SUMPRODUCT(-('Diário 6º PA'!$E$4:$E$2907='Analítico Cx.'!$B28),-('Diário 6º PA'!$N$4:$N$2907=L$1),('Diário 6º PA'!$F$4:$F$2907))</f>
        <v>0</v>
      </c>
      <c r="M28" s="183">
        <f>SUMPRODUCT(-('Diário 3º PA'!$E$4:$E$4242='Analítico Cx.'!$B28),-('Diário 3º PA'!$O$4:$O$4242=M$1),('Diário 3º PA'!$F$4:$F$4242))+SUMPRODUCT(-('Diário 4º PA'!$E$4:$E$2224='Analítico Cx.'!$B28),-('Diário 4º PA'!$O$4:$O$2224=M$1),('Diário 4º PA'!$F$4:$F$2224))+SUMPRODUCT(-('Diário 5º PA'!$E$4:$E$5221='Analítico Cx.'!$B28),-('Diário 5º PA'!$O$4:$O$5221=M$1),('Diário 5º PA'!$F$4:$F$5221))+SUMPRODUCT(-('Diário 6º PA'!$E$4:$E$2907='Analítico Cx.'!$B28),-('Diário 6º PA'!$N$4:$N$2907=M$1),('Diário 6º PA'!$F$4:$F$2907))</f>
        <v>0</v>
      </c>
      <c r="N28" s="183">
        <f>SUMPRODUCT(-('Diário 3º PA'!$E$4:$E$4242='Analítico Cx.'!$B28),-('Diário 3º PA'!$O$4:$O$4242=N$1),('Diário 3º PA'!$F$4:$F$4242))+SUMPRODUCT(-('Diário 4º PA'!$E$4:$E$2224='Analítico Cx.'!$B28),-('Diário 4º PA'!$O$4:$O$2224=N$1),('Diário 4º PA'!$F$4:$F$2224))+SUMPRODUCT(-('Diário 5º PA'!$E$4:$E$5221='Analítico Cx.'!$B28),-('Diário 5º PA'!$O$4:$O$5221=N$1),('Diário 5º PA'!$F$4:$F$5221))+SUMPRODUCT(-('Diário 6º PA'!$E$4:$E$2907='Analítico Cx.'!$B28),-('Diário 6º PA'!$N$4:$N$2907=N$1),('Diário 6º PA'!$F$4:$F$2907))</f>
        <v>0</v>
      </c>
      <c r="O28" s="184">
        <f t="shared" si="4"/>
        <v>0</v>
      </c>
      <c r="P28" s="168">
        <f t="shared" si="3"/>
        <v>0</v>
      </c>
    </row>
    <row r="29" spans="1:16" ht="23.25" customHeight="1" x14ac:dyDescent="0.2">
      <c r="A29" s="59" t="s">
        <v>168</v>
      </c>
      <c r="B29" s="57" t="s">
        <v>169</v>
      </c>
      <c r="C29" s="183">
        <f>SUMPRODUCT(-('Diário 3º PA'!$E$4:$E$4242='Analítico Cx.'!$B29),-('Diário 3º PA'!$O$4:$O$4242=C$1),('Diário 3º PA'!$F$4:$F$4242))+SUMPRODUCT(-('Diário 4º PA'!$E$4:$E$2224='Analítico Cx.'!$B29),-('Diário 4º PA'!$O$4:$O$2224=C$1),('Diário 4º PA'!$F$4:$F$2224))+SUMPRODUCT(-('Diário 5º PA'!$E$4:$E$5221='Analítico Cx.'!$B29),-('Diário 5º PA'!$O$4:$O$5221=C$1),('Diário 5º PA'!$F$4:$F$5221))+SUMPRODUCT(-('Diário 6º PA'!$E$4:$E$2907='Analítico Cx.'!$B29),-('Diário 6º PA'!$N$4:$N$2907=C$1),('Diário 6º PA'!$F$4:$F$2907))</f>
        <v>0</v>
      </c>
      <c r="D29" s="183">
        <f>SUMPRODUCT(-('Diário 3º PA'!$E$4:$E$4242='Analítico Cx.'!$B29),-('Diário 3º PA'!$O$4:$O$4242=D$1),('Diário 3º PA'!$F$4:$F$4242))+SUMPRODUCT(-('Diário 4º PA'!$E$4:$E$2224='Analítico Cx.'!$B29),-('Diário 4º PA'!$O$4:$O$2224=D$1),('Diário 4º PA'!$F$4:$F$2224))+SUMPRODUCT(-('Diário 5º PA'!$E$4:$E$5221='Analítico Cx.'!$B29),-('Diário 5º PA'!$O$4:$O$5221=D$1),('Diário 5º PA'!$F$4:$F$5221))+SUMPRODUCT(-('Diário 6º PA'!$E$4:$E$2907='Analítico Cx.'!$B29),-('Diário 6º PA'!$N$4:$N$2907=D$1),('Diário 6º PA'!$F$4:$F$2907))</f>
        <v>0</v>
      </c>
      <c r="E29" s="183">
        <f>SUMPRODUCT(-('Diário 3º PA'!$E$4:$E$4242='Analítico Cx.'!$B29),-('Diário 3º PA'!$O$4:$O$4242=E$1),('Diário 3º PA'!$F$4:$F$4242))+SUMPRODUCT(-('Diário 4º PA'!$E$4:$E$2224='Analítico Cx.'!$B29),-('Diário 4º PA'!$O$4:$O$2224=E$1),('Diário 4º PA'!$F$4:$F$2224))+SUMPRODUCT(-('Diário 5º PA'!$E$4:$E$5221='Analítico Cx.'!$B29),-('Diário 5º PA'!$O$4:$O$5221=E$1),('Diário 5º PA'!$F$4:$F$5221))+SUMPRODUCT(-('Diário 6º PA'!$E$4:$E$2907='Analítico Cx.'!$B29),-('Diário 6º PA'!$N$4:$N$2907=E$1),('Diário 6º PA'!$F$4:$F$2907))</f>
        <v>0</v>
      </c>
      <c r="F29" s="183">
        <f>SUMPRODUCT(-('Diário 3º PA'!$E$4:$E$4242='Analítico Cx.'!$B29),-('Diário 3º PA'!$O$4:$O$4242=F$1),('Diário 3º PA'!$F$4:$F$4242))+SUMPRODUCT(-('Diário 4º PA'!$E$4:$E$2224='Analítico Cx.'!$B29),-('Diário 4º PA'!$O$4:$O$2224=F$1),('Diário 4º PA'!$F$4:$F$2224))+SUMPRODUCT(-('Diário 5º PA'!$E$4:$E$5221='Analítico Cx.'!$B29),-('Diário 5º PA'!$O$4:$O$5221=F$1),('Diário 5º PA'!$F$4:$F$5221))+SUMPRODUCT(-('Diário 6º PA'!$E$4:$E$2907='Analítico Cx.'!$B29),-('Diário 6º PA'!$N$4:$N$2907=F$1),('Diário 6º PA'!$F$4:$F$2907))</f>
        <v>0</v>
      </c>
      <c r="G29" s="183">
        <f>SUMPRODUCT(-('Diário 3º PA'!$E$4:$E$4242='Analítico Cx.'!$B29),-('Diário 3º PA'!$O$4:$O$4242=G$1),('Diário 3º PA'!$F$4:$F$4242))+SUMPRODUCT(-('Diário 4º PA'!$E$4:$E$2224='Analítico Cx.'!$B29),-('Diário 4º PA'!$O$4:$O$2224=G$1),('Diário 4º PA'!$F$4:$F$2224))+SUMPRODUCT(-('Diário 5º PA'!$E$4:$E$5221='Analítico Cx.'!$B29),-('Diário 5º PA'!$O$4:$O$5221=G$1),('Diário 5º PA'!$F$4:$F$5221))+SUMPRODUCT(-('Diário 6º PA'!$E$4:$E$2907='Analítico Cx.'!$B29),-('Diário 6º PA'!$N$4:$N$2907=G$1),('Diário 6º PA'!$F$4:$F$2907))</f>
        <v>0</v>
      </c>
      <c r="H29" s="183">
        <f>SUMPRODUCT(-('Diário 3º PA'!$E$4:$E$4242='Analítico Cx.'!$B29),-('Diário 3º PA'!$O$4:$O$4242=H$1),('Diário 3º PA'!$F$4:$F$4242))+SUMPRODUCT(-('Diário 4º PA'!$E$4:$E$2224='Analítico Cx.'!$B29),-('Diário 4º PA'!$O$4:$O$2224=H$1),('Diário 4º PA'!$F$4:$F$2224))+SUMPRODUCT(-('Diário 5º PA'!$E$4:$E$5221='Analítico Cx.'!$B29),-('Diário 5º PA'!$O$4:$O$5221=H$1),('Diário 5º PA'!$F$4:$F$5221))+SUMPRODUCT(-('Diário 6º PA'!$E$4:$E$2907='Analítico Cx.'!$B29),-('Diário 6º PA'!$N$4:$N$2907=H$1),('Diário 6º PA'!$F$4:$F$2907))</f>
        <v>0</v>
      </c>
      <c r="I29" s="183">
        <f>SUMPRODUCT(-('Diário 3º PA'!$E$4:$E$4242='Analítico Cx.'!$B29),-('Diário 3º PA'!$O$4:$O$4242=I$1),('Diário 3º PA'!$F$4:$F$4242))+SUMPRODUCT(-('Diário 4º PA'!$E$4:$E$2224='Analítico Cx.'!$B29),-('Diário 4º PA'!$O$4:$O$2224=I$1),('Diário 4º PA'!$F$4:$F$2224))+SUMPRODUCT(-('Diário 5º PA'!$E$4:$E$5221='Analítico Cx.'!$B29),-('Diário 5º PA'!$O$4:$O$5221=I$1),('Diário 5º PA'!$F$4:$F$5221))+SUMPRODUCT(-('Diário 6º PA'!$E$4:$E$2907='Analítico Cx.'!$B29),-('Diário 6º PA'!$N$4:$N$2907=I$1),('Diário 6º PA'!$F$4:$F$2907))</f>
        <v>0</v>
      </c>
      <c r="J29" s="183">
        <f>SUMPRODUCT(-('Diário 3º PA'!$E$4:$E$4242='Analítico Cx.'!$B29),-('Diário 3º PA'!$O$4:$O$4242=J$1),('Diário 3º PA'!$F$4:$F$4242))+SUMPRODUCT(-('Diário 4º PA'!$E$4:$E$2224='Analítico Cx.'!$B29),-('Diário 4º PA'!$O$4:$O$2224=J$1),('Diário 4º PA'!$F$4:$F$2224))+SUMPRODUCT(-('Diário 5º PA'!$E$4:$E$5221='Analítico Cx.'!$B29),-('Diário 5º PA'!$O$4:$O$5221=J$1),('Diário 5º PA'!$F$4:$F$5221))+SUMPRODUCT(-('Diário 6º PA'!$E$4:$E$2907='Analítico Cx.'!$B29),-('Diário 6º PA'!$N$4:$N$2907=J$1),('Diário 6º PA'!$F$4:$F$2907))</f>
        <v>0</v>
      </c>
      <c r="K29" s="183">
        <f>SUMPRODUCT(-('Diário 3º PA'!$E$4:$E$4242='Analítico Cx.'!$B29),-('Diário 3º PA'!$O$4:$O$4242=K$1),('Diário 3º PA'!$F$4:$F$4242))+SUMPRODUCT(-('Diário 4º PA'!$E$4:$E$2224='Analítico Cx.'!$B29),-('Diário 4º PA'!$O$4:$O$2224=K$1),('Diário 4º PA'!$F$4:$F$2224))+SUMPRODUCT(-('Diário 5º PA'!$E$4:$E$5221='Analítico Cx.'!$B29),-('Diário 5º PA'!$O$4:$O$5221=K$1),('Diário 5º PA'!$F$4:$F$5221))+SUMPRODUCT(-('Diário 6º PA'!$E$4:$E$2907='Analítico Cx.'!$B29),-('Diário 6º PA'!$N$4:$N$2907=K$1),('Diário 6º PA'!$F$4:$F$2907))</f>
        <v>0</v>
      </c>
      <c r="L29" s="183">
        <f>SUMPRODUCT(-('Diário 3º PA'!$E$4:$E$4242='Analítico Cx.'!$B29),-('Diário 3º PA'!$O$4:$O$4242=L$1),('Diário 3º PA'!$F$4:$F$4242))+SUMPRODUCT(-('Diário 4º PA'!$E$4:$E$2224='Analítico Cx.'!$B29),-('Diário 4º PA'!$O$4:$O$2224=L$1),('Diário 4º PA'!$F$4:$F$2224))+SUMPRODUCT(-('Diário 5º PA'!$E$4:$E$5221='Analítico Cx.'!$B29),-('Diário 5º PA'!$O$4:$O$5221=L$1),('Diário 5º PA'!$F$4:$F$5221))+SUMPRODUCT(-('Diário 6º PA'!$E$4:$E$2907='Analítico Cx.'!$B29),-('Diário 6º PA'!$N$4:$N$2907=L$1),('Diário 6º PA'!$F$4:$F$2907))</f>
        <v>0</v>
      </c>
      <c r="M29" s="183">
        <f>SUMPRODUCT(-('Diário 3º PA'!$E$4:$E$4242='Analítico Cx.'!$B29),-('Diário 3º PA'!$O$4:$O$4242=M$1),('Diário 3º PA'!$F$4:$F$4242))+SUMPRODUCT(-('Diário 4º PA'!$E$4:$E$2224='Analítico Cx.'!$B29),-('Diário 4º PA'!$O$4:$O$2224=M$1),('Diário 4º PA'!$F$4:$F$2224))+SUMPRODUCT(-('Diário 5º PA'!$E$4:$E$5221='Analítico Cx.'!$B29),-('Diário 5º PA'!$O$4:$O$5221=M$1),('Diário 5º PA'!$F$4:$F$5221))+SUMPRODUCT(-('Diário 6º PA'!$E$4:$E$2907='Analítico Cx.'!$B29),-('Diário 6º PA'!$N$4:$N$2907=M$1),('Diário 6º PA'!$F$4:$F$2907))</f>
        <v>0</v>
      </c>
      <c r="N29" s="183">
        <f>SUMPRODUCT(-('Diário 3º PA'!$E$4:$E$4242='Analítico Cx.'!$B29),-('Diário 3º PA'!$O$4:$O$4242=N$1),('Diário 3º PA'!$F$4:$F$4242))+SUMPRODUCT(-('Diário 4º PA'!$E$4:$E$2224='Analítico Cx.'!$B29),-('Diário 4º PA'!$O$4:$O$2224=N$1),('Diário 4º PA'!$F$4:$F$2224))+SUMPRODUCT(-('Diário 5º PA'!$E$4:$E$5221='Analítico Cx.'!$B29),-('Diário 5º PA'!$O$4:$O$5221=N$1),('Diário 5º PA'!$F$4:$F$5221))+SUMPRODUCT(-('Diário 6º PA'!$E$4:$E$2907='Analítico Cx.'!$B29),-('Diário 6º PA'!$N$4:$N$2907=N$1),('Diário 6º PA'!$F$4:$F$2907))</f>
        <v>0</v>
      </c>
      <c r="O29" s="184">
        <f t="shared" si="4"/>
        <v>0</v>
      </c>
      <c r="P29" s="168">
        <f t="shared" si="3"/>
        <v>0</v>
      </c>
    </row>
    <row r="30" spans="1:16" ht="23.25" customHeight="1" x14ac:dyDescent="0.2">
      <c r="A30" s="59" t="s">
        <v>170</v>
      </c>
      <c r="B30" s="57" t="s">
        <v>171</v>
      </c>
      <c r="C30" s="183">
        <f>SUMPRODUCT(-('Diário 3º PA'!$E$4:$E$4242='Analítico Cx.'!$B30),-('Diário 3º PA'!$O$4:$O$4242=C$1),('Diário 3º PA'!$F$4:$F$4242))+SUMPRODUCT(-('Diário 4º PA'!$E$4:$E$2224='Analítico Cx.'!$B30),-('Diário 4º PA'!$O$4:$O$2224=C$1),('Diário 4º PA'!$F$4:$F$2224))+SUMPRODUCT(-('Diário 5º PA'!$E$4:$E$5221='Analítico Cx.'!$B30),-('Diário 5º PA'!$O$4:$O$5221=C$1),('Diário 5º PA'!$F$4:$F$5221))+SUMPRODUCT(-('Diário 6º PA'!$E$4:$E$2907='Analítico Cx.'!$B30),-('Diário 6º PA'!$N$4:$N$2907=C$1),('Diário 6º PA'!$F$4:$F$2907))</f>
        <v>0</v>
      </c>
      <c r="D30" s="183">
        <f>SUMPRODUCT(-('Diário 3º PA'!$E$4:$E$4242='Analítico Cx.'!$B30),-('Diário 3º PA'!$O$4:$O$4242=D$1),('Diário 3º PA'!$F$4:$F$4242))+SUMPRODUCT(-('Diário 4º PA'!$E$4:$E$2224='Analítico Cx.'!$B30),-('Diário 4º PA'!$O$4:$O$2224=D$1),('Diário 4º PA'!$F$4:$F$2224))+SUMPRODUCT(-('Diário 5º PA'!$E$4:$E$5221='Analítico Cx.'!$B30),-('Diário 5º PA'!$O$4:$O$5221=D$1),('Diário 5º PA'!$F$4:$F$5221))+SUMPRODUCT(-('Diário 6º PA'!$E$4:$E$2907='Analítico Cx.'!$B30),-('Diário 6º PA'!$N$4:$N$2907=D$1),('Diário 6º PA'!$F$4:$F$2907))</f>
        <v>0</v>
      </c>
      <c r="E30" s="183">
        <f>SUMPRODUCT(-('Diário 3º PA'!$E$4:$E$4242='Analítico Cx.'!$B30),-('Diário 3º PA'!$O$4:$O$4242=E$1),('Diário 3º PA'!$F$4:$F$4242))+SUMPRODUCT(-('Diário 4º PA'!$E$4:$E$2224='Analítico Cx.'!$B30),-('Diário 4º PA'!$O$4:$O$2224=E$1),('Diário 4º PA'!$F$4:$F$2224))+SUMPRODUCT(-('Diário 5º PA'!$E$4:$E$5221='Analítico Cx.'!$B30),-('Diário 5º PA'!$O$4:$O$5221=E$1),('Diário 5º PA'!$F$4:$F$5221))+SUMPRODUCT(-('Diário 6º PA'!$E$4:$E$2907='Analítico Cx.'!$B30),-('Diário 6º PA'!$N$4:$N$2907=E$1),('Diário 6º PA'!$F$4:$F$2907))</f>
        <v>0</v>
      </c>
      <c r="F30" s="183">
        <f>SUMPRODUCT(-('Diário 3º PA'!$E$4:$E$4242='Analítico Cx.'!$B30),-('Diário 3º PA'!$O$4:$O$4242=F$1),('Diário 3º PA'!$F$4:$F$4242))+SUMPRODUCT(-('Diário 4º PA'!$E$4:$E$2224='Analítico Cx.'!$B30),-('Diário 4º PA'!$O$4:$O$2224=F$1),('Diário 4º PA'!$F$4:$F$2224))+SUMPRODUCT(-('Diário 5º PA'!$E$4:$E$5221='Analítico Cx.'!$B30),-('Diário 5º PA'!$O$4:$O$5221=F$1),('Diário 5º PA'!$F$4:$F$5221))+SUMPRODUCT(-('Diário 6º PA'!$E$4:$E$2907='Analítico Cx.'!$B30),-('Diário 6º PA'!$N$4:$N$2907=F$1),('Diário 6º PA'!$F$4:$F$2907))</f>
        <v>0</v>
      </c>
      <c r="G30" s="183">
        <f>SUMPRODUCT(-('Diário 3º PA'!$E$4:$E$4242='Analítico Cx.'!$B30),-('Diário 3º PA'!$O$4:$O$4242=G$1),('Diário 3º PA'!$F$4:$F$4242))+SUMPRODUCT(-('Diário 4º PA'!$E$4:$E$2224='Analítico Cx.'!$B30),-('Diário 4º PA'!$O$4:$O$2224=G$1),('Diário 4º PA'!$F$4:$F$2224))+SUMPRODUCT(-('Diário 5º PA'!$E$4:$E$5221='Analítico Cx.'!$B30),-('Diário 5º PA'!$O$4:$O$5221=G$1),('Diário 5º PA'!$F$4:$F$5221))+SUMPRODUCT(-('Diário 6º PA'!$E$4:$E$2907='Analítico Cx.'!$B30),-('Diário 6º PA'!$N$4:$N$2907=G$1),('Diário 6º PA'!$F$4:$F$2907))</f>
        <v>0</v>
      </c>
      <c r="H30" s="183">
        <f>SUMPRODUCT(-('Diário 3º PA'!$E$4:$E$4242='Analítico Cx.'!$B30),-('Diário 3º PA'!$O$4:$O$4242=H$1),('Diário 3º PA'!$F$4:$F$4242))+SUMPRODUCT(-('Diário 4º PA'!$E$4:$E$2224='Analítico Cx.'!$B30),-('Diário 4º PA'!$O$4:$O$2224=H$1),('Diário 4º PA'!$F$4:$F$2224))+SUMPRODUCT(-('Diário 5º PA'!$E$4:$E$5221='Analítico Cx.'!$B30),-('Diário 5º PA'!$O$4:$O$5221=H$1),('Diário 5º PA'!$F$4:$F$5221))+SUMPRODUCT(-('Diário 6º PA'!$E$4:$E$2907='Analítico Cx.'!$B30),-('Diário 6º PA'!$N$4:$N$2907=H$1),('Diário 6º PA'!$F$4:$F$2907))</f>
        <v>0</v>
      </c>
      <c r="I30" s="183">
        <f>SUMPRODUCT(-('Diário 3º PA'!$E$4:$E$4242='Analítico Cx.'!$B30),-('Diário 3º PA'!$O$4:$O$4242=I$1),('Diário 3º PA'!$F$4:$F$4242))+SUMPRODUCT(-('Diário 4º PA'!$E$4:$E$2224='Analítico Cx.'!$B30),-('Diário 4º PA'!$O$4:$O$2224=I$1),('Diário 4º PA'!$F$4:$F$2224))+SUMPRODUCT(-('Diário 5º PA'!$E$4:$E$5221='Analítico Cx.'!$B30),-('Diário 5º PA'!$O$4:$O$5221=I$1),('Diário 5º PA'!$F$4:$F$5221))+SUMPRODUCT(-('Diário 6º PA'!$E$4:$E$2907='Analítico Cx.'!$B30),-('Diário 6º PA'!$N$4:$N$2907=I$1),('Diário 6º PA'!$F$4:$F$2907))</f>
        <v>0</v>
      </c>
      <c r="J30" s="183">
        <f>SUMPRODUCT(-('Diário 3º PA'!$E$4:$E$4242='Analítico Cx.'!$B30),-('Diário 3º PA'!$O$4:$O$4242=J$1),('Diário 3º PA'!$F$4:$F$4242))+SUMPRODUCT(-('Diário 4º PA'!$E$4:$E$2224='Analítico Cx.'!$B30),-('Diário 4º PA'!$O$4:$O$2224=J$1),('Diário 4º PA'!$F$4:$F$2224))+SUMPRODUCT(-('Diário 5º PA'!$E$4:$E$5221='Analítico Cx.'!$B30),-('Diário 5º PA'!$O$4:$O$5221=J$1),('Diário 5º PA'!$F$4:$F$5221))+SUMPRODUCT(-('Diário 6º PA'!$E$4:$E$2907='Analítico Cx.'!$B30),-('Diário 6º PA'!$N$4:$N$2907=J$1),('Diário 6º PA'!$F$4:$F$2907))</f>
        <v>0</v>
      </c>
      <c r="K30" s="183">
        <f>SUMPRODUCT(-('Diário 3º PA'!$E$4:$E$4242='Analítico Cx.'!$B30),-('Diário 3º PA'!$O$4:$O$4242=K$1),('Diário 3º PA'!$F$4:$F$4242))+SUMPRODUCT(-('Diário 4º PA'!$E$4:$E$2224='Analítico Cx.'!$B30),-('Diário 4º PA'!$O$4:$O$2224=K$1),('Diário 4º PA'!$F$4:$F$2224))+SUMPRODUCT(-('Diário 5º PA'!$E$4:$E$5221='Analítico Cx.'!$B30),-('Diário 5º PA'!$O$4:$O$5221=K$1),('Diário 5º PA'!$F$4:$F$5221))+SUMPRODUCT(-('Diário 6º PA'!$E$4:$E$2907='Analítico Cx.'!$B30),-('Diário 6º PA'!$N$4:$N$2907=K$1),('Diário 6º PA'!$F$4:$F$2907))</f>
        <v>0</v>
      </c>
      <c r="L30" s="183">
        <f>SUMPRODUCT(-('Diário 3º PA'!$E$4:$E$4242='Analítico Cx.'!$B30),-('Diário 3º PA'!$O$4:$O$4242=L$1),('Diário 3º PA'!$F$4:$F$4242))+SUMPRODUCT(-('Diário 4º PA'!$E$4:$E$2224='Analítico Cx.'!$B30),-('Diário 4º PA'!$O$4:$O$2224=L$1),('Diário 4º PA'!$F$4:$F$2224))+SUMPRODUCT(-('Diário 5º PA'!$E$4:$E$5221='Analítico Cx.'!$B30),-('Diário 5º PA'!$O$4:$O$5221=L$1),('Diário 5º PA'!$F$4:$F$5221))+SUMPRODUCT(-('Diário 6º PA'!$E$4:$E$2907='Analítico Cx.'!$B30),-('Diário 6º PA'!$N$4:$N$2907=L$1),('Diário 6º PA'!$F$4:$F$2907))</f>
        <v>0</v>
      </c>
      <c r="M30" s="183">
        <f>SUMPRODUCT(-('Diário 3º PA'!$E$4:$E$4242='Analítico Cx.'!$B30),-('Diário 3º PA'!$O$4:$O$4242=M$1),('Diário 3º PA'!$F$4:$F$4242))+SUMPRODUCT(-('Diário 4º PA'!$E$4:$E$2224='Analítico Cx.'!$B30),-('Diário 4º PA'!$O$4:$O$2224=M$1),('Diário 4º PA'!$F$4:$F$2224))+SUMPRODUCT(-('Diário 5º PA'!$E$4:$E$5221='Analítico Cx.'!$B30),-('Diário 5º PA'!$O$4:$O$5221=M$1),('Diário 5º PA'!$F$4:$F$5221))+SUMPRODUCT(-('Diário 6º PA'!$E$4:$E$2907='Analítico Cx.'!$B30),-('Diário 6º PA'!$N$4:$N$2907=M$1),('Diário 6º PA'!$F$4:$F$2907))</f>
        <v>0</v>
      </c>
      <c r="N30" s="183">
        <f>SUMPRODUCT(-('Diário 3º PA'!$E$4:$E$4242='Analítico Cx.'!$B30),-('Diário 3º PA'!$O$4:$O$4242=N$1),('Diário 3º PA'!$F$4:$F$4242))+SUMPRODUCT(-('Diário 4º PA'!$E$4:$E$2224='Analítico Cx.'!$B30),-('Diário 4º PA'!$O$4:$O$2224=N$1),('Diário 4º PA'!$F$4:$F$2224))+SUMPRODUCT(-('Diário 5º PA'!$E$4:$E$5221='Analítico Cx.'!$B30),-('Diário 5º PA'!$O$4:$O$5221=N$1),('Diário 5º PA'!$F$4:$F$5221))+SUMPRODUCT(-('Diário 6º PA'!$E$4:$E$2907='Analítico Cx.'!$B30),-('Diário 6º PA'!$N$4:$N$2907=N$1),('Diário 6º PA'!$F$4:$F$2907))</f>
        <v>0</v>
      </c>
      <c r="O30" s="184">
        <f>SUM(C30:N30)</f>
        <v>0</v>
      </c>
      <c r="P30" s="168">
        <f t="shared" si="3"/>
        <v>0</v>
      </c>
    </row>
    <row r="31" spans="1:16" ht="23.25" customHeight="1" x14ac:dyDescent="0.2">
      <c r="A31" s="22"/>
      <c r="B31" s="23" t="s">
        <v>172</v>
      </c>
      <c r="C31" s="186">
        <f>SUBTOTAL(109,C22:C30)</f>
        <v>2301349.11</v>
      </c>
      <c r="D31" s="186">
        <f>SUBTOTAL(109,D22:D30)</f>
        <v>2646371.2399999998</v>
      </c>
      <c r="E31" s="186">
        <f t="shared" ref="E31:O31" si="5">SUBTOTAL(109,E22:E30)</f>
        <v>2416511.89</v>
      </c>
      <c r="F31" s="186">
        <f t="shared" si="5"/>
        <v>2366890.15</v>
      </c>
      <c r="G31" s="186">
        <f t="shared" si="5"/>
        <v>2470902.6999999997</v>
      </c>
      <c r="H31" s="186">
        <f t="shared" si="5"/>
        <v>2455046.79</v>
      </c>
      <c r="I31" s="186">
        <f t="shared" si="5"/>
        <v>2471154.3499999992</v>
      </c>
      <c r="J31" s="186">
        <f t="shared" si="5"/>
        <v>2443560.7199999997</v>
      </c>
      <c r="K31" s="186">
        <f t="shared" si="5"/>
        <v>2537460.12</v>
      </c>
      <c r="L31" s="186">
        <f t="shared" si="5"/>
        <v>2572156.8399999994</v>
      </c>
      <c r="M31" s="186">
        <f t="shared" si="5"/>
        <v>2490002.6399999997</v>
      </c>
      <c r="N31" s="186">
        <f t="shared" si="5"/>
        <v>2889213.37</v>
      </c>
      <c r="O31" s="186">
        <f t="shared" si="5"/>
        <v>30060619.919999998</v>
      </c>
      <c r="P31" s="171">
        <f t="shared" si="3"/>
        <v>0.47798788583859647</v>
      </c>
    </row>
    <row r="32" spans="1:16" s="33" customFormat="1" ht="23.25" customHeight="1" x14ac:dyDescent="0.2">
      <c r="A32" s="99" t="s">
        <v>107</v>
      </c>
      <c r="B32" s="100" t="s">
        <v>108</v>
      </c>
      <c r="C32" s="187"/>
      <c r="D32" s="187"/>
      <c r="E32" s="187"/>
      <c r="F32" s="187"/>
      <c r="G32" s="187"/>
      <c r="H32" s="187"/>
      <c r="I32" s="187"/>
      <c r="J32" s="187"/>
      <c r="K32" s="187"/>
      <c r="L32" s="187"/>
      <c r="M32" s="187"/>
      <c r="N32" s="187"/>
      <c r="O32" s="187"/>
      <c r="P32" s="172"/>
    </row>
    <row r="33" spans="1:16" ht="23.25" customHeight="1" x14ac:dyDescent="0.2">
      <c r="A33" s="59" t="s">
        <v>173</v>
      </c>
      <c r="B33" s="58" t="s">
        <v>174</v>
      </c>
      <c r="C33" s="183">
        <f>SUMPRODUCT(-('Diário 3º PA'!$E$4:$E$4242='Analítico Cx.'!$B33),-('Diário 3º PA'!$O$4:$O$4242=C$1),('Diário 3º PA'!$F$4:$F$4242))+SUMPRODUCT(-('Diário 4º PA'!$E$4:$E$2224='Analítico Cx.'!$B33),-('Diário 4º PA'!$O$4:$O$2224=C$1),('Diário 4º PA'!$F$4:$F$2224))+SUMPRODUCT(-('Diário 5º PA'!$E$4:$E$5221='Analítico Cx.'!$B33),-('Diário 5º PA'!$O$4:$O$5221=C$1),('Diário 5º PA'!$F$4:$F$5221))+SUMPRODUCT(-('Diário 6º PA'!$E$4:$E$2907='Analítico Cx.'!$B33),-('Diário 6º PA'!$N$4:$N$2907=C$1),('Diário 6º PA'!$F$4:$F$2907))</f>
        <v>0</v>
      </c>
      <c r="D33" s="183">
        <f>SUMPRODUCT(-('Diário 3º PA'!$E$4:$E$4242='Analítico Cx.'!$B33),-('Diário 3º PA'!$O$4:$O$4242=D$1),('Diário 3º PA'!$F$4:$F$4242))+SUMPRODUCT(-('Diário 4º PA'!$E$4:$E$2224='Analítico Cx.'!$B33),-('Diário 4º PA'!$O$4:$O$2224=D$1),('Diário 4º PA'!$F$4:$F$2224))+SUMPRODUCT(-('Diário 5º PA'!$E$4:$E$5221='Analítico Cx.'!$B33),-('Diário 5º PA'!$O$4:$O$5221=D$1),('Diário 5º PA'!$F$4:$F$5221))+SUMPRODUCT(-('Diário 6º PA'!$E$4:$E$2907='Analítico Cx.'!$B33),-('Diário 6º PA'!$N$4:$N$2907=D$1),('Diário 6º PA'!$F$4:$F$2907))</f>
        <v>0</v>
      </c>
      <c r="E33" s="183">
        <f>SUMPRODUCT(-('Diário 3º PA'!$E$4:$E$4242='Analítico Cx.'!$B33),-('Diário 3º PA'!$O$4:$O$4242=E$1),('Diário 3º PA'!$F$4:$F$4242))+SUMPRODUCT(-('Diário 4º PA'!$E$4:$E$2224='Analítico Cx.'!$B33),-('Diário 4º PA'!$O$4:$O$2224=E$1),('Diário 4º PA'!$F$4:$F$2224))+SUMPRODUCT(-('Diário 5º PA'!$E$4:$E$5221='Analítico Cx.'!$B33),-('Diário 5º PA'!$O$4:$O$5221=E$1),('Diário 5º PA'!$F$4:$F$5221))+SUMPRODUCT(-('Diário 6º PA'!$E$4:$E$2907='Analítico Cx.'!$B33),-('Diário 6º PA'!$N$4:$N$2907=E$1),('Diário 6º PA'!$F$4:$F$2907))</f>
        <v>0</v>
      </c>
      <c r="F33" s="183">
        <f>SUMPRODUCT(-('Diário 3º PA'!$E$4:$E$4242='Analítico Cx.'!$B33),-('Diário 3º PA'!$O$4:$O$4242=F$1),('Diário 3º PA'!$F$4:$F$4242))+SUMPRODUCT(-('Diário 4º PA'!$E$4:$E$2224='Analítico Cx.'!$B33),-('Diário 4º PA'!$O$4:$O$2224=F$1),('Diário 4º PA'!$F$4:$F$2224))+SUMPRODUCT(-('Diário 5º PA'!$E$4:$E$5221='Analítico Cx.'!$B33),-('Diário 5º PA'!$O$4:$O$5221=F$1),('Diário 5º PA'!$F$4:$F$5221))+SUMPRODUCT(-('Diário 6º PA'!$E$4:$E$2907='Analítico Cx.'!$B33),-('Diário 6º PA'!$N$4:$N$2907=F$1),('Diário 6º PA'!$F$4:$F$2907))</f>
        <v>0</v>
      </c>
      <c r="G33" s="183">
        <f>SUMPRODUCT(-('Diário 3º PA'!$E$4:$E$4242='Analítico Cx.'!$B33),-('Diário 3º PA'!$O$4:$O$4242=G$1),('Diário 3º PA'!$F$4:$F$4242))+SUMPRODUCT(-('Diário 4º PA'!$E$4:$E$2224='Analítico Cx.'!$B33),-('Diário 4º PA'!$O$4:$O$2224=G$1),('Diário 4º PA'!$F$4:$F$2224))+SUMPRODUCT(-('Diário 5º PA'!$E$4:$E$5221='Analítico Cx.'!$B33),-('Diário 5º PA'!$O$4:$O$5221=G$1),('Diário 5º PA'!$F$4:$F$5221))+SUMPRODUCT(-('Diário 6º PA'!$E$4:$E$2907='Analítico Cx.'!$B33),-('Diário 6º PA'!$N$4:$N$2907=G$1),('Diário 6º PA'!$F$4:$F$2907))</f>
        <v>0</v>
      </c>
      <c r="H33" s="183">
        <f>SUMPRODUCT(-('Diário 3º PA'!$E$4:$E$4242='Analítico Cx.'!$B33),-('Diário 3º PA'!$O$4:$O$4242=H$1),('Diário 3º PA'!$F$4:$F$4242))+SUMPRODUCT(-('Diário 4º PA'!$E$4:$E$2224='Analítico Cx.'!$B33),-('Diário 4º PA'!$O$4:$O$2224=H$1),('Diário 4º PA'!$F$4:$F$2224))+SUMPRODUCT(-('Diário 5º PA'!$E$4:$E$5221='Analítico Cx.'!$B33),-('Diário 5º PA'!$O$4:$O$5221=H$1),('Diário 5º PA'!$F$4:$F$5221))+SUMPRODUCT(-('Diário 6º PA'!$E$4:$E$2907='Analítico Cx.'!$B33),-('Diário 6º PA'!$N$4:$N$2907=H$1),('Diário 6º PA'!$F$4:$F$2907))</f>
        <v>0</v>
      </c>
      <c r="I33" s="183">
        <f>SUMPRODUCT(-('Diário 3º PA'!$E$4:$E$4242='Analítico Cx.'!$B33),-('Diário 3º PA'!$O$4:$O$4242=I$1),('Diário 3º PA'!$F$4:$F$4242))+SUMPRODUCT(-('Diário 4º PA'!$E$4:$E$2224='Analítico Cx.'!$B33),-('Diário 4º PA'!$O$4:$O$2224=I$1),('Diário 4º PA'!$F$4:$F$2224))+SUMPRODUCT(-('Diário 5º PA'!$E$4:$E$5221='Analítico Cx.'!$B33),-('Diário 5º PA'!$O$4:$O$5221=I$1),('Diário 5º PA'!$F$4:$F$5221))+SUMPRODUCT(-('Diário 6º PA'!$E$4:$E$2907='Analítico Cx.'!$B33),-('Diário 6º PA'!$N$4:$N$2907=I$1),('Diário 6º PA'!$F$4:$F$2907))</f>
        <v>0</v>
      </c>
      <c r="J33" s="183">
        <f>SUMPRODUCT(-('Diário 3º PA'!$E$4:$E$4242='Analítico Cx.'!$B33),-('Diário 3º PA'!$O$4:$O$4242=J$1),('Diário 3º PA'!$F$4:$F$4242))+SUMPRODUCT(-('Diário 4º PA'!$E$4:$E$2224='Analítico Cx.'!$B33),-('Diário 4º PA'!$O$4:$O$2224=J$1),('Diário 4º PA'!$F$4:$F$2224))+SUMPRODUCT(-('Diário 5º PA'!$E$4:$E$5221='Analítico Cx.'!$B33),-('Diário 5º PA'!$O$4:$O$5221=J$1),('Diário 5º PA'!$F$4:$F$5221))+SUMPRODUCT(-('Diário 6º PA'!$E$4:$E$2907='Analítico Cx.'!$B33),-('Diário 6º PA'!$N$4:$N$2907=J$1),('Diário 6º PA'!$F$4:$F$2907))</f>
        <v>0</v>
      </c>
      <c r="K33" s="183">
        <f>SUMPRODUCT(-('Diário 3º PA'!$E$4:$E$4242='Analítico Cx.'!$B33),-('Diário 3º PA'!$O$4:$O$4242=K$1),('Diário 3º PA'!$F$4:$F$4242))+SUMPRODUCT(-('Diário 4º PA'!$E$4:$E$2224='Analítico Cx.'!$B33),-('Diário 4º PA'!$O$4:$O$2224=K$1),('Diário 4º PA'!$F$4:$F$2224))+SUMPRODUCT(-('Diário 5º PA'!$E$4:$E$5221='Analítico Cx.'!$B33),-('Diário 5º PA'!$O$4:$O$5221=K$1),('Diário 5º PA'!$F$4:$F$5221))+SUMPRODUCT(-('Diário 6º PA'!$E$4:$E$2907='Analítico Cx.'!$B33),-('Diário 6º PA'!$N$4:$N$2907=K$1),('Diário 6º PA'!$F$4:$F$2907))</f>
        <v>0</v>
      </c>
      <c r="L33" s="183">
        <f>SUMPRODUCT(-('Diário 3º PA'!$E$4:$E$4242='Analítico Cx.'!$B33),-('Diário 3º PA'!$O$4:$O$4242=L$1),('Diário 3º PA'!$F$4:$F$4242))+SUMPRODUCT(-('Diário 4º PA'!$E$4:$E$2224='Analítico Cx.'!$B33),-('Diário 4º PA'!$O$4:$O$2224=L$1),('Diário 4º PA'!$F$4:$F$2224))+SUMPRODUCT(-('Diário 5º PA'!$E$4:$E$5221='Analítico Cx.'!$B33),-('Diário 5º PA'!$O$4:$O$5221=L$1),('Diário 5º PA'!$F$4:$F$5221))+SUMPRODUCT(-('Diário 6º PA'!$E$4:$E$2907='Analítico Cx.'!$B33),-('Diário 6º PA'!$N$4:$N$2907=L$1),('Diário 6º PA'!$F$4:$F$2907))</f>
        <v>0</v>
      </c>
      <c r="M33" s="183">
        <f>SUMPRODUCT(-('Diário 3º PA'!$E$4:$E$4242='Analítico Cx.'!$B33),-('Diário 3º PA'!$O$4:$O$4242=M$1),('Diário 3º PA'!$F$4:$F$4242))+SUMPRODUCT(-('Diário 4º PA'!$E$4:$E$2224='Analítico Cx.'!$B33),-('Diário 4º PA'!$O$4:$O$2224=M$1),('Diário 4º PA'!$F$4:$F$2224))+SUMPRODUCT(-('Diário 5º PA'!$E$4:$E$5221='Analítico Cx.'!$B33),-('Diário 5º PA'!$O$4:$O$5221=M$1),('Diário 5º PA'!$F$4:$F$5221))+SUMPRODUCT(-('Diário 6º PA'!$E$4:$E$2907='Analítico Cx.'!$B33),-('Diário 6º PA'!$N$4:$N$2907=M$1),('Diário 6º PA'!$F$4:$F$2907))</f>
        <v>0</v>
      </c>
      <c r="N33" s="183">
        <f>SUMPRODUCT(-('Diário 3º PA'!$E$4:$E$4242='Analítico Cx.'!$B33),-('Diário 3º PA'!$O$4:$O$4242=N$1),('Diário 3º PA'!$F$4:$F$4242))+SUMPRODUCT(-('Diário 4º PA'!$E$4:$E$2224='Analítico Cx.'!$B33),-('Diário 4º PA'!$O$4:$O$2224=N$1),('Diário 4º PA'!$F$4:$F$2224))+SUMPRODUCT(-('Diário 5º PA'!$E$4:$E$5221='Analítico Cx.'!$B33),-('Diário 5º PA'!$O$4:$O$5221=N$1),('Diário 5º PA'!$F$4:$F$5221))+SUMPRODUCT(-('Diário 6º PA'!$E$4:$E$2907='Analítico Cx.'!$B33),-('Diário 6º PA'!$N$4:$N$2907=N$1),('Diário 6º PA'!$F$4:$F$2907))</f>
        <v>0</v>
      </c>
      <c r="O33" s="184">
        <f>SUM(C33:N33)</f>
        <v>0</v>
      </c>
      <c r="P33" s="168">
        <f>IF($O$160=0,0,O33/$O$160)</f>
        <v>0</v>
      </c>
    </row>
    <row r="34" spans="1:16" ht="23.25" customHeight="1" x14ac:dyDescent="0.2">
      <c r="A34" s="59" t="s">
        <v>175</v>
      </c>
      <c r="B34" s="58" t="s">
        <v>176</v>
      </c>
      <c r="C34" s="183">
        <f>SUMPRODUCT(-('Diário 3º PA'!$E$4:$E$4242='Analítico Cx.'!$B34),-('Diário 3º PA'!$O$4:$O$4242=C$1),('Diário 3º PA'!$F$4:$F$4242))+SUMPRODUCT(-('Diário 4º PA'!$E$4:$E$2224='Analítico Cx.'!$B34),-('Diário 4º PA'!$O$4:$O$2224=C$1),('Diário 4º PA'!$F$4:$F$2224))+SUMPRODUCT(-('Diário 5º PA'!$E$4:$E$5221='Analítico Cx.'!$B34),-('Diário 5º PA'!$O$4:$O$5221=C$1),('Diário 5º PA'!$F$4:$F$5221))+SUMPRODUCT(-('Diário 6º PA'!$E$4:$E$2907='Analítico Cx.'!$B34),-('Diário 6º PA'!$N$4:$N$2907=C$1),('Diário 6º PA'!$F$4:$F$2907))</f>
        <v>0</v>
      </c>
      <c r="D34" s="183">
        <f>SUMPRODUCT(-('Diário 3º PA'!$E$4:$E$4242='Analítico Cx.'!$B34),-('Diário 3º PA'!$O$4:$O$4242=D$1),('Diário 3º PA'!$F$4:$F$4242))+SUMPRODUCT(-('Diário 4º PA'!$E$4:$E$2224='Analítico Cx.'!$B34),-('Diário 4º PA'!$O$4:$O$2224=D$1),('Diário 4º PA'!$F$4:$F$2224))+SUMPRODUCT(-('Diário 5º PA'!$E$4:$E$5221='Analítico Cx.'!$B34),-('Diário 5º PA'!$O$4:$O$5221=D$1),('Diário 5º PA'!$F$4:$F$5221))+SUMPRODUCT(-('Diário 6º PA'!$E$4:$E$2907='Analítico Cx.'!$B34),-('Diário 6º PA'!$N$4:$N$2907=D$1),('Diário 6º PA'!$F$4:$F$2907))</f>
        <v>0</v>
      </c>
      <c r="E34" s="183">
        <f>SUMPRODUCT(-('Diário 3º PA'!$E$4:$E$4242='Analítico Cx.'!$B34),-('Diário 3º PA'!$O$4:$O$4242=E$1),('Diário 3º PA'!$F$4:$F$4242))+SUMPRODUCT(-('Diário 4º PA'!$E$4:$E$2224='Analítico Cx.'!$B34),-('Diário 4º PA'!$O$4:$O$2224=E$1),('Diário 4º PA'!$F$4:$F$2224))+SUMPRODUCT(-('Diário 5º PA'!$E$4:$E$5221='Analítico Cx.'!$B34),-('Diário 5º PA'!$O$4:$O$5221=E$1),('Diário 5º PA'!$F$4:$F$5221))+SUMPRODUCT(-('Diário 6º PA'!$E$4:$E$2907='Analítico Cx.'!$B34),-('Diário 6º PA'!$N$4:$N$2907=E$1),('Diário 6º PA'!$F$4:$F$2907))</f>
        <v>0</v>
      </c>
      <c r="F34" s="183">
        <f>SUMPRODUCT(-('Diário 3º PA'!$E$4:$E$4242='Analítico Cx.'!$B34),-('Diário 3º PA'!$O$4:$O$4242=F$1),('Diário 3º PA'!$F$4:$F$4242))+SUMPRODUCT(-('Diário 4º PA'!$E$4:$E$2224='Analítico Cx.'!$B34),-('Diário 4º PA'!$O$4:$O$2224=F$1),('Diário 4º PA'!$F$4:$F$2224))+SUMPRODUCT(-('Diário 5º PA'!$E$4:$E$5221='Analítico Cx.'!$B34),-('Diário 5º PA'!$O$4:$O$5221=F$1),('Diário 5º PA'!$F$4:$F$5221))+SUMPRODUCT(-('Diário 6º PA'!$E$4:$E$2907='Analítico Cx.'!$B34),-('Diário 6º PA'!$N$4:$N$2907=F$1),('Diário 6º PA'!$F$4:$F$2907))</f>
        <v>0</v>
      </c>
      <c r="G34" s="183">
        <f>SUMPRODUCT(-('Diário 3º PA'!$E$4:$E$4242='Analítico Cx.'!$B34),-('Diário 3º PA'!$O$4:$O$4242=G$1),('Diário 3º PA'!$F$4:$F$4242))+SUMPRODUCT(-('Diário 4º PA'!$E$4:$E$2224='Analítico Cx.'!$B34),-('Diário 4º PA'!$O$4:$O$2224=G$1),('Diário 4º PA'!$F$4:$F$2224))+SUMPRODUCT(-('Diário 5º PA'!$E$4:$E$5221='Analítico Cx.'!$B34),-('Diário 5º PA'!$O$4:$O$5221=G$1),('Diário 5º PA'!$F$4:$F$5221))+SUMPRODUCT(-('Diário 6º PA'!$E$4:$E$2907='Analítico Cx.'!$B34),-('Diário 6º PA'!$N$4:$N$2907=G$1),('Diário 6º PA'!$F$4:$F$2907))</f>
        <v>0</v>
      </c>
      <c r="H34" s="183">
        <f>SUMPRODUCT(-('Diário 3º PA'!$E$4:$E$4242='Analítico Cx.'!$B34),-('Diário 3º PA'!$O$4:$O$4242=H$1),('Diário 3º PA'!$F$4:$F$4242))+SUMPRODUCT(-('Diário 4º PA'!$E$4:$E$2224='Analítico Cx.'!$B34),-('Diário 4º PA'!$O$4:$O$2224=H$1),('Diário 4º PA'!$F$4:$F$2224))+SUMPRODUCT(-('Diário 5º PA'!$E$4:$E$5221='Analítico Cx.'!$B34),-('Diário 5º PA'!$O$4:$O$5221=H$1),('Diário 5º PA'!$F$4:$F$5221))+SUMPRODUCT(-('Diário 6º PA'!$E$4:$E$2907='Analítico Cx.'!$B34),-('Diário 6º PA'!$N$4:$N$2907=H$1),('Diário 6º PA'!$F$4:$F$2907))</f>
        <v>0</v>
      </c>
      <c r="I34" s="183">
        <f>SUMPRODUCT(-('Diário 3º PA'!$E$4:$E$4242='Analítico Cx.'!$B34),-('Diário 3º PA'!$O$4:$O$4242=I$1),('Diário 3º PA'!$F$4:$F$4242))+SUMPRODUCT(-('Diário 4º PA'!$E$4:$E$2224='Analítico Cx.'!$B34),-('Diário 4º PA'!$O$4:$O$2224=I$1),('Diário 4º PA'!$F$4:$F$2224))+SUMPRODUCT(-('Diário 5º PA'!$E$4:$E$5221='Analítico Cx.'!$B34),-('Diário 5º PA'!$O$4:$O$5221=I$1),('Diário 5º PA'!$F$4:$F$5221))+SUMPRODUCT(-('Diário 6º PA'!$E$4:$E$2907='Analítico Cx.'!$B34),-('Diário 6º PA'!$N$4:$N$2907=I$1),('Diário 6º PA'!$F$4:$F$2907))</f>
        <v>0</v>
      </c>
      <c r="J34" s="183">
        <f>SUMPRODUCT(-('Diário 3º PA'!$E$4:$E$4242='Analítico Cx.'!$B34),-('Diário 3º PA'!$O$4:$O$4242=J$1),('Diário 3º PA'!$F$4:$F$4242))+SUMPRODUCT(-('Diário 4º PA'!$E$4:$E$2224='Analítico Cx.'!$B34),-('Diário 4º PA'!$O$4:$O$2224=J$1),('Diário 4º PA'!$F$4:$F$2224))+SUMPRODUCT(-('Diário 5º PA'!$E$4:$E$5221='Analítico Cx.'!$B34),-('Diário 5º PA'!$O$4:$O$5221=J$1),('Diário 5º PA'!$F$4:$F$5221))+SUMPRODUCT(-('Diário 6º PA'!$E$4:$E$2907='Analítico Cx.'!$B34),-('Diário 6º PA'!$N$4:$N$2907=J$1),('Diário 6º PA'!$F$4:$F$2907))</f>
        <v>0</v>
      </c>
      <c r="K34" s="183">
        <f>SUMPRODUCT(-('Diário 3º PA'!$E$4:$E$4242='Analítico Cx.'!$B34),-('Diário 3º PA'!$O$4:$O$4242=K$1),('Diário 3º PA'!$F$4:$F$4242))+SUMPRODUCT(-('Diário 4º PA'!$E$4:$E$2224='Analítico Cx.'!$B34),-('Diário 4º PA'!$O$4:$O$2224=K$1),('Diário 4º PA'!$F$4:$F$2224))+SUMPRODUCT(-('Diário 5º PA'!$E$4:$E$5221='Analítico Cx.'!$B34),-('Diário 5º PA'!$O$4:$O$5221=K$1),('Diário 5º PA'!$F$4:$F$5221))+SUMPRODUCT(-('Diário 6º PA'!$E$4:$E$2907='Analítico Cx.'!$B34),-('Diário 6º PA'!$N$4:$N$2907=K$1),('Diário 6º PA'!$F$4:$F$2907))</f>
        <v>0</v>
      </c>
      <c r="L34" s="183">
        <f>SUMPRODUCT(-('Diário 3º PA'!$E$4:$E$4242='Analítico Cx.'!$B34),-('Diário 3º PA'!$O$4:$O$4242=L$1),('Diário 3º PA'!$F$4:$F$4242))+SUMPRODUCT(-('Diário 4º PA'!$E$4:$E$2224='Analítico Cx.'!$B34),-('Diário 4º PA'!$O$4:$O$2224=L$1),('Diário 4º PA'!$F$4:$F$2224))+SUMPRODUCT(-('Diário 5º PA'!$E$4:$E$5221='Analítico Cx.'!$B34),-('Diário 5º PA'!$O$4:$O$5221=L$1),('Diário 5º PA'!$F$4:$F$5221))+SUMPRODUCT(-('Diário 6º PA'!$E$4:$E$2907='Analítico Cx.'!$B34),-('Diário 6º PA'!$N$4:$N$2907=L$1),('Diário 6º PA'!$F$4:$F$2907))</f>
        <v>0</v>
      </c>
      <c r="M34" s="183">
        <f>SUMPRODUCT(-('Diário 3º PA'!$E$4:$E$4242='Analítico Cx.'!$B34),-('Diário 3º PA'!$O$4:$O$4242=M$1),('Diário 3º PA'!$F$4:$F$4242))+SUMPRODUCT(-('Diário 4º PA'!$E$4:$E$2224='Analítico Cx.'!$B34),-('Diário 4º PA'!$O$4:$O$2224=M$1),('Diário 4º PA'!$F$4:$F$2224))+SUMPRODUCT(-('Diário 5º PA'!$E$4:$E$5221='Analítico Cx.'!$B34),-('Diário 5º PA'!$O$4:$O$5221=M$1),('Diário 5º PA'!$F$4:$F$5221))+SUMPRODUCT(-('Diário 6º PA'!$E$4:$E$2907='Analítico Cx.'!$B34),-('Diário 6º PA'!$N$4:$N$2907=M$1),('Diário 6º PA'!$F$4:$F$2907))</f>
        <v>0</v>
      </c>
      <c r="N34" s="183">
        <f>SUMPRODUCT(-('Diário 3º PA'!$E$4:$E$4242='Analítico Cx.'!$B34),-('Diário 3º PA'!$O$4:$O$4242=N$1),('Diário 3º PA'!$F$4:$F$4242))+SUMPRODUCT(-('Diário 4º PA'!$E$4:$E$2224='Analítico Cx.'!$B34),-('Diário 4º PA'!$O$4:$O$2224=N$1),('Diário 4º PA'!$F$4:$F$2224))+SUMPRODUCT(-('Diário 5º PA'!$E$4:$E$5221='Analítico Cx.'!$B34),-('Diário 5º PA'!$O$4:$O$5221=N$1),('Diário 5º PA'!$F$4:$F$5221))+SUMPRODUCT(-('Diário 6º PA'!$E$4:$E$2907='Analítico Cx.'!$B34),-('Diário 6º PA'!$N$4:$N$2907=N$1),('Diário 6º PA'!$F$4:$F$2907))</f>
        <v>0</v>
      </c>
      <c r="O34" s="184">
        <f>SUM(C34:N34)</f>
        <v>0</v>
      </c>
      <c r="P34" s="168">
        <f>IF($O$160=0,0,O34/$O$160)</f>
        <v>0</v>
      </c>
    </row>
    <row r="35" spans="1:16" ht="23.25" customHeight="1" x14ac:dyDescent="0.2">
      <c r="A35" s="22"/>
      <c r="B35" s="23" t="s">
        <v>177</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x14ac:dyDescent="0.2">
      <c r="A36" s="20" t="s">
        <v>109</v>
      </c>
      <c r="B36" s="32" t="s">
        <v>110</v>
      </c>
      <c r="C36" s="187"/>
      <c r="D36" s="187"/>
      <c r="E36" s="187"/>
      <c r="F36" s="187"/>
      <c r="G36" s="187"/>
      <c r="H36" s="187"/>
      <c r="I36" s="187"/>
      <c r="J36" s="187"/>
      <c r="K36" s="187"/>
      <c r="L36" s="187"/>
      <c r="M36" s="187"/>
      <c r="N36" s="187"/>
      <c r="O36" s="187"/>
      <c r="P36" s="172"/>
    </row>
    <row r="37" spans="1:16" ht="23.25" customHeight="1" x14ac:dyDescent="0.2">
      <c r="A37" s="59" t="s">
        <v>178</v>
      </c>
      <c r="B37" s="58" t="s">
        <v>179</v>
      </c>
      <c r="C37" s="183">
        <f>SUMPRODUCT(-('Diário 3º PA'!$E$4:$E$4242='Analítico Cx.'!$B37),-('Diário 3º PA'!$O$4:$O$4242=C$1),('Diário 3º PA'!$F$4:$F$4242))+SUMPRODUCT(-('Diário 4º PA'!$E$4:$E$2224='Analítico Cx.'!$B37),-('Diário 4º PA'!$O$4:$O$2224=C$1),('Diário 4º PA'!$F$4:$F$2224))+SUMPRODUCT(-('Diário 5º PA'!$E$4:$E$5221='Analítico Cx.'!$B37),-('Diário 5º PA'!$O$4:$O$5221=C$1),('Diário 5º PA'!$F$4:$F$5221))+SUMPRODUCT(-('Diário 6º PA'!$E$4:$E$2907='Analítico Cx.'!$B37),-('Diário 6º PA'!$N$4:$N$2907=C$1),('Diário 6º PA'!$F$4:$F$2907))</f>
        <v>105589.98</v>
      </c>
      <c r="D37" s="183">
        <f>SUMPRODUCT(-('Diário 3º PA'!$E$4:$E$4242='Analítico Cx.'!$B37),-('Diário 3º PA'!$O$4:$O$4242=D$1),('Diário 3º PA'!$F$4:$F$4242))+SUMPRODUCT(-('Diário 4º PA'!$E$4:$E$2224='Analítico Cx.'!$B37),-('Diário 4º PA'!$O$4:$O$2224=D$1),('Diário 4º PA'!$F$4:$F$2224))+SUMPRODUCT(-('Diário 5º PA'!$E$4:$E$5221='Analítico Cx.'!$B37),-('Diário 5º PA'!$O$4:$O$5221=D$1),('Diário 5º PA'!$F$4:$F$5221))+SUMPRODUCT(-('Diário 6º PA'!$E$4:$E$2907='Analítico Cx.'!$B37),-('Diário 6º PA'!$N$4:$N$2907=D$1),('Diário 6º PA'!$F$4:$F$2907))</f>
        <v>121770.47</v>
      </c>
      <c r="E37" s="183">
        <f>SUMPRODUCT(-('Diário 3º PA'!$E$4:$E$4242='Analítico Cx.'!$B37),-('Diário 3º PA'!$O$4:$O$4242=E$1),('Diário 3º PA'!$F$4:$F$4242))+SUMPRODUCT(-('Diário 4º PA'!$E$4:$E$2224='Analítico Cx.'!$B37),-('Diário 4º PA'!$O$4:$O$2224=E$1),('Diário 4º PA'!$F$4:$F$2224))+SUMPRODUCT(-('Diário 5º PA'!$E$4:$E$5221='Analítico Cx.'!$B37),-('Diário 5º PA'!$O$4:$O$5221=E$1),('Diário 5º PA'!$F$4:$F$5221))+SUMPRODUCT(-('Diário 6º PA'!$E$4:$E$2907='Analítico Cx.'!$B37),-('Diário 6º PA'!$N$4:$N$2907=E$1),('Diário 6º PA'!$F$4:$F$2907))</f>
        <v>114981.32</v>
      </c>
      <c r="F37" s="183">
        <f>SUMPRODUCT(-('Diário 3º PA'!$E$4:$E$4242='Analítico Cx.'!$B37),-('Diário 3º PA'!$O$4:$O$4242=F$1),('Diário 3º PA'!$F$4:$F$4242))+SUMPRODUCT(-('Diário 4º PA'!$E$4:$E$2224='Analítico Cx.'!$B37),-('Diário 4º PA'!$O$4:$O$2224=F$1),('Diário 4º PA'!$F$4:$F$2224))+SUMPRODUCT(-('Diário 5º PA'!$E$4:$E$5221='Analítico Cx.'!$B37),-('Diário 5º PA'!$O$4:$O$5221=F$1),('Diário 5º PA'!$F$4:$F$5221))+SUMPRODUCT(-('Diário 6º PA'!$E$4:$E$2907='Analítico Cx.'!$B37),-('Diário 6º PA'!$N$4:$N$2907=F$1),('Diário 6º PA'!$F$4:$F$2907))</f>
        <v>122514.41</v>
      </c>
      <c r="G37" s="183">
        <f>SUMPRODUCT(-('Diário 3º PA'!$E$4:$E$4242='Analítico Cx.'!$B37),-('Diário 3º PA'!$O$4:$O$4242=G$1),('Diário 3º PA'!$F$4:$F$4242))+SUMPRODUCT(-('Diário 4º PA'!$E$4:$E$2224='Analítico Cx.'!$B37),-('Diário 4º PA'!$O$4:$O$2224=G$1),('Diário 4º PA'!$F$4:$F$2224))+SUMPRODUCT(-('Diário 5º PA'!$E$4:$E$5221='Analítico Cx.'!$B37),-('Diário 5º PA'!$O$4:$O$5221=G$1),('Diário 5º PA'!$F$4:$F$5221))+SUMPRODUCT(-('Diário 6º PA'!$E$4:$E$2907='Analítico Cx.'!$B37),-('Diário 6º PA'!$N$4:$N$2907=G$1),('Diário 6º PA'!$F$4:$F$2907))</f>
        <v>127185.64</v>
      </c>
      <c r="H37" s="183">
        <f>SUMPRODUCT(-('Diário 3º PA'!$E$4:$E$4242='Analítico Cx.'!$B37),-('Diário 3º PA'!$O$4:$O$4242=H$1),('Diário 3º PA'!$F$4:$F$4242))+SUMPRODUCT(-('Diário 4º PA'!$E$4:$E$2224='Analítico Cx.'!$B37),-('Diário 4º PA'!$O$4:$O$2224=H$1),('Diário 4º PA'!$F$4:$F$2224))+SUMPRODUCT(-('Diário 5º PA'!$E$4:$E$5221='Analítico Cx.'!$B37),-('Diário 5º PA'!$O$4:$O$5221=H$1),('Diário 5º PA'!$F$4:$F$5221))+SUMPRODUCT(-('Diário 6º PA'!$E$4:$E$2907='Analítico Cx.'!$B37),-('Diário 6º PA'!$N$4:$N$2907=H$1),('Diário 6º PA'!$F$4:$F$2907))</f>
        <v>123817.35</v>
      </c>
      <c r="I37" s="183">
        <f>SUMPRODUCT(-('Diário 3º PA'!$E$4:$E$4242='Analítico Cx.'!$B37),-('Diário 3º PA'!$O$4:$O$4242=I$1),('Diário 3º PA'!$F$4:$F$4242))+SUMPRODUCT(-('Diário 4º PA'!$E$4:$E$2224='Analítico Cx.'!$B37),-('Diário 4º PA'!$O$4:$O$2224=I$1),('Diário 4º PA'!$F$4:$F$2224))+SUMPRODUCT(-('Diário 5º PA'!$E$4:$E$5221='Analítico Cx.'!$B37),-('Diário 5º PA'!$O$4:$O$5221=I$1),('Diário 5º PA'!$F$4:$F$5221))+SUMPRODUCT(-('Diário 6º PA'!$E$4:$E$2907='Analítico Cx.'!$B37),-('Diário 6º PA'!$N$4:$N$2907=I$1),('Diário 6º PA'!$F$4:$F$2907))</f>
        <v>127002.26</v>
      </c>
      <c r="J37" s="183">
        <f>SUMPRODUCT(-('Diário 3º PA'!$E$4:$E$4242='Analítico Cx.'!$B37),-('Diário 3º PA'!$O$4:$O$4242=J$1),('Diário 3º PA'!$F$4:$F$4242))+SUMPRODUCT(-('Diário 4º PA'!$E$4:$E$2224='Analítico Cx.'!$B37),-('Diário 4º PA'!$O$4:$O$2224=J$1),('Diário 4º PA'!$F$4:$F$2224))+SUMPRODUCT(-('Diário 5º PA'!$E$4:$E$5221='Analítico Cx.'!$B37),-('Diário 5º PA'!$O$4:$O$5221=J$1),('Diário 5º PA'!$F$4:$F$5221))+SUMPRODUCT(-('Diário 6º PA'!$E$4:$E$2907='Analítico Cx.'!$B37),-('Diário 6º PA'!$N$4:$N$2907=J$1),('Diário 6º PA'!$F$4:$F$2907))</f>
        <v>123814.32</v>
      </c>
      <c r="K37" s="183">
        <f>SUMPRODUCT(-('Diário 3º PA'!$E$4:$E$4242='Analítico Cx.'!$B37),-('Diário 3º PA'!$O$4:$O$4242=K$1),('Diário 3º PA'!$F$4:$F$4242))+SUMPRODUCT(-('Diário 4º PA'!$E$4:$E$2224='Analítico Cx.'!$B37),-('Diário 4º PA'!$O$4:$O$2224=K$1),('Diário 4º PA'!$F$4:$F$2224))+SUMPRODUCT(-('Diário 5º PA'!$E$4:$E$5221='Analítico Cx.'!$B37),-('Diário 5º PA'!$O$4:$O$5221=K$1),('Diário 5º PA'!$F$4:$F$5221))+SUMPRODUCT(-('Diário 6º PA'!$E$4:$E$2907='Analítico Cx.'!$B37),-('Diário 6º PA'!$N$4:$N$2907=K$1),('Diário 6º PA'!$F$4:$F$2907))</f>
        <v>124865.81</v>
      </c>
      <c r="L37" s="183">
        <f>SUMPRODUCT(-('Diário 3º PA'!$E$4:$E$4242='Analítico Cx.'!$B37),-('Diário 3º PA'!$O$4:$O$4242=L$1),('Diário 3º PA'!$F$4:$F$4242))+SUMPRODUCT(-('Diário 4º PA'!$E$4:$E$2224='Analítico Cx.'!$B37),-('Diário 4º PA'!$O$4:$O$2224=L$1),('Diário 4º PA'!$F$4:$F$2224))+SUMPRODUCT(-('Diário 5º PA'!$E$4:$E$5221='Analítico Cx.'!$B37),-('Diário 5º PA'!$O$4:$O$5221=L$1),('Diário 5º PA'!$F$4:$F$5221))+SUMPRODUCT(-('Diário 6º PA'!$E$4:$E$2907='Analítico Cx.'!$B37),-('Diário 6º PA'!$N$4:$N$2907=L$1),('Diário 6º PA'!$F$4:$F$2907))</f>
        <v>124959.7</v>
      </c>
      <c r="M37" s="183">
        <f>SUMPRODUCT(-('Diário 3º PA'!$E$4:$E$4242='Analítico Cx.'!$B37),-('Diário 3º PA'!$O$4:$O$4242=M$1),('Diário 3º PA'!$F$4:$F$4242))+SUMPRODUCT(-('Diário 4º PA'!$E$4:$E$2224='Analítico Cx.'!$B37),-('Diário 4º PA'!$O$4:$O$2224=M$1),('Diário 4º PA'!$F$4:$F$2224))+SUMPRODUCT(-('Diário 5º PA'!$E$4:$E$5221='Analítico Cx.'!$B37),-('Diário 5º PA'!$O$4:$O$5221=M$1),('Diário 5º PA'!$F$4:$F$5221))+SUMPRODUCT(-('Diário 6º PA'!$E$4:$E$2907='Analítico Cx.'!$B37),-('Diário 6º PA'!$N$4:$N$2907=M$1),('Diário 6º PA'!$F$4:$F$2907))</f>
        <v>125326.69</v>
      </c>
      <c r="N37" s="183">
        <f>SUMPRODUCT(-('Diário 3º PA'!$E$4:$E$4242='Analítico Cx.'!$B37),-('Diário 3º PA'!$O$4:$O$4242=N$1),('Diário 3º PA'!$F$4:$F$4242))+SUMPRODUCT(-('Diário 4º PA'!$E$4:$E$2224='Analítico Cx.'!$B37),-('Diário 4º PA'!$O$4:$O$2224=N$1),('Diário 4º PA'!$F$4:$F$2224))+SUMPRODUCT(-('Diário 5º PA'!$E$4:$E$5221='Analítico Cx.'!$B37),-('Diário 5º PA'!$O$4:$O$5221=N$1),('Diário 5º PA'!$F$4:$F$5221))+SUMPRODUCT(-('Diário 6º PA'!$E$4:$E$2907='Analítico Cx.'!$B37),-('Diário 6º PA'!$N$4:$N$2907=N$1),('Diário 6º PA'!$F$4:$F$2907))</f>
        <v>235113.97</v>
      </c>
      <c r="O37" s="184">
        <f>SUM(C37:N37)</f>
        <v>1576941.92</v>
      </c>
      <c r="P37" s="168">
        <f t="shared" ref="P37:P60" si="8">IF($O$160=0,0,O37/$O$160)</f>
        <v>2.5074637064605724E-2</v>
      </c>
    </row>
    <row r="38" spans="1:16" ht="23.25" customHeight="1" x14ac:dyDescent="0.2">
      <c r="A38" s="59" t="s">
        <v>180</v>
      </c>
      <c r="B38" s="58" t="s">
        <v>181</v>
      </c>
      <c r="C38" s="183">
        <f>SUMPRODUCT(-('Diário 3º PA'!$E$4:$E$4242='Analítico Cx.'!$B38),-('Diário 3º PA'!$O$4:$O$4242=C$1),('Diário 3º PA'!$F$4:$F$4242))+SUMPRODUCT(-('Diário 4º PA'!$E$4:$E$2224='Analítico Cx.'!$B38),-('Diário 4º PA'!$O$4:$O$2224=C$1),('Diário 4º PA'!$F$4:$F$2224))+SUMPRODUCT(-('Diário 5º PA'!$E$4:$E$5221='Analítico Cx.'!$B38),-('Diário 5º PA'!$O$4:$O$5221=C$1),('Diário 5º PA'!$F$4:$F$5221))+SUMPRODUCT(-('Diário 6º PA'!$E$4:$E$2907='Analítico Cx.'!$B38),-('Diário 6º PA'!$N$4:$N$2907=C$1),('Diário 6º PA'!$F$4:$F$2907))</f>
        <v>0</v>
      </c>
      <c r="D38" s="183">
        <f>SUMPRODUCT(-('Diário 3º PA'!$E$4:$E$4242='Analítico Cx.'!$B38),-('Diário 3º PA'!$O$4:$O$4242=D$1),('Diário 3º PA'!$F$4:$F$4242))+SUMPRODUCT(-('Diário 4º PA'!$E$4:$E$2224='Analítico Cx.'!$B38),-('Diário 4º PA'!$O$4:$O$2224=D$1),('Diário 4º PA'!$F$4:$F$2224))+SUMPRODUCT(-('Diário 5º PA'!$E$4:$E$5221='Analítico Cx.'!$B38),-('Diário 5º PA'!$O$4:$O$5221=D$1),('Diário 5º PA'!$F$4:$F$5221))+SUMPRODUCT(-('Diário 6º PA'!$E$4:$E$2907='Analítico Cx.'!$B38),-('Diário 6º PA'!$N$4:$N$2907=D$1),('Diário 6º PA'!$F$4:$F$2907))</f>
        <v>0</v>
      </c>
      <c r="E38" s="183">
        <f>SUMPRODUCT(-('Diário 3º PA'!$E$4:$E$4242='Analítico Cx.'!$B38),-('Diário 3º PA'!$O$4:$O$4242=E$1),('Diário 3º PA'!$F$4:$F$4242))+SUMPRODUCT(-('Diário 4º PA'!$E$4:$E$2224='Analítico Cx.'!$B38),-('Diário 4º PA'!$O$4:$O$2224=E$1),('Diário 4º PA'!$F$4:$F$2224))+SUMPRODUCT(-('Diário 5º PA'!$E$4:$E$5221='Analítico Cx.'!$B38),-('Diário 5º PA'!$O$4:$O$5221=E$1),('Diário 5º PA'!$F$4:$F$5221))+SUMPRODUCT(-('Diário 6º PA'!$E$4:$E$2907='Analítico Cx.'!$B38),-('Diário 6º PA'!$N$4:$N$2907=E$1),('Diário 6º PA'!$F$4:$F$2907))</f>
        <v>0</v>
      </c>
      <c r="F38" s="183">
        <f>SUMPRODUCT(-('Diário 3º PA'!$E$4:$E$4242='Analítico Cx.'!$B38),-('Diário 3º PA'!$O$4:$O$4242=F$1),('Diário 3º PA'!$F$4:$F$4242))+SUMPRODUCT(-('Diário 4º PA'!$E$4:$E$2224='Analítico Cx.'!$B38),-('Diário 4º PA'!$O$4:$O$2224=F$1),('Diário 4º PA'!$F$4:$F$2224))+SUMPRODUCT(-('Diário 5º PA'!$E$4:$E$5221='Analítico Cx.'!$B38),-('Diário 5º PA'!$O$4:$O$5221=F$1),('Diário 5º PA'!$F$4:$F$5221))+SUMPRODUCT(-('Diário 6º PA'!$E$4:$E$2907='Analítico Cx.'!$B38),-('Diário 6º PA'!$N$4:$N$2907=F$1),('Diário 6º PA'!$F$4:$F$2907))</f>
        <v>0</v>
      </c>
      <c r="G38" s="183">
        <f>SUMPRODUCT(-('Diário 3º PA'!$E$4:$E$4242='Analítico Cx.'!$B38),-('Diário 3º PA'!$O$4:$O$4242=G$1),('Diário 3º PA'!$F$4:$F$4242))+SUMPRODUCT(-('Diário 4º PA'!$E$4:$E$2224='Analítico Cx.'!$B38),-('Diário 4º PA'!$O$4:$O$2224=G$1),('Diário 4º PA'!$F$4:$F$2224))+SUMPRODUCT(-('Diário 5º PA'!$E$4:$E$5221='Analítico Cx.'!$B38),-('Diário 5º PA'!$O$4:$O$5221=G$1),('Diário 5º PA'!$F$4:$F$5221))+SUMPRODUCT(-('Diário 6º PA'!$E$4:$E$2907='Analítico Cx.'!$B38),-('Diário 6º PA'!$N$4:$N$2907=G$1),('Diário 6º PA'!$F$4:$F$2907))</f>
        <v>0</v>
      </c>
      <c r="H38" s="183">
        <f>SUMPRODUCT(-('Diário 3º PA'!$E$4:$E$4242='Analítico Cx.'!$B38),-('Diário 3º PA'!$O$4:$O$4242=H$1),('Diário 3º PA'!$F$4:$F$4242))+SUMPRODUCT(-('Diário 4º PA'!$E$4:$E$2224='Analítico Cx.'!$B38),-('Diário 4º PA'!$O$4:$O$2224=H$1),('Diário 4º PA'!$F$4:$F$2224))+SUMPRODUCT(-('Diário 5º PA'!$E$4:$E$5221='Analítico Cx.'!$B38),-('Diário 5º PA'!$O$4:$O$5221=H$1),('Diário 5º PA'!$F$4:$F$5221))+SUMPRODUCT(-('Diário 6º PA'!$E$4:$E$2907='Analítico Cx.'!$B38),-('Diário 6º PA'!$N$4:$N$2907=H$1),('Diário 6º PA'!$F$4:$F$2907))</f>
        <v>0</v>
      </c>
      <c r="I38" s="183">
        <f>SUMPRODUCT(-('Diário 3º PA'!$E$4:$E$4242='Analítico Cx.'!$B38),-('Diário 3º PA'!$O$4:$O$4242=I$1),('Diário 3º PA'!$F$4:$F$4242))+SUMPRODUCT(-('Diário 4º PA'!$E$4:$E$2224='Analítico Cx.'!$B38),-('Diário 4º PA'!$O$4:$O$2224=I$1),('Diário 4º PA'!$F$4:$F$2224))+SUMPRODUCT(-('Diário 5º PA'!$E$4:$E$5221='Analítico Cx.'!$B38),-('Diário 5º PA'!$O$4:$O$5221=I$1),('Diário 5º PA'!$F$4:$F$5221))+SUMPRODUCT(-('Diário 6º PA'!$E$4:$E$2907='Analítico Cx.'!$B38),-('Diário 6º PA'!$N$4:$N$2907=I$1),('Diário 6º PA'!$F$4:$F$2907))</f>
        <v>0</v>
      </c>
      <c r="J38" s="183">
        <f>SUMPRODUCT(-('Diário 3º PA'!$E$4:$E$4242='Analítico Cx.'!$B38),-('Diário 3º PA'!$O$4:$O$4242=J$1),('Diário 3º PA'!$F$4:$F$4242))+SUMPRODUCT(-('Diário 4º PA'!$E$4:$E$2224='Analítico Cx.'!$B38),-('Diário 4º PA'!$O$4:$O$2224=J$1),('Diário 4º PA'!$F$4:$F$2224))+SUMPRODUCT(-('Diário 5º PA'!$E$4:$E$5221='Analítico Cx.'!$B38),-('Diário 5º PA'!$O$4:$O$5221=J$1),('Diário 5º PA'!$F$4:$F$5221))+SUMPRODUCT(-('Diário 6º PA'!$E$4:$E$2907='Analítico Cx.'!$B38),-('Diário 6º PA'!$N$4:$N$2907=J$1),('Diário 6º PA'!$F$4:$F$2907))</f>
        <v>0</v>
      </c>
      <c r="K38" s="183">
        <f>SUMPRODUCT(-('Diário 3º PA'!$E$4:$E$4242='Analítico Cx.'!$B38),-('Diário 3º PA'!$O$4:$O$4242=K$1),('Diário 3º PA'!$F$4:$F$4242))+SUMPRODUCT(-('Diário 4º PA'!$E$4:$E$2224='Analítico Cx.'!$B38),-('Diário 4º PA'!$O$4:$O$2224=K$1),('Diário 4º PA'!$F$4:$F$2224))+SUMPRODUCT(-('Diário 5º PA'!$E$4:$E$5221='Analítico Cx.'!$B38),-('Diário 5º PA'!$O$4:$O$5221=K$1),('Diário 5º PA'!$F$4:$F$5221))+SUMPRODUCT(-('Diário 6º PA'!$E$4:$E$2907='Analítico Cx.'!$B38),-('Diário 6º PA'!$N$4:$N$2907=K$1),('Diário 6º PA'!$F$4:$F$2907))</f>
        <v>0</v>
      </c>
      <c r="L38" s="183">
        <f>SUMPRODUCT(-('Diário 3º PA'!$E$4:$E$4242='Analítico Cx.'!$B38),-('Diário 3º PA'!$O$4:$O$4242=L$1),('Diário 3º PA'!$F$4:$F$4242))+SUMPRODUCT(-('Diário 4º PA'!$E$4:$E$2224='Analítico Cx.'!$B38),-('Diário 4º PA'!$O$4:$O$2224=L$1),('Diário 4º PA'!$F$4:$F$2224))+SUMPRODUCT(-('Diário 5º PA'!$E$4:$E$5221='Analítico Cx.'!$B38),-('Diário 5º PA'!$O$4:$O$5221=L$1),('Diário 5º PA'!$F$4:$F$5221))+SUMPRODUCT(-('Diário 6º PA'!$E$4:$E$2907='Analítico Cx.'!$B38),-('Diário 6º PA'!$N$4:$N$2907=L$1),('Diário 6º PA'!$F$4:$F$2907))</f>
        <v>0</v>
      </c>
      <c r="M38" s="183">
        <f>SUMPRODUCT(-('Diário 3º PA'!$E$4:$E$4242='Analítico Cx.'!$B38),-('Diário 3º PA'!$O$4:$O$4242=M$1),('Diário 3º PA'!$F$4:$F$4242))+SUMPRODUCT(-('Diário 4º PA'!$E$4:$E$2224='Analítico Cx.'!$B38),-('Diário 4º PA'!$O$4:$O$2224=M$1),('Diário 4º PA'!$F$4:$F$2224))+SUMPRODUCT(-('Diário 5º PA'!$E$4:$E$5221='Analítico Cx.'!$B38),-('Diário 5º PA'!$O$4:$O$5221=M$1),('Diário 5º PA'!$F$4:$F$5221))+SUMPRODUCT(-('Diário 6º PA'!$E$4:$E$2907='Analítico Cx.'!$B38),-('Diário 6º PA'!$N$4:$N$2907=M$1),('Diário 6º PA'!$F$4:$F$2907))</f>
        <v>0</v>
      </c>
      <c r="N38" s="183">
        <f>SUMPRODUCT(-('Diário 3º PA'!$E$4:$E$4242='Analítico Cx.'!$B38),-('Diário 3º PA'!$O$4:$O$4242=N$1),('Diário 3º PA'!$F$4:$F$4242))+SUMPRODUCT(-('Diário 4º PA'!$E$4:$E$2224='Analítico Cx.'!$B38),-('Diário 4º PA'!$O$4:$O$2224=N$1),('Diário 4º PA'!$F$4:$F$2224))+SUMPRODUCT(-('Diário 5º PA'!$E$4:$E$5221='Analítico Cx.'!$B38),-('Diário 5º PA'!$O$4:$O$5221=N$1),('Diário 5º PA'!$F$4:$F$5221))+SUMPRODUCT(-('Diário 6º PA'!$E$4:$E$2907='Analítico Cx.'!$B38),-('Diário 6º PA'!$N$4:$N$2907=N$1),('Diário 6º PA'!$F$4:$F$2907))</f>
        <v>0</v>
      </c>
      <c r="O38" s="184">
        <f t="shared" ref="O38:O46" si="9">SUM(C38:N38)</f>
        <v>0</v>
      </c>
      <c r="P38" s="168">
        <f t="shared" si="8"/>
        <v>0</v>
      </c>
    </row>
    <row r="39" spans="1:16" ht="23.25" customHeight="1" x14ac:dyDescent="0.2">
      <c r="A39" s="59" t="s">
        <v>182</v>
      </c>
      <c r="B39" s="58" t="s">
        <v>183</v>
      </c>
      <c r="C39" s="183">
        <f>SUMPRODUCT(-('Diário 3º PA'!$E$4:$E$4242='Analítico Cx.'!$B39),-('Diário 3º PA'!$O$4:$O$4242=C$1),('Diário 3º PA'!$F$4:$F$4242))+SUMPRODUCT(-('Diário 4º PA'!$E$4:$E$2224='Analítico Cx.'!$B39),-('Diário 4º PA'!$O$4:$O$2224=C$1),('Diário 4º PA'!$F$4:$F$2224))+SUMPRODUCT(-('Diário 5º PA'!$E$4:$E$5221='Analítico Cx.'!$B39),-('Diário 5º PA'!$O$4:$O$5221=C$1),('Diário 5º PA'!$F$4:$F$5221))+SUMPRODUCT(-('Diário 6º PA'!$E$4:$E$2907='Analítico Cx.'!$B39),-('Diário 6º PA'!$N$4:$N$2907=C$1),('Diário 6º PA'!$F$4:$F$2907))</f>
        <v>247286.41</v>
      </c>
      <c r="D39" s="183">
        <f>SUMPRODUCT(-('Diário 3º PA'!$E$4:$E$4242='Analítico Cx.'!$B39),-('Diário 3º PA'!$O$4:$O$4242=D$1),('Diário 3º PA'!$F$4:$F$4242))+SUMPRODUCT(-('Diário 4º PA'!$E$4:$E$2224='Analítico Cx.'!$B39),-('Diário 4º PA'!$O$4:$O$2224=D$1),('Diário 4º PA'!$F$4:$F$2224))+SUMPRODUCT(-('Diário 5º PA'!$E$4:$E$5221='Analítico Cx.'!$B39),-('Diário 5º PA'!$O$4:$O$5221=D$1),('Diário 5º PA'!$F$4:$F$5221))+SUMPRODUCT(-('Diário 6º PA'!$E$4:$E$2907='Analítico Cx.'!$B39),-('Diário 6º PA'!$N$4:$N$2907=D$1),('Diário 6º PA'!$F$4:$F$2907))</f>
        <v>215832.14</v>
      </c>
      <c r="E39" s="183">
        <f>SUMPRODUCT(-('Diário 3º PA'!$E$4:$E$4242='Analítico Cx.'!$B39),-('Diário 3º PA'!$O$4:$O$4242=E$1),('Diário 3º PA'!$F$4:$F$4242))+SUMPRODUCT(-('Diário 4º PA'!$E$4:$E$2224='Analítico Cx.'!$B39),-('Diário 4º PA'!$O$4:$O$2224=E$1),('Diário 4º PA'!$F$4:$F$2224))+SUMPRODUCT(-('Diário 5º PA'!$E$4:$E$5221='Analítico Cx.'!$B39),-('Diário 5º PA'!$O$4:$O$5221=E$1),('Diário 5º PA'!$F$4:$F$5221))+SUMPRODUCT(-('Diário 6º PA'!$E$4:$E$2907='Analítico Cx.'!$B39),-('Diário 6º PA'!$N$4:$N$2907=E$1),('Diário 6º PA'!$F$4:$F$2907))</f>
        <v>202609.27</v>
      </c>
      <c r="F39" s="183">
        <f>SUMPRODUCT(-('Diário 3º PA'!$E$4:$E$4242='Analítico Cx.'!$B39),-('Diário 3º PA'!$O$4:$O$4242=F$1),('Diário 3º PA'!$F$4:$F$4242))+SUMPRODUCT(-('Diário 4º PA'!$E$4:$E$2224='Analítico Cx.'!$B39),-('Diário 4º PA'!$O$4:$O$2224=F$1),('Diário 4º PA'!$F$4:$F$2224))+SUMPRODUCT(-('Diário 5º PA'!$E$4:$E$5221='Analítico Cx.'!$B39),-('Diário 5º PA'!$O$4:$O$5221=F$1),('Diário 5º PA'!$F$4:$F$5221))+SUMPRODUCT(-('Diário 6º PA'!$E$4:$E$2907='Analítico Cx.'!$B39),-('Diário 6º PA'!$N$4:$N$2907=F$1),('Diário 6º PA'!$F$4:$F$2907))</f>
        <v>215366.87</v>
      </c>
      <c r="G39" s="183">
        <f>SUMPRODUCT(-('Diário 3º PA'!$E$4:$E$4242='Analítico Cx.'!$B39),-('Diário 3º PA'!$O$4:$O$4242=G$1),('Diário 3º PA'!$F$4:$F$4242))+SUMPRODUCT(-('Diário 4º PA'!$E$4:$E$2224='Analítico Cx.'!$B39),-('Diário 4º PA'!$O$4:$O$2224=G$1),('Diário 4º PA'!$F$4:$F$2224))+SUMPRODUCT(-('Diário 5º PA'!$E$4:$E$5221='Analítico Cx.'!$B39),-('Diário 5º PA'!$O$4:$O$5221=G$1),('Diário 5º PA'!$F$4:$F$5221))+SUMPRODUCT(-('Diário 6º PA'!$E$4:$E$2907='Analítico Cx.'!$B39),-('Diário 6º PA'!$N$4:$N$2907=G$1),('Diário 6º PA'!$F$4:$F$2907))</f>
        <v>225559.09</v>
      </c>
      <c r="H39" s="183">
        <f>SUMPRODUCT(-('Diário 3º PA'!$E$4:$E$4242='Analítico Cx.'!$B39),-('Diário 3º PA'!$O$4:$O$4242=H$1),('Diário 3º PA'!$F$4:$F$4242))+SUMPRODUCT(-('Diário 4º PA'!$E$4:$E$2224='Analítico Cx.'!$B39),-('Diário 4º PA'!$O$4:$O$2224=H$1),('Diário 4º PA'!$F$4:$F$2224))+SUMPRODUCT(-('Diário 5º PA'!$E$4:$E$5221='Analítico Cx.'!$B39),-('Diário 5º PA'!$O$4:$O$5221=H$1),('Diário 5º PA'!$F$4:$F$5221))+SUMPRODUCT(-('Diário 6º PA'!$E$4:$E$2907='Analítico Cx.'!$B39),-('Diário 6º PA'!$N$4:$N$2907=H$1),('Diário 6º PA'!$F$4:$F$2907))</f>
        <v>219270.38</v>
      </c>
      <c r="I39" s="183">
        <f>SUMPRODUCT(-('Diário 3º PA'!$E$4:$E$4242='Analítico Cx.'!$B39),-('Diário 3º PA'!$O$4:$O$4242=I$1),('Diário 3º PA'!$F$4:$F$4242))+SUMPRODUCT(-('Diário 4º PA'!$E$4:$E$2224='Analítico Cx.'!$B39),-('Diário 4º PA'!$O$4:$O$2224=I$1),('Diário 4º PA'!$F$4:$F$2224))+SUMPRODUCT(-('Diário 5º PA'!$E$4:$E$5221='Analítico Cx.'!$B39),-('Diário 5º PA'!$O$4:$O$5221=I$1),('Diário 5º PA'!$F$4:$F$5221))+SUMPRODUCT(-('Diário 6º PA'!$E$4:$E$2907='Analítico Cx.'!$B39),-('Diário 6º PA'!$N$4:$N$2907=I$1),('Diário 6º PA'!$F$4:$F$2907))</f>
        <v>226669.07</v>
      </c>
      <c r="J39" s="183">
        <f>SUMPRODUCT(-('Diário 3º PA'!$E$4:$E$4242='Analítico Cx.'!$B39),-('Diário 3º PA'!$O$4:$O$4242=J$1),('Diário 3º PA'!$F$4:$F$4242))+SUMPRODUCT(-('Diário 4º PA'!$E$4:$E$2224='Analítico Cx.'!$B39),-('Diário 4º PA'!$O$4:$O$2224=J$1),('Diário 4º PA'!$F$4:$F$2224))+SUMPRODUCT(-('Diário 5º PA'!$E$4:$E$5221='Analítico Cx.'!$B39),-('Diário 5º PA'!$O$4:$O$5221=J$1),('Diário 5º PA'!$F$4:$F$5221))+SUMPRODUCT(-('Diário 6º PA'!$E$4:$E$2907='Analítico Cx.'!$B39),-('Diário 6º PA'!$N$4:$N$2907=J$1),('Diário 6º PA'!$F$4:$F$2907))</f>
        <v>216419.06</v>
      </c>
      <c r="K39" s="183">
        <f>SUMPRODUCT(-('Diário 3º PA'!$E$4:$E$4242='Analítico Cx.'!$B39),-('Diário 3º PA'!$O$4:$O$4242=K$1),('Diário 3º PA'!$F$4:$F$4242))+SUMPRODUCT(-('Diário 4º PA'!$E$4:$E$2224='Analítico Cx.'!$B39),-('Diário 4º PA'!$O$4:$O$2224=K$1),('Diário 4º PA'!$F$4:$F$2224))+SUMPRODUCT(-('Diário 5º PA'!$E$4:$E$5221='Analítico Cx.'!$B39),-('Diário 5º PA'!$O$4:$O$5221=K$1),('Diário 5º PA'!$F$4:$F$5221))+SUMPRODUCT(-('Diário 6º PA'!$E$4:$E$2907='Analítico Cx.'!$B39),-('Diário 6º PA'!$N$4:$N$2907=K$1),('Diário 6º PA'!$F$4:$F$2907))</f>
        <v>215275.59</v>
      </c>
      <c r="L39" s="183">
        <f>SUMPRODUCT(-('Diário 3º PA'!$E$4:$E$4242='Analítico Cx.'!$B39),-('Diário 3º PA'!$O$4:$O$4242=L$1),('Diário 3º PA'!$F$4:$F$4242))+SUMPRODUCT(-('Diário 4º PA'!$E$4:$E$2224='Analítico Cx.'!$B39),-('Diário 4º PA'!$O$4:$O$2224=L$1),('Diário 4º PA'!$F$4:$F$2224))+SUMPRODUCT(-('Diário 5º PA'!$E$4:$E$5221='Analítico Cx.'!$B39),-('Diário 5º PA'!$O$4:$O$5221=L$1),('Diário 5º PA'!$F$4:$F$5221))+SUMPRODUCT(-('Diário 6º PA'!$E$4:$E$2907='Analítico Cx.'!$B39),-('Diário 6º PA'!$N$4:$N$2907=L$1),('Diário 6º PA'!$F$4:$F$2907))</f>
        <v>219687.95</v>
      </c>
      <c r="M39" s="183">
        <f>SUMPRODUCT(-('Diário 3º PA'!$E$4:$E$4242='Analítico Cx.'!$B39),-('Diário 3º PA'!$O$4:$O$4242=M$1),('Diário 3º PA'!$F$4:$F$4242))+SUMPRODUCT(-('Diário 4º PA'!$E$4:$E$2224='Analítico Cx.'!$B39),-('Diário 4º PA'!$O$4:$O$2224=M$1),('Diário 4º PA'!$F$4:$F$2224))+SUMPRODUCT(-('Diário 5º PA'!$E$4:$E$5221='Analítico Cx.'!$B39),-('Diário 5º PA'!$O$4:$O$5221=M$1),('Diário 5º PA'!$F$4:$F$5221))+SUMPRODUCT(-('Diário 6º PA'!$E$4:$E$2907='Analítico Cx.'!$B39),-('Diário 6º PA'!$N$4:$N$2907=M$1),('Diário 6º PA'!$F$4:$F$2907))</f>
        <v>215483.22</v>
      </c>
      <c r="N39" s="183">
        <f>SUMPRODUCT(-('Diário 3º PA'!$E$4:$E$4242='Analítico Cx.'!$B39),-('Diário 3º PA'!$O$4:$O$4242=N$1),('Diário 3º PA'!$F$4:$F$4242))+SUMPRODUCT(-('Diário 4º PA'!$E$4:$E$2224='Analítico Cx.'!$B39),-('Diário 4º PA'!$O$4:$O$2224=N$1),('Diário 4º PA'!$F$4:$F$2224))+SUMPRODUCT(-('Diário 5º PA'!$E$4:$E$5221='Analítico Cx.'!$B39),-('Diário 5º PA'!$O$4:$O$5221=N$1),('Diário 5º PA'!$F$4:$F$5221))+SUMPRODUCT(-('Diário 6º PA'!$E$4:$E$2907='Analítico Cx.'!$B39),-('Diário 6º PA'!$N$4:$N$2907=N$1),('Diário 6º PA'!$F$4:$F$2907))</f>
        <v>322929.28999999998</v>
      </c>
      <c r="O39" s="184">
        <f t="shared" si="9"/>
        <v>2742388.3400000008</v>
      </c>
      <c r="P39" s="168">
        <f t="shared" si="8"/>
        <v>4.3606166748174587E-2</v>
      </c>
    </row>
    <row r="40" spans="1:16" ht="23.25" customHeight="1" x14ac:dyDescent="0.2">
      <c r="A40" s="59" t="s">
        <v>184</v>
      </c>
      <c r="B40" s="58" t="s">
        <v>185</v>
      </c>
      <c r="C40" s="183">
        <f>SUMPRODUCT(-('Diário 3º PA'!$E$4:$E$4242='Analítico Cx.'!$B40),-('Diário 3º PA'!$O$4:$O$4242=C$1),('Diário 3º PA'!$F$4:$F$4242))+SUMPRODUCT(-('Diário 4º PA'!$E$4:$E$2224='Analítico Cx.'!$B40),-('Diário 4º PA'!$O$4:$O$2224=C$1),('Diário 4º PA'!$F$4:$F$2224))+SUMPRODUCT(-('Diário 5º PA'!$E$4:$E$5221='Analítico Cx.'!$B40),-('Diário 5º PA'!$O$4:$O$5221=C$1),('Diário 5º PA'!$F$4:$F$5221))+SUMPRODUCT(-('Diário 6º PA'!$E$4:$E$2907='Analítico Cx.'!$B40),-('Diário 6º PA'!$N$4:$N$2907=C$1),('Diário 6º PA'!$F$4:$F$2907))</f>
        <v>7793.24</v>
      </c>
      <c r="D40" s="183">
        <f>SUMPRODUCT(-('Diário 3º PA'!$E$4:$E$4242='Analítico Cx.'!$B40),-('Diário 3º PA'!$O$4:$O$4242=D$1),('Diário 3º PA'!$F$4:$F$4242))+SUMPRODUCT(-('Diário 4º PA'!$E$4:$E$2224='Analítico Cx.'!$B40),-('Diário 4º PA'!$O$4:$O$2224=D$1),('Diário 4º PA'!$F$4:$F$2224))+SUMPRODUCT(-('Diário 5º PA'!$E$4:$E$5221='Analítico Cx.'!$B40),-('Diário 5º PA'!$O$4:$O$5221=D$1),('Diário 5º PA'!$F$4:$F$5221))+SUMPRODUCT(-('Diário 6º PA'!$E$4:$E$2907='Analítico Cx.'!$B40),-('Diário 6º PA'!$N$4:$N$2907=D$1),('Diário 6º PA'!$F$4:$F$2907))</f>
        <v>19214.89</v>
      </c>
      <c r="E40" s="183">
        <f>SUMPRODUCT(-('Diário 3º PA'!$E$4:$E$4242='Analítico Cx.'!$B40),-('Diário 3º PA'!$O$4:$O$4242=E$1),('Diário 3º PA'!$F$4:$F$4242))+SUMPRODUCT(-('Diário 4º PA'!$E$4:$E$2224='Analítico Cx.'!$B40),-('Diário 4º PA'!$O$4:$O$2224=E$1),('Diário 4º PA'!$F$4:$F$2224))+SUMPRODUCT(-('Diário 5º PA'!$E$4:$E$5221='Analítico Cx.'!$B40),-('Diário 5º PA'!$O$4:$O$5221=E$1),('Diário 5º PA'!$F$4:$F$5221))+SUMPRODUCT(-('Diário 6º PA'!$E$4:$E$2907='Analítico Cx.'!$B40),-('Diário 6º PA'!$N$4:$N$2907=E$1),('Diário 6º PA'!$F$4:$F$2907))</f>
        <v>12597.64</v>
      </c>
      <c r="F40" s="183">
        <f>SUMPRODUCT(-('Diário 3º PA'!$E$4:$E$4242='Analítico Cx.'!$B40),-('Diário 3º PA'!$O$4:$O$4242=F$1),('Diário 3º PA'!$F$4:$F$4242))+SUMPRODUCT(-('Diário 4º PA'!$E$4:$E$2224='Analítico Cx.'!$B40),-('Diário 4º PA'!$O$4:$O$2224=F$1),('Diário 4º PA'!$F$4:$F$2224))+SUMPRODUCT(-('Diário 5º PA'!$E$4:$E$5221='Analítico Cx.'!$B40),-('Diário 5º PA'!$O$4:$O$5221=F$1),('Diário 5º PA'!$F$4:$F$5221))+SUMPRODUCT(-('Diário 6º PA'!$E$4:$E$2907='Analítico Cx.'!$B40),-('Diário 6º PA'!$N$4:$N$2907=F$1),('Diário 6º PA'!$F$4:$F$2907))</f>
        <v>6739.8</v>
      </c>
      <c r="G40" s="183">
        <f>SUMPRODUCT(-('Diário 3º PA'!$E$4:$E$4242='Analítico Cx.'!$B40),-('Diário 3º PA'!$O$4:$O$4242=G$1),('Diário 3º PA'!$F$4:$F$4242))+SUMPRODUCT(-('Diário 4º PA'!$E$4:$E$2224='Analítico Cx.'!$B40),-('Diário 4º PA'!$O$4:$O$2224=G$1),('Diário 4º PA'!$F$4:$F$2224))+SUMPRODUCT(-('Diário 5º PA'!$E$4:$E$5221='Analítico Cx.'!$B40),-('Diário 5º PA'!$O$4:$O$5221=G$1),('Diário 5º PA'!$F$4:$F$5221))+SUMPRODUCT(-('Diário 6º PA'!$E$4:$E$2907='Analítico Cx.'!$B40),-('Diário 6º PA'!$N$4:$N$2907=G$1),('Diário 6º PA'!$F$4:$F$2907))</f>
        <v>2690.45</v>
      </c>
      <c r="H40" s="183">
        <f>SUMPRODUCT(-('Diário 3º PA'!$E$4:$E$4242='Analítico Cx.'!$B40),-('Diário 3º PA'!$O$4:$O$4242=H$1),('Diário 3º PA'!$F$4:$F$4242))+SUMPRODUCT(-('Diário 4º PA'!$E$4:$E$2224='Analítico Cx.'!$B40),-('Diário 4º PA'!$O$4:$O$2224=H$1),('Diário 4º PA'!$F$4:$F$2224))+SUMPRODUCT(-('Diário 5º PA'!$E$4:$E$5221='Analítico Cx.'!$B40),-('Diário 5º PA'!$O$4:$O$5221=H$1),('Diário 5º PA'!$F$4:$F$5221))+SUMPRODUCT(-('Diário 6º PA'!$E$4:$E$2907='Analítico Cx.'!$B40),-('Diário 6º PA'!$N$4:$N$2907=H$1),('Diário 6º PA'!$F$4:$F$2907))</f>
        <v>9698.630000000001</v>
      </c>
      <c r="I40" s="183">
        <f>SUMPRODUCT(-('Diário 3º PA'!$E$4:$E$4242='Analítico Cx.'!$B40),-('Diário 3º PA'!$O$4:$O$4242=I$1),('Diário 3º PA'!$F$4:$F$4242))+SUMPRODUCT(-('Diário 4º PA'!$E$4:$E$2224='Analítico Cx.'!$B40),-('Diário 4º PA'!$O$4:$O$2224=I$1),('Diário 4º PA'!$F$4:$F$2224))+SUMPRODUCT(-('Diário 5º PA'!$E$4:$E$5221='Analítico Cx.'!$B40),-('Diário 5º PA'!$O$4:$O$5221=I$1),('Diário 5º PA'!$F$4:$F$5221))+SUMPRODUCT(-('Diário 6º PA'!$E$4:$E$2907='Analítico Cx.'!$B40),-('Diário 6º PA'!$N$4:$N$2907=I$1),('Diário 6º PA'!$F$4:$F$2907))</f>
        <v>31662.03</v>
      </c>
      <c r="J40" s="183">
        <f>SUMPRODUCT(-('Diário 3º PA'!$E$4:$E$4242='Analítico Cx.'!$B40),-('Diário 3º PA'!$O$4:$O$4242=J$1),('Diário 3º PA'!$F$4:$F$4242))+SUMPRODUCT(-('Diário 4º PA'!$E$4:$E$2224='Analítico Cx.'!$B40),-('Diário 4º PA'!$O$4:$O$2224=J$1),('Diário 4º PA'!$F$4:$F$2224))+SUMPRODUCT(-('Diário 5º PA'!$E$4:$E$5221='Analítico Cx.'!$B40),-('Diário 5º PA'!$O$4:$O$5221=J$1),('Diário 5º PA'!$F$4:$F$5221))+SUMPRODUCT(-('Diário 6º PA'!$E$4:$E$2907='Analítico Cx.'!$B40),-('Diário 6º PA'!$N$4:$N$2907=J$1),('Diário 6º PA'!$F$4:$F$2907))</f>
        <v>40760.229999999996</v>
      </c>
      <c r="K40" s="183">
        <f>SUMPRODUCT(-('Diário 3º PA'!$E$4:$E$4242='Analítico Cx.'!$B40),-('Diário 3º PA'!$O$4:$O$4242=K$1),('Diário 3º PA'!$F$4:$F$4242))+SUMPRODUCT(-('Diário 4º PA'!$E$4:$E$2224='Analítico Cx.'!$B40),-('Diário 4º PA'!$O$4:$O$2224=K$1),('Diário 4º PA'!$F$4:$F$2224))+SUMPRODUCT(-('Diário 5º PA'!$E$4:$E$5221='Analítico Cx.'!$B40),-('Diário 5º PA'!$O$4:$O$5221=K$1),('Diário 5º PA'!$F$4:$F$5221))+SUMPRODUCT(-('Diário 6º PA'!$E$4:$E$2907='Analítico Cx.'!$B40),-('Diário 6º PA'!$N$4:$N$2907=K$1),('Diário 6º PA'!$F$4:$F$2907))</f>
        <v>36048.699999999997</v>
      </c>
      <c r="L40" s="183">
        <f>SUMPRODUCT(-('Diário 3º PA'!$E$4:$E$4242='Analítico Cx.'!$B40),-('Diário 3º PA'!$O$4:$O$4242=L$1),('Diário 3º PA'!$F$4:$F$4242))+SUMPRODUCT(-('Diário 4º PA'!$E$4:$E$2224='Analítico Cx.'!$B40),-('Diário 4º PA'!$O$4:$O$2224=L$1),('Diário 4º PA'!$F$4:$F$2224))+SUMPRODUCT(-('Diário 5º PA'!$E$4:$E$5221='Analítico Cx.'!$B40),-('Diário 5º PA'!$O$4:$O$5221=L$1),('Diário 5º PA'!$F$4:$F$5221))+SUMPRODUCT(-('Diário 6º PA'!$E$4:$E$2907='Analítico Cx.'!$B40),-('Diário 6º PA'!$N$4:$N$2907=L$1),('Diário 6º PA'!$F$4:$F$2907))</f>
        <v>59906.580000000009</v>
      </c>
      <c r="M40" s="183">
        <f>SUMPRODUCT(-('Diário 3º PA'!$E$4:$E$4242='Analítico Cx.'!$B40),-('Diário 3º PA'!$O$4:$O$4242=M$1),('Diário 3º PA'!$F$4:$F$4242))+SUMPRODUCT(-('Diário 4º PA'!$E$4:$E$2224='Analítico Cx.'!$B40),-('Diário 4º PA'!$O$4:$O$2224=M$1),('Diário 4º PA'!$F$4:$F$2224))+SUMPRODUCT(-('Diário 5º PA'!$E$4:$E$5221='Analítico Cx.'!$B40),-('Diário 5º PA'!$O$4:$O$5221=M$1),('Diário 5º PA'!$F$4:$F$5221))+SUMPRODUCT(-('Diário 6º PA'!$E$4:$E$2907='Analítico Cx.'!$B40),-('Diário 6º PA'!$N$4:$N$2907=M$1),('Diário 6º PA'!$F$4:$F$2907))</f>
        <v>10853.96</v>
      </c>
      <c r="N40" s="183">
        <f>SUMPRODUCT(-('Diário 3º PA'!$E$4:$E$4242='Analítico Cx.'!$B40),-('Diário 3º PA'!$O$4:$O$4242=N$1),('Diário 3º PA'!$F$4:$F$4242))+SUMPRODUCT(-('Diário 4º PA'!$E$4:$E$2224='Analítico Cx.'!$B40),-('Diário 4º PA'!$O$4:$O$2224=N$1),('Diário 4º PA'!$F$4:$F$2224))+SUMPRODUCT(-('Diário 5º PA'!$E$4:$E$5221='Analítico Cx.'!$B40),-('Diário 5º PA'!$O$4:$O$5221=N$1),('Diário 5º PA'!$F$4:$F$5221))+SUMPRODUCT(-('Diário 6º PA'!$E$4:$E$2907='Analítico Cx.'!$B40),-('Diário 6º PA'!$N$4:$N$2907=N$1),('Diário 6º PA'!$F$4:$F$2907))</f>
        <v>58948.639999999992</v>
      </c>
      <c r="O40" s="184">
        <f t="shared" si="9"/>
        <v>296914.78999999998</v>
      </c>
      <c r="P40" s="168">
        <f t="shared" si="8"/>
        <v>4.7211825013591018E-3</v>
      </c>
    </row>
    <row r="41" spans="1:16" ht="23.25" customHeight="1" x14ac:dyDescent="0.2">
      <c r="A41" s="59" t="s">
        <v>186</v>
      </c>
      <c r="B41" s="58" t="s">
        <v>187</v>
      </c>
      <c r="C41" s="183">
        <f>SUMPRODUCT(-('Diário 3º PA'!$E$4:$E$4242='Analítico Cx.'!$B41),-('Diário 3º PA'!$O$4:$O$4242=C$1),('Diário 3º PA'!$F$4:$F$4242))+SUMPRODUCT(-('Diário 4º PA'!$E$4:$E$2224='Analítico Cx.'!$B41),-('Diário 4º PA'!$O$4:$O$2224=C$1),('Diário 4º PA'!$F$4:$F$2224))+SUMPRODUCT(-('Diário 5º PA'!$E$4:$E$5221='Analítico Cx.'!$B41),-('Diário 5º PA'!$O$4:$O$5221=C$1),('Diário 5º PA'!$F$4:$F$5221))+SUMPRODUCT(-('Diário 6º PA'!$E$4:$E$2907='Analítico Cx.'!$B41),-('Diário 6º PA'!$N$4:$N$2907=C$1),('Diário 6º PA'!$F$4:$F$2907))</f>
        <v>1628.5000000000002</v>
      </c>
      <c r="D41" s="183">
        <f>SUMPRODUCT(-('Diário 3º PA'!$E$4:$E$4242='Analítico Cx.'!$B41),-('Diário 3º PA'!$O$4:$O$4242=D$1),('Diário 3º PA'!$F$4:$F$4242))+SUMPRODUCT(-('Diário 4º PA'!$E$4:$E$2224='Analítico Cx.'!$B41),-('Diário 4º PA'!$O$4:$O$2224=D$1),('Diário 4º PA'!$F$4:$F$2224))+SUMPRODUCT(-('Diário 5º PA'!$E$4:$E$5221='Analítico Cx.'!$B41),-('Diário 5º PA'!$O$4:$O$5221=D$1),('Diário 5º PA'!$F$4:$F$5221))+SUMPRODUCT(-('Diário 6º PA'!$E$4:$E$2907='Analítico Cx.'!$B41),-('Diário 6º PA'!$N$4:$N$2907=D$1),('Diário 6º PA'!$F$4:$F$2907))</f>
        <v>11982.139999999998</v>
      </c>
      <c r="E41" s="183">
        <f>SUMPRODUCT(-('Diário 3º PA'!$E$4:$E$4242='Analítico Cx.'!$B41),-('Diário 3º PA'!$O$4:$O$4242=E$1),('Diário 3º PA'!$F$4:$F$4242))+SUMPRODUCT(-('Diário 4º PA'!$E$4:$E$2224='Analítico Cx.'!$B41),-('Diário 4º PA'!$O$4:$O$2224=E$1),('Diário 4º PA'!$F$4:$F$2224))+SUMPRODUCT(-('Diário 5º PA'!$E$4:$E$5221='Analítico Cx.'!$B41),-('Diário 5º PA'!$O$4:$O$5221=E$1),('Diário 5º PA'!$F$4:$F$5221))+SUMPRODUCT(-('Diário 6º PA'!$E$4:$E$2907='Analítico Cx.'!$B41),-('Diário 6º PA'!$N$4:$N$2907=E$1),('Diário 6º PA'!$F$4:$F$2907))</f>
        <v>10639.109999999999</v>
      </c>
      <c r="F41" s="183">
        <f>SUMPRODUCT(-('Diário 3º PA'!$E$4:$E$4242='Analítico Cx.'!$B41),-('Diário 3º PA'!$O$4:$O$4242=F$1),('Diário 3º PA'!$F$4:$F$4242))+SUMPRODUCT(-('Diário 4º PA'!$E$4:$E$2224='Analítico Cx.'!$B41),-('Diário 4º PA'!$O$4:$O$2224=F$1),('Diário 4º PA'!$F$4:$F$2224))+SUMPRODUCT(-('Diário 5º PA'!$E$4:$E$5221='Analítico Cx.'!$B41),-('Diário 5º PA'!$O$4:$O$5221=F$1),('Diário 5º PA'!$F$4:$F$5221))+SUMPRODUCT(-('Diário 6º PA'!$E$4:$E$2907='Analítico Cx.'!$B41),-('Diário 6º PA'!$N$4:$N$2907=F$1),('Diário 6º PA'!$F$4:$F$2907))</f>
        <v>10121.280000000001</v>
      </c>
      <c r="G41" s="183">
        <f>SUMPRODUCT(-('Diário 3º PA'!$E$4:$E$4242='Analítico Cx.'!$B41),-('Diário 3º PA'!$O$4:$O$4242=G$1),('Diário 3º PA'!$F$4:$F$4242))+SUMPRODUCT(-('Diário 4º PA'!$E$4:$E$2224='Analítico Cx.'!$B41),-('Diário 4º PA'!$O$4:$O$2224=G$1),('Diário 4º PA'!$F$4:$F$2224))+SUMPRODUCT(-('Diário 5º PA'!$E$4:$E$5221='Analítico Cx.'!$B41),-('Diário 5º PA'!$O$4:$O$5221=G$1),('Diário 5º PA'!$F$4:$F$5221))+SUMPRODUCT(-('Diário 6º PA'!$E$4:$E$2907='Analítico Cx.'!$B41),-('Diário 6º PA'!$N$4:$N$2907=G$1),('Diário 6º PA'!$F$4:$F$2907))</f>
        <v>11157.2</v>
      </c>
      <c r="H41" s="183">
        <f>SUMPRODUCT(-('Diário 3º PA'!$E$4:$E$4242='Analítico Cx.'!$B41),-('Diário 3º PA'!$O$4:$O$4242=H$1),('Diário 3º PA'!$F$4:$F$4242))+SUMPRODUCT(-('Diário 4º PA'!$E$4:$E$2224='Analítico Cx.'!$B41),-('Diário 4º PA'!$O$4:$O$2224=H$1),('Diário 4º PA'!$F$4:$F$2224))+SUMPRODUCT(-('Diário 5º PA'!$E$4:$E$5221='Analítico Cx.'!$B41),-('Diário 5º PA'!$O$4:$O$5221=H$1),('Diário 5º PA'!$F$4:$F$5221))+SUMPRODUCT(-('Diário 6º PA'!$E$4:$E$2907='Analítico Cx.'!$B41),-('Diário 6º PA'!$N$4:$N$2907=H$1),('Diário 6º PA'!$F$4:$F$2907))</f>
        <v>16655.27</v>
      </c>
      <c r="I41" s="183">
        <f>SUMPRODUCT(-('Diário 3º PA'!$E$4:$E$4242='Analítico Cx.'!$B41),-('Diário 3º PA'!$O$4:$O$4242=I$1),('Diário 3º PA'!$F$4:$F$4242))+SUMPRODUCT(-('Diário 4º PA'!$E$4:$E$2224='Analítico Cx.'!$B41),-('Diário 4º PA'!$O$4:$O$2224=I$1),('Diário 4º PA'!$F$4:$F$2224))+SUMPRODUCT(-('Diário 5º PA'!$E$4:$E$5221='Analítico Cx.'!$B41),-('Diário 5º PA'!$O$4:$O$5221=I$1),('Diário 5º PA'!$F$4:$F$5221))+SUMPRODUCT(-('Diário 6º PA'!$E$4:$E$2907='Analítico Cx.'!$B41),-('Diário 6º PA'!$N$4:$N$2907=I$1),('Diário 6º PA'!$F$4:$F$2907))</f>
        <v>47307.100000000006</v>
      </c>
      <c r="J41" s="183">
        <f>SUMPRODUCT(-('Diário 3º PA'!$E$4:$E$4242='Analítico Cx.'!$B41),-('Diário 3º PA'!$O$4:$O$4242=J$1),('Diário 3º PA'!$F$4:$F$4242))+SUMPRODUCT(-('Diário 4º PA'!$E$4:$E$2224='Analítico Cx.'!$B41),-('Diário 4º PA'!$O$4:$O$2224=J$1),('Diário 4º PA'!$F$4:$F$2224))+SUMPRODUCT(-('Diário 5º PA'!$E$4:$E$5221='Analítico Cx.'!$B41),-('Diário 5º PA'!$O$4:$O$5221=J$1),('Diário 5º PA'!$F$4:$F$5221))+SUMPRODUCT(-('Diário 6º PA'!$E$4:$E$2907='Analítico Cx.'!$B41),-('Diário 6º PA'!$N$4:$N$2907=J$1),('Diário 6º PA'!$F$4:$F$2907))</f>
        <v>54132.11</v>
      </c>
      <c r="K41" s="183">
        <f>SUMPRODUCT(-('Diário 3º PA'!$E$4:$E$4242='Analítico Cx.'!$B41),-('Diário 3º PA'!$O$4:$O$4242=K$1),('Diário 3º PA'!$F$4:$F$4242))+SUMPRODUCT(-('Diário 4º PA'!$E$4:$E$2224='Analítico Cx.'!$B41),-('Diário 4º PA'!$O$4:$O$2224=K$1),('Diário 4º PA'!$F$4:$F$2224))+SUMPRODUCT(-('Diário 5º PA'!$E$4:$E$5221='Analítico Cx.'!$B41),-('Diário 5º PA'!$O$4:$O$5221=K$1),('Diário 5º PA'!$F$4:$F$5221))+SUMPRODUCT(-('Diário 6º PA'!$E$4:$E$2907='Analítico Cx.'!$B41),-('Diário 6º PA'!$N$4:$N$2907=K$1),('Diário 6º PA'!$F$4:$F$2907))</f>
        <v>53611.659999999996</v>
      </c>
      <c r="L41" s="183">
        <f>SUMPRODUCT(-('Diário 3º PA'!$E$4:$E$4242='Analítico Cx.'!$B41),-('Diário 3º PA'!$O$4:$O$4242=L$1),('Diário 3º PA'!$F$4:$F$4242))+SUMPRODUCT(-('Diário 4º PA'!$E$4:$E$2224='Analítico Cx.'!$B41),-('Diário 4º PA'!$O$4:$O$2224=L$1),('Diário 4º PA'!$F$4:$F$2224))+SUMPRODUCT(-('Diário 5º PA'!$E$4:$E$5221='Analítico Cx.'!$B41),-('Diário 5º PA'!$O$4:$O$5221=L$1),('Diário 5º PA'!$F$4:$F$5221))+SUMPRODUCT(-('Diário 6º PA'!$E$4:$E$2907='Analítico Cx.'!$B41),-('Diário 6º PA'!$N$4:$N$2907=L$1),('Diário 6º PA'!$F$4:$F$2907))</f>
        <v>78125.919999999998</v>
      </c>
      <c r="M41" s="183">
        <f>SUMPRODUCT(-('Diário 3º PA'!$E$4:$E$4242='Analítico Cx.'!$B41),-('Diário 3º PA'!$O$4:$O$4242=M$1),('Diário 3º PA'!$F$4:$F$4242))+SUMPRODUCT(-('Diário 4º PA'!$E$4:$E$2224='Analítico Cx.'!$B41),-('Diário 4º PA'!$O$4:$O$2224=M$1),('Diário 4º PA'!$F$4:$F$2224))+SUMPRODUCT(-('Diário 5º PA'!$E$4:$E$5221='Analítico Cx.'!$B41),-('Diário 5º PA'!$O$4:$O$5221=M$1),('Diário 5º PA'!$F$4:$F$5221))+SUMPRODUCT(-('Diário 6º PA'!$E$4:$E$2907='Analítico Cx.'!$B41),-('Diário 6º PA'!$N$4:$N$2907=M$1),('Diário 6º PA'!$F$4:$F$2907))</f>
        <v>1203735.74</v>
      </c>
      <c r="N41" s="183">
        <f>SUMPRODUCT(-('Diário 3º PA'!$E$4:$E$4242='Analítico Cx.'!$B41),-('Diário 3º PA'!$O$4:$O$4242=N$1),('Diário 3º PA'!$F$4:$F$4242))+SUMPRODUCT(-('Diário 4º PA'!$E$4:$E$2224='Analítico Cx.'!$B41),-('Diário 4º PA'!$O$4:$O$2224=N$1),('Diário 4º PA'!$F$4:$F$2224))+SUMPRODUCT(-('Diário 5º PA'!$E$4:$E$5221='Analítico Cx.'!$B41),-('Diário 5º PA'!$O$4:$O$5221=N$1),('Diário 5º PA'!$F$4:$F$5221))+SUMPRODUCT(-('Diário 6º PA'!$E$4:$E$2907='Analítico Cx.'!$B41),-('Diário 6º PA'!$N$4:$N$2907=N$1),('Diário 6º PA'!$F$4:$F$2907))</f>
        <v>942960.76999999967</v>
      </c>
      <c r="O41" s="184">
        <f t="shared" si="9"/>
        <v>2442056.7999999998</v>
      </c>
      <c r="P41" s="168">
        <f t="shared" si="8"/>
        <v>3.8830655190618846E-2</v>
      </c>
    </row>
    <row r="42" spans="1:16" ht="23.25" customHeight="1" x14ac:dyDescent="0.2">
      <c r="A42" s="59" t="s">
        <v>188</v>
      </c>
      <c r="B42" s="58" t="s">
        <v>189</v>
      </c>
      <c r="C42" s="183">
        <f>SUMPRODUCT(-('Diário 3º PA'!$E$4:$E$4242='Analítico Cx.'!$B42),-('Diário 3º PA'!$O$4:$O$4242=C$1),('Diário 3º PA'!$F$4:$F$4242))+SUMPRODUCT(-('Diário 4º PA'!$E$4:$E$2224='Analítico Cx.'!$B42),-('Diário 4º PA'!$O$4:$O$2224=C$1),('Diário 4º PA'!$F$4:$F$2224))+SUMPRODUCT(-('Diário 5º PA'!$E$4:$E$5221='Analítico Cx.'!$B42),-('Diário 5º PA'!$O$4:$O$5221=C$1),('Diário 5º PA'!$F$4:$F$5221))+SUMPRODUCT(-('Diário 6º PA'!$E$4:$E$2907='Analítico Cx.'!$B42),-('Diário 6º PA'!$N$4:$N$2907=C$1),('Diário 6º PA'!$F$4:$F$2907))</f>
        <v>26138.670000000006</v>
      </c>
      <c r="D42" s="183">
        <f>SUMPRODUCT(-('Diário 3º PA'!$E$4:$E$4242='Analítico Cx.'!$B42),-('Diário 3º PA'!$O$4:$O$4242=D$1),('Diário 3º PA'!$F$4:$F$4242))+SUMPRODUCT(-('Diário 4º PA'!$E$4:$E$2224='Analítico Cx.'!$B42),-('Diário 4º PA'!$O$4:$O$2224=D$1),('Diário 4º PA'!$F$4:$F$2224))+SUMPRODUCT(-('Diário 5º PA'!$E$4:$E$5221='Analítico Cx.'!$B42),-('Diário 5º PA'!$O$4:$O$5221=D$1),('Diário 5º PA'!$F$4:$F$5221))+SUMPRODUCT(-('Diário 6º PA'!$E$4:$E$2907='Analítico Cx.'!$B42),-('Diário 6º PA'!$N$4:$N$2907=D$1),('Diário 6º PA'!$F$4:$F$2907))</f>
        <v>250583.2699999999</v>
      </c>
      <c r="E42" s="183">
        <f>SUMPRODUCT(-('Diário 3º PA'!$E$4:$E$4242='Analítico Cx.'!$B42),-('Diário 3º PA'!$O$4:$O$4242=E$1),('Diário 3º PA'!$F$4:$F$4242))+SUMPRODUCT(-('Diário 4º PA'!$E$4:$E$2224='Analítico Cx.'!$B42),-('Diário 4º PA'!$O$4:$O$2224=E$1),('Diário 4º PA'!$F$4:$F$2224))+SUMPRODUCT(-('Diário 5º PA'!$E$4:$E$5221='Analítico Cx.'!$B42),-('Diário 5º PA'!$O$4:$O$5221=E$1),('Diário 5º PA'!$F$4:$F$5221))+SUMPRODUCT(-('Diário 6º PA'!$E$4:$E$2907='Analítico Cx.'!$B42),-('Diário 6º PA'!$N$4:$N$2907=E$1),('Diário 6º PA'!$F$4:$F$2907))</f>
        <v>261326.38300000009</v>
      </c>
      <c r="F42" s="183">
        <f>SUMPRODUCT(-('Diário 3º PA'!$E$4:$E$4242='Analítico Cx.'!$B42),-('Diário 3º PA'!$O$4:$O$4242=F$1),('Diário 3º PA'!$F$4:$F$4242))+SUMPRODUCT(-('Diário 4º PA'!$E$4:$E$2224='Analítico Cx.'!$B42),-('Diário 4º PA'!$O$4:$O$2224=F$1),('Diário 4º PA'!$F$4:$F$2224))+SUMPRODUCT(-('Diário 5º PA'!$E$4:$E$5221='Analítico Cx.'!$B42),-('Diário 5º PA'!$O$4:$O$5221=F$1),('Diário 5º PA'!$F$4:$F$5221))+SUMPRODUCT(-('Diário 6º PA'!$E$4:$E$2907='Analítico Cx.'!$B42),-('Diário 6º PA'!$N$4:$N$2907=F$1),('Diário 6º PA'!$F$4:$F$2907))</f>
        <v>193987.73999999996</v>
      </c>
      <c r="G42" s="183">
        <f>SUMPRODUCT(-('Diário 3º PA'!$E$4:$E$4242='Analítico Cx.'!$B42),-('Diário 3º PA'!$O$4:$O$4242=G$1),('Diário 3º PA'!$F$4:$F$4242))+SUMPRODUCT(-('Diário 4º PA'!$E$4:$E$2224='Analítico Cx.'!$B42),-('Diário 4º PA'!$O$4:$O$2224=G$1),('Diário 4º PA'!$F$4:$F$2224))+SUMPRODUCT(-('Diário 5º PA'!$E$4:$E$5221='Analítico Cx.'!$B42),-('Diário 5º PA'!$O$4:$O$5221=G$1),('Diário 5º PA'!$F$4:$F$5221))+SUMPRODUCT(-('Diário 6º PA'!$E$4:$E$2907='Analítico Cx.'!$B42),-('Diário 6º PA'!$N$4:$N$2907=G$1),('Diário 6º PA'!$F$4:$F$2907))</f>
        <v>243488.16000000006</v>
      </c>
      <c r="H42" s="183">
        <f>SUMPRODUCT(-('Diário 3º PA'!$E$4:$E$4242='Analítico Cx.'!$B42),-('Diário 3º PA'!$O$4:$O$4242=H$1),('Diário 3º PA'!$F$4:$F$4242))+SUMPRODUCT(-('Diário 4º PA'!$E$4:$E$2224='Analítico Cx.'!$B42),-('Diário 4º PA'!$O$4:$O$2224=H$1),('Diário 4º PA'!$F$4:$F$2224))+SUMPRODUCT(-('Diário 5º PA'!$E$4:$E$5221='Analítico Cx.'!$B42),-('Diário 5º PA'!$O$4:$O$5221=H$1),('Diário 5º PA'!$F$4:$F$5221))+SUMPRODUCT(-('Diário 6º PA'!$E$4:$E$2907='Analítico Cx.'!$B42),-('Diário 6º PA'!$N$4:$N$2907=H$1),('Diário 6º PA'!$F$4:$F$2907))</f>
        <v>138327.36999999997</v>
      </c>
      <c r="I42" s="183">
        <f>SUMPRODUCT(-('Diário 3º PA'!$E$4:$E$4242='Analítico Cx.'!$B42),-('Diário 3º PA'!$O$4:$O$4242=I$1),('Diário 3º PA'!$F$4:$F$4242))+SUMPRODUCT(-('Diário 4º PA'!$E$4:$E$2224='Analítico Cx.'!$B42),-('Diário 4º PA'!$O$4:$O$2224=I$1),('Diário 4º PA'!$F$4:$F$2224))+SUMPRODUCT(-('Diário 5º PA'!$E$4:$E$5221='Analítico Cx.'!$B42),-('Diário 5º PA'!$O$4:$O$5221=I$1),('Diário 5º PA'!$F$4:$F$5221))+SUMPRODUCT(-('Diário 6º PA'!$E$4:$E$2907='Analítico Cx.'!$B42),-('Diário 6º PA'!$N$4:$N$2907=I$1),('Diário 6º PA'!$F$4:$F$2907))</f>
        <v>130452.93</v>
      </c>
      <c r="J42" s="183">
        <f>SUMPRODUCT(-('Diário 3º PA'!$E$4:$E$4242='Analítico Cx.'!$B42),-('Diário 3º PA'!$O$4:$O$4242=J$1),('Diário 3º PA'!$F$4:$F$4242))+SUMPRODUCT(-('Diário 4º PA'!$E$4:$E$2224='Analítico Cx.'!$B42),-('Diário 4º PA'!$O$4:$O$2224=J$1),('Diário 4º PA'!$F$4:$F$2224))+SUMPRODUCT(-('Diário 5º PA'!$E$4:$E$5221='Analítico Cx.'!$B42),-('Diário 5º PA'!$O$4:$O$5221=J$1),('Diário 5º PA'!$F$4:$F$5221))+SUMPRODUCT(-('Diário 6º PA'!$E$4:$E$2907='Analítico Cx.'!$B42),-('Diário 6º PA'!$N$4:$N$2907=J$1),('Diário 6º PA'!$F$4:$F$2907))</f>
        <v>111598.44999999997</v>
      </c>
      <c r="K42" s="183">
        <f>SUMPRODUCT(-('Diário 3º PA'!$E$4:$E$4242='Analítico Cx.'!$B42),-('Diário 3º PA'!$O$4:$O$4242=K$1),('Diário 3º PA'!$F$4:$F$4242))+SUMPRODUCT(-('Diário 4º PA'!$E$4:$E$2224='Analítico Cx.'!$B42),-('Diário 4º PA'!$O$4:$O$2224=K$1),('Diário 4º PA'!$F$4:$F$2224))+SUMPRODUCT(-('Diário 5º PA'!$E$4:$E$5221='Analítico Cx.'!$B42),-('Diário 5º PA'!$O$4:$O$5221=K$1),('Diário 5º PA'!$F$4:$F$5221))+SUMPRODUCT(-('Diário 6º PA'!$E$4:$E$2907='Analítico Cx.'!$B42),-('Diário 6º PA'!$N$4:$N$2907=K$1),('Diário 6º PA'!$F$4:$F$2907))</f>
        <v>191664.77999999994</v>
      </c>
      <c r="L42" s="183">
        <f>SUMPRODUCT(-('Diário 3º PA'!$E$4:$E$4242='Analítico Cx.'!$B42),-('Diário 3º PA'!$O$4:$O$4242=L$1),('Diário 3º PA'!$F$4:$F$4242))+SUMPRODUCT(-('Diário 4º PA'!$E$4:$E$2224='Analítico Cx.'!$B42),-('Diário 4º PA'!$O$4:$O$2224=L$1),('Diário 4º PA'!$F$4:$F$2224))+SUMPRODUCT(-('Diário 5º PA'!$E$4:$E$5221='Analítico Cx.'!$B42),-('Diário 5º PA'!$O$4:$O$5221=L$1),('Diário 5º PA'!$F$4:$F$5221))+SUMPRODUCT(-('Diário 6º PA'!$E$4:$E$2907='Analítico Cx.'!$B42),-('Diário 6º PA'!$N$4:$N$2907=L$1),('Diário 6º PA'!$F$4:$F$2907))</f>
        <v>158156.61000000007</v>
      </c>
      <c r="M42" s="183">
        <f>SUMPRODUCT(-('Diário 3º PA'!$E$4:$E$4242='Analítico Cx.'!$B42),-('Diário 3º PA'!$O$4:$O$4242=M$1),('Diário 3º PA'!$F$4:$F$4242))+SUMPRODUCT(-('Diário 4º PA'!$E$4:$E$2224='Analítico Cx.'!$B42),-('Diário 4º PA'!$O$4:$O$2224=M$1),('Diário 4º PA'!$F$4:$F$2224))+SUMPRODUCT(-('Diário 5º PA'!$E$4:$E$5221='Analítico Cx.'!$B42),-('Diário 5º PA'!$O$4:$O$5221=M$1),('Diário 5º PA'!$F$4:$F$5221))+SUMPRODUCT(-('Diário 6º PA'!$E$4:$E$2907='Analítico Cx.'!$B42),-('Diário 6º PA'!$N$4:$N$2907=M$1),('Diário 6º PA'!$F$4:$F$2907))</f>
        <v>98410.319999999992</v>
      </c>
      <c r="N42" s="183">
        <f>SUMPRODUCT(-('Diário 3º PA'!$E$4:$E$4242='Analítico Cx.'!$B42),-('Diário 3º PA'!$O$4:$O$4242=N$1),('Diário 3º PA'!$F$4:$F$4242))+SUMPRODUCT(-('Diário 4º PA'!$E$4:$E$2224='Analítico Cx.'!$B42),-('Diário 4º PA'!$O$4:$O$2224=N$1),('Diário 4º PA'!$F$4:$F$2224))+SUMPRODUCT(-('Diário 5º PA'!$E$4:$E$5221='Analítico Cx.'!$B42),-('Diário 5º PA'!$O$4:$O$5221=N$1),('Diário 5º PA'!$F$4:$F$5221))+SUMPRODUCT(-('Diário 6º PA'!$E$4:$E$2907='Analítico Cx.'!$B42),-('Diário 6º PA'!$N$4:$N$2907=N$1),('Diário 6º PA'!$F$4:$F$2907))</f>
        <v>306498.71599999996</v>
      </c>
      <c r="O42" s="184">
        <f t="shared" si="9"/>
        <v>2110633.3989999997</v>
      </c>
      <c r="P42" s="168">
        <f t="shared" si="8"/>
        <v>3.3560758189724677E-2</v>
      </c>
    </row>
    <row r="43" spans="1:16" ht="23.25" customHeight="1" x14ac:dyDescent="0.2">
      <c r="A43" s="59" t="s">
        <v>190</v>
      </c>
      <c r="B43" s="58" t="s">
        <v>191</v>
      </c>
      <c r="C43" s="183">
        <f>SUMPRODUCT(-('Diário 3º PA'!$E$4:$E$4242='Analítico Cx.'!$B43),-('Diário 3º PA'!$O$4:$O$4242=C$1),('Diário 3º PA'!$F$4:$F$4242))+SUMPRODUCT(-('Diário 4º PA'!$E$4:$E$2224='Analítico Cx.'!$B43),-('Diário 4º PA'!$O$4:$O$2224=C$1),('Diário 4º PA'!$F$4:$F$2224))+SUMPRODUCT(-('Diário 5º PA'!$E$4:$E$5221='Analítico Cx.'!$B43),-('Diário 5º PA'!$O$4:$O$5221=C$1),('Diário 5º PA'!$F$4:$F$5221))+SUMPRODUCT(-('Diário 6º PA'!$E$4:$E$2907='Analítico Cx.'!$B43),-('Diário 6º PA'!$N$4:$N$2907=C$1),('Diário 6º PA'!$F$4:$F$2907))</f>
        <v>8799.8000000000011</v>
      </c>
      <c r="D43" s="183">
        <f>SUMPRODUCT(-('Diário 3º PA'!$E$4:$E$4242='Analítico Cx.'!$B43),-('Diário 3º PA'!$O$4:$O$4242=D$1),('Diário 3º PA'!$F$4:$F$4242))+SUMPRODUCT(-('Diário 4º PA'!$E$4:$E$2224='Analítico Cx.'!$B43),-('Diário 4º PA'!$O$4:$O$2224=D$1),('Diário 4º PA'!$F$4:$F$2224))+SUMPRODUCT(-('Diário 5º PA'!$E$4:$E$5221='Analítico Cx.'!$B43),-('Diário 5º PA'!$O$4:$O$5221=D$1),('Diário 5º PA'!$F$4:$F$5221))+SUMPRODUCT(-('Diário 6º PA'!$E$4:$E$2907='Analítico Cx.'!$B43),-('Diário 6º PA'!$N$4:$N$2907=D$1),('Diário 6º PA'!$F$4:$F$2907))</f>
        <v>89472.37999999999</v>
      </c>
      <c r="E43" s="183">
        <f>SUMPRODUCT(-('Diário 3º PA'!$E$4:$E$4242='Analítico Cx.'!$B43),-('Diário 3º PA'!$O$4:$O$4242=E$1),('Diário 3º PA'!$F$4:$F$4242))+SUMPRODUCT(-('Diário 4º PA'!$E$4:$E$2224='Analítico Cx.'!$B43),-('Diário 4º PA'!$O$4:$O$2224=E$1),('Diário 4º PA'!$F$4:$F$2224))+SUMPRODUCT(-('Diário 5º PA'!$E$4:$E$5221='Analítico Cx.'!$B43),-('Diário 5º PA'!$O$4:$O$5221=E$1),('Diário 5º PA'!$F$4:$F$5221))+SUMPRODUCT(-('Diário 6º PA'!$E$4:$E$2907='Analítico Cx.'!$B43),-('Diário 6º PA'!$N$4:$N$2907=E$1),('Diário 6º PA'!$F$4:$F$2907))</f>
        <v>99881.799999999974</v>
      </c>
      <c r="F43" s="183">
        <f>SUMPRODUCT(-('Diário 3º PA'!$E$4:$E$4242='Analítico Cx.'!$B43),-('Diário 3º PA'!$O$4:$O$4242=F$1),('Diário 3º PA'!$F$4:$F$4242))+SUMPRODUCT(-('Diário 4º PA'!$E$4:$E$2224='Analítico Cx.'!$B43),-('Diário 4º PA'!$O$4:$O$2224=F$1),('Diário 4º PA'!$F$4:$F$2224))+SUMPRODUCT(-('Diário 5º PA'!$E$4:$E$5221='Analítico Cx.'!$B43),-('Diário 5º PA'!$O$4:$O$5221=F$1),('Diário 5º PA'!$F$4:$F$5221))+SUMPRODUCT(-('Diário 6º PA'!$E$4:$E$2907='Analítico Cx.'!$B43),-('Diário 6º PA'!$N$4:$N$2907=F$1),('Diário 6º PA'!$F$4:$F$2907))</f>
        <v>67948.510000000009</v>
      </c>
      <c r="G43" s="183">
        <f>SUMPRODUCT(-('Diário 3º PA'!$E$4:$E$4242='Analítico Cx.'!$B43),-('Diário 3º PA'!$O$4:$O$4242=G$1),('Diário 3º PA'!$F$4:$F$4242))+SUMPRODUCT(-('Diário 4º PA'!$E$4:$E$2224='Analítico Cx.'!$B43),-('Diário 4º PA'!$O$4:$O$2224=G$1),('Diário 4º PA'!$F$4:$F$2224))+SUMPRODUCT(-('Diário 5º PA'!$E$4:$E$5221='Analítico Cx.'!$B43),-('Diário 5º PA'!$O$4:$O$5221=G$1),('Diário 5º PA'!$F$4:$F$5221))+SUMPRODUCT(-('Diário 6º PA'!$E$4:$E$2907='Analítico Cx.'!$B43),-('Diário 6º PA'!$N$4:$N$2907=G$1),('Diário 6º PA'!$F$4:$F$2907))</f>
        <v>90121.50999999998</v>
      </c>
      <c r="H43" s="183">
        <f>SUMPRODUCT(-('Diário 3º PA'!$E$4:$E$4242='Analítico Cx.'!$B43),-('Diário 3º PA'!$O$4:$O$4242=H$1),('Diário 3º PA'!$F$4:$F$4242))+SUMPRODUCT(-('Diário 4º PA'!$E$4:$E$2224='Analítico Cx.'!$B43),-('Diário 4º PA'!$O$4:$O$2224=H$1),('Diário 4º PA'!$F$4:$F$2224))+SUMPRODUCT(-('Diário 5º PA'!$E$4:$E$5221='Analítico Cx.'!$B43),-('Diário 5º PA'!$O$4:$O$5221=H$1),('Diário 5º PA'!$F$4:$F$5221))+SUMPRODUCT(-('Diário 6º PA'!$E$4:$E$2907='Analítico Cx.'!$B43),-('Diário 6º PA'!$N$4:$N$2907=H$1),('Diário 6º PA'!$F$4:$F$2907))</f>
        <v>48182.75</v>
      </c>
      <c r="I43" s="183">
        <f>SUMPRODUCT(-('Diário 3º PA'!$E$4:$E$4242='Analítico Cx.'!$B43),-('Diário 3º PA'!$O$4:$O$4242=I$1),('Diário 3º PA'!$F$4:$F$4242))+SUMPRODUCT(-('Diário 4º PA'!$E$4:$E$2224='Analítico Cx.'!$B43),-('Diário 4º PA'!$O$4:$O$2224=I$1),('Diário 4º PA'!$F$4:$F$2224))+SUMPRODUCT(-('Diário 5º PA'!$E$4:$E$5221='Analítico Cx.'!$B43),-('Diário 5º PA'!$O$4:$O$5221=I$1),('Diário 5º PA'!$F$4:$F$5221))+SUMPRODUCT(-('Diário 6º PA'!$E$4:$E$2907='Analítico Cx.'!$B43),-('Diário 6º PA'!$N$4:$N$2907=I$1),('Diário 6º PA'!$F$4:$F$2907))</f>
        <v>44712.519999999975</v>
      </c>
      <c r="J43" s="183">
        <f>SUMPRODUCT(-('Diário 3º PA'!$E$4:$E$4242='Analítico Cx.'!$B43),-('Diário 3º PA'!$O$4:$O$4242=J$1),('Diário 3º PA'!$F$4:$F$4242))+SUMPRODUCT(-('Diário 4º PA'!$E$4:$E$2224='Analítico Cx.'!$B43),-('Diário 4º PA'!$O$4:$O$2224=J$1),('Diário 4º PA'!$F$4:$F$2224))+SUMPRODUCT(-('Diário 5º PA'!$E$4:$E$5221='Analítico Cx.'!$B43),-('Diário 5º PA'!$O$4:$O$5221=J$1),('Diário 5º PA'!$F$4:$F$5221))+SUMPRODUCT(-('Diário 6º PA'!$E$4:$E$2907='Analítico Cx.'!$B43),-('Diário 6º PA'!$N$4:$N$2907=J$1),('Diário 6º PA'!$F$4:$F$2907))</f>
        <v>40178.330000000009</v>
      </c>
      <c r="K43" s="183">
        <f>SUMPRODUCT(-('Diário 3º PA'!$E$4:$E$4242='Analítico Cx.'!$B43),-('Diário 3º PA'!$O$4:$O$4242=K$1),('Diário 3º PA'!$F$4:$F$4242))+SUMPRODUCT(-('Diário 4º PA'!$E$4:$E$2224='Analítico Cx.'!$B43),-('Diário 4º PA'!$O$4:$O$2224=K$1),('Diário 4º PA'!$F$4:$F$2224))+SUMPRODUCT(-('Diário 5º PA'!$E$4:$E$5221='Analítico Cx.'!$B43),-('Diário 5º PA'!$O$4:$O$5221=K$1),('Diário 5º PA'!$F$4:$F$5221))+SUMPRODUCT(-('Diário 6º PA'!$E$4:$E$2907='Analítico Cx.'!$B43),-('Diário 6º PA'!$N$4:$N$2907=K$1),('Diário 6º PA'!$F$4:$F$2907))</f>
        <v>74693.260000000009</v>
      </c>
      <c r="L43" s="183">
        <f>SUMPRODUCT(-('Diário 3º PA'!$E$4:$E$4242='Analítico Cx.'!$B43),-('Diário 3º PA'!$O$4:$O$4242=L$1),('Diário 3º PA'!$F$4:$F$4242))+SUMPRODUCT(-('Diário 4º PA'!$E$4:$E$2224='Analítico Cx.'!$B43),-('Diário 4º PA'!$O$4:$O$2224=L$1),('Diário 4º PA'!$F$4:$F$2224))+SUMPRODUCT(-('Diário 5º PA'!$E$4:$E$5221='Analítico Cx.'!$B43),-('Diário 5º PA'!$O$4:$O$5221=L$1),('Diário 5º PA'!$F$4:$F$5221))+SUMPRODUCT(-('Diário 6º PA'!$E$4:$E$2907='Analítico Cx.'!$B43),-('Diário 6º PA'!$N$4:$N$2907=L$1),('Diário 6º PA'!$F$4:$F$2907))</f>
        <v>52878.490000000013</v>
      </c>
      <c r="M43" s="183">
        <f>SUMPRODUCT(-('Diário 3º PA'!$E$4:$E$4242='Analítico Cx.'!$B43),-('Diário 3º PA'!$O$4:$O$4242=M$1),('Diário 3º PA'!$F$4:$F$4242))+SUMPRODUCT(-('Diário 4º PA'!$E$4:$E$2224='Analítico Cx.'!$B43),-('Diário 4º PA'!$O$4:$O$2224=M$1),('Diário 4º PA'!$F$4:$F$2224))+SUMPRODUCT(-('Diário 5º PA'!$E$4:$E$5221='Analítico Cx.'!$B43),-('Diário 5º PA'!$O$4:$O$5221=M$1),('Diário 5º PA'!$F$4:$F$5221))+SUMPRODUCT(-('Diário 6º PA'!$E$4:$E$2907='Analítico Cx.'!$B43),-('Diário 6º PA'!$N$4:$N$2907=M$1),('Diário 6º PA'!$F$4:$F$2907))</f>
        <v>34740.939999999995</v>
      </c>
      <c r="N43" s="183">
        <f>SUMPRODUCT(-('Diário 3º PA'!$E$4:$E$4242='Analítico Cx.'!$B43),-('Diário 3º PA'!$O$4:$O$4242=N$1),('Diário 3º PA'!$F$4:$F$4242))+SUMPRODUCT(-('Diário 4º PA'!$E$4:$E$2224='Analítico Cx.'!$B43),-('Diário 4º PA'!$O$4:$O$2224=N$1),('Diário 4º PA'!$F$4:$F$2224))+SUMPRODUCT(-('Diário 5º PA'!$E$4:$E$5221='Analítico Cx.'!$B43),-('Diário 5º PA'!$O$4:$O$5221=N$1),('Diário 5º PA'!$F$4:$F$5221))+SUMPRODUCT(-('Diário 6º PA'!$E$4:$E$2907='Analítico Cx.'!$B43),-('Diário 6º PA'!$N$4:$N$2907=N$1),('Diário 6º PA'!$F$4:$F$2907))</f>
        <v>107401.69</v>
      </c>
      <c r="O43" s="184">
        <f t="shared" si="9"/>
        <v>759011.98</v>
      </c>
      <c r="P43" s="168">
        <f t="shared" si="8"/>
        <v>1.206889720211622E-2</v>
      </c>
    </row>
    <row r="44" spans="1:16" ht="23.25" customHeight="1" x14ac:dyDescent="0.2">
      <c r="A44" s="59" t="s">
        <v>192</v>
      </c>
      <c r="B44" s="58" t="s">
        <v>193</v>
      </c>
      <c r="C44" s="183">
        <f>SUMPRODUCT(-('Diário 3º PA'!$E$4:$E$4242='Analítico Cx.'!$B44),-('Diário 3º PA'!$O$4:$O$4242=C$1),('Diário 3º PA'!$F$4:$F$4242))+SUMPRODUCT(-('Diário 4º PA'!$E$4:$E$2224='Analítico Cx.'!$B44),-('Diário 4º PA'!$O$4:$O$2224=C$1),('Diário 4º PA'!$F$4:$F$2224))+SUMPRODUCT(-('Diário 5º PA'!$E$4:$E$5221='Analítico Cx.'!$B44),-('Diário 5º PA'!$O$4:$O$5221=C$1),('Diário 5º PA'!$F$4:$F$5221))+SUMPRODUCT(-('Diário 6º PA'!$E$4:$E$2907='Analítico Cx.'!$B44),-('Diário 6º PA'!$N$4:$N$2907=C$1),('Diário 6º PA'!$F$4:$F$2907))</f>
        <v>21899.600000000002</v>
      </c>
      <c r="D44" s="183">
        <f>SUMPRODUCT(-('Diário 3º PA'!$E$4:$E$4242='Analítico Cx.'!$B44),-('Diário 3º PA'!$O$4:$O$4242=D$1),('Diário 3º PA'!$F$4:$F$4242))+SUMPRODUCT(-('Diário 4º PA'!$E$4:$E$2224='Analítico Cx.'!$B44),-('Diário 4º PA'!$O$4:$O$2224=D$1),('Diário 4º PA'!$F$4:$F$2224))+SUMPRODUCT(-('Diário 5º PA'!$E$4:$E$5221='Analítico Cx.'!$B44),-('Diário 5º PA'!$O$4:$O$5221=D$1),('Diário 5º PA'!$F$4:$F$5221))+SUMPRODUCT(-('Diário 6º PA'!$E$4:$E$2907='Analítico Cx.'!$B44),-('Diário 6º PA'!$N$4:$N$2907=D$1),('Diário 6º PA'!$F$4:$F$2907))</f>
        <v>73334.489999999991</v>
      </c>
      <c r="E44" s="183">
        <f>SUMPRODUCT(-('Diário 3º PA'!$E$4:$E$4242='Analítico Cx.'!$B44),-('Diário 3º PA'!$O$4:$O$4242=E$1),('Diário 3º PA'!$F$4:$F$4242))+SUMPRODUCT(-('Diário 4º PA'!$E$4:$E$2224='Analítico Cx.'!$B44),-('Diário 4º PA'!$O$4:$O$2224=E$1),('Diário 4º PA'!$F$4:$F$2224))+SUMPRODUCT(-('Diário 5º PA'!$E$4:$E$5221='Analítico Cx.'!$B44),-('Diário 5º PA'!$O$4:$O$5221=E$1),('Diário 5º PA'!$F$4:$F$5221))+SUMPRODUCT(-('Diário 6º PA'!$E$4:$E$2907='Analítico Cx.'!$B44),-('Diário 6º PA'!$N$4:$N$2907=E$1),('Diário 6º PA'!$F$4:$F$2907))</f>
        <v>40634.199999999997</v>
      </c>
      <c r="F44" s="183">
        <f>SUMPRODUCT(-('Diário 3º PA'!$E$4:$E$4242='Analítico Cx.'!$B44),-('Diário 3º PA'!$O$4:$O$4242=F$1),('Diário 3º PA'!$F$4:$F$4242))+SUMPRODUCT(-('Diário 4º PA'!$E$4:$E$2224='Analítico Cx.'!$B44),-('Diário 4º PA'!$O$4:$O$2224=F$1),('Diário 4º PA'!$F$4:$F$2224))+SUMPRODUCT(-('Diário 5º PA'!$E$4:$E$5221='Analítico Cx.'!$B44),-('Diário 5º PA'!$O$4:$O$5221=F$1),('Diário 5º PA'!$F$4:$F$5221))+SUMPRODUCT(-('Diário 6º PA'!$E$4:$E$2907='Analítico Cx.'!$B44),-('Diário 6º PA'!$N$4:$N$2907=F$1),('Diário 6º PA'!$F$4:$F$2907))</f>
        <v>21235.61</v>
      </c>
      <c r="G44" s="183">
        <f>SUMPRODUCT(-('Diário 3º PA'!$E$4:$E$4242='Analítico Cx.'!$B44),-('Diário 3º PA'!$O$4:$O$4242=G$1),('Diário 3º PA'!$F$4:$F$4242))+SUMPRODUCT(-('Diário 4º PA'!$E$4:$E$2224='Analítico Cx.'!$B44),-('Diário 4º PA'!$O$4:$O$2224=G$1),('Diário 4º PA'!$F$4:$F$2224))+SUMPRODUCT(-('Diário 5º PA'!$E$4:$E$5221='Analítico Cx.'!$B44),-('Diário 5º PA'!$O$4:$O$5221=G$1),('Diário 5º PA'!$F$4:$F$5221))+SUMPRODUCT(-('Diário 6º PA'!$E$4:$E$2907='Analítico Cx.'!$B44),-('Diário 6º PA'!$N$4:$N$2907=G$1),('Diário 6º PA'!$F$4:$F$2907))</f>
        <v>22333.980000000003</v>
      </c>
      <c r="H44" s="183">
        <f>SUMPRODUCT(-('Diário 3º PA'!$E$4:$E$4242='Analítico Cx.'!$B44),-('Diário 3º PA'!$O$4:$O$4242=H$1),('Diário 3º PA'!$F$4:$F$4242))+SUMPRODUCT(-('Diário 4º PA'!$E$4:$E$2224='Analítico Cx.'!$B44),-('Diário 4º PA'!$O$4:$O$2224=H$1),('Diário 4º PA'!$F$4:$F$2224))+SUMPRODUCT(-('Diário 5º PA'!$E$4:$E$5221='Analítico Cx.'!$B44),-('Diário 5º PA'!$O$4:$O$5221=H$1),('Diário 5º PA'!$F$4:$F$5221))+SUMPRODUCT(-('Diário 6º PA'!$E$4:$E$2907='Analítico Cx.'!$B44),-('Diário 6º PA'!$N$4:$N$2907=H$1),('Diário 6º PA'!$F$4:$F$2907))</f>
        <v>25191.549999999996</v>
      </c>
      <c r="I44" s="183">
        <f>SUMPRODUCT(-('Diário 3º PA'!$E$4:$E$4242='Analítico Cx.'!$B44),-('Diário 3º PA'!$O$4:$O$4242=I$1),('Diário 3º PA'!$F$4:$F$4242))+SUMPRODUCT(-('Diário 4º PA'!$E$4:$E$2224='Analítico Cx.'!$B44),-('Diário 4º PA'!$O$4:$O$2224=I$1),('Diário 4º PA'!$F$4:$F$2224))+SUMPRODUCT(-('Diário 5º PA'!$E$4:$E$5221='Analítico Cx.'!$B44),-('Diário 5º PA'!$O$4:$O$5221=I$1),('Diário 5º PA'!$F$4:$F$5221))+SUMPRODUCT(-('Diário 6º PA'!$E$4:$E$2907='Analítico Cx.'!$B44),-('Diário 6º PA'!$N$4:$N$2907=I$1),('Diário 6º PA'!$F$4:$F$2907))</f>
        <v>76512.58</v>
      </c>
      <c r="J44" s="183">
        <f>SUMPRODUCT(-('Diário 3º PA'!$E$4:$E$4242='Analítico Cx.'!$B44),-('Diário 3º PA'!$O$4:$O$4242=J$1),('Diário 3º PA'!$F$4:$F$4242))+SUMPRODUCT(-('Diário 4º PA'!$E$4:$E$2224='Analítico Cx.'!$B44),-('Diário 4º PA'!$O$4:$O$2224=J$1),('Diário 4º PA'!$F$4:$F$2224))+SUMPRODUCT(-('Diário 5º PA'!$E$4:$E$5221='Analítico Cx.'!$B44),-('Diário 5º PA'!$O$4:$O$5221=J$1),('Diário 5º PA'!$F$4:$F$5221))+SUMPRODUCT(-('Diário 6º PA'!$E$4:$E$2907='Analítico Cx.'!$B44),-('Diário 6º PA'!$N$4:$N$2907=J$1),('Diário 6º PA'!$F$4:$F$2907))</f>
        <v>105240.91</v>
      </c>
      <c r="K44" s="183">
        <f>SUMPRODUCT(-('Diário 3º PA'!$E$4:$E$4242='Analítico Cx.'!$B44),-('Diário 3º PA'!$O$4:$O$4242=K$1),('Diário 3º PA'!$F$4:$F$4242))+SUMPRODUCT(-('Diário 4º PA'!$E$4:$E$2224='Analítico Cx.'!$B44),-('Diário 4º PA'!$O$4:$O$2224=K$1),('Diário 4º PA'!$F$4:$F$2224))+SUMPRODUCT(-('Diário 5º PA'!$E$4:$E$5221='Analítico Cx.'!$B44),-('Diário 5º PA'!$O$4:$O$5221=K$1),('Diário 5º PA'!$F$4:$F$5221))+SUMPRODUCT(-('Diário 6º PA'!$E$4:$E$2907='Analítico Cx.'!$B44),-('Diário 6º PA'!$N$4:$N$2907=K$1),('Diário 6º PA'!$F$4:$F$2907))</f>
        <v>92885.420000000027</v>
      </c>
      <c r="L44" s="183">
        <f>SUMPRODUCT(-('Diário 3º PA'!$E$4:$E$4242='Analítico Cx.'!$B44),-('Diário 3º PA'!$O$4:$O$4242=L$1),('Diário 3º PA'!$F$4:$F$4242))+SUMPRODUCT(-('Diário 4º PA'!$E$4:$E$2224='Analítico Cx.'!$B44),-('Diário 4º PA'!$O$4:$O$2224=L$1),('Diário 4º PA'!$F$4:$F$2224))+SUMPRODUCT(-('Diário 5º PA'!$E$4:$E$5221='Analítico Cx.'!$B44),-('Diário 5º PA'!$O$4:$O$5221=L$1),('Diário 5º PA'!$F$4:$F$5221))+SUMPRODUCT(-('Diário 6º PA'!$E$4:$E$2907='Analítico Cx.'!$B44),-('Diário 6º PA'!$N$4:$N$2907=L$1),('Diário 6º PA'!$F$4:$F$2907))</f>
        <v>111557.09999999998</v>
      </c>
      <c r="M44" s="183">
        <f>SUMPRODUCT(-('Diário 3º PA'!$E$4:$E$4242='Analítico Cx.'!$B44),-('Diário 3º PA'!$O$4:$O$4242=M$1),('Diário 3º PA'!$F$4:$F$4242))+SUMPRODUCT(-('Diário 4º PA'!$E$4:$E$2224='Analítico Cx.'!$B44),-('Diário 4º PA'!$O$4:$O$2224=M$1),('Diário 4º PA'!$F$4:$F$2224))+SUMPRODUCT(-('Diário 5º PA'!$E$4:$E$5221='Analítico Cx.'!$B44),-('Diário 5º PA'!$O$4:$O$5221=M$1),('Diário 5º PA'!$F$4:$F$5221))+SUMPRODUCT(-('Diário 6º PA'!$E$4:$E$2907='Analítico Cx.'!$B44),-('Diário 6º PA'!$N$4:$N$2907=M$1),('Diário 6º PA'!$F$4:$F$2907))</f>
        <v>26819.91</v>
      </c>
      <c r="N44" s="183">
        <f>SUMPRODUCT(-('Diário 3º PA'!$E$4:$E$4242='Analítico Cx.'!$B44),-('Diário 3º PA'!$O$4:$O$4242=N$1),('Diário 3º PA'!$F$4:$F$4242))+SUMPRODUCT(-('Diário 4º PA'!$E$4:$E$2224='Analítico Cx.'!$B44),-('Diário 4º PA'!$O$4:$O$2224=N$1),('Diário 4º PA'!$F$4:$F$2224))+SUMPRODUCT(-('Diário 5º PA'!$E$4:$E$5221='Analítico Cx.'!$B44),-('Diário 5º PA'!$O$4:$O$5221=N$1),('Diário 5º PA'!$F$4:$F$5221))+SUMPRODUCT(-('Diário 6º PA'!$E$4:$E$2907='Analítico Cx.'!$B44),-('Diário 6º PA'!$N$4:$N$2907=N$1),('Diário 6º PA'!$F$4:$F$2907))</f>
        <v>100016.81999999998</v>
      </c>
      <c r="O44" s="184">
        <f t="shared" si="9"/>
        <v>717662.16999999993</v>
      </c>
      <c r="P44" s="168">
        <f t="shared" si="8"/>
        <v>1.1411402169933672E-2</v>
      </c>
    </row>
    <row r="45" spans="1:16" ht="23.25" customHeight="1" x14ac:dyDescent="0.2">
      <c r="A45" s="59" t="s">
        <v>194</v>
      </c>
      <c r="B45" s="58" t="s">
        <v>195</v>
      </c>
      <c r="C45" s="183">
        <f>SUMPRODUCT(-('Diário 3º PA'!$E$4:$E$4242='Analítico Cx.'!$B45),-('Diário 3º PA'!$O$4:$O$4242=C$1),('Diário 3º PA'!$F$4:$F$4242))+SUMPRODUCT(-('Diário 4º PA'!$E$4:$E$2224='Analítico Cx.'!$B45),-('Diário 4º PA'!$O$4:$O$2224=C$1),('Diário 4º PA'!$F$4:$F$2224))+SUMPRODUCT(-('Diário 5º PA'!$E$4:$E$5221='Analítico Cx.'!$B45),-('Diário 5º PA'!$O$4:$O$5221=C$1),('Diário 5º PA'!$F$4:$F$5221))+SUMPRODUCT(-('Diário 6º PA'!$E$4:$E$2907='Analítico Cx.'!$B45),-('Diário 6º PA'!$N$4:$N$2907=C$1),('Diário 6º PA'!$F$4:$F$2907))</f>
        <v>10051.140000000001</v>
      </c>
      <c r="D45" s="183">
        <f>SUMPRODUCT(-('Diário 3º PA'!$E$4:$E$4242='Analítico Cx.'!$B45),-('Diário 3º PA'!$O$4:$O$4242=D$1),('Diário 3º PA'!$F$4:$F$4242))+SUMPRODUCT(-('Diário 4º PA'!$E$4:$E$2224='Analítico Cx.'!$B45),-('Diário 4º PA'!$O$4:$O$2224=D$1),('Diário 4º PA'!$F$4:$F$2224))+SUMPRODUCT(-('Diário 5º PA'!$E$4:$E$5221='Analítico Cx.'!$B45),-('Diário 5º PA'!$O$4:$O$5221=D$1),('Diário 5º PA'!$F$4:$F$5221))+SUMPRODUCT(-('Diário 6º PA'!$E$4:$E$2907='Analítico Cx.'!$B45),-('Diário 6º PA'!$N$4:$N$2907=D$1),('Diário 6º PA'!$F$4:$F$2907))</f>
        <v>3969.68</v>
      </c>
      <c r="E45" s="183">
        <f>SUMPRODUCT(-('Diário 3º PA'!$E$4:$E$4242='Analítico Cx.'!$B45),-('Diário 3º PA'!$O$4:$O$4242=E$1),('Diário 3º PA'!$F$4:$F$4242))+SUMPRODUCT(-('Diário 4º PA'!$E$4:$E$2224='Analítico Cx.'!$B45),-('Diário 4º PA'!$O$4:$O$2224=E$1),('Diário 4º PA'!$F$4:$F$2224))+SUMPRODUCT(-('Diário 5º PA'!$E$4:$E$5221='Analítico Cx.'!$B45),-('Diário 5º PA'!$O$4:$O$5221=E$1),('Diário 5º PA'!$F$4:$F$5221))+SUMPRODUCT(-('Diário 6º PA'!$E$4:$E$2907='Analítico Cx.'!$B45),-('Diário 6º PA'!$N$4:$N$2907=E$1),('Diário 6º PA'!$F$4:$F$2907))</f>
        <v>20080.38</v>
      </c>
      <c r="F45" s="183">
        <f>SUMPRODUCT(-('Diário 3º PA'!$E$4:$E$4242='Analítico Cx.'!$B45),-('Diário 3º PA'!$O$4:$O$4242=F$1),('Diário 3º PA'!$F$4:$F$4242))+SUMPRODUCT(-('Diário 4º PA'!$E$4:$E$2224='Analítico Cx.'!$B45),-('Diário 4º PA'!$O$4:$O$2224=F$1),('Diário 4º PA'!$F$4:$F$2224))+SUMPRODUCT(-('Diário 5º PA'!$E$4:$E$5221='Analítico Cx.'!$B45),-('Diário 5º PA'!$O$4:$O$5221=F$1),('Diário 5º PA'!$F$4:$F$5221))+SUMPRODUCT(-('Diário 6º PA'!$E$4:$E$2907='Analítico Cx.'!$B45),-('Diário 6º PA'!$N$4:$N$2907=F$1),('Diário 6º PA'!$F$4:$F$2907))</f>
        <v>18887.8</v>
      </c>
      <c r="G45" s="183">
        <f>SUMPRODUCT(-('Diário 3º PA'!$E$4:$E$4242='Analítico Cx.'!$B45),-('Diário 3º PA'!$O$4:$O$4242=G$1),('Diário 3º PA'!$F$4:$F$4242))+SUMPRODUCT(-('Diário 4º PA'!$E$4:$E$2224='Analítico Cx.'!$B45),-('Diário 4º PA'!$O$4:$O$2224=G$1),('Diário 4º PA'!$F$4:$F$2224))+SUMPRODUCT(-('Diário 5º PA'!$E$4:$E$5221='Analítico Cx.'!$B45),-('Diário 5º PA'!$O$4:$O$5221=G$1),('Diário 5º PA'!$F$4:$F$5221))+SUMPRODUCT(-('Diário 6º PA'!$E$4:$E$2907='Analítico Cx.'!$B45),-('Diário 6º PA'!$N$4:$N$2907=G$1),('Diário 6º PA'!$F$4:$F$2907))</f>
        <v>13153.84</v>
      </c>
      <c r="H45" s="183">
        <f>SUMPRODUCT(-('Diário 3º PA'!$E$4:$E$4242='Analítico Cx.'!$B45),-('Diário 3º PA'!$O$4:$O$4242=H$1),('Diário 3º PA'!$F$4:$F$4242))+SUMPRODUCT(-('Diário 4º PA'!$E$4:$E$2224='Analítico Cx.'!$B45),-('Diário 4º PA'!$O$4:$O$2224=H$1),('Diário 4º PA'!$F$4:$F$2224))+SUMPRODUCT(-('Diário 5º PA'!$E$4:$E$5221='Analítico Cx.'!$B45),-('Diário 5º PA'!$O$4:$O$5221=H$1),('Diário 5º PA'!$F$4:$F$5221))+SUMPRODUCT(-('Diário 6º PA'!$E$4:$E$2907='Analítico Cx.'!$B45),-('Diário 6º PA'!$N$4:$N$2907=H$1),('Diário 6º PA'!$F$4:$F$2907))</f>
        <v>11045.11</v>
      </c>
      <c r="I45" s="183">
        <f>SUMPRODUCT(-('Diário 3º PA'!$E$4:$E$4242='Analítico Cx.'!$B45),-('Diário 3º PA'!$O$4:$O$4242=I$1),('Diário 3º PA'!$F$4:$F$4242))+SUMPRODUCT(-('Diário 4º PA'!$E$4:$E$2224='Analítico Cx.'!$B45),-('Diário 4º PA'!$O$4:$O$2224=I$1),('Diário 4º PA'!$F$4:$F$2224))+SUMPRODUCT(-('Diário 5º PA'!$E$4:$E$5221='Analítico Cx.'!$B45),-('Diário 5º PA'!$O$4:$O$5221=I$1),('Diário 5º PA'!$F$4:$F$5221))+SUMPRODUCT(-('Diário 6º PA'!$E$4:$E$2907='Analítico Cx.'!$B45),-('Diário 6º PA'!$N$4:$N$2907=I$1),('Diário 6º PA'!$F$4:$F$2907))</f>
        <v>9866.31</v>
      </c>
      <c r="J45" s="183">
        <f>SUMPRODUCT(-('Diário 3º PA'!$E$4:$E$4242='Analítico Cx.'!$B45),-('Diário 3º PA'!$O$4:$O$4242=J$1),('Diário 3º PA'!$F$4:$F$4242))+SUMPRODUCT(-('Diário 4º PA'!$E$4:$E$2224='Analítico Cx.'!$B45),-('Diário 4º PA'!$O$4:$O$2224=J$1),('Diário 4º PA'!$F$4:$F$2224))+SUMPRODUCT(-('Diário 5º PA'!$E$4:$E$5221='Analítico Cx.'!$B45),-('Diário 5º PA'!$O$4:$O$5221=J$1),('Diário 5º PA'!$F$4:$F$5221))+SUMPRODUCT(-('Diário 6º PA'!$E$4:$E$2907='Analítico Cx.'!$B45),-('Diário 6º PA'!$N$4:$N$2907=J$1),('Diário 6º PA'!$F$4:$F$2907))</f>
        <v>13042.580000000002</v>
      </c>
      <c r="K45" s="183">
        <f>SUMPRODUCT(-('Diário 3º PA'!$E$4:$E$4242='Analítico Cx.'!$B45),-('Diário 3º PA'!$O$4:$O$4242=K$1),('Diário 3º PA'!$F$4:$F$4242))+SUMPRODUCT(-('Diário 4º PA'!$E$4:$E$2224='Analítico Cx.'!$B45),-('Diário 4º PA'!$O$4:$O$2224=K$1),('Diário 4º PA'!$F$4:$F$2224))+SUMPRODUCT(-('Diário 5º PA'!$E$4:$E$5221='Analítico Cx.'!$B45),-('Diário 5º PA'!$O$4:$O$5221=K$1),('Diário 5º PA'!$F$4:$F$5221))+SUMPRODUCT(-('Diário 6º PA'!$E$4:$E$2907='Analítico Cx.'!$B45),-('Diário 6º PA'!$N$4:$N$2907=K$1),('Diário 6º PA'!$F$4:$F$2907))</f>
        <v>12242.64</v>
      </c>
      <c r="L45" s="183">
        <f>SUMPRODUCT(-('Diário 3º PA'!$E$4:$E$4242='Analítico Cx.'!$B45),-('Diário 3º PA'!$O$4:$O$4242=L$1),('Diário 3º PA'!$F$4:$F$4242))+SUMPRODUCT(-('Diário 4º PA'!$E$4:$E$2224='Analítico Cx.'!$B45),-('Diário 4º PA'!$O$4:$O$2224=L$1),('Diário 4º PA'!$F$4:$F$2224))+SUMPRODUCT(-('Diário 5º PA'!$E$4:$E$5221='Analítico Cx.'!$B45),-('Diário 5º PA'!$O$4:$O$5221=L$1),('Diário 5º PA'!$F$4:$F$5221))+SUMPRODUCT(-('Diário 6º PA'!$E$4:$E$2907='Analítico Cx.'!$B45),-('Diário 6º PA'!$N$4:$N$2907=L$1),('Diário 6º PA'!$F$4:$F$2907))</f>
        <v>12388.16</v>
      </c>
      <c r="M45" s="183">
        <f>SUMPRODUCT(-('Diário 3º PA'!$E$4:$E$4242='Analítico Cx.'!$B45),-('Diário 3º PA'!$O$4:$O$4242=M$1),('Diário 3º PA'!$F$4:$F$4242))+SUMPRODUCT(-('Diário 4º PA'!$E$4:$E$2224='Analítico Cx.'!$B45),-('Diário 4º PA'!$O$4:$O$2224=M$1),('Diário 4º PA'!$F$4:$F$2224))+SUMPRODUCT(-('Diário 5º PA'!$E$4:$E$5221='Analítico Cx.'!$B45),-('Diário 5º PA'!$O$4:$O$5221=M$1),('Diário 5º PA'!$F$4:$F$5221))+SUMPRODUCT(-('Diário 6º PA'!$E$4:$E$2907='Analítico Cx.'!$B45),-('Diário 6º PA'!$N$4:$N$2907=M$1),('Diário 6º PA'!$F$4:$F$2907))</f>
        <v>14573.91</v>
      </c>
      <c r="N45" s="183">
        <f>SUMPRODUCT(-('Diário 3º PA'!$E$4:$E$4242='Analítico Cx.'!$B45),-('Diário 3º PA'!$O$4:$O$4242=N$1),('Diário 3º PA'!$F$4:$F$4242))+SUMPRODUCT(-('Diário 4º PA'!$E$4:$E$2224='Analítico Cx.'!$B45),-('Diário 4º PA'!$O$4:$O$2224=N$1),('Diário 4º PA'!$F$4:$F$2224))+SUMPRODUCT(-('Diário 5º PA'!$E$4:$E$5221='Analítico Cx.'!$B45),-('Diário 5º PA'!$O$4:$O$5221=N$1),('Diário 5º PA'!$F$4:$F$5221))+SUMPRODUCT(-('Diário 6º PA'!$E$4:$E$2907='Analítico Cx.'!$B45),-('Diário 6º PA'!$N$4:$N$2907=N$1),('Diário 6º PA'!$F$4:$F$2907))</f>
        <v>9962.64</v>
      </c>
      <c r="O45" s="184">
        <f t="shared" si="9"/>
        <v>149264.19</v>
      </c>
      <c r="P45" s="168">
        <f t="shared" si="8"/>
        <v>2.3734199360952693E-3</v>
      </c>
    </row>
    <row r="46" spans="1:16" ht="23.25" customHeight="1" x14ac:dyDescent="0.2">
      <c r="A46" s="59" t="s">
        <v>196</v>
      </c>
      <c r="B46" s="58" t="s">
        <v>197</v>
      </c>
      <c r="C46" s="183">
        <f>SUMPRODUCT(-('Diário 3º PA'!$E$4:$E$4242='Analítico Cx.'!$B46),-('Diário 3º PA'!$O$4:$O$4242=C$1),('Diário 3º PA'!$F$4:$F$4242))+SUMPRODUCT(-('Diário 4º PA'!$E$4:$E$2224='Analítico Cx.'!$B46),-('Diário 4º PA'!$O$4:$O$2224=C$1),('Diário 4º PA'!$F$4:$F$2224))+SUMPRODUCT(-('Diário 5º PA'!$E$4:$E$5221='Analítico Cx.'!$B46),-('Diário 5º PA'!$O$4:$O$5221=C$1),('Diário 5º PA'!$F$4:$F$5221))+SUMPRODUCT(-('Diário 6º PA'!$E$4:$E$2907='Analítico Cx.'!$B46),-('Diário 6º PA'!$N$4:$N$2907=C$1),('Diário 6º PA'!$F$4:$F$2907))</f>
        <v>0</v>
      </c>
      <c r="D46" s="183">
        <f>SUMPRODUCT(-('Diário 3º PA'!$E$4:$E$4242='Analítico Cx.'!$B46),-('Diário 3º PA'!$O$4:$O$4242=D$1),('Diário 3º PA'!$F$4:$F$4242))+SUMPRODUCT(-('Diário 4º PA'!$E$4:$E$2224='Analítico Cx.'!$B46),-('Diário 4º PA'!$O$4:$O$2224=D$1),('Diário 4º PA'!$F$4:$F$2224))+SUMPRODUCT(-('Diário 5º PA'!$E$4:$E$5221='Analítico Cx.'!$B46),-('Diário 5º PA'!$O$4:$O$5221=D$1),('Diário 5º PA'!$F$4:$F$5221))+SUMPRODUCT(-('Diário 6º PA'!$E$4:$E$2907='Analítico Cx.'!$B46),-('Diário 6º PA'!$N$4:$N$2907=D$1),('Diário 6º PA'!$F$4:$F$2907))</f>
        <v>0</v>
      </c>
      <c r="E46" s="183">
        <f>SUMPRODUCT(-('Diário 3º PA'!$E$4:$E$4242='Analítico Cx.'!$B46),-('Diário 3º PA'!$O$4:$O$4242=E$1),('Diário 3º PA'!$F$4:$F$4242))+SUMPRODUCT(-('Diário 4º PA'!$E$4:$E$2224='Analítico Cx.'!$B46),-('Diário 4º PA'!$O$4:$O$2224=E$1),('Diário 4º PA'!$F$4:$F$2224))+SUMPRODUCT(-('Diário 5º PA'!$E$4:$E$5221='Analítico Cx.'!$B46),-('Diário 5º PA'!$O$4:$O$5221=E$1),('Diário 5º PA'!$F$4:$F$5221))+SUMPRODUCT(-('Diário 6º PA'!$E$4:$E$2907='Analítico Cx.'!$B46),-('Diário 6º PA'!$N$4:$N$2907=E$1),('Diário 6º PA'!$F$4:$F$2907))</f>
        <v>0</v>
      </c>
      <c r="F46" s="183">
        <f>SUMPRODUCT(-('Diário 3º PA'!$E$4:$E$4242='Analítico Cx.'!$B46),-('Diário 3º PA'!$O$4:$O$4242=F$1),('Diário 3º PA'!$F$4:$F$4242))+SUMPRODUCT(-('Diário 4º PA'!$E$4:$E$2224='Analítico Cx.'!$B46),-('Diário 4º PA'!$O$4:$O$2224=F$1),('Diário 4º PA'!$F$4:$F$2224))+SUMPRODUCT(-('Diário 5º PA'!$E$4:$E$5221='Analítico Cx.'!$B46),-('Diário 5º PA'!$O$4:$O$5221=F$1),('Diário 5º PA'!$F$4:$F$5221))+SUMPRODUCT(-('Diário 6º PA'!$E$4:$E$2907='Analítico Cx.'!$B46),-('Diário 6º PA'!$N$4:$N$2907=F$1),('Diário 6º PA'!$F$4:$F$2907))</f>
        <v>0</v>
      </c>
      <c r="G46" s="183">
        <f>SUMPRODUCT(-('Diário 3º PA'!$E$4:$E$4242='Analítico Cx.'!$B46),-('Diário 3º PA'!$O$4:$O$4242=G$1),('Diário 3º PA'!$F$4:$F$4242))+SUMPRODUCT(-('Diário 4º PA'!$E$4:$E$2224='Analítico Cx.'!$B46),-('Diário 4º PA'!$O$4:$O$2224=G$1),('Diário 4º PA'!$F$4:$F$2224))+SUMPRODUCT(-('Diário 5º PA'!$E$4:$E$5221='Analítico Cx.'!$B46),-('Diário 5º PA'!$O$4:$O$5221=G$1),('Diário 5º PA'!$F$4:$F$5221))+SUMPRODUCT(-('Diário 6º PA'!$E$4:$E$2907='Analítico Cx.'!$B46),-('Diário 6º PA'!$N$4:$N$2907=G$1),('Diário 6º PA'!$F$4:$F$2907))</f>
        <v>0</v>
      </c>
      <c r="H46" s="183">
        <f>SUMPRODUCT(-('Diário 3º PA'!$E$4:$E$4242='Analítico Cx.'!$B46),-('Diário 3º PA'!$O$4:$O$4242=H$1),('Diário 3º PA'!$F$4:$F$4242))+SUMPRODUCT(-('Diário 4º PA'!$E$4:$E$2224='Analítico Cx.'!$B46),-('Diário 4º PA'!$O$4:$O$2224=H$1),('Diário 4º PA'!$F$4:$F$2224))+SUMPRODUCT(-('Diário 5º PA'!$E$4:$E$5221='Analítico Cx.'!$B46),-('Diário 5º PA'!$O$4:$O$5221=H$1),('Diário 5º PA'!$F$4:$F$5221))+SUMPRODUCT(-('Diário 6º PA'!$E$4:$E$2907='Analítico Cx.'!$B46),-('Diário 6º PA'!$N$4:$N$2907=H$1),('Diário 6º PA'!$F$4:$F$2907))</f>
        <v>0</v>
      </c>
      <c r="I46" s="183">
        <f>SUMPRODUCT(-('Diário 3º PA'!$E$4:$E$4242='Analítico Cx.'!$B46),-('Diário 3º PA'!$O$4:$O$4242=I$1),('Diário 3º PA'!$F$4:$F$4242))+SUMPRODUCT(-('Diário 4º PA'!$E$4:$E$2224='Analítico Cx.'!$B46),-('Diário 4º PA'!$O$4:$O$2224=I$1),('Diário 4º PA'!$F$4:$F$2224))+SUMPRODUCT(-('Diário 5º PA'!$E$4:$E$5221='Analítico Cx.'!$B46),-('Diário 5º PA'!$O$4:$O$5221=I$1),('Diário 5º PA'!$F$4:$F$5221))+SUMPRODUCT(-('Diário 6º PA'!$E$4:$E$2907='Analítico Cx.'!$B46),-('Diário 6º PA'!$N$4:$N$2907=I$1),('Diário 6º PA'!$F$4:$F$2907))</f>
        <v>0</v>
      </c>
      <c r="J46" s="183">
        <f>SUMPRODUCT(-('Diário 3º PA'!$E$4:$E$4242='Analítico Cx.'!$B46),-('Diário 3º PA'!$O$4:$O$4242=J$1),('Diário 3º PA'!$F$4:$F$4242))+SUMPRODUCT(-('Diário 4º PA'!$E$4:$E$2224='Analítico Cx.'!$B46),-('Diário 4º PA'!$O$4:$O$2224=J$1),('Diário 4º PA'!$F$4:$F$2224))+SUMPRODUCT(-('Diário 5º PA'!$E$4:$E$5221='Analítico Cx.'!$B46),-('Diário 5º PA'!$O$4:$O$5221=J$1),('Diário 5º PA'!$F$4:$F$5221))+SUMPRODUCT(-('Diário 6º PA'!$E$4:$E$2907='Analítico Cx.'!$B46),-('Diário 6º PA'!$N$4:$N$2907=J$1),('Diário 6º PA'!$F$4:$F$2907))</f>
        <v>0</v>
      </c>
      <c r="K46" s="183">
        <f>SUMPRODUCT(-('Diário 3º PA'!$E$4:$E$4242='Analítico Cx.'!$B46),-('Diário 3º PA'!$O$4:$O$4242=K$1),('Diário 3º PA'!$F$4:$F$4242))+SUMPRODUCT(-('Diário 4º PA'!$E$4:$E$2224='Analítico Cx.'!$B46),-('Diário 4º PA'!$O$4:$O$2224=K$1),('Diário 4º PA'!$F$4:$F$2224))+SUMPRODUCT(-('Diário 5º PA'!$E$4:$E$5221='Analítico Cx.'!$B46),-('Diário 5º PA'!$O$4:$O$5221=K$1),('Diário 5º PA'!$F$4:$F$5221))+SUMPRODUCT(-('Diário 6º PA'!$E$4:$E$2907='Analítico Cx.'!$B46),-('Diário 6º PA'!$N$4:$N$2907=K$1),('Diário 6º PA'!$F$4:$F$2907))</f>
        <v>0</v>
      </c>
      <c r="L46" s="183">
        <f>SUMPRODUCT(-('Diário 3º PA'!$E$4:$E$4242='Analítico Cx.'!$B46),-('Diário 3º PA'!$O$4:$O$4242=L$1),('Diário 3º PA'!$F$4:$F$4242))+SUMPRODUCT(-('Diário 4º PA'!$E$4:$E$2224='Analítico Cx.'!$B46),-('Diário 4º PA'!$O$4:$O$2224=L$1),('Diário 4º PA'!$F$4:$F$2224))+SUMPRODUCT(-('Diário 5º PA'!$E$4:$E$5221='Analítico Cx.'!$B46),-('Diário 5º PA'!$O$4:$O$5221=L$1),('Diário 5º PA'!$F$4:$F$5221))+SUMPRODUCT(-('Diário 6º PA'!$E$4:$E$2907='Analítico Cx.'!$B46),-('Diário 6º PA'!$N$4:$N$2907=L$1),('Diário 6º PA'!$F$4:$F$2907))</f>
        <v>0</v>
      </c>
      <c r="M46" s="183">
        <f>SUMPRODUCT(-('Diário 3º PA'!$E$4:$E$4242='Analítico Cx.'!$B46),-('Diário 3º PA'!$O$4:$O$4242=M$1),('Diário 3º PA'!$F$4:$F$4242))+SUMPRODUCT(-('Diário 4º PA'!$E$4:$E$2224='Analítico Cx.'!$B46),-('Diário 4º PA'!$O$4:$O$2224=M$1),('Diário 4º PA'!$F$4:$F$2224))+SUMPRODUCT(-('Diário 5º PA'!$E$4:$E$5221='Analítico Cx.'!$B46),-('Diário 5º PA'!$O$4:$O$5221=M$1),('Diário 5º PA'!$F$4:$F$5221))+SUMPRODUCT(-('Diário 6º PA'!$E$4:$E$2907='Analítico Cx.'!$B46),-('Diário 6º PA'!$N$4:$N$2907=M$1),('Diário 6º PA'!$F$4:$F$2907))</f>
        <v>0</v>
      </c>
      <c r="N46" s="183">
        <f>SUMPRODUCT(-('Diário 3º PA'!$E$4:$E$4242='Analítico Cx.'!$B46),-('Diário 3º PA'!$O$4:$O$4242=N$1),('Diário 3º PA'!$F$4:$F$4242))+SUMPRODUCT(-('Diário 4º PA'!$E$4:$E$2224='Analítico Cx.'!$B46),-('Diário 4º PA'!$O$4:$O$2224=N$1),('Diário 4º PA'!$F$4:$F$2224))+SUMPRODUCT(-('Diário 5º PA'!$E$4:$E$5221='Analítico Cx.'!$B46),-('Diário 5º PA'!$O$4:$O$5221=N$1),('Diário 5º PA'!$F$4:$F$5221))+SUMPRODUCT(-('Diário 6º PA'!$E$4:$E$2907='Analítico Cx.'!$B46),-('Diário 6º PA'!$N$4:$N$2907=N$1),('Diário 6º PA'!$F$4:$F$2907))</f>
        <v>0</v>
      </c>
      <c r="O46" s="184">
        <f t="shared" si="9"/>
        <v>0</v>
      </c>
      <c r="P46" s="168">
        <f t="shared" si="8"/>
        <v>0</v>
      </c>
    </row>
    <row r="47" spans="1:16" ht="23.25" customHeight="1" x14ac:dyDescent="0.2">
      <c r="A47" s="59" t="s">
        <v>198</v>
      </c>
      <c r="B47" s="58" t="s">
        <v>199</v>
      </c>
      <c r="C47" s="183">
        <f>SUMPRODUCT(-('Diário 3º PA'!$E$4:$E$4242='Analítico Cx.'!$B47),-('Diário 3º PA'!$O$4:$O$4242=C$1),('Diário 3º PA'!$F$4:$F$4242))+SUMPRODUCT(-('Diário 4º PA'!$E$4:$E$2224='Analítico Cx.'!$B47),-('Diário 4º PA'!$O$4:$O$2224=C$1),('Diário 4º PA'!$F$4:$F$2224))+SUMPRODUCT(-('Diário 5º PA'!$E$4:$E$5221='Analítico Cx.'!$B47),-('Diário 5º PA'!$O$4:$O$5221=C$1),('Diário 5º PA'!$F$4:$F$5221))+SUMPRODUCT(-('Diário 6º PA'!$E$4:$E$2907='Analítico Cx.'!$B47),-('Diário 6º PA'!$N$4:$N$2907=C$1),('Diário 6º PA'!$F$4:$F$2907))</f>
        <v>30072.199999999997</v>
      </c>
      <c r="D47" s="183">
        <f>SUMPRODUCT(-('Diário 3º PA'!$E$4:$E$4242='Analítico Cx.'!$B47),-('Diário 3º PA'!$O$4:$O$4242=D$1),('Diário 3º PA'!$F$4:$F$4242))+SUMPRODUCT(-('Diário 4º PA'!$E$4:$E$2224='Analítico Cx.'!$B47),-('Diário 4º PA'!$O$4:$O$2224=D$1),('Diário 4º PA'!$F$4:$F$2224))+SUMPRODUCT(-('Diário 5º PA'!$E$4:$E$5221='Analítico Cx.'!$B47),-('Diário 5º PA'!$O$4:$O$5221=D$1),('Diário 5º PA'!$F$4:$F$5221))+SUMPRODUCT(-('Diário 6º PA'!$E$4:$E$2907='Analítico Cx.'!$B47),-('Diário 6º PA'!$N$4:$N$2907=D$1),('Diário 6º PA'!$F$4:$F$2907))</f>
        <v>33814.6</v>
      </c>
      <c r="E47" s="183">
        <f>SUMPRODUCT(-('Diário 3º PA'!$E$4:$E$4242='Analítico Cx.'!$B47),-('Diário 3º PA'!$O$4:$O$4242=E$1),('Diário 3º PA'!$F$4:$F$4242))+SUMPRODUCT(-('Diário 4º PA'!$E$4:$E$2224='Analítico Cx.'!$B47),-('Diário 4º PA'!$O$4:$O$2224=E$1),('Diário 4º PA'!$F$4:$F$2224))+SUMPRODUCT(-('Diário 5º PA'!$E$4:$E$5221='Analítico Cx.'!$B47),-('Diário 5º PA'!$O$4:$O$5221=E$1),('Diário 5º PA'!$F$4:$F$5221))+SUMPRODUCT(-('Diário 6º PA'!$E$4:$E$2907='Analítico Cx.'!$B47),-('Diário 6º PA'!$N$4:$N$2907=E$1),('Diário 6º PA'!$F$4:$F$2907))</f>
        <v>34678.15</v>
      </c>
      <c r="F47" s="183">
        <f>SUMPRODUCT(-('Diário 3º PA'!$E$4:$E$4242='Analítico Cx.'!$B47),-('Diário 3º PA'!$O$4:$O$4242=F$1),('Diário 3º PA'!$F$4:$F$4242))+SUMPRODUCT(-('Diário 4º PA'!$E$4:$E$2224='Analítico Cx.'!$B47),-('Diário 4º PA'!$O$4:$O$2224=F$1),('Diário 4º PA'!$F$4:$F$2224))+SUMPRODUCT(-('Diário 5º PA'!$E$4:$E$5221='Analítico Cx.'!$B47),-('Diário 5º PA'!$O$4:$O$5221=F$1),('Diário 5º PA'!$F$4:$F$5221))+SUMPRODUCT(-('Diário 6º PA'!$E$4:$E$2907='Analítico Cx.'!$B47),-('Diário 6º PA'!$N$4:$N$2907=F$1),('Diário 6º PA'!$F$4:$F$2907))</f>
        <v>45549.8</v>
      </c>
      <c r="G47" s="183">
        <f>SUMPRODUCT(-('Diário 3º PA'!$E$4:$E$4242='Analítico Cx.'!$B47),-('Diário 3º PA'!$O$4:$O$4242=G$1),('Diário 3º PA'!$F$4:$F$4242))+SUMPRODUCT(-('Diário 4º PA'!$E$4:$E$2224='Analítico Cx.'!$B47),-('Diário 4º PA'!$O$4:$O$2224=G$1),('Diário 4º PA'!$F$4:$F$2224))+SUMPRODUCT(-('Diário 5º PA'!$E$4:$E$5221='Analítico Cx.'!$B47),-('Diário 5º PA'!$O$4:$O$5221=G$1),('Diário 5º PA'!$F$4:$F$5221))+SUMPRODUCT(-('Diário 6º PA'!$E$4:$E$2907='Analítico Cx.'!$B47),-('Diário 6º PA'!$N$4:$N$2907=G$1),('Diário 6º PA'!$F$4:$F$2907))</f>
        <v>45020.75</v>
      </c>
      <c r="H47" s="183">
        <f>SUMPRODUCT(-('Diário 3º PA'!$E$4:$E$4242='Analítico Cx.'!$B47),-('Diário 3º PA'!$O$4:$O$4242=H$1),('Diário 3º PA'!$F$4:$F$4242))+SUMPRODUCT(-('Diário 4º PA'!$E$4:$E$2224='Analítico Cx.'!$B47),-('Diário 4º PA'!$O$4:$O$2224=H$1),('Diário 4º PA'!$F$4:$F$2224))+SUMPRODUCT(-('Diário 5º PA'!$E$4:$E$5221='Analítico Cx.'!$B47),-('Diário 5º PA'!$O$4:$O$5221=H$1),('Diário 5º PA'!$F$4:$F$5221))+SUMPRODUCT(-('Diário 6º PA'!$E$4:$E$2907='Analítico Cx.'!$B47),-('Diário 6º PA'!$N$4:$N$2907=H$1),('Diário 6º PA'!$F$4:$F$2907))</f>
        <v>45682.5</v>
      </c>
      <c r="I47" s="183">
        <f>SUMPRODUCT(-('Diário 3º PA'!$E$4:$E$4242='Analítico Cx.'!$B47),-('Diário 3º PA'!$O$4:$O$4242=I$1),('Diário 3º PA'!$F$4:$F$4242))+SUMPRODUCT(-('Diário 4º PA'!$E$4:$E$2224='Analítico Cx.'!$B47),-('Diário 4º PA'!$O$4:$O$2224=I$1),('Diário 4º PA'!$F$4:$F$2224))+SUMPRODUCT(-('Diário 5º PA'!$E$4:$E$5221='Analítico Cx.'!$B47),-('Diário 5º PA'!$O$4:$O$5221=I$1),('Diário 5º PA'!$F$4:$F$5221))+SUMPRODUCT(-('Diário 6º PA'!$E$4:$E$2907='Analítico Cx.'!$B47),-('Diário 6º PA'!$N$4:$N$2907=I$1),('Diário 6º PA'!$F$4:$F$2907))</f>
        <v>46424.5</v>
      </c>
      <c r="J47" s="183">
        <f>SUMPRODUCT(-('Diário 3º PA'!$E$4:$E$4242='Analítico Cx.'!$B47),-('Diário 3º PA'!$O$4:$O$4242=J$1),('Diário 3º PA'!$F$4:$F$4242))+SUMPRODUCT(-('Diário 4º PA'!$E$4:$E$2224='Analítico Cx.'!$B47),-('Diário 4º PA'!$O$4:$O$2224=J$1),('Diário 4º PA'!$F$4:$F$2224))+SUMPRODUCT(-('Diário 5º PA'!$E$4:$E$5221='Analítico Cx.'!$B47),-('Diário 5º PA'!$O$4:$O$5221=J$1),('Diário 5º PA'!$F$4:$F$5221))+SUMPRODUCT(-('Diário 6º PA'!$E$4:$E$2907='Analítico Cx.'!$B47),-('Diário 6º PA'!$N$4:$N$2907=J$1),('Diário 6º PA'!$F$4:$F$2907))</f>
        <v>46325.75</v>
      </c>
      <c r="K47" s="183">
        <f>SUMPRODUCT(-('Diário 3º PA'!$E$4:$E$4242='Analítico Cx.'!$B47),-('Diário 3º PA'!$O$4:$O$4242=K$1),('Diário 3º PA'!$F$4:$F$4242))+SUMPRODUCT(-('Diário 4º PA'!$E$4:$E$2224='Analítico Cx.'!$B47),-('Diário 4º PA'!$O$4:$O$2224=K$1),('Diário 4º PA'!$F$4:$F$2224))+SUMPRODUCT(-('Diário 5º PA'!$E$4:$E$5221='Analítico Cx.'!$B47),-('Diário 5º PA'!$O$4:$O$5221=K$1),('Diário 5º PA'!$F$4:$F$5221))+SUMPRODUCT(-('Diário 6º PA'!$E$4:$E$2907='Analítico Cx.'!$B47),-('Diário 6º PA'!$N$4:$N$2907=K$1),('Diário 6º PA'!$F$4:$F$2907))</f>
        <v>45804.15</v>
      </c>
      <c r="L47" s="183">
        <f>SUMPRODUCT(-('Diário 3º PA'!$E$4:$E$4242='Analítico Cx.'!$B47),-('Diário 3º PA'!$O$4:$O$4242=L$1),('Diário 3º PA'!$F$4:$F$4242))+SUMPRODUCT(-('Diário 4º PA'!$E$4:$E$2224='Analítico Cx.'!$B47),-('Diário 4º PA'!$O$4:$O$2224=L$1),('Diário 4º PA'!$F$4:$F$2224))+SUMPRODUCT(-('Diário 5º PA'!$E$4:$E$5221='Analítico Cx.'!$B47),-('Diário 5º PA'!$O$4:$O$5221=L$1),('Diário 5º PA'!$F$4:$F$5221))+SUMPRODUCT(-('Diário 6º PA'!$E$4:$E$2907='Analítico Cx.'!$B47),-('Diário 6º PA'!$N$4:$N$2907=L$1),('Diário 6º PA'!$F$4:$F$2907))</f>
        <v>45935.55</v>
      </c>
      <c r="M47" s="183">
        <f>SUMPRODUCT(-('Diário 3º PA'!$E$4:$E$4242='Analítico Cx.'!$B47),-('Diário 3º PA'!$O$4:$O$4242=M$1),('Diário 3º PA'!$F$4:$F$4242))+SUMPRODUCT(-('Diário 4º PA'!$E$4:$E$2224='Analítico Cx.'!$B47),-('Diário 4º PA'!$O$4:$O$2224=M$1),('Diário 4º PA'!$F$4:$F$2224))+SUMPRODUCT(-('Diário 5º PA'!$E$4:$E$5221='Analítico Cx.'!$B47),-('Diário 5º PA'!$O$4:$O$5221=M$1),('Diário 5º PA'!$F$4:$F$5221))+SUMPRODUCT(-('Diário 6º PA'!$E$4:$E$2907='Analítico Cx.'!$B47),-('Diário 6º PA'!$N$4:$N$2907=M$1),('Diário 6º PA'!$F$4:$F$2907))</f>
        <v>46389</v>
      </c>
      <c r="N47" s="183">
        <f>SUMPRODUCT(-('Diário 3º PA'!$E$4:$E$4242='Analítico Cx.'!$B47),-('Diário 3º PA'!$O$4:$O$4242=N$1),('Diário 3º PA'!$F$4:$F$4242))+SUMPRODUCT(-('Diário 4º PA'!$E$4:$E$2224='Analítico Cx.'!$B47),-('Diário 4º PA'!$O$4:$O$2224=N$1),('Diário 4º PA'!$F$4:$F$2224))+SUMPRODUCT(-('Diário 5º PA'!$E$4:$E$5221='Analítico Cx.'!$B47),-('Diário 5º PA'!$O$4:$O$5221=N$1),('Diário 5º PA'!$F$4:$F$5221))+SUMPRODUCT(-('Diário 6º PA'!$E$4:$E$2907='Analítico Cx.'!$B47),-('Diário 6º PA'!$N$4:$N$2907=N$1),('Diário 6º PA'!$F$4:$F$2907))</f>
        <v>44737.2</v>
      </c>
      <c r="O47" s="184">
        <f t="shared" ref="O47:O48" si="10">SUM(C47:N47)</f>
        <v>510434.15</v>
      </c>
      <c r="P47" s="168">
        <f t="shared" si="8"/>
        <v>8.1163110031538255E-3</v>
      </c>
    </row>
    <row r="48" spans="1:16" s="33" customFormat="1" ht="23.25" customHeight="1" x14ac:dyDescent="0.2">
      <c r="A48" s="59" t="s">
        <v>200</v>
      </c>
      <c r="B48" s="57" t="s">
        <v>201</v>
      </c>
      <c r="C48" s="183">
        <f>SUMPRODUCT(-('Diário 3º PA'!$E$4:$E$4242='Analítico Cx.'!$B48),-('Diário 3º PA'!$O$4:$O$4242=C$1),('Diário 3º PA'!$F$4:$F$4242))+SUMPRODUCT(-('Diário 4º PA'!$E$4:$E$2224='Analítico Cx.'!$B48),-('Diário 4º PA'!$O$4:$O$2224=C$1),('Diário 4º PA'!$F$4:$F$2224))+SUMPRODUCT(-('Diário 5º PA'!$E$4:$E$5221='Analítico Cx.'!$B48),-('Diário 5º PA'!$O$4:$O$5221=C$1),('Diário 5º PA'!$F$4:$F$5221))+SUMPRODUCT(-('Diário 6º PA'!$E$4:$E$2907='Analítico Cx.'!$B48),-('Diário 6º PA'!$N$4:$N$2907=C$1),('Diário 6º PA'!$F$4:$F$2907))</f>
        <v>0</v>
      </c>
      <c r="D48" s="183">
        <f>SUMPRODUCT(-('Diário 3º PA'!$E$4:$E$4242='Analítico Cx.'!$B48),-('Diário 3º PA'!$O$4:$O$4242=D$1),('Diário 3º PA'!$F$4:$F$4242))+SUMPRODUCT(-('Diário 4º PA'!$E$4:$E$2224='Analítico Cx.'!$B48),-('Diário 4º PA'!$O$4:$O$2224=D$1),('Diário 4º PA'!$F$4:$F$2224))+SUMPRODUCT(-('Diário 5º PA'!$E$4:$E$5221='Analítico Cx.'!$B48),-('Diário 5º PA'!$O$4:$O$5221=D$1),('Diário 5º PA'!$F$4:$F$5221))+SUMPRODUCT(-('Diário 6º PA'!$E$4:$E$2907='Analítico Cx.'!$B48),-('Diário 6º PA'!$N$4:$N$2907=D$1),('Diário 6º PA'!$F$4:$F$2907))</f>
        <v>0</v>
      </c>
      <c r="E48" s="183">
        <f>SUMPRODUCT(-('Diário 3º PA'!$E$4:$E$4242='Analítico Cx.'!$B48),-('Diário 3º PA'!$O$4:$O$4242=E$1),('Diário 3º PA'!$F$4:$F$4242))+SUMPRODUCT(-('Diário 4º PA'!$E$4:$E$2224='Analítico Cx.'!$B48),-('Diário 4º PA'!$O$4:$O$2224=E$1),('Diário 4º PA'!$F$4:$F$2224))+SUMPRODUCT(-('Diário 5º PA'!$E$4:$E$5221='Analítico Cx.'!$B48),-('Diário 5º PA'!$O$4:$O$5221=E$1),('Diário 5º PA'!$F$4:$F$5221))+SUMPRODUCT(-('Diário 6º PA'!$E$4:$E$2907='Analítico Cx.'!$B48),-('Diário 6º PA'!$N$4:$N$2907=E$1),('Diário 6º PA'!$F$4:$F$2907))</f>
        <v>0</v>
      </c>
      <c r="F48" s="183">
        <f>SUMPRODUCT(-('Diário 3º PA'!$E$4:$E$4242='Analítico Cx.'!$B48),-('Diário 3º PA'!$O$4:$O$4242=F$1),('Diário 3º PA'!$F$4:$F$4242))+SUMPRODUCT(-('Diário 4º PA'!$E$4:$E$2224='Analítico Cx.'!$B48),-('Diário 4º PA'!$O$4:$O$2224=F$1),('Diário 4º PA'!$F$4:$F$2224))+SUMPRODUCT(-('Diário 5º PA'!$E$4:$E$5221='Analítico Cx.'!$B48),-('Diário 5º PA'!$O$4:$O$5221=F$1),('Diário 5º PA'!$F$4:$F$5221))+SUMPRODUCT(-('Diário 6º PA'!$E$4:$E$2907='Analítico Cx.'!$B48),-('Diário 6º PA'!$N$4:$N$2907=F$1),('Diário 6º PA'!$F$4:$F$2907))</f>
        <v>0</v>
      </c>
      <c r="G48" s="183">
        <f>SUMPRODUCT(-('Diário 3º PA'!$E$4:$E$4242='Analítico Cx.'!$B48),-('Diário 3º PA'!$O$4:$O$4242=G$1),('Diário 3º PA'!$F$4:$F$4242))+SUMPRODUCT(-('Diário 4º PA'!$E$4:$E$2224='Analítico Cx.'!$B48),-('Diário 4º PA'!$O$4:$O$2224=G$1),('Diário 4º PA'!$F$4:$F$2224))+SUMPRODUCT(-('Diário 5º PA'!$E$4:$E$5221='Analítico Cx.'!$B48),-('Diário 5º PA'!$O$4:$O$5221=G$1),('Diário 5º PA'!$F$4:$F$5221))+SUMPRODUCT(-('Diário 6º PA'!$E$4:$E$2907='Analítico Cx.'!$B48),-('Diário 6º PA'!$N$4:$N$2907=G$1),('Diário 6º PA'!$F$4:$F$2907))</f>
        <v>0</v>
      </c>
      <c r="H48" s="183">
        <f>SUMPRODUCT(-('Diário 3º PA'!$E$4:$E$4242='Analítico Cx.'!$B48),-('Diário 3º PA'!$O$4:$O$4242=H$1),('Diário 3º PA'!$F$4:$F$4242))+SUMPRODUCT(-('Diário 4º PA'!$E$4:$E$2224='Analítico Cx.'!$B48),-('Diário 4º PA'!$O$4:$O$2224=H$1),('Diário 4º PA'!$F$4:$F$2224))+SUMPRODUCT(-('Diário 5º PA'!$E$4:$E$5221='Analítico Cx.'!$B48),-('Diário 5º PA'!$O$4:$O$5221=H$1),('Diário 5º PA'!$F$4:$F$5221))+SUMPRODUCT(-('Diário 6º PA'!$E$4:$E$2907='Analítico Cx.'!$B48),-('Diário 6º PA'!$N$4:$N$2907=H$1),('Diário 6º PA'!$F$4:$F$2907))</f>
        <v>0</v>
      </c>
      <c r="I48" s="183">
        <f>SUMPRODUCT(-('Diário 3º PA'!$E$4:$E$4242='Analítico Cx.'!$B48),-('Diário 3º PA'!$O$4:$O$4242=I$1),('Diário 3º PA'!$F$4:$F$4242))+SUMPRODUCT(-('Diário 4º PA'!$E$4:$E$2224='Analítico Cx.'!$B48),-('Diário 4º PA'!$O$4:$O$2224=I$1),('Diário 4º PA'!$F$4:$F$2224))+SUMPRODUCT(-('Diário 5º PA'!$E$4:$E$5221='Analítico Cx.'!$B48),-('Diário 5º PA'!$O$4:$O$5221=I$1),('Diário 5º PA'!$F$4:$F$5221))+SUMPRODUCT(-('Diário 6º PA'!$E$4:$E$2907='Analítico Cx.'!$B48),-('Diário 6º PA'!$N$4:$N$2907=I$1),('Diário 6º PA'!$F$4:$F$2907))</f>
        <v>0</v>
      </c>
      <c r="J48" s="183">
        <f>SUMPRODUCT(-('Diário 3º PA'!$E$4:$E$4242='Analítico Cx.'!$B48),-('Diário 3º PA'!$O$4:$O$4242=J$1),('Diário 3º PA'!$F$4:$F$4242))+SUMPRODUCT(-('Diário 4º PA'!$E$4:$E$2224='Analítico Cx.'!$B48),-('Diário 4º PA'!$O$4:$O$2224=J$1),('Diário 4º PA'!$F$4:$F$2224))+SUMPRODUCT(-('Diário 5º PA'!$E$4:$E$5221='Analítico Cx.'!$B48),-('Diário 5º PA'!$O$4:$O$5221=J$1),('Diário 5º PA'!$F$4:$F$5221))+SUMPRODUCT(-('Diário 6º PA'!$E$4:$E$2907='Analítico Cx.'!$B48),-('Diário 6º PA'!$N$4:$N$2907=J$1),('Diário 6º PA'!$F$4:$F$2907))</f>
        <v>0</v>
      </c>
      <c r="K48" s="183">
        <f>SUMPRODUCT(-('Diário 3º PA'!$E$4:$E$4242='Analítico Cx.'!$B48),-('Diário 3º PA'!$O$4:$O$4242=K$1),('Diário 3º PA'!$F$4:$F$4242))+SUMPRODUCT(-('Diário 4º PA'!$E$4:$E$2224='Analítico Cx.'!$B48),-('Diário 4º PA'!$O$4:$O$2224=K$1),('Diário 4º PA'!$F$4:$F$2224))+SUMPRODUCT(-('Diário 5º PA'!$E$4:$E$5221='Analítico Cx.'!$B48),-('Diário 5º PA'!$O$4:$O$5221=K$1),('Diário 5º PA'!$F$4:$F$5221))+SUMPRODUCT(-('Diário 6º PA'!$E$4:$E$2907='Analítico Cx.'!$B48),-('Diário 6º PA'!$N$4:$N$2907=K$1),('Diário 6º PA'!$F$4:$F$2907))</f>
        <v>0</v>
      </c>
      <c r="L48" s="183">
        <f>SUMPRODUCT(-('Diário 3º PA'!$E$4:$E$4242='Analítico Cx.'!$B48),-('Diário 3º PA'!$O$4:$O$4242=L$1),('Diário 3º PA'!$F$4:$F$4242))+SUMPRODUCT(-('Diário 4º PA'!$E$4:$E$2224='Analítico Cx.'!$B48),-('Diário 4º PA'!$O$4:$O$2224=L$1),('Diário 4º PA'!$F$4:$F$2224))+SUMPRODUCT(-('Diário 5º PA'!$E$4:$E$5221='Analítico Cx.'!$B48),-('Diário 5º PA'!$O$4:$O$5221=L$1),('Diário 5º PA'!$F$4:$F$5221))+SUMPRODUCT(-('Diário 6º PA'!$E$4:$E$2907='Analítico Cx.'!$B48),-('Diário 6º PA'!$N$4:$N$2907=L$1),('Diário 6º PA'!$F$4:$F$2907))</f>
        <v>0</v>
      </c>
      <c r="M48" s="183">
        <f>SUMPRODUCT(-('Diário 3º PA'!$E$4:$E$4242='Analítico Cx.'!$B48),-('Diário 3º PA'!$O$4:$O$4242=M$1),('Diário 3º PA'!$F$4:$F$4242))+SUMPRODUCT(-('Diário 4º PA'!$E$4:$E$2224='Analítico Cx.'!$B48),-('Diário 4º PA'!$O$4:$O$2224=M$1),('Diário 4º PA'!$F$4:$F$2224))+SUMPRODUCT(-('Diário 5º PA'!$E$4:$E$5221='Analítico Cx.'!$B48),-('Diário 5º PA'!$O$4:$O$5221=M$1),('Diário 5º PA'!$F$4:$F$5221))+SUMPRODUCT(-('Diário 6º PA'!$E$4:$E$2907='Analítico Cx.'!$B48),-('Diário 6º PA'!$N$4:$N$2907=M$1),('Diário 6º PA'!$F$4:$F$2907))</f>
        <v>0</v>
      </c>
      <c r="N48" s="183">
        <f>SUMPRODUCT(-('Diário 3º PA'!$E$4:$E$4242='Analítico Cx.'!$B48),-('Diário 3º PA'!$O$4:$O$4242=N$1),('Diário 3º PA'!$F$4:$F$4242))+SUMPRODUCT(-('Diário 4º PA'!$E$4:$E$2224='Analítico Cx.'!$B48),-('Diário 4º PA'!$O$4:$O$2224=N$1),('Diário 4º PA'!$F$4:$F$2224))+SUMPRODUCT(-('Diário 5º PA'!$E$4:$E$5221='Analítico Cx.'!$B48),-('Diário 5º PA'!$O$4:$O$5221=N$1),('Diário 5º PA'!$F$4:$F$5221))+SUMPRODUCT(-('Diário 6º PA'!$E$4:$E$2907='Analítico Cx.'!$B48),-('Diário 6º PA'!$N$4:$N$2907=N$1),('Diário 6º PA'!$F$4:$F$2907))</f>
        <v>0</v>
      </c>
      <c r="O48" s="184">
        <f t="shared" si="10"/>
        <v>0</v>
      </c>
      <c r="P48" s="168">
        <f t="shared" si="8"/>
        <v>0</v>
      </c>
    </row>
    <row r="49" spans="1:16" ht="23.25" customHeight="1" x14ac:dyDescent="0.2">
      <c r="A49" s="22"/>
      <c r="B49" s="23" t="s">
        <v>202</v>
      </c>
      <c r="C49" s="186">
        <f t="shared" ref="C49:O49" si="11">SUBTOTAL(109,C37:C48)</f>
        <v>459259.54</v>
      </c>
      <c r="D49" s="186">
        <f t="shared" si="11"/>
        <v>819974.05999999994</v>
      </c>
      <c r="E49" s="186">
        <f t="shared" si="11"/>
        <v>797428.25299999991</v>
      </c>
      <c r="F49" s="186">
        <f t="shared" si="11"/>
        <v>702351.82000000007</v>
      </c>
      <c r="G49" s="186">
        <f t="shared" si="11"/>
        <v>780710.62</v>
      </c>
      <c r="H49" s="186">
        <f t="shared" si="11"/>
        <v>637870.91</v>
      </c>
      <c r="I49" s="186">
        <f t="shared" si="11"/>
        <v>740609.29999999993</v>
      </c>
      <c r="J49" s="186">
        <f t="shared" si="11"/>
        <v>751511.73999999987</v>
      </c>
      <c r="K49" s="186">
        <f t="shared" si="11"/>
        <v>847092.01</v>
      </c>
      <c r="L49" s="186">
        <f t="shared" si="11"/>
        <v>863596.06000000017</v>
      </c>
      <c r="M49" s="186">
        <f t="shared" si="11"/>
        <v>1776333.69</v>
      </c>
      <c r="N49" s="186">
        <f t="shared" si="11"/>
        <v>2128569.7359999996</v>
      </c>
      <c r="O49" s="186">
        <f t="shared" si="11"/>
        <v>11305307.739</v>
      </c>
      <c r="P49" s="173">
        <f t="shared" si="8"/>
        <v>0.1797634300057819</v>
      </c>
    </row>
    <row r="50" spans="1:16" ht="23.25" customHeight="1" x14ac:dyDescent="0.2">
      <c r="A50" s="20" t="s">
        <v>111</v>
      </c>
      <c r="B50" s="32" t="s">
        <v>112</v>
      </c>
      <c r="C50" s="187"/>
      <c r="D50" s="187"/>
      <c r="E50" s="187"/>
      <c r="F50" s="187"/>
      <c r="G50" s="187"/>
      <c r="H50" s="187"/>
      <c r="I50" s="187"/>
      <c r="J50" s="187"/>
      <c r="K50" s="187"/>
      <c r="L50" s="187"/>
      <c r="M50" s="187"/>
      <c r="N50" s="187"/>
      <c r="O50" s="187"/>
      <c r="P50" s="168">
        <f t="shared" si="8"/>
        <v>0</v>
      </c>
    </row>
    <row r="51" spans="1:16" ht="23.25" customHeight="1" x14ac:dyDescent="0.2">
      <c r="A51" s="60" t="s">
        <v>203</v>
      </c>
      <c r="B51" s="58" t="s">
        <v>204</v>
      </c>
      <c r="C51" s="183">
        <f>SUMPRODUCT(-('Diário 3º PA'!$E$4:$E$4242='Analítico Cx.'!$B51),-('Diário 3º PA'!$O$4:$O$4242=C$1),('Diário 3º PA'!$F$4:$F$4242))+SUMPRODUCT(-('Diário 4º PA'!$E$4:$E$2224='Analítico Cx.'!$B51),-('Diário 4º PA'!$O$4:$O$2224=C$1),('Diário 4º PA'!$F$4:$F$2224))+SUMPRODUCT(-('Diário 5º PA'!$E$4:$E$5221='Analítico Cx.'!$B51),-('Diário 5º PA'!$O$4:$O$5221=C$1),('Diário 5º PA'!$F$4:$F$5221))+SUMPRODUCT(-('Diário 6º PA'!$E$4:$E$2907='Analítico Cx.'!$B51),-('Diário 6º PA'!$N$4:$N$2907=C$1),('Diário 6º PA'!$F$4:$F$2907))</f>
        <v>85908.98</v>
      </c>
      <c r="D51" s="183">
        <f>SUMPRODUCT(-('Diário 3º PA'!$E$4:$E$4242='Analítico Cx.'!$B51),-('Diário 3º PA'!$O$4:$O$4242=D$1),('Diário 3º PA'!$F$4:$F$4242))+SUMPRODUCT(-('Diário 4º PA'!$E$4:$E$2224='Analítico Cx.'!$B51),-('Diário 4º PA'!$O$4:$O$2224=D$1),('Diário 4º PA'!$F$4:$F$2224))+SUMPRODUCT(-('Diário 5º PA'!$E$4:$E$5221='Analítico Cx.'!$B51),-('Diário 5º PA'!$O$4:$O$5221=D$1),('Diário 5º PA'!$F$4:$F$5221))+SUMPRODUCT(-('Diário 6º PA'!$E$4:$E$2907='Analítico Cx.'!$B51),-('Diário 6º PA'!$N$4:$N$2907=D$1),('Diário 6º PA'!$F$4:$F$2907))</f>
        <v>94391.63</v>
      </c>
      <c r="E51" s="183">
        <f>SUMPRODUCT(-('Diário 3º PA'!$E$4:$E$4242='Analítico Cx.'!$B51),-('Diário 3º PA'!$O$4:$O$4242=E$1),('Diário 3º PA'!$F$4:$F$4242))+SUMPRODUCT(-('Diário 4º PA'!$E$4:$E$2224='Analítico Cx.'!$B51),-('Diário 4º PA'!$O$4:$O$2224=E$1),('Diário 4º PA'!$F$4:$F$2224))+SUMPRODUCT(-('Diário 5º PA'!$E$4:$E$5221='Analítico Cx.'!$B51),-('Diário 5º PA'!$O$4:$O$5221=E$1),('Diário 5º PA'!$F$4:$F$5221))+SUMPRODUCT(-('Diário 6º PA'!$E$4:$E$2907='Analítico Cx.'!$B51),-('Diário 6º PA'!$N$4:$N$2907=E$1),('Diário 6º PA'!$F$4:$F$2907))</f>
        <v>106229.8</v>
      </c>
      <c r="F51" s="183">
        <f>SUMPRODUCT(-('Diário 3º PA'!$E$4:$E$4242='Analítico Cx.'!$B51),-('Diário 3º PA'!$O$4:$O$4242=F$1),('Diário 3º PA'!$F$4:$F$4242))+SUMPRODUCT(-('Diário 4º PA'!$E$4:$E$2224='Analítico Cx.'!$B51),-('Diário 4º PA'!$O$4:$O$2224=F$1),('Diário 4º PA'!$F$4:$F$2224))+SUMPRODUCT(-('Diário 5º PA'!$E$4:$E$5221='Analítico Cx.'!$B51),-('Diário 5º PA'!$O$4:$O$5221=F$1),('Diário 5º PA'!$F$4:$F$5221))+SUMPRODUCT(-('Diário 6º PA'!$E$4:$E$2907='Analítico Cx.'!$B51),-('Diário 6º PA'!$N$4:$N$2907=F$1),('Diário 6º PA'!$F$4:$F$2907))</f>
        <v>97216.68</v>
      </c>
      <c r="G51" s="183">
        <f>SUMPRODUCT(-('Diário 3º PA'!$E$4:$E$4242='Analítico Cx.'!$B51),-('Diário 3º PA'!$O$4:$O$4242=G$1),('Diário 3º PA'!$F$4:$F$4242))+SUMPRODUCT(-('Diário 4º PA'!$E$4:$E$2224='Analítico Cx.'!$B51),-('Diário 4º PA'!$O$4:$O$2224=G$1),('Diário 4º PA'!$F$4:$F$2224))+SUMPRODUCT(-('Diário 5º PA'!$E$4:$E$5221='Analítico Cx.'!$B51),-('Diário 5º PA'!$O$4:$O$5221=G$1),('Diário 5º PA'!$F$4:$F$5221))+SUMPRODUCT(-('Diário 6º PA'!$E$4:$E$2907='Analítico Cx.'!$B51),-('Diário 6º PA'!$N$4:$N$2907=G$1),('Diário 6º PA'!$F$4:$F$2907))</f>
        <v>100444.48</v>
      </c>
      <c r="H51" s="183">
        <f>SUMPRODUCT(-('Diário 3º PA'!$E$4:$E$4242='Analítico Cx.'!$B51),-('Diário 3º PA'!$O$4:$O$4242=H$1),('Diário 3º PA'!$F$4:$F$4242))+SUMPRODUCT(-('Diário 4º PA'!$E$4:$E$2224='Analítico Cx.'!$B51),-('Diário 4º PA'!$O$4:$O$2224=H$1),('Diário 4º PA'!$F$4:$F$2224))+SUMPRODUCT(-('Diário 5º PA'!$E$4:$E$5221='Analítico Cx.'!$B51),-('Diário 5º PA'!$O$4:$O$5221=H$1),('Diário 5º PA'!$F$4:$F$5221))+SUMPRODUCT(-('Diário 6º PA'!$E$4:$E$2907='Analítico Cx.'!$B51),-('Diário 6º PA'!$N$4:$N$2907=H$1),('Diário 6º PA'!$F$4:$F$2907))</f>
        <v>111330.68000000001</v>
      </c>
      <c r="I51" s="183">
        <f>SUMPRODUCT(-('Diário 3º PA'!$E$4:$E$4242='Analítico Cx.'!$B51),-('Diário 3º PA'!$O$4:$O$4242=I$1),('Diário 3º PA'!$F$4:$F$4242))+SUMPRODUCT(-('Diário 4º PA'!$E$4:$E$2224='Analítico Cx.'!$B51),-('Diário 4º PA'!$O$4:$O$2224=I$1),('Diário 4º PA'!$F$4:$F$2224))+SUMPRODUCT(-('Diário 5º PA'!$E$4:$E$5221='Analítico Cx.'!$B51),-('Diário 5º PA'!$O$4:$O$5221=I$1),('Diário 5º PA'!$F$4:$F$5221))+SUMPRODUCT(-('Diário 6º PA'!$E$4:$E$2907='Analítico Cx.'!$B51),-('Diário 6º PA'!$N$4:$N$2907=I$1),('Diário 6º PA'!$F$4:$F$2907))</f>
        <v>104303.62999999999</v>
      </c>
      <c r="J51" s="183">
        <f>SUMPRODUCT(-('Diário 3º PA'!$E$4:$E$4242='Analítico Cx.'!$B51),-('Diário 3º PA'!$O$4:$O$4242=J$1),('Diário 3º PA'!$F$4:$F$4242))+SUMPRODUCT(-('Diário 4º PA'!$E$4:$E$2224='Analítico Cx.'!$B51),-('Diário 4º PA'!$O$4:$O$2224=J$1),('Diário 4º PA'!$F$4:$F$2224))+SUMPRODUCT(-('Diário 5º PA'!$E$4:$E$5221='Analítico Cx.'!$B51),-('Diário 5º PA'!$O$4:$O$5221=J$1),('Diário 5º PA'!$F$4:$F$5221))+SUMPRODUCT(-('Diário 6º PA'!$E$4:$E$2907='Analítico Cx.'!$B51),-('Diário 6º PA'!$N$4:$N$2907=J$1),('Diário 6º PA'!$F$4:$F$2907))</f>
        <v>106638.5</v>
      </c>
      <c r="K51" s="183">
        <f>SUMPRODUCT(-('Diário 3º PA'!$E$4:$E$4242='Analítico Cx.'!$B51),-('Diário 3º PA'!$O$4:$O$4242=K$1),('Diário 3º PA'!$F$4:$F$4242))+SUMPRODUCT(-('Diário 4º PA'!$E$4:$E$2224='Analítico Cx.'!$B51),-('Diário 4º PA'!$O$4:$O$2224=K$1),('Diário 4º PA'!$F$4:$F$2224))+SUMPRODUCT(-('Diário 5º PA'!$E$4:$E$5221='Analítico Cx.'!$B51),-('Diário 5º PA'!$O$4:$O$5221=K$1),('Diário 5º PA'!$F$4:$F$5221))+SUMPRODUCT(-('Diário 6º PA'!$E$4:$E$2907='Analítico Cx.'!$B51),-('Diário 6º PA'!$N$4:$N$2907=K$1),('Diário 6º PA'!$F$4:$F$2907))</f>
        <v>102857.09</v>
      </c>
      <c r="L51" s="183">
        <f>SUMPRODUCT(-('Diário 3º PA'!$E$4:$E$4242='Analítico Cx.'!$B51),-('Diário 3º PA'!$O$4:$O$4242=L$1),('Diário 3º PA'!$F$4:$F$4242))+SUMPRODUCT(-('Diário 4º PA'!$E$4:$E$2224='Analítico Cx.'!$B51),-('Diário 4º PA'!$O$4:$O$2224=L$1),('Diário 4º PA'!$F$4:$F$2224))+SUMPRODUCT(-('Diário 5º PA'!$E$4:$E$5221='Analítico Cx.'!$B51),-('Diário 5º PA'!$O$4:$O$5221=L$1),('Diário 5º PA'!$F$4:$F$5221))+SUMPRODUCT(-('Diário 6º PA'!$E$4:$E$2907='Analítico Cx.'!$B51),-('Diário 6º PA'!$N$4:$N$2907=L$1),('Diário 6º PA'!$F$4:$F$2907))</f>
        <v>94514.450000000012</v>
      </c>
      <c r="M51" s="183">
        <f>SUMPRODUCT(-('Diário 3º PA'!$E$4:$E$4242='Analítico Cx.'!$B51),-('Diário 3º PA'!$O$4:$O$4242=M$1),('Diário 3º PA'!$F$4:$F$4242))+SUMPRODUCT(-('Diário 4º PA'!$E$4:$E$2224='Analítico Cx.'!$B51),-('Diário 4º PA'!$O$4:$O$2224=M$1),('Diário 4º PA'!$F$4:$F$2224))+SUMPRODUCT(-('Diário 5º PA'!$E$4:$E$5221='Analítico Cx.'!$B51),-('Diário 5º PA'!$O$4:$O$5221=M$1),('Diário 5º PA'!$F$4:$F$5221))+SUMPRODUCT(-('Diário 6º PA'!$E$4:$E$2907='Analítico Cx.'!$B51),-('Diário 6º PA'!$N$4:$N$2907=M$1),('Diário 6º PA'!$F$4:$F$2907))</f>
        <v>100596.92</v>
      </c>
      <c r="N51" s="183">
        <f>SUMPRODUCT(-('Diário 3º PA'!$E$4:$E$4242='Analítico Cx.'!$B51),-('Diário 3º PA'!$O$4:$O$4242=N$1),('Diário 3º PA'!$F$4:$F$4242))+SUMPRODUCT(-('Diário 4º PA'!$E$4:$E$2224='Analítico Cx.'!$B51),-('Diário 4º PA'!$O$4:$O$2224=N$1),('Diário 4º PA'!$F$4:$F$2224))+SUMPRODUCT(-('Diário 5º PA'!$E$4:$E$5221='Analítico Cx.'!$B51),-('Diário 5º PA'!$O$4:$O$5221=N$1),('Diário 5º PA'!$F$4:$F$5221))+SUMPRODUCT(-('Diário 6º PA'!$E$4:$E$2907='Analítico Cx.'!$B51),-('Diário 6º PA'!$N$4:$N$2907=N$1),('Diário 6º PA'!$F$4:$F$2907))</f>
        <v>100443.15</v>
      </c>
      <c r="O51" s="184">
        <f>SUM(C51:N51)</f>
        <v>1204875.9899999998</v>
      </c>
      <c r="P51" s="168">
        <f t="shared" si="8"/>
        <v>1.9158491364797702E-2</v>
      </c>
    </row>
    <row r="52" spans="1:16" ht="23.25" customHeight="1" x14ac:dyDescent="0.2">
      <c r="A52" s="60" t="s">
        <v>205</v>
      </c>
      <c r="B52" s="58" t="s">
        <v>206</v>
      </c>
      <c r="C52" s="183">
        <f>SUMPRODUCT(-('Diário 3º PA'!$E$4:$E$4242='Analítico Cx.'!$B52),-('Diário 3º PA'!$O$4:$O$4242=C$1),('Diário 3º PA'!$F$4:$F$4242))+SUMPRODUCT(-('Diário 4º PA'!$E$4:$E$2224='Analítico Cx.'!$B52),-('Diário 4º PA'!$O$4:$O$2224=C$1),('Diário 4º PA'!$F$4:$F$2224))+SUMPRODUCT(-('Diário 5º PA'!$E$4:$E$5221='Analítico Cx.'!$B52),-('Diário 5º PA'!$O$4:$O$5221=C$1),('Diário 5º PA'!$F$4:$F$5221))+SUMPRODUCT(-('Diário 6º PA'!$E$4:$E$2907='Analítico Cx.'!$B52),-('Diário 6º PA'!$N$4:$N$2907=C$1),('Diário 6º PA'!$F$4:$F$2907))</f>
        <v>12052.8</v>
      </c>
      <c r="D52" s="183">
        <f>SUMPRODUCT(-('Diário 3º PA'!$E$4:$E$4242='Analítico Cx.'!$B52),-('Diário 3º PA'!$O$4:$O$4242=D$1),('Diário 3º PA'!$F$4:$F$4242))+SUMPRODUCT(-('Diário 4º PA'!$E$4:$E$2224='Analítico Cx.'!$B52),-('Diário 4º PA'!$O$4:$O$2224=D$1),('Diário 4º PA'!$F$4:$F$2224))+SUMPRODUCT(-('Diário 5º PA'!$E$4:$E$5221='Analítico Cx.'!$B52),-('Diário 5º PA'!$O$4:$O$5221=D$1),('Diário 5º PA'!$F$4:$F$5221))+SUMPRODUCT(-('Diário 6º PA'!$E$4:$E$2907='Analítico Cx.'!$B52),-('Diário 6º PA'!$N$4:$N$2907=D$1),('Diário 6º PA'!$F$4:$F$2907))</f>
        <v>10786.150000000001</v>
      </c>
      <c r="E52" s="183">
        <f>SUMPRODUCT(-('Diário 3º PA'!$E$4:$E$4242='Analítico Cx.'!$B52),-('Diário 3º PA'!$O$4:$O$4242=E$1),('Diário 3º PA'!$F$4:$F$4242))+SUMPRODUCT(-('Diário 4º PA'!$E$4:$E$2224='Analítico Cx.'!$B52),-('Diário 4º PA'!$O$4:$O$2224=E$1),('Diário 4º PA'!$F$4:$F$2224))+SUMPRODUCT(-('Diário 5º PA'!$E$4:$E$5221='Analítico Cx.'!$B52),-('Diário 5º PA'!$O$4:$O$5221=E$1),('Diário 5º PA'!$F$4:$F$5221))+SUMPRODUCT(-('Diário 6º PA'!$E$4:$E$2907='Analítico Cx.'!$B52),-('Diário 6º PA'!$N$4:$N$2907=E$1),('Diário 6º PA'!$F$4:$F$2907))</f>
        <v>11628.119999999999</v>
      </c>
      <c r="F52" s="183">
        <f>SUMPRODUCT(-('Diário 3º PA'!$E$4:$E$4242='Analítico Cx.'!$B52),-('Diário 3º PA'!$O$4:$O$4242=F$1),('Diário 3º PA'!$F$4:$F$4242))+SUMPRODUCT(-('Diário 4º PA'!$E$4:$E$2224='Analítico Cx.'!$B52),-('Diário 4º PA'!$O$4:$O$2224=F$1),('Diário 4º PA'!$F$4:$F$2224))+SUMPRODUCT(-('Diário 5º PA'!$E$4:$E$5221='Analítico Cx.'!$B52),-('Diário 5º PA'!$O$4:$O$5221=F$1),('Diário 5º PA'!$F$4:$F$5221))+SUMPRODUCT(-('Diário 6º PA'!$E$4:$E$2907='Analítico Cx.'!$B52),-('Diário 6º PA'!$N$4:$N$2907=F$1),('Diário 6º PA'!$F$4:$F$2907))</f>
        <v>13083.08</v>
      </c>
      <c r="G52" s="183">
        <f>SUMPRODUCT(-('Diário 3º PA'!$E$4:$E$4242='Analítico Cx.'!$B52),-('Diário 3º PA'!$O$4:$O$4242=G$1),('Diário 3º PA'!$F$4:$F$4242))+SUMPRODUCT(-('Diário 4º PA'!$E$4:$E$2224='Analítico Cx.'!$B52),-('Diário 4º PA'!$O$4:$O$2224=G$1),('Diário 4º PA'!$F$4:$F$2224))+SUMPRODUCT(-('Diário 5º PA'!$E$4:$E$5221='Analítico Cx.'!$B52),-('Diário 5º PA'!$O$4:$O$5221=G$1),('Diário 5º PA'!$F$4:$F$5221))+SUMPRODUCT(-('Diário 6º PA'!$E$4:$E$2907='Analítico Cx.'!$B52),-('Diário 6º PA'!$N$4:$N$2907=G$1),('Diário 6º PA'!$F$4:$F$2907))</f>
        <v>12114.75</v>
      </c>
      <c r="H52" s="183">
        <f>SUMPRODUCT(-('Diário 3º PA'!$E$4:$E$4242='Analítico Cx.'!$B52),-('Diário 3º PA'!$O$4:$O$4242=H$1),('Diário 3º PA'!$F$4:$F$4242))+SUMPRODUCT(-('Diário 4º PA'!$E$4:$E$2224='Analítico Cx.'!$B52),-('Diário 4º PA'!$O$4:$O$2224=H$1),('Diário 4º PA'!$F$4:$F$2224))+SUMPRODUCT(-('Diário 5º PA'!$E$4:$E$5221='Analítico Cx.'!$B52),-('Diário 5º PA'!$O$4:$O$5221=H$1),('Diário 5º PA'!$F$4:$F$5221))+SUMPRODUCT(-('Diário 6º PA'!$E$4:$E$2907='Analítico Cx.'!$B52),-('Diário 6º PA'!$N$4:$N$2907=H$1),('Diário 6º PA'!$F$4:$F$2907))</f>
        <v>11929.5</v>
      </c>
      <c r="I52" s="183">
        <f>SUMPRODUCT(-('Diário 3º PA'!$E$4:$E$4242='Analítico Cx.'!$B52),-('Diário 3º PA'!$O$4:$O$4242=I$1),('Diário 3º PA'!$F$4:$F$4242))+SUMPRODUCT(-('Diário 4º PA'!$E$4:$E$2224='Analítico Cx.'!$B52),-('Diário 4º PA'!$O$4:$O$2224=I$1),('Diário 4º PA'!$F$4:$F$2224))+SUMPRODUCT(-('Diário 5º PA'!$E$4:$E$5221='Analítico Cx.'!$B52),-('Diário 5º PA'!$O$4:$O$5221=I$1),('Diário 5º PA'!$F$4:$F$5221))+SUMPRODUCT(-('Diário 6º PA'!$E$4:$E$2907='Analítico Cx.'!$B52),-('Diário 6º PA'!$N$4:$N$2907=I$1),('Diário 6º PA'!$F$4:$F$2907))</f>
        <v>12127.99</v>
      </c>
      <c r="J52" s="183">
        <f>SUMPRODUCT(-('Diário 3º PA'!$E$4:$E$4242='Analítico Cx.'!$B52),-('Diário 3º PA'!$O$4:$O$4242=J$1),('Diário 3º PA'!$F$4:$F$4242))+SUMPRODUCT(-('Diário 4º PA'!$E$4:$E$2224='Analítico Cx.'!$B52),-('Diário 4º PA'!$O$4:$O$2224=J$1),('Diário 4º PA'!$F$4:$F$2224))+SUMPRODUCT(-('Diário 5º PA'!$E$4:$E$5221='Analítico Cx.'!$B52),-('Diário 5º PA'!$O$4:$O$5221=J$1),('Diário 5º PA'!$F$4:$F$5221))+SUMPRODUCT(-('Diário 6º PA'!$E$4:$E$2907='Analítico Cx.'!$B52),-('Diário 6º PA'!$N$4:$N$2907=J$1),('Diário 6º PA'!$F$4:$F$2907))</f>
        <v>11744.41</v>
      </c>
      <c r="K52" s="183">
        <f>SUMPRODUCT(-('Diário 3º PA'!$E$4:$E$4242='Analítico Cx.'!$B52),-('Diário 3º PA'!$O$4:$O$4242=K$1),('Diário 3º PA'!$F$4:$F$4242))+SUMPRODUCT(-('Diário 4º PA'!$E$4:$E$2224='Analítico Cx.'!$B52),-('Diário 4º PA'!$O$4:$O$2224=K$1),('Diário 4º PA'!$F$4:$F$2224))+SUMPRODUCT(-('Diário 5º PA'!$E$4:$E$5221='Analítico Cx.'!$B52),-('Diário 5º PA'!$O$4:$O$5221=K$1),('Diário 5º PA'!$F$4:$F$5221))+SUMPRODUCT(-('Diário 6º PA'!$E$4:$E$2907='Analítico Cx.'!$B52),-('Diário 6º PA'!$N$4:$N$2907=K$1),('Diário 6º PA'!$F$4:$F$2907))</f>
        <v>13487.54</v>
      </c>
      <c r="L52" s="183">
        <f>SUMPRODUCT(-('Diário 3º PA'!$E$4:$E$4242='Analítico Cx.'!$B52),-('Diário 3º PA'!$O$4:$O$4242=L$1),('Diário 3º PA'!$F$4:$F$4242))+SUMPRODUCT(-('Diário 4º PA'!$E$4:$E$2224='Analítico Cx.'!$B52),-('Diário 4º PA'!$O$4:$O$2224=L$1),('Diário 4º PA'!$F$4:$F$2224))+SUMPRODUCT(-('Diário 5º PA'!$E$4:$E$5221='Analítico Cx.'!$B52),-('Diário 5º PA'!$O$4:$O$5221=L$1),('Diário 5º PA'!$F$4:$F$5221))+SUMPRODUCT(-('Diário 6º PA'!$E$4:$E$2907='Analítico Cx.'!$B52),-('Diário 6º PA'!$N$4:$N$2907=L$1),('Diário 6º PA'!$F$4:$F$2907))</f>
        <v>15511.82</v>
      </c>
      <c r="M52" s="183">
        <f>SUMPRODUCT(-('Diário 3º PA'!$E$4:$E$4242='Analítico Cx.'!$B52),-('Diário 3º PA'!$O$4:$O$4242=M$1),('Diário 3º PA'!$F$4:$F$4242))+SUMPRODUCT(-('Diário 4º PA'!$E$4:$E$2224='Analítico Cx.'!$B52),-('Diário 4º PA'!$O$4:$O$2224=M$1),('Diário 4º PA'!$F$4:$F$2224))+SUMPRODUCT(-('Diário 5º PA'!$E$4:$E$5221='Analítico Cx.'!$B52),-('Diário 5º PA'!$O$4:$O$5221=M$1),('Diário 5º PA'!$F$4:$F$5221))+SUMPRODUCT(-('Diário 6º PA'!$E$4:$E$2907='Analítico Cx.'!$B52),-('Diário 6º PA'!$N$4:$N$2907=M$1),('Diário 6º PA'!$F$4:$F$2907))</f>
        <v>13770.84</v>
      </c>
      <c r="N52" s="183">
        <f>SUMPRODUCT(-('Diário 3º PA'!$E$4:$E$4242='Analítico Cx.'!$B52),-('Diário 3º PA'!$O$4:$O$4242=N$1),('Diário 3º PA'!$F$4:$F$4242))+SUMPRODUCT(-('Diário 4º PA'!$E$4:$E$2224='Analítico Cx.'!$B52),-('Diário 4º PA'!$O$4:$O$2224=N$1),('Diário 4º PA'!$F$4:$F$2224))+SUMPRODUCT(-('Diário 5º PA'!$E$4:$E$5221='Analítico Cx.'!$B52),-('Diário 5º PA'!$O$4:$O$5221=N$1),('Diário 5º PA'!$F$4:$F$5221))+SUMPRODUCT(-('Diário 6º PA'!$E$4:$E$2907='Analítico Cx.'!$B52),-('Diário 6º PA'!$N$4:$N$2907=N$1),('Diário 6º PA'!$F$4:$F$2907))</f>
        <v>12934.8</v>
      </c>
      <c r="O52" s="184">
        <f t="shared" ref="O52:O58" si="12">SUM(C52:N52)</f>
        <v>151171.79999999999</v>
      </c>
      <c r="P52" s="168">
        <f t="shared" si="8"/>
        <v>2.4037524599530994E-3</v>
      </c>
    </row>
    <row r="53" spans="1:16" ht="23.25" customHeight="1" x14ac:dyDescent="0.2">
      <c r="A53" s="60" t="s">
        <v>207</v>
      </c>
      <c r="B53" s="58" t="s">
        <v>208</v>
      </c>
      <c r="C53" s="183">
        <f>SUMPRODUCT(-('Diário 3º PA'!$E$4:$E$4242='Analítico Cx.'!$B53),-('Diário 3º PA'!$O$4:$O$4242=C$1),('Diário 3º PA'!$F$4:$F$4242))+SUMPRODUCT(-('Diário 4º PA'!$E$4:$E$2224='Analítico Cx.'!$B53),-('Diário 4º PA'!$O$4:$O$2224=C$1),('Diário 4º PA'!$F$4:$F$2224))+SUMPRODUCT(-('Diário 5º PA'!$E$4:$E$5221='Analítico Cx.'!$B53),-('Diário 5º PA'!$O$4:$O$5221=C$1),('Diário 5º PA'!$F$4:$F$5221))+SUMPRODUCT(-('Diário 6º PA'!$E$4:$E$2907='Analítico Cx.'!$B53),-('Diário 6º PA'!$N$4:$N$2907=C$1),('Diário 6º PA'!$F$4:$F$2907))</f>
        <v>0</v>
      </c>
      <c r="D53" s="183">
        <f>SUMPRODUCT(-('Diário 3º PA'!$E$4:$E$4242='Analítico Cx.'!$B53),-('Diário 3º PA'!$O$4:$O$4242=D$1),('Diário 3º PA'!$F$4:$F$4242))+SUMPRODUCT(-('Diário 4º PA'!$E$4:$E$2224='Analítico Cx.'!$B53),-('Diário 4º PA'!$O$4:$O$2224=D$1),('Diário 4º PA'!$F$4:$F$2224))+SUMPRODUCT(-('Diário 5º PA'!$E$4:$E$5221='Analítico Cx.'!$B53),-('Diário 5º PA'!$O$4:$O$5221=D$1),('Diário 5º PA'!$F$4:$F$5221))+SUMPRODUCT(-('Diário 6º PA'!$E$4:$E$2907='Analítico Cx.'!$B53),-('Diário 6º PA'!$N$4:$N$2907=D$1),('Diário 6º PA'!$F$4:$F$2907))</f>
        <v>0</v>
      </c>
      <c r="E53" s="183">
        <f>SUMPRODUCT(-('Diário 3º PA'!$E$4:$E$4242='Analítico Cx.'!$B53),-('Diário 3º PA'!$O$4:$O$4242=E$1),('Diário 3º PA'!$F$4:$F$4242))+SUMPRODUCT(-('Diário 4º PA'!$E$4:$E$2224='Analítico Cx.'!$B53),-('Diário 4º PA'!$O$4:$O$2224=E$1),('Diário 4º PA'!$F$4:$F$2224))+SUMPRODUCT(-('Diário 5º PA'!$E$4:$E$5221='Analítico Cx.'!$B53),-('Diário 5º PA'!$O$4:$O$5221=E$1),('Diário 5º PA'!$F$4:$F$5221))+SUMPRODUCT(-('Diário 6º PA'!$E$4:$E$2907='Analítico Cx.'!$B53),-('Diário 6º PA'!$N$4:$N$2907=E$1),('Diário 6º PA'!$F$4:$F$2907))</f>
        <v>0</v>
      </c>
      <c r="F53" s="183">
        <f>SUMPRODUCT(-('Diário 3º PA'!$E$4:$E$4242='Analítico Cx.'!$B53),-('Diário 3º PA'!$O$4:$O$4242=F$1),('Diário 3º PA'!$F$4:$F$4242))+SUMPRODUCT(-('Diário 4º PA'!$E$4:$E$2224='Analítico Cx.'!$B53),-('Diário 4º PA'!$O$4:$O$2224=F$1),('Diário 4º PA'!$F$4:$F$2224))+SUMPRODUCT(-('Diário 5º PA'!$E$4:$E$5221='Analítico Cx.'!$B53),-('Diário 5º PA'!$O$4:$O$5221=F$1),('Diário 5º PA'!$F$4:$F$5221))+SUMPRODUCT(-('Diário 6º PA'!$E$4:$E$2907='Analítico Cx.'!$B53),-('Diário 6º PA'!$N$4:$N$2907=F$1),('Diário 6º PA'!$F$4:$F$2907))</f>
        <v>0</v>
      </c>
      <c r="G53" s="183">
        <f>SUMPRODUCT(-('Diário 3º PA'!$E$4:$E$4242='Analítico Cx.'!$B53),-('Diário 3º PA'!$O$4:$O$4242=G$1),('Diário 3º PA'!$F$4:$F$4242))+SUMPRODUCT(-('Diário 4º PA'!$E$4:$E$2224='Analítico Cx.'!$B53),-('Diário 4º PA'!$O$4:$O$2224=G$1),('Diário 4º PA'!$F$4:$F$2224))+SUMPRODUCT(-('Diário 5º PA'!$E$4:$E$5221='Analítico Cx.'!$B53),-('Diário 5º PA'!$O$4:$O$5221=G$1),('Diário 5º PA'!$F$4:$F$5221))+SUMPRODUCT(-('Diário 6º PA'!$E$4:$E$2907='Analítico Cx.'!$B53),-('Diário 6º PA'!$N$4:$N$2907=G$1),('Diário 6º PA'!$F$4:$F$2907))</f>
        <v>0</v>
      </c>
      <c r="H53" s="183">
        <f>SUMPRODUCT(-('Diário 3º PA'!$E$4:$E$4242='Analítico Cx.'!$B53),-('Diário 3º PA'!$O$4:$O$4242=H$1),('Diário 3º PA'!$F$4:$F$4242))+SUMPRODUCT(-('Diário 4º PA'!$E$4:$E$2224='Analítico Cx.'!$B53),-('Diário 4º PA'!$O$4:$O$2224=H$1),('Diário 4º PA'!$F$4:$F$2224))+SUMPRODUCT(-('Diário 5º PA'!$E$4:$E$5221='Analítico Cx.'!$B53),-('Diário 5º PA'!$O$4:$O$5221=H$1),('Diário 5º PA'!$F$4:$F$5221))+SUMPRODUCT(-('Diário 6º PA'!$E$4:$E$2907='Analítico Cx.'!$B53),-('Diário 6º PA'!$N$4:$N$2907=H$1),('Diário 6º PA'!$F$4:$F$2907))</f>
        <v>0</v>
      </c>
      <c r="I53" s="183">
        <f>SUMPRODUCT(-('Diário 3º PA'!$E$4:$E$4242='Analítico Cx.'!$B53),-('Diário 3º PA'!$O$4:$O$4242=I$1),('Diário 3º PA'!$F$4:$F$4242))+SUMPRODUCT(-('Diário 4º PA'!$E$4:$E$2224='Analítico Cx.'!$B53),-('Diário 4º PA'!$O$4:$O$2224=I$1),('Diário 4º PA'!$F$4:$F$2224))+SUMPRODUCT(-('Diário 5º PA'!$E$4:$E$5221='Analítico Cx.'!$B53),-('Diário 5º PA'!$O$4:$O$5221=I$1),('Diário 5º PA'!$F$4:$F$5221))+SUMPRODUCT(-('Diário 6º PA'!$E$4:$E$2907='Analítico Cx.'!$B53),-('Diário 6º PA'!$N$4:$N$2907=I$1),('Diário 6º PA'!$F$4:$F$2907))</f>
        <v>0</v>
      </c>
      <c r="J53" s="183">
        <f>SUMPRODUCT(-('Diário 3º PA'!$E$4:$E$4242='Analítico Cx.'!$B53),-('Diário 3º PA'!$O$4:$O$4242=J$1),('Diário 3º PA'!$F$4:$F$4242))+SUMPRODUCT(-('Diário 4º PA'!$E$4:$E$2224='Analítico Cx.'!$B53),-('Diário 4º PA'!$O$4:$O$2224=J$1),('Diário 4º PA'!$F$4:$F$2224))+SUMPRODUCT(-('Diário 5º PA'!$E$4:$E$5221='Analítico Cx.'!$B53),-('Diário 5º PA'!$O$4:$O$5221=J$1),('Diário 5º PA'!$F$4:$F$5221))+SUMPRODUCT(-('Diário 6º PA'!$E$4:$E$2907='Analítico Cx.'!$B53),-('Diário 6º PA'!$N$4:$N$2907=J$1),('Diário 6º PA'!$F$4:$F$2907))</f>
        <v>0</v>
      </c>
      <c r="K53" s="183">
        <f>SUMPRODUCT(-('Diário 3º PA'!$E$4:$E$4242='Analítico Cx.'!$B53),-('Diário 3º PA'!$O$4:$O$4242=K$1),('Diário 3º PA'!$F$4:$F$4242))+SUMPRODUCT(-('Diário 4º PA'!$E$4:$E$2224='Analítico Cx.'!$B53),-('Diário 4º PA'!$O$4:$O$2224=K$1),('Diário 4º PA'!$F$4:$F$2224))+SUMPRODUCT(-('Diário 5º PA'!$E$4:$E$5221='Analítico Cx.'!$B53),-('Diário 5º PA'!$O$4:$O$5221=K$1),('Diário 5º PA'!$F$4:$F$5221))+SUMPRODUCT(-('Diário 6º PA'!$E$4:$E$2907='Analítico Cx.'!$B53),-('Diário 6º PA'!$N$4:$N$2907=K$1),('Diário 6º PA'!$F$4:$F$2907))</f>
        <v>0</v>
      </c>
      <c r="L53" s="183">
        <f>SUMPRODUCT(-('Diário 3º PA'!$E$4:$E$4242='Analítico Cx.'!$B53),-('Diário 3º PA'!$O$4:$O$4242=L$1),('Diário 3º PA'!$F$4:$F$4242))+SUMPRODUCT(-('Diário 4º PA'!$E$4:$E$2224='Analítico Cx.'!$B53),-('Diário 4º PA'!$O$4:$O$2224=L$1),('Diário 4º PA'!$F$4:$F$2224))+SUMPRODUCT(-('Diário 5º PA'!$E$4:$E$5221='Analítico Cx.'!$B53),-('Diário 5º PA'!$O$4:$O$5221=L$1),('Diário 5º PA'!$F$4:$F$5221))+SUMPRODUCT(-('Diário 6º PA'!$E$4:$E$2907='Analítico Cx.'!$B53),-('Diário 6º PA'!$N$4:$N$2907=L$1),('Diário 6º PA'!$F$4:$F$2907))</f>
        <v>0</v>
      </c>
      <c r="M53" s="183">
        <f>SUMPRODUCT(-('Diário 3º PA'!$E$4:$E$4242='Analítico Cx.'!$B53),-('Diário 3º PA'!$O$4:$O$4242=M$1),('Diário 3º PA'!$F$4:$F$4242))+SUMPRODUCT(-('Diário 4º PA'!$E$4:$E$2224='Analítico Cx.'!$B53),-('Diário 4º PA'!$O$4:$O$2224=M$1),('Diário 4º PA'!$F$4:$F$2224))+SUMPRODUCT(-('Diário 5º PA'!$E$4:$E$5221='Analítico Cx.'!$B53),-('Diário 5º PA'!$O$4:$O$5221=M$1),('Diário 5º PA'!$F$4:$F$5221))+SUMPRODUCT(-('Diário 6º PA'!$E$4:$E$2907='Analítico Cx.'!$B53),-('Diário 6º PA'!$N$4:$N$2907=M$1),('Diário 6º PA'!$F$4:$F$2907))</f>
        <v>0</v>
      </c>
      <c r="N53" s="183">
        <f>SUMPRODUCT(-('Diário 3º PA'!$E$4:$E$4242='Analítico Cx.'!$B53),-('Diário 3º PA'!$O$4:$O$4242=N$1),('Diário 3º PA'!$F$4:$F$4242))+SUMPRODUCT(-('Diário 4º PA'!$E$4:$E$2224='Analítico Cx.'!$B53),-('Diário 4º PA'!$O$4:$O$2224=N$1),('Diário 4º PA'!$F$4:$F$2224))+SUMPRODUCT(-('Diário 5º PA'!$E$4:$E$5221='Analítico Cx.'!$B53),-('Diário 5º PA'!$O$4:$O$5221=N$1),('Diário 5º PA'!$F$4:$F$5221))+SUMPRODUCT(-('Diário 6º PA'!$E$4:$E$2907='Analítico Cx.'!$B53),-('Diário 6º PA'!$N$4:$N$2907=N$1),('Diário 6º PA'!$F$4:$F$2907))</f>
        <v>0</v>
      </c>
      <c r="O53" s="184">
        <f t="shared" si="12"/>
        <v>0</v>
      </c>
      <c r="P53" s="168">
        <f t="shared" si="8"/>
        <v>0</v>
      </c>
    </row>
    <row r="54" spans="1:16" ht="23.25" customHeight="1" x14ac:dyDescent="0.2">
      <c r="A54" s="60" t="s">
        <v>209</v>
      </c>
      <c r="B54" s="58" t="s">
        <v>210</v>
      </c>
      <c r="C54" s="183">
        <f>SUMPRODUCT(-('Diário 3º PA'!$E$4:$E$4242='Analítico Cx.'!$B54),-('Diário 3º PA'!$O$4:$O$4242=C$1),('Diário 3º PA'!$F$4:$F$4242))+SUMPRODUCT(-('Diário 4º PA'!$E$4:$E$2224='Analítico Cx.'!$B54),-('Diário 4º PA'!$O$4:$O$2224=C$1),('Diário 4º PA'!$F$4:$F$2224))+SUMPRODUCT(-('Diário 5º PA'!$E$4:$E$5221='Analítico Cx.'!$B54),-('Diário 5º PA'!$O$4:$O$5221=C$1),('Diário 5º PA'!$F$4:$F$5221))+SUMPRODUCT(-('Diário 6º PA'!$E$4:$E$2907='Analítico Cx.'!$B54),-('Diário 6º PA'!$N$4:$N$2907=C$1),('Diário 6º PA'!$F$4:$F$2907))</f>
        <v>8389.92</v>
      </c>
      <c r="D54" s="183">
        <f>SUMPRODUCT(-('Diário 3º PA'!$E$4:$E$4242='Analítico Cx.'!$B54),-('Diário 3º PA'!$O$4:$O$4242=D$1),('Diário 3º PA'!$F$4:$F$4242))+SUMPRODUCT(-('Diário 4º PA'!$E$4:$E$2224='Analítico Cx.'!$B54),-('Diário 4º PA'!$O$4:$O$2224=D$1),('Diário 4º PA'!$F$4:$F$2224))+SUMPRODUCT(-('Diário 5º PA'!$E$4:$E$5221='Analítico Cx.'!$B54),-('Diário 5º PA'!$O$4:$O$5221=D$1),('Diário 5º PA'!$F$4:$F$5221))+SUMPRODUCT(-('Diário 6º PA'!$E$4:$E$2907='Analítico Cx.'!$B54),-('Diário 6º PA'!$N$4:$N$2907=D$1),('Diário 6º PA'!$F$4:$F$2907))</f>
        <v>9084.6</v>
      </c>
      <c r="E54" s="183">
        <f>SUMPRODUCT(-('Diário 3º PA'!$E$4:$E$4242='Analítico Cx.'!$B54),-('Diário 3º PA'!$O$4:$O$4242=E$1),('Diário 3º PA'!$F$4:$F$4242))+SUMPRODUCT(-('Diário 4º PA'!$E$4:$E$2224='Analítico Cx.'!$B54),-('Diário 4º PA'!$O$4:$O$2224=E$1),('Diário 4º PA'!$F$4:$F$2224))+SUMPRODUCT(-('Diário 5º PA'!$E$4:$E$5221='Analítico Cx.'!$B54),-('Diário 5º PA'!$O$4:$O$5221=E$1),('Diário 5º PA'!$F$4:$F$5221))+SUMPRODUCT(-('Diário 6º PA'!$E$4:$E$2907='Analítico Cx.'!$B54),-('Diário 6º PA'!$N$4:$N$2907=E$1),('Diário 6º PA'!$F$4:$F$2907))</f>
        <v>9319.7999999999993</v>
      </c>
      <c r="F54" s="183">
        <f>SUMPRODUCT(-('Diário 3º PA'!$E$4:$E$4242='Analítico Cx.'!$B54),-('Diário 3º PA'!$O$4:$O$4242=F$1),('Diário 3º PA'!$F$4:$F$4242))+SUMPRODUCT(-('Diário 4º PA'!$E$4:$E$2224='Analítico Cx.'!$B54),-('Diário 4º PA'!$O$4:$O$2224=F$1),('Diário 4º PA'!$F$4:$F$2224))+SUMPRODUCT(-('Diário 5º PA'!$E$4:$E$5221='Analítico Cx.'!$B54),-('Diário 5º PA'!$O$4:$O$5221=F$1),('Diário 5º PA'!$F$4:$F$5221))+SUMPRODUCT(-('Diário 6º PA'!$E$4:$E$2907='Analítico Cx.'!$B54),-('Diário 6º PA'!$N$4:$N$2907=F$1),('Diário 6º PA'!$F$4:$F$2907))</f>
        <v>9241.4</v>
      </c>
      <c r="G54" s="183">
        <f>SUMPRODUCT(-('Diário 3º PA'!$E$4:$E$4242='Analítico Cx.'!$B54),-('Diário 3º PA'!$O$4:$O$4242=G$1),('Diário 3º PA'!$F$4:$F$4242))+SUMPRODUCT(-('Diário 4º PA'!$E$4:$E$2224='Analítico Cx.'!$B54),-('Diário 4º PA'!$O$4:$O$2224=G$1),('Diário 4º PA'!$F$4:$F$2224))+SUMPRODUCT(-('Diário 5º PA'!$E$4:$E$5221='Analítico Cx.'!$B54),-('Diário 5º PA'!$O$4:$O$5221=G$1),('Diário 5º PA'!$F$4:$F$5221))+SUMPRODUCT(-('Diário 6º PA'!$E$4:$E$2907='Analítico Cx.'!$B54),-('Diário 6º PA'!$N$4:$N$2907=G$1),('Diário 6º PA'!$F$4:$F$2907))</f>
        <v>9270.7999999999993</v>
      </c>
      <c r="H54" s="183">
        <f>SUMPRODUCT(-('Diário 3º PA'!$E$4:$E$4242='Analítico Cx.'!$B54),-('Diário 3º PA'!$O$4:$O$4242=H$1),('Diário 3º PA'!$F$4:$F$4242))+SUMPRODUCT(-('Diário 4º PA'!$E$4:$E$2224='Analítico Cx.'!$B54),-('Diário 4º PA'!$O$4:$O$2224=H$1),('Diário 4º PA'!$F$4:$F$2224))+SUMPRODUCT(-('Diário 5º PA'!$E$4:$E$5221='Analítico Cx.'!$B54),-('Diário 5º PA'!$O$4:$O$5221=H$1),('Diário 5º PA'!$F$4:$F$5221))+SUMPRODUCT(-('Diário 6º PA'!$E$4:$E$2907='Analítico Cx.'!$B54),-('Diário 6º PA'!$N$4:$N$2907=H$1),('Diário 6º PA'!$F$4:$F$2907))</f>
        <v>9339.4</v>
      </c>
      <c r="I54" s="183">
        <f>SUMPRODUCT(-('Diário 3º PA'!$E$4:$E$4242='Analítico Cx.'!$B54),-('Diário 3º PA'!$O$4:$O$4242=I$1),('Diário 3º PA'!$F$4:$F$4242))+SUMPRODUCT(-('Diário 4º PA'!$E$4:$E$2224='Analítico Cx.'!$B54),-('Diário 4º PA'!$O$4:$O$2224=I$1),('Diário 4º PA'!$F$4:$F$2224))+SUMPRODUCT(-('Diário 5º PA'!$E$4:$E$5221='Analítico Cx.'!$B54),-('Diário 5º PA'!$O$4:$O$5221=I$1),('Diário 5º PA'!$F$4:$F$5221))+SUMPRODUCT(-('Diário 6º PA'!$E$4:$E$2907='Analítico Cx.'!$B54),-('Diário 6º PA'!$N$4:$N$2907=I$1),('Diário 6º PA'!$F$4:$F$2907))</f>
        <v>9261</v>
      </c>
      <c r="J54" s="183">
        <f>SUMPRODUCT(-('Diário 3º PA'!$E$4:$E$4242='Analítico Cx.'!$B54),-('Diário 3º PA'!$O$4:$O$4242=J$1),('Diário 3º PA'!$F$4:$F$4242))+SUMPRODUCT(-('Diário 4º PA'!$E$4:$E$2224='Analítico Cx.'!$B54),-('Diário 4º PA'!$O$4:$O$2224=J$1),('Diário 4º PA'!$F$4:$F$2224))+SUMPRODUCT(-('Diário 5º PA'!$E$4:$E$5221='Analítico Cx.'!$B54),-('Diário 5º PA'!$O$4:$O$5221=J$1),('Diário 5º PA'!$F$4:$F$5221))+SUMPRODUCT(-('Diário 6º PA'!$E$4:$E$2907='Analítico Cx.'!$B54),-('Diário 6º PA'!$N$4:$N$2907=J$1),('Diário 6º PA'!$F$4:$F$2907))</f>
        <v>9408</v>
      </c>
      <c r="K54" s="183">
        <f>SUMPRODUCT(-('Diário 3º PA'!$E$4:$E$4242='Analítico Cx.'!$B54),-('Diário 3º PA'!$O$4:$O$4242=K$1),('Diário 3º PA'!$F$4:$F$4242))+SUMPRODUCT(-('Diário 4º PA'!$E$4:$E$2224='Analítico Cx.'!$B54),-('Diário 4º PA'!$O$4:$O$2224=K$1),('Diário 4º PA'!$F$4:$F$2224))+SUMPRODUCT(-('Diário 5º PA'!$E$4:$E$5221='Analítico Cx.'!$B54),-('Diário 5º PA'!$O$4:$O$5221=K$1),('Diário 5º PA'!$F$4:$F$5221))+SUMPRODUCT(-('Diário 6º PA'!$E$4:$E$2907='Analítico Cx.'!$B54),-('Diário 6º PA'!$N$4:$N$2907=K$1),('Diário 6º PA'!$F$4:$F$2907))</f>
        <v>9270.7999999999993</v>
      </c>
      <c r="L54" s="183">
        <f>SUMPRODUCT(-('Diário 3º PA'!$E$4:$E$4242='Analítico Cx.'!$B54),-('Diário 3º PA'!$O$4:$O$4242=L$1),('Diário 3º PA'!$F$4:$F$4242))+SUMPRODUCT(-('Diário 4º PA'!$E$4:$E$2224='Analítico Cx.'!$B54),-('Diário 4º PA'!$O$4:$O$2224=L$1),('Diário 4º PA'!$F$4:$F$2224))+SUMPRODUCT(-('Diário 5º PA'!$E$4:$E$5221='Analítico Cx.'!$B54),-('Diário 5º PA'!$O$4:$O$5221=L$1),('Diário 5º PA'!$F$4:$F$5221))+SUMPRODUCT(-('Diário 6º PA'!$E$4:$E$2907='Analítico Cx.'!$B54),-('Diário 6º PA'!$N$4:$N$2907=L$1),('Diário 6º PA'!$F$4:$F$2907))</f>
        <v>9231.6</v>
      </c>
      <c r="M54" s="183">
        <f>SUMPRODUCT(-('Diário 3º PA'!$E$4:$E$4242='Analítico Cx.'!$B54),-('Diário 3º PA'!$O$4:$O$4242=M$1),('Diário 3º PA'!$F$4:$F$4242))+SUMPRODUCT(-('Diário 4º PA'!$E$4:$E$2224='Analítico Cx.'!$B54),-('Diário 4º PA'!$O$4:$O$2224=M$1),('Diário 4º PA'!$F$4:$F$2224))+SUMPRODUCT(-('Diário 5º PA'!$E$4:$E$5221='Analítico Cx.'!$B54),-('Diário 5º PA'!$O$4:$O$5221=M$1),('Diário 5º PA'!$F$4:$F$5221))+SUMPRODUCT(-('Diário 6º PA'!$E$4:$E$2907='Analítico Cx.'!$B54),-('Diário 6º PA'!$N$4:$N$2907=M$1),('Diário 6º PA'!$F$4:$F$2907))</f>
        <v>9212</v>
      </c>
      <c r="N54" s="183">
        <f>SUMPRODUCT(-('Diário 3º PA'!$E$4:$E$4242='Analítico Cx.'!$B54),-('Diário 3º PA'!$O$4:$O$4242=N$1),('Diário 3º PA'!$F$4:$F$4242))+SUMPRODUCT(-('Diário 4º PA'!$E$4:$E$2224='Analítico Cx.'!$B54),-('Diário 4º PA'!$O$4:$O$2224=N$1),('Diário 4º PA'!$F$4:$F$2224))+SUMPRODUCT(-('Diário 5º PA'!$E$4:$E$5221='Analítico Cx.'!$B54),-('Diário 5º PA'!$O$4:$O$5221=N$1),('Diário 5º PA'!$F$4:$F$5221))+SUMPRODUCT(-('Diário 6º PA'!$E$4:$E$2907='Analítico Cx.'!$B54),-('Diário 6º PA'!$N$4:$N$2907=N$1),('Diário 6º PA'!$F$4:$F$2907))</f>
        <v>9094.4</v>
      </c>
      <c r="O54" s="184">
        <f t="shared" si="12"/>
        <v>110123.72000000002</v>
      </c>
      <c r="P54" s="168">
        <f t="shared" si="8"/>
        <v>1.7510551759599765E-3</v>
      </c>
    </row>
    <row r="55" spans="1:16" ht="23.25" customHeight="1" x14ac:dyDescent="0.2">
      <c r="A55" s="60" t="s">
        <v>211</v>
      </c>
      <c r="B55" s="58" t="s">
        <v>212</v>
      </c>
      <c r="C55" s="183">
        <f>SUMPRODUCT(-('Diário 3º PA'!$E$4:$E$4242='Analítico Cx.'!$B55),-('Diário 3º PA'!$O$4:$O$4242=C$1),('Diário 3º PA'!$F$4:$F$4242))+SUMPRODUCT(-('Diário 4º PA'!$E$4:$E$2224='Analítico Cx.'!$B55),-('Diário 4º PA'!$O$4:$O$2224=C$1),('Diário 4º PA'!$F$4:$F$2224))+SUMPRODUCT(-('Diário 5º PA'!$E$4:$E$5221='Analítico Cx.'!$B55),-('Diário 5º PA'!$O$4:$O$5221=C$1),('Diário 5º PA'!$F$4:$F$5221))+SUMPRODUCT(-('Diário 6º PA'!$E$4:$E$2907='Analítico Cx.'!$B55),-('Diário 6º PA'!$N$4:$N$2907=C$1),('Diário 6º PA'!$F$4:$F$2907))</f>
        <v>16976.939999999999</v>
      </c>
      <c r="D55" s="183">
        <f>SUMPRODUCT(-('Diário 3º PA'!$E$4:$E$4242='Analítico Cx.'!$B55),-('Diário 3º PA'!$O$4:$O$4242=D$1),('Diário 3º PA'!$F$4:$F$4242))+SUMPRODUCT(-('Diário 4º PA'!$E$4:$E$2224='Analítico Cx.'!$B55),-('Diário 4º PA'!$O$4:$O$2224=D$1),('Diário 4º PA'!$F$4:$F$2224))+SUMPRODUCT(-('Diário 5º PA'!$E$4:$E$5221='Analítico Cx.'!$B55),-('Diário 5º PA'!$O$4:$O$5221=D$1),('Diário 5º PA'!$F$4:$F$5221))+SUMPRODUCT(-('Diário 6º PA'!$E$4:$E$2907='Analítico Cx.'!$B55),-('Diário 6º PA'!$N$4:$N$2907=D$1),('Diário 6º PA'!$F$4:$F$2907))</f>
        <v>17987.41</v>
      </c>
      <c r="E55" s="183">
        <f>SUMPRODUCT(-('Diário 3º PA'!$E$4:$E$4242='Analítico Cx.'!$B55),-('Diário 3º PA'!$O$4:$O$4242=E$1),('Diário 3º PA'!$F$4:$F$4242))+SUMPRODUCT(-('Diário 4º PA'!$E$4:$E$2224='Analítico Cx.'!$B55),-('Diário 4º PA'!$O$4:$O$2224=E$1),('Diário 4º PA'!$F$4:$F$2224))+SUMPRODUCT(-('Diário 5º PA'!$E$4:$E$5221='Analítico Cx.'!$B55),-('Diário 5º PA'!$O$4:$O$5221=E$1),('Diário 5º PA'!$F$4:$F$5221))+SUMPRODUCT(-('Diário 6º PA'!$E$4:$E$2907='Analítico Cx.'!$B55),-('Diário 6º PA'!$N$4:$N$2907=E$1),('Diário 6º PA'!$F$4:$F$2907))</f>
        <v>18285.810000000001</v>
      </c>
      <c r="F55" s="183">
        <f>SUMPRODUCT(-('Diário 3º PA'!$E$4:$E$4242='Analítico Cx.'!$B55),-('Diário 3º PA'!$O$4:$O$4242=F$1),('Diário 3º PA'!$F$4:$F$4242))+SUMPRODUCT(-('Diário 4º PA'!$E$4:$E$2224='Analítico Cx.'!$B55),-('Diário 4º PA'!$O$4:$O$2224=F$1),('Diário 4º PA'!$F$4:$F$2224))+SUMPRODUCT(-('Diário 5º PA'!$E$4:$E$5221='Analítico Cx.'!$B55),-('Diário 5º PA'!$O$4:$O$5221=F$1),('Diário 5º PA'!$F$4:$F$5221))+SUMPRODUCT(-('Diário 6º PA'!$E$4:$E$2907='Analítico Cx.'!$B55),-('Diário 6º PA'!$N$4:$N$2907=F$1),('Diário 6º PA'!$F$4:$F$2907))</f>
        <v>18633.939999999999</v>
      </c>
      <c r="G55" s="183">
        <f>SUMPRODUCT(-('Diário 3º PA'!$E$4:$E$4242='Analítico Cx.'!$B55),-('Diário 3º PA'!$O$4:$O$4242=G$1),('Diário 3º PA'!$F$4:$F$4242))+SUMPRODUCT(-('Diário 4º PA'!$E$4:$E$2224='Analítico Cx.'!$B55),-('Diário 4º PA'!$O$4:$O$2224=G$1),('Diário 4º PA'!$F$4:$F$2224))+SUMPRODUCT(-('Diário 5º PA'!$E$4:$E$5221='Analítico Cx.'!$B55),-('Diário 5º PA'!$O$4:$O$5221=G$1),('Diário 5º PA'!$F$4:$F$5221))+SUMPRODUCT(-('Diário 6º PA'!$E$4:$E$2907='Analítico Cx.'!$B55),-('Diário 6º PA'!$N$4:$N$2907=G$1),('Diário 6º PA'!$F$4:$F$2907))</f>
        <v>19147.88</v>
      </c>
      <c r="H55" s="183">
        <f>SUMPRODUCT(-('Diário 3º PA'!$E$4:$E$4242='Analítico Cx.'!$B55),-('Diário 3º PA'!$O$4:$O$4242=H$1),('Diário 3º PA'!$F$4:$F$4242))+SUMPRODUCT(-('Diário 4º PA'!$E$4:$E$2224='Analítico Cx.'!$B55),-('Diário 4º PA'!$O$4:$O$2224=H$1),('Diário 4º PA'!$F$4:$F$2224))+SUMPRODUCT(-('Diário 5º PA'!$E$4:$E$5221='Analítico Cx.'!$B55),-('Diário 5º PA'!$O$4:$O$5221=H$1),('Diário 5º PA'!$F$4:$F$5221))+SUMPRODUCT(-('Diário 6º PA'!$E$4:$E$2907='Analítico Cx.'!$B55),-('Diário 6º PA'!$N$4:$N$2907=H$1),('Diário 6º PA'!$F$4:$F$2907))</f>
        <v>19496.02</v>
      </c>
      <c r="I55" s="183">
        <f>SUMPRODUCT(-('Diário 3º PA'!$E$4:$E$4242='Analítico Cx.'!$B55),-('Diário 3º PA'!$O$4:$O$4242=I$1),('Diário 3º PA'!$F$4:$F$4242))+SUMPRODUCT(-('Diário 4º PA'!$E$4:$E$2224='Analítico Cx.'!$B55),-('Diário 4º PA'!$O$4:$O$2224=I$1),('Diário 4º PA'!$F$4:$F$2224))+SUMPRODUCT(-('Diário 5º PA'!$E$4:$E$5221='Analítico Cx.'!$B55),-('Diário 5º PA'!$O$4:$O$5221=I$1),('Diário 5º PA'!$F$4:$F$5221))+SUMPRODUCT(-('Diário 6º PA'!$E$4:$E$2907='Analítico Cx.'!$B55),-('Diário 6º PA'!$N$4:$N$2907=I$1),('Diário 6º PA'!$F$4:$F$2907))</f>
        <v>19777.849999999999</v>
      </c>
      <c r="J55" s="183">
        <f>SUMPRODUCT(-('Diário 3º PA'!$E$4:$E$4242='Analítico Cx.'!$B55),-('Diário 3º PA'!$O$4:$O$4242=J$1),('Diário 3º PA'!$F$4:$F$4242))+SUMPRODUCT(-('Diário 4º PA'!$E$4:$E$2224='Analítico Cx.'!$B55),-('Diário 4º PA'!$O$4:$O$2224=J$1),('Diário 4º PA'!$F$4:$F$2224))+SUMPRODUCT(-('Diário 5º PA'!$E$4:$E$5221='Analítico Cx.'!$B55),-('Diário 5º PA'!$O$4:$O$5221=J$1),('Diário 5º PA'!$F$4:$F$5221))+SUMPRODUCT(-('Diário 6º PA'!$E$4:$E$2907='Analítico Cx.'!$B55),-('Diário 6º PA'!$N$4:$N$2907=J$1),('Diário 6º PA'!$F$4:$F$2907))</f>
        <v>20009.93</v>
      </c>
      <c r="K55" s="183">
        <f>SUMPRODUCT(-('Diário 3º PA'!$E$4:$E$4242='Analítico Cx.'!$B55),-('Diário 3º PA'!$O$4:$O$4242=K$1),('Diário 3º PA'!$F$4:$F$4242))+SUMPRODUCT(-('Diário 4º PA'!$E$4:$E$2224='Analítico Cx.'!$B55),-('Diário 4º PA'!$O$4:$O$2224=K$1),('Diário 4º PA'!$F$4:$F$2224))+SUMPRODUCT(-('Diário 5º PA'!$E$4:$E$5221='Analítico Cx.'!$B55),-('Diário 5º PA'!$O$4:$O$5221=K$1),('Diário 5º PA'!$F$4:$F$5221))+SUMPRODUCT(-('Diário 6º PA'!$E$4:$E$2907='Analítico Cx.'!$B55),-('Diário 6º PA'!$N$4:$N$2907=K$1),('Diário 6º PA'!$F$4:$F$2907))</f>
        <v>19993.37</v>
      </c>
      <c r="L55" s="183">
        <f>SUMPRODUCT(-('Diário 3º PA'!$E$4:$E$4242='Analítico Cx.'!$B55),-('Diário 3º PA'!$O$4:$O$4242=L$1),('Diário 3º PA'!$F$4:$F$4242))+SUMPRODUCT(-('Diário 4º PA'!$E$4:$E$2224='Analítico Cx.'!$B55),-('Diário 4º PA'!$O$4:$O$2224=L$1),('Diário 4º PA'!$F$4:$F$2224))+SUMPRODUCT(-('Diário 5º PA'!$E$4:$E$5221='Analítico Cx.'!$B55),-('Diário 5º PA'!$O$4:$O$5221=L$1),('Diário 5º PA'!$F$4:$F$5221))+SUMPRODUCT(-('Diário 6º PA'!$E$4:$E$2907='Analítico Cx.'!$B55),-('Diário 6º PA'!$N$4:$N$2907=L$1),('Diário 6º PA'!$F$4:$F$2907))</f>
        <v>19661.8</v>
      </c>
      <c r="M55" s="183">
        <f>SUMPRODUCT(-('Diário 3º PA'!$E$4:$E$4242='Analítico Cx.'!$B55),-('Diário 3º PA'!$O$4:$O$4242=M$1),('Diário 3º PA'!$F$4:$F$4242))+SUMPRODUCT(-('Diário 4º PA'!$E$4:$E$2224='Analítico Cx.'!$B55),-('Diário 4º PA'!$O$4:$O$2224=M$1),('Diário 4º PA'!$F$4:$F$2224))+SUMPRODUCT(-('Diário 5º PA'!$E$4:$E$5221='Analítico Cx.'!$B55),-('Diário 5º PA'!$O$4:$O$5221=M$1),('Diário 5º PA'!$F$4:$F$5221))+SUMPRODUCT(-('Diário 6º PA'!$E$4:$E$2907='Analítico Cx.'!$B55),-('Diário 6º PA'!$N$4:$N$2907=M$1),('Diário 6º PA'!$F$4:$F$2907))</f>
        <v>19413.12</v>
      </c>
      <c r="N55" s="183">
        <f>SUMPRODUCT(-('Diário 3º PA'!$E$4:$E$4242='Analítico Cx.'!$B55),-('Diário 3º PA'!$O$4:$O$4242=N$1),('Diário 3º PA'!$F$4:$F$4242))+SUMPRODUCT(-('Diário 4º PA'!$E$4:$E$2224='Analítico Cx.'!$B55),-('Diário 4º PA'!$O$4:$O$2224=N$1),('Diário 4º PA'!$F$4:$F$2224))+SUMPRODUCT(-('Diário 5º PA'!$E$4:$E$5221='Analítico Cx.'!$B55),-('Diário 5º PA'!$O$4:$O$5221=N$1),('Diário 5º PA'!$F$4:$F$5221))+SUMPRODUCT(-('Diário 6º PA'!$E$4:$E$2907='Analítico Cx.'!$B55),-('Diário 6º PA'!$N$4:$N$2907=N$1),('Diário 6º PA'!$F$4:$F$2907))</f>
        <v>19711.53</v>
      </c>
      <c r="O55" s="184">
        <f t="shared" si="12"/>
        <v>229095.59999999998</v>
      </c>
      <c r="P55" s="168">
        <f t="shared" si="8"/>
        <v>3.6428031687419957E-3</v>
      </c>
    </row>
    <row r="56" spans="1:16" ht="23.25" customHeight="1" x14ac:dyDescent="0.2">
      <c r="A56" s="60" t="s">
        <v>213</v>
      </c>
      <c r="B56" s="58" t="s">
        <v>214</v>
      </c>
      <c r="C56" s="183">
        <f>SUMPRODUCT(-('Diário 3º PA'!$E$4:$E$4242='Analítico Cx.'!$B56),-('Diário 3º PA'!$O$4:$O$4242=C$1),('Diário 3º PA'!$F$4:$F$4242))+SUMPRODUCT(-('Diário 4º PA'!$E$4:$E$2224='Analítico Cx.'!$B56),-('Diário 4º PA'!$O$4:$O$2224=C$1),('Diário 4º PA'!$F$4:$F$2224))+SUMPRODUCT(-('Diário 5º PA'!$E$4:$E$5221='Analítico Cx.'!$B56),-('Diário 5º PA'!$O$4:$O$5221=C$1),('Diário 5º PA'!$F$4:$F$5221))+SUMPRODUCT(-('Diário 6º PA'!$E$4:$E$2907='Analítico Cx.'!$B56),-('Diário 6º PA'!$N$4:$N$2907=C$1),('Diário 6º PA'!$F$4:$F$2907))</f>
        <v>0</v>
      </c>
      <c r="D56" s="183">
        <f>SUMPRODUCT(-('Diário 3º PA'!$E$4:$E$4242='Analítico Cx.'!$B56),-('Diário 3º PA'!$O$4:$O$4242=D$1),('Diário 3º PA'!$F$4:$F$4242))+SUMPRODUCT(-('Diário 4º PA'!$E$4:$E$2224='Analítico Cx.'!$B56),-('Diário 4º PA'!$O$4:$O$2224=D$1),('Diário 4º PA'!$F$4:$F$2224))+SUMPRODUCT(-('Diário 5º PA'!$E$4:$E$5221='Analítico Cx.'!$B56),-('Diário 5º PA'!$O$4:$O$5221=D$1),('Diário 5º PA'!$F$4:$F$5221))+SUMPRODUCT(-('Diário 6º PA'!$E$4:$E$2907='Analítico Cx.'!$B56),-('Diário 6º PA'!$N$4:$N$2907=D$1),('Diário 6º PA'!$F$4:$F$2907))</f>
        <v>0</v>
      </c>
      <c r="E56" s="183">
        <f>SUMPRODUCT(-('Diário 3º PA'!$E$4:$E$4242='Analítico Cx.'!$B56),-('Diário 3º PA'!$O$4:$O$4242=E$1),('Diário 3º PA'!$F$4:$F$4242))+SUMPRODUCT(-('Diário 4º PA'!$E$4:$E$2224='Analítico Cx.'!$B56),-('Diário 4º PA'!$O$4:$O$2224=E$1),('Diário 4º PA'!$F$4:$F$2224))+SUMPRODUCT(-('Diário 5º PA'!$E$4:$E$5221='Analítico Cx.'!$B56),-('Diário 5º PA'!$O$4:$O$5221=E$1),('Diário 5º PA'!$F$4:$F$5221))+SUMPRODUCT(-('Diário 6º PA'!$E$4:$E$2907='Analítico Cx.'!$B56),-('Diário 6º PA'!$N$4:$N$2907=E$1),('Diário 6º PA'!$F$4:$F$2907))</f>
        <v>0</v>
      </c>
      <c r="F56" s="183">
        <f>SUMPRODUCT(-('Diário 3º PA'!$E$4:$E$4242='Analítico Cx.'!$B56),-('Diário 3º PA'!$O$4:$O$4242=F$1),('Diário 3º PA'!$F$4:$F$4242))+SUMPRODUCT(-('Diário 4º PA'!$E$4:$E$2224='Analítico Cx.'!$B56),-('Diário 4º PA'!$O$4:$O$2224=F$1),('Diário 4º PA'!$F$4:$F$2224))+SUMPRODUCT(-('Diário 5º PA'!$E$4:$E$5221='Analítico Cx.'!$B56),-('Diário 5º PA'!$O$4:$O$5221=F$1),('Diário 5º PA'!$F$4:$F$5221))+SUMPRODUCT(-('Diário 6º PA'!$E$4:$E$2907='Analítico Cx.'!$B56),-('Diário 6º PA'!$N$4:$N$2907=F$1),('Diário 6º PA'!$F$4:$F$2907))</f>
        <v>0</v>
      </c>
      <c r="G56" s="183">
        <f>SUMPRODUCT(-('Diário 3º PA'!$E$4:$E$4242='Analítico Cx.'!$B56),-('Diário 3º PA'!$O$4:$O$4242=G$1),('Diário 3º PA'!$F$4:$F$4242))+SUMPRODUCT(-('Diário 4º PA'!$E$4:$E$2224='Analítico Cx.'!$B56),-('Diário 4º PA'!$O$4:$O$2224=G$1),('Diário 4º PA'!$F$4:$F$2224))+SUMPRODUCT(-('Diário 5º PA'!$E$4:$E$5221='Analítico Cx.'!$B56),-('Diário 5º PA'!$O$4:$O$5221=G$1),('Diário 5º PA'!$F$4:$F$5221))+SUMPRODUCT(-('Diário 6º PA'!$E$4:$E$2907='Analítico Cx.'!$B56),-('Diário 6º PA'!$N$4:$N$2907=G$1),('Diário 6º PA'!$F$4:$F$2907))</f>
        <v>0</v>
      </c>
      <c r="H56" s="183">
        <f>SUMPRODUCT(-('Diário 3º PA'!$E$4:$E$4242='Analítico Cx.'!$B56),-('Diário 3º PA'!$O$4:$O$4242=H$1),('Diário 3º PA'!$F$4:$F$4242))+SUMPRODUCT(-('Diário 4º PA'!$E$4:$E$2224='Analítico Cx.'!$B56),-('Diário 4º PA'!$O$4:$O$2224=H$1),('Diário 4º PA'!$F$4:$F$2224))+SUMPRODUCT(-('Diário 5º PA'!$E$4:$E$5221='Analítico Cx.'!$B56),-('Diário 5º PA'!$O$4:$O$5221=H$1),('Diário 5º PA'!$F$4:$F$5221))+SUMPRODUCT(-('Diário 6º PA'!$E$4:$E$2907='Analítico Cx.'!$B56),-('Diário 6º PA'!$N$4:$N$2907=H$1),('Diário 6º PA'!$F$4:$F$2907))</f>
        <v>0</v>
      </c>
      <c r="I56" s="183">
        <f>SUMPRODUCT(-('Diário 3º PA'!$E$4:$E$4242='Analítico Cx.'!$B56),-('Diário 3º PA'!$O$4:$O$4242=I$1),('Diário 3º PA'!$F$4:$F$4242))+SUMPRODUCT(-('Diário 4º PA'!$E$4:$E$2224='Analítico Cx.'!$B56),-('Diário 4º PA'!$O$4:$O$2224=I$1),('Diário 4º PA'!$F$4:$F$2224))+SUMPRODUCT(-('Diário 5º PA'!$E$4:$E$5221='Analítico Cx.'!$B56),-('Diário 5º PA'!$O$4:$O$5221=I$1),('Diário 5º PA'!$F$4:$F$5221))+SUMPRODUCT(-('Diário 6º PA'!$E$4:$E$2907='Analítico Cx.'!$B56),-('Diário 6º PA'!$N$4:$N$2907=I$1),('Diário 6º PA'!$F$4:$F$2907))</f>
        <v>0</v>
      </c>
      <c r="J56" s="183">
        <f>SUMPRODUCT(-('Diário 3º PA'!$E$4:$E$4242='Analítico Cx.'!$B56),-('Diário 3º PA'!$O$4:$O$4242=J$1),('Diário 3º PA'!$F$4:$F$4242))+SUMPRODUCT(-('Diário 4º PA'!$E$4:$E$2224='Analítico Cx.'!$B56),-('Diário 4º PA'!$O$4:$O$2224=J$1),('Diário 4º PA'!$F$4:$F$2224))+SUMPRODUCT(-('Diário 5º PA'!$E$4:$E$5221='Analítico Cx.'!$B56),-('Diário 5º PA'!$O$4:$O$5221=J$1),('Diário 5º PA'!$F$4:$F$5221))+SUMPRODUCT(-('Diário 6º PA'!$E$4:$E$2907='Analítico Cx.'!$B56),-('Diário 6º PA'!$N$4:$N$2907=J$1),('Diário 6º PA'!$F$4:$F$2907))</f>
        <v>0</v>
      </c>
      <c r="K56" s="183">
        <f>SUMPRODUCT(-('Diário 3º PA'!$E$4:$E$4242='Analítico Cx.'!$B56),-('Diário 3º PA'!$O$4:$O$4242=K$1),('Diário 3º PA'!$F$4:$F$4242))+SUMPRODUCT(-('Diário 4º PA'!$E$4:$E$2224='Analítico Cx.'!$B56),-('Diário 4º PA'!$O$4:$O$2224=K$1),('Diário 4º PA'!$F$4:$F$2224))+SUMPRODUCT(-('Diário 5º PA'!$E$4:$E$5221='Analítico Cx.'!$B56),-('Diário 5º PA'!$O$4:$O$5221=K$1),('Diário 5º PA'!$F$4:$F$5221))+SUMPRODUCT(-('Diário 6º PA'!$E$4:$E$2907='Analítico Cx.'!$B56),-('Diário 6º PA'!$N$4:$N$2907=K$1),('Diário 6º PA'!$F$4:$F$2907))</f>
        <v>0</v>
      </c>
      <c r="L56" s="183">
        <f>SUMPRODUCT(-('Diário 3º PA'!$E$4:$E$4242='Analítico Cx.'!$B56),-('Diário 3º PA'!$O$4:$O$4242=L$1),('Diário 3º PA'!$F$4:$F$4242))+SUMPRODUCT(-('Diário 4º PA'!$E$4:$E$2224='Analítico Cx.'!$B56),-('Diário 4º PA'!$O$4:$O$2224=L$1),('Diário 4º PA'!$F$4:$F$2224))+SUMPRODUCT(-('Diário 5º PA'!$E$4:$E$5221='Analítico Cx.'!$B56),-('Diário 5º PA'!$O$4:$O$5221=L$1),('Diário 5º PA'!$F$4:$F$5221))+SUMPRODUCT(-('Diário 6º PA'!$E$4:$E$2907='Analítico Cx.'!$B56),-('Diário 6º PA'!$N$4:$N$2907=L$1),('Diário 6º PA'!$F$4:$F$2907))</f>
        <v>0</v>
      </c>
      <c r="M56" s="183">
        <f>SUMPRODUCT(-('Diário 3º PA'!$E$4:$E$4242='Analítico Cx.'!$B56),-('Diário 3º PA'!$O$4:$O$4242=M$1),('Diário 3º PA'!$F$4:$F$4242))+SUMPRODUCT(-('Diário 4º PA'!$E$4:$E$2224='Analítico Cx.'!$B56),-('Diário 4º PA'!$O$4:$O$2224=M$1),('Diário 4º PA'!$F$4:$F$2224))+SUMPRODUCT(-('Diário 5º PA'!$E$4:$E$5221='Analítico Cx.'!$B56),-('Diário 5º PA'!$O$4:$O$5221=M$1),('Diário 5º PA'!$F$4:$F$5221))+SUMPRODUCT(-('Diário 6º PA'!$E$4:$E$2907='Analítico Cx.'!$B56),-('Diário 6º PA'!$N$4:$N$2907=M$1),('Diário 6º PA'!$F$4:$F$2907))</f>
        <v>0</v>
      </c>
      <c r="N56" s="183">
        <f>SUMPRODUCT(-('Diário 3º PA'!$E$4:$E$4242='Analítico Cx.'!$B56),-('Diário 3º PA'!$O$4:$O$4242=N$1),('Diário 3º PA'!$F$4:$F$4242))+SUMPRODUCT(-('Diário 4º PA'!$E$4:$E$2224='Analítico Cx.'!$B56),-('Diário 4º PA'!$O$4:$O$2224=N$1),('Diário 4º PA'!$F$4:$F$2224))+SUMPRODUCT(-('Diário 5º PA'!$E$4:$E$5221='Analítico Cx.'!$B56),-('Diário 5º PA'!$O$4:$O$5221=N$1),('Diário 5º PA'!$F$4:$F$5221))+SUMPRODUCT(-('Diário 6º PA'!$E$4:$E$2907='Analítico Cx.'!$B56),-('Diário 6º PA'!$N$4:$N$2907=N$1),('Diário 6º PA'!$F$4:$F$2907))</f>
        <v>0</v>
      </c>
      <c r="O56" s="184">
        <f t="shared" si="12"/>
        <v>0</v>
      </c>
      <c r="P56" s="168">
        <f t="shared" si="8"/>
        <v>0</v>
      </c>
    </row>
    <row r="57" spans="1:16" ht="23.25" customHeight="1" x14ac:dyDescent="0.2">
      <c r="A57" s="60" t="s">
        <v>215</v>
      </c>
      <c r="B57" s="58" t="s">
        <v>216</v>
      </c>
      <c r="C57" s="183">
        <f>SUMPRODUCT(-('Diário 3º PA'!$E$4:$E$4242='Analítico Cx.'!$B57),-('Diário 3º PA'!$O$4:$O$4242=C$1),('Diário 3º PA'!$F$4:$F$4242))+SUMPRODUCT(-('Diário 4º PA'!$E$4:$E$2224='Analítico Cx.'!$B57),-('Diário 4º PA'!$O$4:$O$2224=C$1),('Diário 4º PA'!$F$4:$F$2224))+SUMPRODUCT(-('Diário 5º PA'!$E$4:$E$5221='Analítico Cx.'!$B57),-('Diário 5º PA'!$O$4:$O$5221=C$1),('Diário 5º PA'!$F$4:$F$5221))+SUMPRODUCT(-('Diário 6º PA'!$E$4:$E$2907='Analítico Cx.'!$B57),-('Diário 6º PA'!$N$4:$N$2907=C$1),('Diário 6º PA'!$F$4:$F$2907))</f>
        <v>19068</v>
      </c>
      <c r="D57" s="183">
        <f>SUMPRODUCT(-('Diário 3º PA'!$E$4:$E$4242='Analítico Cx.'!$B57),-('Diário 3º PA'!$O$4:$O$4242=D$1),('Diário 3º PA'!$F$4:$F$4242))+SUMPRODUCT(-('Diário 4º PA'!$E$4:$E$2224='Analítico Cx.'!$B57),-('Diário 4º PA'!$O$4:$O$2224=D$1),('Diário 4º PA'!$F$4:$F$2224))+SUMPRODUCT(-('Diário 5º PA'!$E$4:$E$5221='Analítico Cx.'!$B57),-('Diário 5º PA'!$O$4:$O$5221=D$1),('Diário 5º PA'!$F$4:$F$5221))+SUMPRODUCT(-('Diário 6º PA'!$E$4:$E$2907='Analítico Cx.'!$B57),-('Diário 6º PA'!$N$4:$N$2907=D$1),('Diário 6º PA'!$F$4:$F$2907))</f>
        <v>20833.599999999999</v>
      </c>
      <c r="E57" s="183">
        <f>SUMPRODUCT(-('Diário 3º PA'!$E$4:$E$4242='Analítico Cx.'!$B57),-('Diário 3º PA'!$O$4:$O$4242=E$1),('Diário 3º PA'!$F$4:$F$4242))+SUMPRODUCT(-('Diário 4º PA'!$E$4:$E$2224='Analítico Cx.'!$B57),-('Diário 4º PA'!$O$4:$O$2224=E$1),('Diário 4º PA'!$F$4:$F$2224))+SUMPRODUCT(-('Diário 5º PA'!$E$4:$E$5221='Analítico Cx.'!$B57),-('Diário 5º PA'!$O$4:$O$5221=E$1),('Diário 5º PA'!$F$4:$F$5221))+SUMPRODUCT(-('Diário 6º PA'!$E$4:$E$2907='Analítico Cx.'!$B57),-('Diário 6º PA'!$N$4:$N$2907=E$1),('Diário 6º PA'!$F$4:$F$2907))</f>
        <v>21372.400000000001</v>
      </c>
      <c r="F57" s="183">
        <f>SUMPRODUCT(-('Diário 3º PA'!$E$4:$E$4242='Analítico Cx.'!$B57),-('Diário 3º PA'!$O$4:$O$4242=F$1),('Diário 3º PA'!$F$4:$F$4242))+SUMPRODUCT(-('Diário 4º PA'!$E$4:$E$2224='Analítico Cx.'!$B57),-('Diário 4º PA'!$O$4:$O$2224=F$1),('Diário 4º PA'!$F$4:$F$2224))+SUMPRODUCT(-('Diário 5º PA'!$E$4:$E$5221='Analítico Cx.'!$B57),-('Diário 5º PA'!$O$4:$O$5221=F$1),('Diário 5º PA'!$F$4:$F$5221))+SUMPRODUCT(-('Diário 6º PA'!$E$4:$E$2907='Analítico Cx.'!$B57),-('Diário 6º PA'!$N$4:$N$2907=F$1),('Diário 6º PA'!$F$4:$F$2907))</f>
        <v>21192.799999999999</v>
      </c>
      <c r="G57" s="183">
        <f>SUMPRODUCT(-('Diário 3º PA'!$E$4:$E$4242='Analítico Cx.'!$B57),-('Diário 3º PA'!$O$4:$O$4242=G$1),('Diário 3º PA'!$F$4:$F$4242))+SUMPRODUCT(-('Diário 4º PA'!$E$4:$E$2224='Analítico Cx.'!$B57),-('Diário 4º PA'!$O$4:$O$2224=G$1),('Diário 4º PA'!$F$4:$F$2224))+SUMPRODUCT(-('Diário 5º PA'!$E$4:$E$5221='Analítico Cx.'!$B57),-('Diário 5º PA'!$O$4:$O$5221=G$1),('Diário 5º PA'!$F$4:$F$5221))+SUMPRODUCT(-('Diário 6º PA'!$E$4:$E$2907='Analítico Cx.'!$B57),-('Diário 6º PA'!$N$4:$N$2907=G$1),('Diário 6º PA'!$F$4:$F$2907))</f>
        <v>21260.15</v>
      </c>
      <c r="H57" s="183">
        <f>SUMPRODUCT(-('Diário 3º PA'!$E$4:$E$4242='Analítico Cx.'!$B57),-('Diário 3º PA'!$O$4:$O$4242=H$1),('Diário 3º PA'!$F$4:$F$4242))+SUMPRODUCT(-('Diário 4º PA'!$E$4:$E$2224='Analítico Cx.'!$B57),-('Diário 4º PA'!$O$4:$O$2224=H$1),('Diário 4º PA'!$F$4:$F$2224))+SUMPRODUCT(-('Diário 5º PA'!$E$4:$E$5221='Analítico Cx.'!$B57),-('Diário 5º PA'!$O$4:$O$5221=H$1),('Diário 5º PA'!$F$4:$F$5221))+SUMPRODUCT(-('Diário 6º PA'!$E$4:$E$2907='Analítico Cx.'!$B57),-('Diário 6º PA'!$N$4:$N$2907=H$1),('Diário 6º PA'!$F$4:$F$2907))</f>
        <v>21417.3</v>
      </c>
      <c r="I57" s="183">
        <f>SUMPRODUCT(-('Diário 3º PA'!$E$4:$E$4242='Analítico Cx.'!$B57),-('Diário 3º PA'!$O$4:$O$4242=I$1),('Diário 3º PA'!$F$4:$F$4242))+SUMPRODUCT(-('Diário 4º PA'!$E$4:$E$2224='Analítico Cx.'!$B57),-('Diário 4º PA'!$O$4:$O$2224=I$1),('Diário 4º PA'!$F$4:$F$2224))+SUMPRODUCT(-('Diário 5º PA'!$E$4:$E$5221='Analítico Cx.'!$B57),-('Diário 5º PA'!$O$4:$O$5221=I$1),('Diário 5º PA'!$F$4:$F$5221))+SUMPRODUCT(-('Diário 6º PA'!$E$4:$E$2907='Analítico Cx.'!$B57),-('Diário 6º PA'!$N$4:$N$2907=I$1),('Diário 6º PA'!$F$4:$F$2907))</f>
        <v>21237.7</v>
      </c>
      <c r="J57" s="183">
        <f>SUMPRODUCT(-('Diário 3º PA'!$E$4:$E$4242='Analítico Cx.'!$B57),-('Diário 3º PA'!$O$4:$O$4242=J$1),('Diário 3º PA'!$F$4:$F$4242))+SUMPRODUCT(-('Diário 4º PA'!$E$4:$E$2224='Analítico Cx.'!$B57),-('Diário 4º PA'!$O$4:$O$2224=J$1),('Diário 4º PA'!$F$4:$F$2224))+SUMPRODUCT(-('Diário 5º PA'!$E$4:$E$5221='Analítico Cx.'!$B57),-('Diário 5º PA'!$O$4:$O$5221=J$1),('Diário 5º PA'!$F$4:$F$5221))+SUMPRODUCT(-('Diário 6º PA'!$E$4:$E$2907='Analítico Cx.'!$B57),-('Diário 6º PA'!$N$4:$N$2907=J$1),('Diário 6º PA'!$F$4:$F$2907))</f>
        <v>21552</v>
      </c>
      <c r="K57" s="183">
        <f>SUMPRODUCT(-('Diário 3º PA'!$E$4:$E$4242='Analítico Cx.'!$B57),-('Diário 3º PA'!$O$4:$O$4242=K$1),('Diário 3º PA'!$F$4:$F$4242))+SUMPRODUCT(-('Diário 4º PA'!$E$4:$E$2224='Analítico Cx.'!$B57),-('Diário 4º PA'!$O$4:$O$2224=K$1),('Diário 4º PA'!$F$4:$F$2224))+SUMPRODUCT(-('Diário 5º PA'!$E$4:$E$5221='Analítico Cx.'!$B57),-('Diário 5º PA'!$O$4:$O$5221=K$1),('Diário 5º PA'!$F$4:$F$5221))+SUMPRODUCT(-('Diário 6º PA'!$E$4:$E$2907='Analítico Cx.'!$B57),-('Diário 6º PA'!$N$4:$N$2907=K$1),('Diário 6º PA'!$F$4:$F$2907))</f>
        <v>21237.7</v>
      </c>
      <c r="L57" s="183">
        <f>SUMPRODUCT(-('Diário 3º PA'!$E$4:$E$4242='Analítico Cx.'!$B57),-('Diário 3º PA'!$O$4:$O$4242=L$1),('Diário 3º PA'!$F$4:$F$4242))+SUMPRODUCT(-('Diário 4º PA'!$E$4:$E$2224='Analítico Cx.'!$B57),-('Diário 4º PA'!$O$4:$O$2224=L$1),('Diário 4º PA'!$F$4:$F$2224))+SUMPRODUCT(-('Diário 5º PA'!$E$4:$E$5221='Analítico Cx.'!$B57),-('Diário 5º PA'!$O$4:$O$5221=L$1),('Diário 5º PA'!$F$4:$F$5221))+SUMPRODUCT(-('Diário 6º PA'!$E$4:$E$2907='Analítico Cx.'!$B57),-('Diário 6º PA'!$N$4:$N$2907=L$1),('Diário 6º PA'!$F$4:$F$2907))</f>
        <v>21147.9</v>
      </c>
      <c r="M57" s="183">
        <f>SUMPRODUCT(-('Diário 3º PA'!$E$4:$E$4242='Analítico Cx.'!$B57),-('Diário 3º PA'!$O$4:$O$4242=M$1),('Diário 3º PA'!$F$4:$F$4242))+SUMPRODUCT(-('Diário 4º PA'!$E$4:$E$2224='Analítico Cx.'!$B57),-('Diário 4º PA'!$O$4:$O$2224=M$1),('Diário 4º PA'!$F$4:$F$2224))+SUMPRODUCT(-('Diário 5º PA'!$E$4:$E$5221='Analítico Cx.'!$B57),-('Diário 5º PA'!$O$4:$O$5221=M$1),('Diário 5º PA'!$F$4:$F$5221))+SUMPRODUCT(-('Diário 6º PA'!$E$4:$E$2907='Analítico Cx.'!$B57),-('Diário 6º PA'!$N$4:$N$2907=M$1),('Diário 6º PA'!$F$4:$F$2907))</f>
        <v>21125.45</v>
      </c>
      <c r="N57" s="183">
        <f>SUMPRODUCT(-('Diário 3º PA'!$E$4:$E$4242='Analítico Cx.'!$B57),-('Diário 3º PA'!$O$4:$O$4242=N$1),('Diário 3º PA'!$F$4:$F$4242))+SUMPRODUCT(-('Diário 4º PA'!$E$4:$E$2224='Analítico Cx.'!$B57),-('Diário 4º PA'!$O$4:$O$2224=N$1),('Diário 4º PA'!$F$4:$F$2224))+SUMPRODUCT(-('Diário 5º PA'!$E$4:$E$5221='Analítico Cx.'!$B57),-('Diário 5º PA'!$O$4:$O$5221=N$1),('Diário 5º PA'!$F$4:$F$5221))+SUMPRODUCT(-('Diário 6º PA'!$E$4:$E$2907='Analítico Cx.'!$B57),-('Diário 6º PA'!$N$4:$N$2907=N$1),('Diário 6º PA'!$F$4:$F$2907))</f>
        <v>21843.85</v>
      </c>
      <c r="O57" s="184">
        <f>SUM(C57:N57)</f>
        <v>253288.85000000003</v>
      </c>
      <c r="P57" s="168">
        <f t="shared" si="8"/>
        <v>4.0274951827403765E-3</v>
      </c>
    </row>
    <row r="58" spans="1:16" ht="23.25" customHeight="1" x14ac:dyDescent="0.2">
      <c r="A58" s="60" t="s">
        <v>217</v>
      </c>
      <c r="B58" s="61" t="s">
        <v>218</v>
      </c>
      <c r="C58" s="183">
        <f>SUMPRODUCT(-('Diário 3º PA'!$E$4:$E$4242='Analítico Cx.'!$B58),-('Diário 3º PA'!$O$4:$O$4242=C$1),('Diário 3º PA'!$F$4:$F$4242))+SUMPRODUCT(-('Diário 4º PA'!$E$4:$E$2224='Analítico Cx.'!$B58),-('Diário 4º PA'!$O$4:$O$2224=C$1),('Diário 4º PA'!$F$4:$F$2224))+SUMPRODUCT(-('Diário 5º PA'!$E$4:$E$5221='Analítico Cx.'!$B58),-('Diário 5º PA'!$O$4:$O$5221=C$1),('Diário 5º PA'!$F$4:$F$5221))+SUMPRODUCT(-('Diário 6º PA'!$E$4:$E$2907='Analítico Cx.'!$B58),-('Diário 6º PA'!$N$4:$N$2907=C$1),('Diário 6º PA'!$F$4:$F$2907))</f>
        <v>0</v>
      </c>
      <c r="D58" s="183">
        <f>SUMPRODUCT(-('Diário 3º PA'!$E$4:$E$4242='Analítico Cx.'!$B58),-('Diário 3º PA'!$O$4:$O$4242=D$1),('Diário 3º PA'!$F$4:$F$4242))+SUMPRODUCT(-('Diário 4º PA'!$E$4:$E$2224='Analítico Cx.'!$B58),-('Diário 4º PA'!$O$4:$O$2224=D$1),('Diário 4º PA'!$F$4:$F$2224))+SUMPRODUCT(-('Diário 5º PA'!$E$4:$E$5221='Analítico Cx.'!$B58),-('Diário 5º PA'!$O$4:$O$5221=D$1),('Diário 5º PA'!$F$4:$F$5221))+SUMPRODUCT(-('Diário 6º PA'!$E$4:$E$2907='Analítico Cx.'!$B58),-('Diário 6º PA'!$N$4:$N$2907=D$1),('Diário 6º PA'!$F$4:$F$2907))</f>
        <v>0</v>
      </c>
      <c r="E58" s="183">
        <f>SUMPRODUCT(-('Diário 3º PA'!$E$4:$E$4242='Analítico Cx.'!$B58),-('Diário 3º PA'!$O$4:$O$4242=E$1),('Diário 3º PA'!$F$4:$F$4242))+SUMPRODUCT(-('Diário 4º PA'!$E$4:$E$2224='Analítico Cx.'!$B58),-('Diário 4º PA'!$O$4:$O$2224=E$1),('Diário 4º PA'!$F$4:$F$2224))+SUMPRODUCT(-('Diário 5º PA'!$E$4:$E$5221='Analítico Cx.'!$B58),-('Diário 5º PA'!$O$4:$O$5221=E$1),('Diário 5º PA'!$F$4:$F$5221))+SUMPRODUCT(-('Diário 6º PA'!$E$4:$E$2907='Analítico Cx.'!$B58),-('Diário 6º PA'!$N$4:$N$2907=E$1),('Diário 6º PA'!$F$4:$F$2907))</f>
        <v>0</v>
      </c>
      <c r="F58" s="183">
        <f>SUMPRODUCT(-('Diário 3º PA'!$E$4:$E$4242='Analítico Cx.'!$B58),-('Diário 3º PA'!$O$4:$O$4242=F$1),('Diário 3º PA'!$F$4:$F$4242))+SUMPRODUCT(-('Diário 4º PA'!$E$4:$E$2224='Analítico Cx.'!$B58),-('Diário 4º PA'!$O$4:$O$2224=F$1),('Diário 4º PA'!$F$4:$F$2224))+SUMPRODUCT(-('Diário 5º PA'!$E$4:$E$5221='Analítico Cx.'!$B58),-('Diário 5º PA'!$O$4:$O$5221=F$1),('Diário 5º PA'!$F$4:$F$5221))+SUMPRODUCT(-('Diário 6º PA'!$E$4:$E$2907='Analítico Cx.'!$B58),-('Diário 6º PA'!$N$4:$N$2907=F$1),('Diário 6º PA'!$F$4:$F$2907))</f>
        <v>0</v>
      </c>
      <c r="G58" s="183">
        <f>SUMPRODUCT(-('Diário 3º PA'!$E$4:$E$4242='Analítico Cx.'!$B58),-('Diário 3º PA'!$O$4:$O$4242=G$1),('Diário 3º PA'!$F$4:$F$4242))+SUMPRODUCT(-('Diário 4º PA'!$E$4:$E$2224='Analítico Cx.'!$B58),-('Diário 4º PA'!$O$4:$O$2224=G$1),('Diário 4º PA'!$F$4:$F$2224))+SUMPRODUCT(-('Diário 5º PA'!$E$4:$E$5221='Analítico Cx.'!$B58),-('Diário 5º PA'!$O$4:$O$5221=G$1),('Diário 5º PA'!$F$4:$F$5221))+SUMPRODUCT(-('Diário 6º PA'!$E$4:$E$2907='Analítico Cx.'!$B58),-('Diário 6º PA'!$N$4:$N$2907=G$1),('Diário 6º PA'!$F$4:$F$2907))</f>
        <v>0</v>
      </c>
      <c r="H58" s="183">
        <f>SUMPRODUCT(-('Diário 3º PA'!$E$4:$E$4242='Analítico Cx.'!$B58),-('Diário 3º PA'!$O$4:$O$4242=H$1),('Diário 3º PA'!$F$4:$F$4242))+SUMPRODUCT(-('Diário 4º PA'!$E$4:$E$2224='Analítico Cx.'!$B58),-('Diário 4º PA'!$O$4:$O$2224=H$1),('Diário 4º PA'!$F$4:$F$2224))+SUMPRODUCT(-('Diário 5º PA'!$E$4:$E$5221='Analítico Cx.'!$B58),-('Diário 5º PA'!$O$4:$O$5221=H$1),('Diário 5º PA'!$F$4:$F$5221))+SUMPRODUCT(-('Diário 6º PA'!$E$4:$E$2907='Analítico Cx.'!$B58),-('Diário 6º PA'!$N$4:$N$2907=H$1),('Diário 6º PA'!$F$4:$F$2907))</f>
        <v>0</v>
      </c>
      <c r="I58" s="183">
        <f>SUMPRODUCT(-('Diário 3º PA'!$E$4:$E$4242='Analítico Cx.'!$B58),-('Diário 3º PA'!$O$4:$O$4242=I$1),('Diário 3º PA'!$F$4:$F$4242))+SUMPRODUCT(-('Diário 4º PA'!$E$4:$E$2224='Analítico Cx.'!$B58),-('Diário 4º PA'!$O$4:$O$2224=I$1),('Diário 4º PA'!$F$4:$F$2224))+SUMPRODUCT(-('Diário 5º PA'!$E$4:$E$5221='Analítico Cx.'!$B58),-('Diário 5º PA'!$O$4:$O$5221=I$1),('Diário 5º PA'!$F$4:$F$5221))+SUMPRODUCT(-('Diário 6º PA'!$E$4:$E$2907='Analítico Cx.'!$B58),-('Diário 6º PA'!$N$4:$N$2907=I$1),('Diário 6º PA'!$F$4:$F$2907))</f>
        <v>0</v>
      </c>
      <c r="J58" s="183">
        <f>SUMPRODUCT(-('Diário 3º PA'!$E$4:$E$4242='Analítico Cx.'!$B58),-('Diário 3º PA'!$O$4:$O$4242=J$1),('Diário 3º PA'!$F$4:$F$4242))+SUMPRODUCT(-('Diário 4º PA'!$E$4:$E$2224='Analítico Cx.'!$B58),-('Diário 4º PA'!$O$4:$O$2224=J$1),('Diário 4º PA'!$F$4:$F$2224))+SUMPRODUCT(-('Diário 5º PA'!$E$4:$E$5221='Analítico Cx.'!$B58),-('Diário 5º PA'!$O$4:$O$5221=J$1),('Diário 5º PA'!$F$4:$F$5221))+SUMPRODUCT(-('Diário 6º PA'!$E$4:$E$2907='Analítico Cx.'!$B58),-('Diário 6º PA'!$N$4:$N$2907=J$1),('Diário 6º PA'!$F$4:$F$2907))</f>
        <v>0</v>
      </c>
      <c r="K58" s="183">
        <f>SUMPRODUCT(-('Diário 3º PA'!$E$4:$E$4242='Analítico Cx.'!$B58),-('Diário 3º PA'!$O$4:$O$4242=K$1),('Diário 3º PA'!$F$4:$F$4242))+SUMPRODUCT(-('Diário 4º PA'!$E$4:$E$2224='Analítico Cx.'!$B58),-('Diário 4º PA'!$O$4:$O$2224=K$1),('Diário 4º PA'!$F$4:$F$2224))+SUMPRODUCT(-('Diário 5º PA'!$E$4:$E$5221='Analítico Cx.'!$B58),-('Diário 5º PA'!$O$4:$O$5221=K$1),('Diário 5º PA'!$F$4:$F$5221))+SUMPRODUCT(-('Diário 6º PA'!$E$4:$E$2907='Analítico Cx.'!$B58),-('Diário 6º PA'!$N$4:$N$2907=K$1),('Diário 6º PA'!$F$4:$F$2907))</f>
        <v>0</v>
      </c>
      <c r="L58" s="183">
        <f>SUMPRODUCT(-('Diário 3º PA'!$E$4:$E$4242='Analítico Cx.'!$B58),-('Diário 3º PA'!$O$4:$O$4242=L$1),('Diário 3º PA'!$F$4:$F$4242))+SUMPRODUCT(-('Diário 4º PA'!$E$4:$E$2224='Analítico Cx.'!$B58),-('Diário 4º PA'!$O$4:$O$2224=L$1),('Diário 4º PA'!$F$4:$F$2224))+SUMPRODUCT(-('Diário 5º PA'!$E$4:$E$5221='Analítico Cx.'!$B58),-('Diário 5º PA'!$O$4:$O$5221=L$1),('Diário 5º PA'!$F$4:$F$5221))+SUMPRODUCT(-('Diário 6º PA'!$E$4:$E$2907='Analítico Cx.'!$B58),-('Diário 6º PA'!$N$4:$N$2907=L$1),('Diário 6º PA'!$F$4:$F$2907))</f>
        <v>0</v>
      </c>
      <c r="M58" s="183">
        <f>SUMPRODUCT(-('Diário 3º PA'!$E$4:$E$4242='Analítico Cx.'!$B58),-('Diário 3º PA'!$O$4:$O$4242=M$1),('Diário 3º PA'!$F$4:$F$4242))+SUMPRODUCT(-('Diário 4º PA'!$E$4:$E$2224='Analítico Cx.'!$B58),-('Diário 4º PA'!$O$4:$O$2224=M$1),('Diário 4º PA'!$F$4:$F$2224))+SUMPRODUCT(-('Diário 5º PA'!$E$4:$E$5221='Analítico Cx.'!$B58),-('Diário 5º PA'!$O$4:$O$5221=M$1),('Diário 5º PA'!$F$4:$F$5221))+SUMPRODUCT(-('Diário 6º PA'!$E$4:$E$2907='Analítico Cx.'!$B58),-('Diário 6º PA'!$N$4:$N$2907=M$1),('Diário 6º PA'!$F$4:$F$2907))</f>
        <v>0</v>
      </c>
      <c r="N58" s="183">
        <f>SUMPRODUCT(-('Diário 3º PA'!$E$4:$E$4242='Analítico Cx.'!$B58),-('Diário 3º PA'!$O$4:$O$4242=N$1),('Diário 3º PA'!$F$4:$F$4242))+SUMPRODUCT(-('Diário 4º PA'!$E$4:$E$2224='Analítico Cx.'!$B58),-('Diário 4º PA'!$O$4:$O$2224=N$1),('Diário 4º PA'!$F$4:$F$2224))+SUMPRODUCT(-('Diário 5º PA'!$E$4:$E$5221='Analítico Cx.'!$B58),-('Diário 5º PA'!$O$4:$O$5221=N$1),('Diário 5º PA'!$F$4:$F$5221))+SUMPRODUCT(-('Diário 6º PA'!$E$4:$E$2907='Analítico Cx.'!$B58),-('Diário 6º PA'!$N$4:$N$2907=N$1),('Diário 6º PA'!$F$4:$F$2907))</f>
        <v>0</v>
      </c>
      <c r="O58" s="184">
        <f t="shared" si="12"/>
        <v>0</v>
      </c>
      <c r="P58" s="168">
        <f t="shared" si="8"/>
        <v>0</v>
      </c>
    </row>
    <row r="59" spans="1:16" ht="23.25" customHeight="1" x14ac:dyDescent="0.2">
      <c r="A59" s="22"/>
      <c r="B59" s="23" t="s">
        <v>219</v>
      </c>
      <c r="C59" s="186">
        <f t="shared" ref="C59:O59" si="13">SUBTOTAL(109,C51:C58)</f>
        <v>142396.64000000001</v>
      </c>
      <c r="D59" s="186">
        <f t="shared" si="13"/>
        <v>153083.39000000001</v>
      </c>
      <c r="E59" s="186">
        <f t="shared" si="13"/>
        <v>166835.93</v>
      </c>
      <c r="F59" s="186">
        <f t="shared" si="13"/>
        <v>159367.89999999997</v>
      </c>
      <c r="G59" s="186">
        <f t="shared" si="13"/>
        <v>162238.06</v>
      </c>
      <c r="H59" s="186">
        <f t="shared" si="13"/>
        <v>173512.9</v>
      </c>
      <c r="I59" s="186">
        <f t="shared" ref="I59:N59" si="14">SUBTOTAL(109,I51:I58)</f>
        <v>166708.17000000001</v>
      </c>
      <c r="J59" s="186">
        <f t="shared" si="14"/>
        <v>169352.84</v>
      </c>
      <c r="K59" s="186">
        <f t="shared" si="14"/>
        <v>166846.50000000003</v>
      </c>
      <c r="L59" s="186">
        <f t="shared" si="14"/>
        <v>160067.57</v>
      </c>
      <c r="M59" s="186">
        <f t="shared" si="14"/>
        <v>164118.33000000002</v>
      </c>
      <c r="N59" s="186">
        <f t="shared" si="14"/>
        <v>164027.73000000001</v>
      </c>
      <c r="O59" s="186">
        <f t="shared" si="13"/>
        <v>1948555.96</v>
      </c>
      <c r="P59" s="171">
        <f t="shared" si="8"/>
        <v>3.0983597352193155E-2</v>
      </c>
    </row>
    <row r="60" spans="1:16" ht="23.25" customHeight="1" thickBot="1" x14ac:dyDescent="0.25">
      <c r="A60" s="28"/>
      <c r="B60" s="34" t="s">
        <v>220</v>
      </c>
      <c r="C60" s="188">
        <f t="shared" ref="C60:O60" si="15">SUBTOTAL(109,C23:C59)</f>
        <v>601656.18000000005</v>
      </c>
      <c r="D60" s="188">
        <f t="shared" si="15"/>
        <v>973057.45</v>
      </c>
      <c r="E60" s="188">
        <f t="shared" si="15"/>
        <v>964264.18300000008</v>
      </c>
      <c r="F60" s="188">
        <f t="shared" si="15"/>
        <v>861719.72</v>
      </c>
      <c r="G60" s="188">
        <f t="shared" si="15"/>
        <v>942948.68</v>
      </c>
      <c r="H60" s="188">
        <f t="shared" si="15"/>
        <v>811383.81000000017</v>
      </c>
      <c r="I60" s="188">
        <f t="shared" si="15"/>
        <v>907317.46999999986</v>
      </c>
      <c r="J60" s="188">
        <f t="shared" si="15"/>
        <v>920864.58</v>
      </c>
      <c r="K60" s="188">
        <f t="shared" si="15"/>
        <v>1013938.51</v>
      </c>
      <c r="L60" s="188">
        <f t="shared" si="15"/>
        <v>1023663.6300000002</v>
      </c>
      <c r="M60" s="188">
        <f t="shared" si="15"/>
        <v>1940452.02</v>
      </c>
      <c r="N60" s="188">
        <f t="shared" si="15"/>
        <v>2292597.4659999991</v>
      </c>
      <c r="O60" s="188">
        <f t="shared" si="15"/>
        <v>13253863.699000001</v>
      </c>
      <c r="P60" s="169">
        <f t="shared" si="8"/>
        <v>0.21074702735797507</v>
      </c>
    </row>
    <row r="61" spans="1:16" ht="23.25" customHeight="1" thickBot="1" x14ac:dyDescent="0.25">
      <c r="A61" s="68" t="s">
        <v>114</v>
      </c>
      <c r="B61" s="132" t="s">
        <v>115</v>
      </c>
      <c r="C61" s="189"/>
      <c r="D61" s="189"/>
      <c r="E61" s="189"/>
      <c r="F61" s="189"/>
      <c r="G61" s="189"/>
      <c r="H61" s="189"/>
      <c r="I61" s="189"/>
      <c r="J61" s="189"/>
      <c r="K61" s="189"/>
      <c r="L61" s="189"/>
      <c r="M61" s="189"/>
      <c r="N61" s="189"/>
      <c r="O61" s="189"/>
      <c r="P61" s="166"/>
    </row>
    <row r="62" spans="1:16" ht="23.25" customHeight="1" x14ac:dyDescent="0.2">
      <c r="A62" s="59" t="s">
        <v>221</v>
      </c>
      <c r="B62" s="102" t="s">
        <v>222</v>
      </c>
      <c r="C62" s="183">
        <f>SUMPRODUCT(-('Diário 3º PA'!$E$4:$E$4242='Analítico Cx.'!$B62),-('Diário 3º PA'!$O$4:$O$4242=C$1),('Diário 3º PA'!$F$4:$F$4242))+SUMPRODUCT(-('Diário 4º PA'!$E$4:$E$2224='Analítico Cx.'!$B62),-('Diário 4º PA'!$O$4:$O$2224=C$1),('Diário 4º PA'!$F$4:$F$2224))+SUMPRODUCT(-('Diário 5º PA'!$E$4:$E$5221='Analítico Cx.'!$B62),-('Diário 5º PA'!$O$4:$O$5221=C$1),('Diário 5º PA'!$F$4:$F$5221))+SUMPRODUCT(-('Diário 6º PA'!$E$4:$E$2907='Analítico Cx.'!$B62),-('Diário 6º PA'!$N$4:$N$2907=C$1),('Diário 6º PA'!$F$4:$F$2907))</f>
        <v>12478.650000000001</v>
      </c>
      <c r="D62" s="183">
        <f>SUMPRODUCT(-('Diário 3º PA'!$E$4:$E$4242='Analítico Cx.'!$B62),-('Diário 3º PA'!$O$4:$O$4242=D$1),('Diário 3º PA'!$F$4:$F$4242))+SUMPRODUCT(-('Diário 4º PA'!$E$4:$E$2224='Analítico Cx.'!$B62),-('Diário 4º PA'!$O$4:$O$2224=D$1),('Diário 4º PA'!$F$4:$F$2224))+SUMPRODUCT(-('Diário 5º PA'!$E$4:$E$5221='Analítico Cx.'!$B62),-('Diário 5º PA'!$O$4:$O$5221=D$1),('Diário 5º PA'!$F$4:$F$5221))+SUMPRODUCT(-('Diário 6º PA'!$E$4:$E$2907='Analítico Cx.'!$B62),-('Diário 6º PA'!$N$4:$N$2907=D$1),('Diário 6º PA'!$F$4:$F$2907))</f>
        <v>0</v>
      </c>
      <c r="E62" s="183">
        <f>SUMPRODUCT(-('Diário 3º PA'!$E$4:$E$4242='Analítico Cx.'!$B62),-('Diário 3º PA'!$O$4:$O$4242=E$1),('Diário 3º PA'!$F$4:$F$4242))+SUMPRODUCT(-('Diário 4º PA'!$E$4:$E$2224='Analítico Cx.'!$B62),-('Diário 4º PA'!$O$4:$O$2224=E$1),('Diário 4º PA'!$F$4:$F$2224))+SUMPRODUCT(-('Diário 5º PA'!$E$4:$E$5221='Analítico Cx.'!$B62),-('Diário 5º PA'!$O$4:$O$5221=E$1),('Diário 5º PA'!$F$4:$F$5221))+SUMPRODUCT(-('Diário 6º PA'!$E$4:$E$2907='Analítico Cx.'!$B62),-('Diário 6º PA'!$N$4:$N$2907=E$1),('Diário 6º PA'!$F$4:$F$2907))</f>
        <v>6127.61</v>
      </c>
      <c r="F62" s="183">
        <f>SUMPRODUCT(-('Diário 3º PA'!$E$4:$E$4242='Analítico Cx.'!$B62),-('Diário 3º PA'!$O$4:$O$4242=F$1),('Diário 3º PA'!$F$4:$F$4242))+SUMPRODUCT(-('Diário 4º PA'!$E$4:$E$2224='Analítico Cx.'!$B62),-('Diário 4º PA'!$O$4:$O$2224=F$1),('Diário 4º PA'!$F$4:$F$2224))+SUMPRODUCT(-('Diário 5º PA'!$E$4:$E$5221='Analítico Cx.'!$B62),-('Diário 5º PA'!$O$4:$O$5221=F$1),('Diário 5º PA'!$F$4:$F$5221))+SUMPRODUCT(-('Diário 6º PA'!$E$4:$E$2907='Analítico Cx.'!$B62),-('Diário 6º PA'!$N$4:$N$2907=F$1),('Diário 6º PA'!$F$4:$F$2907))</f>
        <v>6185.22</v>
      </c>
      <c r="G62" s="183">
        <f>SUMPRODUCT(-('Diário 3º PA'!$E$4:$E$4242='Analítico Cx.'!$B62),-('Diário 3º PA'!$O$4:$O$4242=G$1),('Diário 3º PA'!$F$4:$F$4242))+SUMPRODUCT(-('Diário 4º PA'!$E$4:$E$2224='Analítico Cx.'!$B62),-('Diário 4º PA'!$O$4:$O$2224=G$1),('Diário 4º PA'!$F$4:$F$2224))+SUMPRODUCT(-('Diário 5º PA'!$E$4:$E$5221='Analítico Cx.'!$B62),-('Diário 5º PA'!$O$4:$O$5221=G$1),('Diário 5º PA'!$F$4:$F$5221))+SUMPRODUCT(-('Diário 6º PA'!$E$4:$E$2907='Analítico Cx.'!$B62),-('Diário 6º PA'!$N$4:$N$2907=G$1),('Diário 6º PA'!$F$4:$F$2907))</f>
        <v>6050.8</v>
      </c>
      <c r="H62" s="183">
        <f>SUMPRODUCT(-('Diário 3º PA'!$E$4:$E$4242='Analítico Cx.'!$B62),-('Diário 3º PA'!$O$4:$O$4242=H$1),('Diário 3º PA'!$F$4:$F$4242))+SUMPRODUCT(-('Diário 4º PA'!$E$4:$E$2224='Analítico Cx.'!$B62),-('Diário 4º PA'!$O$4:$O$2224=H$1),('Diário 4º PA'!$F$4:$F$2224))+SUMPRODUCT(-('Diário 5º PA'!$E$4:$E$5221='Analítico Cx.'!$B62),-('Diário 5º PA'!$O$4:$O$5221=H$1),('Diário 5º PA'!$F$4:$F$5221))+SUMPRODUCT(-('Diário 6º PA'!$E$4:$E$2907='Analítico Cx.'!$B62),-('Diário 6º PA'!$N$4:$N$2907=H$1),('Diário 6º PA'!$F$4:$F$2907))</f>
        <v>6156.72</v>
      </c>
      <c r="I62" s="183">
        <f>SUMPRODUCT(-('Diário 3º PA'!$E$4:$E$4242='Analítico Cx.'!$B62),-('Diário 3º PA'!$O$4:$O$4242=I$1),('Diário 3º PA'!$F$4:$F$4242))+SUMPRODUCT(-('Diário 4º PA'!$E$4:$E$2224='Analítico Cx.'!$B62),-('Diário 4º PA'!$O$4:$O$2224=I$1),('Diário 4º PA'!$F$4:$F$2224))+SUMPRODUCT(-('Diário 5º PA'!$E$4:$E$5221='Analítico Cx.'!$B62),-('Diário 5º PA'!$O$4:$O$5221=I$1),('Diário 5º PA'!$F$4:$F$5221))+SUMPRODUCT(-('Diário 6º PA'!$E$4:$E$2907='Analítico Cx.'!$B62),-('Diário 6º PA'!$N$4:$N$2907=I$1),('Diário 6º PA'!$F$4:$F$2907))</f>
        <v>6000</v>
      </c>
      <c r="J62" s="183">
        <f>SUMPRODUCT(-('Diário 3º PA'!$E$4:$E$4242='Analítico Cx.'!$B62),-('Diário 3º PA'!$O$4:$O$4242=J$1),('Diário 3º PA'!$F$4:$F$4242))+SUMPRODUCT(-('Diário 4º PA'!$E$4:$E$2224='Analítico Cx.'!$B62),-('Diário 4º PA'!$O$4:$O$2224=J$1),('Diário 4º PA'!$F$4:$F$2224))+SUMPRODUCT(-('Diário 5º PA'!$E$4:$E$5221='Analítico Cx.'!$B62),-('Diário 5º PA'!$O$4:$O$5221=J$1),('Diário 5º PA'!$F$4:$F$5221))+SUMPRODUCT(-('Diário 6º PA'!$E$4:$E$2907='Analítico Cx.'!$B62),-('Diário 6º PA'!$N$4:$N$2907=J$1),('Diário 6º PA'!$F$4:$F$2907))</f>
        <v>6140</v>
      </c>
      <c r="K62" s="183">
        <f>SUMPRODUCT(-('Diário 3º PA'!$E$4:$E$4242='Analítico Cx.'!$B62),-('Diário 3º PA'!$O$4:$O$4242=K$1),('Diário 3º PA'!$F$4:$F$4242))+SUMPRODUCT(-('Diário 4º PA'!$E$4:$E$2224='Analítico Cx.'!$B62),-('Diário 4º PA'!$O$4:$O$2224=K$1),('Diário 4º PA'!$F$4:$F$2224))+SUMPRODUCT(-('Diário 5º PA'!$E$4:$E$5221='Analítico Cx.'!$B62),-('Diário 5º PA'!$O$4:$O$5221=K$1),('Diário 5º PA'!$F$4:$F$5221))+SUMPRODUCT(-('Diário 6º PA'!$E$4:$E$2907='Analítico Cx.'!$B62),-('Diário 6º PA'!$N$4:$N$2907=K$1),('Diário 6º PA'!$F$4:$F$2907))</f>
        <v>6300</v>
      </c>
      <c r="L62" s="183">
        <f>SUMPRODUCT(-('Diário 3º PA'!$E$4:$E$4242='Analítico Cx.'!$B62),-('Diário 3º PA'!$O$4:$O$4242=L$1),('Diário 3º PA'!$F$4:$F$4242))+SUMPRODUCT(-('Diário 4º PA'!$E$4:$E$2224='Analítico Cx.'!$B62),-('Diário 4º PA'!$O$4:$O$2224=L$1),('Diário 4º PA'!$F$4:$F$2224))+SUMPRODUCT(-('Diário 5º PA'!$E$4:$E$5221='Analítico Cx.'!$B62),-('Diário 5º PA'!$O$4:$O$5221=L$1),('Diário 5º PA'!$F$4:$F$5221))+SUMPRODUCT(-('Diário 6º PA'!$E$4:$E$2907='Analítico Cx.'!$B62),-('Diário 6º PA'!$N$4:$N$2907=L$1),('Diário 6º PA'!$F$4:$F$2907))</f>
        <v>6300</v>
      </c>
      <c r="M62" s="183">
        <f>SUMPRODUCT(-('Diário 3º PA'!$E$4:$E$4242='Analítico Cx.'!$B62),-('Diário 3º PA'!$O$4:$O$4242=M$1),('Diário 3º PA'!$F$4:$F$4242))+SUMPRODUCT(-('Diário 4º PA'!$E$4:$E$2224='Analítico Cx.'!$B62),-('Diário 4º PA'!$O$4:$O$2224=M$1),('Diário 4º PA'!$F$4:$F$2224))+SUMPRODUCT(-('Diário 5º PA'!$E$4:$E$5221='Analítico Cx.'!$B62),-('Diário 5º PA'!$O$4:$O$5221=M$1),('Diário 5º PA'!$F$4:$F$5221))+SUMPRODUCT(-('Diário 6º PA'!$E$4:$E$2907='Analítico Cx.'!$B62),-('Diário 6º PA'!$N$4:$N$2907=M$1),('Diário 6º PA'!$F$4:$F$2907))</f>
        <v>6300</v>
      </c>
      <c r="N62" s="183">
        <f>SUMPRODUCT(-('Diário 3º PA'!$E$4:$E$4242='Analítico Cx.'!$B62),-('Diário 3º PA'!$O$4:$O$4242=N$1),('Diário 3º PA'!$F$4:$F$4242))+SUMPRODUCT(-('Diário 4º PA'!$E$4:$E$2224='Analítico Cx.'!$B62),-('Diário 4º PA'!$O$4:$O$2224=N$1),('Diário 4º PA'!$F$4:$F$2224))+SUMPRODUCT(-('Diário 5º PA'!$E$4:$E$5221='Analítico Cx.'!$B62),-('Diário 5º PA'!$O$4:$O$5221=N$1),('Diário 5º PA'!$F$4:$F$5221))+SUMPRODUCT(-('Diário 6º PA'!$E$4:$E$2907='Analítico Cx.'!$B62),-('Diário 6º PA'!$N$4:$N$2907=N$1),('Diário 6º PA'!$F$4:$F$2907))</f>
        <v>6300</v>
      </c>
      <c r="O62" s="184">
        <f>SUM(C62:N62)</f>
        <v>74339</v>
      </c>
      <c r="P62" s="168">
        <f t="shared" ref="P62:P93" si="16">IF($O$160=0,0,O62/$O$160)</f>
        <v>1.1820495232606441E-3</v>
      </c>
    </row>
    <row r="63" spans="1:16" ht="23.25" customHeight="1" x14ac:dyDescent="0.2">
      <c r="A63" s="59" t="s">
        <v>223</v>
      </c>
      <c r="B63" s="102" t="s">
        <v>224</v>
      </c>
      <c r="C63" s="183">
        <f>SUMPRODUCT(-('Diário 3º PA'!$E$4:$E$4242='Analítico Cx.'!$B63),-('Diário 3º PA'!$O$4:$O$4242=C$1),('Diário 3º PA'!$F$4:$F$4242))+SUMPRODUCT(-('Diário 4º PA'!$E$4:$E$2224='Analítico Cx.'!$B63),-('Diário 4º PA'!$O$4:$O$2224=C$1),('Diário 4º PA'!$F$4:$F$2224))+SUMPRODUCT(-('Diário 5º PA'!$E$4:$E$5221='Analítico Cx.'!$B63),-('Diário 5º PA'!$O$4:$O$5221=C$1),('Diário 5º PA'!$F$4:$F$5221))+SUMPRODUCT(-('Diário 6º PA'!$E$4:$E$2907='Analítico Cx.'!$B63),-('Diário 6º PA'!$N$4:$N$2907=C$1),('Diário 6º PA'!$F$4:$F$2907))</f>
        <v>1877.9699999999998</v>
      </c>
      <c r="D63" s="183">
        <f>SUMPRODUCT(-('Diário 3º PA'!$E$4:$E$4242='Analítico Cx.'!$B63),-('Diário 3º PA'!$O$4:$O$4242=D$1),('Diário 3º PA'!$F$4:$F$4242))+SUMPRODUCT(-('Diário 4º PA'!$E$4:$E$2224='Analítico Cx.'!$B63),-('Diário 4º PA'!$O$4:$O$2224=D$1),('Diário 4º PA'!$F$4:$F$2224))+SUMPRODUCT(-('Diário 5º PA'!$E$4:$E$5221='Analítico Cx.'!$B63),-('Diário 5º PA'!$O$4:$O$5221=D$1),('Diário 5º PA'!$F$4:$F$5221))+SUMPRODUCT(-('Diário 6º PA'!$E$4:$E$2907='Analítico Cx.'!$B63),-('Diário 6º PA'!$N$4:$N$2907=D$1),('Diário 6º PA'!$F$4:$F$2907))</f>
        <v>0</v>
      </c>
      <c r="E63" s="183">
        <f>SUMPRODUCT(-('Diário 3º PA'!$E$4:$E$4242='Analítico Cx.'!$B63),-('Diário 3º PA'!$O$4:$O$4242=E$1),('Diário 3º PA'!$F$4:$F$4242))+SUMPRODUCT(-('Diário 4º PA'!$E$4:$E$2224='Analítico Cx.'!$B63),-('Diário 4º PA'!$O$4:$O$2224=E$1),('Diário 4º PA'!$F$4:$F$2224))+SUMPRODUCT(-('Diário 5º PA'!$E$4:$E$5221='Analítico Cx.'!$B63),-('Diário 5º PA'!$O$4:$O$5221=E$1),('Diário 5º PA'!$F$4:$F$5221))+SUMPRODUCT(-('Diário 6º PA'!$E$4:$E$2907='Analítico Cx.'!$B63),-('Diário 6º PA'!$N$4:$N$2907=E$1),('Diário 6º PA'!$F$4:$F$2907))</f>
        <v>931.07</v>
      </c>
      <c r="F63" s="183">
        <f>SUMPRODUCT(-('Diário 3º PA'!$E$4:$E$4242='Analítico Cx.'!$B63),-('Diário 3º PA'!$O$4:$O$4242=F$1),('Diário 3º PA'!$F$4:$F$4242))+SUMPRODUCT(-('Diário 4º PA'!$E$4:$E$2224='Analítico Cx.'!$B63),-('Diário 4º PA'!$O$4:$O$2224=F$1),('Diário 4º PA'!$F$4:$F$2224))+SUMPRODUCT(-('Diário 5º PA'!$E$4:$E$5221='Analítico Cx.'!$B63),-('Diário 5º PA'!$O$4:$O$5221=F$1),('Diário 5º PA'!$F$4:$F$5221))+SUMPRODUCT(-('Diário 6º PA'!$E$4:$E$2907='Analítico Cx.'!$B63),-('Diário 6º PA'!$N$4:$N$2907=F$1),('Diário 6º PA'!$F$4:$F$2907))</f>
        <v>1213.8900000000001</v>
      </c>
      <c r="G63" s="183">
        <f>SUMPRODUCT(-('Diário 3º PA'!$E$4:$E$4242='Analítico Cx.'!$B63),-('Diário 3º PA'!$O$4:$O$4242=G$1),('Diário 3º PA'!$F$4:$F$4242))+SUMPRODUCT(-('Diário 4º PA'!$E$4:$E$2224='Analítico Cx.'!$B63),-('Diário 4º PA'!$O$4:$O$2224=G$1),('Diário 4º PA'!$F$4:$F$2224))+SUMPRODUCT(-('Diário 5º PA'!$E$4:$E$5221='Analítico Cx.'!$B63),-('Diário 5º PA'!$O$4:$O$5221=G$1),('Diário 5º PA'!$F$4:$F$5221))+SUMPRODUCT(-('Diário 6º PA'!$E$4:$E$2907='Analítico Cx.'!$B63),-('Diário 6º PA'!$N$4:$N$2907=G$1),('Diário 6º PA'!$F$4:$F$2907))</f>
        <v>966.56</v>
      </c>
      <c r="H63" s="183">
        <f>SUMPRODUCT(-('Diário 3º PA'!$E$4:$E$4242='Analítico Cx.'!$B63),-('Diário 3º PA'!$O$4:$O$4242=H$1),('Diário 3º PA'!$F$4:$F$4242))+SUMPRODUCT(-('Diário 4º PA'!$E$4:$E$2224='Analítico Cx.'!$B63),-('Diário 4º PA'!$O$4:$O$2224=H$1),('Diário 4º PA'!$F$4:$F$2224))+SUMPRODUCT(-('Diário 5º PA'!$E$4:$E$5221='Analítico Cx.'!$B63),-('Diário 5º PA'!$O$4:$O$5221=H$1),('Diário 5º PA'!$F$4:$F$5221))+SUMPRODUCT(-('Diário 6º PA'!$E$4:$E$2907='Analítico Cx.'!$B63),-('Diário 6º PA'!$N$4:$N$2907=H$1),('Diário 6º PA'!$F$4:$F$2907))</f>
        <v>1060.9000000000001</v>
      </c>
      <c r="I63" s="183">
        <f>SUMPRODUCT(-('Diário 3º PA'!$E$4:$E$4242='Analítico Cx.'!$B63),-('Diário 3º PA'!$O$4:$O$4242=I$1),('Diário 3º PA'!$F$4:$F$4242))+SUMPRODUCT(-('Diário 4º PA'!$E$4:$E$2224='Analítico Cx.'!$B63),-('Diário 4º PA'!$O$4:$O$2224=I$1),('Diário 4º PA'!$F$4:$F$2224))+SUMPRODUCT(-('Diário 5º PA'!$E$4:$E$5221='Analítico Cx.'!$B63),-('Diário 5º PA'!$O$4:$O$5221=I$1),('Diário 5º PA'!$F$4:$F$5221))+SUMPRODUCT(-('Diário 6º PA'!$E$4:$E$2907='Analítico Cx.'!$B63),-('Diário 6º PA'!$N$4:$N$2907=I$1),('Diário 6º PA'!$F$4:$F$2907))</f>
        <v>1081.31</v>
      </c>
      <c r="J63" s="183">
        <f>SUMPRODUCT(-('Diário 3º PA'!$E$4:$E$4242='Analítico Cx.'!$B63),-('Diário 3º PA'!$O$4:$O$4242=J$1),('Diário 3º PA'!$F$4:$F$4242))+SUMPRODUCT(-('Diário 4º PA'!$E$4:$E$2224='Analítico Cx.'!$B63),-('Diário 4º PA'!$O$4:$O$2224=J$1),('Diário 4º PA'!$F$4:$F$2224))+SUMPRODUCT(-('Diário 5º PA'!$E$4:$E$5221='Analítico Cx.'!$B63),-('Diário 5º PA'!$O$4:$O$5221=J$1),('Diário 5º PA'!$F$4:$F$5221))+SUMPRODUCT(-('Diário 6º PA'!$E$4:$E$2907='Analítico Cx.'!$B63),-('Diário 6º PA'!$N$4:$N$2907=J$1),('Diário 6º PA'!$F$4:$F$2907))</f>
        <v>839.06</v>
      </c>
      <c r="K63" s="183">
        <f>SUMPRODUCT(-('Diário 3º PA'!$E$4:$E$4242='Analítico Cx.'!$B63),-('Diário 3º PA'!$O$4:$O$4242=K$1),('Diário 3º PA'!$F$4:$F$4242))+SUMPRODUCT(-('Diário 4º PA'!$E$4:$E$2224='Analítico Cx.'!$B63),-('Diário 4º PA'!$O$4:$O$2224=K$1),('Diário 4º PA'!$F$4:$F$2224))+SUMPRODUCT(-('Diário 5º PA'!$E$4:$E$5221='Analítico Cx.'!$B63),-('Diário 5º PA'!$O$4:$O$5221=K$1),('Diário 5º PA'!$F$4:$F$5221))+SUMPRODUCT(-('Diário 6º PA'!$E$4:$E$2907='Analítico Cx.'!$B63),-('Diário 6º PA'!$N$4:$N$2907=K$1),('Diário 6º PA'!$F$4:$F$2907))</f>
        <v>1207.05</v>
      </c>
      <c r="L63" s="183">
        <f>SUMPRODUCT(-('Diário 3º PA'!$E$4:$E$4242='Analítico Cx.'!$B63),-('Diário 3º PA'!$O$4:$O$4242=L$1),('Diário 3º PA'!$F$4:$F$4242))+SUMPRODUCT(-('Diário 4º PA'!$E$4:$E$2224='Analítico Cx.'!$B63),-('Diário 4º PA'!$O$4:$O$2224=L$1),('Diário 4º PA'!$F$4:$F$2224))+SUMPRODUCT(-('Diário 5º PA'!$E$4:$E$5221='Analítico Cx.'!$B63),-('Diário 5º PA'!$O$4:$O$5221=L$1),('Diário 5º PA'!$F$4:$F$5221))+SUMPRODUCT(-('Diário 6º PA'!$E$4:$E$2907='Analítico Cx.'!$B63),-('Diário 6º PA'!$N$4:$N$2907=L$1),('Diário 6º PA'!$F$4:$F$2907))</f>
        <v>1135.23</v>
      </c>
      <c r="M63" s="183">
        <f>SUMPRODUCT(-('Diário 3º PA'!$E$4:$E$4242='Analítico Cx.'!$B63),-('Diário 3º PA'!$O$4:$O$4242=M$1),('Diário 3º PA'!$F$4:$F$4242))+SUMPRODUCT(-('Diário 4º PA'!$E$4:$E$2224='Analítico Cx.'!$B63),-('Diário 4º PA'!$O$4:$O$2224=M$1),('Diário 4º PA'!$F$4:$F$2224))+SUMPRODUCT(-('Diário 5º PA'!$E$4:$E$5221='Analítico Cx.'!$B63),-('Diário 5º PA'!$O$4:$O$5221=M$1),('Diário 5º PA'!$F$4:$F$5221))+SUMPRODUCT(-('Diário 6º PA'!$E$4:$E$2907='Analítico Cx.'!$B63),-('Diário 6º PA'!$N$4:$N$2907=M$1),('Diário 6º PA'!$F$4:$F$2907))</f>
        <v>1019.44</v>
      </c>
      <c r="N63" s="183">
        <f>SUMPRODUCT(-('Diário 3º PA'!$E$4:$E$4242='Analítico Cx.'!$B63),-('Diário 3º PA'!$O$4:$O$4242=N$1),('Diário 3º PA'!$F$4:$F$4242))+SUMPRODUCT(-('Diário 4º PA'!$E$4:$E$2224='Analítico Cx.'!$B63),-('Diário 4º PA'!$O$4:$O$2224=N$1),('Diário 4º PA'!$F$4:$F$2224))+SUMPRODUCT(-('Diário 5º PA'!$E$4:$E$5221='Analítico Cx.'!$B63),-('Diário 5º PA'!$O$4:$O$5221=N$1),('Diário 5º PA'!$F$4:$F$5221))+SUMPRODUCT(-('Diário 6º PA'!$E$4:$E$2907='Analítico Cx.'!$B63),-('Diário 6º PA'!$N$4:$N$2907=N$1),('Diário 6º PA'!$F$4:$F$2907))</f>
        <v>1466.3</v>
      </c>
      <c r="O63" s="184">
        <f t="shared" ref="O63:O122" si="17">SUM(C63:N63)</f>
        <v>12798.779999999997</v>
      </c>
      <c r="P63" s="168">
        <f t="shared" si="16"/>
        <v>2.0351083277038787E-4</v>
      </c>
    </row>
    <row r="64" spans="1:16" ht="23.25" customHeight="1" x14ac:dyDescent="0.2">
      <c r="A64" s="59" t="s">
        <v>225</v>
      </c>
      <c r="B64" s="102" t="s">
        <v>226</v>
      </c>
      <c r="C64" s="183">
        <f>SUMPRODUCT(-('Diário 3º PA'!$E$4:$E$4242='Analítico Cx.'!$B64),-('Diário 3º PA'!$O$4:$O$4242=C$1),('Diário 3º PA'!$F$4:$F$4242))+SUMPRODUCT(-('Diário 4º PA'!$E$4:$E$2224='Analítico Cx.'!$B64),-('Diário 4º PA'!$O$4:$O$2224=C$1),('Diário 4º PA'!$F$4:$F$2224))+SUMPRODUCT(-('Diário 5º PA'!$E$4:$E$5221='Analítico Cx.'!$B64),-('Diário 5º PA'!$O$4:$O$5221=C$1),('Diário 5º PA'!$F$4:$F$5221))+SUMPRODUCT(-('Diário 6º PA'!$E$4:$E$2907='Analítico Cx.'!$B64),-('Diário 6º PA'!$N$4:$N$2907=C$1),('Diário 6º PA'!$F$4:$F$2907))</f>
        <v>832.79</v>
      </c>
      <c r="D64" s="183">
        <f>SUMPRODUCT(-('Diário 3º PA'!$E$4:$E$4242='Analítico Cx.'!$B64),-('Diário 3º PA'!$O$4:$O$4242=D$1),('Diário 3º PA'!$F$4:$F$4242))+SUMPRODUCT(-('Diário 4º PA'!$E$4:$E$2224='Analítico Cx.'!$B64),-('Diário 4º PA'!$O$4:$O$2224=D$1),('Diário 4º PA'!$F$4:$F$2224))+SUMPRODUCT(-('Diário 5º PA'!$E$4:$E$5221='Analítico Cx.'!$B64),-('Diário 5º PA'!$O$4:$O$5221=D$1),('Diário 5º PA'!$F$4:$F$5221))+SUMPRODUCT(-('Diário 6º PA'!$E$4:$E$2907='Analítico Cx.'!$B64),-('Diário 6º PA'!$N$4:$N$2907=D$1),('Diário 6º PA'!$F$4:$F$2907))</f>
        <v>0</v>
      </c>
      <c r="E64" s="183">
        <f>SUMPRODUCT(-('Diário 3º PA'!$E$4:$E$4242='Analítico Cx.'!$B64),-('Diário 3º PA'!$O$4:$O$4242=E$1),('Diário 3º PA'!$F$4:$F$4242))+SUMPRODUCT(-('Diário 4º PA'!$E$4:$E$2224='Analítico Cx.'!$B64),-('Diário 4º PA'!$O$4:$O$2224=E$1),('Diário 4º PA'!$F$4:$F$2224))+SUMPRODUCT(-('Diário 5º PA'!$E$4:$E$5221='Analítico Cx.'!$B64),-('Diário 5º PA'!$O$4:$O$5221=E$1),('Diário 5º PA'!$F$4:$F$5221))+SUMPRODUCT(-('Diário 6º PA'!$E$4:$E$2907='Analítico Cx.'!$B64),-('Diário 6º PA'!$N$4:$N$2907=E$1),('Diário 6º PA'!$F$4:$F$2907))</f>
        <v>832.79</v>
      </c>
      <c r="F64" s="183">
        <f>SUMPRODUCT(-('Diário 3º PA'!$E$4:$E$4242='Analítico Cx.'!$B64),-('Diário 3º PA'!$O$4:$O$4242=F$1),('Diário 3º PA'!$F$4:$F$4242))+SUMPRODUCT(-('Diário 4º PA'!$E$4:$E$2224='Analítico Cx.'!$B64),-('Diário 4º PA'!$O$4:$O$2224=F$1),('Diário 4º PA'!$F$4:$F$2224))+SUMPRODUCT(-('Diário 5º PA'!$E$4:$E$5221='Analítico Cx.'!$B64),-('Diário 5º PA'!$O$4:$O$5221=F$1),('Diário 5º PA'!$F$4:$F$5221))+SUMPRODUCT(-('Diário 6º PA'!$E$4:$E$2907='Analítico Cx.'!$B64),-('Diário 6º PA'!$N$4:$N$2907=F$1),('Diário 6º PA'!$F$4:$F$2907))</f>
        <v>832.79</v>
      </c>
      <c r="G64" s="183">
        <f>SUMPRODUCT(-('Diário 3º PA'!$E$4:$E$4242='Analítico Cx.'!$B64),-('Diário 3º PA'!$O$4:$O$4242=G$1),('Diário 3º PA'!$F$4:$F$4242))+SUMPRODUCT(-('Diário 4º PA'!$E$4:$E$2224='Analítico Cx.'!$B64),-('Diário 4º PA'!$O$4:$O$2224=G$1),('Diário 4º PA'!$F$4:$F$2224))+SUMPRODUCT(-('Diário 5º PA'!$E$4:$E$5221='Analítico Cx.'!$B64),-('Diário 5º PA'!$O$4:$O$5221=G$1),('Diário 5º PA'!$F$4:$F$5221))+SUMPRODUCT(-('Diário 6º PA'!$E$4:$E$2907='Analítico Cx.'!$B64),-('Diário 6º PA'!$N$4:$N$2907=G$1),('Diário 6º PA'!$F$4:$F$2907))</f>
        <v>832.79</v>
      </c>
      <c r="H64" s="183">
        <f>SUMPRODUCT(-('Diário 3º PA'!$E$4:$E$4242='Analítico Cx.'!$B64),-('Diário 3º PA'!$O$4:$O$4242=H$1),('Diário 3º PA'!$F$4:$F$4242))+SUMPRODUCT(-('Diário 4º PA'!$E$4:$E$2224='Analítico Cx.'!$B64),-('Diário 4º PA'!$O$4:$O$2224=H$1),('Diário 4º PA'!$F$4:$F$2224))+SUMPRODUCT(-('Diário 5º PA'!$E$4:$E$5221='Analítico Cx.'!$B64),-('Diário 5º PA'!$O$4:$O$5221=H$1),('Diário 5º PA'!$F$4:$F$5221))+SUMPRODUCT(-('Diário 6º PA'!$E$4:$E$2907='Analítico Cx.'!$B64),-('Diário 6º PA'!$N$4:$N$2907=H$1),('Diário 6º PA'!$F$4:$F$2907))</f>
        <v>832.79</v>
      </c>
      <c r="I64" s="183">
        <f>SUMPRODUCT(-('Diário 3º PA'!$E$4:$E$4242='Analítico Cx.'!$B64),-('Diário 3º PA'!$O$4:$O$4242=I$1),('Diário 3º PA'!$F$4:$F$4242))+SUMPRODUCT(-('Diário 4º PA'!$E$4:$E$2224='Analítico Cx.'!$B64),-('Diário 4º PA'!$O$4:$O$2224=I$1),('Diário 4º PA'!$F$4:$F$2224))+SUMPRODUCT(-('Diário 5º PA'!$E$4:$E$5221='Analítico Cx.'!$B64),-('Diário 5º PA'!$O$4:$O$5221=I$1),('Diário 5º PA'!$F$4:$F$5221))+SUMPRODUCT(-('Diário 6º PA'!$E$4:$E$2907='Analítico Cx.'!$B64),-('Diário 6º PA'!$N$4:$N$2907=I$1),('Diário 6º PA'!$F$4:$F$2907))</f>
        <v>2008.15</v>
      </c>
      <c r="J64" s="183">
        <f>SUMPRODUCT(-('Diário 3º PA'!$E$4:$E$4242='Analítico Cx.'!$B64),-('Diário 3º PA'!$O$4:$O$4242=J$1),('Diário 3º PA'!$F$4:$F$4242))+SUMPRODUCT(-('Diário 4º PA'!$E$4:$E$2224='Analítico Cx.'!$B64),-('Diário 4º PA'!$O$4:$O$2224=J$1),('Diário 4º PA'!$F$4:$F$2224))+SUMPRODUCT(-('Diário 5º PA'!$E$4:$E$5221='Analítico Cx.'!$B64),-('Diário 5º PA'!$O$4:$O$5221=J$1),('Diário 5º PA'!$F$4:$F$5221))+SUMPRODUCT(-('Diário 6º PA'!$E$4:$E$2907='Analítico Cx.'!$B64),-('Diário 6º PA'!$N$4:$N$2907=J$1),('Diário 6º PA'!$F$4:$F$2907))</f>
        <v>832.79</v>
      </c>
      <c r="K64" s="183">
        <f>SUMPRODUCT(-('Diário 3º PA'!$E$4:$E$4242='Analítico Cx.'!$B64),-('Diário 3º PA'!$O$4:$O$4242=K$1),('Diário 3º PA'!$F$4:$F$4242))+SUMPRODUCT(-('Diário 4º PA'!$E$4:$E$2224='Analítico Cx.'!$B64),-('Diário 4º PA'!$O$4:$O$2224=K$1),('Diário 4º PA'!$F$4:$F$2224))+SUMPRODUCT(-('Diário 5º PA'!$E$4:$E$5221='Analítico Cx.'!$B64),-('Diário 5º PA'!$O$4:$O$5221=K$1),('Diário 5º PA'!$F$4:$F$5221))+SUMPRODUCT(-('Diário 6º PA'!$E$4:$E$2907='Analítico Cx.'!$B64),-('Diário 6º PA'!$N$4:$N$2907=K$1),('Diário 6º PA'!$F$4:$F$2907))</f>
        <v>832.79</v>
      </c>
      <c r="L64" s="183">
        <f>SUMPRODUCT(-('Diário 3º PA'!$E$4:$E$4242='Analítico Cx.'!$B64),-('Diário 3º PA'!$O$4:$O$4242=L$1),('Diário 3º PA'!$F$4:$F$4242))+SUMPRODUCT(-('Diário 4º PA'!$E$4:$E$2224='Analítico Cx.'!$B64),-('Diário 4º PA'!$O$4:$O$2224=L$1),('Diário 4º PA'!$F$4:$F$2224))+SUMPRODUCT(-('Diário 5º PA'!$E$4:$E$5221='Analítico Cx.'!$B64),-('Diário 5º PA'!$O$4:$O$5221=L$1),('Diário 5º PA'!$F$4:$F$5221))+SUMPRODUCT(-('Diário 6º PA'!$E$4:$E$2907='Analítico Cx.'!$B64),-('Diário 6º PA'!$N$4:$N$2907=L$1),('Diário 6º PA'!$F$4:$F$2907))</f>
        <v>832.79</v>
      </c>
      <c r="M64" s="183">
        <f>SUMPRODUCT(-('Diário 3º PA'!$E$4:$E$4242='Analítico Cx.'!$B64),-('Diário 3º PA'!$O$4:$O$4242=M$1),('Diário 3º PA'!$F$4:$F$4242))+SUMPRODUCT(-('Diário 4º PA'!$E$4:$E$2224='Analítico Cx.'!$B64),-('Diário 4º PA'!$O$4:$O$2224=M$1),('Diário 4º PA'!$F$4:$F$2224))+SUMPRODUCT(-('Diário 5º PA'!$E$4:$E$5221='Analítico Cx.'!$B64),-('Diário 5º PA'!$O$4:$O$5221=M$1),('Diário 5º PA'!$F$4:$F$5221))+SUMPRODUCT(-('Diário 6º PA'!$E$4:$E$2907='Analítico Cx.'!$B64),-('Diário 6º PA'!$N$4:$N$2907=M$1),('Diário 6º PA'!$F$4:$F$2907))</f>
        <v>832.79</v>
      </c>
      <c r="N64" s="183">
        <f>SUMPRODUCT(-('Diário 3º PA'!$E$4:$E$4242='Analítico Cx.'!$B64),-('Diário 3º PA'!$O$4:$O$4242=N$1),('Diário 3º PA'!$F$4:$F$4242))+SUMPRODUCT(-('Diário 4º PA'!$E$4:$E$2224='Analítico Cx.'!$B64),-('Diário 4º PA'!$O$4:$O$2224=N$1),('Diário 4º PA'!$F$4:$F$2224))+SUMPRODUCT(-('Diário 5º PA'!$E$4:$E$5221='Analítico Cx.'!$B64),-('Diário 5º PA'!$O$4:$O$5221=N$1),('Diário 5º PA'!$F$4:$F$5221))+SUMPRODUCT(-('Diário 6º PA'!$E$4:$E$2907='Analítico Cx.'!$B64),-('Diário 6º PA'!$N$4:$N$2907=N$1),('Diário 6º PA'!$F$4:$F$2907))</f>
        <v>832.79</v>
      </c>
      <c r="O64" s="184">
        <f t="shared" si="17"/>
        <v>10336.050000000003</v>
      </c>
      <c r="P64" s="168">
        <f t="shared" si="16"/>
        <v>1.6435145717454076E-4</v>
      </c>
    </row>
    <row r="65" spans="1:16" ht="23.25" customHeight="1" x14ac:dyDescent="0.2">
      <c r="A65" s="59" t="s">
        <v>227</v>
      </c>
      <c r="B65" s="102" t="s">
        <v>228</v>
      </c>
      <c r="C65" s="183">
        <f>SUMPRODUCT(-('Diário 3º PA'!$E$4:$E$4242='Analítico Cx.'!$B65),-('Diário 3º PA'!$O$4:$O$4242=C$1),('Diário 3º PA'!$F$4:$F$4242))+SUMPRODUCT(-('Diário 4º PA'!$E$4:$E$2224='Analítico Cx.'!$B65),-('Diário 4º PA'!$O$4:$O$2224=C$1),('Diário 4º PA'!$F$4:$F$2224))+SUMPRODUCT(-('Diário 5º PA'!$E$4:$E$5221='Analítico Cx.'!$B65),-('Diário 5º PA'!$O$4:$O$5221=C$1),('Diário 5º PA'!$F$4:$F$5221))+SUMPRODUCT(-('Diário 6º PA'!$E$4:$E$2907='Analítico Cx.'!$B65),-('Diário 6º PA'!$N$4:$N$2907=C$1),('Diário 6º PA'!$F$4:$F$2907))</f>
        <v>0</v>
      </c>
      <c r="D65" s="183">
        <f>SUMPRODUCT(-('Diário 3º PA'!$E$4:$E$4242='Analítico Cx.'!$B65),-('Diário 3º PA'!$O$4:$O$4242=D$1),('Diário 3º PA'!$F$4:$F$4242))+SUMPRODUCT(-('Diário 4º PA'!$E$4:$E$2224='Analítico Cx.'!$B65),-('Diário 4º PA'!$O$4:$O$2224=D$1),('Diário 4º PA'!$F$4:$F$2224))+SUMPRODUCT(-('Diário 5º PA'!$E$4:$E$5221='Analítico Cx.'!$B65),-('Diário 5º PA'!$O$4:$O$5221=D$1),('Diário 5º PA'!$F$4:$F$5221))+SUMPRODUCT(-('Diário 6º PA'!$E$4:$E$2907='Analítico Cx.'!$B65),-('Diário 6º PA'!$N$4:$N$2907=D$1),('Diário 6º PA'!$F$4:$F$2907))</f>
        <v>0</v>
      </c>
      <c r="E65" s="183">
        <f>SUMPRODUCT(-('Diário 3º PA'!$E$4:$E$4242='Analítico Cx.'!$B65),-('Diário 3º PA'!$O$4:$O$4242=E$1),('Diário 3º PA'!$F$4:$F$4242))+SUMPRODUCT(-('Diário 4º PA'!$E$4:$E$2224='Analítico Cx.'!$B65),-('Diário 4º PA'!$O$4:$O$2224=E$1),('Diário 4º PA'!$F$4:$F$2224))+SUMPRODUCT(-('Diário 5º PA'!$E$4:$E$5221='Analítico Cx.'!$B65),-('Diário 5º PA'!$O$4:$O$5221=E$1),('Diário 5º PA'!$F$4:$F$5221))+SUMPRODUCT(-('Diário 6º PA'!$E$4:$E$2907='Analítico Cx.'!$B65),-('Diário 6º PA'!$N$4:$N$2907=E$1),('Diário 6º PA'!$F$4:$F$2907))</f>
        <v>0</v>
      </c>
      <c r="F65" s="183">
        <f>SUMPRODUCT(-('Diário 3º PA'!$E$4:$E$4242='Analítico Cx.'!$B65),-('Diário 3º PA'!$O$4:$O$4242=F$1),('Diário 3º PA'!$F$4:$F$4242))+SUMPRODUCT(-('Diário 4º PA'!$E$4:$E$2224='Analítico Cx.'!$B65),-('Diário 4º PA'!$O$4:$O$2224=F$1),('Diário 4º PA'!$F$4:$F$2224))+SUMPRODUCT(-('Diário 5º PA'!$E$4:$E$5221='Analítico Cx.'!$B65),-('Diário 5º PA'!$O$4:$O$5221=F$1),('Diário 5º PA'!$F$4:$F$5221))+SUMPRODUCT(-('Diário 6º PA'!$E$4:$E$2907='Analítico Cx.'!$B65),-('Diário 6º PA'!$N$4:$N$2907=F$1),('Diário 6º PA'!$F$4:$F$2907))</f>
        <v>0</v>
      </c>
      <c r="G65" s="183">
        <f>SUMPRODUCT(-('Diário 3º PA'!$E$4:$E$4242='Analítico Cx.'!$B65),-('Diário 3º PA'!$O$4:$O$4242=G$1),('Diário 3º PA'!$F$4:$F$4242))+SUMPRODUCT(-('Diário 4º PA'!$E$4:$E$2224='Analítico Cx.'!$B65),-('Diário 4º PA'!$O$4:$O$2224=G$1),('Diário 4º PA'!$F$4:$F$2224))+SUMPRODUCT(-('Diário 5º PA'!$E$4:$E$5221='Analítico Cx.'!$B65),-('Diário 5º PA'!$O$4:$O$5221=G$1),('Diário 5º PA'!$F$4:$F$5221))+SUMPRODUCT(-('Diário 6º PA'!$E$4:$E$2907='Analítico Cx.'!$B65),-('Diário 6º PA'!$N$4:$N$2907=G$1),('Diário 6º PA'!$F$4:$F$2907))</f>
        <v>0</v>
      </c>
      <c r="H65" s="183">
        <f>SUMPRODUCT(-('Diário 3º PA'!$E$4:$E$4242='Analítico Cx.'!$B65),-('Diário 3º PA'!$O$4:$O$4242=H$1),('Diário 3º PA'!$F$4:$F$4242))+SUMPRODUCT(-('Diário 4º PA'!$E$4:$E$2224='Analítico Cx.'!$B65),-('Diário 4º PA'!$O$4:$O$2224=H$1),('Diário 4º PA'!$F$4:$F$2224))+SUMPRODUCT(-('Diário 5º PA'!$E$4:$E$5221='Analítico Cx.'!$B65),-('Diário 5º PA'!$O$4:$O$5221=H$1),('Diário 5º PA'!$F$4:$F$5221))+SUMPRODUCT(-('Diário 6º PA'!$E$4:$E$2907='Analítico Cx.'!$B65),-('Diário 6º PA'!$N$4:$N$2907=H$1),('Diário 6º PA'!$F$4:$F$2907))</f>
        <v>0</v>
      </c>
      <c r="I65" s="183">
        <f>SUMPRODUCT(-('Diário 3º PA'!$E$4:$E$4242='Analítico Cx.'!$B65),-('Diário 3º PA'!$O$4:$O$4242=I$1),('Diário 3º PA'!$F$4:$F$4242))+SUMPRODUCT(-('Diário 4º PA'!$E$4:$E$2224='Analítico Cx.'!$B65),-('Diário 4º PA'!$O$4:$O$2224=I$1),('Diário 4º PA'!$F$4:$F$2224))+SUMPRODUCT(-('Diário 5º PA'!$E$4:$E$5221='Analítico Cx.'!$B65),-('Diário 5º PA'!$O$4:$O$5221=I$1),('Diário 5º PA'!$F$4:$F$5221))+SUMPRODUCT(-('Diário 6º PA'!$E$4:$E$2907='Analítico Cx.'!$B65),-('Diário 6º PA'!$N$4:$N$2907=I$1),('Diário 6º PA'!$F$4:$F$2907))</f>
        <v>556.16999999999996</v>
      </c>
      <c r="J65" s="183">
        <f>SUMPRODUCT(-('Diário 3º PA'!$E$4:$E$4242='Analítico Cx.'!$B65),-('Diário 3º PA'!$O$4:$O$4242=J$1),('Diário 3º PA'!$F$4:$F$4242))+SUMPRODUCT(-('Diário 4º PA'!$E$4:$E$2224='Analítico Cx.'!$B65),-('Diário 4º PA'!$O$4:$O$2224=J$1),('Diário 4º PA'!$F$4:$F$2224))+SUMPRODUCT(-('Diário 5º PA'!$E$4:$E$5221='Analítico Cx.'!$B65),-('Diário 5º PA'!$O$4:$O$5221=J$1),('Diário 5º PA'!$F$4:$F$5221))+SUMPRODUCT(-('Diário 6º PA'!$E$4:$E$2907='Analítico Cx.'!$B65),-('Diário 6º PA'!$N$4:$N$2907=J$1),('Diário 6º PA'!$F$4:$F$2907))</f>
        <v>556.16999999999996</v>
      </c>
      <c r="K65" s="183">
        <f>SUMPRODUCT(-('Diário 3º PA'!$E$4:$E$4242='Analítico Cx.'!$B65),-('Diário 3º PA'!$O$4:$O$4242=K$1),('Diário 3º PA'!$F$4:$F$4242))+SUMPRODUCT(-('Diário 4º PA'!$E$4:$E$2224='Analítico Cx.'!$B65),-('Diário 4º PA'!$O$4:$O$2224=K$1),('Diário 4º PA'!$F$4:$F$2224))+SUMPRODUCT(-('Diário 5º PA'!$E$4:$E$5221='Analítico Cx.'!$B65),-('Diário 5º PA'!$O$4:$O$5221=K$1),('Diário 5º PA'!$F$4:$F$5221))+SUMPRODUCT(-('Diário 6º PA'!$E$4:$E$2907='Analítico Cx.'!$B65),-('Diário 6º PA'!$N$4:$N$2907=K$1),('Diário 6º PA'!$F$4:$F$2907))</f>
        <v>556.16999999999996</v>
      </c>
      <c r="L65" s="183">
        <f>SUMPRODUCT(-('Diário 3º PA'!$E$4:$E$4242='Analítico Cx.'!$B65),-('Diário 3º PA'!$O$4:$O$4242=L$1),('Diário 3º PA'!$F$4:$F$4242))+SUMPRODUCT(-('Diário 4º PA'!$E$4:$E$2224='Analítico Cx.'!$B65),-('Diário 4º PA'!$O$4:$O$2224=L$1),('Diário 4º PA'!$F$4:$F$2224))+SUMPRODUCT(-('Diário 5º PA'!$E$4:$E$5221='Analítico Cx.'!$B65),-('Diário 5º PA'!$O$4:$O$5221=L$1),('Diário 5º PA'!$F$4:$F$5221))+SUMPRODUCT(-('Diário 6º PA'!$E$4:$E$2907='Analítico Cx.'!$B65),-('Diário 6º PA'!$N$4:$N$2907=L$1),('Diário 6º PA'!$F$4:$F$2907))</f>
        <v>556.16999999999996</v>
      </c>
      <c r="M65" s="183">
        <f>SUMPRODUCT(-('Diário 3º PA'!$E$4:$E$4242='Analítico Cx.'!$B65),-('Diário 3º PA'!$O$4:$O$4242=M$1),('Diário 3º PA'!$F$4:$F$4242))+SUMPRODUCT(-('Diário 4º PA'!$E$4:$E$2224='Analítico Cx.'!$B65),-('Diário 4º PA'!$O$4:$O$2224=M$1),('Diário 4º PA'!$F$4:$F$2224))+SUMPRODUCT(-('Diário 5º PA'!$E$4:$E$5221='Analítico Cx.'!$B65),-('Diário 5º PA'!$O$4:$O$5221=M$1),('Diário 5º PA'!$F$4:$F$5221))+SUMPRODUCT(-('Diário 6º PA'!$E$4:$E$2907='Analítico Cx.'!$B65),-('Diário 6º PA'!$N$4:$N$2907=M$1),('Diário 6º PA'!$F$4:$F$2907))</f>
        <v>555.37</v>
      </c>
      <c r="N65" s="183">
        <f>SUMPRODUCT(-('Diário 3º PA'!$E$4:$E$4242='Analítico Cx.'!$B65),-('Diário 3º PA'!$O$4:$O$4242=N$1),('Diário 3º PA'!$F$4:$F$4242))+SUMPRODUCT(-('Diário 4º PA'!$E$4:$E$2224='Analítico Cx.'!$B65),-('Diário 4º PA'!$O$4:$O$2224=N$1),('Diário 4º PA'!$F$4:$F$2224))+SUMPRODUCT(-('Diário 5º PA'!$E$4:$E$5221='Analítico Cx.'!$B65),-('Diário 5º PA'!$O$4:$O$5221=N$1),('Diário 5º PA'!$F$4:$F$5221))+SUMPRODUCT(-('Diário 6º PA'!$E$4:$E$2907='Analítico Cx.'!$B65),-('Diário 6º PA'!$N$4:$N$2907=N$1),('Diário 6º PA'!$F$4:$F$2907))</f>
        <v>555.97</v>
      </c>
      <c r="O65" s="184">
        <f t="shared" si="17"/>
        <v>3336.0199999999995</v>
      </c>
      <c r="P65" s="168">
        <f t="shared" si="16"/>
        <v>5.3045384664684401E-5</v>
      </c>
    </row>
    <row r="66" spans="1:16" ht="23.25" customHeight="1" x14ac:dyDescent="0.2">
      <c r="A66" s="59" t="s">
        <v>229</v>
      </c>
      <c r="B66" s="102" t="s">
        <v>230</v>
      </c>
      <c r="C66" s="183">
        <f>SUMPRODUCT(-('Diário 3º PA'!$E$4:$E$4242='Analítico Cx.'!$B66),-('Diário 3º PA'!$O$4:$O$4242=C$1),('Diário 3º PA'!$F$4:$F$4242))+SUMPRODUCT(-('Diário 4º PA'!$E$4:$E$2224='Analítico Cx.'!$B66),-('Diário 4º PA'!$O$4:$O$2224=C$1),('Diário 4º PA'!$F$4:$F$2224))+SUMPRODUCT(-('Diário 5º PA'!$E$4:$E$5221='Analítico Cx.'!$B66),-('Diário 5º PA'!$O$4:$O$5221=C$1),('Diário 5º PA'!$F$4:$F$5221))+SUMPRODUCT(-('Diário 6º PA'!$E$4:$E$2907='Analítico Cx.'!$B66),-('Diário 6º PA'!$N$4:$N$2907=C$1),('Diário 6º PA'!$F$4:$F$2907))</f>
        <v>58463.290000000008</v>
      </c>
      <c r="D66" s="183">
        <f>SUMPRODUCT(-('Diário 3º PA'!$E$4:$E$4242='Analítico Cx.'!$B66),-('Diário 3º PA'!$O$4:$O$4242=D$1),('Diário 3º PA'!$F$4:$F$4242))+SUMPRODUCT(-('Diário 4º PA'!$E$4:$E$2224='Analítico Cx.'!$B66),-('Diário 4º PA'!$O$4:$O$2224=D$1),('Diário 4º PA'!$F$4:$F$2224))+SUMPRODUCT(-('Diário 5º PA'!$E$4:$E$5221='Analítico Cx.'!$B66),-('Diário 5º PA'!$O$4:$O$5221=D$1),('Diário 5º PA'!$F$4:$F$5221))+SUMPRODUCT(-('Diário 6º PA'!$E$4:$E$2907='Analítico Cx.'!$B66),-('Diário 6º PA'!$N$4:$N$2907=D$1),('Diário 6º PA'!$F$4:$F$2907))</f>
        <v>47830.69</v>
      </c>
      <c r="E66" s="183">
        <f>SUMPRODUCT(-('Diário 3º PA'!$E$4:$E$4242='Analítico Cx.'!$B66),-('Diário 3º PA'!$O$4:$O$4242=E$1),('Diário 3º PA'!$F$4:$F$4242))+SUMPRODUCT(-('Diário 4º PA'!$E$4:$E$2224='Analítico Cx.'!$B66),-('Diário 4º PA'!$O$4:$O$2224=E$1),('Diário 4º PA'!$F$4:$F$2224))+SUMPRODUCT(-('Diário 5º PA'!$E$4:$E$5221='Analítico Cx.'!$B66),-('Diário 5º PA'!$O$4:$O$5221=E$1),('Diário 5º PA'!$F$4:$F$5221))+SUMPRODUCT(-('Diário 6º PA'!$E$4:$E$2907='Analítico Cx.'!$B66),-('Diário 6º PA'!$N$4:$N$2907=E$1),('Diário 6º PA'!$F$4:$F$2907))</f>
        <v>50832.189999999995</v>
      </c>
      <c r="F66" s="183">
        <f>SUMPRODUCT(-('Diário 3º PA'!$E$4:$E$4242='Analítico Cx.'!$B66),-('Diário 3º PA'!$O$4:$O$4242=F$1),('Diário 3º PA'!$F$4:$F$4242))+SUMPRODUCT(-('Diário 4º PA'!$E$4:$E$2224='Analítico Cx.'!$B66),-('Diário 4º PA'!$O$4:$O$2224=F$1),('Diário 4º PA'!$F$4:$F$2224))+SUMPRODUCT(-('Diário 5º PA'!$E$4:$E$5221='Analítico Cx.'!$B66),-('Diário 5º PA'!$O$4:$O$5221=F$1),('Diário 5º PA'!$F$4:$F$5221))+SUMPRODUCT(-('Diário 6º PA'!$E$4:$E$2907='Analítico Cx.'!$B66),-('Diário 6º PA'!$N$4:$N$2907=F$1),('Diário 6º PA'!$F$4:$F$2907))</f>
        <v>54176.560000000005</v>
      </c>
      <c r="G66" s="183">
        <f>SUMPRODUCT(-('Diário 3º PA'!$E$4:$E$4242='Analítico Cx.'!$B66),-('Diário 3º PA'!$O$4:$O$4242=G$1),('Diário 3º PA'!$F$4:$F$4242))+SUMPRODUCT(-('Diário 4º PA'!$E$4:$E$2224='Analítico Cx.'!$B66),-('Diário 4º PA'!$O$4:$O$2224=G$1),('Diário 4º PA'!$F$4:$F$2224))+SUMPRODUCT(-('Diário 5º PA'!$E$4:$E$5221='Analítico Cx.'!$B66),-('Diário 5º PA'!$O$4:$O$5221=G$1),('Diário 5º PA'!$F$4:$F$5221))+SUMPRODUCT(-('Diário 6º PA'!$E$4:$E$2907='Analítico Cx.'!$B66),-('Diário 6º PA'!$N$4:$N$2907=G$1),('Diário 6º PA'!$F$4:$F$2907))</f>
        <v>49478.8</v>
      </c>
      <c r="H66" s="183">
        <f>SUMPRODUCT(-('Diário 3º PA'!$E$4:$E$4242='Analítico Cx.'!$B66),-('Diário 3º PA'!$O$4:$O$4242=H$1),('Diário 3º PA'!$F$4:$F$4242))+SUMPRODUCT(-('Diário 4º PA'!$E$4:$E$2224='Analítico Cx.'!$B66),-('Diário 4º PA'!$O$4:$O$2224=H$1),('Diário 4º PA'!$F$4:$F$2224))+SUMPRODUCT(-('Diário 5º PA'!$E$4:$E$5221='Analítico Cx.'!$B66),-('Diário 5º PA'!$O$4:$O$5221=H$1),('Diário 5º PA'!$F$4:$F$5221))+SUMPRODUCT(-('Diário 6º PA'!$E$4:$E$2907='Analítico Cx.'!$B66),-('Diário 6º PA'!$N$4:$N$2907=H$1),('Diário 6º PA'!$F$4:$F$2907))</f>
        <v>44137.069999999992</v>
      </c>
      <c r="I66" s="183">
        <f>SUMPRODUCT(-('Diário 3º PA'!$E$4:$E$4242='Analítico Cx.'!$B66),-('Diário 3º PA'!$O$4:$O$4242=I$1),('Diário 3º PA'!$F$4:$F$4242))+SUMPRODUCT(-('Diário 4º PA'!$E$4:$E$2224='Analítico Cx.'!$B66),-('Diário 4º PA'!$O$4:$O$2224=I$1),('Diário 4º PA'!$F$4:$F$2224))+SUMPRODUCT(-('Diário 5º PA'!$E$4:$E$5221='Analítico Cx.'!$B66),-('Diário 5º PA'!$O$4:$O$5221=I$1),('Diário 5º PA'!$F$4:$F$5221))+SUMPRODUCT(-('Diário 6º PA'!$E$4:$E$2907='Analítico Cx.'!$B66),-('Diário 6º PA'!$N$4:$N$2907=I$1),('Diário 6º PA'!$F$4:$F$2907))</f>
        <v>44568.84</v>
      </c>
      <c r="J66" s="183">
        <f>SUMPRODUCT(-('Diário 3º PA'!$E$4:$E$4242='Analítico Cx.'!$B66),-('Diário 3º PA'!$O$4:$O$4242=J$1),('Diário 3º PA'!$F$4:$F$4242))+SUMPRODUCT(-('Diário 4º PA'!$E$4:$E$2224='Analítico Cx.'!$B66),-('Diário 4º PA'!$O$4:$O$2224=J$1),('Diário 4º PA'!$F$4:$F$2224))+SUMPRODUCT(-('Diário 5º PA'!$E$4:$E$5221='Analítico Cx.'!$B66),-('Diário 5º PA'!$O$4:$O$5221=J$1),('Diário 5º PA'!$F$4:$F$5221))+SUMPRODUCT(-('Diário 6º PA'!$E$4:$E$2907='Analítico Cx.'!$B66),-('Diário 6º PA'!$N$4:$N$2907=J$1),('Diário 6º PA'!$F$4:$F$2907))</f>
        <v>46221.03</v>
      </c>
      <c r="K66" s="183">
        <f>SUMPRODUCT(-('Diário 3º PA'!$E$4:$E$4242='Analítico Cx.'!$B66),-('Diário 3º PA'!$O$4:$O$4242=K$1),('Diário 3º PA'!$F$4:$F$4242))+SUMPRODUCT(-('Diário 4º PA'!$E$4:$E$2224='Analítico Cx.'!$B66),-('Diário 4º PA'!$O$4:$O$2224=K$1),('Diário 4º PA'!$F$4:$F$2224))+SUMPRODUCT(-('Diário 5º PA'!$E$4:$E$5221='Analítico Cx.'!$B66),-('Diário 5º PA'!$O$4:$O$5221=K$1),('Diário 5º PA'!$F$4:$F$5221))+SUMPRODUCT(-('Diário 6º PA'!$E$4:$E$2907='Analítico Cx.'!$B66),-('Diário 6º PA'!$N$4:$N$2907=K$1),('Diário 6º PA'!$F$4:$F$2907))</f>
        <v>39070.74</v>
      </c>
      <c r="L66" s="183">
        <f>SUMPRODUCT(-('Diário 3º PA'!$E$4:$E$4242='Analítico Cx.'!$B66),-('Diário 3º PA'!$O$4:$O$4242=L$1),('Diário 3º PA'!$F$4:$F$4242))+SUMPRODUCT(-('Diário 4º PA'!$E$4:$E$2224='Analítico Cx.'!$B66),-('Diário 4º PA'!$O$4:$O$2224=L$1),('Diário 4º PA'!$F$4:$F$2224))+SUMPRODUCT(-('Diário 5º PA'!$E$4:$E$5221='Analítico Cx.'!$B66),-('Diário 5º PA'!$O$4:$O$5221=L$1),('Diário 5º PA'!$F$4:$F$5221))+SUMPRODUCT(-('Diário 6º PA'!$E$4:$E$2907='Analítico Cx.'!$B66),-('Diário 6º PA'!$N$4:$N$2907=L$1),('Diário 6º PA'!$F$4:$F$2907))</f>
        <v>41024.379999999997</v>
      </c>
      <c r="M66" s="183">
        <f>SUMPRODUCT(-('Diário 3º PA'!$E$4:$E$4242='Analítico Cx.'!$B66),-('Diário 3º PA'!$O$4:$O$4242=M$1),('Diário 3º PA'!$F$4:$F$4242))+SUMPRODUCT(-('Diário 4º PA'!$E$4:$E$2224='Analítico Cx.'!$B66),-('Diário 4º PA'!$O$4:$O$2224=M$1),('Diário 4º PA'!$F$4:$F$2224))+SUMPRODUCT(-('Diário 5º PA'!$E$4:$E$5221='Analítico Cx.'!$B66),-('Diário 5º PA'!$O$4:$O$5221=M$1),('Diário 5º PA'!$F$4:$F$5221))+SUMPRODUCT(-('Diário 6º PA'!$E$4:$E$2907='Analítico Cx.'!$B66),-('Diário 6º PA'!$N$4:$N$2907=M$1),('Diário 6º PA'!$F$4:$F$2907))</f>
        <v>40100.929999999993</v>
      </c>
      <c r="N66" s="183">
        <f>SUMPRODUCT(-('Diário 3º PA'!$E$4:$E$4242='Analítico Cx.'!$B66),-('Diário 3º PA'!$O$4:$O$4242=N$1),('Diário 3º PA'!$F$4:$F$4242))+SUMPRODUCT(-('Diário 4º PA'!$E$4:$E$2224='Analítico Cx.'!$B66),-('Diário 4º PA'!$O$4:$O$2224=N$1),('Diário 4º PA'!$F$4:$F$2224))+SUMPRODUCT(-('Diário 5º PA'!$E$4:$E$5221='Analítico Cx.'!$B66),-('Diário 5º PA'!$O$4:$O$5221=N$1),('Diário 5º PA'!$F$4:$F$5221))+SUMPRODUCT(-('Diário 6º PA'!$E$4:$E$2907='Analítico Cx.'!$B66),-('Diário 6º PA'!$N$4:$N$2907=N$1),('Diário 6º PA'!$F$4:$F$2907))</f>
        <v>34773.429999999993</v>
      </c>
      <c r="O66" s="184">
        <f t="shared" si="17"/>
        <v>550677.95000000007</v>
      </c>
      <c r="P66" s="168">
        <f t="shared" si="16"/>
        <v>8.756219592241609E-3</v>
      </c>
    </row>
    <row r="67" spans="1:16" ht="23.25" customHeight="1" x14ac:dyDescent="0.2">
      <c r="A67" s="59" t="s">
        <v>231</v>
      </c>
      <c r="B67" s="102" t="s">
        <v>232</v>
      </c>
      <c r="C67" s="183">
        <f>SUMPRODUCT(-('Diário 3º PA'!$E$4:$E$4242='Analítico Cx.'!$B67),-('Diário 3º PA'!$O$4:$O$4242=C$1),('Diário 3º PA'!$F$4:$F$4242))+SUMPRODUCT(-('Diário 4º PA'!$E$4:$E$2224='Analítico Cx.'!$B67),-('Diário 4º PA'!$O$4:$O$2224=C$1),('Diário 4º PA'!$F$4:$F$2224))+SUMPRODUCT(-('Diário 5º PA'!$E$4:$E$5221='Analítico Cx.'!$B67),-('Diário 5º PA'!$O$4:$O$5221=C$1),('Diário 5º PA'!$F$4:$F$5221))+SUMPRODUCT(-('Diário 6º PA'!$E$4:$E$2907='Analítico Cx.'!$B67),-('Diário 6º PA'!$N$4:$N$2907=C$1),('Diário 6º PA'!$F$4:$F$2907))</f>
        <v>112996.35999999999</v>
      </c>
      <c r="D67" s="183">
        <f>SUMPRODUCT(-('Diário 3º PA'!$E$4:$E$4242='Analítico Cx.'!$B67),-('Diário 3º PA'!$O$4:$O$4242=D$1),('Diário 3º PA'!$F$4:$F$4242))+SUMPRODUCT(-('Diário 4º PA'!$E$4:$E$2224='Analítico Cx.'!$B67),-('Diário 4º PA'!$O$4:$O$2224=D$1),('Diário 4º PA'!$F$4:$F$2224))+SUMPRODUCT(-('Diário 5º PA'!$E$4:$E$5221='Analítico Cx.'!$B67),-('Diário 5º PA'!$O$4:$O$5221=D$1),('Diário 5º PA'!$F$4:$F$5221))+SUMPRODUCT(-('Diário 6º PA'!$E$4:$E$2907='Analítico Cx.'!$B67),-('Diário 6º PA'!$N$4:$N$2907=D$1),('Diário 6º PA'!$F$4:$F$2907))</f>
        <v>90937.56</v>
      </c>
      <c r="E67" s="183">
        <f>SUMPRODUCT(-('Diário 3º PA'!$E$4:$E$4242='Analítico Cx.'!$B67),-('Diário 3º PA'!$O$4:$O$4242=E$1),('Diário 3º PA'!$F$4:$F$4242))+SUMPRODUCT(-('Diário 4º PA'!$E$4:$E$2224='Analítico Cx.'!$B67),-('Diário 4º PA'!$O$4:$O$2224=E$1),('Diário 4º PA'!$F$4:$F$2224))+SUMPRODUCT(-('Diário 5º PA'!$E$4:$E$5221='Analítico Cx.'!$B67),-('Diário 5º PA'!$O$4:$O$5221=E$1),('Diário 5º PA'!$F$4:$F$5221))+SUMPRODUCT(-('Diário 6º PA'!$E$4:$E$2907='Analítico Cx.'!$B67),-('Diário 6º PA'!$N$4:$N$2907=E$1),('Diário 6º PA'!$F$4:$F$2907))</f>
        <v>86209.020000000019</v>
      </c>
      <c r="F67" s="183">
        <f>SUMPRODUCT(-('Diário 3º PA'!$E$4:$E$4242='Analítico Cx.'!$B67),-('Diário 3º PA'!$O$4:$O$4242=F$1),('Diário 3º PA'!$F$4:$F$4242))+SUMPRODUCT(-('Diário 4º PA'!$E$4:$E$2224='Analítico Cx.'!$B67),-('Diário 4º PA'!$O$4:$O$2224=F$1),('Diário 4º PA'!$F$4:$F$2224))+SUMPRODUCT(-('Diário 5º PA'!$E$4:$E$5221='Analítico Cx.'!$B67),-('Diário 5º PA'!$O$4:$O$5221=F$1),('Diário 5º PA'!$F$4:$F$5221))+SUMPRODUCT(-('Diário 6º PA'!$E$4:$E$2907='Analítico Cx.'!$B67),-('Diário 6º PA'!$N$4:$N$2907=F$1),('Diário 6º PA'!$F$4:$F$2907))</f>
        <v>85844.52</v>
      </c>
      <c r="G67" s="183">
        <f>SUMPRODUCT(-('Diário 3º PA'!$E$4:$E$4242='Analítico Cx.'!$B67),-('Diário 3º PA'!$O$4:$O$4242=G$1),('Diário 3º PA'!$F$4:$F$4242))+SUMPRODUCT(-('Diário 4º PA'!$E$4:$E$2224='Analítico Cx.'!$B67),-('Diário 4º PA'!$O$4:$O$2224=G$1),('Diário 4º PA'!$F$4:$F$2224))+SUMPRODUCT(-('Diário 5º PA'!$E$4:$E$5221='Analítico Cx.'!$B67),-('Diário 5º PA'!$O$4:$O$5221=G$1),('Diário 5º PA'!$F$4:$F$5221))+SUMPRODUCT(-('Diário 6º PA'!$E$4:$E$2907='Analítico Cx.'!$B67),-('Diário 6º PA'!$N$4:$N$2907=G$1),('Diário 6º PA'!$F$4:$F$2907))</f>
        <v>102598.58</v>
      </c>
      <c r="H67" s="183">
        <f>SUMPRODUCT(-('Diário 3º PA'!$E$4:$E$4242='Analítico Cx.'!$B67),-('Diário 3º PA'!$O$4:$O$4242=H$1),('Diário 3º PA'!$F$4:$F$4242))+SUMPRODUCT(-('Diário 4º PA'!$E$4:$E$2224='Analítico Cx.'!$B67),-('Diário 4º PA'!$O$4:$O$2224=H$1),('Diário 4º PA'!$F$4:$F$2224))+SUMPRODUCT(-('Diário 5º PA'!$E$4:$E$5221='Analítico Cx.'!$B67),-('Diário 5º PA'!$O$4:$O$5221=H$1),('Diário 5º PA'!$F$4:$F$5221))+SUMPRODUCT(-('Diário 6º PA'!$E$4:$E$2907='Analítico Cx.'!$B67),-('Diário 6º PA'!$N$4:$N$2907=H$1),('Diário 6º PA'!$F$4:$F$2907))</f>
        <v>75490.490000000005</v>
      </c>
      <c r="I67" s="183">
        <f>SUMPRODUCT(-('Diário 3º PA'!$E$4:$E$4242='Analítico Cx.'!$B67),-('Diário 3º PA'!$O$4:$O$4242=I$1),('Diário 3º PA'!$F$4:$F$4242))+SUMPRODUCT(-('Diário 4º PA'!$E$4:$E$2224='Analítico Cx.'!$B67),-('Diário 4º PA'!$O$4:$O$2224=I$1),('Diário 4º PA'!$F$4:$F$2224))+SUMPRODUCT(-('Diário 5º PA'!$E$4:$E$5221='Analítico Cx.'!$B67),-('Diário 5º PA'!$O$4:$O$5221=I$1),('Diário 5º PA'!$F$4:$F$5221))+SUMPRODUCT(-('Diário 6º PA'!$E$4:$E$2907='Analítico Cx.'!$B67),-('Diário 6º PA'!$N$4:$N$2907=I$1),('Diário 6º PA'!$F$4:$F$2907))</f>
        <v>117312.45</v>
      </c>
      <c r="J67" s="183">
        <f>SUMPRODUCT(-('Diário 3º PA'!$E$4:$E$4242='Analítico Cx.'!$B67),-('Diário 3º PA'!$O$4:$O$4242=J$1),('Diário 3º PA'!$F$4:$F$4242))+SUMPRODUCT(-('Diário 4º PA'!$E$4:$E$2224='Analítico Cx.'!$B67),-('Diário 4º PA'!$O$4:$O$2224=J$1),('Diário 4º PA'!$F$4:$F$2224))+SUMPRODUCT(-('Diário 5º PA'!$E$4:$E$5221='Analítico Cx.'!$B67),-('Diário 5º PA'!$O$4:$O$5221=J$1),('Diário 5º PA'!$F$4:$F$5221))+SUMPRODUCT(-('Diário 6º PA'!$E$4:$E$2907='Analítico Cx.'!$B67),-('Diário 6º PA'!$N$4:$N$2907=J$1),('Diário 6º PA'!$F$4:$F$2907))</f>
        <v>67909.399999999994</v>
      </c>
      <c r="K67" s="183">
        <f>SUMPRODUCT(-('Diário 3º PA'!$E$4:$E$4242='Analítico Cx.'!$B67),-('Diário 3º PA'!$O$4:$O$4242=K$1),('Diário 3º PA'!$F$4:$F$4242))+SUMPRODUCT(-('Diário 4º PA'!$E$4:$E$2224='Analítico Cx.'!$B67),-('Diário 4º PA'!$O$4:$O$2224=K$1),('Diário 4º PA'!$F$4:$F$2224))+SUMPRODUCT(-('Diário 5º PA'!$E$4:$E$5221='Analítico Cx.'!$B67),-('Diário 5º PA'!$O$4:$O$5221=K$1),('Diário 5º PA'!$F$4:$F$5221))+SUMPRODUCT(-('Diário 6º PA'!$E$4:$E$2907='Analítico Cx.'!$B67),-('Diário 6º PA'!$N$4:$N$2907=K$1),('Diário 6º PA'!$F$4:$F$2907))</f>
        <v>190199.09</v>
      </c>
      <c r="L67" s="183">
        <f>SUMPRODUCT(-('Diário 3º PA'!$E$4:$E$4242='Analítico Cx.'!$B67),-('Diário 3º PA'!$O$4:$O$4242=L$1),('Diário 3º PA'!$F$4:$F$4242))+SUMPRODUCT(-('Diário 4º PA'!$E$4:$E$2224='Analítico Cx.'!$B67),-('Diário 4º PA'!$O$4:$O$2224=L$1),('Diário 4º PA'!$F$4:$F$2224))+SUMPRODUCT(-('Diário 5º PA'!$E$4:$E$5221='Analítico Cx.'!$B67),-('Diário 5º PA'!$O$4:$O$5221=L$1),('Diário 5º PA'!$F$4:$F$5221))+SUMPRODUCT(-('Diário 6º PA'!$E$4:$E$2907='Analítico Cx.'!$B67),-('Diário 6º PA'!$N$4:$N$2907=L$1),('Diário 6º PA'!$F$4:$F$2907))</f>
        <v>59856.700000000012</v>
      </c>
      <c r="M67" s="183">
        <f>SUMPRODUCT(-('Diário 3º PA'!$E$4:$E$4242='Analítico Cx.'!$B67),-('Diário 3º PA'!$O$4:$O$4242=M$1),('Diário 3º PA'!$F$4:$F$4242))+SUMPRODUCT(-('Diário 4º PA'!$E$4:$E$2224='Analítico Cx.'!$B67),-('Diário 4º PA'!$O$4:$O$2224=M$1),('Diário 4º PA'!$F$4:$F$2224))+SUMPRODUCT(-('Diário 5º PA'!$E$4:$E$5221='Analítico Cx.'!$B67),-('Diário 5º PA'!$O$4:$O$5221=M$1),('Diário 5º PA'!$F$4:$F$5221))+SUMPRODUCT(-('Diário 6º PA'!$E$4:$E$2907='Analítico Cx.'!$B67),-('Diário 6º PA'!$N$4:$N$2907=M$1),('Diário 6º PA'!$F$4:$F$2907))</f>
        <v>88443.79</v>
      </c>
      <c r="N67" s="183">
        <f>SUMPRODUCT(-('Diário 3º PA'!$E$4:$E$4242='Analítico Cx.'!$B67),-('Diário 3º PA'!$O$4:$O$4242=N$1),('Diário 3º PA'!$F$4:$F$4242))+SUMPRODUCT(-('Diário 4º PA'!$E$4:$E$2224='Analítico Cx.'!$B67),-('Diário 4º PA'!$O$4:$O$2224=N$1),('Diário 4º PA'!$F$4:$F$2224))+SUMPRODUCT(-('Diário 5º PA'!$E$4:$E$5221='Analítico Cx.'!$B67),-('Diário 5º PA'!$O$4:$O$5221=N$1),('Diário 5º PA'!$F$4:$F$5221))+SUMPRODUCT(-('Diário 6º PA'!$E$4:$E$2907='Analítico Cx.'!$B67),-('Diário 6º PA'!$N$4:$N$2907=N$1),('Diário 6º PA'!$F$4:$F$2907))</f>
        <v>71871.110000000015</v>
      </c>
      <c r="O67" s="184">
        <f t="shared" si="17"/>
        <v>1149669.07</v>
      </c>
      <c r="P67" s="168">
        <f t="shared" si="16"/>
        <v>1.8280657206863265E-2</v>
      </c>
    </row>
    <row r="68" spans="1:16" ht="23.25" customHeight="1" x14ac:dyDescent="0.2">
      <c r="A68" s="59" t="s">
        <v>233</v>
      </c>
      <c r="B68" s="102" t="s">
        <v>234</v>
      </c>
      <c r="C68" s="183">
        <f>SUMPRODUCT(-('Diário 3º PA'!$E$4:$E$4242='Analítico Cx.'!$B68),-('Diário 3º PA'!$O$4:$O$4242=C$1),('Diário 3º PA'!$F$4:$F$4242))+SUMPRODUCT(-('Diário 4º PA'!$E$4:$E$2224='Analítico Cx.'!$B68),-('Diário 4º PA'!$O$4:$O$2224=C$1),('Diário 4º PA'!$F$4:$F$2224))+SUMPRODUCT(-('Diário 5º PA'!$E$4:$E$5221='Analítico Cx.'!$B68),-('Diário 5º PA'!$O$4:$O$5221=C$1),('Diário 5º PA'!$F$4:$F$5221))+SUMPRODUCT(-('Diário 6º PA'!$E$4:$E$2907='Analítico Cx.'!$B68),-('Diário 6º PA'!$N$4:$N$2907=C$1),('Diário 6º PA'!$F$4:$F$2907))</f>
        <v>1223.25</v>
      </c>
      <c r="D68" s="183">
        <f>SUMPRODUCT(-('Diário 3º PA'!$E$4:$E$4242='Analítico Cx.'!$B68),-('Diário 3º PA'!$O$4:$O$4242=D$1),('Diário 3º PA'!$F$4:$F$4242))+SUMPRODUCT(-('Diário 4º PA'!$E$4:$E$2224='Analítico Cx.'!$B68),-('Diário 4º PA'!$O$4:$O$2224=D$1),('Diário 4º PA'!$F$4:$F$2224))+SUMPRODUCT(-('Diário 5º PA'!$E$4:$E$5221='Analítico Cx.'!$B68),-('Diário 5º PA'!$O$4:$O$5221=D$1),('Diário 5º PA'!$F$4:$F$5221))+SUMPRODUCT(-('Diário 6º PA'!$E$4:$E$2907='Analítico Cx.'!$B68),-('Diário 6º PA'!$N$4:$N$2907=D$1),('Diário 6º PA'!$F$4:$F$2907))</f>
        <v>1167.8600000000001</v>
      </c>
      <c r="E68" s="183">
        <f>SUMPRODUCT(-('Diário 3º PA'!$E$4:$E$4242='Analítico Cx.'!$B68),-('Diário 3º PA'!$O$4:$O$4242=E$1),('Diário 3º PA'!$F$4:$F$4242))+SUMPRODUCT(-('Diário 4º PA'!$E$4:$E$2224='Analítico Cx.'!$B68),-('Diário 4º PA'!$O$4:$O$2224=E$1),('Diário 4º PA'!$F$4:$F$2224))+SUMPRODUCT(-('Diário 5º PA'!$E$4:$E$5221='Analítico Cx.'!$B68),-('Diário 5º PA'!$O$4:$O$5221=E$1),('Diário 5º PA'!$F$4:$F$5221))+SUMPRODUCT(-('Diário 6º PA'!$E$4:$E$2907='Analítico Cx.'!$B68),-('Diário 6º PA'!$N$4:$N$2907=E$1),('Diário 6º PA'!$F$4:$F$2907))</f>
        <v>1303.98</v>
      </c>
      <c r="F68" s="183">
        <f>SUMPRODUCT(-('Diário 3º PA'!$E$4:$E$4242='Analítico Cx.'!$B68),-('Diário 3º PA'!$O$4:$O$4242=F$1),('Diário 3º PA'!$F$4:$F$4242))+SUMPRODUCT(-('Diário 4º PA'!$E$4:$E$2224='Analítico Cx.'!$B68),-('Diário 4º PA'!$O$4:$O$2224=F$1),('Diário 4º PA'!$F$4:$F$2224))+SUMPRODUCT(-('Diário 5º PA'!$E$4:$E$5221='Analítico Cx.'!$B68),-('Diário 5º PA'!$O$4:$O$5221=F$1),('Diário 5º PA'!$F$4:$F$5221))+SUMPRODUCT(-('Diário 6º PA'!$E$4:$E$2907='Analítico Cx.'!$B68),-('Diário 6º PA'!$N$4:$N$2907=F$1),('Diário 6º PA'!$F$4:$F$2907))</f>
        <v>2661.9900000000002</v>
      </c>
      <c r="G68" s="183">
        <f>SUMPRODUCT(-('Diário 3º PA'!$E$4:$E$4242='Analítico Cx.'!$B68),-('Diário 3º PA'!$O$4:$O$4242=G$1),('Diário 3º PA'!$F$4:$F$4242))+SUMPRODUCT(-('Diário 4º PA'!$E$4:$E$2224='Analítico Cx.'!$B68),-('Diário 4º PA'!$O$4:$O$2224=G$1),('Diário 4º PA'!$F$4:$F$2224))+SUMPRODUCT(-('Diário 5º PA'!$E$4:$E$5221='Analítico Cx.'!$B68),-('Diário 5º PA'!$O$4:$O$5221=G$1),('Diário 5º PA'!$F$4:$F$5221))+SUMPRODUCT(-('Diário 6º PA'!$E$4:$E$2907='Analítico Cx.'!$B68),-('Diário 6º PA'!$N$4:$N$2907=G$1),('Diário 6º PA'!$F$4:$F$2907))</f>
        <v>2102.5099999999998</v>
      </c>
      <c r="H68" s="183">
        <f>SUMPRODUCT(-('Diário 3º PA'!$E$4:$E$4242='Analítico Cx.'!$B68),-('Diário 3º PA'!$O$4:$O$4242=H$1),('Diário 3º PA'!$F$4:$F$4242))+SUMPRODUCT(-('Diário 4º PA'!$E$4:$E$2224='Analítico Cx.'!$B68),-('Diário 4º PA'!$O$4:$O$2224=H$1),('Diário 4º PA'!$F$4:$F$2224))+SUMPRODUCT(-('Diário 5º PA'!$E$4:$E$5221='Analítico Cx.'!$B68),-('Diário 5º PA'!$O$4:$O$5221=H$1),('Diário 5º PA'!$F$4:$F$5221))+SUMPRODUCT(-('Diário 6º PA'!$E$4:$E$2907='Analítico Cx.'!$B68),-('Diário 6º PA'!$N$4:$N$2907=H$1),('Diário 6º PA'!$F$4:$F$2907))</f>
        <v>4399.9800000000005</v>
      </c>
      <c r="I68" s="183">
        <f>SUMPRODUCT(-('Diário 3º PA'!$E$4:$E$4242='Analítico Cx.'!$B68),-('Diário 3º PA'!$O$4:$O$4242=I$1),('Diário 3º PA'!$F$4:$F$4242))+SUMPRODUCT(-('Diário 4º PA'!$E$4:$E$2224='Analítico Cx.'!$B68),-('Diário 4º PA'!$O$4:$O$2224=I$1),('Diário 4º PA'!$F$4:$F$2224))+SUMPRODUCT(-('Diário 5º PA'!$E$4:$E$5221='Analítico Cx.'!$B68),-('Diário 5º PA'!$O$4:$O$5221=I$1),('Diário 5º PA'!$F$4:$F$5221))+SUMPRODUCT(-('Diário 6º PA'!$E$4:$E$2907='Analítico Cx.'!$B68),-('Diário 6º PA'!$N$4:$N$2907=I$1),('Diário 6º PA'!$F$4:$F$2907))</f>
        <v>3177.2000000000012</v>
      </c>
      <c r="J68" s="183">
        <f>SUMPRODUCT(-('Diário 3º PA'!$E$4:$E$4242='Analítico Cx.'!$B68),-('Diário 3º PA'!$O$4:$O$4242=J$1),('Diário 3º PA'!$F$4:$F$4242))+SUMPRODUCT(-('Diário 4º PA'!$E$4:$E$2224='Analítico Cx.'!$B68),-('Diário 4º PA'!$O$4:$O$2224=J$1),('Diário 4º PA'!$F$4:$F$2224))+SUMPRODUCT(-('Diário 5º PA'!$E$4:$E$5221='Analítico Cx.'!$B68),-('Diário 5º PA'!$O$4:$O$5221=J$1),('Diário 5º PA'!$F$4:$F$5221))+SUMPRODUCT(-('Diário 6º PA'!$E$4:$E$2907='Analítico Cx.'!$B68),-('Diário 6º PA'!$N$4:$N$2907=J$1),('Diário 6º PA'!$F$4:$F$2907))</f>
        <v>3217.8200000000006</v>
      </c>
      <c r="K68" s="183">
        <f>SUMPRODUCT(-('Diário 3º PA'!$E$4:$E$4242='Analítico Cx.'!$B68),-('Diário 3º PA'!$O$4:$O$4242=K$1),('Diário 3º PA'!$F$4:$F$4242))+SUMPRODUCT(-('Diário 4º PA'!$E$4:$E$2224='Analítico Cx.'!$B68),-('Diário 4º PA'!$O$4:$O$2224=K$1),('Diário 4º PA'!$F$4:$F$2224))+SUMPRODUCT(-('Diário 5º PA'!$E$4:$E$5221='Analítico Cx.'!$B68),-('Diário 5º PA'!$O$4:$O$5221=K$1),('Diário 5º PA'!$F$4:$F$5221))+SUMPRODUCT(-('Diário 6º PA'!$E$4:$E$2907='Analítico Cx.'!$B68),-('Diário 6º PA'!$N$4:$N$2907=K$1),('Diário 6º PA'!$F$4:$F$2907))</f>
        <v>3392.7600000000007</v>
      </c>
      <c r="L68" s="183">
        <f>SUMPRODUCT(-('Diário 3º PA'!$E$4:$E$4242='Analítico Cx.'!$B68),-('Diário 3º PA'!$O$4:$O$4242=L$1),('Diário 3º PA'!$F$4:$F$4242))+SUMPRODUCT(-('Diário 4º PA'!$E$4:$E$2224='Analítico Cx.'!$B68),-('Diário 4º PA'!$O$4:$O$2224=L$1),('Diário 4º PA'!$F$4:$F$2224))+SUMPRODUCT(-('Diário 5º PA'!$E$4:$E$5221='Analítico Cx.'!$B68),-('Diário 5º PA'!$O$4:$O$5221=L$1),('Diário 5º PA'!$F$4:$F$5221))+SUMPRODUCT(-('Diário 6º PA'!$E$4:$E$2907='Analítico Cx.'!$B68),-('Diário 6º PA'!$N$4:$N$2907=L$1),('Diário 6º PA'!$F$4:$F$2907))</f>
        <v>3175.0300000000007</v>
      </c>
      <c r="M68" s="183">
        <f>SUMPRODUCT(-('Diário 3º PA'!$E$4:$E$4242='Analítico Cx.'!$B68),-('Diário 3º PA'!$O$4:$O$4242=M$1),('Diário 3º PA'!$F$4:$F$4242))+SUMPRODUCT(-('Diário 4º PA'!$E$4:$E$2224='Analítico Cx.'!$B68),-('Diário 4º PA'!$O$4:$O$2224=M$1),('Diário 4º PA'!$F$4:$F$2224))+SUMPRODUCT(-('Diário 5º PA'!$E$4:$E$5221='Analítico Cx.'!$B68),-('Diário 5º PA'!$O$4:$O$5221=M$1),('Diário 5º PA'!$F$4:$F$5221))+SUMPRODUCT(-('Diário 6º PA'!$E$4:$E$2907='Analítico Cx.'!$B68),-('Diário 6º PA'!$N$4:$N$2907=M$1),('Diário 6º PA'!$F$4:$F$2907))</f>
        <v>3188.61</v>
      </c>
      <c r="N68" s="183">
        <f>SUMPRODUCT(-('Diário 3º PA'!$E$4:$E$4242='Analítico Cx.'!$B68),-('Diário 3º PA'!$O$4:$O$4242=N$1),('Diário 3º PA'!$F$4:$F$4242))+SUMPRODUCT(-('Diário 4º PA'!$E$4:$E$2224='Analítico Cx.'!$B68),-('Diário 4º PA'!$O$4:$O$2224=N$1),('Diário 4º PA'!$F$4:$F$2224))+SUMPRODUCT(-('Diário 5º PA'!$E$4:$E$5221='Analítico Cx.'!$B68),-('Diário 5º PA'!$O$4:$O$5221=N$1),('Diário 5º PA'!$F$4:$F$5221))+SUMPRODUCT(-('Diário 6º PA'!$E$4:$E$2907='Analítico Cx.'!$B68),-('Diário 6º PA'!$N$4:$N$2907=N$1),('Diário 6º PA'!$F$4:$F$2907))</f>
        <v>3304.4100000000003</v>
      </c>
      <c r="O68" s="184">
        <f t="shared" si="17"/>
        <v>32315.400000000005</v>
      </c>
      <c r="P68" s="168">
        <f t="shared" si="16"/>
        <v>5.1384069148060953E-4</v>
      </c>
    </row>
    <row r="69" spans="1:16" ht="23.25" customHeight="1" x14ac:dyDescent="0.2">
      <c r="A69" s="59" t="s">
        <v>235</v>
      </c>
      <c r="B69" s="102" t="s">
        <v>236</v>
      </c>
      <c r="C69" s="183">
        <f>SUMPRODUCT(-('Diário 3º PA'!$E$4:$E$4242='Analítico Cx.'!$B69),-('Diário 3º PA'!$O$4:$O$4242=C$1),('Diário 3º PA'!$F$4:$F$4242))+SUMPRODUCT(-('Diário 4º PA'!$E$4:$E$2224='Analítico Cx.'!$B69),-('Diário 4º PA'!$O$4:$O$2224=C$1),('Diário 4º PA'!$F$4:$F$2224))+SUMPRODUCT(-('Diário 5º PA'!$E$4:$E$5221='Analítico Cx.'!$B69),-('Diário 5º PA'!$O$4:$O$5221=C$1),('Diário 5º PA'!$F$4:$F$5221))+SUMPRODUCT(-('Diário 6º PA'!$E$4:$E$2907='Analítico Cx.'!$B69),-('Diário 6º PA'!$N$4:$N$2907=C$1),('Diário 6º PA'!$F$4:$F$2907))</f>
        <v>3929.4800000000005</v>
      </c>
      <c r="D69" s="183">
        <f>SUMPRODUCT(-('Diário 3º PA'!$E$4:$E$4242='Analítico Cx.'!$B69),-('Diário 3º PA'!$O$4:$O$4242=D$1),('Diário 3º PA'!$F$4:$F$4242))+SUMPRODUCT(-('Diário 4º PA'!$E$4:$E$2224='Analítico Cx.'!$B69),-('Diário 4º PA'!$O$4:$O$2224=D$1),('Diário 4º PA'!$F$4:$F$2224))+SUMPRODUCT(-('Diário 5º PA'!$E$4:$E$5221='Analítico Cx.'!$B69),-('Diário 5º PA'!$O$4:$O$5221=D$1),('Diário 5º PA'!$F$4:$F$5221))+SUMPRODUCT(-('Diário 6º PA'!$E$4:$E$2907='Analítico Cx.'!$B69),-('Diário 6º PA'!$N$4:$N$2907=D$1),('Diário 6º PA'!$F$4:$F$2907))</f>
        <v>3817.73</v>
      </c>
      <c r="E69" s="183">
        <f>SUMPRODUCT(-('Diário 3º PA'!$E$4:$E$4242='Analítico Cx.'!$B69),-('Diário 3º PA'!$O$4:$O$4242=E$1),('Diário 3º PA'!$F$4:$F$4242))+SUMPRODUCT(-('Diário 4º PA'!$E$4:$E$2224='Analítico Cx.'!$B69),-('Diário 4º PA'!$O$4:$O$2224=E$1),('Diário 4º PA'!$F$4:$F$2224))+SUMPRODUCT(-('Diário 5º PA'!$E$4:$E$5221='Analítico Cx.'!$B69),-('Diário 5º PA'!$O$4:$O$5221=E$1),('Diário 5º PA'!$F$4:$F$5221))+SUMPRODUCT(-('Diário 6º PA'!$E$4:$E$2907='Analítico Cx.'!$B69),-('Diário 6º PA'!$N$4:$N$2907=E$1),('Diário 6º PA'!$F$4:$F$2907))</f>
        <v>4005.98</v>
      </c>
      <c r="F69" s="183">
        <f>SUMPRODUCT(-('Diário 3º PA'!$E$4:$E$4242='Analítico Cx.'!$B69),-('Diário 3º PA'!$O$4:$O$4242=F$1),('Diário 3º PA'!$F$4:$F$4242))+SUMPRODUCT(-('Diário 4º PA'!$E$4:$E$2224='Analítico Cx.'!$B69),-('Diário 4º PA'!$O$4:$O$2224=F$1),('Diário 4º PA'!$F$4:$F$2224))+SUMPRODUCT(-('Diário 5º PA'!$E$4:$E$5221='Analítico Cx.'!$B69),-('Diário 5º PA'!$O$4:$O$5221=F$1),('Diário 5º PA'!$F$4:$F$5221))+SUMPRODUCT(-('Diário 6º PA'!$E$4:$E$2907='Analítico Cx.'!$B69),-('Diário 6º PA'!$N$4:$N$2907=F$1),('Diário 6º PA'!$F$4:$F$2907))</f>
        <v>3864.17</v>
      </c>
      <c r="G69" s="183">
        <f>SUMPRODUCT(-('Diário 3º PA'!$E$4:$E$4242='Analítico Cx.'!$B69),-('Diário 3º PA'!$O$4:$O$4242=G$1),('Diário 3º PA'!$F$4:$F$4242))+SUMPRODUCT(-('Diário 4º PA'!$E$4:$E$2224='Analítico Cx.'!$B69),-('Diário 4º PA'!$O$4:$O$2224=G$1),('Diário 4º PA'!$F$4:$F$2224))+SUMPRODUCT(-('Diário 5º PA'!$E$4:$E$5221='Analítico Cx.'!$B69),-('Diário 5º PA'!$O$4:$O$5221=G$1),('Diário 5º PA'!$F$4:$F$5221))+SUMPRODUCT(-('Diário 6º PA'!$E$4:$E$2907='Analítico Cx.'!$B69),-('Diário 6º PA'!$N$4:$N$2907=G$1),('Diário 6º PA'!$F$4:$F$2907))</f>
        <v>3474.9700000000003</v>
      </c>
      <c r="H69" s="183">
        <f>SUMPRODUCT(-('Diário 3º PA'!$E$4:$E$4242='Analítico Cx.'!$B69),-('Diário 3º PA'!$O$4:$O$4242=H$1),('Diário 3º PA'!$F$4:$F$4242))+SUMPRODUCT(-('Diário 4º PA'!$E$4:$E$2224='Analítico Cx.'!$B69),-('Diário 4º PA'!$O$4:$O$2224=H$1),('Diário 4º PA'!$F$4:$F$2224))+SUMPRODUCT(-('Diário 5º PA'!$E$4:$E$5221='Analítico Cx.'!$B69),-('Diário 5º PA'!$O$4:$O$5221=H$1),('Diário 5º PA'!$F$4:$F$5221))+SUMPRODUCT(-('Diário 6º PA'!$E$4:$E$2907='Analítico Cx.'!$B69),-('Diário 6º PA'!$N$4:$N$2907=H$1),('Diário 6º PA'!$F$4:$F$2907))</f>
        <v>3733.93</v>
      </c>
      <c r="I69" s="183">
        <f>SUMPRODUCT(-('Diário 3º PA'!$E$4:$E$4242='Analítico Cx.'!$B69),-('Diário 3º PA'!$O$4:$O$4242=I$1),('Diário 3º PA'!$F$4:$F$4242))+SUMPRODUCT(-('Diário 4º PA'!$E$4:$E$2224='Analítico Cx.'!$B69),-('Diário 4º PA'!$O$4:$O$2224=I$1),('Diário 4º PA'!$F$4:$F$2224))+SUMPRODUCT(-('Diário 5º PA'!$E$4:$E$5221='Analítico Cx.'!$B69),-('Diário 5º PA'!$O$4:$O$5221=I$1),('Diário 5º PA'!$F$4:$F$5221))+SUMPRODUCT(-('Diário 6º PA'!$E$4:$E$2907='Analítico Cx.'!$B69),-('Diário 6º PA'!$N$4:$N$2907=I$1),('Diário 6º PA'!$F$4:$F$2907))</f>
        <v>3706.75</v>
      </c>
      <c r="J69" s="183">
        <f>SUMPRODUCT(-('Diário 3º PA'!$E$4:$E$4242='Analítico Cx.'!$B69),-('Diário 3º PA'!$O$4:$O$4242=J$1),('Diário 3º PA'!$F$4:$F$4242))+SUMPRODUCT(-('Diário 4º PA'!$E$4:$E$2224='Analítico Cx.'!$B69),-('Diário 4º PA'!$O$4:$O$2224=J$1),('Diário 4º PA'!$F$4:$F$2224))+SUMPRODUCT(-('Diário 5º PA'!$E$4:$E$5221='Analítico Cx.'!$B69),-('Diário 5º PA'!$O$4:$O$5221=J$1),('Diário 5º PA'!$F$4:$F$5221))+SUMPRODUCT(-('Diário 6º PA'!$E$4:$E$2907='Analítico Cx.'!$B69),-('Diário 6º PA'!$N$4:$N$2907=J$1),('Diário 6º PA'!$F$4:$F$2907))</f>
        <v>3626.45</v>
      </c>
      <c r="K69" s="183">
        <f>SUMPRODUCT(-('Diário 3º PA'!$E$4:$E$4242='Analítico Cx.'!$B69),-('Diário 3º PA'!$O$4:$O$4242=K$1),('Diário 3º PA'!$F$4:$F$4242))+SUMPRODUCT(-('Diário 4º PA'!$E$4:$E$2224='Analítico Cx.'!$B69),-('Diário 4º PA'!$O$4:$O$2224=K$1),('Diário 4º PA'!$F$4:$F$2224))+SUMPRODUCT(-('Diário 5º PA'!$E$4:$E$5221='Analítico Cx.'!$B69),-('Diário 5º PA'!$O$4:$O$5221=K$1),('Diário 5º PA'!$F$4:$F$5221))+SUMPRODUCT(-('Diário 6º PA'!$E$4:$E$2907='Analítico Cx.'!$B69),-('Diário 6º PA'!$N$4:$N$2907=K$1),('Diário 6º PA'!$F$4:$F$2907))</f>
        <v>3619.53</v>
      </c>
      <c r="L69" s="183">
        <f>SUMPRODUCT(-('Diário 3º PA'!$E$4:$E$4242='Analítico Cx.'!$B69),-('Diário 3º PA'!$O$4:$O$4242=L$1),('Diário 3º PA'!$F$4:$F$4242))+SUMPRODUCT(-('Diário 4º PA'!$E$4:$E$2224='Analítico Cx.'!$B69),-('Diário 4º PA'!$O$4:$O$2224=L$1),('Diário 4º PA'!$F$4:$F$2224))+SUMPRODUCT(-('Diário 5º PA'!$E$4:$E$5221='Analítico Cx.'!$B69),-('Diário 5º PA'!$O$4:$O$5221=L$1),('Diário 5º PA'!$F$4:$F$5221))+SUMPRODUCT(-('Diário 6º PA'!$E$4:$E$2907='Analítico Cx.'!$B69),-('Diário 6º PA'!$N$4:$N$2907=L$1),('Diário 6º PA'!$F$4:$F$2907))</f>
        <v>3677.4599999999996</v>
      </c>
      <c r="M69" s="183">
        <f>SUMPRODUCT(-('Diário 3º PA'!$E$4:$E$4242='Analítico Cx.'!$B69),-('Diário 3º PA'!$O$4:$O$4242=M$1),('Diário 3º PA'!$F$4:$F$4242))+SUMPRODUCT(-('Diário 4º PA'!$E$4:$E$2224='Analítico Cx.'!$B69),-('Diário 4º PA'!$O$4:$O$2224=M$1),('Diário 4º PA'!$F$4:$F$2224))+SUMPRODUCT(-('Diário 5º PA'!$E$4:$E$5221='Analítico Cx.'!$B69),-('Diário 5º PA'!$O$4:$O$5221=M$1),('Diário 5º PA'!$F$4:$F$5221))+SUMPRODUCT(-('Diário 6º PA'!$E$4:$E$2907='Analítico Cx.'!$B69),-('Diário 6º PA'!$N$4:$N$2907=M$1),('Diário 6º PA'!$F$4:$F$2907))</f>
        <v>3501.67</v>
      </c>
      <c r="N69" s="183">
        <f>SUMPRODUCT(-('Diário 3º PA'!$E$4:$E$4242='Analítico Cx.'!$B69),-('Diário 3º PA'!$O$4:$O$4242=N$1),('Diário 3º PA'!$F$4:$F$4242))+SUMPRODUCT(-('Diário 4º PA'!$E$4:$E$2224='Analítico Cx.'!$B69),-('Diário 4º PA'!$O$4:$O$2224=N$1),('Diário 4º PA'!$F$4:$F$2224))+SUMPRODUCT(-('Diário 5º PA'!$E$4:$E$5221='Analítico Cx.'!$B69),-('Diário 5º PA'!$O$4:$O$5221=N$1),('Diário 5º PA'!$F$4:$F$5221))+SUMPRODUCT(-('Diário 6º PA'!$E$4:$E$2907='Analítico Cx.'!$B69),-('Diário 6º PA'!$N$4:$N$2907=N$1),('Diário 6º PA'!$F$4:$F$2907))</f>
        <v>3699.25</v>
      </c>
      <c r="O69" s="184">
        <f t="shared" si="17"/>
        <v>44657.37</v>
      </c>
      <c r="P69" s="168">
        <f t="shared" si="16"/>
        <v>7.1008788009758268E-4</v>
      </c>
    </row>
    <row r="70" spans="1:16" ht="23.25" customHeight="1" x14ac:dyDescent="0.2">
      <c r="A70" s="59" t="s">
        <v>237</v>
      </c>
      <c r="B70" s="102" t="s">
        <v>238</v>
      </c>
      <c r="C70" s="183">
        <f>SUMPRODUCT(-('Diário 3º PA'!$E$4:$E$4242='Analítico Cx.'!$B70),-('Diário 3º PA'!$O$4:$O$4242=C$1),('Diário 3º PA'!$F$4:$F$4242))+SUMPRODUCT(-('Diário 4º PA'!$E$4:$E$2224='Analítico Cx.'!$B70),-('Diário 4º PA'!$O$4:$O$2224=C$1),('Diário 4º PA'!$F$4:$F$2224))+SUMPRODUCT(-('Diário 5º PA'!$E$4:$E$5221='Analítico Cx.'!$B70),-('Diário 5º PA'!$O$4:$O$5221=C$1),('Diário 5º PA'!$F$4:$F$5221))+SUMPRODUCT(-('Diário 6º PA'!$E$4:$E$2907='Analítico Cx.'!$B70),-('Diário 6º PA'!$N$4:$N$2907=C$1),('Diário 6º PA'!$F$4:$F$2907))</f>
        <v>16227.819999999998</v>
      </c>
      <c r="D70" s="183">
        <f>SUMPRODUCT(-('Diário 3º PA'!$E$4:$E$4242='Analítico Cx.'!$B70),-('Diário 3º PA'!$O$4:$O$4242=D$1),('Diário 3º PA'!$F$4:$F$4242))+SUMPRODUCT(-('Diário 4º PA'!$E$4:$E$2224='Analítico Cx.'!$B70),-('Diário 4º PA'!$O$4:$O$2224=D$1),('Diário 4º PA'!$F$4:$F$2224))+SUMPRODUCT(-('Diário 5º PA'!$E$4:$E$5221='Analítico Cx.'!$B70),-('Diário 5º PA'!$O$4:$O$5221=D$1),('Diário 5º PA'!$F$4:$F$5221))+SUMPRODUCT(-('Diário 6º PA'!$E$4:$E$2907='Analítico Cx.'!$B70),-('Diário 6º PA'!$N$4:$N$2907=D$1),('Diário 6º PA'!$F$4:$F$2907))</f>
        <v>10767.4</v>
      </c>
      <c r="E70" s="183">
        <f>SUMPRODUCT(-('Diário 3º PA'!$E$4:$E$4242='Analítico Cx.'!$B70),-('Diário 3º PA'!$O$4:$O$4242=E$1),('Diário 3º PA'!$F$4:$F$4242))+SUMPRODUCT(-('Diário 4º PA'!$E$4:$E$2224='Analítico Cx.'!$B70),-('Diário 4º PA'!$O$4:$O$2224=E$1),('Diário 4º PA'!$F$4:$F$2224))+SUMPRODUCT(-('Diário 5º PA'!$E$4:$E$5221='Analítico Cx.'!$B70),-('Diário 5º PA'!$O$4:$O$5221=E$1),('Diário 5º PA'!$F$4:$F$5221))+SUMPRODUCT(-('Diário 6º PA'!$E$4:$E$2907='Analítico Cx.'!$B70),-('Diário 6º PA'!$N$4:$N$2907=E$1),('Diário 6º PA'!$F$4:$F$2907))</f>
        <v>10420.849999999999</v>
      </c>
      <c r="F70" s="183">
        <f>SUMPRODUCT(-('Diário 3º PA'!$E$4:$E$4242='Analítico Cx.'!$B70),-('Diário 3º PA'!$O$4:$O$4242=F$1),('Diário 3º PA'!$F$4:$F$4242))+SUMPRODUCT(-('Diário 4º PA'!$E$4:$E$2224='Analítico Cx.'!$B70),-('Diário 4º PA'!$O$4:$O$2224=F$1),('Diário 4º PA'!$F$4:$F$2224))+SUMPRODUCT(-('Diário 5º PA'!$E$4:$E$5221='Analítico Cx.'!$B70),-('Diário 5º PA'!$O$4:$O$5221=F$1),('Diário 5º PA'!$F$4:$F$5221))+SUMPRODUCT(-('Diário 6º PA'!$E$4:$E$2907='Analítico Cx.'!$B70),-('Diário 6º PA'!$N$4:$N$2907=F$1),('Diário 6º PA'!$F$4:$F$2907))</f>
        <v>9634.869999999999</v>
      </c>
      <c r="G70" s="183">
        <f>SUMPRODUCT(-('Diário 3º PA'!$E$4:$E$4242='Analítico Cx.'!$B70),-('Diário 3º PA'!$O$4:$O$4242=G$1),('Diário 3º PA'!$F$4:$F$4242))+SUMPRODUCT(-('Diário 4º PA'!$E$4:$E$2224='Analítico Cx.'!$B70),-('Diário 4º PA'!$O$4:$O$2224=G$1),('Diário 4º PA'!$F$4:$F$2224))+SUMPRODUCT(-('Diário 5º PA'!$E$4:$E$5221='Analítico Cx.'!$B70),-('Diário 5º PA'!$O$4:$O$5221=G$1),('Diário 5º PA'!$F$4:$F$5221))+SUMPRODUCT(-('Diário 6º PA'!$E$4:$E$2907='Analítico Cx.'!$B70),-('Diário 6º PA'!$N$4:$N$2907=G$1),('Diário 6º PA'!$F$4:$F$2907))</f>
        <v>11001.369999999999</v>
      </c>
      <c r="H70" s="183">
        <f>SUMPRODUCT(-('Diário 3º PA'!$E$4:$E$4242='Analítico Cx.'!$B70),-('Diário 3º PA'!$O$4:$O$4242=H$1),('Diário 3º PA'!$F$4:$F$4242))+SUMPRODUCT(-('Diário 4º PA'!$E$4:$E$2224='Analítico Cx.'!$B70),-('Diário 4º PA'!$O$4:$O$2224=H$1),('Diário 4º PA'!$F$4:$F$2224))+SUMPRODUCT(-('Diário 5º PA'!$E$4:$E$5221='Analítico Cx.'!$B70),-('Diário 5º PA'!$O$4:$O$5221=H$1),('Diário 5º PA'!$F$4:$F$5221))+SUMPRODUCT(-('Diário 6º PA'!$E$4:$E$2907='Analítico Cx.'!$B70),-('Diário 6º PA'!$N$4:$N$2907=H$1),('Diário 6º PA'!$F$4:$F$2907))</f>
        <v>9634.869999999999</v>
      </c>
      <c r="I70" s="183">
        <f>SUMPRODUCT(-('Diário 3º PA'!$E$4:$E$4242='Analítico Cx.'!$B70),-('Diário 3º PA'!$O$4:$O$4242=I$1),('Diário 3º PA'!$F$4:$F$4242))+SUMPRODUCT(-('Diário 4º PA'!$E$4:$E$2224='Analítico Cx.'!$B70),-('Diário 4º PA'!$O$4:$O$2224=I$1),('Diário 4º PA'!$F$4:$F$2224))+SUMPRODUCT(-('Diário 5º PA'!$E$4:$E$5221='Analítico Cx.'!$B70),-('Diário 5º PA'!$O$4:$O$5221=I$1),('Diário 5º PA'!$F$4:$F$5221))+SUMPRODUCT(-('Diário 6º PA'!$E$4:$E$2907='Analítico Cx.'!$B70),-('Diário 6º PA'!$N$4:$N$2907=I$1),('Diário 6º PA'!$F$4:$F$2907))</f>
        <v>9831.1099999999988</v>
      </c>
      <c r="J70" s="183">
        <f>SUMPRODUCT(-('Diário 3º PA'!$E$4:$E$4242='Analítico Cx.'!$B70),-('Diário 3º PA'!$O$4:$O$4242=J$1),('Diário 3º PA'!$F$4:$F$4242))+SUMPRODUCT(-('Diário 4º PA'!$E$4:$E$2224='Analítico Cx.'!$B70),-('Diário 4º PA'!$O$4:$O$2224=J$1),('Diário 4º PA'!$F$4:$F$2224))+SUMPRODUCT(-('Diário 5º PA'!$E$4:$E$5221='Analítico Cx.'!$B70),-('Diário 5º PA'!$O$4:$O$5221=J$1),('Diário 5º PA'!$F$4:$F$5221))+SUMPRODUCT(-('Diário 6º PA'!$E$4:$E$2907='Analítico Cx.'!$B70),-('Diário 6º PA'!$N$4:$N$2907=J$1),('Diário 6º PA'!$F$4:$F$2907))</f>
        <v>9833.41</v>
      </c>
      <c r="K70" s="183">
        <f>SUMPRODUCT(-('Diário 3º PA'!$E$4:$E$4242='Analítico Cx.'!$B70),-('Diário 3º PA'!$O$4:$O$4242=K$1),('Diário 3º PA'!$F$4:$F$4242))+SUMPRODUCT(-('Diário 4º PA'!$E$4:$E$2224='Analítico Cx.'!$B70),-('Diário 4º PA'!$O$4:$O$2224=K$1),('Diário 4º PA'!$F$4:$F$2224))+SUMPRODUCT(-('Diário 5º PA'!$E$4:$E$5221='Analítico Cx.'!$B70),-('Diário 5º PA'!$O$4:$O$5221=K$1),('Diário 5º PA'!$F$4:$F$5221))+SUMPRODUCT(-('Diário 6º PA'!$E$4:$E$2907='Analítico Cx.'!$B70),-('Diário 6º PA'!$N$4:$N$2907=K$1),('Diário 6º PA'!$F$4:$F$2907))</f>
        <v>9361.119999999999</v>
      </c>
      <c r="L70" s="183">
        <f>SUMPRODUCT(-('Diário 3º PA'!$E$4:$E$4242='Analítico Cx.'!$B70),-('Diário 3º PA'!$O$4:$O$4242=L$1),('Diário 3º PA'!$F$4:$F$4242))+SUMPRODUCT(-('Diário 4º PA'!$E$4:$E$2224='Analítico Cx.'!$B70),-('Diário 4º PA'!$O$4:$O$2224=L$1),('Diário 4º PA'!$F$4:$F$2224))+SUMPRODUCT(-('Diário 5º PA'!$E$4:$E$5221='Analítico Cx.'!$B70),-('Diário 5º PA'!$O$4:$O$5221=L$1),('Diário 5º PA'!$F$4:$F$5221))+SUMPRODUCT(-('Diário 6º PA'!$E$4:$E$2907='Analítico Cx.'!$B70),-('Diário 6º PA'!$N$4:$N$2907=L$1),('Diário 6º PA'!$F$4:$F$2907))</f>
        <v>8323.61</v>
      </c>
      <c r="M70" s="183">
        <f>SUMPRODUCT(-('Diário 3º PA'!$E$4:$E$4242='Analítico Cx.'!$B70),-('Diário 3º PA'!$O$4:$O$4242=M$1),('Diário 3º PA'!$F$4:$F$4242))+SUMPRODUCT(-('Diário 4º PA'!$E$4:$E$2224='Analítico Cx.'!$B70),-('Diário 4º PA'!$O$4:$O$2224=M$1),('Diário 4º PA'!$F$4:$F$2224))+SUMPRODUCT(-('Diário 5º PA'!$E$4:$E$5221='Analítico Cx.'!$B70),-('Diário 5º PA'!$O$4:$O$5221=M$1),('Diário 5º PA'!$F$4:$F$5221))+SUMPRODUCT(-('Diário 6º PA'!$E$4:$E$2907='Analítico Cx.'!$B70),-('Diário 6º PA'!$N$4:$N$2907=M$1),('Diário 6º PA'!$F$4:$F$2907))</f>
        <v>10296.86</v>
      </c>
      <c r="N70" s="183">
        <f>SUMPRODUCT(-('Diário 3º PA'!$E$4:$E$4242='Analítico Cx.'!$B70),-('Diário 3º PA'!$O$4:$O$4242=N$1),('Diário 3º PA'!$F$4:$F$4242))+SUMPRODUCT(-('Diário 4º PA'!$E$4:$E$2224='Analítico Cx.'!$B70),-('Diário 4º PA'!$O$4:$O$2224=N$1),('Diário 4º PA'!$F$4:$F$2224))+SUMPRODUCT(-('Diário 5º PA'!$E$4:$E$5221='Analítico Cx.'!$B70),-('Diário 5º PA'!$O$4:$O$5221=N$1),('Diário 5º PA'!$F$4:$F$5221))+SUMPRODUCT(-('Diário 6º PA'!$E$4:$E$2907='Analítico Cx.'!$B70),-('Diário 6º PA'!$N$4:$N$2907=N$1),('Diário 6º PA'!$F$4:$F$2907))</f>
        <v>9645.2900000000009</v>
      </c>
      <c r="O70" s="184">
        <f t="shared" si="17"/>
        <v>124978.57999999999</v>
      </c>
      <c r="P70" s="168">
        <f t="shared" si="16"/>
        <v>1.9872593242684497E-3</v>
      </c>
    </row>
    <row r="71" spans="1:16" ht="23.25" customHeight="1" x14ac:dyDescent="0.2">
      <c r="A71" s="59" t="s">
        <v>239</v>
      </c>
      <c r="B71" s="102" t="s">
        <v>240</v>
      </c>
      <c r="C71" s="183">
        <f>SUMPRODUCT(-('Diário 3º PA'!$E$4:$E$4242='Analítico Cx.'!$B71),-('Diário 3º PA'!$O$4:$O$4242=C$1),('Diário 3º PA'!$F$4:$F$4242))+SUMPRODUCT(-('Diário 4º PA'!$E$4:$E$2224='Analítico Cx.'!$B71),-('Diário 4º PA'!$O$4:$O$2224=C$1),('Diário 4º PA'!$F$4:$F$2224))+SUMPRODUCT(-('Diário 5º PA'!$E$4:$E$5221='Analítico Cx.'!$B71),-('Diário 5º PA'!$O$4:$O$5221=C$1),('Diário 5º PA'!$F$4:$F$5221))+SUMPRODUCT(-('Diário 6º PA'!$E$4:$E$2907='Analítico Cx.'!$B71),-('Diário 6º PA'!$N$4:$N$2907=C$1),('Diário 6º PA'!$F$4:$F$2907))</f>
        <v>0</v>
      </c>
      <c r="D71" s="183">
        <f>SUMPRODUCT(-('Diário 3º PA'!$E$4:$E$4242='Analítico Cx.'!$B71),-('Diário 3º PA'!$O$4:$O$4242=D$1),('Diário 3º PA'!$F$4:$F$4242))+SUMPRODUCT(-('Diário 4º PA'!$E$4:$E$2224='Analítico Cx.'!$B71),-('Diário 4º PA'!$O$4:$O$2224=D$1),('Diário 4º PA'!$F$4:$F$2224))+SUMPRODUCT(-('Diário 5º PA'!$E$4:$E$5221='Analítico Cx.'!$B71),-('Diário 5º PA'!$O$4:$O$5221=D$1),('Diário 5º PA'!$F$4:$F$5221))+SUMPRODUCT(-('Diário 6º PA'!$E$4:$E$2907='Analítico Cx.'!$B71),-('Diário 6º PA'!$N$4:$N$2907=D$1),('Diário 6º PA'!$F$4:$F$2907))</f>
        <v>0</v>
      </c>
      <c r="E71" s="183">
        <f>SUMPRODUCT(-('Diário 3º PA'!$E$4:$E$4242='Analítico Cx.'!$B71),-('Diário 3º PA'!$O$4:$O$4242=E$1),('Diário 3º PA'!$F$4:$F$4242))+SUMPRODUCT(-('Diário 4º PA'!$E$4:$E$2224='Analítico Cx.'!$B71),-('Diário 4º PA'!$O$4:$O$2224=E$1),('Diário 4º PA'!$F$4:$F$2224))+SUMPRODUCT(-('Diário 5º PA'!$E$4:$E$5221='Analítico Cx.'!$B71),-('Diário 5º PA'!$O$4:$O$5221=E$1),('Diário 5º PA'!$F$4:$F$5221))+SUMPRODUCT(-('Diário 6º PA'!$E$4:$E$2907='Analítico Cx.'!$B71),-('Diário 6º PA'!$N$4:$N$2907=E$1),('Diário 6º PA'!$F$4:$F$2907))</f>
        <v>0</v>
      </c>
      <c r="F71" s="183">
        <f>SUMPRODUCT(-('Diário 3º PA'!$E$4:$E$4242='Analítico Cx.'!$B71),-('Diário 3º PA'!$O$4:$O$4242=F$1),('Diário 3º PA'!$F$4:$F$4242))+SUMPRODUCT(-('Diário 4º PA'!$E$4:$E$2224='Analítico Cx.'!$B71),-('Diário 4º PA'!$O$4:$O$2224=F$1),('Diário 4º PA'!$F$4:$F$2224))+SUMPRODUCT(-('Diário 5º PA'!$E$4:$E$5221='Analítico Cx.'!$B71),-('Diário 5º PA'!$O$4:$O$5221=F$1),('Diário 5º PA'!$F$4:$F$5221))+SUMPRODUCT(-('Diário 6º PA'!$E$4:$E$2907='Analítico Cx.'!$B71),-('Diário 6º PA'!$N$4:$N$2907=F$1),('Diário 6º PA'!$F$4:$F$2907))</f>
        <v>0</v>
      </c>
      <c r="G71" s="183">
        <f>SUMPRODUCT(-('Diário 3º PA'!$E$4:$E$4242='Analítico Cx.'!$B71),-('Diário 3º PA'!$O$4:$O$4242=G$1),('Diário 3º PA'!$F$4:$F$4242))+SUMPRODUCT(-('Diário 4º PA'!$E$4:$E$2224='Analítico Cx.'!$B71),-('Diário 4º PA'!$O$4:$O$2224=G$1),('Diário 4º PA'!$F$4:$F$2224))+SUMPRODUCT(-('Diário 5º PA'!$E$4:$E$5221='Analítico Cx.'!$B71),-('Diário 5º PA'!$O$4:$O$5221=G$1),('Diário 5º PA'!$F$4:$F$5221))+SUMPRODUCT(-('Diário 6º PA'!$E$4:$E$2907='Analítico Cx.'!$B71),-('Diário 6º PA'!$N$4:$N$2907=G$1),('Diário 6º PA'!$F$4:$F$2907))</f>
        <v>0</v>
      </c>
      <c r="H71" s="183">
        <f>SUMPRODUCT(-('Diário 3º PA'!$E$4:$E$4242='Analítico Cx.'!$B71),-('Diário 3º PA'!$O$4:$O$4242=H$1),('Diário 3º PA'!$F$4:$F$4242))+SUMPRODUCT(-('Diário 4º PA'!$E$4:$E$2224='Analítico Cx.'!$B71),-('Diário 4º PA'!$O$4:$O$2224=H$1),('Diário 4º PA'!$F$4:$F$2224))+SUMPRODUCT(-('Diário 5º PA'!$E$4:$E$5221='Analítico Cx.'!$B71),-('Diário 5º PA'!$O$4:$O$5221=H$1),('Diário 5º PA'!$F$4:$F$5221))+SUMPRODUCT(-('Diário 6º PA'!$E$4:$E$2907='Analítico Cx.'!$B71),-('Diário 6º PA'!$N$4:$N$2907=H$1),('Diário 6º PA'!$F$4:$F$2907))</f>
        <v>0</v>
      </c>
      <c r="I71" s="183">
        <f>SUMPRODUCT(-('Diário 3º PA'!$E$4:$E$4242='Analítico Cx.'!$B71),-('Diário 3º PA'!$O$4:$O$4242=I$1),('Diário 3º PA'!$F$4:$F$4242))+SUMPRODUCT(-('Diário 4º PA'!$E$4:$E$2224='Analítico Cx.'!$B71),-('Diário 4º PA'!$O$4:$O$2224=I$1),('Diário 4º PA'!$F$4:$F$2224))+SUMPRODUCT(-('Diário 5º PA'!$E$4:$E$5221='Analítico Cx.'!$B71),-('Diário 5º PA'!$O$4:$O$5221=I$1),('Diário 5º PA'!$F$4:$F$5221))+SUMPRODUCT(-('Diário 6º PA'!$E$4:$E$2907='Analítico Cx.'!$B71),-('Diário 6º PA'!$N$4:$N$2907=I$1),('Diário 6º PA'!$F$4:$F$2907))</f>
        <v>0</v>
      </c>
      <c r="J71" s="183">
        <f>SUMPRODUCT(-('Diário 3º PA'!$E$4:$E$4242='Analítico Cx.'!$B71),-('Diário 3º PA'!$O$4:$O$4242=J$1),('Diário 3º PA'!$F$4:$F$4242))+SUMPRODUCT(-('Diário 4º PA'!$E$4:$E$2224='Analítico Cx.'!$B71),-('Diário 4º PA'!$O$4:$O$2224=J$1),('Diário 4º PA'!$F$4:$F$2224))+SUMPRODUCT(-('Diário 5º PA'!$E$4:$E$5221='Analítico Cx.'!$B71),-('Diário 5º PA'!$O$4:$O$5221=J$1),('Diário 5º PA'!$F$4:$F$5221))+SUMPRODUCT(-('Diário 6º PA'!$E$4:$E$2907='Analítico Cx.'!$B71),-('Diário 6º PA'!$N$4:$N$2907=J$1),('Diário 6º PA'!$F$4:$F$2907))</f>
        <v>0</v>
      </c>
      <c r="K71" s="183">
        <f>SUMPRODUCT(-('Diário 3º PA'!$E$4:$E$4242='Analítico Cx.'!$B71),-('Diário 3º PA'!$O$4:$O$4242=K$1),('Diário 3º PA'!$F$4:$F$4242))+SUMPRODUCT(-('Diário 4º PA'!$E$4:$E$2224='Analítico Cx.'!$B71),-('Diário 4º PA'!$O$4:$O$2224=K$1),('Diário 4º PA'!$F$4:$F$2224))+SUMPRODUCT(-('Diário 5º PA'!$E$4:$E$5221='Analítico Cx.'!$B71),-('Diário 5º PA'!$O$4:$O$5221=K$1),('Diário 5º PA'!$F$4:$F$5221))+SUMPRODUCT(-('Diário 6º PA'!$E$4:$E$2907='Analítico Cx.'!$B71),-('Diário 6º PA'!$N$4:$N$2907=K$1),('Diário 6º PA'!$F$4:$F$2907))</f>
        <v>0</v>
      </c>
      <c r="L71" s="183">
        <f>SUMPRODUCT(-('Diário 3º PA'!$E$4:$E$4242='Analítico Cx.'!$B71),-('Diário 3º PA'!$O$4:$O$4242=L$1),('Diário 3º PA'!$F$4:$F$4242))+SUMPRODUCT(-('Diário 4º PA'!$E$4:$E$2224='Analítico Cx.'!$B71),-('Diário 4º PA'!$O$4:$O$2224=L$1),('Diário 4º PA'!$F$4:$F$2224))+SUMPRODUCT(-('Diário 5º PA'!$E$4:$E$5221='Analítico Cx.'!$B71),-('Diário 5º PA'!$O$4:$O$5221=L$1),('Diário 5º PA'!$F$4:$F$5221))+SUMPRODUCT(-('Diário 6º PA'!$E$4:$E$2907='Analítico Cx.'!$B71),-('Diário 6º PA'!$N$4:$N$2907=L$1),('Diário 6º PA'!$F$4:$F$2907))</f>
        <v>0</v>
      </c>
      <c r="M71" s="183">
        <f>SUMPRODUCT(-('Diário 3º PA'!$E$4:$E$4242='Analítico Cx.'!$B71),-('Diário 3º PA'!$O$4:$O$4242=M$1),('Diário 3º PA'!$F$4:$F$4242))+SUMPRODUCT(-('Diário 4º PA'!$E$4:$E$2224='Analítico Cx.'!$B71),-('Diário 4º PA'!$O$4:$O$2224=M$1),('Diário 4º PA'!$F$4:$F$2224))+SUMPRODUCT(-('Diário 5º PA'!$E$4:$E$5221='Analítico Cx.'!$B71),-('Diário 5º PA'!$O$4:$O$5221=M$1),('Diário 5º PA'!$F$4:$F$5221))+SUMPRODUCT(-('Diário 6º PA'!$E$4:$E$2907='Analítico Cx.'!$B71),-('Diário 6º PA'!$N$4:$N$2907=M$1),('Diário 6º PA'!$F$4:$F$2907))</f>
        <v>0</v>
      </c>
      <c r="N71" s="183">
        <f>SUMPRODUCT(-('Diário 3º PA'!$E$4:$E$4242='Analítico Cx.'!$B71),-('Diário 3º PA'!$O$4:$O$4242=N$1),('Diário 3º PA'!$F$4:$F$4242))+SUMPRODUCT(-('Diário 4º PA'!$E$4:$E$2224='Analítico Cx.'!$B71),-('Diário 4º PA'!$O$4:$O$2224=N$1),('Diário 4º PA'!$F$4:$F$2224))+SUMPRODUCT(-('Diário 5º PA'!$E$4:$E$5221='Analítico Cx.'!$B71),-('Diário 5º PA'!$O$4:$O$5221=N$1),('Diário 5º PA'!$F$4:$F$5221))+SUMPRODUCT(-('Diário 6º PA'!$E$4:$E$2907='Analítico Cx.'!$B71),-('Diário 6º PA'!$N$4:$N$2907=N$1),('Diário 6º PA'!$F$4:$F$2907))</f>
        <v>0</v>
      </c>
      <c r="O71" s="184">
        <f t="shared" si="17"/>
        <v>0</v>
      </c>
      <c r="P71" s="168">
        <f t="shared" si="16"/>
        <v>0</v>
      </c>
    </row>
    <row r="72" spans="1:16" ht="23.25" customHeight="1" x14ac:dyDescent="0.2">
      <c r="A72" s="59" t="s">
        <v>241</v>
      </c>
      <c r="B72" s="102" t="s">
        <v>242</v>
      </c>
      <c r="C72" s="183">
        <f>SUMPRODUCT(-('Diário 3º PA'!$E$4:$E$4242='Analítico Cx.'!$B72),-('Diário 3º PA'!$O$4:$O$4242=C$1),('Diário 3º PA'!$F$4:$F$4242))+SUMPRODUCT(-('Diário 4º PA'!$E$4:$E$2224='Analítico Cx.'!$B72),-('Diário 4º PA'!$O$4:$O$2224=C$1),('Diário 4º PA'!$F$4:$F$2224))+SUMPRODUCT(-('Diário 5º PA'!$E$4:$E$5221='Analítico Cx.'!$B72),-('Diário 5º PA'!$O$4:$O$5221=C$1),('Diário 5º PA'!$F$4:$F$5221))+SUMPRODUCT(-('Diário 6º PA'!$E$4:$E$2907='Analítico Cx.'!$B72),-('Diário 6º PA'!$N$4:$N$2907=C$1),('Diário 6º PA'!$F$4:$F$2907))</f>
        <v>40800</v>
      </c>
      <c r="D72" s="183">
        <f>SUMPRODUCT(-('Diário 3º PA'!$E$4:$E$4242='Analítico Cx.'!$B72),-('Diário 3º PA'!$O$4:$O$4242=D$1),('Diário 3º PA'!$F$4:$F$4242))+SUMPRODUCT(-('Diário 4º PA'!$E$4:$E$2224='Analítico Cx.'!$B72),-('Diário 4º PA'!$O$4:$O$2224=D$1),('Diário 4º PA'!$F$4:$F$2224))+SUMPRODUCT(-('Diário 5º PA'!$E$4:$E$5221='Analítico Cx.'!$B72),-('Diário 5º PA'!$O$4:$O$5221=D$1),('Diário 5º PA'!$F$4:$F$5221))+SUMPRODUCT(-('Diário 6º PA'!$E$4:$E$2907='Analítico Cx.'!$B72),-('Diário 6º PA'!$N$4:$N$2907=D$1),('Diário 6º PA'!$F$4:$F$2907))</f>
        <v>40800</v>
      </c>
      <c r="E72" s="183">
        <f>SUMPRODUCT(-('Diário 3º PA'!$E$4:$E$4242='Analítico Cx.'!$B72),-('Diário 3º PA'!$O$4:$O$4242=E$1),('Diário 3º PA'!$F$4:$F$4242))+SUMPRODUCT(-('Diário 4º PA'!$E$4:$E$2224='Analítico Cx.'!$B72),-('Diário 4º PA'!$O$4:$O$2224=E$1),('Diário 4º PA'!$F$4:$F$2224))+SUMPRODUCT(-('Diário 5º PA'!$E$4:$E$5221='Analítico Cx.'!$B72),-('Diário 5º PA'!$O$4:$O$5221=E$1),('Diário 5º PA'!$F$4:$F$5221))+SUMPRODUCT(-('Diário 6º PA'!$E$4:$E$2907='Analítico Cx.'!$B72),-('Diário 6º PA'!$N$4:$N$2907=E$1),('Diário 6º PA'!$F$4:$F$2907))</f>
        <v>45124.65</v>
      </c>
      <c r="F72" s="183">
        <f>SUMPRODUCT(-('Diário 3º PA'!$E$4:$E$4242='Analítico Cx.'!$B72),-('Diário 3º PA'!$O$4:$O$4242=F$1),('Diário 3º PA'!$F$4:$F$4242))+SUMPRODUCT(-('Diário 4º PA'!$E$4:$E$2224='Analítico Cx.'!$B72),-('Diário 4º PA'!$O$4:$O$2224=F$1),('Diário 4º PA'!$F$4:$F$2224))+SUMPRODUCT(-('Diário 5º PA'!$E$4:$E$5221='Analítico Cx.'!$B72),-('Diário 5º PA'!$O$4:$O$5221=F$1),('Diário 5º PA'!$F$4:$F$5221))+SUMPRODUCT(-('Diário 6º PA'!$E$4:$E$2907='Analítico Cx.'!$B72),-('Diário 6º PA'!$N$4:$N$2907=F$1),('Diário 6º PA'!$F$4:$F$2907))</f>
        <v>45124.65</v>
      </c>
      <c r="G72" s="183">
        <f>SUMPRODUCT(-('Diário 3º PA'!$E$4:$E$4242='Analítico Cx.'!$B72),-('Diário 3º PA'!$O$4:$O$4242=G$1),('Diário 3º PA'!$F$4:$F$4242))+SUMPRODUCT(-('Diário 4º PA'!$E$4:$E$2224='Analítico Cx.'!$B72),-('Diário 4º PA'!$O$4:$O$2224=G$1),('Diário 4º PA'!$F$4:$F$2224))+SUMPRODUCT(-('Diário 5º PA'!$E$4:$E$5221='Analítico Cx.'!$B72),-('Diário 5º PA'!$O$4:$O$5221=G$1),('Diário 5º PA'!$F$4:$F$5221))+SUMPRODUCT(-('Diário 6º PA'!$E$4:$E$2907='Analítico Cx.'!$B72),-('Diário 6º PA'!$N$4:$N$2907=G$1),('Diário 6º PA'!$F$4:$F$2907))</f>
        <v>45124.65</v>
      </c>
      <c r="H72" s="183">
        <f>SUMPRODUCT(-('Diário 3º PA'!$E$4:$E$4242='Analítico Cx.'!$B72),-('Diário 3º PA'!$O$4:$O$4242=H$1),('Diário 3º PA'!$F$4:$F$4242))+SUMPRODUCT(-('Diário 4º PA'!$E$4:$E$2224='Analítico Cx.'!$B72),-('Diário 4º PA'!$O$4:$O$2224=H$1),('Diário 4º PA'!$F$4:$F$2224))+SUMPRODUCT(-('Diário 5º PA'!$E$4:$E$5221='Analítico Cx.'!$B72),-('Diário 5º PA'!$O$4:$O$5221=H$1),('Diário 5º PA'!$F$4:$F$5221))+SUMPRODUCT(-('Diário 6º PA'!$E$4:$E$2907='Analítico Cx.'!$B72),-('Diário 6º PA'!$N$4:$N$2907=H$1),('Diário 6º PA'!$F$4:$F$2907))</f>
        <v>45124.65</v>
      </c>
      <c r="I72" s="183">
        <f>SUMPRODUCT(-('Diário 3º PA'!$E$4:$E$4242='Analítico Cx.'!$B72),-('Diário 3º PA'!$O$4:$O$4242=I$1),('Diário 3º PA'!$F$4:$F$4242))+SUMPRODUCT(-('Diário 4º PA'!$E$4:$E$2224='Analítico Cx.'!$B72),-('Diário 4º PA'!$O$4:$O$2224=I$1),('Diário 4º PA'!$F$4:$F$2224))+SUMPRODUCT(-('Diário 5º PA'!$E$4:$E$5221='Analítico Cx.'!$B72),-('Diário 5º PA'!$O$4:$O$5221=I$1),('Diário 5º PA'!$F$4:$F$5221))+SUMPRODUCT(-('Diário 6º PA'!$E$4:$E$2907='Analítico Cx.'!$B72),-('Diário 6º PA'!$N$4:$N$2907=I$1),('Diário 6º PA'!$F$4:$F$2907))</f>
        <v>45124.65</v>
      </c>
      <c r="J72" s="183">
        <f>SUMPRODUCT(-('Diário 3º PA'!$E$4:$E$4242='Analítico Cx.'!$B72),-('Diário 3º PA'!$O$4:$O$4242=J$1),('Diário 3º PA'!$F$4:$F$4242))+SUMPRODUCT(-('Diário 4º PA'!$E$4:$E$2224='Analítico Cx.'!$B72),-('Diário 4º PA'!$O$4:$O$2224=J$1),('Diário 4º PA'!$F$4:$F$2224))+SUMPRODUCT(-('Diário 5º PA'!$E$4:$E$5221='Analítico Cx.'!$B72),-('Diário 5º PA'!$O$4:$O$5221=J$1),('Diário 5º PA'!$F$4:$F$5221))+SUMPRODUCT(-('Diário 6º PA'!$E$4:$E$2907='Analítico Cx.'!$B72),-('Diário 6º PA'!$N$4:$N$2907=J$1),('Diário 6º PA'!$F$4:$F$2907))</f>
        <v>45124.65</v>
      </c>
      <c r="K72" s="183">
        <f>SUMPRODUCT(-('Diário 3º PA'!$E$4:$E$4242='Analítico Cx.'!$B72),-('Diário 3º PA'!$O$4:$O$4242=K$1),('Diário 3º PA'!$F$4:$F$4242))+SUMPRODUCT(-('Diário 4º PA'!$E$4:$E$2224='Analítico Cx.'!$B72),-('Diário 4º PA'!$O$4:$O$2224=K$1),('Diário 4º PA'!$F$4:$F$2224))+SUMPRODUCT(-('Diário 5º PA'!$E$4:$E$5221='Analítico Cx.'!$B72),-('Diário 5º PA'!$O$4:$O$5221=K$1),('Diário 5º PA'!$F$4:$F$5221))+SUMPRODUCT(-('Diário 6º PA'!$E$4:$E$2907='Analítico Cx.'!$B72),-('Diário 6º PA'!$N$4:$N$2907=K$1),('Diário 6º PA'!$F$4:$F$2907))</f>
        <v>45124.65</v>
      </c>
      <c r="L72" s="183">
        <f>SUMPRODUCT(-('Diário 3º PA'!$E$4:$E$4242='Analítico Cx.'!$B72),-('Diário 3º PA'!$O$4:$O$4242=L$1),('Diário 3º PA'!$F$4:$F$4242))+SUMPRODUCT(-('Diário 4º PA'!$E$4:$E$2224='Analítico Cx.'!$B72),-('Diário 4º PA'!$O$4:$O$2224=L$1),('Diário 4º PA'!$F$4:$F$2224))+SUMPRODUCT(-('Diário 5º PA'!$E$4:$E$5221='Analítico Cx.'!$B72),-('Diário 5º PA'!$O$4:$O$5221=L$1),('Diário 5º PA'!$F$4:$F$5221))+SUMPRODUCT(-('Diário 6º PA'!$E$4:$E$2907='Analítico Cx.'!$B72),-('Diário 6º PA'!$N$4:$N$2907=L$1),('Diário 6º PA'!$F$4:$F$2907))</f>
        <v>45124.65</v>
      </c>
      <c r="M72" s="183">
        <f>SUMPRODUCT(-('Diário 3º PA'!$E$4:$E$4242='Analítico Cx.'!$B72),-('Diário 3º PA'!$O$4:$O$4242=M$1),('Diário 3º PA'!$F$4:$F$4242))+SUMPRODUCT(-('Diário 4º PA'!$E$4:$E$2224='Analítico Cx.'!$B72),-('Diário 4º PA'!$O$4:$O$2224=M$1),('Diário 4º PA'!$F$4:$F$2224))+SUMPRODUCT(-('Diário 5º PA'!$E$4:$E$5221='Analítico Cx.'!$B72),-('Diário 5º PA'!$O$4:$O$5221=M$1),('Diário 5º PA'!$F$4:$F$5221))+SUMPRODUCT(-('Diário 6º PA'!$E$4:$E$2907='Analítico Cx.'!$B72),-('Diário 6º PA'!$N$4:$N$2907=M$1),('Diário 6º PA'!$F$4:$F$2907))</f>
        <v>45124.65</v>
      </c>
      <c r="N72" s="183">
        <f>SUMPRODUCT(-('Diário 3º PA'!$E$4:$E$4242='Analítico Cx.'!$B72),-('Diário 3º PA'!$O$4:$O$4242=N$1),('Diário 3º PA'!$F$4:$F$4242))+SUMPRODUCT(-('Diário 4º PA'!$E$4:$E$2224='Analítico Cx.'!$B72),-('Diário 4º PA'!$O$4:$O$2224=N$1),('Diário 4º PA'!$F$4:$F$2224))+SUMPRODUCT(-('Diário 5º PA'!$E$4:$E$5221='Analítico Cx.'!$B72),-('Diário 5º PA'!$O$4:$O$5221=N$1),('Diário 5º PA'!$F$4:$F$5221))+SUMPRODUCT(-('Diário 6º PA'!$E$4:$E$2907='Analítico Cx.'!$B72),-('Diário 6º PA'!$N$4:$N$2907=N$1),('Diário 6º PA'!$F$4:$F$2907))</f>
        <v>90249.3</v>
      </c>
      <c r="O72" s="184">
        <f t="shared" si="17"/>
        <v>577971.15000000014</v>
      </c>
      <c r="P72" s="168">
        <f t="shared" si="16"/>
        <v>9.1902032892009107E-3</v>
      </c>
    </row>
    <row r="73" spans="1:16" ht="23.25" customHeight="1" x14ac:dyDescent="0.2">
      <c r="A73" s="59" t="s">
        <v>243</v>
      </c>
      <c r="B73" s="102" t="s">
        <v>244</v>
      </c>
      <c r="C73" s="183">
        <f>SUMPRODUCT(-('Diário 3º PA'!$E$4:$E$4242='Analítico Cx.'!$B73),-('Diário 3º PA'!$O$4:$O$4242=C$1),('Diário 3º PA'!$F$4:$F$4242))+SUMPRODUCT(-('Diário 4º PA'!$E$4:$E$2224='Analítico Cx.'!$B73),-('Diário 4º PA'!$O$4:$O$2224=C$1),('Diário 4º PA'!$F$4:$F$2224))+SUMPRODUCT(-('Diário 5º PA'!$E$4:$E$5221='Analítico Cx.'!$B73),-('Diário 5º PA'!$O$4:$O$5221=C$1),('Diário 5º PA'!$F$4:$F$5221))+SUMPRODUCT(-('Diário 6º PA'!$E$4:$E$2907='Analítico Cx.'!$B73),-('Diário 6º PA'!$N$4:$N$2907=C$1),('Diário 6º PA'!$F$4:$F$2907))</f>
        <v>0</v>
      </c>
      <c r="D73" s="183">
        <f>SUMPRODUCT(-('Diário 3º PA'!$E$4:$E$4242='Analítico Cx.'!$B73),-('Diário 3º PA'!$O$4:$O$4242=D$1),('Diário 3º PA'!$F$4:$F$4242))+SUMPRODUCT(-('Diário 4º PA'!$E$4:$E$2224='Analítico Cx.'!$B73),-('Diário 4º PA'!$O$4:$O$2224=D$1),('Diário 4º PA'!$F$4:$F$2224))+SUMPRODUCT(-('Diário 5º PA'!$E$4:$E$5221='Analítico Cx.'!$B73),-('Diário 5º PA'!$O$4:$O$5221=D$1),('Diário 5º PA'!$F$4:$F$5221))+SUMPRODUCT(-('Diário 6º PA'!$E$4:$E$2907='Analítico Cx.'!$B73),-('Diário 6º PA'!$N$4:$N$2907=D$1),('Diário 6º PA'!$F$4:$F$2907))</f>
        <v>0</v>
      </c>
      <c r="E73" s="183">
        <f>SUMPRODUCT(-('Diário 3º PA'!$E$4:$E$4242='Analítico Cx.'!$B73),-('Diário 3º PA'!$O$4:$O$4242=E$1),('Diário 3º PA'!$F$4:$F$4242))+SUMPRODUCT(-('Diário 4º PA'!$E$4:$E$2224='Analítico Cx.'!$B73),-('Diário 4º PA'!$O$4:$O$2224=E$1),('Diário 4º PA'!$F$4:$F$2224))+SUMPRODUCT(-('Diário 5º PA'!$E$4:$E$5221='Analítico Cx.'!$B73),-('Diário 5º PA'!$O$4:$O$5221=E$1),('Diário 5º PA'!$F$4:$F$5221))+SUMPRODUCT(-('Diário 6º PA'!$E$4:$E$2907='Analítico Cx.'!$B73),-('Diário 6º PA'!$N$4:$N$2907=E$1),('Diário 6º PA'!$F$4:$F$2907))</f>
        <v>0</v>
      </c>
      <c r="F73" s="183">
        <f>SUMPRODUCT(-('Diário 3º PA'!$E$4:$E$4242='Analítico Cx.'!$B73),-('Diário 3º PA'!$O$4:$O$4242=F$1),('Diário 3º PA'!$F$4:$F$4242))+SUMPRODUCT(-('Diário 4º PA'!$E$4:$E$2224='Analítico Cx.'!$B73),-('Diário 4º PA'!$O$4:$O$2224=F$1),('Diário 4º PA'!$F$4:$F$2224))+SUMPRODUCT(-('Diário 5º PA'!$E$4:$E$5221='Analítico Cx.'!$B73),-('Diário 5º PA'!$O$4:$O$5221=F$1),('Diário 5º PA'!$F$4:$F$5221))+SUMPRODUCT(-('Diário 6º PA'!$E$4:$E$2907='Analítico Cx.'!$B73),-('Diário 6º PA'!$N$4:$N$2907=F$1),('Diário 6º PA'!$F$4:$F$2907))</f>
        <v>0</v>
      </c>
      <c r="G73" s="183">
        <f>SUMPRODUCT(-('Diário 3º PA'!$E$4:$E$4242='Analítico Cx.'!$B73),-('Diário 3º PA'!$O$4:$O$4242=G$1),('Diário 3º PA'!$F$4:$F$4242))+SUMPRODUCT(-('Diário 4º PA'!$E$4:$E$2224='Analítico Cx.'!$B73),-('Diário 4º PA'!$O$4:$O$2224=G$1),('Diário 4º PA'!$F$4:$F$2224))+SUMPRODUCT(-('Diário 5º PA'!$E$4:$E$5221='Analítico Cx.'!$B73),-('Diário 5º PA'!$O$4:$O$5221=G$1),('Diário 5º PA'!$F$4:$F$5221))+SUMPRODUCT(-('Diário 6º PA'!$E$4:$E$2907='Analítico Cx.'!$B73),-('Diário 6º PA'!$N$4:$N$2907=G$1),('Diário 6º PA'!$F$4:$F$2907))</f>
        <v>0</v>
      </c>
      <c r="H73" s="183">
        <f>SUMPRODUCT(-('Diário 3º PA'!$E$4:$E$4242='Analítico Cx.'!$B73),-('Diário 3º PA'!$O$4:$O$4242=H$1),('Diário 3º PA'!$F$4:$F$4242))+SUMPRODUCT(-('Diário 4º PA'!$E$4:$E$2224='Analítico Cx.'!$B73),-('Diário 4º PA'!$O$4:$O$2224=H$1),('Diário 4º PA'!$F$4:$F$2224))+SUMPRODUCT(-('Diário 5º PA'!$E$4:$E$5221='Analítico Cx.'!$B73),-('Diário 5º PA'!$O$4:$O$5221=H$1),('Diário 5º PA'!$F$4:$F$5221))+SUMPRODUCT(-('Diário 6º PA'!$E$4:$E$2907='Analítico Cx.'!$B73),-('Diário 6º PA'!$N$4:$N$2907=H$1),('Diário 6º PA'!$F$4:$F$2907))</f>
        <v>0</v>
      </c>
      <c r="I73" s="183">
        <f>SUMPRODUCT(-('Diário 3º PA'!$E$4:$E$4242='Analítico Cx.'!$B73),-('Diário 3º PA'!$O$4:$O$4242=I$1),('Diário 3º PA'!$F$4:$F$4242))+SUMPRODUCT(-('Diário 4º PA'!$E$4:$E$2224='Analítico Cx.'!$B73),-('Diário 4º PA'!$O$4:$O$2224=I$1),('Diário 4º PA'!$F$4:$F$2224))+SUMPRODUCT(-('Diário 5º PA'!$E$4:$E$5221='Analítico Cx.'!$B73),-('Diário 5º PA'!$O$4:$O$5221=I$1),('Diário 5º PA'!$F$4:$F$5221))+SUMPRODUCT(-('Diário 6º PA'!$E$4:$E$2907='Analítico Cx.'!$B73),-('Diário 6º PA'!$N$4:$N$2907=I$1),('Diário 6º PA'!$F$4:$F$2907))</f>
        <v>0</v>
      </c>
      <c r="J73" s="183">
        <f>SUMPRODUCT(-('Diário 3º PA'!$E$4:$E$4242='Analítico Cx.'!$B73),-('Diário 3º PA'!$O$4:$O$4242=J$1),('Diário 3º PA'!$F$4:$F$4242))+SUMPRODUCT(-('Diário 4º PA'!$E$4:$E$2224='Analítico Cx.'!$B73),-('Diário 4º PA'!$O$4:$O$2224=J$1),('Diário 4º PA'!$F$4:$F$2224))+SUMPRODUCT(-('Diário 5º PA'!$E$4:$E$5221='Analítico Cx.'!$B73),-('Diário 5º PA'!$O$4:$O$5221=J$1),('Diário 5º PA'!$F$4:$F$5221))+SUMPRODUCT(-('Diário 6º PA'!$E$4:$E$2907='Analítico Cx.'!$B73),-('Diário 6º PA'!$N$4:$N$2907=J$1),('Diário 6º PA'!$F$4:$F$2907))</f>
        <v>0</v>
      </c>
      <c r="K73" s="183">
        <f>SUMPRODUCT(-('Diário 3º PA'!$E$4:$E$4242='Analítico Cx.'!$B73),-('Diário 3º PA'!$O$4:$O$4242=K$1),('Diário 3º PA'!$F$4:$F$4242))+SUMPRODUCT(-('Diário 4º PA'!$E$4:$E$2224='Analítico Cx.'!$B73),-('Diário 4º PA'!$O$4:$O$2224=K$1),('Diário 4º PA'!$F$4:$F$2224))+SUMPRODUCT(-('Diário 5º PA'!$E$4:$E$5221='Analítico Cx.'!$B73),-('Diário 5º PA'!$O$4:$O$5221=K$1),('Diário 5º PA'!$F$4:$F$5221))+SUMPRODUCT(-('Diário 6º PA'!$E$4:$E$2907='Analítico Cx.'!$B73),-('Diário 6º PA'!$N$4:$N$2907=K$1),('Diário 6º PA'!$F$4:$F$2907))</f>
        <v>0</v>
      </c>
      <c r="L73" s="183">
        <f>SUMPRODUCT(-('Diário 3º PA'!$E$4:$E$4242='Analítico Cx.'!$B73),-('Diário 3º PA'!$O$4:$O$4242=L$1),('Diário 3º PA'!$F$4:$F$4242))+SUMPRODUCT(-('Diário 4º PA'!$E$4:$E$2224='Analítico Cx.'!$B73),-('Diário 4º PA'!$O$4:$O$2224=L$1),('Diário 4º PA'!$F$4:$F$2224))+SUMPRODUCT(-('Diário 5º PA'!$E$4:$E$5221='Analítico Cx.'!$B73),-('Diário 5º PA'!$O$4:$O$5221=L$1),('Diário 5º PA'!$F$4:$F$5221))+SUMPRODUCT(-('Diário 6º PA'!$E$4:$E$2907='Analítico Cx.'!$B73),-('Diário 6º PA'!$N$4:$N$2907=L$1),('Diário 6º PA'!$F$4:$F$2907))</f>
        <v>0</v>
      </c>
      <c r="M73" s="183">
        <f>SUMPRODUCT(-('Diário 3º PA'!$E$4:$E$4242='Analítico Cx.'!$B73),-('Diário 3º PA'!$O$4:$O$4242=M$1),('Diário 3º PA'!$F$4:$F$4242))+SUMPRODUCT(-('Diário 4º PA'!$E$4:$E$2224='Analítico Cx.'!$B73),-('Diário 4º PA'!$O$4:$O$2224=M$1),('Diário 4º PA'!$F$4:$F$2224))+SUMPRODUCT(-('Diário 5º PA'!$E$4:$E$5221='Analítico Cx.'!$B73),-('Diário 5º PA'!$O$4:$O$5221=M$1),('Diário 5º PA'!$F$4:$F$5221))+SUMPRODUCT(-('Diário 6º PA'!$E$4:$E$2907='Analítico Cx.'!$B73),-('Diário 6º PA'!$N$4:$N$2907=M$1),('Diário 6º PA'!$F$4:$F$2907))</f>
        <v>0</v>
      </c>
      <c r="N73" s="183">
        <f>SUMPRODUCT(-('Diário 3º PA'!$E$4:$E$4242='Analítico Cx.'!$B73),-('Diário 3º PA'!$O$4:$O$4242=N$1),('Diário 3º PA'!$F$4:$F$4242))+SUMPRODUCT(-('Diário 4º PA'!$E$4:$E$2224='Analítico Cx.'!$B73),-('Diário 4º PA'!$O$4:$O$2224=N$1),('Diário 4º PA'!$F$4:$F$2224))+SUMPRODUCT(-('Diário 5º PA'!$E$4:$E$5221='Analítico Cx.'!$B73),-('Diário 5º PA'!$O$4:$O$5221=N$1),('Diário 5º PA'!$F$4:$F$5221))+SUMPRODUCT(-('Diário 6º PA'!$E$4:$E$2907='Analítico Cx.'!$B73),-('Diário 6º PA'!$N$4:$N$2907=N$1),('Diário 6º PA'!$F$4:$F$2907))</f>
        <v>0</v>
      </c>
      <c r="O73" s="184">
        <f t="shared" si="17"/>
        <v>0</v>
      </c>
      <c r="P73" s="168">
        <f t="shared" si="16"/>
        <v>0</v>
      </c>
    </row>
    <row r="74" spans="1:16" ht="23.25" customHeight="1" x14ac:dyDescent="0.2">
      <c r="A74" s="59" t="s">
        <v>245</v>
      </c>
      <c r="B74" s="102" t="s">
        <v>246</v>
      </c>
      <c r="C74" s="183">
        <f>SUMPRODUCT(-('Diário 3º PA'!$E$4:$E$4242='Analítico Cx.'!$B74),-('Diário 3º PA'!$O$4:$O$4242=C$1),('Diário 3º PA'!$F$4:$F$4242))+SUMPRODUCT(-('Diário 4º PA'!$E$4:$E$2224='Analítico Cx.'!$B74),-('Diário 4º PA'!$O$4:$O$2224=C$1),('Diário 4º PA'!$F$4:$F$2224))+SUMPRODUCT(-('Diário 5º PA'!$E$4:$E$5221='Analítico Cx.'!$B74),-('Diário 5º PA'!$O$4:$O$5221=C$1),('Diário 5º PA'!$F$4:$F$5221))+SUMPRODUCT(-('Diário 6º PA'!$E$4:$E$2907='Analítico Cx.'!$B74),-('Diário 6º PA'!$N$4:$N$2907=C$1),('Diário 6º PA'!$F$4:$F$2907))</f>
        <v>0</v>
      </c>
      <c r="D74" s="183">
        <f>SUMPRODUCT(-('Diário 3º PA'!$E$4:$E$4242='Analítico Cx.'!$B74),-('Diário 3º PA'!$O$4:$O$4242=D$1),('Diário 3º PA'!$F$4:$F$4242))+SUMPRODUCT(-('Diário 4º PA'!$E$4:$E$2224='Analítico Cx.'!$B74),-('Diário 4º PA'!$O$4:$O$2224=D$1),('Diário 4º PA'!$F$4:$F$2224))+SUMPRODUCT(-('Diário 5º PA'!$E$4:$E$5221='Analítico Cx.'!$B74),-('Diário 5º PA'!$O$4:$O$5221=D$1),('Diário 5º PA'!$F$4:$F$5221))+SUMPRODUCT(-('Diário 6º PA'!$E$4:$E$2907='Analítico Cx.'!$B74),-('Diário 6º PA'!$N$4:$N$2907=D$1),('Diário 6º PA'!$F$4:$F$2907))</f>
        <v>0</v>
      </c>
      <c r="E74" s="183">
        <f>SUMPRODUCT(-('Diário 3º PA'!$E$4:$E$4242='Analítico Cx.'!$B74),-('Diário 3º PA'!$O$4:$O$4242=E$1),('Diário 3º PA'!$F$4:$F$4242))+SUMPRODUCT(-('Diário 4º PA'!$E$4:$E$2224='Analítico Cx.'!$B74),-('Diário 4º PA'!$O$4:$O$2224=E$1),('Diário 4º PA'!$F$4:$F$2224))+SUMPRODUCT(-('Diário 5º PA'!$E$4:$E$5221='Analítico Cx.'!$B74),-('Diário 5º PA'!$O$4:$O$5221=E$1),('Diário 5º PA'!$F$4:$F$5221))+SUMPRODUCT(-('Diário 6º PA'!$E$4:$E$2907='Analítico Cx.'!$B74),-('Diário 6º PA'!$N$4:$N$2907=E$1),('Diário 6º PA'!$F$4:$F$2907))</f>
        <v>0</v>
      </c>
      <c r="F74" s="183">
        <f>SUMPRODUCT(-('Diário 3º PA'!$E$4:$E$4242='Analítico Cx.'!$B74),-('Diário 3º PA'!$O$4:$O$4242=F$1),('Diário 3º PA'!$F$4:$F$4242))+SUMPRODUCT(-('Diário 4º PA'!$E$4:$E$2224='Analítico Cx.'!$B74),-('Diário 4º PA'!$O$4:$O$2224=F$1),('Diário 4º PA'!$F$4:$F$2224))+SUMPRODUCT(-('Diário 5º PA'!$E$4:$E$5221='Analítico Cx.'!$B74),-('Diário 5º PA'!$O$4:$O$5221=F$1),('Diário 5º PA'!$F$4:$F$5221))+SUMPRODUCT(-('Diário 6º PA'!$E$4:$E$2907='Analítico Cx.'!$B74),-('Diário 6º PA'!$N$4:$N$2907=F$1),('Diário 6º PA'!$F$4:$F$2907))</f>
        <v>0</v>
      </c>
      <c r="G74" s="183">
        <f>SUMPRODUCT(-('Diário 3º PA'!$E$4:$E$4242='Analítico Cx.'!$B74),-('Diário 3º PA'!$O$4:$O$4242=G$1),('Diário 3º PA'!$F$4:$F$4242))+SUMPRODUCT(-('Diário 4º PA'!$E$4:$E$2224='Analítico Cx.'!$B74),-('Diário 4º PA'!$O$4:$O$2224=G$1),('Diário 4º PA'!$F$4:$F$2224))+SUMPRODUCT(-('Diário 5º PA'!$E$4:$E$5221='Analítico Cx.'!$B74),-('Diário 5º PA'!$O$4:$O$5221=G$1),('Diário 5º PA'!$F$4:$F$5221))+SUMPRODUCT(-('Diário 6º PA'!$E$4:$E$2907='Analítico Cx.'!$B74),-('Diário 6º PA'!$N$4:$N$2907=G$1),('Diário 6º PA'!$F$4:$F$2907))</f>
        <v>0</v>
      </c>
      <c r="H74" s="183">
        <f>SUMPRODUCT(-('Diário 3º PA'!$E$4:$E$4242='Analítico Cx.'!$B74),-('Diário 3º PA'!$O$4:$O$4242=H$1),('Diário 3º PA'!$F$4:$F$4242))+SUMPRODUCT(-('Diário 4º PA'!$E$4:$E$2224='Analítico Cx.'!$B74),-('Diário 4º PA'!$O$4:$O$2224=H$1),('Diário 4º PA'!$F$4:$F$2224))+SUMPRODUCT(-('Diário 5º PA'!$E$4:$E$5221='Analítico Cx.'!$B74),-('Diário 5º PA'!$O$4:$O$5221=H$1),('Diário 5º PA'!$F$4:$F$5221))+SUMPRODUCT(-('Diário 6º PA'!$E$4:$E$2907='Analítico Cx.'!$B74),-('Diário 6º PA'!$N$4:$N$2907=H$1),('Diário 6º PA'!$F$4:$F$2907))</f>
        <v>0</v>
      </c>
      <c r="I74" s="183">
        <f>SUMPRODUCT(-('Diário 3º PA'!$E$4:$E$4242='Analítico Cx.'!$B74),-('Diário 3º PA'!$O$4:$O$4242=I$1),('Diário 3º PA'!$F$4:$F$4242))+SUMPRODUCT(-('Diário 4º PA'!$E$4:$E$2224='Analítico Cx.'!$B74),-('Diário 4º PA'!$O$4:$O$2224=I$1),('Diário 4º PA'!$F$4:$F$2224))+SUMPRODUCT(-('Diário 5º PA'!$E$4:$E$5221='Analítico Cx.'!$B74),-('Diário 5º PA'!$O$4:$O$5221=I$1),('Diário 5º PA'!$F$4:$F$5221))+SUMPRODUCT(-('Diário 6º PA'!$E$4:$E$2907='Analítico Cx.'!$B74),-('Diário 6º PA'!$N$4:$N$2907=I$1),('Diário 6º PA'!$F$4:$F$2907))</f>
        <v>0</v>
      </c>
      <c r="J74" s="183">
        <f>SUMPRODUCT(-('Diário 3º PA'!$E$4:$E$4242='Analítico Cx.'!$B74),-('Diário 3º PA'!$O$4:$O$4242=J$1),('Diário 3º PA'!$F$4:$F$4242))+SUMPRODUCT(-('Diário 4º PA'!$E$4:$E$2224='Analítico Cx.'!$B74),-('Diário 4º PA'!$O$4:$O$2224=J$1),('Diário 4º PA'!$F$4:$F$2224))+SUMPRODUCT(-('Diário 5º PA'!$E$4:$E$5221='Analítico Cx.'!$B74),-('Diário 5º PA'!$O$4:$O$5221=J$1),('Diário 5º PA'!$F$4:$F$5221))+SUMPRODUCT(-('Diário 6º PA'!$E$4:$E$2907='Analítico Cx.'!$B74),-('Diário 6º PA'!$N$4:$N$2907=J$1),('Diário 6º PA'!$F$4:$F$2907))</f>
        <v>0</v>
      </c>
      <c r="K74" s="183">
        <f>SUMPRODUCT(-('Diário 3º PA'!$E$4:$E$4242='Analítico Cx.'!$B74),-('Diário 3º PA'!$O$4:$O$4242=K$1),('Diário 3º PA'!$F$4:$F$4242))+SUMPRODUCT(-('Diário 4º PA'!$E$4:$E$2224='Analítico Cx.'!$B74),-('Diário 4º PA'!$O$4:$O$2224=K$1),('Diário 4º PA'!$F$4:$F$2224))+SUMPRODUCT(-('Diário 5º PA'!$E$4:$E$5221='Analítico Cx.'!$B74),-('Diário 5º PA'!$O$4:$O$5221=K$1),('Diário 5º PA'!$F$4:$F$5221))+SUMPRODUCT(-('Diário 6º PA'!$E$4:$E$2907='Analítico Cx.'!$B74),-('Diário 6º PA'!$N$4:$N$2907=K$1),('Diário 6º PA'!$F$4:$F$2907))</f>
        <v>0</v>
      </c>
      <c r="L74" s="183">
        <f>SUMPRODUCT(-('Diário 3º PA'!$E$4:$E$4242='Analítico Cx.'!$B74),-('Diário 3º PA'!$O$4:$O$4242=L$1),('Diário 3º PA'!$F$4:$F$4242))+SUMPRODUCT(-('Diário 4º PA'!$E$4:$E$2224='Analítico Cx.'!$B74),-('Diário 4º PA'!$O$4:$O$2224=L$1),('Diário 4º PA'!$F$4:$F$2224))+SUMPRODUCT(-('Diário 5º PA'!$E$4:$E$5221='Analítico Cx.'!$B74),-('Diário 5º PA'!$O$4:$O$5221=L$1),('Diário 5º PA'!$F$4:$F$5221))+SUMPRODUCT(-('Diário 6º PA'!$E$4:$E$2907='Analítico Cx.'!$B74),-('Diário 6º PA'!$N$4:$N$2907=L$1),('Diário 6º PA'!$F$4:$F$2907))</f>
        <v>0</v>
      </c>
      <c r="M74" s="183">
        <f>SUMPRODUCT(-('Diário 3º PA'!$E$4:$E$4242='Analítico Cx.'!$B74),-('Diário 3º PA'!$O$4:$O$4242=M$1),('Diário 3º PA'!$F$4:$F$4242))+SUMPRODUCT(-('Diário 4º PA'!$E$4:$E$2224='Analítico Cx.'!$B74),-('Diário 4º PA'!$O$4:$O$2224=M$1),('Diário 4º PA'!$F$4:$F$2224))+SUMPRODUCT(-('Diário 5º PA'!$E$4:$E$5221='Analítico Cx.'!$B74),-('Diário 5º PA'!$O$4:$O$5221=M$1),('Diário 5º PA'!$F$4:$F$5221))+SUMPRODUCT(-('Diário 6º PA'!$E$4:$E$2907='Analítico Cx.'!$B74),-('Diário 6º PA'!$N$4:$N$2907=M$1),('Diário 6º PA'!$F$4:$F$2907))</f>
        <v>0</v>
      </c>
      <c r="N74" s="183">
        <f>SUMPRODUCT(-('Diário 3º PA'!$E$4:$E$4242='Analítico Cx.'!$B74),-('Diário 3º PA'!$O$4:$O$4242=N$1),('Diário 3º PA'!$F$4:$F$4242))+SUMPRODUCT(-('Diário 4º PA'!$E$4:$E$2224='Analítico Cx.'!$B74),-('Diário 4º PA'!$O$4:$O$2224=N$1),('Diário 4º PA'!$F$4:$F$2224))+SUMPRODUCT(-('Diário 5º PA'!$E$4:$E$5221='Analítico Cx.'!$B74),-('Diário 5º PA'!$O$4:$O$5221=N$1),('Diário 5º PA'!$F$4:$F$5221))+SUMPRODUCT(-('Diário 6º PA'!$E$4:$E$2907='Analítico Cx.'!$B74),-('Diário 6º PA'!$N$4:$N$2907=N$1),('Diário 6º PA'!$F$4:$F$2907))</f>
        <v>0</v>
      </c>
      <c r="O74" s="184">
        <f t="shared" si="17"/>
        <v>0</v>
      </c>
      <c r="P74" s="168">
        <f t="shared" si="16"/>
        <v>0</v>
      </c>
    </row>
    <row r="75" spans="1:16" ht="23.25" customHeight="1" x14ac:dyDescent="0.2">
      <c r="A75" s="59" t="s">
        <v>247</v>
      </c>
      <c r="B75" s="102" t="s">
        <v>248</v>
      </c>
      <c r="C75" s="183">
        <f>SUMPRODUCT(-('Diário 3º PA'!$E$4:$E$4242='Analítico Cx.'!$B75),-('Diário 3º PA'!$O$4:$O$4242=C$1),('Diário 3º PA'!$F$4:$F$4242))+SUMPRODUCT(-('Diário 4º PA'!$E$4:$E$2224='Analítico Cx.'!$B75),-('Diário 4º PA'!$O$4:$O$2224=C$1),('Diário 4º PA'!$F$4:$F$2224))+SUMPRODUCT(-('Diário 5º PA'!$E$4:$E$5221='Analítico Cx.'!$B75),-('Diário 5º PA'!$O$4:$O$5221=C$1),('Diário 5º PA'!$F$4:$F$5221))+SUMPRODUCT(-('Diário 6º PA'!$E$4:$E$2907='Analítico Cx.'!$B75),-('Diário 6º PA'!$N$4:$N$2907=C$1),('Diário 6º PA'!$F$4:$F$2907))</f>
        <v>0</v>
      </c>
      <c r="D75" s="183">
        <f>SUMPRODUCT(-('Diário 3º PA'!$E$4:$E$4242='Analítico Cx.'!$B75),-('Diário 3º PA'!$O$4:$O$4242=D$1),('Diário 3º PA'!$F$4:$F$4242))+SUMPRODUCT(-('Diário 4º PA'!$E$4:$E$2224='Analítico Cx.'!$B75),-('Diário 4º PA'!$O$4:$O$2224=D$1),('Diário 4º PA'!$F$4:$F$2224))+SUMPRODUCT(-('Diário 5º PA'!$E$4:$E$5221='Analítico Cx.'!$B75),-('Diário 5º PA'!$O$4:$O$5221=D$1),('Diário 5º PA'!$F$4:$F$5221))+SUMPRODUCT(-('Diário 6º PA'!$E$4:$E$2907='Analítico Cx.'!$B75),-('Diário 6º PA'!$N$4:$N$2907=D$1),('Diário 6º PA'!$F$4:$F$2907))</f>
        <v>0</v>
      </c>
      <c r="E75" s="183">
        <f>SUMPRODUCT(-('Diário 3º PA'!$E$4:$E$4242='Analítico Cx.'!$B75),-('Diário 3º PA'!$O$4:$O$4242=E$1),('Diário 3º PA'!$F$4:$F$4242))+SUMPRODUCT(-('Diário 4º PA'!$E$4:$E$2224='Analítico Cx.'!$B75),-('Diário 4º PA'!$O$4:$O$2224=E$1),('Diário 4º PA'!$F$4:$F$2224))+SUMPRODUCT(-('Diário 5º PA'!$E$4:$E$5221='Analítico Cx.'!$B75),-('Diário 5º PA'!$O$4:$O$5221=E$1),('Diário 5º PA'!$F$4:$F$5221))+SUMPRODUCT(-('Diário 6º PA'!$E$4:$E$2907='Analítico Cx.'!$B75),-('Diário 6º PA'!$N$4:$N$2907=E$1),('Diário 6º PA'!$F$4:$F$2907))</f>
        <v>0</v>
      </c>
      <c r="F75" s="183">
        <f>SUMPRODUCT(-('Diário 3º PA'!$E$4:$E$4242='Analítico Cx.'!$B75),-('Diário 3º PA'!$O$4:$O$4242=F$1),('Diário 3º PA'!$F$4:$F$4242))+SUMPRODUCT(-('Diário 4º PA'!$E$4:$E$2224='Analítico Cx.'!$B75),-('Diário 4º PA'!$O$4:$O$2224=F$1),('Diário 4º PA'!$F$4:$F$2224))+SUMPRODUCT(-('Diário 5º PA'!$E$4:$E$5221='Analítico Cx.'!$B75),-('Diário 5º PA'!$O$4:$O$5221=F$1),('Diário 5º PA'!$F$4:$F$5221))+SUMPRODUCT(-('Diário 6º PA'!$E$4:$E$2907='Analítico Cx.'!$B75),-('Diário 6º PA'!$N$4:$N$2907=F$1),('Diário 6º PA'!$F$4:$F$2907))</f>
        <v>0</v>
      </c>
      <c r="G75" s="183">
        <f>SUMPRODUCT(-('Diário 3º PA'!$E$4:$E$4242='Analítico Cx.'!$B75),-('Diário 3º PA'!$O$4:$O$4242=G$1),('Diário 3º PA'!$F$4:$F$4242))+SUMPRODUCT(-('Diário 4º PA'!$E$4:$E$2224='Analítico Cx.'!$B75),-('Diário 4º PA'!$O$4:$O$2224=G$1),('Diário 4º PA'!$F$4:$F$2224))+SUMPRODUCT(-('Diário 5º PA'!$E$4:$E$5221='Analítico Cx.'!$B75),-('Diário 5º PA'!$O$4:$O$5221=G$1),('Diário 5º PA'!$F$4:$F$5221))+SUMPRODUCT(-('Diário 6º PA'!$E$4:$E$2907='Analítico Cx.'!$B75),-('Diário 6º PA'!$N$4:$N$2907=G$1),('Diário 6º PA'!$F$4:$F$2907))</f>
        <v>0</v>
      </c>
      <c r="H75" s="183">
        <f>SUMPRODUCT(-('Diário 3º PA'!$E$4:$E$4242='Analítico Cx.'!$B75),-('Diário 3º PA'!$O$4:$O$4242=H$1),('Diário 3º PA'!$F$4:$F$4242))+SUMPRODUCT(-('Diário 4º PA'!$E$4:$E$2224='Analítico Cx.'!$B75),-('Diário 4º PA'!$O$4:$O$2224=H$1),('Diário 4º PA'!$F$4:$F$2224))+SUMPRODUCT(-('Diário 5º PA'!$E$4:$E$5221='Analítico Cx.'!$B75),-('Diário 5º PA'!$O$4:$O$5221=H$1),('Diário 5º PA'!$F$4:$F$5221))+SUMPRODUCT(-('Diário 6º PA'!$E$4:$E$2907='Analítico Cx.'!$B75),-('Diário 6º PA'!$N$4:$N$2907=H$1),('Diário 6º PA'!$F$4:$F$2907))</f>
        <v>0</v>
      </c>
      <c r="I75" s="183">
        <f>SUMPRODUCT(-('Diário 3º PA'!$E$4:$E$4242='Analítico Cx.'!$B75),-('Diário 3º PA'!$O$4:$O$4242=I$1),('Diário 3º PA'!$F$4:$F$4242))+SUMPRODUCT(-('Diário 4º PA'!$E$4:$E$2224='Analítico Cx.'!$B75),-('Diário 4º PA'!$O$4:$O$2224=I$1),('Diário 4º PA'!$F$4:$F$2224))+SUMPRODUCT(-('Diário 5º PA'!$E$4:$E$5221='Analítico Cx.'!$B75),-('Diário 5º PA'!$O$4:$O$5221=I$1),('Diário 5º PA'!$F$4:$F$5221))+SUMPRODUCT(-('Diário 6º PA'!$E$4:$E$2907='Analítico Cx.'!$B75),-('Diário 6º PA'!$N$4:$N$2907=I$1),('Diário 6º PA'!$F$4:$F$2907))</f>
        <v>0</v>
      </c>
      <c r="J75" s="183">
        <f>SUMPRODUCT(-('Diário 3º PA'!$E$4:$E$4242='Analítico Cx.'!$B75),-('Diário 3º PA'!$O$4:$O$4242=J$1),('Diário 3º PA'!$F$4:$F$4242))+SUMPRODUCT(-('Diário 4º PA'!$E$4:$E$2224='Analítico Cx.'!$B75),-('Diário 4º PA'!$O$4:$O$2224=J$1),('Diário 4º PA'!$F$4:$F$2224))+SUMPRODUCT(-('Diário 5º PA'!$E$4:$E$5221='Analítico Cx.'!$B75),-('Diário 5º PA'!$O$4:$O$5221=J$1),('Diário 5º PA'!$F$4:$F$5221))+SUMPRODUCT(-('Diário 6º PA'!$E$4:$E$2907='Analítico Cx.'!$B75),-('Diário 6º PA'!$N$4:$N$2907=J$1),('Diário 6º PA'!$F$4:$F$2907))</f>
        <v>0</v>
      </c>
      <c r="K75" s="183">
        <f>SUMPRODUCT(-('Diário 3º PA'!$E$4:$E$4242='Analítico Cx.'!$B75),-('Diário 3º PA'!$O$4:$O$4242=K$1),('Diário 3º PA'!$F$4:$F$4242))+SUMPRODUCT(-('Diário 4º PA'!$E$4:$E$2224='Analítico Cx.'!$B75),-('Diário 4º PA'!$O$4:$O$2224=K$1),('Diário 4º PA'!$F$4:$F$2224))+SUMPRODUCT(-('Diário 5º PA'!$E$4:$E$5221='Analítico Cx.'!$B75),-('Diário 5º PA'!$O$4:$O$5221=K$1),('Diário 5º PA'!$F$4:$F$5221))+SUMPRODUCT(-('Diário 6º PA'!$E$4:$E$2907='Analítico Cx.'!$B75),-('Diário 6º PA'!$N$4:$N$2907=K$1),('Diário 6º PA'!$F$4:$F$2907))</f>
        <v>0</v>
      </c>
      <c r="L75" s="183">
        <f>SUMPRODUCT(-('Diário 3º PA'!$E$4:$E$4242='Analítico Cx.'!$B75),-('Diário 3º PA'!$O$4:$O$4242=L$1),('Diário 3º PA'!$F$4:$F$4242))+SUMPRODUCT(-('Diário 4º PA'!$E$4:$E$2224='Analítico Cx.'!$B75),-('Diário 4º PA'!$O$4:$O$2224=L$1),('Diário 4º PA'!$F$4:$F$2224))+SUMPRODUCT(-('Diário 5º PA'!$E$4:$E$5221='Analítico Cx.'!$B75),-('Diário 5º PA'!$O$4:$O$5221=L$1),('Diário 5º PA'!$F$4:$F$5221))+SUMPRODUCT(-('Diário 6º PA'!$E$4:$E$2907='Analítico Cx.'!$B75),-('Diário 6º PA'!$N$4:$N$2907=L$1),('Diário 6º PA'!$F$4:$F$2907))</f>
        <v>0</v>
      </c>
      <c r="M75" s="183">
        <f>SUMPRODUCT(-('Diário 3º PA'!$E$4:$E$4242='Analítico Cx.'!$B75),-('Diário 3º PA'!$O$4:$O$4242=M$1),('Diário 3º PA'!$F$4:$F$4242))+SUMPRODUCT(-('Diário 4º PA'!$E$4:$E$2224='Analítico Cx.'!$B75),-('Diário 4º PA'!$O$4:$O$2224=M$1),('Diário 4º PA'!$F$4:$F$2224))+SUMPRODUCT(-('Diário 5º PA'!$E$4:$E$5221='Analítico Cx.'!$B75),-('Diário 5º PA'!$O$4:$O$5221=M$1),('Diário 5º PA'!$F$4:$F$5221))+SUMPRODUCT(-('Diário 6º PA'!$E$4:$E$2907='Analítico Cx.'!$B75),-('Diário 6º PA'!$N$4:$N$2907=M$1),('Diário 6º PA'!$F$4:$F$2907))</f>
        <v>0</v>
      </c>
      <c r="N75" s="183">
        <f>SUMPRODUCT(-('Diário 3º PA'!$E$4:$E$4242='Analítico Cx.'!$B75),-('Diário 3º PA'!$O$4:$O$4242=N$1),('Diário 3º PA'!$F$4:$F$4242))+SUMPRODUCT(-('Diário 4º PA'!$E$4:$E$2224='Analítico Cx.'!$B75),-('Diário 4º PA'!$O$4:$O$2224=N$1),('Diário 4º PA'!$F$4:$F$2224))+SUMPRODUCT(-('Diário 5º PA'!$E$4:$E$5221='Analítico Cx.'!$B75),-('Diário 5º PA'!$O$4:$O$5221=N$1),('Diário 5º PA'!$F$4:$F$5221))+SUMPRODUCT(-('Diário 6º PA'!$E$4:$E$2907='Analítico Cx.'!$B75),-('Diário 6º PA'!$N$4:$N$2907=N$1),('Diário 6º PA'!$F$4:$F$2907))</f>
        <v>0</v>
      </c>
      <c r="O75" s="184">
        <f t="shared" si="17"/>
        <v>0</v>
      </c>
      <c r="P75" s="168">
        <f t="shared" si="16"/>
        <v>0</v>
      </c>
    </row>
    <row r="76" spans="1:16" ht="23.25" customHeight="1" x14ac:dyDescent="0.2">
      <c r="A76" s="59" t="s">
        <v>249</v>
      </c>
      <c r="B76" s="102" t="s">
        <v>250</v>
      </c>
      <c r="C76" s="183">
        <f>SUMPRODUCT(-('Diário 3º PA'!$E$4:$E$4242='Analítico Cx.'!$B76),-('Diário 3º PA'!$O$4:$O$4242=C$1),('Diário 3º PA'!$F$4:$F$4242))+SUMPRODUCT(-('Diário 4º PA'!$E$4:$E$2224='Analítico Cx.'!$B76),-('Diário 4º PA'!$O$4:$O$2224=C$1),('Diário 4º PA'!$F$4:$F$2224))+SUMPRODUCT(-('Diário 5º PA'!$E$4:$E$5221='Analítico Cx.'!$B76),-('Diário 5º PA'!$O$4:$O$5221=C$1),('Diário 5º PA'!$F$4:$F$5221))+SUMPRODUCT(-('Diário 6º PA'!$E$4:$E$2907='Analítico Cx.'!$B76),-('Diário 6º PA'!$N$4:$N$2907=C$1),('Diário 6º PA'!$F$4:$F$2907))</f>
        <v>0</v>
      </c>
      <c r="D76" s="183">
        <f>SUMPRODUCT(-('Diário 3º PA'!$E$4:$E$4242='Analítico Cx.'!$B76),-('Diário 3º PA'!$O$4:$O$4242=D$1),('Diário 3º PA'!$F$4:$F$4242))+SUMPRODUCT(-('Diário 4º PA'!$E$4:$E$2224='Analítico Cx.'!$B76),-('Diário 4º PA'!$O$4:$O$2224=D$1),('Diário 4º PA'!$F$4:$F$2224))+SUMPRODUCT(-('Diário 5º PA'!$E$4:$E$5221='Analítico Cx.'!$B76),-('Diário 5º PA'!$O$4:$O$5221=D$1),('Diário 5º PA'!$F$4:$F$5221))+SUMPRODUCT(-('Diário 6º PA'!$E$4:$E$2907='Analítico Cx.'!$B76),-('Diário 6º PA'!$N$4:$N$2907=D$1),('Diário 6º PA'!$F$4:$F$2907))</f>
        <v>0</v>
      </c>
      <c r="E76" s="183">
        <f>SUMPRODUCT(-('Diário 3º PA'!$E$4:$E$4242='Analítico Cx.'!$B76),-('Diário 3º PA'!$O$4:$O$4242=E$1),('Diário 3º PA'!$F$4:$F$4242))+SUMPRODUCT(-('Diário 4º PA'!$E$4:$E$2224='Analítico Cx.'!$B76),-('Diário 4º PA'!$O$4:$O$2224=E$1),('Diário 4º PA'!$F$4:$F$2224))+SUMPRODUCT(-('Diário 5º PA'!$E$4:$E$5221='Analítico Cx.'!$B76),-('Diário 5º PA'!$O$4:$O$5221=E$1),('Diário 5º PA'!$F$4:$F$5221))+SUMPRODUCT(-('Diário 6º PA'!$E$4:$E$2907='Analítico Cx.'!$B76),-('Diário 6º PA'!$N$4:$N$2907=E$1),('Diário 6º PA'!$F$4:$F$2907))</f>
        <v>0</v>
      </c>
      <c r="F76" s="183">
        <f>SUMPRODUCT(-('Diário 3º PA'!$E$4:$E$4242='Analítico Cx.'!$B76),-('Diário 3º PA'!$O$4:$O$4242=F$1),('Diário 3º PA'!$F$4:$F$4242))+SUMPRODUCT(-('Diário 4º PA'!$E$4:$E$2224='Analítico Cx.'!$B76),-('Diário 4º PA'!$O$4:$O$2224=F$1),('Diário 4º PA'!$F$4:$F$2224))+SUMPRODUCT(-('Diário 5º PA'!$E$4:$E$5221='Analítico Cx.'!$B76),-('Diário 5º PA'!$O$4:$O$5221=F$1),('Diário 5º PA'!$F$4:$F$5221))+SUMPRODUCT(-('Diário 6º PA'!$E$4:$E$2907='Analítico Cx.'!$B76),-('Diário 6º PA'!$N$4:$N$2907=F$1),('Diário 6º PA'!$F$4:$F$2907))</f>
        <v>0</v>
      </c>
      <c r="G76" s="183">
        <f>SUMPRODUCT(-('Diário 3º PA'!$E$4:$E$4242='Analítico Cx.'!$B76),-('Diário 3º PA'!$O$4:$O$4242=G$1),('Diário 3º PA'!$F$4:$F$4242))+SUMPRODUCT(-('Diário 4º PA'!$E$4:$E$2224='Analítico Cx.'!$B76),-('Diário 4º PA'!$O$4:$O$2224=G$1),('Diário 4º PA'!$F$4:$F$2224))+SUMPRODUCT(-('Diário 5º PA'!$E$4:$E$5221='Analítico Cx.'!$B76),-('Diário 5º PA'!$O$4:$O$5221=G$1),('Diário 5º PA'!$F$4:$F$5221))+SUMPRODUCT(-('Diário 6º PA'!$E$4:$E$2907='Analítico Cx.'!$B76),-('Diário 6º PA'!$N$4:$N$2907=G$1),('Diário 6º PA'!$F$4:$F$2907))</f>
        <v>0</v>
      </c>
      <c r="H76" s="183">
        <f>SUMPRODUCT(-('Diário 3º PA'!$E$4:$E$4242='Analítico Cx.'!$B76),-('Diário 3º PA'!$O$4:$O$4242=H$1),('Diário 3º PA'!$F$4:$F$4242))+SUMPRODUCT(-('Diário 4º PA'!$E$4:$E$2224='Analítico Cx.'!$B76),-('Diário 4º PA'!$O$4:$O$2224=H$1),('Diário 4º PA'!$F$4:$F$2224))+SUMPRODUCT(-('Diário 5º PA'!$E$4:$E$5221='Analítico Cx.'!$B76),-('Diário 5º PA'!$O$4:$O$5221=H$1),('Diário 5º PA'!$F$4:$F$5221))+SUMPRODUCT(-('Diário 6º PA'!$E$4:$E$2907='Analítico Cx.'!$B76),-('Diário 6º PA'!$N$4:$N$2907=H$1),('Diário 6º PA'!$F$4:$F$2907))</f>
        <v>0</v>
      </c>
      <c r="I76" s="183">
        <f>SUMPRODUCT(-('Diário 3º PA'!$E$4:$E$4242='Analítico Cx.'!$B76),-('Diário 3º PA'!$O$4:$O$4242=I$1),('Diário 3º PA'!$F$4:$F$4242))+SUMPRODUCT(-('Diário 4º PA'!$E$4:$E$2224='Analítico Cx.'!$B76),-('Diário 4º PA'!$O$4:$O$2224=I$1),('Diário 4º PA'!$F$4:$F$2224))+SUMPRODUCT(-('Diário 5º PA'!$E$4:$E$5221='Analítico Cx.'!$B76),-('Diário 5º PA'!$O$4:$O$5221=I$1),('Diário 5º PA'!$F$4:$F$5221))+SUMPRODUCT(-('Diário 6º PA'!$E$4:$E$2907='Analítico Cx.'!$B76),-('Diário 6º PA'!$N$4:$N$2907=I$1),('Diário 6º PA'!$F$4:$F$2907))</f>
        <v>0</v>
      </c>
      <c r="J76" s="183">
        <f>SUMPRODUCT(-('Diário 3º PA'!$E$4:$E$4242='Analítico Cx.'!$B76),-('Diário 3º PA'!$O$4:$O$4242=J$1),('Diário 3º PA'!$F$4:$F$4242))+SUMPRODUCT(-('Diário 4º PA'!$E$4:$E$2224='Analítico Cx.'!$B76),-('Diário 4º PA'!$O$4:$O$2224=J$1),('Diário 4º PA'!$F$4:$F$2224))+SUMPRODUCT(-('Diário 5º PA'!$E$4:$E$5221='Analítico Cx.'!$B76),-('Diário 5º PA'!$O$4:$O$5221=J$1),('Diário 5º PA'!$F$4:$F$5221))+SUMPRODUCT(-('Diário 6º PA'!$E$4:$E$2907='Analítico Cx.'!$B76),-('Diário 6º PA'!$N$4:$N$2907=J$1),('Diário 6º PA'!$F$4:$F$2907))</f>
        <v>0</v>
      </c>
      <c r="K76" s="183">
        <f>SUMPRODUCT(-('Diário 3º PA'!$E$4:$E$4242='Analítico Cx.'!$B76),-('Diário 3º PA'!$O$4:$O$4242=K$1),('Diário 3º PA'!$F$4:$F$4242))+SUMPRODUCT(-('Diário 4º PA'!$E$4:$E$2224='Analítico Cx.'!$B76),-('Diário 4º PA'!$O$4:$O$2224=K$1),('Diário 4º PA'!$F$4:$F$2224))+SUMPRODUCT(-('Diário 5º PA'!$E$4:$E$5221='Analítico Cx.'!$B76),-('Diário 5º PA'!$O$4:$O$5221=K$1),('Diário 5º PA'!$F$4:$F$5221))+SUMPRODUCT(-('Diário 6º PA'!$E$4:$E$2907='Analítico Cx.'!$B76),-('Diário 6º PA'!$N$4:$N$2907=K$1),('Diário 6º PA'!$F$4:$F$2907))</f>
        <v>0</v>
      </c>
      <c r="L76" s="183">
        <f>SUMPRODUCT(-('Diário 3º PA'!$E$4:$E$4242='Analítico Cx.'!$B76),-('Diário 3º PA'!$O$4:$O$4242=L$1),('Diário 3º PA'!$F$4:$F$4242))+SUMPRODUCT(-('Diário 4º PA'!$E$4:$E$2224='Analítico Cx.'!$B76),-('Diário 4º PA'!$O$4:$O$2224=L$1),('Diário 4º PA'!$F$4:$F$2224))+SUMPRODUCT(-('Diário 5º PA'!$E$4:$E$5221='Analítico Cx.'!$B76),-('Diário 5º PA'!$O$4:$O$5221=L$1),('Diário 5º PA'!$F$4:$F$5221))+SUMPRODUCT(-('Diário 6º PA'!$E$4:$E$2907='Analítico Cx.'!$B76),-('Diário 6º PA'!$N$4:$N$2907=L$1),('Diário 6º PA'!$F$4:$F$2907))</f>
        <v>0</v>
      </c>
      <c r="M76" s="183">
        <f>SUMPRODUCT(-('Diário 3º PA'!$E$4:$E$4242='Analítico Cx.'!$B76),-('Diário 3º PA'!$O$4:$O$4242=M$1),('Diário 3º PA'!$F$4:$F$4242))+SUMPRODUCT(-('Diário 4º PA'!$E$4:$E$2224='Analítico Cx.'!$B76),-('Diário 4º PA'!$O$4:$O$2224=M$1),('Diário 4º PA'!$F$4:$F$2224))+SUMPRODUCT(-('Diário 5º PA'!$E$4:$E$5221='Analítico Cx.'!$B76),-('Diário 5º PA'!$O$4:$O$5221=M$1),('Diário 5º PA'!$F$4:$F$5221))+SUMPRODUCT(-('Diário 6º PA'!$E$4:$E$2907='Analítico Cx.'!$B76),-('Diário 6º PA'!$N$4:$N$2907=M$1),('Diário 6º PA'!$F$4:$F$2907))</f>
        <v>0</v>
      </c>
      <c r="N76" s="183">
        <f>SUMPRODUCT(-('Diário 3º PA'!$E$4:$E$4242='Analítico Cx.'!$B76),-('Diário 3º PA'!$O$4:$O$4242=N$1),('Diário 3º PA'!$F$4:$F$4242))+SUMPRODUCT(-('Diário 4º PA'!$E$4:$E$2224='Analítico Cx.'!$B76),-('Diário 4º PA'!$O$4:$O$2224=N$1),('Diário 4º PA'!$F$4:$F$2224))+SUMPRODUCT(-('Diário 5º PA'!$E$4:$E$5221='Analítico Cx.'!$B76),-('Diário 5º PA'!$O$4:$O$5221=N$1),('Diário 5º PA'!$F$4:$F$5221))+SUMPRODUCT(-('Diário 6º PA'!$E$4:$E$2907='Analítico Cx.'!$B76),-('Diário 6º PA'!$N$4:$N$2907=N$1),('Diário 6º PA'!$F$4:$F$2907))</f>
        <v>0</v>
      </c>
      <c r="O76" s="184">
        <f t="shared" si="17"/>
        <v>0</v>
      </c>
      <c r="P76" s="168">
        <f t="shared" si="16"/>
        <v>0</v>
      </c>
    </row>
    <row r="77" spans="1:16" ht="23.25" customHeight="1" x14ac:dyDescent="0.2">
      <c r="A77" s="59" t="s">
        <v>251</v>
      </c>
      <c r="B77" s="104" t="s">
        <v>252</v>
      </c>
      <c r="C77" s="183">
        <f>SUMPRODUCT(-('Diário 3º PA'!$E$4:$E$4242='Analítico Cx.'!$B77),-('Diário 3º PA'!$O$4:$O$4242=C$1),('Diário 3º PA'!$F$4:$F$4242))+SUMPRODUCT(-('Diário 4º PA'!$E$4:$E$2224='Analítico Cx.'!$B77),-('Diário 4º PA'!$O$4:$O$2224=C$1),('Diário 4º PA'!$F$4:$F$2224))+SUMPRODUCT(-('Diário 5º PA'!$E$4:$E$5221='Analítico Cx.'!$B77),-('Diário 5º PA'!$O$4:$O$5221=C$1),('Diário 5º PA'!$F$4:$F$5221))+SUMPRODUCT(-('Diário 6º PA'!$E$4:$E$2907='Analítico Cx.'!$B77),-('Diário 6º PA'!$N$4:$N$2907=C$1),('Diário 6º PA'!$F$4:$F$2907))</f>
        <v>0</v>
      </c>
      <c r="D77" s="183">
        <f>SUMPRODUCT(-('Diário 3º PA'!$E$4:$E$4242='Analítico Cx.'!$B77),-('Diário 3º PA'!$O$4:$O$4242=D$1),('Diário 3º PA'!$F$4:$F$4242))+SUMPRODUCT(-('Diário 4º PA'!$E$4:$E$2224='Analítico Cx.'!$B77),-('Diário 4º PA'!$O$4:$O$2224=D$1),('Diário 4º PA'!$F$4:$F$2224))+SUMPRODUCT(-('Diário 5º PA'!$E$4:$E$5221='Analítico Cx.'!$B77),-('Diário 5º PA'!$O$4:$O$5221=D$1),('Diário 5º PA'!$F$4:$F$5221))+SUMPRODUCT(-('Diário 6º PA'!$E$4:$E$2907='Analítico Cx.'!$B77),-('Diário 6º PA'!$N$4:$N$2907=D$1),('Diário 6º PA'!$F$4:$F$2907))</f>
        <v>0</v>
      </c>
      <c r="E77" s="183">
        <f>SUMPRODUCT(-('Diário 3º PA'!$E$4:$E$4242='Analítico Cx.'!$B77),-('Diário 3º PA'!$O$4:$O$4242=E$1),('Diário 3º PA'!$F$4:$F$4242))+SUMPRODUCT(-('Diário 4º PA'!$E$4:$E$2224='Analítico Cx.'!$B77),-('Diário 4º PA'!$O$4:$O$2224=E$1),('Diário 4º PA'!$F$4:$F$2224))+SUMPRODUCT(-('Diário 5º PA'!$E$4:$E$5221='Analítico Cx.'!$B77),-('Diário 5º PA'!$O$4:$O$5221=E$1),('Diário 5º PA'!$F$4:$F$5221))+SUMPRODUCT(-('Diário 6º PA'!$E$4:$E$2907='Analítico Cx.'!$B77),-('Diário 6º PA'!$N$4:$N$2907=E$1),('Diário 6º PA'!$F$4:$F$2907))</f>
        <v>0</v>
      </c>
      <c r="F77" s="183">
        <f>SUMPRODUCT(-('Diário 3º PA'!$E$4:$E$4242='Analítico Cx.'!$B77),-('Diário 3º PA'!$O$4:$O$4242=F$1),('Diário 3º PA'!$F$4:$F$4242))+SUMPRODUCT(-('Diário 4º PA'!$E$4:$E$2224='Analítico Cx.'!$B77),-('Diário 4º PA'!$O$4:$O$2224=F$1),('Diário 4º PA'!$F$4:$F$2224))+SUMPRODUCT(-('Diário 5º PA'!$E$4:$E$5221='Analítico Cx.'!$B77),-('Diário 5º PA'!$O$4:$O$5221=F$1),('Diário 5º PA'!$F$4:$F$5221))+SUMPRODUCT(-('Diário 6º PA'!$E$4:$E$2907='Analítico Cx.'!$B77),-('Diário 6º PA'!$N$4:$N$2907=F$1),('Diário 6º PA'!$F$4:$F$2907))</f>
        <v>0</v>
      </c>
      <c r="G77" s="183">
        <f>SUMPRODUCT(-('Diário 3º PA'!$E$4:$E$4242='Analítico Cx.'!$B77),-('Diário 3º PA'!$O$4:$O$4242=G$1),('Diário 3º PA'!$F$4:$F$4242))+SUMPRODUCT(-('Diário 4º PA'!$E$4:$E$2224='Analítico Cx.'!$B77),-('Diário 4º PA'!$O$4:$O$2224=G$1),('Diário 4º PA'!$F$4:$F$2224))+SUMPRODUCT(-('Diário 5º PA'!$E$4:$E$5221='Analítico Cx.'!$B77),-('Diário 5º PA'!$O$4:$O$5221=G$1),('Diário 5º PA'!$F$4:$F$5221))+SUMPRODUCT(-('Diário 6º PA'!$E$4:$E$2907='Analítico Cx.'!$B77),-('Diário 6º PA'!$N$4:$N$2907=G$1),('Diário 6º PA'!$F$4:$F$2907))</f>
        <v>0</v>
      </c>
      <c r="H77" s="183">
        <f>SUMPRODUCT(-('Diário 3º PA'!$E$4:$E$4242='Analítico Cx.'!$B77),-('Diário 3º PA'!$O$4:$O$4242=H$1),('Diário 3º PA'!$F$4:$F$4242))+SUMPRODUCT(-('Diário 4º PA'!$E$4:$E$2224='Analítico Cx.'!$B77),-('Diário 4º PA'!$O$4:$O$2224=H$1),('Diário 4º PA'!$F$4:$F$2224))+SUMPRODUCT(-('Diário 5º PA'!$E$4:$E$5221='Analítico Cx.'!$B77),-('Diário 5º PA'!$O$4:$O$5221=H$1),('Diário 5º PA'!$F$4:$F$5221))+SUMPRODUCT(-('Diário 6º PA'!$E$4:$E$2907='Analítico Cx.'!$B77),-('Diário 6º PA'!$N$4:$N$2907=H$1),('Diário 6º PA'!$F$4:$F$2907))</f>
        <v>0</v>
      </c>
      <c r="I77" s="183">
        <f>SUMPRODUCT(-('Diário 3º PA'!$E$4:$E$4242='Analítico Cx.'!$B77),-('Diário 3º PA'!$O$4:$O$4242=I$1),('Diário 3º PA'!$F$4:$F$4242))+SUMPRODUCT(-('Diário 4º PA'!$E$4:$E$2224='Analítico Cx.'!$B77),-('Diário 4º PA'!$O$4:$O$2224=I$1),('Diário 4º PA'!$F$4:$F$2224))+SUMPRODUCT(-('Diário 5º PA'!$E$4:$E$5221='Analítico Cx.'!$B77),-('Diário 5º PA'!$O$4:$O$5221=I$1),('Diário 5º PA'!$F$4:$F$5221))+SUMPRODUCT(-('Diário 6º PA'!$E$4:$E$2907='Analítico Cx.'!$B77),-('Diário 6º PA'!$N$4:$N$2907=I$1),('Diário 6º PA'!$F$4:$F$2907))</f>
        <v>0</v>
      </c>
      <c r="J77" s="183">
        <f>SUMPRODUCT(-('Diário 3º PA'!$E$4:$E$4242='Analítico Cx.'!$B77),-('Diário 3º PA'!$O$4:$O$4242=J$1),('Diário 3º PA'!$F$4:$F$4242))+SUMPRODUCT(-('Diário 4º PA'!$E$4:$E$2224='Analítico Cx.'!$B77),-('Diário 4º PA'!$O$4:$O$2224=J$1),('Diário 4º PA'!$F$4:$F$2224))+SUMPRODUCT(-('Diário 5º PA'!$E$4:$E$5221='Analítico Cx.'!$B77),-('Diário 5º PA'!$O$4:$O$5221=J$1),('Diário 5º PA'!$F$4:$F$5221))+SUMPRODUCT(-('Diário 6º PA'!$E$4:$E$2907='Analítico Cx.'!$B77),-('Diário 6º PA'!$N$4:$N$2907=J$1),('Diário 6º PA'!$F$4:$F$2907))</f>
        <v>0</v>
      </c>
      <c r="K77" s="183">
        <f>SUMPRODUCT(-('Diário 3º PA'!$E$4:$E$4242='Analítico Cx.'!$B77),-('Diário 3º PA'!$O$4:$O$4242=K$1),('Diário 3º PA'!$F$4:$F$4242))+SUMPRODUCT(-('Diário 4º PA'!$E$4:$E$2224='Analítico Cx.'!$B77),-('Diário 4º PA'!$O$4:$O$2224=K$1),('Diário 4º PA'!$F$4:$F$2224))+SUMPRODUCT(-('Diário 5º PA'!$E$4:$E$5221='Analítico Cx.'!$B77),-('Diário 5º PA'!$O$4:$O$5221=K$1),('Diário 5º PA'!$F$4:$F$5221))+SUMPRODUCT(-('Diário 6º PA'!$E$4:$E$2907='Analítico Cx.'!$B77),-('Diário 6º PA'!$N$4:$N$2907=K$1),('Diário 6º PA'!$F$4:$F$2907))</f>
        <v>0</v>
      </c>
      <c r="L77" s="183">
        <f>SUMPRODUCT(-('Diário 3º PA'!$E$4:$E$4242='Analítico Cx.'!$B77),-('Diário 3º PA'!$O$4:$O$4242=L$1),('Diário 3º PA'!$F$4:$F$4242))+SUMPRODUCT(-('Diário 4º PA'!$E$4:$E$2224='Analítico Cx.'!$B77),-('Diário 4º PA'!$O$4:$O$2224=L$1),('Diário 4º PA'!$F$4:$F$2224))+SUMPRODUCT(-('Diário 5º PA'!$E$4:$E$5221='Analítico Cx.'!$B77),-('Diário 5º PA'!$O$4:$O$5221=L$1),('Diário 5º PA'!$F$4:$F$5221))+SUMPRODUCT(-('Diário 6º PA'!$E$4:$E$2907='Analítico Cx.'!$B77),-('Diário 6º PA'!$N$4:$N$2907=L$1),('Diário 6º PA'!$F$4:$F$2907))</f>
        <v>0</v>
      </c>
      <c r="M77" s="183">
        <f>SUMPRODUCT(-('Diário 3º PA'!$E$4:$E$4242='Analítico Cx.'!$B77),-('Diário 3º PA'!$O$4:$O$4242=M$1),('Diário 3º PA'!$F$4:$F$4242))+SUMPRODUCT(-('Diário 4º PA'!$E$4:$E$2224='Analítico Cx.'!$B77),-('Diário 4º PA'!$O$4:$O$2224=M$1),('Diário 4º PA'!$F$4:$F$2224))+SUMPRODUCT(-('Diário 5º PA'!$E$4:$E$5221='Analítico Cx.'!$B77),-('Diário 5º PA'!$O$4:$O$5221=M$1),('Diário 5º PA'!$F$4:$F$5221))+SUMPRODUCT(-('Diário 6º PA'!$E$4:$E$2907='Analítico Cx.'!$B77),-('Diário 6º PA'!$N$4:$N$2907=M$1),('Diário 6º PA'!$F$4:$F$2907))</f>
        <v>0</v>
      </c>
      <c r="N77" s="183">
        <f>SUMPRODUCT(-('Diário 3º PA'!$E$4:$E$4242='Analítico Cx.'!$B77),-('Diário 3º PA'!$O$4:$O$4242=N$1),('Diário 3º PA'!$F$4:$F$4242))+SUMPRODUCT(-('Diário 4º PA'!$E$4:$E$2224='Analítico Cx.'!$B77),-('Diário 4º PA'!$O$4:$O$2224=N$1),('Diário 4º PA'!$F$4:$F$2224))+SUMPRODUCT(-('Diário 5º PA'!$E$4:$E$5221='Analítico Cx.'!$B77),-('Diário 5º PA'!$O$4:$O$5221=N$1),('Diário 5º PA'!$F$4:$F$5221))+SUMPRODUCT(-('Diário 6º PA'!$E$4:$E$2907='Analítico Cx.'!$B77),-('Diário 6º PA'!$N$4:$N$2907=N$1),('Diário 6º PA'!$F$4:$F$2907))</f>
        <v>0</v>
      </c>
      <c r="O77" s="184">
        <f t="shared" si="17"/>
        <v>0</v>
      </c>
      <c r="P77" s="168">
        <f t="shared" si="16"/>
        <v>0</v>
      </c>
    </row>
    <row r="78" spans="1:16" ht="23.25" customHeight="1" x14ac:dyDescent="0.2">
      <c r="A78" s="59" t="s">
        <v>253</v>
      </c>
      <c r="B78" s="102" t="s">
        <v>254</v>
      </c>
      <c r="C78" s="183">
        <f>SUMPRODUCT(-('Diário 3º PA'!$E$4:$E$4242='Analítico Cx.'!$B78),-('Diário 3º PA'!$O$4:$O$4242=C$1),('Diário 3º PA'!$F$4:$F$4242))+SUMPRODUCT(-('Diário 4º PA'!$E$4:$E$2224='Analítico Cx.'!$B78),-('Diário 4º PA'!$O$4:$O$2224=C$1),('Diário 4º PA'!$F$4:$F$2224))+SUMPRODUCT(-('Diário 5º PA'!$E$4:$E$5221='Analítico Cx.'!$B78),-('Diário 5º PA'!$O$4:$O$5221=C$1),('Diário 5º PA'!$F$4:$F$5221))+SUMPRODUCT(-('Diário 6º PA'!$E$4:$E$2907='Analítico Cx.'!$B78),-('Diário 6º PA'!$N$4:$N$2907=C$1),('Diário 6º PA'!$F$4:$F$2907))</f>
        <v>0</v>
      </c>
      <c r="D78" s="183">
        <f>SUMPRODUCT(-('Diário 3º PA'!$E$4:$E$4242='Analítico Cx.'!$B78),-('Diário 3º PA'!$O$4:$O$4242=D$1),('Diário 3º PA'!$F$4:$F$4242))+SUMPRODUCT(-('Diário 4º PA'!$E$4:$E$2224='Analítico Cx.'!$B78),-('Diário 4º PA'!$O$4:$O$2224=D$1),('Diário 4º PA'!$F$4:$F$2224))+SUMPRODUCT(-('Diário 5º PA'!$E$4:$E$5221='Analítico Cx.'!$B78),-('Diário 5º PA'!$O$4:$O$5221=D$1),('Diário 5º PA'!$F$4:$F$5221))+SUMPRODUCT(-('Diário 6º PA'!$E$4:$E$2907='Analítico Cx.'!$B78),-('Diário 6º PA'!$N$4:$N$2907=D$1),('Diário 6º PA'!$F$4:$F$2907))</f>
        <v>0</v>
      </c>
      <c r="E78" s="183">
        <f>SUMPRODUCT(-('Diário 3º PA'!$E$4:$E$4242='Analítico Cx.'!$B78),-('Diário 3º PA'!$O$4:$O$4242=E$1),('Diário 3º PA'!$F$4:$F$4242))+SUMPRODUCT(-('Diário 4º PA'!$E$4:$E$2224='Analítico Cx.'!$B78),-('Diário 4º PA'!$O$4:$O$2224=E$1),('Diário 4º PA'!$F$4:$F$2224))+SUMPRODUCT(-('Diário 5º PA'!$E$4:$E$5221='Analítico Cx.'!$B78),-('Diário 5º PA'!$O$4:$O$5221=E$1),('Diário 5º PA'!$F$4:$F$5221))+SUMPRODUCT(-('Diário 6º PA'!$E$4:$E$2907='Analítico Cx.'!$B78),-('Diário 6º PA'!$N$4:$N$2907=E$1),('Diário 6º PA'!$F$4:$F$2907))</f>
        <v>0</v>
      </c>
      <c r="F78" s="183">
        <f>SUMPRODUCT(-('Diário 3º PA'!$E$4:$E$4242='Analítico Cx.'!$B78),-('Diário 3º PA'!$O$4:$O$4242=F$1),('Diário 3º PA'!$F$4:$F$4242))+SUMPRODUCT(-('Diário 4º PA'!$E$4:$E$2224='Analítico Cx.'!$B78),-('Diário 4º PA'!$O$4:$O$2224=F$1),('Diário 4º PA'!$F$4:$F$2224))+SUMPRODUCT(-('Diário 5º PA'!$E$4:$E$5221='Analítico Cx.'!$B78),-('Diário 5º PA'!$O$4:$O$5221=F$1),('Diário 5º PA'!$F$4:$F$5221))+SUMPRODUCT(-('Diário 6º PA'!$E$4:$E$2907='Analítico Cx.'!$B78),-('Diário 6º PA'!$N$4:$N$2907=F$1),('Diário 6º PA'!$F$4:$F$2907))</f>
        <v>0</v>
      </c>
      <c r="G78" s="183">
        <f>SUMPRODUCT(-('Diário 3º PA'!$E$4:$E$4242='Analítico Cx.'!$B78),-('Diário 3º PA'!$O$4:$O$4242=G$1),('Diário 3º PA'!$F$4:$F$4242))+SUMPRODUCT(-('Diário 4º PA'!$E$4:$E$2224='Analítico Cx.'!$B78),-('Diário 4º PA'!$O$4:$O$2224=G$1),('Diário 4º PA'!$F$4:$F$2224))+SUMPRODUCT(-('Diário 5º PA'!$E$4:$E$5221='Analítico Cx.'!$B78),-('Diário 5º PA'!$O$4:$O$5221=G$1),('Diário 5º PA'!$F$4:$F$5221))+SUMPRODUCT(-('Diário 6º PA'!$E$4:$E$2907='Analítico Cx.'!$B78),-('Diário 6º PA'!$N$4:$N$2907=G$1),('Diário 6º PA'!$F$4:$F$2907))</f>
        <v>0</v>
      </c>
      <c r="H78" s="183">
        <f>SUMPRODUCT(-('Diário 3º PA'!$E$4:$E$4242='Analítico Cx.'!$B78),-('Diário 3º PA'!$O$4:$O$4242=H$1),('Diário 3º PA'!$F$4:$F$4242))+SUMPRODUCT(-('Diário 4º PA'!$E$4:$E$2224='Analítico Cx.'!$B78),-('Diário 4º PA'!$O$4:$O$2224=H$1),('Diário 4º PA'!$F$4:$F$2224))+SUMPRODUCT(-('Diário 5º PA'!$E$4:$E$5221='Analítico Cx.'!$B78),-('Diário 5º PA'!$O$4:$O$5221=H$1),('Diário 5º PA'!$F$4:$F$5221))+SUMPRODUCT(-('Diário 6º PA'!$E$4:$E$2907='Analítico Cx.'!$B78),-('Diário 6º PA'!$N$4:$N$2907=H$1),('Diário 6º PA'!$F$4:$F$2907))</f>
        <v>0</v>
      </c>
      <c r="I78" s="183">
        <f>SUMPRODUCT(-('Diário 3º PA'!$E$4:$E$4242='Analítico Cx.'!$B78),-('Diário 3º PA'!$O$4:$O$4242=I$1),('Diário 3º PA'!$F$4:$F$4242))+SUMPRODUCT(-('Diário 4º PA'!$E$4:$E$2224='Analítico Cx.'!$B78),-('Diário 4º PA'!$O$4:$O$2224=I$1),('Diário 4º PA'!$F$4:$F$2224))+SUMPRODUCT(-('Diário 5º PA'!$E$4:$E$5221='Analítico Cx.'!$B78),-('Diário 5º PA'!$O$4:$O$5221=I$1),('Diário 5º PA'!$F$4:$F$5221))+SUMPRODUCT(-('Diário 6º PA'!$E$4:$E$2907='Analítico Cx.'!$B78),-('Diário 6º PA'!$N$4:$N$2907=I$1),('Diário 6º PA'!$F$4:$F$2907))</f>
        <v>0</v>
      </c>
      <c r="J78" s="183">
        <f>SUMPRODUCT(-('Diário 3º PA'!$E$4:$E$4242='Analítico Cx.'!$B78),-('Diário 3º PA'!$O$4:$O$4242=J$1),('Diário 3º PA'!$F$4:$F$4242))+SUMPRODUCT(-('Diário 4º PA'!$E$4:$E$2224='Analítico Cx.'!$B78),-('Diário 4º PA'!$O$4:$O$2224=J$1),('Diário 4º PA'!$F$4:$F$2224))+SUMPRODUCT(-('Diário 5º PA'!$E$4:$E$5221='Analítico Cx.'!$B78),-('Diário 5º PA'!$O$4:$O$5221=J$1),('Diário 5º PA'!$F$4:$F$5221))+SUMPRODUCT(-('Diário 6º PA'!$E$4:$E$2907='Analítico Cx.'!$B78),-('Diário 6º PA'!$N$4:$N$2907=J$1),('Diário 6º PA'!$F$4:$F$2907))</f>
        <v>0</v>
      </c>
      <c r="K78" s="183">
        <f>SUMPRODUCT(-('Diário 3º PA'!$E$4:$E$4242='Analítico Cx.'!$B78),-('Diário 3º PA'!$O$4:$O$4242=K$1),('Diário 3º PA'!$F$4:$F$4242))+SUMPRODUCT(-('Diário 4º PA'!$E$4:$E$2224='Analítico Cx.'!$B78),-('Diário 4º PA'!$O$4:$O$2224=K$1),('Diário 4º PA'!$F$4:$F$2224))+SUMPRODUCT(-('Diário 5º PA'!$E$4:$E$5221='Analítico Cx.'!$B78),-('Diário 5º PA'!$O$4:$O$5221=K$1),('Diário 5º PA'!$F$4:$F$5221))+SUMPRODUCT(-('Diário 6º PA'!$E$4:$E$2907='Analítico Cx.'!$B78),-('Diário 6º PA'!$N$4:$N$2907=K$1),('Diário 6º PA'!$F$4:$F$2907))</f>
        <v>0</v>
      </c>
      <c r="L78" s="183">
        <f>SUMPRODUCT(-('Diário 3º PA'!$E$4:$E$4242='Analítico Cx.'!$B78),-('Diário 3º PA'!$O$4:$O$4242=L$1),('Diário 3º PA'!$F$4:$F$4242))+SUMPRODUCT(-('Diário 4º PA'!$E$4:$E$2224='Analítico Cx.'!$B78),-('Diário 4º PA'!$O$4:$O$2224=L$1),('Diário 4º PA'!$F$4:$F$2224))+SUMPRODUCT(-('Diário 5º PA'!$E$4:$E$5221='Analítico Cx.'!$B78),-('Diário 5º PA'!$O$4:$O$5221=L$1),('Diário 5º PA'!$F$4:$F$5221))+SUMPRODUCT(-('Diário 6º PA'!$E$4:$E$2907='Analítico Cx.'!$B78),-('Diário 6º PA'!$N$4:$N$2907=L$1),('Diário 6º PA'!$F$4:$F$2907))</f>
        <v>0</v>
      </c>
      <c r="M78" s="183">
        <f>SUMPRODUCT(-('Diário 3º PA'!$E$4:$E$4242='Analítico Cx.'!$B78),-('Diário 3º PA'!$O$4:$O$4242=M$1),('Diário 3º PA'!$F$4:$F$4242))+SUMPRODUCT(-('Diário 4º PA'!$E$4:$E$2224='Analítico Cx.'!$B78),-('Diário 4º PA'!$O$4:$O$2224=M$1),('Diário 4º PA'!$F$4:$F$2224))+SUMPRODUCT(-('Diário 5º PA'!$E$4:$E$5221='Analítico Cx.'!$B78),-('Diário 5º PA'!$O$4:$O$5221=M$1),('Diário 5º PA'!$F$4:$F$5221))+SUMPRODUCT(-('Diário 6º PA'!$E$4:$E$2907='Analítico Cx.'!$B78),-('Diário 6º PA'!$N$4:$N$2907=M$1),('Diário 6º PA'!$F$4:$F$2907))</f>
        <v>0</v>
      </c>
      <c r="N78" s="183">
        <f>SUMPRODUCT(-('Diário 3º PA'!$E$4:$E$4242='Analítico Cx.'!$B78),-('Diário 3º PA'!$O$4:$O$4242=N$1),('Diário 3º PA'!$F$4:$F$4242))+SUMPRODUCT(-('Diário 4º PA'!$E$4:$E$2224='Analítico Cx.'!$B78),-('Diário 4º PA'!$O$4:$O$2224=N$1),('Diário 4º PA'!$F$4:$F$2224))+SUMPRODUCT(-('Diário 5º PA'!$E$4:$E$5221='Analítico Cx.'!$B78),-('Diário 5º PA'!$O$4:$O$5221=N$1),('Diário 5º PA'!$F$4:$F$5221))+SUMPRODUCT(-('Diário 6º PA'!$E$4:$E$2907='Analítico Cx.'!$B78),-('Diário 6º PA'!$N$4:$N$2907=N$1),('Diário 6º PA'!$F$4:$F$2907))</f>
        <v>0</v>
      </c>
      <c r="O78" s="184">
        <f t="shared" si="17"/>
        <v>0</v>
      </c>
      <c r="P78" s="168">
        <f t="shared" si="16"/>
        <v>0</v>
      </c>
    </row>
    <row r="79" spans="1:16" ht="23.25" customHeight="1" x14ac:dyDescent="0.2">
      <c r="A79" s="59" t="s">
        <v>255</v>
      </c>
      <c r="B79" s="102" t="s">
        <v>256</v>
      </c>
      <c r="C79" s="183">
        <f>SUMPRODUCT(-('Diário 3º PA'!$E$4:$E$4242='Analítico Cx.'!$B79),-('Diário 3º PA'!$O$4:$O$4242=C$1),('Diário 3º PA'!$F$4:$F$4242))+SUMPRODUCT(-('Diário 4º PA'!$E$4:$E$2224='Analítico Cx.'!$B79),-('Diário 4º PA'!$O$4:$O$2224=C$1),('Diário 4º PA'!$F$4:$F$2224))+SUMPRODUCT(-('Diário 5º PA'!$E$4:$E$5221='Analítico Cx.'!$B79),-('Diário 5º PA'!$O$4:$O$5221=C$1),('Diário 5º PA'!$F$4:$F$5221))+SUMPRODUCT(-('Diário 6º PA'!$E$4:$E$2907='Analítico Cx.'!$B79),-('Diário 6º PA'!$N$4:$N$2907=C$1),('Diário 6º PA'!$F$4:$F$2907))</f>
        <v>0</v>
      </c>
      <c r="D79" s="183">
        <f>SUMPRODUCT(-('Diário 3º PA'!$E$4:$E$4242='Analítico Cx.'!$B79),-('Diário 3º PA'!$O$4:$O$4242=D$1),('Diário 3º PA'!$F$4:$F$4242))+SUMPRODUCT(-('Diário 4º PA'!$E$4:$E$2224='Analítico Cx.'!$B79),-('Diário 4º PA'!$O$4:$O$2224=D$1),('Diário 4º PA'!$F$4:$F$2224))+SUMPRODUCT(-('Diário 5º PA'!$E$4:$E$5221='Analítico Cx.'!$B79),-('Diário 5º PA'!$O$4:$O$5221=D$1),('Diário 5º PA'!$F$4:$F$5221))+SUMPRODUCT(-('Diário 6º PA'!$E$4:$E$2907='Analítico Cx.'!$B79),-('Diário 6º PA'!$N$4:$N$2907=D$1),('Diário 6º PA'!$F$4:$F$2907))</f>
        <v>0</v>
      </c>
      <c r="E79" s="183">
        <f>SUMPRODUCT(-('Diário 3º PA'!$E$4:$E$4242='Analítico Cx.'!$B79),-('Diário 3º PA'!$O$4:$O$4242=E$1),('Diário 3º PA'!$F$4:$F$4242))+SUMPRODUCT(-('Diário 4º PA'!$E$4:$E$2224='Analítico Cx.'!$B79),-('Diário 4º PA'!$O$4:$O$2224=E$1),('Diário 4º PA'!$F$4:$F$2224))+SUMPRODUCT(-('Diário 5º PA'!$E$4:$E$5221='Analítico Cx.'!$B79),-('Diário 5º PA'!$O$4:$O$5221=E$1),('Diário 5º PA'!$F$4:$F$5221))+SUMPRODUCT(-('Diário 6º PA'!$E$4:$E$2907='Analítico Cx.'!$B79),-('Diário 6º PA'!$N$4:$N$2907=E$1),('Diário 6º PA'!$F$4:$F$2907))</f>
        <v>0</v>
      </c>
      <c r="F79" s="183">
        <f>SUMPRODUCT(-('Diário 3º PA'!$E$4:$E$4242='Analítico Cx.'!$B79),-('Diário 3º PA'!$O$4:$O$4242=F$1),('Diário 3º PA'!$F$4:$F$4242))+SUMPRODUCT(-('Diário 4º PA'!$E$4:$E$2224='Analítico Cx.'!$B79),-('Diário 4º PA'!$O$4:$O$2224=F$1),('Diário 4º PA'!$F$4:$F$2224))+SUMPRODUCT(-('Diário 5º PA'!$E$4:$E$5221='Analítico Cx.'!$B79),-('Diário 5º PA'!$O$4:$O$5221=F$1),('Diário 5º PA'!$F$4:$F$5221))+SUMPRODUCT(-('Diário 6º PA'!$E$4:$E$2907='Analítico Cx.'!$B79),-('Diário 6º PA'!$N$4:$N$2907=F$1),('Diário 6º PA'!$F$4:$F$2907))</f>
        <v>0</v>
      </c>
      <c r="G79" s="183">
        <f>SUMPRODUCT(-('Diário 3º PA'!$E$4:$E$4242='Analítico Cx.'!$B79),-('Diário 3º PA'!$O$4:$O$4242=G$1),('Diário 3º PA'!$F$4:$F$4242))+SUMPRODUCT(-('Diário 4º PA'!$E$4:$E$2224='Analítico Cx.'!$B79),-('Diário 4º PA'!$O$4:$O$2224=G$1),('Diário 4º PA'!$F$4:$F$2224))+SUMPRODUCT(-('Diário 5º PA'!$E$4:$E$5221='Analítico Cx.'!$B79),-('Diário 5º PA'!$O$4:$O$5221=G$1),('Diário 5º PA'!$F$4:$F$5221))+SUMPRODUCT(-('Diário 6º PA'!$E$4:$E$2907='Analítico Cx.'!$B79),-('Diário 6º PA'!$N$4:$N$2907=G$1),('Diário 6º PA'!$F$4:$F$2907))</f>
        <v>0</v>
      </c>
      <c r="H79" s="183">
        <f>SUMPRODUCT(-('Diário 3º PA'!$E$4:$E$4242='Analítico Cx.'!$B79),-('Diário 3º PA'!$O$4:$O$4242=H$1),('Diário 3º PA'!$F$4:$F$4242))+SUMPRODUCT(-('Diário 4º PA'!$E$4:$E$2224='Analítico Cx.'!$B79),-('Diário 4º PA'!$O$4:$O$2224=H$1),('Diário 4º PA'!$F$4:$F$2224))+SUMPRODUCT(-('Diário 5º PA'!$E$4:$E$5221='Analítico Cx.'!$B79),-('Diário 5º PA'!$O$4:$O$5221=H$1),('Diário 5º PA'!$F$4:$F$5221))+SUMPRODUCT(-('Diário 6º PA'!$E$4:$E$2907='Analítico Cx.'!$B79),-('Diário 6º PA'!$N$4:$N$2907=H$1),('Diário 6º PA'!$F$4:$F$2907))</f>
        <v>0</v>
      </c>
      <c r="I79" s="183">
        <f>SUMPRODUCT(-('Diário 3º PA'!$E$4:$E$4242='Analítico Cx.'!$B79),-('Diário 3º PA'!$O$4:$O$4242=I$1),('Diário 3º PA'!$F$4:$F$4242))+SUMPRODUCT(-('Diário 4º PA'!$E$4:$E$2224='Analítico Cx.'!$B79),-('Diário 4º PA'!$O$4:$O$2224=I$1),('Diário 4º PA'!$F$4:$F$2224))+SUMPRODUCT(-('Diário 5º PA'!$E$4:$E$5221='Analítico Cx.'!$B79),-('Diário 5º PA'!$O$4:$O$5221=I$1),('Diário 5º PA'!$F$4:$F$5221))+SUMPRODUCT(-('Diário 6º PA'!$E$4:$E$2907='Analítico Cx.'!$B79),-('Diário 6º PA'!$N$4:$N$2907=I$1),('Diário 6º PA'!$F$4:$F$2907))</f>
        <v>0</v>
      </c>
      <c r="J79" s="183">
        <f>SUMPRODUCT(-('Diário 3º PA'!$E$4:$E$4242='Analítico Cx.'!$B79),-('Diário 3º PA'!$O$4:$O$4242=J$1),('Diário 3º PA'!$F$4:$F$4242))+SUMPRODUCT(-('Diário 4º PA'!$E$4:$E$2224='Analítico Cx.'!$B79),-('Diário 4º PA'!$O$4:$O$2224=J$1),('Diário 4º PA'!$F$4:$F$2224))+SUMPRODUCT(-('Diário 5º PA'!$E$4:$E$5221='Analítico Cx.'!$B79),-('Diário 5º PA'!$O$4:$O$5221=J$1),('Diário 5º PA'!$F$4:$F$5221))+SUMPRODUCT(-('Diário 6º PA'!$E$4:$E$2907='Analítico Cx.'!$B79),-('Diário 6º PA'!$N$4:$N$2907=J$1),('Diário 6º PA'!$F$4:$F$2907))</f>
        <v>0</v>
      </c>
      <c r="K79" s="183">
        <f>SUMPRODUCT(-('Diário 3º PA'!$E$4:$E$4242='Analítico Cx.'!$B79),-('Diário 3º PA'!$O$4:$O$4242=K$1),('Diário 3º PA'!$F$4:$F$4242))+SUMPRODUCT(-('Diário 4º PA'!$E$4:$E$2224='Analítico Cx.'!$B79),-('Diário 4º PA'!$O$4:$O$2224=K$1),('Diário 4º PA'!$F$4:$F$2224))+SUMPRODUCT(-('Diário 5º PA'!$E$4:$E$5221='Analítico Cx.'!$B79),-('Diário 5º PA'!$O$4:$O$5221=K$1),('Diário 5º PA'!$F$4:$F$5221))+SUMPRODUCT(-('Diário 6º PA'!$E$4:$E$2907='Analítico Cx.'!$B79),-('Diário 6º PA'!$N$4:$N$2907=K$1),('Diário 6º PA'!$F$4:$F$2907))</f>
        <v>0</v>
      </c>
      <c r="L79" s="183">
        <f>SUMPRODUCT(-('Diário 3º PA'!$E$4:$E$4242='Analítico Cx.'!$B79),-('Diário 3º PA'!$O$4:$O$4242=L$1),('Diário 3º PA'!$F$4:$F$4242))+SUMPRODUCT(-('Diário 4º PA'!$E$4:$E$2224='Analítico Cx.'!$B79),-('Diário 4º PA'!$O$4:$O$2224=L$1),('Diário 4º PA'!$F$4:$F$2224))+SUMPRODUCT(-('Diário 5º PA'!$E$4:$E$5221='Analítico Cx.'!$B79),-('Diário 5º PA'!$O$4:$O$5221=L$1),('Diário 5º PA'!$F$4:$F$5221))+SUMPRODUCT(-('Diário 6º PA'!$E$4:$E$2907='Analítico Cx.'!$B79),-('Diário 6º PA'!$N$4:$N$2907=L$1),('Diário 6º PA'!$F$4:$F$2907))</f>
        <v>0</v>
      </c>
      <c r="M79" s="183">
        <f>SUMPRODUCT(-('Diário 3º PA'!$E$4:$E$4242='Analítico Cx.'!$B79),-('Diário 3º PA'!$O$4:$O$4242=M$1),('Diário 3º PA'!$F$4:$F$4242))+SUMPRODUCT(-('Diário 4º PA'!$E$4:$E$2224='Analítico Cx.'!$B79),-('Diário 4º PA'!$O$4:$O$2224=M$1),('Diário 4º PA'!$F$4:$F$2224))+SUMPRODUCT(-('Diário 5º PA'!$E$4:$E$5221='Analítico Cx.'!$B79),-('Diário 5º PA'!$O$4:$O$5221=M$1),('Diário 5º PA'!$F$4:$F$5221))+SUMPRODUCT(-('Diário 6º PA'!$E$4:$E$2907='Analítico Cx.'!$B79),-('Diário 6º PA'!$N$4:$N$2907=M$1),('Diário 6º PA'!$F$4:$F$2907))</f>
        <v>0</v>
      </c>
      <c r="N79" s="183">
        <f>SUMPRODUCT(-('Diário 3º PA'!$E$4:$E$4242='Analítico Cx.'!$B79),-('Diário 3º PA'!$O$4:$O$4242=N$1),('Diário 3º PA'!$F$4:$F$4242))+SUMPRODUCT(-('Diário 4º PA'!$E$4:$E$2224='Analítico Cx.'!$B79),-('Diário 4º PA'!$O$4:$O$2224=N$1),('Diário 4º PA'!$F$4:$F$2224))+SUMPRODUCT(-('Diário 5º PA'!$E$4:$E$5221='Analítico Cx.'!$B79),-('Diário 5º PA'!$O$4:$O$5221=N$1),('Diário 5º PA'!$F$4:$F$5221))+SUMPRODUCT(-('Diário 6º PA'!$E$4:$E$2907='Analítico Cx.'!$B79),-('Diário 6º PA'!$N$4:$N$2907=N$1),('Diário 6º PA'!$F$4:$F$2907))</f>
        <v>0</v>
      </c>
      <c r="O79" s="184">
        <f t="shared" si="17"/>
        <v>0</v>
      </c>
      <c r="P79" s="168">
        <f t="shared" si="16"/>
        <v>0</v>
      </c>
    </row>
    <row r="80" spans="1:16" ht="23.25" customHeight="1" x14ac:dyDescent="0.2">
      <c r="A80" s="59" t="s">
        <v>257</v>
      </c>
      <c r="B80" s="102" t="s">
        <v>258</v>
      </c>
      <c r="C80" s="183">
        <f>SUMPRODUCT(-('Diário 3º PA'!$E$4:$E$4242='Analítico Cx.'!$B80),-('Diário 3º PA'!$O$4:$O$4242=C$1),('Diário 3º PA'!$F$4:$F$4242))+SUMPRODUCT(-('Diário 4º PA'!$E$4:$E$2224='Analítico Cx.'!$B80),-('Diário 4º PA'!$O$4:$O$2224=C$1),('Diário 4º PA'!$F$4:$F$2224))+SUMPRODUCT(-('Diário 5º PA'!$E$4:$E$5221='Analítico Cx.'!$B80),-('Diário 5º PA'!$O$4:$O$5221=C$1),('Diário 5º PA'!$F$4:$F$5221))+SUMPRODUCT(-('Diário 6º PA'!$E$4:$E$2907='Analítico Cx.'!$B80),-('Diário 6º PA'!$N$4:$N$2907=C$1),('Diário 6º PA'!$F$4:$F$2907))</f>
        <v>0</v>
      </c>
      <c r="D80" s="183">
        <f>SUMPRODUCT(-('Diário 3º PA'!$E$4:$E$4242='Analítico Cx.'!$B80),-('Diário 3º PA'!$O$4:$O$4242=D$1),('Diário 3º PA'!$F$4:$F$4242))+SUMPRODUCT(-('Diário 4º PA'!$E$4:$E$2224='Analítico Cx.'!$B80),-('Diário 4º PA'!$O$4:$O$2224=D$1),('Diário 4º PA'!$F$4:$F$2224))+SUMPRODUCT(-('Diário 5º PA'!$E$4:$E$5221='Analítico Cx.'!$B80),-('Diário 5º PA'!$O$4:$O$5221=D$1),('Diário 5º PA'!$F$4:$F$5221))+SUMPRODUCT(-('Diário 6º PA'!$E$4:$E$2907='Analítico Cx.'!$B80),-('Diário 6º PA'!$N$4:$N$2907=D$1),('Diário 6º PA'!$F$4:$F$2907))</f>
        <v>0</v>
      </c>
      <c r="E80" s="183">
        <f>SUMPRODUCT(-('Diário 3º PA'!$E$4:$E$4242='Analítico Cx.'!$B80),-('Diário 3º PA'!$O$4:$O$4242=E$1),('Diário 3º PA'!$F$4:$F$4242))+SUMPRODUCT(-('Diário 4º PA'!$E$4:$E$2224='Analítico Cx.'!$B80),-('Diário 4º PA'!$O$4:$O$2224=E$1),('Diário 4º PA'!$F$4:$F$2224))+SUMPRODUCT(-('Diário 5º PA'!$E$4:$E$5221='Analítico Cx.'!$B80),-('Diário 5º PA'!$O$4:$O$5221=E$1),('Diário 5º PA'!$F$4:$F$5221))+SUMPRODUCT(-('Diário 6º PA'!$E$4:$E$2907='Analítico Cx.'!$B80),-('Diário 6º PA'!$N$4:$N$2907=E$1),('Diário 6º PA'!$F$4:$F$2907))</f>
        <v>0</v>
      </c>
      <c r="F80" s="183">
        <f>SUMPRODUCT(-('Diário 3º PA'!$E$4:$E$4242='Analítico Cx.'!$B80),-('Diário 3º PA'!$O$4:$O$4242=F$1),('Diário 3º PA'!$F$4:$F$4242))+SUMPRODUCT(-('Diário 4º PA'!$E$4:$E$2224='Analítico Cx.'!$B80),-('Diário 4º PA'!$O$4:$O$2224=F$1),('Diário 4º PA'!$F$4:$F$2224))+SUMPRODUCT(-('Diário 5º PA'!$E$4:$E$5221='Analítico Cx.'!$B80),-('Diário 5º PA'!$O$4:$O$5221=F$1),('Diário 5º PA'!$F$4:$F$5221))+SUMPRODUCT(-('Diário 6º PA'!$E$4:$E$2907='Analítico Cx.'!$B80),-('Diário 6º PA'!$N$4:$N$2907=F$1),('Diário 6º PA'!$F$4:$F$2907))</f>
        <v>0</v>
      </c>
      <c r="G80" s="183">
        <f>SUMPRODUCT(-('Diário 3º PA'!$E$4:$E$4242='Analítico Cx.'!$B80),-('Diário 3º PA'!$O$4:$O$4242=G$1),('Diário 3º PA'!$F$4:$F$4242))+SUMPRODUCT(-('Diário 4º PA'!$E$4:$E$2224='Analítico Cx.'!$B80),-('Diário 4º PA'!$O$4:$O$2224=G$1),('Diário 4º PA'!$F$4:$F$2224))+SUMPRODUCT(-('Diário 5º PA'!$E$4:$E$5221='Analítico Cx.'!$B80),-('Diário 5º PA'!$O$4:$O$5221=G$1),('Diário 5º PA'!$F$4:$F$5221))+SUMPRODUCT(-('Diário 6º PA'!$E$4:$E$2907='Analítico Cx.'!$B80),-('Diário 6º PA'!$N$4:$N$2907=G$1),('Diário 6º PA'!$F$4:$F$2907))</f>
        <v>0</v>
      </c>
      <c r="H80" s="183">
        <f>SUMPRODUCT(-('Diário 3º PA'!$E$4:$E$4242='Analítico Cx.'!$B80),-('Diário 3º PA'!$O$4:$O$4242=H$1),('Diário 3º PA'!$F$4:$F$4242))+SUMPRODUCT(-('Diário 4º PA'!$E$4:$E$2224='Analítico Cx.'!$B80),-('Diário 4º PA'!$O$4:$O$2224=H$1),('Diário 4º PA'!$F$4:$F$2224))+SUMPRODUCT(-('Diário 5º PA'!$E$4:$E$5221='Analítico Cx.'!$B80),-('Diário 5º PA'!$O$4:$O$5221=H$1),('Diário 5º PA'!$F$4:$F$5221))+SUMPRODUCT(-('Diário 6º PA'!$E$4:$E$2907='Analítico Cx.'!$B80),-('Diário 6º PA'!$N$4:$N$2907=H$1),('Diário 6º PA'!$F$4:$F$2907))</f>
        <v>0</v>
      </c>
      <c r="I80" s="183">
        <f>SUMPRODUCT(-('Diário 3º PA'!$E$4:$E$4242='Analítico Cx.'!$B80),-('Diário 3º PA'!$O$4:$O$4242=I$1),('Diário 3º PA'!$F$4:$F$4242))+SUMPRODUCT(-('Diário 4º PA'!$E$4:$E$2224='Analítico Cx.'!$B80),-('Diário 4º PA'!$O$4:$O$2224=I$1),('Diário 4º PA'!$F$4:$F$2224))+SUMPRODUCT(-('Diário 5º PA'!$E$4:$E$5221='Analítico Cx.'!$B80),-('Diário 5º PA'!$O$4:$O$5221=I$1),('Diário 5º PA'!$F$4:$F$5221))+SUMPRODUCT(-('Diário 6º PA'!$E$4:$E$2907='Analítico Cx.'!$B80),-('Diário 6º PA'!$N$4:$N$2907=I$1),('Diário 6º PA'!$F$4:$F$2907))</f>
        <v>1550</v>
      </c>
      <c r="J80" s="183">
        <f>SUMPRODUCT(-('Diário 3º PA'!$E$4:$E$4242='Analítico Cx.'!$B80),-('Diário 3º PA'!$O$4:$O$4242=J$1),('Diário 3º PA'!$F$4:$F$4242))+SUMPRODUCT(-('Diário 4º PA'!$E$4:$E$2224='Analítico Cx.'!$B80),-('Diário 4º PA'!$O$4:$O$2224=J$1),('Diário 4º PA'!$F$4:$F$2224))+SUMPRODUCT(-('Diário 5º PA'!$E$4:$E$5221='Analítico Cx.'!$B80),-('Diário 5º PA'!$O$4:$O$5221=J$1),('Diário 5º PA'!$F$4:$F$5221))+SUMPRODUCT(-('Diário 6º PA'!$E$4:$E$2907='Analítico Cx.'!$B80),-('Diário 6º PA'!$N$4:$N$2907=J$1),('Diário 6º PA'!$F$4:$F$2907))</f>
        <v>1550</v>
      </c>
      <c r="K80" s="183">
        <f>SUMPRODUCT(-('Diário 3º PA'!$E$4:$E$4242='Analítico Cx.'!$B80),-('Diário 3º PA'!$O$4:$O$4242=K$1),('Diário 3º PA'!$F$4:$F$4242))+SUMPRODUCT(-('Diário 4º PA'!$E$4:$E$2224='Analítico Cx.'!$B80),-('Diário 4º PA'!$O$4:$O$2224=K$1),('Diário 4º PA'!$F$4:$F$2224))+SUMPRODUCT(-('Diário 5º PA'!$E$4:$E$5221='Analítico Cx.'!$B80),-('Diário 5º PA'!$O$4:$O$5221=K$1),('Diário 5º PA'!$F$4:$F$5221))+SUMPRODUCT(-('Diário 6º PA'!$E$4:$E$2907='Analítico Cx.'!$B80),-('Diário 6º PA'!$N$4:$N$2907=K$1),('Diário 6º PA'!$F$4:$F$2907))</f>
        <v>2490.5</v>
      </c>
      <c r="L80" s="183">
        <f>SUMPRODUCT(-('Diário 3º PA'!$E$4:$E$4242='Analítico Cx.'!$B80),-('Diário 3º PA'!$O$4:$O$4242=L$1),('Diário 3º PA'!$F$4:$F$4242))+SUMPRODUCT(-('Diário 4º PA'!$E$4:$E$2224='Analítico Cx.'!$B80),-('Diário 4º PA'!$O$4:$O$2224=L$1),('Diário 4º PA'!$F$4:$F$2224))+SUMPRODUCT(-('Diário 5º PA'!$E$4:$E$5221='Analítico Cx.'!$B80),-('Diário 5º PA'!$O$4:$O$5221=L$1),('Diário 5º PA'!$F$4:$F$5221))+SUMPRODUCT(-('Diário 6º PA'!$E$4:$E$2907='Analítico Cx.'!$B80),-('Diário 6º PA'!$N$4:$N$2907=L$1),('Diário 6º PA'!$F$4:$F$2907))</f>
        <v>2177</v>
      </c>
      <c r="M80" s="183">
        <f>SUMPRODUCT(-('Diário 3º PA'!$E$4:$E$4242='Analítico Cx.'!$B80),-('Diário 3º PA'!$O$4:$O$4242=M$1),('Diário 3º PA'!$F$4:$F$4242))+SUMPRODUCT(-('Diário 4º PA'!$E$4:$E$2224='Analítico Cx.'!$B80),-('Diário 4º PA'!$O$4:$O$2224=M$1),('Diário 4º PA'!$F$4:$F$2224))+SUMPRODUCT(-('Diário 5º PA'!$E$4:$E$5221='Analítico Cx.'!$B80),-('Diário 5º PA'!$O$4:$O$5221=M$1),('Diário 5º PA'!$F$4:$F$5221))+SUMPRODUCT(-('Diário 6º PA'!$E$4:$E$2907='Analítico Cx.'!$B80),-('Diário 6º PA'!$N$4:$N$2907=M$1),('Diário 6º PA'!$F$4:$F$2907))</f>
        <v>1550</v>
      </c>
      <c r="N80" s="183">
        <f>SUMPRODUCT(-('Diário 3º PA'!$E$4:$E$4242='Analítico Cx.'!$B80),-('Diário 3º PA'!$O$4:$O$4242=N$1),('Diário 3º PA'!$F$4:$F$4242))+SUMPRODUCT(-('Diário 4º PA'!$E$4:$E$2224='Analítico Cx.'!$B80),-('Diário 4º PA'!$O$4:$O$2224=N$1),('Diário 4º PA'!$F$4:$F$2224))+SUMPRODUCT(-('Diário 5º PA'!$E$4:$E$5221='Analítico Cx.'!$B80),-('Diário 5º PA'!$O$4:$O$5221=N$1),('Diário 5º PA'!$F$4:$F$5221))+SUMPRODUCT(-('Diário 6º PA'!$E$4:$E$2907='Analítico Cx.'!$B80),-('Diário 6º PA'!$N$4:$N$2907=N$1),('Diário 6º PA'!$F$4:$F$2907))</f>
        <v>1550</v>
      </c>
      <c r="O80" s="184">
        <f t="shared" si="17"/>
        <v>10867.5</v>
      </c>
      <c r="P80" s="168">
        <f t="shared" si="16"/>
        <v>1.7280193699182193E-4</v>
      </c>
    </row>
    <row r="81" spans="1:16" ht="23.25" customHeight="1" x14ac:dyDescent="0.2">
      <c r="A81" s="59" t="s">
        <v>259</v>
      </c>
      <c r="B81" s="103" t="s">
        <v>260</v>
      </c>
      <c r="C81" s="183">
        <f>SUMPRODUCT(-('Diário 3º PA'!$E$4:$E$4242='Analítico Cx.'!$B81),-('Diário 3º PA'!$O$4:$O$4242=C$1),('Diário 3º PA'!$F$4:$F$4242))+SUMPRODUCT(-('Diário 4º PA'!$E$4:$E$2224='Analítico Cx.'!$B81),-('Diário 4º PA'!$O$4:$O$2224=C$1),('Diário 4º PA'!$F$4:$F$2224))+SUMPRODUCT(-('Diário 5º PA'!$E$4:$E$5221='Analítico Cx.'!$B81),-('Diário 5º PA'!$O$4:$O$5221=C$1),('Diário 5º PA'!$F$4:$F$5221))+SUMPRODUCT(-('Diário 6º PA'!$E$4:$E$2907='Analítico Cx.'!$B81),-('Diário 6º PA'!$N$4:$N$2907=C$1),('Diário 6º PA'!$F$4:$F$2907))</f>
        <v>7681.85</v>
      </c>
      <c r="D81" s="183">
        <f>SUMPRODUCT(-('Diário 3º PA'!$E$4:$E$4242='Analítico Cx.'!$B81),-('Diário 3º PA'!$O$4:$O$4242=D$1),('Diário 3º PA'!$F$4:$F$4242))+SUMPRODUCT(-('Diário 4º PA'!$E$4:$E$2224='Analítico Cx.'!$B81),-('Diário 4º PA'!$O$4:$O$2224=D$1),('Diário 4º PA'!$F$4:$F$2224))+SUMPRODUCT(-('Diário 5º PA'!$E$4:$E$5221='Analítico Cx.'!$B81),-('Diário 5º PA'!$O$4:$O$5221=D$1),('Diário 5º PA'!$F$4:$F$5221))+SUMPRODUCT(-('Diário 6º PA'!$E$4:$E$2907='Analítico Cx.'!$B81),-('Diário 6º PA'!$N$4:$N$2907=D$1),('Diário 6º PA'!$F$4:$F$2907))</f>
        <v>40334.620000000003</v>
      </c>
      <c r="E81" s="183">
        <f>SUMPRODUCT(-('Diário 3º PA'!$E$4:$E$4242='Analítico Cx.'!$B81),-('Diário 3º PA'!$O$4:$O$4242=E$1),('Diário 3º PA'!$F$4:$F$4242))+SUMPRODUCT(-('Diário 4º PA'!$E$4:$E$2224='Analítico Cx.'!$B81),-('Diário 4º PA'!$O$4:$O$2224=E$1),('Diário 4º PA'!$F$4:$F$2224))+SUMPRODUCT(-('Diário 5º PA'!$E$4:$E$5221='Analítico Cx.'!$B81),-('Diário 5º PA'!$O$4:$O$5221=E$1),('Diário 5º PA'!$F$4:$F$5221))+SUMPRODUCT(-('Diário 6º PA'!$E$4:$E$2907='Analítico Cx.'!$B81),-('Diário 6º PA'!$N$4:$N$2907=E$1),('Diário 6º PA'!$F$4:$F$2907))</f>
        <v>16372.189999999999</v>
      </c>
      <c r="F81" s="183">
        <f>SUMPRODUCT(-('Diário 3º PA'!$E$4:$E$4242='Analítico Cx.'!$B81),-('Diário 3º PA'!$O$4:$O$4242=F$1),('Diário 3º PA'!$F$4:$F$4242))+SUMPRODUCT(-('Diário 4º PA'!$E$4:$E$2224='Analítico Cx.'!$B81),-('Diário 4º PA'!$O$4:$O$2224=F$1),('Diário 4º PA'!$F$4:$F$2224))+SUMPRODUCT(-('Diário 5º PA'!$E$4:$E$5221='Analítico Cx.'!$B81),-('Diário 5º PA'!$O$4:$O$5221=F$1),('Diário 5º PA'!$F$4:$F$5221))+SUMPRODUCT(-('Diário 6º PA'!$E$4:$E$2907='Analítico Cx.'!$B81),-('Diário 6º PA'!$N$4:$N$2907=F$1),('Diário 6º PA'!$F$4:$F$2907))</f>
        <v>16519.919999999998</v>
      </c>
      <c r="G81" s="183">
        <f>SUMPRODUCT(-('Diário 3º PA'!$E$4:$E$4242='Analítico Cx.'!$B81),-('Diário 3º PA'!$O$4:$O$4242=G$1),('Diário 3º PA'!$F$4:$F$4242))+SUMPRODUCT(-('Diário 4º PA'!$E$4:$E$2224='Analítico Cx.'!$B81),-('Diário 4º PA'!$O$4:$O$2224=G$1),('Diário 4º PA'!$F$4:$F$2224))+SUMPRODUCT(-('Diário 5º PA'!$E$4:$E$5221='Analítico Cx.'!$B81),-('Diário 5º PA'!$O$4:$O$5221=G$1),('Diário 5º PA'!$F$4:$F$5221))+SUMPRODUCT(-('Diário 6º PA'!$E$4:$E$2907='Analítico Cx.'!$B81),-('Diário 6º PA'!$N$4:$N$2907=G$1),('Diário 6º PA'!$F$4:$F$2907))</f>
        <v>6245.85</v>
      </c>
      <c r="H81" s="183">
        <f>SUMPRODUCT(-('Diário 3º PA'!$E$4:$E$4242='Analítico Cx.'!$B81),-('Diário 3º PA'!$O$4:$O$4242=H$1),('Diário 3º PA'!$F$4:$F$4242))+SUMPRODUCT(-('Diário 4º PA'!$E$4:$E$2224='Analítico Cx.'!$B81),-('Diário 4º PA'!$O$4:$O$2224=H$1),('Diário 4º PA'!$F$4:$F$2224))+SUMPRODUCT(-('Diário 5º PA'!$E$4:$E$5221='Analítico Cx.'!$B81),-('Diário 5º PA'!$O$4:$O$5221=H$1),('Diário 5º PA'!$F$4:$F$5221))+SUMPRODUCT(-('Diário 6º PA'!$E$4:$E$2907='Analítico Cx.'!$B81),-('Diário 6º PA'!$N$4:$N$2907=H$1),('Diário 6º PA'!$F$4:$F$2907))</f>
        <v>8225.06</v>
      </c>
      <c r="I81" s="183">
        <f>SUMPRODUCT(-('Diário 3º PA'!$E$4:$E$4242='Analítico Cx.'!$B81),-('Diário 3º PA'!$O$4:$O$4242=I$1),('Diário 3º PA'!$F$4:$F$4242))+SUMPRODUCT(-('Diário 4º PA'!$E$4:$E$2224='Analítico Cx.'!$B81),-('Diário 4º PA'!$O$4:$O$2224=I$1),('Diário 4º PA'!$F$4:$F$2224))+SUMPRODUCT(-('Diário 5º PA'!$E$4:$E$5221='Analítico Cx.'!$B81),-('Diário 5º PA'!$O$4:$O$5221=I$1),('Diário 5º PA'!$F$4:$F$5221))+SUMPRODUCT(-('Diário 6º PA'!$E$4:$E$2907='Analítico Cx.'!$B81),-('Diário 6º PA'!$N$4:$N$2907=I$1),('Diário 6º PA'!$F$4:$F$2907))</f>
        <v>6243.9</v>
      </c>
      <c r="J81" s="183">
        <f>SUMPRODUCT(-('Diário 3º PA'!$E$4:$E$4242='Analítico Cx.'!$B81),-('Diário 3º PA'!$O$4:$O$4242=J$1),('Diário 3º PA'!$F$4:$F$4242))+SUMPRODUCT(-('Diário 4º PA'!$E$4:$E$2224='Analítico Cx.'!$B81),-('Diário 4º PA'!$O$4:$O$2224=J$1),('Diário 4º PA'!$F$4:$F$2224))+SUMPRODUCT(-('Diário 5º PA'!$E$4:$E$5221='Analítico Cx.'!$B81),-('Diário 5º PA'!$O$4:$O$5221=J$1),('Diário 5º PA'!$F$4:$F$5221))+SUMPRODUCT(-('Diário 6º PA'!$E$4:$E$2907='Analítico Cx.'!$B81),-('Diário 6º PA'!$N$4:$N$2907=J$1),('Diário 6º PA'!$F$4:$F$2907))</f>
        <v>6838.7</v>
      </c>
      <c r="K81" s="183">
        <f>SUMPRODUCT(-('Diário 3º PA'!$E$4:$E$4242='Analítico Cx.'!$B81),-('Diário 3º PA'!$O$4:$O$4242=K$1),('Diário 3º PA'!$F$4:$F$4242))+SUMPRODUCT(-('Diário 4º PA'!$E$4:$E$2224='Analítico Cx.'!$B81),-('Diário 4º PA'!$O$4:$O$2224=K$1),('Diário 4º PA'!$F$4:$F$2224))+SUMPRODUCT(-('Diário 5º PA'!$E$4:$E$5221='Analítico Cx.'!$B81),-('Diário 5º PA'!$O$4:$O$5221=K$1),('Diário 5º PA'!$F$4:$F$5221))+SUMPRODUCT(-('Diário 6º PA'!$E$4:$E$2907='Analítico Cx.'!$B81),-('Diário 6º PA'!$N$4:$N$2907=K$1),('Diário 6º PA'!$F$4:$F$2907))</f>
        <v>6838.7</v>
      </c>
      <c r="L81" s="183">
        <f>SUMPRODUCT(-('Diário 3º PA'!$E$4:$E$4242='Analítico Cx.'!$B81),-('Diário 3º PA'!$O$4:$O$4242=L$1),('Diário 3º PA'!$F$4:$F$4242))+SUMPRODUCT(-('Diário 4º PA'!$E$4:$E$2224='Analítico Cx.'!$B81),-('Diário 4º PA'!$O$4:$O$2224=L$1),('Diário 4º PA'!$F$4:$F$2224))+SUMPRODUCT(-('Diário 5º PA'!$E$4:$E$5221='Analítico Cx.'!$B81),-('Diário 5º PA'!$O$4:$O$5221=L$1),('Diário 5º PA'!$F$4:$F$5221))+SUMPRODUCT(-('Diário 6º PA'!$E$4:$E$2907='Analítico Cx.'!$B81),-('Diário 6º PA'!$N$4:$N$2907=L$1),('Diário 6º PA'!$F$4:$F$2907))</f>
        <v>7377.65</v>
      </c>
      <c r="M81" s="183">
        <f>SUMPRODUCT(-('Diário 3º PA'!$E$4:$E$4242='Analítico Cx.'!$B81),-('Diário 3º PA'!$O$4:$O$4242=M$1),('Diário 3º PA'!$F$4:$F$4242))+SUMPRODUCT(-('Diário 4º PA'!$E$4:$E$2224='Analítico Cx.'!$B81),-('Diário 4º PA'!$O$4:$O$2224=M$1),('Diário 4º PA'!$F$4:$F$2224))+SUMPRODUCT(-('Diário 5º PA'!$E$4:$E$5221='Analítico Cx.'!$B81),-('Diário 5º PA'!$O$4:$O$5221=M$1),('Diário 5º PA'!$F$4:$F$5221))+SUMPRODUCT(-('Diário 6º PA'!$E$4:$E$2907='Analítico Cx.'!$B81),-('Diário 6º PA'!$N$4:$N$2907=M$1),('Diário 6º PA'!$F$4:$F$2907))</f>
        <v>9503.75</v>
      </c>
      <c r="N81" s="183">
        <f>SUMPRODUCT(-('Diário 3º PA'!$E$4:$E$4242='Analítico Cx.'!$B81),-('Diário 3º PA'!$O$4:$O$4242=N$1),('Diário 3º PA'!$F$4:$F$4242))+SUMPRODUCT(-('Diário 4º PA'!$E$4:$E$2224='Analítico Cx.'!$B81),-('Diário 4º PA'!$O$4:$O$2224=N$1),('Diário 4º PA'!$F$4:$F$2224))+SUMPRODUCT(-('Diário 5º PA'!$E$4:$E$5221='Analítico Cx.'!$B81),-('Diário 5º PA'!$O$4:$O$5221=N$1),('Diário 5º PA'!$F$4:$F$5221))+SUMPRODUCT(-('Diário 6º PA'!$E$4:$E$2907='Analítico Cx.'!$B81),-('Diário 6º PA'!$N$4:$N$2907=N$1),('Diário 6º PA'!$F$4:$F$2907))</f>
        <v>600</v>
      </c>
      <c r="O81" s="184">
        <f t="shared" si="17"/>
        <v>132782.19</v>
      </c>
      <c r="P81" s="168">
        <f t="shared" si="16"/>
        <v>2.1113429611240974E-3</v>
      </c>
    </row>
    <row r="82" spans="1:16" ht="23.25" customHeight="1" x14ac:dyDescent="0.2">
      <c r="A82" s="59" t="s">
        <v>261</v>
      </c>
      <c r="B82" s="103" t="s">
        <v>262</v>
      </c>
      <c r="C82" s="183">
        <f>SUMPRODUCT(-('Diário 3º PA'!$E$4:$E$4242='Analítico Cx.'!$B82),-('Diário 3º PA'!$O$4:$O$4242=C$1),('Diário 3º PA'!$F$4:$F$4242))+SUMPRODUCT(-('Diário 4º PA'!$E$4:$E$2224='Analítico Cx.'!$B82),-('Diário 4º PA'!$O$4:$O$2224=C$1),('Diário 4º PA'!$F$4:$F$2224))+SUMPRODUCT(-('Diário 5º PA'!$E$4:$E$5221='Analítico Cx.'!$B82),-('Diário 5º PA'!$O$4:$O$5221=C$1),('Diário 5º PA'!$F$4:$F$5221))+SUMPRODUCT(-('Diário 6º PA'!$E$4:$E$2907='Analítico Cx.'!$B82),-('Diário 6º PA'!$N$4:$N$2907=C$1),('Diário 6º PA'!$F$4:$F$2907))</f>
        <v>4915.59</v>
      </c>
      <c r="D82" s="183">
        <f>SUMPRODUCT(-('Diário 3º PA'!$E$4:$E$4242='Analítico Cx.'!$B82),-('Diário 3º PA'!$O$4:$O$4242=D$1),('Diário 3º PA'!$F$4:$F$4242))+SUMPRODUCT(-('Diário 4º PA'!$E$4:$E$2224='Analítico Cx.'!$B82),-('Diário 4º PA'!$O$4:$O$2224=D$1),('Diário 4º PA'!$F$4:$F$2224))+SUMPRODUCT(-('Diário 5º PA'!$E$4:$E$5221='Analítico Cx.'!$B82),-('Diário 5º PA'!$O$4:$O$5221=D$1),('Diário 5º PA'!$F$4:$F$5221))+SUMPRODUCT(-('Diário 6º PA'!$E$4:$E$2907='Analítico Cx.'!$B82),-('Diário 6º PA'!$N$4:$N$2907=D$1),('Diário 6º PA'!$F$4:$F$2907))</f>
        <v>5811.3899999999994</v>
      </c>
      <c r="E82" s="183">
        <f>SUMPRODUCT(-('Diário 3º PA'!$E$4:$E$4242='Analítico Cx.'!$B82),-('Diário 3º PA'!$O$4:$O$4242=E$1),('Diário 3º PA'!$F$4:$F$4242))+SUMPRODUCT(-('Diário 4º PA'!$E$4:$E$2224='Analítico Cx.'!$B82),-('Diário 4º PA'!$O$4:$O$2224=E$1),('Diário 4º PA'!$F$4:$F$2224))+SUMPRODUCT(-('Diário 5º PA'!$E$4:$E$5221='Analítico Cx.'!$B82),-('Diário 5º PA'!$O$4:$O$5221=E$1),('Diário 5º PA'!$F$4:$F$5221))+SUMPRODUCT(-('Diário 6º PA'!$E$4:$E$2907='Analítico Cx.'!$B82),-('Diário 6º PA'!$N$4:$N$2907=E$1),('Diário 6º PA'!$F$4:$F$2907))</f>
        <v>4130</v>
      </c>
      <c r="F82" s="183">
        <f>SUMPRODUCT(-('Diário 3º PA'!$E$4:$E$4242='Analítico Cx.'!$B82),-('Diário 3º PA'!$O$4:$O$4242=F$1),('Diário 3º PA'!$F$4:$F$4242))+SUMPRODUCT(-('Diário 4º PA'!$E$4:$E$2224='Analítico Cx.'!$B82),-('Diário 4º PA'!$O$4:$O$2224=F$1),('Diário 4º PA'!$F$4:$F$2224))+SUMPRODUCT(-('Diário 5º PA'!$E$4:$E$5221='Analítico Cx.'!$B82),-('Diário 5º PA'!$O$4:$O$5221=F$1),('Diário 5º PA'!$F$4:$F$5221))+SUMPRODUCT(-('Diário 6º PA'!$E$4:$E$2907='Analítico Cx.'!$B82),-('Diário 6º PA'!$N$4:$N$2907=F$1),('Diário 6º PA'!$F$4:$F$2907))</f>
        <v>6808</v>
      </c>
      <c r="G82" s="183">
        <f>SUMPRODUCT(-('Diário 3º PA'!$E$4:$E$4242='Analítico Cx.'!$B82),-('Diário 3º PA'!$O$4:$O$4242=G$1),('Diário 3º PA'!$F$4:$F$4242))+SUMPRODUCT(-('Diário 4º PA'!$E$4:$E$2224='Analítico Cx.'!$B82),-('Diário 4º PA'!$O$4:$O$2224=G$1),('Diário 4º PA'!$F$4:$F$2224))+SUMPRODUCT(-('Diário 5º PA'!$E$4:$E$5221='Analítico Cx.'!$B82),-('Diário 5º PA'!$O$4:$O$5221=G$1),('Diário 5º PA'!$F$4:$F$5221))+SUMPRODUCT(-('Diário 6º PA'!$E$4:$E$2907='Analítico Cx.'!$B82),-('Diário 6º PA'!$N$4:$N$2907=G$1),('Diário 6º PA'!$F$4:$F$2907))</f>
        <v>1487.3600000000001</v>
      </c>
      <c r="H82" s="183">
        <f>SUMPRODUCT(-('Diário 3º PA'!$E$4:$E$4242='Analítico Cx.'!$B82),-('Diário 3º PA'!$O$4:$O$4242=H$1),('Diário 3º PA'!$F$4:$F$4242))+SUMPRODUCT(-('Diário 4º PA'!$E$4:$E$2224='Analítico Cx.'!$B82),-('Diário 4º PA'!$O$4:$O$2224=H$1),('Diário 4º PA'!$F$4:$F$2224))+SUMPRODUCT(-('Diário 5º PA'!$E$4:$E$5221='Analítico Cx.'!$B82),-('Diário 5º PA'!$O$4:$O$5221=H$1),('Diário 5º PA'!$F$4:$F$5221))+SUMPRODUCT(-('Diário 6º PA'!$E$4:$E$2907='Analítico Cx.'!$B82),-('Diário 6º PA'!$N$4:$N$2907=H$1),('Diário 6º PA'!$F$4:$F$2907))</f>
        <v>6688.2</v>
      </c>
      <c r="I82" s="183">
        <f>SUMPRODUCT(-('Diário 3º PA'!$E$4:$E$4242='Analítico Cx.'!$B82),-('Diário 3º PA'!$O$4:$O$4242=I$1),('Diário 3º PA'!$F$4:$F$4242))+SUMPRODUCT(-('Diário 4º PA'!$E$4:$E$2224='Analítico Cx.'!$B82),-('Diário 4º PA'!$O$4:$O$2224=I$1),('Diário 4º PA'!$F$4:$F$2224))+SUMPRODUCT(-('Diário 5º PA'!$E$4:$E$5221='Analítico Cx.'!$B82),-('Diário 5º PA'!$O$4:$O$5221=I$1),('Diário 5º PA'!$F$4:$F$5221))+SUMPRODUCT(-('Diário 6º PA'!$E$4:$E$2907='Analítico Cx.'!$B82),-('Diário 6º PA'!$N$4:$N$2907=I$1),('Diário 6º PA'!$F$4:$F$2907))</f>
        <v>1482.98</v>
      </c>
      <c r="J82" s="183">
        <f>SUMPRODUCT(-('Diário 3º PA'!$E$4:$E$4242='Analítico Cx.'!$B82),-('Diário 3º PA'!$O$4:$O$4242=J$1),('Diário 3º PA'!$F$4:$F$4242))+SUMPRODUCT(-('Diário 4º PA'!$E$4:$E$2224='Analítico Cx.'!$B82),-('Diário 4º PA'!$O$4:$O$2224=J$1),('Diário 4º PA'!$F$4:$F$2224))+SUMPRODUCT(-('Diário 5º PA'!$E$4:$E$5221='Analítico Cx.'!$B82),-('Diário 5º PA'!$O$4:$O$5221=J$1),('Diário 5º PA'!$F$4:$F$5221))+SUMPRODUCT(-('Diário 6º PA'!$E$4:$E$2907='Analítico Cx.'!$B82),-('Diário 6º PA'!$N$4:$N$2907=J$1),('Diário 6º PA'!$F$4:$F$2907))</f>
        <v>75.2</v>
      </c>
      <c r="K82" s="183">
        <f>SUMPRODUCT(-('Diário 3º PA'!$E$4:$E$4242='Analítico Cx.'!$B82),-('Diário 3º PA'!$O$4:$O$4242=K$1),('Diário 3º PA'!$F$4:$F$4242))+SUMPRODUCT(-('Diário 4º PA'!$E$4:$E$2224='Analítico Cx.'!$B82),-('Diário 4º PA'!$O$4:$O$2224=K$1),('Diário 4º PA'!$F$4:$F$2224))+SUMPRODUCT(-('Diário 5º PA'!$E$4:$E$5221='Analítico Cx.'!$B82),-('Diário 5º PA'!$O$4:$O$5221=K$1),('Diário 5º PA'!$F$4:$F$5221))+SUMPRODUCT(-('Diário 6º PA'!$E$4:$E$2907='Analítico Cx.'!$B82),-('Diário 6º PA'!$N$4:$N$2907=K$1),('Diário 6º PA'!$F$4:$F$2907))</f>
        <v>98</v>
      </c>
      <c r="L82" s="183">
        <f>SUMPRODUCT(-('Diário 3º PA'!$E$4:$E$4242='Analítico Cx.'!$B82),-('Diário 3º PA'!$O$4:$O$4242=L$1),('Diário 3º PA'!$F$4:$F$4242))+SUMPRODUCT(-('Diário 4º PA'!$E$4:$E$2224='Analítico Cx.'!$B82),-('Diário 4º PA'!$O$4:$O$2224=L$1),('Diário 4º PA'!$F$4:$F$2224))+SUMPRODUCT(-('Diário 5º PA'!$E$4:$E$5221='Analítico Cx.'!$B82),-('Diário 5º PA'!$O$4:$O$5221=L$1),('Diário 5º PA'!$F$4:$F$5221))+SUMPRODUCT(-('Diário 6º PA'!$E$4:$E$2907='Analítico Cx.'!$B82),-('Diário 6º PA'!$N$4:$N$2907=L$1),('Diário 6º PA'!$F$4:$F$2907))</f>
        <v>3974.2</v>
      </c>
      <c r="M82" s="183">
        <f>SUMPRODUCT(-('Diário 3º PA'!$E$4:$E$4242='Analítico Cx.'!$B82),-('Diário 3º PA'!$O$4:$O$4242=M$1),('Diário 3º PA'!$F$4:$F$4242))+SUMPRODUCT(-('Diário 4º PA'!$E$4:$E$2224='Analítico Cx.'!$B82),-('Diário 4º PA'!$O$4:$O$2224=M$1),('Diário 4º PA'!$F$4:$F$2224))+SUMPRODUCT(-('Diário 5º PA'!$E$4:$E$5221='Analítico Cx.'!$B82),-('Diário 5º PA'!$O$4:$O$5221=M$1),('Diário 5º PA'!$F$4:$F$5221))+SUMPRODUCT(-('Diário 6º PA'!$E$4:$E$2907='Analítico Cx.'!$B82),-('Diário 6º PA'!$N$4:$N$2907=M$1),('Diário 6º PA'!$F$4:$F$2907))</f>
        <v>4585.4799999999996</v>
      </c>
      <c r="N82" s="183">
        <f>SUMPRODUCT(-('Diário 3º PA'!$E$4:$E$4242='Analítico Cx.'!$B82),-('Diário 3º PA'!$O$4:$O$4242=N$1),('Diário 3º PA'!$F$4:$F$4242))+SUMPRODUCT(-('Diário 4º PA'!$E$4:$E$2224='Analítico Cx.'!$B82),-('Diário 4º PA'!$O$4:$O$2224=N$1),('Diário 4º PA'!$F$4:$F$2224))+SUMPRODUCT(-('Diário 5º PA'!$E$4:$E$5221='Analítico Cx.'!$B82),-('Diário 5º PA'!$O$4:$O$5221=N$1),('Diário 5º PA'!$F$4:$F$5221))+SUMPRODUCT(-('Diário 6º PA'!$E$4:$E$2907='Analítico Cx.'!$B82),-('Diário 6º PA'!$N$4:$N$2907=N$1),('Diário 6º PA'!$F$4:$F$2907))</f>
        <v>909.5200000000001</v>
      </c>
      <c r="O82" s="184">
        <f t="shared" si="17"/>
        <v>40965.919999999991</v>
      </c>
      <c r="P82" s="168">
        <f t="shared" si="16"/>
        <v>6.5139087431810593E-4</v>
      </c>
    </row>
    <row r="83" spans="1:16" ht="23.25" customHeight="1" x14ac:dyDescent="0.2">
      <c r="A83" s="59" t="s">
        <v>263</v>
      </c>
      <c r="B83" s="103" t="s">
        <v>264</v>
      </c>
      <c r="C83" s="183">
        <f>SUMPRODUCT(-('Diário 3º PA'!$E$4:$E$4242='Analítico Cx.'!$B83),-('Diário 3º PA'!$O$4:$O$4242=C$1),('Diário 3º PA'!$F$4:$F$4242))+SUMPRODUCT(-('Diário 4º PA'!$E$4:$E$2224='Analítico Cx.'!$B83),-('Diário 4º PA'!$O$4:$O$2224=C$1),('Diário 4º PA'!$F$4:$F$2224))+SUMPRODUCT(-('Diário 5º PA'!$E$4:$E$5221='Analítico Cx.'!$B83),-('Diário 5º PA'!$O$4:$O$5221=C$1),('Diário 5º PA'!$F$4:$F$5221))+SUMPRODUCT(-('Diário 6º PA'!$E$4:$E$2907='Analítico Cx.'!$B83),-('Diário 6º PA'!$N$4:$N$2907=C$1),('Diário 6º PA'!$F$4:$F$2907))</f>
        <v>3780</v>
      </c>
      <c r="D83" s="183">
        <f>SUMPRODUCT(-('Diário 3º PA'!$E$4:$E$4242='Analítico Cx.'!$B83),-('Diário 3º PA'!$O$4:$O$4242=D$1),('Diário 3º PA'!$F$4:$F$4242))+SUMPRODUCT(-('Diário 4º PA'!$E$4:$E$2224='Analítico Cx.'!$B83),-('Diário 4º PA'!$O$4:$O$2224=D$1),('Diário 4º PA'!$F$4:$F$2224))+SUMPRODUCT(-('Diário 5º PA'!$E$4:$E$5221='Analítico Cx.'!$B83),-('Diário 5º PA'!$O$4:$O$5221=D$1),('Diário 5º PA'!$F$4:$F$5221))+SUMPRODUCT(-('Diário 6º PA'!$E$4:$E$2907='Analítico Cx.'!$B83),-('Diário 6º PA'!$N$4:$N$2907=D$1),('Diário 6º PA'!$F$4:$F$2907))</f>
        <v>3500</v>
      </c>
      <c r="E83" s="183">
        <f>SUMPRODUCT(-('Diário 3º PA'!$E$4:$E$4242='Analítico Cx.'!$B83),-('Diário 3º PA'!$O$4:$O$4242=E$1),('Diário 3º PA'!$F$4:$F$4242))+SUMPRODUCT(-('Diário 4º PA'!$E$4:$E$2224='Analítico Cx.'!$B83),-('Diário 4º PA'!$O$4:$O$2224=E$1),('Diário 4º PA'!$F$4:$F$2224))+SUMPRODUCT(-('Diário 5º PA'!$E$4:$E$5221='Analítico Cx.'!$B83),-('Diário 5º PA'!$O$4:$O$5221=E$1),('Diário 5º PA'!$F$4:$F$5221))+SUMPRODUCT(-('Diário 6º PA'!$E$4:$E$2907='Analítico Cx.'!$B83),-('Diário 6º PA'!$N$4:$N$2907=E$1),('Diário 6º PA'!$F$4:$F$2907))</f>
        <v>3900</v>
      </c>
      <c r="F83" s="183">
        <f>SUMPRODUCT(-('Diário 3º PA'!$E$4:$E$4242='Analítico Cx.'!$B83),-('Diário 3º PA'!$O$4:$O$4242=F$1),('Diário 3º PA'!$F$4:$F$4242))+SUMPRODUCT(-('Diário 4º PA'!$E$4:$E$2224='Analítico Cx.'!$B83),-('Diário 4º PA'!$O$4:$O$2224=F$1),('Diário 4º PA'!$F$4:$F$2224))+SUMPRODUCT(-('Diário 5º PA'!$E$4:$E$5221='Analítico Cx.'!$B83),-('Diário 5º PA'!$O$4:$O$5221=F$1),('Diário 5º PA'!$F$4:$F$5221))+SUMPRODUCT(-('Diário 6º PA'!$E$4:$E$2907='Analítico Cx.'!$B83),-('Diário 6º PA'!$N$4:$N$2907=F$1),('Diário 6º PA'!$F$4:$F$2907))</f>
        <v>3500</v>
      </c>
      <c r="G83" s="183">
        <f>SUMPRODUCT(-('Diário 3º PA'!$E$4:$E$4242='Analítico Cx.'!$B83),-('Diário 3º PA'!$O$4:$O$4242=G$1),('Diário 3º PA'!$F$4:$F$4242))+SUMPRODUCT(-('Diário 4º PA'!$E$4:$E$2224='Analítico Cx.'!$B83),-('Diário 4º PA'!$O$4:$O$2224=G$1),('Diário 4º PA'!$F$4:$F$2224))+SUMPRODUCT(-('Diário 5º PA'!$E$4:$E$5221='Analítico Cx.'!$B83),-('Diário 5º PA'!$O$4:$O$5221=G$1),('Diário 5º PA'!$F$4:$F$5221))+SUMPRODUCT(-('Diário 6º PA'!$E$4:$E$2907='Analítico Cx.'!$B83),-('Diário 6º PA'!$N$4:$N$2907=G$1),('Diário 6º PA'!$F$4:$F$2907))</f>
        <v>3500</v>
      </c>
      <c r="H83" s="183">
        <f>SUMPRODUCT(-('Diário 3º PA'!$E$4:$E$4242='Analítico Cx.'!$B83),-('Diário 3º PA'!$O$4:$O$4242=H$1),('Diário 3º PA'!$F$4:$F$4242))+SUMPRODUCT(-('Diário 4º PA'!$E$4:$E$2224='Analítico Cx.'!$B83),-('Diário 4º PA'!$O$4:$O$2224=H$1),('Diário 4º PA'!$F$4:$F$2224))+SUMPRODUCT(-('Diário 5º PA'!$E$4:$E$5221='Analítico Cx.'!$B83),-('Diário 5º PA'!$O$4:$O$5221=H$1),('Diário 5º PA'!$F$4:$F$5221))+SUMPRODUCT(-('Diário 6º PA'!$E$4:$E$2907='Analítico Cx.'!$B83),-('Diário 6º PA'!$N$4:$N$2907=H$1),('Diário 6º PA'!$F$4:$F$2907))</f>
        <v>3500</v>
      </c>
      <c r="I83" s="183">
        <f>SUMPRODUCT(-('Diário 3º PA'!$E$4:$E$4242='Analítico Cx.'!$B83),-('Diário 3º PA'!$O$4:$O$4242=I$1),('Diário 3º PA'!$F$4:$F$4242))+SUMPRODUCT(-('Diário 4º PA'!$E$4:$E$2224='Analítico Cx.'!$B83),-('Diário 4º PA'!$O$4:$O$2224=I$1),('Diário 4º PA'!$F$4:$F$2224))+SUMPRODUCT(-('Diário 5º PA'!$E$4:$E$5221='Analítico Cx.'!$B83),-('Diário 5º PA'!$O$4:$O$5221=I$1),('Diário 5º PA'!$F$4:$F$5221))+SUMPRODUCT(-('Diário 6º PA'!$E$4:$E$2907='Analítico Cx.'!$B83),-('Diário 6º PA'!$N$4:$N$2907=I$1),('Diário 6º PA'!$F$4:$F$2907))</f>
        <v>5430</v>
      </c>
      <c r="J83" s="183">
        <f>SUMPRODUCT(-('Diário 3º PA'!$E$4:$E$4242='Analítico Cx.'!$B83),-('Diário 3º PA'!$O$4:$O$4242=J$1),('Diário 3º PA'!$F$4:$F$4242))+SUMPRODUCT(-('Diário 4º PA'!$E$4:$E$2224='Analítico Cx.'!$B83),-('Diário 4º PA'!$O$4:$O$2224=J$1),('Diário 4º PA'!$F$4:$F$2224))+SUMPRODUCT(-('Diário 5º PA'!$E$4:$E$5221='Analítico Cx.'!$B83),-('Diário 5º PA'!$O$4:$O$5221=J$1),('Diário 5º PA'!$F$4:$F$5221))+SUMPRODUCT(-('Diário 6º PA'!$E$4:$E$2907='Analítico Cx.'!$B83),-('Diário 6º PA'!$N$4:$N$2907=J$1),('Diário 6º PA'!$F$4:$F$2907))</f>
        <v>3500</v>
      </c>
      <c r="K83" s="183">
        <f>SUMPRODUCT(-('Diário 3º PA'!$E$4:$E$4242='Analítico Cx.'!$B83),-('Diário 3º PA'!$O$4:$O$4242=K$1),('Diário 3º PA'!$F$4:$F$4242))+SUMPRODUCT(-('Diário 4º PA'!$E$4:$E$2224='Analítico Cx.'!$B83),-('Diário 4º PA'!$O$4:$O$2224=K$1),('Diário 4º PA'!$F$4:$F$2224))+SUMPRODUCT(-('Diário 5º PA'!$E$4:$E$5221='Analítico Cx.'!$B83),-('Diário 5º PA'!$O$4:$O$5221=K$1),('Diário 5º PA'!$F$4:$F$5221))+SUMPRODUCT(-('Diário 6º PA'!$E$4:$E$2907='Analítico Cx.'!$B83),-('Diário 6º PA'!$N$4:$N$2907=K$1),('Diário 6º PA'!$F$4:$F$2907))</f>
        <v>5094</v>
      </c>
      <c r="L83" s="183">
        <f>SUMPRODUCT(-('Diário 3º PA'!$E$4:$E$4242='Analítico Cx.'!$B83),-('Diário 3º PA'!$O$4:$O$4242=L$1),('Diário 3º PA'!$F$4:$F$4242))+SUMPRODUCT(-('Diário 4º PA'!$E$4:$E$2224='Analítico Cx.'!$B83),-('Diário 4º PA'!$O$4:$O$2224=L$1),('Diário 4º PA'!$F$4:$F$2224))+SUMPRODUCT(-('Diário 5º PA'!$E$4:$E$5221='Analítico Cx.'!$B83),-('Diário 5º PA'!$O$4:$O$5221=L$1),('Diário 5º PA'!$F$4:$F$5221))+SUMPRODUCT(-('Diário 6º PA'!$E$4:$E$2907='Analítico Cx.'!$B83),-('Diário 6º PA'!$N$4:$N$2907=L$1),('Diário 6º PA'!$F$4:$F$2907))</f>
        <v>3220</v>
      </c>
      <c r="M83" s="183">
        <f>SUMPRODUCT(-('Diário 3º PA'!$E$4:$E$4242='Analítico Cx.'!$B83),-('Diário 3º PA'!$O$4:$O$4242=M$1),('Diário 3º PA'!$F$4:$F$4242))+SUMPRODUCT(-('Diário 4º PA'!$E$4:$E$2224='Analítico Cx.'!$B83),-('Diário 4º PA'!$O$4:$O$2224=M$1),('Diário 4º PA'!$F$4:$F$2224))+SUMPRODUCT(-('Diário 5º PA'!$E$4:$E$5221='Analítico Cx.'!$B83),-('Diário 5º PA'!$O$4:$O$5221=M$1),('Diário 5º PA'!$F$4:$F$5221))+SUMPRODUCT(-('Diário 6º PA'!$E$4:$E$2907='Analítico Cx.'!$B83),-('Diário 6º PA'!$N$4:$N$2907=M$1),('Diário 6º PA'!$F$4:$F$2907))</f>
        <v>3220</v>
      </c>
      <c r="N83" s="183">
        <f>SUMPRODUCT(-('Diário 3º PA'!$E$4:$E$4242='Analítico Cx.'!$B83),-('Diário 3º PA'!$O$4:$O$4242=N$1),('Diário 3º PA'!$F$4:$F$4242))+SUMPRODUCT(-('Diário 4º PA'!$E$4:$E$2224='Analítico Cx.'!$B83),-('Diário 4º PA'!$O$4:$O$2224=N$1),('Diário 4º PA'!$F$4:$F$2224))+SUMPRODUCT(-('Diário 5º PA'!$E$4:$E$5221='Analítico Cx.'!$B83),-('Diário 5º PA'!$O$4:$O$5221=N$1),('Diário 5º PA'!$F$4:$F$5221))+SUMPRODUCT(-('Diário 6º PA'!$E$4:$E$2907='Analítico Cx.'!$B83),-('Diário 6º PA'!$N$4:$N$2907=N$1),('Diário 6º PA'!$F$4:$F$2907))</f>
        <v>3220</v>
      </c>
      <c r="O83" s="184">
        <f t="shared" si="17"/>
        <v>45364</v>
      </c>
      <c r="P83" s="168">
        <f t="shared" si="16"/>
        <v>7.2132386194589471E-4</v>
      </c>
    </row>
    <row r="84" spans="1:16" ht="23.25" customHeight="1" x14ac:dyDescent="0.2">
      <c r="A84" s="59" t="s">
        <v>265</v>
      </c>
      <c r="B84" s="103" t="s">
        <v>266</v>
      </c>
      <c r="C84" s="183">
        <f>SUMPRODUCT(-('Diário 3º PA'!$E$4:$E$4242='Analítico Cx.'!$B84),-('Diário 3º PA'!$O$4:$O$4242=C$1),('Diário 3º PA'!$F$4:$F$4242))+SUMPRODUCT(-('Diário 4º PA'!$E$4:$E$2224='Analítico Cx.'!$B84),-('Diário 4º PA'!$O$4:$O$2224=C$1),('Diário 4º PA'!$F$4:$F$2224))+SUMPRODUCT(-('Diário 5º PA'!$E$4:$E$5221='Analítico Cx.'!$B84),-('Diário 5º PA'!$O$4:$O$5221=C$1),('Diário 5º PA'!$F$4:$F$5221))+SUMPRODUCT(-('Diário 6º PA'!$E$4:$E$2907='Analítico Cx.'!$B84),-('Diário 6º PA'!$N$4:$N$2907=C$1),('Diário 6º PA'!$F$4:$F$2907))</f>
        <v>0</v>
      </c>
      <c r="D84" s="183">
        <f>SUMPRODUCT(-('Diário 3º PA'!$E$4:$E$4242='Analítico Cx.'!$B84),-('Diário 3º PA'!$O$4:$O$4242=D$1),('Diário 3º PA'!$F$4:$F$4242))+SUMPRODUCT(-('Diário 4º PA'!$E$4:$E$2224='Analítico Cx.'!$B84),-('Diário 4º PA'!$O$4:$O$2224=D$1),('Diário 4º PA'!$F$4:$F$2224))+SUMPRODUCT(-('Diário 5º PA'!$E$4:$E$5221='Analítico Cx.'!$B84),-('Diário 5º PA'!$O$4:$O$5221=D$1),('Diário 5º PA'!$F$4:$F$5221))+SUMPRODUCT(-('Diário 6º PA'!$E$4:$E$2907='Analítico Cx.'!$B84),-('Diário 6º PA'!$N$4:$N$2907=D$1),('Diário 6º PA'!$F$4:$F$2907))</f>
        <v>0</v>
      </c>
      <c r="E84" s="183">
        <f>SUMPRODUCT(-('Diário 3º PA'!$E$4:$E$4242='Analítico Cx.'!$B84),-('Diário 3º PA'!$O$4:$O$4242=E$1),('Diário 3º PA'!$F$4:$F$4242))+SUMPRODUCT(-('Diário 4º PA'!$E$4:$E$2224='Analítico Cx.'!$B84),-('Diário 4º PA'!$O$4:$O$2224=E$1),('Diário 4º PA'!$F$4:$F$2224))+SUMPRODUCT(-('Diário 5º PA'!$E$4:$E$5221='Analítico Cx.'!$B84),-('Diário 5º PA'!$O$4:$O$5221=E$1),('Diário 5º PA'!$F$4:$F$5221))+SUMPRODUCT(-('Diário 6º PA'!$E$4:$E$2907='Analítico Cx.'!$B84),-('Diário 6º PA'!$N$4:$N$2907=E$1),('Diário 6º PA'!$F$4:$F$2907))</f>
        <v>0</v>
      </c>
      <c r="F84" s="183">
        <f>SUMPRODUCT(-('Diário 3º PA'!$E$4:$E$4242='Analítico Cx.'!$B84),-('Diário 3º PA'!$O$4:$O$4242=F$1),('Diário 3º PA'!$F$4:$F$4242))+SUMPRODUCT(-('Diário 4º PA'!$E$4:$E$2224='Analítico Cx.'!$B84),-('Diário 4º PA'!$O$4:$O$2224=F$1),('Diário 4º PA'!$F$4:$F$2224))+SUMPRODUCT(-('Diário 5º PA'!$E$4:$E$5221='Analítico Cx.'!$B84),-('Diário 5º PA'!$O$4:$O$5221=F$1),('Diário 5º PA'!$F$4:$F$5221))+SUMPRODUCT(-('Diário 6º PA'!$E$4:$E$2907='Analítico Cx.'!$B84),-('Diário 6º PA'!$N$4:$N$2907=F$1),('Diário 6º PA'!$F$4:$F$2907))</f>
        <v>0</v>
      </c>
      <c r="G84" s="183">
        <f>SUMPRODUCT(-('Diário 3º PA'!$E$4:$E$4242='Analítico Cx.'!$B84),-('Diário 3º PA'!$O$4:$O$4242=G$1),('Diário 3º PA'!$F$4:$F$4242))+SUMPRODUCT(-('Diário 4º PA'!$E$4:$E$2224='Analítico Cx.'!$B84),-('Diário 4º PA'!$O$4:$O$2224=G$1),('Diário 4º PA'!$F$4:$F$2224))+SUMPRODUCT(-('Diário 5º PA'!$E$4:$E$5221='Analítico Cx.'!$B84),-('Diário 5º PA'!$O$4:$O$5221=G$1),('Diário 5º PA'!$F$4:$F$5221))+SUMPRODUCT(-('Diário 6º PA'!$E$4:$E$2907='Analítico Cx.'!$B84),-('Diário 6º PA'!$N$4:$N$2907=G$1),('Diário 6º PA'!$F$4:$F$2907))</f>
        <v>0</v>
      </c>
      <c r="H84" s="183">
        <f>SUMPRODUCT(-('Diário 3º PA'!$E$4:$E$4242='Analítico Cx.'!$B84),-('Diário 3º PA'!$O$4:$O$4242=H$1),('Diário 3º PA'!$F$4:$F$4242))+SUMPRODUCT(-('Diário 4º PA'!$E$4:$E$2224='Analítico Cx.'!$B84),-('Diário 4º PA'!$O$4:$O$2224=H$1),('Diário 4º PA'!$F$4:$F$2224))+SUMPRODUCT(-('Diário 5º PA'!$E$4:$E$5221='Analítico Cx.'!$B84),-('Diário 5º PA'!$O$4:$O$5221=H$1),('Diário 5º PA'!$F$4:$F$5221))+SUMPRODUCT(-('Diário 6º PA'!$E$4:$E$2907='Analítico Cx.'!$B84),-('Diário 6º PA'!$N$4:$N$2907=H$1),('Diário 6º PA'!$F$4:$F$2907))</f>
        <v>0</v>
      </c>
      <c r="I84" s="183">
        <f>SUMPRODUCT(-('Diário 3º PA'!$E$4:$E$4242='Analítico Cx.'!$B84),-('Diário 3º PA'!$O$4:$O$4242=I$1),('Diário 3º PA'!$F$4:$F$4242))+SUMPRODUCT(-('Diário 4º PA'!$E$4:$E$2224='Analítico Cx.'!$B84),-('Diário 4º PA'!$O$4:$O$2224=I$1),('Diário 4º PA'!$F$4:$F$2224))+SUMPRODUCT(-('Diário 5º PA'!$E$4:$E$5221='Analítico Cx.'!$B84),-('Diário 5º PA'!$O$4:$O$5221=I$1),('Diário 5º PA'!$F$4:$F$5221))+SUMPRODUCT(-('Diário 6º PA'!$E$4:$E$2907='Analítico Cx.'!$B84),-('Diário 6º PA'!$N$4:$N$2907=I$1),('Diário 6º PA'!$F$4:$F$2907))</f>
        <v>0</v>
      </c>
      <c r="J84" s="183">
        <f>SUMPRODUCT(-('Diário 3º PA'!$E$4:$E$4242='Analítico Cx.'!$B84),-('Diário 3º PA'!$O$4:$O$4242=J$1),('Diário 3º PA'!$F$4:$F$4242))+SUMPRODUCT(-('Diário 4º PA'!$E$4:$E$2224='Analítico Cx.'!$B84),-('Diário 4º PA'!$O$4:$O$2224=J$1),('Diário 4º PA'!$F$4:$F$2224))+SUMPRODUCT(-('Diário 5º PA'!$E$4:$E$5221='Analítico Cx.'!$B84),-('Diário 5º PA'!$O$4:$O$5221=J$1),('Diário 5º PA'!$F$4:$F$5221))+SUMPRODUCT(-('Diário 6º PA'!$E$4:$E$2907='Analítico Cx.'!$B84),-('Diário 6º PA'!$N$4:$N$2907=J$1),('Diário 6º PA'!$F$4:$F$2907))</f>
        <v>0</v>
      </c>
      <c r="K84" s="183">
        <f>SUMPRODUCT(-('Diário 3º PA'!$E$4:$E$4242='Analítico Cx.'!$B84),-('Diário 3º PA'!$O$4:$O$4242=K$1),('Diário 3º PA'!$F$4:$F$4242))+SUMPRODUCT(-('Diário 4º PA'!$E$4:$E$2224='Analítico Cx.'!$B84),-('Diário 4º PA'!$O$4:$O$2224=K$1),('Diário 4º PA'!$F$4:$F$2224))+SUMPRODUCT(-('Diário 5º PA'!$E$4:$E$5221='Analítico Cx.'!$B84),-('Diário 5º PA'!$O$4:$O$5221=K$1),('Diário 5º PA'!$F$4:$F$5221))+SUMPRODUCT(-('Diário 6º PA'!$E$4:$E$2907='Analítico Cx.'!$B84),-('Diário 6º PA'!$N$4:$N$2907=K$1),('Diário 6º PA'!$F$4:$F$2907))</f>
        <v>0</v>
      </c>
      <c r="L84" s="183">
        <f>SUMPRODUCT(-('Diário 3º PA'!$E$4:$E$4242='Analítico Cx.'!$B84),-('Diário 3º PA'!$O$4:$O$4242=L$1),('Diário 3º PA'!$F$4:$F$4242))+SUMPRODUCT(-('Diário 4º PA'!$E$4:$E$2224='Analítico Cx.'!$B84),-('Diário 4º PA'!$O$4:$O$2224=L$1),('Diário 4º PA'!$F$4:$F$2224))+SUMPRODUCT(-('Diário 5º PA'!$E$4:$E$5221='Analítico Cx.'!$B84),-('Diário 5º PA'!$O$4:$O$5221=L$1),('Diário 5º PA'!$F$4:$F$5221))+SUMPRODUCT(-('Diário 6º PA'!$E$4:$E$2907='Analítico Cx.'!$B84),-('Diário 6º PA'!$N$4:$N$2907=L$1),('Diário 6º PA'!$F$4:$F$2907))</f>
        <v>0</v>
      </c>
      <c r="M84" s="183">
        <f>SUMPRODUCT(-('Diário 3º PA'!$E$4:$E$4242='Analítico Cx.'!$B84),-('Diário 3º PA'!$O$4:$O$4242=M$1),('Diário 3º PA'!$F$4:$F$4242))+SUMPRODUCT(-('Diário 4º PA'!$E$4:$E$2224='Analítico Cx.'!$B84),-('Diário 4º PA'!$O$4:$O$2224=M$1),('Diário 4º PA'!$F$4:$F$2224))+SUMPRODUCT(-('Diário 5º PA'!$E$4:$E$5221='Analítico Cx.'!$B84),-('Diário 5º PA'!$O$4:$O$5221=M$1),('Diário 5º PA'!$F$4:$F$5221))+SUMPRODUCT(-('Diário 6º PA'!$E$4:$E$2907='Analítico Cx.'!$B84),-('Diário 6º PA'!$N$4:$N$2907=M$1),('Diário 6º PA'!$F$4:$F$2907))</f>
        <v>0</v>
      </c>
      <c r="N84" s="183">
        <f>SUMPRODUCT(-('Diário 3º PA'!$E$4:$E$4242='Analítico Cx.'!$B84),-('Diário 3º PA'!$O$4:$O$4242=N$1),('Diário 3º PA'!$F$4:$F$4242))+SUMPRODUCT(-('Diário 4º PA'!$E$4:$E$2224='Analítico Cx.'!$B84),-('Diário 4º PA'!$O$4:$O$2224=N$1),('Diário 4º PA'!$F$4:$F$2224))+SUMPRODUCT(-('Diário 5º PA'!$E$4:$E$5221='Analítico Cx.'!$B84),-('Diário 5º PA'!$O$4:$O$5221=N$1),('Diário 5º PA'!$F$4:$F$5221))+SUMPRODUCT(-('Diário 6º PA'!$E$4:$E$2907='Analítico Cx.'!$B84),-('Diário 6º PA'!$N$4:$N$2907=N$1),('Diário 6º PA'!$F$4:$F$2907))</f>
        <v>0</v>
      </c>
      <c r="O84" s="184">
        <f t="shared" si="17"/>
        <v>0</v>
      </c>
      <c r="P84" s="168">
        <f t="shared" si="16"/>
        <v>0</v>
      </c>
    </row>
    <row r="85" spans="1:16" ht="23.25" customHeight="1" x14ac:dyDescent="0.2">
      <c r="A85" s="59" t="s">
        <v>267</v>
      </c>
      <c r="B85" s="103" t="s">
        <v>268</v>
      </c>
      <c r="C85" s="183">
        <f>SUMPRODUCT(-('Diário 3º PA'!$E$4:$E$4242='Analítico Cx.'!$B85),-('Diário 3º PA'!$O$4:$O$4242=C$1),('Diário 3º PA'!$F$4:$F$4242))+SUMPRODUCT(-('Diário 4º PA'!$E$4:$E$2224='Analítico Cx.'!$B85),-('Diário 4º PA'!$O$4:$O$2224=C$1),('Diário 4º PA'!$F$4:$F$2224))+SUMPRODUCT(-('Diário 5º PA'!$E$4:$E$5221='Analítico Cx.'!$B85),-('Diário 5º PA'!$O$4:$O$5221=C$1),('Diário 5º PA'!$F$4:$F$5221))+SUMPRODUCT(-('Diário 6º PA'!$E$4:$E$2907='Analítico Cx.'!$B85),-('Diário 6º PA'!$N$4:$N$2907=C$1),('Diário 6º PA'!$F$4:$F$2907))</f>
        <v>4512.0200000000004</v>
      </c>
      <c r="D85" s="183">
        <f>SUMPRODUCT(-('Diário 3º PA'!$E$4:$E$4242='Analítico Cx.'!$B85),-('Diário 3º PA'!$O$4:$O$4242=D$1),('Diário 3º PA'!$F$4:$F$4242))+SUMPRODUCT(-('Diário 4º PA'!$E$4:$E$2224='Analítico Cx.'!$B85),-('Diário 4º PA'!$O$4:$O$2224=D$1),('Diário 4º PA'!$F$4:$F$2224))+SUMPRODUCT(-('Diário 5º PA'!$E$4:$E$5221='Analítico Cx.'!$B85),-('Diário 5º PA'!$O$4:$O$5221=D$1),('Diário 5º PA'!$F$4:$F$5221))+SUMPRODUCT(-('Diário 6º PA'!$E$4:$E$2907='Analítico Cx.'!$B85),-('Diário 6º PA'!$N$4:$N$2907=D$1),('Diário 6º PA'!$F$4:$F$2907))</f>
        <v>4702.7700000000004</v>
      </c>
      <c r="E85" s="183">
        <f>SUMPRODUCT(-('Diário 3º PA'!$E$4:$E$4242='Analítico Cx.'!$B85),-('Diário 3º PA'!$O$4:$O$4242=E$1),('Diário 3º PA'!$F$4:$F$4242))+SUMPRODUCT(-('Diário 4º PA'!$E$4:$E$2224='Analítico Cx.'!$B85),-('Diário 4º PA'!$O$4:$O$2224=E$1),('Diário 4º PA'!$F$4:$F$2224))+SUMPRODUCT(-('Diário 5º PA'!$E$4:$E$5221='Analítico Cx.'!$B85),-('Diário 5º PA'!$O$4:$O$5221=E$1),('Diário 5º PA'!$F$4:$F$5221))+SUMPRODUCT(-('Diário 6º PA'!$E$4:$E$2907='Analítico Cx.'!$B85),-('Diário 6º PA'!$N$4:$N$2907=E$1),('Diário 6º PA'!$F$4:$F$2907))</f>
        <v>4832.5499999999993</v>
      </c>
      <c r="F85" s="183">
        <f>SUMPRODUCT(-('Diário 3º PA'!$E$4:$E$4242='Analítico Cx.'!$B85),-('Diário 3º PA'!$O$4:$O$4242=F$1),('Diário 3º PA'!$F$4:$F$4242))+SUMPRODUCT(-('Diário 4º PA'!$E$4:$E$2224='Analítico Cx.'!$B85),-('Diário 4º PA'!$O$4:$O$2224=F$1),('Diário 4º PA'!$F$4:$F$2224))+SUMPRODUCT(-('Diário 5º PA'!$E$4:$E$5221='Analítico Cx.'!$B85),-('Diário 5º PA'!$O$4:$O$5221=F$1),('Diário 5º PA'!$F$4:$F$5221))+SUMPRODUCT(-('Diário 6º PA'!$E$4:$E$2907='Analítico Cx.'!$B85),-('Diário 6º PA'!$N$4:$N$2907=F$1),('Diário 6º PA'!$F$4:$F$2907))</f>
        <v>5389.7000000000007</v>
      </c>
      <c r="G85" s="183">
        <f>SUMPRODUCT(-('Diário 3º PA'!$E$4:$E$4242='Analítico Cx.'!$B85),-('Diário 3º PA'!$O$4:$O$4242=G$1),('Diário 3º PA'!$F$4:$F$4242))+SUMPRODUCT(-('Diário 4º PA'!$E$4:$E$2224='Analítico Cx.'!$B85),-('Diário 4º PA'!$O$4:$O$2224=G$1),('Diário 4º PA'!$F$4:$F$2224))+SUMPRODUCT(-('Diário 5º PA'!$E$4:$E$5221='Analítico Cx.'!$B85),-('Diário 5º PA'!$O$4:$O$5221=G$1),('Diário 5º PA'!$F$4:$F$5221))+SUMPRODUCT(-('Diário 6º PA'!$E$4:$E$2907='Analítico Cx.'!$B85),-('Diário 6º PA'!$N$4:$N$2907=G$1),('Diário 6º PA'!$F$4:$F$2907))</f>
        <v>4406.71</v>
      </c>
      <c r="H85" s="183">
        <f>SUMPRODUCT(-('Diário 3º PA'!$E$4:$E$4242='Analítico Cx.'!$B85),-('Diário 3º PA'!$O$4:$O$4242=H$1),('Diário 3º PA'!$F$4:$F$4242))+SUMPRODUCT(-('Diário 4º PA'!$E$4:$E$2224='Analítico Cx.'!$B85),-('Diário 4º PA'!$O$4:$O$2224=H$1),('Diário 4º PA'!$F$4:$F$2224))+SUMPRODUCT(-('Diário 5º PA'!$E$4:$E$5221='Analítico Cx.'!$B85),-('Diário 5º PA'!$O$4:$O$5221=H$1),('Diário 5º PA'!$F$4:$F$5221))+SUMPRODUCT(-('Diário 6º PA'!$E$4:$E$2907='Analítico Cx.'!$B85),-('Diário 6º PA'!$N$4:$N$2907=H$1),('Diário 6º PA'!$F$4:$F$2907))</f>
        <v>5898.62</v>
      </c>
      <c r="I85" s="183">
        <f>SUMPRODUCT(-('Diário 3º PA'!$E$4:$E$4242='Analítico Cx.'!$B85),-('Diário 3º PA'!$O$4:$O$4242=I$1),('Diário 3º PA'!$F$4:$F$4242))+SUMPRODUCT(-('Diário 4º PA'!$E$4:$E$2224='Analítico Cx.'!$B85),-('Diário 4º PA'!$O$4:$O$2224=I$1),('Diário 4º PA'!$F$4:$F$2224))+SUMPRODUCT(-('Diário 5º PA'!$E$4:$E$5221='Analítico Cx.'!$B85),-('Diário 5º PA'!$O$4:$O$5221=I$1),('Diário 5º PA'!$F$4:$F$5221))+SUMPRODUCT(-('Diário 6º PA'!$E$4:$E$2907='Analítico Cx.'!$B85),-('Diário 6º PA'!$N$4:$N$2907=I$1),('Diário 6º PA'!$F$4:$F$2907))</f>
        <v>4155.3999999999996</v>
      </c>
      <c r="J85" s="183">
        <f>SUMPRODUCT(-('Diário 3º PA'!$E$4:$E$4242='Analítico Cx.'!$B85),-('Diário 3º PA'!$O$4:$O$4242=J$1),('Diário 3º PA'!$F$4:$F$4242))+SUMPRODUCT(-('Diário 4º PA'!$E$4:$E$2224='Analítico Cx.'!$B85),-('Diário 4º PA'!$O$4:$O$2224=J$1),('Diário 4º PA'!$F$4:$F$2224))+SUMPRODUCT(-('Diário 5º PA'!$E$4:$E$5221='Analítico Cx.'!$B85),-('Diário 5º PA'!$O$4:$O$5221=J$1),('Diário 5º PA'!$F$4:$F$5221))+SUMPRODUCT(-('Diário 6º PA'!$E$4:$E$2907='Analítico Cx.'!$B85),-('Diário 6º PA'!$N$4:$N$2907=J$1),('Diário 6º PA'!$F$4:$F$2907))</f>
        <v>5596.52</v>
      </c>
      <c r="K85" s="183">
        <f>SUMPRODUCT(-('Diário 3º PA'!$E$4:$E$4242='Analítico Cx.'!$B85),-('Diário 3º PA'!$O$4:$O$4242=K$1),('Diário 3º PA'!$F$4:$F$4242))+SUMPRODUCT(-('Diário 4º PA'!$E$4:$E$2224='Analítico Cx.'!$B85),-('Diário 4º PA'!$O$4:$O$2224=K$1),('Diário 4º PA'!$F$4:$F$2224))+SUMPRODUCT(-('Diário 5º PA'!$E$4:$E$5221='Analítico Cx.'!$B85),-('Diário 5º PA'!$O$4:$O$5221=K$1),('Diário 5º PA'!$F$4:$F$5221))+SUMPRODUCT(-('Diário 6º PA'!$E$4:$E$2907='Analítico Cx.'!$B85),-('Diário 6º PA'!$N$4:$N$2907=K$1),('Diário 6º PA'!$F$4:$F$2907))</f>
        <v>5640.8</v>
      </c>
      <c r="L85" s="183">
        <f>SUMPRODUCT(-('Diário 3º PA'!$E$4:$E$4242='Analítico Cx.'!$B85),-('Diário 3º PA'!$O$4:$O$4242=L$1),('Diário 3º PA'!$F$4:$F$4242))+SUMPRODUCT(-('Diário 4º PA'!$E$4:$E$2224='Analítico Cx.'!$B85),-('Diário 4º PA'!$O$4:$O$2224=L$1),('Diário 4º PA'!$F$4:$F$2224))+SUMPRODUCT(-('Diário 5º PA'!$E$4:$E$5221='Analítico Cx.'!$B85),-('Diário 5º PA'!$O$4:$O$5221=L$1),('Diário 5º PA'!$F$4:$F$5221))+SUMPRODUCT(-('Diário 6º PA'!$E$4:$E$2907='Analítico Cx.'!$B85),-('Diário 6º PA'!$N$4:$N$2907=L$1),('Diário 6º PA'!$F$4:$F$2907))</f>
        <v>5586.76</v>
      </c>
      <c r="M85" s="183">
        <f>SUMPRODUCT(-('Diário 3º PA'!$E$4:$E$4242='Analítico Cx.'!$B85),-('Diário 3º PA'!$O$4:$O$4242=M$1),('Diário 3º PA'!$F$4:$F$4242))+SUMPRODUCT(-('Diário 4º PA'!$E$4:$E$2224='Analítico Cx.'!$B85),-('Diário 4º PA'!$O$4:$O$2224=M$1),('Diário 4º PA'!$F$4:$F$2224))+SUMPRODUCT(-('Diário 5º PA'!$E$4:$E$5221='Analítico Cx.'!$B85),-('Diário 5º PA'!$O$4:$O$5221=M$1),('Diário 5º PA'!$F$4:$F$5221))+SUMPRODUCT(-('Diário 6º PA'!$E$4:$E$2907='Analítico Cx.'!$B85),-('Diário 6º PA'!$N$4:$N$2907=M$1),('Diário 6º PA'!$F$4:$F$2907))</f>
        <v>5307.16</v>
      </c>
      <c r="N85" s="183">
        <f>SUMPRODUCT(-('Diário 3º PA'!$E$4:$E$4242='Analítico Cx.'!$B85),-('Diário 3º PA'!$O$4:$O$4242=N$1),('Diário 3º PA'!$F$4:$F$4242))+SUMPRODUCT(-('Diário 4º PA'!$E$4:$E$2224='Analítico Cx.'!$B85),-('Diário 4º PA'!$O$4:$O$2224=N$1),('Diário 4º PA'!$F$4:$F$2224))+SUMPRODUCT(-('Diário 5º PA'!$E$4:$E$5221='Analítico Cx.'!$B85),-('Diário 5º PA'!$O$4:$O$5221=N$1),('Diário 5º PA'!$F$4:$F$5221))+SUMPRODUCT(-('Diário 6º PA'!$E$4:$E$2907='Analítico Cx.'!$B85),-('Diário 6º PA'!$N$4:$N$2907=N$1),('Diário 6º PA'!$F$4:$F$2907))</f>
        <v>5446.16</v>
      </c>
      <c r="O85" s="184">
        <f t="shared" si="17"/>
        <v>61475.17</v>
      </c>
      <c r="P85" s="168">
        <f t="shared" si="16"/>
        <v>9.775043434922053E-4</v>
      </c>
    </row>
    <row r="86" spans="1:16" ht="23.25" customHeight="1" x14ac:dyDescent="0.2">
      <c r="A86" s="59" t="s">
        <v>269</v>
      </c>
      <c r="B86" s="103" t="s">
        <v>270</v>
      </c>
      <c r="C86" s="183">
        <f>SUMPRODUCT(-('Diário 3º PA'!$E$4:$E$4242='Analítico Cx.'!$B86),-('Diário 3º PA'!$O$4:$O$4242=C$1),('Diário 3º PA'!$F$4:$F$4242))+SUMPRODUCT(-('Diário 4º PA'!$E$4:$E$2224='Analítico Cx.'!$B86),-('Diário 4º PA'!$O$4:$O$2224=C$1),('Diário 4º PA'!$F$4:$F$2224))+SUMPRODUCT(-('Diário 5º PA'!$E$4:$E$5221='Analítico Cx.'!$B86),-('Diário 5º PA'!$O$4:$O$5221=C$1),('Diário 5º PA'!$F$4:$F$5221))+SUMPRODUCT(-('Diário 6º PA'!$E$4:$E$2907='Analítico Cx.'!$B86),-('Diário 6º PA'!$N$4:$N$2907=C$1),('Diário 6º PA'!$F$4:$F$2907))</f>
        <v>1568</v>
      </c>
      <c r="D86" s="183">
        <f>SUMPRODUCT(-('Diário 3º PA'!$E$4:$E$4242='Analítico Cx.'!$B86),-('Diário 3º PA'!$O$4:$O$4242=D$1),('Diário 3º PA'!$F$4:$F$4242))+SUMPRODUCT(-('Diário 4º PA'!$E$4:$E$2224='Analítico Cx.'!$B86),-('Diário 4º PA'!$O$4:$O$2224=D$1),('Diário 4º PA'!$F$4:$F$2224))+SUMPRODUCT(-('Diário 5º PA'!$E$4:$E$5221='Analítico Cx.'!$B86),-('Diário 5º PA'!$O$4:$O$5221=D$1),('Diário 5º PA'!$F$4:$F$5221))+SUMPRODUCT(-('Diário 6º PA'!$E$4:$E$2907='Analítico Cx.'!$B86),-('Diário 6º PA'!$N$4:$N$2907=D$1),('Diário 6º PA'!$F$4:$F$2907))</f>
        <v>0</v>
      </c>
      <c r="E86" s="183">
        <f>SUMPRODUCT(-('Diário 3º PA'!$E$4:$E$4242='Analítico Cx.'!$B86),-('Diário 3º PA'!$O$4:$O$4242=E$1),('Diário 3º PA'!$F$4:$F$4242))+SUMPRODUCT(-('Diário 4º PA'!$E$4:$E$2224='Analítico Cx.'!$B86),-('Diário 4º PA'!$O$4:$O$2224=E$1),('Diário 4º PA'!$F$4:$F$2224))+SUMPRODUCT(-('Diário 5º PA'!$E$4:$E$5221='Analítico Cx.'!$B86),-('Diário 5º PA'!$O$4:$O$5221=E$1),('Diário 5º PA'!$F$4:$F$5221))+SUMPRODUCT(-('Diário 6º PA'!$E$4:$E$2907='Analítico Cx.'!$B86),-('Diário 6º PA'!$N$4:$N$2907=E$1),('Diário 6º PA'!$F$4:$F$2907))</f>
        <v>0</v>
      </c>
      <c r="F86" s="183">
        <f>SUMPRODUCT(-('Diário 3º PA'!$E$4:$E$4242='Analítico Cx.'!$B86),-('Diário 3º PA'!$O$4:$O$4242=F$1),('Diário 3º PA'!$F$4:$F$4242))+SUMPRODUCT(-('Diário 4º PA'!$E$4:$E$2224='Analítico Cx.'!$B86),-('Diário 4º PA'!$O$4:$O$2224=F$1),('Diário 4º PA'!$F$4:$F$2224))+SUMPRODUCT(-('Diário 5º PA'!$E$4:$E$5221='Analítico Cx.'!$B86),-('Diário 5º PA'!$O$4:$O$5221=F$1),('Diário 5º PA'!$F$4:$F$5221))+SUMPRODUCT(-('Diário 6º PA'!$E$4:$E$2907='Analítico Cx.'!$B86),-('Diário 6º PA'!$N$4:$N$2907=F$1),('Diário 6º PA'!$F$4:$F$2907))</f>
        <v>0</v>
      </c>
      <c r="G86" s="183">
        <f>SUMPRODUCT(-('Diário 3º PA'!$E$4:$E$4242='Analítico Cx.'!$B86),-('Diário 3º PA'!$O$4:$O$4242=G$1),('Diário 3º PA'!$F$4:$F$4242))+SUMPRODUCT(-('Diário 4º PA'!$E$4:$E$2224='Analítico Cx.'!$B86),-('Diário 4º PA'!$O$4:$O$2224=G$1),('Diário 4º PA'!$F$4:$F$2224))+SUMPRODUCT(-('Diário 5º PA'!$E$4:$E$5221='Analítico Cx.'!$B86),-('Diário 5º PA'!$O$4:$O$5221=G$1),('Diário 5º PA'!$F$4:$F$5221))+SUMPRODUCT(-('Diário 6º PA'!$E$4:$E$2907='Analítico Cx.'!$B86),-('Diário 6º PA'!$N$4:$N$2907=G$1),('Diário 6º PA'!$F$4:$F$2907))</f>
        <v>0</v>
      </c>
      <c r="H86" s="183">
        <f>SUMPRODUCT(-('Diário 3º PA'!$E$4:$E$4242='Analítico Cx.'!$B86),-('Diário 3º PA'!$O$4:$O$4242=H$1),('Diário 3º PA'!$F$4:$F$4242))+SUMPRODUCT(-('Diário 4º PA'!$E$4:$E$2224='Analítico Cx.'!$B86),-('Diário 4º PA'!$O$4:$O$2224=H$1),('Diário 4º PA'!$F$4:$F$2224))+SUMPRODUCT(-('Diário 5º PA'!$E$4:$E$5221='Analítico Cx.'!$B86),-('Diário 5º PA'!$O$4:$O$5221=H$1),('Diário 5º PA'!$F$4:$F$5221))+SUMPRODUCT(-('Diário 6º PA'!$E$4:$E$2907='Analítico Cx.'!$B86),-('Diário 6º PA'!$N$4:$N$2907=H$1),('Diário 6º PA'!$F$4:$F$2907))</f>
        <v>0</v>
      </c>
      <c r="I86" s="183">
        <f>SUMPRODUCT(-('Diário 3º PA'!$E$4:$E$4242='Analítico Cx.'!$B86),-('Diário 3º PA'!$O$4:$O$4242=I$1),('Diário 3º PA'!$F$4:$F$4242))+SUMPRODUCT(-('Diário 4º PA'!$E$4:$E$2224='Analítico Cx.'!$B86),-('Diário 4º PA'!$O$4:$O$2224=I$1),('Diário 4º PA'!$F$4:$F$2224))+SUMPRODUCT(-('Diário 5º PA'!$E$4:$E$5221='Analítico Cx.'!$B86),-('Diário 5º PA'!$O$4:$O$5221=I$1),('Diário 5º PA'!$F$4:$F$5221))+SUMPRODUCT(-('Diário 6º PA'!$E$4:$E$2907='Analítico Cx.'!$B86),-('Diário 6º PA'!$N$4:$N$2907=I$1),('Diário 6º PA'!$F$4:$F$2907))</f>
        <v>110.35</v>
      </c>
      <c r="J86" s="183">
        <f>SUMPRODUCT(-('Diário 3º PA'!$E$4:$E$4242='Analítico Cx.'!$B86),-('Diário 3º PA'!$O$4:$O$4242=J$1),('Diário 3º PA'!$F$4:$F$4242))+SUMPRODUCT(-('Diário 4º PA'!$E$4:$E$2224='Analítico Cx.'!$B86),-('Diário 4º PA'!$O$4:$O$2224=J$1),('Diário 4º PA'!$F$4:$F$2224))+SUMPRODUCT(-('Diário 5º PA'!$E$4:$E$5221='Analítico Cx.'!$B86),-('Diário 5º PA'!$O$4:$O$5221=J$1),('Diário 5º PA'!$F$4:$F$5221))+SUMPRODUCT(-('Diário 6º PA'!$E$4:$E$2907='Analítico Cx.'!$B86),-('Diário 6º PA'!$N$4:$N$2907=J$1),('Diário 6º PA'!$F$4:$F$2907))</f>
        <v>494.87</v>
      </c>
      <c r="K86" s="183">
        <f>SUMPRODUCT(-('Diário 3º PA'!$E$4:$E$4242='Analítico Cx.'!$B86),-('Diário 3º PA'!$O$4:$O$4242=K$1),('Diário 3º PA'!$F$4:$F$4242))+SUMPRODUCT(-('Diário 4º PA'!$E$4:$E$2224='Analítico Cx.'!$B86),-('Diário 4º PA'!$O$4:$O$2224=K$1),('Diário 4º PA'!$F$4:$F$2224))+SUMPRODUCT(-('Diário 5º PA'!$E$4:$E$5221='Analítico Cx.'!$B86),-('Diário 5º PA'!$O$4:$O$5221=K$1),('Diário 5º PA'!$F$4:$F$5221))+SUMPRODUCT(-('Diário 6º PA'!$E$4:$E$2907='Analítico Cx.'!$B86),-('Diário 6º PA'!$N$4:$N$2907=K$1),('Diário 6º PA'!$F$4:$F$2907))</f>
        <v>2522</v>
      </c>
      <c r="L86" s="183">
        <f>SUMPRODUCT(-('Diário 3º PA'!$E$4:$E$4242='Analítico Cx.'!$B86),-('Diário 3º PA'!$O$4:$O$4242=L$1),('Diário 3º PA'!$F$4:$F$4242))+SUMPRODUCT(-('Diário 4º PA'!$E$4:$E$2224='Analítico Cx.'!$B86),-('Diário 4º PA'!$O$4:$O$2224=L$1),('Diário 4º PA'!$F$4:$F$2224))+SUMPRODUCT(-('Diário 5º PA'!$E$4:$E$5221='Analítico Cx.'!$B86),-('Diário 5º PA'!$O$4:$O$5221=L$1),('Diário 5º PA'!$F$4:$F$5221))+SUMPRODUCT(-('Diário 6º PA'!$E$4:$E$2907='Analítico Cx.'!$B86),-('Diário 6º PA'!$N$4:$N$2907=L$1),('Diário 6º PA'!$F$4:$F$2907))</f>
        <v>99.8</v>
      </c>
      <c r="M86" s="183">
        <f>SUMPRODUCT(-('Diário 3º PA'!$E$4:$E$4242='Analítico Cx.'!$B86),-('Diário 3º PA'!$O$4:$O$4242=M$1),('Diário 3º PA'!$F$4:$F$4242))+SUMPRODUCT(-('Diário 4º PA'!$E$4:$E$2224='Analítico Cx.'!$B86),-('Diário 4º PA'!$O$4:$O$2224=M$1),('Diário 4º PA'!$F$4:$F$2224))+SUMPRODUCT(-('Diário 5º PA'!$E$4:$E$5221='Analítico Cx.'!$B86),-('Diário 5º PA'!$O$4:$O$5221=M$1),('Diário 5º PA'!$F$4:$F$5221))+SUMPRODUCT(-('Diário 6º PA'!$E$4:$E$2907='Analítico Cx.'!$B86),-('Diário 6º PA'!$N$4:$N$2907=M$1),('Diário 6º PA'!$F$4:$F$2907))</f>
        <v>13549.51</v>
      </c>
      <c r="N86" s="183">
        <f>SUMPRODUCT(-('Diário 3º PA'!$E$4:$E$4242='Analítico Cx.'!$B86),-('Diário 3º PA'!$O$4:$O$4242=N$1),('Diário 3º PA'!$F$4:$F$4242))+SUMPRODUCT(-('Diário 4º PA'!$E$4:$E$2224='Analítico Cx.'!$B86),-('Diário 4º PA'!$O$4:$O$2224=N$1),('Diário 4º PA'!$F$4:$F$2224))+SUMPRODUCT(-('Diário 5º PA'!$E$4:$E$5221='Analítico Cx.'!$B86),-('Diário 5º PA'!$O$4:$O$5221=N$1),('Diário 5º PA'!$F$4:$F$5221))+SUMPRODUCT(-('Diário 6º PA'!$E$4:$E$2907='Analítico Cx.'!$B86),-('Diário 6º PA'!$N$4:$N$2907=N$1),('Diário 6º PA'!$F$4:$F$2907))</f>
        <v>4787.1000000000004</v>
      </c>
      <c r="O86" s="184">
        <f t="shared" si="17"/>
        <v>23131.629999999997</v>
      </c>
      <c r="P86" s="168">
        <f t="shared" si="16"/>
        <v>3.678114073869922E-4</v>
      </c>
    </row>
    <row r="87" spans="1:16" ht="23.25" customHeight="1" x14ac:dyDescent="0.2">
      <c r="A87" s="59" t="s">
        <v>271</v>
      </c>
      <c r="B87" s="103" t="s">
        <v>272</v>
      </c>
      <c r="C87" s="183">
        <f>SUMPRODUCT(-('Diário 3º PA'!$E$4:$E$4242='Analítico Cx.'!$B87),-('Diário 3º PA'!$O$4:$O$4242=C$1),('Diário 3º PA'!$F$4:$F$4242))+SUMPRODUCT(-('Diário 4º PA'!$E$4:$E$2224='Analítico Cx.'!$B87),-('Diário 4º PA'!$O$4:$O$2224=C$1),('Diário 4º PA'!$F$4:$F$2224))+SUMPRODUCT(-('Diário 5º PA'!$E$4:$E$5221='Analítico Cx.'!$B87),-('Diário 5º PA'!$O$4:$O$5221=C$1),('Diário 5º PA'!$F$4:$F$5221))+SUMPRODUCT(-('Diário 6º PA'!$E$4:$E$2907='Analítico Cx.'!$B87),-('Diário 6º PA'!$N$4:$N$2907=C$1),('Diário 6º PA'!$F$4:$F$2907))</f>
        <v>1488.56</v>
      </c>
      <c r="D87" s="183">
        <f>SUMPRODUCT(-('Diário 3º PA'!$E$4:$E$4242='Analítico Cx.'!$B87),-('Diário 3º PA'!$O$4:$O$4242=D$1),('Diário 3º PA'!$F$4:$F$4242))+SUMPRODUCT(-('Diário 4º PA'!$E$4:$E$2224='Analítico Cx.'!$B87),-('Diário 4º PA'!$O$4:$O$2224=D$1),('Diário 4º PA'!$F$4:$F$2224))+SUMPRODUCT(-('Diário 5º PA'!$E$4:$E$5221='Analítico Cx.'!$B87),-('Diário 5º PA'!$O$4:$O$5221=D$1),('Diário 5º PA'!$F$4:$F$5221))+SUMPRODUCT(-('Diário 6º PA'!$E$4:$E$2907='Analítico Cx.'!$B87),-('Diário 6º PA'!$N$4:$N$2907=D$1),('Diário 6º PA'!$F$4:$F$2907))</f>
        <v>1980</v>
      </c>
      <c r="E87" s="183">
        <f>SUMPRODUCT(-('Diário 3º PA'!$E$4:$E$4242='Analítico Cx.'!$B87),-('Diário 3º PA'!$O$4:$O$4242=E$1),('Diário 3º PA'!$F$4:$F$4242))+SUMPRODUCT(-('Diário 4º PA'!$E$4:$E$2224='Analítico Cx.'!$B87),-('Diário 4º PA'!$O$4:$O$2224=E$1),('Diário 4º PA'!$F$4:$F$2224))+SUMPRODUCT(-('Diário 5º PA'!$E$4:$E$5221='Analítico Cx.'!$B87),-('Diário 5º PA'!$O$4:$O$5221=E$1),('Diário 5º PA'!$F$4:$F$5221))+SUMPRODUCT(-('Diário 6º PA'!$E$4:$E$2907='Analítico Cx.'!$B87),-('Diário 6º PA'!$N$4:$N$2907=E$1),('Diário 6º PA'!$F$4:$F$2907))</f>
        <v>40609.050000000003</v>
      </c>
      <c r="F87" s="183">
        <f>SUMPRODUCT(-('Diário 3º PA'!$E$4:$E$4242='Analítico Cx.'!$B87),-('Diário 3º PA'!$O$4:$O$4242=F$1),('Diário 3º PA'!$F$4:$F$4242))+SUMPRODUCT(-('Diário 4º PA'!$E$4:$E$2224='Analítico Cx.'!$B87),-('Diário 4º PA'!$O$4:$O$2224=F$1),('Diário 4º PA'!$F$4:$F$2224))+SUMPRODUCT(-('Diário 5º PA'!$E$4:$E$5221='Analítico Cx.'!$B87),-('Diário 5º PA'!$O$4:$O$5221=F$1),('Diário 5º PA'!$F$4:$F$5221))+SUMPRODUCT(-('Diário 6º PA'!$E$4:$E$2907='Analítico Cx.'!$B87),-('Diário 6º PA'!$N$4:$N$2907=F$1),('Diário 6º PA'!$F$4:$F$2907))</f>
        <v>120</v>
      </c>
      <c r="G87" s="183">
        <f>SUMPRODUCT(-('Diário 3º PA'!$E$4:$E$4242='Analítico Cx.'!$B87),-('Diário 3º PA'!$O$4:$O$4242=G$1),('Diário 3º PA'!$F$4:$F$4242))+SUMPRODUCT(-('Diário 4º PA'!$E$4:$E$2224='Analítico Cx.'!$B87),-('Diário 4º PA'!$O$4:$O$2224=G$1),('Diário 4º PA'!$F$4:$F$2224))+SUMPRODUCT(-('Diário 5º PA'!$E$4:$E$5221='Analítico Cx.'!$B87),-('Diário 5º PA'!$O$4:$O$5221=G$1),('Diário 5º PA'!$F$4:$F$5221))+SUMPRODUCT(-('Diário 6º PA'!$E$4:$E$2907='Analítico Cx.'!$B87),-('Diário 6º PA'!$N$4:$N$2907=G$1),('Diário 6º PA'!$F$4:$F$2907))</f>
        <v>15227.999999999998</v>
      </c>
      <c r="H87" s="183">
        <f>SUMPRODUCT(-('Diário 3º PA'!$E$4:$E$4242='Analítico Cx.'!$B87),-('Diário 3º PA'!$O$4:$O$4242=H$1),('Diário 3º PA'!$F$4:$F$4242))+SUMPRODUCT(-('Diário 4º PA'!$E$4:$E$2224='Analítico Cx.'!$B87),-('Diário 4º PA'!$O$4:$O$2224=H$1),('Diário 4º PA'!$F$4:$F$2224))+SUMPRODUCT(-('Diário 5º PA'!$E$4:$E$5221='Analítico Cx.'!$B87),-('Diário 5º PA'!$O$4:$O$5221=H$1),('Diário 5º PA'!$F$4:$F$5221))+SUMPRODUCT(-('Diário 6º PA'!$E$4:$E$2907='Analítico Cx.'!$B87),-('Diário 6º PA'!$N$4:$N$2907=H$1),('Diário 6º PA'!$F$4:$F$2907))</f>
        <v>18060</v>
      </c>
      <c r="I87" s="183">
        <f>SUMPRODUCT(-('Diário 3º PA'!$E$4:$E$4242='Analítico Cx.'!$B87),-('Diário 3º PA'!$O$4:$O$4242=I$1),('Diário 3º PA'!$F$4:$F$4242))+SUMPRODUCT(-('Diário 4º PA'!$E$4:$E$2224='Analítico Cx.'!$B87),-('Diário 4º PA'!$O$4:$O$2224=I$1),('Diário 4º PA'!$F$4:$F$2224))+SUMPRODUCT(-('Diário 5º PA'!$E$4:$E$5221='Analítico Cx.'!$B87),-('Diário 5º PA'!$O$4:$O$5221=I$1),('Diário 5º PA'!$F$4:$F$5221))+SUMPRODUCT(-('Diário 6º PA'!$E$4:$E$2907='Analítico Cx.'!$B87),-('Diário 6º PA'!$N$4:$N$2907=I$1),('Diário 6º PA'!$F$4:$F$2907))</f>
        <v>4600.1000000000004</v>
      </c>
      <c r="J87" s="183">
        <f>SUMPRODUCT(-('Diário 3º PA'!$E$4:$E$4242='Analítico Cx.'!$B87),-('Diário 3º PA'!$O$4:$O$4242=J$1),('Diário 3º PA'!$F$4:$F$4242))+SUMPRODUCT(-('Diário 4º PA'!$E$4:$E$2224='Analítico Cx.'!$B87),-('Diário 4º PA'!$O$4:$O$2224=J$1),('Diário 4º PA'!$F$4:$F$2224))+SUMPRODUCT(-('Diário 5º PA'!$E$4:$E$5221='Analítico Cx.'!$B87),-('Diário 5º PA'!$O$4:$O$5221=J$1),('Diário 5º PA'!$F$4:$F$5221))+SUMPRODUCT(-('Diário 6º PA'!$E$4:$E$2907='Analítico Cx.'!$B87),-('Diário 6º PA'!$N$4:$N$2907=J$1),('Diário 6º PA'!$F$4:$F$2907))</f>
        <v>3807</v>
      </c>
      <c r="K87" s="183">
        <f>SUMPRODUCT(-('Diário 3º PA'!$E$4:$E$4242='Analítico Cx.'!$B87),-('Diário 3º PA'!$O$4:$O$4242=K$1),('Diário 3º PA'!$F$4:$F$4242))+SUMPRODUCT(-('Diário 4º PA'!$E$4:$E$2224='Analítico Cx.'!$B87),-('Diário 4º PA'!$O$4:$O$2224=K$1),('Diário 4º PA'!$F$4:$F$2224))+SUMPRODUCT(-('Diário 5º PA'!$E$4:$E$5221='Analítico Cx.'!$B87),-('Diário 5º PA'!$O$4:$O$5221=K$1),('Diário 5º PA'!$F$4:$F$5221))+SUMPRODUCT(-('Diário 6º PA'!$E$4:$E$2907='Analítico Cx.'!$B87),-('Diário 6º PA'!$N$4:$N$2907=K$1),('Diário 6º PA'!$F$4:$F$2907))</f>
        <v>1985</v>
      </c>
      <c r="L87" s="183">
        <f>SUMPRODUCT(-('Diário 3º PA'!$E$4:$E$4242='Analítico Cx.'!$B87),-('Diário 3º PA'!$O$4:$O$4242=L$1),('Diário 3º PA'!$F$4:$F$4242))+SUMPRODUCT(-('Diário 4º PA'!$E$4:$E$2224='Analítico Cx.'!$B87),-('Diário 4º PA'!$O$4:$O$2224=L$1),('Diário 4º PA'!$F$4:$F$2224))+SUMPRODUCT(-('Diário 5º PA'!$E$4:$E$5221='Analítico Cx.'!$B87),-('Diário 5º PA'!$O$4:$O$5221=L$1),('Diário 5º PA'!$F$4:$F$5221))+SUMPRODUCT(-('Diário 6º PA'!$E$4:$E$2907='Analítico Cx.'!$B87),-('Diário 6º PA'!$N$4:$N$2907=L$1),('Diário 6º PA'!$F$4:$F$2907))</f>
        <v>0</v>
      </c>
      <c r="M87" s="183">
        <f>SUMPRODUCT(-('Diário 3º PA'!$E$4:$E$4242='Analítico Cx.'!$B87),-('Diário 3º PA'!$O$4:$O$4242=M$1),('Diário 3º PA'!$F$4:$F$4242))+SUMPRODUCT(-('Diário 4º PA'!$E$4:$E$2224='Analítico Cx.'!$B87),-('Diário 4º PA'!$O$4:$O$2224=M$1),('Diário 4º PA'!$F$4:$F$2224))+SUMPRODUCT(-('Diário 5º PA'!$E$4:$E$5221='Analítico Cx.'!$B87),-('Diário 5º PA'!$O$4:$O$5221=M$1),('Diário 5º PA'!$F$4:$F$5221))+SUMPRODUCT(-('Diário 6º PA'!$E$4:$E$2907='Analítico Cx.'!$B87),-('Diário 6º PA'!$N$4:$N$2907=M$1),('Diário 6º PA'!$F$4:$F$2907))</f>
        <v>152.6</v>
      </c>
      <c r="N87" s="183">
        <f>SUMPRODUCT(-('Diário 3º PA'!$E$4:$E$4242='Analítico Cx.'!$B87),-('Diário 3º PA'!$O$4:$O$4242=N$1),('Diário 3º PA'!$F$4:$F$4242))+SUMPRODUCT(-('Diário 4º PA'!$E$4:$E$2224='Analítico Cx.'!$B87),-('Diário 4º PA'!$O$4:$O$2224=N$1),('Diário 4º PA'!$F$4:$F$2224))+SUMPRODUCT(-('Diário 5º PA'!$E$4:$E$5221='Analítico Cx.'!$B87),-('Diário 5º PA'!$O$4:$O$5221=N$1),('Diário 5º PA'!$F$4:$F$5221))+SUMPRODUCT(-('Diário 6º PA'!$E$4:$E$2907='Analítico Cx.'!$B87),-('Diário 6º PA'!$N$4:$N$2907=N$1),('Diário 6º PA'!$F$4:$F$2907))</f>
        <v>76.3</v>
      </c>
      <c r="O87" s="184">
        <f t="shared" si="17"/>
        <v>88106.610000000015</v>
      </c>
      <c r="P87" s="168">
        <f t="shared" si="16"/>
        <v>1.4009655274702583E-3</v>
      </c>
    </row>
    <row r="88" spans="1:16" ht="23.25" customHeight="1" x14ac:dyDescent="0.2">
      <c r="A88" s="59" t="s">
        <v>273</v>
      </c>
      <c r="B88" s="103" t="s">
        <v>274</v>
      </c>
      <c r="C88" s="183">
        <f>SUMPRODUCT(-('Diário 3º PA'!$E$4:$E$4242='Analítico Cx.'!$B88),-('Diário 3º PA'!$O$4:$O$4242=C$1),('Diário 3º PA'!$F$4:$F$4242))+SUMPRODUCT(-('Diário 4º PA'!$E$4:$E$2224='Analítico Cx.'!$B88),-('Diário 4º PA'!$O$4:$O$2224=C$1),('Diário 4º PA'!$F$4:$F$2224))+SUMPRODUCT(-('Diário 5º PA'!$E$4:$E$5221='Analítico Cx.'!$B88),-('Diário 5º PA'!$O$4:$O$5221=C$1),('Diário 5º PA'!$F$4:$F$5221))+SUMPRODUCT(-('Diário 6º PA'!$E$4:$E$2907='Analítico Cx.'!$B88),-('Diário 6º PA'!$N$4:$N$2907=C$1),('Diário 6º PA'!$F$4:$F$2907))</f>
        <v>0</v>
      </c>
      <c r="D88" s="183">
        <f>SUMPRODUCT(-('Diário 3º PA'!$E$4:$E$4242='Analítico Cx.'!$B88),-('Diário 3º PA'!$O$4:$O$4242=D$1),('Diário 3º PA'!$F$4:$F$4242))+SUMPRODUCT(-('Diário 4º PA'!$E$4:$E$2224='Analítico Cx.'!$B88),-('Diário 4º PA'!$O$4:$O$2224=D$1),('Diário 4º PA'!$F$4:$F$2224))+SUMPRODUCT(-('Diário 5º PA'!$E$4:$E$5221='Analítico Cx.'!$B88),-('Diário 5º PA'!$O$4:$O$5221=D$1),('Diário 5º PA'!$F$4:$F$5221))+SUMPRODUCT(-('Diário 6º PA'!$E$4:$E$2907='Analítico Cx.'!$B88),-('Diário 6º PA'!$N$4:$N$2907=D$1),('Diário 6º PA'!$F$4:$F$2907))</f>
        <v>0</v>
      </c>
      <c r="E88" s="183">
        <f>SUMPRODUCT(-('Diário 3º PA'!$E$4:$E$4242='Analítico Cx.'!$B88),-('Diário 3º PA'!$O$4:$O$4242=E$1),('Diário 3º PA'!$F$4:$F$4242))+SUMPRODUCT(-('Diário 4º PA'!$E$4:$E$2224='Analítico Cx.'!$B88),-('Diário 4º PA'!$O$4:$O$2224=E$1),('Diário 4º PA'!$F$4:$F$2224))+SUMPRODUCT(-('Diário 5º PA'!$E$4:$E$5221='Analítico Cx.'!$B88),-('Diário 5º PA'!$O$4:$O$5221=E$1),('Diário 5º PA'!$F$4:$F$5221))+SUMPRODUCT(-('Diário 6º PA'!$E$4:$E$2907='Analítico Cx.'!$B88),-('Diário 6º PA'!$N$4:$N$2907=E$1),('Diário 6º PA'!$F$4:$F$2907))</f>
        <v>0</v>
      </c>
      <c r="F88" s="183">
        <f>SUMPRODUCT(-('Diário 3º PA'!$E$4:$E$4242='Analítico Cx.'!$B88),-('Diário 3º PA'!$O$4:$O$4242=F$1),('Diário 3º PA'!$F$4:$F$4242))+SUMPRODUCT(-('Diário 4º PA'!$E$4:$E$2224='Analítico Cx.'!$B88),-('Diário 4º PA'!$O$4:$O$2224=F$1),('Diário 4º PA'!$F$4:$F$2224))+SUMPRODUCT(-('Diário 5º PA'!$E$4:$E$5221='Analítico Cx.'!$B88),-('Diário 5º PA'!$O$4:$O$5221=F$1),('Diário 5º PA'!$F$4:$F$5221))+SUMPRODUCT(-('Diário 6º PA'!$E$4:$E$2907='Analítico Cx.'!$B88),-('Diário 6º PA'!$N$4:$N$2907=F$1),('Diário 6º PA'!$F$4:$F$2907))</f>
        <v>0</v>
      </c>
      <c r="G88" s="183">
        <f>SUMPRODUCT(-('Diário 3º PA'!$E$4:$E$4242='Analítico Cx.'!$B88),-('Diário 3º PA'!$O$4:$O$4242=G$1),('Diário 3º PA'!$F$4:$F$4242))+SUMPRODUCT(-('Diário 4º PA'!$E$4:$E$2224='Analítico Cx.'!$B88),-('Diário 4º PA'!$O$4:$O$2224=G$1),('Diário 4º PA'!$F$4:$F$2224))+SUMPRODUCT(-('Diário 5º PA'!$E$4:$E$5221='Analítico Cx.'!$B88),-('Diário 5º PA'!$O$4:$O$5221=G$1),('Diário 5º PA'!$F$4:$F$5221))+SUMPRODUCT(-('Diário 6º PA'!$E$4:$E$2907='Analítico Cx.'!$B88),-('Diário 6º PA'!$N$4:$N$2907=G$1),('Diário 6º PA'!$F$4:$F$2907))</f>
        <v>0</v>
      </c>
      <c r="H88" s="183">
        <f>SUMPRODUCT(-('Diário 3º PA'!$E$4:$E$4242='Analítico Cx.'!$B88),-('Diário 3º PA'!$O$4:$O$4242=H$1),('Diário 3º PA'!$F$4:$F$4242))+SUMPRODUCT(-('Diário 4º PA'!$E$4:$E$2224='Analítico Cx.'!$B88),-('Diário 4º PA'!$O$4:$O$2224=H$1),('Diário 4º PA'!$F$4:$F$2224))+SUMPRODUCT(-('Diário 5º PA'!$E$4:$E$5221='Analítico Cx.'!$B88),-('Diário 5º PA'!$O$4:$O$5221=H$1),('Diário 5º PA'!$F$4:$F$5221))+SUMPRODUCT(-('Diário 6º PA'!$E$4:$E$2907='Analítico Cx.'!$B88),-('Diário 6º PA'!$N$4:$N$2907=H$1),('Diário 6º PA'!$F$4:$F$2907))</f>
        <v>0</v>
      </c>
      <c r="I88" s="183">
        <f>SUMPRODUCT(-('Diário 3º PA'!$E$4:$E$4242='Analítico Cx.'!$B88),-('Diário 3º PA'!$O$4:$O$4242=I$1),('Diário 3º PA'!$F$4:$F$4242))+SUMPRODUCT(-('Diário 4º PA'!$E$4:$E$2224='Analítico Cx.'!$B88),-('Diário 4º PA'!$O$4:$O$2224=I$1),('Diário 4º PA'!$F$4:$F$2224))+SUMPRODUCT(-('Diário 5º PA'!$E$4:$E$5221='Analítico Cx.'!$B88),-('Diário 5º PA'!$O$4:$O$5221=I$1),('Diário 5º PA'!$F$4:$F$5221))+SUMPRODUCT(-('Diário 6º PA'!$E$4:$E$2907='Analítico Cx.'!$B88),-('Diário 6º PA'!$N$4:$N$2907=I$1),('Diário 6º PA'!$F$4:$F$2907))</f>
        <v>0</v>
      </c>
      <c r="J88" s="183">
        <f>SUMPRODUCT(-('Diário 3º PA'!$E$4:$E$4242='Analítico Cx.'!$B88),-('Diário 3º PA'!$O$4:$O$4242=J$1),('Diário 3º PA'!$F$4:$F$4242))+SUMPRODUCT(-('Diário 4º PA'!$E$4:$E$2224='Analítico Cx.'!$B88),-('Diário 4º PA'!$O$4:$O$2224=J$1),('Diário 4º PA'!$F$4:$F$2224))+SUMPRODUCT(-('Diário 5º PA'!$E$4:$E$5221='Analítico Cx.'!$B88),-('Diário 5º PA'!$O$4:$O$5221=J$1),('Diário 5º PA'!$F$4:$F$5221))+SUMPRODUCT(-('Diário 6º PA'!$E$4:$E$2907='Analítico Cx.'!$B88),-('Diário 6º PA'!$N$4:$N$2907=J$1),('Diário 6º PA'!$F$4:$F$2907))</f>
        <v>0</v>
      </c>
      <c r="K88" s="183">
        <f>SUMPRODUCT(-('Diário 3º PA'!$E$4:$E$4242='Analítico Cx.'!$B88),-('Diário 3º PA'!$O$4:$O$4242=K$1),('Diário 3º PA'!$F$4:$F$4242))+SUMPRODUCT(-('Diário 4º PA'!$E$4:$E$2224='Analítico Cx.'!$B88),-('Diário 4º PA'!$O$4:$O$2224=K$1),('Diário 4º PA'!$F$4:$F$2224))+SUMPRODUCT(-('Diário 5º PA'!$E$4:$E$5221='Analítico Cx.'!$B88),-('Diário 5º PA'!$O$4:$O$5221=K$1),('Diário 5º PA'!$F$4:$F$5221))+SUMPRODUCT(-('Diário 6º PA'!$E$4:$E$2907='Analítico Cx.'!$B88),-('Diário 6º PA'!$N$4:$N$2907=K$1),('Diário 6º PA'!$F$4:$F$2907))</f>
        <v>0</v>
      </c>
      <c r="L88" s="183">
        <f>SUMPRODUCT(-('Diário 3º PA'!$E$4:$E$4242='Analítico Cx.'!$B88),-('Diário 3º PA'!$O$4:$O$4242=L$1),('Diário 3º PA'!$F$4:$F$4242))+SUMPRODUCT(-('Diário 4º PA'!$E$4:$E$2224='Analítico Cx.'!$B88),-('Diário 4º PA'!$O$4:$O$2224=L$1),('Diário 4º PA'!$F$4:$F$2224))+SUMPRODUCT(-('Diário 5º PA'!$E$4:$E$5221='Analítico Cx.'!$B88),-('Diário 5º PA'!$O$4:$O$5221=L$1),('Diário 5º PA'!$F$4:$F$5221))+SUMPRODUCT(-('Diário 6º PA'!$E$4:$E$2907='Analítico Cx.'!$B88),-('Diário 6º PA'!$N$4:$N$2907=L$1),('Diário 6º PA'!$F$4:$F$2907))</f>
        <v>0</v>
      </c>
      <c r="M88" s="183">
        <f>SUMPRODUCT(-('Diário 3º PA'!$E$4:$E$4242='Analítico Cx.'!$B88),-('Diário 3º PA'!$O$4:$O$4242=M$1),('Diário 3º PA'!$F$4:$F$4242))+SUMPRODUCT(-('Diário 4º PA'!$E$4:$E$2224='Analítico Cx.'!$B88),-('Diário 4º PA'!$O$4:$O$2224=M$1),('Diário 4º PA'!$F$4:$F$2224))+SUMPRODUCT(-('Diário 5º PA'!$E$4:$E$5221='Analítico Cx.'!$B88),-('Diário 5º PA'!$O$4:$O$5221=M$1),('Diário 5º PA'!$F$4:$F$5221))+SUMPRODUCT(-('Diário 6º PA'!$E$4:$E$2907='Analítico Cx.'!$B88),-('Diário 6º PA'!$N$4:$N$2907=M$1),('Diário 6º PA'!$F$4:$F$2907))</f>
        <v>0</v>
      </c>
      <c r="N88" s="183">
        <f>SUMPRODUCT(-('Diário 3º PA'!$E$4:$E$4242='Analítico Cx.'!$B88),-('Diário 3º PA'!$O$4:$O$4242=N$1),('Diário 3º PA'!$F$4:$F$4242))+SUMPRODUCT(-('Diário 4º PA'!$E$4:$E$2224='Analítico Cx.'!$B88),-('Diário 4º PA'!$O$4:$O$2224=N$1),('Diário 4º PA'!$F$4:$F$2224))+SUMPRODUCT(-('Diário 5º PA'!$E$4:$E$5221='Analítico Cx.'!$B88),-('Diário 5º PA'!$O$4:$O$5221=N$1),('Diário 5º PA'!$F$4:$F$5221))+SUMPRODUCT(-('Diário 6º PA'!$E$4:$E$2907='Analítico Cx.'!$B88),-('Diário 6º PA'!$N$4:$N$2907=N$1),('Diário 6º PA'!$F$4:$F$2907))</f>
        <v>0</v>
      </c>
      <c r="O88" s="184">
        <f t="shared" si="17"/>
        <v>0</v>
      </c>
      <c r="P88" s="168">
        <f t="shared" si="16"/>
        <v>0</v>
      </c>
    </row>
    <row r="89" spans="1:16" ht="23.25" customHeight="1" x14ac:dyDescent="0.2">
      <c r="A89" s="59" t="s">
        <v>275</v>
      </c>
      <c r="B89" s="103" t="s">
        <v>276</v>
      </c>
      <c r="C89" s="183">
        <f>SUMPRODUCT(-('Diário 3º PA'!$E$4:$E$4242='Analítico Cx.'!$B89),-('Diário 3º PA'!$O$4:$O$4242=C$1),('Diário 3º PA'!$F$4:$F$4242))+SUMPRODUCT(-('Diário 4º PA'!$E$4:$E$2224='Analítico Cx.'!$B89),-('Diário 4º PA'!$O$4:$O$2224=C$1),('Diário 4º PA'!$F$4:$F$2224))+SUMPRODUCT(-('Diário 5º PA'!$E$4:$E$5221='Analítico Cx.'!$B89),-('Diário 5º PA'!$O$4:$O$5221=C$1),('Diário 5º PA'!$F$4:$F$5221))+SUMPRODUCT(-('Diário 6º PA'!$E$4:$E$2907='Analítico Cx.'!$B89),-('Diário 6º PA'!$N$4:$N$2907=C$1),('Diário 6º PA'!$F$4:$F$2907))</f>
        <v>126.15</v>
      </c>
      <c r="D89" s="183">
        <f>SUMPRODUCT(-('Diário 3º PA'!$E$4:$E$4242='Analítico Cx.'!$B89),-('Diário 3º PA'!$O$4:$O$4242=D$1),('Diário 3º PA'!$F$4:$F$4242))+SUMPRODUCT(-('Diário 4º PA'!$E$4:$E$2224='Analítico Cx.'!$B89),-('Diário 4º PA'!$O$4:$O$2224=D$1),('Diário 4º PA'!$F$4:$F$2224))+SUMPRODUCT(-('Diário 5º PA'!$E$4:$E$5221='Analítico Cx.'!$B89),-('Diário 5º PA'!$O$4:$O$5221=D$1),('Diário 5º PA'!$F$4:$F$5221))+SUMPRODUCT(-('Diário 6º PA'!$E$4:$E$2907='Analítico Cx.'!$B89),-('Diário 6º PA'!$N$4:$N$2907=D$1),('Diário 6º PA'!$F$4:$F$2907))</f>
        <v>0</v>
      </c>
      <c r="E89" s="183">
        <f>SUMPRODUCT(-('Diário 3º PA'!$E$4:$E$4242='Analítico Cx.'!$B89),-('Diário 3º PA'!$O$4:$O$4242=E$1),('Diário 3º PA'!$F$4:$F$4242))+SUMPRODUCT(-('Diário 4º PA'!$E$4:$E$2224='Analítico Cx.'!$B89),-('Diário 4º PA'!$O$4:$O$2224=E$1),('Diário 4º PA'!$F$4:$F$2224))+SUMPRODUCT(-('Diário 5º PA'!$E$4:$E$5221='Analítico Cx.'!$B89),-('Diário 5º PA'!$O$4:$O$5221=E$1),('Diário 5º PA'!$F$4:$F$5221))+SUMPRODUCT(-('Diário 6º PA'!$E$4:$E$2907='Analítico Cx.'!$B89),-('Diário 6º PA'!$N$4:$N$2907=E$1),('Diário 6º PA'!$F$4:$F$2907))</f>
        <v>0</v>
      </c>
      <c r="F89" s="183">
        <f>SUMPRODUCT(-('Diário 3º PA'!$E$4:$E$4242='Analítico Cx.'!$B89),-('Diário 3º PA'!$O$4:$O$4242=F$1),('Diário 3º PA'!$F$4:$F$4242))+SUMPRODUCT(-('Diário 4º PA'!$E$4:$E$2224='Analítico Cx.'!$B89),-('Diário 4º PA'!$O$4:$O$2224=F$1),('Diário 4º PA'!$F$4:$F$2224))+SUMPRODUCT(-('Diário 5º PA'!$E$4:$E$5221='Analítico Cx.'!$B89),-('Diário 5º PA'!$O$4:$O$5221=F$1),('Diário 5º PA'!$F$4:$F$5221))+SUMPRODUCT(-('Diário 6º PA'!$E$4:$E$2907='Analítico Cx.'!$B89),-('Diário 6º PA'!$N$4:$N$2907=F$1),('Diário 6º PA'!$F$4:$F$2907))</f>
        <v>0</v>
      </c>
      <c r="G89" s="183">
        <f>SUMPRODUCT(-('Diário 3º PA'!$E$4:$E$4242='Analítico Cx.'!$B89),-('Diário 3º PA'!$O$4:$O$4242=G$1),('Diário 3º PA'!$F$4:$F$4242))+SUMPRODUCT(-('Diário 4º PA'!$E$4:$E$2224='Analítico Cx.'!$B89),-('Diário 4º PA'!$O$4:$O$2224=G$1),('Diário 4º PA'!$F$4:$F$2224))+SUMPRODUCT(-('Diário 5º PA'!$E$4:$E$5221='Analítico Cx.'!$B89),-('Diário 5º PA'!$O$4:$O$5221=G$1),('Diário 5º PA'!$F$4:$F$5221))+SUMPRODUCT(-('Diário 6º PA'!$E$4:$E$2907='Analítico Cx.'!$B89),-('Diário 6º PA'!$N$4:$N$2907=G$1),('Diário 6º PA'!$F$4:$F$2907))</f>
        <v>0</v>
      </c>
      <c r="H89" s="183">
        <f>SUMPRODUCT(-('Diário 3º PA'!$E$4:$E$4242='Analítico Cx.'!$B89),-('Diário 3º PA'!$O$4:$O$4242=H$1),('Diário 3º PA'!$F$4:$F$4242))+SUMPRODUCT(-('Diário 4º PA'!$E$4:$E$2224='Analítico Cx.'!$B89),-('Diário 4º PA'!$O$4:$O$2224=H$1),('Diário 4º PA'!$F$4:$F$2224))+SUMPRODUCT(-('Diário 5º PA'!$E$4:$E$5221='Analítico Cx.'!$B89),-('Diário 5º PA'!$O$4:$O$5221=H$1),('Diário 5º PA'!$F$4:$F$5221))+SUMPRODUCT(-('Diário 6º PA'!$E$4:$E$2907='Analítico Cx.'!$B89),-('Diário 6º PA'!$N$4:$N$2907=H$1),('Diário 6º PA'!$F$4:$F$2907))</f>
        <v>0</v>
      </c>
      <c r="I89" s="183">
        <f>SUMPRODUCT(-('Diário 3º PA'!$E$4:$E$4242='Analítico Cx.'!$B89),-('Diário 3º PA'!$O$4:$O$4242=I$1),('Diário 3º PA'!$F$4:$F$4242))+SUMPRODUCT(-('Diário 4º PA'!$E$4:$E$2224='Analítico Cx.'!$B89),-('Diário 4º PA'!$O$4:$O$2224=I$1),('Diário 4º PA'!$F$4:$F$2224))+SUMPRODUCT(-('Diário 5º PA'!$E$4:$E$5221='Analítico Cx.'!$B89),-('Diário 5º PA'!$O$4:$O$5221=I$1),('Diário 5º PA'!$F$4:$F$5221))+SUMPRODUCT(-('Diário 6º PA'!$E$4:$E$2907='Analítico Cx.'!$B89),-('Diário 6º PA'!$N$4:$N$2907=I$1),('Diário 6º PA'!$F$4:$F$2907))</f>
        <v>0</v>
      </c>
      <c r="J89" s="183">
        <f>SUMPRODUCT(-('Diário 3º PA'!$E$4:$E$4242='Analítico Cx.'!$B89),-('Diário 3º PA'!$O$4:$O$4242=J$1),('Diário 3º PA'!$F$4:$F$4242))+SUMPRODUCT(-('Diário 4º PA'!$E$4:$E$2224='Analítico Cx.'!$B89),-('Diário 4º PA'!$O$4:$O$2224=J$1),('Diário 4º PA'!$F$4:$F$2224))+SUMPRODUCT(-('Diário 5º PA'!$E$4:$E$5221='Analítico Cx.'!$B89),-('Diário 5º PA'!$O$4:$O$5221=J$1),('Diário 5º PA'!$F$4:$F$5221))+SUMPRODUCT(-('Diário 6º PA'!$E$4:$E$2907='Analítico Cx.'!$B89),-('Diário 6º PA'!$N$4:$N$2907=J$1),('Diário 6º PA'!$F$4:$F$2907))</f>
        <v>0</v>
      </c>
      <c r="K89" s="183">
        <f>SUMPRODUCT(-('Diário 3º PA'!$E$4:$E$4242='Analítico Cx.'!$B89),-('Diário 3º PA'!$O$4:$O$4242=K$1),('Diário 3º PA'!$F$4:$F$4242))+SUMPRODUCT(-('Diário 4º PA'!$E$4:$E$2224='Analítico Cx.'!$B89),-('Diário 4º PA'!$O$4:$O$2224=K$1),('Diário 4º PA'!$F$4:$F$2224))+SUMPRODUCT(-('Diário 5º PA'!$E$4:$E$5221='Analítico Cx.'!$B89),-('Diário 5º PA'!$O$4:$O$5221=K$1),('Diário 5º PA'!$F$4:$F$5221))+SUMPRODUCT(-('Diário 6º PA'!$E$4:$E$2907='Analítico Cx.'!$B89),-('Diário 6º PA'!$N$4:$N$2907=K$1),('Diário 6º PA'!$F$4:$F$2907))</f>
        <v>0</v>
      </c>
      <c r="L89" s="183">
        <f>SUMPRODUCT(-('Diário 3º PA'!$E$4:$E$4242='Analítico Cx.'!$B89),-('Diário 3º PA'!$O$4:$O$4242=L$1),('Diário 3º PA'!$F$4:$F$4242))+SUMPRODUCT(-('Diário 4º PA'!$E$4:$E$2224='Analítico Cx.'!$B89),-('Diário 4º PA'!$O$4:$O$2224=L$1),('Diário 4º PA'!$F$4:$F$2224))+SUMPRODUCT(-('Diário 5º PA'!$E$4:$E$5221='Analítico Cx.'!$B89),-('Diário 5º PA'!$O$4:$O$5221=L$1),('Diário 5º PA'!$F$4:$F$5221))+SUMPRODUCT(-('Diário 6º PA'!$E$4:$E$2907='Analítico Cx.'!$B89),-('Diário 6º PA'!$N$4:$N$2907=L$1),('Diário 6º PA'!$F$4:$F$2907))</f>
        <v>0</v>
      </c>
      <c r="M89" s="183">
        <f>SUMPRODUCT(-('Diário 3º PA'!$E$4:$E$4242='Analítico Cx.'!$B89),-('Diário 3º PA'!$O$4:$O$4242=M$1),('Diário 3º PA'!$F$4:$F$4242))+SUMPRODUCT(-('Diário 4º PA'!$E$4:$E$2224='Analítico Cx.'!$B89),-('Diário 4º PA'!$O$4:$O$2224=M$1),('Diário 4º PA'!$F$4:$F$2224))+SUMPRODUCT(-('Diário 5º PA'!$E$4:$E$5221='Analítico Cx.'!$B89),-('Diário 5º PA'!$O$4:$O$5221=M$1),('Diário 5º PA'!$F$4:$F$5221))+SUMPRODUCT(-('Diário 6º PA'!$E$4:$E$2907='Analítico Cx.'!$B89),-('Diário 6º PA'!$N$4:$N$2907=M$1),('Diário 6º PA'!$F$4:$F$2907))</f>
        <v>0</v>
      </c>
      <c r="N89" s="183">
        <f>SUMPRODUCT(-('Diário 3º PA'!$E$4:$E$4242='Analítico Cx.'!$B89),-('Diário 3º PA'!$O$4:$O$4242=N$1),('Diário 3º PA'!$F$4:$F$4242))+SUMPRODUCT(-('Diário 4º PA'!$E$4:$E$2224='Analítico Cx.'!$B89),-('Diário 4º PA'!$O$4:$O$2224=N$1),('Diário 4º PA'!$F$4:$F$2224))+SUMPRODUCT(-('Diário 5º PA'!$E$4:$E$5221='Analítico Cx.'!$B89),-('Diário 5º PA'!$O$4:$O$5221=N$1),('Diário 5º PA'!$F$4:$F$5221))+SUMPRODUCT(-('Diário 6º PA'!$E$4:$E$2907='Analítico Cx.'!$B89),-('Diário 6º PA'!$N$4:$N$2907=N$1),('Diário 6º PA'!$F$4:$F$2907))</f>
        <v>0</v>
      </c>
      <c r="O89" s="184">
        <f t="shared" si="17"/>
        <v>126.15</v>
      </c>
      <c r="P89" s="168">
        <f t="shared" si="16"/>
        <v>2.0058858386490303E-6</v>
      </c>
    </row>
    <row r="90" spans="1:16" ht="23.25" customHeight="1" x14ac:dyDescent="0.2">
      <c r="A90" s="59" t="s">
        <v>277</v>
      </c>
      <c r="B90" s="103" t="s">
        <v>278</v>
      </c>
      <c r="C90" s="183">
        <f>SUMPRODUCT(-('Diário 3º PA'!$E$4:$E$4242='Analítico Cx.'!$B90),-('Diário 3º PA'!$O$4:$O$4242=C$1),('Diário 3º PA'!$F$4:$F$4242))+SUMPRODUCT(-('Diário 4º PA'!$E$4:$E$2224='Analítico Cx.'!$B90),-('Diário 4º PA'!$O$4:$O$2224=C$1),('Diário 4º PA'!$F$4:$F$2224))+SUMPRODUCT(-('Diário 5º PA'!$E$4:$E$5221='Analítico Cx.'!$B90),-('Diário 5º PA'!$O$4:$O$5221=C$1),('Diário 5º PA'!$F$4:$F$5221))+SUMPRODUCT(-('Diário 6º PA'!$E$4:$E$2907='Analítico Cx.'!$B90),-('Diário 6º PA'!$N$4:$N$2907=C$1),('Diário 6º PA'!$F$4:$F$2907))</f>
        <v>0</v>
      </c>
      <c r="D90" s="183">
        <f>SUMPRODUCT(-('Diário 3º PA'!$E$4:$E$4242='Analítico Cx.'!$B90),-('Diário 3º PA'!$O$4:$O$4242=D$1),('Diário 3º PA'!$F$4:$F$4242))+SUMPRODUCT(-('Diário 4º PA'!$E$4:$E$2224='Analítico Cx.'!$B90),-('Diário 4º PA'!$O$4:$O$2224=D$1),('Diário 4º PA'!$F$4:$F$2224))+SUMPRODUCT(-('Diário 5º PA'!$E$4:$E$5221='Analítico Cx.'!$B90),-('Diário 5º PA'!$O$4:$O$5221=D$1),('Diário 5º PA'!$F$4:$F$5221))+SUMPRODUCT(-('Diário 6º PA'!$E$4:$E$2907='Analítico Cx.'!$B90),-('Diário 6º PA'!$N$4:$N$2907=D$1),('Diário 6º PA'!$F$4:$F$2907))</f>
        <v>0</v>
      </c>
      <c r="E90" s="183">
        <f>SUMPRODUCT(-('Diário 3º PA'!$E$4:$E$4242='Analítico Cx.'!$B90),-('Diário 3º PA'!$O$4:$O$4242=E$1),('Diário 3º PA'!$F$4:$F$4242))+SUMPRODUCT(-('Diário 4º PA'!$E$4:$E$2224='Analítico Cx.'!$B90),-('Diário 4º PA'!$O$4:$O$2224=E$1),('Diário 4º PA'!$F$4:$F$2224))+SUMPRODUCT(-('Diário 5º PA'!$E$4:$E$5221='Analítico Cx.'!$B90),-('Diário 5º PA'!$O$4:$O$5221=E$1),('Diário 5º PA'!$F$4:$F$5221))+SUMPRODUCT(-('Diário 6º PA'!$E$4:$E$2907='Analítico Cx.'!$B90),-('Diário 6º PA'!$N$4:$N$2907=E$1),('Diário 6º PA'!$F$4:$F$2907))</f>
        <v>0</v>
      </c>
      <c r="F90" s="183">
        <f>SUMPRODUCT(-('Diário 3º PA'!$E$4:$E$4242='Analítico Cx.'!$B90),-('Diário 3º PA'!$O$4:$O$4242=F$1),('Diário 3º PA'!$F$4:$F$4242))+SUMPRODUCT(-('Diário 4º PA'!$E$4:$E$2224='Analítico Cx.'!$B90),-('Diário 4º PA'!$O$4:$O$2224=F$1),('Diário 4º PA'!$F$4:$F$2224))+SUMPRODUCT(-('Diário 5º PA'!$E$4:$E$5221='Analítico Cx.'!$B90),-('Diário 5º PA'!$O$4:$O$5221=F$1),('Diário 5º PA'!$F$4:$F$5221))+SUMPRODUCT(-('Diário 6º PA'!$E$4:$E$2907='Analítico Cx.'!$B90),-('Diário 6º PA'!$N$4:$N$2907=F$1),('Diário 6º PA'!$F$4:$F$2907))</f>
        <v>0</v>
      </c>
      <c r="G90" s="183">
        <f>SUMPRODUCT(-('Diário 3º PA'!$E$4:$E$4242='Analítico Cx.'!$B90),-('Diário 3º PA'!$O$4:$O$4242=G$1),('Diário 3º PA'!$F$4:$F$4242))+SUMPRODUCT(-('Diário 4º PA'!$E$4:$E$2224='Analítico Cx.'!$B90),-('Diário 4º PA'!$O$4:$O$2224=G$1),('Diário 4º PA'!$F$4:$F$2224))+SUMPRODUCT(-('Diário 5º PA'!$E$4:$E$5221='Analítico Cx.'!$B90),-('Diário 5º PA'!$O$4:$O$5221=G$1),('Diário 5º PA'!$F$4:$F$5221))+SUMPRODUCT(-('Diário 6º PA'!$E$4:$E$2907='Analítico Cx.'!$B90),-('Diário 6º PA'!$N$4:$N$2907=G$1),('Diário 6º PA'!$F$4:$F$2907))</f>
        <v>0</v>
      </c>
      <c r="H90" s="183">
        <f>SUMPRODUCT(-('Diário 3º PA'!$E$4:$E$4242='Analítico Cx.'!$B90),-('Diário 3º PA'!$O$4:$O$4242=H$1),('Diário 3º PA'!$F$4:$F$4242))+SUMPRODUCT(-('Diário 4º PA'!$E$4:$E$2224='Analítico Cx.'!$B90),-('Diário 4º PA'!$O$4:$O$2224=H$1),('Diário 4º PA'!$F$4:$F$2224))+SUMPRODUCT(-('Diário 5º PA'!$E$4:$E$5221='Analítico Cx.'!$B90),-('Diário 5º PA'!$O$4:$O$5221=H$1),('Diário 5º PA'!$F$4:$F$5221))+SUMPRODUCT(-('Diário 6º PA'!$E$4:$E$2907='Analítico Cx.'!$B90),-('Diário 6º PA'!$N$4:$N$2907=H$1),('Diário 6º PA'!$F$4:$F$2907))</f>
        <v>0</v>
      </c>
      <c r="I90" s="183">
        <f>SUMPRODUCT(-('Diário 3º PA'!$E$4:$E$4242='Analítico Cx.'!$B90),-('Diário 3º PA'!$O$4:$O$4242=I$1),('Diário 3º PA'!$F$4:$F$4242))+SUMPRODUCT(-('Diário 4º PA'!$E$4:$E$2224='Analítico Cx.'!$B90),-('Diário 4º PA'!$O$4:$O$2224=I$1),('Diário 4º PA'!$F$4:$F$2224))+SUMPRODUCT(-('Diário 5º PA'!$E$4:$E$5221='Analítico Cx.'!$B90),-('Diário 5º PA'!$O$4:$O$5221=I$1),('Diário 5º PA'!$F$4:$F$5221))+SUMPRODUCT(-('Diário 6º PA'!$E$4:$E$2907='Analítico Cx.'!$B90),-('Diário 6º PA'!$N$4:$N$2907=I$1),('Diário 6º PA'!$F$4:$F$2907))</f>
        <v>0</v>
      </c>
      <c r="J90" s="183">
        <f>SUMPRODUCT(-('Diário 3º PA'!$E$4:$E$4242='Analítico Cx.'!$B90),-('Diário 3º PA'!$O$4:$O$4242=J$1),('Diário 3º PA'!$F$4:$F$4242))+SUMPRODUCT(-('Diário 4º PA'!$E$4:$E$2224='Analítico Cx.'!$B90),-('Diário 4º PA'!$O$4:$O$2224=J$1),('Diário 4º PA'!$F$4:$F$2224))+SUMPRODUCT(-('Diário 5º PA'!$E$4:$E$5221='Analítico Cx.'!$B90),-('Diário 5º PA'!$O$4:$O$5221=J$1),('Diário 5º PA'!$F$4:$F$5221))+SUMPRODUCT(-('Diário 6º PA'!$E$4:$E$2907='Analítico Cx.'!$B90),-('Diário 6º PA'!$N$4:$N$2907=J$1),('Diário 6º PA'!$F$4:$F$2907))</f>
        <v>0</v>
      </c>
      <c r="K90" s="183">
        <f>SUMPRODUCT(-('Diário 3º PA'!$E$4:$E$4242='Analítico Cx.'!$B90),-('Diário 3º PA'!$O$4:$O$4242=K$1),('Diário 3º PA'!$F$4:$F$4242))+SUMPRODUCT(-('Diário 4º PA'!$E$4:$E$2224='Analítico Cx.'!$B90),-('Diário 4º PA'!$O$4:$O$2224=K$1),('Diário 4º PA'!$F$4:$F$2224))+SUMPRODUCT(-('Diário 5º PA'!$E$4:$E$5221='Analítico Cx.'!$B90),-('Diário 5º PA'!$O$4:$O$5221=K$1),('Diário 5º PA'!$F$4:$F$5221))+SUMPRODUCT(-('Diário 6º PA'!$E$4:$E$2907='Analítico Cx.'!$B90),-('Diário 6º PA'!$N$4:$N$2907=K$1),('Diário 6º PA'!$F$4:$F$2907))</f>
        <v>0</v>
      </c>
      <c r="L90" s="183">
        <f>SUMPRODUCT(-('Diário 3º PA'!$E$4:$E$4242='Analítico Cx.'!$B90),-('Diário 3º PA'!$O$4:$O$4242=L$1),('Diário 3º PA'!$F$4:$F$4242))+SUMPRODUCT(-('Diário 4º PA'!$E$4:$E$2224='Analítico Cx.'!$B90),-('Diário 4º PA'!$O$4:$O$2224=L$1),('Diário 4º PA'!$F$4:$F$2224))+SUMPRODUCT(-('Diário 5º PA'!$E$4:$E$5221='Analítico Cx.'!$B90),-('Diário 5º PA'!$O$4:$O$5221=L$1),('Diário 5º PA'!$F$4:$F$5221))+SUMPRODUCT(-('Diário 6º PA'!$E$4:$E$2907='Analítico Cx.'!$B90),-('Diário 6º PA'!$N$4:$N$2907=L$1),('Diário 6º PA'!$F$4:$F$2907))</f>
        <v>0</v>
      </c>
      <c r="M90" s="183">
        <f>SUMPRODUCT(-('Diário 3º PA'!$E$4:$E$4242='Analítico Cx.'!$B90),-('Diário 3º PA'!$O$4:$O$4242=M$1),('Diário 3º PA'!$F$4:$F$4242))+SUMPRODUCT(-('Diário 4º PA'!$E$4:$E$2224='Analítico Cx.'!$B90),-('Diário 4º PA'!$O$4:$O$2224=M$1),('Diário 4º PA'!$F$4:$F$2224))+SUMPRODUCT(-('Diário 5º PA'!$E$4:$E$5221='Analítico Cx.'!$B90),-('Diário 5º PA'!$O$4:$O$5221=M$1),('Diário 5º PA'!$F$4:$F$5221))+SUMPRODUCT(-('Diário 6º PA'!$E$4:$E$2907='Analítico Cx.'!$B90),-('Diário 6º PA'!$N$4:$N$2907=M$1),('Diário 6º PA'!$F$4:$F$2907))</f>
        <v>0</v>
      </c>
      <c r="N90" s="183">
        <f>SUMPRODUCT(-('Diário 3º PA'!$E$4:$E$4242='Analítico Cx.'!$B90),-('Diário 3º PA'!$O$4:$O$4242=N$1),('Diário 3º PA'!$F$4:$F$4242))+SUMPRODUCT(-('Diário 4º PA'!$E$4:$E$2224='Analítico Cx.'!$B90),-('Diário 4º PA'!$O$4:$O$2224=N$1),('Diário 4º PA'!$F$4:$F$2224))+SUMPRODUCT(-('Diário 5º PA'!$E$4:$E$5221='Analítico Cx.'!$B90),-('Diário 5º PA'!$O$4:$O$5221=N$1),('Diário 5º PA'!$F$4:$F$5221))+SUMPRODUCT(-('Diário 6º PA'!$E$4:$E$2907='Analítico Cx.'!$B90),-('Diário 6º PA'!$N$4:$N$2907=N$1),('Diário 6º PA'!$F$4:$F$2907))</f>
        <v>0</v>
      </c>
      <c r="O90" s="184">
        <f t="shared" si="17"/>
        <v>0</v>
      </c>
      <c r="P90" s="168">
        <f t="shared" si="16"/>
        <v>0</v>
      </c>
    </row>
    <row r="91" spans="1:16" ht="23.25" customHeight="1" x14ac:dyDescent="0.2">
      <c r="A91" s="59" t="s">
        <v>279</v>
      </c>
      <c r="B91" s="103" t="s">
        <v>280</v>
      </c>
      <c r="C91" s="183">
        <f>SUMPRODUCT(-('Diário 3º PA'!$E$4:$E$4242='Analítico Cx.'!$B91),-('Diário 3º PA'!$O$4:$O$4242=C$1),('Diário 3º PA'!$F$4:$F$4242))+SUMPRODUCT(-('Diário 4º PA'!$E$4:$E$2224='Analítico Cx.'!$B91),-('Diário 4º PA'!$O$4:$O$2224=C$1),('Diário 4º PA'!$F$4:$F$2224))+SUMPRODUCT(-('Diário 5º PA'!$E$4:$E$5221='Analítico Cx.'!$B91),-('Diário 5º PA'!$O$4:$O$5221=C$1),('Diário 5º PA'!$F$4:$F$5221))+SUMPRODUCT(-('Diário 6º PA'!$E$4:$E$2907='Analítico Cx.'!$B91),-('Diário 6º PA'!$N$4:$N$2907=C$1),('Diário 6º PA'!$F$4:$F$2907))</f>
        <v>0</v>
      </c>
      <c r="D91" s="183">
        <f>SUMPRODUCT(-('Diário 3º PA'!$E$4:$E$4242='Analítico Cx.'!$B91),-('Diário 3º PA'!$O$4:$O$4242=D$1),('Diário 3º PA'!$F$4:$F$4242))+SUMPRODUCT(-('Diário 4º PA'!$E$4:$E$2224='Analítico Cx.'!$B91),-('Diário 4º PA'!$O$4:$O$2224=D$1),('Diário 4º PA'!$F$4:$F$2224))+SUMPRODUCT(-('Diário 5º PA'!$E$4:$E$5221='Analítico Cx.'!$B91),-('Diário 5º PA'!$O$4:$O$5221=D$1),('Diário 5º PA'!$F$4:$F$5221))+SUMPRODUCT(-('Diário 6º PA'!$E$4:$E$2907='Analítico Cx.'!$B91),-('Diário 6º PA'!$N$4:$N$2907=D$1),('Diário 6º PA'!$F$4:$F$2907))</f>
        <v>0</v>
      </c>
      <c r="E91" s="183">
        <f>SUMPRODUCT(-('Diário 3º PA'!$E$4:$E$4242='Analítico Cx.'!$B91),-('Diário 3º PA'!$O$4:$O$4242=E$1),('Diário 3º PA'!$F$4:$F$4242))+SUMPRODUCT(-('Diário 4º PA'!$E$4:$E$2224='Analítico Cx.'!$B91),-('Diário 4º PA'!$O$4:$O$2224=E$1),('Diário 4º PA'!$F$4:$F$2224))+SUMPRODUCT(-('Diário 5º PA'!$E$4:$E$5221='Analítico Cx.'!$B91),-('Diário 5º PA'!$O$4:$O$5221=E$1),('Diário 5º PA'!$F$4:$F$5221))+SUMPRODUCT(-('Diário 6º PA'!$E$4:$E$2907='Analítico Cx.'!$B91),-('Diário 6º PA'!$N$4:$N$2907=E$1),('Diário 6º PA'!$F$4:$F$2907))</f>
        <v>0</v>
      </c>
      <c r="F91" s="183">
        <f>SUMPRODUCT(-('Diário 3º PA'!$E$4:$E$4242='Analítico Cx.'!$B91),-('Diário 3º PA'!$O$4:$O$4242=F$1),('Diário 3º PA'!$F$4:$F$4242))+SUMPRODUCT(-('Diário 4º PA'!$E$4:$E$2224='Analítico Cx.'!$B91),-('Diário 4º PA'!$O$4:$O$2224=F$1),('Diário 4º PA'!$F$4:$F$2224))+SUMPRODUCT(-('Diário 5º PA'!$E$4:$E$5221='Analítico Cx.'!$B91),-('Diário 5º PA'!$O$4:$O$5221=F$1),('Diário 5º PA'!$F$4:$F$5221))+SUMPRODUCT(-('Diário 6º PA'!$E$4:$E$2907='Analítico Cx.'!$B91),-('Diário 6º PA'!$N$4:$N$2907=F$1),('Diário 6º PA'!$F$4:$F$2907))</f>
        <v>0</v>
      </c>
      <c r="G91" s="183">
        <f>SUMPRODUCT(-('Diário 3º PA'!$E$4:$E$4242='Analítico Cx.'!$B91),-('Diário 3º PA'!$O$4:$O$4242=G$1),('Diário 3º PA'!$F$4:$F$4242))+SUMPRODUCT(-('Diário 4º PA'!$E$4:$E$2224='Analítico Cx.'!$B91),-('Diário 4º PA'!$O$4:$O$2224=G$1),('Diário 4º PA'!$F$4:$F$2224))+SUMPRODUCT(-('Diário 5º PA'!$E$4:$E$5221='Analítico Cx.'!$B91),-('Diário 5º PA'!$O$4:$O$5221=G$1),('Diário 5º PA'!$F$4:$F$5221))+SUMPRODUCT(-('Diário 6º PA'!$E$4:$E$2907='Analítico Cx.'!$B91),-('Diário 6º PA'!$N$4:$N$2907=G$1),('Diário 6º PA'!$F$4:$F$2907))</f>
        <v>0</v>
      </c>
      <c r="H91" s="183">
        <f>SUMPRODUCT(-('Diário 3º PA'!$E$4:$E$4242='Analítico Cx.'!$B91),-('Diário 3º PA'!$O$4:$O$4242=H$1),('Diário 3º PA'!$F$4:$F$4242))+SUMPRODUCT(-('Diário 4º PA'!$E$4:$E$2224='Analítico Cx.'!$B91),-('Diário 4º PA'!$O$4:$O$2224=H$1),('Diário 4º PA'!$F$4:$F$2224))+SUMPRODUCT(-('Diário 5º PA'!$E$4:$E$5221='Analítico Cx.'!$B91),-('Diário 5º PA'!$O$4:$O$5221=H$1),('Diário 5º PA'!$F$4:$F$5221))+SUMPRODUCT(-('Diário 6º PA'!$E$4:$E$2907='Analítico Cx.'!$B91),-('Diário 6º PA'!$N$4:$N$2907=H$1),('Diário 6º PA'!$F$4:$F$2907))</f>
        <v>0</v>
      </c>
      <c r="I91" s="183">
        <f>SUMPRODUCT(-('Diário 3º PA'!$E$4:$E$4242='Analítico Cx.'!$B91),-('Diário 3º PA'!$O$4:$O$4242=I$1),('Diário 3º PA'!$F$4:$F$4242))+SUMPRODUCT(-('Diário 4º PA'!$E$4:$E$2224='Analítico Cx.'!$B91),-('Diário 4º PA'!$O$4:$O$2224=I$1),('Diário 4º PA'!$F$4:$F$2224))+SUMPRODUCT(-('Diário 5º PA'!$E$4:$E$5221='Analítico Cx.'!$B91),-('Diário 5º PA'!$O$4:$O$5221=I$1),('Diário 5º PA'!$F$4:$F$5221))+SUMPRODUCT(-('Diário 6º PA'!$E$4:$E$2907='Analítico Cx.'!$B91),-('Diário 6º PA'!$N$4:$N$2907=I$1),('Diário 6º PA'!$F$4:$F$2907))</f>
        <v>0</v>
      </c>
      <c r="J91" s="183">
        <f>SUMPRODUCT(-('Diário 3º PA'!$E$4:$E$4242='Analítico Cx.'!$B91),-('Diário 3º PA'!$O$4:$O$4242=J$1),('Diário 3º PA'!$F$4:$F$4242))+SUMPRODUCT(-('Diário 4º PA'!$E$4:$E$2224='Analítico Cx.'!$B91),-('Diário 4º PA'!$O$4:$O$2224=J$1),('Diário 4º PA'!$F$4:$F$2224))+SUMPRODUCT(-('Diário 5º PA'!$E$4:$E$5221='Analítico Cx.'!$B91),-('Diário 5º PA'!$O$4:$O$5221=J$1),('Diário 5º PA'!$F$4:$F$5221))+SUMPRODUCT(-('Diário 6º PA'!$E$4:$E$2907='Analítico Cx.'!$B91),-('Diário 6º PA'!$N$4:$N$2907=J$1),('Diário 6º PA'!$F$4:$F$2907))</f>
        <v>0</v>
      </c>
      <c r="K91" s="183">
        <f>SUMPRODUCT(-('Diário 3º PA'!$E$4:$E$4242='Analítico Cx.'!$B91),-('Diário 3º PA'!$O$4:$O$4242=K$1),('Diário 3º PA'!$F$4:$F$4242))+SUMPRODUCT(-('Diário 4º PA'!$E$4:$E$2224='Analítico Cx.'!$B91),-('Diário 4º PA'!$O$4:$O$2224=K$1),('Diário 4º PA'!$F$4:$F$2224))+SUMPRODUCT(-('Diário 5º PA'!$E$4:$E$5221='Analítico Cx.'!$B91),-('Diário 5º PA'!$O$4:$O$5221=K$1),('Diário 5º PA'!$F$4:$F$5221))+SUMPRODUCT(-('Diário 6º PA'!$E$4:$E$2907='Analítico Cx.'!$B91),-('Diário 6º PA'!$N$4:$N$2907=K$1),('Diário 6º PA'!$F$4:$F$2907))</f>
        <v>0</v>
      </c>
      <c r="L91" s="183">
        <f>SUMPRODUCT(-('Diário 3º PA'!$E$4:$E$4242='Analítico Cx.'!$B91),-('Diário 3º PA'!$O$4:$O$4242=L$1),('Diário 3º PA'!$F$4:$F$4242))+SUMPRODUCT(-('Diário 4º PA'!$E$4:$E$2224='Analítico Cx.'!$B91),-('Diário 4º PA'!$O$4:$O$2224=L$1),('Diário 4º PA'!$F$4:$F$2224))+SUMPRODUCT(-('Diário 5º PA'!$E$4:$E$5221='Analítico Cx.'!$B91),-('Diário 5º PA'!$O$4:$O$5221=L$1),('Diário 5º PA'!$F$4:$F$5221))+SUMPRODUCT(-('Diário 6º PA'!$E$4:$E$2907='Analítico Cx.'!$B91),-('Diário 6º PA'!$N$4:$N$2907=L$1),('Diário 6º PA'!$F$4:$F$2907))</f>
        <v>0</v>
      </c>
      <c r="M91" s="183">
        <f>SUMPRODUCT(-('Diário 3º PA'!$E$4:$E$4242='Analítico Cx.'!$B91),-('Diário 3º PA'!$O$4:$O$4242=M$1),('Diário 3º PA'!$F$4:$F$4242))+SUMPRODUCT(-('Diário 4º PA'!$E$4:$E$2224='Analítico Cx.'!$B91),-('Diário 4º PA'!$O$4:$O$2224=M$1),('Diário 4º PA'!$F$4:$F$2224))+SUMPRODUCT(-('Diário 5º PA'!$E$4:$E$5221='Analítico Cx.'!$B91),-('Diário 5º PA'!$O$4:$O$5221=M$1),('Diário 5º PA'!$F$4:$F$5221))+SUMPRODUCT(-('Diário 6º PA'!$E$4:$E$2907='Analítico Cx.'!$B91),-('Diário 6º PA'!$N$4:$N$2907=M$1),('Diário 6º PA'!$F$4:$F$2907))</f>
        <v>0</v>
      </c>
      <c r="N91" s="183">
        <f>SUMPRODUCT(-('Diário 3º PA'!$E$4:$E$4242='Analítico Cx.'!$B91),-('Diário 3º PA'!$O$4:$O$4242=N$1),('Diário 3º PA'!$F$4:$F$4242))+SUMPRODUCT(-('Diário 4º PA'!$E$4:$E$2224='Analítico Cx.'!$B91),-('Diário 4º PA'!$O$4:$O$2224=N$1),('Diário 4º PA'!$F$4:$F$2224))+SUMPRODUCT(-('Diário 5º PA'!$E$4:$E$5221='Analítico Cx.'!$B91),-('Diário 5º PA'!$O$4:$O$5221=N$1),('Diário 5º PA'!$F$4:$F$5221))+SUMPRODUCT(-('Diário 6º PA'!$E$4:$E$2907='Analítico Cx.'!$B91),-('Diário 6º PA'!$N$4:$N$2907=N$1),('Diário 6º PA'!$F$4:$F$2907))</f>
        <v>0</v>
      </c>
      <c r="O91" s="184">
        <f t="shared" si="17"/>
        <v>0</v>
      </c>
      <c r="P91" s="168">
        <f t="shared" si="16"/>
        <v>0</v>
      </c>
    </row>
    <row r="92" spans="1:16" ht="23.25" customHeight="1" x14ac:dyDescent="0.2">
      <c r="A92" s="59" t="s">
        <v>281</v>
      </c>
      <c r="B92" s="103" t="s">
        <v>282</v>
      </c>
      <c r="C92" s="183">
        <f>SUMPRODUCT(-('Diário 3º PA'!$E$4:$E$4242='Analítico Cx.'!$B92),-('Diário 3º PA'!$O$4:$O$4242=C$1),('Diário 3º PA'!$F$4:$F$4242))+SUMPRODUCT(-('Diário 4º PA'!$E$4:$E$2224='Analítico Cx.'!$B92),-('Diário 4º PA'!$O$4:$O$2224=C$1),('Diário 4º PA'!$F$4:$F$2224))+SUMPRODUCT(-('Diário 5º PA'!$E$4:$E$5221='Analítico Cx.'!$B92),-('Diário 5º PA'!$O$4:$O$5221=C$1),('Diário 5º PA'!$F$4:$F$5221))+SUMPRODUCT(-('Diário 6º PA'!$E$4:$E$2907='Analítico Cx.'!$B92),-('Diário 6º PA'!$N$4:$N$2907=C$1),('Diário 6º PA'!$F$4:$F$2907))</f>
        <v>2247.54</v>
      </c>
      <c r="D92" s="183">
        <f>SUMPRODUCT(-('Diário 3º PA'!$E$4:$E$4242='Analítico Cx.'!$B92),-('Diário 3º PA'!$O$4:$O$4242=D$1),('Diário 3º PA'!$F$4:$F$4242))+SUMPRODUCT(-('Diário 4º PA'!$E$4:$E$2224='Analítico Cx.'!$B92),-('Diário 4º PA'!$O$4:$O$2224=D$1),('Diário 4º PA'!$F$4:$F$2224))+SUMPRODUCT(-('Diário 5º PA'!$E$4:$E$5221='Analítico Cx.'!$B92),-('Diário 5º PA'!$O$4:$O$5221=D$1),('Diário 5º PA'!$F$4:$F$5221))+SUMPRODUCT(-('Diário 6º PA'!$E$4:$E$2907='Analítico Cx.'!$B92),-('Diário 6º PA'!$N$4:$N$2907=D$1),('Diário 6º PA'!$F$4:$F$2907))</f>
        <v>1916.01</v>
      </c>
      <c r="E92" s="183">
        <f>SUMPRODUCT(-('Diário 3º PA'!$E$4:$E$4242='Analítico Cx.'!$B92),-('Diário 3º PA'!$O$4:$O$4242=E$1),('Diário 3º PA'!$F$4:$F$4242))+SUMPRODUCT(-('Diário 4º PA'!$E$4:$E$2224='Analítico Cx.'!$B92),-('Diário 4º PA'!$O$4:$O$2224=E$1),('Diário 4º PA'!$F$4:$F$2224))+SUMPRODUCT(-('Diário 5º PA'!$E$4:$E$5221='Analítico Cx.'!$B92),-('Diário 5º PA'!$O$4:$O$5221=E$1),('Diário 5º PA'!$F$4:$F$5221))+SUMPRODUCT(-('Diário 6º PA'!$E$4:$E$2907='Analítico Cx.'!$B92),-('Diário 6º PA'!$N$4:$N$2907=E$1),('Diário 6º PA'!$F$4:$F$2907))</f>
        <v>1834.64</v>
      </c>
      <c r="F92" s="183">
        <f>SUMPRODUCT(-('Diário 3º PA'!$E$4:$E$4242='Analítico Cx.'!$B92),-('Diário 3º PA'!$O$4:$O$4242=F$1),('Diário 3º PA'!$F$4:$F$4242))+SUMPRODUCT(-('Diário 4º PA'!$E$4:$E$2224='Analítico Cx.'!$B92),-('Diário 4º PA'!$O$4:$O$2224=F$1),('Diário 4º PA'!$F$4:$F$2224))+SUMPRODUCT(-('Diário 5º PA'!$E$4:$E$5221='Analítico Cx.'!$B92),-('Diário 5º PA'!$O$4:$O$5221=F$1),('Diário 5º PA'!$F$4:$F$5221))+SUMPRODUCT(-('Diário 6º PA'!$E$4:$E$2907='Analítico Cx.'!$B92),-('Diário 6º PA'!$N$4:$N$2907=F$1),('Diário 6º PA'!$F$4:$F$2907))</f>
        <v>1202.08</v>
      </c>
      <c r="G92" s="183">
        <f>SUMPRODUCT(-('Diário 3º PA'!$E$4:$E$4242='Analítico Cx.'!$B92),-('Diário 3º PA'!$O$4:$O$4242=G$1),('Diário 3º PA'!$F$4:$F$4242))+SUMPRODUCT(-('Diário 4º PA'!$E$4:$E$2224='Analítico Cx.'!$B92),-('Diário 4º PA'!$O$4:$O$2224=G$1),('Diário 4º PA'!$F$4:$F$2224))+SUMPRODUCT(-('Diário 5º PA'!$E$4:$E$5221='Analítico Cx.'!$B92),-('Diário 5º PA'!$O$4:$O$5221=G$1),('Diário 5º PA'!$F$4:$F$5221))+SUMPRODUCT(-('Diário 6º PA'!$E$4:$E$2907='Analítico Cx.'!$B92),-('Diário 6º PA'!$N$4:$N$2907=G$1),('Diário 6º PA'!$F$4:$F$2907))</f>
        <v>2090.2399999999998</v>
      </c>
      <c r="H92" s="183">
        <f>SUMPRODUCT(-('Diário 3º PA'!$E$4:$E$4242='Analítico Cx.'!$B92),-('Diário 3º PA'!$O$4:$O$4242=H$1),('Diário 3º PA'!$F$4:$F$4242))+SUMPRODUCT(-('Diário 4º PA'!$E$4:$E$2224='Analítico Cx.'!$B92),-('Diário 4º PA'!$O$4:$O$2224=H$1),('Diário 4º PA'!$F$4:$F$2224))+SUMPRODUCT(-('Diário 5º PA'!$E$4:$E$5221='Analítico Cx.'!$B92),-('Diário 5º PA'!$O$4:$O$5221=H$1),('Diário 5º PA'!$F$4:$F$5221))+SUMPRODUCT(-('Diário 6º PA'!$E$4:$E$2907='Analítico Cx.'!$B92),-('Diário 6º PA'!$N$4:$N$2907=H$1),('Diário 6º PA'!$F$4:$F$2907))</f>
        <v>1534.12</v>
      </c>
      <c r="I92" s="183">
        <f>SUMPRODUCT(-('Diário 3º PA'!$E$4:$E$4242='Analítico Cx.'!$B92),-('Diário 3º PA'!$O$4:$O$4242=I$1),('Diário 3º PA'!$F$4:$F$4242))+SUMPRODUCT(-('Diário 4º PA'!$E$4:$E$2224='Analítico Cx.'!$B92),-('Diário 4º PA'!$O$4:$O$2224=I$1),('Diário 4º PA'!$F$4:$F$2224))+SUMPRODUCT(-('Diário 5º PA'!$E$4:$E$5221='Analítico Cx.'!$B92),-('Diário 5º PA'!$O$4:$O$5221=I$1),('Diário 5º PA'!$F$4:$F$5221))+SUMPRODUCT(-('Diário 6º PA'!$E$4:$E$2907='Analítico Cx.'!$B92),-('Diário 6º PA'!$N$4:$N$2907=I$1),('Diário 6º PA'!$F$4:$F$2907))</f>
        <v>1158.0999999999999</v>
      </c>
      <c r="J92" s="183">
        <f>SUMPRODUCT(-('Diário 3º PA'!$E$4:$E$4242='Analítico Cx.'!$B92),-('Diário 3º PA'!$O$4:$O$4242=J$1),('Diário 3º PA'!$F$4:$F$4242))+SUMPRODUCT(-('Diário 4º PA'!$E$4:$E$2224='Analítico Cx.'!$B92),-('Diário 4º PA'!$O$4:$O$2224=J$1),('Diário 4º PA'!$F$4:$F$2224))+SUMPRODUCT(-('Diário 5º PA'!$E$4:$E$5221='Analítico Cx.'!$B92),-('Diário 5º PA'!$O$4:$O$5221=J$1),('Diário 5º PA'!$F$4:$F$5221))+SUMPRODUCT(-('Diário 6º PA'!$E$4:$E$2907='Analítico Cx.'!$B92),-('Diário 6º PA'!$N$4:$N$2907=J$1),('Diário 6º PA'!$F$4:$F$2907))</f>
        <v>2318.48</v>
      </c>
      <c r="K92" s="183">
        <f>SUMPRODUCT(-('Diário 3º PA'!$E$4:$E$4242='Analítico Cx.'!$B92),-('Diário 3º PA'!$O$4:$O$4242=K$1),('Diário 3º PA'!$F$4:$F$4242))+SUMPRODUCT(-('Diário 4º PA'!$E$4:$E$2224='Analítico Cx.'!$B92),-('Diário 4º PA'!$O$4:$O$2224=K$1),('Diário 4º PA'!$F$4:$F$2224))+SUMPRODUCT(-('Diário 5º PA'!$E$4:$E$5221='Analítico Cx.'!$B92),-('Diário 5º PA'!$O$4:$O$5221=K$1),('Diário 5º PA'!$F$4:$F$5221))+SUMPRODUCT(-('Diário 6º PA'!$E$4:$E$2907='Analítico Cx.'!$B92),-('Diário 6º PA'!$N$4:$N$2907=K$1),('Diário 6º PA'!$F$4:$F$2907))</f>
        <v>2765.58</v>
      </c>
      <c r="L92" s="183">
        <f>SUMPRODUCT(-('Diário 3º PA'!$E$4:$E$4242='Analítico Cx.'!$B92),-('Diário 3º PA'!$O$4:$O$4242=L$1),('Diário 3º PA'!$F$4:$F$4242))+SUMPRODUCT(-('Diário 4º PA'!$E$4:$E$2224='Analítico Cx.'!$B92),-('Diário 4º PA'!$O$4:$O$2224=L$1),('Diário 4º PA'!$F$4:$F$2224))+SUMPRODUCT(-('Diário 5º PA'!$E$4:$E$5221='Analítico Cx.'!$B92),-('Diário 5º PA'!$O$4:$O$5221=L$1),('Diário 5º PA'!$F$4:$F$5221))+SUMPRODUCT(-('Diário 6º PA'!$E$4:$E$2907='Analítico Cx.'!$B92),-('Diário 6º PA'!$N$4:$N$2907=L$1),('Diário 6º PA'!$F$4:$F$2907))</f>
        <v>3137.05</v>
      </c>
      <c r="M92" s="183">
        <f>SUMPRODUCT(-('Diário 3º PA'!$E$4:$E$4242='Analítico Cx.'!$B92),-('Diário 3º PA'!$O$4:$O$4242=M$1),('Diário 3º PA'!$F$4:$F$4242))+SUMPRODUCT(-('Diário 4º PA'!$E$4:$E$2224='Analítico Cx.'!$B92),-('Diário 4º PA'!$O$4:$O$2224=M$1),('Diário 4º PA'!$F$4:$F$2224))+SUMPRODUCT(-('Diário 5º PA'!$E$4:$E$5221='Analítico Cx.'!$B92),-('Diário 5º PA'!$O$4:$O$5221=M$1),('Diário 5º PA'!$F$4:$F$5221))+SUMPRODUCT(-('Diário 6º PA'!$E$4:$E$2907='Analítico Cx.'!$B92),-('Diário 6º PA'!$N$4:$N$2907=M$1),('Diário 6º PA'!$F$4:$F$2907))</f>
        <v>2306.67</v>
      </c>
      <c r="N92" s="183">
        <f>SUMPRODUCT(-('Diário 3º PA'!$E$4:$E$4242='Analítico Cx.'!$B92),-('Diário 3º PA'!$O$4:$O$4242=N$1),('Diário 3º PA'!$F$4:$F$4242))+SUMPRODUCT(-('Diário 4º PA'!$E$4:$E$2224='Analítico Cx.'!$B92),-('Diário 4º PA'!$O$4:$O$2224=N$1),('Diário 4º PA'!$F$4:$F$2224))+SUMPRODUCT(-('Diário 5º PA'!$E$4:$E$5221='Analítico Cx.'!$B92),-('Diário 5º PA'!$O$4:$O$5221=N$1),('Diário 5º PA'!$F$4:$F$5221))+SUMPRODUCT(-('Diário 6º PA'!$E$4:$E$2907='Analítico Cx.'!$B92),-('Diário 6º PA'!$N$4:$N$2907=N$1),('Diário 6º PA'!$F$4:$F$2907))</f>
        <v>2727.73</v>
      </c>
      <c r="O92" s="184">
        <f t="shared" si="17"/>
        <v>25238.240000000002</v>
      </c>
      <c r="P92" s="168">
        <f t="shared" si="16"/>
        <v>4.0130819031649234E-4</v>
      </c>
    </row>
    <row r="93" spans="1:16" ht="23.25" customHeight="1" x14ac:dyDescent="0.2">
      <c r="A93" s="59" t="s">
        <v>283</v>
      </c>
      <c r="B93" s="103" t="s">
        <v>284</v>
      </c>
      <c r="C93" s="183">
        <f>SUMPRODUCT(-('Diário 3º PA'!$E$4:$E$4242='Analítico Cx.'!$B93),-('Diário 3º PA'!$O$4:$O$4242=C$1),('Diário 3º PA'!$F$4:$F$4242))+SUMPRODUCT(-('Diário 4º PA'!$E$4:$E$2224='Analítico Cx.'!$B93),-('Diário 4º PA'!$O$4:$O$2224=C$1),('Diário 4º PA'!$F$4:$F$2224))+SUMPRODUCT(-('Diário 5º PA'!$E$4:$E$5221='Analítico Cx.'!$B93),-('Diário 5º PA'!$O$4:$O$5221=C$1),('Diário 5º PA'!$F$4:$F$5221))+SUMPRODUCT(-('Diário 6º PA'!$E$4:$E$2907='Analítico Cx.'!$B93),-('Diário 6º PA'!$N$4:$N$2907=C$1),('Diário 6º PA'!$F$4:$F$2907))</f>
        <v>35.020000000000003</v>
      </c>
      <c r="D93" s="183">
        <f>SUMPRODUCT(-('Diário 3º PA'!$E$4:$E$4242='Analítico Cx.'!$B93),-('Diário 3º PA'!$O$4:$O$4242=D$1),('Diário 3º PA'!$F$4:$F$4242))+SUMPRODUCT(-('Diário 4º PA'!$E$4:$E$2224='Analítico Cx.'!$B93),-('Diário 4º PA'!$O$4:$O$2224=D$1),('Diário 4º PA'!$F$4:$F$2224))+SUMPRODUCT(-('Diário 5º PA'!$E$4:$E$5221='Analítico Cx.'!$B93),-('Diário 5º PA'!$O$4:$O$5221=D$1),('Diário 5º PA'!$F$4:$F$5221))+SUMPRODUCT(-('Diário 6º PA'!$E$4:$E$2907='Analítico Cx.'!$B93),-('Diário 6º PA'!$N$4:$N$2907=D$1),('Diário 6º PA'!$F$4:$F$2907))</f>
        <v>0</v>
      </c>
      <c r="E93" s="183">
        <f>SUMPRODUCT(-('Diário 3º PA'!$E$4:$E$4242='Analítico Cx.'!$B93),-('Diário 3º PA'!$O$4:$O$4242=E$1),('Diário 3º PA'!$F$4:$F$4242))+SUMPRODUCT(-('Diário 4º PA'!$E$4:$E$2224='Analítico Cx.'!$B93),-('Diário 4º PA'!$O$4:$O$2224=E$1),('Diário 4º PA'!$F$4:$F$2224))+SUMPRODUCT(-('Diário 5º PA'!$E$4:$E$5221='Analítico Cx.'!$B93),-('Diário 5º PA'!$O$4:$O$5221=E$1),('Diário 5º PA'!$F$4:$F$5221))+SUMPRODUCT(-('Diário 6º PA'!$E$4:$E$2907='Analítico Cx.'!$B93),-('Diário 6º PA'!$N$4:$N$2907=E$1),('Diário 6º PA'!$F$4:$F$2907))</f>
        <v>727.62</v>
      </c>
      <c r="F93" s="183">
        <f>SUMPRODUCT(-('Diário 3º PA'!$E$4:$E$4242='Analítico Cx.'!$B93),-('Diário 3º PA'!$O$4:$O$4242=F$1),('Diário 3º PA'!$F$4:$F$4242))+SUMPRODUCT(-('Diário 4º PA'!$E$4:$E$2224='Analítico Cx.'!$B93),-('Diário 4º PA'!$O$4:$O$2224=F$1),('Diário 4º PA'!$F$4:$F$2224))+SUMPRODUCT(-('Diário 5º PA'!$E$4:$E$5221='Analítico Cx.'!$B93),-('Diário 5º PA'!$O$4:$O$5221=F$1),('Diário 5º PA'!$F$4:$F$5221))+SUMPRODUCT(-('Diário 6º PA'!$E$4:$E$2907='Analítico Cx.'!$B93),-('Diário 6º PA'!$N$4:$N$2907=F$1),('Diário 6º PA'!$F$4:$F$2907))</f>
        <v>0</v>
      </c>
      <c r="G93" s="183">
        <f>SUMPRODUCT(-('Diário 3º PA'!$E$4:$E$4242='Analítico Cx.'!$B93),-('Diário 3º PA'!$O$4:$O$4242=G$1),('Diário 3º PA'!$F$4:$F$4242))+SUMPRODUCT(-('Diário 4º PA'!$E$4:$E$2224='Analítico Cx.'!$B93),-('Diário 4º PA'!$O$4:$O$2224=G$1),('Diário 4º PA'!$F$4:$F$2224))+SUMPRODUCT(-('Diário 5º PA'!$E$4:$E$5221='Analítico Cx.'!$B93),-('Diário 5º PA'!$O$4:$O$5221=G$1),('Diário 5º PA'!$F$4:$F$5221))+SUMPRODUCT(-('Diário 6º PA'!$E$4:$E$2907='Analítico Cx.'!$B93),-('Diário 6º PA'!$N$4:$N$2907=G$1),('Diário 6º PA'!$F$4:$F$2907))</f>
        <v>68</v>
      </c>
      <c r="H93" s="183">
        <f>SUMPRODUCT(-('Diário 3º PA'!$E$4:$E$4242='Analítico Cx.'!$B93),-('Diário 3º PA'!$O$4:$O$4242=H$1),('Diário 3º PA'!$F$4:$F$4242))+SUMPRODUCT(-('Diário 4º PA'!$E$4:$E$2224='Analítico Cx.'!$B93),-('Diário 4º PA'!$O$4:$O$2224=H$1),('Diário 4º PA'!$F$4:$F$2224))+SUMPRODUCT(-('Diário 5º PA'!$E$4:$E$5221='Analítico Cx.'!$B93),-('Diário 5º PA'!$O$4:$O$5221=H$1),('Diário 5º PA'!$F$4:$F$5221))+SUMPRODUCT(-('Diário 6º PA'!$E$4:$E$2907='Analítico Cx.'!$B93),-('Diário 6º PA'!$N$4:$N$2907=H$1),('Diário 6º PA'!$F$4:$F$2907))</f>
        <v>0</v>
      </c>
      <c r="I93" s="183">
        <f>SUMPRODUCT(-('Diário 3º PA'!$E$4:$E$4242='Analítico Cx.'!$B93),-('Diário 3º PA'!$O$4:$O$4242=I$1),('Diário 3º PA'!$F$4:$F$4242))+SUMPRODUCT(-('Diário 4º PA'!$E$4:$E$2224='Analítico Cx.'!$B93),-('Diário 4º PA'!$O$4:$O$2224=I$1),('Diário 4º PA'!$F$4:$F$2224))+SUMPRODUCT(-('Diário 5º PA'!$E$4:$E$5221='Analítico Cx.'!$B93),-('Diário 5º PA'!$O$4:$O$5221=I$1),('Diário 5º PA'!$F$4:$F$5221))+SUMPRODUCT(-('Diário 6º PA'!$E$4:$E$2907='Analítico Cx.'!$B93),-('Diário 6º PA'!$N$4:$N$2907=I$1),('Diário 6º PA'!$F$4:$F$2907))</f>
        <v>0</v>
      </c>
      <c r="J93" s="183">
        <f>SUMPRODUCT(-('Diário 3º PA'!$E$4:$E$4242='Analítico Cx.'!$B93),-('Diário 3º PA'!$O$4:$O$4242=J$1),('Diário 3º PA'!$F$4:$F$4242))+SUMPRODUCT(-('Diário 4º PA'!$E$4:$E$2224='Analítico Cx.'!$B93),-('Diário 4º PA'!$O$4:$O$2224=J$1),('Diário 4º PA'!$F$4:$F$2224))+SUMPRODUCT(-('Diário 5º PA'!$E$4:$E$5221='Analítico Cx.'!$B93),-('Diário 5º PA'!$O$4:$O$5221=J$1),('Diário 5º PA'!$F$4:$F$5221))+SUMPRODUCT(-('Diário 6º PA'!$E$4:$E$2907='Analítico Cx.'!$B93),-('Diário 6º PA'!$N$4:$N$2907=J$1),('Diário 6º PA'!$F$4:$F$2907))</f>
        <v>0</v>
      </c>
      <c r="K93" s="183">
        <f>SUMPRODUCT(-('Diário 3º PA'!$E$4:$E$4242='Analítico Cx.'!$B93),-('Diário 3º PA'!$O$4:$O$4242=K$1),('Diário 3º PA'!$F$4:$F$4242))+SUMPRODUCT(-('Diário 4º PA'!$E$4:$E$2224='Analítico Cx.'!$B93),-('Diário 4º PA'!$O$4:$O$2224=K$1),('Diário 4º PA'!$F$4:$F$2224))+SUMPRODUCT(-('Diário 5º PA'!$E$4:$E$5221='Analítico Cx.'!$B93),-('Diário 5º PA'!$O$4:$O$5221=K$1),('Diário 5º PA'!$F$4:$F$5221))+SUMPRODUCT(-('Diário 6º PA'!$E$4:$E$2907='Analítico Cx.'!$B93),-('Diário 6º PA'!$N$4:$N$2907=K$1),('Diário 6º PA'!$F$4:$F$2907))</f>
        <v>0</v>
      </c>
      <c r="L93" s="183">
        <f>SUMPRODUCT(-('Diário 3º PA'!$E$4:$E$4242='Analítico Cx.'!$B93),-('Diário 3º PA'!$O$4:$O$4242=L$1),('Diário 3º PA'!$F$4:$F$4242))+SUMPRODUCT(-('Diário 4º PA'!$E$4:$E$2224='Analítico Cx.'!$B93),-('Diário 4º PA'!$O$4:$O$2224=L$1),('Diário 4º PA'!$F$4:$F$2224))+SUMPRODUCT(-('Diário 5º PA'!$E$4:$E$5221='Analítico Cx.'!$B93),-('Diário 5º PA'!$O$4:$O$5221=L$1),('Diário 5º PA'!$F$4:$F$5221))+SUMPRODUCT(-('Diário 6º PA'!$E$4:$E$2907='Analítico Cx.'!$B93),-('Diário 6º PA'!$N$4:$N$2907=L$1),('Diário 6º PA'!$F$4:$F$2907))</f>
        <v>0</v>
      </c>
      <c r="M93" s="183">
        <f>SUMPRODUCT(-('Diário 3º PA'!$E$4:$E$4242='Analítico Cx.'!$B93),-('Diário 3º PA'!$O$4:$O$4242=M$1),('Diário 3º PA'!$F$4:$F$4242))+SUMPRODUCT(-('Diário 4º PA'!$E$4:$E$2224='Analítico Cx.'!$B93),-('Diário 4º PA'!$O$4:$O$2224=M$1),('Diário 4º PA'!$F$4:$F$2224))+SUMPRODUCT(-('Diário 5º PA'!$E$4:$E$5221='Analítico Cx.'!$B93),-('Diário 5º PA'!$O$4:$O$5221=M$1),('Diário 5º PA'!$F$4:$F$5221))+SUMPRODUCT(-('Diário 6º PA'!$E$4:$E$2907='Analítico Cx.'!$B93),-('Diário 6º PA'!$N$4:$N$2907=M$1),('Diário 6º PA'!$F$4:$F$2907))</f>
        <v>0</v>
      </c>
      <c r="N93" s="183">
        <f>SUMPRODUCT(-('Diário 3º PA'!$E$4:$E$4242='Analítico Cx.'!$B93),-('Diário 3º PA'!$O$4:$O$4242=N$1),('Diário 3º PA'!$F$4:$F$4242))+SUMPRODUCT(-('Diário 4º PA'!$E$4:$E$2224='Analítico Cx.'!$B93),-('Diário 4º PA'!$O$4:$O$2224=N$1),('Diário 4º PA'!$F$4:$F$2224))+SUMPRODUCT(-('Diário 5º PA'!$E$4:$E$5221='Analítico Cx.'!$B93),-('Diário 5º PA'!$O$4:$O$5221=N$1),('Diário 5º PA'!$F$4:$F$5221))+SUMPRODUCT(-('Diário 6º PA'!$E$4:$E$2907='Analítico Cx.'!$B93),-('Diário 6º PA'!$N$4:$N$2907=N$1),('Diário 6º PA'!$F$4:$F$2907))</f>
        <v>0</v>
      </c>
      <c r="O93" s="184">
        <f t="shared" si="17"/>
        <v>830.64</v>
      </c>
      <c r="P93" s="168">
        <f t="shared" si="16"/>
        <v>1.3207839976341106E-5</v>
      </c>
    </row>
    <row r="94" spans="1:16" ht="23.25" customHeight="1" x14ac:dyDescent="0.2">
      <c r="A94" s="59" t="s">
        <v>285</v>
      </c>
      <c r="B94" s="103" t="s">
        <v>286</v>
      </c>
      <c r="C94" s="183">
        <f>SUMPRODUCT(-('Diário 3º PA'!$E$4:$E$4242='Analítico Cx.'!$B94),-('Diário 3º PA'!$O$4:$O$4242=C$1),('Diário 3º PA'!$F$4:$F$4242))+SUMPRODUCT(-('Diário 4º PA'!$E$4:$E$2224='Analítico Cx.'!$B94),-('Diário 4º PA'!$O$4:$O$2224=C$1),('Diário 4º PA'!$F$4:$F$2224))+SUMPRODUCT(-('Diário 5º PA'!$E$4:$E$5221='Analítico Cx.'!$B94),-('Diário 5º PA'!$O$4:$O$5221=C$1),('Diário 5º PA'!$F$4:$F$5221))+SUMPRODUCT(-('Diário 6º PA'!$E$4:$E$2907='Analítico Cx.'!$B94),-('Diário 6º PA'!$N$4:$N$2907=C$1),('Diário 6º PA'!$F$4:$F$2907))</f>
        <v>3</v>
      </c>
      <c r="D94" s="183">
        <f>SUMPRODUCT(-('Diário 3º PA'!$E$4:$E$4242='Analítico Cx.'!$B94),-('Diário 3º PA'!$O$4:$O$4242=D$1),('Diário 3º PA'!$F$4:$F$4242))+SUMPRODUCT(-('Diário 4º PA'!$E$4:$E$2224='Analítico Cx.'!$B94),-('Diário 4º PA'!$O$4:$O$2224=D$1),('Diário 4º PA'!$F$4:$F$2224))+SUMPRODUCT(-('Diário 5º PA'!$E$4:$E$5221='Analítico Cx.'!$B94),-('Diário 5º PA'!$O$4:$O$5221=D$1),('Diário 5º PA'!$F$4:$F$5221))+SUMPRODUCT(-('Diário 6º PA'!$E$4:$E$2907='Analítico Cx.'!$B94),-('Diário 6º PA'!$N$4:$N$2907=D$1),('Diário 6º PA'!$F$4:$F$2907))</f>
        <v>190</v>
      </c>
      <c r="E94" s="183">
        <f>SUMPRODUCT(-('Diário 3º PA'!$E$4:$E$4242='Analítico Cx.'!$B94),-('Diário 3º PA'!$O$4:$O$4242=E$1),('Diário 3º PA'!$F$4:$F$4242))+SUMPRODUCT(-('Diário 4º PA'!$E$4:$E$2224='Analítico Cx.'!$B94),-('Diário 4º PA'!$O$4:$O$2224=E$1),('Diário 4º PA'!$F$4:$F$2224))+SUMPRODUCT(-('Diário 5º PA'!$E$4:$E$5221='Analítico Cx.'!$B94),-('Diário 5º PA'!$O$4:$O$5221=E$1),('Diário 5º PA'!$F$4:$F$5221))+SUMPRODUCT(-('Diário 6º PA'!$E$4:$E$2907='Analítico Cx.'!$B94),-('Diário 6º PA'!$N$4:$N$2907=E$1),('Diário 6º PA'!$F$4:$F$2907))</f>
        <v>143.4</v>
      </c>
      <c r="F94" s="183">
        <f>SUMPRODUCT(-('Diário 3º PA'!$E$4:$E$4242='Analítico Cx.'!$B94),-('Diário 3º PA'!$O$4:$O$4242=F$1),('Diário 3º PA'!$F$4:$F$4242))+SUMPRODUCT(-('Diário 4º PA'!$E$4:$E$2224='Analítico Cx.'!$B94),-('Diário 4º PA'!$O$4:$O$2224=F$1),('Diário 4º PA'!$F$4:$F$2224))+SUMPRODUCT(-('Diário 5º PA'!$E$4:$E$5221='Analítico Cx.'!$B94),-('Diário 5º PA'!$O$4:$O$5221=F$1),('Diário 5º PA'!$F$4:$F$5221))+SUMPRODUCT(-('Diário 6º PA'!$E$4:$E$2907='Analítico Cx.'!$B94),-('Diário 6º PA'!$N$4:$N$2907=F$1),('Diário 6º PA'!$F$4:$F$2907))</f>
        <v>13.6</v>
      </c>
      <c r="G94" s="183">
        <f>SUMPRODUCT(-('Diário 3º PA'!$E$4:$E$4242='Analítico Cx.'!$B94),-('Diário 3º PA'!$O$4:$O$4242=G$1),('Diário 3º PA'!$F$4:$F$4242))+SUMPRODUCT(-('Diário 4º PA'!$E$4:$E$2224='Analítico Cx.'!$B94),-('Diário 4º PA'!$O$4:$O$2224=G$1),('Diário 4º PA'!$F$4:$F$2224))+SUMPRODUCT(-('Diário 5º PA'!$E$4:$E$5221='Analítico Cx.'!$B94),-('Diário 5º PA'!$O$4:$O$5221=G$1),('Diário 5º PA'!$F$4:$F$5221))+SUMPRODUCT(-('Diário 6º PA'!$E$4:$E$2907='Analítico Cx.'!$B94),-('Diário 6º PA'!$N$4:$N$2907=G$1),('Diário 6º PA'!$F$4:$F$2907))</f>
        <v>34.840000000000003</v>
      </c>
      <c r="H94" s="183">
        <f>SUMPRODUCT(-('Diário 3º PA'!$E$4:$E$4242='Analítico Cx.'!$B94),-('Diário 3º PA'!$O$4:$O$4242=H$1),('Diário 3º PA'!$F$4:$F$4242))+SUMPRODUCT(-('Diário 4º PA'!$E$4:$E$2224='Analítico Cx.'!$B94),-('Diário 4º PA'!$O$4:$O$2224=H$1),('Diário 4º PA'!$F$4:$F$2224))+SUMPRODUCT(-('Diário 5º PA'!$E$4:$E$5221='Analítico Cx.'!$B94),-('Diário 5º PA'!$O$4:$O$5221=H$1),('Diário 5º PA'!$F$4:$F$5221))+SUMPRODUCT(-('Diário 6º PA'!$E$4:$E$2907='Analítico Cx.'!$B94),-('Diário 6º PA'!$N$4:$N$2907=H$1),('Diário 6º PA'!$F$4:$F$2907))</f>
        <v>36.799999999999997</v>
      </c>
      <c r="I94" s="183">
        <f>SUMPRODUCT(-('Diário 3º PA'!$E$4:$E$4242='Analítico Cx.'!$B94),-('Diário 3º PA'!$O$4:$O$4242=I$1),('Diário 3º PA'!$F$4:$F$4242))+SUMPRODUCT(-('Diário 4º PA'!$E$4:$E$2224='Analítico Cx.'!$B94),-('Diário 4º PA'!$O$4:$O$2224=I$1),('Diário 4º PA'!$F$4:$F$2224))+SUMPRODUCT(-('Diário 5º PA'!$E$4:$E$5221='Analítico Cx.'!$B94),-('Diário 5º PA'!$O$4:$O$5221=I$1),('Diário 5º PA'!$F$4:$F$5221))+SUMPRODUCT(-('Diário 6º PA'!$E$4:$E$2907='Analítico Cx.'!$B94),-('Diário 6º PA'!$N$4:$N$2907=I$1),('Diário 6º PA'!$F$4:$F$2907))</f>
        <v>28.8</v>
      </c>
      <c r="J94" s="183">
        <f>SUMPRODUCT(-('Diário 3º PA'!$E$4:$E$4242='Analítico Cx.'!$B94),-('Diário 3º PA'!$O$4:$O$4242=J$1),('Diário 3º PA'!$F$4:$F$4242))+SUMPRODUCT(-('Diário 4º PA'!$E$4:$E$2224='Analítico Cx.'!$B94),-('Diário 4º PA'!$O$4:$O$2224=J$1),('Diário 4º PA'!$F$4:$F$2224))+SUMPRODUCT(-('Diário 5º PA'!$E$4:$E$5221='Analítico Cx.'!$B94),-('Diário 5º PA'!$O$4:$O$5221=J$1),('Diário 5º PA'!$F$4:$F$5221))+SUMPRODUCT(-('Diário 6º PA'!$E$4:$E$2907='Analítico Cx.'!$B94),-('Diário 6º PA'!$N$4:$N$2907=J$1),('Diário 6º PA'!$F$4:$F$2907))</f>
        <v>35.200000000000003</v>
      </c>
      <c r="K94" s="183">
        <f>SUMPRODUCT(-('Diário 3º PA'!$E$4:$E$4242='Analítico Cx.'!$B94),-('Diário 3º PA'!$O$4:$O$4242=K$1),('Diário 3º PA'!$F$4:$F$4242))+SUMPRODUCT(-('Diário 4º PA'!$E$4:$E$2224='Analítico Cx.'!$B94),-('Diário 4º PA'!$O$4:$O$2224=K$1),('Diário 4º PA'!$F$4:$F$2224))+SUMPRODUCT(-('Diário 5º PA'!$E$4:$E$5221='Analítico Cx.'!$B94),-('Diário 5º PA'!$O$4:$O$5221=K$1),('Diário 5º PA'!$F$4:$F$5221))+SUMPRODUCT(-('Diário 6º PA'!$E$4:$E$2907='Analítico Cx.'!$B94),-('Diário 6º PA'!$N$4:$N$2907=K$1),('Diário 6º PA'!$F$4:$F$2907))</f>
        <v>46.4</v>
      </c>
      <c r="L94" s="183">
        <f>SUMPRODUCT(-('Diário 3º PA'!$E$4:$E$4242='Analítico Cx.'!$B94),-('Diário 3º PA'!$O$4:$O$4242=L$1),('Diário 3º PA'!$F$4:$F$4242))+SUMPRODUCT(-('Diário 4º PA'!$E$4:$E$2224='Analítico Cx.'!$B94),-('Diário 4º PA'!$O$4:$O$2224=L$1),('Diário 4º PA'!$F$4:$F$2224))+SUMPRODUCT(-('Diário 5º PA'!$E$4:$E$5221='Analítico Cx.'!$B94),-('Diário 5º PA'!$O$4:$O$5221=L$1),('Diário 5º PA'!$F$4:$F$5221))+SUMPRODUCT(-('Diário 6º PA'!$E$4:$E$2907='Analítico Cx.'!$B94),-('Diário 6º PA'!$N$4:$N$2907=L$1),('Diário 6º PA'!$F$4:$F$2907))</f>
        <v>42.4</v>
      </c>
      <c r="M94" s="183">
        <f>SUMPRODUCT(-('Diário 3º PA'!$E$4:$E$4242='Analítico Cx.'!$B94),-('Diário 3º PA'!$O$4:$O$4242=M$1),('Diário 3º PA'!$F$4:$F$4242))+SUMPRODUCT(-('Diário 4º PA'!$E$4:$E$2224='Analítico Cx.'!$B94),-('Diário 4º PA'!$O$4:$O$2224=M$1),('Diário 4º PA'!$F$4:$F$2224))+SUMPRODUCT(-('Diário 5º PA'!$E$4:$E$5221='Analítico Cx.'!$B94),-('Diário 5º PA'!$O$4:$O$5221=M$1),('Diário 5º PA'!$F$4:$F$5221))+SUMPRODUCT(-('Diário 6º PA'!$E$4:$E$2907='Analítico Cx.'!$B94),-('Diário 6º PA'!$N$4:$N$2907=M$1),('Diário 6º PA'!$F$4:$F$2907))</f>
        <v>41.6</v>
      </c>
      <c r="N94" s="183">
        <f>SUMPRODUCT(-('Diário 3º PA'!$E$4:$E$4242='Analítico Cx.'!$B94),-('Diário 3º PA'!$O$4:$O$4242=N$1),('Diário 3º PA'!$F$4:$F$4242))+SUMPRODUCT(-('Diário 4º PA'!$E$4:$E$2224='Analítico Cx.'!$B94),-('Diário 4º PA'!$O$4:$O$2224=N$1),('Diário 4º PA'!$F$4:$F$2224))+SUMPRODUCT(-('Diário 5º PA'!$E$4:$E$5221='Analítico Cx.'!$B94),-('Diário 5º PA'!$O$4:$O$5221=N$1),('Diário 5º PA'!$F$4:$F$5221))+SUMPRODUCT(-('Diário 6º PA'!$E$4:$E$2907='Analítico Cx.'!$B94),-('Diário 6º PA'!$N$4:$N$2907=N$1),('Diário 6º PA'!$F$4:$F$2907))</f>
        <v>58.4</v>
      </c>
      <c r="O94" s="184">
        <f t="shared" si="17"/>
        <v>674.44</v>
      </c>
      <c r="P94" s="168">
        <f t="shared" ref="P94:P125" si="18">IF($O$160=0,0,O94/$O$160)</f>
        <v>1.0724135117070569E-5</v>
      </c>
    </row>
    <row r="95" spans="1:16" ht="23.25" customHeight="1" x14ac:dyDescent="0.2">
      <c r="A95" s="59" t="s">
        <v>287</v>
      </c>
      <c r="B95" s="103" t="s">
        <v>288</v>
      </c>
      <c r="C95" s="183">
        <f>SUMPRODUCT(-('Diário 3º PA'!$E$4:$E$4242='Analítico Cx.'!$B95),-('Diário 3º PA'!$O$4:$O$4242=C$1),('Diário 3º PA'!$F$4:$F$4242))+SUMPRODUCT(-('Diário 4º PA'!$E$4:$E$2224='Analítico Cx.'!$B95),-('Diário 4º PA'!$O$4:$O$2224=C$1),('Diário 4º PA'!$F$4:$F$2224))+SUMPRODUCT(-('Diário 5º PA'!$E$4:$E$5221='Analítico Cx.'!$B95),-('Diário 5º PA'!$O$4:$O$5221=C$1),('Diário 5º PA'!$F$4:$F$5221))+SUMPRODUCT(-('Diário 6º PA'!$E$4:$E$2907='Analítico Cx.'!$B95),-('Diário 6º PA'!$N$4:$N$2907=C$1),('Diário 6º PA'!$F$4:$F$2907))</f>
        <v>0</v>
      </c>
      <c r="D95" s="183">
        <f>SUMPRODUCT(-('Diário 3º PA'!$E$4:$E$4242='Analítico Cx.'!$B95),-('Diário 3º PA'!$O$4:$O$4242=D$1),('Diário 3º PA'!$F$4:$F$4242))+SUMPRODUCT(-('Diário 4º PA'!$E$4:$E$2224='Analítico Cx.'!$B95),-('Diário 4º PA'!$O$4:$O$2224=D$1),('Diário 4º PA'!$F$4:$F$2224))+SUMPRODUCT(-('Diário 5º PA'!$E$4:$E$5221='Analítico Cx.'!$B95),-('Diário 5º PA'!$O$4:$O$5221=D$1),('Diário 5º PA'!$F$4:$F$5221))+SUMPRODUCT(-('Diário 6º PA'!$E$4:$E$2907='Analítico Cx.'!$B95),-('Diário 6º PA'!$N$4:$N$2907=D$1),('Diário 6º PA'!$F$4:$F$2907))</f>
        <v>0</v>
      </c>
      <c r="E95" s="183">
        <f>SUMPRODUCT(-('Diário 3º PA'!$E$4:$E$4242='Analítico Cx.'!$B95),-('Diário 3º PA'!$O$4:$O$4242=E$1),('Diário 3º PA'!$F$4:$F$4242))+SUMPRODUCT(-('Diário 4º PA'!$E$4:$E$2224='Analítico Cx.'!$B95),-('Diário 4º PA'!$O$4:$O$2224=E$1),('Diário 4º PA'!$F$4:$F$2224))+SUMPRODUCT(-('Diário 5º PA'!$E$4:$E$5221='Analítico Cx.'!$B95),-('Diário 5º PA'!$O$4:$O$5221=E$1),('Diário 5º PA'!$F$4:$F$5221))+SUMPRODUCT(-('Diário 6º PA'!$E$4:$E$2907='Analítico Cx.'!$B95),-('Diário 6º PA'!$N$4:$N$2907=E$1),('Diário 6º PA'!$F$4:$F$2907))</f>
        <v>0</v>
      </c>
      <c r="F95" s="183">
        <f>SUMPRODUCT(-('Diário 3º PA'!$E$4:$E$4242='Analítico Cx.'!$B95),-('Diário 3º PA'!$O$4:$O$4242=F$1),('Diário 3º PA'!$F$4:$F$4242))+SUMPRODUCT(-('Diário 4º PA'!$E$4:$E$2224='Analítico Cx.'!$B95),-('Diário 4º PA'!$O$4:$O$2224=F$1),('Diário 4º PA'!$F$4:$F$2224))+SUMPRODUCT(-('Diário 5º PA'!$E$4:$E$5221='Analítico Cx.'!$B95),-('Diário 5º PA'!$O$4:$O$5221=F$1),('Diário 5º PA'!$F$4:$F$5221))+SUMPRODUCT(-('Diário 6º PA'!$E$4:$E$2907='Analítico Cx.'!$B95),-('Diário 6º PA'!$N$4:$N$2907=F$1),('Diário 6º PA'!$F$4:$F$2907))</f>
        <v>0</v>
      </c>
      <c r="G95" s="183">
        <f>SUMPRODUCT(-('Diário 3º PA'!$E$4:$E$4242='Analítico Cx.'!$B95),-('Diário 3º PA'!$O$4:$O$4242=G$1),('Diário 3º PA'!$F$4:$F$4242))+SUMPRODUCT(-('Diário 4º PA'!$E$4:$E$2224='Analítico Cx.'!$B95),-('Diário 4º PA'!$O$4:$O$2224=G$1),('Diário 4º PA'!$F$4:$F$2224))+SUMPRODUCT(-('Diário 5º PA'!$E$4:$E$5221='Analítico Cx.'!$B95),-('Diário 5º PA'!$O$4:$O$5221=G$1),('Diário 5º PA'!$F$4:$F$5221))+SUMPRODUCT(-('Diário 6º PA'!$E$4:$E$2907='Analítico Cx.'!$B95),-('Diário 6º PA'!$N$4:$N$2907=G$1),('Diário 6º PA'!$F$4:$F$2907))</f>
        <v>0</v>
      </c>
      <c r="H95" s="183">
        <f>SUMPRODUCT(-('Diário 3º PA'!$E$4:$E$4242='Analítico Cx.'!$B95),-('Diário 3º PA'!$O$4:$O$4242=H$1),('Diário 3º PA'!$F$4:$F$4242))+SUMPRODUCT(-('Diário 4º PA'!$E$4:$E$2224='Analítico Cx.'!$B95),-('Diário 4º PA'!$O$4:$O$2224=H$1),('Diário 4º PA'!$F$4:$F$2224))+SUMPRODUCT(-('Diário 5º PA'!$E$4:$E$5221='Analítico Cx.'!$B95),-('Diário 5º PA'!$O$4:$O$5221=H$1),('Diário 5º PA'!$F$4:$F$5221))+SUMPRODUCT(-('Diário 6º PA'!$E$4:$E$2907='Analítico Cx.'!$B95),-('Diário 6º PA'!$N$4:$N$2907=H$1),('Diário 6º PA'!$F$4:$F$2907))</f>
        <v>531.41</v>
      </c>
      <c r="I95" s="183">
        <f>SUMPRODUCT(-('Diário 3º PA'!$E$4:$E$4242='Analítico Cx.'!$B95),-('Diário 3º PA'!$O$4:$O$4242=I$1),('Diário 3º PA'!$F$4:$F$4242))+SUMPRODUCT(-('Diário 4º PA'!$E$4:$E$2224='Analítico Cx.'!$B95),-('Diário 4º PA'!$O$4:$O$2224=I$1),('Diário 4º PA'!$F$4:$F$2224))+SUMPRODUCT(-('Diário 5º PA'!$E$4:$E$5221='Analítico Cx.'!$B95),-('Diário 5º PA'!$O$4:$O$5221=I$1),('Diário 5º PA'!$F$4:$F$5221))+SUMPRODUCT(-('Diário 6º PA'!$E$4:$E$2907='Analítico Cx.'!$B95),-('Diário 6º PA'!$N$4:$N$2907=I$1),('Diário 6º PA'!$F$4:$F$2907))</f>
        <v>0</v>
      </c>
      <c r="J95" s="183">
        <f>SUMPRODUCT(-('Diário 3º PA'!$E$4:$E$4242='Analítico Cx.'!$B95),-('Diário 3º PA'!$O$4:$O$4242=J$1),('Diário 3º PA'!$F$4:$F$4242))+SUMPRODUCT(-('Diário 4º PA'!$E$4:$E$2224='Analítico Cx.'!$B95),-('Diário 4º PA'!$O$4:$O$2224=J$1),('Diário 4º PA'!$F$4:$F$2224))+SUMPRODUCT(-('Diário 5º PA'!$E$4:$E$5221='Analítico Cx.'!$B95),-('Diário 5º PA'!$O$4:$O$5221=J$1),('Diário 5º PA'!$F$4:$F$5221))+SUMPRODUCT(-('Diário 6º PA'!$E$4:$E$2907='Analítico Cx.'!$B95),-('Diário 6º PA'!$N$4:$N$2907=J$1),('Diário 6º PA'!$F$4:$F$2907))</f>
        <v>0</v>
      </c>
      <c r="K95" s="183">
        <f>SUMPRODUCT(-('Diário 3º PA'!$E$4:$E$4242='Analítico Cx.'!$B95),-('Diário 3º PA'!$O$4:$O$4242=K$1),('Diário 3º PA'!$F$4:$F$4242))+SUMPRODUCT(-('Diário 4º PA'!$E$4:$E$2224='Analítico Cx.'!$B95),-('Diário 4º PA'!$O$4:$O$2224=K$1),('Diário 4º PA'!$F$4:$F$2224))+SUMPRODUCT(-('Diário 5º PA'!$E$4:$E$5221='Analítico Cx.'!$B95),-('Diário 5º PA'!$O$4:$O$5221=K$1),('Diário 5º PA'!$F$4:$F$5221))+SUMPRODUCT(-('Diário 6º PA'!$E$4:$E$2907='Analítico Cx.'!$B95),-('Diário 6º PA'!$N$4:$N$2907=K$1),('Diário 6º PA'!$F$4:$F$2907))</f>
        <v>0</v>
      </c>
      <c r="L95" s="183">
        <f>SUMPRODUCT(-('Diário 3º PA'!$E$4:$E$4242='Analítico Cx.'!$B95),-('Diário 3º PA'!$O$4:$O$4242=L$1),('Diário 3º PA'!$F$4:$F$4242))+SUMPRODUCT(-('Diário 4º PA'!$E$4:$E$2224='Analítico Cx.'!$B95),-('Diário 4º PA'!$O$4:$O$2224=L$1),('Diário 4º PA'!$F$4:$F$2224))+SUMPRODUCT(-('Diário 5º PA'!$E$4:$E$5221='Analítico Cx.'!$B95),-('Diário 5º PA'!$O$4:$O$5221=L$1),('Diário 5º PA'!$F$4:$F$5221))+SUMPRODUCT(-('Diário 6º PA'!$E$4:$E$2907='Analítico Cx.'!$B95),-('Diário 6º PA'!$N$4:$N$2907=L$1),('Diário 6º PA'!$F$4:$F$2907))</f>
        <v>0</v>
      </c>
      <c r="M95" s="183">
        <f>SUMPRODUCT(-('Diário 3º PA'!$E$4:$E$4242='Analítico Cx.'!$B95),-('Diário 3º PA'!$O$4:$O$4242=M$1),('Diário 3º PA'!$F$4:$F$4242))+SUMPRODUCT(-('Diário 4º PA'!$E$4:$E$2224='Analítico Cx.'!$B95),-('Diário 4º PA'!$O$4:$O$2224=M$1),('Diário 4º PA'!$F$4:$F$2224))+SUMPRODUCT(-('Diário 5º PA'!$E$4:$E$5221='Analítico Cx.'!$B95),-('Diário 5º PA'!$O$4:$O$5221=M$1),('Diário 5º PA'!$F$4:$F$5221))+SUMPRODUCT(-('Diário 6º PA'!$E$4:$E$2907='Analítico Cx.'!$B95),-('Diário 6º PA'!$N$4:$N$2907=M$1),('Diário 6º PA'!$F$4:$F$2907))</f>
        <v>0</v>
      </c>
      <c r="N95" s="183">
        <f>SUMPRODUCT(-('Diário 3º PA'!$E$4:$E$4242='Analítico Cx.'!$B95),-('Diário 3º PA'!$O$4:$O$4242=N$1),('Diário 3º PA'!$F$4:$F$4242))+SUMPRODUCT(-('Diário 4º PA'!$E$4:$E$2224='Analítico Cx.'!$B95),-('Diário 4º PA'!$O$4:$O$2224=N$1),('Diário 4º PA'!$F$4:$F$2224))+SUMPRODUCT(-('Diário 5º PA'!$E$4:$E$5221='Analítico Cx.'!$B95),-('Diário 5º PA'!$O$4:$O$5221=N$1),('Diário 5º PA'!$F$4:$F$5221))+SUMPRODUCT(-('Diário 6º PA'!$E$4:$E$2907='Analítico Cx.'!$B95),-('Diário 6º PA'!$N$4:$N$2907=N$1),('Diário 6º PA'!$F$4:$F$2907))</f>
        <v>0</v>
      </c>
      <c r="O95" s="184">
        <f t="shared" si="17"/>
        <v>531.41</v>
      </c>
      <c r="P95" s="168">
        <f t="shared" si="18"/>
        <v>8.4498437853070248E-6</v>
      </c>
    </row>
    <row r="96" spans="1:16" ht="23.25" customHeight="1" x14ac:dyDescent="0.2">
      <c r="A96" s="59" t="s">
        <v>289</v>
      </c>
      <c r="B96" s="103" t="s">
        <v>290</v>
      </c>
      <c r="C96" s="183">
        <f>SUMPRODUCT(-('Diário 3º PA'!$E$4:$E$4242='Analítico Cx.'!$B96),-('Diário 3º PA'!$O$4:$O$4242=C$1),('Diário 3º PA'!$F$4:$F$4242))+SUMPRODUCT(-('Diário 4º PA'!$E$4:$E$2224='Analítico Cx.'!$B96),-('Diário 4º PA'!$O$4:$O$2224=C$1),('Diário 4º PA'!$F$4:$F$2224))+SUMPRODUCT(-('Diário 5º PA'!$E$4:$E$5221='Analítico Cx.'!$B96),-('Diário 5º PA'!$O$4:$O$5221=C$1),('Diário 5º PA'!$F$4:$F$5221))+SUMPRODUCT(-('Diário 6º PA'!$E$4:$E$2907='Analítico Cx.'!$B96),-('Diário 6º PA'!$N$4:$N$2907=C$1),('Diário 6º PA'!$F$4:$F$2907))</f>
        <v>9865.2100000000009</v>
      </c>
      <c r="D96" s="183">
        <f>SUMPRODUCT(-('Diário 3º PA'!$E$4:$E$4242='Analítico Cx.'!$B96),-('Diário 3º PA'!$O$4:$O$4242=D$1),('Diário 3º PA'!$F$4:$F$4242))+SUMPRODUCT(-('Diário 4º PA'!$E$4:$E$2224='Analítico Cx.'!$B96),-('Diário 4º PA'!$O$4:$O$2224=D$1),('Diário 4º PA'!$F$4:$F$2224))+SUMPRODUCT(-('Diário 5º PA'!$E$4:$E$5221='Analítico Cx.'!$B96),-('Diário 5º PA'!$O$4:$O$5221=D$1),('Diário 5º PA'!$F$4:$F$5221))+SUMPRODUCT(-('Diário 6º PA'!$E$4:$E$2907='Analítico Cx.'!$B96),-('Diário 6º PA'!$N$4:$N$2907=D$1),('Diário 6º PA'!$F$4:$F$2907))</f>
        <v>5567.2200000000012</v>
      </c>
      <c r="E96" s="183">
        <f>SUMPRODUCT(-('Diário 3º PA'!$E$4:$E$4242='Analítico Cx.'!$B96),-('Diário 3º PA'!$O$4:$O$4242=E$1),('Diário 3º PA'!$F$4:$F$4242))+SUMPRODUCT(-('Diário 4º PA'!$E$4:$E$2224='Analítico Cx.'!$B96),-('Diário 4º PA'!$O$4:$O$2224=E$1),('Diário 4º PA'!$F$4:$F$2224))+SUMPRODUCT(-('Diário 5º PA'!$E$4:$E$5221='Analítico Cx.'!$B96),-('Diário 5º PA'!$O$4:$O$5221=E$1),('Diário 5º PA'!$F$4:$F$5221))+SUMPRODUCT(-('Diário 6º PA'!$E$4:$E$2907='Analítico Cx.'!$B96),-('Diário 6º PA'!$N$4:$N$2907=E$1),('Diário 6º PA'!$F$4:$F$2907))</f>
        <v>3289.66</v>
      </c>
      <c r="F96" s="183">
        <f>SUMPRODUCT(-('Diário 3º PA'!$E$4:$E$4242='Analítico Cx.'!$B96),-('Diário 3º PA'!$O$4:$O$4242=F$1),('Diário 3º PA'!$F$4:$F$4242))+SUMPRODUCT(-('Diário 4º PA'!$E$4:$E$2224='Analítico Cx.'!$B96),-('Diário 4º PA'!$O$4:$O$2224=F$1),('Diário 4º PA'!$F$4:$F$2224))+SUMPRODUCT(-('Diário 5º PA'!$E$4:$E$5221='Analítico Cx.'!$B96),-('Diário 5º PA'!$O$4:$O$5221=F$1),('Diário 5º PA'!$F$4:$F$5221))+SUMPRODUCT(-('Diário 6º PA'!$E$4:$E$2907='Analítico Cx.'!$B96),-('Diário 6º PA'!$N$4:$N$2907=F$1),('Diário 6º PA'!$F$4:$F$2907))</f>
        <v>6402.25</v>
      </c>
      <c r="G96" s="183">
        <f>SUMPRODUCT(-('Diário 3º PA'!$E$4:$E$4242='Analítico Cx.'!$B96),-('Diário 3º PA'!$O$4:$O$4242=G$1),('Diário 3º PA'!$F$4:$F$4242))+SUMPRODUCT(-('Diário 4º PA'!$E$4:$E$2224='Analítico Cx.'!$B96),-('Diário 4º PA'!$O$4:$O$2224=G$1),('Diário 4º PA'!$F$4:$F$2224))+SUMPRODUCT(-('Diário 5º PA'!$E$4:$E$5221='Analítico Cx.'!$B96),-('Diário 5º PA'!$O$4:$O$5221=G$1),('Diário 5º PA'!$F$4:$F$5221))+SUMPRODUCT(-('Diário 6º PA'!$E$4:$E$2907='Analítico Cx.'!$B96),-('Diário 6º PA'!$N$4:$N$2907=G$1),('Diário 6º PA'!$F$4:$F$2907))</f>
        <v>3957.59</v>
      </c>
      <c r="H96" s="183">
        <f>SUMPRODUCT(-('Diário 3º PA'!$E$4:$E$4242='Analítico Cx.'!$B96),-('Diário 3º PA'!$O$4:$O$4242=H$1),('Diário 3º PA'!$F$4:$F$4242))+SUMPRODUCT(-('Diário 4º PA'!$E$4:$E$2224='Analítico Cx.'!$B96),-('Diário 4º PA'!$O$4:$O$2224=H$1),('Diário 4º PA'!$F$4:$F$2224))+SUMPRODUCT(-('Diário 5º PA'!$E$4:$E$5221='Analítico Cx.'!$B96),-('Diário 5º PA'!$O$4:$O$5221=H$1),('Diário 5º PA'!$F$4:$F$5221))+SUMPRODUCT(-('Diário 6º PA'!$E$4:$E$2907='Analítico Cx.'!$B96),-('Diário 6º PA'!$N$4:$N$2907=H$1),('Diário 6º PA'!$F$4:$F$2907))</f>
        <v>12589.1</v>
      </c>
      <c r="I96" s="183">
        <f>SUMPRODUCT(-('Diário 3º PA'!$E$4:$E$4242='Analítico Cx.'!$B96),-('Diário 3º PA'!$O$4:$O$4242=I$1),('Diário 3º PA'!$F$4:$F$4242))+SUMPRODUCT(-('Diário 4º PA'!$E$4:$E$2224='Analítico Cx.'!$B96),-('Diário 4º PA'!$O$4:$O$2224=I$1),('Diário 4º PA'!$F$4:$F$2224))+SUMPRODUCT(-('Diário 5º PA'!$E$4:$E$5221='Analítico Cx.'!$B96),-('Diário 5º PA'!$O$4:$O$5221=I$1),('Diário 5º PA'!$F$4:$F$5221))+SUMPRODUCT(-('Diário 6º PA'!$E$4:$E$2907='Analítico Cx.'!$B96),-('Diário 6º PA'!$N$4:$N$2907=I$1),('Diário 6º PA'!$F$4:$F$2907))</f>
        <v>9333.61</v>
      </c>
      <c r="J96" s="183">
        <f>SUMPRODUCT(-('Diário 3º PA'!$E$4:$E$4242='Analítico Cx.'!$B96),-('Diário 3º PA'!$O$4:$O$4242=J$1),('Diário 3º PA'!$F$4:$F$4242))+SUMPRODUCT(-('Diário 4º PA'!$E$4:$E$2224='Analítico Cx.'!$B96),-('Diário 4º PA'!$O$4:$O$2224=J$1),('Diário 4º PA'!$F$4:$F$2224))+SUMPRODUCT(-('Diário 5º PA'!$E$4:$E$5221='Analítico Cx.'!$B96),-('Diário 5º PA'!$O$4:$O$5221=J$1),('Diário 5º PA'!$F$4:$F$5221))+SUMPRODUCT(-('Diário 6º PA'!$E$4:$E$2907='Analítico Cx.'!$B96),-('Diário 6º PA'!$N$4:$N$2907=J$1),('Diário 6º PA'!$F$4:$F$2907))</f>
        <v>9445.9</v>
      </c>
      <c r="K96" s="183">
        <f>SUMPRODUCT(-('Diário 3º PA'!$E$4:$E$4242='Analítico Cx.'!$B96),-('Diário 3º PA'!$O$4:$O$4242=K$1),('Diário 3º PA'!$F$4:$F$4242))+SUMPRODUCT(-('Diário 4º PA'!$E$4:$E$2224='Analítico Cx.'!$B96),-('Diário 4º PA'!$O$4:$O$2224=K$1),('Diário 4º PA'!$F$4:$F$2224))+SUMPRODUCT(-('Diário 5º PA'!$E$4:$E$5221='Analítico Cx.'!$B96),-('Diário 5º PA'!$O$4:$O$5221=K$1),('Diário 5º PA'!$F$4:$F$5221))+SUMPRODUCT(-('Diário 6º PA'!$E$4:$E$2907='Analítico Cx.'!$B96),-('Diário 6º PA'!$N$4:$N$2907=K$1),('Diário 6º PA'!$F$4:$F$2907))</f>
        <v>7455.8600000000006</v>
      </c>
      <c r="L96" s="183">
        <f>SUMPRODUCT(-('Diário 3º PA'!$E$4:$E$4242='Analítico Cx.'!$B96),-('Diário 3º PA'!$O$4:$O$4242=L$1),('Diário 3º PA'!$F$4:$F$4242))+SUMPRODUCT(-('Diário 4º PA'!$E$4:$E$2224='Analítico Cx.'!$B96),-('Diário 4º PA'!$O$4:$O$2224=L$1),('Diário 4º PA'!$F$4:$F$2224))+SUMPRODUCT(-('Diário 5º PA'!$E$4:$E$5221='Analítico Cx.'!$B96),-('Diário 5º PA'!$O$4:$O$5221=L$1),('Diário 5º PA'!$F$4:$F$5221))+SUMPRODUCT(-('Diário 6º PA'!$E$4:$E$2907='Analítico Cx.'!$B96),-('Diário 6º PA'!$N$4:$N$2907=L$1),('Diário 6º PA'!$F$4:$F$2907))</f>
        <v>6770.28</v>
      </c>
      <c r="M96" s="183">
        <f>SUMPRODUCT(-('Diário 3º PA'!$E$4:$E$4242='Analítico Cx.'!$B96),-('Diário 3º PA'!$O$4:$O$4242=M$1),('Diário 3º PA'!$F$4:$F$4242))+SUMPRODUCT(-('Diário 4º PA'!$E$4:$E$2224='Analítico Cx.'!$B96),-('Diário 4º PA'!$O$4:$O$2224=M$1),('Diário 4º PA'!$F$4:$F$2224))+SUMPRODUCT(-('Diário 5º PA'!$E$4:$E$5221='Analítico Cx.'!$B96),-('Diário 5º PA'!$O$4:$O$5221=M$1),('Diário 5º PA'!$F$4:$F$5221))+SUMPRODUCT(-('Diário 6º PA'!$E$4:$E$2907='Analítico Cx.'!$B96),-('Diário 6º PA'!$N$4:$N$2907=M$1),('Diário 6º PA'!$F$4:$F$2907))</f>
        <v>10323.609999999999</v>
      </c>
      <c r="N96" s="183">
        <f>SUMPRODUCT(-('Diário 3º PA'!$E$4:$E$4242='Analítico Cx.'!$B96),-('Diário 3º PA'!$O$4:$O$4242=N$1),('Diário 3º PA'!$F$4:$F$4242))+SUMPRODUCT(-('Diário 4º PA'!$E$4:$E$2224='Analítico Cx.'!$B96),-('Diário 4º PA'!$O$4:$O$2224=N$1),('Diário 4º PA'!$F$4:$F$2224))+SUMPRODUCT(-('Diário 5º PA'!$E$4:$E$5221='Analítico Cx.'!$B96),-('Diário 5º PA'!$O$4:$O$5221=N$1),('Diário 5º PA'!$F$4:$F$5221))+SUMPRODUCT(-('Diário 6º PA'!$E$4:$E$2907='Analítico Cx.'!$B96),-('Diário 6º PA'!$N$4:$N$2907=N$1),('Diário 6º PA'!$F$4:$F$2907))</f>
        <v>6359.0000000000009</v>
      </c>
      <c r="O96" s="184">
        <f t="shared" si="17"/>
        <v>91359.290000000008</v>
      </c>
      <c r="P96" s="168">
        <f t="shared" si="18"/>
        <v>1.4526857395166864E-3</v>
      </c>
    </row>
    <row r="97" spans="1:16" ht="23.25" customHeight="1" x14ac:dyDescent="0.2">
      <c r="A97" s="59" t="s">
        <v>291</v>
      </c>
      <c r="B97" s="103" t="s">
        <v>292</v>
      </c>
      <c r="C97" s="183">
        <f>SUMPRODUCT(-('Diário 3º PA'!$E$4:$E$4242='Analítico Cx.'!$B97),-('Diário 3º PA'!$O$4:$O$4242=C$1),('Diário 3º PA'!$F$4:$F$4242))+SUMPRODUCT(-('Diário 4º PA'!$E$4:$E$2224='Analítico Cx.'!$B97),-('Diário 4º PA'!$O$4:$O$2224=C$1),('Diário 4º PA'!$F$4:$F$2224))+SUMPRODUCT(-('Diário 5º PA'!$E$4:$E$5221='Analítico Cx.'!$B97),-('Diário 5º PA'!$O$4:$O$5221=C$1),('Diário 5º PA'!$F$4:$F$5221))+SUMPRODUCT(-('Diário 6º PA'!$E$4:$E$2907='Analítico Cx.'!$B97),-('Diário 6º PA'!$N$4:$N$2907=C$1),('Diário 6º PA'!$F$4:$F$2907))</f>
        <v>0</v>
      </c>
      <c r="D97" s="183">
        <f>SUMPRODUCT(-('Diário 3º PA'!$E$4:$E$4242='Analítico Cx.'!$B97),-('Diário 3º PA'!$O$4:$O$4242=D$1),('Diário 3º PA'!$F$4:$F$4242))+SUMPRODUCT(-('Diário 4º PA'!$E$4:$E$2224='Analítico Cx.'!$B97),-('Diário 4º PA'!$O$4:$O$2224=D$1),('Diário 4º PA'!$F$4:$F$2224))+SUMPRODUCT(-('Diário 5º PA'!$E$4:$E$5221='Analítico Cx.'!$B97),-('Diário 5º PA'!$O$4:$O$5221=D$1),('Diário 5º PA'!$F$4:$F$5221))+SUMPRODUCT(-('Diário 6º PA'!$E$4:$E$2907='Analítico Cx.'!$B97),-('Diário 6º PA'!$N$4:$N$2907=D$1),('Diário 6º PA'!$F$4:$F$2907))</f>
        <v>0</v>
      </c>
      <c r="E97" s="183">
        <f>SUMPRODUCT(-('Diário 3º PA'!$E$4:$E$4242='Analítico Cx.'!$B97),-('Diário 3º PA'!$O$4:$O$4242=E$1),('Diário 3º PA'!$F$4:$F$4242))+SUMPRODUCT(-('Diário 4º PA'!$E$4:$E$2224='Analítico Cx.'!$B97),-('Diário 4º PA'!$O$4:$O$2224=E$1),('Diário 4º PA'!$F$4:$F$2224))+SUMPRODUCT(-('Diário 5º PA'!$E$4:$E$5221='Analítico Cx.'!$B97),-('Diário 5º PA'!$O$4:$O$5221=E$1),('Diário 5º PA'!$F$4:$F$5221))+SUMPRODUCT(-('Diário 6º PA'!$E$4:$E$2907='Analítico Cx.'!$B97),-('Diário 6º PA'!$N$4:$N$2907=E$1),('Diário 6º PA'!$F$4:$F$2907))</f>
        <v>0</v>
      </c>
      <c r="F97" s="183">
        <f>SUMPRODUCT(-('Diário 3º PA'!$E$4:$E$4242='Analítico Cx.'!$B97),-('Diário 3º PA'!$O$4:$O$4242=F$1),('Diário 3º PA'!$F$4:$F$4242))+SUMPRODUCT(-('Diário 4º PA'!$E$4:$E$2224='Analítico Cx.'!$B97),-('Diário 4º PA'!$O$4:$O$2224=F$1),('Diário 4º PA'!$F$4:$F$2224))+SUMPRODUCT(-('Diário 5º PA'!$E$4:$E$5221='Analítico Cx.'!$B97),-('Diário 5º PA'!$O$4:$O$5221=F$1),('Diário 5º PA'!$F$4:$F$5221))+SUMPRODUCT(-('Diário 6º PA'!$E$4:$E$2907='Analítico Cx.'!$B97),-('Diário 6º PA'!$N$4:$N$2907=F$1),('Diário 6º PA'!$F$4:$F$2907))</f>
        <v>0</v>
      </c>
      <c r="G97" s="183">
        <f>SUMPRODUCT(-('Diário 3º PA'!$E$4:$E$4242='Analítico Cx.'!$B97),-('Diário 3º PA'!$O$4:$O$4242=G$1),('Diário 3º PA'!$F$4:$F$4242))+SUMPRODUCT(-('Diário 4º PA'!$E$4:$E$2224='Analítico Cx.'!$B97),-('Diário 4º PA'!$O$4:$O$2224=G$1),('Diário 4º PA'!$F$4:$F$2224))+SUMPRODUCT(-('Diário 5º PA'!$E$4:$E$5221='Analítico Cx.'!$B97),-('Diário 5º PA'!$O$4:$O$5221=G$1),('Diário 5º PA'!$F$4:$F$5221))+SUMPRODUCT(-('Diário 6º PA'!$E$4:$E$2907='Analítico Cx.'!$B97),-('Diário 6º PA'!$N$4:$N$2907=G$1),('Diário 6º PA'!$F$4:$F$2907))</f>
        <v>0</v>
      </c>
      <c r="H97" s="183">
        <f>SUMPRODUCT(-('Diário 3º PA'!$E$4:$E$4242='Analítico Cx.'!$B97),-('Diário 3º PA'!$O$4:$O$4242=H$1),('Diário 3º PA'!$F$4:$F$4242))+SUMPRODUCT(-('Diário 4º PA'!$E$4:$E$2224='Analítico Cx.'!$B97),-('Diário 4º PA'!$O$4:$O$2224=H$1),('Diário 4º PA'!$F$4:$F$2224))+SUMPRODUCT(-('Diário 5º PA'!$E$4:$E$5221='Analítico Cx.'!$B97),-('Diário 5º PA'!$O$4:$O$5221=H$1),('Diário 5º PA'!$F$4:$F$5221))+SUMPRODUCT(-('Diário 6º PA'!$E$4:$E$2907='Analítico Cx.'!$B97),-('Diário 6º PA'!$N$4:$N$2907=H$1),('Diário 6º PA'!$F$4:$F$2907))</f>
        <v>0</v>
      </c>
      <c r="I97" s="183">
        <f>SUMPRODUCT(-('Diário 3º PA'!$E$4:$E$4242='Analítico Cx.'!$B97),-('Diário 3º PA'!$O$4:$O$4242=I$1),('Diário 3º PA'!$F$4:$F$4242))+SUMPRODUCT(-('Diário 4º PA'!$E$4:$E$2224='Analítico Cx.'!$B97),-('Diário 4º PA'!$O$4:$O$2224=I$1),('Diário 4º PA'!$F$4:$F$2224))+SUMPRODUCT(-('Diário 5º PA'!$E$4:$E$5221='Analítico Cx.'!$B97),-('Diário 5º PA'!$O$4:$O$5221=I$1),('Diário 5º PA'!$F$4:$F$5221))+SUMPRODUCT(-('Diário 6º PA'!$E$4:$E$2907='Analítico Cx.'!$B97),-('Diário 6º PA'!$N$4:$N$2907=I$1),('Diário 6º PA'!$F$4:$F$2907))</f>
        <v>0</v>
      </c>
      <c r="J97" s="183">
        <f>SUMPRODUCT(-('Diário 3º PA'!$E$4:$E$4242='Analítico Cx.'!$B97),-('Diário 3º PA'!$O$4:$O$4242=J$1),('Diário 3º PA'!$F$4:$F$4242))+SUMPRODUCT(-('Diário 4º PA'!$E$4:$E$2224='Analítico Cx.'!$B97),-('Diário 4º PA'!$O$4:$O$2224=J$1),('Diário 4º PA'!$F$4:$F$2224))+SUMPRODUCT(-('Diário 5º PA'!$E$4:$E$5221='Analítico Cx.'!$B97),-('Diário 5º PA'!$O$4:$O$5221=J$1),('Diário 5º PA'!$F$4:$F$5221))+SUMPRODUCT(-('Diário 6º PA'!$E$4:$E$2907='Analítico Cx.'!$B97),-('Diário 6º PA'!$N$4:$N$2907=J$1),('Diário 6º PA'!$F$4:$F$2907))</f>
        <v>0</v>
      </c>
      <c r="K97" s="183">
        <f>SUMPRODUCT(-('Diário 3º PA'!$E$4:$E$4242='Analítico Cx.'!$B97),-('Diário 3º PA'!$O$4:$O$4242=K$1),('Diário 3º PA'!$F$4:$F$4242))+SUMPRODUCT(-('Diário 4º PA'!$E$4:$E$2224='Analítico Cx.'!$B97),-('Diário 4º PA'!$O$4:$O$2224=K$1),('Diário 4º PA'!$F$4:$F$2224))+SUMPRODUCT(-('Diário 5º PA'!$E$4:$E$5221='Analítico Cx.'!$B97),-('Diário 5º PA'!$O$4:$O$5221=K$1),('Diário 5º PA'!$F$4:$F$5221))+SUMPRODUCT(-('Diário 6º PA'!$E$4:$E$2907='Analítico Cx.'!$B97),-('Diário 6º PA'!$N$4:$N$2907=K$1),('Diário 6º PA'!$F$4:$F$2907))</f>
        <v>0</v>
      </c>
      <c r="L97" s="183">
        <f>SUMPRODUCT(-('Diário 3º PA'!$E$4:$E$4242='Analítico Cx.'!$B97),-('Diário 3º PA'!$O$4:$O$4242=L$1),('Diário 3º PA'!$F$4:$F$4242))+SUMPRODUCT(-('Diário 4º PA'!$E$4:$E$2224='Analítico Cx.'!$B97),-('Diário 4º PA'!$O$4:$O$2224=L$1),('Diário 4º PA'!$F$4:$F$2224))+SUMPRODUCT(-('Diário 5º PA'!$E$4:$E$5221='Analítico Cx.'!$B97),-('Diário 5º PA'!$O$4:$O$5221=L$1),('Diário 5º PA'!$F$4:$F$5221))+SUMPRODUCT(-('Diário 6º PA'!$E$4:$E$2907='Analítico Cx.'!$B97),-('Diário 6º PA'!$N$4:$N$2907=L$1),('Diário 6º PA'!$F$4:$F$2907))</f>
        <v>0</v>
      </c>
      <c r="M97" s="183">
        <f>SUMPRODUCT(-('Diário 3º PA'!$E$4:$E$4242='Analítico Cx.'!$B97),-('Diário 3º PA'!$O$4:$O$4242=M$1),('Diário 3º PA'!$F$4:$F$4242))+SUMPRODUCT(-('Diário 4º PA'!$E$4:$E$2224='Analítico Cx.'!$B97),-('Diário 4º PA'!$O$4:$O$2224=M$1),('Diário 4º PA'!$F$4:$F$2224))+SUMPRODUCT(-('Diário 5º PA'!$E$4:$E$5221='Analítico Cx.'!$B97),-('Diário 5º PA'!$O$4:$O$5221=M$1),('Diário 5º PA'!$F$4:$F$5221))+SUMPRODUCT(-('Diário 6º PA'!$E$4:$E$2907='Analítico Cx.'!$B97),-('Diário 6º PA'!$N$4:$N$2907=M$1),('Diário 6º PA'!$F$4:$F$2907))</f>
        <v>0</v>
      </c>
      <c r="N97" s="183">
        <f>SUMPRODUCT(-('Diário 3º PA'!$E$4:$E$4242='Analítico Cx.'!$B97),-('Diário 3º PA'!$O$4:$O$4242=N$1),('Diário 3º PA'!$F$4:$F$4242))+SUMPRODUCT(-('Diário 4º PA'!$E$4:$E$2224='Analítico Cx.'!$B97),-('Diário 4º PA'!$O$4:$O$2224=N$1),('Diário 4º PA'!$F$4:$F$2224))+SUMPRODUCT(-('Diário 5º PA'!$E$4:$E$5221='Analítico Cx.'!$B97),-('Diário 5º PA'!$O$4:$O$5221=N$1),('Diário 5º PA'!$F$4:$F$5221))+SUMPRODUCT(-('Diário 6º PA'!$E$4:$E$2907='Analítico Cx.'!$B97),-('Diário 6º PA'!$N$4:$N$2907=N$1),('Diário 6º PA'!$F$4:$F$2907))</f>
        <v>0</v>
      </c>
      <c r="O97" s="184">
        <f t="shared" si="17"/>
        <v>0</v>
      </c>
      <c r="P97" s="168">
        <f t="shared" si="18"/>
        <v>0</v>
      </c>
    </row>
    <row r="98" spans="1:16" ht="23.25" customHeight="1" x14ac:dyDescent="0.2">
      <c r="A98" s="59" t="s">
        <v>293</v>
      </c>
      <c r="B98" s="103" t="s">
        <v>294</v>
      </c>
      <c r="C98" s="183">
        <f>SUMPRODUCT(-('Diário 3º PA'!$E$4:$E$4242='Analítico Cx.'!$B98),-('Diário 3º PA'!$O$4:$O$4242=C$1),('Diário 3º PA'!$F$4:$F$4242))+SUMPRODUCT(-('Diário 4º PA'!$E$4:$E$2224='Analítico Cx.'!$B98),-('Diário 4º PA'!$O$4:$O$2224=C$1),('Diário 4º PA'!$F$4:$F$2224))+SUMPRODUCT(-('Diário 5º PA'!$E$4:$E$5221='Analítico Cx.'!$B98),-('Diário 5º PA'!$O$4:$O$5221=C$1),('Diário 5º PA'!$F$4:$F$5221))+SUMPRODUCT(-('Diário 6º PA'!$E$4:$E$2907='Analítico Cx.'!$B98),-('Diário 6º PA'!$N$4:$N$2907=C$1),('Diário 6º PA'!$F$4:$F$2907))</f>
        <v>0</v>
      </c>
      <c r="D98" s="183">
        <f>SUMPRODUCT(-('Diário 3º PA'!$E$4:$E$4242='Analítico Cx.'!$B98),-('Diário 3º PA'!$O$4:$O$4242=D$1),('Diário 3º PA'!$F$4:$F$4242))+SUMPRODUCT(-('Diário 4º PA'!$E$4:$E$2224='Analítico Cx.'!$B98),-('Diário 4º PA'!$O$4:$O$2224=D$1),('Diário 4º PA'!$F$4:$F$2224))+SUMPRODUCT(-('Diário 5º PA'!$E$4:$E$5221='Analítico Cx.'!$B98),-('Diário 5º PA'!$O$4:$O$5221=D$1),('Diário 5º PA'!$F$4:$F$5221))+SUMPRODUCT(-('Diário 6º PA'!$E$4:$E$2907='Analítico Cx.'!$B98),-('Diário 6º PA'!$N$4:$N$2907=D$1),('Diário 6º PA'!$F$4:$F$2907))</f>
        <v>0</v>
      </c>
      <c r="E98" s="183">
        <f>SUMPRODUCT(-('Diário 3º PA'!$E$4:$E$4242='Analítico Cx.'!$B98),-('Diário 3º PA'!$O$4:$O$4242=E$1),('Diário 3º PA'!$F$4:$F$4242))+SUMPRODUCT(-('Diário 4º PA'!$E$4:$E$2224='Analítico Cx.'!$B98),-('Diário 4º PA'!$O$4:$O$2224=E$1),('Diário 4º PA'!$F$4:$F$2224))+SUMPRODUCT(-('Diário 5º PA'!$E$4:$E$5221='Analítico Cx.'!$B98),-('Diário 5º PA'!$O$4:$O$5221=E$1),('Diário 5º PA'!$F$4:$F$5221))+SUMPRODUCT(-('Diário 6º PA'!$E$4:$E$2907='Analítico Cx.'!$B98),-('Diário 6º PA'!$N$4:$N$2907=E$1),('Diário 6º PA'!$F$4:$F$2907))</f>
        <v>0</v>
      </c>
      <c r="F98" s="183">
        <f>SUMPRODUCT(-('Diário 3º PA'!$E$4:$E$4242='Analítico Cx.'!$B98),-('Diário 3º PA'!$O$4:$O$4242=F$1),('Diário 3º PA'!$F$4:$F$4242))+SUMPRODUCT(-('Diário 4º PA'!$E$4:$E$2224='Analítico Cx.'!$B98),-('Diário 4º PA'!$O$4:$O$2224=F$1),('Diário 4º PA'!$F$4:$F$2224))+SUMPRODUCT(-('Diário 5º PA'!$E$4:$E$5221='Analítico Cx.'!$B98),-('Diário 5º PA'!$O$4:$O$5221=F$1),('Diário 5º PA'!$F$4:$F$5221))+SUMPRODUCT(-('Diário 6º PA'!$E$4:$E$2907='Analítico Cx.'!$B98),-('Diário 6º PA'!$N$4:$N$2907=F$1),('Diário 6º PA'!$F$4:$F$2907))</f>
        <v>0</v>
      </c>
      <c r="G98" s="183">
        <f>SUMPRODUCT(-('Diário 3º PA'!$E$4:$E$4242='Analítico Cx.'!$B98),-('Diário 3º PA'!$O$4:$O$4242=G$1),('Diário 3º PA'!$F$4:$F$4242))+SUMPRODUCT(-('Diário 4º PA'!$E$4:$E$2224='Analítico Cx.'!$B98),-('Diário 4º PA'!$O$4:$O$2224=G$1),('Diário 4º PA'!$F$4:$F$2224))+SUMPRODUCT(-('Diário 5º PA'!$E$4:$E$5221='Analítico Cx.'!$B98),-('Diário 5º PA'!$O$4:$O$5221=G$1),('Diário 5º PA'!$F$4:$F$5221))+SUMPRODUCT(-('Diário 6º PA'!$E$4:$E$2907='Analítico Cx.'!$B98),-('Diário 6º PA'!$N$4:$N$2907=G$1),('Diário 6º PA'!$F$4:$F$2907))</f>
        <v>0</v>
      </c>
      <c r="H98" s="183">
        <f>SUMPRODUCT(-('Diário 3º PA'!$E$4:$E$4242='Analítico Cx.'!$B98),-('Diário 3º PA'!$O$4:$O$4242=H$1),('Diário 3º PA'!$F$4:$F$4242))+SUMPRODUCT(-('Diário 4º PA'!$E$4:$E$2224='Analítico Cx.'!$B98),-('Diário 4º PA'!$O$4:$O$2224=H$1),('Diário 4º PA'!$F$4:$F$2224))+SUMPRODUCT(-('Diário 5º PA'!$E$4:$E$5221='Analítico Cx.'!$B98),-('Diário 5º PA'!$O$4:$O$5221=H$1),('Diário 5º PA'!$F$4:$F$5221))+SUMPRODUCT(-('Diário 6º PA'!$E$4:$E$2907='Analítico Cx.'!$B98),-('Diário 6º PA'!$N$4:$N$2907=H$1),('Diário 6º PA'!$F$4:$F$2907))</f>
        <v>0</v>
      </c>
      <c r="I98" s="183">
        <f>SUMPRODUCT(-('Diário 3º PA'!$E$4:$E$4242='Analítico Cx.'!$B98),-('Diário 3º PA'!$O$4:$O$4242=I$1),('Diário 3º PA'!$F$4:$F$4242))+SUMPRODUCT(-('Diário 4º PA'!$E$4:$E$2224='Analítico Cx.'!$B98),-('Diário 4º PA'!$O$4:$O$2224=I$1),('Diário 4º PA'!$F$4:$F$2224))+SUMPRODUCT(-('Diário 5º PA'!$E$4:$E$5221='Analítico Cx.'!$B98),-('Diário 5º PA'!$O$4:$O$5221=I$1),('Diário 5º PA'!$F$4:$F$5221))+SUMPRODUCT(-('Diário 6º PA'!$E$4:$E$2907='Analítico Cx.'!$B98),-('Diário 6º PA'!$N$4:$N$2907=I$1),('Diário 6º PA'!$F$4:$F$2907))</f>
        <v>0</v>
      </c>
      <c r="J98" s="183">
        <f>SUMPRODUCT(-('Diário 3º PA'!$E$4:$E$4242='Analítico Cx.'!$B98),-('Diário 3º PA'!$O$4:$O$4242=J$1),('Diário 3º PA'!$F$4:$F$4242))+SUMPRODUCT(-('Diário 4º PA'!$E$4:$E$2224='Analítico Cx.'!$B98),-('Diário 4º PA'!$O$4:$O$2224=J$1),('Diário 4º PA'!$F$4:$F$2224))+SUMPRODUCT(-('Diário 5º PA'!$E$4:$E$5221='Analítico Cx.'!$B98),-('Diário 5º PA'!$O$4:$O$5221=J$1),('Diário 5º PA'!$F$4:$F$5221))+SUMPRODUCT(-('Diário 6º PA'!$E$4:$E$2907='Analítico Cx.'!$B98),-('Diário 6º PA'!$N$4:$N$2907=J$1),('Diário 6º PA'!$F$4:$F$2907))</f>
        <v>0</v>
      </c>
      <c r="K98" s="183">
        <f>SUMPRODUCT(-('Diário 3º PA'!$E$4:$E$4242='Analítico Cx.'!$B98),-('Diário 3º PA'!$O$4:$O$4242=K$1),('Diário 3º PA'!$F$4:$F$4242))+SUMPRODUCT(-('Diário 4º PA'!$E$4:$E$2224='Analítico Cx.'!$B98),-('Diário 4º PA'!$O$4:$O$2224=K$1),('Diário 4º PA'!$F$4:$F$2224))+SUMPRODUCT(-('Diário 5º PA'!$E$4:$E$5221='Analítico Cx.'!$B98),-('Diário 5º PA'!$O$4:$O$5221=K$1),('Diário 5º PA'!$F$4:$F$5221))+SUMPRODUCT(-('Diário 6º PA'!$E$4:$E$2907='Analítico Cx.'!$B98),-('Diário 6º PA'!$N$4:$N$2907=K$1),('Diário 6º PA'!$F$4:$F$2907))</f>
        <v>0</v>
      </c>
      <c r="L98" s="183">
        <f>SUMPRODUCT(-('Diário 3º PA'!$E$4:$E$4242='Analítico Cx.'!$B98),-('Diário 3º PA'!$O$4:$O$4242=L$1),('Diário 3º PA'!$F$4:$F$4242))+SUMPRODUCT(-('Diário 4º PA'!$E$4:$E$2224='Analítico Cx.'!$B98),-('Diário 4º PA'!$O$4:$O$2224=L$1),('Diário 4º PA'!$F$4:$F$2224))+SUMPRODUCT(-('Diário 5º PA'!$E$4:$E$5221='Analítico Cx.'!$B98),-('Diário 5º PA'!$O$4:$O$5221=L$1),('Diário 5º PA'!$F$4:$F$5221))+SUMPRODUCT(-('Diário 6º PA'!$E$4:$E$2907='Analítico Cx.'!$B98),-('Diário 6º PA'!$N$4:$N$2907=L$1),('Diário 6º PA'!$F$4:$F$2907))</f>
        <v>0</v>
      </c>
      <c r="M98" s="183">
        <f>SUMPRODUCT(-('Diário 3º PA'!$E$4:$E$4242='Analítico Cx.'!$B98),-('Diário 3º PA'!$O$4:$O$4242=M$1),('Diário 3º PA'!$F$4:$F$4242))+SUMPRODUCT(-('Diário 4º PA'!$E$4:$E$2224='Analítico Cx.'!$B98),-('Diário 4º PA'!$O$4:$O$2224=M$1),('Diário 4º PA'!$F$4:$F$2224))+SUMPRODUCT(-('Diário 5º PA'!$E$4:$E$5221='Analítico Cx.'!$B98),-('Diário 5º PA'!$O$4:$O$5221=M$1),('Diário 5º PA'!$F$4:$F$5221))+SUMPRODUCT(-('Diário 6º PA'!$E$4:$E$2907='Analítico Cx.'!$B98),-('Diário 6º PA'!$N$4:$N$2907=M$1),('Diário 6º PA'!$F$4:$F$2907))</f>
        <v>0</v>
      </c>
      <c r="N98" s="183">
        <f>SUMPRODUCT(-('Diário 3º PA'!$E$4:$E$4242='Analítico Cx.'!$B98),-('Diário 3º PA'!$O$4:$O$4242=N$1),('Diário 3º PA'!$F$4:$F$4242))+SUMPRODUCT(-('Diário 4º PA'!$E$4:$E$2224='Analítico Cx.'!$B98),-('Diário 4º PA'!$O$4:$O$2224=N$1),('Diário 4º PA'!$F$4:$F$2224))+SUMPRODUCT(-('Diário 5º PA'!$E$4:$E$5221='Analítico Cx.'!$B98),-('Diário 5º PA'!$O$4:$O$5221=N$1),('Diário 5º PA'!$F$4:$F$5221))+SUMPRODUCT(-('Diário 6º PA'!$E$4:$E$2907='Analítico Cx.'!$B98),-('Diário 6º PA'!$N$4:$N$2907=N$1),('Diário 6º PA'!$F$4:$F$2907))</f>
        <v>0</v>
      </c>
      <c r="O98" s="184">
        <f t="shared" si="17"/>
        <v>0</v>
      </c>
      <c r="P98" s="168">
        <f t="shared" si="18"/>
        <v>0</v>
      </c>
    </row>
    <row r="99" spans="1:16" ht="23.25" customHeight="1" x14ac:dyDescent="0.2">
      <c r="A99" s="59" t="s">
        <v>295</v>
      </c>
      <c r="B99" s="103" t="s">
        <v>296</v>
      </c>
      <c r="C99" s="183">
        <f>SUMPRODUCT(-('Diário 3º PA'!$E$4:$E$4242='Analítico Cx.'!$B99),-('Diário 3º PA'!$O$4:$O$4242=C$1),('Diário 3º PA'!$F$4:$F$4242))+SUMPRODUCT(-('Diário 4º PA'!$E$4:$E$2224='Analítico Cx.'!$B99),-('Diário 4º PA'!$O$4:$O$2224=C$1),('Diário 4º PA'!$F$4:$F$2224))+SUMPRODUCT(-('Diário 5º PA'!$E$4:$E$5221='Analítico Cx.'!$B99),-('Diário 5º PA'!$O$4:$O$5221=C$1),('Diário 5º PA'!$F$4:$F$5221))+SUMPRODUCT(-('Diário 6º PA'!$E$4:$E$2907='Analítico Cx.'!$B99),-('Diário 6º PA'!$N$4:$N$2907=C$1),('Diário 6º PA'!$F$4:$F$2907))</f>
        <v>0</v>
      </c>
      <c r="D99" s="183">
        <f>SUMPRODUCT(-('Diário 3º PA'!$E$4:$E$4242='Analítico Cx.'!$B99),-('Diário 3º PA'!$O$4:$O$4242=D$1),('Diário 3º PA'!$F$4:$F$4242))+SUMPRODUCT(-('Diário 4º PA'!$E$4:$E$2224='Analítico Cx.'!$B99),-('Diário 4º PA'!$O$4:$O$2224=D$1),('Diário 4º PA'!$F$4:$F$2224))+SUMPRODUCT(-('Diário 5º PA'!$E$4:$E$5221='Analítico Cx.'!$B99),-('Diário 5º PA'!$O$4:$O$5221=D$1),('Diário 5º PA'!$F$4:$F$5221))+SUMPRODUCT(-('Diário 6º PA'!$E$4:$E$2907='Analítico Cx.'!$B99),-('Diário 6º PA'!$N$4:$N$2907=D$1),('Diário 6º PA'!$F$4:$F$2907))</f>
        <v>0</v>
      </c>
      <c r="E99" s="183">
        <f>SUMPRODUCT(-('Diário 3º PA'!$E$4:$E$4242='Analítico Cx.'!$B99),-('Diário 3º PA'!$O$4:$O$4242=E$1),('Diário 3º PA'!$F$4:$F$4242))+SUMPRODUCT(-('Diário 4º PA'!$E$4:$E$2224='Analítico Cx.'!$B99),-('Diário 4º PA'!$O$4:$O$2224=E$1),('Diário 4º PA'!$F$4:$F$2224))+SUMPRODUCT(-('Diário 5º PA'!$E$4:$E$5221='Analítico Cx.'!$B99),-('Diário 5º PA'!$O$4:$O$5221=E$1),('Diário 5º PA'!$F$4:$F$5221))+SUMPRODUCT(-('Diário 6º PA'!$E$4:$E$2907='Analítico Cx.'!$B99),-('Diário 6º PA'!$N$4:$N$2907=E$1),('Diário 6º PA'!$F$4:$F$2907))</f>
        <v>0</v>
      </c>
      <c r="F99" s="183">
        <f>SUMPRODUCT(-('Diário 3º PA'!$E$4:$E$4242='Analítico Cx.'!$B99),-('Diário 3º PA'!$O$4:$O$4242=F$1),('Diário 3º PA'!$F$4:$F$4242))+SUMPRODUCT(-('Diário 4º PA'!$E$4:$E$2224='Analítico Cx.'!$B99),-('Diário 4º PA'!$O$4:$O$2224=F$1),('Diário 4º PA'!$F$4:$F$2224))+SUMPRODUCT(-('Diário 5º PA'!$E$4:$E$5221='Analítico Cx.'!$B99),-('Diário 5º PA'!$O$4:$O$5221=F$1),('Diário 5º PA'!$F$4:$F$5221))+SUMPRODUCT(-('Diário 6º PA'!$E$4:$E$2907='Analítico Cx.'!$B99),-('Diário 6º PA'!$N$4:$N$2907=F$1),('Diário 6º PA'!$F$4:$F$2907))</f>
        <v>0</v>
      </c>
      <c r="G99" s="183">
        <f>SUMPRODUCT(-('Diário 3º PA'!$E$4:$E$4242='Analítico Cx.'!$B99),-('Diário 3º PA'!$O$4:$O$4242=G$1),('Diário 3º PA'!$F$4:$F$4242))+SUMPRODUCT(-('Diário 4º PA'!$E$4:$E$2224='Analítico Cx.'!$B99),-('Diário 4º PA'!$O$4:$O$2224=G$1),('Diário 4º PA'!$F$4:$F$2224))+SUMPRODUCT(-('Diário 5º PA'!$E$4:$E$5221='Analítico Cx.'!$B99),-('Diário 5º PA'!$O$4:$O$5221=G$1),('Diário 5º PA'!$F$4:$F$5221))+SUMPRODUCT(-('Diário 6º PA'!$E$4:$E$2907='Analítico Cx.'!$B99),-('Diário 6º PA'!$N$4:$N$2907=G$1),('Diário 6º PA'!$F$4:$F$2907))</f>
        <v>0</v>
      </c>
      <c r="H99" s="183">
        <f>SUMPRODUCT(-('Diário 3º PA'!$E$4:$E$4242='Analítico Cx.'!$B99),-('Diário 3º PA'!$O$4:$O$4242=H$1),('Diário 3º PA'!$F$4:$F$4242))+SUMPRODUCT(-('Diário 4º PA'!$E$4:$E$2224='Analítico Cx.'!$B99),-('Diário 4º PA'!$O$4:$O$2224=H$1),('Diário 4º PA'!$F$4:$F$2224))+SUMPRODUCT(-('Diário 5º PA'!$E$4:$E$5221='Analítico Cx.'!$B99),-('Diário 5º PA'!$O$4:$O$5221=H$1),('Diário 5º PA'!$F$4:$F$5221))+SUMPRODUCT(-('Diário 6º PA'!$E$4:$E$2907='Analítico Cx.'!$B99),-('Diário 6º PA'!$N$4:$N$2907=H$1),('Diário 6º PA'!$F$4:$F$2907))</f>
        <v>0</v>
      </c>
      <c r="I99" s="183">
        <f>SUMPRODUCT(-('Diário 3º PA'!$E$4:$E$4242='Analítico Cx.'!$B99),-('Diário 3º PA'!$O$4:$O$4242=I$1),('Diário 3º PA'!$F$4:$F$4242))+SUMPRODUCT(-('Diário 4º PA'!$E$4:$E$2224='Analítico Cx.'!$B99),-('Diário 4º PA'!$O$4:$O$2224=I$1),('Diário 4º PA'!$F$4:$F$2224))+SUMPRODUCT(-('Diário 5º PA'!$E$4:$E$5221='Analítico Cx.'!$B99),-('Diário 5º PA'!$O$4:$O$5221=I$1),('Diário 5º PA'!$F$4:$F$5221))+SUMPRODUCT(-('Diário 6º PA'!$E$4:$E$2907='Analítico Cx.'!$B99),-('Diário 6º PA'!$N$4:$N$2907=I$1),('Diário 6º PA'!$F$4:$F$2907))</f>
        <v>0</v>
      </c>
      <c r="J99" s="183">
        <f>SUMPRODUCT(-('Diário 3º PA'!$E$4:$E$4242='Analítico Cx.'!$B99),-('Diário 3º PA'!$O$4:$O$4242=J$1),('Diário 3º PA'!$F$4:$F$4242))+SUMPRODUCT(-('Diário 4º PA'!$E$4:$E$2224='Analítico Cx.'!$B99),-('Diário 4º PA'!$O$4:$O$2224=J$1),('Diário 4º PA'!$F$4:$F$2224))+SUMPRODUCT(-('Diário 5º PA'!$E$4:$E$5221='Analítico Cx.'!$B99),-('Diário 5º PA'!$O$4:$O$5221=J$1),('Diário 5º PA'!$F$4:$F$5221))+SUMPRODUCT(-('Diário 6º PA'!$E$4:$E$2907='Analítico Cx.'!$B99),-('Diário 6º PA'!$N$4:$N$2907=J$1),('Diário 6º PA'!$F$4:$F$2907))</f>
        <v>0</v>
      </c>
      <c r="K99" s="183">
        <f>SUMPRODUCT(-('Diário 3º PA'!$E$4:$E$4242='Analítico Cx.'!$B99),-('Diário 3º PA'!$O$4:$O$4242=K$1),('Diário 3º PA'!$F$4:$F$4242))+SUMPRODUCT(-('Diário 4º PA'!$E$4:$E$2224='Analítico Cx.'!$B99),-('Diário 4º PA'!$O$4:$O$2224=K$1),('Diário 4º PA'!$F$4:$F$2224))+SUMPRODUCT(-('Diário 5º PA'!$E$4:$E$5221='Analítico Cx.'!$B99),-('Diário 5º PA'!$O$4:$O$5221=K$1),('Diário 5º PA'!$F$4:$F$5221))+SUMPRODUCT(-('Diário 6º PA'!$E$4:$E$2907='Analítico Cx.'!$B99),-('Diário 6º PA'!$N$4:$N$2907=K$1),('Diário 6º PA'!$F$4:$F$2907))</f>
        <v>0</v>
      </c>
      <c r="L99" s="183">
        <f>SUMPRODUCT(-('Diário 3º PA'!$E$4:$E$4242='Analítico Cx.'!$B99),-('Diário 3º PA'!$O$4:$O$4242=L$1),('Diário 3º PA'!$F$4:$F$4242))+SUMPRODUCT(-('Diário 4º PA'!$E$4:$E$2224='Analítico Cx.'!$B99),-('Diário 4º PA'!$O$4:$O$2224=L$1),('Diário 4º PA'!$F$4:$F$2224))+SUMPRODUCT(-('Diário 5º PA'!$E$4:$E$5221='Analítico Cx.'!$B99),-('Diário 5º PA'!$O$4:$O$5221=L$1),('Diário 5º PA'!$F$4:$F$5221))+SUMPRODUCT(-('Diário 6º PA'!$E$4:$E$2907='Analítico Cx.'!$B99),-('Diário 6º PA'!$N$4:$N$2907=L$1),('Diário 6º PA'!$F$4:$F$2907))</f>
        <v>0</v>
      </c>
      <c r="M99" s="183">
        <f>SUMPRODUCT(-('Diário 3º PA'!$E$4:$E$4242='Analítico Cx.'!$B99),-('Diário 3º PA'!$O$4:$O$4242=M$1),('Diário 3º PA'!$F$4:$F$4242))+SUMPRODUCT(-('Diário 4º PA'!$E$4:$E$2224='Analítico Cx.'!$B99),-('Diário 4º PA'!$O$4:$O$2224=M$1),('Diário 4º PA'!$F$4:$F$2224))+SUMPRODUCT(-('Diário 5º PA'!$E$4:$E$5221='Analítico Cx.'!$B99),-('Diário 5º PA'!$O$4:$O$5221=M$1),('Diário 5º PA'!$F$4:$F$5221))+SUMPRODUCT(-('Diário 6º PA'!$E$4:$E$2907='Analítico Cx.'!$B99),-('Diário 6º PA'!$N$4:$N$2907=M$1),('Diário 6º PA'!$F$4:$F$2907))</f>
        <v>0</v>
      </c>
      <c r="N99" s="183">
        <f>SUMPRODUCT(-('Diário 3º PA'!$E$4:$E$4242='Analítico Cx.'!$B99),-('Diário 3º PA'!$O$4:$O$4242=N$1),('Diário 3º PA'!$F$4:$F$4242))+SUMPRODUCT(-('Diário 4º PA'!$E$4:$E$2224='Analítico Cx.'!$B99),-('Diário 4º PA'!$O$4:$O$2224=N$1),('Diário 4º PA'!$F$4:$F$2224))+SUMPRODUCT(-('Diário 5º PA'!$E$4:$E$5221='Analítico Cx.'!$B99),-('Diário 5º PA'!$O$4:$O$5221=N$1),('Diário 5º PA'!$F$4:$F$5221))+SUMPRODUCT(-('Diário 6º PA'!$E$4:$E$2907='Analítico Cx.'!$B99),-('Diário 6º PA'!$N$4:$N$2907=N$1),('Diário 6º PA'!$F$4:$F$2907))</f>
        <v>0</v>
      </c>
      <c r="O99" s="184">
        <f t="shared" si="17"/>
        <v>0</v>
      </c>
      <c r="P99" s="168">
        <f t="shared" si="18"/>
        <v>0</v>
      </c>
    </row>
    <row r="100" spans="1:16" ht="23.25" customHeight="1" x14ac:dyDescent="0.2">
      <c r="A100" s="59" t="s">
        <v>297</v>
      </c>
      <c r="B100" s="103" t="s">
        <v>298</v>
      </c>
      <c r="C100" s="183">
        <f>SUMPRODUCT(-('Diário 3º PA'!$E$4:$E$4242='Analítico Cx.'!$B100),-('Diário 3º PA'!$O$4:$O$4242=C$1),('Diário 3º PA'!$F$4:$F$4242))+SUMPRODUCT(-('Diário 4º PA'!$E$4:$E$2224='Analítico Cx.'!$B100),-('Diário 4º PA'!$O$4:$O$2224=C$1),('Diário 4º PA'!$F$4:$F$2224))+SUMPRODUCT(-('Diário 5º PA'!$E$4:$E$5221='Analítico Cx.'!$B100),-('Diário 5º PA'!$O$4:$O$5221=C$1),('Diário 5º PA'!$F$4:$F$5221))+SUMPRODUCT(-('Diário 6º PA'!$E$4:$E$2907='Analítico Cx.'!$B100),-('Diário 6º PA'!$N$4:$N$2907=C$1),('Diário 6º PA'!$F$4:$F$2907))</f>
        <v>20236.459999999995</v>
      </c>
      <c r="D100" s="183">
        <f>SUMPRODUCT(-('Diário 3º PA'!$E$4:$E$4242='Analítico Cx.'!$B100),-('Diário 3º PA'!$O$4:$O$4242=D$1),('Diário 3º PA'!$F$4:$F$4242))+SUMPRODUCT(-('Diário 4º PA'!$E$4:$E$2224='Analítico Cx.'!$B100),-('Diário 4º PA'!$O$4:$O$2224=D$1),('Diário 4º PA'!$F$4:$F$2224))+SUMPRODUCT(-('Diário 5º PA'!$E$4:$E$5221='Analítico Cx.'!$B100),-('Diário 5º PA'!$O$4:$O$5221=D$1),('Diário 5º PA'!$F$4:$F$5221))+SUMPRODUCT(-('Diário 6º PA'!$E$4:$E$2907='Analítico Cx.'!$B100),-('Diário 6º PA'!$N$4:$N$2907=D$1),('Diário 6º PA'!$F$4:$F$2907))</f>
        <v>17808.510000000002</v>
      </c>
      <c r="E100" s="183">
        <f>SUMPRODUCT(-('Diário 3º PA'!$E$4:$E$4242='Analítico Cx.'!$B100),-('Diário 3º PA'!$O$4:$O$4242=E$1),('Diário 3º PA'!$F$4:$F$4242))+SUMPRODUCT(-('Diário 4º PA'!$E$4:$E$2224='Analítico Cx.'!$B100),-('Diário 4º PA'!$O$4:$O$2224=E$1),('Diário 4º PA'!$F$4:$F$2224))+SUMPRODUCT(-('Diário 5º PA'!$E$4:$E$5221='Analítico Cx.'!$B100),-('Diário 5º PA'!$O$4:$O$5221=E$1),('Diário 5º PA'!$F$4:$F$5221))+SUMPRODUCT(-('Diário 6º PA'!$E$4:$E$2907='Analítico Cx.'!$B100),-('Diário 6º PA'!$N$4:$N$2907=E$1),('Diário 6º PA'!$F$4:$F$2907))</f>
        <v>21628.36</v>
      </c>
      <c r="F100" s="183">
        <f>SUMPRODUCT(-('Diário 3º PA'!$E$4:$E$4242='Analítico Cx.'!$B100),-('Diário 3º PA'!$O$4:$O$4242=F$1),('Diário 3º PA'!$F$4:$F$4242))+SUMPRODUCT(-('Diário 4º PA'!$E$4:$E$2224='Analítico Cx.'!$B100),-('Diário 4º PA'!$O$4:$O$2224=F$1),('Diário 4º PA'!$F$4:$F$2224))+SUMPRODUCT(-('Diário 5º PA'!$E$4:$E$5221='Analítico Cx.'!$B100),-('Diário 5º PA'!$O$4:$O$5221=F$1),('Diário 5º PA'!$F$4:$F$5221))+SUMPRODUCT(-('Diário 6º PA'!$E$4:$E$2907='Analítico Cx.'!$B100),-('Diário 6º PA'!$N$4:$N$2907=F$1),('Diário 6º PA'!$F$4:$F$2907))</f>
        <v>22211.969999999998</v>
      </c>
      <c r="G100" s="183">
        <f>SUMPRODUCT(-('Diário 3º PA'!$E$4:$E$4242='Analítico Cx.'!$B100),-('Diário 3º PA'!$O$4:$O$4242=G$1),('Diário 3º PA'!$F$4:$F$4242))+SUMPRODUCT(-('Diário 4º PA'!$E$4:$E$2224='Analítico Cx.'!$B100),-('Diário 4º PA'!$O$4:$O$2224=G$1),('Diário 4º PA'!$F$4:$F$2224))+SUMPRODUCT(-('Diário 5º PA'!$E$4:$E$5221='Analítico Cx.'!$B100),-('Diário 5º PA'!$O$4:$O$5221=G$1),('Diário 5º PA'!$F$4:$F$5221))+SUMPRODUCT(-('Diário 6º PA'!$E$4:$E$2907='Analítico Cx.'!$B100),-('Diário 6º PA'!$N$4:$N$2907=G$1),('Diário 6º PA'!$F$4:$F$2907))</f>
        <v>21517.429999999997</v>
      </c>
      <c r="H100" s="183">
        <f>SUMPRODUCT(-('Diário 3º PA'!$E$4:$E$4242='Analítico Cx.'!$B100),-('Diário 3º PA'!$O$4:$O$4242=H$1),('Diário 3º PA'!$F$4:$F$4242))+SUMPRODUCT(-('Diário 4º PA'!$E$4:$E$2224='Analítico Cx.'!$B100),-('Diário 4º PA'!$O$4:$O$2224=H$1),('Diário 4º PA'!$F$4:$F$2224))+SUMPRODUCT(-('Diário 5º PA'!$E$4:$E$5221='Analítico Cx.'!$B100),-('Diário 5º PA'!$O$4:$O$5221=H$1),('Diário 5º PA'!$F$4:$F$5221))+SUMPRODUCT(-('Diário 6º PA'!$E$4:$E$2907='Analítico Cx.'!$B100),-('Diário 6º PA'!$N$4:$N$2907=H$1),('Diário 6º PA'!$F$4:$F$2907))</f>
        <v>20652.47</v>
      </c>
      <c r="I100" s="183">
        <f>SUMPRODUCT(-('Diário 3º PA'!$E$4:$E$4242='Analítico Cx.'!$B100),-('Diário 3º PA'!$O$4:$O$4242=I$1),('Diário 3º PA'!$F$4:$F$4242))+SUMPRODUCT(-('Diário 4º PA'!$E$4:$E$2224='Analítico Cx.'!$B100),-('Diário 4º PA'!$O$4:$O$2224=I$1),('Diário 4º PA'!$F$4:$F$2224))+SUMPRODUCT(-('Diário 5º PA'!$E$4:$E$5221='Analítico Cx.'!$B100),-('Diário 5º PA'!$O$4:$O$5221=I$1),('Diário 5º PA'!$F$4:$F$5221))+SUMPRODUCT(-('Diário 6º PA'!$E$4:$E$2907='Analítico Cx.'!$B100),-('Diário 6º PA'!$N$4:$N$2907=I$1),('Diário 6º PA'!$F$4:$F$2907))</f>
        <v>17960.379999999997</v>
      </c>
      <c r="J100" s="183">
        <f>SUMPRODUCT(-('Diário 3º PA'!$E$4:$E$4242='Analítico Cx.'!$B100),-('Diário 3º PA'!$O$4:$O$4242=J$1),('Diário 3º PA'!$F$4:$F$4242))+SUMPRODUCT(-('Diário 4º PA'!$E$4:$E$2224='Analítico Cx.'!$B100),-('Diário 4º PA'!$O$4:$O$2224=J$1),('Diário 4º PA'!$F$4:$F$2224))+SUMPRODUCT(-('Diário 5º PA'!$E$4:$E$5221='Analítico Cx.'!$B100),-('Diário 5º PA'!$O$4:$O$5221=J$1),('Diário 5º PA'!$F$4:$F$5221))+SUMPRODUCT(-('Diário 6º PA'!$E$4:$E$2907='Analítico Cx.'!$B100),-('Diário 6º PA'!$N$4:$N$2907=J$1),('Diário 6º PA'!$F$4:$F$2907))</f>
        <v>21773.899999999998</v>
      </c>
      <c r="K100" s="183">
        <f>SUMPRODUCT(-('Diário 3º PA'!$E$4:$E$4242='Analítico Cx.'!$B100),-('Diário 3º PA'!$O$4:$O$4242=K$1),('Diário 3º PA'!$F$4:$F$4242))+SUMPRODUCT(-('Diário 4º PA'!$E$4:$E$2224='Analítico Cx.'!$B100),-('Diário 4º PA'!$O$4:$O$2224=K$1),('Diário 4º PA'!$F$4:$F$2224))+SUMPRODUCT(-('Diário 5º PA'!$E$4:$E$5221='Analítico Cx.'!$B100),-('Diário 5º PA'!$O$4:$O$5221=K$1),('Diário 5º PA'!$F$4:$F$5221))+SUMPRODUCT(-('Diário 6º PA'!$E$4:$E$2907='Analítico Cx.'!$B100),-('Diário 6º PA'!$N$4:$N$2907=K$1),('Diário 6º PA'!$F$4:$F$2907))</f>
        <v>40491.49</v>
      </c>
      <c r="L100" s="183">
        <f>SUMPRODUCT(-('Diário 3º PA'!$E$4:$E$4242='Analítico Cx.'!$B100),-('Diário 3º PA'!$O$4:$O$4242=L$1),('Diário 3º PA'!$F$4:$F$4242))+SUMPRODUCT(-('Diário 4º PA'!$E$4:$E$2224='Analítico Cx.'!$B100),-('Diário 4º PA'!$O$4:$O$2224=L$1),('Diário 4º PA'!$F$4:$F$2224))+SUMPRODUCT(-('Diário 5º PA'!$E$4:$E$5221='Analítico Cx.'!$B100),-('Diário 5º PA'!$O$4:$O$5221=L$1),('Diário 5º PA'!$F$4:$F$5221))+SUMPRODUCT(-('Diário 6º PA'!$E$4:$E$2907='Analítico Cx.'!$B100),-('Diário 6º PA'!$N$4:$N$2907=L$1),('Diário 6º PA'!$F$4:$F$2907))</f>
        <v>18452.28</v>
      </c>
      <c r="M100" s="183">
        <f>SUMPRODUCT(-('Diário 3º PA'!$E$4:$E$4242='Analítico Cx.'!$B100),-('Diário 3º PA'!$O$4:$O$4242=M$1),('Diário 3º PA'!$F$4:$F$4242))+SUMPRODUCT(-('Diário 4º PA'!$E$4:$E$2224='Analítico Cx.'!$B100),-('Diário 4º PA'!$O$4:$O$2224=M$1),('Diário 4º PA'!$F$4:$F$2224))+SUMPRODUCT(-('Diário 5º PA'!$E$4:$E$5221='Analítico Cx.'!$B100),-('Diário 5º PA'!$O$4:$O$5221=M$1),('Diário 5º PA'!$F$4:$F$5221))+SUMPRODUCT(-('Diário 6º PA'!$E$4:$E$2907='Analítico Cx.'!$B100),-('Diário 6º PA'!$N$4:$N$2907=M$1),('Diário 6º PA'!$F$4:$F$2907))</f>
        <v>19687.009999999998</v>
      </c>
      <c r="N100" s="183">
        <f>SUMPRODUCT(-('Diário 3º PA'!$E$4:$E$4242='Analítico Cx.'!$B100),-('Diário 3º PA'!$O$4:$O$4242=N$1),('Diário 3º PA'!$F$4:$F$4242))+SUMPRODUCT(-('Diário 4º PA'!$E$4:$E$2224='Analítico Cx.'!$B100),-('Diário 4º PA'!$O$4:$O$2224=N$1),('Diário 4º PA'!$F$4:$F$2224))+SUMPRODUCT(-('Diário 5º PA'!$E$4:$E$5221='Analítico Cx.'!$B100),-('Diário 5º PA'!$O$4:$O$5221=N$1),('Diário 5º PA'!$F$4:$F$5221))+SUMPRODUCT(-('Diário 6º PA'!$E$4:$E$2907='Analítico Cx.'!$B100),-('Diário 6º PA'!$N$4:$N$2907=N$1),('Diário 6º PA'!$F$4:$F$2907))</f>
        <v>21973.200000000001</v>
      </c>
      <c r="O100" s="184">
        <f t="shared" si="17"/>
        <v>264393.45999999996</v>
      </c>
      <c r="P100" s="168">
        <f t="shared" si="18"/>
        <v>4.2040673582672914E-3</v>
      </c>
    </row>
    <row r="101" spans="1:16" ht="23.25" customHeight="1" x14ac:dyDescent="0.2">
      <c r="A101" s="59" t="s">
        <v>299</v>
      </c>
      <c r="B101" s="103" t="s">
        <v>300</v>
      </c>
      <c r="C101" s="183">
        <f>SUMPRODUCT(-('Diário 3º PA'!$E$4:$E$4242='Analítico Cx.'!$B101),-('Diário 3º PA'!$O$4:$O$4242=C$1),('Diário 3º PA'!$F$4:$F$4242))+SUMPRODUCT(-('Diário 4º PA'!$E$4:$E$2224='Analítico Cx.'!$B101),-('Diário 4º PA'!$O$4:$O$2224=C$1),('Diário 4º PA'!$F$4:$F$2224))+SUMPRODUCT(-('Diário 5º PA'!$E$4:$E$5221='Analítico Cx.'!$B101),-('Diário 5º PA'!$O$4:$O$5221=C$1),('Diário 5º PA'!$F$4:$F$5221))+SUMPRODUCT(-('Diário 6º PA'!$E$4:$E$2907='Analítico Cx.'!$B101),-('Diário 6º PA'!$N$4:$N$2907=C$1),('Diário 6º PA'!$F$4:$F$2907))</f>
        <v>596.58000000000004</v>
      </c>
      <c r="D101" s="183">
        <f>SUMPRODUCT(-('Diário 3º PA'!$E$4:$E$4242='Analítico Cx.'!$B101),-('Diário 3º PA'!$O$4:$O$4242=D$1),('Diário 3º PA'!$F$4:$F$4242))+SUMPRODUCT(-('Diário 4º PA'!$E$4:$E$2224='Analítico Cx.'!$B101),-('Diário 4º PA'!$O$4:$O$2224=D$1),('Diário 4º PA'!$F$4:$F$2224))+SUMPRODUCT(-('Diário 5º PA'!$E$4:$E$5221='Analítico Cx.'!$B101),-('Diário 5º PA'!$O$4:$O$5221=D$1),('Diário 5º PA'!$F$4:$F$5221))+SUMPRODUCT(-('Diário 6º PA'!$E$4:$E$2907='Analítico Cx.'!$B101),-('Diário 6º PA'!$N$4:$N$2907=D$1),('Diário 6º PA'!$F$4:$F$2907))</f>
        <v>679.78</v>
      </c>
      <c r="E101" s="183">
        <f>SUMPRODUCT(-('Diário 3º PA'!$E$4:$E$4242='Analítico Cx.'!$B101),-('Diário 3º PA'!$O$4:$O$4242=E$1),('Diário 3º PA'!$F$4:$F$4242))+SUMPRODUCT(-('Diário 4º PA'!$E$4:$E$2224='Analítico Cx.'!$B101),-('Diário 4º PA'!$O$4:$O$2224=E$1),('Diário 4º PA'!$F$4:$F$2224))+SUMPRODUCT(-('Diário 5º PA'!$E$4:$E$5221='Analítico Cx.'!$B101),-('Diário 5º PA'!$O$4:$O$5221=E$1),('Diário 5º PA'!$F$4:$F$5221))+SUMPRODUCT(-('Diário 6º PA'!$E$4:$E$2907='Analítico Cx.'!$B101),-('Diário 6º PA'!$N$4:$N$2907=E$1),('Diário 6º PA'!$F$4:$F$2907))</f>
        <v>269</v>
      </c>
      <c r="F101" s="183">
        <f>SUMPRODUCT(-('Diário 3º PA'!$E$4:$E$4242='Analítico Cx.'!$B101),-('Diário 3º PA'!$O$4:$O$4242=F$1),('Diário 3º PA'!$F$4:$F$4242))+SUMPRODUCT(-('Diário 4º PA'!$E$4:$E$2224='Analítico Cx.'!$B101),-('Diário 4º PA'!$O$4:$O$2224=F$1),('Diário 4º PA'!$F$4:$F$2224))+SUMPRODUCT(-('Diário 5º PA'!$E$4:$E$5221='Analítico Cx.'!$B101),-('Diário 5º PA'!$O$4:$O$5221=F$1),('Diário 5º PA'!$F$4:$F$5221))+SUMPRODUCT(-('Diário 6º PA'!$E$4:$E$2907='Analítico Cx.'!$B101),-('Diário 6º PA'!$N$4:$N$2907=F$1),('Diário 6º PA'!$F$4:$F$2907))</f>
        <v>341</v>
      </c>
      <c r="G101" s="183">
        <f>SUMPRODUCT(-('Diário 3º PA'!$E$4:$E$4242='Analítico Cx.'!$B101),-('Diário 3º PA'!$O$4:$O$4242=G$1),('Diário 3º PA'!$F$4:$F$4242))+SUMPRODUCT(-('Diário 4º PA'!$E$4:$E$2224='Analítico Cx.'!$B101),-('Diário 4º PA'!$O$4:$O$2224=G$1),('Diário 4º PA'!$F$4:$F$2224))+SUMPRODUCT(-('Diário 5º PA'!$E$4:$E$5221='Analítico Cx.'!$B101),-('Diário 5º PA'!$O$4:$O$5221=G$1),('Diário 5º PA'!$F$4:$F$5221))+SUMPRODUCT(-('Diário 6º PA'!$E$4:$E$2907='Analítico Cx.'!$B101),-('Diário 6º PA'!$N$4:$N$2907=G$1),('Diário 6º PA'!$F$4:$F$2907))</f>
        <v>836</v>
      </c>
      <c r="H101" s="183">
        <f>SUMPRODUCT(-('Diário 3º PA'!$E$4:$E$4242='Analítico Cx.'!$B101),-('Diário 3º PA'!$O$4:$O$4242=H$1),('Diário 3º PA'!$F$4:$F$4242))+SUMPRODUCT(-('Diário 4º PA'!$E$4:$E$2224='Analítico Cx.'!$B101),-('Diário 4º PA'!$O$4:$O$2224=H$1),('Diário 4º PA'!$F$4:$F$2224))+SUMPRODUCT(-('Diário 5º PA'!$E$4:$E$5221='Analítico Cx.'!$B101),-('Diário 5º PA'!$O$4:$O$5221=H$1),('Diário 5º PA'!$F$4:$F$5221))+SUMPRODUCT(-('Diário 6º PA'!$E$4:$E$2907='Analítico Cx.'!$B101),-('Diário 6º PA'!$N$4:$N$2907=H$1),('Diário 6º PA'!$F$4:$F$2907))</f>
        <v>779.05</v>
      </c>
      <c r="I101" s="183">
        <f>SUMPRODUCT(-('Diário 3º PA'!$E$4:$E$4242='Analítico Cx.'!$B101),-('Diário 3º PA'!$O$4:$O$4242=I$1),('Diário 3º PA'!$F$4:$F$4242))+SUMPRODUCT(-('Diário 4º PA'!$E$4:$E$2224='Analítico Cx.'!$B101),-('Diário 4º PA'!$O$4:$O$2224=I$1),('Diário 4º PA'!$F$4:$F$2224))+SUMPRODUCT(-('Diário 5º PA'!$E$4:$E$5221='Analítico Cx.'!$B101),-('Diário 5º PA'!$O$4:$O$5221=I$1),('Diário 5º PA'!$F$4:$F$5221))+SUMPRODUCT(-('Diário 6º PA'!$E$4:$E$2907='Analítico Cx.'!$B101),-('Diário 6º PA'!$N$4:$N$2907=I$1),('Diário 6º PA'!$F$4:$F$2907))</f>
        <v>599.85</v>
      </c>
      <c r="J101" s="183">
        <f>SUMPRODUCT(-('Diário 3º PA'!$E$4:$E$4242='Analítico Cx.'!$B101),-('Diário 3º PA'!$O$4:$O$4242=J$1),('Diário 3º PA'!$F$4:$F$4242))+SUMPRODUCT(-('Diário 4º PA'!$E$4:$E$2224='Analítico Cx.'!$B101),-('Diário 4º PA'!$O$4:$O$2224=J$1),('Diário 4º PA'!$F$4:$F$2224))+SUMPRODUCT(-('Diário 5º PA'!$E$4:$E$5221='Analítico Cx.'!$B101),-('Diário 5º PA'!$O$4:$O$5221=J$1),('Diário 5º PA'!$F$4:$F$5221))+SUMPRODUCT(-('Diário 6º PA'!$E$4:$E$2907='Analítico Cx.'!$B101),-('Diário 6º PA'!$N$4:$N$2907=J$1),('Diário 6º PA'!$F$4:$F$2907))</f>
        <v>383.07</v>
      </c>
      <c r="K101" s="183">
        <f>SUMPRODUCT(-('Diário 3º PA'!$E$4:$E$4242='Analítico Cx.'!$B101),-('Diário 3º PA'!$O$4:$O$4242=K$1),('Diário 3º PA'!$F$4:$F$4242))+SUMPRODUCT(-('Diário 4º PA'!$E$4:$E$2224='Analítico Cx.'!$B101),-('Diário 4º PA'!$O$4:$O$2224=K$1),('Diário 4º PA'!$F$4:$F$2224))+SUMPRODUCT(-('Diário 5º PA'!$E$4:$E$5221='Analítico Cx.'!$B101),-('Diário 5º PA'!$O$4:$O$5221=K$1),('Diário 5º PA'!$F$4:$F$5221))+SUMPRODUCT(-('Diário 6º PA'!$E$4:$E$2907='Analítico Cx.'!$B101),-('Diário 6º PA'!$N$4:$N$2907=K$1),('Diário 6º PA'!$F$4:$F$2907))</f>
        <v>1487.6599999999999</v>
      </c>
      <c r="L101" s="183">
        <f>SUMPRODUCT(-('Diário 3º PA'!$E$4:$E$4242='Analítico Cx.'!$B101),-('Diário 3º PA'!$O$4:$O$4242=L$1),('Diário 3º PA'!$F$4:$F$4242))+SUMPRODUCT(-('Diário 4º PA'!$E$4:$E$2224='Analítico Cx.'!$B101),-('Diário 4º PA'!$O$4:$O$2224=L$1),('Diário 4º PA'!$F$4:$F$2224))+SUMPRODUCT(-('Diário 5º PA'!$E$4:$E$5221='Analítico Cx.'!$B101),-('Diário 5º PA'!$O$4:$O$5221=L$1),('Diário 5º PA'!$F$4:$F$5221))+SUMPRODUCT(-('Diário 6º PA'!$E$4:$E$2907='Analítico Cx.'!$B101),-('Diário 6º PA'!$N$4:$N$2907=L$1),('Diário 6º PA'!$F$4:$F$2907))</f>
        <v>1597.1599999999999</v>
      </c>
      <c r="M101" s="183">
        <f>SUMPRODUCT(-('Diário 3º PA'!$E$4:$E$4242='Analítico Cx.'!$B101),-('Diário 3º PA'!$O$4:$O$4242=M$1),('Diário 3º PA'!$F$4:$F$4242))+SUMPRODUCT(-('Diário 4º PA'!$E$4:$E$2224='Analítico Cx.'!$B101),-('Diário 4º PA'!$O$4:$O$2224=M$1),('Diário 4º PA'!$F$4:$F$2224))+SUMPRODUCT(-('Diário 5º PA'!$E$4:$E$5221='Analítico Cx.'!$B101),-('Diário 5º PA'!$O$4:$O$5221=M$1),('Diário 5º PA'!$F$4:$F$5221))+SUMPRODUCT(-('Diário 6º PA'!$E$4:$E$2907='Analítico Cx.'!$B101),-('Diário 6º PA'!$N$4:$N$2907=M$1),('Diário 6º PA'!$F$4:$F$2907))</f>
        <v>643.05999999999995</v>
      </c>
      <c r="N101" s="183">
        <f>SUMPRODUCT(-('Diário 3º PA'!$E$4:$E$4242='Analítico Cx.'!$B101),-('Diário 3º PA'!$O$4:$O$4242=N$1),('Diário 3º PA'!$F$4:$F$4242))+SUMPRODUCT(-('Diário 4º PA'!$E$4:$E$2224='Analítico Cx.'!$B101),-('Diário 4º PA'!$O$4:$O$2224=N$1),('Diário 4º PA'!$F$4:$F$2224))+SUMPRODUCT(-('Diário 5º PA'!$E$4:$E$5221='Analítico Cx.'!$B101),-('Diário 5º PA'!$O$4:$O$5221=N$1),('Diário 5º PA'!$F$4:$F$5221))+SUMPRODUCT(-('Diário 6º PA'!$E$4:$E$2907='Analítico Cx.'!$B101),-('Diário 6º PA'!$N$4:$N$2907=N$1),('Diário 6º PA'!$F$4:$F$2907))</f>
        <v>1561.35</v>
      </c>
      <c r="O101" s="184">
        <f t="shared" si="17"/>
        <v>9773.56</v>
      </c>
      <c r="P101" s="168">
        <f t="shared" si="18"/>
        <v>1.5540741654527639E-4</v>
      </c>
    </row>
    <row r="102" spans="1:16" ht="23.25" customHeight="1" x14ac:dyDescent="0.2">
      <c r="A102" s="59" t="s">
        <v>301</v>
      </c>
      <c r="B102" s="103" t="s">
        <v>302</v>
      </c>
      <c r="C102" s="183">
        <f>SUMPRODUCT(-('Diário 3º PA'!$E$4:$E$4242='Analítico Cx.'!$B102),-('Diário 3º PA'!$O$4:$O$4242=C$1),('Diário 3º PA'!$F$4:$F$4242))+SUMPRODUCT(-('Diário 4º PA'!$E$4:$E$2224='Analítico Cx.'!$B102),-('Diário 4º PA'!$O$4:$O$2224=C$1),('Diário 4º PA'!$F$4:$F$2224))+SUMPRODUCT(-('Diário 5º PA'!$E$4:$E$5221='Analítico Cx.'!$B102),-('Diário 5º PA'!$O$4:$O$5221=C$1),('Diário 5º PA'!$F$4:$F$5221))+SUMPRODUCT(-('Diário 6º PA'!$E$4:$E$2907='Analítico Cx.'!$B102),-('Diário 6º PA'!$N$4:$N$2907=C$1),('Diário 6º PA'!$F$4:$F$2907))</f>
        <v>544596.35999999987</v>
      </c>
      <c r="D102" s="183">
        <f>SUMPRODUCT(-('Diário 3º PA'!$E$4:$E$4242='Analítico Cx.'!$B102),-('Diário 3º PA'!$O$4:$O$4242=D$1),('Diário 3º PA'!$F$4:$F$4242))+SUMPRODUCT(-('Diário 4º PA'!$E$4:$E$2224='Analítico Cx.'!$B102),-('Diário 4º PA'!$O$4:$O$2224=D$1),('Diário 4º PA'!$F$4:$F$2224))+SUMPRODUCT(-('Diário 5º PA'!$E$4:$E$5221='Analítico Cx.'!$B102),-('Diário 5º PA'!$O$4:$O$5221=D$1),('Diário 5º PA'!$F$4:$F$5221))+SUMPRODUCT(-('Diário 6º PA'!$E$4:$E$2907='Analítico Cx.'!$B102),-('Diário 6º PA'!$N$4:$N$2907=D$1),('Diário 6º PA'!$F$4:$F$2907))</f>
        <v>558500.34</v>
      </c>
      <c r="E102" s="183">
        <f>SUMPRODUCT(-('Diário 3º PA'!$E$4:$E$4242='Analítico Cx.'!$B102),-('Diário 3º PA'!$O$4:$O$4242=E$1),('Diário 3º PA'!$F$4:$F$4242))+SUMPRODUCT(-('Diário 4º PA'!$E$4:$E$2224='Analítico Cx.'!$B102),-('Diário 4º PA'!$O$4:$O$2224=E$1),('Diário 4º PA'!$F$4:$F$2224))+SUMPRODUCT(-('Diário 5º PA'!$E$4:$E$5221='Analítico Cx.'!$B102),-('Diário 5º PA'!$O$4:$O$5221=E$1),('Diário 5º PA'!$F$4:$F$5221))+SUMPRODUCT(-('Diário 6º PA'!$E$4:$E$2907='Analítico Cx.'!$B102),-('Diário 6º PA'!$N$4:$N$2907=E$1),('Diário 6º PA'!$F$4:$F$2907))</f>
        <v>611563.51000000013</v>
      </c>
      <c r="F102" s="183">
        <f>SUMPRODUCT(-('Diário 3º PA'!$E$4:$E$4242='Analítico Cx.'!$B102),-('Diário 3º PA'!$O$4:$O$4242=F$1),('Diário 3º PA'!$F$4:$F$4242))+SUMPRODUCT(-('Diário 4º PA'!$E$4:$E$2224='Analítico Cx.'!$B102),-('Diário 4º PA'!$O$4:$O$2224=F$1),('Diário 4º PA'!$F$4:$F$2224))+SUMPRODUCT(-('Diário 5º PA'!$E$4:$E$5221='Analítico Cx.'!$B102),-('Diário 5º PA'!$O$4:$O$5221=F$1),('Diário 5º PA'!$F$4:$F$5221))+SUMPRODUCT(-('Diário 6º PA'!$E$4:$E$2907='Analítico Cx.'!$B102),-('Diário 6º PA'!$N$4:$N$2907=F$1),('Diário 6º PA'!$F$4:$F$2907))</f>
        <v>627450.57000000018</v>
      </c>
      <c r="G102" s="183">
        <f>SUMPRODUCT(-('Diário 3º PA'!$E$4:$E$4242='Analítico Cx.'!$B102),-('Diário 3º PA'!$O$4:$O$4242=G$1),('Diário 3º PA'!$F$4:$F$4242))+SUMPRODUCT(-('Diário 4º PA'!$E$4:$E$2224='Analítico Cx.'!$B102),-('Diário 4º PA'!$O$4:$O$2224=G$1),('Diário 4º PA'!$F$4:$F$2224))+SUMPRODUCT(-('Diário 5º PA'!$E$4:$E$5221='Analítico Cx.'!$B102),-('Diário 5º PA'!$O$4:$O$5221=G$1),('Diário 5º PA'!$F$4:$F$5221))+SUMPRODUCT(-('Diário 6º PA'!$E$4:$E$2907='Analítico Cx.'!$B102),-('Diário 6º PA'!$N$4:$N$2907=G$1),('Diário 6º PA'!$F$4:$F$2907))</f>
        <v>560861.48</v>
      </c>
      <c r="H102" s="183">
        <f>SUMPRODUCT(-('Diário 3º PA'!$E$4:$E$4242='Analítico Cx.'!$B102),-('Diário 3º PA'!$O$4:$O$4242=H$1),('Diário 3º PA'!$F$4:$F$4242))+SUMPRODUCT(-('Diário 4º PA'!$E$4:$E$2224='Analítico Cx.'!$B102),-('Diário 4º PA'!$O$4:$O$2224=H$1),('Diário 4º PA'!$F$4:$F$2224))+SUMPRODUCT(-('Diário 5º PA'!$E$4:$E$5221='Analítico Cx.'!$B102),-('Diário 5º PA'!$O$4:$O$5221=H$1),('Diário 5º PA'!$F$4:$F$5221))+SUMPRODUCT(-('Diário 6º PA'!$E$4:$E$2907='Analítico Cx.'!$B102),-('Diário 6º PA'!$N$4:$N$2907=H$1),('Diário 6º PA'!$F$4:$F$2907))</f>
        <v>653594.52</v>
      </c>
      <c r="I102" s="183">
        <f>SUMPRODUCT(-('Diário 3º PA'!$E$4:$E$4242='Analítico Cx.'!$B102),-('Diário 3º PA'!$O$4:$O$4242=I$1),('Diário 3º PA'!$F$4:$F$4242))+SUMPRODUCT(-('Diário 4º PA'!$E$4:$E$2224='Analítico Cx.'!$B102),-('Diário 4º PA'!$O$4:$O$2224=I$1),('Diário 4º PA'!$F$4:$F$2224))+SUMPRODUCT(-('Diário 5º PA'!$E$4:$E$5221='Analítico Cx.'!$B102),-('Diário 5º PA'!$O$4:$O$5221=I$1),('Diário 5º PA'!$F$4:$F$5221))+SUMPRODUCT(-('Diário 6º PA'!$E$4:$E$2907='Analítico Cx.'!$B102),-('Diário 6º PA'!$N$4:$N$2907=I$1),('Diário 6º PA'!$F$4:$F$2907))</f>
        <v>632978.15000000014</v>
      </c>
      <c r="J102" s="183">
        <f>SUMPRODUCT(-('Diário 3º PA'!$E$4:$E$4242='Analítico Cx.'!$B102),-('Diário 3º PA'!$O$4:$O$4242=J$1),('Diário 3º PA'!$F$4:$F$4242))+SUMPRODUCT(-('Diário 4º PA'!$E$4:$E$2224='Analítico Cx.'!$B102),-('Diário 4º PA'!$O$4:$O$2224=J$1),('Diário 4º PA'!$F$4:$F$2224))+SUMPRODUCT(-('Diário 5º PA'!$E$4:$E$5221='Analítico Cx.'!$B102),-('Diário 5º PA'!$O$4:$O$5221=J$1),('Diário 5º PA'!$F$4:$F$5221))+SUMPRODUCT(-('Diário 6º PA'!$E$4:$E$2907='Analítico Cx.'!$B102),-('Diário 6º PA'!$N$4:$N$2907=J$1),('Diário 6º PA'!$F$4:$F$2907))</f>
        <v>630139.01</v>
      </c>
      <c r="K102" s="183">
        <f>SUMPRODUCT(-('Diário 3º PA'!$E$4:$E$4242='Analítico Cx.'!$B102),-('Diário 3º PA'!$O$4:$O$4242=K$1),('Diário 3º PA'!$F$4:$F$4242))+SUMPRODUCT(-('Diário 4º PA'!$E$4:$E$2224='Analítico Cx.'!$B102),-('Diário 4º PA'!$O$4:$O$2224=K$1),('Diário 4º PA'!$F$4:$F$2224))+SUMPRODUCT(-('Diário 5º PA'!$E$4:$E$5221='Analítico Cx.'!$B102),-('Diário 5º PA'!$O$4:$O$5221=K$1),('Diário 5º PA'!$F$4:$F$5221))+SUMPRODUCT(-('Diário 6º PA'!$E$4:$E$2907='Analítico Cx.'!$B102),-('Diário 6º PA'!$N$4:$N$2907=K$1),('Diário 6º PA'!$F$4:$F$2907))</f>
        <v>671240.4700000002</v>
      </c>
      <c r="L102" s="183">
        <f>SUMPRODUCT(-('Diário 3º PA'!$E$4:$E$4242='Analítico Cx.'!$B102),-('Diário 3º PA'!$O$4:$O$4242=L$1),('Diário 3º PA'!$F$4:$F$4242))+SUMPRODUCT(-('Diário 4º PA'!$E$4:$E$2224='Analítico Cx.'!$B102),-('Diário 4º PA'!$O$4:$O$2224=L$1),('Diário 4º PA'!$F$4:$F$2224))+SUMPRODUCT(-('Diário 5º PA'!$E$4:$E$5221='Analítico Cx.'!$B102),-('Diário 5º PA'!$O$4:$O$5221=L$1),('Diário 5º PA'!$F$4:$F$5221))+SUMPRODUCT(-('Diário 6º PA'!$E$4:$E$2907='Analítico Cx.'!$B102),-('Diário 6º PA'!$N$4:$N$2907=L$1),('Diário 6º PA'!$F$4:$F$2907))</f>
        <v>602439.68000000005</v>
      </c>
      <c r="M102" s="183">
        <f>SUMPRODUCT(-('Diário 3º PA'!$E$4:$E$4242='Analítico Cx.'!$B102),-('Diário 3º PA'!$O$4:$O$4242=M$1),('Diário 3º PA'!$F$4:$F$4242))+SUMPRODUCT(-('Diário 4º PA'!$E$4:$E$2224='Analítico Cx.'!$B102),-('Diário 4º PA'!$O$4:$O$2224=M$1),('Diário 4º PA'!$F$4:$F$2224))+SUMPRODUCT(-('Diário 5º PA'!$E$4:$E$5221='Analítico Cx.'!$B102),-('Diário 5º PA'!$O$4:$O$5221=M$1),('Diário 5º PA'!$F$4:$F$5221))+SUMPRODUCT(-('Diário 6º PA'!$E$4:$E$2907='Analítico Cx.'!$B102),-('Diário 6º PA'!$N$4:$N$2907=M$1),('Diário 6º PA'!$F$4:$F$2907))</f>
        <v>633094.69999999995</v>
      </c>
      <c r="N102" s="183">
        <f>SUMPRODUCT(-('Diário 3º PA'!$E$4:$E$4242='Analítico Cx.'!$B102),-('Diário 3º PA'!$O$4:$O$4242=N$1),('Diário 3º PA'!$F$4:$F$4242))+SUMPRODUCT(-('Diário 4º PA'!$E$4:$E$2224='Analítico Cx.'!$B102),-('Diário 4º PA'!$O$4:$O$2224=N$1),('Diário 4º PA'!$F$4:$F$2224))+SUMPRODUCT(-('Diário 5º PA'!$E$4:$E$5221='Analítico Cx.'!$B102),-('Diário 5º PA'!$O$4:$O$5221=N$1),('Diário 5º PA'!$F$4:$F$5221))+SUMPRODUCT(-('Diário 6º PA'!$E$4:$E$2907='Analítico Cx.'!$B102),-('Diário 6º PA'!$N$4:$N$2907=N$1),('Diário 6º PA'!$F$4:$F$2907))</f>
        <v>646431.71</v>
      </c>
      <c r="O102" s="184">
        <f t="shared" si="17"/>
        <v>7372890.5</v>
      </c>
      <c r="P102" s="168">
        <f t="shared" si="18"/>
        <v>0.11723485250780792</v>
      </c>
    </row>
    <row r="103" spans="1:16" ht="23.25" customHeight="1" x14ac:dyDescent="0.2">
      <c r="A103" s="59" t="s">
        <v>303</v>
      </c>
      <c r="B103" s="103" t="s">
        <v>304</v>
      </c>
      <c r="C103" s="183">
        <f>SUMPRODUCT(-('Diário 3º PA'!$E$4:$E$4242='Analítico Cx.'!$B103),-('Diário 3º PA'!$O$4:$O$4242=C$1),('Diário 3º PA'!$F$4:$F$4242))+SUMPRODUCT(-('Diário 4º PA'!$E$4:$E$2224='Analítico Cx.'!$B103),-('Diário 4º PA'!$O$4:$O$2224=C$1),('Diário 4º PA'!$F$4:$F$2224))+SUMPRODUCT(-('Diário 5º PA'!$E$4:$E$5221='Analítico Cx.'!$B103),-('Diário 5º PA'!$O$4:$O$5221=C$1),('Diário 5º PA'!$F$4:$F$5221))+SUMPRODUCT(-('Diário 6º PA'!$E$4:$E$2907='Analítico Cx.'!$B103),-('Diário 6º PA'!$N$4:$N$2907=C$1),('Diário 6º PA'!$F$4:$F$2907))</f>
        <v>471.87</v>
      </c>
      <c r="D103" s="183">
        <f>SUMPRODUCT(-('Diário 3º PA'!$E$4:$E$4242='Analítico Cx.'!$B103),-('Diário 3º PA'!$O$4:$O$4242=D$1),('Diário 3º PA'!$F$4:$F$4242))+SUMPRODUCT(-('Diário 4º PA'!$E$4:$E$2224='Analítico Cx.'!$B103),-('Diário 4º PA'!$O$4:$O$2224=D$1),('Diário 4º PA'!$F$4:$F$2224))+SUMPRODUCT(-('Diário 5º PA'!$E$4:$E$5221='Analítico Cx.'!$B103),-('Diário 5º PA'!$O$4:$O$5221=D$1),('Diário 5º PA'!$F$4:$F$5221))+SUMPRODUCT(-('Diário 6º PA'!$E$4:$E$2907='Analítico Cx.'!$B103),-('Diário 6º PA'!$N$4:$N$2907=D$1),('Diário 6º PA'!$F$4:$F$2907))</f>
        <v>492</v>
      </c>
      <c r="E103" s="183">
        <f>SUMPRODUCT(-('Diário 3º PA'!$E$4:$E$4242='Analítico Cx.'!$B103),-('Diário 3º PA'!$O$4:$O$4242=E$1),('Diário 3º PA'!$F$4:$F$4242))+SUMPRODUCT(-('Diário 4º PA'!$E$4:$E$2224='Analítico Cx.'!$B103),-('Diário 4º PA'!$O$4:$O$2224=E$1),('Diário 4º PA'!$F$4:$F$2224))+SUMPRODUCT(-('Diário 5º PA'!$E$4:$E$5221='Analítico Cx.'!$B103),-('Diário 5º PA'!$O$4:$O$5221=E$1),('Diário 5º PA'!$F$4:$F$5221))+SUMPRODUCT(-('Diário 6º PA'!$E$4:$E$2907='Analítico Cx.'!$B103),-('Diário 6º PA'!$N$4:$N$2907=E$1),('Diário 6º PA'!$F$4:$F$2907))</f>
        <v>10001</v>
      </c>
      <c r="F103" s="183">
        <f>SUMPRODUCT(-('Diário 3º PA'!$E$4:$E$4242='Analítico Cx.'!$B103),-('Diário 3º PA'!$O$4:$O$4242=F$1),('Diário 3º PA'!$F$4:$F$4242))+SUMPRODUCT(-('Diário 4º PA'!$E$4:$E$2224='Analítico Cx.'!$B103),-('Diário 4º PA'!$O$4:$O$2224=F$1),('Diário 4º PA'!$F$4:$F$2224))+SUMPRODUCT(-('Diário 5º PA'!$E$4:$E$5221='Analítico Cx.'!$B103),-('Diário 5º PA'!$O$4:$O$5221=F$1),('Diário 5º PA'!$F$4:$F$5221))+SUMPRODUCT(-('Diário 6º PA'!$E$4:$E$2907='Analítico Cx.'!$B103),-('Diário 6º PA'!$N$4:$N$2907=F$1),('Diário 6º PA'!$F$4:$F$2907))</f>
        <v>2472.6</v>
      </c>
      <c r="G103" s="183">
        <f>SUMPRODUCT(-('Diário 3º PA'!$E$4:$E$4242='Analítico Cx.'!$B103),-('Diário 3º PA'!$O$4:$O$4242=G$1),('Diário 3º PA'!$F$4:$F$4242))+SUMPRODUCT(-('Diário 4º PA'!$E$4:$E$2224='Analítico Cx.'!$B103),-('Diário 4º PA'!$O$4:$O$2224=G$1),('Diário 4º PA'!$F$4:$F$2224))+SUMPRODUCT(-('Diário 5º PA'!$E$4:$E$5221='Analítico Cx.'!$B103),-('Diário 5º PA'!$O$4:$O$5221=G$1),('Diário 5º PA'!$F$4:$F$5221))+SUMPRODUCT(-('Diário 6º PA'!$E$4:$E$2907='Analítico Cx.'!$B103),-('Diário 6º PA'!$N$4:$N$2907=G$1),('Diário 6º PA'!$F$4:$F$2907))</f>
        <v>9950</v>
      </c>
      <c r="H103" s="183">
        <f>SUMPRODUCT(-('Diário 3º PA'!$E$4:$E$4242='Analítico Cx.'!$B103),-('Diário 3º PA'!$O$4:$O$4242=H$1),('Diário 3º PA'!$F$4:$F$4242))+SUMPRODUCT(-('Diário 4º PA'!$E$4:$E$2224='Analítico Cx.'!$B103),-('Diário 4º PA'!$O$4:$O$2224=H$1),('Diário 4º PA'!$F$4:$F$2224))+SUMPRODUCT(-('Diário 5º PA'!$E$4:$E$5221='Analítico Cx.'!$B103),-('Diário 5º PA'!$O$4:$O$5221=H$1),('Diário 5º PA'!$F$4:$F$5221))+SUMPRODUCT(-('Diário 6º PA'!$E$4:$E$2907='Analítico Cx.'!$B103),-('Diário 6º PA'!$N$4:$N$2907=H$1),('Diário 6º PA'!$F$4:$F$2907))</f>
        <v>1806.62</v>
      </c>
      <c r="I103" s="183">
        <f>SUMPRODUCT(-('Diário 3º PA'!$E$4:$E$4242='Analítico Cx.'!$B103),-('Diário 3º PA'!$O$4:$O$4242=I$1),('Diário 3º PA'!$F$4:$F$4242))+SUMPRODUCT(-('Diário 4º PA'!$E$4:$E$2224='Analítico Cx.'!$B103),-('Diário 4º PA'!$O$4:$O$2224=I$1),('Diário 4º PA'!$F$4:$F$2224))+SUMPRODUCT(-('Diário 5º PA'!$E$4:$E$5221='Analítico Cx.'!$B103),-('Diário 5º PA'!$O$4:$O$5221=I$1),('Diário 5º PA'!$F$4:$F$5221))+SUMPRODUCT(-('Diário 6º PA'!$E$4:$E$2907='Analítico Cx.'!$B103),-('Diário 6º PA'!$N$4:$N$2907=I$1),('Diário 6º PA'!$F$4:$F$2907))</f>
        <v>1137.22</v>
      </c>
      <c r="J103" s="183">
        <f>SUMPRODUCT(-('Diário 3º PA'!$E$4:$E$4242='Analítico Cx.'!$B103),-('Diário 3º PA'!$O$4:$O$4242=J$1),('Diário 3º PA'!$F$4:$F$4242))+SUMPRODUCT(-('Diário 4º PA'!$E$4:$E$2224='Analítico Cx.'!$B103),-('Diário 4º PA'!$O$4:$O$2224=J$1),('Diário 4º PA'!$F$4:$F$2224))+SUMPRODUCT(-('Diário 5º PA'!$E$4:$E$5221='Analítico Cx.'!$B103),-('Diário 5º PA'!$O$4:$O$5221=J$1),('Diário 5º PA'!$F$4:$F$5221))+SUMPRODUCT(-('Diário 6º PA'!$E$4:$E$2907='Analítico Cx.'!$B103),-('Diário 6º PA'!$N$4:$N$2907=J$1),('Diário 6º PA'!$F$4:$F$2907))</f>
        <v>18</v>
      </c>
      <c r="K103" s="183">
        <f>SUMPRODUCT(-('Diário 3º PA'!$E$4:$E$4242='Analítico Cx.'!$B103),-('Diário 3º PA'!$O$4:$O$4242=K$1),('Diário 3º PA'!$F$4:$F$4242))+SUMPRODUCT(-('Diário 4º PA'!$E$4:$E$2224='Analítico Cx.'!$B103),-('Diário 4º PA'!$O$4:$O$2224=K$1),('Diário 4º PA'!$F$4:$F$2224))+SUMPRODUCT(-('Diário 5º PA'!$E$4:$E$5221='Analítico Cx.'!$B103),-('Diário 5º PA'!$O$4:$O$5221=K$1),('Diário 5º PA'!$F$4:$F$5221))+SUMPRODUCT(-('Diário 6º PA'!$E$4:$E$2907='Analítico Cx.'!$B103),-('Diário 6º PA'!$N$4:$N$2907=K$1),('Diário 6º PA'!$F$4:$F$2907))</f>
        <v>591.5</v>
      </c>
      <c r="L103" s="183">
        <f>SUMPRODUCT(-('Diário 3º PA'!$E$4:$E$4242='Analítico Cx.'!$B103),-('Diário 3º PA'!$O$4:$O$4242=L$1),('Diário 3º PA'!$F$4:$F$4242))+SUMPRODUCT(-('Diário 4º PA'!$E$4:$E$2224='Analítico Cx.'!$B103),-('Diário 4º PA'!$O$4:$O$2224=L$1),('Diário 4º PA'!$F$4:$F$2224))+SUMPRODUCT(-('Diário 5º PA'!$E$4:$E$5221='Analítico Cx.'!$B103),-('Diário 5º PA'!$O$4:$O$5221=L$1),('Diário 5º PA'!$F$4:$F$5221))+SUMPRODUCT(-('Diário 6º PA'!$E$4:$E$2907='Analítico Cx.'!$B103),-('Diário 6º PA'!$N$4:$N$2907=L$1),('Diário 6º PA'!$F$4:$F$2907))</f>
        <v>0</v>
      </c>
      <c r="M103" s="183">
        <f>SUMPRODUCT(-('Diário 3º PA'!$E$4:$E$4242='Analítico Cx.'!$B103),-('Diário 3º PA'!$O$4:$O$4242=M$1),('Diário 3º PA'!$F$4:$F$4242))+SUMPRODUCT(-('Diário 4º PA'!$E$4:$E$2224='Analítico Cx.'!$B103),-('Diário 4º PA'!$O$4:$O$2224=M$1),('Diário 4º PA'!$F$4:$F$2224))+SUMPRODUCT(-('Diário 5º PA'!$E$4:$E$5221='Analítico Cx.'!$B103),-('Diário 5º PA'!$O$4:$O$5221=M$1),('Diário 5º PA'!$F$4:$F$5221))+SUMPRODUCT(-('Diário 6º PA'!$E$4:$E$2907='Analítico Cx.'!$B103),-('Diário 6º PA'!$N$4:$N$2907=M$1),('Diário 6º PA'!$F$4:$F$2907))</f>
        <v>0</v>
      </c>
      <c r="N103" s="183">
        <f>SUMPRODUCT(-('Diário 3º PA'!$E$4:$E$4242='Analítico Cx.'!$B103),-('Diário 3º PA'!$O$4:$O$4242=N$1),('Diário 3º PA'!$F$4:$F$4242))+SUMPRODUCT(-('Diário 4º PA'!$E$4:$E$2224='Analítico Cx.'!$B103),-('Diário 4º PA'!$O$4:$O$2224=N$1),('Diário 4º PA'!$F$4:$F$2224))+SUMPRODUCT(-('Diário 5º PA'!$E$4:$E$5221='Analítico Cx.'!$B103),-('Diário 5º PA'!$O$4:$O$5221=N$1),('Diário 5º PA'!$F$4:$F$5221))+SUMPRODUCT(-('Diário 6º PA'!$E$4:$E$2907='Analítico Cx.'!$B103),-('Diário 6º PA'!$N$4:$N$2907=N$1),('Diário 6º PA'!$F$4:$F$2907))</f>
        <v>825.76</v>
      </c>
      <c r="O103" s="184">
        <f t="shared" si="17"/>
        <v>27766.57</v>
      </c>
      <c r="P103" s="168">
        <f t="shared" si="18"/>
        <v>4.4151065835003572E-4</v>
      </c>
    </row>
    <row r="104" spans="1:16" ht="23.25" customHeight="1" x14ac:dyDescent="0.2">
      <c r="A104" s="59" t="s">
        <v>305</v>
      </c>
      <c r="B104" s="103" t="s">
        <v>306</v>
      </c>
      <c r="C104" s="183">
        <f>SUMPRODUCT(-('Diário 3º PA'!$E$4:$E$4242='Analítico Cx.'!$B104),-('Diário 3º PA'!$O$4:$O$4242=C$1),('Diário 3º PA'!$F$4:$F$4242))+SUMPRODUCT(-('Diário 4º PA'!$E$4:$E$2224='Analítico Cx.'!$B104),-('Diário 4º PA'!$O$4:$O$2224=C$1),('Diário 4º PA'!$F$4:$F$2224))+SUMPRODUCT(-('Diário 5º PA'!$E$4:$E$5221='Analítico Cx.'!$B104),-('Diário 5º PA'!$O$4:$O$5221=C$1),('Diário 5º PA'!$F$4:$F$5221))+SUMPRODUCT(-('Diário 6º PA'!$E$4:$E$2907='Analítico Cx.'!$B104),-('Diário 6º PA'!$N$4:$N$2907=C$1),('Diário 6º PA'!$F$4:$F$2907))</f>
        <v>2766.6</v>
      </c>
      <c r="D104" s="183">
        <f>SUMPRODUCT(-('Diário 3º PA'!$E$4:$E$4242='Analítico Cx.'!$B104),-('Diário 3º PA'!$O$4:$O$4242=D$1),('Diário 3º PA'!$F$4:$F$4242))+SUMPRODUCT(-('Diário 4º PA'!$E$4:$E$2224='Analítico Cx.'!$B104),-('Diário 4º PA'!$O$4:$O$2224=D$1),('Diário 4º PA'!$F$4:$F$2224))+SUMPRODUCT(-('Diário 5º PA'!$E$4:$E$5221='Analítico Cx.'!$B104),-('Diário 5º PA'!$O$4:$O$5221=D$1),('Diário 5º PA'!$F$4:$F$5221))+SUMPRODUCT(-('Diário 6º PA'!$E$4:$E$2907='Analítico Cx.'!$B104),-('Diário 6º PA'!$N$4:$N$2907=D$1),('Diário 6º PA'!$F$4:$F$2907))</f>
        <v>4198.9799999999996</v>
      </c>
      <c r="E104" s="183">
        <f>SUMPRODUCT(-('Diário 3º PA'!$E$4:$E$4242='Analítico Cx.'!$B104),-('Diário 3º PA'!$O$4:$O$4242=E$1),('Diário 3º PA'!$F$4:$F$4242))+SUMPRODUCT(-('Diário 4º PA'!$E$4:$E$2224='Analítico Cx.'!$B104),-('Diário 4º PA'!$O$4:$O$2224=E$1),('Diário 4º PA'!$F$4:$F$2224))+SUMPRODUCT(-('Diário 5º PA'!$E$4:$E$5221='Analítico Cx.'!$B104),-('Diário 5º PA'!$O$4:$O$5221=E$1),('Diário 5º PA'!$F$4:$F$5221))+SUMPRODUCT(-('Diário 6º PA'!$E$4:$E$2907='Analítico Cx.'!$B104),-('Diário 6º PA'!$N$4:$N$2907=E$1),('Diário 6º PA'!$F$4:$F$2907))</f>
        <v>5350.68</v>
      </c>
      <c r="F104" s="183">
        <f>SUMPRODUCT(-('Diário 3º PA'!$E$4:$E$4242='Analítico Cx.'!$B104),-('Diário 3º PA'!$O$4:$O$4242=F$1),('Diário 3º PA'!$F$4:$F$4242))+SUMPRODUCT(-('Diário 4º PA'!$E$4:$E$2224='Analítico Cx.'!$B104),-('Diário 4º PA'!$O$4:$O$2224=F$1),('Diário 4º PA'!$F$4:$F$2224))+SUMPRODUCT(-('Diário 5º PA'!$E$4:$E$5221='Analítico Cx.'!$B104),-('Diário 5º PA'!$O$4:$O$5221=F$1),('Diário 5º PA'!$F$4:$F$5221))+SUMPRODUCT(-('Diário 6º PA'!$E$4:$E$2907='Analítico Cx.'!$B104),-('Diário 6º PA'!$N$4:$N$2907=F$1),('Diário 6º PA'!$F$4:$F$2907))</f>
        <v>3643.6</v>
      </c>
      <c r="G104" s="183">
        <f>SUMPRODUCT(-('Diário 3º PA'!$E$4:$E$4242='Analítico Cx.'!$B104),-('Diário 3º PA'!$O$4:$O$4242=G$1),('Diário 3º PA'!$F$4:$F$4242))+SUMPRODUCT(-('Diário 4º PA'!$E$4:$E$2224='Analítico Cx.'!$B104),-('Diário 4º PA'!$O$4:$O$2224=G$1),('Diário 4º PA'!$F$4:$F$2224))+SUMPRODUCT(-('Diário 5º PA'!$E$4:$E$5221='Analítico Cx.'!$B104),-('Diário 5º PA'!$O$4:$O$5221=G$1),('Diário 5º PA'!$F$4:$F$5221))+SUMPRODUCT(-('Diário 6º PA'!$E$4:$E$2907='Analítico Cx.'!$B104),-('Diário 6º PA'!$N$4:$N$2907=G$1),('Diário 6º PA'!$F$4:$F$2907))</f>
        <v>1823.8899999999999</v>
      </c>
      <c r="H104" s="183">
        <f>SUMPRODUCT(-('Diário 3º PA'!$E$4:$E$4242='Analítico Cx.'!$B104),-('Diário 3º PA'!$O$4:$O$4242=H$1),('Diário 3º PA'!$F$4:$F$4242))+SUMPRODUCT(-('Diário 4º PA'!$E$4:$E$2224='Analítico Cx.'!$B104),-('Diário 4º PA'!$O$4:$O$2224=H$1),('Diário 4º PA'!$F$4:$F$2224))+SUMPRODUCT(-('Diário 5º PA'!$E$4:$E$5221='Analítico Cx.'!$B104),-('Diário 5º PA'!$O$4:$O$5221=H$1),('Diário 5º PA'!$F$4:$F$5221))+SUMPRODUCT(-('Diário 6º PA'!$E$4:$E$2907='Analítico Cx.'!$B104),-('Diário 6º PA'!$N$4:$N$2907=H$1),('Diário 6º PA'!$F$4:$F$2907))</f>
        <v>180</v>
      </c>
      <c r="I104" s="183">
        <f>SUMPRODUCT(-('Diário 3º PA'!$E$4:$E$4242='Analítico Cx.'!$B104),-('Diário 3º PA'!$O$4:$O$4242=I$1),('Diário 3º PA'!$F$4:$F$4242))+SUMPRODUCT(-('Diário 4º PA'!$E$4:$E$2224='Analítico Cx.'!$B104),-('Diário 4º PA'!$O$4:$O$2224=I$1),('Diário 4º PA'!$F$4:$F$2224))+SUMPRODUCT(-('Diário 5º PA'!$E$4:$E$5221='Analítico Cx.'!$B104),-('Diário 5º PA'!$O$4:$O$5221=I$1),('Diário 5º PA'!$F$4:$F$5221))+SUMPRODUCT(-('Diário 6º PA'!$E$4:$E$2907='Analítico Cx.'!$B104),-('Diário 6º PA'!$N$4:$N$2907=I$1),('Diário 6º PA'!$F$4:$F$2907))</f>
        <v>1877.94</v>
      </c>
      <c r="J104" s="183">
        <f>SUMPRODUCT(-('Diário 3º PA'!$E$4:$E$4242='Analítico Cx.'!$B104),-('Diário 3º PA'!$O$4:$O$4242=J$1),('Diário 3º PA'!$F$4:$F$4242))+SUMPRODUCT(-('Diário 4º PA'!$E$4:$E$2224='Analítico Cx.'!$B104),-('Diário 4º PA'!$O$4:$O$2224=J$1),('Diário 4º PA'!$F$4:$F$2224))+SUMPRODUCT(-('Diário 5º PA'!$E$4:$E$5221='Analítico Cx.'!$B104),-('Diário 5º PA'!$O$4:$O$5221=J$1),('Diário 5º PA'!$F$4:$F$5221))+SUMPRODUCT(-('Diário 6º PA'!$E$4:$E$2907='Analítico Cx.'!$B104),-('Diário 6º PA'!$N$4:$N$2907=J$1),('Diário 6º PA'!$F$4:$F$2907))</f>
        <v>1497.6</v>
      </c>
      <c r="K104" s="183">
        <f>SUMPRODUCT(-('Diário 3º PA'!$E$4:$E$4242='Analítico Cx.'!$B104),-('Diário 3º PA'!$O$4:$O$4242=K$1),('Diário 3º PA'!$F$4:$F$4242))+SUMPRODUCT(-('Diário 4º PA'!$E$4:$E$2224='Analítico Cx.'!$B104),-('Diário 4º PA'!$O$4:$O$2224=K$1),('Diário 4º PA'!$F$4:$F$2224))+SUMPRODUCT(-('Diário 5º PA'!$E$4:$E$5221='Analítico Cx.'!$B104),-('Diário 5º PA'!$O$4:$O$5221=K$1),('Diário 5º PA'!$F$4:$F$5221))+SUMPRODUCT(-('Diário 6º PA'!$E$4:$E$2907='Analítico Cx.'!$B104),-('Diário 6º PA'!$N$4:$N$2907=K$1),('Diário 6º PA'!$F$4:$F$2907))</f>
        <v>1197.3</v>
      </c>
      <c r="L104" s="183">
        <f>SUMPRODUCT(-('Diário 3º PA'!$E$4:$E$4242='Analítico Cx.'!$B104),-('Diário 3º PA'!$O$4:$O$4242=L$1),('Diário 3º PA'!$F$4:$F$4242))+SUMPRODUCT(-('Diário 4º PA'!$E$4:$E$2224='Analítico Cx.'!$B104),-('Diário 4º PA'!$O$4:$O$2224=L$1),('Diário 4º PA'!$F$4:$F$2224))+SUMPRODUCT(-('Diário 5º PA'!$E$4:$E$5221='Analítico Cx.'!$B104),-('Diário 5º PA'!$O$4:$O$5221=L$1),('Diário 5º PA'!$F$4:$F$5221))+SUMPRODUCT(-('Diário 6º PA'!$E$4:$E$2907='Analítico Cx.'!$B104),-('Diário 6º PA'!$N$4:$N$2907=L$1),('Diário 6º PA'!$F$4:$F$2907))</f>
        <v>780</v>
      </c>
      <c r="M104" s="183">
        <f>SUMPRODUCT(-('Diário 3º PA'!$E$4:$E$4242='Analítico Cx.'!$B104),-('Diário 3º PA'!$O$4:$O$4242=M$1),('Diário 3º PA'!$F$4:$F$4242))+SUMPRODUCT(-('Diário 4º PA'!$E$4:$E$2224='Analítico Cx.'!$B104),-('Diário 4º PA'!$O$4:$O$2224=M$1),('Diário 4º PA'!$F$4:$F$2224))+SUMPRODUCT(-('Diário 5º PA'!$E$4:$E$5221='Analítico Cx.'!$B104),-('Diário 5º PA'!$O$4:$O$5221=M$1),('Diário 5º PA'!$F$4:$F$5221))+SUMPRODUCT(-('Diário 6º PA'!$E$4:$E$2907='Analítico Cx.'!$B104),-('Diário 6º PA'!$N$4:$N$2907=M$1),('Diário 6º PA'!$F$4:$F$2907))</f>
        <v>1416.5</v>
      </c>
      <c r="N104" s="183">
        <f>SUMPRODUCT(-('Diário 3º PA'!$E$4:$E$4242='Analítico Cx.'!$B104),-('Diário 3º PA'!$O$4:$O$4242=N$1),('Diário 3º PA'!$F$4:$F$4242))+SUMPRODUCT(-('Diário 4º PA'!$E$4:$E$2224='Analítico Cx.'!$B104),-('Diário 4º PA'!$O$4:$O$2224=N$1),('Diário 4º PA'!$F$4:$F$2224))+SUMPRODUCT(-('Diário 5º PA'!$E$4:$E$5221='Analítico Cx.'!$B104),-('Diário 5º PA'!$O$4:$O$5221=N$1),('Diário 5º PA'!$F$4:$F$5221))+SUMPRODUCT(-('Diário 6º PA'!$E$4:$E$2907='Analítico Cx.'!$B104),-('Diário 6º PA'!$N$4:$N$2907=N$1),('Diário 6º PA'!$F$4:$F$2907))</f>
        <v>1264.97</v>
      </c>
      <c r="O104" s="184">
        <f t="shared" si="17"/>
        <v>25998.059999999998</v>
      </c>
      <c r="P104" s="168">
        <f t="shared" si="18"/>
        <v>4.1338993568250344E-4</v>
      </c>
    </row>
    <row r="105" spans="1:16" ht="23.25" customHeight="1" x14ac:dyDescent="0.2">
      <c r="A105" s="59" t="s">
        <v>307</v>
      </c>
      <c r="B105" s="103" t="s">
        <v>308</v>
      </c>
      <c r="C105" s="183">
        <f>SUMPRODUCT(-('Diário 3º PA'!$E$4:$E$4242='Analítico Cx.'!$B105),-('Diário 3º PA'!$O$4:$O$4242=C$1),('Diário 3º PA'!$F$4:$F$4242))+SUMPRODUCT(-('Diário 4º PA'!$E$4:$E$2224='Analítico Cx.'!$B105),-('Diário 4º PA'!$O$4:$O$2224=C$1),('Diário 4º PA'!$F$4:$F$2224))+SUMPRODUCT(-('Diário 5º PA'!$E$4:$E$5221='Analítico Cx.'!$B105),-('Diário 5º PA'!$O$4:$O$5221=C$1),('Diário 5º PA'!$F$4:$F$5221))+SUMPRODUCT(-('Diário 6º PA'!$E$4:$E$2907='Analítico Cx.'!$B105),-('Diário 6º PA'!$N$4:$N$2907=C$1),('Diário 6º PA'!$F$4:$F$2907))</f>
        <v>16258.230000000001</v>
      </c>
      <c r="D105" s="183">
        <f>SUMPRODUCT(-('Diário 3º PA'!$E$4:$E$4242='Analítico Cx.'!$B105),-('Diário 3º PA'!$O$4:$O$4242=D$1),('Diário 3º PA'!$F$4:$F$4242))+SUMPRODUCT(-('Diário 4º PA'!$E$4:$E$2224='Analítico Cx.'!$B105),-('Diário 4º PA'!$O$4:$O$2224=D$1),('Diário 4º PA'!$F$4:$F$2224))+SUMPRODUCT(-('Diário 5º PA'!$E$4:$E$5221='Analítico Cx.'!$B105),-('Diário 5º PA'!$O$4:$O$5221=D$1),('Diário 5º PA'!$F$4:$F$5221))+SUMPRODUCT(-('Diário 6º PA'!$E$4:$E$2907='Analítico Cx.'!$B105),-('Diário 6º PA'!$N$4:$N$2907=D$1),('Diário 6º PA'!$F$4:$F$2907))</f>
        <v>21183.65</v>
      </c>
      <c r="E105" s="183">
        <f>SUMPRODUCT(-('Diário 3º PA'!$E$4:$E$4242='Analítico Cx.'!$B105),-('Diário 3º PA'!$O$4:$O$4242=E$1),('Diário 3º PA'!$F$4:$F$4242))+SUMPRODUCT(-('Diário 4º PA'!$E$4:$E$2224='Analítico Cx.'!$B105),-('Diário 4º PA'!$O$4:$O$2224=E$1),('Diário 4º PA'!$F$4:$F$2224))+SUMPRODUCT(-('Diário 5º PA'!$E$4:$E$5221='Analítico Cx.'!$B105),-('Diário 5º PA'!$O$4:$O$5221=E$1),('Diário 5º PA'!$F$4:$F$5221))+SUMPRODUCT(-('Diário 6º PA'!$E$4:$E$2907='Analítico Cx.'!$B105),-('Diário 6º PA'!$N$4:$N$2907=E$1),('Diário 6º PA'!$F$4:$F$2907))</f>
        <v>13548.33</v>
      </c>
      <c r="F105" s="183">
        <f>SUMPRODUCT(-('Diário 3º PA'!$E$4:$E$4242='Analítico Cx.'!$B105),-('Diário 3º PA'!$O$4:$O$4242=F$1),('Diário 3º PA'!$F$4:$F$4242))+SUMPRODUCT(-('Diário 4º PA'!$E$4:$E$2224='Analítico Cx.'!$B105),-('Diário 4º PA'!$O$4:$O$2224=F$1),('Diário 4º PA'!$F$4:$F$2224))+SUMPRODUCT(-('Diário 5º PA'!$E$4:$E$5221='Analítico Cx.'!$B105),-('Diário 5º PA'!$O$4:$O$5221=F$1),('Diário 5º PA'!$F$4:$F$5221))+SUMPRODUCT(-('Diário 6º PA'!$E$4:$E$2907='Analítico Cx.'!$B105),-('Diário 6º PA'!$N$4:$N$2907=F$1),('Diário 6º PA'!$F$4:$F$2907))</f>
        <v>10768</v>
      </c>
      <c r="G105" s="183">
        <f>SUMPRODUCT(-('Diário 3º PA'!$E$4:$E$4242='Analítico Cx.'!$B105),-('Diário 3º PA'!$O$4:$O$4242=G$1),('Diário 3º PA'!$F$4:$F$4242))+SUMPRODUCT(-('Diário 4º PA'!$E$4:$E$2224='Analítico Cx.'!$B105),-('Diário 4º PA'!$O$4:$O$2224=G$1),('Diário 4º PA'!$F$4:$F$2224))+SUMPRODUCT(-('Diário 5º PA'!$E$4:$E$5221='Analítico Cx.'!$B105),-('Diário 5º PA'!$O$4:$O$5221=G$1),('Diário 5º PA'!$F$4:$F$5221))+SUMPRODUCT(-('Diário 6º PA'!$E$4:$E$2907='Analítico Cx.'!$B105),-('Diário 6º PA'!$N$4:$N$2907=G$1),('Diário 6º PA'!$F$4:$F$2907))</f>
        <v>14267.340000000002</v>
      </c>
      <c r="H105" s="183">
        <f>SUMPRODUCT(-('Diário 3º PA'!$E$4:$E$4242='Analítico Cx.'!$B105),-('Diário 3º PA'!$O$4:$O$4242=H$1),('Diário 3º PA'!$F$4:$F$4242))+SUMPRODUCT(-('Diário 4º PA'!$E$4:$E$2224='Analítico Cx.'!$B105),-('Diário 4º PA'!$O$4:$O$2224=H$1),('Diário 4º PA'!$F$4:$F$2224))+SUMPRODUCT(-('Diário 5º PA'!$E$4:$E$5221='Analítico Cx.'!$B105),-('Diário 5º PA'!$O$4:$O$5221=H$1),('Diário 5º PA'!$F$4:$F$5221))+SUMPRODUCT(-('Diário 6º PA'!$E$4:$E$2907='Analítico Cx.'!$B105),-('Diário 6º PA'!$N$4:$N$2907=H$1),('Diário 6º PA'!$F$4:$F$2907))</f>
        <v>12124.720000000001</v>
      </c>
      <c r="I105" s="183">
        <f>SUMPRODUCT(-('Diário 3º PA'!$E$4:$E$4242='Analítico Cx.'!$B105),-('Diário 3º PA'!$O$4:$O$4242=I$1),('Diário 3º PA'!$F$4:$F$4242))+SUMPRODUCT(-('Diário 4º PA'!$E$4:$E$2224='Analítico Cx.'!$B105),-('Diário 4º PA'!$O$4:$O$2224=I$1),('Diário 4º PA'!$F$4:$F$2224))+SUMPRODUCT(-('Diário 5º PA'!$E$4:$E$5221='Analítico Cx.'!$B105),-('Diário 5º PA'!$O$4:$O$5221=I$1),('Diário 5º PA'!$F$4:$F$5221))+SUMPRODUCT(-('Diário 6º PA'!$E$4:$E$2907='Analítico Cx.'!$B105),-('Diário 6º PA'!$N$4:$N$2907=I$1),('Diário 6º PA'!$F$4:$F$2907))</f>
        <v>9021.8799999999992</v>
      </c>
      <c r="J105" s="183">
        <f>SUMPRODUCT(-('Diário 3º PA'!$E$4:$E$4242='Analítico Cx.'!$B105),-('Diário 3º PA'!$O$4:$O$4242=J$1),('Diário 3º PA'!$F$4:$F$4242))+SUMPRODUCT(-('Diário 4º PA'!$E$4:$E$2224='Analítico Cx.'!$B105),-('Diário 4º PA'!$O$4:$O$2224=J$1),('Diário 4º PA'!$F$4:$F$2224))+SUMPRODUCT(-('Diário 5º PA'!$E$4:$E$5221='Analítico Cx.'!$B105),-('Diário 5º PA'!$O$4:$O$5221=J$1),('Diário 5º PA'!$F$4:$F$5221))+SUMPRODUCT(-('Diário 6º PA'!$E$4:$E$2907='Analítico Cx.'!$B105),-('Diário 6º PA'!$N$4:$N$2907=J$1),('Diário 6º PA'!$F$4:$F$2907))</f>
        <v>19399.459999999995</v>
      </c>
      <c r="K105" s="183">
        <f>SUMPRODUCT(-('Diário 3º PA'!$E$4:$E$4242='Analítico Cx.'!$B105),-('Diário 3º PA'!$O$4:$O$4242=K$1),('Diário 3º PA'!$F$4:$F$4242))+SUMPRODUCT(-('Diário 4º PA'!$E$4:$E$2224='Analítico Cx.'!$B105),-('Diário 4º PA'!$O$4:$O$2224=K$1),('Diário 4º PA'!$F$4:$F$2224))+SUMPRODUCT(-('Diário 5º PA'!$E$4:$E$5221='Analítico Cx.'!$B105),-('Diário 5º PA'!$O$4:$O$5221=K$1),('Diário 5º PA'!$F$4:$F$5221))+SUMPRODUCT(-('Diário 6º PA'!$E$4:$E$2907='Analítico Cx.'!$B105),-('Diário 6º PA'!$N$4:$N$2907=K$1),('Diário 6º PA'!$F$4:$F$2907))</f>
        <v>12580.52</v>
      </c>
      <c r="L105" s="183">
        <f>SUMPRODUCT(-('Diário 3º PA'!$E$4:$E$4242='Analítico Cx.'!$B105),-('Diário 3º PA'!$O$4:$O$4242=L$1),('Diário 3º PA'!$F$4:$F$4242))+SUMPRODUCT(-('Diário 4º PA'!$E$4:$E$2224='Analítico Cx.'!$B105),-('Diário 4º PA'!$O$4:$O$2224=L$1),('Diário 4º PA'!$F$4:$F$2224))+SUMPRODUCT(-('Diário 5º PA'!$E$4:$E$5221='Analítico Cx.'!$B105),-('Diário 5º PA'!$O$4:$O$5221=L$1),('Diário 5º PA'!$F$4:$F$5221))+SUMPRODUCT(-('Diário 6º PA'!$E$4:$E$2907='Analítico Cx.'!$B105),-('Diário 6º PA'!$N$4:$N$2907=L$1),('Diário 6º PA'!$F$4:$F$2907))</f>
        <v>10321.58</v>
      </c>
      <c r="M105" s="183">
        <f>SUMPRODUCT(-('Diário 3º PA'!$E$4:$E$4242='Analítico Cx.'!$B105),-('Diário 3º PA'!$O$4:$O$4242=M$1),('Diário 3º PA'!$F$4:$F$4242))+SUMPRODUCT(-('Diário 4º PA'!$E$4:$E$2224='Analítico Cx.'!$B105),-('Diário 4º PA'!$O$4:$O$2224=M$1),('Diário 4º PA'!$F$4:$F$2224))+SUMPRODUCT(-('Diário 5º PA'!$E$4:$E$5221='Analítico Cx.'!$B105),-('Diário 5º PA'!$O$4:$O$5221=M$1),('Diário 5º PA'!$F$4:$F$5221))+SUMPRODUCT(-('Diário 6º PA'!$E$4:$E$2907='Analítico Cx.'!$B105),-('Diário 6º PA'!$N$4:$N$2907=M$1),('Diário 6º PA'!$F$4:$F$2907))</f>
        <v>15344.959999999997</v>
      </c>
      <c r="N105" s="183">
        <f>SUMPRODUCT(-('Diário 3º PA'!$E$4:$E$4242='Analítico Cx.'!$B105),-('Diário 3º PA'!$O$4:$O$4242=N$1),('Diário 3º PA'!$F$4:$F$4242))+SUMPRODUCT(-('Diário 4º PA'!$E$4:$E$2224='Analítico Cx.'!$B105),-('Diário 4º PA'!$O$4:$O$2224=N$1),('Diário 4º PA'!$F$4:$F$2224))+SUMPRODUCT(-('Diário 5º PA'!$E$4:$E$5221='Analítico Cx.'!$B105),-('Diário 5º PA'!$O$4:$O$5221=N$1),('Diário 5º PA'!$F$4:$F$5221))+SUMPRODUCT(-('Diário 6º PA'!$E$4:$E$2907='Analítico Cx.'!$B105),-('Diário 6º PA'!$N$4:$N$2907=N$1),('Diário 6º PA'!$F$4:$F$2907))</f>
        <v>8891.59</v>
      </c>
      <c r="O105" s="184">
        <f t="shared" si="17"/>
        <v>163710.25999999998</v>
      </c>
      <c r="P105" s="168">
        <f t="shared" si="18"/>
        <v>2.6031239966353608E-3</v>
      </c>
    </row>
    <row r="106" spans="1:16" ht="23.25" customHeight="1" x14ac:dyDescent="0.2">
      <c r="A106" s="59" t="s">
        <v>309</v>
      </c>
      <c r="B106" s="104" t="s">
        <v>310</v>
      </c>
      <c r="C106" s="183">
        <f>SUMPRODUCT(-('Diário 3º PA'!$E$4:$E$4242='Analítico Cx.'!$B106),-('Diário 3º PA'!$O$4:$O$4242=C$1),('Diário 3º PA'!$F$4:$F$4242))+SUMPRODUCT(-('Diário 4º PA'!$E$4:$E$2224='Analítico Cx.'!$B106),-('Diário 4º PA'!$O$4:$O$2224=C$1),('Diário 4º PA'!$F$4:$F$2224))+SUMPRODUCT(-('Diário 5º PA'!$E$4:$E$5221='Analítico Cx.'!$B106),-('Diário 5º PA'!$O$4:$O$5221=C$1),('Diário 5º PA'!$F$4:$F$5221))+SUMPRODUCT(-('Diário 6º PA'!$E$4:$E$2907='Analítico Cx.'!$B106),-('Diário 6º PA'!$N$4:$N$2907=C$1),('Diário 6º PA'!$F$4:$F$2907))</f>
        <v>0</v>
      </c>
      <c r="D106" s="183">
        <f>SUMPRODUCT(-('Diário 3º PA'!$E$4:$E$4242='Analítico Cx.'!$B106),-('Diário 3º PA'!$O$4:$O$4242=D$1),('Diário 3º PA'!$F$4:$F$4242))+SUMPRODUCT(-('Diário 4º PA'!$E$4:$E$2224='Analítico Cx.'!$B106),-('Diário 4º PA'!$O$4:$O$2224=D$1),('Diário 4º PA'!$F$4:$F$2224))+SUMPRODUCT(-('Diário 5º PA'!$E$4:$E$5221='Analítico Cx.'!$B106),-('Diário 5º PA'!$O$4:$O$5221=D$1),('Diário 5º PA'!$F$4:$F$5221))+SUMPRODUCT(-('Diário 6º PA'!$E$4:$E$2907='Analítico Cx.'!$B106),-('Diário 6º PA'!$N$4:$N$2907=D$1),('Diário 6º PA'!$F$4:$F$2907))</f>
        <v>0</v>
      </c>
      <c r="E106" s="183">
        <f>SUMPRODUCT(-('Diário 3º PA'!$E$4:$E$4242='Analítico Cx.'!$B106),-('Diário 3º PA'!$O$4:$O$4242=E$1),('Diário 3º PA'!$F$4:$F$4242))+SUMPRODUCT(-('Diário 4º PA'!$E$4:$E$2224='Analítico Cx.'!$B106),-('Diário 4º PA'!$O$4:$O$2224=E$1),('Diário 4º PA'!$F$4:$F$2224))+SUMPRODUCT(-('Diário 5º PA'!$E$4:$E$5221='Analítico Cx.'!$B106),-('Diário 5º PA'!$O$4:$O$5221=E$1),('Diário 5º PA'!$F$4:$F$5221))+SUMPRODUCT(-('Diário 6º PA'!$E$4:$E$2907='Analítico Cx.'!$B106),-('Diário 6º PA'!$N$4:$N$2907=E$1),('Diário 6º PA'!$F$4:$F$2907))</f>
        <v>0</v>
      </c>
      <c r="F106" s="183">
        <f>SUMPRODUCT(-('Diário 3º PA'!$E$4:$E$4242='Analítico Cx.'!$B106),-('Diário 3º PA'!$O$4:$O$4242=F$1),('Diário 3º PA'!$F$4:$F$4242))+SUMPRODUCT(-('Diário 4º PA'!$E$4:$E$2224='Analítico Cx.'!$B106),-('Diário 4º PA'!$O$4:$O$2224=F$1),('Diário 4º PA'!$F$4:$F$2224))+SUMPRODUCT(-('Diário 5º PA'!$E$4:$E$5221='Analítico Cx.'!$B106),-('Diário 5º PA'!$O$4:$O$5221=F$1),('Diário 5º PA'!$F$4:$F$5221))+SUMPRODUCT(-('Diário 6º PA'!$E$4:$E$2907='Analítico Cx.'!$B106),-('Diário 6º PA'!$N$4:$N$2907=F$1),('Diário 6º PA'!$F$4:$F$2907))</f>
        <v>0</v>
      </c>
      <c r="G106" s="183">
        <f>SUMPRODUCT(-('Diário 3º PA'!$E$4:$E$4242='Analítico Cx.'!$B106),-('Diário 3º PA'!$O$4:$O$4242=G$1),('Diário 3º PA'!$F$4:$F$4242))+SUMPRODUCT(-('Diário 4º PA'!$E$4:$E$2224='Analítico Cx.'!$B106),-('Diário 4º PA'!$O$4:$O$2224=G$1),('Diário 4º PA'!$F$4:$F$2224))+SUMPRODUCT(-('Diário 5º PA'!$E$4:$E$5221='Analítico Cx.'!$B106),-('Diário 5º PA'!$O$4:$O$5221=G$1),('Diário 5º PA'!$F$4:$F$5221))+SUMPRODUCT(-('Diário 6º PA'!$E$4:$E$2907='Analítico Cx.'!$B106),-('Diário 6º PA'!$N$4:$N$2907=G$1),('Diário 6º PA'!$F$4:$F$2907))</f>
        <v>0</v>
      </c>
      <c r="H106" s="183">
        <f>SUMPRODUCT(-('Diário 3º PA'!$E$4:$E$4242='Analítico Cx.'!$B106),-('Diário 3º PA'!$O$4:$O$4242=H$1),('Diário 3º PA'!$F$4:$F$4242))+SUMPRODUCT(-('Diário 4º PA'!$E$4:$E$2224='Analítico Cx.'!$B106),-('Diário 4º PA'!$O$4:$O$2224=H$1),('Diário 4º PA'!$F$4:$F$2224))+SUMPRODUCT(-('Diário 5º PA'!$E$4:$E$5221='Analítico Cx.'!$B106),-('Diário 5º PA'!$O$4:$O$5221=H$1),('Diário 5º PA'!$F$4:$F$5221))+SUMPRODUCT(-('Diário 6º PA'!$E$4:$E$2907='Analítico Cx.'!$B106),-('Diário 6º PA'!$N$4:$N$2907=H$1),('Diário 6º PA'!$F$4:$F$2907))</f>
        <v>0</v>
      </c>
      <c r="I106" s="183">
        <f>SUMPRODUCT(-('Diário 3º PA'!$E$4:$E$4242='Analítico Cx.'!$B106),-('Diário 3º PA'!$O$4:$O$4242=I$1),('Diário 3º PA'!$F$4:$F$4242))+SUMPRODUCT(-('Diário 4º PA'!$E$4:$E$2224='Analítico Cx.'!$B106),-('Diário 4º PA'!$O$4:$O$2224=I$1),('Diário 4º PA'!$F$4:$F$2224))+SUMPRODUCT(-('Diário 5º PA'!$E$4:$E$5221='Analítico Cx.'!$B106),-('Diário 5º PA'!$O$4:$O$5221=I$1),('Diário 5º PA'!$F$4:$F$5221))+SUMPRODUCT(-('Diário 6º PA'!$E$4:$E$2907='Analítico Cx.'!$B106),-('Diário 6º PA'!$N$4:$N$2907=I$1),('Diário 6º PA'!$F$4:$F$2907))</f>
        <v>0</v>
      </c>
      <c r="J106" s="183">
        <f>SUMPRODUCT(-('Diário 3º PA'!$E$4:$E$4242='Analítico Cx.'!$B106),-('Diário 3º PA'!$O$4:$O$4242=J$1),('Diário 3º PA'!$F$4:$F$4242))+SUMPRODUCT(-('Diário 4º PA'!$E$4:$E$2224='Analítico Cx.'!$B106),-('Diário 4º PA'!$O$4:$O$2224=J$1),('Diário 4º PA'!$F$4:$F$2224))+SUMPRODUCT(-('Diário 5º PA'!$E$4:$E$5221='Analítico Cx.'!$B106),-('Diário 5º PA'!$O$4:$O$5221=J$1),('Diário 5º PA'!$F$4:$F$5221))+SUMPRODUCT(-('Diário 6º PA'!$E$4:$E$2907='Analítico Cx.'!$B106),-('Diário 6º PA'!$N$4:$N$2907=J$1),('Diário 6º PA'!$F$4:$F$2907))</f>
        <v>0</v>
      </c>
      <c r="K106" s="183">
        <f>SUMPRODUCT(-('Diário 3º PA'!$E$4:$E$4242='Analítico Cx.'!$B106),-('Diário 3º PA'!$O$4:$O$4242=K$1),('Diário 3º PA'!$F$4:$F$4242))+SUMPRODUCT(-('Diário 4º PA'!$E$4:$E$2224='Analítico Cx.'!$B106),-('Diário 4º PA'!$O$4:$O$2224=K$1),('Diário 4º PA'!$F$4:$F$2224))+SUMPRODUCT(-('Diário 5º PA'!$E$4:$E$5221='Analítico Cx.'!$B106),-('Diário 5º PA'!$O$4:$O$5221=K$1),('Diário 5º PA'!$F$4:$F$5221))+SUMPRODUCT(-('Diário 6º PA'!$E$4:$E$2907='Analítico Cx.'!$B106),-('Diário 6º PA'!$N$4:$N$2907=K$1),('Diário 6º PA'!$F$4:$F$2907))</f>
        <v>0</v>
      </c>
      <c r="L106" s="183">
        <f>SUMPRODUCT(-('Diário 3º PA'!$E$4:$E$4242='Analítico Cx.'!$B106),-('Diário 3º PA'!$O$4:$O$4242=L$1),('Diário 3º PA'!$F$4:$F$4242))+SUMPRODUCT(-('Diário 4º PA'!$E$4:$E$2224='Analítico Cx.'!$B106),-('Diário 4º PA'!$O$4:$O$2224=L$1),('Diário 4º PA'!$F$4:$F$2224))+SUMPRODUCT(-('Diário 5º PA'!$E$4:$E$5221='Analítico Cx.'!$B106),-('Diário 5º PA'!$O$4:$O$5221=L$1),('Diário 5º PA'!$F$4:$F$5221))+SUMPRODUCT(-('Diário 6º PA'!$E$4:$E$2907='Analítico Cx.'!$B106),-('Diário 6º PA'!$N$4:$N$2907=L$1),('Diário 6º PA'!$F$4:$F$2907))</f>
        <v>0</v>
      </c>
      <c r="M106" s="183">
        <f>SUMPRODUCT(-('Diário 3º PA'!$E$4:$E$4242='Analítico Cx.'!$B106),-('Diário 3º PA'!$O$4:$O$4242=M$1),('Diário 3º PA'!$F$4:$F$4242))+SUMPRODUCT(-('Diário 4º PA'!$E$4:$E$2224='Analítico Cx.'!$B106),-('Diário 4º PA'!$O$4:$O$2224=M$1),('Diário 4º PA'!$F$4:$F$2224))+SUMPRODUCT(-('Diário 5º PA'!$E$4:$E$5221='Analítico Cx.'!$B106),-('Diário 5º PA'!$O$4:$O$5221=M$1),('Diário 5º PA'!$F$4:$F$5221))+SUMPRODUCT(-('Diário 6º PA'!$E$4:$E$2907='Analítico Cx.'!$B106),-('Diário 6º PA'!$N$4:$N$2907=M$1),('Diário 6º PA'!$F$4:$F$2907))</f>
        <v>0</v>
      </c>
      <c r="N106" s="183">
        <f>SUMPRODUCT(-('Diário 3º PA'!$E$4:$E$4242='Analítico Cx.'!$B106),-('Diário 3º PA'!$O$4:$O$4242=N$1),('Diário 3º PA'!$F$4:$F$4242))+SUMPRODUCT(-('Diário 4º PA'!$E$4:$E$2224='Analítico Cx.'!$B106),-('Diário 4º PA'!$O$4:$O$2224=N$1),('Diário 4º PA'!$F$4:$F$2224))+SUMPRODUCT(-('Diário 5º PA'!$E$4:$E$5221='Analítico Cx.'!$B106),-('Diário 5º PA'!$O$4:$O$5221=N$1),('Diário 5º PA'!$F$4:$F$5221))+SUMPRODUCT(-('Diário 6º PA'!$E$4:$E$2907='Analítico Cx.'!$B106),-('Diário 6º PA'!$N$4:$N$2907=N$1),('Diário 6º PA'!$F$4:$F$2907))</f>
        <v>0</v>
      </c>
      <c r="O106" s="184">
        <f t="shared" si="17"/>
        <v>0</v>
      </c>
      <c r="P106" s="168">
        <f t="shared" si="18"/>
        <v>0</v>
      </c>
    </row>
    <row r="107" spans="1:16" ht="23.25" customHeight="1" x14ac:dyDescent="0.2">
      <c r="A107" s="59" t="s">
        <v>311</v>
      </c>
      <c r="B107" s="105" t="s">
        <v>312</v>
      </c>
      <c r="C107" s="183">
        <f>SUMPRODUCT(-('Diário 3º PA'!$E$4:$E$4242='Analítico Cx.'!$B107),-('Diário 3º PA'!$O$4:$O$4242=C$1),('Diário 3º PA'!$F$4:$F$4242))+SUMPRODUCT(-('Diário 4º PA'!$E$4:$E$2224='Analítico Cx.'!$B107),-('Diário 4º PA'!$O$4:$O$2224=C$1),('Diário 4º PA'!$F$4:$F$2224))+SUMPRODUCT(-('Diário 5º PA'!$E$4:$E$5221='Analítico Cx.'!$B107),-('Diário 5º PA'!$O$4:$O$5221=C$1),('Diário 5º PA'!$F$4:$F$5221))+SUMPRODUCT(-('Diário 6º PA'!$E$4:$E$2907='Analítico Cx.'!$B107),-('Diário 6º PA'!$N$4:$N$2907=C$1),('Diário 6º PA'!$F$4:$F$2907))</f>
        <v>0</v>
      </c>
      <c r="D107" s="183">
        <f>SUMPRODUCT(-('Diário 3º PA'!$E$4:$E$4242='Analítico Cx.'!$B107),-('Diário 3º PA'!$O$4:$O$4242=D$1),('Diário 3º PA'!$F$4:$F$4242))+SUMPRODUCT(-('Diário 4º PA'!$E$4:$E$2224='Analítico Cx.'!$B107),-('Diário 4º PA'!$O$4:$O$2224=D$1),('Diário 4º PA'!$F$4:$F$2224))+SUMPRODUCT(-('Diário 5º PA'!$E$4:$E$5221='Analítico Cx.'!$B107),-('Diário 5º PA'!$O$4:$O$5221=D$1),('Diário 5º PA'!$F$4:$F$5221))+SUMPRODUCT(-('Diário 6º PA'!$E$4:$E$2907='Analítico Cx.'!$B107),-('Diário 6º PA'!$N$4:$N$2907=D$1),('Diário 6º PA'!$F$4:$F$2907))</f>
        <v>0</v>
      </c>
      <c r="E107" s="183">
        <f>SUMPRODUCT(-('Diário 3º PA'!$E$4:$E$4242='Analítico Cx.'!$B107),-('Diário 3º PA'!$O$4:$O$4242=E$1),('Diário 3º PA'!$F$4:$F$4242))+SUMPRODUCT(-('Diário 4º PA'!$E$4:$E$2224='Analítico Cx.'!$B107),-('Diário 4º PA'!$O$4:$O$2224=E$1),('Diário 4º PA'!$F$4:$F$2224))+SUMPRODUCT(-('Diário 5º PA'!$E$4:$E$5221='Analítico Cx.'!$B107),-('Diário 5º PA'!$O$4:$O$5221=E$1),('Diário 5º PA'!$F$4:$F$5221))+SUMPRODUCT(-('Diário 6º PA'!$E$4:$E$2907='Analítico Cx.'!$B107),-('Diário 6º PA'!$N$4:$N$2907=E$1),('Diário 6º PA'!$F$4:$F$2907))</f>
        <v>0</v>
      </c>
      <c r="F107" s="183">
        <f>SUMPRODUCT(-('Diário 3º PA'!$E$4:$E$4242='Analítico Cx.'!$B107),-('Diário 3º PA'!$O$4:$O$4242=F$1),('Diário 3º PA'!$F$4:$F$4242))+SUMPRODUCT(-('Diário 4º PA'!$E$4:$E$2224='Analítico Cx.'!$B107),-('Diário 4º PA'!$O$4:$O$2224=F$1),('Diário 4º PA'!$F$4:$F$2224))+SUMPRODUCT(-('Diário 5º PA'!$E$4:$E$5221='Analítico Cx.'!$B107),-('Diário 5º PA'!$O$4:$O$5221=F$1),('Diário 5º PA'!$F$4:$F$5221))+SUMPRODUCT(-('Diário 6º PA'!$E$4:$E$2907='Analítico Cx.'!$B107),-('Diário 6º PA'!$N$4:$N$2907=F$1),('Diário 6º PA'!$F$4:$F$2907))</f>
        <v>0</v>
      </c>
      <c r="G107" s="183">
        <f>SUMPRODUCT(-('Diário 3º PA'!$E$4:$E$4242='Analítico Cx.'!$B107),-('Diário 3º PA'!$O$4:$O$4242=G$1),('Diário 3º PA'!$F$4:$F$4242))+SUMPRODUCT(-('Diário 4º PA'!$E$4:$E$2224='Analítico Cx.'!$B107),-('Diário 4º PA'!$O$4:$O$2224=G$1),('Diário 4º PA'!$F$4:$F$2224))+SUMPRODUCT(-('Diário 5º PA'!$E$4:$E$5221='Analítico Cx.'!$B107),-('Diário 5º PA'!$O$4:$O$5221=G$1),('Diário 5º PA'!$F$4:$F$5221))+SUMPRODUCT(-('Diário 6º PA'!$E$4:$E$2907='Analítico Cx.'!$B107),-('Diário 6º PA'!$N$4:$N$2907=G$1),('Diário 6º PA'!$F$4:$F$2907))</f>
        <v>0</v>
      </c>
      <c r="H107" s="183">
        <f>SUMPRODUCT(-('Diário 3º PA'!$E$4:$E$4242='Analítico Cx.'!$B107),-('Diário 3º PA'!$O$4:$O$4242=H$1),('Diário 3º PA'!$F$4:$F$4242))+SUMPRODUCT(-('Diário 4º PA'!$E$4:$E$2224='Analítico Cx.'!$B107),-('Diário 4º PA'!$O$4:$O$2224=H$1),('Diário 4º PA'!$F$4:$F$2224))+SUMPRODUCT(-('Diário 5º PA'!$E$4:$E$5221='Analítico Cx.'!$B107),-('Diário 5º PA'!$O$4:$O$5221=H$1),('Diário 5º PA'!$F$4:$F$5221))+SUMPRODUCT(-('Diário 6º PA'!$E$4:$E$2907='Analítico Cx.'!$B107),-('Diário 6º PA'!$N$4:$N$2907=H$1),('Diário 6º PA'!$F$4:$F$2907))</f>
        <v>0</v>
      </c>
      <c r="I107" s="183">
        <f>SUMPRODUCT(-('Diário 3º PA'!$E$4:$E$4242='Analítico Cx.'!$B107),-('Diário 3º PA'!$O$4:$O$4242=I$1),('Diário 3º PA'!$F$4:$F$4242))+SUMPRODUCT(-('Diário 4º PA'!$E$4:$E$2224='Analítico Cx.'!$B107),-('Diário 4º PA'!$O$4:$O$2224=I$1),('Diário 4º PA'!$F$4:$F$2224))+SUMPRODUCT(-('Diário 5º PA'!$E$4:$E$5221='Analítico Cx.'!$B107),-('Diário 5º PA'!$O$4:$O$5221=I$1),('Diário 5º PA'!$F$4:$F$5221))+SUMPRODUCT(-('Diário 6º PA'!$E$4:$E$2907='Analítico Cx.'!$B107),-('Diário 6º PA'!$N$4:$N$2907=I$1),('Diário 6º PA'!$F$4:$F$2907))</f>
        <v>0</v>
      </c>
      <c r="J107" s="183">
        <f>SUMPRODUCT(-('Diário 3º PA'!$E$4:$E$4242='Analítico Cx.'!$B107),-('Diário 3º PA'!$O$4:$O$4242=J$1),('Diário 3º PA'!$F$4:$F$4242))+SUMPRODUCT(-('Diário 4º PA'!$E$4:$E$2224='Analítico Cx.'!$B107),-('Diário 4º PA'!$O$4:$O$2224=J$1),('Diário 4º PA'!$F$4:$F$2224))+SUMPRODUCT(-('Diário 5º PA'!$E$4:$E$5221='Analítico Cx.'!$B107),-('Diário 5º PA'!$O$4:$O$5221=J$1),('Diário 5º PA'!$F$4:$F$5221))+SUMPRODUCT(-('Diário 6º PA'!$E$4:$E$2907='Analítico Cx.'!$B107),-('Diário 6º PA'!$N$4:$N$2907=J$1),('Diário 6º PA'!$F$4:$F$2907))</f>
        <v>0</v>
      </c>
      <c r="K107" s="183">
        <f>SUMPRODUCT(-('Diário 3º PA'!$E$4:$E$4242='Analítico Cx.'!$B107),-('Diário 3º PA'!$O$4:$O$4242=K$1),('Diário 3º PA'!$F$4:$F$4242))+SUMPRODUCT(-('Diário 4º PA'!$E$4:$E$2224='Analítico Cx.'!$B107),-('Diário 4º PA'!$O$4:$O$2224=K$1),('Diário 4º PA'!$F$4:$F$2224))+SUMPRODUCT(-('Diário 5º PA'!$E$4:$E$5221='Analítico Cx.'!$B107),-('Diário 5º PA'!$O$4:$O$5221=K$1),('Diário 5º PA'!$F$4:$F$5221))+SUMPRODUCT(-('Diário 6º PA'!$E$4:$E$2907='Analítico Cx.'!$B107),-('Diário 6º PA'!$N$4:$N$2907=K$1),('Diário 6º PA'!$F$4:$F$2907))</f>
        <v>0</v>
      </c>
      <c r="L107" s="183">
        <f>SUMPRODUCT(-('Diário 3º PA'!$E$4:$E$4242='Analítico Cx.'!$B107),-('Diário 3º PA'!$O$4:$O$4242=L$1),('Diário 3º PA'!$F$4:$F$4242))+SUMPRODUCT(-('Diário 4º PA'!$E$4:$E$2224='Analítico Cx.'!$B107),-('Diário 4º PA'!$O$4:$O$2224=L$1),('Diário 4º PA'!$F$4:$F$2224))+SUMPRODUCT(-('Diário 5º PA'!$E$4:$E$5221='Analítico Cx.'!$B107),-('Diário 5º PA'!$O$4:$O$5221=L$1),('Diário 5º PA'!$F$4:$F$5221))+SUMPRODUCT(-('Diário 6º PA'!$E$4:$E$2907='Analítico Cx.'!$B107),-('Diário 6º PA'!$N$4:$N$2907=L$1),('Diário 6º PA'!$F$4:$F$2907))</f>
        <v>0</v>
      </c>
      <c r="M107" s="183">
        <f>SUMPRODUCT(-('Diário 3º PA'!$E$4:$E$4242='Analítico Cx.'!$B107),-('Diário 3º PA'!$O$4:$O$4242=M$1),('Diário 3º PA'!$F$4:$F$4242))+SUMPRODUCT(-('Diário 4º PA'!$E$4:$E$2224='Analítico Cx.'!$B107),-('Diário 4º PA'!$O$4:$O$2224=M$1),('Diário 4º PA'!$F$4:$F$2224))+SUMPRODUCT(-('Diário 5º PA'!$E$4:$E$5221='Analítico Cx.'!$B107),-('Diário 5º PA'!$O$4:$O$5221=M$1),('Diário 5º PA'!$F$4:$F$5221))+SUMPRODUCT(-('Diário 6º PA'!$E$4:$E$2907='Analítico Cx.'!$B107),-('Diário 6º PA'!$N$4:$N$2907=M$1),('Diário 6º PA'!$F$4:$F$2907))</f>
        <v>0</v>
      </c>
      <c r="N107" s="183">
        <f>SUMPRODUCT(-('Diário 3º PA'!$E$4:$E$4242='Analítico Cx.'!$B107),-('Diário 3º PA'!$O$4:$O$4242=N$1),('Diário 3º PA'!$F$4:$F$4242))+SUMPRODUCT(-('Diário 4º PA'!$E$4:$E$2224='Analítico Cx.'!$B107),-('Diário 4º PA'!$O$4:$O$2224=N$1),('Diário 4º PA'!$F$4:$F$2224))+SUMPRODUCT(-('Diário 5º PA'!$E$4:$E$5221='Analítico Cx.'!$B107),-('Diário 5º PA'!$O$4:$O$5221=N$1),('Diário 5º PA'!$F$4:$F$5221))+SUMPRODUCT(-('Diário 6º PA'!$E$4:$E$2907='Analítico Cx.'!$B107),-('Diário 6º PA'!$N$4:$N$2907=N$1),('Diário 6º PA'!$F$4:$F$2907))</f>
        <v>0</v>
      </c>
      <c r="O107" s="184">
        <f t="shared" si="17"/>
        <v>0</v>
      </c>
      <c r="P107" s="168">
        <f t="shared" si="18"/>
        <v>0</v>
      </c>
    </row>
    <row r="108" spans="1:16" ht="23.25" customHeight="1" x14ac:dyDescent="0.2">
      <c r="A108" s="59" t="s">
        <v>313</v>
      </c>
      <c r="B108" s="104" t="s">
        <v>314</v>
      </c>
      <c r="C108" s="183">
        <f>SUMPRODUCT(-('Diário 3º PA'!$E$4:$E$4242='Analítico Cx.'!$B108),-('Diário 3º PA'!$O$4:$O$4242=C$1),('Diário 3º PA'!$F$4:$F$4242))+SUMPRODUCT(-('Diário 4º PA'!$E$4:$E$2224='Analítico Cx.'!$B108),-('Diário 4º PA'!$O$4:$O$2224=C$1),('Diário 4º PA'!$F$4:$F$2224))+SUMPRODUCT(-('Diário 5º PA'!$E$4:$E$5221='Analítico Cx.'!$B108),-('Diário 5º PA'!$O$4:$O$5221=C$1),('Diário 5º PA'!$F$4:$F$5221))+SUMPRODUCT(-('Diário 6º PA'!$E$4:$E$2907='Analítico Cx.'!$B108),-('Diário 6º PA'!$N$4:$N$2907=C$1),('Diário 6º PA'!$F$4:$F$2907))</f>
        <v>0</v>
      </c>
      <c r="D108" s="183">
        <f>SUMPRODUCT(-('Diário 3º PA'!$E$4:$E$4242='Analítico Cx.'!$B108),-('Diário 3º PA'!$O$4:$O$4242=D$1),('Diário 3º PA'!$F$4:$F$4242))+SUMPRODUCT(-('Diário 4º PA'!$E$4:$E$2224='Analítico Cx.'!$B108),-('Diário 4º PA'!$O$4:$O$2224=D$1),('Diário 4º PA'!$F$4:$F$2224))+SUMPRODUCT(-('Diário 5º PA'!$E$4:$E$5221='Analítico Cx.'!$B108),-('Diário 5º PA'!$O$4:$O$5221=D$1),('Diário 5º PA'!$F$4:$F$5221))+SUMPRODUCT(-('Diário 6º PA'!$E$4:$E$2907='Analítico Cx.'!$B108),-('Diário 6º PA'!$N$4:$N$2907=D$1),('Diário 6º PA'!$F$4:$F$2907))</f>
        <v>0</v>
      </c>
      <c r="E108" s="183">
        <f>SUMPRODUCT(-('Diário 3º PA'!$E$4:$E$4242='Analítico Cx.'!$B108),-('Diário 3º PA'!$O$4:$O$4242=E$1),('Diário 3º PA'!$F$4:$F$4242))+SUMPRODUCT(-('Diário 4º PA'!$E$4:$E$2224='Analítico Cx.'!$B108),-('Diário 4º PA'!$O$4:$O$2224=E$1),('Diário 4º PA'!$F$4:$F$2224))+SUMPRODUCT(-('Diário 5º PA'!$E$4:$E$5221='Analítico Cx.'!$B108),-('Diário 5º PA'!$O$4:$O$5221=E$1),('Diário 5º PA'!$F$4:$F$5221))+SUMPRODUCT(-('Diário 6º PA'!$E$4:$E$2907='Analítico Cx.'!$B108),-('Diário 6º PA'!$N$4:$N$2907=E$1),('Diário 6º PA'!$F$4:$F$2907))</f>
        <v>0</v>
      </c>
      <c r="F108" s="183">
        <f>SUMPRODUCT(-('Diário 3º PA'!$E$4:$E$4242='Analítico Cx.'!$B108),-('Diário 3º PA'!$O$4:$O$4242=F$1),('Diário 3º PA'!$F$4:$F$4242))+SUMPRODUCT(-('Diário 4º PA'!$E$4:$E$2224='Analítico Cx.'!$B108),-('Diário 4º PA'!$O$4:$O$2224=F$1),('Diário 4º PA'!$F$4:$F$2224))+SUMPRODUCT(-('Diário 5º PA'!$E$4:$E$5221='Analítico Cx.'!$B108),-('Diário 5º PA'!$O$4:$O$5221=F$1),('Diário 5º PA'!$F$4:$F$5221))+SUMPRODUCT(-('Diário 6º PA'!$E$4:$E$2907='Analítico Cx.'!$B108),-('Diário 6º PA'!$N$4:$N$2907=F$1),('Diário 6º PA'!$F$4:$F$2907))</f>
        <v>0</v>
      </c>
      <c r="G108" s="183">
        <f>SUMPRODUCT(-('Diário 3º PA'!$E$4:$E$4242='Analítico Cx.'!$B108),-('Diário 3º PA'!$O$4:$O$4242=G$1),('Diário 3º PA'!$F$4:$F$4242))+SUMPRODUCT(-('Diário 4º PA'!$E$4:$E$2224='Analítico Cx.'!$B108),-('Diário 4º PA'!$O$4:$O$2224=G$1),('Diário 4º PA'!$F$4:$F$2224))+SUMPRODUCT(-('Diário 5º PA'!$E$4:$E$5221='Analítico Cx.'!$B108),-('Diário 5º PA'!$O$4:$O$5221=G$1),('Diário 5º PA'!$F$4:$F$5221))+SUMPRODUCT(-('Diário 6º PA'!$E$4:$E$2907='Analítico Cx.'!$B108),-('Diário 6º PA'!$N$4:$N$2907=G$1),('Diário 6º PA'!$F$4:$F$2907))</f>
        <v>0</v>
      </c>
      <c r="H108" s="183">
        <f>SUMPRODUCT(-('Diário 3º PA'!$E$4:$E$4242='Analítico Cx.'!$B108),-('Diário 3º PA'!$O$4:$O$4242=H$1),('Diário 3º PA'!$F$4:$F$4242))+SUMPRODUCT(-('Diário 4º PA'!$E$4:$E$2224='Analítico Cx.'!$B108),-('Diário 4º PA'!$O$4:$O$2224=H$1),('Diário 4º PA'!$F$4:$F$2224))+SUMPRODUCT(-('Diário 5º PA'!$E$4:$E$5221='Analítico Cx.'!$B108),-('Diário 5º PA'!$O$4:$O$5221=H$1),('Diário 5º PA'!$F$4:$F$5221))+SUMPRODUCT(-('Diário 6º PA'!$E$4:$E$2907='Analítico Cx.'!$B108),-('Diário 6º PA'!$N$4:$N$2907=H$1),('Diário 6º PA'!$F$4:$F$2907))</f>
        <v>500</v>
      </c>
      <c r="I108" s="183">
        <f>SUMPRODUCT(-('Diário 3º PA'!$E$4:$E$4242='Analítico Cx.'!$B108),-('Diário 3º PA'!$O$4:$O$4242=I$1),('Diário 3º PA'!$F$4:$F$4242))+SUMPRODUCT(-('Diário 4º PA'!$E$4:$E$2224='Analítico Cx.'!$B108),-('Diário 4º PA'!$O$4:$O$2224=I$1),('Diário 4º PA'!$F$4:$F$2224))+SUMPRODUCT(-('Diário 5º PA'!$E$4:$E$5221='Analítico Cx.'!$B108),-('Diário 5º PA'!$O$4:$O$5221=I$1),('Diário 5º PA'!$F$4:$F$5221))+SUMPRODUCT(-('Diário 6º PA'!$E$4:$E$2907='Analítico Cx.'!$B108),-('Diário 6º PA'!$N$4:$N$2907=I$1),('Diário 6º PA'!$F$4:$F$2907))</f>
        <v>0</v>
      </c>
      <c r="J108" s="183">
        <f>SUMPRODUCT(-('Diário 3º PA'!$E$4:$E$4242='Analítico Cx.'!$B108),-('Diário 3º PA'!$O$4:$O$4242=J$1),('Diário 3º PA'!$F$4:$F$4242))+SUMPRODUCT(-('Diário 4º PA'!$E$4:$E$2224='Analítico Cx.'!$B108),-('Diário 4º PA'!$O$4:$O$2224=J$1),('Diário 4º PA'!$F$4:$F$2224))+SUMPRODUCT(-('Diário 5º PA'!$E$4:$E$5221='Analítico Cx.'!$B108),-('Diário 5º PA'!$O$4:$O$5221=J$1),('Diário 5º PA'!$F$4:$F$5221))+SUMPRODUCT(-('Diário 6º PA'!$E$4:$E$2907='Analítico Cx.'!$B108),-('Diário 6º PA'!$N$4:$N$2907=J$1),('Diário 6º PA'!$F$4:$F$2907))</f>
        <v>0</v>
      </c>
      <c r="K108" s="183">
        <f>SUMPRODUCT(-('Diário 3º PA'!$E$4:$E$4242='Analítico Cx.'!$B108),-('Diário 3º PA'!$O$4:$O$4242=K$1),('Diário 3º PA'!$F$4:$F$4242))+SUMPRODUCT(-('Diário 4º PA'!$E$4:$E$2224='Analítico Cx.'!$B108),-('Diário 4º PA'!$O$4:$O$2224=K$1),('Diário 4º PA'!$F$4:$F$2224))+SUMPRODUCT(-('Diário 5º PA'!$E$4:$E$5221='Analítico Cx.'!$B108),-('Diário 5º PA'!$O$4:$O$5221=K$1),('Diário 5º PA'!$F$4:$F$5221))+SUMPRODUCT(-('Diário 6º PA'!$E$4:$E$2907='Analítico Cx.'!$B108),-('Diário 6º PA'!$N$4:$N$2907=K$1),('Diário 6º PA'!$F$4:$F$2907))</f>
        <v>0</v>
      </c>
      <c r="L108" s="183">
        <f>SUMPRODUCT(-('Diário 3º PA'!$E$4:$E$4242='Analítico Cx.'!$B108),-('Diário 3º PA'!$O$4:$O$4242=L$1),('Diário 3º PA'!$F$4:$F$4242))+SUMPRODUCT(-('Diário 4º PA'!$E$4:$E$2224='Analítico Cx.'!$B108),-('Diário 4º PA'!$O$4:$O$2224=L$1),('Diário 4º PA'!$F$4:$F$2224))+SUMPRODUCT(-('Diário 5º PA'!$E$4:$E$5221='Analítico Cx.'!$B108),-('Diário 5º PA'!$O$4:$O$5221=L$1),('Diário 5º PA'!$F$4:$F$5221))+SUMPRODUCT(-('Diário 6º PA'!$E$4:$E$2907='Analítico Cx.'!$B108),-('Diário 6º PA'!$N$4:$N$2907=L$1),('Diário 6º PA'!$F$4:$F$2907))</f>
        <v>0</v>
      </c>
      <c r="M108" s="183">
        <f>SUMPRODUCT(-('Diário 3º PA'!$E$4:$E$4242='Analítico Cx.'!$B108),-('Diário 3º PA'!$O$4:$O$4242=M$1),('Diário 3º PA'!$F$4:$F$4242))+SUMPRODUCT(-('Diário 4º PA'!$E$4:$E$2224='Analítico Cx.'!$B108),-('Diário 4º PA'!$O$4:$O$2224=M$1),('Diário 4º PA'!$F$4:$F$2224))+SUMPRODUCT(-('Diário 5º PA'!$E$4:$E$5221='Analítico Cx.'!$B108),-('Diário 5º PA'!$O$4:$O$5221=M$1),('Diário 5º PA'!$F$4:$F$5221))+SUMPRODUCT(-('Diário 6º PA'!$E$4:$E$2907='Analítico Cx.'!$B108),-('Diário 6º PA'!$N$4:$N$2907=M$1),('Diário 6º PA'!$F$4:$F$2907))</f>
        <v>0</v>
      </c>
      <c r="N108" s="183">
        <f>SUMPRODUCT(-('Diário 3º PA'!$E$4:$E$4242='Analítico Cx.'!$B108),-('Diário 3º PA'!$O$4:$O$4242=N$1),('Diário 3º PA'!$F$4:$F$4242))+SUMPRODUCT(-('Diário 4º PA'!$E$4:$E$2224='Analítico Cx.'!$B108),-('Diário 4º PA'!$O$4:$O$2224=N$1),('Diário 4º PA'!$F$4:$F$2224))+SUMPRODUCT(-('Diário 5º PA'!$E$4:$E$5221='Analítico Cx.'!$B108),-('Diário 5º PA'!$O$4:$O$5221=N$1),('Diário 5º PA'!$F$4:$F$5221))+SUMPRODUCT(-('Diário 6º PA'!$E$4:$E$2907='Analítico Cx.'!$B108),-('Diário 6º PA'!$N$4:$N$2907=N$1),('Diário 6º PA'!$F$4:$F$2907))</f>
        <v>0</v>
      </c>
      <c r="O108" s="184">
        <f t="shared" si="17"/>
        <v>500</v>
      </c>
      <c r="P108" s="168">
        <f t="shared" si="18"/>
        <v>7.9503996775625456E-6</v>
      </c>
    </row>
    <row r="109" spans="1:16" ht="23.25" customHeight="1" x14ac:dyDescent="0.2">
      <c r="A109" s="59" t="s">
        <v>315</v>
      </c>
      <c r="B109" s="103" t="s">
        <v>316</v>
      </c>
      <c r="C109" s="183">
        <f>SUMPRODUCT(-('Diário 3º PA'!$E$4:$E$4242='Analítico Cx.'!$B109),-('Diário 3º PA'!$O$4:$O$4242=C$1),('Diário 3º PA'!$F$4:$F$4242))+SUMPRODUCT(-('Diário 4º PA'!$E$4:$E$2224='Analítico Cx.'!$B109),-('Diário 4º PA'!$O$4:$O$2224=C$1),('Diário 4º PA'!$F$4:$F$2224))+SUMPRODUCT(-('Diário 5º PA'!$E$4:$E$5221='Analítico Cx.'!$B109),-('Diário 5º PA'!$O$4:$O$5221=C$1),('Diário 5º PA'!$F$4:$F$5221))+SUMPRODUCT(-('Diário 6º PA'!$E$4:$E$2907='Analítico Cx.'!$B109),-('Diário 6º PA'!$N$4:$N$2907=C$1),('Diário 6º PA'!$F$4:$F$2907))</f>
        <v>0</v>
      </c>
      <c r="D109" s="183">
        <f>SUMPRODUCT(-('Diário 3º PA'!$E$4:$E$4242='Analítico Cx.'!$B109),-('Diário 3º PA'!$O$4:$O$4242=D$1),('Diário 3º PA'!$F$4:$F$4242))+SUMPRODUCT(-('Diário 4º PA'!$E$4:$E$2224='Analítico Cx.'!$B109),-('Diário 4º PA'!$O$4:$O$2224=D$1),('Diário 4º PA'!$F$4:$F$2224))+SUMPRODUCT(-('Diário 5º PA'!$E$4:$E$5221='Analítico Cx.'!$B109),-('Diário 5º PA'!$O$4:$O$5221=D$1),('Diário 5º PA'!$F$4:$F$5221))+SUMPRODUCT(-('Diário 6º PA'!$E$4:$E$2907='Analítico Cx.'!$B109),-('Diário 6º PA'!$N$4:$N$2907=D$1),('Diário 6º PA'!$F$4:$F$2907))</f>
        <v>0</v>
      </c>
      <c r="E109" s="183">
        <f>SUMPRODUCT(-('Diário 3º PA'!$E$4:$E$4242='Analítico Cx.'!$B109),-('Diário 3º PA'!$O$4:$O$4242=E$1),('Diário 3º PA'!$F$4:$F$4242))+SUMPRODUCT(-('Diário 4º PA'!$E$4:$E$2224='Analítico Cx.'!$B109),-('Diário 4º PA'!$O$4:$O$2224=E$1),('Diário 4º PA'!$F$4:$F$2224))+SUMPRODUCT(-('Diário 5º PA'!$E$4:$E$5221='Analítico Cx.'!$B109),-('Diário 5º PA'!$O$4:$O$5221=E$1),('Diário 5º PA'!$F$4:$F$5221))+SUMPRODUCT(-('Diário 6º PA'!$E$4:$E$2907='Analítico Cx.'!$B109),-('Diário 6º PA'!$N$4:$N$2907=E$1),('Diário 6º PA'!$F$4:$F$2907))</f>
        <v>0</v>
      </c>
      <c r="F109" s="183">
        <f>SUMPRODUCT(-('Diário 3º PA'!$E$4:$E$4242='Analítico Cx.'!$B109),-('Diário 3º PA'!$O$4:$O$4242=F$1),('Diário 3º PA'!$F$4:$F$4242))+SUMPRODUCT(-('Diário 4º PA'!$E$4:$E$2224='Analítico Cx.'!$B109),-('Diário 4º PA'!$O$4:$O$2224=F$1),('Diário 4º PA'!$F$4:$F$2224))+SUMPRODUCT(-('Diário 5º PA'!$E$4:$E$5221='Analítico Cx.'!$B109),-('Diário 5º PA'!$O$4:$O$5221=F$1),('Diário 5º PA'!$F$4:$F$5221))+SUMPRODUCT(-('Diário 6º PA'!$E$4:$E$2907='Analítico Cx.'!$B109),-('Diário 6º PA'!$N$4:$N$2907=F$1),('Diário 6º PA'!$F$4:$F$2907))</f>
        <v>5973.92</v>
      </c>
      <c r="G109" s="183">
        <f>SUMPRODUCT(-('Diário 3º PA'!$E$4:$E$4242='Analítico Cx.'!$B109),-('Diário 3º PA'!$O$4:$O$4242=G$1),('Diário 3º PA'!$F$4:$F$4242))+SUMPRODUCT(-('Diário 4º PA'!$E$4:$E$2224='Analítico Cx.'!$B109),-('Diário 4º PA'!$O$4:$O$2224=G$1),('Diário 4º PA'!$F$4:$F$2224))+SUMPRODUCT(-('Diário 5º PA'!$E$4:$E$5221='Analítico Cx.'!$B109),-('Diário 5º PA'!$O$4:$O$5221=G$1),('Diário 5º PA'!$F$4:$F$5221))+SUMPRODUCT(-('Diário 6º PA'!$E$4:$E$2907='Analítico Cx.'!$B109),-('Diário 6º PA'!$N$4:$N$2907=G$1),('Diário 6º PA'!$F$4:$F$2907))</f>
        <v>0</v>
      </c>
      <c r="H109" s="183">
        <f>SUMPRODUCT(-('Diário 3º PA'!$E$4:$E$4242='Analítico Cx.'!$B109),-('Diário 3º PA'!$O$4:$O$4242=H$1),('Diário 3º PA'!$F$4:$F$4242))+SUMPRODUCT(-('Diário 4º PA'!$E$4:$E$2224='Analítico Cx.'!$B109),-('Diário 4º PA'!$O$4:$O$2224=H$1),('Diário 4º PA'!$F$4:$F$2224))+SUMPRODUCT(-('Diário 5º PA'!$E$4:$E$5221='Analítico Cx.'!$B109),-('Diário 5º PA'!$O$4:$O$5221=H$1),('Diário 5º PA'!$F$4:$F$5221))+SUMPRODUCT(-('Diário 6º PA'!$E$4:$E$2907='Analítico Cx.'!$B109),-('Diário 6º PA'!$N$4:$N$2907=H$1),('Diário 6º PA'!$F$4:$F$2907))</f>
        <v>0</v>
      </c>
      <c r="I109" s="183">
        <f>SUMPRODUCT(-('Diário 3º PA'!$E$4:$E$4242='Analítico Cx.'!$B109),-('Diário 3º PA'!$O$4:$O$4242=I$1),('Diário 3º PA'!$F$4:$F$4242))+SUMPRODUCT(-('Diário 4º PA'!$E$4:$E$2224='Analítico Cx.'!$B109),-('Diário 4º PA'!$O$4:$O$2224=I$1),('Diário 4º PA'!$F$4:$F$2224))+SUMPRODUCT(-('Diário 5º PA'!$E$4:$E$5221='Analítico Cx.'!$B109),-('Diário 5º PA'!$O$4:$O$5221=I$1),('Diário 5º PA'!$F$4:$F$5221))+SUMPRODUCT(-('Diário 6º PA'!$E$4:$E$2907='Analítico Cx.'!$B109),-('Diário 6º PA'!$N$4:$N$2907=I$1),('Diário 6º PA'!$F$4:$F$2907))</f>
        <v>3250</v>
      </c>
      <c r="J109" s="183">
        <f>SUMPRODUCT(-('Diário 3º PA'!$E$4:$E$4242='Analítico Cx.'!$B109),-('Diário 3º PA'!$O$4:$O$4242=J$1),('Diário 3º PA'!$F$4:$F$4242))+SUMPRODUCT(-('Diário 4º PA'!$E$4:$E$2224='Analítico Cx.'!$B109),-('Diário 4º PA'!$O$4:$O$2224=J$1),('Diário 4º PA'!$F$4:$F$2224))+SUMPRODUCT(-('Diário 5º PA'!$E$4:$E$5221='Analítico Cx.'!$B109),-('Diário 5º PA'!$O$4:$O$5221=J$1),('Diário 5º PA'!$F$4:$F$5221))+SUMPRODUCT(-('Diário 6º PA'!$E$4:$E$2907='Analítico Cx.'!$B109),-('Diário 6º PA'!$N$4:$N$2907=J$1),('Diário 6º PA'!$F$4:$F$2907))</f>
        <v>0</v>
      </c>
      <c r="K109" s="183">
        <f>SUMPRODUCT(-('Diário 3º PA'!$E$4:$E$4242='Analítico Cx.'!$B109),-('Diário 3º PA'!$O$4:$O$4242=K$1),('Diário 3º PA'!$F$4:$F$4242))+SUMPRODUCT(-('Diário 4º PA'!$E$4:$E$2224='Analítico Cx.'!$B109),-('Diário 4º PA'!$O$4:$O$2224=K$1),('Diário 4º PA'!$F$4:$F$2224))+SUMPRODUCT(-('Diário 5º PA'!$E$4:$E$5221='Analítico Cx.'!$B109),-('Diário 5º PA'!$O$4:$O$5221=K$1),('Diário 5º PA'!$F$4:$F$5221))+SUMPRODUCT(-('Diário 6º PA'!$E$4:$E$2907='Analítico Cx.'!$B109),-('Diário 6º PA'!$N$4:$N$2907=K$1),('Diário 6º PA'!$F$4:$F$2907))</f>
        <v>0</v>
      </c>
      <c r="L109" s="183">
        <f>SUMPRODUCT(-('Diário 3º PA'!$E$4:$E$4242='Analítico Cx.'!$B109),-('Diário 3º PA'!$O$4:$O$4242=L$1),('Diário 3º PA'!$F$4:$F$4242))+SUMPRODUCT(-('Diário 4º PA'!$E$4:$E$2224='Analítico Cx.'!$B109),-('Diário 4º PA'!$O$4:$O$2224=L$1),('Diário 4º PA'!$F$4:$F$2224))+SUMPRODUCT(-('Diário 5º PA'!$E$4:$E$5221='Analítico Cx.'!$B109),-('Diário 5º PA'!$O$4:$O$5221=L$1),('Diário 5º PA'!$F$4:$F$5221))+SUMPRODUCT(-('Diário 6º PA'!$E$4:$E$2907='Analítico Cx.'!$B109),-('Diário 6º PA'!$N$4:$N$2907=L$1),('Diário 6º PA'!$F$4:$F$2907))</f>
        <v>1900</v>
      </c>
      <c r="M109" s="183">
        <f>SUMPRODUCT(-('Diário 3º PA'!$E$4:$E$4242='Analítico Cx.'!$B109),-('Diário 3º PA'!$O$4:$O$4242=M$1),('Diário 3º PA'!$F$4:$F$4242))+SUMPRODUCT(-('Diário 4º PA'!$E$4:$E$2224='Analítico Cx.'!$B109),-('Diário 4º PA'!$O$4:$O$2224=M$1),('Diário 4º PA'!$F$4:$F$2224))+SUMPRODUCT(-('Diário 5º PA'!$E$4:$E$5221='Analítico Cx.'!$B109),-('Diário 5º PA'!$O$4:$O$5221=M$1),('Diário 5º PA'!$F$4:$F$5221))+SUMPRODUCT(-('Diário 6º PA'!$E$4:$E$2907='Analítico Cx.'!$B109),-('Diário 6º PA'!$N$4:$N$2907=M$1),('Diário 6º PA'!$F$4:$F$2907))</f>
        <v>0</v>
      </c>
      <c r="N109" s="183">
        <f>SUMPRODUCT(-('Diário 3º PA'!$E$4:$E$4242='Analítico Cx.'!$B109),-('Diário 3º PA'!$O$4:$O$4242=N$1),('Diário 3º PA'!$F$4:$F$4242))+SUMPRODUCT(-('Diário 4º PA'!$E$4:$E$2224='Analítico Cx.'!$B109),-('Diário 4º PA'!$O$4:$O$2224=N$1),('Diário 4º PA'!$F$4:$F$2224))+SUMPRODUCT(-('Diário 5º PA'!$E$4:$E$5221='Analítico Cx.'!$B109),-('Diário 5º PA'!$O$4:$O$5221=N$1),('Diário 5º PA'!$F$4:$F$5221))+SUMPRODUCT(-('Diário 6º PA'!$E$4:$E$2907='Analítico Cx.'!$B109),-('Diário 6º PA'!$N$4:$N$2907=N$1),('Diário 6º PA'!$F$4:$F$2907))</f>
        <v>0</v>
      </c>
      <c r="O109" s="184">
        <f t="shared" si="17"/>
        <v>11123.92</v>
      </c>
      <c r="P109" s="168">
        <f t="shared" si="18"/>
        <v>1.768792199624631E-4</v>
      </c>
    </row>
    <row r="110" spans="1:16" ht="23.25" customHeight="1" x14ac:dyDescent="0.2">
      <c r="A110" s="59" t="s">
        <v>317</v>
      </c>
      <c r="B110" s="103" t="s">
        <v>318</v>
      </c>
      <c r="C110" s="183">
        <f>SUMPRODUCT(-('Diário 3º PA'!$E$4:$E$4242='Analítico Cx.'!$B110),-('Diário 3º PA'!$O$4:$O$4242=C$1),('Diário 3º PA'!$F$4:$F$4242))+SUMPRODUCT(-('Diário 4º PA'!$E$4:$E$2224='Analítico Cx.'!$B110),-('Diário 4º PA'!$O$4:$O$2224=C$1),('Diário 4º PA'!$F$4:$F$2224))+SUMPRODUCT(-('Diário 5º PA'!$E$4:$E$5221='Analítico Cx.'!$B110),-('Diário 5º PA'!$O$4:$O$5221=C$1),('Diário 5º PA'!$F$4:$F$5221))+SUMPRODUCT(-('Diário 6º PA'!$E$4:$E$2907='Analítico Cx.'!$B110),-('Diário 6º PA'!$N$4:$N$2907=C$1),('Diário 6º PA'!$F$4:$F$2907))</f>
        <v>3724.24</v>
      </c>
      <c r="D110" s="183">
        <f>SUMPRODUCT(-('Diário 3º PA'!$E$4:$E$4242='Analítico Cx.'!$B110),-('Diário 3º PA'!$O$4:$O$4242=D$1),('Diário 3º PA'!$F$4:$F$4242))+SUMPRODUCT(-('Diário 4º PA'!$E$4:$E$2224='Analítico Cx.'!$B110),-('Diário 4º PA'!$O$4:$O$2224=D$1),('Diário 4º PA'!$F$4:$F$2224))+SUMPRODUCT(-('Diário 5º PA'!$E$4:$E$5221='Analítico Cx.'!$B110),-('Diário 5º PA'!$O$4:$O$5221=D$1),('Diário 5º PA'!$F$4:$F$5221))+SUMPRODUCT(-('Diário 6º PA'!$E$4:$E$2907='Analítico Cx.'!$B110),-('Diário 6º PA'!$N$4:$N$2907=D$1),('Diário 6º PA'!$F$4:$F$2907))</f>
        <v>9491.9699999999975</v>
      </c>
      <c r="E110" s="183">
        <f>SUMPRODUCT(-('Diário 3º PA'!$E$4:$E$4242='Analítico Cx.'!$B110),-('Diário 3º PA'!$O$4:$O$4242=E$1),('Diário 3º PA'!$F$4:$F$4242))+SUMPRODUCT(-('Diário 4º PA'!$E$4:$E$2224='Analítico Cx.'!$B110),-('Diário 4º PA'!$O$4:$O$2224=E$1),('Diário 4º PA'!$F$4:$F$2224))+SUMPRODUCT(-('Diário 5º PA'!$E$4:$E$5221='Analítico Cx.'!$B110),-('Diário 5º PA'!$O$4:$O$5221=E$1),('Diário 5º PA'!$F$4:$F$5221))+SUMPRODUCT(-('Diário 6º PA'!$E$4:$E$2907='Analítico Cx.'!$B110),-('Diário 6º PA'!$N$4:$N$2907=E$1),('Diário 6º PA'!$F$4:$F$2907))</f>
        <v>7249.8600000000006</v>
      </c>
      <c r="F110" s="183">
        <f>SUMPRODUCT(-('Diário 3º PA'!$E$4:$E$4242='Analítico Cx.'!$B110),-('Diário 3º PA'!$O$4:$O$4242=F$1),('Diário 3º PA'!$F$4:$F$4242))+SUMPRODUCT(-('Diário 4º PA'!$E$4:$E$2224='Analítico Cx.'!$B110),-('Diário 4º PA'!$O$4:$O$2224=F$1),('Diário 4º PA'!$F$4:$F$2224))+SUMPRODUCT(-('Diário 5º PA'!$E$4:$E$5221='Analítico Cx.'!$B110),-('Diário 5º PA'!$O$4:$O$5221=F$1),('Diário 5º PA'!$F$4:$F$5221))+SUMPRODUCT(-('Diário 6º PA'!$E$4:$E$2907='Analítico Cx.'!$B110),-('Diário 6º PA'!$N$4:$N$2907=F$1),('Diário 6º PA'!$F$4:$F$2907))</f>
        <v>8500.9599999999991</v>
      </c>
      <c r="G110" s="183">
        <f>SUMPRODUCT(-('Diário 3º PA'!$E$4:$E$4242='Analítico Cx.'!$B110),-('Diário 3º PA'!$O$4:$O$4242=G$1),('Diário 3º PA'!$F$4:$F$4242))+SUMPRODUCT(-('Diário 4º PA'!$E$4:$E$2224='Analítico Cx.'!$B110),-('Diário 4º PA'!$O$4:$O$2224=G$1),('Diário 4º PA'!$F$4:$F$2224))+SUMPRODUCT(-('Diário 5º PA'!$E$4:$E$5221='Analítico Cx.'!$B110),-('Diário 5º PA'!$O$4:$O$5221=G$1),('Diário 5º PA'!$F$4:$F$5221))+SUMPRODUCT(-('Diário 6º PA'!$E$4:$E$2907='Analítico Cx.'!$B110),-('Diário 6º PA'!$N$4:$N$2907=G$1),('Diário 6º PA'!$F$4:$F$2907))</f>
        <v>24461.47</v>
      </c>
      <c r="H110" s="183">
        <f>SUMPRODUCT(-('Diário 3º PA'!$E$4:$E$4242='Analítico Cx.'!$B110),-('Diário 3º PA'!$O$4:$O$4242=H$1),('Diário 3º PA'!$F$4:$F$4242))+SUMPRODUCT(-('Diário 4º PA'!$E$4:$E$2224='Analítico Cx.'!$B110),-('Diário 4º PA'!$O$4:$O$2224=H$1),('Diário 4º PA'!$F$4:$F$2224))+SUMPRODUCT(-('Diário 5º PA'!$E$4:$E$5221='Analítico Cx.'!$B110),-('Diário 5º PA'!$O$4:$O$5221=H$1),('Diário 5º PA'!$F$4:$F$5221))+SUMPRODUCT(-('Diário 6º PA'!$E$4:$E$2907='Analítico Cx.'!$B110),-('Diário 6º PA'!$N$4:$N$2907=H$1),('Diário 6º PA'!$F$4:$F$2907))</f>
        <v>17146.2</v>
      </c>
      <c r="I110" s="183">
        <f>SUMPRODUCT(-('Diário 3º PA'!$E$4:$E$4242='Analítico Cx.'!$B110),-('Diário 3º PA'!$O$4:$O$4242=I$1),('Diário 3º PA'!$F$4:$F$4242))+SUMPRODUCT(-('Diário 4º PA'!$E$4:$E$2224='Analítico Cx.'!$B110),-('Diário 4º PA'!$O$4:$O$2224=I$1),('Diário 4º PA'!$F$4:$F$2224))+SUMPRODUCT(-('Diário 5º PA'!$E$4:$E$5221='Analítico Cx.'!$B110),-('Diário 5º PA'!$O$4:$O$5221=I$1),('Diário 5º PA'!$F$4:$F$5221))+SUMPRODUCT(-('Diário 6º PA'!$E$4:$E$2907='Analítico Cx.'!$B110),-('Diário 6º PA'!$N$4:$N$2907=I$1),('Diário 6º PA'!$F$4:$F$2907))</f>
        <v>29950.77</v>
      </c>
      <c r="J110" s="183">
        <f>SUMPRODUCT(-('Diário 3º PA'!$E$4:$E$4242='Analítico Cx.'!$B110),-('Diário 3º PA'!$O$4:$O$4242=J$1),('Diário 3º PA'!$F$4:$F$4242))+SUMPRODUCT(-('Diário 4º PA'!$E$4:$E$2224='Analítico Cx.'!$B110),-('Diário 4º PA'!$O$4:$O$2224=J$1),('Diário 4º PA'!$F$4:$F$2224))+SUMPRODUCT(-('Diário 5º PA'!$E$4:$E$5221='Analítico Cx.'!$B110),-('Diário 5º PA'!$O$4:$O$5221=J$1),('Diário 5º PA'!$F$4:$F$5221))+SUMPRODUCT(-('Diário 6º PA'!$E$4:$E$2907='Analítico Cx.'!$B110),-('Diário 6º PA'!$N$4:$N$2907=J$1),('Diário 6º PA'!$F$4:$F$2907))</f>
        <v>23234.34</v>
      </c>
      <c r="K110" s="183">
        <f>SUMPRODUCT(-('Diário 3º PA'!$E$4:$E$4242='Analítico Cx.'!$B110),-('Diário 3º PA'!$O$4:$O$4242=K$1),('Diário 3º PA'!$F$4:$F$4242))+SUMPRODUCT(-('Diário 4º PA'!$E$4:$E$2224='Analítico Cx.'!$B110),-('Diário 4º PA'!$O$4:$O$2224=K$1),('Diário 4º PA'!$F$4:$F$2224))+SUMPRODUCT(-('Diário 5º PA'!$E$4:$E$5221='Analítico Cx.'!$B110),-('Diário 5º PA'!$O$4:$O$5221=K$1),('Diário 5º PA'!$F$4:$F$5221))+SUMPRODUCT(-('Diário 6º PA'!$E$4:$E$2907='Analítico Cx.'!$B110),-('Diário 6º PA'!$N$4:$N$2907=K$1),('Diário 6º PA'!$F$4:$F$2907))</f>
        <v>18086.689999999995</v>
      </c>
      <c r="L110" s="183">
        <f>SUMPRODUCT(-('Diário 3º PA'!$E$4:$E$4242='Analítico Cx.'!$B110),-('Diário 3º PA'!$O$4:$O$4242=L$1),('Diário 3º PA'!$F$4:$F$4242))+SUMPRODUCT(-('Diário 4º PA'!$E$4:$E$2224='Analítico Cx.'!$B110),-('Diário 4º PA'!$O$4:$O$2224=L$1),('Diário 4º PA'!$F$4:$F$2224))+SUMPRODUCT(-('Diário 5º PA'!$E$4:$E$5221='Analítico Cx.'!$B110),-('Diário 5º PA'!$O$4:$O$5221=L$1),('Diário 5º PA'!$F$4:$F$5221))+SUMPRODUCT(-('Diário 6º PA'!$E$4:$E$2907='Analítico Cx.'!$B110),-('Diário 6º PA'!$N$4:$N$2907=L$1),('Diário 6º PA'!$F$4:$F$2907))</f>
        <v>16218.550000000001</v>
      </c>
      <c r="M110" s="183">
        <f>SUMPRODUCT(-('Diário 3º PA'!$E$4:$E$4242='Analítico Cx.'!$B110),-('Diário 3º PA'!$O$4:$O$4242=M$1),('Diário 3º PA'!$F$4:$F$4242))+SUMPRODUCT(-('Diário 4º PA'!$E$4:$E$2224='Analítico Cx.'!$B110),-('Diário 4º PA'!$O$4:$O$2224=M$1),('Diário 4º PA'!$F$4:$F$2224))+SUMPRODUCT(-('Diário 5º PA'!$E$4:$E$5221='Analítico Cx.'!$B110),-('Diário 5º PA'!$O$4:$O$5221=M$1),('Diário 5º PA'!$F$4:$F$5221))+SUMPRODUCT(-('Diário 6º PA'!$E$4:$E$2907='Analítico Cx.'!$B110),-('Diário 6º PA'!$N$4:$N$2907=M$1),('Diário 6º PA'!$F$4:$F$2907))</f>
        <v>15433.63</v>
      </c>
      <c r="N110" s="183">
        <f>SUMPRODUCT(-('Diário 3º PA'!$E$4:$E$4242='Analítico Cx.'!$B110),-('Diário 3º PA'!$O$4:$O$4242=N$1),('Diário 3º PA'!$F$4:$F$4242))+SUMPRODUCT(-('Diário 4º PA'!$E$4:$E$2224='Analítico Cx.'!$B110),-('Diário 4º PA'!$O$4:$O$2224=N$1),('Diário 4º PA'!$F$4:$F$2224))+SUMPRODUCT(-('Diário 5º PA'!$E$4:$E$5221='Analítico Cx.'!$B110),-('Diário 5º PA'!$O$4:$O$5221=N$1),('Diário 5º PA'!$F$4:$F$5221))+SUMPRODUCT(-('Diário 6º PA'!$E$4:$E$2907='Analítico Cx.'!$B110),-('Diário 6º PA'!$N$4:$N$2907=N$1),('Diário 6º PA'!$F$4:$F$2907))</f>
        <v>29222.319999999996</v>
      </c>
      <c r="O110" s="184">
        <f t="shared" si="17"/>
        <v>202721</v>
      </c>
      <c r="P110" s="168">
        <f t="shared" si="18"/>
        <v>3.2234259460703139E-3</v>
      </c>
    </row>
    <row r="111" spans="1:16" ht="23.25" customHeight="1" x14ac:dyDescent="0.2">
      <c r="A111" s="59" t="s">
        <v>319</v>
      </c>
      <c r="B111" s="103" t="s">
        <v>320</v>
      </c>
      <c r="C111" s="183">
        <f>SUMPRODUCT(-('Diário 3º PA'!$E$4:$E$4242='Analítico Cx.'!$B111),-('Diário 3º PA'!$O$4:$O$4242=C$1),('Diário 3º PA'!$F$4:$F$4242))+SUMPRODUCT(-('Diário 4º PA'!$E$4:$E$2224='Analítico Cx.'!$B111),-('Diário 4º PA'!$O$4:$O$2224=C$1),('Diário 4º PA'!$F$4:$F$2224))+SUMPRODUCT(-('Diário 5º PA'!$E$4:$E$5221='Analítico Cx.'!$B111),-('Diário 5º PA'!$O$4:$O$5221=C$1),('Diário 5º PA'!$F$4:$F$5221))+SUMPRODUCT(-('Diário 6º PA'!$E$4:$E$2907='Analítico Cx.'!$B111),-('Diário 6º PA'!$N$4:$N$2907=C$1),('Diário 6º PA'!$F$4:$F$2907))</f>
        <v>0</v>
      </c>
      <c r="D111" s="183">
        <f>SUMPRODUCT(-('Diário 3º PA'!$E$4:$E$4242='Analítico Cx.'!$B111),-('Diário 3º PA'!$O$4:$O$4242=D$1),('Diário 3º PA'!$F$4:$F$4242))+SUMPRODUCT(-('Diário 4º PA'!$E$4:$E$2224='Analítico Cx.'!$B111),-('Diário 4º PA'!$O$4:$O$2224=D$1),('Diário 4º PA'!$F$4:$F$2224))+SUMPRODUCT(-('Diário 5º PA'!$E$4:$E$5221='Analítico Cx.'!$B111),-('Diário 5º PA'!$O$4:$O$5221=D$1),('Diário 5º PA'!$F$4:$F$5221))+SUMPRODUCT(-('Diário 6º PA'!$E$4:$E$2907='Analítico Cx.'!$B111),-('Diário 6º PA'!$N$4:$N$2907=D$1),('Diário 6º PA'!$F$4:$F$2907))</f>
        <v>0</v>
      </c>
      <c r="E111" s="183">
        <f>SUMPRODUCT(-('Diário 3º PA'!$E$4:$E$4242='Analítico Cx.'!$B111),-('Diário 3º PA'!$O$4:$O$4242=E$1),('Diário 3º PA'!$F$4:$F$4242))+SUMPRODUCT(-('Diário 4º PA'!$E$4:$E$2224='Analítico Cx.'!$B111),-('Diário 4º PA'!$O$4:$O$2224=E$1),('Diário 4º PA'!$F$4:$F$2224))+SUMPRODUCT(-('Diário 5º PA'!$E$4:$E$5221='Analítico Cx.'!$B111),-('Diário 5º PA'!$O$4:$O$5221=E$1),('Diário 5º PA'!$F$4:$F$5221))+SUMPRODUCT(-('Diário 6º PA'!$E$4:$E$2907='Analítico Cx.'!$B111),-('Diário 6º PA'!$N$4:$N$2907=E$1),('Diário 6º PA'!$F$4:$F$2907))</f>
        <v>0</v>
      </c>
      <c r="F111" s="183">
        <f>SUMPRODUCT(-('Diário 3º PA'!$E$4:$E$4242='Analítico Cx.'!$B111),-('Diário 3º PA'!$O$4:$O$4242=F$1),('Diário 3º PA'!$F$4:$F$4242))+SUMPRODUCT(-('Diário 4º PA'!$E$4:$E$2224='Analítico Cx.'!$B111),-('Diário 4º PA'!$O$4:$O$2224=F$1),('Diário 4º PA'!$F$4:$F$2224))+SUMPRODUCT(-('Diário 5º PA'!$E$4:$E$5221='Analítico Cx.'!$B111),-('Diário 5º PA'!$O$4:$O$5221=F$1),('Diário 5º PA'!$F$4:$F$5221))+SUMPRODUCT(-('Diário 6º PA'!$E$4:$E$2907='Analítico Cx.'!$B111),-('Diário 6º PA'!$N$4:$N$2907=F$1),('Diário 6º PA'!$F$4:$F$2907))</f>
        <v>0</v>
      </c>
      <c r="G111" s="183">
        <f>SUMPRODUCT(-('Diário 3º PA'!$E$4:$E$4242='Analítico Cx.'!$B111),-('Diário 3º PA'!$O$4:$O$4242=G$1),('Diário 3º PA'!$F$4:$F$4242))+SUMPRODUCT(-('Diário 4º PA'!$E$4:$E$2224='Analítico Cx.'!$B111),-('Diário 4º PA'!$O$4:$O$2224=G$1),('Diário 4º PA'!$F$4:$F$2224))+SUMPRODUCT(-('Diário 5º PA'!$E$4:$E$5221='Analítico Cx.'!$B111),-('Diário 5º PA'!$O$4:$O$5221=G$1),('Diário 5º PA'!$F$4:$F$5221))+SUMPRODUCT(-('Diário 6º PA'!$E$4:$E$2907='Analítico Cx.'!$B111),-('Diário 6º PA'!$N$4:$N$2907=G$1),('Diário 6º PA'!$F$4:$F$2907))</f>
        <v>0</v>
      </c>
      <c r="H111" s="183">
        <f>SUMPRODUCT(-('Diário 3º PA'!$E$4:$E$4242='Analítico Cx.'!$B111),-('Diário 3º PA'!$O$4:$O$4242=H$1),('Diário 3º PA'!$F$4:$F$4242))+SUMPRODUCT(-('Diário 4º PA'!$E$4:$E$2224='Analítico Cx.'!$B111),-('Diário 4º PA'!$O$4:$O$2224=H$1),('Diário 4º PA'!$F$4:$F$2224))+SUMPRODUCT(-('Diário 5º PA'!$E$4:$E$5221='Analítico Cx.'!$B111),-('Diário 5º PA'!$O$4:$O$5221=H$1),('Diário 5º PA'!$F$4:$F$5221))+SUMPRODUCT(-('Diário 6º PA'!$E$4:$E$2907='Analítico Cx.'!$B111),-('Diário 6º PA'!$N$4:$N$2907=H$1),('Diário 6º PA'!$F$4:$F$2907))</f>
        <v>0</v>
      </c>
      <c r="I111" s="183">
        <f>SUMPRODUCT(-('Diário 3º PA'!$E$4:$E$4242='Analítico Cx.'!$B111),-('Diário 3º PA'!$O$4:$O$4242=I$1),('Diário 3º PA'!$F$4:$F$4242))+SUMPRODUCT(-('Diário 4º PA'!$E$4:$E$2224='Analítico Cx.'!$B111),-('Diário 4º PA'!$O$4:$O$2224=I$1),('Diário 4º PA'!$F$4:$F$2224))+SUMPRODUCT(-('Diário 5º PA'!$E$4:$E$5221='Analítico Cx.'!$B111),-('Diário 5º PA'!$O$4:$O$5221=I$1),('Diário 5º PA'!$F$4:$F$5221))+SUMPRODUCT(-('Diário 6º PA'!$E$4:$E$2907='Analítico Cx.'!$B111),-('Diário 6º PA'!$N$4:$N$2907=I$1),('Diário 6º PA'!$F$4:$F$2907))</f>
        <v>0</v>
      </c>
      <c r="J111" s="183">
        <f>SUMPRODUCT(-('Diário 3º PA'!$E$4:$E$4242='Analítico Cx.'!$B111),-('Diário 3º PA'!$O$4:$O$4242=J$1),('Diário 3º PA'!$F$4:$F$4242))+SUMPRODUCT(-('Diário 4º PA'!$E$4:$E$2224='Analítico Cx.'!$B111),-('Diário 4º PA'!$O$4:$O$2224=J$1),('Diário 4º PA'!$F$4:$F$2224))+SUMPRODUCT(-('Diário 5º PA'!$E$4:$E$5221='Analítico Cx.'!$B111),-('Diário 5º PA'!$O$4:$O$5221=J$1),('Diário 5º PA'!$F$4:$F$5221))+SUMPRODUCT(-('Diário 6º PA'!$E$4:$E$2907='Analítico Cx.'!$B111),-('Diário 6º PA'!$N$4:$N$2907=J$1),('Diário 6º PA'!$F$4:$F$2907))</f>
        <v>0</v>
      </c>
      <c r="K111" s="183">
        <f>SUMPRODUCT(-('Diário 3º PA'!$E$4:$E$4242='Analítico Cx.'!$B111),-('Diário 3º PA'!$O$4:$O$4242=K$1),('Diário 3º PA'!$F$4:$F$4242))+SUMPRODUCT(-('Diário 4º PA'!$E$4:$E$2224='Analítico Cx.'!$B111),-('Diário 4º PA'!$O$4:$O$2224=K$1),('Diário 4º PA'!$F$4:$F$2224))+SUMPRODUCT(-('Diário 5º PA'!$E$4:$E$5221='Analítico Cx.'!$B111),-('Diário 5º PA'!$O$4:$O$5221=K$1),('Diário 5º PA'!$F$4:$F$5221))+SUMPRODUCT(-('Diário 6º PA'!$E$4:$E$2907='Analítico Cx.'!$B111),-('Diário 6º PA'!$N$4:$N$2907=K$1),('Diário 6º PA'!$F$4:$F$2907))</f>
        <v>0</v>
      </c>
      <c r="L111" s="183">
        <f>SUMPRODUCT(-('Diário 3º PA'!$E$4:$E$4242='Analítico Cx.'!$B111),-('Diário 3º PA'!$O$4:$O$4242=L$1),('Diário 3º PA'!$F$4:$F$4242))+SUMPRODUCT(-('Diário 4º PA'!$E$4:$E$2224='Analítico Cx.'!$B111),-('Diário 4º PA'!$O$4:$O$2224=L$1),('Diário 4º PA'!$F$4:$F$2224))+SUMPRODUCT(-('Diário 5º PA'!$E$4:$E$5221='Analítico Cx.'!$B111),-('Diário 5º PA'!$O$4:$O$5221=L$1),('Diário 5º PA'!$F$4:$F$5221))+SUMPRODUCT(-('Diário 6º PA'!$E$4:$E$2907='Analítico Cx.'!$B111),-('Diário 6º PA'!$N$4:$N$2907=L$1),('Diário 6º PA'!$F$4:$F$2907))</f>
        <v>0</v>
      </c>
      <c r="M111" s="183">
        <f>SUMPRODUCT(-('Diário 3º PA'!$E$4:$E$4242='Analítico Cx.'!$B111),-('Diário 3º PA'!$O$4:$O$4242=M$1),('Diário 3º PA'!$F$4:$F$4242))+SUMPRODUCT(-('Diário 4º PA'!$E$4:$E$2224='Analítico Cx.'!$B111),-('Diário 4º PA'!$O$4:$O$2224=M$1),('Diário 4º PA'!$F$4:$F$2224))+SUMPRODUCT(-('Diário 5º PA'!$E$4:$E$5221='Analítico Cx.'!$B111),-('Diário 5º PA'!$O$4:$O$5221=M$1),('Diário 5º PA'!$F$4:$F$5221))+SUMPRODUCT(-('Diário 6º PA'!$E$4:$E$2907='Analítico Cx.'!$B111),-('Diário 6º PA'!$N$4:$N$2907=M$1),('Diário 6º PA'!$F$4:$F$2907))</f>
        <v>0</v>
      </c>
      <c r="N111" s="183">
        <f>SUMPRODUCT(-('Diário 3º PA'!$E$4:$E$4242='Analítico Cx.'!$B111),-('Diário 3º PA'!$O$4:$O$4242=N$1),('Diário 3º PA'!$F$4:$F$4242))+SUMPRODUCT(-('Diário 4º PA'!$E$4:$E$2224='Analítico Cx.'!$B111),-('Diário 4º PA'!$O$4:$O$2224=N$1),('Diário 4º PA'!$F$4:$F$2224))+SUMPRODUCT(-('Diário 5º PA'!$E$4:$E$5221='Analítico Cx.'!$B111),-('Diário 5º PA'!$O$4:$O$5221=N$1),('Diário 5º PA'!$F$4:$F$5221))+SUMPRODUCT(-('Diário 6º PA'!$E$4:$E$2907='Analítico Cx.'!$B111),-('Diário 6º PA'!$N$4:$N$2907=N$1),('Diário 6º PA'!$F$4:$F$2907))</f>
        <v>0</v>
      </c>
      <c r="O111" s="184">
        <f t="shared" si="17"/>
        <v>0</v>
      </c>
      <c r="P111" s="168">
        <f t="shared" si="18"/>
        <v>0</v>
      </c>
    </row>
    <row r="112" spans="1:16" ht="23.25" customHeight="1" x14ac:dyDescent="0.2">
      <c r="A112" s="59" t="s">
        <v>321</v>
      </c>
      <c r="B112" s="103" t="s">
        <v>322</v>
      </c>
      <c r="C112" s="183">
        <f>SUMPRODUCT(-('Diário 3º PA'!$E$4:$E$4242='Analítico Cx.'!$B112),-('Diário 3º PA'!$O$4:$O$4242=C$1),('Diário 3º PA'!$F$4:$F$4242))+SUMPRODUCT(-('Diário 4º PA'!$E$4:$E$2224='Analítico Cx.'!$B112),-('Diário 4º PA'!$O$4:$O$2224=C$1),('Diário 4º PA'!$F$4:$F$2224))+SUMPRODUCT(-('Diário 5º PA'!$E$4:$E$5221='Analítico Cx.'!$B112),-('Diário 5º PA'!$O$4:$O$5221=C$1),('Diário 5º PA'!$F$4:$F$5221))+SUMPRODUCT(-('Diário 6º PA'!$E$4:$E$2907='Analítico Cx.'!$B112),-('Diário 6º PA'!$N$4:$N$2907=C$1),('Diário 6º PA'!$F$4:$F$2907))</f>
        <v>0</v>
      </c>
      <c r="D112" s="183">
        <f>SUMPRODUCT(-('Diário 3º PA'!$E$4:$E$4242='Analítico Cx.'!$B112),-('Diário 3º PA'!$O$4:$O$4242=D$1),('Diário 3º PA'!$F$4:$F$4242))+SUMPRODUCT(-('Diário 4º PA'!$E$4:$E$2224='Analítico Cx.'!$B112),-('Diário 4º PA'!$O$4:$O$2224=D$1),('Diário 4º PA'!$F$4:$F$2224))+SUMPRODUCT(-('Diário 5º PA'!$E$4:$E$5221='Analítico Cx.'!$B112),-('Diário 5º PA'!$O$4:$O$5221=D$1),('Diário 5º PA'!$F$4:$F$5221))+SUMPRODUCT(-('Diário 6º PA'!$E$4:$E$2907='Analítico Cx.'!$B112),-('Diário 6º PA'!$N$4:$N$2907=D$1),('Diário 6º PA'!$F$4:$F$2907))</f>
        <v>0</v>
      </c>
      <c r="E112" s="183">
        <f>SUMPRODUCT(-('Diário 3º PA'!$E$4:$E$4242='Analítico Cx.'!$B112),-('Diário 3º PA'!$O$4:$O$4242=E$1),('Diário 3º PA'!$F$4:$F$4242))+SUMPRODUCT(-('Diário 4º PA'!$E$4:$E$2224='Analítico Cx.'!$B112),-('Diário 4º PA'!$O$4:$O$2224=E$1),('Diário 4º PA'!$F$4:$F$2224))+SUMPRODUCT(-('Diário 5º PA'!$E$4:$E$5221='Analítico Cx.'!$B112),-('Diário 5º PA'!$O$4:$O$5221=E$1),('Diário 5º PA'!$F$4:$F$5221))+SUMPRODUCT(-('Diário 6º PA'!$E$4:$E$2907='Analítico Cx.'!$B112),-('Diário 6º PA'!$N$4:$N$2907=E$1),('Diário 6º PA'!$F$4:$F$2907))</f>
        <v>0</v>
      </c>
      <c r="F112" s="183">
        <f>SUMPRODUCT(-('Diário 3º PA'!$E$4:$E$4242='Analítico Cx.'!$B112),-('Diário 3º PA'!$O$4:$O$4242=F$1),('Diário 3º PA'!$F$4:$F$4242))+SUMPRODUCT(-('Diário 4º PA'!$E$4:$E$2224='Analítico Cx.'!$B112),-('Diário 4º PA'!$O$4:$O$2224=F$1),('Diário 4º PA'!$F$4:$F$2224))+SUMPRODUCT(-('Diário 5º PA'!$E$4:$E$5221='Analítico Cx.'!$B112),-('Diário 5º PA'!$O$4:$O$5221=F$1),('Diário 5º PA'!$F$4:$F$5221))+SUMPRODUCT(-('Diário 6º PA'!$E$4:$E$2907='Analítico Cx.'!$B112),-('Diário 6º PA'!$N$4:$N$2907=F$1),('Diário 6º PA'!$F$4:$F$2907))</f>
        <v>0</v>
      </c>
      <c r="G112" s="183">
        <f>SUMPRODUCT(-('Diário 3º PA'!$E$4:$E$4242='Analítico Cx.'!$B112),-('Diário 3º PA'!$O$4:$O$4242=G$1),('Diário 3º PA'!$F$4:$F$4242))+SUMPRODUCT(-('Diário 4º PA'!$E$4:$E$2224='Analítico Cx.'!$B112),-('Diário 4º PA'!$O$4:$O$2224=G$1),('Diário 4º PA'!$F$4:$F$2224))+SUMPRODUCT(-('Diário 5º PA'!$E$4:$E$5221='Analítico Cx.'!$B112),-('Diário 5º PA'!$O$4:$O$5221=G$1),('Diário 5º PA'!$F$4:$F$5221))+SUMPRODUCT(-('Diário 6º PA'!$E$4:$E$2907='Analítico Cx.'!$B112),-('Diário 6º PA'!$N$4:$N$2907=G$1),('Diário 6º PA'!$F$4:$F$2907))</f>
        <v>0</v>
      </c>
      <c r="H112" s="183">
        <f>SUMPRODUCT(-('Diário 3º PA'!$E$4:$E$4242='Analítico Cx.'!$B112),-('Diário 3º PA'!$O$4:$O$4242=H$1),('Diário 3º PA'!$F$4:$F$4242))+SUMPRODUCT(-('Diário 4º PA'!$E$4:$E$2224='Analítico Cx.'!$B112),-('Diário 4º PA'!$O$4:$O$2224=H$1),('Diário 4º PA'!$F$4:$F$2224))+SUMPRODUCT(-('Diário 5º PA'!$E$4:$E$5221='Analítico Cx.'!$B112),-('Diário 5º PA'!$O$4:$O$5221=H$1),('Diário 5º PA'!$F$4:$F$5221))+SUMPRODUCT(-('Diário 6º PA'!$E$4:$E$2907='Analítico Cx.'!$B112),-('Diário 6º PA'!$N$4:$N$2907=H$1),('Diário 6º PA'!$F$4:$F$2907))</f>
        <v>0</v>
      </c>
      <c r="I112" s="183">
        <f>SUMPRODUCT(-('Diário 3º PA'!$E$4:$E$4242='Analítico Cx.'!$B112),-('Diário 3º PA'!$O$4:$O$4242=I$1),('Diário 3º PA'!$F$4:$F$4242))+SUMPRODUCT(-('Diário 4º PA'!$E$4:$E$2224='Analítico Cx.'!$B112),-('Diário 4º PA'!$O$4:$O$2224=I$1),('Diário 4º PA'!$F$4:$F$2224))+SUMPRODUCT(-('Diário 5º PA'!$E$4:$E$5221='Analítico Cx.'!$B112),-('Diário 5º PA'!$O$4:$O$5221=I$1),('Diário 5º PA'!$F$4:$F$5221))+SUMPRODUCT(-('Diário 6º PA'!$E$4:$E$2907='Analítico Cx.'!$B112),-('Diário 6º PA'!$N$4:$N$2907=I$1),('Diário 6º PA'!$F$4:$F$2907))</f>
        <v>0</v>
      </c>
      <c r="J112" s="183">
        <f>SUMPRODUCT(-('Diário 3º PA'!$E$4:$E$4242='Analítico Cx.'!$B112),-('Diário 3º PA'!$O$4:$O$4242=J$1),('Diário 3º PA'!$F$4:$F$4242))+SUMPRODUCT(-('Diário 4º PA'!$E$4:$E$2224='Analítico Cx.'!$B112),-('Diário 4º PA'!$O$4:$O$2224=J$1),('Diário 4º PA'!$F$4:$F$2224))+SUMPRODUCT(-('Diário 5º PA'!$E$4:$E$5221='Analítico Cx.'!$B112),-('Diário 5º PA'!$O$4:$O$5221=J$1),('Diário 5º PA'!$F$4:$F$5221))+SUMPRODUCT(-('Diário 6º PA'!$E$4:$E$2907='Analítico Cx.'!$B112),-('Diário 6º PA'!$N$4:$N$2907=J$1),('Diário 6º PA'!$F$4:$F$2907))</f>
        <v>0</v>
      </c>
      <c r="K112" s="183">
        <f>SUMPRODUCT(-('Diário 3º PA'!$E$4:$E$4242='Analítico Cx.'!$B112),-('Diário 3º PA'!$O$4:$O$4242=K$1),('Diário 3º PA'!$F$4:$F$4242))+SUMPRODUCT(-('Diário 4º PA'!$E$4:$E$2224='Analítico Cx.'!$B112),-('Diário 4º PA'!$O$4:$O$2224=K$1),('Diário 4º PA'!$F$4:$F$2224))+SUMPRODUCT(-('Diário 5º PA'!$E$4:$E$5221='Analítico Cx.'!$B112),-('Diário 5º PA'!$O$4:$O$5221=K$1),('Diário 5º PA'!$F$4:$F$5221))+SUMPRODUCT(-('Diário 6º PA'!$E$4:$E$2907='Analítico Cx.'!$B112),-('Diário 6º PA'!$N$4:$N$2907=K$1),('Diário 6º PA'!$F$4:$F$2907))</f>
        <v>0</v>
      </c>
      <c r="L112" s="183">
        <f>SUMPRODUCT(-('Diário 3º PA'!$E$4:$E$4242='Analítico Cx.'!$B112),-('Diário 3º PA'!$O$4:$O$4242=L$1),('Diário 3º PA'!$F$4:$F$4242))+SUMPRODUCT(-('Diário 4º PA'!$E$4:$E$2224='Analítico Cx.'!$B112),-('Diário 4º PA'!$O$4:$O$2224=L$1),('Diário 4º PA'!$F$4:$F$2224))+SUMPRODUCT(-('Diário 5º PA'!$E$4:$E$5221='Analítico Cx.'!$B112),-('Diário 5º PA'!$O$4:$O$5221=L$1),('Diário 5º PA'!$F$4:$F$5221))+SUMPRODUCT(-('Diário 6º PA'!$E$4:$E$2907='Analítico Cx.'!$B112),-('Diário 6º PA'!$N$4:$N$2907=L$1),('Diário 6º PA'!$F$4:$F$2907))</f>
        <v>0</v>
      </c>
      <c r="M112" s="183">
        <f>SUMPRODUCT(-('Diário 3º PA'!$E$4:$E$4242='Analítico Cx.'!$B112),-('Diário 3º PA'!$O$4:$O$4242=M$1),('Diário 3º PA'!$F$4:$F$4242))+SUMPRODUCT(-('Diário 4º PA'!$E$4:$E$2224='Analítico Cx.'!$B112),-('Diário 4º PA'!$O$4:$O$2224=M$1),('Diário 4º PA'!$F$4:$F$2224))+SUMPRODUCT(-('Diário 5º PA'!$E$4:$E$5221='Analítico Cx.'!$B112),-('Diário 5º PA'!$O$4:$O$5221=M$1),('Diário 5º PA'!$F$4:$F$5221))+SUMPRODUCT(-('Diário 6º PA'!$E$4:$E$2907='Analítico Cx.'!$B112),-('Diário 6º PA'!$N$4:$N$2907=M$1),('Diário 6º PA'!$F$4:$F$2907))</f>
        <v>0</v>
      </c>
      <c r="N112" s="183">
        <f>SUMPRODUCT(-('Diário 3º PA'!$E$4:$E$4242='Analítico Cx.'!$B112),-('Diário 3º PA'!$O$4:$O$4242=N$1),('Diário 3º PA'!$F$4:$F$4242))+SUMPRODUCT(-('Diário 4º PA'!$E$4:$E$2224='Analítico Cx.'!$B112),-('Diário 4º PA'!$O$4:$O$2224=N$1),('Diário 4º PA'!$F$4:$F$2224))+SUMPRODUCT(-('Diário 5º PA'!$E$4:$E$5221='Analítico Cx.'!$B112),-('Diário 5º PA'!$O$4:$O$5221=N$1),('Diário 5º PA'!$F$4:$F$5221))+SUMPRODUCT(-('Diário 6º PA'!$E$4:$E$2907='Analítico Cx.'!$B112),-('Diário 6º PA'!$N$4:$N$2907=N$1),('Diário 6º PA'!$F$4:$F$2907))</f>
        <v>0</v>
      </c>
      <c r="O112" s="184">
        <f t="shared" si="17"/>
        <v>0</v>
      </c>
      <c r="P112" s="168">
        <f t="shared" si="18"/>
        <v>0</v>
      </c>
    </row>
    <row r="113" spans="1:16" ht="23.25" customHeight="1" x14ac:dyDescent="0.2">
      <c r="A113" s="59" t="s">
        <v>323</v>
      </c>
      <c r="B113" s="103" t="s">
        <v>324</v>
      </c>
      <c r="C113" s="183">
        <f>SUMPRODUCT(-('Diário 3º PA'!$E$4:$E$4242='Analítico Cx.'!$B113),-('Diário 3º PA'!$O$4:$O$4242=C$1),('Diário 3º PA'!$F$4:$F$4242))+SUMPRODUCT(-('Diário 4º PA'!$E$4:$E$2224='Analítico Cx.'!$B113),-('Diário 4º PA'!$O$4:$O$2224=C$1),('Diário 4º PA'!$F$4:$F$2224))+SUMPRODUCT(-('Diário 5º PA'!$E$4:$E$5221='Analítico Cx.'!$B113),-('Diário 5º PA'!$O$4:$O$5221=C$1),('Diário 5º PA'!$F$4:$F$5221))+SUMPRODUCT(-('Diário 6º PA'!$E$4:$E$2907='Analítico Cx.'!$B113),-('Diário 6º PA'!$N$4:$N$2907=C$1),('Diário 6º PA'!$F$4:$F$2907))</f>
        <v>0</v>
      </c>
      <c r="D113" s="183">
        <f>SUMPRODUCT(-('Diário 3º PA'!$E$4:$E$4242='Analítico Cx.'!$B113),-('Diário 3º PA'!$O$4:$O$4242=D$1),('Diário 3º PA'!$F$4:$F$4242))+SUMPRODUCT(-('Diário 4º PA'!$E$4:$E$2224='Analítico Cx.'!$B113),-('Diário 4º PA'!$O$4:$O$2224=D$1),('Diário 4º PA'!$F$4:$F$2224))+SUMPRODUCT(-('Diário 5º PA'!$E$4:$E$5221='Analítico Cx.'!$B113),-('Diário 5º PA'!$O$4:$O$5221=D$1),('Diário 5º PA'!$F$4:$F$5221))+SUMPRODUCT(-('Diário 6º PA'!$E$4:$E$2907='Analítico Cx.'!$B113),-('Diário 6º PA'!$N$4:$N$2907=D$1),('Diário 6º PA'!$F$4:$F$2907))</f>
        <v>0</v>
      </c>
      <c r="E113" s="183">
        <f>SUMPRODUCT(-('Diário 3º PA'!$E$4:$E$4242='Analítico Cx.'!$B113),-('Diário 3º PA'!$O$4:$O$4242=E$1),('Diário 3º PA'!$F$4:$F$4242))+SUMPRODUCT(-('Diário 4º PA'!$E$4:$E$2224='Analítico Cx.'!$B113),-('Diário 4º PA'!$O$4:$O$2224=E$1),('Diário 4º PA'!$F$4:$F$2224))+SUMPRODUCT(-('Diário 5º PA'!$E$4:$E$5221='Analítico Cx.'!$B113),-('Diário 5º PA'!$O$4:$O$5221=E$1),('Diário 5º PA'!$F$4:$F$5221))+SUMPRODUCT(-('Diário 6º PA'!$E$4:$E$2907='Analítico Cx.'!$B113),-('Diário 6º PA'!$N$4:$N$2907=E$1),('Diário 6º PA'!$F$4:$F$2907))</f>
        <v>0</v>
      </c>
      <c r="F113" s="183">
        <f>SUMPRODUCT(-('Diário 3º PA'!$E$4:$E$4242='Analítico Cx.'!$B113),-('Diário 3º PA'!$O$4:$O$4242=F$1),('Diário 3º PA'!$F$4:$F$4242))+SUMPRODUCT(-('Diário 4º PA'!$E$4:$E$2224='Analítico Cx.'!$B113),-('Diário 4º PA'!$O$4:$O$2224=F$1),('Diário 4º PA'!$F$4:$F$2224))+SUMPRODUCT(-('Diário 5º PA'!$E$4:$E$5221='Analítico Cx.'!$B113),-('Diário 5º PA'!$O$4:$O$5221=F$1),('Diário 5º PA'!$F$4:$F$5221))+SUMPRODUCT(-('Diário 6º PA'!$E$4:$E$2907='Analítico Cx.'!$B113),-('Diário 6º PA'!$N$4:$N$2907=F$1),('Diário 6º PA'!$F$4:$F$2907))</f>
        <v>0</v>
      </c>
      <c r="G113" s="183">
        <f>SUMPRODUCT(-('Diário 3º PA'!$E$4:$E$4242='Analítico Cx.'!$B113),-('Diário 3º PA'!$O$4:$O$4242=G$1),('Diário 3º PA'!$F$4:$F$4242))+SUMPRODUCT(-('Diário 4º PA'!$E$4:$E$2224='Analítico Cx.'!$B113),-('Diário 4º PA'!$O$4:$O$2224=G$1),('Diário 4º PA'!$F$4:$F$2224))+SUMPRODUCT(-('Diário 5º PA'!$E$4:$E$5221='Analítico Cx.'!$B113),-('Diário 5º PA'!$O$4:$O$5221=G$1),('Diário 5º PA'!$F$4:$F$5221))+SUMPRODUCT(-('Diário 6º PA'!$E$4:$E$2907='Analítico Cx.'!$B113),-('Diário 6º PA'!$N$4:$N$2907=G$1),('Diário 6º PA'!$F$4:$F$2907))</f>
        <v>900</v>
      </c>
      <c r="H113" s="183">
        <f>SUMPRODUCT(-('Diário 3º PA'!$E$4:$E$4242='Analítico Cx.'!$B113),-('Diário 3º PA'!$O$4:$O$4242=H$1),('Diário 3º PA'!$F$4:$F$4242))+SUMPRODUCT(-('Diário 4º PA'!$E$4:$E$2224='Analítico Cx.'!$B113),-('Diário 4º PA'!$O$4:$O$2224=H$1),('Diário 4º PA'!$F$4:$F$2224))+SUMPRODUCT(-('Diário 5º PA'!$E$4:$E$5221='Analítico Cx.'!$B113),-('Diário 5º PA'!$O$4:$O$5221=H$1),('Diário 5º PA'!$F$4:$F$5221))+SUMPRODUCT(-('Diário 6º PA'!$E$4:$E$2907='Analítico Cx.'!$B113),-('Diário 6º PA'!$N$4:$N$2907=H$1),('Diário 6º PA'!$F$4:$F$2907))</f>
        <v>790</v>
      </c>
      <c r="I113" s="183">
        <f>SUMPRODUCT(-('Diário 3º PA'!$E$4:$E$4242='Analítico Cx.'!$B113),-('Diário 3º PA'!$O$4:$O$4242=I$1),('Diário 3º PA'!$F$4:$F$4242))+SUMPRODUCT(-('Diário 4º PA'!$E$4:$E$2224='Analítico Cx.'!$B113),-('Diário 4º PA'!$O$4:$O$2224=I$1),('Diário 4º PA'!$F$4:$F$2224))+SUMPRODUCT(-('Diário 5º PA'!$E$4:$E$5221='Analítico Cx.'!$B113),-('Diário 5º PA'!$O$4:$O$5221=I$1),('Diário 5º PA'!$F$4:$F$5221))+SUMPRODUCT(-('Diário 6º PA'!$E$4:$E$2907='Analítico Cx.'!$B113),-('Diário 6º PA'!$N$4:$N$2907=I$1),('Diário 6º PA'!$F$4:$F$2907))</f>
        <v>0</v>
      </c>
      <c r="J113" s="183">
        <f>SUMPRODUCT(-('Diário 3º PA'!$E$4:$E$4242='Analítico Cx.'!$B113),-('Diário 3º PA'!$O$4:$O$4242=J$1),('Diário 3º PA'!$F$4:$F$4242))+SUMPRODUCT(-('Diário 4º PA'!$E$4:$E$2224='Analítico Cx.'!$B113),-('Diário 4º PA'!$O$4:$O$2224=J$1),('Diário 4º PA'!$F$4:$F$2224))+SUMPRODUCT(-('Diário 5º PA'!$E$4:$E$5221='Analítico Cx.'!$B113),-('Diário 5º PA'!$O$4:$O$5221=J$1),('Diário 5º PA'!$F$4:$F$5221))+SUMPRODUCT(-('Diário 6º PA'!$E$4:$E$2907='Analítico Cx.'!$B113),-('Diário 6º PA'!$N$4:$N$2907=J$1),('Diário 6º PA'!$F$4:$F$2907))</f>
        <v>0</v>
      </c>
      <c r="K113" s="183">
        <f>SUMPRODUCT(-('Diário 3º PA'!$E$4:$E$4242='Analítico Cx.'!$B113),-('Diário 3º PA'!$O$4:$O$4242=K$1),('Diário 3º PA'!$F$4:$F$4242))+SUMPRODUCT(-('Diário 4º PA'!$E$4:$E$2224='Analítico Cx.'!$B113),-('Diário 4º PA'!$O$4:$O$2224=K$1),('Diário 4º PA'!$F$4:$F$2224))+SUMPRODUCT(-('Diário 5º PA'!$E$4:$E$5221='Analítico Cx.'!$B113),-('Diário 5º PA'!$O$4:$O$5221=K$1),('Diário 5º PA'!$F$4:$F$5221))+SUMPRODUCT(-('Diário 6º PA'!$E$4:$E$2907='Analítico Cx.'!$B113),-('Diário 6º PA'!$N$4:$N$2907=K$1),('Diário 6º PA'!$F$4:$F$2907))</f>
        <v>0</v>
      </c>
      <c r="L113" s="183">
        <f>SUMPRODUCT(-('Diário 3º PA'!$E$4:$E$4242='Analítico Cx.'!$B113),-('Diário 3º PA'!$O$4:$O$4242=L$1),('Diário 3º PA'!$F$4:$F$4242))+SUMPRODUCT(-('Diário 4º PA'!$E$4:$E$2224='Analítico Cx.'!$B113),-('Diário 4º PA'!$O$4:$O$2224=L$1),('Diário 4º PA'!$F$4:$F$2224))+SUMPRODUCT(-('Diário 5º PA'!$E$4:$E$5221='Analítico Cx.'!$B113),-('Diário 5º PA'!$O$4:$O$5221=L$1),('Diário 5º PA'!$F$4:$F$5221))+SUMPRODUCT(-('Diário 6º PA'!$E$4:$E$2907='Analítico Cx.'!$B113),-('Diário 6º PA'!$N$4:$N$2907=L$1),('Diário 6º PA'!$F$4:$F$2907))</f>
        <v>0</v>
      </c>
      <c r="M113" s="183">
        <f>SUMPRODUCT(-('Diário 3º PA'!$E$4:$E$4242='Analítico Cx.'!$B113),-('Diário 3º PA'!$O$4:$O$4242=M$1),('Diário 3º PA'!$F$4:$F$4242))+SUMPRODUCT(-('Diário 4º PA'!$E$4:$E$2224='Analítico Cx.'!$B113),-('Diário 4º PA'!$O$4:$O$2224=M$1),('Diário 4º PA'!$F$4:$F$2224))+SUMPRODUCT(-('Diário 5º PA'!$E$4:$E$5221='Analítico Cx.'!$B113),-('Diário 5º PA'!$O$4:$O$5221=M$1),('Diário 5º PA'!$F$4:$F$5221))+SUMPRODUCT(-('Diário 6º PA'!$E$4:$E$2907='Analítico Cx.'!$B113),-('Diário 6º PA'!$N$4:$N$2907=M$1),('Diário 6º PA'!$F$4:$F$2907))</f>
        <v>807.5</v>
      </c>
      <c r="N113" s="183">
        <f>SUMPRODUCT(-('Diário 3º PA'!$E$4:$E$4242='Analítico Cx.'!$B113),-('Diário 3º PA'!$O$4:$O$4242=N$1),('Diário 3º PA'!$F$4:$F$4242))+SUMPRODUCT(-('Diário 4º PA'!$E$4:$E$2224='Analítico Cx.'!$B113),-('Diário 4º PA'!$O$4:$O$2224=N$1),('Diário 4º PA'!$F$4:$F$2224))+SUMPRODUCT(-('Diário 5º PA'!$E$4:$E$5221='Analítico Cx.'!$B113),-('Diário 5º PA'!$O$4:$O$5221=N$1),('Diário 5º PA'!$F$4:$F$5221))+SUMPRODUCT(-('Diário 6º PA'!$E$4:$E$2907='Analítico Cx.'!$B113),-('Diário 6º PA'!$N$4:$N$2907=N$1),('Diário 6º PA'!$F$4:$F$2907))</f>
        <v>0</v>
      </c>
      <c r="O113" s="184">
        <f t="shared" si="17"/>
        <v>2497.5</v>
      </c>
      <c r="P113" s="168">
        <f t="shared" si="18"/>
        <v>3.9712246389424917E-5</v>
      </c>
    </row>
    <row r="114" spans="1:16" ht="23.25" customHeight="1" x14ac:dyDescent="0.2">
      <c r="A114" s="59" t="s">
        <v>325</v>
      </c>
      <c r="B114" s="103" t="s">
        <v>326</v>
      </c>
      <c r="C114" s="183">
        <f>SUMPRODUCT(-('Diário 3º PA'!$E$4:$E$4242='Analítico Cx.'!$B114),-('Diário 3º PA'!$O$4:$O$4242=C$1),('Diário 3º PA'!$F$4:$F$4242))+SUMPRODUCT(-('Diário 4º PA'!$E$4:$E$2224='Analítico Cx.'!$B114),-('Diário 4º PA'!$O$4:$O$2224=C$1),('Diário 4º PA'!$F$4:$F$2224))+SUMPRODUCT(-('Diário 5º PA'!$E$4:$E$5221='Analítico Cx.'!$B114),-('Diário 5º PA'!$O$4:$O$5221=C$1),('Diário 5º PA'!$F$4:$F$5221))+SUMPRODUCT(-('Diário 6º PA'!$E$4:$E$2907='Analítico Cx.'!$B114),-('Diário 6º PA'!$N$4:$N$2907=C$1),('Diário 6º PA'!$F$4:$F$2907))</f>
        <v>0</v>
      </c>
      <c r="D114" s="183">
        <f>SUMPRODUCT(-('Diário 3º PA'!$E$4:$E$4242='Analítico Cx.'!$B114),-('Diário 3º PA'!$O$4:$O$4242=D$1),('Diário 3º PA'!$F$4:$F$4242))+SUMPRODUCT(-('Diário 4º PA'!$E$4:$E$2224='Analítico Cx.'!$B114),-('Diário 4º PA'!$O$4:$O$2224=D$1),('Diário 4º PA'!$F$4:$F$2224))+SUMPRODUCT(-('Diário 5º PA'!$E$4:$E$5221='Analítico Cx.'!$B114),-('Diário 5º PA'!$O$4:$O$5221=D$1),('Diário 5º PA'!$F$4:$F$5221))+SUMPRODUCT(-('Diário 6º PA'!$E$4:$E$2907='Analítico Cx.'!$B114),-('Diário 6º PA'!$N$4:$N$2907=D$1),('Diário 6º PA'!$F$4:$F$2907))</f>
        <v>4425</v>
      </c>
      <c r="E114" s="183">
        <f>SUMPRODUCT(-('Diário 3º PA'!$E$4:$E$4242='Analítico Cx.'!$B114),-('Diário 3º PA'!$O$4:$O$4242=E$1),('Diário 3º PA'!$F$4:$F$4242))+SUMPRODUCT(-('Diário 4º PA'!$E$4:$E$2224='Analítico Cx.'!$B114),-('Diário 4º PA'!$O$4:$O$2224=E$1),('Diário 4º PA'!$F$4:$F$2224))+SUMPRODUCT(-('Diário 5º PA'!$E$4:$E$5221='Analítico Cx.'!$B114),-('Diário 5º PA'!$O$4:$O$5221=E$1),('Diário 5º PA'!$F$4:$F$5221))+SUMPRODUCT(-('Diário 6º PA'!$E$4:$E$2907='Analítico Cx.'!$B114),-('Diário 6º PA'!$N$4:$N$2907=E$1),('Diário 6º PA'!$F$4:$F$2907))</f>
        <v>0</v>
      </c>
      <c r="F114" s="183">
        <f>SUMPRODUCT(-('Diário 3º PA'!$E$4:$E$4242='Analítico Cx.'!$B114),-('Diário 3º PA'!$O$4:$O$4242=F$1),('Diário 3º PA'!$F$4:$F$4242))+SUMPRODUCT(-('Diário 4º PA'!$E$4:$E$2224='Analítico Cx.'!$B114),-('Diário 4º PA'!$O$4:$O$2224=F$1),('Diário 4º PA'!$F$4:$F$2224))+SUMPRODUCT(-('Diário 5º PA'!$E$4:$E$5221='Analítico Cx.'!$B114),-('Diário 5º PA'!$O$4:$O$5221=F$1),('Diário 5º PA'!$F$4:$F$5221))+SUMPRODUCT(-('Diário 6º PA'!$E$4:$E$2907='Analítico Cx.'!$B114),-('Diário 6º PA'!$N$4:$N$2907=F$1),('Diário 6º PA'!$F$4:$F$2907))</f>
        <v>1250</v>
      </c>
      <c r="G114" s="183">
        <f>SUMPRODUCT(-('Diário 3º PA'!$E$4:$E$4242='Analítico Cx.'!$B114),-('Diário 3º PA'!$O$4:$O$4242=G$1),('Diário 3º PA'!$F$4:$F$4242))+SUMPRODUCT(-('Diário 4º PA'!$E$4:$E$2224='Analítico Cx.'!$B114),-('Diário 4º PA'!$O$4:$O$2224=G$1),('Diário 4º PA'!$F$4:$F$2224))+SUMPRODUCT(-('Diário 5º PA'!$E$4:$E$5221='Analítico Cx.'!$B114),-('Diário 5º PA'!$O$4:$O$5221=G$1),('Diário 5º PA'!$F$4:$F$5221))+SUMPRODUCT(-('Diário 6º PA'!$E$4:$E$2907='Analítico Cx.'!$B114),-('Diário 6º PA'!$N$4:$N$2907=G$1),('Diário 6º PA'!$F$4:$F$2907))</f>
        <v>870</v>
      </c>
      <c r="H114" s="183">
        <f>SUMPRODUCT(-('Diário 3º PA'!$E$4:$E$4242='Analítico Cx.'!$B114),-('Diário 3º PA'!$O$4:$O$4242=H$1),('Diário 3º PA'!$F$4:$F$4242))+SUMPRODUCT(-('Diário 4º PA'!$E$4:$E$2224='Analítico Cx.'!$B114),-('Diário 4º PA'!$O$4:$O$2224=H$1),('Diário 4º PA'!$F$4:$F$2224))+SUMPRODUCT(-('Diário 5º PA'!$E$4:$E$5221='Analítico Cx.'!$B114),-('Diário 5º PA'!$O$4:$O$5221=H$1),('Diário 5º PA'!$F$4:$F$5221))+SUMPRODUCT(-('Diário 6º PA'!$E$4:$E$2907='Analítico Cx.'!$B114),-('Diário 6º PA'!$N$4:$N$2907=H$1),('Diário 6º PA'!$F$4:$F$2907))</f>
        <v>640</v>
      </c>
      <c r="I114" s="183">
        <f>SUMPRODUCT(-('Diário 3º PA'!$E$4:$E$4242='Analítico Cx.'!$B114),-('Diário 3º PA'!$O$4:$O$4242=I$1),('Diário 3º PA'!$F$4:$F$4242))+SUMPRODUCT(-('Diário 4º PA'!$E$4:$E$2224='Analítico Cx.'!$B114),-('Diário 4º PA'!$O$4:$O$2224=I$1),('Diário 4º PA'!$F$4:$F$2224))+SUMPRODUCT(-('Diário 5º PA'!$E$4:$E$5221='Analítico Cx.'!$B114),-('Diário 5º PA'!$O$4:$O$5221=I$1),('Diário 5º PA'!$F$4:$F$5221))+SUMPRODUCT(-('Diário 6º PA'!$E$4:$E$2907='Analítico Cx.'!$B114),-('Diário 6º PA'!$N$4:$N$2907=I$1),('Diário 6º PA'!$F$4:$F$2907))</f>
        <v>0</v>
      </c>
      <c r="J114" s="183">
        <f>SUMPRODUCT(-('Diário 3º PA'!$E$4:$E$4242='Analítico Cx.'!$B114),-('Diário 3º PA'!$O$4:$O$4242=J$1),('Diário 3º PA'!$F$4:$F$4242))+SUMPRODUCT(-('Diário 4º PA'!$E$4:$E$2224='Analítico Cx.'!$B114),-('Diário 4º PA'!$O$4:$O$2224=J$1),('Diário 4º PA'!$F$4:$F$2224))+SUMPRODUCT(-('Diário 5º PA'!$E$4:$E$5221='Analítico Cx.'!$B114),-('Diário 5º PA'!$O$4:$O$5221=J$1),('Diário 5º PA'!$F$4:$F$5221))+SUMPRODUCT(-('Diário 6º PA'!$E$4:$E$2907='Analítico Cx.'!$B114),-('Diário 6º PA'!$N$4:$N$2907=J$1),('Diário 6º PA'!$F$4:$F$2907))</f>
        <v>0</v>
      </c>
      <c r="K114" s="183">
        <f>SUMPRODUCT(-('Diário 3º PA'!$E$4:$E$4242='Analítico Cx.'!$B114),-('Diário 3º PA'!$O$4:$O$4242=K$1),('Diário 3º PA'!$F$4:$F$4242))+SUMPRODUCT(-('Diário 4º PA'!$E$4:$E$2224='Analítico Cx.'!$B114),-('Diário 4º PA'!$O$4:$O$2224=K$1),('Diário 4º PA'!$F$4:$F$2224))+SUMPRODUCT(-('Diário 5º PA'!$E$4:$E$5221='Analítico Cx.'!$B114),-('Diário 5º PA'!$O$4:$O$5221=K$1),('Diário 5º PA'!$F$4:$F$5221))+SUMPRODUCT(-('Diário 6º PA'!$E$4:$E$2907='Analítico Cx.'!$B114),-('Diário 6º PA'!$N$4:$N$2907=K$1),('Diário 6º PA'!$F$4:$F$2907))</f>
        <v>750</v>
      </c>
      <c r="L114" s="183">
        <f>SUMPRODUCT(-('Diário 3º PA'!$E$4:$E$4242='Analítico Cx.'!$B114),-('Diário 3º PA'!$O$4:$O$4242=L$1),('Diário 3º PA'!$F$4:$F$4242))+SUMPRODUCT(-('Diário 4º PA'!$E$4:$E$2224='Analítico Cx.'!$B114),-('Diário 4º PA'!$O$4:$O$2224=L$1),('Diário 4º PA'!$F$4:$F$2224))+SUMPRODUCT(-('Diário 5º PA'!$E$4:$E$5221='Analítico Cx.'!$B114),-('Diário 5º PA'!$O$4:$O$5221=L$1),('Diário 5º PA'!$F$4:$F$5221))+SUMPRODUCT(-('Diário 6º PA'!$E$4:$E$2907='Analítico Cx.'!$B114),-('Diário 6º PA'!$N$4:$N$2907=L$1),('Diário 6º PA'!$F$4:$F$2907))</f>
        <v>0</v>
      </c>
      <c r="M114" s="183">
        <f>SUMPRODUCT(-('Diário 3º PA'!$E$4:$E$4242='Analítico Cx.'!$B114),-('Diário 3º PA'!$O$4:$O$4242=M$1),('Diário 3º PA'!$F$4:$F$4242))+SUMPRODUCT(-('Diário 4º PA'!$E$4:$E$2224='Analítico Cx.'!$B114),-('Diário 4º PA'!$O$4:$O$2224=M$1),('Diário 4º PA'!$F$4:$F$2224))+SUMPRODUCT(-('Diário 5º PA'!$E$4:$E$5221='Analítico Cx.'!$B114),-('Diário 5º PA'!$O$4:$O$5221=M$1),('Diário 5º PA'!$F$4:$F$5221))+SUMPRODUCT(-('Diário 6º PA'!$E$4:$E$2907='Analítico Cx.'!$B114),-('Diário 6º PA'!$N$4:$N$2907=M$1),('Diário 6º PA'!$F$4:$F$2907))</f>
        <v>0</v>
      </c>
      <c r="N114" s="183">
        <f>SUMPRODUCT(-('Diário 3º PA'!$E$4:$E$4242='Analítico Cx.'!$B114),-('Diário 3º PA'!$O$4:$O$4242=N$1),('Diário 3º PA'!$F$4:$F$4242))+SUMPRODUCT(-('Diário 4º PA'!$E$4:$E$2224='Analítico Cx.'!$B114),-('Diário 4º PA'!$O$4:$O$2224=N$1),('Diário 4º PA'!$F$4:$F$2224))+SUMPRODUCT(-('Diário 5º PA'!$E$4:$E$5221='Analítico Cx.'!$B114),-('Diário 5º PA'!$O$4:$O$5221=N$1),('Diário 5º PA'!$F$4:$F$5221))+SUMPRODUCT(-('Diário 6º PA'!$E$4:$E$2907='Analítico Cx.'!$B114),-('Diário 6º PA'!$N$4:$N$2907=N$1),('Diário 6º PA'!$F$4:$F$2907))</f>
        <v>0</v>
      </c>
      <c r="O114" s="184">
        <f t="shared" si="17"/>
        <v>7935</v>
      </c>
      <c r="P114" s="168">
        <f t="shared" si="18"/>
        <v>1.2617284288291759E-4</v>
      </c>
    </row>
    <row r="115" spans="1:16" ht="23.25" customHeight="1" x14ac:dyDescent="0.2">
      <c r="A115" s="59" t="s">
        <v>327</v>
      </c>
      <c r="B115" s="103" t="s">
        <v>328</v>
      </c>
      <c r="C115" s="183">
        <f>SUMPRODUCT(-('Diário 3º PA'!$E$4:$E$4242='Analítico Cx.'!$B115),-('Diário 3º PA'!$O$4:$O$4242=C$1),('Diário 3º PA'!$F$4:$F$4242))+SUMPRODUCT(-('Diário 4º PA'!$E$4:$E$2224='Analítico Cx.'!$B115),-('Diário 4º PA'!$O$4:$O$2224=C$1),('Diário 4º PA'!$F$4:$F$2224))+SUMPRODUCT(-('Diário 5º PA'!$E$4:$E$5221='Analítico Cx.'!$B115),-('Diário 5º PA'!$O$4:$O$5221=C$1),('Diário 5º PA'!$F$4:$F$5221))+SUMPRODUCT(-('Diário 6º PA'!$E$4:$E$2907='Analítico Cx.'!$B115),-('Diário 6º PA'!$N$4:$N$2907=C$1),('Diário 6º PA'!$F$4:$F$2907))</f>
        <v>31500</v>
      </c>
      <c r="D115" s="183">
        <f>SUMPRODUCT(-('Diário 3º PA'!$E$4:$E$4242='Analítico Cx.'!$B115),-('Diário 3º PA'!$O$4:$O$4242=D$1),('Diário 3º PA'!$F$4:$F$4242))+SUMPRODUCT(-('Diário 4º PA'!$E$4:$E$2224='Analítico Cx.'!$B115),-('Diário 4º PA'!$O$4:$O$2224=D$1),('Diário 4º PA'!$F$4:$F$2224))+SUMPRODUCT(-('Diário 5º PA'!$E$4:$E$5221='Analítico Cx.'!$B115),-('Diário 5º PA'!$O$4:$O$5221=D$1),('Diário 5º PA'!$F$4:$F$5221))+SUMPRODUCT(-('Diário 6º PA'!$E$4:$E$2907='Analítico Cx.'!$B115),-('Diário 6º PA'!$N$4:$N$2907=D$1),('Diário 6º PA'!$F$4:$F$2907))</f>
        <v>15810</v>
      </c>
      <c r="E115" s="183">
        <f>SUMPRODUCT(-('Diário 3º PA'!$E$4:$E$4242='Analítico Cx.'!$B115),-('Diário 3º PA'!$O$4:$O$4242=E$1),('Diário 3º PA'!$F$4:$F$4242))+SUMPRODUCT(-('Diário 4º PA'!$E$4:$E$2224='Analítico Cx.'!$B115),-('Diário 4º PA'!$O$4:$O$2224=E$1),('Diário 4º PA'!$F$4:$F$2224))+SUMPRODUCT(-('Diário 5º PA'!$E$4:$E$5221='Analítico Cx.'!$B115),-('Diário 5º PA'!$O$4:$O$5221=E$1),('Diário 5º PA'!$F$4:$F$5221))+SUMPRODUCT(-('Diário 6º PA'!$E$4:$E$2907='Analítico Cx.'!$B115),-('Diário 6º PA'!$N$4:$N$2907=E$1),('Diário 6º PA'!$F$4:$F$2907))</f>
        <v>21058.879999999997</v>
      </c>
      <c r="F115" s="183">
        <f>SUMPRODUCT(-('Diário 3º PA'!$E$4:$E$4242='Analítico Cx.'!$B115),-('Diário 3º PA'!$O$4:$O$4242=F$1),('Diário 3º PA'!$F$4:$F$4242))+SUMPRODUCT(-('Diário 4º PA'!$E$4:$E$2224='Analítico Cx.'!$B115),-('Diário 4º PA'!$O$4:$O$2224=F$1),('Diário 4º PA'!$F$4:$F$2224))+SUMPRODUCT(-('Diário 5º PA'!$E$4:$E$5221='Analítico Cx.'!$B115),-('Diário 5º PA'!$O$4:$O$5221=F$1),('Diário 5º PA'!$F$4:$F$5221))+SUMPRODUCT(-('Diário 6º PA'!$E$4:$E$2907='Analítico Cx.'!$B115),-('Diário 6º PA'!$N$4:$N$2907=F$1),('Diário 6º PA'!$F$4:$F$2907))</f>
        <v>24000</v>
      </c>
      <c r="G115" s="183">
        <f>SUMPRODUCT(-('Diário 3º PA'!$E$4:$E$4242='Analítico Cx.'!$B115),-('Diário 3º PA'!$O$4:$O$4242=G$1),('Diário 3º PA'!$F$4:$F$4242))+SUMPRODUCT(-('Diário 4º PA'!$E$4:$E$2224='Analítico Cx.'!$B115),-('Diário 4º PA'!$O$4:$O$2224=G$1),('Diário 4º PA'!$F$4:$F$2224))+SUMPRODUCT(-('Diário 5º PA'!$E$4:$E$5221='Analítico Cx.'!$B115),-('Diário 5º PA'!$O$4:$O$5221=G$1),('Diário 5º PA'!$F$4:$F$5221))+SUMPRODUCT(-('Diário 6º PA'!$E$4:$E$2907='Analítico Cx.'!$B115),-('Diário 6º PA'!$N$4:$N$2907=G$1),('Diário 6º PA'!$F$4:$F$2907))</f>
        <v>42229.79</v>
      </c>
      <c r="H115" s="183">
        <f>SUMPRODUCT(-('Diário 3º PA'!$E$4:$E$4242='Analítico Cx.'!$B115),-('Diário 3º PA'!$O$4:$O$4242=H$1),('Diário 3º PA'!$F$4:$F$4242))+SUMPRODUCT(-('Diário 4º PA'!$E$4:$E$2224='Analítico Cx.'!$B115),-('Diário 4º PA'!$O$4:$O$2224=H$1),('Diário 4º PA'!$F$4:$F$2224))+SUMPRODUCT(-('Diário 5º PA'!$E$4:$E$5221='Analítico Cx.'!$B115),-('Diário 5º PA'!$O$4:$O$5221=H$1),('Diário 5º PA'!$F$4:$F$5221))+SUMPRODUCT(-('Diário 6º PA'!$E$4:$E$2907='Analítico Cx.'!$B115),-('Diário 6º PA'!$N$4:$N$2907=H$1),('Diário 6º PA'!$F$4:$F$2907))</f>
        <v>24213</v>
      </c>
      <c r="I115" s="183">
        <f>SUMPRODUCT(-('Diário 3º PA'!$E$4:$E$4242='Analítico Cx.'!$B115),-('Diário 3º PA'!$O$4:$O$4242=I$1),('Diário 3º PA'!$F$4:$F$4242))+SUMPRODUCT(-('Diário 4º PA'!$E$4:$E$2224='Analítico Cx.'!$B115),-('Diário 4º PA'!$O$4:$O$2224=I$1),('Diário 4º PA'!$F$4:$F$2224))+SUMPRODUCT(-('Diário 5º PA'!$E$4:$E$5221='Analítico Cx.'!$B115),-('Diário 5º PA'!$O$4:$O$5221=I$1),('Diário 5º PA'!$F$4:$F$5221))+SUMPRODUCT(-('Diário 6º PA'!$E$4:$E$2907='Analítico Cx.'!$B115),-('Diário 6º PA'!$N$4:$N$2907=I$1),('Diário 6º PA'!$F$4:$F$2907))</f>
        <v>26105</v>
      </c>
      <c r="J115" s="183">
        <f>SUMPRODUCT(-('Diário 3º PA'!$E$4:$E$4242='Analítico Cx.'!$B115),-('Diário 3º PA'!$O$4:$O$4242=J$1),('Diário 3º PA'!$F$4:$F$4242))+SUMPRODUCT(-('Diário 4º PA'!$E$4:$E$2224='Analítico Cx.'!$B115),-('Diário 4º PA'!$O$4:$O$2224=J$1),('Diário 4º PA'!$F$4:$F$2224))+SUMPRODUCT(-('Diário 5º PA'!$E$4:$E$5221='Analítico Cx.'!$B115),-('Diário 5º PA'!$O$4:$O$5221=J$1),('Diário 5º PA'!$F$4:$F$5221))+SUMPRODUCT(-('Diário 6º PA'!$E$4:$E$2907='Analítico Cx.'!$B115),-('Diário 6º PA'!$N$4:$N$2907=J$1),('Diário 6º PA'!$F$4:$F$2907))</f>
        <v>30151.03</v>
      </c>
      <c r="K115" s="183">
        <f>SUMPRODUCT(-('Diário 3º PA'!$E$4:$E$4242='Analítico Cx.'!$B115),-('Diário 3º PA'!$O$4:$O$4242=K$1),('Diário 3º PA'!$F$4:$F$4242))+SUMPRODUCT(-('Diário 4º PA'!$E$4:$E$2224='Analítico Cx.'!$B115),-('Diário 4º PA'!$O$4:$O$2224=K$1),('Diário 4º PA'!$F$4:$F$2224))+SUMPRODUCT(-('Diário 5º PA'!$E$4:$E$5221='Analítico Cx.'!$B115),-('Diário 5º PA'!$O$4:$O$5221=K$1),('Diário 5º PA'!$F$4:$F$5221))+SUMPRODUCT(-('Diário 6º PA'!$E$4:$E$2907='Analítico Cx.'!$B115),-('Diário 6º PA'!$N$4:$N$2907=K$1),('Diário 6º PA'!$F$4:$F$2907))</f>
        <v>27000</v>
      </c>
      <c r="L115" s="183">
        <f>SUMPRODUCT(-('Diário 3º PA'!$E$4:$E$4242='Analítico Cx.'!$B115),-('Diário 3º PA'!$O$4:$O$4242=L$1),('Diário 3º PA'!$F$4:$F$4242))+SUMPRODUCT(-('Diário 4º PA'!$E$4:$E$2224='Analítico Cx.'!$B115),-('Diário 4º PA'!$O$4:$O$2224=L$1),('Diário 4º PA'!$F$4:$F$2224))+SUMPRODUCT(-('Diário 5º PA'!$E$4:$E$5221='Analítico Cx.'!$B115),-('Diário 5º PA'!$O$4:$O$5221=L$1),('Diário 5º PA'!$F$4:$F$5221))+SUMPRODUCT(-('Diário 6º PA'!$E$4:$E$2907='Analítico Cx.'!$B115),-('Diário 6º PA'!$N$4:$N$2907=L$1),('Diário 6º PA'!$F$4:$F$2907))</f>
        <v>24000</v>
      </c>
      <c r="M115" s="183">
        <f>SUMPRODUCT(-('Diário 3º PA'!$E$4:$E$4242='Analítico Cx.'!$B115),-('Diário 3º PA'!$O$4:$O$4242=M$1),('Diário 3º PA'!$F$4:$F$4242))+SUMPRODUCT(-('Diário 4º PA'!$E$4:$E$2224='Analítico Cx.'!$B115),-('Diário 4º PA'!$O$4:$O$2224=M$1),('Diário 4º PA'!$F$4:$F$2224))+SUMPRODUCT(-('Diário 5º PA'!$E$4:$E$5221='Analítico Cx.'!$B115),-('Diário 5º PA'!$O$4:$O$5221=M$1),('Diário 5º PA'!$F$4:$F$5221))+SUMPRODUCT(-('Diário 6º PA'!$E$4:$E$2907='Analítico Cx.'!$B115),-('Diário 6º PA'!$N$4:$N$2907=M$1),('Diário 6º PA'!$F$4:$F$2907))</f>
        <v>23000</v>
      </c>
      <c r="N115" s="183">
        <f>SUMPRODUCT(-('Diário 3º PA'!$E$4:$E$4242='Analítico Cx.'!$B115),-('Diário 3º PA'!$O$4:$O$4242=N$1),('Diário 3º PA'!$F$4:$F$4242))+SUMPRODUCT(-('Diário 4º PA'!$E$4:$E$2224='Analítico Cx.'!$B115),-('Diário 4º PA'!$O$4:$O$2224=N$1),('Diário 4º PA'!$F$4:$F$2224))+SUMPRODUCT(-('Diário 5º PA'!$E$4:$E$5221='Analítico Cx.'!$B115),-('Diário 5º PA'!$O$4:$O$5221=N$1),('Diário 5º PA'!$F$4:$F$5221))+SUMPRODUCT(-('Diário 6º PA'!$E$4:$E$2907='Analítico Cx.'!$B115),-('Diário 6º PA'!$N$4:$N$2907=N$1),('Diário 6º PA'!$F$4:$F$2907))</f>
        <v>29500</v>
      </c>
      <c r="O115" s="184">
        <f t="shared" si="17"/>
        <v>318567.7</v>
      </c>
      <c r="P115" s="168">
        <f t="shared" si="18"/>
        <v>5.065481078723684E-3</v>
      </c>
    </row>
    <row r="116" spans="1:16" ht="23.25" customHeight="1" x14ac:dyDescent="0.2">
      <c r="A116" s="59" t="s">
        <v>329</v>
      </c>
      <c r="B116" s="103" t="s">
        <v>330</v>
      </c>
      <c r="C116" s="183">
        <f>SUMPRODUCT(-('Diário 3º PA'!$E$4:$E$4242='Analítico Cx.'!$B116),-('Diário 3º PA'!$O$4:$O$4242=C$1),('Diário 3º PA'!$F$4:$F$4242))+SUMPRODUCT(-('Diário 4º PA'!$E$4:$E$2224='Analítico Cx.'!$B116),-('Diário 4º PA'!$O$4:$O$2224=C$1),('Diário 4º PA'!$F$4:$F$2224))+SUMPRODUCT(-('Diário 5º PA'!$E$4:$E$5221='Analítico Cx.'!$B116),-('Diário 5º PA'!$O$4:$O$5221=C$1),('Diário 5º PA'!$F$4:$F$5221))+SUMPRODUCT(-('Diário 6º PA'!$E$4:$E$2907='Analítico Cx.'!$B116),-('Diário 6º PA'!$N$4:$N$2907=C$1),('Diário 6º PA'!$F$4:$F$2907))</f>
        <v>0</v>
      </c>
      <c r="D116" s="183">
        <f>SUMPRODUCT(-('Diário 3º PA'!$E$4:$E$4242='Analítico Cx.'!$B116),-('Diário 3º PA'!$O$4:$O$4242=D$1),('Diário 3º PA'!$F$4:$F$4242))+SUMPRODUCT(-('Diário 4º PA'!$E$4:$E$2224='Analítico Cx.'!$B116),-('Diário 4º PA'!$O$4:$O$2224=D$1),('Diário 4º PA'!$F$4:$F$2224))+SUMPRODUCT(-('Diário 5º PA'!$E$4:$E$5221='Analítico Cx.'!$B116),-('Diário 5º PA'!$O$4:$O$5221=D$1),('Diário 5º PA'!$F$4:$F$5221))+SUMPRODUCT(-('Diário 6º PA'!$E$4:$E$2907='Analítico Cx.'!$B116),-('Diário 6º PA'!$N$4:$N$2907=D$1),('Diário 6º PA'!$F$4:$F$2907))</f>
        <v>0</v>
      </c>
      <c r="E116" s="183">
        <f>SUMPRODUCT(-('Diário 3º PA'!$E$4:$E$4242='Analítico Cx.'!$B116),-('Diário 3º PA'!$O$4:$O$4242=E$1),('Diário 3º PA'!$F$4:$F$4242))+SUMPRODUCT(-('Diário 4º PA'!$E$4:$E$2224='Analítico Cx.'!$B116),-('Diário 4º PA'!$O$4:$O$2224=E$1),('Diário 4º PA'!$F$4:$F$2224))+SUMPRODUCT(-('Diário 5º PA'!$E$4:$E$5221='Analítico Cx.'!$B116),-('Diário 5º PA'!$O$4:$O$5221=E$1),('Diário 5º PA'!$F$4:$F$5221))+SUMPRODUCT(-('Diário 6º PA'!$E$4:$E$2907='Analítico Cx.'!$B116),-('Diário 6º PA'!$N$4:$N$2907=E$1),('Diário 6º PA'!$F$4:$F$2907))</f>
        <v>0</v>
      </c>
      <c r="F116" s="183">
        <f>SUMPRODUCT(-('Diário 3º PA'!$E$4:$E$4242='Analítico Cx.'!$B116),-('Diário 3º PA'!$O$4:$O$4242=F$1),('Diário 3º PA'!$F$4:$F$4242))+SUMPRODUCT(-('Diário 4º PA'!$E$4:$E$2224='Analítico Cx.'!$B116),-('Diário 4º PA'!$O$4:$O$2224=F$1),('Diário 4º PA'!$F$4:$F$2224))+SUMPRODUCT(-('Diário 5º PA'!$E$4:$E$5221='Analítico Cx.'!$B116),-('Diário 5º PA'!$O$4:$O$5221=F$1),('Diário 5º PA'!$F$4:$F$5221))+SUMPRODUCT(-('Diário 6º PA'!$E$4:$E$2907='Analítico Cx.'!$B116),-('Diário 6º PA'!$N$4:$N$2907=F$1),('Diário 6º PA'!$F$4:$F$2907))</f>
        <v>0</v>
      </c>
      <c r="G116" s="183">
        <f>SUMPRODUCT(-('Diário 3º PA'!$E$4:$E$4242='Analítico Cx.'!$B116),-('Diário 3º PA'!$O$4:$O$4242=G$1),('Diário 3º PA'!$F$4:$F$4242))+SUMPRODUCT(-('Diário 4º PA'!$E$4:$E$2224='Analítico Cx.'!$B116),-('Diário 4º PA'!$O$4:$O$2224=G$1),('Diário 4º PA'!$F$4:$F$2224))+SUMPRODUCT(-('Diário 5º PA'!$E$4:$E$5221='Analítico Cx.'!$B116),-('Diário 5º PA'!$O$4:$O$5221=G$1),('Diário 5º PA'!$F$4:$F$5221))+SUMPRODUCT(-('Diário 6º PA'!$E$4:$E$2907='Analítico Cx.'!$B116),-('Diário 6º PA'!$N$4:$N$2907=G$1),('Diário 6º PA'!$F$4:$F$2907))</f>
        <v>0</v>
      </c>
      <c r="H116" s="183">
        <f>SUMPRODUCT(-('Diário 3º PA'!$E$4:$E$4242='Analítico Cx.'!$B116),-('Diário 3º PA'!$O$4:$O$4242=H$1),('Diário 3º PA'!$F$4:$F$4242))+SUMPRODUCT(-('Diário 4º PA'!$E$4:$E$2224='Analítico Cx.'!$B116),-('Diário 4º PA'!$O$4:$O$2224=H$1),('Diário 4º PA'!$F$4:$F$2224))+SUMPRODUCT(-('Diário 5º PA'!$E$4:$E$5221='Analítico Cx.'!$B116),-('Diário 5º PA'!$O$4:$O$5221=H$1),('Diário 5º PA'!$F$4:$F$5221))+SUMPRODUCT(-('Diário 6º PA'!$E$4:$E$2907='Analítico Cx.'!$B116),-('Diário 6º PA'!$N$4:$N$2907=H$1),('Diário 6º PA'!$F$4:$F$2907))</f>
        <v>0</v>
      </c>
      <c r="I116" s="183">
        <f>SUMPRODUCT(-('Diário 3º PA'!$E$4:$E$4242='Analítico Cx.'!$B116),-('Diário 3º PA'!$O$4:$O$4242=I$1),('Diário 3º PA'!$F$4:$F$4242))+SUMPRODUCT(-('Diário 4º PA'!$E$4:$E$2224='Analítico Cx.'!$B116),-('Diário 4º PA'!$O$4:$O$2224=I$1),('Diário 4º PA'!$F$4:$F$2224))+SUMPRODUCT(-('Diário 5º PA'!$E$4:$E$5221='Analítico Cx.'!$B116),-('Diário 5º PA'!$O$4:$O$5221=I$1),('Diário 5º PA'!$F$4:$F$5221))+SUMPRODUCT(-('Diário 6º PA'!$E$4:$E$2907='Analítico Cx.'!$B116),-('Diário 6º PA'!$N$4:$N$2907=I$1),('Diário 6º PA'!$F$4:$F$2907))</f>
        <v>0</v>
      </c>
      <c r="J116" s="183">
        <f>SUMPRODUCT(-('Diário 3º PA'!$E$4:$E$4242='Analítico Cx.'!$B116),-('Diário 3º PA'!$O$4:$O$4242=J$1),('Diário 3º PA'!$F$4:$F$4242))+SUMPRODUCT(-('Diário 4º PA'!$E$4:$E$2224='Analítico Cx.'!$B116),-('Diário 4º PA'!$O$4:$O$2224=J$1),('Diário 4º PA'!$F$4:$F$2224))+SUMPRODUCT(-('Diário 5º PA'!$E$4:$E$5221='Analítico Cx.'!$B116),-('Diário 5º PA'!$O$4:$O$5221=J$1),('Diário 5º PA'!$F$4:$F$5221))+SUMPRODUCT(-('Diário 6º PA'!$E$4:$E$2907='Analítico Cx.'!$B116),-('Diário 6º PA'!$N$4:$N$2907=J$1),('Diário 6º PA'!$F$4:$F$2907))</f>
        <v>0</v>
      </c>
      <c r="K116" s="183">
        <f>SUMPRODUCT(-('Diário 3º PA'!$E$4:$E$4242='Analítico Cx.'!$B116),-('Diário 3º PA'!$O$4:$O$4242=K$1),('Diário 3º PA'!$F$4:$F$4242))+SUMPRODUCT(-('Diário 4º PA'!$E$4:$E$2224='Analítico Cx.'!$B116),-('Diário 4º PA'!$O$4:$O$2224=K$1),('Diário 4º PA'!$F$4:$F$2224))+SUMPRODUCT(-('Diário 5º PA'!$E$4:$E$5221='Analítico Cx.'!$B116),-('Diário 5º PA'!$O$4:$O$5221=K$1),('Diário 5º PA'!$F$4:$F$5221))+SUMPRODUCT(-('Diário 6º PA'!$E$4:$E$2907='Analítico Cx.'!$B116),-('Diário 6º PA'!$N$4:$N$2907=K$1),('Diário 6º PA'!$F$4:$F$2907))</f>
        <v>0</v>
      </c>
      <c r="L116" s="183">
        <f>SUMPRODUCT(-('Diário 3º PA'!$E$4:$E$4242='Analítico Cx.'!$B116),-('Diário 3º PA'!$O$4:$O$4242=L$1),('Diário 3º PA'!$F$4:$F$4242))+SUMPRODUCT(-('Diário 4º PA'!$E$4:$E$2224='Analítico Cx.'!$B116),-('Diário 4º PA'!$O$4:$O$2224=L$1),('Diário 4º PA'!$F$4:$F$2224))+SUMPRODUCT(-('Diário 5º PA'!$E$4:$E$5221='Analítico Cx.'!$B116),-('Diário 5º PA'!$O$4:$O$5221=L$1),('Diário 5º PA'!$F$4:$F$5221))+SUMPRODUCT(-('Diário 6º PA'!$E$4:$E$2907='Analítico Cx.'!$B116),-('Diário 6º PA'!$N$4:$N$2907=L$1),('Diário 6º PA'!$F$4:$F$2907))</f>
        <v>0</v>
      </c>
      <c r="M116" s="183">
        <f>SUMPRODUCT(-('Diário 3º PA'!$E$4:$E$4242='Analítico Cx.'!$B116),-('Diário 3º PA'!$O$4:$O$4242=M$1),('Diário 3º PA'!$F$4:$F$4242))+SUMPRODUCT(-('Diário 4º PA'!$E$4:$E$2224='Analítico Cx.'!$B116),-('Diário 4º PA'!$O$4:$O$2224=M$1),('Diário 4º PA'!$F$4:$F$2224))+SUMPRODUCT(-('Diário 5º PA'!$E$4:$E$5221='Analítico Cx.'!$B116),-('Diário 5º PA'!$O$4:$O$5221=M$1),('Diário 5º PA'!$F$4:$F$5221))+SUMPRODUCT(-('Diário 6º PA'!$E$4:$E$2907='Analítico Cx.'!$B116),-('Diário 6º PA'!$N$4:$N$2907=M$1),('Diário 6º PA'!$F$4:$F$2907))</f>
        <v>0</v>
      </c>
      <c r="N116" s="183">
        <f>SUMPRODUCT(-('Diário 3º PA'!$E$4:$E$4242='Analítico Cx.'!$B116),-('Diário 3º PA'!$O$4:$O$4242=N$1),('Diário 3º PA'!$F$4:$F$4242))+SUMPRODUCT(-('Diário 4º PA'!$E$4:$E$2224='Analítico Cx.'!$B116),-('Diário 4º PA'!$O$4:$O$2224=N$1),('Diário 4º PA'!$F$4:$F$2224))+SUMPRODUCT(-('Diário 5º PA'!$E$4:$E$5221='Analítico Cx.'!$B116),-('Diário 5º PA'!$O$4:$O$5221=N$1),('Diário 5º PA'!$F$4:$F$5221))+SUMPRODUCT(-('Diário 6º PA'!$E$4:$E$2907='Analítico Cx.'!$B116),-('Diário 6º PA'!$N$4:$N$2907=N$1),('Diário 6º PA'!$F$4:$F$2907))</f>
        <v>0</v>
      </c>
      <c r="O116" s="184">
        <f t="shared" si="17"/>
        <v>0</v>
      </c>
      <c r="P116" s="168">
        <f t="shared" si="18"/>
        <v>0</v>
      </c>
    </row>
    <row r="117" spans="1:16" ht="23.25" customHeight="1" x14ac:dyDescent="0.2">
      <c r="A117" s="59" t="s">
        <v>331</v>
      </c>
      <c r="B117" s="103" t="s">
        <v>332</v>
      </c>
      <c r="C117" s="183">
        <f>SUMPRODUCT(-('Diário 3º PA'!$E$4:$E$4242='Analítico Cx.'!$B117),-('Diário 3º PA'!$O$4:$O$4242=C$1),('Diário 3º PA'!$F$4:$F$4242))+SUMPRODUCT(-('Diário 4º PA'!$E$4:$E$2224='Analítico Cx.'!$B117),-('Diário 4º PA'!$O$4:$O$2224=C$1),('Diário 4º PA'!$F$4:$F$2224))+SUMPRODUCT(-('Diário 5º PA'!$E$4:$E$5221='Analítico Cx.'!$B117),-('Diário 5º PA'!$O$4:$O$5221=C$1),('Diário 5º PA'!$F$4:$F$5221))+SUMPRODUCT(-('Diário 6º PA'!$E$4:$E$2907='Analítico Cx.'!$B117),-('Diário 6º PA'!$N$4:$N$2907=C$1),('Diário 6º PA'!$F$4:$F$2907))</f>
        <v>2982.1400000000003</v>
      </c>
      <c r="D117" s="183">
        <f>SUMPRODUCT(-('Diário 3º PA'!$E$4:$E$4242='Analítico Cx.'!$B117),-('Diário 3º PA'!$O$4:$O$4242=D$1),('Diário 3º PA'!$F$4:$F$4242))+SUMPRODUCT(-('Diário 4º PA'!$E$4:$E$2224='Analítico Cx.'!$B117),-('Diário 4º PA'!$O$4:$O$2224=D$1),('Diário 4º PA'!$F$4:$F$2224))+SUMPRODUCT(-('Diário 5º PA'!$E$4:$E$5221='Analítico Cx.'!$B117),-('Diário 5º PA'!$O$4:$O$5221=D$1),('Diário 5º PA'!$F$4:$F$5221))+SUMPRODUCT(-('Diário 6º PA'!$E$4:$E$2907='Analítico Cx.'!$B117),-('Diário 6º PA'!$N$4:$N$2907=D$1),('Diário 6º PA'!$F$4:$F$2907))</f>
        <v>0</v>
      </c>
      <c r="E117" s="183">
        <f>SUMPRODUCT(-('Diário 3º PA'!$E$4:$E$4242='Analítico Cx.'!$B117),-('Diário 3º PA'!$O$4:$O$4242=E$1),('Diário 3º PA'!$F$4:$F$4242))+SUMPRODUCT(-('Diário 4º PA'!$E$4:$E$2224='Analítico Cx.'!$B117),-('Diário 4º PA'!$O$4:$O$2224=E$1),('Diário 4º PA'!$F$4:$F$2224))+SUMPRODUCT(-('Diário 5º PA'!$E$4:$E$5221='Analítico Cx.'!$B117),-('Diário 5º PA'!$O$4:$O$5221=E$1),('Diário 5º PA'!$F$4:$F$5221))+SUMPRODUCT(-('Diário 6º PA'!$E$4:$E$2907='Analítico Cx.'!$B117),-('Diário 6º PA'!$N$4:$N$2907=E$1),('Diário 6º PA'!$F$4:$F$2907))</f>
        <v>76577.429999999993</v>
      </c>
      <c r="F117" s="183">
        <f>SUMPRODUCT(-('Diário 3º PA'!$E$4:$E$4242='Analítico Cx.'!$B117),-('Diário 3º PA'!$O$4:$O$4242=F$1),('Diário 3º PA'!$F$4:$F$4242))+SUMPRODUCT(-('Diário 4º PA'!$E$4:$E$2224='Analítico Cx.'!$B117),-('Diário 4º PA'!$O$4:$O$2224=F$1),('Diário 4º PA'!$F$4:$F$2224))+SUMPRODUCT(-('Diário 5º PA'!$E$4:$E$5221='Analítico Cx.'!$B117),-('Diário 5º PA'!$O$4:$O$5221=F$1),('Diário 5º PA'!$F$4:$F$5221))+SUMPRODUCT(-('Diário 6º PA'!$E$4:$E$2907='Analítico Cx.'!$B117),-('Diário 6º PA'!$N$4:$N$2907=F$1),('Diário 6º PA'!$F$4:$F$2907))</f>
        <v>0</v>
      </c>
      <c r="G117" s="183">
        <f>SUMPRODUCT(-('Diário 3º PA'!$E$4:$E$4242='Analítico Cx.'!$B117),-('Diário 3º PA'!$O$4:$O$4242=G$1),('Diário 3º PA'!$F$4:$F$4242))+SUMPRODUCT(-('Diário 4º PA'!$E$4:$E$2224='Analítico Cx.'!$B117),-('Diário 4º PA'!$O$4:$O$2224=G$1),('Diário 4º PA'!$F$4:$F$2224))+SUMPRODUCT(-('Diário 5º PA'!$E$4:$E$5221='Analítico Cx.'!$B117),-('Diário 5º PA'!$O$4:$O$5221=G$1),('Diário 5º PA'!$F$4:$F$5221))+SUMPRODUCT(-('Diário 6º PA'!$E$4:$E$2907='Analítico Cx.'!$B117),-('Diário 6º PA'!$N$4:$N$2907=G$1),('Diário 6º PA'!$F$4:$F$2907))</f>
        <v>0</v>
      </c>
      <c r="H117" s="183">
        <f>SUMPRODUCT(-('Diário 3º PA'!$E$4:$E$4242='Analítico Cx.'!$B117),-('Diário 3º PA'!$O$4:$O$4242=H$1),('Diário 3º PA'!$F$4:$F$4242))+SUMPRODUCT(-('Diário 4º PA'!$E$4:$E$2224='Analítico Cx.'!$B117),-('Diário 4º PA'!$O$4:$O$2224=H$1),('Diário 4º PA'!$F$4:$F$2224))+SUMPRODUCT(-('Diário 5º PA'!$E$4:$E$5221='Analítico Cx.'!$B117),-('Diário 5º PA'!$O$4:$O$5221=H$1),('Diário 5º PA'!$F$4:$F$5221))+SUMPRODUCT(-('Diário 6º PA'!$E$4:$E$2907='Analítico Cx.'!$B117),-('Diário 6º PA'!$N$4:$N$2907=H$1),('Diário 6º PA'!$F$4:$F$2907))</f>
        <v>0</v>
      </c>
      <c r="I117" s="183">
        <f>SUMPRODUCT(-('Diário 3º PA'!$E$4:$E$4242='Analítico Cx.'!$B117),-('Diário 3º PA'!$O$4:$O$4242=I$1),('Diário 3º PA'!$F$4:$F$4242))+SUMPRODUCT(-('Diário 4º PA'!$E$4:$E$2224='Analítico Cx.'!$B117),-('Diário 4º PA'!$O$4:$O$2224=I$1),('Diário 4º PA'!$F$4:$F$2224))+SUMPRODUCT(-('Diário 5º PA'!$E$4:$E$5221='Analítico Cx.'!$B117),-('Diário 5º PA'!$O$4:$O$5221=I$1),('Diário 5º PA'!$F$4:$F$5221))+SUMPRODUCT(-('Diário 6º PA'!$E$4:$E$2907='Analítico Cx.'!$B117),-('Diário 6º PA'!$N$4:$N$2907=I$1),('Diário 6º PA'!$F$4:$F$2907))</f>
        <v>0</v>
      </c>
      <c r="J117" s="183">
        <f>SUMPRODUCT(-('Diário 3º PA'!$E$4:$E$4242='Analítico Cx.'!$B117),-('Diário 3º PA'!$O$4:$O$4242=J$1),('Diário 3º PA'!$F$4:$F$4242))+SUMPRODUCT(-('Diário 4º PA'!$E$4:$E$2224='Analítico Cx.'!$B117),-('Diário 4º PA'!$O$4:$O$2224=J$1),('Diário 4º PA'!$F$4:$F$2224))+SUMPRODUCT(-('Diário 5º PA'!$E$4:$E$5221='Analítico Cx.'!$B117),-('Diário 5º PA'!$O$4:$O$5221=J$1),('Diário 5º PA'!$F$4:$F$5221))+SUMPRODUCT(-('Diário 6º PA'!$E$4:$E$2907='Analítico Cx.'!$B117),-('Diário 6º PA'!$N$4:$N$2907=J$1),('Diário 6º PA'!$F$4:$F$2907))</f>
        <v>0</v>
      </c>
      <c r="K117" s="183">
        <f>SUMPRODUCT(-('Diário 3º PA'!$E$4:$E$4242='Analítico Cx.'!$B117),-('Diário 3º PA'!$O$4:$O$4242=K$1),('Diário 3º PA'!$F$4:$F$4242))+SUMPRODUCT(-('Diário 4º PA'!$E$4:$E$2224='Analítico Cx.'!$B117),-('Diário 4º PA'!$O$4:$O$2224=K$1),('Diário 4º PA'!$F$4:$F$2224))+SUMPRODUCT(-('Diário 5º PA'!$E$4:$E$5221='Analítico Cx.'!$B117),-('Diário 5º PA'!$O$4:$O$5221=K$1),('Diário 5º PA'!$F$4:$F$5221))+SUMPRODUCT(-('Diário 6º PA'!$E$4:$E$2907='Analítico Cx.'!$B117),-('Diário 6º PA'!$N$4:$N$2907=K$1),('Diário 6º PA'!$F$4:$F$2907))</f>
        <v>0</v>
      </c>
      <c r="L117" s="183">
        <f>SUMPRODUCT(-('Diário 3º PA'!$E$4:$E$4242='Analítico Cx.'!$B117),-('Diário 3º PA'!$O$4:$O$4242=L$1),('Diário 3º PA'!$F$4:$F$4242))+SUMPRODUCT(-('Diário 4º PA'!$E$4:$E$2224='Analítico Cx.'!$B117),-('Diário 4º PA'!$O$4:$O$2224=L$1),('Diário 4º PA'!$F$4:$F$2224))+SUMPRODUCT(-('Diário 5º PA'!$E$4:$E$5221='Analítico Cx.'!$B117),-('Diário 5º PA'!$O$4:$O$5221=L$1),('Diário 5º PA'!$F$4:$F$5221))+SUMPRODUCT(-('Diário 6º PA'!$E$4:$E$2907='Analítico Cx.'!$B117),-('Diário 6º PA'!$N$4:$N$2907=L$1),('Diário 6º PA'!$F$4:$F$2907))</f>
        <v>0</v>
      </c>
      <c r="M117" s="183">
        <f>SUMPRODUCT(-('Diário 3º PA'!$E$4:$E$4242='Analítico Cx.'!$B117),-('Diário 3º PA'!$O$4:$O$4242=M$1),('Diário 3º PA'!$F$4:$F$4242))+SUMPRODUCT(-('Diário 4º PA'!$E$4:$E$2224='Analítico Cx.'!$B117),-('Diário 4º PA'!$O$4:$O$2224=M$1),('Diário 4º PA'!$F$4:$F$2224))+SUMPRODUCT(-('Diário 5º PA'!$E$4:$E$5221='Analítico Cx.'!$B117),-('Diário 5º PA'!$O$4:$O$5221=M$1),('Diário 5º PA'!$F$4:$F$5221))+SUMPRODUCT(-('Diário 6º PA'!$E$4:$E$2907='Analítico Cx.'!$B117),-('Diário 6º PA'!$N$4:$N$2907=M$1),('Diário 6º PA'!$F$4:$F$2907))</f>
        <v>0</v>
      </c>
      <c r="N117" s="183">
        <f>SUMPRODUCT(-('Diário 3º PA'!$E$4:$E$4242='Analítico Cx.'!$B117),-('Diário 3º PA'!$O$4:$O$4242=N$1),('Diário 3º PA'!$F$4:$F$4242))+SUMPRODUCT(-('Diário 4º PA'!$E$4:$E$2224='Analítico Cx.'!$B117),-('Diário 4º PA'!$O$4:$O$2224=N$1),('Diário 4º PA'!$F$4:$F$2224))+SUMPRODUCT(-('Diário 5º PA'!$E$4:$E$5221='Analítico Cx.'!$B117),-('Diário 5º PA'!$O$4:$O$5221=N$1),('Diário 5º PA'!$F$4:$F$5221))+SUMPRODUCT(-('Diário 6º PA'!$E$4:$E$2907='Analítico Cx.'!$B117),-('Diário 6º PA'!$N$4:$N$2907=N$1),('Diário 6º PA'!$F$4:$F$2907))</f>
        <v>3000</v>
      </c>
      <c r="O117" s="184">
        <f t="shared" si="17"/>
        <v>82559.569999999992</v>
      </c>
      <c r="P117" s="168">
        <f t="shared" si="18"/>
        <v>1.3127631574154047E-3</v>
      </c>
    </row>
    <row r="118" spans="1:16" ht="23.25" customHeight="1" x14ac:dyDescent="0.2">
      <c r="A118" s="59" t="s">
        <v>333</v>
      </c>
      <c r="B118" s="103" t="s">
        <v>334</v>
      </c>
      <c r="C118" s="183">
        <f>SUMPRODUCT(-('Diário 3º PA'!$E$4:$E$4242='Analítico Cx.'!$B118),-('Diário 3º PA'!$O$4:$O$4242=C$1),('Diário 3º PA'!$F$4:$F$4242))+SUMPRODUCT(-('Diário 4º PA'!$E$4:$E$2224='Analítico Cx.'!$B118),-('Diário 4º PA'!$O$4:$O$2224=C$1),('Diário 4º PA'!$F$4:$F$2224))+SUMPRODUCT(-('Diário 5º PA'!$E$4:$E$5221='Analítico Cx.'!$B118),-('Diário 5º PA'!$O$4:$O$5221=C$1),('Diário 5º PA'!$F$4:$F$5221))+SUMPRODUCT(-('Diário 6º PA'!$E$4:$E$2907='Analítico Cx.'!$B118),-('Diário 6º PA'!$N$4:$N$2907=C$1),('Diário 6º PA'!$F$4:$F$2907))</f>
        <v>2655.4</v>
      </c>
      <c r="D118" s="183">
        <f>SUMPRODUCT(-('Diário 3º PA'!$E$4:$E$4242='Analítico Cx.'!$B118),-('Diário 3º PA'!$O$4:$O$4242=D$1),('Diário 3º PA'!$F$4:$F$4242))+SUMPRODUCT(-('Diário 4º PA'!$E$4:$E$2224='Analítico Cx.'!$B118),-('Diário 4º PA'!$O$4:$O$2224=D$1),('Diário 4º PA'!$F$4:$F$2224))+SUMPRODUCT(-('Diário 5º PA'!$E$4:$E$5221='Analítico Cx.'!$B118),-('Diário 5º PA'!$O$4:$O$5221=D$1),('Diário 5º PA'!$F$4:$F$5221))+SUMPRODUCT(-('Diário 6º PA'!$E$4:$E$2907='Analítico Cx.'!$B118),-('Diário 6º PA'!$N$4:$N$2907=D$1),('Diário 6º PA'!$F$4:$F$2907))</f>
        <v>2629.3</v>
      </c>
      <c r="E118" s="183">
        <f>SUMPRODUCT(-('Diário 3º PA'!$E$4:$E$4242='Analítico Cx.'!$B118),-('Diário 3º PA'!$O$4:$O$4242=E$1),('Diário 3º PA'!$F$4:$F$4242))+SUMPRODUCT(-('Diário 4º PA'!$E$4:$E$2224='Analítico Cx.'!$B118),-('Diário 4º PA'!$O$4:$O$2224=E$1),('Diário 4º PA'!$F$4:$F$2224))+SUMPRODUCT(-('Diário 5º PA'!$E$4:$E$5221='Analítico Cx.'!$B118),-('Diário 5º PA'!$O$4:$O$5221=E$1),('Diário 5º PA'!$F$4:$F$5221))+SUMPRODUCT(-('Diário 6º PA'!$E$4:$E$2907='Analítico Cx.'!$B118),-('Diário 6º PA'!$N$4:$N$2907=E$1),('Diário 6º PA'!$F$4:$F$2907))</f>
        <v>2629.3</v>
      </c>
      <c r="F118" s="183">
        <f>SUMPRODUCT(-('Diário 3º PA'!$E$4:$E$4242='Analítico Cx.'!$B118),-('Diário 3º PA'!$O$4:$O$4242=F$1),('Diário 3º PA'!$F$4:$F$4242))+SUMPRODUCT(-('Diário 4º PA'!$E$4:$E$2224='Analítico Cx.'!$B118),-('Diário 4º PA'!$O$4:$O$2224=F$1),('Diário 4º PA'!$F$4:$F$2224))+SUMPRODUCT(-('Diário 5º PA'!$E$4:$E$5221='Analítico Cx.'!$B118),-('Diário 5º PA'!$O$4:$O$5221=F$1),('Diário 5º PA'!$F$4:$F$5221))+SUMPRODUCT(-('Diário 6º PA'!$E$4:$E$2907='Analítico Cx.'!$B118),-('Diário 6º PA'!$N$4:$N$2907=F$1),('Diário 6º PA'!$F$4:$F$2907))</f>
        <v>2629.44</v>
      </c>
      <c r="G118" s="183">
        <f>SUMPRODUCT(-('Diário 3º PA'!$E$4:$E$4242='Analítico Cx.'!$B118),-('Diário 3º PA'!$O$4:$O$4242=G$1),('Diário 3º PA'!$F$4:$F$4242))+SUMPRODUCT(-('Diário 4º PA'!$E$4:$E$2224='Analítico Cx.'!$B118),-('Diário 4º PA'!$O$4:$O$2224=G$1),('Diário 4º PA'!$F$4:$F$2224))+SUMPRODUCT(-('Diário 5º PA'!$E$4:$E$5221='Analítico Cx.'!$B118),-('Diário 5º PA'!$O$4:$O$5221=G$1),('Diário 5º PA'!$F$4:$F$5221))+SUMPRODUCT(-('Diário 6º PA'!$E$4:$E$2907='Analítico Cx.'!$B118),-('Diário 6º PA'!$N$4:$N$2907=G$1),('Diário 6º PA'!$F$4:$F$2907))</f>
        <v>1936.57</v>
      </c>
      <c r="H118" s="183">
        <f>SUMPRODUCT(-('Diário 3º PA'!$E$4:$E$4242='Analítico Cx.'!$B118),-('Diário 3º PA'!$O$4:$O$4242=H$1),('Diário 3º PA'!$F$4:$F$4242))+SUMPRODUCT(-('Diário 4º PA'!$E$4:$E$2224='Analítico Cx.'!$B118),-('Diário 4º PA'!$O$4:$O$2224=H$1),('Diário 4º PA'!$F$4:$F$2224))+SUMPRODUCT(-('Diário 5º PA'!$E$4:$E$5221='Analítico Cx.'!$B118),-('Diário 5º PA'!$O$4:$O$5221=H$1),('Diário 5º PA'!$F$4:$F$5221))+SUMPRODUCT(-('Diário 6º PA'!$E$4:$E$2907='Analítico Cx.'!$B118),-('Diário 6º PA'!$N$4:$N$2907=H$1),('Diário 6º PA'!$F$4:$F$2907))</f>
        <v>0</v>
      </c>
      <c r="I118" s="183">
        <f>SUMPRODUCT(-('Diário 3º PA'!$E$4:$E$4242='Analítico Cx.'!$B118),-('Diário 3º PA'!$O$4:$O$4242=I$1),('Diário 3º PA'!$F$4:$F$4242))+SUMPRODUCT(-('Diário 4º PA'!$E$4:$E$2224='Analítico Cx.'!$B118),-('Diário 4º PA'!$O$4:$O$2224=I$1),('Diário 4º PA'!$F$4:$F$2224))+SUMPRODUCT(-('Diário 5º PA'!$E$4:$E$5221='Analítico Cx.'!$B118),-('Diário 5º PA'!$O$4:$O$5221=I$1),('Diário 5º PA'!$F$4:$F$5221))+SUMPRODUCT(-('Diário 6º PA'!$E$4:$E$2907='Analítico Cx.'!$B118),-('Diário 6º PA'!$N$4:$N$2907=I$1),('Diário 6º PA'!$F$4:$F$2907))</f>
        <v>0</v>
      </c>
      <c r="J118" s="183">
        <f>SUMPRODUCT(-('Diário 3º PA'!$E$4:$E$4242='Analítico Cx.'!$B118),-('Diário 3º PA'!$O$4:$O$4242=J$1),('Diário 3º PA'!$F$4:$F$4242))+SUMPRODUCT(-('Diário 4º PA'!$E$4:$E$2224='Analítico Cx.'!$B118),-('Diário 4º PA'!$O$4:$O$2224=J$1),('Diário 4º PA'!$F$4:$F$2224))+SUMPRODUCT(-('Diário 5º PA'!$E$4:$E$5221='Analítico Cx.'!$B118),-('Diário 5º PA'!$O$4:$O$5221=J$1),('Diário 5º PA'!$F$4:$F$5221))+SUMPRODUCT(-('Diário 6º PA'!$E$4:$E$2907='Analítico Cx.'!$B118),-('Diário 6º PA'!$N$4:$N$2907=J$1),('Diário 6º PA'!$F$4:$F$2907))</f>
        <v>37795.120000000003</v>
      </c>
      <c r="K118" s="183">
        <f>SUMPRODUCT(-('Diário 3º PA'!$E$4:$E$4242='Analítico Cx.'!$B118),-('Diário 3º PA'!$O$4:$O$4242=K$1),('Diário 3º PA'!$F$4:$F$4242))+SUMPRODUCT(-('Diário 4º PA'!$E$4:$E$2224='Analítico Cx.'!$B118),-('Diário 4º PA'!$O$4:$O$2224=K$1),('Diário 4º PA'!$F$4:$F$2224))+SUMPRODUCT(-('Diário 5º PA'!$E$4:$E$5221='Analítico Cx.'!$B118),-('Diário 5º PA'!$O$4:$O$5221=K$1),('Diário 5º PA'!$F$4:$F$5221))+SUMPRODUCT(-('Diário 6º PA'!$E$4:$E$2907='Analítico Cx.'!$B118),-('Diário 6º PA'!$N$4:$N$2907=K$1),('Diário 6º PA'!$F$4:$F$2907))</f>
        <v>0</v>
      </c>
      <c r="L118" s="183">
        <f>SUMPRODUCT(-('Diário 3º PA'!$E$4:$E$4242='Analítico Cx.'!$B118),-('Diário 3º PA'!$O$4:$O$4242=L$1),('Diário 3º PA'!$F$4:$F$4242))+SUMPRODUCT(-('Diário 4º PA'!$E$4:$E$2224='Analítico Cx.'!$B118),-('Diário 4º PA'!$O$4:$O$2224=L$1),('Diário 4º PA'!$F$4:$F$2224))+SUMPRODUCT(-('Diário 5º PA'!$E$4:$E$5221='Analítico Cx.'!$B118),-('Diário 5º PA'!$O$4:$O$5221=L$1),('Diário 5º PA'!$F$4:$F$5221))+SUMPRODUCT(-('Diário 6º PA'!$E$4:$E$2907='Analítico Cx.'!$B118),-('Diário 6º PA'!$N$4:$N$2907=L$1),('Diário 6º PA'!$F$4:$F$2907))</f>
        <v>0</v>
      </c>
      <c r="M118" s="183">
        <f>SUMPRODUCT(-('Diário 3º PA'!$E$4:$E$4242='Analítico Cx.'!$B118),-('Diário 3º PA'!$O$4:$O$4242=M$1),('Diário 3º PA'!$F$4:$F$4242))+SUMPRODUCT(-('Diário 4º PA'!$E$4:$E$2224='Analítico Cx.'!$B118),-('Diário 4º PA'!$O$4:$O$2224=M$1),('Diário 4º PA'!$F$4:$F$2224))+SUMPRODUCT(-('Diário 5º PA'!$E$4:$E$5221='Analítico Cx.'!$B118),-('Diário 5º PA'!$O$4:$O$5221=M$1),('Diário 5º PA'!$F$4:$F$5221))+SUMPRODUCT(-('Diário 6º PA'!$E$4:$E$2907='Analítico Cx.'!$B118),-('Diário 6º PA'!$N$4:$N$2907=M$1),('Diário 6º PA'!$F$4:$F$2907))</f>
        <v>0</v>
      </c>
      <c r="N118" s="183">
        <f>SUMPRODUCT(-('Diário 3º PA'!$E$4:$E$4242='Analítico Cx.'!$B118),-('Diário 3º PA'!$O$4:$O$4242=N$1),('Diário 3º PA'!$F$4:$F$4242))+SUMPRODUCT(-('Diário 4º PA'!$E$4:$E$2224='Analítico Cx.'!$B118),-('Diário 4º PA'!$O$4:$O$2224=N$1),('Diário 4º PA'!$F$4:$F$2224))+SUMPRODUCT(-('Diário 5º PA'!$E$4:$E$5221='Analítico Cx.'!$B118),-('Diário 5º PA'!$O$4:$O$5221=N$1),('Diário 5º PA'!$F$4:$F$5221))+SUMPRODUCT(-('Diário 6º PA'!$E$4:$E$2907='Analítico Cx.'!$B118),-('Diário 6º PA'!$N$4:$N$2907=N$1),('Diário 6º PA'!$F$4:$F$2907))</f>
        <v>0</v>
      </c>
      <c r="O118" s="184">
        <f t="shared" si="17"/>
        <v>50275.130000000005</v>
      </c>
      <c r="P118" s="168">
        <f t="shared" si="18"/>
        <v>7.9941475468283025E-4</v>
      </c>
    </row>
    <row r="119" spans="1:16" ht="23.25" customHeight="1" x14ac:dyDescent="0.2">
      <c r="A119" s="59" t="s">
        <v>335</v>
      </c>
      <c r="B119" s="103" t="s">
        <v>336</v>
      </c>
      <c r="C119" s="183">
        <f>SUMPRODUCT(-('Diário 3º PA'!$E$4:$E$4242='Analítico Cx.'!$B119),-('Diário 3º PA'!$O$4:$O$4242=C$1),('Diário 3º PA'!$F$4:$F$4242))+SUMPRODUCT(-('Diário 4º PA'!$E$4:$E$2224='Analítico Cx.'!$B119),-('Diário 4º PA'!$O$4:$O$2224=C$1),('Diário 4º PA'!$F$4:$F$2224))+SUMPRODUCT(-('Diário 5º PA'!$E$4:$E$5221='Analítico Cx.'!$B119),-('Diário 5º PA'!$O$4:$O$5221=C$1),('Diário 5º PA'!$F$4:$F$5221))+SUMPRODUCT(-('Diário 6º PA'!$E$4:$E$2907='Analítico Cx.'!$B119),-('Diário 6º PA'!$N$4:$N$2907=C$1),('Diário 6º PA'!$F$4:$F$2907))</f>
        <v>24217.320000000003</v>
      </c>
      <c r="D119" s="183">
        <f>SUMPRODUCT(-('Diário 3º PA'!$E$4:$E$4242='Analítico Cx.'!$B119),-('Diário 3º PA'!$O$4:$O$4242=D$1),('Diário 3º PA'!$F$4:$F$4242))+SUMPRODUCT(-('Diário 4º PA'!$E$4:$E$2224='Analítico Cx.'!$B119),-('Diário 4º PA'!$O$4:$O$2224=D$1),('Diário 4º PA'!$F$4:$F$2224))+SUMPRODUCT(-('Diário 5º PA'!$E$4:$E$5221='Analítico Cx.'!$B119),-('Diário 5º PA'!$O$4:$O$5221=D$1),('Diário 5º PA'!$F$4:$F$5221))+SUMPRODUCT(-('Diário 6º PA'!$E$4:$E$2907='Analítico Cx.'!$B119),-('Diário 6º PA'!$N$4:$N$2907=D$1),('Diário 6º PA'!$F$4:$F$2907))</f>
        <v>109578.14</v>
      </c>
      <c r="E119" s="183">
        <f>SUMPRODUCT(-('Diário 3º PA'!$E$4:$E$4242='Analítico Cx.'!$B119),-('Diário 3º PA'!$O$4:$O$4242=E$1),('Diário 3º PA'!$F$4:$F$4242))+SUMPRODUCT(-('Diário 4º PA'!$E$4:$E$2224='Analítico Cx.'!$B119),-('Diário 4º PA'!$O$4:$O$2224=E$1),('Diário 4º PA'!$F$4:$F$2224))+SUMPRODUCT(-('Diário 5º PA'!$E$4:$E$5221='Analítico Cx.'!$B119),-('Diário 5º PA'!$O$4:$O$5221=E$1),('Diário 5º PA'!$F$4:$F$5221))+SUMPRODUCT(-('Diário 6º PA'!$E$4:$E$2907='Analítico Cx.'!$B119),-('Diário 6º PA'!$N$4:$N$2907=E$1),('Diário 6º PA'!$F$4:$F$2907))</f>
        <v>3219.0699999999997</v>
      </c>
      <c r="F119" s="183">
        <f>SUMPRODUCT(-('Diário 3º PA'!$E$4:$E$4242='Analítico Cx.'!$B119),-('Diário 3º PA'!$O$4:$O$4242=F$1),('Diário 3º PA'!$F$4:$F$4242))+SUMPRODUCT(-('Diário 4º PA'!$E$4:$E$2224='Analítico Cx.'!$B119),-('Diário 4º PA'!$O$4:$O$2224=F$1),('Diário 4º PA'!$F$4:$F$2224))+SUMPRODUCT(-('Diário 5º PA'!$E$4:$E$5221='Analítico Cx.'!$B119),-('Diário 5º PA'!$O$4:$O$5221=F$1),('Diário 5º PA'!$F$4:$F$5221))+SUMPRODUCT(-('Diário 6º PA'!$E$4:$E$2907='Analítico Cx.'!$B119),-('Diário 6º PA'!$N$4:$N$2907=F$1),('Diário 6º PA'!$F$4:$F$2907))</f>
        <v>16717.940000000002</v>
      </c>
      <c r="G119" s="183">
        <f>SUMPRODUCT(-('Diário 3º PA'!$E$4:$E$4242='Analítico Cx.'!$B119),-('Diário 3º PA'!$O$4:$O$4242=G$1),('Diário 3º PA'!$F$4:$F$4242))+SUMPRODUCT(-('Diário 4º PA'!$E$4:$E$2224='Analítico Cx.'!$B119),-('Diário 4º PA'!$O$4:$O$2224=G$1),('Diário 4º PA'!$F$4:$F$2224))+SUMPRODUCT(-('Diário 5º PA'!$E$4:$E$5221='Analítico Cx.'!$B119),-('Diário 5º PA'!$O$4:$O$5221=G$1),('Diário 5º PA'!$F$4:$F$5221))+SUMPRODUCT(-('Diário 6º PA'!$E$4:$E$2907='Analítico Cx.'!$B119),-('Diário 6º PA'!$N$4:$N$2907=G$1),('Diário 6º PA'!$F$4:$F$2907))</f>
        <v>126481.03000000001</v>
      </c>
      <c r="H119" s="183">
        <f>SUMPRODUCT(-('Diário 3º PA'!$E$4:$E$4242='Analítico Cx.'!$B119),-('Diário 3º PA'!$O$4:$O$4242=H$1),('Diário 3º PA'!$F$4:$F$4242))+SUMPRODUCT(-('Diário 4º PA'!$E$4:$E$2224='Analítico Cx.'!$B119),-('Diário 4º PA'!$O$4:$O$2224=H$1),('Diário 4º PA'!$F$4:$F$2224))+SUMPRODUCT(-('Diário 5º PA'!$E$4:$E$5221='Analítico Cx.'!$B119),-('Diário 5º PA'!$O$4:$O$5221=H$1),('Diário 5º PA'!$F$4:$F$5221))+SUMPRODUCT(-('Diário 6º PA'!$E$4:$E$2907='Analítico Cx.'!$B119),-('Diário 6º PA'!$N$4:$N$2907=H$1),('Diário 6º PA'!$F$4:$F$2907))</f>
        <v>1423.08</v>
      </c>
      <c r="I119" s="183">
        <f>SUMPRODUCT(-('Diário 3º PA'!$E$4:$E$4242='Analítico Cx.'!$B119),-('Diário 3º PA'!$O$4:$O$4242=I$1),('Diário 3º PA'!$F$4:$F$4242))+SUMPRODUCT(-('Diário 4º PA'!$E$4:$E$2224='Analítico Cx.'!$B119),-('Diário 4º PA'!$O$4:$O$2224=I$1),('Diário 4º PA'!$F$4:$F$2224))+SUMPRODUCT(-('Diário 5º PA'!$E$4:$E$5221='Analítico Cx.'!$B119),-('Diário 5º PA'!$O$4:$O$5221=I$1),('Diário 5º PA'!$F$4:$F$5221))+SUMPRODUCT(-('Diário 6º PA'!$E$4:$E$2907='Analítico Cx.'!$B119),-('Diário 6º PA'!$N$4:$N$2907=I$1),('Diário 6º PA'!$F$4:$F$2907))</f>
        <v>2085.96</v>
      </c>
      <c r="J119" s="183">
        <f>SUMPRODUCT(-('Diário 3º PA'!$E$4:$E$4242='Analítico Cx.'!$B119),-('Diário 3º PA'!$O$4:$O$4242=J$1),('Diário 3º PA'!$F$4:$F$4242))+SUMPRODUCT(-('Diário 4º PA'!$E$4:$E$2224='Analítico Cx.'!$B119),-('Diário 4º PA'!$O$4:$O$2224=J$1),('Diário 4º PA'!$F$4:$F$2224))+SUMPRODUCT(-('Diário 5º PA'!$E$4:$E$5221='Analítico Cx.'!$B119),-('Diário 5º PA'!$O$4:$O$5221=J$1),('Diário 5º PA'!$F$4:$F$5221))+SUMPRODUCT(-('Diário 6º PA'!$E$4:$E$2907='Analítico Cx.'!$B119),-('Diário 6º PA'!$N$4:$N$2907=J$1),('Diário 6º PA'!$F$4:$F$2907))</f>
        <v>4138.67</v>
      </c>
      <c r="K119" s="183">
        <f>SUMPRODUCT(-('Diário 3º PA'!$E$4:$E$4242='Analítico Cx.'!$B119),-('Diário 3º PA'!$O$4:$O$4242=K$1),('Diário 3º PA'!$F$4:$F$4242))+SUMPRODUCT(-('Diário 4º PA'!$E$4:$E$2224='Analítico Cx.'!$B119),-('Diário 4º PA'!$O$4:$O$2224=K$1),('Diário 4º PA'!$F$4:$F$2224))+SUMPRODUCT(-('Diário 5º PA'!$E$4:$E$5221='Analítico Cx.'!$B119),-('Diário 5º PA'!$O$4:$O$5221=K$1),('Diário 5º PA'!$F$4:$F$5221))+SUMPRODUCT(-('Diário 6º PA'!$E$4:$E$2907='Analítico Cx.'!$B119),-('Diário 6º PA'!$N$4:$N$2907=K$1),('Diário 6º PA'!$F$4:$F$2907))</f>
        <v>11974.09</v>
      </c>
      <c r="L119" s="183">
        <f>SUMPRODUCT(-('Diário 3º PA'!$E$4:$E$4242='Analítico Cx.'!$B119),-('Diário 3º PA'!$O$4:$O$4242=L$1),('Diário 3º PA'!$F$4:$F$4242))+SUMPRODUCT(-('Diário 4º PA'!$E$4:$E$2224='Analítico Cx.'!$B119),-('Diário 4º PA'!$O$4:$O$2224=L$1),('Diário 4º PA'!$F$4:$F$2224))+SUMPRODUCT(-('Diário 5º PA'!$E$4:$E$5221='Analítico Cx.'!$B119),-('Diário 5º PA'!$O$4:$O$5221=L$1),('Diário 5º PA'!$F$4:$F$5221))+SUMPRODUCT(-('Diário 6º PA'!$E$4:$E$2907='Analítico Cx.'!$B119),-('Diário 6º PA'!$N$4:$N$2907=L$1),('Diário 6º PA'!$F$4:$F$2907))</f>
        <v>1400.19</v>
      </c>
      <c r="M119" s="183">
        <f>SUMPRODUCT(-('Diário 3º PA'!$E$4:$E$4242='Analítico Cx.'!$B119),-('Diário 3º PA'!$O$4:$O$4242=M$1),('Diário 3º PA'!$F$4:$F$4242))+SUMPRODUCT(-('Diário 4º PA'!$E$4:$E$2224='Analítico Cx.'!$B119),-('Diário 4º PA'!$O$4:$O$2224=M$1),('Diário 4º PA'!$F$4:$F$2224))+SUMPRODUCT(-('Diário 5º PA'!$E$4:$E$5221='Analítico Cx.'!$B119),-('Diário 5º PA'!$O$4:$O$5221=M$1),('Diário 5º PA'!$F$4:$F$5221))+SUMPRODUCT(-('Diário 6º PA'!$E$4:$E$2907='Analítico Cx.'!$B119),-('Diário 6º PA'!$N$4:$N$2907=M$1),('Diário 6º PA'!$F$4:$F$2907))</f>
        <v>6332.93</v>
      </c>
      <c r="N119" s="183">
        <f>SUMPRODUCT(-('Diário 3º PA'!$E$4:$E$4242='Analítico Cx.'!$B119),-('Diário 3º PA'!$O$4:$O$4242=N$1),('Diário 3º PA'!$F$4:$F$4242))+SUMPRODUCT(-('Diário 4º PA'!$E$4:$E$2224='Analítico Cx.'!$B119),-('Diário 4º PA'!$O$4:$O$2224=N$1),('Diário 4º PA'!$F$4:$F$2224))+SUMPRODUCT(-('Diário 5º PA'!$E$4:$E$5221='Analítico Cx.'!$B119),-('Diário 5º PA'!$O$4:$O$5221=N$1),('Diário 5º PA'!$F$4:$F$5221))+SUMPRODUCT(-('Diário 6º PA'!$E$4:$E$2907='Analítico Cx.'!$B119),-('Diário 6º PA'!$N$4:$N$2907=N$1),('Diário 6º PA'!$F$4:$F$2907))</f>
        <v>5543.9199999999992</v>
      </c>
      <c r="O119" s="184">
        <f t="shared" si="17"/>
        <v>313112.34000000003</v>
      </c>
      <c r="P119" s="168">
        <f t="shared" si="18"/>
        <v>4.9787364939537088E-3</v>
      </c>
    </row>
    <row r="120" spans="1:16" ht="23.25" customHeight="1" x14ac:dyDescent="0.2">
      <c r="A120" s="59" t="s">
        <v>337</v>
      </c>
      <c r="B120" s="103" t="s">
        <v>338</v>
      </c>
      <c r="C120" s="183">
        <f>SUMPRODUCT(-('Diário 3º PA'!$E$4:$E$4242='Analítico Cx.'!$B120),-('Diário 3º PA'!$O$4:$O$4242=C$1),('Diário 3º PA'!$F$4:$F$4242))+SUMPRODUCT(-('Diário 4º PA'!$E$4:$E$2224='Analítico Cx.'!$B120),-('Diário 4º PA'!$O$4:$O$2224=C$1),('Diário 4º PA'!$F$4:$F$2224))+SUMPRODUCT(-('Diário 5º PA'!$E$4:$E$5221='Analítico Cx.'!$B120),-('Diário 5º PA'!$O$4:$O$5221=C$1),('Diário 5º PA'!$F$4:$F$5221))+SUMPRODUCT(-('Diário 6º PA'!$E$4:$E$2907='Analítico Cx.'!$B120),-('Diário 6º PA'!$N$4:$N$2907=C$1),('Diário 6º PA'!$F$4:$F$2907))</f>
        <v>0</v>
      </c>
      <c r="D120" s="183">
        <f>SUMPRODUCT(-('Diário 3º PA'!$E$4:$E$4242='Analítico Cx.'!$B120),-('Diário 3º PA'!$O$4:$O$4242=D$1),('Diário 3º PA'!$F$4:$F$4242))+SUMPRODUCT(-('Diário 4º PA'!$E$4:$E$2224='Analítico Cx.'!$B120),-('Diário 4º PA'!$O$4:$O$2224=D$1),('Diário 4º PA'!$F$4:$F$2224))+SUMPRODUCT(-('Diário 5º PA'!$E$4:$E$5221='Analítico Cx.'!$B120),-('Diário 5º PA'!$O$4:$O$5221=D$1),('Diário 5º PA'!$F$4:$F$5221))+SUMPRODUCT(-('Diário 6º PA'!$E$4:$E$2907='Analítico Cx.'!$B120),-('Diário 6º PA'!$N$4:$N$2907=D$1),('Diário 6º PA'!$F$4:$F$2907))</f>
        <v>0</v>
      </c>
      <c r="E120" s="183">
        <f>SUMPRODUCT(-('Diário 3º PA'!$E$4:$E$4242='Analítico Cx.'!$B120),-('Diário 3º PA'!$O$4:$O$4242=E$1),('Diário 3º PA'!$F$4:$F$4242))+SUMPRODUCT(-('Diário 4º PA'!$E$4:$E$2224='Analítico Cx.'!$B120),-('Diário 4º PA'!$O$4:$O$2224=E$1),('Diário 4º PA'!$F$4:$F$2224))+SUMPRODUCT(-('Diário 5º PA'!$E$4:$E$5221='Analítico Cx.'!$B120),-('Diário 5º PA'!$O$4:$O$5221=E$1),('Diário 5º PA'!$F$4:$F$5221))+SUMPRODUCT(-('Diário 6º PA'!$E$4:$E$2907='Analítico Cx.'!$B120),-('Diário 6º PA'!$N$4:$N$2907=E$1),('Diário 6º PA'!$F$4:$F$2907))</f>
        <v>0</v>
      </c>
      <c r="F120" s="183">
        <f>SUMPRODUCT(-('Diário 3º PA'!$E$4:$E$4242='Analítico Cx.'!$B120),-('Diário 3º PA'!$O$4:$O$4242=F$1),('Diário 3º PA'!$F$4:$F$4242))+SUMPRODUCT(-('Diário 4º PA'!$E$4:$E$2224='Analítico Cx.'!$B120),-('Diário 4º PA'!$O$4:$O$2224=F$1),('Diário 4º PA'!$F$4:$F$2224))+SUMPRODUCT(-('Diário 5º PA'!$E$4:$E$5221='Analítico Cx.'!$B120),-('Diário 5º PA'!$O$4:$O$5221=F$1),('Diário 5º PA'!$F$4:$F$5221))+SUMPRODUCT(-('Diário 6º PA'!$E$4:$E$2907='Analítico Cx.'!$B120),-('Diário 6º PA'!$N$4:$N$2907=F$1),('Diário 6º PA'!$F$4:$F$2907))</f>
        <v>0</v>
      </c>
      <c r="G120" s="183">
        <f>SUMPRODUCT(-('Diário 3º PA'!$E$4:$E$4242='Analítico Cx.'!$B120),-('Diário 3º PA'!$O$4:$O$4242=G$1),('Diário 3º PA'!$F$4:$F$4242))+SUMPRODUCT(-('Diário 4º PA'!$E$4:$E$2224='Analítico Cx.'!$B120),-('Diário 4º PA'!$O$4:$O$2224=G$1),('Diário 4º PA'!$F$4:$F$2224))+SUMPRODUCT(-('Diário 5º PA'!$E$4:$E$5221='Analítico Cx.'!$B120),-('Diário 5º PA'!$O$4:$O$5221=G$1),('Diário 5º PA'!$F$4:$F$5221))+SUMPRODUCT(-('Diário 6º PA'!$E$4:$E$2907='Analítico Cx.'!$B120),-('Diário 6º PA'!$N$4:$N$2907=G$1),('Diário 6º PA'!$F$4:$F$2907))</f>
        <v>0</v>
      </c>
      <c r="H120" s="183">
        <f>SUMPRODUCT(-('Diário 3º PA'!$E$4:$E$4242='Analítico Cx.'!$B120),-('Diário 3º PA'!$O$4:$O$4242=H$1),('Diário 3º PA'!$F$4:$F$4242))+SUMPRODUCT(-('Diário 4º PA'!$E$4:$E$2224='Analítico Cx.'!$B120),-('Diário 4º PA'!$O$4:$O$2224=H$1),('Diário 4º PA'!$F$4:$F$2224))+SUMPRODUCT(-('Diário 5º PA'!$E$4:$E$5221='Analítico Cx.'!$B120),-('Diário 5º PA'!$O$4:$O$5221=H$1),('Diário 5º PA'!$F$4:$F$5221))+SUMPRODUCT(-('Diário 6º PA'!$E$4:$E$2907='Analítico Cx.'!$B120),-('Diário 6º PA'!$N$4:$N$2907=H$1),('Diário 6º PA'!$F$4:$F$2907))</f>
        <v>0</v>
      </c>
      <c r="I120" s="183">
        <f>SUMPRODUCT(-('Diário 3º PA'!$E$4:$E$4242='Analítico Cx.'!$B120),-('Diário 3º PA'!$O$4:$O$4242=I$1),('Diário 3º PA'!$F$4:$F$4242))+SUMPRODUCT(-('Diário 4º PA'!$E$4:$E$2224='Analítico Cx.'!$B120),-('Diário 4º PA'!$O$4:$O$2224=I$1),('Diário 4º PA'!$F$4:$F$2224))+SUMPRODUCT(-('Diário 5º PA'!$E$4:$E$5221='Analítico Cx.'!$B120),-('Diário 5º PA'!$O$4:$O$5221=I$1),('Diário 5º PA'!$F$4:$F$5221))+SUMPRODUCT(-('Diário 6º PA'!$E$4:$E$2907='Analítico Cx.'!$B120),-('Diário 6º PA'!$N$4:$N$2907=I$1),('Diário 6º PA'!$F$4:$F$2907))</f>
        <v>0</v>
      </c>
      <c r="J120" s="183">
        <f>SUMPRODUCT(-('Diário 3º PA'!$E$4:$E$4242='Analítico Cx.'!$B120),-('Diário 3º PA'!$O$4:$O$4242=J$1),('Diário 3º PA'!$F$4:$F$4242))+SUMPRODUCT(-('Diário 4º PA'!$E$4:$E$2224='Analítico Cx.'!$B120),-('Diário 4º PA'!$O$4:$O$2224=J$1),('Diário 4º PA'!$F$4:$F$2224))+SUMPRODUCT(-('Diário 5º PA'!$E$4:$E$5221='Analítico Cx.'!$B120),-('Diário 5º PA'!$O$4:$O$5221=J$1),('Diário 5º PA'!$F$4:$F$5221))+SUMPRODUCT(-('Diário 6º PA'!$E$4:$E$2907='Analítico Cx.'!$B120),-('Diário 6º PA'!$N$4:$N$2907=J$1),('Diário 6º PA'!$F$4:$F$2907))</f>
        <v>0</v>
      </c>
      <c r="K120" s="183">
        <f>SUMPRODUCT(-('Diário 3º PA'!$E$4:$E$4242='Analítico Cx.'!$B120),-('Diário 3º PA'!$O$4:$O$4242=K$1),('Diário 3º PA'!$F$4:$F$4242))+SUMPRODUCT(-('Diário 4º PA'!$E$4:$E$2224='Analítico Cx.'!$B120),-('Diário 4º PA'!$O$4:$O$2224=K$1),('Diário 4º PA'!$F$4:$F$2224))+SUMPRODUCT(-('Diário 5º PA'!$E$4:$E$5221='Analítico Cx.'!$B120),-('Diário 5º PA'!$O$4:$O$5221=K$1),('Diário 5º PA'!$F$4:$F$5221))+SUMPRODUCT(-('Diário 6º PA'!$E$4:$E$2907='Analítico Cx.'!$B120),-('Diário 6º PA'!$N$4:$N$2907=K$1),('Diário 6º PA'!$F$4:$F$2907))</f>
        <v>4436.49</v>
      </c>
      <c r="L120" s="183">
        <f>SUMPRODUCT(-('Diário 3º PA'!$E$4:$E$4242='Analítico Cx.'!$B120),-('Diário 3º PA'!$O$4:$O$4242=L$1),('Diário 3º PA'!$F$4:$F$4242))+SUMPRODUCT(-('Diário 4º PA'!$E$4:$E$2224='Analítico Cx.'!$B120),-('Diário 4º PA'!$O$4:$O$2224=L$1),('Diário 4º PA'!$F$4:$F$2224))+SUMPRODUCT(-('Diário 5º PA'!$E$4:$E$5221='Analítico Cx.'!$B120),-('Diário 5º PA'!$O$4:$O$5221=L$1),('Diário 5º PA'!$F$4:$F$5221))+SUMPRODUCT(-('Diário 6º PA'!$E$4:$E$2907='Analítico Cx.'!$B120),-('Diário 6º PA'!$N$4:$N$2907=L$1),('Diário 6º PA'!$F$4:$F$2907))</f>
        <v>0</v>
      </c>
      <c r="M120" s="183">
        <f>SUMPRODUCT(-('Diário 3º PA'!$E$4:$E$4242='Analítico Cx.'!$B120),-('Diário 3º PA'!$O$4:$O$4242=M$1),('Diário 3º PA'!$F$4:$F$4242))+SUMPRODUCT(-('Diário 4º PA'!$E$4:$E$2224='Analítico Cx.'!$B120),-('Diário 4º PA'!$O$4:$O$2224=M$1),('Diário 4º PA'!$F$4:$F$2224))+SUMPRODUCT(-('Diário 5º PA'!$E$4:$E$5221='Analítico Cx.'!$B120),-('Diário 5º PA'!$O$4:$O$5221=M$1),('Diário 5º PA'!$F$4:$F$5221))+SUMPRODUCT(-('Diário 6º PA'!$E$4:$E$2907='Analítico Cx.'!$B120),-('Diário 6º PA'!$N$4:$N$2907=M$1),('Diário 6º PA'!$F$4:$F$2907))</f>
        <v>0</v>
      </c>
      <c r="N120" s="183">
        <f>SUMPRODUCT(-('Diário 3º PA'!$E$4:$E$4242='Analítico Cx.'!$B120),-('Diário 3º PA'!$O$4:$O$4242=N$1),('Diário 3º PA'!$F$4:$F$4242))+SUMPRODUCT(-('Diário 4º PA'!$E$4:$E$2224='Analítico Cx.'!$B120),-('Diário 4º PA'!$O$4:$O$2224=N$1),('Diário 4º PA'!$F$4:$F$2224))+SUMPRODUCT(-('Diário 5º PA'!$E$4:$E$5221='Analítico Cx.'!$B120),-('Diário 5º PA'!$O$4:$O$5221=N$1),('Diário 5º PA'!$F$4:$F$5221))+SUMPRODUCT(-('Diário 6º PA'!$E$4:$E$2907='Analítico Cx.'!$B120),-('Diário 6º PA'!$N$4:$N$2907=N$1),('Diário 6º PA'!$F$4:$F$2907))</f>
        <v>0</v>
      </c>
      <c r="O120" s="184">
        <f t="shared" si="17"/>
        <v>4436.49</v>
      </c>
      <c r="P120" s="168">
        <f t="shared" si="18"/>
        <v>7.0543737331018919E-5</v>
      </c>
    </row>
    <row r="121" spans="1:16" ht="23.25" customHeight="1" x14ac:dyDescent="0.2">
      <c r="A121" s="59" t="s">
        <v>339</v>
      </c>
      <c r="B121" s="103" t="s">
        <v>340</v>
      </c>
      <c r="C121" s="183">
        <f>SUMPRODUCT(-('Diário 3º PA'!$E$4:$E$4242='Analítico Cx.'!$B121),-('Diário 3º PA'!$O$4:$O$4242=C$1),('Diário 3º PA'!$F$4:$F$4242))+SUMPRODUCT(-('Diário 4º PA'!$E$4:$E$2224='Analítico Cx.'!$B121),-('Diário 4º PA'!$O$4:$O$2224=C$1),('Diário 4º PA'!$F$4:$F$2224))+SUMPRODUCT(-('Diário 5º PA'!$E$4:$E$5221='Analítico Cx.'!$B121),-('Diário 5º PA'!$O$4:$O$5221=C$1),('Diário 5º PA'!$F$4:$F$5221))+SUMPRODUCT(-('Diário 6º PA'!$E$4:$E$2907='Analítico Cx.'!$B121),-('Diário 6º PA'!$N$4:$N$2907=C$1),('Diário 6º PA'!$F$4:$F$2907))</f>
        <v>4356.2700000000004</v>
      </c>
      <c r="D121" s="183">
        <f>SUMPRODUCT(-('Diário 3º PA'!$E$4:$E$4242='Analítico Cx.'!$B121),-('Diário 3º PA'!$O$4:$O$4242=D$1),('Diário 3º PA'!$F$4:$F$4242))+SUMPRODUCT(-('Diário 4º PA'!$E$4:$E$2224='Analítico Cx.'!$B121),-('Diário 4º PA'!$O$4:$O$2224=D$1),('Diário 4º PA'!$F$4:$F$2224))+SUMPRODUCT(-('Diário 5º PA'!$E$4:$E$5221='Analítico Cx.'!$B121),-('Diário 5º PA'!$O$4:$O$5221=D$1),('Diário 5º PA'!$F$4:$F$5221))+SUMPRODUCT(-('Diário 6º PA'!$E$4:$E$2907='Analítico Cx.'!$B121),-('Diário 6º PA'!$N$4:$N$2907=D$1),('Diário 6º PA'!$F$4:$F$2907))</f>
        <v>923.68000000000006</v>
      </c>
      <c r="E121" s="183">
        <f>SUMPRODUCT(-('Diário 3º PA'!$E$4:$E$4242='Analítico Cx.'!$B121),-('Diário 3º PA'!$O$4:$O$4242=E$1),('Diário 3º PA'!$F$4:$F$4242))+SUMPRODUCT(-('Diário 4º PA'!$E$4:$E$2224='Analítico Cx.'!$B121),-('Diário 4º PA'!$O$4:$O$2224=E$1),('Diário 4º PA'!$F$4:$F$2224))+SUMPRODUCT(-('Diário 5º PA'!$E$4:$E$5221='Analítico Cx.'!$B121),-('Diário 5º PA'!$O$4:$O$5221=E$1),('Diário 5º PA'!$F$4:$F$5221))+SUMPRODUCT(-('Diário 6º PA'!$E$4:$E$2907='Analítico Cx.'!$B121),-('Diário 6º PA'!$N$4:$N$2907=E$1),('Diário 6º PA'!$F$4:$F$2907))</f>
        <v>2825.98</v>
      </c>
      <c r="F121" s="183">
        <f>SUMPRODUCT(-('Diário 3º PA'!$E$4:$E$4242='Analítico Cx.'!$B121),-('Diário 3º PA'!$O$4:$O$4242=F$1),('Diário 3º PA'!$F$4:$F$4242))+SUMPRODUCT(-('Diário 4º PA'!$E$4:$E$2224='Analítico Cx.'!$B121),-('Diário 4º PA'!$O$4:$O$2224=F$1),('Diário 4º PA'!$F$4:$F$2224))+SUMPRODUCT(-('Diário 5º PA'!$E$4:$E$5221='Analítico Cx.'!$B121),-('Diário 5º PA'!$O$4:$O$5221=F$1),('Diário 5º PA'!$F$4:$F$5221))+SUMPRODUCT(-('Diário 6º PA'!$E$4:$E$2907='Analítico Cx.'!$B121),-('Diário 6º PA'!$N$4:$N$2907=F$1),('Diário 6º PA'!$F$4:$F$2907))</f>
        <v>3598.68</v>
      </c>
      <c r="G121" s="183">
        <f>SUMPRODUCT(-('Diário 3º PA'!$E$4:$E$4242='Analítico Cx.'!$B121),-('Diário 3º PA'!$O$4:$O$4242=G$1),('Diário 3º PA'!$F$4:$F$4242))+SUMPRODUCT(-('Diário 4º PA'!$E$4:$E$2224='Analítico Cx.'!$B121),-('Diário 4º PA'!$O$4:$O$2224=G$1),('Diário 4º PA'!$F$4:$F$2224))+SUMPRODUCT(-('Diário 5º PA'!$E$4:$E$5221='Analítico Cx.'!$B121),-('Diário 5º PA'!$O$4:$O$5221=G$1),('Diário 5º PA'!$F$4:$F$5221))+SUMPRODUCT(-('Diário 6º PA'!$E$4:$E$2907='Analítico Cx.'!$B121),-('Diário 6º PA'!$N$4:$N$2907=G$1),('Diário 6º PA'!$F$4:$F$2907))</f>
        <v>8725.7899999999972</v>
      </c>
      <c r="H121" s="183">
        <f>SUMPRODUCT(-('Diário 3º PA'!$E$4:$E$4242='Analítico Cx.'!$B121),-('Diário 3º PA'!$O$4:$O$4242=H$1),('Diário 3º PA'!$F$4:$F$4242))+SUMPRODUCT(-('Diário 4º PA'!$E$4:$E$2224='Analítico Cx.'!$B121),-('Diário 4º PA'!$O$4:$O$2224=H$1),('Diário 4º PA'!$F$4:$F$2224))+SUMPRODUCT(-('Diário 5º PA'!$E$4:$E$5221='Analítico Cx.'!$B121),-('Diário 5º PA'!$O$4:$O$5221=H$1),('Diário 5º PA'!$F$4:$F$5221))+SUMPRODUCT(-('Diário 6º PA'!$E$4:$E$2907='Analítico Cx.'!$B121),-('Diário 6º PA'!$N$4:$N$2907=H$1),('Diário 6º PA'!$F$4:$F$2907))</f>
        <v>6519.97</v>
      </c>
      <c r="I121" s="183">
        <f>SUMPRODUCT(-('Diário 3º PA'!$E$4:$E$4242='Analítico Cx.'!$B121),-('Diário 3º PA'!$O$4:$O$4242=I$1),('Diário 3º PA'!$F$4:$F$4242))+SUMPRODUCT(-('Diário 4º PA'!$E$4:$E$2224='Analítico Cx.'!$B121),-('Diário 4º PA'!$O$4:$O$2224=I$1),('Diário 4º PA'!$F$4:$F$2224))+SUMPRODUCT(-('Diário 5º PA'!$E$4:$E$5221='Analítico Cx.'!$B121),-('Diário 5º PA'!$O$4:$O$5221=I$1),('Diário 5º PA'!$F$4:$F$5221))+SUMPRODUCT(-('Diário 6º PA'!$E$4:$E$2907='Analítico Cx.'!$B121),-('Diário 6º PA'!$N$4:$N$2907=I$1),('Diário 6º PA'!$F$4:$F$2907))</f>
        <v>11558.05</v>
      </c>
      <c r="J121" s="183">
        <f>SUMPRODUCT(-('Diário 3º PA'!$E$4:$E$4242='Analítico Cx.'!$B121),-('Diário 3º PA'!$O$4:$O$4242=J$1),('Diário 3º PA'!$F$4:$F$4242))+SUMPRODUCT(-('Diário 4º PA'!$E$4:$E$2224='Analítico Cx.'!$B121),-('Diário 4º PA'!$O$4:$O$2224=J$1),('Diário 4º PA'!$F$4:$F$2224))+SUMPRODUCT(-('Diário 5º PA'!$E$4:$E$5221='Analítico Cx.'!$B121),-('Diário 5º PA'!$O$4:$O$5221=J$1),('Diário 5º PA'!$F$4:$F$5221))+SUMPRODUCT(-('Diário 6º PA'!$E$4:$E$2907='Analítico Cx.'!$B121),-('Diário 6º PA'!$N$4:$N$2907=J$1),('Diário 6º PA'!$F$4:$F$2907))</f>
        <v>10602.08</v>
      </c>
      <c r="K121" s="183">
        <f>SUMPRODUCT(-('Diário 3º PA'!$E$4:$E$4242='Analítico Cx.'!$B121),-('Diário 3º PA'!$O$4:$O$4242=K$1),('Diário 3º PA'!$F$4:$F$4242))+SUMPRODUCT(-('Diário 4º PA'!$E$4:$E$2224='Analítico Cx.'!$B121),-('Diário 4º PA'!$O$4:$O$2224=K$1),('Diário 4º PA'!$F$4:$F$2224))+SUMPRODUCT(-('Diário 5º PA'!$E$4:$E$5221='Analítico Cx.'!$B121),-('Diário 5º PA'!$O$4:$O$5221=K$1),('Diário 5º PA'!$F$4:$F$5221))+SUMPRODUCT(-('Diário 6º PA'!$E$4:$E$2907='Analítico Cx.'!$B121),-('Diário 6º PA'!$N$4:$N$2907=K$1),('Diário 6º PA'!$F$4:$F$2907))</f>
        <v>15067.789999999995</v>
      </c>
      <c r="L121" s="183">
        <f>SUMPRODUCT(-('Diário 3º PA'!$E$4:$E$4242='Analítico Cx.'!$B121),-('Diário 3º PA'!$O$4:$O$4242=L$1),('Diário 3º PA'!$F$4:$F$4242))+SUMPRODUCT(-('Diário 4º PA'!$E$4:$E$2224='Analítico Cx.'!$B121),-('Diário 4º PA'!$O$4:$O$2224=L$1),('Diário 4º PA'!$F$4:$F$2224))+SUMPRODUCT(-('Diário 5º PA'!$E$4:$E$5221='Analítico Cx.'!$B121),-('Diário 5º PA'!$O$4:$O$5221=L$1),('Diário 5º PA'!$F$4:$F$5221))+SUMPRODUCT(-('Diário 6º PA'!$E$4:$E$2907='Analítico Cx.'!$B121),-('Diário 6º PA'!$N$4:$N$2907=L$1),('Diário 6º PA'!$F$4:$F$2907))</f>
        <v>17609.259999999998</v>
      </c>
      <c r="M121" s="183">
        <f>SUMPRODUCT(-('Diário 3º PA'!$E$4:$E$4242='Analítico Cx.'!$B121),-('Diário 3º PA'!$O$4:$O$4242=M$1),('Diário 3º PA'!$F$4:$F$4242))+SUMPRODUCT(-('Diário 4º PA'!$E$4:$E$2224='Analítico Cx.'!$B121),-('Diário 4º PA'!$O$4:$O$2224=M$1),('Diário 4º PA'!$F$4:$F$2224))+SUMPRODUCT(-('Diário 5º PA'!$E$4:$E$5221='Analítico Cx.'!$B121),-('Diário 5º PA'!$O$4:$O$5221=M$1),('Diário 5º PA'!$F$4:$F$5221))+SUMPRODUCT(-('Diário 6º PA'!$E$4:$E$2907='Analítico Cx.'!$B121),-('Diário 6º PA'!$N$4:$N$2907=M$1),('Diário 6º PA'!$F$4:$F$2907))</f>
        <v>14687.700000000003</v>
      </c>
      <c r="N121" s="183">
        <f>SUMPRODUCT(-('Diário 3º PA'!$E$4:$E$4242='Analítico Cx.'!$B121),-('Diário 3º PA'!$O$4:$O$4242=N$1),('Diário 3º PA'!$F$4:$F$4242))+SUMPRODUCT(-('Diário 4º PA'!$E$4:$E$2224='Analítico Cx.'!$B121),-('Diário 4º PA'!$O$4:$O$2224=N$1),('Diário 4º PA'!$F$4:$F$2224))+SUMPRODUCT(-('Diário 5º PA'!$E$4:$E$5221='Analítico Cx.'!$B121),-('Diário 5º PA'!$O$4:$O$5221=N$1),('Diário 5º PA'!$F$4:$F$5221))+SUMPRODUCT(-('Diário 6º PA'!$E$4:$E$2907='Analítico Cx.'!$B121),-('Diário 6º PA'!$N$4:$N$2907=N$1),('Diário 6º PA'!$F$4:$F$2907))</f>
        <v>11603.090000000002</v>
      </c>
      <c r="O121" s="184">
        <f t="shared" si="17"/>
        <v>108078.33999999998</v>
      </c>
      <c r="P121" s="168">
        <f t="shared" si="18"/>
        <v>1.7185319989749901E-3</v>
      </c>
    </row>
    <row r="122" spans="1:16" ht="23.25" customHeight="1" x14ac:dyDescent="0.2">
      <c r="A122" s="59" t="s">
        <v>341</v>
      </c>
      <c r="B122" s="103" t="s">
        <v>342</v>
      </c>
      <c r="C122" s="183">
        <f>SUMPRODUCT(-('Diário 3º PA'!$E$4:$E$4242='Analítico Cx.'!$B122),-('Diário 3º PA'!$O$4:$O$4242=C$1),('Diário 3º PA'!$F$4:$F$4242))+SUMPRODUCT(-('Diário 4º PA'!$E$4:$E$2224='Analítico Cx.'!$B122),-('Diário 4º PA'!$O$4:$O$2224=C$1),('Diário 4º PA'!$F$4:$F$2224))+SUMPRODUCT(-('Diário 5º PA'!$E$4:$E$5221='Analítico Cx.'!$B122),-('Diário 5º PA'!$O$4:$O$5221=C$1),('Diário 5º PA'!$F$4:$F$5221))+SUMPRODUCT(-('Diário 6º PA'!$E$4:$E$2907='Analítico Cx.'!$B122),-('Diário 6º PA'!$N$4:$N$2907=C$1),('Diário 6º PA'!$F$4:$F$2907))</f>
        <v>4809.3000000000011</v>
      </c>
      <c r="D122" s="183">
        <f>SUMPRODUCT(-('Diário 3º PA'!$E$4:$E$4242='Analítico Cx.'!$B122),-('Diário 3º PA'!$O$4:$O$4242=D$1),('Diário 3º PA'!$F$4:$F$4242))+SUMPRODUCT(-('Diário 4º PA'!$E$4:$E$2224='Analítico Cx.'!$B122),-('Diário 4º PA'!$O$4:$O$2224=D$1),('Diário 4º PA'!$F$4:$F$2224))+SUMPRODUCT(-('Diário 5º PA'!$E$4:$E$5221='Analítico Cx.'!$B122),-('Diário 5º PA'!$O$4:$O$5221=D$1),('Diário 5º PA'!$F$4:$F$5221))+SUMPRODUCT(-('Diário 6º PA'!$E$4:$E$2907='Analítico Cx.'!$B122),-('Diário 6º PA'!$N$4:$N$2907=D$1),('Diário 6º PA'!$F$4:$F$2907))</f>
        <v>7168.6</v>
      </c>
      <c r="E122" s="183">
        <f>SUMPRODUCT(-('Diário 3º PA'!$E$4:$E$4242='Analítico Cx.'!$B122),-('Diário 3º PA'!$O$4:$O$4242=E$1),('Diário 3º PA'!$F$4:$F$4242))+SUMPRODUCT(-('Diário 4º PA'!$E$4:$E$2224='Analítico Cx.'!$B122),-('Diário 4º PA'!$O$4:$O$2224=E$1),('Diário 4º PA'!$F$4:$F$2224))+SUMPRODUCT(-('Diário 5º PA'!$E$4:$E$5221='Analítico Cx.'!$B122),-('Diário 5º PA'!$O$4:$O$5221=E$1),('Diário 5º PA'!$F$4:$F$5221))+SUMPRODUCT(-('Diário 6º PA'!$E$4:$E$2907='Analítico Cx.'!$B122),-('Diário 6º PA'!$N$4:$N$2907=E$1),('Diário 6º PA'!$F$4:$F$2907))</f>
        <v>9892.8100000000013</v>
      </c>
      <c r="F122" s="183">
        <f>SUMPRODUCT(-('Diário 3º PA'!$E$4:$E$4242='Analítico Cx.'!$B122),-('Diário 3º PA'!$O$4:$O$4242=F$1),('Diário 3º PA'!$F$4:$F$4242))+SUMPRODUCT(-('Diário 4º PA'!$E$4:$E$2224='Analítico Cx.'!$B122),-('Diário 4º PA'!$O$4:$O$2224=F$1),('Diário 4º PA'!$F$4:$F$2224))+SUMPRODUCT(-('Diário 5º PA'!$E$4:$E$5221='Analítico Cx.'!$B122),-('Diário 5º PA'!$O$4:$O$5221=F$1),('Diário 5º PA'!$F$4:$F$5221))+SUMPRODUCT(-('Diário 6º PA'!$E$4:$E$2907='Analítico Cx.'!$B122),-('Diário 6º PA'!$N$4:$N$2907=F$1),('Diário 6º PA'!$F$4:$F$2907))</f>
        <v>11009.02</v>
      </c>
      <c r="G122" s="183">
        <f>SUMPRODUCT(-('Diário 3º PA'!$E$4:$E$4242='Analítico Cx.'!$B122),-('Diário 3º PA'!$O$4:$O$4242=G$1),('Diário 3º PA'!$F$4:$F$4242))+SUMPRODUCT(-('Diário 4º PA'!$E$4:$E$2224='Analítico Cx.'!$B122),-('Diário 4º PA'!$O$4:$O$2224=G$1),('Diário 4º PA'!$F$4:$F$2224))+SUMPRODUCT(-('Diário 5º PA'!$E$4:$E$5221='Analítico Cx.'!$B122),-('Diário 5º PA'!$O$4:$O$5221=G$1),('Diário 5º PA'!$F$4:$F$5221))+SUMPRODUCT(-('Diário 6º PA'!$E$4:$E$2907='Analítico Cx.'!$B122),-('Diário 6º PA'!$N$4:$N$2907=G$1),('Diário 6º PA'!$F$4:$F$2907))</f>
        <v>12295.039999999997</v>
      </c>
      <c r="H122" s="183">
        <f>SUMPRODUCT(-('Diário 3º PA'!$E$4:$E$4242='Analítico Cx.'!$B122),-('Diário 3º PA'!$O$4:$O$4242=H$1),('Diário 3º PA'!$F$4:$F$4242))+SUMPRODUCT(-('Diário 4º PA'!$E$4:$E$2224='Analítico Cx.'!$B122),-('Diário 4º PA'!$O$4:$O$2224=H$1),('Diário 4º PA'!$F$4:$F$2224))+SUMPRODUCT(-('Diário 5º PA'!$E$4:$E$5221='Analítico Cx.'!$B122),-('Diário 5º PA'!$O$4:$O$5221=H$1),('Diário 5º PA'!$F$4:$F$5221))+SUMPRODUCT(-('Diário 6º PA'!$E$4:$E$2907='Analítico Cx.'!$B122),-('Diário 6º PA'!$N$4:$N$2907=H$1),('Diário 6º PA'!$F$4:$F$2907))</f>
        <v>15408.699999999997</v>
      </c>
      <c r="I122" s="183">
        <f>SUMPRODUCT(-('Diário 3º PA'!$E$4:$E$4242='Analítico Cx.'!$B122),-('Diário 3º PA'!$O$4:$O$4242=I$1),('Diário 3º PA'!$F$4:$F$4242))+SUMPRODUCT(-('Diário 4º PA'!$E$4:$E$2224='Analítico Cx.'!$B122),-('Diário 4º PA'!$O$4:$O$2224=I$1),('Diário 4º PA'!$F$4:$F$2224))+SUMPRODUCT(-('Diário 5º PA'!$E$4:$E$5221='Analítico Cx.'!$B122),-('Diário 5º PA'!$O$4:$O$5221=I$1),('Diário 5º PA'!$F$4:$F$5221))+SUMPRODUCT(-('Diário 6º PA'!$E$4:$E$2907='Analítico Cx.'!$B122),-('Diário 6º PA'!$N$4:$N$2907=I$1),('Diário 6º PA'!$F$4:$F$2907))</f>
        <v>8547.7799999999988</v>
      </c>
      <c r="J122" s="183">
        <f>SUMPRODUCT(-('Diário 3º PA'!$E$4:$E$4242='Analítico Cx.'!$B122),-('Diário 3º PA'!$O$4:$O$4242=J$1),('Diário 3º PA'!$F$4:$F$4242))+SUMPRODUCT(-('Diário 4º PA'!$E$4:$E$2224='Analítico Cx.'!$B122),-('Diário 4º PA'!$O$4:$O$2224=J$1),('Diário 4º PA'!$F$4:$F$2224))+SUMPRODUCT(-('Diário 5º PA'!$E$4:$E$5221='Analítico Cx.'!$B122),-('Diário 5º PA'!$O$4:$O$5221=J$1),('Diário 5º PA'!$F$4:$F$5221))+SUMPRODUCT(-('Diário 6º PA'!$E$4:$E$2907='Analítico Cx.'!$B122),-('Diário 6º PA'!$N$4:$N$2907=J$1),('Diário 6º PA'!$F$4:$F$2907))</f>
        <v>14296.13</v>
      </c>
      <c r="K122" s="183">
        <f>SUMPRODUCT(-('Diário 3º PA'!$E$4:$E$4242='Analítico Cx.'!$B122),-('Diário 3º PA'!$O$4:$O$4242=K$1),('Diário 3º PA'!$F$4:$F$4242))+SUMPRODUCT(-('Diário 4º PA'!$E$4:$E$2224='Analítico Cx.'!$B122),-('Diário 4º PA'!$O$4:$O$2224=K$1),('Diário 4º PA'!$F$4:$F$2224))+SUMPRODUCT(-('Diário 5º PA'!$E$4:$E$5221='Analítico Cx.'!$B122),-('Diário 5º PA'!$O$4:$O$5221=K$1),('Diário 5º PA'!$F$4:$F$5221))+SUMPRODUCT(-('Diário 6º PA'!$E$4:$E$2907='Analítico Cx.'!$B122),-('Diário 6º PA'!$N$4:$N$2907=K$1),('Diário 6º PA'!$F$4:$F$2907))</f>
        <v>25590.970000000005</v>
      </c>
      <c r="L122" s="183">
        <f>SUMPRODUCT(-('Diário 3º PA'!$E$4:$E$4242='Analítico Cx.'!$B122),-('Diário 3º PA'!$O$4:$O$4242=L$1),('Diário 3º PA'!$F$4:$F$4242))+SUMPRODUCT(-('Diário 4º PA'!$E$4:$E$2224='Analítico Cx.'!$B122),-('Diário 4º PA'!$O$4:$O$2224=L$1),('Diário 4º PA'!$F$4:$F$2224))+SUMPRODUCT(-('Diário 5º PA'!$E$4:$E$5221='Analítico Cx.'!$B122),-('Diário 5º PA'!$O$4:$O$5221=L$1),('Diário 5º PA'!$F$4:$F$5221))+SUMPRODUCT(-('Diário 6º PA'!$E$4:$E$2907='Analítico Cx.'!$B122),-('Diário 6º PA'!$N$4:$N$2907=L$1),('Diário 6º PA'!$F$4:$F$2907))</f>
        <v>13722.94</v>
      </c>
      <c r="M122" s="183">
        <f>SUMPRODUCT(-('Diário 3º PA'!$E$4:$E$4242='Analítico Cx.'!$B122),-('Diário 3º PA'!$O$4:$O$4242=M$1),('Diário 3º PA'!$F$4:$F$4242))+SUMPRODUCT(-('Diário 4º PA'!$E$4:$E$2224='Analítico Cx.'!$B122),-('Diário 4º PA'!$O$4:$O$2224=M$1),('Diário 4º PA'!$F$4:$F$2224))+SUMPRODUCT(-('Diário 5º PA'!$E$4:$E$5221='Analítico Cx.'!$B122),-('Diário 5º PA'!$O$4:$O$5221=M$1),('Diário 5º PA'!$F$4:$F$5221))+SUMPRODUCT(-('Diário 6º PA'!$E$4:$E$2907='Analítico Cx.'!$B122),-('Diário 6º PA'!$N$4:$N$2907=M$1),('Diário 6º PA'!$F$4:$F$2907))</f>
        <v>17221.509999999998</v>
      </c>
      <c r="N122" s="183">
        <f>SUMPRODUCT(-('Diário 3º PA'!$E$4:$E$4242='Analítico Cx.'!$B122),-('Diário 3º PA'!$O$4:$O$4242=N$1),('Diário 3º PA'!$F$4:$F$4242))+SUMPRODUCT(-('Diário 4º PA'!$E$4:$E$2224='Analítico Cx.'!$B122),-('Diário 4º PA'!$O$4:$O$2224=N$1),('Diário 4º PA'!$F$4:$F$2224))+SUMPRODUCT(-('Diário 5º PA'!$E$4:$E$5221='Analítico Cx.'!$B122),-('Diário 5º PA'!$O$4:$O$5221=N$1),('Diário 5º PA'!$F$4:$F$5221))+SUMPRODUCT(-('Diário 6º PA'!$E$4:$E$2907='Analítico Cx.'!$B122),-('Diário 6º PA'!$N$4:$N$2907=N$1),('Diário 6º PA'!$F$4:$F$2907))</f>
        <v>16465.66</v>
      </c>
      <c r="O122" s="184">
        <f t="shared" si="17"/>
        <v>156428.46000000002</v>
      </c>
      <c r="P122" s="168">
        <f t="shared" si="18"/>
        <v>2.4873375558912116E-3</v>
      </c>
    </row>
    <row r="123" spans="1:16" ht="23.25" customHeight="1" x14ac:dyDescent="0.2">
      <c r="A123" s="59" t="s">
        <v>343</v>
      </c>
      <c r="B123" s="103" t="s">
        <v>344</v>
      </c>
      <c r="C123" s="183">
        <f>SUMPRODUCT(-('Diário 3º PA'!$E$4:$E$4242='Analítico Cx.'!$B123),-('Diário 3º PA'!$O$4:$O$4242=C$1),('Diário 3º PA'!$F$4:$F$4242))+SUMPRODUCT(-('Diário 4º PA'!$E$4:$E$2224='Analítico Cx.'!$B123),-('Diário 4º PA'!$O$4:$O$2224=C$1),('Diário 4º PA'!$F$4:$F$2224))+SUMPRODUCT(-('Diário 5º PA'!$E$4:$E$5221='Analítico Cx.'!$B123),-('Diário 5º PA'!$O$4:$O$5221=C$1),('Diário 5º PA'!$F$4:$F$5221))+SUMPRODUCT(-('Diário 6º PA'!$E$4:$E$2907='Analítico Cx.'!$B123),-('Diário 6º PA'!$N$4:$N$2907=C$1),('Diário 6º PA'!$F$4:$F$2907))</f>
        <v>0</v>
      </c>
      <c r="D123" s="183">
        <f>SUMPRODUCT(-('Diário 3º PA'!$E$4:$E$4242='Analítico Cx.'!$B123),-('Diário 3º PA'!$O$4:$O$4242=D$1),('Diário 3º PA'!$F$4:$F$4242))+SUMPRODUCT(-('Diário 4º PA'!$E$4:$E$2224='Analítico Cx.'!$B123),-('Diário 4º PA'!$O$4:$O$2224=D$1),('Diário 4º PA'!$F$4:$F$2224))+SUMPRODUCT(-('Diário 5º PA'!$E$4:$E$5221='Analítico Cx.'!$B123),-('Diário 5º PA'!$O$4:$O$5221=D$1),('Diário 5º PA'!$F$4:$F$5221))+SUMPRODUCT(-('Diário 6º PA'!$E$4:$E$2907='Analítico Cx.'!$B123),-('Diário 6º PA'!$N$4:$N$2907=D$1),('Diário 6º PA'!$F$4:$F$2907))</f>
        <v>0</v>
      </c>
      <c r="E123" s="183">
        <f>SUMPRODUCT(-('Diário 3º PA'!$E$4:$E$4242='Analítico Cx.'!$B123),-('Diário 3º PA'!$O$4:$O$4242=E$1),('Diário 3º PA'!$F$4:$F$4242))+SUMPRODUCT(-('Diário 4º PA'!$E$4:$E$2224='Analítico Cx.'!$B123),-('Diário 4º PA'!$O$4:$O$2224=E$1),('Diário 4º PA'!$F$4:$F$2224))+SUMPRODUCT(-('Diário 5º PA'!$E$4:$E$5221='Analítico Cx.'!$B123),-('Diário 5º PA'!$O$4:$O$5221=E$1),('Diário 5º PA'!$F$4:$F$5221))+SUMPRODUCT(-('Diário 6º PA'!$E$4:$E$2907='Analítico Cx.'!$B123),-('Diário 6º PA'!$N$4:$N$2907=E$1),('Diário 6º PA'!$F$4:$F$2907))</f>
        <v>0</v>
      </c>
      <c r="F123" s="183">
        <f>SUMPRODUCT(-('Diário 3º PA'!$E$4:$E$4242='Analítico Cx.'!$B123),-('Diário 3º PA'!$O$4:$O$4242=F$1),('Diário 3º PA'!$F$4:$F$4242))+SUMPRODUCT(-('Diário 4º PA'!$E$4:$E$2224='Analítico Cx.'!$B123),-('Diário 4º PA'!$O$4:$O$2224=F$1),('Diário 4º PA'!$F$4:$F$2224))+SUMPRODUCT(-('Diário 5º PA'!$E$4:$E$5221='Analítico Cx.'!$B123),-('Diário 5º PA'!$O$4:$O$5221=F$1),('Diário 5º PA'!$F$4:$F$5221))+SUMPRODUCT(-('Diário 6º PA'!$E$4:$E$2907='Analítico Cx.'!$B123),-('Diário 6º PA'!$N$4:$N$2907=F$1),('Diário 6º PA'!$F$4:$F$2907))</f>
        <v>0</v>
      </c>
      <c r="G123" s="183">
        <f>SUMPRODUCT(-('Diário 3º PA'!$E$4:$E$4242='Analítico Cx.'!$B123),-('Diário 3º PA'!$O$4:$O$4242=G$1),('Diário 3º PA'!$F$4:$F$4242))+SUMPRODUCT(-('Diário 4º PA'!$E$4:$E$2224='Analítico Cx.'!$B123),-('Diário 4º PA'!$O$4:$O$2224=G$1),('Diário 4º PA'!$F$4:$F$2224))+SUMPRODUCT(-('Diário 5º PA'!$E$4:$E$5221='Analítico Cx.'!$B123),-('Diário 5º PA'!$O$4:$O$5221=G$1),('Diário 5º PA'!$F$4:$F$5221))+SUMPRODUCT(-('Diário 6º PA'!$E$4:$E$2907='Analítico Cx.'!$B123),-('Diário 6º PA'!$N$4:$N$2907=G$1),('Diário 6º PA'!$F$4:$F$2907))</f>
        <v>0</v>
      </c>
      <c r="H123" s="183">
        <f>SUMPRODUCT(-('Diário 3º PA'!$E$4:$E$4242='Analítico Cx.'!$B123),-('Diário 3º PA'!$O$4:$O$4242=H$1),('Diário 3º PA'!$F$4:$F$4242))+SUMPRODUCT(-('Diário 4º PA'!$E$4:$E$2224='Analítico Cx.'!$B123),-('Diário 4º PA'!$O$4:$O$2224=H$1),('Diário 4º PA'!$F$4:$F$2224))+SUMPRODUCT(-('Diário 5º PA'!$E$4:$E$5221='Analítico Cx.'!$B123),-('Diário 5º PA'!$O$4:$O$5221=H$1),('Diário 5º PA'!$F$4:$F$5221))+SUMPRODUCT(-('Diário 6º PA'!$E$4:$E$2907='Analítico Cx.'!$B123),-('Diário 6º PA'!$N$4:$N$2907=H$1),('Diário 6º PA'!$F$4:$F$2907))</f>
        <v>0</v>
      </c>
      <c r="I123" s="183">
        <f>SUMPRODUCT(-('Diário 3º PA'!$E$4:$E$4242='Analítico Cx.'!$B123),-('Diário 3º PA'!$O$4:$O$4242=I$1),('Diário 3º PA'!$F$4:$F$4242))+SUMPRODUCT(-('Diário 4º PA'!$E$4:$E$2224='Analítico Cx.'!$B123),-('Diário 4º PA'!$O$4:$O$2224=I$1),('Diário 4º PA'!$F$4:$F$2224))+SUMPRODUCT(-('Diário 5º PA'!$E$4:$E$5221='Analítico Cx.'!$B123),-('Diário 5º PA'!$O$4:$O$5221=I$1),('Diário 5º PA'!$F$4:$F$5221))+SUMPRODUCT(-('Diário 6º PA'!$E$4:$E$2907='Analítico Cx.'!$B123),-('Diário 6º PA'!$N$4:$N$2907=I$1),('Diário 6º PA'!$F$4:$F$2907))</f>
        <v>0</v>
      </c>
      <c r="J123" s="183">
        <f>SUMPRODUCT(-('Diário 3º PA'!$E$4:$E$4242='Analítico Cx.'!$B123),-('Diário 3º PA'!$O$4:$O$4242=J$1),('Diário 3º PA'!$F$4:$F$4242))+SUMPRODUCT(-('Diário 4º PA'!$E$4:$E$2224='Analítico Cx.'!$B123),-('Diário 4º PA'!$O$4:$O$2224=J$1),('Diário 4º PA'!$F$4:$F$2224))+SUMPRODUCT(-('Diário 5º PA'!$E$4:$E$5221='Analítico Cx.'!$B123),-('Diário 5º PA'!$O$4:$O$5221=J$1),('Diário 5º PA'!$F$4:$F$5221))+SUMPRODUCT(-('Diário 6º PA'!$E$4:$E$2907='Analítico Cx.'!$B123),-('Diário 6º PA'!$N$4:$N$2907=J$1),('Diário 6º PA'!$F$4:$F$2907))</f>
        <v>0</v>
      </c>
      <c r="K123" s="183">
        <f>SUMPRODUCT(-('Diário 3º PA'!$E$4:$E$4242='Analítico Cx.'!$B123),-('Diário 3º PA'!$O$4:$O$4242=K$1),('Diário 3º PA'!$F$4:$F$4242))+SUMPRODUCT(-('Diário 4º PA'!$E$4:$E$2224='Analítico Cx.'!$B123),-('Diário 4º PA'!$O$4:$O$2224=K$1),('Diário 4º PA'!$F$4:$F$2224))+SUMPRODUCT(-('Diário 5º PA'!$E$4:$E$5221='Analítico Cx.'!$B123),-('Diário 5º PA'!$O$4:$O$5221=K$1),('Diário 5º PA'!$F$4:$F$5221))+SUMPRODUCT(-('Diário 6º PA'!$E$4:$E$2907='Analítico Cx.'!$B123),-('Diário 6º PA'!$N$4:$N$2907=K$1),('Diário 6º PA'!$F$4:$F$2907))</f>
        <v>0</v>
      </c>
      <c r="L123" s="183">
        <f>SUMPRODUCT(-('Diário 3º PA'!$E$4:$E$4242='Analítico Cx.'!$B123),-('Diário 3º PA'!$O$4:$O$4242=L$1),('Diário 3º PA'!$F$4:$F$4242))+SUMPRODUCT(-('Diário 4º PA'!$E$4:$E$2224='Analítico Cx.'!$B123),-('Diário 4º PA'!$O$4:$O$2224=L$1),('Diário 4º PA'!$F$4:$F$2224))+SUMPRODUCT(-('Diário 5º PA'!$E$4:$E$5221='Analítico Cx.'!$B123),-('Diário 5º PA'!$O$4:$O$5221=L$1),('Diário 5º PA'!$F$4:$F$5221))+SUMPRODUCT(-('Diário 6º PA'!$E$4:$E$2907='Analítico Cx.'!$B123),-('Diário 6º PA'!$N$4:$N$2907=L$1),('Diário 6º PA'!$F$4:$F$2907))</f>
        <v>0</v>
      </c>
      <c r="M123" s="183">
        <f>SUMPRODUCT(-('Diário 3º PA'!$E$4:$E$4242='Analítico Cx.'!$B123),-('Diário 3º PA'!$O$4:$O$4242=M$1),('Diário 3º PA'!$F$4:$F$4242))+SUMPRODUCT(-('Diário 4º PA'!$E$4:$E$2224='Analítico Cx.'!$B123),-('Diário 4º PA'!$O$4:$O$2224=M$1),('Diário 4º PA'!$F$4:$F$2224))+SUMPRODUCT(-('Diário 5º PA'!$E$4:$E$5221='Analítico Cx.'!$B123),-('Diário 5º PA'!$O$4:$O$5221=M$1),('Diário 5º PA'!$F$4:$F$5221))+SUMPRODUCT(-('Diário 6º PA'!$E$4:$E$2907='Analítico Cx.'!$B123),-('Diário 6º PA'!$N$4:$N$2907=M$1),('Diário 6º PA'!$F$4:$F$2907))</f>
        <v>0</v>
      </c>
      <c r="N123" s="183">
        <f>SUMPRODUCT(-('Diário 3º PA'!$E$4:$E$4242='Analítico Cx.'!$B123),-('Diário 3º PA'!$O$4:$O$4242=N$1),('Diário 3º PA'!$F$4:$F$4242))+SUMPRODUCT(-('Diário 4º PA'!$E$4:$E$2224='Analítico Cx.'!$B123),-('Diário 4º PA'!$O$4:$O$2224=N$1),('Diário 4º PA'!$F$4:$F$2224))+SUMPRODUCT(-('Diário 5º PA'!$E$4:$E$5221='Analítico Cx.'!$B123),-('Diário 5º PA'!$O$4:$O$5221=N$1),('Diário 5º PA'!$F$4:$F$5221))+SUMPRODUCT(-('Diário 6º PA'!$E$4:$E$2907='Analítico Cx.'!$B123),-('Diário 6º PA'!$N$4:$N$2907=N$1),('Diário 6º PA'!$F$4:$F$2907))</f>
        <v>0</v>
      </c>
      <c r="O123" s="184">
        <f t="shared" ref="O123:O140" si="19">SUM(C123:N123)</f>
        <v>0</v>
      </c>
      <c r="P123" s="168">
        <f t="shared" si="18"/>
        <v>0</v>
      </c>
    </row>
    <row r="124" spans="1:16" ht="23.25" customHeight="1" x14ac:dyDescent="0.2">
      <c r="A124" s="59" t="s">
        <v>345</v>
      </c>
      <c r="B124" s="103" t="s">
        <v>346</v>
      </c>
      <c r="C124" s="183">
        <f>SUMPRODUCT(-('Diário 3º PA'!$E$4:$E$4242='Analítico Cx.'!$B124),-('Diário 3º PA'!$O$4:$O$4242=C$1),('Diário 3º PA'!$F$4:$F$4242))+SUMPRODUCT(-('Diário 4º PA'!$E$4:$E$2224='Analítico Cx.'!$B124),-('Diário 4º PA'!$O$4:$O$2224=C$1),('Diário 4º PA'!$F$4:$F$2224))+SUMPRODUCT(-('Diário 5º PA'!$E$4:$E$5221='Analítico Cx.'!$B124),-('Diário 5º PA'!$O$4:$O$5221=C$1),('Diário 5º PA'!$F$4:$F$5221))+SUMPRODUCT(-('Diário 6º PA'!$E$4:$E$2907='Analítico Cx.'!$B124),-('Diário 6º PA'!$N$4:$N$2907=C$1),('Diário 6º PA'!$F$4:$F$2907))</f>
        <v>0</v>
      </c>
      <c r="D124" s="183">
        <f>SUMPRODUCT(-('Diário 3º PA'!$E$4:$E$4242='Analítico Cx.'!$B124),-('Diário 3º PA'!$O$4:$O$4242=D$1),('Diário 3º PA'!$F$4:$F$4242))+SUMPRODUCT(-('Diário 4º PA'!$E$4:$E$2224='Analítico Cx.'!$B124),-('Diário 4º PA'!$O$4:$O$2224=D$1),('Diário 4º PA'!$F$4:$F$2224))+SUMPRODUCT(-('Diário 5º PA'!$E$4:$E$5221='Analítico Cx.'!$B124),-('Diário 5º PA'!$O$4:$O$5221=D$1),('Diário 5º PA'!$F$4:$F$5221))+SUMPRODUCT(-('Diário 6º PA'!$E$4:$E$2907='Analítico Cx.'!$B124),-('Diário 6º PA'!$N$4:$N$2907=D$1),('Diário 6º PA'!$F$4:$F$2907))</f>
        <v>0</v>
      </c>
      <c r="E124" s="183">
        <f>SUMPRODUCT(-('Diário 3º PA'!$E$4:$E$4242='Analítico Cx.'!$B124),-('Diário 3º PA'!$O$4:$O$4242=E$1),('Diário 3º PA'!$F$4:$F$4242))+SUMPRODUCT(-('Diário 4º PA'!$E$4:$E$2224='Analítico Cx.'!$B124),-('Diário 4º PA'!$O$4:$O$2224=E$1),('Diário 4º PA'!$F$4:$F$2224))+SUMPRODUCT(-('Diário 5º PA'!$E$4:$E$5221='Analítico Cx.'!$B124),-('Diário 5º PA'!$O$4:$O$5221=E$1),('Diário 5º PA'!$F$4:$F$5221))+SUMPRODUCT(-('Diário 6º PA'!$E$4:$E$2907='Analítico Cx.'!$B124),-('Diário 6º PA'!$N$4:$N$2907=E$1),('Diário 6º PA'!$F$4:$F$2907))</f>
        <v>0</v>
      </c>
      <c r="F124" s="183">
        <f>SUMPRODUCT(-('Diário 3º PA'!$E$4:$E$4242='Analítico Cx.'!$B124),-('Diário 3º PA'!$O$4:$O$4242=F$1),('Diário 3º PA'!$F$4:$F$4242))+SUMPRODUCT(-('Diário 4º PA'!$E$4:$E$2224='Analítico Cx.'!$B124),-('Diário 4º PA'!$O$4:$O$2224=F$1),('Diário 4º PA'!$F$4:$F$2224))+SUMPRODUCT(-('Diário 5º PA'!$E$4:$E$5221='Analítico Cx.'!$B124),-('Diário 5º PA'!$O$4:$O$5221=F$1),('Diário 5º PA'!$F$4:$F$5221))+SUMPRODUCT(-('Diário 6º PA'!$E$4:$E$2907='Analítico Cx.'!$B124),-('Diário 6º PA'!$N$4:$N$2907=F$1),('Diário 6º PA'!$F$4:$F$2907))</f>
        <v>0</v>
      </c>
      <c r="G124" s="183">
        <f>SUMPRODUCT(-('Diário 3º PA'!$E$4:$E$4242='Analítico Cx.'!$B124),-('Diário 3º PA'!$O$4:$O$4242=G$1),('Diário 3º PA'!$F$4:$F$4242))+SUMPRODUCT(-('Diário 4º PA'!$E$4:$E$2224='Analítico Cx.'!$B124),-('Diário 4º PA'!$O$4:$O$2224=G$1),('Diário 4º PA'!$F$4:$F$2224))+SUMPRODUCT(-('Diário 5º PA'!$E$4:$E$5221='Analítico Cx.'!$B124),-('Diário 5º PA'!$O$4:$O$5221=G$1),('Diário 5º PA'!$F$4:$F$5221))+SUMPRODUCT(-('Diário 6º PA'!$E$4:$E$2907='Analítico Cx.'!$B124),-('Diário 6º PA'!$N$4:$N$2907=G$1),('Diário 6º PA'!$F$4:$F$2907))</f>
        <v>0</v>
      </c>
      <c r="H124" s="183">
        <f>SUMPRODUCT(-('Diário 3º PA'!$E$4:$E$4242='Analítico Cx.'!$B124),-('Diário 3º PA'!$O$4:$O$4242=H$1),('Diário 3º PA'!$F$4:$F$4242))+SUMPRODUCT(-('Diário 4º PA'!$E$4:$E$2224='Analítico Cx.'!$B124),-('Diário 4º PA'!$O$4:$O$2224=H$1),('Diário 4º PA'!$F$4:$F$2224))+SUMPRODUCT(-('Diário 5º PA'!$E$4:$E$5221='Analítico Cx.'!$B124),-('Diário 5º PA'!$O$4:$O$5221=H$1),('Diário 5º PA'!$F$4:$F$5221))+SUMPRODUCT(-('Diário 6º PA'!$E$4:$E$2907='Analítico Cx.'!$B124),-('Diário 6º PA'!$N$4:$N$2907=H$1),('Diário 6º PA'!$F$4:$F$2907))</f>
        <v>0</v>
      </c>
      <c r="I124" s="183">
        <f>SUMPRODUCT(-('Diário 3º PA'!$E$4:$E$4242='Analítico Cx.'!$B124),-('Diário 3º PA'!$O$4:$O$4242=I$1),('Diário 3º PA'!$F$4:$F$4242))+SUMPRODUCT(-('Diário 4º PA'!$E$4:$E$2224='Analítico Cx.'!$B124),-('Diário 4º PA'!$O$4:$O$2224=I$1),('Diário 4º PA'!$F$4:$F$2224))+SUMPRODUCT(-('Diário 5º PA'!$E$4:$E$5221='Analítico Cx.'!$B124),-('Diário 5º PA'!$O$4:$O$5221=I$1),('Diário 5º PA'!$F$4:$F$5221))+SUMPRODUCT(-('Diário 6º PA'!$E$4:$E$2907='Analítico Cx.'!$B124),-('Diário 6º PA'!$N$4:$N$2907=I$1),('Diário 6º PA'!$F$4:$F$2907))</f>
        <v>0</v>
      </c>
      <c r="J124" s="183">
        <f>SUMPRODUCT(-('Diário 3º PA'!$E$4:$E$4242='Analítico Cx.'!$B124),-('Diário 3º PA'!$O$4:$O$4242=J$1),('Diário 3º PA'!$F$4:$F$4242))+SUMPRODUCT(-('Diário 4º PA'!$E$4:$E$2224='Analítico Cx.'!$B124),-('Diário 4º PA'!$O$4:$O$2224=J$1),('Diário 4º PA'!$F$4:$F$2224))+SUMPRODUCT(-('Diário 5º PA'!$E$4:$E$5221='Analítico Cx.'!$B124),-('Diário 5º PA'!$O$4:$O$5221=J$1),('Diário 5º PA'!$F$4:$F$5221))+SUMPRODUCT(-('Diário 6º PA'!$E$4:$E$2907='Analítico Cx.'!$B124),-('Diário 6º PA'!$N$4:$N$2907=J$1),('Diário 6º PA'!$F$4:$F$2907))</f>
        <v>0</v>
      </c>
      <c r="K124" s="183">
        <f>SUMPRODUCT(-('Diário 3º PA'!$E$4:$E$4242='Analítico Cx.'!$B124),-('Diário 3º PA'!$O$4:$O$4242=K$1),('Diário 3º PA'!$F$4:$F$4242))+SUMPRODUCT(-('Diário 4º PA'!$E$4:$E$2224='Analítico Cx.'!$B124),-('Diário 4º PA'!$O$4:$O$2224=K$1),('Diário 4º PA'!$F$4:$F$2224))+SUMPRODUCT(-('Diário 5º PA'!$E$4:$E$5221='Analítico Cx.'!$B124),-('Diário 5º PA'!$O$4:$O$5221=K$1),('Diário 5º PA'!$F$4:$F$5221))+SUMPRODUCT(-('Diário 6º PA'!$E$4:$E$2907='Analítico Cx.'!$B124),-('Diário 6º PA'!$N$4:$N$2907=K$1),('Diário 6º PA'!$F$4:$F$2907))</f>
        <v>0</v>
      </c>
      <c r="L124" s="183">
        <f>SUMPRODUCT(-('Diário 3º PA'!$E$4:$E$4242='Analítico Cx.'!$B124),-('Diário 3º PA'!$O$4:$O$4242=L$1),('Diário 3º PA'!$F$4:$F$4242))+SUMPRODUCT(-('Diário 4º PA'!$E$4:$E$2224='Analítico Cx.'!$B124),-('Diário 4º PA'!$O$4:$O$2224=L$1),('Diário 4º PA'!$F$4:$F$2224))+SUMPRODUCT(-('Diário 5º PA'!$E$4:$E$5221='Analítico Cx.'!$B124),-('Diário 5º PA'!$O$4:$O$5221=L$1),('Diário 5º PA'!$F$4:$F$5221))+SUMPRODUCT(-('Diário 6º PA'!$E$4:$E$2907='Analítico Cx.'!$B124),-('Diário 6º PA'!$N$4:$N$2907=L$1),('Diário 6º PA'!$F$4:$F$2907))</f>
        <v>0</v>
      </c>
      <c r="M124" s="183">
        <f>SUMPRODUCT(-('Diário 3º PA'!$E$4:$E$4242='Analítico Cx.'!$B124),-('Diário 3º PA'!$O$4:$O$4242=M$1),('Diário 3º PA'!$F$4:$F$4242))+SUMPRODUCT(-('Diário 4º PA'!$E$4:$E$2224='Analítico Cx.'!$B124),-('Diário 4º PA'!$O$4:$O$2224=M$1),('Diário 4º PA'!$F$4:$F$2224))+SUMPRODUCT(-('Diário 5º PA'!$E$4:$E$5221='Analítico Cx.'!$B124),-('Diário 5º PA'!$O$4:$O$5221=M$1),('Diário 5º PA'!$F$4:$F$5221))+SUMPRODUCT(-('Diário 6º PA'!$E$4:$E$2907='Analítico Cx.'!$B124),-('Diário 6º PA'!$N$4:$N$2907=M$1),('Diário 6º PA'!$F$4:$F$2907))</f>
        <v>0</v>
      </c>
      <c r="N124" s="183">
        <f>SUMPRODUCT(-('Diário 3º PA'!$E$4:$E$4242='Analítico Cx.'!$B124),-('Diário 3º PA'!$O$4:$O$4242=N$1),('Diário 3º PA'!$F$4:$F$4242))+SUMPRODUCT(-('Diário 4º PA'!$E$4:$E$2224='Analítico Cx.'!$B124),-('Diário 4º PA'!$O$4:$O$2224=N$1),('Diário 4º PA'!$F$4:$F$2224))+SUMPRODUCT(-('Diário 5º PA'!$E$4:$E$5221='Analítico Cx.'!$B124),-('Diário 5º PA'!$O$4:$O$5221=N$1),('Diário 5º PA'!$F$4:$F$5221))+SUMPRODUCT(-('Diário 6º PA'!$E$4:$E$2907='Analítico Cx.'!$B124),-('Diário 6º PA'!$N$4:$N$2907=N$1),('Diário 6º PA'!$F$4:$F$2907))</f>
        <v>0</v>
      </c>
      <c r="O124" s="184">
        <f t="shared" si="19"/>
        <v>0</v>
      </c>
      <c r="P124" s="168">
        <f t="shared" si="18"/>
        <v>0</v>
      </c>
    </row>
    <row r="125" spans="1:16" ht="23.25" customHeight="1" x14ac:dyDescent="0.2">
      <c r="A125" s="59" t="s">
        <v>347</v>
      </c>
      <c r="B125" s="103" t="s">
        <v>348</v>
      </c>
      <c r="C125" s="183">
        <f>SUMPRODUCT(-('Diário 3º PA'!$E$4:$E$4242='Analítico Cx.'!$B125),-('Diário 3º PA'!$O$4:$O$4242=C$1),('Diário 3º PA'!$F$4:$F$4242))+SUMPRODUCT(-('Diário 4º PA'!$E$4:$E$2224='Analítico Cx.'!$B125),-('Diário 4º PA'!$O$4:$O$2224=C$1),('Diário 4º PA'!$F$4:$F$2224))+SUMPRODUCT(-('Diário 5º PA'!$E$4:$E$5221='Analítico Cx.'!$B125),-('Diário 5º PA'!$O$4:$O$5221=C$1),('Diário 5º PA'!$F$4:$F$5221))+SUMPRODUCT(-('Diário 6º PA'!$E$4:$E$2907='Analítico Cx.'!$B125),-('Diário 6º PA'!$N$4:$N$2907=C$1),('Diário 6º PA'!$F$4:$F$2907))</f>
        <v>0</v>
      </c>
      <c r="D125" s="183">
        <f>SUMPRODUCT(-('Diário 3º PA'!$E$4:$E$4242='Analítico Cx.'!$B125),-('Diário 3º PA'!$O$4:$O$4242=D$1),('Diário 3º PA'!$F$4:$F$4242))+SUMPRODUCT(-('Diário 4º PA'!$E$4:$E$2224='Analítico Cx.'!$B125),-('Diário 4º PA'!$O$4:$O$2224=D$1),('Diário 4º PA'!$F$4:$F$2224))+SUMPRODUCT(-('Diário 5º PA'!$E$4:$E$5221='Analítico Cx.'!$B125),-('Diário 5º PA'!$O$4:$O$5221=D$1),('Diário 5º PA'!$F$4:$F$5221))+SUMPRODUCT(-('Diário 6º PA'!$E$4:$E$2907='Analítico Cx.'!$B125),-('Diário 6º PA'!$N$4:$N$2907=D$1),('Diário 6º PA'!$F$4:$F$2907))</f>
        <v>0</v>
      </c>
      <c r="E125" s="183">
        <f>SUMPRODUCT(-('Diário 3º PA'!$E$4:$E$4242='Analítico Cx.'!$B125),-('Diário 3º PA'!$O$4:$O$4242=E$1),('Diário 3º PA'!$F$4:$F$4242))+SUMPRODUCT(-('Diário 4º PA'!$E$4:$E$2224='Analítico Cx.'!$B125),-('Diário 4º PA'!$O$4:$O$2224=E$1),('Diário 4º PA'!$F$4:$F$2224))+SUMPRODUCT(-('Diário 5º PA'!$E$4:$E$5221='Analítico Cx.'!$B125),-('Diário 5º PA'!$O$4:$O$5221=E$1),('Diário 5º PA'!$F$4:$F$5221))+SUMPRODUCT(-('Diário 6º PA'!$E$4:$E$2907='Analítico Cx.'!$B125),-('Diário 6º PA'!$N$4:$N$2907=E$1),('Diário 6º PA'!$F$4:$F$2907))</f>
        <v>0</v>
      </c>
      <c r="F125" s="183">
        <f>SUMPRODUCT(-('Diário 3º PA'!$E$4:$E$4242='Analítico Cx.'!$B125),-('Diário 3º PA'!$O$4:$O$4242=F$1),('Diário 3º PA'!$F$4:$F$4242))+SUMPRODUCT(-('Diário 4º PA'!$E$4:$E$2224='Analítico Cx.'!$B125),-('Diário 4º PA'!$O$4:$O$2224=F$1),('Diário 4º PA'!$F$4:$F$2224))+SUMPRODUCT(-('Diário 5º PA'!$E$4:$E$5221='Analítico Cx.'!$B125),-('Diário 5º PA'!$O$4:$O$5221=F$1),('Diário 5º PA'!$F$4:$F$5221))+SUMPRODUCT(-('Diário 6º PA'!$E$4:$E$2907='Analítico Cx.'!$B125),-('Diário 6º PA'!$N$4:$N$2907=F$1),('Diário 6º PA'!$F$4:$F$2907))</f>
        <v>0</v>
      </c>
      <c r="G125" s="183">
        <f>SUMPRODUCT(-('Diário 3º PA'!$E$4:$E$4242='Analítico Cx.'!$B125),-('Diário 3º PA'!$O$4:$O$4242=G$1),('Diário 3º PA'!$F$4:$F$4242))+SUMPRODUCT(-('Diário 4º PA'!$E$4:$E$2224='Analítico Cx.'!$B125),-('Diário 4º PA'!$O$4:$O$2224=G$1),('Diário 4º PA'!$F$4:$F$2224))+SUMPRODUCT(-('Diário 5º PA'!$E$4:$E$5221='Analítico Cx.'!$B125),-('Diário 5º PA'!$O$4:$O$5221=G$1),('Diário 5º PA'!$F$4:$F$5221))+SUMPRODUCT(-('Diário 6º PA'!$E$4:$E$2907='Analítico Cx.'!$B125),-('Diário 6º PA'!$N$4:$N$2907=G$1),('Diário 6º PA'!$F$4:$F$2907))</f>
        <v>0</v>
      </c>
      <c r="H125" s="183">
        <f>SUMPRODUCT(-('Diário 3º PA'!$E$4:$E$4242='Analítico Cx.'!$B125),-('Diário 3º PA'!$O$4:$O$4242=H$1),('Diário 3º PA'!$F$4:$F$4242))+SUMPRODUCT(-('Diário 4º PA'!$E$4:$E$2224='Analítico Cx.'!$B125),-('Diário 4º PA'!$O$4:$O$2224=H$1),('Diário 4º PA'!$F$4:$F$2224))+SUMPRODUCT(-('Diário 5º PA'!$E$4:$E$5221='Analítico Cx.'!$B125),-('Diário 5º PA'!$O$4:$O$5221=H$1),('Diário 5º PA'!$F$4:$F$5221))+SUMPRODUCT(-('Diário 6º PA'!$E$4:$E$2907='Analítico Cx.'!$B125),-('Diário 6º PA'!$N$4:$N$2907=H$1),('Diário 6º PA'!$F$4:$F$2907))</f>
        <v>0</v>
      </c>
      <c r="I125" s="183">
        <f>SUMPRODUCT(-('Diário 3º PA'!$E$4:$E$4242='Analítico Cx.'!$B125),-('Diário 3º PA'!$O$4:$O$4242=I$1),('Diário 3º PA'!$F$4:$F$4242))+SUMPRODUCT(-('Diário 4º PA'!$E$4:$E$2224='Analítico Cx.'!$B125),-('Diário 4º PA'!$O$4:$O$2224=I$1),('Diário 4º PA'!$F$4:$F$2224))+SUMPRODUCT(-('Diário 5º PA'!$E$4:$E$5221='Analítico Cx.'!$B125),-('Diário 5º PA'!$O$4:$O$5221=I$1),('Diário 5º PA'!$F$4:$F$5221))+SUMPRODUCT(-('Diário 6º PA'!$E$4:$E$2907='Analítico Cx.'!$B125),-('Diário 6º PA'!$N$4:$N$2907=I$1),('Diário 6º PA'!$F$4:$F$2907))</f>
        <v>0</v>
      </c>
      <c r="J125" s="183">
        <f>SUMPRODUCT(-('Diário 3º PA'!$E$4:$E$4242='Analítico Cx.'!$B125),-('Diário 3º PA'!$O$4:$O$4242=J$1),('Diário 3º PA'!$F$4:$F$4242))+SUMPRODUCT(-('Diário 4º PA'!$E$4:$E$2224='Analítico Cx.'!$B125),-('Diário 4º PA'!$O$4:$O$2224=J$1),('Diário 4º PA'!$F$4:$F$2224))+SUMPRODUCT(-('Diário 5º PA'!$E$4:$E$5221='Analítico Cx.'!$B125),-('Diário 5º PA'!$O$4:$O$5221=J$1),('Diário 5º PA'!$F$4:$F$5221))+SUMPRODUCT(-('Diário 6º PA'!$E$4:$E$2907='Analítico Cx.'!$B125),-('Diário 6º PA'!$N$4:$N$2907=J$1),('Diário 6º PA'!$F$4:$F$2907))</f>
        <v>0</v>
      </c>
      <c r="K125" s="183">
        <f>SUMPRODUCT(-('Diário 3º PA'!$E$4:$E$4242='Analítico Cx.'!$B125),-('Diário 3º PA'!$O$4:$O$4242=K$1),('Diário 3º PA'!$F$4:$F$4242))+SUMPRODUCT(-('Diário 4º PA'!$E$4:$E$2224='Analítico Cx.'!$B125),-('Diário 4º PA'!$O$4:$O$2224=K$1),('Diário 4º PA'!$F$4:$F$2224))+SUMPRODUCT(-('Diário 5º PA'!$E$4:$E$5221='Analítico Cx.'!$B125),-('Diário 5º PA'!$O$4:$O$5221=K$1),('Diário 5º PA'!$F$4:$F$5221))+SUMPRODUCT(-('Diário 6º PA'!$E$4:$E$2907='Analítico Cx.'!$B125),-('Diário 6º PA'!$N$4:$N$2907=K$1),('Diário 6º PA'!$F$4:$F$2907))</f>
        <v>0</v>
      </c>
      <c r="L125" s="183">
        <f>SUMPRODUCT(-('Diário 3º PA'!$E$4:$E$4242='Analítico Cx.'!$B125),-('Diário 3º PA'!$O$4:$O$4242=L$1),('Diário 3º PA'!$F$4:$F$4242))+SUMPRODUCT(-('Diário 4º PA'!$E$4:$E$2224='Analítico Cx.'!$B125),-('Diário 4º PA'!$O$4:$O$2224=L$1),('Diário 4º PA'!$F$4:$F$2224))+SUMPRODUCT(-('Diário 5º PA'!$E$4:$E$5221='Analítico Cx.'!$B125),-('Diário 5º PA'!$O$4:$O$5221=L$1),('Diário 5º PA'!$F$4:$F$5221))+SUMPRODUCT(-('Diário 6º PA'!$E$4:$E$2907='Analítico Cx.'!$B125),-('Diário 6º PA'!$N$4:$N$2907=L$1),('Diário 6º PA'!$F$4:$F$2907))</f>
        <v>0</v>
      </c>
      <c r="M125" s="183">
        <f>SUMPRODUCT(-('Diário 3º PA'!$E$4:$E$4242='Analítico Cx.'!$B125),-('Diário 3º PA'!$O$4:$O$4242=M$1),('Diário 3º PA'!$F$4:$F$4242))+SUMPRODUCT(-('Diário 4º PA'!$E$4:$E$2224='Analítico Cx.'!$B125),-('Diário 4º PA'!$O$4:$O$2224=M$1),('Diário 4º PA'!$F$4:$F$2224))+SUMPRODUCT(-('Diário 5º PA'!$E$4:$E$5221='Analítico Cx.'!$B125),-('Diário 5º PA'!$O$4:$O$5221=M$1),('Diário 5º PA'!$F$4:$F$5221))+SUMPRODUCT(-('Diário 6º PA'!$E$4:$E$2907='Analítico Cx.'!$B125),-('Diário 6º PA'!$N$4:$N$2907=M$1),('Diário 6º PA'!$F$4:$F$2907))</f>
        <v>0</v>
      </c>
      <c r="N125" s="183">
        <f>SUMPRODUCT(-('Diário 3º PA'!$E$4:$E$4242='Analítico Cx.'!$B125),-('Diário 3º PA'!$O$4:$O$4242=N$1),('Diário 3º PA'!$F$4:$F$4242))+SUMPRODUCT(-('Diário 4º PA'!$E$4:$E$2224='Analítico Cx.'!$B125),-('Diário 4º PA'!$O$4:$O$2224=N$1),('Diário 4º PA'!$F$4:$F$2224))+SUMPRODUCT(-('Diário 5º PA'!$E$4:$E$5221='Analítico Cx.'!$B125),-('Diário 5º PA'!$O$4:$O$5221=N$1),('Diário 5º PA'!$F$4:$F$5221))+SUMPRODUCT(-('Diário 6º PA'!$E$4:$E$2907='Analítico Cx.'!$B125),-('Diário 6º PA'!$N$4:$N$2907=N$1),('Diário 6º PA'!$F$4:$F$2907))</f>
        <v>0</v>
      </c>
      <c r="O125" s="184">
        <f t="shared" si="19"/>
        <v>0</v>
      </c>
      <c r="P125" s="168">
        <f t="shared" si="18"/>
        <v>0</v>
      </c>
    </row>
    <row r="126" spans="1:16" ht="23.25" customHeight="1" x14ac:dyDescent="0.2">
      <c r="A126" s="59" t="s">
        <v>349</v>
      </c>
      <c r="B126" s="103" t="s">
        <v>350</v>
      </c>
      <c r="C126" s="183">
        <f>SUMPRODUCT(-('Diário 3º PA'!$E$4:$E$4242='Analítico Cx.'!$B126),-('Diário 3º PA'!$O$4:$O$4242=C$1),('Diário 3º PA'!$F$4:$F$4242))+SUMPRODUCT(-('Diário 4º PA'!$E$4:$E$2224='Analítico Cx.'!$B126),-('Diário 4º PA'!$O$4:$O$2224=C$1),('Diário 4º PA'!$F$4:$F$2224))+SUMPRODUCT(-('Diário 5º PA'!$E$4:$E$5221='Analítico Cx.'!$B126),-('Diário 5º PA'!$O$4:$O$5221=C$1),('Diário 5º PA'!$F$4:$F$5221))+SUMPRODUCT(-('Diário 6º PA'!$E$4:$E$2907='Analítico Cx.'!$B126),-('Diário 6º PA'!$N$4:$N$2907=C$1),('Diário 6º PA'!$F$4:$F$2907))</f>
        <v>0</v>
      </c>
      <c r="D126" s="183">
        <f>SUMPRODUCT(-('Diário 3º PA'!$E$4:$E$4242='Analítico Cx.'!$B126),-('Diário 3º PA'!$O$4:$O$4242=D$1),('Diário 3º PA'!$F$4:$F$4242))+SUMPRODUCT(-('Diário 4º PA'!$E$4:$E$2224='Analítico Cx.'!$B126),-('Diário 4º PA'!$O$4:$O$2224=D$1),('Diário 4º PA'!$F$4:$F$2224))+SUMPRODUCT(-('Diário 5º PA'!$E$4:$E$5221='Analítico Cx.'!$B126),-('Diário 5º PA'!$O$4:$O$5221=D$1),('Diário 5º PA'!$F$4:$F$5221))+SUMPRODUCT(-('Diário 6º PA'!$E$4:$E$2907='Analítico Cx.'!$B126),-('Diário 6º PA'!$N$4:$N$2907=D$1),('Diário 6º PA'!$F$4:$F$2907))</f>
        <v>0</v>
      </c>
      <c r="E126" s="183">
        <f>SUMPRODUCT(-('Diário 3º PA'!$E$4:$E$4242='Analítico Cx.'!$B126),-('Diário 3º PA'!$O$4:$O$4242=E$1),('Diário 3º PA'!$F$4:$F$4242))+SUMPRODUCT(-('Diário 4º PA'!$E$4:$E$2224='Analítico Cx.'!$B126),-('Diário 4º PA'!$O$4:$O$2224=E$1),('Diário 4º PA'!$F$4:$F$2224))+SUMPRODUCT(-('Diário 5º PA'!$E$4:$E$5221='Analítico Cx.'!$B126),-('Diário 5º PA'!$O$4:$O$5221=E$1),('Diário 5º PA'!$F$4:$F$5221))+SUMPRODUCT(-('Diário 6º PA'!$E$4:$E$2907='Analítico Cx.'!$B126),-('Diário 6º PA'!$N$4:$N$2907=E$1),('Diário 6º PA'!$F$4:$F$2907))</f>
        <v>0</v>
      </c>
      <c r="F126" s="183">
        <f>SUMPRODUCT(-('Diário 3º PA'!$E$4:$E$4242='Analítico Cx.'!$B126),-('Diário 3º PA'!$O$4:$O$4242=F$1),('Diário 3º PA'!$F$4:$F$4242))+SUMPRODUCT(-('Diário 4º PA'!$E$4:$E$2224='Analítico Cx.'!$B126),-('Diário 4º PA'!$O$4:$O$2224=F$1),('Diário 4º PA'!$F$4:$F$2224))+SUMPRODUCT(-('Diário 5º PA'!$E$4:$E$5221='Analítico Cx.'!$B126),-('Diário 5º PA'!$O$4:$O$5221=F$1),('Diário 5º PA'!$F$4:$F$5221))+SUMPRODUCT(-('Diário 6º PA'!$E$4:$E$2907='Analítico Cx.'!$B126),-('Diário 6º PA'!$N$4:$N$2907=F$1),('Diário 6º PA'!$F$4:$F$2907))</f>
        <v>0</v>
      </c>
      <c r="G126" s="183">
        <f>SUMPRODUCT(-('Diário 3º PA'!$E$4:$E$4242='Analítico Cx.'!$B126),-('Diário 3º PA'!$O$4:$O$4242=G$1),('Diário 3º PA'!$F$4:$F$4242))+SUMPRODUCT(-('Diário 4º PA'!$E$4:$E$2224='Analítico Cx.'!$B126),-('Diário 4º PA'!$O$4:$O$2224=G$1),('Diário 4º PA'!$F$4:$F$2224))+SUMPRODUCT(-('Diário 5º PA'!$E$4:$E$5221='Analítico Cx.'!$B126),-('Diário 5º PA'!$O$4:$O$5221=G$1),('Diário 5º PA'!$F$4:$F$5221))+SUMPRODUCT(-('Diário 6º PA'!$E$4:$E$2907='Analítico Cx.'!$B126),-('Diário 6º PA'!$N$4:$N$2907=G$1),('Diário 6º PA'!$F$4:$F$2907))</f>
        <v>0</v>
      </c>
      <c r="H126" s="183">
        <f>SUMPRODUCT(-('Diário 3º PA'!$E$4:$E$4242='Analítico Cx.'!$B126),-('Diário 3º PA'!$O$4:$O$4242=H$1),('Diário 3º PA'!$F$4:$F$4242))+SUMPRODUCT(-('Diário 4º PA'!$E$4:$E$2224='Analítico Cx.'!$B126),-('Diário 4º PA'!$O$4:$O$2224=H$1),('Diário 4º PA'!$F$4:$F$2224))+SUMPRODUCT(-('Diário 5º PA'!$E$4:$E$5221='Analítico Cx.'!$B126),-('Diário 5º PA'!$O$4:$O$5221=H$1),('Diário 5º PA'!$F$4:$F$5221))+SUMPRODUCT(-('Diário 6º PA'!$E$4:$E$2907='Analítico Cx.'!$B126),-('Diário 6º PA'!$N$4:$N$2907=H$1),('Diário 6º PA'!$F$4:$F$2907))</f>
        <v>0</v>
      </c>
      <c r="I126" s="183">
        <f>SUMPRODUCT(-('Diário 3º PA'!$E$4:$E$4242='Analítico Cx.'!$B126),-('Diário 3º PA'!$O$4:$O$4242=I$1),('Diário 3º PA'!$F$4:$F$4242))+SUMPRODUCT(-('Diário 4º PA'!$E$4:$E$2224='Analítico Cx.'!$B126),-('Diário 4º PA'!$O$4:$O$2224=I$1),('Diário 4º PA'!$F$4:$F$2224))+SUMPRODUCT(-('Diário 5º PA'!$E$4:$E$5221='Analítico Cx.'!$B126),-('Diário 5º PA'!$O$4:$O$5221=I$1),('Diário 5º PA'!$F$4:$F$5221))+SUMPRODUCT(-('Diário 6º PA'!$E$4:$E$2907='Analítico Cx.'!$B126),-('Diário 6º PA'!$N$4:$N$2907=I$1),('Diário 6º PA'!$F$4:$F$2907))</f>
        <v>0</v>
      </c>
      <c r="J126" s="183">
        <f>SUMPRODUCT(-('Diário 3º PA'!$E$4:$E$4242='Analítico Cx.'!$B126),-('Diário 3º PA'!$O$4:$O$4242=J$1),('Diário 3º PA'!$F$4:$F$4242))+SUMPRODUCT(-('Diário 4º PA'!$E$4:$E$2224='Analítico Cx.'!$B126),-('Diário 4º PA'!$O$4:$O$2224=J$1),('Diário 4º PA'!$F$4:$F$2224))+SUMPRODUCT(-('Diário 5º PA'!$E$4:$E$5221='Analítico Cx.'!$B126),-('Diário 5º PA'!$O$4:$O$5221=J$1),('Diário 5º PA'!$F$4:$F$5221))+SUMPRODUCT(-('Diário 6º PA'!$E$4:$E$2907='Analítico Cx.'!$B126),-('Diário 6º PA'!$N$4:$N$2907=J$1),('Diário 6º PA'!$F$4:$F$2907))</f>
        <v>0</v>
      </c>
      <c r="K126" s="183">
        <f>SUMPRODUCT(-('Diário 3º PA'!$E$4:$E$4242='Analítico Cx.'!$B126),-('Diário 3º PA'!$O$4:$O$4242=K$1),('Diário 3º PA'!$F$4:$F$4242))+SUMPRODUCT(-('Diário 4º PA'!$E$4:$E$2224='Analítico Cx.'!$B126),-('Diário 4º PA'!$O$4:$O$2224=K$1),('Diário 4º PA'!$F$4:$F$2224))+SUMPRODUCT(-('Diário 5º PA'!$E$4:$E$5221='Analítico Cx.'!$B126),-('Diário 5º PA'!$O$4:$O$5221=K$1),('Diário 5º PA'!$F$4:$F$5221))+SUMPRODUCT(-('Diário 6º PA'!$E$4:$E$2907='Analítico Cx.'!$B126),-('Diário 6º PA'!$N$4:$N$2907=K$1),('Diário 6º PA'!$F$4:$F$2907))</f>
        <v>0</v>
      </c>
      <c r="L126" s="183">
        <f>SUMPRODUCT(-('Diário 3º PA'!$E$4:$E$4242='Analítico Cx.'!$B126),-('Diário 3º PA'!$O$4:$O$4242=L$1),('Diário 3º PA'!$F$4:$F$4242))+SUMPRODUCT(-('Diário 4º PA'!$E$4:$E$2224='Analítico Cx.'!$B126),-('Diário 4º PA'!$O$4:$O$2224=L$1),('Diário 4º PA'!$F$4:$F$2224))+SUMPRODUCT(-('Diário 5º PA'!$E$4:$E$5221='Analítico Cx.'!$B126),-('Diário 5º PA'!$O$4:$O$5221=L$1),('Diário 5º PA'!$F$4:$F$5221))+SUMPRODUCT(-('Diário 6º PA'!$E$4:$E$2907='Analítico Cx.'!$B126),-('Diário 6º PA'!$N$4:$N$2907=L$1),('Diário 6º PA'!$F$4:$F$2907))</f>
        <v>0</v>
      </c>
      <c r="M126" s="183">
        <f>SUMPRODUCT(-('Diário 3º PA'!$E$4:$E$4242='Analítico Cx.'!$B126),-('Diário 3º PA'!$O$4:$O$4242=M$1),('Diário 3º PA'!$F$4:$F$4242))+SUMPRODUCT(-('Diário 4º PA'!$E$4:$E$2224='Analítico Cx.'!$B126),-('Diário 4º PA'!$O$4:$O$2224=M$1),('Diário 4º PA'!$F$4:$F$2224))+SUMPRODUCT(-('Diário 5º PA'!$E$4:$E$5221='Analítico Cx.'!$B126),-('Diário 5º PA'!$O$4:$O$5221=M$1),('Diário 5º PA'!$F$4:$F$5221))+SUMPRODUCT(-('Diário 6º PA'!$E$4:$E$2907='Analítico Cx.'!$B126),-('Diário 6º PA'!$N$4:$N$2907=M$1),('Diário 6º PA'!$F$4:$F$2907))</f>
        <v>0</v>
      </c>
      <c r="N126" s="183">
        <f>SUMPRODUCT(-('Diário 3º PA'!$E$4:$E$4242='Analítico Cx.'!$B126),-('Diário 3º PA'!$O$4:$O$4242=N$1),('Diário 3º PA'!$F$4:$F$4242))+SUMPRODUCT(-('Diário 4º PA'!$E$4:$E$2224='Analítico Cx.'!$B126),-('Diário 4º PA'!$O$4:$O$2224=N$1),('Diário 4º PA'!$F$4:$F$2224))+SUMPRODUCT(-('Diário 5º PA'!$E$4:$E$5221='Analítico Cx.'!$B126),-('Diário 5º PA'!$O$4:$O$5221=N$1),('Diário 5º PA'!$F$4:$F$5221))+SUMPRODUCT(-('Diário 6º PA'!$E$4:$E$2907='Analítico Cx.'!$B126),-('Diário 6º PA'!$N$4:$N$2907=N$1),('Diário 6º PA'!$F$4:$F$2907))</f>
        <v>0</v>
      </c>
      <c r="O126" s="184">
        <f t="shared" si="19"/>
        <v>0</v>
      </c>
      <c r="P126" s="168">
        <f t="shared" ref="P126:P141" si="20">IF($O$160=0,0,O126/$O$160)</f>
        <v>0</v>
      </c>
    </row>
    <row r="127" spans="1:16" ht="33.75" x14ac:dyDescent="0.2">
      <c r="A127" s="59" t="s">
        <v>351</v>
      </c>
      <c r="B127" s="103" t="s">
        <v>352</v>
      </c>
      <c r="C127" s="183">
        <f>SUMPRODUCT(-('Diário 3º PA'!$E$4:$E$4242='Analítico Cx.'!$B127),-('Diário 3º PA'!$O$4:$O$4242=C$1),('Diário 3º PA'!$F$4:$F$4242))+SUMPRODUCT(-('Diário 4º PA'!$E$4:$E$2224='Analítico Cx.'!$B127),-('Diário 4º PA'!$O$4:$O$2224=C$1),('Diário 4º PA'!$F$4:$F$2224))+SUMPRODUCT(-('Diário 5º PA'!$E$4:$E$5221='Analítico Cx.'!$B127),-('Diário 5º PA'!$O$4:$O$5221=C$1),('Diário 5º PA'!$F$4:$F$5221))+SUMPRODUCT(-('Diário 6º PA'!$E$4:$E$2907='Analítico Cx.'!$B127),-('Diário 6º PA'!$N$4:$N$2907=C$1),('Diário 6º PA'!$F$4:$F$2907))</f>
        <v>4486.0499999999993</v>
      </c>
      <c r="D127" s="183">
        <f>SUMPRODUCT(-('Diário 3º PA'!$E$4:$E$4242='Analítico Cx.'!$B127),-('Diário 3º PA'!$O$4:$O$4242=D$1),('Diário 3º PA'!$F$4:$F$4242))+SUMPRODUCT(-('Diário 4º PA'!$E$4:$E$2224='Analítico Cx.'!$B127),-('Diário 4º PA'!$O$4:$O$2224=D$1),('Diário 4º PA'!$F$4:$F$2224))+SUMPRODUCT(-('Diário 5º PA'!$E$4:$E$5221='Analítico Cx.'!$B127),-('Diário 5º PA'!$O$4:$O$5221=D$1),('Diário 5º PA'!$F$4:$F$5221))+SUMPRODUCT(-('Diário 6º PA'!$E$4:$E$2907='Analítico Cx.'!$B127),-('Diário 6º PA'!$N$4:$N$2907=D$1),('Diário 6º PA'!$F$4:$F$2907))</f>
        <v>648.75</v>
      </c>
      <c r="E127" s="183">
        <f>SUMPRODUCT(-('Diário 3º PA'!$E$4:$E$4242='Analítico Cx.'!$B127),-('Diário 3º PA'!$O$4:$O$4242=E$1),('Diário 3º PA'!$F$4:$F$4242))+SUMPRODUCT(-('Diário 4º PA'!$E$4:$E$2224='Analítico Cx.'!$B127),-('Diário 4º PA'!$O$4:$O$2224=E$1),('Diário 4º PA'!$F$4:$F$2224))+SUMPRODUCT(-('Diário 5º PA'!$E$4:$E$5221='Analítico Cx.'!$B127),-('Diário 5º PA'!$O$4:$O$5221=E$1),('Diário 5º PA'!$F$4:$F$5221))+SUMPRODUCT(-('Diário 6º PA'!$E$4:$E$2907='Analítico Cx.'!$B127),-('Diário 6º PA'!$N$4:$N$2907=E$1),('Diário 6º PA'!$F$4:$F$2907))</f>
        <v>0</v>
      </c>
      <c r="F127" s="183">
        <f>SUMPRODUCT(-('Diário 3º PA'!$E$4:$E$4242='Analítico Cx.'!$B127),-('Diário 3º PA'!$O$4:$O$4242=F$1),('Diário 3º PA'!$F$4:$F$4242))+SUMPRODUCT(-('Diário 4º PA'!$E$4:$E$2224='Analítico Cx.'!$B127),-('Diário 4º PA'!$O$4:$O$2224=F$1),('Diário 4º PA'!$F$4:$F$2224))+SUMPRODUCT(-('Diário 5º PA'!$E$4:$E$5221='Analítico Cx.'!$B127),-('Diário 5º PA'!$O$4:$O$5221=F$1),('Diário 5º PA'!$F$4:$F$5221))+SUMPRODUCT(-('Diário 6º PA'!$E$4:$E$2907='Analítico Cx.'!$B127),-('Diário 6º PA'!$N$4:$N$2907=F$1),('Diário 6º PA'!$F$4:$F$2907))</f>
        <v>0</v>
      </c>
      <c r="G127" s="183">
        <f>SUMPRODUCT(-('Diário 3º PA'!$E$4:$E$4242='Analítico Cx.'!$B127),-('Diário 3º PA'!$O$4:$O$4242=G$1),('Diário 3º PA'!$F$4:$F$4242))+SUMPRODUCT(-('Diário 4º PA'!$E$4:$E$2224='Analítico Cx.'!$B127),-('Diário 4º PA'!$O$4:$O$2224=G$1),('Diário 4º PA'!$F$4:$F$2224))+SUMPRODUCT(-('Diário 5º PA'!$E$4:$E$5221='Analítico Cx.'!$B127),-('Diário 5º PA'!$O$4:$O$5221=G$1),('Diário 5º PA'!$F$4:$F$5221))+SUMPRODUCT(-('Diário 6º PA'!$E$4:$E$2907='Analítico Cx.'!$B127),-('Diário 6º PA'!$N$4:$N$2907=G$1),('Diário 6º PA'!$F$4:$F$2907))</f>
        <v>792.1</v>
      </c>
      <c r="H127" s="183">
        <f>SUMPRODUCT(-('Diário 3º PA'!$E$4:$E$4242='Analítico Cx.'!$B127),-('Diário 3º PA'!$O$4:$O$4242=H$1),('Diário 3º PA'!$F$4:$F$4242))+SUMPRODUCT(-('Diário 4º PA'!$E$4:$E$2224='Analítico Cx.'!$B127),-('Diário 4º PA'!$O$4:$O$2224=H$1),('Diário 4º PA'!$F$4:$F$2224))+SUMPRODUCT(-('Diário 5º PA'!$E$4:$E$5221='Analítico Cx.'!$B127),-('Diário 5º PA'!$O$4:$O$5221=H$1),('Diário 5º PA'!$F$4:$F$5221))+SUMPRODUCT(-('Diário 6º PA'!$E$4:$E$2907='Analítico Cx.'!$B127),-('Diário 6º PA'!$N$4:$N$2907=H$1),('Diário 6º PA'!$F$4:$F$2907))</f>
        <v>0</v>
      </c>
      <c r="I127" s="183">
        <f>SUMPRODUCT(-('Diário 3º PA'!$E$4:$E$4242='Analítico Cx.'!$B127),-('Diário 3º PA'!$O$4:$O$4242=I$1),('Diário 3º PA'!$F$4:$F$4242))+SUMPRODUCT(-('Diário 4º PA'!$E$4:$E$2224='Analítico Cx.'!$B127),-('Diário 4º PA'!$O$4:$O$2224=I$1),('Diário 4º PA'!$F$4:$F$2224))+SUMPRODUCT(-('Diário 5º PA'!$E$4:$E$5221='Analítico Cx.'!$B127),-('Diário 5º PA'!$O$4:$O$5221=I$1),('Diário 5º PA'!$F$4:$F$5221))+SUMPRODUCT(-('Diário 6º PA'!$E$4:$E$2907='Analítico Cx.'!$B127),-('Diário 6º PA'!$N$4:$N$2907=I$1),('Diário 6º PA'!$F$4:$F$2907))</f>
        <v>0</v>
      </c>
      <c r="J127" s="183">
        <f>SUMPRODUCT(-('Diário 3º PA'!$E$4:$E$4242='Analítico Cx.'!$B127),-('Diário 3º PA'!$O$4:$O$4242=J$1),('Diário 3º PA'!$F$4:$F$4242))+SUMPRODUCT(-('Diário 4º PA'!$E$4:$E$2224='Analítico Cx.'!$B127),-('Diário 4º PA'!$O$4:$O$2224=J$1),('Diário 4º PA'!$F$4:$F$2224))+SUMPRODUCT(-('Diário 5º PA'!$E$4:$E$5221='Analítico Cx.'!$B127),-('Diário 5º PA'!$O$4:$O$5221=J$1),('Diário 5º PA'!$F$4:$F$5221))+SUMPRODUCT(-('Diário 6º PA'!$E$4:$E$2907='Analítico Cx.'!$B127),-('Diário 6º PA'!$N$4:$N$2907=J$1),('Diário 6º PA'!$F$4:$F$2907))</f>
        <v>4731.6400000000003</v>
      </c>
      <c r="K127" s="183">
        <f>SUMPRODUCT(-('Diário 3º PA'!$E$4:$E$4242='Analítico Cx.'!$B127),-('Diário 3º PA'!$O$4:$O$4242=K$1),('Diário 3º PA'!$F$4:$F$4242))+SUMPRODUCT(-('Diário 4º PA'!$E$4:$E$2224='Analítico Cx.'!$B127),-('Diário 4º PA'!$O$4:$O$2224=K$1),('Diário 4º PA'!$F$4:$F$2224))+SUMPRODUCT(-('Diário 5º PA'!$E$4:$E$5221='Analítico Cx.'!$B127),-('Diário 5º PA'!$O$4:$O$5221=K$1),('Diário 5º PA'!$F$4:$F$5221))+SUMPRODUCT(-('Diário 6º PA'!$E$4:$E$2907='Analítico Cx.'!$B127),-('Diário 6º PA'!$N$4:$N$2907=K$1),('Diário 6º PA'!$F$4:$F$2907))</f>
        <v>1954.84</v>
      </c>
      <c r="L127" s="183">
        <f>SUMPRODUCT(-('Diário 3º PA'!$E$4:$E$4242='Analítico Cx.'!$B127),-('Diário 3º PA'!$O$4:$O$4242=L$1),('Diário 3º PA'!$F$4:$F$4242))+SUMPRODUCT(-('Diário 4º PA'!$E$4:$E$2224='Analítico Cx.'!$B127),-('Diário 4º PA'!$O$4:$O$2224=L$1),('Diário 4º PA'!$F$4:$F$2224))+SUMPRODUCT(-('Diário 5º PA'!$E$4:$E$5221='Analítico Cx.'!$B127),-('Diário 5º PA'!$O$4:$O$5221=L$1),('Diário 5º PA'!$F$4:$F$5221))+SUMPRODUCT(-('Diário 6º PA'!$E$4:$E$2907='Analítico Cx.'!$B127),-('Diário 6º PA'!$N$4:$N$2907=L$1),('Diário 6º PA'!$F$4:$F$2907))</f>
        <v>2376.3000000000002</v>
      </c>
      <c r="M127" s="183">
        <f>SUMPRODUCT(-('Diário 3º PA'!$E$4:$E$4242='Analítico Cx.'!$B127),-('Diário 3º PA'!$O$4:$O$4242=M$1),('Diário 3º PA'!$F$4:$F$4242))+SUMPRODUCT(-('Diário 4º PA'!$E$4:$E$2224='Analítico Cx.'!$B127),-('Diário 4º PA'!$O$4:$O$2224=M$1),('Diário 4º PA'!$F$4:$F$2224))+SUMPRODUCT(-('Diário 5º PA'!$E$4:$E$5221='Analítico Cx.'!$B127),-('Diário 5º PA'!$O$4:$O$5221=M$1),('Diário 5º PA'!$F$4:$F$5221))+SUMPRODUCT(-('Diário 6º PA'!$E$4:$E$2907='Analítico Cx.'!$B127),-('Diário 6º PA'!$N$4:$N$2907=M$1),('Diário 6º PA'!$F$4:$F$2907))</f>
        <v>0</v>
      </c>
      <c r="N127" s="183">
        <f>SUMPRODUCT(-('Diário 3º PA'!$E$4:$E$4242='Analítico Cx.'!$B127),-('Diário 3º PA'!$O$4:$O$4242=N$1),('Diário 3º PA'!$F$4:$F$4242))+SUMPRODUCT(-('Diário 4º PA'!$E$4:$E$2224='Analítico Cx.'!$B127),-('Diário 4º PA'!$O$4:$O$2224=N$1),('Diário 4º PA'!$F$4:$F$2224))+SUMPRODUCT(-('Diário 5º PA'!$E$4:$E$5221='Analítico Cx.'!$B127),-('Diário 5º PA'!$O$4:$O$5221=N$1),('Diário 5º PA'!$F$4:$F$5221))+SUMPRODUCT(-('Diário 6º PA'!$E$4:$E$2907='Analítico Cx.'!$B127),-('Diário 6º PA'!$N$4:$N$2907=N$1),('Diário 6º PA'!$F$4:$F$2907))</f>
        <v>720.9</v>
      </c>
      <c r="O127" s="184">
        <f t="shared" si="19"/>
        <v>15710.58</v>
      </c>
      <c r="P127" s="168">
        <f t="shared" si="20"/>
        <v>2.4981078033264116E-4</v>
      </c>
    </row>
    <row r="128" spans="1:16" ht="23.25" customHeight="1" x14ac:dyDescent="0.2">
      <c r="A128" s="59" t="s">
        <v>353</v>
      </c>
      <c r="B128" s="103" t="s">
        <v>354</v>
      </c>
      <c r="C128" s="183">
        <f>SUMPRODUCT(-('Diário 3º PA'!$E$4:$E$4242='Analítico Cx.'!$B128),-('Diário 3º PA'!$O$4:$O$4242=C$1),('Diário 3º PA'!$F$4:$F$4242))+SUMPRODUCT(-('Diário 4º PA'!$E$4:$E$2224='Analítico Cx.'!$B128),-('Diário 4º PA'!$O$4:$O$2224=C$1),('Diário 4º PA'!$F$4:$F$2224))+SUMPRODUCT(-('Diário 5º PA'!$E$4:$E$5221='Analítico Cx.'!$B128),-('Diário 5º PA'!$O$4:$O$5221=C$1),('Diário 5º PA'!$F$4:$F$5221))+SUMPRODUCT(-('Diário 6º PA'!$E$4:$E$2907='Analítico Cx.'!$B128),-('Diário 6º PA'!$N$4:$N$2907=C$1),('Diário 6º PA'!$F$4:$F$2907))</f>
        <v>67153.399999999994</v>
      </c>
      <c r="D128" s="183">
        <f>SUMPRODUCT(-('Diário 3º PA'!$E$4:$E$4242='Analítico Cx.'!$B128),-('Diário 3º PA'!$O$4:$O$4242=D$1),('Diário 3º PA'!$F$4:$F$4242))+SUMPRODUCT(-('Diário 4º PA'!$E$4:$E$2224='Analítico Cx.'!$B128),-('Diário 4º PA'!$O$4:$O$2224=D$1),('Diário 4º PA'!$F$4:$F$2224))+SUMPRODUCT(-('Diário 5º PA'!$E$4:$E$5221='Analítico Cx.'!$B128),-('Diário 5º PA'!$O$4:$O$5221=D$1),('Diário 5º PA'!$F$4:$F$5221))+SUMPRODUCT(-('Diário 6º PA'!$E$4:$E$2907='Analítico Cx.'!$B128),-('Diário 6º PA'!$N$4:$N$2907=D$1),('Diário 6º PA'!$F$4:$F$2907))</f>
        <v>12165.55</v>
      </c>
      <c r="E128" s="183">
        <f>SUMPRODUCT(-('Diário 3º PA'!$E$4:$E$4242='Analítico Cx.'!$B128),-('Diário 3º PA'!$O$4:$O$4242=E$1),('Diário 3º PA'!$F$4:$F$4242))+SUMPRODUCT(-('Diário 4º PA'!$E$4:$E$2224='Analítico Cx.'!$B128),-('Diário 4º PA'!$O$4:$O$2224=E$1),('Diário 4º PA'!$F$4:$F$2224))+SUMPRODUCT(-('Diário 5º PA'!$E$4:$E$5221='Analítico Cx.'!$B128),-('Diário 5º PA'!$O$4:$O$5221=E$1),('Diário 5º PA'!$F$4:$F$5221))+SUMPRODUCT(-('Diário 6º PA'!$E$4:$E$2907='Analítico Cx.'!$B128),-('Diário 6º PA'!$N$4:$N$2907=E$1),('Diário 6º PA'!$F$4:$F$2907))</f>
        <v>68216.709999999992</v>
      </c>
      <c r="F128" s="183">
        <f>SUMPRODUCT(-('Diário 3º PA'!$E$4:$E$4242='Analítico Cx.'!$B128),-('Diário 3º PA'!$O$4:$O$4242=F$1),('Diário 3º PA'!$F$4:$F$4242))+SUMPRODUCT(-('Diário 4º PA'!$E$4:$E$2224='Analítico Cx.'!$B128),-('Diário 4º PA'!$O$4:$O$2224=F$1),('Diário 4º PA'!$F$4:$F$2224))+SUMPRODUCT(-('Diário 5º PA'!$E$4:$E$5221='Analítico Cx.'!$B128),-('Diário 5º PA'!$O$4:$O$5221=F$1),('Diário 5º PA'!$F$4:$F$5221))+SUMPRODUCT(-('Diário 6º PA'!$E$4:$E$2907='Analítico Cx.'!$B128),-('Diário 6º PA'!$N$4:$N$2907=F$1),('Diário 6º PA'!$F$4:$F$2907))</f>
        <v>0</v>
      </c>
      <c r="G128" s="183">
        <f>SUMPRODUCT(-('Diário 3º PA'!$E$4:$E$4242='Analítico Cx.'!$B128),-('Diário 3º PA'!$O$4:$O$4242=G$1),('Diário 3º PA'!$F$4:$F$4242))+SUMPRODUCT(-('Diário 4º PA'!$E$4:$E$2224='Analítico Cx.'!$B128),-('Diário 4º PA'!$O$4:$O$2224=G$1),('Diário 4º PA'!$F$4:$F$2224))+SUMPRODUCT(-('Diário 5º PA'!$E$4:$E$5221='Analítico Cx.'!$B128),-('Diário 5º PA'!$O$4:$O$5221=G$1),('Diário 5º PA'!$F$4:$F$5221))+SUMPRODUCT(-('Diário 6º PA'!$E$4:$E$2907='Analítico Cx.'!$B128),-('Diário 6º PA'!$N$4:$N$2907=G$1),('Diário 6º PA'!$F$4:$F$2907))</f>
        <v>562099.14</v>
      </c>
      <c r="H128" s="183">
        <f>SUMPRODUCT(-('Diário 3º PA'!$E$4:$E$4242='Analítico Cx.'!$B128),-('Diário 3º PA'!$O$4:$O$4242=H$1),('Diário 3º PA'!$F$4:$F$4242))+SUMPRODUCT(-('Diário 4º PA'!$E$4:$E$2224='Analítico Cx.'!$B128),-('Diário 4º PA'!$O$4:$O$2224=H$1),('Diário 4º PA'!$F$4:$F$2224))+SUMPRODUCT(-('Diário 5º PA'!$E$4:$E$5221='Analítico Cx.'!$B128),-('Diário 5º PA'!$O$4:$O$5221=H$1),('Diário 5º PA'!$F$4:$F$5221))+SUMPRODUCT(-('Diário 6º PA'!$E$4:$E$2907='Analítico Cx.'!$B128),-('Diário 6º PA'!$N$4:$N$2907=H$1),('Diário 6º PA'!$F$4:$F$2907))</f>
        <v>205334.37999999998</v>
      </c>
      <c r="I128" s="183">
        <f>SUMPRODUCT(-('Diário 3º PA'!$E$4:$E$4242='Analítico Cx.'!$B128),-('Diário 3º PA'!$O$4:$O$4242=I$1),('Diário 3º PA'!$F$4:$F$4242))+SUMPRODUCT(-('Diário 4º PA'!$E$4:$E$2224='Analítico Cx.'!$B128),-('Diário 4º PA'!$O$4:$O$2224=I$1),('Diário 4º PA'!$F$4:$F$2224))+SUMPRODUCT(-('Diário 5º PA'!$E$4:$E$5221='Analítico Cx.'!$B128),-('Diário 5º PA'!$O$4:$O$5221=I$1),('Diário 5º PA'!$F$4:$F$5221))+SUMPRODUCT(-('Diário 6º PA'!$E$4:$E$2907='Analítico Cx.'!$B128),-('Diário 6º PA'!$N$4:$N$2907=I$1),('Diário 6º PA'!$F$4:$F$2907))</f>
        <v>152824.83000000002</v>
      </c>
      <c r="J128" s="183">
        <f>SUMPRODUCT(-('Diário 3º PA'!$E$4:$E$4242='Analítico Cx.'!$B128),-('Diário 3º PA'!$O$4:$O$4242=J$1),('Diário 3º PA'!$F$4:$F$4242))+SUMPRODUCT(-('Diário 4º PA'!$E$4:$E$2224='Analítico Cx.'!$B128),-('Diário 4º PA'!$O$4:$O$2224=J$1),('Diário 4º PA'!$F$4:$F$2224))+SUMPRODUCT(-('Diário 5º PA'!$E$4:$E$5221='Analítico Cx.'!$B128),-('Diário 5º PA'!$O$4:$O$5221=J$1),('Diário 5º PA'!$F$4:$F$5221))+SUMPRODUCT(-('Diário 6º PA'!$E$4:$E$2907='Analítico Cx.'!$B128),-('Diário 6º PA'!$N$4:$N$2907=J$1),('Diário 6º PA'!$F$4:$F$2907))</f>
        <v>566923.77</v>
      </c>
      <c r="K128" s="183">
        <f>SUMPRODUCT(-('Diário 3º PA'!$E$4:$E$4242='Analítico Cx.'!$B128),-('Diário 3º PA'!$O$4:$O$4242=K$1),('Diário 3º PA'!$F$4:$F$4242))+SUMPRODUCT(-('Diário 4º PA'!$E$4:$E$2224='Analítico Cx.'!$B128),-('Diário 4º PA'!$O$4:$O$2224=K$1),('Diário 4º PA'!$F$4:$F$2224))+SUMPRODUCT(-('Diário 5º PA'!$E$4:$E$5221='Analítico Cx.'!$B128),-('Diário 5º PA'!$O$4:$O$5221=K$1),('Diário 5º PA'!$F$4:$F$5221))+SUMPRODUCT(-('Diário 6º PA'!$E$4:$E$2907='Analítico Cx.'!$B128),-('Diário 6º PA'!$N$4:$N$2907=K$1),('Diário 6º PA'!$F$4:$F$2907))</f>
        <v>268002.03999999998</v>
      </c>
      <c r="L128" s="183">
        <f>SUMPRODUCT(-('Diário 3º PA'!$E$4:$E$4242='Analítico Cx.'!$B128),-('Diário 3º PA'!$O$4:$O$4242=L$1),('Diário 3º PA'!$F$4:$F$4242))+SUMPRODUCT(-('Diário 4º PA'!$E$4:$E$2224='Analítico Cx.'!$B128),-('Diário 4º PA'!$O$4:$O$2224=L$1),('Diário 4º PA'!$F$4:$F$2224))+SUMPRODUCT(-('Diário 5º PA'!$E$4:$E$5221='Analítico Cx.'!$B128),-('Diário 5º PA'!$O$4:$O$5221=L$1),('Diário 5º PA'!$F$4:$F$5221))+SUMPRODUCT(-('Diário 6º PA'!$E$4:$E$2907='Analítico Cx.'!$B128),-('Diário 6º PA'!$N$4:$N$2907=L$1),('Diário 6º PA'!$F$4:$F$2907))</f>
        <v>635260.25</v>
      </c>
      <c r="M128" s="183">
        <f>SUMPRODUCT(-('Diário 3º PA'!$E$4:$E$4242='Analítico Cx.'!$B128),-('Diário 3º PA'!$O$4:$O$4242=M$1),('Diário 3º PA'!$F$4:$F$4242))+SUMPRODUCT(-('Diário 4º PA'!$E$4:$E$2224='Analítico Cx.'!$B128),-('Diário 4º PA'!$O$4:$O$2224=M$1),('Diário 4º PA'!$F$4:$F$2224))+SUMPRODUCT(-('Diário 5º PA'!$E$4:$E$5221='Analítico Cx.'!$B128),-('Diário 5º PA'!$O$4:$O$5221=M$1),('Diário 5º PA'!$F$4:$F$5221))+SUMPRODUCT(-('Diário 6º PA'!$E$4:$E$2907='Analítico Cx.'!$B128),-('Diário 6º PA'!$N$4:$N$2907=M$1),('Diário 6º PA'!$F$4:$F$2907))</f>
        <v>198551.43</v>
      </c>
      <c r="N128" s="183">
        <f>SUMPRODUCT(-('Diário 3º PA'!$E$4:$E$4242='Analítico Cx.'!$B128),-('Diário 3º PA'!$O$4:$O$4242=N$1),('Diário 3º PA'!$F$4:$F$4242))+SUMPRODUCT(-('Diário 4º PA'!$E$4:$E$2224='Analítico Cx.'!$B128),-('Diário 4º PA'!$O$4:$O$2224=N$1),('Diário 4º PA'!$F$4:$F$2224))+SUMPRODUCT(-('Diário 5º PA'!$E$4:$E$5221='Analítico Cx.'!$B128),-('Diário 5º PA'!$O$4:$O$5221=N$1),('Diário 5º PA'!$F$4:$F$5221))+SUMPRODUCT(-('Diário 6º PA'!$E$4:$E$2907='Analítico Cx.'!$B128),-('Diário 6º PA'!$N$4:$N$2907=N$1),('Diário 6º PA'!$F$4:$F$2907))</f>
        <v>158740.16000000003</v>
      </c>
      <c r="O128" s="184">
        <f t="shared" si="19"/>
        <v>2895271.6600000006</v>
      </c>
      <c r="P128" s="168">
        <f t="shared" si="20"/>
        <v>4.6037133744239962E-2</v>
      </c>
    </row>
    <row r="129" spans="1:16" ht="23.25" customHeight="1" x14ac:dyDescent="0.2">
      <c r="A129" s="59" t="s">
        <v>355</v>
      </c>
      <c r="B129" s="103" t="s">
        <v>356</v>
      </c>
      <c r="C129" s="183">
        <f>SUMPRODUCT(-('Diário 3º PA'!$E$4:$E$4242='Analítico Cx.'!$B129),-('Diário 3º PA'!$O$4:$O$4242=C$1),('Diário 3º PA'!$F$4:$F$4242))+SUMPRODUCT(-('Diário 4º PA'!$E$4:$E$2224='Analítico Cx.'!$B129),-('Diário 4º PA'!$O$4:$O$2224=C$1),('Diário 4º PA'!$F$4:$F$2224))+SUMPRODUCT(-('Diário 5º PA'!$E$4:$E$5221='Analítico Cx.'!$B129),-('Diário 5º PA'!$O$4:$O$5221=C$1),('Diário 5º PA'!$F$4:$F$5221))+SUMPRODUCT(-('Diário 6º PA'!$E$4:$E$2907='Analítico Cx.'!$B129),-('Diário 6º PA'!$N$4:$N$2907=C$1),('Diário 6º PA'!$F$4:$F$2907))</f>
        <v>838</v>
      </c>
      <c r="D129" s="183">
        <f>SUMPRODUCT(-('Diário 3º PA'!$E$4:$E$4242='Analítico Cx.'!$B129),-('Diário 3º PA'!$O$4:$O$4242=D$1),('Diário 3º PA'!$F$4:$F$4242))+SUMPRODUCT(-('Diário 4º PA'!$E$4:$E$2224='Analítico Cx.'!$B129),-('Diário 4º PA'!$O$4:$O$2224=D$1),('Diário 4º PA'!$F$4:$F$2224))+SUMPRODUCT(-('Diário 5º PA'!$E$4:$E$5221='Analítico Cx.'!$B129),-('Diário 5º PA'!$O$4:$O$5221=D$1),('Diário 5º PA'!$F$4:$F$5221))+SUMPRODUCT(-('Diário 6º PA'!$E$4:$E$2907='Analítico Cx.'!$B129),-('Diário 6º PA'!$N$4:$N$2907=D$1),('Diário 6º PA'!$F$4:$F$2907))</f>
        <v>0</v>
      </c>
      <c r="E129" s="183">
        <f>SUMPRODUCT(-('Diário 3º PA'!$E$4:$E$4242='Analítico Cx.'!$B129),-('Diário 3º PA'!$O$4:$O$4242=E$1),('Diário 3º PA'!$F$4:$F$4242))+SUMPRODUCT(-('Diário 4º PA'!$E$4:$E$2224='Analítico Cx.'!$B129),-('Diário 4º PA'!$O$4:$O$2224=E$1),('Diário 4º PA'!$F$4:$F$2224))+SUMPRODUCT(-('Diário 5º PA'!$E$4:$E$5221='Analítico Cx.'!$B129),-('Diário 5º PA'!$O$4:$O$5221=E$1),('Diário 5º PA'!$F$4:$F$5221))+SUMPRODUCT(-('Diário 6º PA'!$E$4:$E$2907='Analítico Cx.'!$B129),-('Diário 6º PA'!$N$4:$N$2907=E$1),('Diário 6º PA'!$F$4:$F$2907))</f>
        <v>0</v>
      </c>
      <c r="F129" s="183">
        <f>SUMPRODUCT(-('Diário 3º PA'!$E$4:$E$4242='Analítico Cx.'!$B129),-('Diário 3º PA'!$O$4:$O$4242=F$1),('Diário 3º PA'!$F$4:$F$4242))+SUMPRODUCT(-('Diário 4º PA'!$E$4:$E$2224='Analítico Cx.'!$B129),-('Diário 4º PA'!$O$4:$O$2224=F$1),('Diário 4º PA'!$F$4:$F$2224))+SUMPRODUCT(-('Diário 5º PA'!$E$4:$E$5221='Analítico Cx.'!$B129),-('Diário 5º PA'!$O$4:$O$5221=F$1),('Diário 5º PA'!$F$4:$F$5221))+SUMPRODUCT(-('Diário 6º PA'!$E$4:$E$2907='Analítico Cx.'!$B129),-('Diário 6º PA'!$N$4:$N$2907=F$1),('Diário 6º PA'!$F$4:$F$2907))</f>
        <v>0</v>
      </c>
      <c r="G129" s="183">
        <f>SUMPRODUCT(-('Diário 3º PA'!$E$4:$E$4242='Analítico Cx.'!$B129),-('Diário 3º PA'!$O$4:$O$4242=G$1),('Diário 3º PA'!$F$4:$F$4242))+SUMPRODUCT(-('Diário 4º PA'!$E$4:$E$2224='Analítico Cx.'!$B129),-('Diário 4º PA'!$O$4:$O$2224=G$1),('Diário 4º PA'!$F$4:$F$2224))+SUMPRODUCT(-('Diário 5º PA'!$E$4:$E$5221='Analítico Cx.'!$B129),-('Diário 5º PA'!$O$4:$O$5221=G$1),('Diário 5º PA'!$F$4:$F$5221))+SUMPRODUCT(-('Diário 6º PA'!$E$4:$E$2907='Analítico Cx.'!$B129),-('Diário 6º PA'!$N$4:$N$2907=G$1),('Diário 6º PA'!$F$4:$F$2907))</f>
        <v>1350.9</v>
      </c>
      <c r="H129" s="183">
        <f>SUMPRODUCT(-('Diário 3º PA'!$E$4:$E$4242='Analítico Cx.'!$B129),-('Diário 3º PA'!$O$4:$O$4242=H$1),('Diário 3º PA'!$F$4:$F$4242))+SUMPRODUCT(-('Diário 4º PA'!$E$4:$E$2224='Analítico Cx.'!$B129),-('Diário 4º PA'!$O$4:$O$2224=H$1),('Diário 4º PA'!$F$4:$F$2224))+SUMPRODUCT(-('Diário 5º PA'!$E$4:$E$5221='Analítico Cx.'!$B129),-('Diário 5º PA'!$O$4:$O$5221=H$1),('Diário 5º PA'!$F$4:$F$5221))+SUMPRODUCT(-('Diário 6º PA'!$E$4:$E$2907='Analítico Cx.'!$B129),-('Diário 6º PA'!$N$4:$N$2907=H$1),('Diário 6º PA'!$F$4:$F$2907))</f>
        <v>920.77</v>
      </c>
      <c r="I129" s="183">
        <f>SUMPRODUCT(-('Diário 3º PA'!$E$4:$E$4242='Analítico Cx.'!$B129),-('Diário 3º PA'!$O$4:$O$4242=I$1),('Diário 3º PA'!$F$4:$F$4242))+SUMPRODUCT(-('Diário 4º PA'!$E$4:$E$2224='Analítico Cx.'!$B129),-('Diário 4º PA'!$O$4:$O$2224=I$1),('Diário 4º PA'!$F$4:$F$2224))+SUMPRODUCT(-('Diário 5º PA'!$E$4:$E$5221='Analítico Cx.'!$B129),-('Diário 5º PA'!$O$4:$O$5221=I$1),('Diário 5º PA'!$F$4:$F$5221))+SUMPRODUCT(-('Diário 6º PA'!$E$4:$E$2907='Analítico Cx.'!$B129),-('Diário 6º PA'!$N$4:$N$2907=I$1),('Diário 6º PA'!$F$4:$F$2907))</f>
        <v>320</v>
      </c>
      <c r="J129" s="183">
        <f>SUMPRODUCT(-('Diário 3º PA'!$E$4:$E$4242='Analítico Cx.'!$B129),-('Diário 3º PA'!$O$4:$O$4242=J$1),('Diário 3º PA'!$F$4:$F$4242))+SUMPRODUCT(-('Diário 4º PA'!$E$4:$E$2224='Analítico Cx.'!$B129),-('Diário 4º PA'!$O$4:$O$2224=J$1),('Diário 4º PA'!$F$4:$F$2224))+SUMPRODUCT(-('Diário 5º PA'!$E$4:$E$5221='Analítico Cx.'!$B129),-('Diário 5º PA'!$O$4:$O$5221=J$1),('Diário 5º PA'!$F$4:$F$5221))+SUMPRODUCT(-('Diário 6º PA'!$E$4:$E$2907='Analítico Cx.'!$B129),-('Diário 6º PA'!$N$4:$N$2907=J$1),('Diário 6º PA'!$F$4:$F$2907))</f>
        <v>0</v>
      </c>
      <c r="K129" s="183">
        <f>SUMPRODUCT(-('Diário 3º PA'!$E$4:$E$4242='Analítico Cx.'!$B129),-('Diário 3º PA'!$O$4:$O$4242=K$1),('Diário 3º PA'!$F$4:$F$4242))+SUMPRODUCT(-('Diário 4º PA'!$E$4:$E$2224='Analítico Cx.'!$B129),-('Diário 4º PA'!$O$4:$O$2224=K$1),('Diário 4º PA'!$F$4:$F$2224))+SUMPRODUCT(-('Diário 5º PA'!$E$4:$E$5221='Analítico Cx.'!$B129),-('Diário 5º PA'!$O$4:$O$5221=K$1),('Diário 5º PA'!$F$4:$F$5221))+SUMPRODUCT(-('Diário 6º PA'!$E$4:$E$2907='Analítico Cx.'!$B129),-('Diário 6º PA'!$N$4:$N$2907=K$1),('Diário 6º PA'!$F$4:$F$2907))</f>
        <v>345</v>
      </c>
      <c r="L129" s="183">
        <f>SUMPRODUCT(-('Diário 3º PA'!$E$4:$E$4242='Analítico Cx.'!$B129),-('Diário 3º PA'!$O$4:$O$4242=L$1),('Diário 3º PA'!$F$4:$F$4242))+SUMPRODUCT(-('Diário 4º PA'!$E$4:$E$2224='Analítico Cx.'!$B129),-('Diário 4º PA'!$O$4:$O$2224=L$1),('Diário 4º PA'!$F$4:$F$2224))+SUMPRODUCT(-('Diário 5º PA'!$E$4:$E$5221='Analítico Cx.'!$B129),-('Diário 5º PA'!$O$4:$O$5221=L$1),('Diário 5º PA'!$F$4:$F$5221))+SUMPRODUCT(-('Diário 6º PA'!$E$4:$E$2907='Analítico Cx.'!$B129),-('Diário 6º PA'!$N$4:$N$2907=L$1),('Diário 6º PA'!$F$4:$F$2907))</f>
        <v>0</v>
      </c>
      <c r="M129" s="183">
        <f>SUMPRODUCT(-('Diário 3º PA'!$E$4:$E$4242='Analítico Cx.'!$B129),-('Diário 3º PA'!$O$4:$O$4242=M$1),('Diário 3º PA'!$F$4:$F$4242))+SUMPRODUCT(-('Diário 4º PA'!$E$4:$E$2224='Analítico Cx.'!$B129),-('Diário 4º PA'!$O$4:$O$2224=M$1),('Diário 4º PA'!$F$4:$F$2224))+SUMPRODUCT(-('Diário 5º PA'!$E$4:$E$5221='Analítico Cx.'!$B129),-('Diário 5º PA'!$O$4:$O$5221=M$1),('Diário 5º PA'!$F$4:$F$5221))+SUMPRODUCT(-('Diário 6º PA'!$E$4:$E$2907='Analítico Cx.'!$B129),-('Diário 6º PA'!$N$4:$N$2907=M$1),('Diário 6º PA'!$F$4:$F$2907))</f>
        <v>0</v>
      </c>
      <c r="N129" s="183">
        <f>SUMPRODUCT(-('Diário 3º PA'!$E$4:$E$4242='Analítico Cx.'!$B129),-('Diário 3º PA'!$O$4:$O$4242=N$1),('Diário 3º PA'!$F$4:$F$4242))+SUMPRODUCT(-('Diário 4º PA'!$E$4:$E$2224='Analítico Cx.'!$B129),-('Diário 4º PA'!$O$4:$O$2224=N$1),('Diário 4º PA'!$F$4:$F$2224))+SUMPRODUCT(-('Diário 5º PA'!$E$4:$E$5221='Analítico Cx.'!$B129),-('Diário 5º PA'!$O$4:$O$5221=N$1),('Diário 5º PA'!$F$4:$F$5221))+SUMPRODUCT(-('Diário 6º PA'!$E$4:$E$2907='Analítico Cx.'!$B129),-('Diário 6º PA'!$N$4:$N$2907=N$1),('Diário 6º PA'!$F$4:$F$2907))</f>
        <v>389</v>
      </c>
      <c r="O129" s="184">
        <f t="shared" si="19"/>
        <v>4163.67</v>
      </c>
      <c r="P129" s="168">
        <f t="shared" si="20"/>
        <v>6.6205681250953687E-5</v>
      </c>
    </row>
    <row r="130" spans="1:16" ht="23.25" customHeight="1" x14ac:dyDescent="0.2">
      <c r="A130" s="59" t="s">
        <v>357</v>
      </c>
      <c r="B130" s="103" t="s">
        <v>358</v>
      </c>
      <c r="C130" s="183">
        <f>SUMPRODUCT(-('Diário 3º PA'!$E$4:$E$4242='Analítico Cx.'!$B130),-('Diário 3º PA'!$O$4:$O$4242=C$1),('Diário 3º PA'!$F$4:$F$4242))+SUMPRODUCT(-('Diário 4º PA'!$E$4:$E$2224='Analítico Cx.'!$B130),-('Diário 4º PA'!$O$4:$O$2224=C$1),('Diário 4º PA'!$F$4:$F$2224))+SUMPRODUCT(-('Diário 5º PA'!$E$4:$E$5221='Analítico Cx.'!$B130),-('Diário 5º PA'!$O$4:$O$5221=C$1),('Diário 5º PA'!$F$4:$F$5221))+SUMPRODUCT(-('Diário 6º PA'!$E$4:$E$2907='Analítico Cx.'!$B130),-('Diário 6º PA'!$N$4:$N$2907=C$1),('Diário 6º PA'!$F$4:$F$2907))</f>
        <v>603</v>
      </c>
      <c r="D130" s="183">
        <f>SUMPRODUCT(-('Diário 3º PA'!$E$4:$E$4242='Analítico Cx.'!$B130),-('Diário 3º PA'!$O$4:$O$4242=D$1),('Diário 3º PA'!$F$4:$F$4242))+SUMPRODUCT(-('Diário 4º PA'!$E$4:$E$2224='Analítico Cx.'!$B130),-('Diário 4º PA'!$O$4:$O$2224=D$1),('Diário 4º PA'!$F$4:$F$2224))+SUMPRODUCT(-('Diário 5º PA'!$E$4:$E$5221='Analítico Cx.'!$B130),-('Diário 5º PA'!$O$4:$O$5221=D$1),('Diário 5º PA'!$F$4:$F$5221))+SUMPRODUCT(-('Diário 6º PA'!$E$4:$E$2907='Analítico Cx.'!$B130),-('Diário 6º PA'!$N$4:$N$2907=D$1),('Diário 6º PA'!$F$4:$F$2907))</f>
        <v>110</v>
      </c>
      <c r="E130" s="183">
        <f>SUMPRODUCT(-('Diário 3º PA'!$E$4:$E$4242='Analítico Cx.'!$B130),-('Diário 3º PA'!$O$4:$O$4242=E$1),('Diário 3º PA'!$F$4:$F$4242))+SUMPRODUCT(-('Diário 4º PA'!$E$4:$E$2224='Analítico Cx.'!$B130),-('Diário 4º PA'!$O$4:$O$2224=E$1),('Diário 4º PA'!$F$4:$F$2224))+SUMPRODUCT(-('Diário 5º PA'!$E$4:$E$5221='Analítico Cx.'!$B130),-('Diário 5º PA'!$O$4:$O$5221=E$1),('Diário 5º PA'!$F$4:$F$5221))+SUMPRODUCT(-('Diário 6º PA'!$E$4:$E$2907='Analítico Cx.'!$B130),-('Diário 6º PA'!$N$4:$N$2907=E$1),('Diário 6º PA'!$F$4:$F$2907))</f>
        <v>128</v>
      </c>
      <c r="F130" s="183">
        <f>SUMPRODUCT(-('Diário 3º PA'!$E$4:$E$4242='Analítico Cx.'!$B130),-('Diário 3º PA'!$O$4:$O$4242=F$1),('Diário 3º PA'!$F$4:$F$4242))+SUMPRODUCT(-('Diário 4º PA'!$E$4:$E$2224='Analítico Cx.'!$B130),-('Diário 4º PA'!$O$4:$O$2224=F$1),('Diário 4º PA'!$F$4:$F$2224))+SUMPRODUCT(-('Diário 5º PA'!$E$4:$E$5221='Analítico Cx.'!$B130),-('Diário 5º PA'!$O$4:$O$5221=F$1),('Diário 5º PA'!$F$4:$F$5221))+SUMPRODUCT(-('Diário 6º PA'!$E$4:$E$2907='Analítico Cx.'!$B130),-('Diário 6º PA'!$N$4:$N$2907=F$1),('Diário 6º PA'!$F$4:$F$2907))</f>
        <v>230</v>
      </c>
      <c r="G130" s="183">
        <f>SUMPRODUCT(-('Diário 3º PA'!$E$4:$E$4242='Analítico Cx.'!$B130),-('Diário 3º PA'!$O$4:$O$4242=G$1),('Diário 3º PA'!$F$4:$F$4242))+SUMPRODUCT(-('Diário 4º PA'!$E$4:$E$2224='Analítico Cx.'!$B130),-('Diário 4º PA'!$O$4:$O$2224=G$1),('Diário 4º PA'!$F$4:$F$2224))+SUMPRODUCT(-('Diário 5º PA'!$E$4:$E$5221='Analítico Cx.'!$B130),-('Diário 5º PA'!$O$4:$O$5221=G$1),('Diário 5º PA'!$F$4:$F$5221))+SUMPRODUCT(-('Diário 6º PA'!$E$4:$E$2907='Analítico Cx.'!$B130),-('Diário 6º PA'!$N$4:$N$2907=G$1),('Diário 6º PA'!$F$4:$F$2907))</f>
        <v>1072</v>
      </c>
      <c r="H130" s="183">
        <f>SUMPRODUCT(-('Diário 3º PA'!$E$4:$E$4242='Analítico Cx.'!$B130),-('Diário 3º PA'!$O$4:$O$4242=H$1),('Diário 3º PA'!$F$4:$F$4242))+SUMPRODUCT(-('Diário 4º PA'!$E$4:$E$2224='Analítico Cx.'!$B130),-('Diário 4º PA'!$O$4:$O$2224=H$1),('Diário 4º PA'!$F$4:$F$2224))+SUMPRODUCT(-('Diário 5º PA'!$E$4:$E$5221='Analítico Cx.'!$B130),-('Diário 5º PA'!$O$4:$O$5221=H$1),('Diário 5º PA'!$F$4:$F$5221))+SUMPRODUCT(-('Diário 6º PA'!$E$4:$E$2907='Analítico Cx.'!$B130),-('Diário 6º PA'!$N$4:$N$2907=H$1),('Diário 6º PA'!$F$4:$F$2907))</f>
        <v>822</v>
      </c>
      <c r="I130" s="183">
        <f>SUMPRODUCT(-('Diário 3º PA'!$E$4:$E$4242='Analítico Cx.'!$B130),-('Diário 3º PA'!$O$4:$O$4242=I$1),('Diário 3º PA'!$F$4:$F$4242))+SUMPRODUCT(-('Diário 4º PA'!$E$4:$E$2224='Analítico Cx.'!$B130),-('Diário 4º PA'!$O$4:$O$2224=I$1),('Diário 4º PA'!$F$4:$F$2224))+SUMPRODUCT(-('Diário 5º PA'!$E$4:$E$5221='Analítico Cx.'!$B130),-('Diário 5º PA'!$O$4:$O$5221=I$1),('Diário 5º PA'!$F$4:$F$5221))+SUMPRODUCT(-('Diário 6º PA'!$E$4:$E$2907='Analítico Cx.'!$B130),-('Diário 6º PA'!$N$4:$N$2907=I$1),('Diário 6º PA'!$F$4:$F$2907))</f>
        <v>804</v>
      </c>
      <c r="J130" s="183">
        <f>SUMPRODUCT(-('Diário 3º PA'!$E$4:$E$4242='Analítico Cx.'!$B130),-('Diário 3º PA'!$O$4:$O$4242=J$1),('Diário 3º PA'!$F$4:$F$4242))+SUMPRODUCT(-('Diário 4º PA'!$E$4:$E$2224='Analítico Cx.'!$B130),-('Diário 4º PA'!$O$4:$O$2224=J$1),('Diário 4º PA'!$F$4:$F$2224))+SUMPRODUCT(-('Diário 5º PA'!$E$4:$E$5221='Analítico Cx.'!$B130),-('Diário 5º PA'!$O$4:$O$5221=J$1),('Diário 5º PA'!$F$4:$F$5221))+SUMPRODUCT(-('Diário 6º PA'!$E$4:$E$2907='Analítico Cx.'!$B130),-('Diário 6º PA'!$N$4:$N$2907=J$1),('Diário 6º PA'!$F$4:$F$2907))</f>
        <v>348</v>
      </c>
      <c r="K130" s="183">
        <f>SUMPRODUCT(-('Diário 3º PA'!$E$4:$E$4242='Analítico Cx.'!$B130),-('Diário 3º PA'!$O$4:$O$4242=K$1),('Diário 3º PA'!$F$4:$F$4242))+SUMPRODUCT(-('Diário 4º PA'!$E$4:$E$2224='Analítico Cx.'!$B130),-('Diário 4º PA'!$O$4:$O$2224=K$1),('Diário 4º PA'!$F$4:$F$2224))+SUMPRODUCT(-('Diário 5º PA'!$E$4:$E$5221='Analítico Cx.'!$B130),-('Diário 5º PA'!$O$4:$O$5221=K$1),('Diário 5º PA'!$F$4:$F$5221))+SUMPRODUCT(-('Diário 6º PA'!$E$4:$E$2907='Analítico Cx.'!$B130),-('Diário 6º PA'!$N$4:$N$2907=K$1),('Diário 6º PA'!$F$4:$F$2907))</f>
        <v>641</v>
      </c>
      <c r="L130" s="183">
        <f>SUMPRODUCT(-('Diário 3º PA'!$E$4:$E$4242='Analítico Cx.'!$B130),-('Diário 3º PA'!$O$4:$O$4242=L$1),('Diário 3º PA'!$F$4:$F$4242))+SUMPRODUCT(-('Diário 4º PA'!$E$4:$E$2224='Analítico Cx.'!$B130),-('Diário 4º PA'!$O$4:$O$2224=L$1),('Diário 4º PA'!$F$4:$F$2224))+SUMPRODUCT(-('Diário 5º PA'!$E$4:$E$5221='Analítico Cx.'!$B130),-('Diário 5º PA'!$O$4:$O$5221=L$1),('Diário 5º PA'!$F$4:$F$5221))+SUMPRODUCT(-('Diário 6º PA'!$E$4:$E$2907='Analítico Cx.'!$B130),-('Diário 6º PA'!$N$4:$N$2907=L$1),('Diário 6º PA'!$F$4:$F$2907))</f>
        <v>0</v>
      </c>
      <c r="M130" s="183">
        <f>SUMPRODUCT(-('Diário 3º PA'!$E$4:$E$4242='Analítico Cx.'!$B130),-('Diário 3º PA'!$O$4:$O$4242=M$1),('Diário 3º PA'!$F$4:$F$4242))+SUMPRODUCT(-('Diário 4º PA'!$E$4:$E$2224='Analítico Cx.'!$B130),-('Diário 4º PA'!$O$4:$O$2224=M$1),('Diário 4º PA'!$F$4:$F$2224))+SUMPRODUCT(-('Diário 5º PA'!$E$4:$E$5221='Analítico Cx.'!$B130),-('Diário 5º PA'!$O$4:$O$5221=M$1),('Diário 5º PA'!$F$4:$F$5221))+SUMPRODUCT(-('Diário 6º PA'!$E$4:$E$2907='Analítico Cx.'!$B130),-('Diário 6º PA'!$N$4:$N$2907=M$1),('Diário 6º PA'!$F$4:$F$2907))</f>
        <v>537</v>
      </c>
      <c r="N130" s="183">
        <f>SUMPRODUCT(-('Diário 3º PA'!$E$4:$E$4242='Analítico Cx.'!$B130),-('Diário 3º PA'!$O$4:$O$4242=N$1),('Diário 3º PA'!$F$4:$F$4242))+SUMPRODUCT(-('Diário 4º PA'!$E$4:$E$2224='Analítico Cx.'!$B130),-('Diário 4º PA'!$O$4:$O$2224=N$1),('Diário 4º PA'!$F$4:$F$2224))+SUMPRODUCT(-('Diário 5º PA'!$E$4:$E$5221='Analítico Cx.'!$B130),-('Diário 5º PA'!$O$4:$O$5221=N$1),('Diário 5º PA'!$F$4:$F$5221))+SUMPRODUCT(-('Diário 6º PA'!$E$4:$E$2907='Analítico Cx.'!$B130),-('Diário 6º PA'!$N$4:$N$2907=N$1),('Diário 6º PA'!$F$4:$F$2907))</f>
        <v>130</v>
      </c>
      <c r="O130" s="184">
        <f t="shared" si="19"/>
        <v>5425</v>
      </c>
      <c r="P130" s="168">
        <f t="shared" si="20"/>
        <v>8.6261836501553619E-5</v>
      </c>
    </row>
    <row r="131" spans="1:16" ht="23.25" customHeight="1" x14ac:dyDescent="0.2">
      <c r="A131" s="59" t="s">
        <v>359</v>
      </c>
      <c r="B131" s="103" t="s">
        <v>360</v>
      </c>
      <c r="C131" s="183">
        <f>SUMPRODUCT(-('Diário 3º PA'!$E$4:$E$4242='Analítico Cx.'!$B131),-('Diário 3º PA'!$O$4:$O$4242=C$1),('Diário 3º PA'!$F$4:$F$4242))+SUMPRODUCT(-('Diário 4º PA'!$E$4:$E$2224='Analítico Cx.'!$B131),-('Diário 4º PA'!$O$4:$O$2224=C$1),('Diário 4º PA'!$F$4:$F$2224))+SUMPRODUCT(-('Diário 5º PA'!$E$4:$E$5221='Analítico Cx.'!$B131),-('Diário 5º PA'!$O$4:$O$5221=C$1),('Diário 5º PA'!$F$4:$F$5221))+SUMPRODUCT(-('Diário 6º PA'!$E$4:$E$2907='Analítico Cx.'!$B131),-('Diário 6º PA'!$N$4:$N$2907=C$1),('Diário 6º PA'!$F$4:$F$2907))</f>
        <v>0</v>
      </c>
      <c r="D131" s="183">
        <f>SUMPRODUCT(-('Diário 3º PA'!$E$4:$E$4242='Analítico Cx.'!$B131),-('Diário 3º PA'!$O$4:$O$4242=D$1),('Diário 3º PA'!$F$4:$F$4242))+SUMPRODUCT(-('Diário 4º PA'!$E$4:$E$2224='Analítico Cx.'!$B131),-('Diário 4º PA'!$O$4:$O$2224=D$1),('Diário 4º PA'!$F$4:$F$2224))+SUMPRODUCT(-('Diário 5º PA'!$E$4:$E$5221='Analítico Cx.'!$B131),-('Diário 5º PA'!$O$4:$O$5221=D$1),('Diário 5º PA'!$F$4:$F$5221))+SUMPRODUCT(-('Diário 6º PA'!$E$4:$E$2907='Analítico Cx.'!$B131),-('Diário 6º PA'!$N$4:$N$2907=D$1),('Diário 6º PA'!$F$4:$F$2907))</f>
        <v>24189.48</v>
      </c>
      <c r="E131" s="183">
        <f>SUMPRODUCT(-('Diário 3º PA'!$E$4:$E$4242='Analítico Cx.'!$B131),-('Diário 3º PA'!$O$4:$O$4242=E$1),('Diário 3º PA'!$F$4:$F$4242))+SUMPRODUCT(-('Diário 4º PA'!$E$4:$E$2224='Analítico Cx.'!$B131),-('Diário 4º PA'!$O$4:$O$2224=E$1),('Diário 4º PA'!$F$4:$F$2224))+SUMPRODUCT(-('Diário 5º PA'!$E$4:$E$5221='Analítico Cx.'!$B131),-('Diário 5º PA'!$O$4:$O$5221=E$1),('Diário 5º PA'!$F$4:$F$5221))+SUMPRODUCT(-('Diário 6º PA'!$E$4:$E$2907='Analítico Cx.'!$B131),-('Diário 6º PA'!$N$4:$N$2907=E$1),('Diário 6º PA'!$F$4:$F$2907))</f>
        <v>0</v>
      </c>
      <c r="F131" s="183">
        <f>SUMPRODUCT(-('Diário 3º PA'!$E$4:$E$4242='Analítico Cx.'!$B131),-('Diário 3º PA'!$O$4:$O$4242=F$1),('Diário 3º PA'!$F$4:$F$4242))+SUMPRODUCT(-('Diário 4º PA'!$E$4:$E$2224='Analítico Cx.'!$B131),-('Diário 4º PA'!$O$4:$O$2224=F$1),('Diário 4º PA'!$F$4:$F$2224))+SUMPRODUCT(-('Diário 5º PA'!$E$4:$E$5221='Analítico Cx.'!$B131),-('Diário 5º PA'!$O$4:$O$5221=F$1),('Diário 5º PA'!$F$4:$F$5221))+SUMPRODUCT(-('Diário 6º PA'!$E$4:$E$2907='Analítico Cx.'!$B131),-('Diário 6º PA'!$N$4:$N$2907=F$1),('Diário 6º PA'!$F$4:$F$2907))</f>
        <v>0</v>
      </c>
      <c r="G131" s="183">
        <f>SUMPRODUCT(-('Diário 3º PA'!$E$4:$E$4242='Analítico Cx.'!$B131),-('Diário 3º PA'!$O$4:$O$4242=G$1),('Diário 3º PA'!$F$4:$F$4242))+SUMPRODUCT(-('Diário 4º PA'!$E$4:$E$2224='Analítico Cx.'!$B131),-('Diário 4º PA'!$O$4:$O$2224=G$1),('Diário 4º PA'!$F$4:$F$2224))+SUMPRODUCT(-('Diário 5º PA'!$E$4:$E$5221='Analítico Cx.'!$B131),-('Diário 5º PA'!$O$4:$O$5221=G$1),('Diário 5º PA'!$F$4:$F$5221))+SUMPRODUCT(-('Diário 6º PA'!$E$4:$E$2907='Analítico Cx.'!$B131),-('Diário 6º PA'!$N$4:$N$2907=G$1),('Diário 6º PA'!$F$4:$F$2907))</f>
        <v>131340.78</v>
      </c>
      <c r="H131" s="183">
        <f>SUMPRODUCT(-('Diário 3º PA'!$E$4:$E$4242='Analítico Cx.'!$B131),-('Diário 3º PA'!$O$4:$O$4242=H$1),('Diário 3º PA'!$F$4:$F$4242))+SUMPRODUCT(-('Diário 4º PA'!$E$4:$E$2224='Analítico Cx.'!$B131),-('Diário 4º PA'!$O$4:$O$2224=H$1),('Diário 4º PA'!$F$4:$F$2224))+SUMPRODUCT(-('Diário 5º PA'!$E$4:$E$5221='Analítico Cx.'!$B131),-('Diário 5º PA'!$O$4:$O$5221=H$1),('Diário 5º PA'!$F$4:$F$5221))+SUMPRODUCT(-('Diário 6º PA'!$E$4:$E$2907='Analítico Cx.'!$B131),-('Diário 6º PA'!$N$4:$N$2907=H$1),('Diário 6º PA'!$F$4:$F$2907))</f>
        <v>44310.51</v>
      </c>
      <c r="I131" s="183">
        <f>SUMPRODUCT(-('Diário 3º PA'!$E$4:$E$4242='Analítico Cx.'!$B131),-('Diário 3º PA'!$O$4:$O$4242=I$1),('Diário 3º PA'!$F$4:$F$4242))+SUMPRODUCT(-('Diário 4º PA'!$E$4:$E$2224='Analítico Cx.'!$B131),-('Diário 4º PA'!$O$4:$O$2224=I$1),('Diário 4º PA'!$F$4:$F$2224))+SUMPRODUCT(-('Diário 5º PA'!$E$4:$E$5221='Analítico Cx.'!$B131),-('Diário 5º PA'!$O$4:$O$5221=I$1),('Diário 5º PA'!$F$4:$F$5221))+SUMPRODUCT(-('Diário 6º PA'!$E$4:$E$2907='Analítico Cx.'!$B131),-('Diário 6º PA'!$N$4:$N$2907=I$1),('Diário 6º PA'!$F$4:$F$2907))</f>
        <v>38448.369999999995</v>
      </c>
      <c r="J131" s="183">
        <f>SUMPRODUCT(-('Diário 3º PA'!$E$4:$E$4242='Analítico Cx.'!$B131),-('Diário 3º PA'!$O$4:$O$4242=J$1),('Diário 3º PA'!$F$4:$F$4242))+SUMPRODUCT(-('Diário 4º PA'!$E$4:$E$2224='Analítico Cx.'!$B131),-('Diário 4º PA'!$O$4:$O$2224=J$1),('Diário 4º PA'!$F$4:$F$2224))+SUMPRODUCT(-('Diário 5º PA'!$E$4:$E$5221='Analítico Cx.'!$B131),-('Diário 5º PA'!$O$4:$O$5221=J$1),('Diário 5º PA'!$F$4:$F$5221))+SUMPRODUCT(-('Diário 6º PA'!$E$4:$E$2907='Analítico Cx.'!$B131),-('Diário 6º PA'!$N$4:$N$2907=J$1),('Diário 6º PA'!$F$4:$F$2907))</f>
        <v>68494</v>
      </c>
      <c r="K131" s="183">
        <f>SUMPRODUCT(-('Diário 3º PA'!$E$4:$E$4242='Analítico Cx.'!$B131),-('Diário 3º PA'!$O$4:$O$4242=K$1),('Diário 3º PA'!$F$4:$F$4242))+SUMPRODUCT(-('Diário 4º PA'!$E$4:$E$2224='Analítico Cx.'!$B131),-('Diário 4º PA'!$O$4:$O$2224=K$1),('Diário 4º PA'!$F$4:$F$2224))+SUMPRODUCT(-('Diário 5º PA'!$E$4:$E$5221='Analítico Cx.'!$B131),-('Diário 5º PA'!$O$4:$O$5221=K$1),('Diário 5º PA'!$F$4:$F$5221))+SUMPRODUCT(-('Diário 6º PA'!$E$4:$E$2907='Analítico Cx.'!$B131),-('Diário 6º PA'!$N$4:$N$2907=K$1),('Diário 6º PA'!$F$4:$F$2907))</f>
        <v>0</v>
      </c>
      <c r="L131" s="183">
        <f>SUMPRODUCT(-('Diário 3º PA'!$E$4:$E$4242='Analítico Cx.'!$B131),-('Diário 3º PA'!$O$4:$O$4242=L$1),('Diário 3º PA'!$F$4:$F$4242))+SUMPRODUCT(-('Diário 4º PA'!$E$4:$E$2224='Analítico Cx.'!$B131),-('Diário 4º PA'!$O$4:$O$2224=L$1),('Diário 4º PA'!$F$4:$F$2224))+SUMPRODUCT(-('Diário 5º PA'!$E$4:$E$5221='Analítico Cx.'!$B131),-('Diário 5º PA'!$O$4:$O$5221=L$1),('Diário 5º PA'!$F$4:$F$5221))+SUMPRODUCT(-('Diário 6º PA'!$E$4:$E$2907='Analítico Cx.'!$B131),-('Diário 6º PA'!$N$4:$N$2907=L$1),('Diário 6º PA'!$F$4:$F$2907))</f>
        <v>41860</v>
      </c>
      <c r="M131" s="183">
        <f>SUMPRODUCT(-('Diário 3º PA'!$E$4:$E$4242='Analítico Cx.'!$B131),-('Diário 3º PA'!$O$4:$O$4242=M$1),('Diário 3º PA'!$F$4:$F$4242))+SUMPRODUCT(-('Diário 4º PA'!$E$4:$E$2224='Analítico Cx.'!$B131),-('Diário 4º PA'!$O$4:$O$2224=M$1),('Diário 4º PA'!$F$4:$F$2224))+SUMPRODUCT(-('Diário 5º PA'!$E$4:$E$5221='Analítico Cx.'!$B131),-('Diário 5º PA'!$O$4:$O$5221=M$1),('Diário 5º PA'!$F$4:$F$5221))+SUMPRODUCT(-('Diário 6º PA'!$E$4:$E$2907='Analítico Cx.'!$B131),-('Diário 6º PA'!$N$4:$N$2907=M$1),('Diário 6º PA'!$F$4:$F$2907))</f>
        <v>32314.99</v>
      </c>
      <c r="N131" s="183">
        <f>SUMPRODUCT(-('Diário 3º PA'!$E$4:$E$4242='Analítico Cx.'!$B131),-('Diário 3º PA'!$O$4:$O$4242=N$1),('Diário 3º PA'!$F$4:$F$4242))+SUMPRODUCT(-('Diário 4º PA'!$E$4:$E$2224='Analítico Cx.'!$B131),-('Diário 4º PA'!$O$4:$O$2224=N$1),('Diário 4º PA'!$F$4:$F$2224))+SUMPRODUCT(-('Diário 5º PA'!$E$4:$E$5221='Analítico Cx.'!$B131),-('Diário 5º PA'!$O$4:$O$5221=N$1),('Diário 5º PA'!$F$4:$F$5221))+SUMPRODUCT(-('Diário 6º PA'!$E$4:$E$2907='Analítico Cx.'!$B131),-('Diário 6º PA'!$N$4:$N$2907=N$1),('Diário 6º PA'!$F$4:$F$2907))</f>
        <v>0</v>
      </c>
      <c r="O131" s="184">
        <f t="shared" si="19"/>
        <v>380958.13</v>
      </c>
      <c r="P131" s="168">
        <f t="shared" si="20"/>
        <v>6.0575387878336615E-3</v>
      </c>
    </row>
    <row r="132" spans="1:16" ht="23.25" customHeight="1" x14ac:dyDescent="0.2">
      <c r="A132" s="59" t="s">
        <v>361</v>
      </c>
      <c r="B132" s="103" t="s">
        <v>362</v>
      </c>
      <c r="C132" s="183">
        <f>SUMPRODUCT(-('Diário 3º PA'!$E$4:$E$4242='Analítico Cx.'!$B132),-('Diário 3º PA'!$O$4:$O$4242=C$1),('Diário 3º PA'!$F$4:$F$4242))+SUMPRODUCT(-('Diário 4º PA'!$E$4:$E$2224='Analítico Cx.'!$B132),-('Diário 4º PA'!$O$4:$O$2224=C$1),('Diário 4º PA'!$F$4:$F$2224))+SUMPRODUCT(-('Diário 5º PA'!$E$4:$E$5221='Analítico Cx.'!$B132),-('Diário 5º PA'!$O$4:$O$5221=C$1),('Diário 5º PA'!$F$4:$F$5221))+SUMPRODUCT(-('Diário 6º PA'!$E$4:$E$2907='Analítico Cx.'!$B132),-('Diário 6º PA'!$N$4:$N$2907=C$1),('Diário 6º PA'!$F$4:$F$2907))</f>
        <v>6705.79</v>
      </c>
      <c r="D132" s="183">
        <f>SUMPRODUCT(-('Diário 3º PA'!$E$4:$E$4242='Analítico Cx.'!$B132),-('Diário 3º PA'!$O$4:$O$4242=D$1),('Diário 3º PA'!$F$4:$F$4242))+SUMPRODUCT(-('Diário 4º PA'!$E$4:$E$2224='Analítico Cx.'!$B132),-('Diário 4º PA'!$O$4:$O$2224=D$1),('Diário 4º PA'!$F$4:$F$2224))+SUMPRODUCT(-('Diário 5º PA'!$E$4:$E$5221='Analítico Cx.'!$B132),-('Diário 5º PA'!$O$4:$O$5221=D$1),('Diário 5º PA'!$F$4:$F$5221))+SUMPRODUCT(-('Diário 6º PA'!$E$4:$E$2907='Analítico Cx.'!$B132),-('Diário 6º PA'!$N$4:$N$2907=D$1),('Diário 6º PA'!$F$4:$F$2907))</f>
        <v>0</v>
      </c>
      <c r="E132" s="183">
        <f>SUMPRODUCT(-('Diário 3º PA'!$E$4:$E$4242='Analítico Cx.'!$B132),-('Diário 3º PA'!$O$4:$O$4242=E$1),('Diário 3º PA'!$F$4:$F$4242))+SUMPRODUCT(-('Diário 4º PA'!$E$4:$E$2224='Analítico Cx.'!$B132),-('Diário 4º PA'!$O$4:$O$2224=E$1),('Diário 4º PA'!$F$4:$F$2224))+SUMPRODUCT(-('Diário 5º PA'!$E$4:$E$5221='Analítico Cx.'!$B132),-('Diário 5º PA'!$O$4:$O$5221=E$1),('Diário 5º PA'!$F$4:$F$5221))+SUMPRODUCT(-('Diário 6º PA'!$E$4:$E$2907='Analítico Cx.'!$B132),-('Diário 6º PA'!$N$4:$N$2907=E$1),('Diário 6º PA'!$F$4:$F$2907))</f>
        <v>71964.7</v>
      </c>
      <c r="F132" s="183">
        <f>SUMPRODUCT(-('Diário 3º PA'!$E$4:$E$4242='Analítico Cx.'!$B132),-('Diário 3º PA'!$O$4:$O$4242=F$1),('Diário 3º PA'!$F$4:$F$4242))+SUMPRODUCT(-('Diário 4º PA'!$E$4:$E$2224='Analítico Cx.'!$B132),-('Diário 4º PA'!$O$4:$O$2224=F$1),('Diário 4º PA'!$F$4:$F$2224))+SUMPRODUCT(-('Diário 5º PA'!$E$4:$E$5221='Analítico Cx.'!$B132),-('Diário 5º PA'!$O$4:$O$5221=F$1),('Diário 5º PA'!$F$4:$F$5221))+SUMPRODUCT(-('Diário 6º PA'!$E$4:$E$2907='Analítico Cx.'!$B132),-('Diário 6º PA'!$N$4:$N$2907=F$1),('Diário 6º PA'!$F$4:$F$2907))</f>
        <v>14643</v>
      </c>
      <c r="G132" s="183">
        <f>SUMPRODUCT(-('Diário 3º PA'!$E$4:$E$4242='Analítico Cx.'!$B132),-('Diário 3º PA'!$O$4:$O$4242=G$1),('Diário 3º PA'!$F$4:$F$4242))+SUMPRODUCT(-('Diário 4º PA'!$E$4:$E$2224='Analítico Cx.'!$B132),-('Diário 4º PA'!$O$4:$O$2224=G$1),('Diário 4º PA'!$F$4:$F$2224))+SUMPRODUCT(-('Diário 5º PA'!$E$4:$E$5221='Analítico Cx.'!$B132),-('Diário 5º PA'!$O$4:$O$5221=G$1),('Diário 5º PA'!$F$4:$F$5221))+SUMPRODUCT(-('Diário 6º PA'!$E$4:$E$2907='Analítico Cx.'!$B132),-('Diário 6º PA'!$N$4:$N$2907=G$1),('Diário 6º PA'!$F$4:$F$2907))</f>
        <v>0</v>
      </c>
      <c r="H132" s="183">
        <f>SUMPRODUCT(-('Diário 3º PA'!$E$4:$E$4242='Analítico Cx.'!$B132),-('Diário 3º PA'!$O$4:$O$4242=H$1),('Diário 3º PA'!$F$4:$F$4242))+SUMPRODUCT(-('Diário 4º PA'!$E$4:$E$2224='Analítico Cx.'!$B132),-('Diário 4º PA'!$O$4:$O$2224=H$1),('Diário 4º PA'!$F$4:$F$2224))+SUMPRODUCT(-('Diário 5º PA'!$E$4:$E$5221='Analítico Cx.'!$B132),-('Diário 5º PA'!$O$4:$O$5221=H$1),('Diário 5º PA'!$F$4:$F$5221))+SUMPRODUCT(-('Diário 6º PA'!$E$4:$E$2907='Analítico Cx.'!$B132),-('Diário 6º PA'!$N$4:$N$2907=H$1),('Diário 6º PA'!$F$4:$F$2907))</f>
        <v>0</v>
      </c>
      <c r="I132" s="183">
        <f>SUMPRODUCT(-('Diário 3º PA'!$E$4:$E$4242='Analítico Cx.'!$B132),-('Diário 3º PA'!$O$4:$O$4242=I$1),('Diário 3º PA'!$F$4:$F$4242))+SUMPRODUCT(-('Diário 4º PA'!$E$4:$E$2224='Analítico Cx.'!$B132),-('Diário 4º PA'!$O$4:$O$2224=I$1),('Diário 4º PA'!$F$4:$F$2224))+SUMPRODUCT(-('Diário 5º PA'!$E$4:$E$5221='Analítico Cx.'!$B132),-('Diário 5º PA'!$O$4:$O$5221=I$1),('Diário 5º PA'!$F$4:$F$5221))+SUMPRODUCT(-('Diário 6º PA'!$E$4:$E$2907='Analítico Cx.'!$B132),-('Diário 6º PA'!$N$4:$N$2907=I$1),('Diário 6º PA'!$F$4:$F$2907))</f>
        <v>0</v>
      </c>
      <c r="J132" s="183">
        <f>SUMPRODUCT(-('Diário 3º PA'!$E$4:$E$4242='Analítico Cx.'!$B132),-('Diário 3º PA'!$O$4:$O$4242=J$1),('Diário 3º PA'!$F$4:$F$4242))+SUMPRODUCT(-('Diário 4º PA'!$E$4:$E$2224='Analítico Cx.'!$B132),-('Diário 4º PA'!$O$4:$O$2224=J$1),('Diário 4º PA'!$F$4:$F$2224))+SUMPRODUCT(-('Diário 5º PA'!$E$4:$E$5221='Analítico Cx.'!$B132),-('Diário 5º PA'!$O$4:$O$5221=J$1),('Diário 5º PA'!$F$4:$F$5221))+SUMPRODUCT(-('Diário 6º PA'!$E$4:$E$2907='Analítico Cx.'!$B132),-('Diário 6º PA'!$N$4:$N$2907=J$1),('Diário 6º PA'!$F$4:$F$2907))</f>
        <v>0</v>
      </c>
      <c r="K132" s="183">
        <f>SUMPRODUCT(-('Diário 3º PA'!$E$4:$E$4242='Analítico Cx.'!$B132),-('Diário 3º PA'!$O$4:$O$4242=K$1),('Diário 3º PA'!$F$4:$F$4242))+SUMPRODUCT(-('Diário 4º PA'!$E$4:$E$2224='Analítico Cx.'!$B132),-('Diário 4º PA'!$O$4:$O$2224=K$1),('Diário 4º PA'!$F$4:$F$2224))+SUMPRODUCT(-('Diário 5º PA'!$E$4:$E$5221='Analítico Cx.'!$B132),-('Diário 5º PA'!$O$4:$O$5221=K$1),('Diário 5º PA'!$F$4:$F$5221))+SUMPRODUCT(-('Diário 6º PA'!$E$4:$E$2907='Analítico Cx.'!$B132),-('Diário 6º PA'!$N$4:$N$2907=K$1),('Diário 6º PA'!$F$4:$F$2907))</f>
        <v>0</v>
      </c>
      <c r="L132" s="183">
        <f>SUMPRODUCT(-('Diário 3º PA'!$E$4:$E$4242='Analítico Cx.'!$B132),-('Diário 3º PA'!$O$4:$O$4242=L$1),('Diário 3º PA'!$F$4:$F$4242))+SUMPRODUCT(-('Diário 4º PA'!$E$4:$E$2224='Analítico Cx.'!$B132),-('Diário 4º PA'!$O$4:$O$2224=L$1),('Diário 4º PA'!$F$4:$F$2224))+SUMPRODUCT(-('Diário 5º PA'!$E$4:$E$5221='Analítico Cx.'!$B132),-('Diário 5º PA'!$O$4:$O$5221=L$1),('Diário 5º PA'!$F$4:$F$5221))+SUMPRODUCT(-('Diário 6º PA'!$E$4:$E$2907='Analítico Cx.'!$B132),-('Diário 6º PA'!$N$4:$N$2907=L$1),('Diário 6º PA'!$F$4:$F$2907))</f>
        <v>479</v>
      </c>
      <c r="M132" s="183">
        <f>SUMPRODUCT(-('Diário 3º PA'!$E$4:$E$4242='Analítico Cx.'!$B132),-('Diário 3º PA'!$O$4:$O$4242=M$1),('Diário 3º PA'!$F$4:$F$4242))+SUMPRODUCT(-('Diário 4º PA'!$E$4:$E$2224='Analítico Cx.'!$B132),-('Diário 4º PA'!$O$4:$O$2224=M$1),('Diário 4º PA'!$F$4:$F$2224))+SUMPRODUCT(-('Diário 5º PA'!$E$4:$E$5221='Analítico Cx.'!$B132),-('Diário 5º PA'!$O$4:$O$5221=M$1),('Diário 5º PA'!$F$4:$F$5221))+SUMPRODUCT(-('Diário 6º PA'!$E$4:$E$2907='Analítico Cx.'!$B132),-('Diário 6º PA'!$N$4:$N$2907=M$1),('Diário 6º PA'!$F$4:$F$2907))</f>
        <v>0</v>
      </c>
      <c r="N132" s="183">
        <f>SUMPRODUCT(-('Diário 3º PA'!$E$4:$E$4242='Analítico Cx.'!$B132),-('Diário 3º PA'!$O$4:$O$4242=N$1),('Diário 3º PA'!$F$4:$F$4242))+SUMPRODUCT(-('Diário 4º PA'!$E$4:$E$2224='Analítico Cx.'!$B132),-('Diário 4º PA'!$O$4:$O$2224=N$1),('Diário 4º PA'!$F$4:$F$2224))+SUMPRODUCT(-('Diário 5º PA'!$E$4:$E$5221='Analítico Cx.'!$B132),-('Diário 5º PA'!$O$4:$O$5221=N$1),('Diário 5º PA'!$F$4:$F$5221))+SUMPRODUCT(-('Diário 6º PA'!$E$4:$E$2907='Analítico Cx.'!$B132),-('Diário 6º PA'!$N$4:$N$2907=N$1),('Diário 6º PA'!$F$4:$F$2907))</f>
        <v>0</v>
      </c>
      <c r="O132" s="184">
        <f t="shared" si="19"/>
        <v>93792.489999999991</v>
      </c>
      <c r="P132" s="168">
        <f t="shared" si="20"/>
        <v>1.4913755645075766E-3</v>
      </c>
    </row>
    <row r="133" spans="1:16" ht="23.25" customHeight="1" x14ac:dyDescent="0.2">
      <c r="A133" s="59" t="s">
        <v>363</v>
      </c>
      <c r="B133" s="103" t="s">
        <v>364</v>
      </c>
      <c r="C133" s="183">
        <f>SUMPRODUCT(-('Diário 3º PA'!$E$4:$E$4242='Analítico Cx.'!$B133),-('Diário 3º PA'!$O$4:$O$4242=C$1),('Diário 3º PA'!$F$4:$F$4242))+SUMPRODUCT(-('Diário 4º PA'!$E$4:$E$2224='Analítico Cx.'!$B133),-('Diário 4º PA'!$O$4:$O$2224=C$1),('Diário 4º PA'!$F$4:$F$2224))+SUMPRODUCT(-('Diário 5º PA'!$E$4:$E$5221='Analítico Cx.'!$B133),-('Diário 5º PA'!$O$4:$O$5221=C$1),('Diário 5º PA'!$F$4:$F$5221))+SUMPRODUCT(-('Diário 6º PA'!$E$4:$E$2907='Analítico Cx.'!$B133),-('Diário 6º PA'!$N$4:$N$2907=C$1),('Diário 6º PA'!$F$4:$F$2907))</f>
        <v>2495.25</v>
      </c>
      <c r="D133" s="183">
        <f>SUMPRODUCT(-('Diário 3º PA'!$E$4:$E$4242='Analítico Cx.'!$B133),-('Diário 3º PA'!$O$4:$O$4242=D$1),('Diário 3º PA'!$F$4:$F$4242))+SUMPRODUCT(-('Diário 4º PA'!$E$4:$E$2224='Analítico Cx.'!$B133),-('Diário 4º PA'!$O$4:$O$2224=D$1),('Diário 4º PA'!$F$4:$F$2224))+SUMPRODUCT(-('Diário 5º PA'!$E$4:$E$5221='Analítico Cx.'!$B133),-('Diário 5º PA'!$O$4:$O$5221=D$1),('Diário 5º PA'!$F$4:$F$5221))+SUMPRODUCT(-('Diário 6º PA'!$E$4:$E$2907='Analítico Cx.'!$B133),-('Diário 6º PA'!$N$4:$N$2907=D$1),('Diário 6º PA'!$F$4:$F$2907))</f>
        <v>11936.170000000002</v>
      </c>
      <c r="E133" s="183">
        <f>SUMPRODUCT(-('Diário 3º PA'!$E$4:$E$4242='Analítico Cx.'!$B133),-('Diário 3º PA'!$O$4:$O$4242=E$1),('Diário 3º PA'!$F$4:$F$4242))+SUMPRODUCT(-('Diário 4º PA'!$E$4:$E$2224='Analítico Cx.'!$B133),-('Diário 4º PA'!$O$4:$O$2224=E$1),('Diário 4º PA'!$F$4:$F$2224))+SUMPRODUCT(-('Diário 5º PA'!$E$4:$E$5221='Analítico Cx.'!$B133),-('Diário 5º PA'!$O$4:$O$5221=E$1),('Diário 5º PA'!$F$4:$F$5221))+SUMPRODUCT(-('Diário 6º PA'!$E$4:$E$2907='Analítico Cx.'!$B133),-('Diário 6º PA'!$N$4:$N$2907=E$1),('Diário 6º PA'!$F$4:$F$2907))</f>
        <v>9815.9800000000014</v>
      </c>
      <c r="F133" s="183">
        <f>SUMPRODUCT(-('Diário 3º PA'!$E$4:$E$4242='Analítico Cx.'!$B133),-('Diário 3º PA'!$O$4:$O$4242=F$1),('Diário 3º PA'!$F$4:$F$4242))+SUMPRODUCT(-('Diário 4º PA'!$E$4:$E$2224='Analítico Cx.'!$B133),-('Diário 4º PA'!$O$4:$O$2224=F$1),('Diário 4º PA'!$F$4:$F$2224))+SUMPRODUCT(-('Diário 5º PA'!$E$4:$E$5221='Analítico Cx.'!$B133),-('Diário 5º PA'!$O$4:$O$5221=F$1),('Diário 5º PA'!$F$4:$F$5221))+SUMPRODUCT(-('Diário 6º PA'!$E$4:$E$2907='Analítico Cx.'!$B133),-('Diário 6º PA'!$N$4:$N$2907=F$1),('Diário 6º PA'!$F$4:$F$2907))</f>
        <v>6779.9</v>
      </c>
      <c r="G133" s="183">
        <f>SUMPRODUCT(-('Diário 3º PA'!$E$4:$E$4242='Analítico Cx.'!$B133),-('Diário 3º PA'!$O$4:$O$4242=G$1),('Diário 3º PA'!$F$4:$F$4242))+SUMPRODUCT(-('Diário 4º PA'!$E$4:$E$2224='Analítico Cx.'!$B133),-('Diário 4º PA'!$O$4:$O$2224=G$1),('Diário 4º PA'!$F$4:$F$2224))+SUMPRODUCT(-('Diário 5º PA'!$E$4:$E$5221='Analítico Cx.'!$B133),-('Diário 5º PA'!$O$4:$O$5221=G$1),('Diário 5º PA'!$F$4:$F$5221))+SUMPRODUCT(-('Diário 6º PA'!$E$4:$E$2907='Analítico Cx.'!$B133),-('Diário 6º PA'!$N$4:$N$2907=G$1),('Diário 6º PA'!$F$4:$F$2907))</f>
        <v>7149.3099999999995</v>
      </c>
      <c r="H133" s="183">
        <f>SUMPRODUCT(-('Diário 3º PA'!$E$4:$E$4242='Analítico Cx.'!$B133),-('Diário 3º PA'!$O$4:$O$4242=H$1),('Diário 3º PA'!$F$4:$F$4242))+SUMPRODUCT(-('Diário 4º PA'!$E$4:$E$2224='Analítico Cx.'!$B133),-('Diário 4º PA'!$O$4:$O$2224=H$1),('Diário 4º PA'!$F$4:$F$2224))+SUMPRODUCT(-('Diário 5º PA'!$E$4:$E$5221='Analítico Cx.'!$B133),-('Diário 5º PA'!$O$4:$O$5221=H$1),('Diário 5º PA'!$F$4:$F$5221))+SUMPRODUCT(-('Diário 6º PA'!$E$4:$E$2907='Analítico Cx.'!$B133),-('Diário 6º PA'!$N$4:$N$2907=H$1),('Diário 6º PA'!$F$4:$F$2907))</f>
        <v>11049.409999999998</v>
      </c>
      <c r="I133" s="183">
        <f>SUMPRODUCT(-('Diário 3º PA'!$E$4:$E$4242='Analítico Cx.'!$B133),-('Diário 3º PA'!$O$4:$O$4242=I$1),('Diário 3º PA'!$F$4:$F$4242))+SUMPRODUCT(-('Diário 4º PA'!$E$4:$E$2224='Analítico Cx.'!$B133),-('Diário 4º PA'!$O$4:$O$2224=I$1),('Diário 4º PA'!$F$4:$F$2224))+SUMPRODUCT(-('Diário 5º PA'!$E$4:$E$5221='Analítico Cx.'!$B133),-('Diário 5º PA'!$O$4:$O$5221=I$1),('Diário 5º PA'!$F$4:$F$5221))+SUMPRODUCT(-('Diário 6º PA'!$E$4:$E$2907='Analítico Cx.'!$B133),-('Diário 6º PA'!$N$4:$N$2907=I$1),('Diário 6º PA'!$F$4:$F$2907))</f>
        <v>7104.17</v>
      </c>
      <c r="J133" s="183">
        <f>SUMPRODUCT(-('Diário 3º PA'!$E$4:$E$4242='Analítico Cx.'!$B133),-('Diário 3º PA'!$O$4:$O$4242=J$1),('Diário 3º PA'!$F$4:$F$4242))+SUMPRODUCT(-('Diário 4º PA'!$E$4:$E$2224='Analítico Cx.'!$B133),-('Diário 4º PA'!$O$4:$O$2224=J$1),('Diário 4º PA'!$F$4:$F$2224))+SUMPRODUCT(-('Diário 5º PA'!$E$4:$E$5221='Analítico Cx.'!$B133),-('Diário 5º PA'!$O$4:$O$5221=J$1),('Diário 5º PA'!$F$4:$F$5221))+SUMPRODUCT(-('Diário 6º PA'!$E$4:$E$2907='Analítico Cx.'!$B133),-('Diário 6º PA'!$N$4:$N$2907=J$1),('Diário 6º PA'!$F$4:$F$2907))</f>
        <v>8388.7000000000007</v>
      </c>
      <c r="K133" s="183">
        <f>SUMPRODUCT(-('Diário 3º PA'!$E$4:$E$4242='Analítico Cx.'!$B133),-('Diário 3º PA'!$O$4:$O$4242=K$1),('Diário 3º PA'!$F$4:$F$4242))+SUMPRODUCT(-('Diário 4º PA'!$E$4:$E$2224='Analítico Cx.'!$B133),-('Diário 4º PA'!$O$4:$O$2224=K$1),('Diário 4º PA'!$F$4:$F$2224))+SUMPRODUCT(-('Diário 5º PA'!$E$4:$E$5221='Analítico Cx.'!$B133),-('Diário 5º PA'!$O$4:$O$5221=K$1),('Diário 5º PA'!$F$4:$F$5221))+SUMPRODUCT(-('Diário 6º PA'!$E$4:$E$2907='Analítico Cx.'!$B133),-('Diário 6º PA'!$N$4:$N$2907=K$1),('Diário 6º PA'!$F$4:$F$2907))</f>
        <v>6980.91</v>
      </c>
      <c r="L133" s="183">
        <f>SUMPRODUCT(-('Diário 3º PA'!$E$4:$E$4242='Analítico Cx.'!$B133),-('Diário 3º PA'!$O$4:$O$4242=L$1),('Diário 3º PA'!$F$4:$F$4242))+SUMPRODUCT(-('Diário 4º PA'!$E$4:$E$2224='Analítico Cx.'!$B133),-('Diário 4º PA'!$O$4:$O$2224=L$1),('Diário 4º PA'!$F$4:$F$2224))+SUMPRODUCT(-('Diário 5º PA'!$E$4:$E$5221='Analítico Cx.'!$B133),-('Diário 5º PA'!$O$4:$O$5221=L$1),('Diário 5º PA'!$F$4:$F$5221))+SUMPRODUCT(-('Diário 6º PA'!$E$4:$E$2907='Analítico Cx.'!$B133),-('Diário 6º PA'!$N$4:$N$2907=L$1),('Diário 6º PA'!$F$4:$F$2907))</f>
        <v>6853.17</v>
      </c>
      <c r="M133" s="183">
        <f>SUMPRODUCT(-('Diário 3º PA'!$E$4:$E$4242='Analítico Cx.'!$B133),-('Diário 3º PA'!$O$4:$O$4242=M$1),('Diário 3º PA'!$F$4:$F$4242))+SUMPRODUCT(-('Diário 4º PA'!$E$4:$E$2224='Analítico Cx.'!$B133),-('Diário 4º PA'!$O$4:$O$2224=M$1),('Diário 4º PA'!$F$4:$F$2224))+SUMPRODUCT(-('Diário 5º PA'!$E$4:$E$5221='Analítico Cx.'!$B133),-('Diário 5º PA'!$O$4:$O$5221=M$1),('Diário 5º PA'!$F$4:$F$5221))+SUMPRODUCT(-('Diário 6º PA'!$E$4:$E$2907='Analítico Cx.'!$B133),-('Diário 6º PA'!$N$4:$N$2907=M$1),('Diário 6º PA'!$F$4:$F$2907))</f>
        <v>10896.61</v>
      </c>
      <c r="N133" s="183">
        <f>SUMPRODUCT(-('Diário 3º PA'!$E$4:$E$4242='Analítico Cx.'!$B133),-('Diário 3º PA'!$O$4:$O$4242=N$1),('Diário 3º PA'!$F$4:$F$4242))+SUMPRODUCT(-('Diário 4º PA'!$E$4:$E$2224='Analítico Cx.'!$B133),-('Diário 4º PA'!$O$4:$O$2224=N$1),('Diário 4º PA'!$F$4:$F$2224))+SUMPRODUCT(-('Diário 5º PA'!$E$4:$E$5221='Analítico Cx.'!$B133),-('Diário 5º PA'!$O$4:$O$5221=N$1),('Diário 5º PA'!$F$4:$F$5221))+SUMPRODUCT(-('Diário 6º PA'!$E$4:$E$2907='Analítico Cx.'!$B133),-('Diário 6º PA'!$N$4:$N$2907=N$1),('Diário 6º PA'!$F$4:$F$2907))</f>
        <v>9648.16</v>
      </c>
      <c r="O133" s="184">
        <f t="shared" si="19"/>
        <v>99097.74</v>
      </c>
      <c r="P133" s="168">
        <f t="shared" si="20"/>
        <v>1.5757332802863542E-3</v>
      </c>
    </row>
    <row r="134" spans="1:16" ht="23.25" customHeight="1" x14ac:dyDescent="0.2">
      <c r="A134" s="59" t="s">
        <v>365</v>
      </c>
      <c r="B134" s="103" t="s">
        <v>366</v>
      </c>
      <c r="C134" s="183">
        <f>SUMPRODUCT(-('Diário 3º PA'!$E$4:$E$4242='Analítico Cx.'!$B134),-('Diário 3º PA'!$O$4:$O$4242=C$1),('Diário 3º PA'!$F$4:$F$4242))+SUMPRODUCT(-('Diário 4º PA'!$E$4:$E$2224='Analítico Cx.'!$B134),-('Diário 4º PA'!$O$4:$O$2224=C$1),('Diário 4º PA'!$F$4:$F$2224))+SUMPRODUCT(-('Diário 5º PA'!$E$4:$E$5221='Analítico Cx.'!$B134),-('Diário 5º PA'!$O$4:$O$5221=C$1),('Diário 5º PA'!$F$4:$F$5221))+SUMPRODUCT(-('Diário 6º PA'!$E$4:$E$2907='Analítico Cx.'!$B134),-('Diário 6º PA'!$N$4:$N$2907=C$1),('Diário 6º PA'!$F$4:$F$2907))</f>
        <v>4912.46</v>
      </c>
      <c r="D134" s="183">
        <f>SUMPRODUCT(-('Diário 3º PA'!$E$4:$E$4242='Analítico Cx.'!$B134),-('Diário 3º PA'!$O$4:$O$4242=D$1),('Diário 3º PA'!$F$4:$F$4242))+SUMPRODUCT(-('Diário 4º PA'!$E$4:$E$2224='Analítico Cx.'!$B134),-('Diário 4º PA'!$O$4:$O$2224=D$1),('Diário 4º PA'!$F$4:$F$2224))+SUMPRODUCT(-('Diário 5º PA'!$E$4:$E$5221='Analítico Cx.'!$B134),-('Diário 5º PA'!$O$4:$O$5221=D$1),('Diário 5º PA'!$F$4:$F$5221))+SUMPRODUCT(-('Diário 6º PA'!$E$4:$E$2907='Analítico Cx.'!$B134),-('Diário 6º PA'!$N$4:$N$2907=D$1),('Diário 6º PA'!$F$4:$F$2907))</f>
        <v>3407.57</v>
      </c>
      <c r="E134" s="183">
        <f>SUMPRODUCT(-('Diário 3º PA'!$E$4:$E$4242='Analítico Cx.'!$B134),-('Diário 3º PA'!$O$4:$O$4242=E$1),('Diário 3º PA'!$F$4:$F$4242))+SUMPRODUCT(-('Diário 4º PA'!$E$4:$E$2224='Analítico Cx.'!$B134),-('Diário 4º PA'!$O$4:$O$2224=E$1),('Diário 4º PA'!$F$4:$F$2224))+SUMPRODUCT(-('Diário 5º PA'!$E$4:$E$5221='Analítico Cx.'!$B134),-('Diário 5º PA'!$O$4:$O$5221=E$1),('Diário 5º PA'!$F$4:$F$5221))+SUMPRODUCT(-('Diário 6º PA'!$E$4:$E$2907='Analítico Cx.'!$B134),-('Diário 6º PA'!$N$4:$N$2907=E$1),('Diário 6º PA'!$F$4:$F$2907))</f>
        <v>1476.1299999999999</v>
      </c>
      <c r="F134" s="183">
        <f>SUMPRODUCT(-('Diário 3º PA'!$E$4:$E$4242='Analítico Cx.'!$B134),-('Diário 3º PA'!$O$4:$O$4242=F$1),('Diário 3º PA'!$F$4:$F$4242))+SUMPRODUCT(-('Diário 4º PA'!$E$4:$E$2224='Analítico Cx.'!$B134),-('Diário 4º PA'!$O$4:$O$2224=F$1),('Diário 4º PA'!$F$4:$F$2224))+SUMPRODUCT(-('Diário 5º PA'!$E$4:$E$5221='Analítico Cx.'!$B134),-('Diário 5º PA'!$O$4:$O$5221=F$1),('Diário 5º PA'!$F$4:$F$5221))+SUMPRODUCT(-('Diário 6º PA'!$E$4:$E$2907='Analítico Cx.'!$B134),-('Diário 6º PA'!$N$4:$N$2907=F$1),('Diário 6º PA'!$F$4:$F$2907))</f>
        <v>602.51</v>
      </c>
      <c r="G134" s="183">
        <f>SUMPRODUCT(-('Diário 3º PA'!$E$4:$E$4242='Analítico Cx.'!$B134),-('Diário 3º PA'!$O$4:$O$4242=G$1),('Diário 3º PA'!$F$4:$F$4242))+SUMPRODUCT(-('Diário 4º PA'!$E$4:$E$2224='Analítico Cx.'!$B134),-('Diário 4º PA'!$O$4:$O$2224=G$1),('Diário 4º PA'!$F$4:$F$2224))+SUMPRODUCT(-('Diário 5º PA'!$E$4:$E$5221='Analítico Cx.'!$B134),-('Diário 5º PA'!$O$4:$O$5221=G$1),('Diário 5º PA'!$F$4:$F$5221))+SUMPRODUCT(-('Diário 6º PA'!$E$4:$E$2907='Analítico Cx.'!$B134),-('Diário 6º PA'!$N$4:$N$2907=G$1),('Diário 6º PA'!$F$4:$F$2907))</f>
        <v>2318.67</v>
      </c>
      <c r="H134" s="183">
        <f>SUMPRODUCT(-('Diário 3º PA'!$E$4:$E$4242='Analítico Cx.'!$B134),-('Diário 3º PA'!$O$4:$O$4242=H$1),('Diário 3º PA'!$F$4:$F$4242))+SUMPRODUCT(-('Diário 4º PA'!$E$4:$E$2224='Analítico Cx.'!$B134),-('Diário 4º PA'!$O$4:$O$2224=H$1),('Diário 4º PA'!$F$4:$F$2224))+SUMPRODUCT(-('Diário 5º PA'!$E$4:$E$5221='Analítico Cx.'!$B134),-('Diário 5º PA'!$O$4:$O$5221=H$1),('Diário 5º PA'!$F$4:$F$5221))+SUMPRODUCT(-('Diário 6º PA'!$E$4:$E$2907='Analítico Cx.'!$B134),-('Diário 6º PA'!$N$4:$N$2907=H$1),('Diário 6º PA'!$F$4:$F$2907))</f>
        <v>2305.61</v>
      </c>
      <c r="I134" s="183">
        <f>SUMPRODUCT(-('Diário 3º PA'!$E$4:$E$4242='Analítico Cx.'!$B134),-('Diário 3º PA'!$O$4:$O$4242=I$1),('Diário 3º PA'!$F$4:$F$4242))+SUMPRODUCT(-('Diário 4º PA'!$E$4:$E$2224='Analítico Cx.'!$B134),-('Diário 4º PA'!$O$4:$O$2224=I$1),('Diário 4º PA'!$F$4:$F$2224))+SUMPRODUCT(-('Diário 5º PA'!$E$4:$E$5221='Analítico Cx.'!$B134),-('Diário 5º PA'!$O$4:$O$5221=I$1),('Diário 5º PA'!$F$4:$F$5221))+SUMPRODUCT(-('Diário 6º PA'!$E$4:$E$2907='Analítico Cx.'!$B134),-('Diário 6º PA'!$N$4:$N$2907=I$1),('Diário 6º PA'!$F$4:$F$2907))</f>
        <v>1144.29</v>
      </c>
      <c r="J134" s="183">
        <f>SUMPRODUCT(-('Diário 3º PA'!$E$4:$E$4242='Analítico Cx.'!$B134),-('Diário 3º PA'!$O$4:$O$4242=J$1),('Diário 3º PA'!$F$4:$F$4242))+SUMPRODUCT(-('Diário 4º PA'!$E$4:$E$2224='Analítico Cx.'!$B134),-('Diário 4º PA'!$O$4:$O$2224=J$1),('Diário 4º PA'!$F$4:$F$2224))+SUMPRODUCT(-('Diário 5º PA'!$E$4:$E$5221='Analítico Cx.'!$B134),-('Diário 5º PA'!$O$4:$O$5221=J$1),('Diário 5º PA'!$F$4:$F$5221))+SUMPRODUCT(-('Diário 6º PA'!$E$4:$E$2907='Analítico Cx.'!$B134),-('Diário 6º PA'!$N$4:$N$2907=J$1),('Diário 6º PA'!$F$4:$F$2907))</f>
        <v>3499.7099999999996</v>
      </c>
      <c r="K134" s="183">
        <f>SUMPRODUCT(-('Diário 3º PA'!$E$4:$E$4242='Analítico Cx.'!$B134),-('Diário 3º PA'!$O$4:$O$4242=K$1),('Diário 3º PA'!$F$4:$F$4242))+SUMPRODUCT(-('Diário 4º PA'!$E$4:$E$2224='Analítico Cx.'!$B134),-('Diário 4º PA'!$O$4:$O$2224=K$1),('Diário 4º PA'!$F$4:$F$2224))+SUMPRODUCT(-('Diário 5º PA'!$E$4:$E$5221='Analítico Cx.'!$B134),-('Diário 5º PA'!$O$4:$O$5221=K$1),('Diário 5º PA'!$F$4:$F$5221))+SUMPRODUCT(-('Diário 6º PA'!$E$4:$E$2907='Analítico Cx.'!$B134),-('Diário 6º PA'!$N$4:$N$2907=K$1),('Diário 6º PA'!$F$4:$F$2907))</f>
        <v>3856.4499999999994</v>
      </c>
      <c r="L134" s="183">
        <f>SUMPRODUCT(-('Diário 3º PA'!$E$4:$E$4242='Analítico Cx.'!$B134),-('Diário 3º PA'!$O$4:$O$4242=L$1),('Diário 3º PA'!$F$4:$F$4242))+SUMPRODUCT(-('Diário 4º PA'!$E$4:$E$2224='Analítico Cx.'!$B134),-('Diário 4º PA'!$O$4:$O$2224=L$1),('Diário 4º PA'!$F$4:$F$2224))+SUMPRODUCT(-('Diário 5º PA'!$E$4:$E$5221='Analítico Cx.'!$B134),-('Diário 5º PA'!$O$4:$O$5221=L$1),('Diário 5º PA'!$F$4:$F$5221))+SUMPRODUCT(-('Diário 6º PA'!$E$4:$E$2907='Analítico Cx.'!$B134),-('Diário 6º PA'!$N$4:$N$2907=L$1),('Diário 6º PA'!$F$4:$F$2907))</f>
        <v>3291.8900000000003</v>
      </c>
      <c r="M134" s="183">
        <f>SUMPRODUCT(-('Diário 3º PA'!$E$4:$E$4242='Analítico Cx.'!$B134),-('Diário 3º PA'!$O$4:$O$4242=M$1),('Diário 3º PA'!$F$4:$F$4242))+SUMPRODUCT(-('Diário 4º PA'!$E$4:$E$2224='Analítico Cx.'!$B134),-('Diário 4º PA'!$O$4:$O$2224=M$1),('Diário 4º PA'!$F$4:$F$2224))+SUMPRODUCT(-('Diário 5º PA'!$E$4:$E$5221='Analítico Cx.'!$B134),-('Diário 5º PA'!$O$4:$O$5221=M$1),('Diário 5º PA'!$F$4:$F$5221))+SUMPRODUCT(-('Diário 6º PA'!$E$4:$E$2907='Analítico Cx.'!$B134),-('Diário 6º PA'!$N$4:$N$2907=M$1),('Diário 6º PA'!$F$4:$F$2907))</f>
        <v>2003.9599999999998</v>
      </c>
      <c r="N134" s="183">
        <f>SUMPRODUCT(-('Diário 3º PA'!$E$4:$E$4242='Analítico Cx.'!$B134),-('Diário 3º PA'!$O$4:$O$4242=N$1),('Diário 3º PA'!$F$4:$F$4242))+SUMPRODUCT(-('Diário 4º PA'!$E$4:$E$2224='Analítico Cx.'!$B134),-('Diário 4º PA'!$O$4:$O$2224=N$1),('Diário 4º PA'!$F$4:$F$2224))+SUMPRODUCT(-('Diário 5º PA'!$E$4:$E$5221='Analítico Cx.'!$B134),-('Diário 5º PA'!$O$4:$O$5221=N$1),('Diário 5º PA'!$F$4:$F$5221))+SUMPRODUCT(-('Diário 6º PA'!$E$4:$E$2907='Analítico Cx.'!$B134),-('Diário 6º PA'!$N$4:$N$2907=N$1),('Diário 6º PA'!$F$4:$F$2907))</f>
        <v>2660.0400000000004</v>
      </c>
      <c r="O134" s="184">
        <f t="shared" si="19"/>
        <v>31479.29</v>
      </c>
      <c r="P134" s="168">
        <f t="shared" si="20"/>
        <v>5.0054587413179573E-4</v>
      </c>
    </row>
    <row r="135" spans="1:16" ht="23.25" customHeight="1" x14ac:dyDescent="0.2">
      <c r="A135" s="59" t="s">
        <v>367</v>
      </c>
      <c r="B135" s="103" t="s">
        <v>368</v>
      </c>
      <c r="C135" s="183">
        <f>SUMPRODUCT(-('Diário 3º PA'!$E$4:$E$4242='Analítico Cx.'!$B135),-('Diário 3º PA'!$O$4:$O$4242=C$1),('Diário 3º PA'!$F$4:$F$4242))+SUMPRODUCT(-('Diário 4º PA'!$E$4:$E$2224='Analítico Cx.'!$B135),-('Diário 4º PA'!$O$4:$O$2224=C$1),('Diário 4º PA'!$F$4:$F$2224))+SUMPRODUCT(-('Diário 5º PA'!$E$4:$E$5221='Analítico Cx.'!$B135),-('Diário 5º PA'!$O$4:$O$5221=C$1),('Diário 5º PA'!$F$4:$F$5221))+SUMPRODUCT(-('Diário 6º PA'!$E$4:$E$2907='Analítico Cx.'!$B135),-('Diário 6º PA'!$N$4:$N$2907=C$1),('Diário 6º PA'!$F$4:$F$2907))</f>
        <v>27772.059999999998</v>
      </c>
      <c r="D135" s="183">
        <f>SUMPRODUCT(-('Diário 3º PA'!$E$4:$E$4242='Analítico Cx.'!$B135),-('Diário 3º PA'!$O$4:$O$4242=D$1),('Diário 3º PA'!$F$4:$F$4242))+SUMPRODUCT(-('Diário 4º PA'!$E$4:$E$2224='Analítico Cx.'!$B135),-('Diário 4º PA'!$O$4:$O$2224=D$1),('Diário 4º PA'!$F$4:$F$2224))+SUMPRODUCT(-('Diário 5º PA'!$E$4:$E$5221='Analítico Cx.'!$B135),-('Diário 5º PA'!$O$4:$O$5221=D$1),('Diário 5º PA'!$F$4:$F$5221))+SUMPRODUCT(-('Diário 6º PA'!$E$4:$E$2907='Analítico Cx.'!$B135),-('Diário 6º PA'!$N$4:$N$2907=D$1),('Diário 6º PA'!$F$4:$F$2907))</f>
        <v>11951.09</v>
      </c>
      <c r="E135" s="183">
        <f>SUMPRODUCT(-('Diário 3º PA'!$E$4:$E$4242='Analítico Cx.'!$B135),-('Diário 3º PA'!$O$4:$O$4242=E$1),('Diário 3º PA'!$F$4:$F$4242))+SUMPRODUCT(-('Diário 4º PA'!$E$4:$E$2224='Analítico Cx.'!$B135),-('Diário 4º PA'!$O$4:$O$2224=E$1),('Diário 4º PA'!$F$4:$F$2224))+SUMPRODUCT(-('Diário 5º PA'!$E$4:$E$5221='Analítico Cx.'!$B135),-('Diário 5º PA'!$O$4:$O$5221=E$1),('Diário 5º PA'!$F$4:$F$5221))+SUMPRODUCT(-('Diário 6º PA'!$E$4:$E$2907='Analítico Cx.'!$B135),-('Diário 6º PA'!$N$4:$N$2907=E$1),('Diário 6º PA'!$F$4:$F$2907))</f>
        <v>5096.7700000000004</v>
      </c>
      <c r="F135" s="183">
        <f>SUMPRODUCT(-('Diário 3º PA'!$E$4:$E$4242='Analítico Cx.'!$B135),-('Diário 3º PA'!$O$4:$O$4242=F$1),('Diário 3º PA'!$F$4:$F$4242))+SUMPRODUCT(-('Diário 4º PA'!$E$4:$E$2224='Analítico Cx.'!$B135),-('Diário 4º PA'!$O$4:$O$2224=F$1),('Diário 4º PA'!$F$4:$F$2224))+SUMPRODUCT(-('Diário 5º PA'!$E$4:$E$5221='Analítico Cx.'!$B135),-('Diário 5º PA'!$O$4:$O$5221=F$1),('Diário 5º PA'!$F$4:$F$5221))+SUMPRODUCT(-('Diário 6º PA'!$E$4:$E$2907='Analítico Cx.'!$B135),-('Diário 6º PA'!$N$4:$N$2907=F$1),('Diário 6º PA'!$F$4:$F$2907))</f>
        <v>7063.08</v>
      </c>
      <c r="G135" s="183">
        <f>SUMPRODUCT(-('Diário 3º PA'!$E$4:$E$4242='Analítico Cx.'!$B135),-('Diário 3º PA'!$O$4:$O$4242=G$1),('Diário 3º PA'!$F$4:$F$4242))+SUMPRODUCT(-('Diário 4º PA'!$E$4:$E$2224='Analítico Cx.'!$B135),-('Diário 4º PA'!$O$4:$O$2224=G$1),('Diário 4º PA'!$F$4:$F$2224))+SUMPRODUCT(-('Diário 5º PA'!$E$4:$E$5221='Analítico Cx.'!$B135),-('Diário 5º PA'!$O$4:$O$5221=G$1),('Diário 5º PA'!$F$4:$F$5221))+SUMPRODUCT(-('Diário 6º PA'!$E$4:$E$2907='Analítico Cx.'!$B135),-('Diário 6º PA'!$N$4:$N$2907=G$1),('Diário 6º PA'!$F$4:$F$2907))</f>
        <v>19644.870000000003</v>
      </c>
      <c r="H135" s="183">
        <f>SUMPRODUCT(-('Diário 3º PA'!$E$4:$E$4242='Analítico Cx.'!$B135),-('Diário 3º PA'!$O$4:$O$4242=H$1),('Diário 3º PA'!$F$4:$F$4242))+SUMPRODUCT(-('Diário 4º PA'!$E$4:$E$2224='Analítico Cx.'!$B135),-('Diário 4º PA'!$O$4:$O$2224=H$1),('Diário 4º PA'!$F$4:$F$2224))+SUMPRODUCT(-('Diário 5º PA'!$E$4:$E$5221='Analítico Cx.'!$B135),-('Diário 5º PA'!$O$4:$O$5221=H$1),('Diário 5º PA'!$F$4:$F$5221))+SUMPRODUCT(-('Diário 6º PA'!$E$4:$E$2907='Analítico Cx.'!$B135),-('Diário 6º PA'!$N$4:$N$2907=H$1),('Diário 6º PA'!$F$4:$F$2907))</f>
        <v>5253.8</v>
      </c>
      <c r="I135" s="183">
        <f>SUMPRODUCT(-('Diário 3º PA'!$E$4:$E$4242='Analítico Cx.'!$B135),-('Diário 3º PA'!$O$4:$O$4242=I$1),('Diário 3º PA'!$F$4:$F$4242))+SUMPRODUCT(-('Diário 4º PA'!$E$4:$E$2224='Analítico Cx.'!$B135),-('Diário 4º PA'!$O$4:$O$2224=I$1),('Diário 4º PA'!$F$4:$F$2224))+SUMPRODUCT(-('Diário 5º PA'!$E$4:$E$5221='Analítico Cx.'!$B135),-('Diário 5º PA'!$O$4:$O$5221=I$1),('Diário 5º PA'!$F$4:$F$5221))+SUMPRODUCT(-('Diário 6º PA'!$E$4:$E$2907='Analítico Cx.'!$B135),-('Diário 6º PA'!$N$4:$N$2907=I$1),('Diário 6º PA'!$F$4:$F$2907))</f>
        <v>3387.77</v>
      </c>
      <c r="J135" s="183">
        <f>SUMPRODUCT(-('Diário 3º PA'!$E$4:$E$4242='Analítico Cx.'!$B135),-('Diário 3º PA'!$O$4:$O$4242=J$1),('Diário 3º PA'!$F$4:$F$4242))+SUMPRODUCT(-('Diário 4º PA'!$E$4:$E$2224='Analítico Cx.'!$B135),-('Diário 4º PA'!$O$4:$O$2224=J$1),('Diário 4º PA'!$F$4:$F$2224))+SUMPRODUCT(-('Diário 5º PA'!$E$4:$E$5221='Analítico Cx.'!$B135),-('Diário 5º PA'!$O$4:$O$5221=J$1),('Diário 5º PA'!$F$4:$F$5221))+SUMPRODUCT(-('Diário 6º PA'!$E$4:$E$2907='Analítico Cx.'!$B135),-('Diário 6º PA'!$N$4:$N$2907=J$1),('Diário 6º PA'!$F$4:$F$2907))</f>
        <v>2051.1999999999998</v>
      </c>
      <c r="K135" s="183">
        <f>SUMPRODUCT(-('Diário 3º PA'!$E$4:$E$4242='Analítico Cx.'!$B135),-('Diário 3º PA'!$O$4:$O$4242=K$1),('Diário 3º PA'!$F$4:$F$4242))+SUMPRODUCT(-('Diário 4º PA'!$E$4:$E$2224='Analítico Cx.'!$B135),-('Diário 4º PA'!$O$4:$O$2224=K$1),('Diário 4º PA'!$F$4:$F$2224))+SUMPRODUCT(-('Diário 5º PA'!$E$4:$E$5221='Analítico Cx.'!$B135),-('Diário 5º PA'!$O$4:$O$5221=K$1),('Diário 5º PA'!$F$4:$F$5221))+SUMPRODUCT(-('Diário 6º PA'!$E$4:$E$2907='Analítico Cx.'!$B135),-('Diário 6º PA'!$N$4:$N$2907=K$1),('Diário 6º PA'!$F$4:$F$2907))</f>
        <v>1834.5</v>
      </c>
      <c r="L135" s="183">
        <f>SUMPRODUCT(-('Diário 3º PA'!$E$4:$E$4242='Analítico Cx.'!$B135),-('Diário 3º PA'!$O$4:$O$4242=L$1),('Diário 3º PA'!$F$4:$F$4242))+SUMPRODUCT(-('Diário 4º PA'!$E$4:$E$2224='Analítico Cx.'!$B135),-('Diário 4º PA'!$O$4:$O$2224=L$1),('Diário 4º PA'!$F$4:$F$2224))+SUMPRODUCT(-('Diário 5º PA'!$E$4:$E$5221='Analítico Cx.'!$B135),-('Diário 5º PA'!$O$4:$O$5221=L$1),('Diário 5º PA'!$F$4:$F$5221))+SUMPRODUCT(-('Diário 6º PA'!$E$4:$E$2907='Analítico Cx.'!$B135),-('Diário 6º PA'!$N$4:$N$2907=L$1),('Diário 6º PA'!$F$4:$F$2907))</f>
        <v>11392.73</v>
      </c>
      <c r="M135" s="183">
        <f>SUMPRODUCT(-('Diário 3º PA'!$E$4:$E$4242='Analítico Cx.'!$B135),-('Diário 3º PA'!$O$4:$O$4242=M$1),('Diário 3º PA'!$F$4:$F$4242))+SUMPRODUCT(-('Diário 4º PA'!$E$4:$E$2224='Analítico Cx.'!$B135),-('Diário 4º PA'!$O$4:$O$2224=M$1),('Diário 4º PA'!$F$4:$F$2224))+SUMPRODUCT(-('Diário 5º PA'!$E$4:$E$5221='Analítico Cx.'!$B135),-('Diário 5º PA'!$O$4:$O$5221=M$1),('Diário 5º PA'!$F$4:$F$5221))+SUMPRODUCT(-('Diário 6º PA'!$E$4:$E$2907='Analítico Cx.'!$B135),-('Diário 6º PA'!$N$4:$N$2907=M$1),('Diário 6º PA'!$F$4:$F$2907))</f>
        <v>478.4</v>
      </c>
      <c r="N135" s="183">
        <f>SUMPRODUCT(-('Diário 3º PA'!$E$4:$E$4242='Analítico Cx.'!$B135),-('Diário 3º PA'!$O$4:$O$4242=N$1),('Diário 3º PA'!$F$4:$F$4242))+SUMPRODUCT(-('Diário 4º PA'!$E$4:$E$2224='Analítico Cx.'!$B135),-('Diário 4º PA'!$O$4:$O$2224=N$1),('Diário 4º PA'!$F$4:$F$2224))+SUMPRODUCT(-('Diário 5º PA'!$E$4:$E$5221='Analítico Cx.'!$B135),-('Diário 5º PA'!$O$4:$O$5221=N$1),('Diário 5º PA'!$F$4:$F$5221))+SUMPRODUCT(-('Diário 6º PA'!$E$4:$E$2907='Analítico Cx.'!$B135),-('Diário 6º PA'!$N$4:$N$2907=N$1),('Diário 6º PA'!$F$4:$F$2907))</f>
        <v>15176.3</v>
      </c>
      <c r="O135" s="184">
        <f t="shared" si="19"/>
        <v>111102.56999999999</v>
      </c>
      <c r="P135" s="168">
        <f t="shared" si="20"/>
        <v>1.7666196734087403E-3</v>
      </c>
    </row>
    <row r="136" spans="1:16" ht="23.25" customHeight="1" x14ac:dyDescent="0.2">
      <c r="A136" s="59" t="s">
        <v>369</v>
      </c>
      <c r="B136" s="103" t="s">
        <v>370</v>
      </c>
      <c r="C136" s="183">
        <f>SUMPRODUCT(-('Diário 3º PA'!$E$4:$E$4242='Analítico Cx.'!$B136),-('Diário 3º PA'!$O$4:$O$4242=C$1),('Diário 3º PA'!$F$4:$F$4242))+SUMPRODUCT(-('Diário 4º PA'!$E$4:$E$2224='Analítico Cx.'!$B136),-('Diário 4º PA'!$O$4:$O$2224=C$1),('Diário 4º PA'!$F$4:$F$2224))+SUMPRODUCT(-('Diário 5º PA'!$E$4:$E$5221='Analítico Cx.'!$B136),-('Diário 5º PA'!$O$4:$O$5221=C$1),('Diário 5º PA'!$F$4:$F$5221))+SUMPRODUCT(-('Diário 6º PA'!$E$4:$E$2907='Analítico Cx.'!$B136),-('Diário 6º PA'!$N$4:$N$2907=C$1),('Diário 6º PA'!$F$4:$F$2907))</f>
        <v>216</v>
      </c>
      <c r="D136" s="183">
        <f>SUMPRODUCT(-('Diário 3º PA'!$E$4:$E$4242='Analítico Cx.'!$B136),-('Diário 3º PA'!$O$4:$O$4242=D$1),('Diário 3º PA'!$F$4:$F$4242))+SUMPRODUCT(-('Diário 4º PA'!$E$4:$E$2224='Analítico Cx.'!$B136),-('Diário 4º PA'!$O$4:$O$2224=D$1),('Diário 4º PA'!$F$4:$F$2224))+SUMPRODUCT(-('Diário 5º PA'!$E$4:$E$5221='Analítico Cx.'!$B136),-('Diário 5º PA'!$O$4:$O$5221=D$1),('Diário 5º PA'!$F$4:$F$5221))+SUMPRODUCT(-('Diário 6º PA'!$E$4:$E$2907='Analítico Cx.'!$B136),-('Diário 6º PA'!$N$4:$N$2907=D$1),('Diário 6º PA'!$F$4:$F$2907))</f>
        <v>110.72</v>
      </c>
      <c r="E136" s="183">
        <f>SUMPRODUCT(-('Diário 3º PA'!$E$4:$E$4242='Analítico Cx.'!$B136),-('Diário 3º PA'!$O$4:$O$4242=E$1),('Diário 3º PA'!$F$4:$F$4242))+SUMPRODUCT(-('Diário 4º PA'!$E$4:$E$2224='Analítico Cx.'!$B136),-('Diário 4º PA'!$O$4:$O$2224=E$1),('Diário 4º PA'!$F$4:$F$2224))+SUMPRODUCT(-('Diário 5º PA'!$E$4:$E$5221='Analítico Cx.'!$B136),-('Diário 5º PA'!$O$4:$O$5221=E$1),('Diário 5º PA'!$F$4:$F$5221))+SUMPRODUCT(-('Diário 6º PA'!$E$4:$E$2907='Analítico Cx.'!$B136),-('Diário 6º PA'!$N$4:$N$2907=E$1),('Diário 6º PA'!$F$4:$F$2907))</f>
        <v>25</v>
      </c>
      <c r="F136" s="183">
        <f>SUMPRODUCT(-('Diário 3º PA'!$E$4:$E$4242='Analítico Cx.'!$B136),-('Diário 3º PA'!$O$4:$O$4242=F$1),('Diário 3º PA'!$F$4:$F$4242))+SUMPRODUCT(-('Diário 4º PA'!$E$4:$E$2224='Analítico Cx.'!$B136),-('Diário 4º PA'!$O$4:$O$2224=F$1),('Diário 4º PA'!$F$4:$F$2224))+SUMPRODUCT(-('Diário 5º PA'!$E$4:$E$5221='Analítico Cx.'!$B136),-('Diário 5º PA'!$O$4:$O$5221=F$1),('Diário 5º PA'!$F$4:$F$5221))+SUMPRODUCT(-('Diário 6º PA'!$E$4:$E$2907='Analítico Cx.'!$B136),-('Diário 6º PA'!$N$4:$N$2907=F$1),('Diário 6º PA'!$F$4:$F$2907))</f>
        <v>0</v>
      </c>
      <c r="G136" s="183">
        <f>SUMPRODUCT(-('Diário 3º PA'!$E$4:$E$4242='Analítico Cx.'!$B136),-('Diário 3º PA'!$O$4:$O$4242=G$1),('Diário 3º PA'!$F$4:$F$4242))+SUMPRODUCT(-('Diário 4º PA'!$E$4:$E$2224='Analítico Cx.'!$B136),-('Diário 4º PA'!$O$4:$O$2224=G$1),('Diário 4º PA'!$F$4:$F$2224))+SUMPRODUCT(-('Diário 5º PA'!$E$4:$E$5221='Analítico Cx.'!$B136),-('Diário 5º PA'!$O$4:$O$5221=G$1),('Diário 5º PA'!$F$4:$F$5221))+SUMPRODUCT(-('Diário 6º PA'!$E$4:$E$2907='Analítico Cx.'!$B136),-('Diário 6º PA'!$N$4:$N$2907=G$1),('Diário 6º PA'!$F$4:$F$2907))</f>
        <v>180</v>
      </c>
      <c r="H136" s="183">
        <f>SUMPRODUCT(-('Diário 3º PA'!$E$4:$E$4242='Analítico Cx.'!$B136),-('Diário 3º PA'!$O$4:$O$4242=H$1),('Diário 3º PA'!$F$4:$F$4242))+SUMPRODUCT(-('Diário 4º PA'!$E$4:$E$2224='Analítico Cx.'!$B136),-('Diário 4º PA'!$O$4:$O$2224=H$1),('Diário 4º PA'!$F$4:$F$2224))+SUMPRODUCT(-('Diário 5º PA'!$E$4:$E$5221='Analítico Cx.'!$B136),-('Diário 5º PA'!$O$4:$O$5221=H$1),('Diário 5º PA'!$F$4:$F$5221))+SUMPRODUCT(-('Diário 6º PA'!$E$4:$E$2907='Analítico Cx.'!$B136),-('Diário 6º PA'!$N$4:$N$2907=H$1),('Diário 6º PA'!$F$4:$F$2907))</f>
        <v>165.31</v>
      </c>
      <c r="I136" s="183">
        <f>SUMPRODUCT(-('Diário 3º PA'!$E$4:$E$4242='Analítico Cx.'!$B136),-('Diário 3º PA'!$O$4:$O$4242=I$1),('Diário 3º PA'!$F$4:$F$4242))+SUMPRODUCT(-('Diário 4º PA'!$E$4:$E$2224='Analítico Cx.'!$B136),-('Diário 4º PA'!$O$4:$O$2224=I$1),('Diário 4º PA'!$F$4:$F$2224))+SUMPRODUCT(-('Diário 5º PA'!$E$4:$E$5221='Analítico Cx.'!$B136),-('Diário 5º PA'!$O$4:$O$5221=I$1),('Diário 5º PA'!$F$4:$F$5221))+SUMPRODUCT(-('Diário 6º PA'!$E$4:$E$2907='Analítico Cx.'!$B136),-('Diário 6º PA'!$N$4:$N$2907=I$1),('Diário 6º PA'!$F$4:$F$2907))</f>
        <v>0</v>
      </c>
      <c r="J136" s="183">
        <f>SUMPRODUCT(-('Diário 3º PA'!$E$4:$E$4242='Analítico Cx.'!$B136),-('Diário 3º PA'!$O$4:$O$4242=J$1),('Diário 3º PA'!$F$4:$F$4242))+SUMPRODUCT(-('Diário 4º PA'!$E$4:$E$2224='Analítico Cx.'!$B136),-('Diário 4º PA'!$O$4:$O$2224=J$1),('Diário 4º PA'!$F$4:$F$2224))+SUMPRODUCT(-('Diário 5º PA'!$E$4:$E$5221='Analítico Cx.'!$B136),-('Diário 5º PA'!$O$4:$O$5221=J$1),('Diário 5º PA'!$F$4:$F$5221))+SUMPRODUCT(-('Diário 6º PA'!$E$4:$E$2907='Analítico Cx.'!$B136),-('Diário 6º PA'!$N$4:$N$2907=J$1),('Diário 6º PA'!$F$4:$F$2907))</f>
        <v>392.17000000000007</v>
      </c>
      <c r="K136" s="183">
        <f>SUMPRODUCT(-('Diário 3º PA'!$E$4:$E$4242='Analítico Cx.'!$B136),-('Diário 3º PA'!$O$4:$O$4242=K$1),('Diário 3º PA'!$F$4:$F$4242))+SUMPRODUCT(-('Diário 4º PA'!$E$4:$E$2224='Analítico Cx.'!$B136),-('Diário 4º PA'!$O$4:$O$2224=K$1),('Diário 4º PA'!$F$4:$F$2224))+SUMPRODUCT(-('Diário 5º PA'!$E$4:$E$5221='Analítico Cx.'!$B136),-('Diário 5º PA'!$O$4:$O$5221=K$1),('Diário 5º PA'!$F$4:$F$5221))+SUMPRODUCT(-('Diário 6º PA'!$E$4:$E$2907='Analítico Cx.'!$B136),-('Diário 6º PA'!$N$4:$N$2907=K$1),('Diário 6º PA'!$F$4:$F$2907))</f>
        <v>0</v>
      </c>
      <c r="L136" s="183">
        <f>SUMPRODUCT(-('Diário 3º PA'!$E$4:$E$4242='Analítico Cx.'!$B136),-('Diário 3º PA'!$O$4:$O$4242=L$1),('Diário 3º PA'!$F$4:$F$4242))+SUMPRODUCT(-('Diário 4º PA'!$E$4:$E$2224='Analítico Cx.'!$B136),-('Diário 4º PA'!$O$4:$O$2224=L$1),('Diário 4º PA'!$F$4:$F$2224))+SUMPRODUCT(-('Diário 5º PA'!$E$4:$E$5221='Analítico Cx.'!$B136),-('Diário 5º PA'!$O$4:$O$5221=L$1),('Diário 5º PA'!$F$4:$F$5221))+SUMPRODUCT(-('Diário 6º PA'!$E$4:$E$2907='Analítico Cx.'!$B136),-('Diário 6º PA'!$N$4:$N$2907=L$1),('Diário 6º PA'!$F$4:$F$2907))</f>
        <v>0</v>
      </c>
      <c r="M136" s="183">
        <f>SUMPRODUCT(-('Diário 3º PA'!$E$4:$E$4242='Analítico Cx.'!$B136),-('Diário 3º PA'!$O$4:$O$4242=M$1),('Diário 3º PA'!$F$4:$F$4242))+SUMPRODUCT(-('Diário 4º PA'!$E$4:$E$2224='Analítico Cx.'!$B136),-('Diário 4º PA'!$O$4:$O$2224=M$1),('Diário 4º PA'!$F$4:$F$2224))+SUMPRODUCT(-('Diário 5º PA'!$E$4:$E$5221='Analítico Cx.'!$B136),-('Diário 5º PA'!$O$4:$O$5221=M$1),('Diário 5º PA'!$F$4:$F$5221))+SUMPRODUCT(-('Diário 6º PA'!$E$4:$E$2907='Analítico Cx.'!$B136),-('Diário 6º PA'!$N$4:$N$2907=M$1),('Diário 6º PA'!$F$4:$F$2907))</f>
        <v>206.48000000000002</v>
      </c>
      <c r="N136" s="183">
        <f>SUMPRODUCT(-('Diário 3º PA'!$E$4:$E$4242='Analítico Cx.'!$B136),-('Diário 3º PA'!$O$4:$O$4242=N$1),('Diário 3º PA'!$F$4:$F$4242))+SUMPRODUCT(-('Diário 4º PA'!$E$4:$E$2224='Analítico Cx.'!$B136),-('Diário 4º PA'!$O$4:$O$2224=N$1),('Diário 4º PA'!$F$4:$F$2224))+SUMPRODUCT(-('Diário 5º PA'!$E$4:$E$5221='Analítico Cx.'!$B136),-('Diário 5º PA'!$O$4:$O$5221=N$1),('Diário 5º PA'!$F$4:$F$5221))+SUMPRODUCT(-('Diário 6º PA'!$E$4:$E$2907='Analítico Cx.'!$B136),-('Diário 6º PA'!$N$4:$N$2907=N$1),('Diário 6º PA'!$F$4:$F$2907))</f>
        <v>132.6</v>
      </c>
      <c r="O136" s="184">
        <f t="shared" si="19"/>
        <v>1428.28</v>
      </c>
      <c r="P136" s="168">
        <f t="shared" si="20"/>
        <v>2.2710793702938068E-5</v>
      </c>
    </row>
    <row r="137" spans="1:16" ht="23.25" customHeight="1" x14ac:dyDescent="0.2">
      <c r="A137" s="59" t="s">
        <v>371</v>
      </c>
      <c r="B137" s="103" t="s">
        <v>372</v>
      </c>
      <c r="C137" s="183">
        <f>SUMPRODUCT(-('Diário 3º PA'!$E$4:$E$4242='Analítico Cx.'!$B137),-('Diário 3º PA'!$O$4:$O$4242=C$1),('Diário 3º PA'!$F$4:$F$4242))+SUMPRODUCT(-('Diário 4º PA'!$E$4:$E$2224='Analítico Cx.'!$B137),-('Diário 4º PA'!$O$4:$O$2224=C$1),('Diário 4º PA'!$F$4:$F$2224))+SUMPRODUCT(-('Diário 5º PA'!$E$4:$E$5221='Analítico Cx.'!$B137),-('Diário 5º PA'!$O$4:$O$5221=C$1),('Diário 5º PA'!$F$4:$F$5221))+SUMPRODUCT(-('Diário 6º PA'!$E$4:$E$2907='Analítico Cx.'!$B137),-('Diário 6º PA'!$N$4:$N$2907=C$1),('Diário 6º PA'!$F$4:$F$2907))</f>
        <v>0</v>
      </c>
      <c r="D137" s="183">
        <f>SUMPRODUCT(-('Diário 3º PA'!$E$4:$E$4242='Analítico Cx.'!$B137),-('Diário 3º PA'!$O$4:$O$4242=D$1),('Diário 3º PA'!$F$4:$F$4242))+SUMPRODUCT(-('Diário 4º PA'!$E$4:$E$2224='Analítico Cx.'!$B137),-('Diário 4º PA'!$O$4:$O$2224=D$1),('Diário 4º PA'!$F$4:$F$2224))+SUMPRODUCT(-('Diário 5º PA'!$E$4:$E$5221='Analítico Cx.'!$B137),-('Diário 5º PA'!$O$4:$O$5221=D$1),('Diário 5º PA'!$F$4:$F$5221))+SUMPRODUCT(-('Diário 6º PA'!$E$4:$E$2907='Analítico Cx.'!$B137),-('Diário 6º PA'!$N$4:$N$2907=D$1),('Diário 6º PA'!$F$4:$F$2907))</f>
        <v>0</v>
      </c>
      <c r="E137" s="183">
        <f>SUMPRODUCT(-('Diário 3º PA'!$E$4:$E$4242='Analítico Cx.'!$B137),-('Diário 3º PA'!$O$4:$O$4242=E$1),('Diário 3º PA'!$F$4:$F$4242))+SUMPRODUCT(-('Diário 4º PA'!$E$4:$E$2224='Analítico Cx.'!$B137),-('Diário 4º PA'!$O$4:$O$2224=E$1),('Diário 4º PA'!$F$4:$F$2224))+SUMPRODUCT(-('Diário 5º PA'!$E$4:$E$5221='Analítico Cx.'!$B137),-('Diário 5º PA'!$O$4:$O$5221=E$1),('Diário 5º PA'!$F$4:$F$5221))+SUMPRODUCT(-('Diário 6º PA'!$E$4:$E$2907='Analítico Cx.'!$B137),-('Diário 6º PA'!$N$4:$N$2907=E$1),('Diário 6º PA'!$F$4:$F$2907))</f>
        <v>0</v>
      </c>
      <c r="F137" s="183">
        <f>SUMPRODUCT(-('Diário 3º PA'!$E$4:$E$4242='Analítico Cx.'!$B137),-('Diário 3º PA'!$O$4:$O$4242=F$1),('Diário 3º PA'!$F$4:$F$4242))+SUMPRODUCT(-('Diário 4º PA'!$E$4:$E$2224='Analítico Cx.'!$B137),-('Diário 4º PA'!$O$4:$O$2224=F$1),('Diário 4º PA'!$F$4:$F$2224))+SUMPRODUCT(-('Diário 5º PA'!$E$4:$E$5221='Analítico Cx.'!$B137),-('Diário 5º PA'!$O$4:$O$5221=F$1),('Diário 5º PA'!$F$4:$F$5221))+SUMPRODUCT(-('Diário 6º PA'!$E$4:$E$2907='Analítico Cx.'!$B137),-('Diário 6º PA'!$N$4:$N$2907=F$1),('Diário 6º PA'!$F$4:$F$2907))</f>
        <v>42.97</v>
      </c>
      <c r="G137" s="183">
        <f>SUMPRODUCT(-('Diário 3º PA'!$E$4:$E$4242='Analítico Cx.'!$B137),-('Diário 3º PA'!$O$4:$O$4242=G$1),('Diário 3º PA'!$F$4:$F$4242))+SUMPRODUCT(-('Diário 4º PA'!$E$4:$E$2224='Analítico Cx.'!$B137),-('Diário 4º PA'!$O$4:$O$2224=G$1),('Diário 4º PA'!$F$4:$F$2224))+SUMPRODUCT(-('Diário 5º PA'!$E$4:$E$5221='Analítico Cx.'!$B137),-('Diário 5º PA'!$O$4:$O$5221=G$1),('Diário 5º PA'!$F$4:$F$5221))+SUMPRODUCT(-('Diário 6º PA'!$E$4:$E$2907='Analítico Cx.'!$B137),-('Diário 6º PA'!$N$4:$N$2907=G$1),('Diário 6º PA'!$F$4:$F$2907))</f>
        <v>0</v>
      </c>
      <c r="H137" s="183">
        <f>SUMPRODUCT(-('Diário 3º PA'!$E$4:$E$4242='Analítico Cx.'!$B137),-('Diário 3º PA'!$O$4:$O$4242=H$1),('Diário 3º PA'!$F$4:$F$4242))+SUMPRODUCT(-('Diário 4º PA'!$E$4:$E$2224='Analítico Cx.'!$B137),-('Diário 4º PA'!$O$4:$O$2224=H$1),('Diário 4º PA'!$F$4:$F$2224))+SUMPRODUCT(-('Diário 5º PA'!$E$4:$E$5221='Analítico Cx.'!$B137),-('Diário 5º PA'!$O$4:$O$5221=H$1),('Diário 5º PA'!$F$4:$F$5221))+SUMPRODUCT(-('Diário 6º PA'!$E$4:$E$2907='Analítico Cx.'!$B137),-('Diário 6º PA'!$N$4:$N$2907=H$1),('Diário 6º PA'!$F$4:$F$2907))</f>
        <v>0</v>
      </c>
      <c r="I137" s="183">
        <f>SUMPRODUCT(-('Diário 3º PA'!$E$4:$E$4242='Analítico Cx.'!$B137),-('Diário 3º PA'!$O$4:$O$4242=I$1),('Diário 3º PA'!$F$4:$F$4242))+SUMPRODUCT(-('Diário 4º PA'!$E$4:$E$2224='Analítico Cx.'!$B137),-('Diário 4º PA'!$O$4:$O$2224=I$1),('Diário 4º PA'!$F$4:$F$2224))+SUMPRODUCT(-('Diário 5º PA'!$E$4:$E$5221='Analítico Cx.'!$B137),-('Diário 5º PA'!$O$4:$O$5221=I$1),('Diário 5º PA'!$F$4:$F$5221))+SUMPRODUCT(-('Diário 6º PA'!$E$4:$E$2907='Analítico Cx.'!$B137),-('Diário 6º PA'!$N$4:$N$2907=I$1),('Diário 6º PA'!$F$4:$F$2907))</f>
        <v>251.5</v>
      </c>
      <c r="J137" s="183">
        <f>SUMPRODUCT(-('Diário 3º PA'!$E$4:$E$4242='Analítico Cx.'!$B137),-('Diário 3º PA'!$O$4:$O$4242=J$1),('Diário 3º PA'!$F$4:$F$4242))+SUMPRODUCT(-('Diário 4º PA'!$E$4:$E$2224='Analítico Cx.'!$B137),-('Diário 4º PA'!$O$4:$O$2224=J$1),('Diário 4º PA'!$F$4:$F$2224))+SUMPRODUCT(-('Diário 5º PA'!$E$4:$E$5221='Analítico Cx.'!$B137),-('Diário 5º PA'!$O$4:$O$5221=J$1),('Diário 5º PA'!$F$4:$F$5221))+SUMPRODUCT(-('Diário 6º PA'!$E$4:$E$2907='Analítico Cx.'!$B137),-('Diário 6º PA'!$N$4:$N$2907=J$1),('Diário 6º PA'!$F$4:$F$2907))</f>
        <v>251.5</v>
      </c>
      <c r="K137" s="183">
        <f>SUMPRODUCT(-('Diário 3º PA'!$E$4:$E$4242='Analítico Cx.'!$B137),-('Diário 3º PA'!$O$4:$O$4242=K$1),('Diário 3º PA'!$F$4:$F$4242))+SUMPRODUCT(-('Diário 4º PA'!$E$4:$E$2224='Analítico Cx.'!$B137),-('Diário 4º PA'!$O$4:$O$2224=K$1),('Diário 4º PA'!$F$4:$F$2224))+SUMPRODUCT(-('Diário 5º PA'!$E$4:$E$5221='Analítico Cx.'!$B137),-('Diário 5º PA'!$O$4:$O$5221=K$1),('Diário 5º PA'!$F$4:$F$5221))+SUMPRODUCT(-('Diário 6º PA'!$E$4:$E$2907='Analítico Cx.'!$B137),-('Diário 6º PA'!$N$4:$N$2907=K$1),('Diário 6º PA'!$F$4:$F$2907))</f>
        <v>1197.44</v>
      </c>
      <c r="L137" s="183">
        <f>SUMPRODUCT(-('Diário 3º PA'!$E$4:$E$4242='Analítico Cx.'!$B137),-('Diário 3º PA'!$O$4:$O$4242=L$1),('Diário 3º PA'!$F$4:$F$4242))+SUMPRODUCT(-('Diário 4º PA'!$E$4:$E$2224='Analítico Cx.'!$B137),-('Diário 4º PA'!$O$4:$O$2224=L$1),('Diário 4º PA'!$F$4:$F$2224))+SUMPRODUCT(-('Diário 5º PA'!$E$4:$E$5221='Analítico Cx.'!$B137),-('Diário 5º PA'!$O$4:$O$5221=L$1),('Diário 5º PA'!$F$4:$F$5221))+SUMPRODUCT(-('Diário 6º PA'!$E$4:$E$2907='Analítico Cx.'!$B137),-('Diário 6º PA'!$N$4:$N$2907=L$1),('Diário 6º PA'!$F$4:$F$2907))</f>
        <v>1059</v>
      </c>
      <c r="M137" s="183">
        <f>SUMPRODUCT(-('Diário 3º PA'!$E$4:$E$4242='Analítico Cx.'!$B137),-('Diário 3º PA'!$O$4:$O$4242=M$1),('Diário 3º PA'!$F$4:$F$4242))+SUMPRODUCT(-('Diário 4º PA'!$E$4:$E$2224='Analítico Cx.'!$B137),-('Diário 4º PA'!$O$4:$O$2224=M$1),('Diário 4º PA'!$F$4:$F$2224))+SUMPRODUCT(-('Diário 5º PA'!$E$4:$E$5221='Analítico Cx.'!$B137),-('Diário 5º PA'!$O$4:$O$5221=M$1),('Diário 5º PA'!$F$4:$F$5221))+SUMPRODUCT(-('Diário 6º PA'!$E$4:$E$2907='Analítico Cx.'!$B137),-('Diário 6º PA'!$N$4:$N$2907=M$1),('Diário 6º PA'!$F$4:$F$2907))</f>
        <v>897.5</v>
      </c>
      <c r="N137" s="183">
        <f>SUMPRODUCT(-('Diário 3º PA'!$E$4:$E$4242='Analítico Cx.'!$B137),-('Diário 3º PA'!$O$4:$O$4242=N$1),('Diário 3º PA'!$F$4:$F$4242))+SUMPRODUCT(-('Diário 4º PA'!$E$4:$E$2224='Analítico Cx.'!$B137),-('Diário 4º PA'!$O$4:$O$2224=N$1),('Diário 4º PA'!$F$4:$F$2224))+SUMPRODUCT(-('Diário 5º PA'!$E$4:$E$5221='Analítico Cx.'!$B137),-('Diário 5º PA'!$O$4:$O$5221=N$1),('Diário 5º PA'!$F$4:$F$5221))+SUMPRODUCT(-('Diário 6º PA'!$E$4:$E$2907='Analítico Cx.'!$B137),-('Diário 6º PA'!$N$4:$N$2907=N$1),('Diário 6º PA'!$F$4:$F$2907))</f>
        <v>897.5</v>
      </c>
      <c r="O137" s="184">
        <f t="shared" si="19"/>
        <v>4597.41</v>
      </c>
      <c r="P137" s="168">
        <f t="shared" si="20"/>
        <v>7.3102493963245652E-5</v>
      </c>
    </row>
    <row r="138" spans="1:16" ht="23.25" customHeight="1" x14ac:dyDescent="0.2">
      <c r="A138" s="59" t="s">
        <v>373</v>
      </c>
      <c r="B138" s="103" t="s">
        <v>374</v>
      </c>
      <c r="C138" s="183">
        <f>SUMPRODUCT(-('Diário 3º PA'!$E$4:$E$4242='Analítico Cx.'!$B138),-('Diário 3º PA'!$O$4:$O$4242=C$1),('Diário 3º PA'!$F$4:$F$4242))+SUMPRODUCT(-('Diário 4º PA'!$E$4:$E$2224='Analítico Cx.'!$B138),-('Diário 4º PA'!$O$4:$O$2224=C$1),('Diário 4º PA'!$F$4:$F$2224))+SUMPRODUCT(-('Diário 5º PA'!$E$4:$E$5221='Analítico Cx.'!$B138),-('Diário 5º PA'!$O$4:$O$5221=C$1),('Diário 5º PA'!$F$4:$F$5221))+SUMPRODUCT(-('Diário 6º PA'!$E$4:$E$2907='Analítico Cx.'!$B138),-('Diário 6º PA'!$N$4:$N$2907=C$1),('Diário 6º PA'!$F$4:$F$2907))</f>
        <v>7037.28</v>
      </c>
      <c r="D138" s="183">
        <f>SUMPRODUCT(-('Diário 3º PA'!$E$4:$E$4242='Analítico Cx.'!$B138),-('Diário 3º PA'!$O$4:$O$4242=D$1),('Diário 3º PA'!$F$4:$F$4242))+SUMPRODUCT(-('Diário 4º PA'!$E$4:$E$2224='Analítico Cx.'!$B138),-('Diário 4º PA'!$O$4:$O$2224=D$1),('Diário 4º PA'!$F$4:$F$2224))+SUMPRODUCT(-('Diário 5º PA'!$E$4:$E$5221='Analítico Cx.'!$B138),-('Diário 5º PA'!$O$4:$O$5221=D$1),('Diário 5º PA'!$F$4:$F$5221))+SUMPRODUCT(-('Diário 6º PA'!$E$4:$E$2907='Analítico Cx.'!$B138),-('Diário 6º PA'!$N$4:$N$2907=D$1),('Diário 6º PA'!$F$4:$F$2907))</f>
        <v>7037.2799999999988</v>
      </c>
      <c r="E138" s="183">
        <f>SUMPRODUCT(-('Diário 3º PA'!$E$4:$E$4242='Analítico Cx.'!$B138),-('Diário 3º PA'!$O$4:$O$4242=E$1),('Diário 3º PA'!$F$4:$F$4242))+SUMPRODUCT(-('Diário 4º PA'!$E$4:$E$2224='Analítico Cx.'!$B138),-('Diário 4º PA'!$O$4:$O$2224=E$1),('Diário 4º PA'!$F$4:$F$2224))+SUMPRODUCT(-('Diário 5º PA'!$E$4:$E$5221='Analítico Cx.'!$B138),-('Diário 5º PA'!$O$4:$O$5221=E$1),('Diário 5º PA'!$F$4:$F$5221))+SUMPRODUCT(-('Diário 6º PA'!$E$4:$E$2907='Analítico Cx.'!$B138),-('Diário 6º PA'!$N$4:$N$2907=E$1),('Diário 6º PA'!$F$4:$F$2907))</f>
        <v>7037.2799999999988</v>
      </c>
      <c r="F138" s="183">
        <f>SUMPRODUCT(-('Diário 3º PA'!$E$4:$E$4242='Analítico Cx.'!$B138),-('Diário 3º PA'!$O$4:$O$4242=F$1),('Diário 3º PA'!$F$4:$F$4242))+SUMPRODUCT(-('Diário 4º PA'!$E$4:$E$2224='Analítico Cx.'!$B138),-('Diário 4º PA'!$O$4:$O$2224=F$1),('Diário 4º PA'!$F$4:$F$2224))+SUMPRODUCT(-('Diário 5º PA'!$E$4:$E$5221='Analítico Cx.'!$B138),-('Diário 5º PA'!$O$4:$O$5221=F$1),('Diário 5º PA'!$F$4:$F$5221))+SUMPRODUCT(-('Diário 6º PA'!$E$4:$E$2907='Analítico Cx.'!$B138),-('Diário 6º PA'!$N$4:$N$2907=F$1),('Diário 6º PA'!$F$4:$F$2907))</f>
        <v>7037.2800000000007</v>
      </c>
      <c r="G138" s="183">
        <f>SUMPRODUCT(-('Diário 3º PA'!$E$4:$E$4242='Analítico Cx.'!$B138),-('Diário 3º PA'!$O$4:$O$4242=G$1),('Diário 3º PA'!$F$4:$F$4242))+SUMPRODUCT(-('Diário 4º PA'!$E$4:$E$2224='Analítico Cx.'!$B138),-('Diário 4º PA'!$O$4:$O$2224=G$1),('Diário 4º PA'!$F$4:$F$2224))+SUMPRODUCT(-('Diário 5º PA'!$E$4:$E$5221='Analítico Cx.'!$B138),-('Diário 5º PA'!$O$4:$O$5221=G$1),('Diário 5º PA'!$F$4:$F$5221))+SUMPRODUCT(-('Diário 6º PA'!$E$4:$E$2907='Analítico Cx.'!$B138),-('Diário 6º PA'!$N$4:$N$2907=G$1),('Diário 6º PA'!$F$4:$F$2907))</f>
        <v>7127.2800000000007</v>
      </c>
      <c r="H138" s="183">
        <f>SUMPRODUCT(-('Diário 3º PA'!$E$4:$E$4242='Analítico Cx.'!$B138),-('Diário 3º PA'!$O$4:$O$4242=H$1),('Diário 3º PA'!$F$4:$F$4242))+SUMPRODUCT(-('Diário 4º PA'!$E$4:$E$2224='Analítico Cx.'!$B138),-('Diário 4º PA'!$O$4:$O$2224=H$1),('Diário 4º PA'!$F$4:$F$2224))+SUMPRODUCT(-('Diário 5º PA'!$E$4:$E$5221='Analítico Cx.'!$B138),-('Diário 5º PA'!$O$4:$O$5221=H$1),('Diário 5º PA'!$F$4:$F$5221))+SUMPRODUCT(-('Diário 6º PA'!$E$4:$E$2907='Analítico Cx.'!$B138),-('Diário 6º PA'!$N$4:$N$2907=H$1),('Diário 6º PA'!$F$4:$F$2907))</f>
        <v>7127.2799999999988</v>
      </c>
      <c r="I138" s="183">
        <f>SUMPRODUCT(-('Diário 3º PA'!$E$4:$E$4242='Analítico Cx.'!$B138),-('Diário 3º PA'!$O$4:$O$4242=I$1),('Diário 3º PA'!$F$4:$F$4242))+SUMPRODUCT(-('Diário 4º PA'!$E$4:$E$2224='Analítico Cx.'!$B138),-('Diário 4º PA'!$O$4:$O$2224=I$1),('Diário 4º PA'!$F$4:$F$2224))+SUMPRODUCT(-('Diário 5º PA'!$E$4:$E$5221='Analítico Cx.'!$B138),-('Diário 5º PA'!$O$4:$O$5221=I$1),('Diário 5º PA'!$F$4:$F$5221))+SUMPRODUCT(-('Diário 6º PA'!$E$4:$E$2907='Analítico Cx.'!$B138),-('Diário 6º PA'!$N$4:$N$2907=I$1),('Diário 6º PA'!$F$4:$F$2907))</f>
        <v>7037.2799999999988</v>
      </c>
      <c r="J138" s="183">
        <f>SUMPRODUCT(-('Diário 3º PA'!$E$4:$E$4242='Analítico Cx.'!$B138),-('Diário 3º PA'!$O$4:$O$4242=J$1),('Diário 3º PA'!$F$4:$F$4242))+SUMPRODUCT(-('Diário 4º PA'!$E$4:$E$2224='Analítico Cx.'!$B138),-('Diário 4º PA'!$O$4:$O$2224=J$1),('Diário 4º PA'!$F$4:$F$2224))+SUMPRODUCT(-('Diário 5º PA'!$E$4:$E$5221='Analítico Cx.'!$B138),-('Diário 5º PA'!$O$4:$O$5221=J$1),('Diário 5º PA'!$F$4:$F$5221))+SUMPRODUCT(-('Diário 6º PA'!$E$4:$E$2907='Analítico Cx.'!$B138),-('Diário 6º PA'!$N$4:$N$2907=J$1),('Diário 6º PA'!$F$4:$F$2907))</f>
        <v>9718.5</v>
      </c>
      <c r="K138" s="183">
        <f>SUMPRODUCT(-('Diário 3º PA'!$E$4:$E$4242='Analítico Cx.'!$B138),-('Diário 3º PA'!$O$4:$O$4242=K$1),('Diário 3º PA'!$F$4:$F$4242))+SUMPRODUCT(-('Diário 4º PA'!$E$4:$E$2224='Analítico Cx.'!$B138),-('Diário 4º PA'!$O$4:$O$2224=K$1),('Diário 4º PA'!$F$4:$F$2224))+SUMPRODUCT(-('Diário 5º PA'!$E$4:$E$5221='Analítico Cx.'!$B138),-('Diário 5º PA'!$O$4:$O$5221=K$1),('Diário 5º PA'!$F$4:$F$5221))+SUMPRODUCT(-('Diário 6º PA'!$E$4:$E$2907='Analítico Cx.'!$B138),-('Diário 6º PA'!$N$4:$N$2907=K$1),('Diário 6º PA'!$F$4:$F$2907))</f>
        <v>9718.5</v>
      </c>
      <c r="L138" s="183">
        <f>SUMPRODUCT(-('Diário 3º PA'!$E$4:$E$4242='Analítico Cx.'!$B138),-('Diário 3º PA'!$O$4:$O$4242=L$1),('Diário 3º PA'!$F$4:$F$4242))+SUMPRODUCT(-('Diário 4º PA'!$E$4:$E$2224='Analítico Cx.'!$B138),-('Diário 4º PA'!$O$4:$O$2224=L$1),('Diário 4º PA'!$F$4:$F$2224))+SUMPRODUCT(-('Diário 5º PA'!$E$4:$E$5221='Analítico Cx.'!$B138),-('Diário 5º PA'!$O$4:$O$5221=L$1),('Diário 5º PA'!$F$4:$F$5221))+SUMPRODUCT(-('Diário 6º PA'!$E$4:$E$2907='Analítico Cx.'!$B138),-('Diário 6º PA'!$N$4:$N$2907=L$1),('Diário 6º PA'!$F$4:$F$2907))</f>
        <v>9718.5</v>
      </c>
      <c r="M138" s="183">
        <f>SUMPRODUCT(-('Diário 3º PA'!$E$4:$E$4242='Analítico Cx.'!$B138),-('Diário 3º PA'!$O$4:$O$4242=M$1),('Diário 3º PA'!$F$4:$F$4242))+SUMPRODUCT(-('Diário 4º PA'!$E$4:$E$2224='Analítico Cx.'!$B138),-('Diário 4º PA'!$O$4:$O$2224=M$1),('Diário 4º PA'!$F$4:$F$2224))+SUMPRODUCT(-('Diário 5º PA'!$E$4:$E$5221='Analítico Cx.'!$B138),-('Diário 5º PA'!$O$4:$O$5221=M$1),('Diário 5º PA'!$F$4:$F$5221))+SUMPRODUCT(-('Diário 6º PA'!$E$4:$E$2907='Analítico Cx.'!$B138),-('Diário 6º PA'!$N$4:$N$2907=M$1),('Diário 6º PA'!$F$4:$F$2907))</f>
        <v>8265</v>
      </c>
      <c r="N138" s="183">
        <f>SUMPRODUCT(-('Diário 3º PA'!$E$4:$E$4242='Analítico Cx.'!$B138),-('Diário 3º PA'!$O$4:$O$4242=N$1),('Diário 3º PA'!$F$4:$F$4242))+SUMPRODUCT(-('Diário 4º PA'!$E$4:$E$2224='Analítico Cx.'!$B138),-('Diário 4º PA'!$O$4:$O$2224=N$1),('Diário 4º PA'!$F$4:$F$2224))+SUMPRODUCT(-('Diário 5º PA'!$E$4:$E$5221='Analítico Cx.'!$B138),-('Diário 5º PA'!$O$4:$O$5221=N$1),('Diário 5º PA'!$F$4:$F$5221))+SUMPRODUCT(-('Diário 6º PA'!$E$4:$E$2907='Analítico Cx.'!$B138),-('Diário 6º PA'!$N$4:$N$2907=N$1),('Diário 6º PA'!$F$4:$F$2907))</f>
        <v>8265</v>
      </c>
      <c r="O138" s="184">
        <f t="shared" si="19"/>
        <v>95126.459999999992</v>
      </c>
      <c r="P138" s="168">
        <f t="shared" si="20"/>
        <v>1.5125867538233328E-3</v>
      </c>
    </row>
    <row r="139" spans="1:16" ht="23.25" customHeight="1" x14ac:dyDescent="0.2">
      <c r="A139" s="59" t="s">
        <v>375</v>
      </c>
      <c r="B139" s="103" t="s">
        <v>376</v>
      </c>
      <c r="C139" s="183">
        <f>SUMPRODUCT(-('Diário 3º PA'!$E$4:$E$4242='Analítico Cx.'!$B139),-('Diário 3º PA'!$O$4:$O$4242=C$1),('Diário 3º PA'!$F$4:$F$4242))+SUMPRODUCT(-('Diário 4º PA'!$E$4:$E$2224='Analítico Cx.'!$B139),-('Diário 4º PA'!$O$4:$O$2224=C$1),('Diário 4º PA'!$F$4:$F$2224))+SUMPRODUCT(-('Diário 5º PA'!$E$4:$E$5221='Analítico Cx.'!$B139),-('Diário 5º PA'!$O$4:$O$5221=C$1),('Diário 5º PA'!$F$4:$F$5221))+SUMPRODUCT(-('Diário 6º PA'!$E$4:$E$2907='Analítico Cx.'!$B139),-('Diário 6º PA'!$N$4:$N$2907=C$1),('Diário 6º PA'!$F$4:$F$2907))</f>
        <v>10648.279999999999</v>
      </c>
      <c r="D139" s="183">
        <f>SUMPRODUCT(-('Diário 3º PA'!$E$4:$E$4242='Analítico Cx.'!$B139),-('Diário 3º PA'!$O$4:$O$4242=D$1),('Diário 3º PA'!$F$4:$F$4242))+SUMPRODUCT(-('Diário 4º PA'!$E$4:$E$2224='Analítico Cx.'!$B139),-('Diário 4º PA'!$O$4:$O$2224=D$1),('Diário 4º PA'!$F$4:$F$2224))+SUMPRODUCT(-('Diário 5º PA'!$E$4:$E$5221='Analítico Cx.'!$B139),-('Diário 5º PA'!$O$4:$O$5221=D$1),('Diário 5º PA'!$F$4:$F$5221))+SUMPRODUCT(-('Diário 6º PA'!$E$4:$E$2907='Analítico Cx.'!$B139),-('Diário 6º PA'!$N$4:$N$2907=D$1),('Diário 6º PA'!$F$4:$F$2907))</f>
        <v>7918.5099999999993</v>
      </c>
      <c r="E139" s="183">
        <f>SUMPRODUCT(-('Diário 3º PA'!$E$4:$E$4242='Analítico Cx.'!$B139),-('Diário 3º PA'!$O$4:$O$4242=E$1),('Diário 3º PA'!$F$4:$F$4242))+SUMPRODUCT(-('Diário 4º PA'!$E$4:$E$2224='Analítico Cx.'!$B139),-('Diário 4º PA'!$O$4:$O$2224=E$1),('Diário 4º PA'!$F$4:$F$2224))+SUMPRODUCT(-('Diário 5º PA'!$E$4:$E$5221='Analítico Cx.'!$B139),-('Diário 5º PA'!$O$4:$O$5221=E$1),('Diário 5º PA'!$F$4:$F$5221))+SUMPRODUCT(-('Diário 6º PA'!$E$4:$E$2907='Analítico Cx.'!$B139),-('Diário 6º PA'!$N$4:$N$2907=E$1),('Diário 6º PA'!$F$4:$F$2907))</f>
        <v>8238.130000000001</v>
      </c>
      <c r="F139" s="183">
        <f>SUMPRODUCT(-('Diário 3º PA'!$E$4:$E$4242='Analítico Cx.'!$B139),-('Diário 3º PA'!$O$4:$O$4242=F$1),('Diário 3º PA'!$F$4:$F$4242))+SUMPRODUCT(-('Diário 4º PA'!$E$4:$E$2224='Analítico Cx.'!$B139),-('Diário 4º PA'!$O$4:$O$2224=F$1),('Diário 4º PA'!$F$4:$F$2224))+SUMPRODUCT(-('Diário 5º PA'!$E$4:$E$5221='Analítico Cx.'!$B139),-('Diário 5º PA'!$O$4:$O$5221=F$1),('Diário 5º PA'!$F$4:$F$5221))+SUMPRODUCT(-('Diário 6º PA'!$E$4:$E$2907='Analítico Cx.'!$B139),-('Diário 6º PA'!$N$4:$N$2907=F$1),('Diário 6º PA'!$F$4:$F$2907))</f>
        <v>7281.27</v>
      </c>
      <c r="G139" s="183">
        <f>SUMPRODUCT(-('Diário 3º PA'!$E$4:$E$4242='Analítico Cx.'!$B139),-('Diário 3º PA'!$O$4:$O$4242=G$1),('Diário 3º PA'!$F$4:$F$4242))+SUMPRODUCT(-('Diário 4º PA'!$E$4:$E$2224='Analítico Cx.'!$B139),-('Diário 4º PA'!$O$4:$O$2224=G$1),('Diário 4º PA'!$F$4:$F$2224))+SUMPRODUCT(-('Diário 5º PA'!$E$4:$E$5221='Analítico Cx.'!$B139),-('Diário 5º PA'!$O$4:$O$5221=G$1),('Diário 5º PA'!$F$4:$F$5221))+SUMPRODUCT(-('Diário 6º PA'!$E$4:$E$2907='Analítico Cx.'!$B139),-('Diário 6º PA'!$N$4:$N$2907=G$1),('Diário 6º PA'!$F$4:$F$2907))</f>
        <v>8008.7300000000005</v>
      </c>
      <c r="H139" s="183">
        <f>SUMPRODUCT(-('Diário 3º PA'!$E$4:$E$4242='Analítico Cx.'!$B139),-('Diário 3º PA'!$O$4:$O$4242=H$1),('Diário 3º PA'!$F$4:$F$4242))+SUMPRODUCT(-('Diário 4º PA'!$E$4:$E$2224='Analítico Cx.'!$B139),-('Diário 4º PA'!$O$4:$O$2224=H$1),('Diário 4º PA'!$F$4:$F$2224))+SUMPRODUCT(-('Diário 5º PA'!$E$4:$E$5221='Analítico Cx.'!$B139),-('Diário 5º PA'!$O$4:$O$5221=H$1),('Diário 5º PA'!$F$4:$F$5221))+SUMPRODUCT(-('Diário 6º PA'!$E$4:$E$2907='Analítico Cx.'!$B139),-('Diário 6º PA'!$N$4:$N$2907=H$1),('Diário 6º PA'!$F$4:$F$2907))</f>
        <v>9662.3700000000008</v>
      </c>
      <c r="I139" s="183">
        <f>SUMPRODUCT(-('Diário 3º PA'!$E$4:$E$4242='Analítico Cx.'!$B139),-('Diário 3º PA'!$O$4:$O$4242=I$1),('Diário 3º PA'!$F$4:$F$4242))+SUMPRODUCT(-('Diário 4º PA'!$E$4:$E$2224='Analítico Cx.'!$B139),-('Diário 4º PA'!$O$4:$O$2224=I$1),('Diário 4º PA'!$F$4:$F$2224))+SUMPRODUCT(-('Diário 5º PA'!$E$4:$E$5221='Analítico Cx.'!$B139),-('Diário 5º PA'!$O$4:$O$5221=I$1),('Diário 5º PA'!$F$4:$F$5221))+SUMPRODUCT(-('Diário 6º PA'!$E$4:$E$2907='Analítico Cx.'!$B139),-('Diário 6º PA'!$N$4:$N$2907=I$1),('Diário 6º PA'!$F$4:$F$2907))</f>
        <v>10310.82</v>
      </c>
      <c r="J139" s="183">
        <f>SUMPRODUCT(-('Diário 3º PA'!$E$4:$E$4242='Analítico Cx.'!$B139),-('Diário 3º PA'!$O$4:$O$4242=J$1),('Diário 3º PA'!$F$4:$F$4242))+SUMPRODUCT(-('Diário 4º PA'!$E$4:$E$2224='Analítico Cx.'!$B139),-('Diário 4º PA'!$O$4:$O$2224=J$1),('Diário 4º PA'!$F$4:$F$2224))+SUMPRODUCT(-('Diário 5º PA'!$E$4:$E$5221='Analítico Cx.'!$B139),-('Diário 5º PA'!$O$4:$O$5221=J$1),('Diário 5º PA'!$F$4:$F$5221))+SUMPRODUCT(-('Diário 6º PA'!$E$4:$E$2907='Analítico Cx.'!$B139),-('Diário 6º PA'!$N$4:$N$2907=J$1),('Diário 6º PA'!$F$4:$F$2907))</f>
        <v>8222.81</v>
      </c>
      <c r="K139" s="183">
        <f>SUMPRODUCT(-('Diário 3º PA'!$E$4:$E$4242='Analítico Cx.'!$B139),-('Diário 3º PA'!$O$4:$O$4242=K$1),('Diário 3º PA'!$F$4:$F$4242))+SUMPRODUCT(-('Diário 4º PA'!$E$4:$E$2224='Analítico Cx.'!$B139),-('Diário 4º PA'!$O$4:$O$2224=K$1),('Diário 4º PA'!$F$4:$F$2224))+SUMPRODUCT(-('Diário 5º PA'!$E$4:$E$5221='Analítico Cx.'!$B139),-('Diário 5º PA'!$O$4:$O$5221=K$1),('Diário 5º PA'!$F$4:$F$5221))+SUMPRODUCT(-('Diário 6º PA'!$E$4:$E$2907='Analítico Cx.'!$B139),-('Diário 6º PA'!$N$4:$N$2907=K$1),('Diário 6º PA'!$F$4:$F$2907))</f>
        <v>13502.09</v>
      </c>
      <c r="L139" s="183">
        <f>SUMPRODUCT(-('Diário 3º PA'!$E$4:$E$4242='Analítico Cx.'!$B139),-('Diário 3º PA'!$O$4:$O$4242=L$1),('Diário 3º PA'!$F$4:$F$4242))+SUMPRODUCT(-('Diário 4º PA'!$E$4:$E$2224='Analítico Cx.'!$B139),-('Diário 4º PA'!$O$4:$O$2224=L$1),('Diário 4º PA'!$F$4:$F$2224))+SUMPRODUCT(-('Diário 5º PA'!$E$4:$E$5221='Analítico Cx.'!$B139),-('Diário 5º PA'!$O$4:$O$5221=L$1),('Diário 5º PA'!$F$4:$F$5221))+SUMPRODUCT(-('Diário 6º PA'!$E$4:$E$2907='Analítico Cx.'!$B139),-('Diário 6º PA'!$N$4:$N$2907=L$1),('Diário 6º PA'!$F$4:$F$2907))</f>
        <v>8390.74</v>
      </c>
      <c r="M139" s="183">
        <f>SUMPRODUCT(-('Diário 3º PA'!$E$4:$E$4242='Analítico Cx.'!$B139),-('Diário 3º PA'!$O$4:$O$4242=M$1),('Diário 3º PA'!$F$4:$F$4242))+SUMPRODUCT(-('Diário 4º PA'!$E$4:$E$2224='Analítico Cx.'!$B139),-('Diário 4º PA'!$O$4:$O$2224=M$1),('Diário 4º PA'!$F$4:$F$2224))+SUMPRODUCT(-('Diário 5º PA'!$E$4:$E$5221='Analítico Cx.'!$B139),-('Diário 5º PA'!$O$4:$O$5221=M$1),('Diário 5º PA'!$F$4:$F$5221))+SUMPRODUCT(-('Diário 6º PA'!$E$4:$E$2907='Analítico Cx.'!$B139),-('Diário 6º PA'!$N$4:$N$2907=M$1),('Diário 6º PA'!$F$4:$F$2907))</f>
        <v>10061.730000000001</v>
      </c>
      <c r="N139" s="183">
        <f>SUMPRODUCT(-('Diário 3º PA'!$E$4:$E$4242='Analítico Cx.'!$B139),-('Diário 3º PA'!$O$4:$O$4242=N$1),('Diário 3º PA'!$F$4:$F$4242))+SUMPRODUCT(-('Diário 4º PA'!$E$4:$E$2224='Analítico Cx.'!$B139),-('Diário 4º PA'!$O$4:$O$2224=N$1),('Diário 4º PA'!$F$4:$F$2224))+SUMPRODUCT(-('Diário 5º PA'!$E$4:$E$5221='Analítico Cx.'!$B139),-('Diário 5º PA'!$O$4:$O$5221=N$1),('Diário 5º PA'!$F$4:$F$5221))+SUMPRODUCT(-('Diário 6º PA'!$E$4:$E$2907='Analítico Cx.'!$B139),-('Diário 6º PA'!$N$4:$N$2907=N$1),('Diário 6º PA'!$F$4:$F$2907))</f>
        <v>8471.33</v>
      </c>
      <c r="O139" s="184">
        <f t="shared" si="19"/>
        <v>110716.81000000001</v>
      </c>
      <c r="P139" s="168">
        <f t="shared" si="20"/>
        <v>1.7604857810495076E-3</v>
      </c>
    </row>
    <row r="140" spans="1:16" ht="23.25" customHeight="1" x14ac:dyDescent="0.2">
      <c r="A140" s="59" t="s">
        <v>377</v>
      </c>
      <c r="B140" s="103" t="s">
        <v>378</v>
      </c>
      <c r="C140" s="183">
        <f>SUMPRODUCT(-('Diário 3º PA'!$E$4:$E$4242='Analítico Cx.'!$B140),-('Diário 3º PA'!$O$4:$O$4242=C$1),('Diário 3º PA'!$F$4:$F$4242))+SUMPRODUCT(-('Diário 4º PA'!$E$4:$E$2224='Analítico Cx.'!$B140),-('Diário 4º PA'!$O$4:$O$2224=C$1),('Diário 4º PA'!$F$4:$F$2224))+SUMPRODUCT(-('Diário 5º PA'!$E$4:$E$5221='Analítico Cx.'!$B140),-('Diário 5º PA'!$O$4:$O$5221=C$1),('Diário 5º PA'!$F$4:$F$5221))+SUMPRODUCT(-('Diário 6º PA'!$E$4:$E$2907='Analítico Cx.'!$B140),-('Diário 6º PA'!$N$4:$N$2907=C$1),('Diário 6º PA'!$F$4:$F$2907))</f>
        <v>38653.160000000003</v>
      </c>
      <c r="D140" s="183">
        <f>SUMPRODUCT(-('Diário 3º PA'!$E$4:$E$4242='Analítico Cx.'!$B140),-('Diário 3º PA'!$O$4:$O$4242=D$1),('Diário 3º PA'!$F$4:$F$4242))+SUMPRODUCT(-('Diário 4º PA'!$E$4:$E$2224='Analítico Cx.'!$B140),-('Diário 4º PA'!$O$4:$O$2224=D$1),('Diário 4º PA'!$F$4:$F$2224))+SUMPRODUCT(-('Diário 5º PA'!$E$4:$E$5221='Analítico Cx.'!$B140),-('Diário 5º PA'!$O$4:$O$5221=D$1),('Diário 5º PA'!$F$4:$F$5221))+SUMPRODUCT(-('Diário 6º PA'!$E$4:$E$2907='Analítico Cx.'!$B140),-('Diário 6º PA'!$N$4:$N$2907=D$1),('Diário 6º PA'!$F$4:$F$2907))</f>
        <v>5560</v>
      </c>
      <c r="E140" s="183">
        <f>SUMPRODUCT(-('Diário 3º PA'!$E$4:$E$4242='Analítico Cx.'!$B140),-('Diário 3º PA'!$O$4:$O$4242=E$1),('Diário 3º PA'!$F$4:$F$4242))+SUMPRODUCT(-('Diário 4º PA'!$E$4:$E$2224='Analítico Cx.'!$B140),-('Diário 4º PA'!$O$4:$O$2224=E$1),('Diário 4º PA'!$F$4:$F$2224))+SUMPRODUCT(-('Diário 5º PA'!$E$4:$E$5221='Analítico Cx.'!$B140),-('Diário 5º PA'!$O$4:$O$5221=E$1),('Diário 5º PA'!$F$4:$F$5221))+SUMPRODUCT(-('Diário 6º PA'!$E$4:$E$2907='Analítico Cx.'!$B140),-('Diário 6º PA'!$N$4:$N$2907=E$1),('Diário 6º PA'!$F$4:$F$2907))</f>
        <v>14681.449999999999</v>
      </c>
      <c r="F140" s="183">
        <f>SUMPRODUCT(-('Diário 3º PA'!$E$4:$E$4242='Analítico Cx.'!$B140),-('Diário 3º PA'!$O$4:$O$4242=F$1),('Diário 3º PA'!$F$4:$F$4242))+SUMPRODUCT(-('Diário 4º PA'!$E$4:$E$2224='Analítico Cx.'!$B140),-('Diário 4º PA'!$O$4:$O$2224=F$1),('Diário 4º PA'!$F$4:$F$2224))+SUMPRODUCT(-('Diário 5º PA'!$E$4:$E$5221='Analítico Cx.'!$B140),-('Diário 5º PA'!$O$4:$O$5221=F$1),('Diário 5º PA'!$F$4:$F$5221))+SUMPRODUCT(-('Diário 6º PA'!$E$4:$E$2907='Analítico Cx.'!$B140),-('Diário 6º PA'!$N$4:$N$2907=F$1),('Diário 6º PA'!$F$4:$F$2907))</f>
        <v>27941.15</v>
      </c>
      <c r="G140" s="183">
        <f>SUMPRODUCT(-('Diário 3º PA'!$E$4:$E$4242='Analítico Cx.'!$B140),-('Diário 3º PA'!$O$4:$O$4242=G$1),('Diário 3º PA'!$F$4:$F$4242))+SUMPRODUCT(-('Diário 4º PA'!$E$4:$E$2224='Analítico Cx.'!$B140),-('Diário 4º PA'!$O$4:$O$2224=G$1),('Diário 4º PA'!$F$4:$F$2224))+SUMPRODUCT(-('Diário 5º PA'!$E$4:$E$5221='Analítico Cx.'!$B140),-('Diário 5º PA'!$O$4:$O$5221=G$1),('Diário 5º PA'!$F$4:$F$5221))+SUMPRODUCT(-('Diário 6º PA'!$E$4:$E$2907='Analítico Cx.'!$B140),-('Diário 6º PA'!$N$4:$N$2907=G$1),('Diário 6º PA'!$F$4:$F$2907))</f>
        <v>11094.33</v>
      </c>
      <c r="H140" s="183">
        <f>SUMPRODUCT(-('Diário 3º PA'!$E$4:$E$4242='Analítico Cx.'!$B140),-('Diário 3º PA'!$O$4:$O$4242=H$1),('Diário 3º PA'!$F$4:$F$4242))+SUMPRODUCT(-('Diário 4º PA'!$E$4:$E$2224='Analítico Cx.'!$B140),-('Diário 4º PA'!$O$4:$O$2224=H$1),('Diário 4º PA'!$F$4:$F$2224))+SUMPRODUCT(-('Diário 5º PA'!$E$4:$E$5221='Analítico Cx.'!$B140),-('Diário 5º PA'!$O$4:$O$5221=H$1),('Diário 5º PA'!$F$4:$F$5221))+SUMPRODUCT(-('Diário 6º PA'!$E$4:$E$2907='Analítico Cx.'!$B140),-('Diário 6º PA'!$N$4:$N$2907=H$1),('Diário 6º PA'!$F$4:$F$2907))</f>
        <v>8599.5299999999988</v>
      </c>
      <c r="I140" s="183">
        <f>SUMPRODUCT(-('Diário 3º PA'!$E$4:$E$4242='Analítico Cx.'!$B140),-('Diário 3º PA'!$O$4:$O$4242=I$1),('Diário 3º PA'!$F$4:$F$4242))+SUMPRODUCT(-('Diário 4º PA'!$E$4:$E$2224='Analítico Cx.'!$B140),-('Diário 4º PA'!$O$4:$O$2224=I$1),('Diário 4º PA'!$F$4:$F$2224))+SUMPRODUCT(-('Diário 5º PA'!$E$4:$E$5221='Analítico Cx.'!$B140),-('Diário 5º PA'!$O$4:$O$5221=I$1),('Diário 5º PA'!$F$4:$F$5221))+SUMPRODUCT(-('Diário 6º PA'!$E$4:$E$2907='Analítico Cx.'!$B140),-('Diário 6º PA'!$N$4:$N$2907=I$1),('Diário 6º PA'!$F$4:$F$2907))</f>
        <v>8815.1899999999987</v>
      </c>
      <c r="J140" s="183">
        <f>SUMPRODUCT(-('Diário 3º PA'!$E$4:$E$4242='Analítico Cx.'!$B140),-('Diário 3º PA'!$O$4:$O$4242=J$1),('Diário 3º PA'!$F$4:$F$4242))+SUMPRODUCT(-('Diário 4º PA'!$E$4:$E$2224='Analítico Cx.'!$B140),-('Diário 4º PA'!$O$4:$O$2224=J$1),('Diário 4º PA'!$F$4:$F$2224))+SUMPRODUCT(-('Diário 5º PA'!$E$4:$E$5221='Analítico Cx.'!$B140),-('Diário 5º PA'!$O$4:$O$5221=J$1),('Diário 5º PA'!$F$4:$F$5221))+SUMPRODUCT(-('Diário 6º PA'!$E$4:$E$2907='Analítico Cx.'!$B140),-('Diário 6º PA'!$N$4:$N$2907=J$1),('Diário 6º PA'!$F$4:$F$2907))</f>
        <v>8953.7799999999988</v>
      </c>
      <c r="K140" s="183">
        <f>SUMPRODUCT(-('Diário 3º PA'!$E$4:$E$4242='Analítico Cx.'!$B140),-('Diário 3º PA'!$O$4:$O$4242=K$1),('Diário 3º PA'!$F$4:$F$4242))+SUMPRODUCT(-('Diário 4º PA'!$E$4:$E$2224='Analítico Cx.'!$B140),-('Diário 4º PA'!$O$4:$O$2224=K$1),('Diário 4º PA'!$F$4:$F$2224))+SUMPRODUCT(-('Diário 5º PA'!$E$4:$E$5221='Analítico Cx.'!$B140),-('Diário 5º PA'!$O$4:$O$5221=K$1),('Diário 5º PA'!$F$4:$F$5221))+SUMPRODUCT(-('Diário 6º PA'!$E$4:$E$2907='Analítico Cx.'!$B140),-('Diário 6º PA'!$N$4:$N$2907=K$1),('Diário 6º PA'!$F$4:$F$2907))</f>
        <v>17510.189999999999</v>
      </c>
      <c r="L140" s="183">
        <f>SUMPRODUCT(-('Diário 3º PA'!$E$4:$E$4242='Analítico Cx.'!$B140),-('Diário 3º PA'!$O$4:$O$4242=L$1),('Diário 3º PA'!$F$4:$F$4242))+SUMPRODUCT(-('Diário 4º PA'!$E$4:$E$2224='Analítico Cx.'!$B140),-('Diário 4º PA'!$O$4:$O$2224=L$1),('Diário 4º PA'!$F$4:$F$2224))+SUMPRODUCT(-('Diário 5º PA'!$E$4:$E$5221='Analítico Cx.'!$B140),-('Diário 5º PA'!$O$4:$O$5221=L$1),('Diário 5º PA'!$F$4:$F$5221))+SUMPRODUCT(-('Diário 6º PA'!$E$4:$E$2907='Analítico Cx.'!$B140),-('Diário 6º PA'!$N$4:$N$2907=L$1),('Diário 6º PA'!$F$4:$F$2907))</f>
        <v>3303.9300000000003</v>
      </c>
      <c r="M140" s="183">
        <f>SUMPRODUCT(-('Diário 3º PA'!$E$4:$E$4242='Analítico Cx.'!$B140),-('Diário 3º PA'!$O$4:$O$4242=M$1),('Diário 3º PA'!$F$4:$F$4242))+SUMPRODUCT(-('Diário 4º PA'!$E$4:$E$2224='Analítico Cx.'!$B140),-('Diário 4º PA'!$O$4:$O$2224=M$1),('Diário 4º PA'!$F$4:$F$2224))+SUMPRODUCT(-('Diário 5º PA'!$E$4:$E$5221='Analítico Cx.'!$B140),-('Diário 5º PA'!$O$4:$O$5221=M$1),('Diário 5º PA'!$F$4:$F$5221))+SUMPRODUCT(-('Diário 6º PA'!$E$4:$E$2907='Analítico Cx.'!$B140),-('Diário 6º PA'!$N$4:$N$2907=M$1),('Diário 6º PA'!$F$4:$F$2907))</f>
        <v>18759.78</v>
      </c>
      <c r="N140" s="183">
        <f>SUMPRODUCT(-('Diário 3º PA'!$E$4:$E$4242='Analítico Cx.'!$B140),-('Diário 3º PA'!$O$4:$O$4242=N$1),('Diário 3º PA'!$F$4:$F$4242))+SUMPRODUCT(-('Diário 4º PA'!$E$4:$E$2224='Analítico Cx.'!$B140),-('Diário 4º PA'!$O$4:$O$2224=N$1),('Diário 4º PA'!$F$4:$F$2224))+SUMPRODUCT(-('Diário 5º PA'!$E$4:$E$5221='Analítico Cx.'!$B140),-('Diário 5º PA'!$O$4:$O$5221=N$1),('Diário 5º PA'!$F$4:$F$5221))+SUMPRODUCT(-('Diário 6º PA'!$E$4:$E$2907='Analítico Cx.'!$B140),-('Diário 6º PA'!$N$4:$N$2907=N$1),('Diário 6º PA'!$F$4:$F$2907))</f>
        <v>24906.569999999992</v>
      </c>
      <c r="O140" s="184">
        <f t="shared" si="19"/>
        <v>188779.06</v>
      </c>
      <c r="P140" s="168">
        <f t="shared" si="20"/>
        <v>3.001737955509121E-3</v>
      </c>
    </row>
    <row r="141" spans="1:16" ht="23.25" customHeight="1" thickBot="1" x14ac:dyDescent="0.25">
      <c r="A141" s="24"/>
      <c r="B141" s="25" t="s">
        <v>379</v>
      </c>
      <c r="C141" s="190">
        <f t="shared" ref="C141:O141" si="21">SUBTOTAL(109,C62:C140)</f>
        <v>1115744.05</v>
      </c>
      <c r="D141" s="190">
        <f t="shared" si="21"/>
        <v>1097248.3200000003</v>
      </c>
      <c r="E141" s="190">
        <f t="shared" si="21"/>
        <v>1254121.6099999999</v>
      </c>
      <c r="F141" s="190">
        <f t="shared" si="21"/>
        <v>1061683.0700000003</v>
      </c>
      <c r="G141" s="190">
        <f t="shared" si="21"/>
        <v>1837983.56</v>
      </c>
      <c r="H141" s="190">
        <f t="shared" si="21"/>
        <v>1298964.01</v>
      </c>
      <c r="I141" s="190">
        <f t="shared" si="21"/>
        <v>1242981.0700000003</v>
      </c>
      <c r="J141" s="190">
        <f t="shared" si="21"/>
        <v>1693366.8399999999</v>
      </c>
      <c r="K141" s="190">
        <f t="shared" si="21"/>
        <v>1490638.6700000002</v>
      </c>
      <c r="L141" s="190">
        <f t="shared" si="21"/>
        <v>1634818.3099999998</v>
      </c>
      <c r="M141" s="190">
        <f t="shared" si="21"/>
        <v>1280546.8699999999</v>
      </c>
      <c r="N141" s="190">
        <f t="shared" si="21"/>
        <v>1254853.1900000002</v>
      </c>
      <c r="O141" s="190">
        <f t="shared" si="21"/>
        <v>16262949.570000004</v>
      </c>
      <c r="P141" s="174">
        <f t="shared" si="20"/>
        <v>0.25859389803508798</v>
      </c>
    </row>
    <row r="142" spans="1:16" ht="23.25" customHeight="1" thickBot="1" x14ac:dyDescent="0.25">
      <c r="A142" s="35" t="s">
        <v>116</v>
      </c>
      <c r="B142" s="19" t="s">
        <v>117</v>
      </c>
      <c r="C142" s="189"/>
      <c r="D142" s="189"/>
      <c r="E142" s="189"/>
      <c r="F142" s="189"/>
      <c r="G142" s="189"/>
      <c r="H142" s="189"/>
      <c r="I142" s="189"/>
      <c r="J142" s="189"/>
      <c r="K142" s="189"/>
      <c r="L142" s="189"/>
      <c r="M142" s="189"/>
      <c r="N142" s="189"/>
      <c r="O142" s="189"/>
      <c r="P142" s="166"/>
    </row>
    <row r="143" spans="1:16" ht="23.25" customHeight="1" x14ac:dyDescent="0.2">
      <c r="A143" s="59" t="s">
        <v>380</v>
      </c>
      <c r="B143" s="57" t="s">
        <v>381</v>
      </c>
      <c r="C143" s="183">
        <f>SUMPRODUCT(-('Diário 3º PA'!$E$4:$E$4242='Analítico Cx.'!$B143),-('Diário 3º PA'!$O$4:$O$4242=C$1),('Diário 3º PA'!$F$4:$F$4242))+SUMPRODUCT(-('Diário 4º PA'!$E$4:$E$2224='Analítico Cx.'!$B143),-('Diário 4º PA'!$O$4:$O$2224=C$1),('Diário 4º PA'!$F$4:$F$2224))+SUMPRODUCT(-('Diário 5º PA'!$E$4:$E$5221='Analítico Cx.'!$B143),-('Diário 5º PA'!$O$4:$O$5221=C$1),('Diário 5º PA'!$F$4:$F$5221))+SUMPRODUCT(-('Diário 6º PA'!$E$4:$E$2907='Analítico Cx.'!$B143),-('Diário 6º PA'!$N$4:$N$2907=C$1),('Diário 6º PA'!$F$4:$F$2907))</f>
        <v>0</v>
      </c>
      <c r="D143" s="183">
        <f>SUMPRODUCT(-('Diário 3º PA'!$E$4:$E$4242='Analítico Cx.'!$B143),-('Diário 3º PA'!$O$4:$O$4242=D$1),('Diário 3º PA'!$F$4:$F$4242))+SUMPRODUCT(-('Diário 4º PA'!$E$4:$E$2224='Analítico Cx.'!$B143),-('Diário 4º PA'!$O$4:$O$2224=D$1),('Diário 4º PA'!$F$4:$F$2224))+SUMPRODUCT(-('Diário 5º PA'!$E$4:$E$5221='Analítico Cx.'!$B143),-('Diário 5º PA'!$O$4:$O$5221=D$1),('Diário 5º PA'!$F$4:$F$5221))+SUMPRODUCT(-('Diário 6º PA'!$E$4:$E$2907='Analítico Cx.'!$B143),-('Diário 6º PA'!$N$4:$N$2907=D$1),('Diário 6º PA'!$F$4:$F$2907))</f>
        <v>0</v>
      </c>
      <c r="E143" s="183">
        <f>SUMPRODUCT(-('Diário 3º PA'!$E$4:$E$4242='Analítico Cx.'!$B143),-('Diário 3º PA'!$O$4:$O$4242=E$1),('Diário 3º PA'!$F$4:$F$4242))+SUMPRODUCT(-('Diário 4º PA'!$E$4:$E$2224='Analítico Cx.'!$B143),-('Diário 4º PA'!$O$4:$O$2224=E$1),('Diário 4º PA'!$F$4:$F$2224))+SUMPRODUCT(-('Diário 5º PA'!$E$4:$E$5221='Analítico Cx.'!$B143),-('Diário 5º PA'!$O$4:$O$5221=E$1),('Diário 5º PA'!$F$4:$F$5221))+SUMPRODUCT(-('Diário 6º PA'!$E$4:$E$2907='Analítico Cx.'!$B143),-('Diário 6º PA'!$N$4:$N$2907=E$1),('Diário 6º PA'!$F$4:$F$2907))</f>
        <v>0</v>
      </c>
      <c r="F143" s="183">
        <f>SUMPRODUCT(-('Diário 3º PA'!$E$4:$E$4242='Analítico Cx.'!$B143),-('Diário 3º PA'!$O$4:$O$4242=F$1),('Diário 3º PA'!$F$4:$F$4242))+SUMPRODUCT(-('Diário 4º PA'!$E$4:$E$2224='Analítico Cx.'!$B143),-('Diário 4º PA'!$O$4:$O$2224=F$1),('Diário 4º PA'!$F$4:$F$2224))+SUMPRODUCT(-('Diário 5º PA'!$E$4:$E$5221='Analítico Cx.'!$B143),-('Diário 5º PA'!$O$4:$O$5221=F$1),('Diário 5º PA'!$F$4:$F$5221))+SUMPRODUCT(-('Diário 6º PA'!$E$4:$E$2907='Analítico Cx.'!$B143),-('Diário 6º PA'!$N$4:$N$2907=F$1),('Diário 6º PA'!$F$4:$F$2907))</f>
        <v>0</v>
      </c>
      <c r="G143" s="183">
        <f>SUMPRODUCT(-('Diário 3º PA'!$E$4:$E$4242='Analítico Cx.'!$B143),-('Diário 3º PA'!$O$4:$O$4242=G$1),('Diário 3º PA'!$F$4:$F$4242))+SUMPRODUCT(-('Diário 4º PA'!$E$4:$E$2224='Analítico Cx.'!$B143),-('Diário 4º PA'!$O$4:$O$2224=G$1),('Diário 4º PA'!$F$4:$F$2224))+SUMPRODUCT(-('Diário 5º PA'!$E$4:$E$5221='Analítico Cx.'!$B143),-('Diário 5º PA'!$O$4:$O$5221=G$1),('Diário 5º PA'!$F$4:$F$5221))+SUMPRODUCT(-('Diário 6º PA'!$E$4:$E$2907='Analítico Cx.'!$B143),-('Diário 6º PA'!$N$4:$N$2907=G$1),('Diário 6º PA'!$F$4:$F$2907))</f>
        <v>0</v>
      </c>
      <c r="H143" s="183">
        <f>SUMPRODUCT(-('Diário 3º PA'!$E$4:$E$4242='Analítico Cx.'!$B143),-('Diário 3º PA'!$O$4:$O$4242=H$1),('Diário 3º PA'!$F$4:$F$4242))+SUMPRODUCT(-('Diário 4º PA'!$E$4:$E$2224='Analítico Cx.'!$B143),-('Diário 4º PA'!$O$4:$O$2224=H$1),('Diário 4º PA'!$F$4:$F$2224))+SUMPRODUCT(-('Diário 5º PA'!$E$4:$E$5221='Analítico Cx.'!$B143),-('Diário 5º PA'!$O$4:$O$5221=H$1),('Diário 5º PA'!$F$4:$F$5221))+SUMPRODUCT(-('Diário 6º PA'!$E$4:$E$2907='Analítico Cx.'!$B143),-('Diário 6º PA'!$N$4:$N$2907=H$1),('Diário 6º PA'!$F$4:$F$2907))</f>
        <v>0</v>
      </c>
      <c r="I143" s="183">
        <f>SUMPRODUCT(-('Diário 3º PA'!$E$4:$E$4242='Analítico Cx.'!$B143),-('Diário 3º PA'!$O$4:$O$4242=I$1),('Diário 3º PA'!$F$4:$F$4242))+SUMPRODUCT(-('Diário 4º PA'!$E$4:$E$2224='Analítico Cx.'!$B143),-('Diário 4º PA'!$O$4:$O$2224=I$1),('Diário 4º PA'!$F$4:$F$2224))+SUMPRODUCT(-('Diário 5º PA'!$E$4:$E$5221='Analítico Cx.'!$B143),-('Diário 5º PA'!$O$4:$O$5221=I$1),('Diário 5º PA'!$F$4:$F$5221))+SUMPRODUCT(-('Diário 6º PA'!$E$4:$E$2907='Analítico Cx.'!$B143),-('Diário 6º PA'!$N$4:$N$2907=I$1),('Diário 6º PA'!$F$4:$F$2907))</f>
        <v>0</v>
      </c>
      <c r="J143" s="183">
        <f>SUMPRODUCT(-('Diário 3º PA'!$E$4:$E$4242='Analítico Cx.'!$B143),-('Diário 3º PA'!$O$4:$O$4242=J$1),('Diário 3º PA'!$F$4:$F$4242))+SUMPRODUCT(-('Diário 4º PA'!$E$4:$E$2224='Analítico Cx.'!$B143),-('Diário 4º PA'!$O$4:$O$2224=J$1),('Diário 4º PA'!$F$4:$F$2224))+SUMPRODUCT(-('Diário 5º PA'!$E$4:$E$5221='Analítico Cx.'!$B143),-('Diário 5º PA'!$O$4:$O$5221=J$1),('Diário 5º PA'!$F$4:$F$5221))+SUMPRODUCT(-('Diário 6º PA'!$E$4:$E$2907='Analítico Cx.'!$B143),-('Diário 6º PA'!$N$4:$N$2907=J$1),('Diário 6º PA'!$F$4:$F$2907))</f>
        <v>0</v>
      </c>
      <c r="K143" s="183">
        <f>SUMPRODUCT(-('Diário 3º PA'!$E$4:$E$4242='Analítico Cx.'!$B143),-('Diário 3º PA'!$O$4:$O$4242=K$1),('Diário 3º PA'!$F$4:$F$4242))+SUMPRODUCT(-('Diário 4º PA'!$E$4:$E$2224='Analítico Cx.'!$B143),-('Diário 4º PA'!$O$4:$O$2224=K$1),('Diário 4º PA'!$F$4:$F$2224))+SUMPRODUCT(-('Diário 5º PA'!$E$4:$E$5221='Analítico Cx.'!$B143),-('Diário 5º PA'!$O$4:$O$5221=K$1),('Diário 5º PA'!$F$4:$F$5221))+SUMPRODUCT(-('Diário 6º PA'!$E$4:$E$2907='Analítico Cx.'!$B143),-('Diário 6º PA'!$N$4:$N$2907=K$1),('Diário 6º PA'!$F$4:$F$2907))</f>
        <v>0</v>
      </c>
      <c r="L143" s="183">
        <f>SUMPRODUCT(-('Diário 3º PA'!$E$4:$E$4242='Analítico Cx.'!$B143),-('Diário 3º PA'!$O$4:$O$4242=L$1),('Diário 3º PA'!$F$4:$F$4242))+SUMPRODUCT(-('Diário 4º PA'!$E$4:$E$2224='Analítico Cx.'!$B143),-('Diário 4º PA'!$O$4:$O$2224=L$1),('Diário 4º PA'!$F$4:$F$2224))+SUMPRODUCT(-('Diário 5º PA'!$E$4:$E$5221='Analítico Cx.'!$B143),-('Diário 5º PA'!$O$4:$O$5221=L$1),('Diário 5º PA'!$F$4:$F$5221))+SUMPRODUCT(-('Diário 6º PA'!$E$4:$E$2907='Analítico Cx.'!$B143),-('Diário 6º PA'!$N$4:$N$2907=L$1),('Diário 6º PA'!$F$4:$F$2907))</f>
        <v>0</v>
      </c>
      <c r="M143" s="183">
        <f>SUMPRODUCT(-('Diário 3º PA'!$E$4:$E$4242='Analítico Cx.'!$B143),-('Diário 3º PA'!$O$4:$O$4242=M$1),('Diário 3º PA'!$F$4:$F$4242))+SUMPRODUCT(-('Diário 4º PA'!$E$4:$E$2224='Analítico Cx.'!$B143),-('Diário 4º PA'!$O$4:$O$2224=M$1),('Diário 4º PA'!$F$4:$F$2224))+SUMPRODUCT(-('Diário 5º PA'!$E$4:$E$5221='Analítico Cx.'!$B143),-('Diário 5º PA'!$O$4:$O$5221=M$1),('Diário 5º PA'!$F$4:$F$5221))+SUMPRODUCT(-('Diário 6º PA'!$E$4:$E$2907='Analítico Cx.'!$B143),-('Diário 6º PA'!$N$4:$N$2907=M$1),('Diário 6º PA'!$F$4:$F$2907))</f>
        <v>0</v>
      </c>
      <c r="N143" s="183">
        <f>SUMPRODUCT(-('Diário 3º PA'!$E$4:$E$4242='Analítico Cx.'!$B143),-('Diário 3º PA'!$O$4:$O$4242=N$1),('Diário 3º PA'!$F$4:$F$4242))+SUMPRODUCT(-('Diário 4º PA'!$E$4:$E$2224='Analítico Cx.'!$B143),-('Diário 4º PA'!$O$4:$O$2224=N$1),('Diário 4º PA'!$F$4:$F$2224))+SUMPRODUCT(-('Diário 5º PA'!$E$4:$E$5221='Analítico Cx.'!$B143),-('Diário 5º PA'!$O$4:$O$5221=N$1),('Diário 5º PA'!$F$4:$F$5221))+SUMPRODUCT(-('Diário 6º PA'!$E$4:$E$2907='Analítico Cx.'!$B143),-('Diário 6º PA'!$N$4:$N$2907=N$1),('Diário 6º PA'!$F$4:$F$2907))</f>
        <v>0</v>
      </c>
      <c r="O143" s="184">
        <f>SUM(C143:N143)</f>
        <v>0</v>
      </c>
      <c r="P143" s="168">
        <f t="shared" ref="P143:P160" si="22">IF($O$160=0,0,O143/$O$160)</f>
        <v>0</v>
      </c>
    </row>
    <row r="144" spans="1:16" ht="23.25" customHeight="1" x14ac:dyDescent="0.2">
      <c r="A144" s="59" t="s">
        <v>382</v>
      </c>
      <c r="B144" s="57" t="s">
        <v>383</v>
      </c>
      <c r="C144" s="183">
        <f>SUMPRODUCT(-('Diário 3º PA'!$E$4:$E$4242='Analítico Cx.'!$B144),-('Diário 3º PA'!$O$4:$O$4242=C$1),('Diário 3º PA'!$F$4:$F$4242))+SUMPRODUCT(-('Diário 4º PA'!$E$4:$E$2224='Analítico Cx.'!$B144),-('Diário 4º PA'!$O$4:$O$2224=C$1),('Diário 4º PA'!$F$4:$F$2224))+SUMPRODUCT(-('Diário 5º PA'!$E$4:$E$5221='Analítico Cx.'!$B144),-('Diário 5º PA'!$O$4:$O$5221=C$1),('Diário 5º PA'!$F$4:$F$5221))+SUMPRODUCT(-('Diário 6º PA'!$E$4:$E$2907='Analítico Cx.'!$B144),-('Diário 6º PA'!$N$4:$N$2907=C$1),('Diário 6º PA'!$F$4:$F$2907))</f>
        <v>11739</v>
      </c>
      <c r="D144" s="183">
        <f>SUMPRODUCT(-('Diário 3º PA'!$E$4:$E$4242='Analítico Cx.'!$B144),-('Diário 3º PA'!$O$4:$O$4242=D$1),('Diário 3º PA'!$F$4:$F$4242))+SUMPRODUCT(-('Diário 4º PA'!$E$4:$E$2224='Analítico Cx.'!$B144),-('Diário 4º PA'!$O$4:$O$2224=D$1),('Diário 4º PA'!$F$4:$F$2224))+SUMPRODUCT(-('Diário 5º PA'!$E$4:$E$5221='Analítico Cx.'!$B144),-('Diário 5º PA'!$O$4:$O$5221=D$1),('Diário 5º PA'!$F$4:$F$5221))+SUMPRODUCT(-('Diário 6º PA'!$E$4:$E$2907='Analítico Cx.'!$B144),-('Diário 6º PA'!$N$4:$N$2907=D$1),('Diário 6º PA'!$F$4:$F$2907))</f>
        <v>25046.42</v>
      </c>
      <c r="E144" s="183">
        <f>SUMPRODUCT(-('Diário 3º PA'!$E$4:$E$4242='Analítico Cx.'!$B144),-('Diário 3º PA'!$O$4:$O$4242=E$1),('Diário 3º PA'!$F$4:$F$4242))+SUMPRODUCT(-('Diário 4º PA'!$E$4:$E$2224='Analítico Cx.'!$B144),-('Diário 4º PA'!$O$4:$O$2224=E$1),('Diário 4º PA'!$F$4:$F$2224))+SUMPRODUCT(-('Diário 5º PA'!$E$4:$E$5221='Analítico Cx.'!$B144),-('Diário 5º PA'!$O$4:$O$5221=E$1),('Diário 5º PA'!$F$4:$F$5221))+SUMPRODUCT(-('Diário 6º PA'!$E$4:$E$2907='Analítico Cx.'!$B144),-('Diário 6º PA'!$N$4:$N$2907=E$1),('Diário 6º PA'!$F$4:$F$2907))</f>
        <v>0</v>
      </c>
      <c r="F144" s="183">
        <f>SUMPRODUCT(-('Diário 3º PA'!$E$4:$E$4242='Analítico Cx.'!$B144),-('Diário 3º PA'!$O$4:$O$4242=F$1),('Diário 3º PA'!$F$4:$F$4242))+SUMPRODUCT(-('Diário 4º PA'!$E$4:$E$2224='Analítico Cx.'!$B144),-('Diário 4º PA'!$O$4:$O$2224=F$1),('Diário 4º PA'!$F$4:$F$2224))+SUMPRODUCT(-('Diário 5º PA'!$E$4:$E$5221='Analítico Cx.'!$B144),-('Diário 5º PA'!$O$4:$O$5221=F$1),('Diário 5º PA'!$F$4:$F$5221))+SUMPRODUCT(-('Diário 6º PA'!$E$4:$E$2907='Analítico Cx.'!$B144),-('Diário 6º PA'!$N$4:$N$2907=F$1),('Diário 6º PA'!$F$4:$F$2907))</f>
        <v>0</v>
      </c>
      <c r="G144" s="183">
        <f>SUMPRODUCT(-('Diário 3º PA'!$E$4:$E$4242='Analítico Cx.'!$B144),-('Diário 3º PA'!$O$4:$O$4242=G$1),('Diário 3º PA'!$F$4:$F$4242))+SUMPRODUCT(-('Diário 4º PA'!$E$4:$E$2224='Analítico Cx.'!$B144),-('Diário 4º PA'!$O$4:$O$2224=G$1),('Diário 4º PA'!$F$4:$F$2224))+SUMPRODUCT(-('Diário 5º PA'!$E$4:$E$5221='Analítico Cx.'!$B144),-('Diário 5º PA'!$O$4:$O$5221=G$1),('Diário 5º PA'!$F$4:$F$5221))+SUMPRODUCT(-('Diário 6º PA'!$E$4:$E$2907='Analítico Cx.'!$B144),-('Diário 6º PA'!$N$4:$N$2907=G$1),('Diário 6º PA'!$F$4:$F$2907))</f>
        <v>0</v>
      </c>
      <c r="H144" s="183">
        <f>SUMPRODUCT(-('Diário 3º PA'!$E$4:$E$4242='Analítico Cx.'!$B144),-('Diário 3º PA'!$O$4:$O$4242=H$1),('Diário 3º PA'!$F$4:$F$4242))+SUMPRODUCT(-('Diário 4º PA'!$E$4:$E$2224='Analítico Cx.'!$B144),-('Diário 4º PA'!$O$4:$O$2224=H$1),('Diário 4º PA'!$F$4:$F$2224))+SUMPRODUCT(-('Diário 5º PA'!$E$4:$E$5221='Analítico Cx.'!$B144),-('Diário 5º PA'!$O$4:$O$5221=H$1),('Diário 5º PA'!$F$4:$F$5221))+SUMPRODUCT(-('Diário 6º PA'!$E$4:$E$2907='Analítico Cx.'!$B144),-('Diário 6º PA'!$N$4:$N$2907=H$1),('Diário 6º PA'!$F$4:$F$2907))</f>
        <v>0</v>
      </c>
      <c r="I144" s="183">
        <f>SUMPRODUCT(-('Diário 3º PA'!$E$4:$E$4242='Analítico Cx.'!$B144),-('Diário 3º PA'!$O$4:$O$4242=I$1),('Diário 3º PA'!$F$4:$F$4242))+SUMPRODUCT(-('Diário 4º PA'!$E$4:$E$2224='Analítico Cx.'!$B144),-('Diário 4º PA'!$O$4:$O$2224=I$1),('Diário 4º PA'!$F$4:$F$2224))+SUMPRODUCT(-('Diário 5º PA'!$E$4:$E$5221='Analítico Cx.'!$B144),-('Diário 5º PA'!$O$4:$O$5221=I$1),('Diário 5º PA'!$F$4:$F$5221))+SUMPRODUCT(-('Diário 6º PA'!$E$4:$E$2907='Analítico Cx.'!$B144),-('Diário 6º PA'!$N$4:$N$2907=I$1),('Diário 6º PA'!$F$4:$F$2907))</f>
        <v>0</v>
      </c>
      <c r="J144" s="183">
        <f>SUMPRODUCT(-('Diário 3º PA'!$E$4:$E$4242='Analítico Cx.'!$B144),-('Diário 3º PA'!$O$4:$O$4242=J$1),('Diário 3º PA'!$F$4:$F$4242))+SUMPRODUCT(-('Diário 4º PA'!$E$4:$E$2224='Analítico Cx.'!$B144),-('Diário 4º PA'!$O$4:$O$2224=J$1),('Diário 4º PA'!$F$4:$F$2224))+SUMPRODUCT(-('Diário 5º PA'!$E$4:$E$5221='Analítico Cx.'!$B144),-('Diário 5º PA'!$O$4:$O$5221=J$1),('Diário 5º PA'!$F$4:$F$5221))+SUMPRODUCT(-('Diário 6º PA'!$E$4:$E$2907='Analítico Cx.'!$B144),-('Diário 6º PA'!$N$4:$N$2907=J$1),('Diário 6º PA'!$F$4:$F$2907))</f>
        <v>0</v>
      </c>
      <c r="K144" s="183">
        <f>SUMPRODUCT(-('Diário 3º PA'!$E$4:$E$4242='Analítico Cx.'!$B144),-('Diário 3º PA'!$O$4:$O$4242=K$1),('Diário 3º PA'!$F$4:$F$4242))+SUMPRODUCT(-('Diário 4º PA'!$E$4:$E$2224='Analítico Cx.'!$B144),-('Diário 4º PA'!$O$4:$O$2224=K$1),('Diário 4º PA'!$F$4:$F$2224))+SUMPRODUCT(-('Diário 5º PA'!$E$4:$E$5221='Analítico Cx.'!$B144),-('Diário 5º PA'!$O$4:$O$5221=K$1),('Diário 5º PA'!$F$4:$F$5221))+SUMPRODUCT(-('Diário 6º PA'!$E$4:$E$2907='Analítico Cx.'!$B144),-('Diário 6º PA'!$N$4:$N$2907=K$1),('Diário 6º PA'!$F$4:$F$2907))</f>
        <v>0</v>
      </c>
      <c r="L144" s="183">
        <f>SUMPRODUCT(-('Diário 3º PA'!$E$4:$E$4242='Analítico Cx.'!$B144),-('Diário 3º PA'!$O$4:$O$4242=L$1),('Diário 3º PA'!$F$4:$F$4242))+SUMPRODUCT(-('Diário 4º PA'!$E$4:$E$2224='Analítico Cx.'!$B144),-('Diário 4º PA'!$O$4:$O$2224=L$1),('Diário 4º PA'!$F$4:$F$2224))+SUMPRODUCT(-('Diário 5º PA'!$E$4:$E$5221='Analítico Cx.'!$B144),-('Diário 5º PA'!$O$4:$O$5221=L$1),('Diário 5º PA'!$F$4:$F$5221))+SUMPRODUCT(-('Diário 6º PA'!$E$4:$E$2907='Analítico Cx.'!$B144),-('Diário 6º PA'!$N$4:$N$2907=L$1),('Diário 6º PA'!$F$4:$F$2907))</f>
        <v>2670</v>
      </c>
      <c r="M144" s="183">
        <f>SUMPRODUCT(-('Diário 3º PA'!$E$4:$E$4242='Analítico Cx.'!$B144),-('Diário 3º PA'!$O$4:$O$4242=M$1),('Diário 3º PA'!$F$4:$F$4242))+SUMPRODUCT(-('Diário 4º PA'!$E$4:$E$2224='Analítico Cx.'!$B144),-('Diário 4º PA'!$O$4:$O$2224=M$1),('Diário 4º PA'!$F$4:$F$2224))+SUMPRODUCT(-('Diário 5º PA'!$E$4:$E$5221='Analítico Cx.'!$B144),-('Diário 5º PA'!$O$4:$O$5221=M$1),('Diário 5º PA'!$F$4:$F$5221))+SUMPRODUCT(-('Diário 6º PA'!$E$4:$E$2907='Analítico Cx.'!$B144),-('Diário 6º PA'!$N$4:$N$2907=M$1),('Diário 6º PA'!$F$4:$F$2907))</f>
        <v>0</v>
      </c>
      <c r="N144" s="183">
        <f>SUMPRODUCT(-('Diário 3º PA'!$E$4:$E$4242='Analítico Cx.'!$B144),-('Diário 3º PA'!$O$4:$O$4242=N$1),('Diário 3º PA'!$F$4:$F$4242))+SUMPRODUCT(-('Diário 4º PA'!$E$4:$E$2224='Analítico Cx.'!$B144),-('Diário 4º PA'!$O$4:$O$2224=N$1),('Diário 4º PA'!$F$4:$F$2224))+SUMPRODUCT(-('Diário 5º PA'!$E$4:$E$5221='Analítico Cx.'!$B144),-('Diário 5º PA'!$O$4:$O$5221=N$1),('Diário 5º PA'!$F$4:$F$5221))+SUMPRODUCT(-('Diário 6º PA'!$E$4:$E$2907='Analítico Cx.'!$B144),-('Diário 6º PA'!$N$4:$N$2907=N$1),('Diário 6º PA'!$F$4:$F$2907))</f>
        <v>0</v>
      </c>
      <c r="O144" s="184">
        <f t="shared" ref="O144:O153" si="23">SUM(C144:N144)</f>
        <v>39455.42</v>
      </c>
      <c r="P144" s="168">
        <f t="shared" si="22"/>
        <v>6.2737271689218966E-4</v>
      </c>
    </row>
    <row r="145" spans="1:16" ht="23.25" customHeight="1" x14ac:dyDescent="0.2">
      <c r="A145" s="59" t="s">
        <v>384</v>
      </c>
      <c r="B145" s="57" t="s">
        <v>385</v>
      </c>
      <c r="C145" s="183">
        <f>SUMPRODUCT(-('Diário 3º PA'!$E$4:$E$4242='Analítico Cx.'!$B145),-('Diário 3º PA'!$O$4:$O$4242=C$1),('Diário 3º PA'!$F$4:$F$4242))+SUMPRODUCT(-('Diário 4º PA'!$E$4:$E$2224='Analítico Cx.'!$B145),-('Diário 4º PA'!$O$4:$O$2224=C$1),('Diário 4º PA'!$F$4:$F$2224))+SUMPRODUCT(-('Diário 5º PA'!$E$4:$E$5221='Analítico Cx.'!$B145),-('Diário 5º PA'!$O$4:$O$5221=C$1),('Diário 5º PA'!$F$4:$F$5221))+SUMPRODUCT(-('Diário 6º PA'!$E$4:$E$2907='Analítico Cx.'!$B145),-('Diário 6º PA'!$N$4:$N$2907=C$1),('Diário 6º PA'!$F$4:$F$2907))</f>
        <v>4066.15</v>
      </c>
      <c r="D145" s="183">
        <f>SUMPRODUCT(-('Diário 3º PA'!$E$4:$E$4242='Analítico Cx.'!$B145),-('Diário 3º PA'!$O$4:$O$4242=D$1),('Diário 3º PA'!$F$4:$F$4242))+SUMPRODUCT(-('Diário 4º PA'!$E$4:$E$2224='Analítico Cx.'!$B145),-('Diário 4º PA'!$O$4:$O$2224=D$1),('Diário 4º PA'!$F$4:$F$2224))+SUMPRODUCT(-('Diário 5º PA'!$E$4:$E$5221='Analítico Cx.'!$B145),-('Diário 5º PA'!$O$4:$O$5221=D$1),('Diário 5º PA'!$F$4:$F$5221))+SUMPRODUCT(-('Diário 6º PA'!$E$4:$E$2907='Analítico Cx.'!$B145),-('Diário 6º PA'!$N$4:$N$2907=D$1),('Diário 6º PA'!$F$4:$F$2907))</f>
        <v>23017</v>
      </c>
      <c r="E145" s="183">
        <f>SUMPRODUCT(-('Diário 3º PA'!$E$4:$E$4242='Analítico Cx.'!$B145),-('Diário 3º PA'!$O$4:$O$4242=E$1),('Diário 3º PA'!$F$4:$F$4242))+SUMPRODUCT(-('Diário 4º PA'!$E$4:$E$2224='Analítico Cx.'!$B145),-('Diário 4º PA'!$O$4:$O$2224=E$1),('Diário 4º PA'!$F$4:$F$2224))+SUMPRODUCT(-('Diário 5º PA'!$E$4:$E$5221='Analítico Cx.'!$B145),-('Diário 5º PA'!$O$4:$O$5221=E$1),('Diário 5º PA'!$F$4:$F$5221))+SUMPRODUCT(-('Diário 6º PA'!$E$4:$E$2907='Analítico Cx.'!$B145),-('Diário 6º PA'!$N$4:$N$2907=E$1),('Diário 6º PA'!$F$4:$F$2907))</f>
        <v>600</v>
      </c>
      <c r="F145" s="183">
        <f>SUMPRODUCT(-('Diário 3º PA'!$E$4:$E$4242='Analítico Cx.'!$B145),-('Diário 3º PA'!$O$4:$O$4242=F$1),('Diário 3º PA'!$F$4:$F$4242))+SUMPRODUCT(-('Diário 4º PA'!$E$4:$E$2224='Analítico Cx.'!$B145),-('Diário 4º PA'!$O$4:$O$2224=F$1),('Diário 4º PA'!$F$4:$F$2224))+SUMPRODUCT(-('Diário 5º PA'!$E$4:$E$5221='Analítico Cx.'!$B145),-('Diário 5º PA'!$O$4:$O$5221=F$1),('Diário 5º PA'!$F$4:$F$5221))+SUMPRODUCT(-('Diário 6º PA'!$E$4:$E$2907='Analítico Cx.'!$B145),-('Diário 6º PA'!$N$4:$N$2907=F$1),('Diário 6º PA'!$F$4:$F$2907))</f>
        <v>3450</v>
      </c>
      <c r="G145" s="183">
        <f>SUMPRODUCT(-('Diário 3º PA'!$E$4:$E$4242='Analítico Cx.'!$B145),-('Diário 3º PA'!$O$4:$O$4242=G$1),('Diário 3º PA'!$F$4:$F$4242))+SUMPRODUCT(-('Diário 4º PA'!$E$4:$E$2224='Analítico Cx.'!$B145),-('Diário 4º PA'!$O$4:$O$2224=G$1),('Diário 4º PA'!$F$4:$F$2224))+SUMPRODUCT(-('Diário 5º PA'!$E$4:$E$5221='Analítico Cx.'!$B145),-('Diário 5º PA'!$O$4:$O$5221=G$1),('Diário 5º PA'!$F$4:$F$5221))+SUMPRODUCT(-('Diário 6º PA'!$E$4:$E$2907='Analítico Cx.'!$B145),-('Diário 6º PA'!$N$4:$N$2907=G$1),('Diário 6º PA'!$F$4:$F$2907))</f>
        <v>3999.9</v>
      </c>
      <c r="H145" s="183">
        <f>SUMPRODUCT(-('Diário 3º PA'!$E$4:$E$4242='Analítico Cx.'!$B145),-('Diário 3º PA'!$O$4:$O$4242=H$1),('Diário 3º PA'!$F$4:$F$4242))+SUMPRODUCT(-('Diário 4º PA'!$E$4:$E$2224='Analítico Cx.'!$B145),-('Diário 4º PA'!$O$4:$O$2224=H$1),('Diário 4º PA'!$F$4:$F$2224))+SUMPRODUCT(-('Diário 5º PA'!$E$4:$E$5221='Analítico Cx.'!$B145),-('Diário 5º PA'!$O$4:$O$5221=H$1),('Diário 5º PA'!$F$4:$F$5221))+SUMPRODUCT(-('Diário 6º PA'!$E$4:$E$2907='Analítico Cx.'!$B145),-('Diário 6º PA'!$N$4:$N$2907=H$1),('Diário 6º PA'!$F$4:$F$2907))</f>
        <v>0</v>
      </c>
      <c r="I145" s="183">
        <f>SUMPRODUCT(-('Diário 3º PA'!$E$4:$E$4242='Analítico Cx.'!$B145),-('Diário 3º PA'!$O$4:$O$4242=I$1),('Diário 3º PA'!$F$4:$F$4242))+SUMPRODUCT(-('Diário 4º PA'!$E$4:$E$2224='Analítico Cx.'!$B145),-('Diário 4º PA'!$O$4:$O$2224=I$1),('Diário 4º PA'!$F$4:$F$2224))+SUMPRODUCT(-('Diário 5º PA'!$E$4:$E$5221='Analítico Cx.'!$B145),-('Diário 5º PA'!$O$4:$O$5221=I$1),('Diário 5º PA'!$F$4:$F$5221))+SUMPRODUCT(-('Diário 6º PA'!$E$4:$E$2907='Analítico Cx.'!$B145),-('Diário 6º PA'!$N$4:$N$2907=I$1),('Diário 6º PA'!$F$4:$F$2907))</f>
        <v>0</v>
      </c>
      <c r="J145" s="183">
        <f>SUMPRODUCT(-('Diário 3º PA'!$E$4:$E$4242='Analítico Cx.'!$B145),-('Diário 3º PA'!$O$4:$O$4242=J$1),('Diário 3º PA'!$F$4:$F$4242))+SUMPRODUCT(-('Diário 4º PA'!$E$4:$E$2224='Analítico Cx.'!$B145),-('Diário 4º PA'!$O$4:$O$2224=J$1),('Diário 4º PA'!$F$4:$F$2224))+SUMPRODUCT(-('Diário 5º PA'!$E$4:$E$5221='Analítico Cx.'!$B145),-('Diário 5º PA'!$O$4:$O$5221=J$1),('Diário 5º PA'!$F$4:$F$5221))+SUMPRODUCT(-('Diário 6º PA'!$E$4:$E$2907='Analítico Cx.'!$B145),-('Diário 6º PA'!$N$4:$N$2907=J$1),('Diário 6º PA'!$F$4:$F$2907))</f>
        <v>0</v>
      </c>
      <c r="K145" s="183">
        <f>SUMPRODUCT(-('Diário 3º PA'!$E$4:$E$4242='Analítico Cx.'!$B145),-('Diário 3º PA'!$O$4:$O$4242=K$1),('Diário 3º PA'!$F$4:$F$4242))+SUMPRODUCT(-('Diário 4º PA'!$E$4:$E$2224='Analítico Cx.'!$B145),-('Diário 4º PA'!$O$4:$O$2224=K$1),('Diário 4º PA'!$F$4:$F$2224))+SUMPRODUCT(-('Diário 5º PA'!$E$4:$E$5221='Analítico Cx.'!$B145),-('Diário 5º PA'!$O$4:$O$5221=K$1),('Diário 5º PA'!$F$4:$F$5221))+SUMPRODUCT(-('Diário 6º PA'!$E$4:$E$2907='Analítico Cx.'!$B145),-('Diário 6º PA'!$N$4:$N$2907=K$1),('Diário 6º PA'!$F$4:$F$2907))</f>
        <v>19115.95</v>
      </c>
      <c r="L145" s="183">
        <f>SUMPRODUCT(-('Diário 3º PA'!$E$4:$E$4242='Analítico Cx.'!$B145),-('Diário 3º PA'!$O$4:$O$4242=L$1),('Diário 3º PA'!$F$4:$F$4242))+SUMPRODUCT(-('Diário 4º PA'!$E$4:$E$2224='Analítico Cx.'!$B145),-('Diário 4º PA'!$O$4:$O$2224=L$1),('Diário 4º PA'!$F$4:$F$2224))+SUMPRODUCT(-('Diário 5º PA'!$E$4:$E$5221='Analítico Cx.'!$B145),-('Diário 5º PA'!$O$4:$O$5221=L$1),('Diário 5º PA'!$F$4:$F$5221))+SUMPRODUCT(-('Diário 6º PA'!$E$4:$E$2907='Analítico Cx.'!$B145),-('Diário 6º PA'!$N$4:$N$2907=L$1),('Diário 6º PA'!$F$4:$F$2907))</f>
        <v>0</v>
      </c>
      <c r="M145" s="183">
        <f>SUMPRODUCT(-('Diário 3º PA'!$E$4:$E$4242='Analítico Cx.'!$B145),-('Diário 3º PA'!$O$4:$O$4242=M$1),('Diário 3º PA'!$F$4:$F$4242))+SUMPRODUCT(-('Diário 4º PA'!$E$4:$E$2224='Analítico Cx.'!$B145),-('Diário 4º PA'!$O$4:$O$2224=M$1),('Diário 4º PA'!$F$4:$F$2224))+SUMPRODUCT(-('Diário 5º PA'!$E$4:$E$5221='Analítico Cx.'!$B145),-('Diário 5º PA'!$O$4:$O$5221=M$1),('Diário 5º PA'!$F$4:$F$5221))+SUMPRODUCT(-('Diário 6º PA'!$E$4:$E$2907='Analítico Cx.'!$B145),-('Diário 6º PA'!$N$4:$N$2907=M$1),('Diário 6º PA'!$F$4:$F$2907))</f>
        <v>637.9</v>
      </c>
      <c r="N145" s="183">
        <f>SUMPRODUCT(-('Diário 3º PA'!$E$4:$E$4242='Analítico Cx.'!$B145),-('Diário 3º PA'!$O$4:$O$4242=N$1),('Diário 3º PA'!$F$4:$F$4242))+SUMPRODUCT(-('Diário 4º PA'!$E$4:$E$2224='Analítico Cx.'!$B145),-('Diário 4º PA'!$O$4:$O$2224=N$1),('Diário 4º PA'!$F$4:$F$2224))+SUMPRODUCT(-('Diário 5º PA'!$E$4:$E$5221='Analítico Cx.'!$B145),-('Diário 5º PA'!$O$4:$O$5221=N$1),('Diário 5º PA'!$F$4:$F$5221))+SUMPRODUCT(-('Diário 6º PA'!$E$4:$E$2907='Analítico Cx.'!$B145),-('Diário 6º PA'!$N$4:$N$2907=N$1),('Diário 6º PA'!$F$4:$F$2907))</f>
        <v>0</v>
      </c>
      <c r="O145" s="184">
        <f t="shared" si="23"/>
        <v>54886.9</v>
      </c>
      <c r="P145" s="168">
        <f t="shared" si="22"/>
        <v>8.7274558412481543E-4</v>
      </c>
    </row>
    <row r="146" spans="1:16" ht="23.25" customHeight="1" x14ac:dyDescent="0.2">
      <c r="A146" s="59" t="s">
        <v>386</v>
      </c>
      <c r="B146" s="57" t="s">
        <v>387</v>
      </c>
      <c r="C146" s="183">
        <f>SUMPRODUCT(-('Diário 3º PA'!$E$4:$E$4242='Analítico Cx.'!$B146),-('Diário 3º PA'!$O$4:$O$4242=C$1),('Diário 3º PA'!$F$4:$F$4242))+SUMPRODUCT(-('Diário 4º PA'!$E$4:$E$2224='Analítico Cx.'!$B146),-('Diário 4º PA'!$O$4:$O$2224=C$1),('Diário 4º PA'!$F$4:$F$2224))+SUMPRODUCT(-('Diário 5º PA'!$E$4:$E$5221='Analítico Cx.'!$B146),-('Diário 5º PA'!$O$4:$O$5221=C$1),('Diário 5º PA'!$F$4:$F$5221))+SUMPRODUCT(-('Diário 6º PA'!$E$4:$E$2907='Analítico Cx.'!$B146),-('Diário 6º PA'!$N$4:$N$2907=C$1),('Diário 6º PA'!$F$4:$F$2907))</f>
        <v>3813</v>
      </c>
      <c r="D146" s="183">
        <f>SUMPRODUCT(-('Diário 3º PA'!$E$4:$E$4242='Analítico Cx.'!$B146),-('Diário 3º PA'!$O$4:$O$4242=D$1),('Diário 3º PA'!$F$4:$F$4242))+SUMPRODUCT(-('Diário 4º PA'!$E$4:$E$2224='Analítico Cx.'!$B146),-('Diário 4º PA'!$O$4:$O$2224=D$1),('Diário 4º PA'!$F$4:$F$2224))+SUMPRODUCT(-('Diário 5º PA'!$E$4:$E$5221='Analítico Cx.'!$B146),-('Diário 5º PA'!$O$4:$O$5221=D$1),('Diário 5º PA'!$F$4:$F$5221))+SUMPRODUCT(-('Diário 6º PA'!$E$4:$E$2907='Analítico Cx.'!$B146),-('Diário 6º PA'!$N$4:$N$2907=D$1),('Diário 6º PA'!$F$4:$F$2907))</f>
        <v>0</v>
      </c>
      <c r="E146" s="183">
        <f>SUMPRODUCT(-('Diário 3º PA'!$E$4:$E$4242='Analítico Cx.'!$B146),-('Diário 3º PA'!$O$4:$O$4242=E$1),('Diário 3º PA'!$F$4:$F$4242))+SUMPRODUCT(-('Diário 4º PA'!$E$4:$E$2224='Analítico Cx.'!$B146),-('Diário 4º PA'!$O$4:$O$2224=E$1),('Diário 4º PA'!$F$4:$F$2224))+SUMPRODUCT(-('Diário 5º PA'!$E$4:$E$5221='Analítico Cx.'!$B146),-('Diário 5º PA'!$O$4:$O$5221=E$1),('Diário 5º PA'!$F$4:$F$5221))+SUMPRODUCT(-('Diário 6º PA'!$E$4:$E$2907='Analítico Cx.'!$B146),-('Diário 6º PA'!$N$4:$N$2907=E$1),('Diário 6º PA'!$F$4:$F$2907))</f>
        <v>3229</v>
      </c>
      <c r="F146" s="183">
        <f>SUMPRODUCT(-('Diário 3º PA'!$E$4:$E$4242='Analítico Cx.'!$B146),-('Diário 3º PA'!$O$4:$O$4242=F$1),('Diário 3º PA'!$F$4:$F$4242))+SUMPRODUCT(-('Diário 4º PA'!$E$4:$E$2224='Analítico Cx.'!$B146),-('Diário 4º PA'!$O$4:$O$2224=F$1),('Diário 4º PA'!$F$4:$F$2224))+SUMPRODUCT(-('Diário 5º PA'!$E$4:$E$5221='Analítico Cx.'!$B146),-('Diário 5º PA'!$O$4:$O$5221=F$1),('Diário 5º PA'!$F$4:$F$5221))+SUMPRODUCT(-('Diário 6º PA'!$E$4:$E$2907='Analítico Cx.'!$B146),-('Diário 6º PA'!$N$4:$N$2907=F$1),('Diário 6º PA'!$F$4:$F$2907))</f>
        <v>0</v>
      </c>
      <c r="G146" s="183">
        <f>SUMPRODUCT(-('Diário 3º PA'!$E$4:$E$4242='Analítico Cx.'!$B146),-('Diário 3º PA'!$O$4:$O$4242=G$1),('Diário 3º PA'!$F$4:$F$4242))+SUMPRODUCT(-('Diário 4º PA'!$E$4:$E$2224='Analítico Cx.'!$B146),-('Diário 4º PA'!$O$4:$O$2224=G$1),('Diário 4º PA'!$F$4:$F$2224))+SUMPRODUCT(-('Diário 5º PA'!$E$4:$E$5221='Analítico Cx.'!$B146),-('Diário 5º PA'!$O$4:$O$5221=G$1),('Diário 5º PA'!$F$4:$F$5221))+SUMPRODUCT(-('Diário 6º PA'!$E$4:$E$2907='Analítico Cx.'!$B146),-('Diário 6º PA'!$N$4:$N$2907=G$1),('Diário 6º PA'!$F$4:$F$2907))</f>
        <v>500</v>
      </c>
      <c r="H146" s="183">
        <f>SUMPRODUCT(-('Diário 3º PA'!$E$4:$E$4242='Analítico Cx.'!$B146),-('Diário 3º PA'!$O$4:$O$4242=H$1),('Diário 3º PA'!$F$4:$F$4242))+SUMPRODUCT(-('Diário 4º PA'!$E$4:$E$2224='Analítico Cx.'!$B146),-('Diário 4º PA'!$O$4:$O$2224=H$1),('Diário 4º PA'!$F$4:$F$2224))+SUMPRODUCT(-('Diário 5º PA'!$E$4:$E$5221='Analítico Cx.'!$B146),-('Diário 5º PA'!$O$4:$O$5221=H$1),('Diário 5º PA'!$F$4:$F$5221))+SUMPRODUCT(-('Diário 6º PA'!$E$4:$E$2907='Analítico Cx.'!$B146),-('Diário 6º PA'!$N$4:$N$2907=H$1),('Diário 6º PA'!$F$4:$F$2907))</f>
        <v>132206.04</v>
      </c>
      <c r="I146" s="183">
        <f>SUMPRODUCT(-('Diário 3º PA'!$E$4:$E$4242='Analítico Cx.'!$B146),-('Diário 3º PA'!$O$4:$O$4242=I$1),('Diário 3º PA'!$F$4:$F$4242))+SUMPRODUCT(-('Diário 4º PA'!$E$4:$E$2224='Analítico Cx.'!$B146),-('Diário 4º PA'!$O$4:$O$2224=I$1),('Diário 4º PA'!$F$4:$F$2224))+SUMPRODUCT(-('Diário 5º PA'!$E$4:$E$5221='Analítico Cx.'!$B146),-('Diário 5º PA'!$O$4:$O$5221=I$1),('Diário 5º PA'!$F$4:$F$5221))+SUMPRODUCT(-('Diário 6º PA'!$E$4:$E$2907='Analítico Cx.'!$B146),-('Diário 6º PA'!$N$4:$N$2907=I$1),('Diário 6º PA'!$F$4:$F$2907))</f>
        <v>1707.15</v>
      </c>
      <c r="J146" s="183">
        <f>SUMPRODUCT(-('Diário 3º PA'!$E$4:$E$4242='Analítico Cx.'!$B146),-('Diário 3º PA'!$O$4:$O$4242=J$1),('Diário 3º PA'!$F$4:$F$4242))+SUMPRODUCT(-('Diário 4º PA'!$E$4:$E$2224='Analítico Cx.'!$B146),-('Diário 4º PA'!$O$4:$O$2224=J$1),('Diário 4º PA'!$F$4:$F$2224))+SUMPRODUCT(-('Diário 5º PA'!$E$4:$E$5221='Analítico Cx.'!$B146),-('Diário 5º PA'!$O$4:$O$5221=J$1),('Diário 5º PA'!$F$4:$F$5221))+SUMPRODUCT(-('Diário 6º PA'!$E$4:$E$2907='Analítico Cx.'!$B146),-('Diário 6º PA'!$N$4:$N$2907=J$1),('Diário 6º PA'!$F$4:$F$2907))</f>
        <v>0</v>
      </c>
      <c r="K146" s="183">
        <f>SUMPRODUCT(-('Diário 3º PA'!$E$4:$E$4242='Analítico Cx.'!$B146),-('Diário 3º PA'!$O$4:$O$4242=K$1),('Diário 3º PA'!$F$4:$F$4242))+SUMPRODUCT(-('Diário 4º PA'!$E$4:$E$2224='Analítico Cx.'!$B146),-('Diário 4º PA'!$O$4:$O$2224=K$1),('Diário 4º PA'!$F$4:$F$2224))+SUMPRODUCT(-('Diário 5º PA'!$E$4:$E$5221='Analítico Cx.'!$B146),-('Diário 5º PA'!$O$4:$O$5221=K$1),('Diário 5º PA'!$F$4:$F$5221))+SUMPRODUCT(-('Diário 6º PA'!$E$4:$E$2907='Analítico Cx.'!$B146),-('Diário 6º PA'!$N$4:$N$2907=K$1),('Diário 6º PA'!$F$4:$F$2907))</f>
        <v>699</v>
      </c>
      <c r="L146" s="183">
        <f>SUMPRODUCT(-('Diário 3º PA'!$E$4:$E$4242='Analítico Cx.'!$B146),-('Diário 3º PA'!$O$4:$O$4242=L$1),('Diário 3º PA'!$F$4:$F$4242))+SUMPRODUCT(-('Diário 4º PA'!$E$4:$E$2224='Analítico Cx.'!$B146),-('Diário 4º PA'!$O$4:$O$2224=L$1),('Diário 4º PA'!$F$4:$F$2224))+SUMPRODUCT(-('Diário 5º PA'!$E$4:$E$5221='Analítico Cx.'!$B146),-('Diário 5º PA'!$O$4:$O$5221=L$1),('Diário 5º PA'!$F$4:$F$5221))+SUMPRODUCT(-('Diário 6º PA'!$E$4:$E$2907='Analítico Cx.'!$B146),-('Diário 6º PA'!$N$4:$N$2907=L$1),('Diário 6º PA'!$F$4:$F$2907))</f>
        <v>0</v>
      </c>
      <c r="M146" s="183">
        <f>SUMPRODUCT(-('Diário 3º PA'!$E$4:$E$4242='Analítico Cx.'!$B146),-('Diário 3º PA'!$O$4:$O$4242=M$1),('Diário 3º PA'!$F$4:$F$4242))+SUMPRODUCT(-('Diário 4º PA'!$E$4:$E$2224='Analítico Cx.'!$B146),-('Diário 4º PA'!$O$4:$O$2224=M$1),('Diário 4º PA'!$F$4:$F$2224))+SUMPRODUCT(-('Diário 5º PA'!$E$4:$E$5221='Analítico Cx.'!$B146),-('Diário 5º PA'!$O$4:$O$5221=M$1),('Diário 5º PA'!$F$4:$F$5221))+SUMPRODUCT(-('Diário 6º PA'!$E$4:$E$2907='Analítico Cx.'!$B146),-('Diário 6º PA'!$N$4:$N$2907=M$1),('Diário 6º PA'!$F$4:$F$2907))</f>
        <v>1808</v>
      </c>
      <c r="N146" s="183">
        <f>SUMPRODUCT(-('Diário 3º PA'!$E$4:$E$4242='Analítico Cx.'!$B146),-('Diário 3º PA'!$O$4:$O$4242=N$1),('Diário 3º PA'!$F$4:$F$4242))+SUMPRODUCT(-('Diário 4º PA'!$E$4:$E$2224='Analítico Cx.'!$B146),-('Diário 4º PA'!$O$4:$O$2224=N$1),('Diário 4º PA'!$F$4:$F$2224))+SUMPRODUCT(-('Diário 5º PA'!$E$4:$E$5221='Analítico Cx.'!$B146),-('Diário 5º PA'!$O$4:$O$5221=N$1),('Diário 5º PA'!$F$4:$F$5221))+SUMPRODUCT(-('Diário 6º PA'!$E$4:$E$2907='Analítico Cx.'!$B146),-('Diário 6º PA'!$N$4:$N$2907=N$1),('Diário 6º PA'!$F$4:$F$2907))</f>
        <v>0</v>
      </c>
      <c r="O146" s="184">
        <f t="shared" si="23"/>
        <v>143962.19</v>
      </c>
      <c r="P146" s="168">
        <f t="shared" si="22"/>
        <v>2.2891138979143962E-3</v>
      </c>
    </row>
    <row r="147" spans="1:16" ht="23.25" customHeight="1" x14ac:dyDescent="0.2">
      <c r="A147" s="59" t="s">
        <v>388</v>
      </c>
      <c r="B147" s="57" t="s">
        <v>389</v>
      </c>
      <c r="C147" s="183">
        <f>SUMPRODUCT(-('Diário 3º PA'!$E$4:$E$4242='Analítico Cx.'!$B147),-('Diário 3º PA'!$O$4:$O$4242=C$1),('Diário 3º PA'!$F$4:$F$4242))+SUMPRODUCT(-('Diário 4º PA'!$E$4:$E$2224='Analítico Cx.'!$B147),-('Diário 4º PA'!$O$4:$O$2224=C$1),('Diário 4º PA'!$F$4:$F$2224))+SUMPRODUCT(-('Diário 5º PA'!$E$4:$E$5221='Analítico Cx.'!$B147),-('Diário 5º PA'!$O$4:$O$5221=C$1),('Diário 5º PA'!$F$4:$F$5221))+SUMPRODUCT(-('Diário 6º PA'!$E$4:$E$2907='Analítico Cx.'!$B147),-('Diário 6º PA'!$N$4:$N$2907=C$1),('Diário 6º PA'!$F$4:$F$2907))</f>
        <v>4488</v>
      </c>
      <c r="D147" s="183">
        <f>SUMPRODUCT(-('Diário 3º PA'!$E$4:$E$4242='Analítico Cx.'!$B147),-('Diário 3º PA'!$O$4:$O$4242=D$1),('Diário 3º PA'!$F$4:$F$4242))+SUMPRODUCT(-('Diário 4º PA'!$E$4:$E$2224='Analítico Cx.'!$B147),-('Diário 4º PA'!$O$4:$O$2224=D$1),('Diário 4º PA'!$F$4:$F$2224))+SUMPRODUCT(-('Diário 5º PA'!$E$4:$E$5221='Analítico Cx.'!$B147),-('Diário 5º PA'!$O$4:$O$5221=D$1),('Diário 5º PA'!$F$4:$F$5221))+SUMPRODUCT(-('Diário 6º PA'!$E$4:$E$2907='Analítico Cx.'!$B147),-('Diário 6º PA'!$N$4:$N$2907=D$1),('Diário 6º PA'!$F$4:$F$2907))</f>
        <v>4600</v>
      </c>
      <c r="E147" s="183">
        <f>SUMPRODUCT(-('Diário 3º PA'!$E$4:$E$4242='Analítico Cx.'!$B147),-('Diário 3º PA'!$O$4:$O$4242=E$1),('Diário 3º PA'!$F$4:$F$4242))+SUMPRODUCT(-('Diário 4º PA'!$E$4:$E$2224='Analítico Cx.'!$B147),-('Diário 4º PA'!$O$4:$O$2224=E$1),('Diário 4º PA'!$F$4:$F$2224))+SUMPRODUCT(-('Diário 5º PA'!$E$4:$E$5221='Analítico Cx.'!$B147),-('Diário 5º PA'!$O$4:$O$5221=E$1),('Diário 5º PA'!$F$4:$F$5221))+SUMPRODUCT(-('Diário 6º PA'!$E$4:$E$2907='Analítico Cx.'!$B147),-('Diário 6º PA'!$N$4:$N$2907=E$1),('Diário 6º PA'!$F$4:$F$2907))</f>
        <v>5091.79</v>
      </c>
      <c r="F147" s="183">
        <f>SUMPRODUCT(-('Diário 3º PA'!$E$4:$E$4242='Analítico Cx.'!$B147),-('Diário 3º PA'!$O$4:$O$4242=F$1),('Diário 3º PA'!$F$4:$F$4242))+SUMPRODUCT(-('Diário 4º PA'!$E$4:$E$2224='Analítico Cx.'!$B147),-('Diário 4º PA'!$O$4:$O$2224=F$1),('Diário 4º PA'!$F$4:$F$2224))+SUMPRODUCT(-('Diário 5º PA'!$E$4:$E$5221='Analítico Cx.'!$B147),-('Diário 5º PA'!$O$4:$O$5221=F$1),('Diário 5º PA'!$F$4:$F$5221))+SUMPRODUCT(-('Diário 6º PA'!$E$4:$E$2907='Analítico Cx.'!$B147),-('Diário 6º PA'!$N$4:$N$2907=F$1),('Diário 6º PA'!$F$4:$F$2907))</f>
        <v>3605.96</v>
      </c>
      <c r="G147" s="183">
        <f>SUMPRODUCT(-('Diário 3º PA'!$E$4:$E$4242='Analítico Cx.'!$B147),-('Diário 3º PA'!$O$4:$O$4242=G$1),('Diário 3º PA'!$F$4:$F$4242))+SUMPRODUCT(-('Diário 4º PA'!$E$4:$E$2224='Analítico Cx.'!$B147),-('Diário 4º PA'!$O$4:$O$2224=G$1),('Diário 4º PA'!$F$4:$F$2224))+SUMPRODUCT(-('Diário 5º PA'!$E$4:$E$5221='Analítico Cx.'!$B147),-('Diário 5º PA'!$O$4:$O$5221=G$1),('Diário 5º PA'!$F$4:$F$5221))+SUMPRODUCT(-('Diário 6º PA'!$E$4:$E$2907='Analítico Cx.'!$B147),-('Diário 6º PA'!$N$4:$N$2907=G$1),('Diário 6º PA'!$F$4:$F$2907))</f>
        <v>20978</v>
      </c>
      <c r="H147" s="183">
        <f>SUMPRODUCT(-('Diário 3º PA'!$E$4:$E$4242='Analítico Cx.'!$B147),-('Diário 3º PA'!$O$4:$O$4242=H$1),('Diário 3º PA'!$F$4:$F$4242))+SUMPRODUCT(-('Diário 4º PA'!$E$4:$E$2224='Analítico Cx.'!$B147),-('Diário 4º PA'!$O$4:$O$2224=H$1),('Diário 4º PA'!$F$4:$F$2224))+SUMPRODUCT(-('Diário 5º PA'!$E$4:$E$5221='Analítico Cx.'!$B147),-('Diário 5º PA'!$O$4:$O$5221=H$1),('Diário 5º PA'!$F$4:$F$5221))+SUMPRODUCT(-('Diário 6º PA'!$E$4:$E$2907='Analítico Cx.'!$B147),-('Diário 6º PA'!$N$4:$N$2907=H$1),('Diário 6º PA'!$F$4:$F$2907))</f>
        <v>2223</v>
      </c>
      <c r="I147" s="183">
        <f>SUMPRODUCT(-('Diário 3º PA'!$E$4:$E$4242='Analítico Cx.'!$B147),-('Diário 3º PA'!$O$4:$O$4242=I$1),('Diário 3º PA'!$F$4:$F$4242))+SUMPRODUCT(-('Diário 4º PA'!$E$4:$E$2224='Analítico Cx.'!$B147),-('Diário 4º PA'!$O$4:$O$2224=I$1),('Diário 4º PA'!$F$4:$F$2224))+SUMPRODUCT(-('Diário 5º PA'!$E$4:$E$5221='Analítico Cx.'!$B147),-('Diário 5º PA'!$O$4:$O$5221=I$1),('Diário 5º PA'!$F$4:$F$5221))+SUMPRODUCT(-('Diário 6º PA'!$E$4:$E$2907='Analítico Cx.'!$B147),-('Diário 6º PA'!$N$4:$N$2907=I$1),('Diário 6º PA'!$F$4:$F$2907))</f>
        <v>0</v>
      </c>
      <c r="J147" s="183">
        <f>SUMPRODUCT(-('Diário 3º PA'!$E$4:$E$4242='Analítico Cx.'!$B147),-('Diário 3º PA'!$O$4:$O$4242=J$1),('Diário 3º PA'!$F$4:$F$4242))+SUMPRODUCT(-('Diário 4º PA'!$E$4:$E$2224='Analítico Cx.'!$B147),-('Diário 4º PA'!$O$4:$O$2224=J$1),('Diário 4º PA'!$F$4:$F$2224))+SUMPRODUCT(-('Diário 5º PA'!$E$4:$E$5221='Analítico Cx.'!$B147),-('Diário 5º PA'!$O$4:$O$5221=J$1),('Diário 5º PA'!$F$4:$F$5221))+SUMPRODUCT(-('Diário 6º PA'!$E$4:$E$2907='Analítico Cx.'!$B147),-('Diário 6º PA'!$N$4:$N$2907=J$1),('Diário 6º PA'!$F$4:$F$2907))</f>
        <v>0</v>
      </c>
      <c r="K147" s="183">
        <f>SUMPRODUCT(-('Diário 3º PA'!$E$4:$E$4242='Analítico Cx.'!$B147),-('Diário 3º PA'!$O$4:$O$4242=K$1),('Diário 3º PA'!$F$4:$F$4242))+SUMPRODUCT(-('Diário 4º PA'!$E$4:$E$2224='Analítico Cx.'!$B147),-('Diário 4º PA'!$O$4:$O$2224=K$1),('Diário 4º PA'!$F$4:$F$2224))+SUMPRODUCT(-('Diário 5º PA'!$E$4:$E$5221='Analítico Cx.'!$B147),-('Diário 5º PA'!$O$4:$O$5221=K$1),('Diário 5º PA'!$F$4:$F$5221))+SUMPRODUCT(-('Diário 6º PA'!$E$4:$E$2907='Analítico Cx.'!$B147),-('Diário 6º PA'!$N$4:$N$2907=K$1),('Diário 6º PA'!$F$4:$F$2907))</f>
        <v>0</v>
      </c>
      <c r="L147" s="183">
        <f>SUMPRODUCT(-('Diário 3º PA'!$E$4:$E$4242='Analítico Cx.'!$B147),-('Diário 3º PA'!$O$4:$O$4242=L$1),('Diário 3º PA'!$F$4:$F$4242))+SUMPRODUCT(-('Diário 4º PA'!$E$4:$E$2224='Analítico Cx.'!$B147),-('Diário 4º PA'!$O$4:$O$2224=L$1),('Diário 4º PA'!$F$4:$F$2224))+SUMPRODUCT(-('Diário 5º PA'!$E$4:$E$5221='Analítico Cx.'!$B147),-('Diário 5º PA'!$O$4:$O$5221=L$1),('Diário 5º PA'!$F$4:$F$5221))+SUMPRODUCT(-('Diário 6º PA'!$E$4:$E$2907='Analítico Cx.'!$B147),-('Diário 6º PA'!$N$4:$N$2907=L$1),('Diário 6º PA'!$F$4:$F$2907))</f>
        <v>1695</v>
      </c>
      <c r="M147" s="183">
        <f>SUMPRODUCT(-('Diário 3º PA'!$E$4:$E$4242='Analítico Cx.'!$B147),-('Diário 3º PA'!$O$4:$O$4242=M$1),('Diário 3º PA'!$F$4:$F$4242))+SUMPRODUCT(-('Diário 4º PA'!$E$4:$E$2224='Analítico Cx.'!$B147),-('Diário 4º PA'!$O$4:$O$2224=M$1),('Diário 4º PA'!$F$4:$F$2224))+SUMPRODUCT(-('Diário 5º PA'!$E$4:$E$5221='Analítico Cx.'!$B147),-('Diário 5º PA'!$O$4:$O$5221=M$1),('Diário 5º PA'!$F$4:$F$5221))+SUMPRODUCT(-('Diário 6º PA'!$E$4:$E$2907='Analítico Cx.'!$B147),-('Diário 6º PA'!$N$4:$N$2907=M$1),('Diário 6º PA'!$F$4:$F$2907))</f>
        <v>0</v>
      </c>
      <c r="N147" s="183">
        <f>SUMPRODUCT(-('Diário 3º PA'!$E$4:$E$4242='Analítico Cx.'!$B147),-('Diário 3º PA'!$O$4:$O$4242=N$1),('Diário 3º PA'!$F$4:$F$4242))+SUMPRODUCT(-('Diário 4º PA'!$E$4:$E$2224='Analítico Cx.'!$B147),-('Diário 4º PA'!$O$4:$O$2224=N$1),('Diário 4º PA'!$F$4:$F$2224))+SUMPRODUCT(-('Diário 5º PA'!$E$4:$E$5221='Analítico Cx.'!$B147),-('Diário 5º PA'!$O$4:$O$5221=N$1),('Diário 5º PA'!$F$4:$F$5221))+SUMPRODUCT(-('Diário 6º PA'!$E$4:$E$2907='Analítico Cx.'!$B147),-('Diário 6º PA'!$N$4:$N$2907=N$1),('Diário 6º PA'!$F$4:$F$2907))</f>
        <v>0</v>
      </c>
      <c r="O147" s="184">
        <f t="shared" si="23"/>
        <v>42681.75</v>
      </c>
      <c r="P147" s="168">
        <f t="shared" si="22"/>
        <v>6.7867394287561035E-4</v>
      </c>
    </row>
    <row r="148" spans="1:16" ht="23.25" customHeight="1" x14ac:dyDescent="0.2">
      <c r="A148" s="59" t="s">
        <v>390</v>
      </c>
      <c r="B148" s="57" t="s">
        <v>391</v>
      </c>
      <c r="C148" s="183">
        <f>SUMPRODUCT(-('Diário 3º PA'!$E$4:$E$4242='Analítico Cx.'!$B148),-('Diário 3º PA'!$O$4:$O$4242=C$1),('Diário 3º PA'!$F$4:$F$4242))+SUMPRODUCT(-('Diário 4º PA'!$E$4:$E$2224='Analítico Cx.'!$B148),-('Diário 4º PA'!$O$4:$O$2224=C$1),('Diário 4º PA'!$F$4:$F$2224))+SUMPRODUCT(-('Diário 5º PA'!$E$4:$E$5221='Analítico Cx.'!$B148),-('Diário 5º PA'!$O$4:$O$5221=C$1),('Diário 5º PA'!$F$4:$F$5221))+SUMPRODUCT(-('Diário 6º PA'!$E$4:$E$2907='Analítico Cx.'!$B148),-('Diário 6º PA'!$N$4:$N$2907=C$1),('Diário 6º PA'!$F$4:$F$2907))</f>
        <v>0</v>
      </c>
      <c r="D148" s="183">
        <f>SUMPRODUCT(-('Diário 3º PA'!$E$4:$E$4242='Analítico Cx.'!$B148),-('Diário 3º PA'!$O$4:$O$4242=D$1),('Diário 3º PA'!$F$4:$F$4242))+SUMPRODUCT(-('Diário 4º PA'!$E$4:$E$2224='Analítico Cx.'!$B148),-('Diário 4º PA'!$O$4:$O$2224=D$1),('Diário 4º PA'!$F$4:$F$2224))+SUMPRODUCT(-('Diário 5º PA'!$E$4:$E$5221='Analítico Cx.'!$B148),-('Diário 5º PA'!$O$4:$O$5221=D$1),('Diário 5º PA'!$F$4:$F$5221))+SUMPRODUCT(-('Diário 6º PA'!$E$4:$E$2907='Analítico Cx.'!$B148),-('Diário 6º PA'!$N$4:$N$2907=D$1),('Diário 6º PA'!$F$4:$F$2907))</f>
        <v>0</v>
      </c>
      <c r="E148" s="183">
        <f>SUMPRODUCT(-('Diário 3º PA'!$E$4:$E$4242='Analítico Cx.'!$B148),-('Diário 3º PA'!$O$4:$O$4242=E$1),('Diário 3º PA'!$F$4:$F$4242))+SUMPRODUCT(-('Diário 4º PA'!$E$4:$E$2224='Analítico Cx.'!$B148),-('Diário 4º PA'!$O$4:$O$2224=E$1),('Diário 4º PA'!$F$4:$F$2224))+SUMPRODUCT(-('Diário 5º PA'!$E$4:$E$5221='Analítico Cx.'!$B148),-('Diário 5º PA'!$O$4:$O$5221=E$1),('Diário 5º PA'!$F$4:$F$5221))+SUMPRODUCT(-('Diário 6º PA'!$E$4:$E$2907='Analítico Cx.'!$B148),-('Diário 6º PA'!$N$4:$N$2907=E$1),('Diário 6º PA'!$F$4:$F$2907))</f>
        <v>0</v>
      </c>
      <c r="F148" s="183">
        <f>SUMPRODUCT(-('Diário 3º PA'!$E$4:$E$4242='Analítico Cx.'!$B148),-('Diário 3º PA'!$O$4:$O$4242=F$1),('Diário 3º PA'!$F$4:$F$4242))+SUMPRODUCT(-('Diário 4º PA'!$E$4:$E$2224='Analítico Cx.'!$B148),-('Diário 4º PA'!$O$4:$O$2224=F$1),('Diário 4º PA'!$F$4:$F$2224))+SUMPRODUCT(-('Diário 5º PA'!$E$4:$E$5221='Analítico Cx.'!$B148),-('Diário 5º PA'!$O$4:$O$5221=F$1),('Diário 5º PA'!$F$4:$F$5221))+SUMPRODUCT(-('Diário 6º PA'!$E$4:$E$2907='Analítico Cx.'!$B148),-('Diário 6º PA'!$N$4:$N$2907=F$1),('Diário 6º PA'!$F$4:$F$2907))</f>
        <v>0</v>
      </c>
      <c r="G148" s="183">
        <f>SUMPRODUCT(-('Diário 3º PA'!$E$4:$E$4242='Analítico Cx.'!$B148),-('Diário 3º PA'!$O$4:$O$4242=G$1),('Diário 3º PA'!$F$4:$F$4242))+SUMPRODUCT(-('Diário 4º PA'!$E$4:$E$2224='Analítico Cx.'!$B148),-('Diário 4º PA'!$O$4:$O$2224=G$1),('Diário 4º PA'!$F$4:$F$2224))+SUMPRODUCT(-('Diário 5º PA'!$E$4:$E$5221='Analítico Cx.'!$B148),-('Diário 5º PA'!$O$4:$O$5221=G$1),('Diário 5º PA'!$F$4:$F$5221))+SUMPRODUCT(-('Diário 6º PA'!$E$4:$E$2907='Analítico Cx.'!$B148),-('Diário 6º PA'!$N$4:$N$2907=G$1),('Diário 6º PA'!$F$4:$F$2907))</f>
        <v>0</v>
      </c>
      <c r="H148" s="183">
        <f>SUMPRODUCT(-('Diário 3º PA'!$E$4:$E$4242='Analítico Cx.'!$B148),-('Diário 3º PA'!$O$4:$O$4242=H$1),('Diário 3º PA'!$F$4:$F$4242))+SUMPRODUCT(-('Diário 4º PA'!$E$4:$E$2224='Analítico Cx.'!$B148),-('Diário 4º PA'!$O$4:$O$2224=H$1),('Diário 4º PA'!$F$4:$F$2224))+SUMPRODUCT(-('Diário 5º PA'!$E$4:$E$5221='Analítico Cx.'!$B148),-('Diário 5º PA'!$O$4:$O$5221=H$1),('Diário 5º PA'!$F$4:$F$5221))+SUMPRODUCT(-('Diário 6º PA'!$E$4:$E$2907='Analítico Cx.'!$B148),-('Diário 6º PA'!$N$4:$N$2907=H$1),('Diário 6º PA'!$F$4:$F$2907))</f>
        <v>0</v>
      </c>
      <c r="I148" s="183">
        <f>SUMPRODUCT(-('Diário 3º PA'!$E$4:$E$4242='Analítico Cx.'!$B148),-('Diário 3º PA'!$O$4:$O$4242=I$1),('Diário 3º PA'!$F$4:$F$4242))+SUMPRODUCT(-('Diário 4º PA'!$E$4:$E$2224='Analítico Cx.'!$B148),-('Diário 4º PA'!$O$4:$O$2224=I$1),('Diário 4º PA'!$F$4:$F$2224))+SUMPRODUCT(-('Diário 5º PA'!$E$4:$E$5221='Analítico Cx.'!$B148),-('Diário 5º PA'!$O$4:$O$5221=I$1),('Diário 5º PA'!$F$4:$F$5221))+SUMPRODUCT(-('Diário 6º PA'!$E$4:$E$2907='Analítico Cx.'!$B148),-('Diário 6º PA'!$N$4:$N$2907=I$1),('Diário 6º PA'!$F$4:$F$2907))</f>
        <v>0</v>
      </c>
      <c r="J148" s="183">
        <f>SUMPRODUCT(-('Diário 3º PA'!$E$4:$E$4242='Analítico Cx.'!$B148),-('Diário 3º PA'!$O$4:$O$4242=J$1),('Diário 3º PA'!$F$4:$F$4242))+SUMPRODUCT(-('Diário 4º PA'!$E$4:$E$2224='Analítico Cx.'!$B148),-('Diário 4º PA'!$O$4:$O$2224=J$1),('Diário 4º PA'!$F$4:$F$2224))+SUMPRODUCT(-('Diário 5º PA'!$E$4:$E$5221='Analítico Cx.'!$B148),-('Diário 5º PA'!$O$4:$O$5221=J$1),('Diário 5º PA'!$F$4:$F$5221))+SUMPRODUCT(-('Diário 6º PA'!$E$4:$E$2907='Analítico Cx.'!$B148),-('Diário 6º PA'!$N$4:$N$2907=J$1),('Diário 6º PA'!$F$4:$F$2907))</f>
        <v>0</v>
      </c>
      <c r="K148" s="183">
        <f>SUMPRODUCT(-('Diário 3º PA'!$E$4:$E$4242='Analítico Cx.'!$B148),-('Diário 3º PA'!$O$4:$O$4242=K$1),('Diário 3º PA'!$F$4:$F$4242))+SUMPRODUCT(-('Diário 4º PA'!$E$4:$E$2224='Analítico Cx.'!$B148),-('Diário 4º PA'!$O$4:$O$2224=K$1),('Diário 4º PA'!$F$4:$F$2224))+SUMPRODUCT(-('Diário 5º PA'!$E$4:$E$5221='Analítico Cx.'!$B148),-('Diário 5º PA'!$O$4:$O$5221=K$1),('Diário 5º PA'!$F$4:$F$5221))+SUMPRODUCT(-('Diário 6º PA'!$E$4:$E$2907='Analítico Cx.'!$B148),-('Diário 6º PA'!$N$4:$N$2907=K$1),('Diário 6º PA'!$F$4:$F$2907))</f>
        <v>0</v>
      </c>
      <c r="L148" s="183">
        <f>SUMPRODUCT(-('Diário 3º PA'!$E$4:$E$4242='Analítico Cx.'!$B148),-('Diário 3º PA'!$O$4:$O$4242=L$1),('Diário 3º PA'!$F$4:$F$4242))+SUMPRODUCT(-('Diário 4º PA'!$E$4:$E$2224='Analítico Cx.'!$B148),-('Diário 4º PA'!$O$4:$O$2224=L$1),('Diário 4º PA'!$F$4:$F$2224))+SUMPRODUCT(-('Diário 5º PA'!$E$4:$E$5221='Analítico Cx.'!$B148),-('Diário 5º PA'!$O$4:$O$5221=L$1),('Diário 5º PA'!$F$4:$F$5221))+SUMPRODUCT(-('Diário 6º PA'!$E$4:$E$2907='Analítico Cx.'!$B148),-('Diário 6º PA'!$N$4:$N$2907=L$1),('Diário 6º PA'!$F$4:$F$2907))</f>
        <v>0</v>
      </c>
      <c r="M148" s="183">
        <f>SUMPRODUCT(-('Diário 3º PA'!$E$4:$E$4242='Analítico Cx.'!$B148),-('Diário 3º PA'!$O$4:$O$4242=M$1),('Diário 3º PA'!$F$4:$F$4242))+SUMPRODUCT(-('Diário 4º PA'!$E$4:$E$2224='Analítico Cx.'!$B148),-('Diário 4º PA'!$O$4:$O$2224=M$1),('Diário 4º PA'!$F$4:$F$2224))+SUMPRODUCT(-('Diário 5º PA'!$E$4:$E$5221='Analítico Cx.'!$B148),-('Diário 5º PA'!$O$4:$O$5221=M$1),('Diário 5º PA'!$F$4:$F$5221))+SUMPRODUCT(-('Diário 6º PA'!$E$4:$E$2907='Analítico Cx.'!$B148),-('Diário 6º PA'!$N$4:$N$2907=M$1),('Diário 6º PA'!$F$4:$F$2907))</f>
        <v>0</v>
      </c>
      <c r="N148" s="183">
        <f>SUMPRODUCT(-('Diário 3º PA'!$E$4:$E$4242='Analítico Cx.'!$B148),-('Diário 3º PA'!$O$4:$O$4242=N$1),('Diário 3º PA'!$F$4:$F$4242))+SUMPRODUCT(-('Diário 4º PA'!$E$4:$E$2224='Analítico Cx.'!$B148),-('Diário 4º PA'!$O$4:$O$2224=N$1),('Diário 4º PA'!$F$4:$F$2224))+SUMPRODUCT(-('Diário 5º PA'!$E$4:$E$5221='Analítico Cx.'!$B148),-('Diário 5º PA'!$O$4:$O$5221=N$1),('Diário 5º PA'!$F$4:$F$5221))+SUMPRODUCT(-('Diário 6º PA'!$E$4:$E$2907='Analítico Cx.'!$B148),-('Diário 6º PA'!$N$4:$N$2907=N$1),('Diário 6º PA'!$F$4:$F$2907))</f>
        <v>0</v>
      </c>
      <c r="O148" s="184">
        <f t="shared" si="23"/>
        <v>0</v>
      </c>
      <c r="P148" s="168">
        <f t="shared" si="22"/>
        <v>0</v>
      </c>
    </row>
    <row r="149" spans="1:16" ht="23.25" customHeight="1" x14ac:dyDescent="0.2">
      <c r="A149" s="59" t="s">
        <v>392</v>
      </c>
      <c r="B149" s="57" t="s">
        <v>393</v>
      </c>
      <c r="C149" s="183">
        <f>SUMPRODUCT(-('Diário 3º PA'!$E$4:$E$4242='Analítico Cx.'!$B149),-('Diário 3º PA'!$O$4:$O$4242=C$1),('Diário 3º PA'!$F$4:$F$4242))+SUMPRODUCT(-('Diário 4º PA'!$E$4:$E$2224='Analítico Cx.'!$B149),-('Diário 4º PA'!$O$4:$O$2224=C$1),('Diário 4º PA'!$F$4:$F$2224))+SUMPRODUCT(-('Diário 5º PA'!$E$4:$E$5221='Analítico Cx.'!$B149),-('Diário 5º PA'!$O$4:$O$5221=C$1),('Diário 5º PA'!$F$4:$F$5221))+SUMPRODUCT(-('Diário 6º PA'!$E$4:$E$2907='Analítico Cx.'!$B149),-('Diário 6º PA'!$N$4:$N$2907=C$1),('Diário 6º PA'!$F$4:$F$2907))</f>
        <v>6110</v>
      </c>
      <c r="D149" s="183">
        <f>SUMPRODUCT(-('Diário 3º PA'!$E$4:$E$4242='Analítico Cx.'!$B149),-('Diário 3º PA'!$O$4:$O$4242=D$1),('Diário 3º PA'!$F$4:$F$4242))+SUMPRODUCT(-('Diário 4º PA'!$E$4:$E$2224='Analítico Cx.'!$B149),-('Diário 4º PA'!$O$4:$O$2224=D$1),('Diário 4º PA'!$F$4:$F$2224))+SUMPRODUCT(-('Diário 5º PA'!$E$4:$E$5221='Analítico Cx.'!$B149),-('Diário 5º PA'!$O$4:$O$5221=D$1),('Diário 5º PA'!$F$4:$F$5221))+SUMPRODUCT(-('Diário 6º PA'!$E$4:$E$2907='Analítico Cx.'!$B149),-('Diário 6º PA'!$N$4:$N$2907=D$1),('Diário 6º PA'!$F$4:$F$2907))</f>
        <v>0</v>
      </c>
      <c r="E149" s="183">
        <f>SUMPRODUCT(-('Diário 3º PA'!$E$4:$E$4242='Analítico Cx.'!$B149),-('Diário 3º PA'!$O$4:$O$4242=E$1),('Diário 3º PA'!$F$4:$F$4242))+SUMPRODUCT(-('Diário 4º PA'!$E$4:$E$2224='Analítico Cx.'!$B149),-('Diário 4º PA'!$O$4:$O$2224=E$1),('Diário 4º PA'!$F$4:$F$2224))+SUMPRODUCT(-('Diário 5º PA'!$E$4:$E$5221='Analítico Cx.'!$B149),-('Diário 5º PA'!$O$4:$O$5221=E$1),('Diário 5º PA'!$F$4:$F$5221))+SUMPRODUCT(-('Diário 6º PA'!$E$4:$E$2907='Analítico Cx.'!$B149),-('Diário 6º PA'!$N$4:$N$2907=E$1),('Diário 6º PA'!$F$4:$F$2907))</f>
        <v>67617</v>
      </c>
      <c r="F149" s="183">
        <f>SUMPRODUCT(-('Diário 3º PA'!$E$4:$E$4242='Analítico Cx.'!$B149),-('Diário 3º PA'!$O$4:$O$4242=F$1),('Diário 3º PA'!$F$4:$F$4242))+SUMPRODUCT(-('Diário 4º PA'!$E$4:$E$2224='Analítico Cx.'!$B149),-('Diário 4º PA'!$O$4:$O$2224=F$1),('Diário 4º PA'!$F$4:$F$2224))+SUMPRODUCT(-('Diário 5º PA'!$E$4:$E$5221='Analítico Cx.'!$B149),-('Diário 5º PA'!$O$4:$O$5221=F$1),('Diário 5º PA'!$F$4:$F$5221))+SUMPRODUCT(-('Diário 6º PA'!$E$4:$E$2907='Analítico Cx.'!$B149),-('Diário 6º PA'!$N$4:$N$2907=F$1),('Diário 6º PA'!$F$4:$F$2907))</f>
        <v>3617.96</v>
      </c>
      <c r="G149" s="183">
        <f>SUMPRODUCT(-('Diário 3º PA'!$E$4:$E$4242='Analítico Cx.'!$B149),-('Diário 3º PA'!$O$4:$O$4242=G$1),('Diário 3º PA'!$F$4:$F$4242))+SUMPRODUCT(-('Diário 4º PA'!$E$4:$E$2224='Analítico Cx.'!$B149),-('Diário 4º PA'!$O$4:$O$2224=G$1),('Diário 4º PA'!$F$4:$F$2224))+SUMPRODUCT(-('Diário 5º PA'!$E$4:$E$5221='Analítico Cx.'!$B149),-('Diário 5º PA'!$O$4:$O$5221=G$1),('Diário 5º PA'!$F$4:$F$5221))+SUMPRODUCT(-('Diário 6º PA'!$E$4:$E$2907='Analítico Cx.'!$B149),-('Diário 6º PA'!$N$4:$N$2907=G$1),('Diário 6º PA'!$F$4:$F$2907))</f>
        <v>0</v>
      </c>
      <c r="H149" s="183">
        <f>SUMPRODUCT(-('Diário 3º PA'!$E$4:$E$4242='Analítico Cx.'!$B149),-('Diário 3º PA'!$O$4:$O$4242=H$1),('Diário 3º PA'!$F$4:$F$4242))+SUMPRODUCT(-('Diário 4º PA'!$E$4:$E$2224='Analítico Cx.'!$B149),-('Diário 4º PA'!$O$4:$O$2224=H$1),('Diário 4º PA'!$F$4:$F$2224))+SUMPRODUCT(-('Diário 5º PA'!$E$4:$E$5221='Analítico Cx.'!$B149),-('Diário 5º PA'!$O$4:$O$5221=H$1),('Diário 5º PA'!$F$4:$F$5221))+SUMPRODUCT(-('Diário 6º PA'!$E$4:$E$2907='Analítico Cx.'!$B149),-('Diário 6º PA'!$N$4:$N$2907=H$1),('Diário 6º PA'!$F$4:$F$2907))</f>
        <v>4060</v>
      </c>
      <c r="I149" s="183">
        <f>SUMPRODUCT(-('Diário 3º PA'!$E$4:$E$4242='Analítico Cx.'!$B149),-('Diário 3º PA'!$O$4:$O$4242=I$1),('Diário 3º PA'!$F$4:$F$4242))+SUMPRODUCT(-('Diário 4º PA'!$E$4:$E$2224='Analítico Cx.'!$B149),-('Diário 4º PA'!$O$4:$O$2224=I$1),('Diário 4º PA'!$F$4:$F$2224))+SUMPRODUCT(-('Diário 5º PA'!$E$4:$E$5221='Analítico Cx.'!$B149),-('Diário 5º PA'!$O$4:$O$5221=I$1),('Diário 5º PA'!$F$4:$F$5221))+SUMPRODUCT(-('Diário 6º PA'!$E$4:$E$2907='Analítico Cx.'!$B149),-('Diário 6º PA'!$N$4:$N$2907=I$1),('Diário 6º PA'!$F$4:$F$2907))</f>
        <v>0</v>
      </c>
      <c r="J149" s="183">
        <f>SUMPRODUCT(-('Diário 3º PA'!$E$4:$E$4242='Analítico Cx.'!$B149),-('Diário 3º PA'!$O$4:$O$4242=J$1),('Diário 3º PA'!$F$4:$F$4242))+SUMPRODUCT(-('Diário 4º PA'!$E$4:$E$2224='Analítico Cx.'!$B149),-('Diário 4º PA'!$O$4:$O$2224=J$1),('Diário 4º PA'!$F$4:$F$2224))+SUMPRODUCT(-('Diário 5º PA'!$E$4:$E$5221='Analítico Cx.'!$B149),-('Diário 5º PA'!$O$4:$O$5221=J$1),('Diário 5º PA'!$F$4:$F$5221))+SUMPRODUCT(-('Diário 6º PA'!$E$4:$E$2907='Analítico Cx.'!$B149),-('Diário 6º PA'!$N$4:$N$2907=J$1),('Diário 6º PA'!$F$4:$F$2907))</f>
        <v>595</v>
      </c>
      <c r="K149" s="183">
        <f>SUMPRODUCT(-('Diário 3º PA'!$E$4:$E$4242='Analítico Cx.'!$B149),-('Diário 3º PA'!$O$4:$O$4242=K$1),('Diário 3º PA'!$F$4:$F$4242))+SUMPRODUCT(-('Diário 4º PA'!$E$4:$E$2224='Analítico Cx.'!$B149),-('Diário 4º PA'!$O$4:$O$2224=K$1),('Diário 4º PA'!$F$4:$F$2224))+SUMPRODUCT(-('Diário 5º PA'!$E$4:$E$5221='Analítico Cx.'!$B149),-('Diário 5º PA'!$O$4:$O$5221=K$1),('Diário 5º PA'!$F$4:$F$5221))+SUMPRODUCT(-('Diário 6º PA'!$E$4:$E$2907='Analítico Cx.'!$B149),-('Diário 6º PA'!$N$4:$N$2907=K$1),('Diário 6º PA'!$F$4:$F$2907))</f>
        <v>7313.26</v>
      </c>
      <c r="L149" s="183">
        <f>SUMPRODUCT(-('Diário 3º PA'!$E$4:$E$4242='Analítico Cx.'!$B149),-('Diário 3º PA'!$O$4:$O$4242=L$1),('Diário 3º PA'!$F$4:$F$4242))+SUMPRODUCT(-('Diário 4º PA'!$E$4:$E$2224='Analítico Cx.'!$B149),-('Diário 4º PA'!$O$4:$O$2224=L$1),('Diário 4º PA'!$F$4:$F$2224))+SUMPRODUCT(-('Diário 5º PA'!$E$4:$E$5221='Analítico Cx.'!$B149),-('Diário 5º PA'!$O$4:$O$5221=L$1),('Diário 5º PA'!$F$4:$F$5221))+SUMPRODUCT(-('Diário 6º PA'!$E$4:$E$2907='Analítico Cx.'!$B149),-('Diário 6º PA'!$N$4:$N$2907=L$1),('Diário 6º PA'!$F$4:$F$2907))</f>
        <v>28516</v>
      </c>
      <c r="M149" s="183">
        <f>SUMPRODUCT(-('Diário 3º PA'!$E$4:$E$4242='Analítico Cx.'!$B149),-('Diário 3º PA'!$O$4:$O$4242=M$1),('Diário 3º PA'!$F$4:$F$4242))+SUMPRODUCT(-('Diário 4º PA'!$E$4:$E$2224='Analítico Cx.'!$B149),-('Diário 4º PA'!$O$4:$O$2224=M$1),('Diário 4º PA'!$F$4:$F$2224))+SUMPRODUCT(-('Diário 5º PA'!$E$4:$E$5221='Analítico Cx.'!$B149),-('Diário 5º PA'!$O$4:$O$5221=M$1),('Diário 5º PA'!$F$4:$F$5221))+SUMPRODUCT(-('Diário 6º PA'!$E$4:$E$2907='Analítico Cx.'!$B149),-('Diário 6º PA'!$N$4:$N$2907=M$1),('Diário 6º PA'!$F$4:$F$2907))</f>
        <v>145332</v>
      </c>
      <c r="N149" s="183">
        <f>SUMPRODUCT(-('Diário 3º PA'!$E$4:$E$4242='Analítico Cx.'!$B149),-('Diário 3º PA'!$O$4:$O$4242=N$1),('Diário 3º PA'!$F$4:$F$4242))+SUMPRODUCT(-('Diário 4º PA'!$E$4:$E$2224='Analítico Cx.'!$B149),-('Diário 4º PA'!$O$4:$O$2224=N$1),('Diário 4º PA'!$F$4:$F$2224))+SUMPRODUCT(-('Diário 5º PA'!$E$4:$E$5221='Analítico Cx.'!$B149),-('Diário 5º PA'!$O$4:$O$5221=N$1),('Diário 5º PA'!$F$4:$F$5221))+SUMPRODUCT(-('Diário 6º PA'!$E$4:$E$2907='Analítico Cx.'!$B149),-('Diário 6º PA'!$N$4:$N$2907=N$1),('Diário 6º PA'!$F$4:$F$2907))</f>
        <v>148483</v>
      </c>
      <c r="O149" s="184">
        <f t="shared" si="23"/>
        <v>411644.22</v>
      </c>
      <c r="P149" s="168">
        <f t="shared" si="22"/>
        <v>6.5454721479169713E-3</v>
      </c>
    </row>
    <row r="150" spans="1:16" ht="23.25" customHeight="1" x14ac:dyDescent="0.2">
      <c r="A150" s="59" t="s">
        <v>394</v>
      </c>
      <c r="B150" s="57" t="s">
        <v>395</v>
      </c>
      <c r="C150" s="183">
        <f>SUMPRODUCT(-('Diário 3º PA'!$E$4:$E$4242='Analítico Cx.'!$B150),-('Diário 3º PA'!$O$4:$O$4242=C$1),('Diário 3º PA'!$F$4:$F$4242))+SUMPRODUCT(-('Diário 4º PA'!$E$4:$E$2224='Analítico Cx.'!$B150),-('Diário 4º PA'!$O$4:$O$2224=C$1),('Diário 4º PA'!$F$4:$F$2224))+SUMPRODUCT(-('Diário 5º PA'!$E$4:$E$5221='Analítico Cx.'!$B150),-('Diário 5º PA'!$O$4:$O$5221=C$1),('Diário 5º PA'!$F$4:$F$5221))+SUMPRODUCT(-('Diário 6º PA'!$E$4:$E$2907='Analítico Cx.'!$B150),-('Diário 6º PA'!$N$4:$N$2907=C$1),('Diário 6º PA'!$F$4:$F$2907))</f>
        <v>0</v>
      </c>
      <c r="D150" s="183">
        <f>SUMPRODUCT(-('Diário 3º PA'!$E$4:$E$4242='Analítico Cx.'!$B150),-('Diário 3º PA'!$O$4:$O$4242=D$1),('Diário 3º PA'!$F$4:$F$4242))+SUMPRODUCT(-('Diário 4º PA'!$E$4:$E$2224='Analítico Cx.'!$B150),-('Diário 4º PA'!$O$4:$O$2224=D$1),('Diário 4º PA'!$F$4:$F$2224))+SUMPRODUCT(-('Diário 5º PA'!$E$4:$E$5221='Analítico Cx.'!$B150),-('Diário 5º PA'!$O$4:$O$5221=D$1),('Diário 5º PA'!$F$4:$F$5221))+SUMPRODUCT(-('Diário 6º PA'!$E$4:$E$2907='Analítico Cx.'!$B150),-('Diário 6º PA'!$N$4:$N$2907=D$1),('Diário 6º PA'!$F$4:$F$2907))</f>
        <v>0</v>
      </c>
      <c r="E150" s="183">
        <f>SUMPRODUCT(-('Diário 3º PA'!$E$4:$E$4242='Analítico Cx.'!$B150),-('Diário 3º PA'!$O$4:$O$4242=E$1),('Diário 3º PA'!$F$4:$F$4242))+SUMPRODUCT(-('Diário 4º PA'!$E$4:$E$2224='Analítico Cx.'!$B150),-('Diário 4º PA'!$O$4:$O$2224=E$1),('Diário 4º PA'!$F$4:$F$2224))+SUMPRODUCT(-('Diário 5º PA'!$E$4:$E$5221='Analítico Cx.'!$B150),-('Diário 5º PA'!$O$4:$O$5221=E$1),('Diário 5º PA'!$F$4:$F$5221))+SUMPRODUCT(-('Diário 6º PA'!$E$4:$E$2907='Analítico Cx.'!$B150),-('Diário 6º PA'!$N$4:$N$2907=E$1),('Diário 6º PA'!$F$4:$F$2907))</f>
        <v>0</v>
      </c>
      <c r="F150" s="183">
        <f>SUMPRODUCT(-('Diário 3º PA'!$E$4:$E$4242='Analítico Cx.'!$B150),-('Diário 3º PA'!$O$4:$O$4242=F$1),('Diário 3º PA'!$F$4:$F$4242))+SUMPRODUCT(-('Diário 4º PA'!$E$4:$E$2224='Analítico Cx.'!$B150),-('Diário 4º PA'!$O$4:$O$2224=F$1),('Diário 4º PA'!$F$4:$F$2224))+SUMPRODUCT(-('Diário 5º PA'!$E$4:$E$5221='Analítico Cx.'!$B150),-('Diário 5º PA'!$O$4:$O$5221=F$1),('Diário 5º PA'!$F$4:$F$5221))+SUMPRODUCT(-('Diário 6º PA'!$E$4:$E$2907='Analítico Cx.'!$B150),-('Diário 6º PA'!$N$4:$N$2907=F$1),('Diário 6º PA'!$F$4:$F$2907))</f>
        <v>0</v>
      </c>
      <c r="G150" s="183">
        <f>SUMPRODUCT(-('Diário 3º PA'!$E$4:$E$4242='Analítico Cx.'!$B150),-('Diário 3º PA'!$O$4:$O$4242=G$1),('Diário 3º PA'!$F$4:$F$4242))+SUMPRODUCT(-('Diário 4º PA'!$E$4:$E$2224='Analítico Cx.'!$B150),-('Diário 4º PA'!$O$4:$O$2224=G$1),('Diário 4º PA'!$F$4:$F$2224))+SUMPRODUCT(-('Diário 5º PA'!$E$4:$E$5221='Analítico Cx.'!$B150),-('Diário 5º PA'!$O$4:$O$5221=G$1),('Diário 5º PA'!$F$4:$F$5221))+SUMPRODUCT(-('Diário 6º PA'!$E$4:$E$2907='Analítico Cx.'!$B150),-('Diário 6º PA'!$N$4:$N$2907=G$1),('Diário 6º PA'!$F$4:$F$2907))</f>
        <v>0</v>
      </c>
      <c r="H150" s="183">
        <f>SUMPRODUCT(-('Diário 3º PA'!$E$4:$E$4242='Analítico Cx.'!$B150),-('Diário 3º PA'!$O$4:$O$4242=H$1),('Diário 3º PA'!$F$4:$F$4242))+SUMPRODUCT(-('Diário 4º PA'!$E$4:$E$2224='Analítico Cx.'!$B150),-('Diário 4º PA'!$O$4:$O$2224=H$1),('Diário 4º PA'!$F$4:$F$2224))+SUMPRODUCT(-('Diário 5º PA'!$E$4:$E$5221='Analítico Cx.'!$B150),-('Diário 5º PA'!$O$4:$O$5221=H$1),('Diário 5º PA'!$F$4:$F$5221))+SUMPRODUCT(-('Diário 6º PA'!$E$4:$E$2907='Analítico Cx.'!$B150),-('Diário 6º PA'!$N$4:$N$2907=H$1),('Diário 6º PA'!$F$4:$F$2907))</f>
        <v>0</v>
      </c>
      <c r="I150" s="183">
        <f>SUMPRODUCT(-('Diário 3º PA'!$E$4:$E$4242='Analítico Cx.'!$B150),-('Diário 3º PA'!$O$4:$O$4242=I$1),('Diário 3º PA'!$F$4:$F$4242))+SUMPRODUCT(-('Diário 4º PA'!$E$4:$E$2224='Analítico Cx.'!$B150),-('Diário 4º PA'!$O$4:$O$2224=I$1),('Diário 4º PA'!$F$4:$F$2224))+SUMPRODUCT(-('Diário 5º PA'!$E$4:$E$5221='Analítico Cx.'!$B150),-('Diário 5º PA'!$O$4:$O$5221=I$1),('Diário 5º PA'!$F$4:$F$5221))+SUMPRODUCT(-('Diário 6º PA'!$E$4:$E$2907='Analítico Cx.'!$B150),-('Diário 6º PA'!$N$4:$N$2907=I$1),('Diário 6º PA'!$F$4:$F$2907))</f>
        <v>0</v>
      </c>
      <c r="J150" s="183">
        <f>SUMPRODUCT(-('Diário 3º PA'!$E$4:$E$4242='Analítico Cx.'!$B150),-('Diário 3º PA'!$O$4:$O$4242=J$1),('Diário 3º PA'!$F$4:$F$4242))+SUMPRODUCT(-('Diário 4º PA'!$E$4:$E$2224='Analítico Cx.'!$B150),-('Diário 4º PA'!$O$4:$O$2224=J$1),('Diário 4º PA'!$F$4:$F$2224))+SUMPRODUCT(-('Diário 5º PA'!$E$4:$E$5221='Analítico Cx.'!$B150),-('Diário 5º PA'!$O$4:$O$5221=J$1),('Diário 5º PA'!$F$4:$F$5221))+SUMPRODUCT(-('Diário 6º PA'!$E$4:$E$2907='Analítico Cx.'!$B150),-('Diário 6º PA'!$N$4:$N$2907=J$1),('Diário 6º PA'!$F$4:$F$2907))</f>
        <v>0</v>
      </c>
      <c r="K150" s="183">
        <f>SUMPRODUCT(-('Diário 3º PA'!$E$4:$E$4242='Analítico Cx.'!$B150),-('Diário 3º PA'!$O$4:$O$4242=K$1),('Diário 3º PA'!$F$4:$F$4242))+SUMPRODUCT(-('Diário 4º PA'!$E$4:$E$2224='Analítico Cx.'!$B150),-('Diário 4º PA'!$O$4:$O$2224=K$1),('Diário 4º PA'!$F$4:$F$2224))+SUMPRODUCT(-('Diário 5º PA'!$E$4:$E$5221='Analítico Cx.'!$B150),-('Diário 5º PA'!$O$4:$O$5221=K$1),('Diário 5º PA'!$F$4:$F$5221))+SUMPRODUCT(-('Diário 6º PA'!$E$4:$E$2907='Analítico Cx.'!$B150),-('Diário 6º PA'!$N$4:$N$2907=K$1),('Diário 6º PA'!$F$4:$F$2907))</f>
        <v>0</v>
      </c>
      <c r="L150" s="183">
        <f>SUMPRODUCT(-('Diário 3º PA'!$E$4:$E$4242='Analítico Cx.'!$B150),-('Diário 3º PA'!$O$4:$O$4242=L$1),('Diário 3º PA'!$F$4:$F$4242))+SUMPRODUCT(-('Diário 4º PA'!$E$4:$E$2224='Analítico Cx.'!$B150),-('Diário 4º PA'!$O$4:$O$2224=L$1),('Diário 4º PA'!$F$4:$F$2224))+SUMPRODUCT(-('Diário 5º PA'!$E$4:$E$5221='Analítico Cx.'!$B150),-('Diário 5º PA'!$O$4:$O$5221=L$1),('Diário 5º PA'!$F$4:$F$5221))+SUMPRODUCT(-('Diário 6º PA'!$E$4:$E$2907='Analítico Cx.'!$B150),-('Diário 6º PA'!$N$4:$N$2907=L$1),('Diário 6º PA'!$F$4:$F$2907))</f>
        <v>0</v>
      </c>
      <c r="M150" s="183">
        <f>SUMPRODUCT(-('Diário 3º PA'!$E$4:$E$4242='Analítico Cx.'!$B150),-('Diário 3º PA'!$O$4:$O$4242=M$1),('Diário 3º PA'!$F$4:$F$4242))+SUMPRODUCT(-('Diário 4º PA'!$E$4:$E$2224='Analítico Cx.'!$B150),-('Diário 4º PA'!$O$4:$O$2224=M$1),('Diário 4º PA'!$F$4:$F$2224))+SUMPRODUCT(-('Diário 5º PA'!$E$4:$E$5221='Analítico Cx.'!$B150),-('Diário 5º PA'!$O$4:$O$5221=M$1),('Diário 5º PA'!$F$4:$F$5221))+SUMPRODUCT(-('Diário 6º PA'!$E$4:$E$2907='Analítico Cx.'!$B150),-('Diário 6º PA'!$N$4:$N$2907=M$1),('Diário 6º PA'!$F$4:$F$2907))</f>
        <v>0</v>
      </c>
      <c r="N150" s="183">
        <f>SUMPRODUCT(-('Diário 3º PA'!$E$4:$E$4242='Analítico Cx.'!$B150),-('Diário 3º PA'!$O$4:$O$4242=N$1),('Diário 3º PA'!$F$4:$F$4242))+SUMPRODUCT(-('Diário 4º PA'!$E$4:$E$2224='Analítico Cx.'!$B150),-('Diário 4º PA'!$O$4:$O$2224=N$1),('Diário 4º PA'!$F$4:$F$2224))+SUMPRODUCT(-('Diário 5º PA'!$E$4:$E$5221='Analítico Cx.'!$B150),-('Diário 5º PA'!$O$4:$O$5221=N$1),('Diário 5º PA'!$F$4:$F$5221))+SUMPRODUCT(-('Diário 6º PA'!$E$4:$E$2907='Analítico Cx.'!$B150),-('Diário 6º PA'!$N$4:$N$2907=N$1),('Diário 6º PA'!$F$4:$F$2907))</f>
        <v>0</v>
      </c>
      <c r="O150" s="184">
        <f t="shared" si="23"/>
        <v>0</v>
      </c>
      <c r="P150" s="168">
        <f t="shared" si="22"/>
        <v>0</v>
      </c>
    </row>
    <row r="151" spans="1:16" ht="23.25" customHeight="1" x14ac:dyDescent="0.2">
      <c r="A151" s="59" t="s">
        <v>396</v>
      </c>
      <c r="B151" s="57" t="s">
        <v>397</v>
      </c>
      <c r="C151" s="183">
        <f>SUMPRODUCT(-('Diário 3º PA'!$E$4:$E$4242='Analítico Cx.'!$B151),-('Diário 3º PA'!$O$4:$O$4242=C$1),('Diário 3º PA'!$F$4:$F$4242))+SUMPRODUCT(-('Diário 4º PA'!$E$4:$E$2224='Analítico Cx.'!$B151),-('Diário 4º PA'!$O$4:$O$2224=C$1),('Diário 4º PA'!$F$4:$F$2224))+SUMPRODUCT(-('Diário 5º PA'!$E$4:$E$5221='Analítico Cx.'!$B151),-('Diário 5º PA'!$O$4:$O$5221=C$1),('Diário 5º PA'!$F$4:$F$5221))+SUMPRODUCT(-('Diário 6º PA'!$E$4:$E$2907='Analítico Cx.'!$B151),-('Diário 6º PA'!$N$4:$N$2907=C$1),('Diário 6º PA'!$F$4:$F$2907))</f>
        <v>0</v>
      </c>
      <c r="D151" s="183">
        <f>SUMPRODUCT(-('Diário 3º PA'!$E$4:$E$4242='Analítico Cx.'!$B151),-('Diário 3º PA'!$O$4:$O$4242=D$1),('Diário 3º PA'!$F$4:$F$4242))+SUMPRODUCT(-('Diário 4º PA'!$E$4:$E$2224='Analítico Cx.'!$B151),-('Diário 4º PA'!$O$4:$O$2224=D$1),('Diário 4º PA'!$F$4:$F$2224))+SUMPRODUCT(-('Diário 5º PA'!$E$4:$E$5221='Analítico Cx.'!$B151),-('Diário 5º PA'!$O$4:$O$5221=D$1),('Diário 5º PA'!$F$4:$F$5221))+SUMPRODUCT(-('Diário 6º PA'!$E$4:$E$2907='Analítico Cx.'!$B151),-('Diário 6º PA'!$N$4:$N$2907=D$1),('Diário 6º PA'!$F$4:$F$2907))</f>
        <v>0</v>
      </c>
      <c r="E151" s="183">
        <f>SUMPRODUCT(-('Diário 3º PA'!$E$4:$E$4242='Analítico Cx.'!$B151),-('Diário 3º PA'!$O$4:$O$4242=E$1),('Diário 3º PA'!$F$4:$F$4242))+SUMPRODUCT(-('Diário 4º PA'!$E$4:$E$2224='Analítico Cx.'!$B151),-('Diário 4º PA'!$O$4:$O$2224=E$1),('Diário 4º PA'!$F$4:$F$2224))+SUMPRODUCT(-('Diário 5º PA'!$E$4:$E$5221='Analítico Cx.'!$B151),-('Diário 5º PA'!$O$4:$O$5221=E$1),('Diário 5º PA'!$F$4:$F$5221))+SUMPRODUCT(-('Diário 6º PA'!$E$4:$E$2907='Analítico Cx.'!$B151),-('Diário 6º PA'!$N$4:$N$2907=E$1),('Diário 6º PA'!$F$4:$F$2907))</f>
        <v>0</v>
      </c>
      <c r="F151" s="183">
        <f>SUMPRODUCT(-('Diário 3º PA'!$E$4:$E$4242='Analítico Cx.'!$B151),-('Diário 3º PA'!$O$4:$O$4242=F$1),('Diário 3º PA'!$F$4:$F$4242))+SUMPRODUCT(-('Diário 4º PA'!$E$4:$E$2224='Analítico Cx.'!$B151),-('Diário 4º PA'!$O$4:$O$2224=F$1),('Diário 4º PA'!$F$4:$F$2224))+SUMPRODUCT(-('Diário 5º PA'!$E$4:$E$5221='Analítico Cx.'!$B151),-('Diário 5º PA'!$O$4:$O$5221=F$1),('Diário 5º PA'!$F$4:$F$5221))+SUMPRODUCT(-('Diário 6º PA'!$E$4:$E$2907='Analítico Cx.'!$B151),-('Diário 6º PA'!$N$4:$N$2907=F$1),('Diário 6º PA'!$F$4:$F$2907))</f>
        <v>651.65</v>
      </c>
      <c r="G151" s="183">
        <f>SUMPRODUCT(-('Diário 3º PA'!$E$4:$E$4242='Analítico Cx.'!$B151),-('Diário 3º PA'!$O$4:$O$4242=G$1),('Diário 3º PA'!$F$4:$F$4242))+SUMPRODUCT(-('Diário 4º PA'!$E$4:$E$2224='Analítico Cx.'!$B151),-('Diário 4º PA'!$O$4:$O$2224=G$1),('Diário 4º PA'!$F$4:$F$2224))+SUMPRODUCT(-('Diário 5º PA'!$E$4:$E$5221='Analítico Cx.'!$B151),-('Diário 5º PA'!$O$4:$O$5221=G$1),('Diário 5º PA'!$F$4:$F$5221))+SUMPRODUCT(-('Diário 6º PA'!$E$4:$E$2907='Analítico Cx.'!$B151),-('Diário 6º PA'!$N$4:$N$2907=G$1),('Diário 6º PA'!$F$4:$F$2907))</f>
        <v>0</v>
      </c>
      <c r="H151" s="183">
        <f>SUMPRODUCT(-('Diário 3º PA'!$E$4:$E$4242='Analítico Cx.'!$B151),-('Diário 3º PA'!$O$4:$O$4242=H$1),('Diário 3º PA'!$F$4:$F$4242))+SUMPRODUCT(-('Diário 4º PA'!$E$4:$E$2224='Analítico Cx.'!$B151),-('Diário 4º PA'!$O$4:$O$2224=H$1),('Diário 4º PA'!$F$4:$F$2224))+SUMPRODUCT(-('Diário 5º PA'!$E$4:$E$5221='Analítico Cx.'!$B151),-('Diário 5º PA'!$O$4:$O$5221=H$1),('Diário 5º PA'!$F$4:$F$5221))+SUMPRODUCT(-('Diário 6º PA'!$E$4:$E$2907='Analítico Cx.'!$B151),-('Diário 6º PA'!$N$4:$N$2907=H$1),('Diário 6º PA'!$F$4:$F$2907))</f>
        <v>0</v>
      </c>
      <c r="I151" s="183">
        <f>SUMPRODUCT(-('Diário 3º PA'!$E$4:$E$4242='Analítico Cx.'!$B151),-('Diário 3º PA'!$O$4:$O$4242=I$1),('Diário 3º PA'!$F$4:$F$4242))+SUMPRODUCT(-('Diário 4º PA'!$E$4:$E$2224='Analítico Cx.'!$B151),-('Diário 4º PA'!$O$4:$O$2224=I$1),('Diário 4º PA'!$F$4:$F$2224))+SUMPRODUCT(-('Diário 5º PA'!$E$4:$E$5221='Analítico Cx.'!$B151),-('Diário 5º PA'!$O$4:$O$5221=I$1),('Diário 5º PA'!$F$4:$F$5221))+SUMPRODUCT(-('Diário 6º PA'!$E$4:$E$2907='Analítico Cx.'!$B151),-('Diário 6º PA'!$N$4:$N$2907=I$1),('Diário 6º PA'!$F$4:$F$2907))</f>
        <v>0</v>
      </c>
      <c r="J151" s="183">
        <f>SUMPRODUCT(-('Diário 3º PA'!$E$4:$E$4242='Analítico Cx.'!$B151),-('Diário 3º PA'!$O$4:$O$4242=J$1),('Diário 3º PA'!$F$4:$F$4242))+SUMPRODUCT(-('Diário 4º PA'!$E$4:$E$2224='Analítico Cx.'!$B151),-('Diário 4º PA'!$O$4:$O$2224=J$1),('Diário 4º PA'!$F$4:$F$2224))+SUMPRODUCT(-('Diário 5º PA'!$E$4:$E$5221='Analítico Cx.'!$B151),-('Diário 5º PA'!$O$4:$O$5221=J$1),('Diário 5º PA'!$F$4:$F$5221))+SUMPRODUCT(-('Diário 6º PA'!$E$4:$E$2907='Analítico Cx.'!$B151),-('Diário 6º PA'!$N$4:$N$2907=J$1),('Diário 6º PA'!$F$4:$F$2907))</f>
        <v>0</v>
      </c>
      <c r="K151" s="183">
        <f>SUMPRODUCT(-('Diário 3º PA'!$E$4:$E$4242='Analítico Cx.'!$B151),-('Diário 3º PA'!$O$4:$O$4242=K$1),('Diário 3º PA'!$F$4:$F$4242))+SUMPRODUCT(-('Diário 4º PA'!$E$4:$E$2224='Analítico Cx.'!$B151),-('Diário 4º PA'!$O$4:$O$2224=K$1),('Diário 4º PA'!$F$4:$F$2224))+SUMPRODUCT(-('Diário 5º PA'!$E$4:$E$5221='Analítico Cx.'!$B151),-('Diário 5º PA'!$O$4:$O$5221=K$1),('Diário 5º PA'!$F$4:$F$5221))+SUMPRODUCT(-('Diário 6º PA'!$E$4:$E$2907='Analítico Cx.'!$B151),-('Diário 6º PA'!$N$4:$N$2907=K$1),('Diário 6º PA'!$F$4:$F$2907))</f>
        <v>0</v>
      </c>
      <c r="L151" s="183">
        <f>SUMPRODUCT(-('Diário 3º PA'!$E$4:$E$4242='Analítico Cx.'!$B151),-('Diário 3º PA'!$O$4:$O$4242=L$1),('Diário 3º PA'!$F$4:$F$4242))+SUMPRODUCT(-('Diário 4º PA'!$E$4:$E$2224='Analítico Cx.'!$B151),-('Diário 4º PA'!$O$4:$O$2224=L$1),('Diário 4º PA'!$F$4:$F$2224))+SUMPRODUCT(-('Diário 5º PA'!$E$4:$E$5221='Analítico Cx.'!$B151),-('Diário 5º PA'!$O$4:$O$5221=L$1),('Diário 5º PA'!$F$4:$F$5221))+SUMPRODUCT(-('Diário 6º PA'!$E$4:$E$2907='Analítico Cx.'!$B151),-('Diário 6º PA'!$N$4:$N$2907=L$1),('Diário 6º PA'!$F$4:$F$2907))</f>
        <v>0</v>
      </c>
      <c r="M151" s="183">
        <f>SUMPRODUCT(-('Diário 3º PA'!$E$4:$E$4242='Analítico Cx.'!$B151),-('Diário 3º PA'!$O$4:$O$4242=M$1),('Diário 3º PA'!$F$4:$F$4242))+SUMPRODUCT(-('Diário 4º PA'!$E$4:$E$2224='Analítico Cx.'!$B151),-('Diário 4º PA'!$O$4:$O$2224=M$1),('Diário 4º PA'!$F$4:$F$2224))+SUMPRODUCT(-('Diário 5º PA'!$E$4:$E$5221='Analítico Cx.'!$B151),-('Diário 5º PA'!$O$4:$O$5221=M$1),('Diário 5º PA'!$F$4:$F$5221))+SUMPRODUCT(-('Diário 6º PA'!$E$4:$E$2907='Analítico Cx.'!$B151),-('Diário 6º PA'!$N$4:$N$2907=M$1),('Diário 6º PA'!$F$4:$F$2907))</f>
        <v>0</v>
      </c>
      <c r="N151" s="183">
        <f>SUMPRODUCT(-('Diário 3º PA'!$E$4:$E$4242='Analítico Cx.'!$B151),-('Diário 3º PA'!$O$4:$O$4242=N$1),('Diário 3º PA'!$F$4:$F$4242))+SUMPRODUCT(-('Diário 4º PA'!$E$4:$E$2224='Analítico Cx.'!$B151),-('Diário 4º PA'!$O$4:$O$2224=N$1),('Diário 4º PA'!$F$4:$F$2224))+SUMPRODUCT(-('Diário 5º PA'!$E$4:$E$5221='Analítico Cx.'!$B151),-('Diário 5º PA'!$O$4:$O$5221=N$1),('Diário 5º PA'!$F$4:$F$5221))+SUMPRODUCT(-('Diário 6º PA'!$E$4:$E$2907='Analítico Cx.'!$B151),-('Diário 6º PA'!$N$4:$N$2907=N$1),('Diário 6º PA'!$F$4:$F$2907))</f>
        <v>0</v>
      </c>
      <c r="O151" s="184">
        <f t="shared" si="23"/>
        <v>651.65</v>
      </c>
      <c r="P151" s="168">
        <f t="shared" si="22"/>
        <v>1.0361755899767265E-5</v>
      </c>
    </row>
    <row r="152" spans="1:16" ht="23.25" customHeight="1" x14ac:dyDescent="0.2">
      <c r="A152" s="59" t="s">
        <v>398</v>
      </c>
      <c r="B152" s="57" t="s">
        <v>399</v>
      </c>
      <c r="C152" s="183">
        <f>SUMPRODUCT(-('Diário 3º PA'!$E$4:$E$4242='Analítico Cx.'!$B152),-('Diário 3º PA'!$O$4:$O$4242=C$1),('Diário 3º PA'!$F$4:$F$4242))+SUMPRODUCT(-('Diário 4º PA'!$E$4:$E$2224='Analítico Cx.'!$B152),-('Diário 4º PA'!$O$4:$O$2224=C$1),('Diário 4º PA'!$F$4:$F$2224))+SUMPRODUCT(-('Diário 5º PA'!$E$4:$E$5221='Analítico Cx.'!$B152),-('Diário 5º PA'!$O$4:$O$5221=C$1),('Diário 5º PA'!$F$4:$F$5221))+SUMPRODUCT(-('Diário 6º PA'!$E$4:$E$2907='Analítico Cx.'!$B152),-('Diário 6º PA'!$N$4:$N$2907=C$1),('Diário 6º PA'!$F$4:$F$2907))</f>
        <v>0</v>
      </c>
      <c r="D152" s="183">
        <f>SUMPRODUCT(-('Diário 3º PA'!$E$4:$E$4242='Analítico Cx.'!$B152),-('Diário 3º PA'!$O$4:$O$4242=D$1),('Diário 3º PA'!$F$4:$F$4242))+SUMPRODUCT(-('Diário 4º PA'!$E$4:$E$2224='Analítico Cx.'!$B152),-('Diário 4º PA'!$O$4:$O$2224=D$1),('Diário 4º PA'!$F$4:$F$2224))+SUMPRODUCT(-('Diário 5º PA'!$E$4:$E$5221='Analítico Cx.'!$B152),-('Diário 5º PA'!$O$4:$O$5221=D$1),('Diário 5º PA'!$F$4:$F$5221))+SUMPRODUCT(-('Diário 6º PA'!$E$4:$E$2907='Analítico Cx.'!$B152),-('Diário 6º PA'!$N$4:$N$2907=D$1),('Diário 6º PA'!$F$4:$F$2907))</f>
        <v>0</v>
      </c>
      <c r="E152" s="183">
        <f>SUMPRODUCT(-('Diário 3º PA'!$E$4:$E$4242='Analítico Cx.'!$B152),-('Diário 3º PA'!$O$4:$O$4242=E$1),('Diário 3º PA'!$F$4:$F$4242))+SUMPRODUCT(-('Diário 4º PA'!$E$4:$E$2224='Analítico Cx.'!$B152),-('Diário 4º PA'!$O$4:$O$2224=E$1),('Diário 4º PA'!$F$4:$F$2224))+SUMPRODUCT(-('Diário 5º PA'!$E$4:$E$5221='Analítico Cx.'!$B152),-('Diário 5º PA'!$O$4:$O$5221=E$1),('Diário 5º PA'!$F$4:$F$5221))+SUMPRODUCT(-('Diário 6º PA'!$E$4:$E$2907='Analítico Cx.'!$B152),-('Diário 6º PA'!$N$4:$N$2907=E$1),('Diário 6º PA'!$F$4:$F$2907))</f>
        <v>0</v>
      </c>
      <c r="F152" s="183">
        <f>SUMPRODUCT(-('Diário 3º PA'!$E$4:$E$4242='Analítico Cx.'!$B152),-('Diário 3º PA'!$O$4:$O$4242=F$1),('Diário 3º PA'!$F$4:$F$4242))+SUMPRODUCT(-('Diário 4º PA'!$E$4:$E$2224='Analítico Cx.'!$B152),-('Diário 4º PA'!$O$4:$O$2224=F$1),('Diário 4º PA'!$F$4:$F$2224))+SUMPRODUCT(-('Diário 5º PA'!$E$4:$E$5221='Analítico Cx.'!$B152),-('Diário 5º PA'!$O$4:$O$5221=F$1),('Diário 5º PA'!$F$4:$F$5221))+SUMPRODUCT(-('Diário 6º PA'!$E$4:$E$2907='Analítico Cx.'!$B152),-('Diário 6º PA'!$N$4:$N$2907=F$1),('Diário 6º PA'!$F$4:$F$2907))</f>
        <v>0</v>
      </c>
      <c r="G152" s="183">
        <f>SUMPRODUCT(-('Diário 3º PA'!$E$4:$E$4242='Analítico Cx.'!$B152),-('Diário 3º PA'!$O$4:$O$4242=G$1),('Diário 3º PA'!$F$4:$F$4242))+SUMPRODUCT(-('Diário 4º PA'!$E$4:$E$2224='Analítico Cx.'!$B152),-('Diário 4º PA'!$O$4:$O$2224=G$1),('Diário 4º PA'!$F$4:$F$2224))+SUMPRODUCT(-('Diário 5º PA'!$E$4:$E$5221='Analítico Cx.'!$B152),-('Diário 5º PA'!$O$4:$O$5221=G$1),('Diário 5º PA'!$F$4:$F$5221))+SUMPRODUCT(-('Diário 6º PA'!$E$4:$E$2907='Analítico Cx.'!$B152),-('Diário 6º PA'!$N$4:$N$2907=G$1),('Diário 6º PA'!$F$4:$F$2907))</f>
        <v>0</v>
      </c>
      <c r="H152" s="183">
        <f>SUMPRODUCT(-('Diário 3º PA'!$E$4:$E$4242='Analítico Cx.'!$B152),-('Diário 3º PA'!$O$4:$O$4242=H$1),('Diário 3º PA'!$F$4:$F$4242))+SUMPRODUCT(-('Diário 4º PA'!$E$4:$E$2224='Analítico Cx.'!$B152),-('Diário 4º PA'!$O$4:$O$2224=H$1),('Diário 4º PA'!$F$4:$F$2224))+SUMPRODUCT(-('Diário 5º PA'!$E$4:$E$5221='Analítico Cx.'!$B152),-('Diário 5º PA'!$O$4:$O$5221=H$1),('Diário 5º PA'!$F$4:$F$5221))+SUMPRODUCT(-('Diário 6º PA'!$E$4:$E$2907='Analítico Cx.'!$B152),-('Diário 6º PA'!$N$4:$N$2907=H$1),('Diário 6º PA'!$F$4:$F$2907))</f>
        <v>0</v>
      </c>
      <c r="I152" s="183">
        <f>SUMPRODUCT(-('Diário 3º PA'!$E$4:$E$4242='Analítico Cx.'!$B152),-('Diário 3º PA'!$O$4:$O$4242=I$1),('Diário 3º PA'!$F$4:$F$4242))+SUMPRODUCT(-('Diário 4º PA'!$E$4:$E$2224='Analítico Cx.'!$B152),-('Diário 4º PA'!$O$4:$O$2224=I$1),('Diário 4º PA'!$F$4:$F$2224))+SUMPRODUCT(-('Diário 5º PA'!$E$4:$E$5221='Analítico Cx.'!$B152),-('Diário 5º PA'!$O$4:$O$5221=I$1),('Diário 5º PA'!$F$4:$F$5221))+SUMPRODUCT(-('Diário 6º PA'!$E$4:$E$2907='Analítico Cx.'!$B152),-('Diário 6º PA'!$N$4:$N$2907=I$1),('Diário 6º PA'!$F$4:$F$2907))</f>
        <v>0</v>
      </c>
      <c r="J152" s="183">
        <f>SUMPRODUCT(-('Diário 3º PA'!$E$4:$E$4242='Analítico Cx.'!$B152),-('Diário 3º PA'!$O$4:$O$4242=J$1),('Diário 3º PA'!$F$4:$F$4242))+SUMPRODUCT(-('Diário 4º PA'!$E$4:$E$2224='Analítico Cx.'!$B152),-('Diário 4º PA'!$O$4:$O$2224=J$1),('Diário 4º PA'!$F$4:$F$2224))+SUMPRODUCT(-('Diário 5º PA'!$E$4:$E$5221='Analítico Cx.'!$B152),-('Diário 5º PA'!$O$4:$O$5221=J$1),('Diário 5º PA'!$F$4:$F$5221))+SUMPRODUCT(-('Diário 6º PA'!$E$4:$E$2907='Analítico Cx.'!$B152),-('Diário 6º PA'!$N$4:$N$2907=J$1),('Diário 6º PA'!$F$4:$F$2907))</f>
        <v>0</v>
      </c>
      <c r="K152" s="183">
        <f>SUMPRODUCT(-('Diário 3º PA'!$E$4:$E$4242='Analítico Cx.'!$B152),-('Diário 3º PA'!$O$4:$O$4242=K$1),('Diário 3º PA'!$F$4:$F$4242))+SUMPRODUCT(-('Diário 4º PA'!$E$4:$E$2224='Analítico Cx.'!$B152),-('Diário 4º PA'!$O$4:$O$2224=K$1),('Diário 4º PA'!$F$4:$F$2224))+SUMPRODUCT(-('Diário 5º PA'!$E$4:$E$5221='Analítico Cx.'!$B152),-('Diário 5º PA'!$O$4:$O$5221=K$1),('Diário 5º PA'!$F$4:$F$5221))+SUMPRODUCT(-('Diário 6º PA'!$E$4:$E$2907='Analítico Cx.'!$B152),-('Diário 6º PA'!$N$4:$N$2907=K$1),('Diário 6º PA'!$F$4:$F$2907))</f>
        <v>0</v>
      </c>
      <c r="L152" s="183">
        <f>SUMPRODUCT(-('Diário 3º PA'!$E$4:$E$4242='Analítico Cx.'!$B152),-('Diário 3º PA'!$O$4:$O$4242=L$1),('Diário 3º PA'!$F$4:$F$4242))+SUMPRODUCT(-('Diário 4º PA'!$E$4:$E$2224='Analítico Cx.'!$B152),-('Diário 4º PA'!$O$4:$O$2224=L$1),('Diário 4º PA'!$F$4:$F$2224))+SUMPRODUCT(-('Diário 5º PA'!$E$4:$E$5221='Analítico Cx.'!$B152),-('Diário 5º PA'!$O$4:$O$5221=L$1),('Diário 5º PA'!$F$4:$F$5221))+SUMPRODUCT(-('Diário 6º PA'!$E$4:$E$2907='Analítico Cx.'!$B152),-('Diário 6º PA'!$N$4:$N$2907=L$1),('Diário 6º PA'!$F$4:$F$2907))</f>
        <v>0</v>
      </c>
      <c r="M152" s="183">
        <f>SUMPRODUCT(-('Diário 3º PA'!$E$4:$E$4242='Analítico Cx.'!$B152),-('Diário 3º PA'!$O$4:$O$4242=M$1),('Diário 3º PA'!$F$4:$F$4242))+SUMPRODUCT(-('Diário 4º PA'!$E$4:$E$2224='Analítico Cx.'!$B152),-('Diário 4º PA'!$O$4:$O$2224=M$1),('Diário 4º PA'!$F$4:$F$2224))+SUMPRODUCT(-('Diário 5º PA'!$E$4:$E$5221='Analítico Cx.'!$B152),-('Diário 5º PA'!$O$4:$O$5221=M$1),('Diário 5º PA'!$F$4:$F$5221))+SUMPRODUCT(-('Diário 6º PA'!$E$4:$E$2907='Analítico Cx.'!$B152),-('Diário 6º PA'!$N$4:$N$2907=M$1),('Diário 6º PA'!$F$4:$F$2907))</f>
        <v>0</v>
      </c>
      <c r="N152" s="183">
        <f>SUMPRODUCT(-('Diário 3º PA'!$E$4:$E$4242='Analítico Cx.'!$B152),-('Diário 3º PA'!$O$4:$O$4242=N$1),('Diário 3º PA'!$F$4:$F$4242))+SUMPRODUCT(-('Diário 4º PA'!$E$4:$E$2224='Analítico Cx.'!$B152),-('Diário 4º PA'!$O$4:$O$2224=N$1),('Diário 4º PA'!$F$4:$F$2224))+SUMPRODUCT(-('Diário 5º PA'!$E$4:$E$5221='Analítico Cx.'!$B152),-('Diário 5º PA'!$O$4:$O$5221=N$1),('Diário 5º PA'!$F$4:$F$5221))+SUMPRODUCT(-('Diário 6º PA'!$E$4:$E$2907='Analítico Cx.'!$B152),-('Diário 6º PA'!$N$4:$N$2907=N$1),('Diário 6º PA'!$F$4:$F$2907))</f>
        <v>0</v>
      </c>
      <c r="O152" s="184">
        <f t="shared" si="23"/>
        <v>0</v>
      </c>
      <c r="P152" s="168">
        <f t="shared" si="22"/>
        <v>0</v>
      </c>
    </row>
    <row r="153" spans="1:16" ht="23.25" customHeight="1" x14ac:dyDescent="0.2">
      <c r="A153" s="59" t="s">
        <v>400</v>
      </c>
      <c r="B153" s="57" t="s">
        <v>401</v>
      </c>
      <c r="C153" s="183">
        <f>SUMPRODUCT(-('Diário 3º PA'!$E$4:$E$4242='Analítico Cx.'!$B153),-('Diário 3º PA'!$O$4:$O$4242=C$1),('Diário 3º PA'!$F$4:$F$4242))+SUMPRODUCT(-('Diário 4º PA'!$E$4:$E$2224='Analítico Cx.'!$B153),-('Diário 4º PA'!$O$4:$O$2224=C$1),('Diário 4º PA'!$F$4:$F$2224))+SUMPRODUCT(-('Diário 5º PA'!$E$4:$E$5221='Analítico Cx.'!$B153),-('Diário 5º PA'!$O$4:$O$5221=C$1),('Diário 5º PA'!$F$4:$F$5221))+SUMPRODUCT(-('Diário 6º PA'!$E$4:$E$2907='Analítico Cx.'!$B153),-('Diário 6º PA'!$N$4:$N$2907=C$1),('Diário 6º PA'!$F$4:$F$2907))</f>
        <v>0</v>
      </c>
      <c r="D153" s="183">
        <f>SUMPRODUCT(-('Diário 3º PA'!$E$4:$E$4242='Analítico Cx.'!$B153),-('Diário 3º PA'!$O$4:$O$4242=D$1),('Diário 3º PA'!$F$4:$F$4242))+SUMPRODUCT(-('Diário 4º PA'!$E$4:$E$2224='Analítico Cx.'!$B153),-('Diário 4º PA'!$O$4:$O$2224=D$1),('Diário 4º PA'!$F$4:$F$2224))+SUMPRODUCT(-('Diário 5º PA'!$E$4:$E$5221='Analítico Cx.'!$B153),-('Diário 5º PA'!$O$4:$O$5221=D$1),('Diário 5º PA'!$F$4:$F$5221))+SUMPRODUCT(-('Diário 6º PA'!$E$4:$E$2907='Analítico Cx.'!$B153),-('Diário 6º PA'!$N$4:$N$2907=D$1),('Diário 6º PA'!$F$4:$F$2907))</f>
        <v>0</v>
      </c>
      <c r="E153" s="183">
        <f>SUMPRODUCT(-('Diário 3º PA'!$E$4:$E$4242='Analítico Cx.'!$B153),-('Diário 3º PA'!$O$4:$O$4242=E$1),('Diário 3º PA'!$F$4:$F$4242))+SUMPRODUCT(-('Diário 4º PA'!$E$4:$E$2224='Analítico Cx.'!$B153),-('Diário 4º PA'!$O$4:$O$2224=E$1),('Diário 4º PA'!$F$4:$F$2224))+SUMPRODUCT(-('Diário 5º PA'!$E$4:$E$5221='Analítico Cx.'!$B153),-('Diário 5º PA'!$O$4:$O$5221=E$1),('Diário 5º PA'!$F$4:$F$5221))+SUMPRODUCT(-('Diário 6º PA'!$E$4:$E$2907='Analítico Cx.'!$B153),-('Diário 6º PA'!$N$4:$N$2907=E$1),('Diário 6º PA'!$F$4:$F$2907))</f>
        <v>0</v>
      </c>
      <c r="F153" s="183">
        <f>SUMPRODUCT(-('Diário 3º PA'!$E$4:$E$4242='Analítico Cx.'!$B153),-('Diário 3º PA'!$O$4:$O$4242=F$1),('Diário 3º PA'!$F$4:$F$4242))+SUMPRODUCT(-('Diário 4º PA'!$E$4:$E$2224='Analítico Cx.'!$B153),-('Diário 4º PA'!$O$4:$O$2224=F$1),('Diário 4º PA'!$F$4:$F$2224))+SUMPRODUCT(-('Diário 5º PA'!$E$4:$E$5221='Analítico Cx.'!$B153),-('Diário 5º PA'!$O$4:$O$5221=F$1),('Diário 5º PA'!$F$4:$F$5221))+SUMPRODUCT(-('Diário 6º PA'!$E$4:$E$2907='Analítico Cx.'!$B153),-('Diário 6º PA'!$N$4:$N$2907=F$1),('Diário 6º PA'!$F$4:$F$2907))</f>
        <v>1554</v>
      </c>
      <c r="G153" s="183">
        <f>SUMPRODUCT(-('Diário 3º PA'!$E$4:$E$4242='Analítico Cx.'!$B153),-('Diário 3º PA'!$O$4:$O$4242=G$1),('Diário 3º PA'!$F$4:$F$4242))+SUMPRODUCT(-('Diário 4º PA'!$E$4:$E$2224='Analítico Cx.'!$B153),-('Diário 4º PA'!$O$4:$O$2224=G$1),('Diário 4º PA'!$F$4:$F$2224))+SUMPRODUCT(-('Diário 5º PA'!$E$4:$E$5221='Analítico Cx.'!$B153),-('Diário 5º PA'!$O$4:$O$5221=G$1),('Diário 5º PA'!$F$4:$F$5221))+SUMPRODUCT(-('Diário 6º PA'!$E$4:$E$2907='Analítico Cx.'!$B153),-('Diário 6º PA'!$N$4:$N$2907=G$1),('Diário 6º PA'!$F$4:$F$2907))</f>
        <v>0</v>
      </c>
      <c r="H153" s="183">
        <f>SUMPRODUCT(-('Diário 3º PA'!$E$4:$E$4242='Analítico Cx.'!$B153),-('Diário 3º PA'!$O$4:$O$4242=H$1),('Diário 3º PA'!$F$4:$F$4242))+SUMPRODUCT(-('Diário 4º PA'!$E$4:$E$2224='Analítico Cx.'!$B153),-('Diário 4º PA'!$O$4:$O$2224=H$1),('Diário 4º PA'!$F$4:$F$2224))+SUMPRODUCT(-('Diário 5º PA'!$E$4:$E$5221='Analítico Cx.'!$B153),-('Diário 5º PA'!$O$4:$O$5221=H$1),('Diário 5º PA'!$F$4:$F$5221))+SUMPRODUCT(-('Diário 6º PA'!$E$4:$E$2907='Analítico Cx.'!$B153),-('Diário 6º PA'!$N$4:$N$2907=H$1),('Diário 6º PA'!$F$4:$F$2907))</f>
        <v>0</v>
      </c>
      <c r="I153" s="183">
        <f>SUMPRODUCT(-('Diário 3º PA'!$E$4:$E$4242='Analítico Cx.'!$B153),-('Diário 3º PA'!$O$4:$O$4242=I$1),('Diário 3º PA'!$F$4:$F$4242))+SUMPRODUCT(-('Diário 4º PA'!$E$4:$E$2224='Analítico Cx.'!$B153),-('Diário 4º PA'!$O$4:$O$2224=I$1),('Diário 4º PA'!$F$4:$F$2224))+SUMPRODUCT(-('Diário 5º PA'!$E$4:$E$5221='Analítico Cx.'!$B153),-('Diário 5º PA'!$O$4:$O$5221=I$1),('Diário 5º PA'!$F$4:$F$5221))+SUMPRODUCT(-('Diário 6º PA'!$E$4:$E$2907='Analítico Cx.'!$B153),-('Diário 6º PA'!$N$4:$N$2907=I$1),('Diário 6º PA'!$F$4:$F$2907))</f>
        <v>550</v>
      </c>
      <c r="J153" s="183">
        <f>SUMPRODUCT(-('Diário 3º PA'!$E$4:$E$4242='Analítico Cx.'!$B153),-('Diário 3º PA'!$O$4:$O$4242=J$1),('Diário 3º PA'!$F$4:$F$4242))+SUMPRODUCT(-('Diário 4º PA'!$E$4:$E$2224='Analítico Cx.'!$B153),-('Diário 4º PA'!$O$4:$O$2224=J$1),('Diário 4º PA'!$F$4:$F$2224))+SUMPRODUCT(-('Diário 5º PA'!$E$4:$E$5221='Analítico Cx.'!$B153),-('Diário 5º PA'!$O$4:$O$5221=J$1),('Diário 5º PA'!$F$4:$F$5221))+SUMPRODUCT(-('Diário 6º PA'!$E$4:$E$2907='Analítico Cx.'!$B153),-('Diário 6º PA'!$N$4:$N$2907=J$1),('Diário 6º PA'!$F$4:$F$2907))</f>
        <v>0</v>
      </c>
      <c r="K153" s="183">
        <f>SUMPRODUCT(-('Diário 3º PA'!$E$4:$E$4242='Analítico Cx.'!$B153),-('Diário 3º PA'!$O$4:$O$4242=K$1),('Diário 3º PA'!$F$4:$F$4242))+SUMPRODUCT(-('Diário 4º PA'!$E$4:$E$2224='Analítico Cx.'!$B153),-('Diário 4º PA'!$O$4:$O$2224=K$1),('Diário 4º PA'!$F$4:$F$2224))+SUMPRODUCT(-('Diário 5º PA'!$E$4:$E$5221='Analítico Cx.'!$B153),-('Diário 5º PA'!$O$4:$O$5221=K$1),('Diário 5º PA'!$F$4:$F$5221))+SUMPRODUCT(-('Diário 6º PA'!$E$4:$E$2907='Analítico Cx.'!$B153),-('Diário 6º PA'!$N$4:$N$2907=K$1),('Diário 6º PA'!$F$4:$F$2907))</f>
        <v>0</v>
      </c>
      <c r="L153" s="183">
        <f>SUMPRODUCT(-('Diário 3º PA'!$E$4:$E$4242='Analítico Cx.'!$B153),-('Diário 3º PA'!$O$4:$O$4242=L$1),('Diário 3º PA'!$F$4:$F$4242))+SUMPRODUCT(-('Diário 4º PA'!$E$4:$E$2224='Analítico Cx.'!$B153),-('Diário 4º PA'!$O$4:$O$2224=L$1),('Diário 4º PA'!$F$4:$F$2224))+SUMPRODUCT(-('Diário 5º PA'!$E$4:$E$5221='Analítico Cx.'!$B153),-('Diário 5º PA'!$O$4:$O$5221=L$1),('Diário 5º PA'!$F$4:$F$5221))+SUMPRODUCT(-('Diário 6º PA'!$E$4:$E$2907='Analítico Cx.'!$B153),-('Diário 6º PA'!$N$4:$N$2907=L$1),('Diário 6º PA'!$F$4:$F$2907))</f>
        <v>0</v>
      </c>
      <c r="M153" s="183">
        <f>SUMPRODUCT(-('Diário 3º PA'!$E$4:$E$4242='Analítico Cx.'!$B153),-('Diário 3º PA'!$O$4:$O$4242=M$1),('Diário 3º PA'!$F$4:$F$4242))+SUMPRODUCT(-('Diário 4º PA'!$E$4:$E$2224='Analítico Cx.'!$B153),-('Diário 4º PA'!$O$4:$O$2224=M$1),('Diário 4º PA'!$F$4:$F$2224))+SUMPRODUCT(-('Diário 5º PA'!$E$4:$E$5221='Analítico Cx.'!$B153),-('Diário 5º PA'!$O$4:$O$5221=M$1),('Diário 5º PA'!$F$4:$F$5221))+SUMPRODUCT(-('Diário 6º PA'!$E$4:$E$2907='Analítico Cx.'!$B153),-('Diário 6º PA'!$N$4:$N$2907=M$1),('Diário 6º PA'!$F$4:$F$2907))</f>
        <v>0</v>
      </c>
      <c r="N153" s="183">
        <f>SUMPRODUCT(-('Diário 3º PA'!$E$4:$E$4242='Analítico Cx.'!$B153),-('Diário 3º PA'!$O$4:$O$4242=N$1),('Diário 3º PA'!$F$4:$F$4242))+SUMPRODUCT(-('Diário 4º PA'!$E$4:$E$2224='Analítico Cx.'!$B153),-('Diário 4º PA'!$O$4:$O$2224=N$1),('Diário 4º PA'!$F$4:$F$2224))+SUMPRODUCT(-('Diário 5º PA'!$E$4:$E$5221='Analítico Cx.'!$B153),-('Diário 5º PA'!$O$4:$O$5221=N$1),('Diário 5º PA'!$F$4:$F$5221))+SUMPRODUCT(-('Diário 6º PA'!$E$4:$E$2907='Analítico Cx.'!$B153),-('Diário 6º PA'!$N$4:$N$2907=N$1),('Diário 6º PA'!$F$4:$F$2907))</f>
        <v>0</v>
      </c>
      <c r="O153" s="184">
        <f t="shared" si="23"/>
        <v>2104</v>
      </c>
      <c r="P153" s="168">
        <f t="shared" si="22"/>
        <v>3.3455281843183195E-5</v>
      </c>
    </row>
    <row r="154" spans="1:16" ht="23.25" customHeight="1" x14ac:dyDescent="0.2">
      <c r="A154" s="59" t="s">
        <v>402</v>
      </c>
      <c r="B154" s="57" t="s">
        <v>403</v>
      </c>
      <c r="C154" s="183">
        <f>SUMPRODUCT(-('Diário 3º PA'!$E$4:$E$4242='Analítico Cx.'!$B154),-('Diário 3º PA'!$O$4:$O$4242=C$1),('Diário 3º PA'!$F$4:$F$4242))+SUMPRODUCT(-('Diário 4º PA'!$E$4:$E$2224='Analítico Cx.'!$B154),-('Diário 4º PA'!$O$4:$O$2224=C$1),('Diário 4º PA'!$F$4:$F$2224))+SUMPRODUCT(-('Diário 5º PA'!$E$4:$E$5221='Analítico Cx.'!$B154),-('Diário 5º PA'!$O$4:$O$5221=C$1),('Diário 5º PA'!$F$4:$F$5221))+SUMPRODUCT(-('Diário 6º PA'!$E$4:$E$2907='Analítico Cx.'!$B154),-('Diário 6º PA'!$N$4:$N$2907=C$1),('Diário 6º PA'!$F$4:$F$2907))</f>
        <v>0</v>
      </c>
      <c r="D154" s="183">
        <f>SUMPRODUCT(-('Diário 3º PA'!$E$4:$E$4242='Analítico Cx.'!$B154),-('Diário 3º PA'!$O$4:$O$4242=D$1),('Diário 3º PA'!$F$4:$F$4242))+SUMPRODUCT(-('Diário 4º PA'!$E$4:$E$2224='Analítico Cx.'!$B154),-('Diário 4º PA'!$O$4:$O$2224=D$1),('Diário 4º PA'!$F$4:$F$2224))+SUMPRODUCT(-('Diário 5º PA'!$E$4:$E$5221='Analítico Cx.'!$B154),-('Diário 5º PA'!$O$4:$O$5221=D$1),('Diário 5º PA'!$F$4:$F$5221))+SUMPRODUCT(-('Diário 6º PA'!$E$4:$E$2907='Analítico Cx.'!$B154),-('Diário 6º PA'!$N$4:$N$2907=D$1),('Diário 6º PA'!$F$4:$F$2907))</f>
        <v>0</v>
      </c>
      <c r="E154" s="183">
        <f>SUMPRODUCT(-('Diário 3º PA'!$E$4:$E$4242='Analítico Cx.'!$B154),-('Diário 3º PA'!$O$4:$O$4242=E$1),('Diário 3º PA'!$F$4:$F$4242))+SUMPRODUCT(-('Diário 4º PA'!$E$4:$E$2224='Analítico Cx.'!$B154),-('Diário 4º PA'!$O$4:$O$2224=E$1),('Diário 4º PA'!$F$4:$F$2224))+SUMPRODUCT(-('Diário 5º PA'!$E$4:$E$5221='Analítico Cx.'!$B154),-('Diário 5º PA'!$O$4:$O$5221=E$1),('Diário 5º PA'!$F$4:$F$5221))+SUMPRODUCT(-('Diário 6º PA'!$E$4:$E$2907='Analítico Cx.'!$B154),-('Diário 6º PA'!$N$4:$N$2907=E$1),('Diário 6º PA'!$F$4:$F$2907))</f>
        <v>0</v>
      </c>
      <c r="F154" s="183">
        <f>SUMPRODUCT(-('Diário 3º PA'!$E$4:$E$4242='Analítico Cx.'!$B154),-('Diário 3º PA'!$O$4:$O$4242=F$1),('Diário 3º PA'!$F$4:$F$4242))+SUMPRODUCT(-('Diário 4º PA'!$E$4:$E$2224='Analítico Cx.'!$B154),-('Diário 4º PA'!$O$4:$O$2224=F$1),('Diário 4º PA'!$F$4:$F$2224))+SUMPRODUCT(-('Diário 5º PA'!$E$4:$E$5221='Analítico Cx.'!$B154),-('Diário 5º PA'!$O$4:$O$5221=F$1),('Diário 5º PA'!$F$4:$F$5221))+SUMPRODUCT(-('Diário 6º PA'!$E$4:$E$2907='Analítico Cx.'!$B154),-('Diário 6º PA'!$N$4:$N$2907=F$1),('Diário 6º PA'!$F$4:$F$2907))</f>
        <v>0</v>
      </c>
      <c r="G154" s="183">
        <f>SUMPRODUCT(-('Diário 3º PA'!$E$4:$E$4242='Analítico Cx.'!$B154),-('Diário 3º PA'!$O$4:$O$4242=G$1),('Diário 3º PA'!$F$4:$F$4242))+SUMPRODUCT(-('Diário 4º PA'!$E$4:$E$2224='Analítico Cx.'!$B154),-('Diário 4º PA'!$O$4:$O$2224=G$1),('Diário 4º PA'!$F$4:$F$2224))+SUMPRODUCT(-('Diário 5º PA'!$E$4:$E$5221='Analítico Cx.'!$B154),-('Diário 5º PA'!$O$4:$O$5221=G$1),('Diário 5º PA'!$F$4:$F$5221))+SUMPRODUCT(-('Diário 6º PA'!$E$4:$E$2907='Analítico Cx.'!$B154),-('Diário 6º PA'!$N$4:$N$2907=G$1),('Diário 6º PA'!$F$4:$F$2907))</f>
        <v>0</v>
      </c>
      <c r="H154" s="183">
        <f>SUMPRODUCT(-('Diário 3º PA'!$E$4:$E$4242='Analítico Cx.'!$B154),-('Diário 3º PA'!$O$4:$O$4242=H$1),('Diário 3º PA'!$F$4:$F$4242))+SUMPRODUCT(-('Diário 4º PA'!$E$4:$E$2224='Analítico Cx.'!$B154),-('Diário 4º PA'!$O$4:$O$2224=H$1),('Diário 4º PA'!$F$4:$F$2224))+SUMPRODUCT(-('Diário 5º PA'!$E$4:$E$5221='Analítico Cx.'!$B154),-('Diário 5º PA'!$O$4:$O$5221=H$1),('Diário 5º PA'!$F$4:$F$5221))+SUMPRODUCT(-('Diário 6º PA'!$E$4:$E$2907='Analítico Cx.'!$B154),-('Diário 6º PA'!$N$4:$N$2907=H$1),('Diário 6º PA'!$F$4:$F$2907))</f>
        <v>0</v>
      </c>
      <c r="I154" s="183">
        <f>SUMPRODUCT(-('Diário 3º PA'!$E$4:$E$4242='Analítico Cx.'!$B154),-('Diário 3º PA'!$O$4:$O$4242=I$1),('Diário 3º PA'!$F$4:$F$4242))+SUMPRODUCT(-('Diário 4º PA'!$E$4:$E$2224='Analítico Cx.'!$B154),-('Diário 4º PA'!$O$4:$O$2224=I$1),('Diário 4º PA'!$F$4:$F$2224))+SUMPRODUCT(-('Diário 5º PA'!$E$4:$E$5221='Analítico Cx.'!$B154),-('Diário 5º PA'!$O$4:$O$5221=I$1),('Diário 5º PA'!$F$4:$F$5221))+SUMPRODUCT(-('Diário 6º PA'!$E$4:$E$2907='Analítico Cx.'!$B154),-('Diário 6º PA'!$N$4:$N$2907=I$1),('Diário 6º PA'!$F$4:$F$2907))</f>
        <v>0</v>
      </c>
      <c r="J154" s="183">
        <f>SUMPRODUCT(-('Diário 3º PA'!$E$4:$E$4242='Analítico Cx.'!$B154),-('Diário 3º PA'!$O$4:$O$4242=J$1),('Diário 3º PA'!$F$4:$F$4242))+SUMPRODUCT(-('Diário 4º PA'!$E$4:$E$2224='Analítico Cx.'!$B154),-('Diário 4º PA'!$O$4:$O$2224=J$1),('Diário 4º PA'!$F$4:$F$2224))+SUMPRODUCT(-('Diário 5º PA'!$E$4:$E$5221='Analítico Cx.'!$B154),-('Diário 5º PA'!$O$4:$O$5221=J$1),('Diário 5º PA'!$F$4:$F$5221))+SUMPRODUCT(-('Diário 6º PA'!$E$4:$E$2907='Analítico Cx.'!$B154),-('Diário 6º PA'!$N$4:$N$2907=J$1),('Diário 6º PA'!$F$4:$F$2907))</f>
        <v>0</v>
      </c>
      <c r="K154" s="183">
        <f>SUMPRODUCT(-('Diário 3º PA'!$E$4:$E$4242='Analítico Cx.'!$B154),-('Diário 3º PA'!$O$4:$O$4242=K$1),('Diário 3º PA'!$F$4:$F$4242))+SUMPRODUCT(-('Diário 4º PA'!$E$4:$E$2224='Analítico Cx.'!$B154),-('Diário 4º PA'!$O$4:$O$2224=K$1),('Diário 4º PA'!$F$4:$F$2224))+SUMPRODUCT(-('Diário 5º PA'!$E$4:$E$5221='Analítico Cx.'!$B154),-('Diário 5º PA'!$O$4:$O$5221=K$1),('Diário 5º PA'!$F$4:$F$5221))+SUMPRODUCT(-('Diário 6º PA'!$E$4:$E$2907='Analítico Cx.'!$B154),-('Diário 6º PA'!$N$4:$N$2907=K$1),('Diário 6º PA'!$F$4:$F$2907))</f>
        <v>0</v>
      </c>
      <c r="L154" s="183">
        <f>SUMPRODUCT(-('Diário 3º PA'!$E$4:$E$4242='Analítico Cx.'!$B154),-('Diário 3º PA'!$O$4:$O$4242=L$1),('Diário 3º PA'!$F$4:$F$4242))+SUMPRODUCT(-('Diário 4º PA'!$E$4:$E$2224='Analítico Cx.'!$B154),-('Diário 4º PA'!$O$4:$O$2224=L$1),('Diário 4º PA'!$F$4:$F$2224))+SUMPRODUCT(-('Diário 5º PA'!$E$4:$E$5221='Analítico Cx.'!$B154),-('Diário 5º PA'!$O$4:$O$5221=L$1),('Diário 5º PA'!$F$4:$F$5221))+SUMPRODUCT(-('Diário 6º PA'!$E$4:$E$2907='Analítico Cx.'!$B154),-('Diário 6º PA'!$N$4:$N$2907=L$1),('Diário 6º PA'!$F$4:$F$2907))</f>
        <v>0</v>
      </c>
      <c r="M154" s="183">
        <f>SUMPRODUCT(-('Diário 3º PA'!$E$4:$E$4242='Analítico Cx.'!$B154),-('Diário 3º PA'!$O$4:$O$4242=M$1),('Diário 3º PA'!$F$4:$F$4242))+SUMPRODUCT(-('Diário 4º PA'!$E$4:$E$2224='Analítico Cx.'!$B154),-('Diário 4º PA'!$O$4:$O$2224=M$1),('Diário 4º PA'!$F$4:$F$2224))+SUMPRODUCT(-('Diário 5º PA'!$E$4:$E$5221='Analítico Cx.'!$B154),-('Diário 5º PA'!$O$4:$O$5221=M$1),('Diário 5º PA'!$F$4:$F$5221))+SUMPRODUCT(-('Diário 6º PA'!$E$4:$E$2907='Analítico Cx.'!$B154),-('Diário 6º PA'!$N$4:$N$2907=M$1),('Diário 6º PA'!$F$4:$F$2907))</f>
        <v>0</v>
      </c>
      <c r="N154" s="183">
        <f>SUMPRODUCT(-('Diário 3º PA'!$E$4:$E$4242='Analítico Cx.'!$B154),-('Diário 3º PA'!$O$4:$O$4242=N$1),('Diário 3º PA'!$F$4:$F$4242))+SUMPRODUCT(-('Diário 4º PA'!$E$4:$E$2224='Analítico Cx.'!$B154),-('Diário 4º PA'!$O$4:$O$2224=N$1),('Diário 4º PA'!$F$4:$F$2224))+SUMPRODUCT(-('Diário 5º PA'!$E$4:$E$5221='Analítico Cx.'!$B154),-('Diário 5º PA'!$O$4:$O$5221=N$1),('Diário 5º PA'!$F$4:$F$5221))+SUMPRODUCT(-('Diário 6º PA'!$E$4:$E$2907='Analítico Cx.'!$B154),-('Diário 6º PA'!$N$4:$N$2907=N$1),('Diário 6º PA'!$F$4:$F$2907))</f>
        <v>0</v>
      </c>
      <c r="O154" s="184">
        <f t="shared" ref="O154:O157" si="24">SUM(C154:N154)</f>
        <v>0</v>
      </c>
      <c r="P154" s="168">
        <f t="shared" si="22"/>
        <v>0</v>
      </c>
    </row>
    <row r="155" spans="1:16" ht="23.25" customHeight="1" x14ac:dyDescent="0.2">
      <c r="A155" s="59" t="s">
        <v>404</v>
      </c>
      <c r="B155" s="57" t="s">
        <v>405</v>
      </c>
      <c r="C155" s="183">
        <f>SUMPRODUCT(-('Diário 3º PA'!$E$4:$E$4242='Analítico Cx.'!$B155),-('Diário 3º PA'!$O$4:$O$4242=C$1),('Diário 3º PA'!$F$4:$F$4242))+SUMPRODUCT(-('Diário 4º PA'!$E$4:$E$2224='Analítico Cx.'!$B155),-('Diário 4º PA'!$O$4:$O$2224=C$1),('Diário 4º PA'!$F$4:$F$2224))+SUMPRODUCT(-('Diário 5º PA'!$E$4:$E$5221='Analítico Cx.'!$B155),-('Diário 5º PA'!$O$4:$O$5221=C$1),('Diário 5º PA'!$F$4:$F$5221))+SUMPRODUCT(-('Diário 6º PA'!$E$4:$E$2907='Analítico Cx.'!$B155),-('Diário 6º PA'!$N$4:$N$2907=C$1),('Diário 6º PA'!$F$4:$F$2907))</f>
        <v>32130.799999999992</v>
      </c>
      <c r="D155" s="183">
        <f>SUMPRODUCT(-('Diário 3º PA'!$E$4:$E$4242='Analítico Cx.'!$B155),-('Diário 3º PA'!$O$4:$O$4242=D$1),('Diário 3º PA'!$F$4:$F$4242))+SUMPRODUCT(-('Diário 4º PA'!$E$4:$E$2224='Analítico Cx.'!$B155),-('Diário 4º PA'!$O$4:$O$2224=D$1),('Diário 4º PA'!$F$4:$F$2224))+SUMPRODUCT(-('Diário 5º PA'!$E$4:$E$5221='Analítico Cx.'!$B155),-('Diário 5º PA'!$O$4:$O$5221=D$1),('Diário 5º PA'!$F$4:$F$5221))+SUMPRODUCT(-('Diário 6º PA'!$E$4:$E$2907='Analítico Cx.'!$B155),-('Diário 6º PA'!$N$4:$N$2907=D$1),('Diário 6º PA'!$F$4:$F$2907))</f>
        <v>19429.199999999997</v>
      </c>
      <c r="E155" s="183">
        <f>SUMPRODUCT(-('Diário 3º PA'!$E$4:$E$4242='Analítico Cx.'!$B155),-('Diário 3º PA'!$O$4:$O$4242=E$1),('Diário 3º PA'!$F$4:$F$4242))+SUMPRODUCT(-('Diário 4º PA'!$E$4:$E$2224='Analítico Cx.'!$B155),-('Diário 4º PA'!$O$4:$O$2224=E$1),('Diário 4º PA'!$F$4:$F$2224))+SUMPRODUCT(-('Diário 5º PA'!$E$4:$E$5221='Analítico Cx.'!$B155),-('Diário 5º PA'!$O$4:$O$5221=E$1),('Diário 5º PA'!$F$4:$F$5221))+SUMPRODUCT(-('Diário 6º PA'!$E$4:$E$2907='Analítico Cx.'!$B155),-('Diário 6º PA'!$N$4:$N$2907=E$1),('Diário 6º PA'!$F$4:$F$2907))</f>
        <v>12981.210000000001</v>
      </c>
      <c r="F155" s="183">
        <f>SUMPRODUCT(-('Diário 3º PA'!$E$4:$E$4242='Analítico Cx.'!$B155),-('Diário 3º PA'!$O$4:$O$4242=F$1),('Diário 3º PA'!$F$4:$F$4242))+SUMPRODUCT(-('Diário 4º PA'!$E$4:$E$2224='Analítico Cx.'!$B155),-('Diário 4º PA'!$O$4:$O$2224=F$1),('Diário 4º PA'!$F$4:$F$2224))+SUMPRODUCT(-('Diário 5º PA'!$E$4:$E$5221='Analítico Cx.'!$B155),-('Diário 5º PA'!$O$4:$O$5221=F$1),('Diário 5º PA'!$F$4:$F$5221))+SUMPRODUCT(-('Diário 6º PA'!$E$4:$E$2907='Analítico Cx.'!$B155),-('Diário 6º PA'!$N$4:$N$2907=F$1),('Diário 6º PA'!$F$4:$F$2907))</f>
        <v>0</v>
      </c>
      <c r="G155" s="183">
        <f>SUMPRODUCT(-('Diário 3º PA'!$E$4:$E$4242='Analítico Cx.'!$B155),-('Diário 3º PA'!$O$4:$O$4242=G$1),('Diário 3º PA'!$F$4:$F$4242))+SUMPRODUCT(-('Diário 4º PA'!$E$4:$E$2224='Analítico Cx.'!$B155),-('Diário 4º PA'!$O$4:$O$2224=G$1),('Diário 4º PA'!$F$4:$F$2224))+SUMPRODUCT(-('Diário 5º PA'!$E$4:$E$5221='Analítico Cx.'!$B155),-('Diário 5º PA'!$O$4:$O$5221=G$1),('Diário 5º PA'!$F$4:$F$5221))+SUMPRODUCT(-('Diário 6º PA'!$E$4:$E$2907='Analítico Cx.'!$B155),-('Diário 6º PA'!$N$4:$N$2907=G$1),('Diário 6º PA'!$F$4:$F$2907))</f>
        <v>152</v>
      </c>
      <c r="H155" s="183">
        <f>SUMPRODUCT(-('Diário 3º PA'!$E$4:$E$4242='Analítico Cx.'!$B155),-('Diário 3º PA'!$O$4:$O$4242=H$1),('Diário 3º PA'!$F$4:$F$4242))+SUMPRODUCT(-('Diário 4º PA'!$E$4:$E$2224='Analítico Cx.'!$B155),-('Diário 4º PA'!$O$4:$O$2224=H$1),('Diário 4º PA'!$F$4:$F$2224))+SUMPRODUCT(-('Diário 5º PA'!$E$4:$E$5221='Analítico Cx.'!$B155),-('Diário 5º PA'!$O$4:$O$5221=H$1),('Diário 5º PA'!$F$4:$F$5221))+SUMPRODUCT(-('Diário 6º PA'!$E$4:$E$2907='Analítico Cx.'!$B155),-('Diário 6º PA'!$N$4:$N$2907=H$1),('Diário 6º PA'!$F$4:$F$2907))</f>
        <v>258.89999999999998</v>
      </c>
      <c r="I155" s="183">
        <f>SUMPRODUCT(-('Diário 3º PA'!$E$4:$E$4242='Analítico Cx.'!$B155),-('Diário 3º PA'!$O$4:$O$4242=I$1),('Diário 3º PA'!$F$4:$F$4242))+SUMPRODUCT(-('Diário 4º PA'!$E$4:$E$2224='Analítico Cx.'!$B155),-('Diário 4º PA'!$O$4:$O$2224=I$1),('Diário 4º PA'!$F$4:$F$2224))+SUMPRODUCT(-('Diário 5º PA'!$E$4:$E$5221='Analítico Cx.'!$B155),-('Diário 5º PA'!$O$4:$O$5221=I$1),('Diário 5º PA'!$F$4:$F$5221))+SUMPRODUCT(-('Diário 6º PA'!$E$4:$E$2907='Analítico Cx.'!$B155),-('Diário 6º PA'!$N$4:$N$2907=I$1),('Diário 6º PA'!$F$4:$F$2907))</f>
        <v>14625</v>
      </c>
      <c r="J155" s="183">
        <f>SUMPRODUCT(-('Diário 3º PA'!$E$4:$E$4242='Analítico Cx.'!$B155),-('Diário 3º PA'!$O$4:$O$4242=J$1),('Diário 3º PA'!$F$4:$F$4242))+SUMPRODUCT(-('Diário 4º PA'!$E$4:$E$2224='Analítico Cx.'!$B155),-('Diário 4º PA'!$O$4:$O$2224=J$1),('Diário 4º PA'!$F$4:$F$2224))+SUMPRODUCT(-('Diário 5º PA'!$E$4:$E$5221='Analítico Cx.'!$B155),-('Diário 5º PA'!$O$4:$O$5221=J$1),('Diário 5º PA'!$F$4:$F$5221))+SUMPRODUCT(-('Diário 6º PA'!$E$4:$E$2907='Analítico Cx.'!$B155),-('Diário 6º PA'!$N$4:$N$2907=J$1),('Diário 6º PA'!$F$4:$F$2907))</f>
        <v>0</v>
      </c>
      <c r="K155" s="183">
        <f>SUMPRODUCT(-('Diário 3º PA'!$E$4:$E$4242='Analítico Cx.'!$B155),-('Diário 3º PA'!$O$4:$O$4242=K$1),('Diário 3º PA'!$F$4:$F$4242))+SUMPRODUCT(-('Diário 4º PA'!$E$4:$E$2224='Analítico Cx.'!$B155),-('Diário 4º PA'!$O$4:$O$2224=K$1),('Diário 4º PA'!$F$4:$F$2224))+SUMPRODUCT(-('Diário 5º PA'!$E$4:$E$5221='Analítico Cx.'!$B155),-('Diário 5º PA'!$O$4:$O$5221=K$1),('Diário 5º PA'!$F$4:$F$5221))+SUMPRODUCT(-('Diário 6º PA'!$E$4:$E$2907='Analítico Cx.'!$B155),-('Diário 6º PA'!$N$4:$N$2907=K$1),('Diário 6º PA'!$F$4:$F$2907))</f>
        <v>0</v>
      </c>
      <c r="L155" s="183">
        <f>SUMPRODUCT(-('Diário 3º PA'!$E$4:$E$4242='Analítico Cx.'!$B155),-('Diário 3º PA'!$O$4:$O$4242=L$1),('Diário 3º PA'!$F$4:$F$4242))+SUMPRODUCT(-('Diário 4º PA'!$E$4:$E$2224='Analítico Cx.'!$B155),-('Diário 4º PA'!$O$4:$O$2224=L$1),('Diário 4º PA'!$F$4:$F$2224))+SUMPRODUCT(-('Diário 5º PA'!$E$4:$E$5221='Analítico Cx.'!$B155),-('Diário 5º PA'!$O$4:$O$5221=L$1),('Diário 5º PA'!$F$4:$F$5221))+SUMPRODUCT(-('Diário 6º PA'!$E$4:$E$2907='Analítico Cx.'!$B155),-('Diário 6º PA'!$N$4:$N$2907=L$1),('Diário 6º PA'!$F$4:$F$2907))</f>
        <v>0</v>
      </c>
      <c r="M155" s="183">
        <f>SUMPRODUCT(-('Diário 3º PA'!$E$4:$E$4242='Analítico Cx.'!$B155),-('Diário 3º PA'!$O$4:$O$4242=M$1),('Diário 3º PA'!$F$4:$F$4242))+SUMPRODUCT(-('Diário 4º PA'!$E$4:$E$2224='Analítico Cx.'!$B155),-('Diário 4º PA'!$O$4:$O$2224=M$1),('Diário 4º PA'!$F$4:$F$2224))+SUMPRODUCT(-('Diário 5º PA'!$E$4:$E$5221='Analítico Cx.'!$B155),-('Diário 5º PA'!$O$4:$O$5221=M$1),('Diário 5º PA'!$F$4:$F$5221))+SUMPRODUCT(-('Diário 6º PA'!$E$4:$E$2907='Analítico Cx.'!$B155),-('Diário 6º PA'!$N$4:$N$2907=M$1),('Diário 6º PA'!$F$4:$F$2907))</f>
        <v>0</v>
      </c>
      <c r="N155" s="183">
        <f>SUMPRODUCT(-('Diário 3º PA'!$E$4:$E$4242='Analítico Cx.'!$B155),-('Diário 3º PA'!$O$4:$O$4242=N$1),('Diário 3º PA'!$F$4:$F$4242))+SUMPRODUCT(-('Diário 4º PA'!$E$4:$E$2224='Analítico Cx.'!$B155),-('Diário 4º PA'!$O$4:$O$2224=N$1),('Diário 4º PA'!$F$4:$F$2224))+SUMPRODUCT(-('Diário 5º PA'!$E$4:$E$5221='Analítico Cx.'!$B155),-('Diário 5º PA'!$O$4:$O$5221=N$1),('Diário 5º PA'!$F$4:$F$5221))+SUMPRODUCT(-('Diário 6º PA'!$E$4:$E$2907='Analítico Cx.'!$B155),-('Diário 6º PA'!$N$4:$N$2907=N$1),('Diário 6º PA'!$F$4:$F$2907))</f>
        <v>0</v>
      </c>
      <c r="O155" s="184">
        <f t="shared" si="24"/>
        <v>79577.109999999986</v>
      </c>
      <c r="P155" s="168">
        <f t="shared" si="22"/>
        <v>1.2653396593707183E-3</v>
      </c>
    </row>
    <row r="156" spans="1:16" ht="23.25" customHeight="1" x14ac:dyDescent="0.2">
      <c r="A156" s="59" t="s">
        <v>406</v>
      </c>
      <c r="B156" s="57" t="s">
        <v>407</v>
      </c>
      <c r="C156" s="183">
        <f>SUMPRODUCT(-('Diário 3º PA'!$E$4:$E$4242='Analítico Cx.'!$B156),-('Diário 3º PA'!$O$4:$O$4242=C$1),('Diário 3º PA'!$F$4:$F$4242))+SUMPRODUCT(-('Diário 4º PA'!$E$4:$E$2224='Analítico Cx.'!$B156),-('Diário 4º PA'!$O$4:$O$2224=C$1),('Diário 4º PA'!$F$4:$F$2224))+SUMPRODUCT(-('Diário 5º PA'!$E$4:$E$5221='Analítico Cx.'!$B156),-('Diário 5º PA'!$O$4:$O$5221=C$1),('Diário 5º PA'!$F$4:$F$5221))+SUMPRODUCT(-('Diário 6º PA'!$E$4:$E$2907='Analítico Cx.'!$B156),-('Diário 6º PA'!$N$4:$N$2907=C$1),('Diário 6º PA'!$F$4:$F$2907))</f>
        <v>0</v>
      </c>
      <c r="D156" s="183">
        <f>SUMPRODUCT(-('Diário 3º PA'!$E$4:$E$4242='Analítico Cx.'!$B156),-('Diário 3º PA'!$O$4:$O$4242=D$1),('Diário 3º PA'!$F$4:$F$4242))+SUMPRODUCT(-('Diário 4º PA'!$E$4:$E$2224='Analítico Cx.'!$B156),-('Diário 4º PA'!$O$4:$O$2224=D$1),('Diário 4º PA'!$F$4:$F$2224))+SUMPRODUCT(-('Diário 5º PA'!$E$4:$E$5221='Analítico Cx.'!$B156),-('Diário 5º PA'!$O$4:$O$5221=D$1),('Diário 5º PA'!$F$4:$F$5221))+SUMPRODUCT(-('Diário 6º PA'!$E$4:$E$2907='Analítico Cx.'!$B156),-('Diário 6º PA'!$N$4:$N$2907=D$1),('Diário 6º PA'!$F$4:$F$2907))</f>
        <v>0</v>
      </c>
      <c r="E156" s="183">
        <f>SUMPRODUCT(-('Diário 3º PA'!$E$4:$E$4242='Analítico Cx.'!$B156),-('Diário 3º PA'!$O$4:$O$4242=E$1),('Diário 3º PA'!$F$4:$F$4242))+SUMPRODUCT(-('Diário 4º PA'!$E$4:$E$2224='Analítico Cx.'!$B156),-('Diário 4º PA'!$O$4:$O$2224=E$1),('Diário 4º PA'!$F$4:$F$2224))+SUMPRODUCT(-('Diário 5º PA'!$E$4:$E$5221='Analítico Cx.'!$B156),-('Diário 5º PA'!$O$4:$O$5221=E$1),('Diário 5º PA'!$F$4:$F$5221))+SUMPRODUCT(-('Diário 6º PA'!$E$4:$E$2907='Analítico Cx.'!$B156),-('Diário 6º PA'!$N$4:$N$2907=E$1),('Diário 6º PA'!$F$4:$F$2907))</f>
        <v>0</v>
      </c>
      <c r="F156" s="183">
        <f>SUMPRODUCT(-('Diário 3º PA'!$E$4:$E$4242='Analítico Cx.'!$B156),-('Diário 3º PA'!$O$4:$O$4242=F$1),('Diário 3º PA'!$F$4:$F$4242))+SUMPRODUCT(-('Diário 4º PA'!$E$4:$E$2224='Analítico Cx.'!$B156),-('Diário 4º PA'!$O$4:$O$2224=F$1),('Diário 4º PA'!$F$4:$F$2224))+SUMPRODUCT(-('Diário 5º PA'!$E$4:$E$5221='Analítico Cx.'!$B156),-('Diário 5º PA'!$O$4:$O$5221=F$1),('Diário 5º PA'!$F$4:$F$5221))+SUMPRODUCT(-('Diário 6º PA'!$E$4:$E$2907='Analítico Cx.'!$B156),-('Diário 6º PA'!$N$4:$N$2907=F$1),('Diário 6º PA'!$F$4:$F$2907))</f>
        <v>0</v>
      </c>
      <c r="G156" s="183">
        <f>SUMPRODUCT(-('Diário 3º PA'!$E$4:$E$4242='Analítico Cx.'!$B156),-('Diário 3º PA'!$O$4:$O$4242=G$1),('Diário 3º PA'!$F$4:$F$4242))+SUMPRODUCT(-('Diário 4º PA'!$E$4:$E$2224='Analítico Cx.'!$B156),-('Diário 4º PA'!$O$4:$O$2224=G$1),('Diário 4º PA'!$F$4:$F$2224))+SUMPRODUCT(-('Diário 5º PA'!$E$4:$E$5221='Analítico Cx.'!$B156),-('Diário 5º PA'!$O$4:$O$5221=G$1),('Diário 5º PA'!$F$4:$F$5221))+SUMPRODUCT(-('Diário 6º PA'!$E$4:$E$2907='Analítico Cx.'!$B156),-('Diário 6º PA'!$N$4:$N$2907=G$1),('Diário 6º PA'!$F$4:$F$2907))</f>
        <v>0</v>
      </c>
      <c r="H156" s="183">
        <f>SUMPRODUCT(-('Diário 3º PA'!$E$4:$E$4242='Analítico Cx.'!$B156),-('Diário 3º PA'!$O$4:$O$4242=H$1),('Diário 3º PA'!$F$4:$F$4242))+SUMPRODUCT(-('Diário 4º PA'!$E$4:$E$2224='Analítico Cx.'!$B156),-('Diário 4º PA'!$O$4:$O$2224=H$1),('Diário 4º PA'!$F$4:$F$2224))+SUMPRODUCT(-('Diário 5º PA'!$E$4:$E$5221='Analítico Cx.'!$B156),-('Diário 5º PA'!$O$4:$O$5221=H$1),('Diário 5º PA'!$F$4:$F$5221))+SUMPRODUCT(-('Diário 6º PA'!$E$4:$E$2907='Analítico Cx.'!$B156),-('Diário 6º PA'!$N$4:$N$2907=H$1),('Diário 6º PA'!$F$4:$F$2907))</f>
        <v>0</v>
      </c>
      <c r="I156" s="183">
        <f>SUMPRODUCT(-('Diário 3º PA'!$E$4:$E$4242='Analítico Cx.'!$B156),-('Diário 3º PA'!$O$4:$O$4242=I$1),('Diário 3º PA'!$F$4:$F$4242))+SUMPRODUCT(-('Diário 4º PA'!$E$4:$E$2224='Analítico Cx.'!$B156),-('Diário 4º PA'!$O$4:$O$2224=I$1),('Diário 4º PA'!$F$4:$F$2224))+SUMPRODUCT(-('Diário 5º PA'!$E$4:$E$5221='Analítico Cx.'!$B156),-('Diário 5º PA'!$O$4:$O$5221=I$1),('Diário 5º PA'!$F$4:$F$5221))+SUMPRODUCT(-('Diário 6º PA'!$E$4:$E$2907='Analítico Cx.'!$B156),-('Diário 6º PA'!$N$4:$N$2907=I$1),('Diário 6º PA'!$F$4:$F$2907))</f>
        <v>0</v>
      </c>
      <c r="J156" s="183">
        <f>SUMPRODUCT(-('Diário 3º PA'!$E$4:$E$4242='Analítico Cx.'!$B156),-('Diário 3º PA'!$O$4:$O$4242=J$1),('Diário 3º PA'!$F$4:$F$4242))+SUMPRODUCT(-('Diário 4º PA'!$E$4:$E$2224='Analítico Cx.'!$B156),-('Diário 4º PA'!$O$4:$O$2224=J$1),('Diário 4º PA'!$F$4:$F$2224))+SUMPRODUCT(-('Diário 5º PA'!$E$4:$E$5221='Analítico Cx.'!$B156),-('Diário 5º PA'!$O$4:$O$5221=J$1),('Diário 5º PA'!$F$4:$F$5221))+SUMPRODUCT(-('Diário 6º PA'!$E$4:$E$2907='Analítico Cx.'!$B156),-('Diário 6º PA'!$N$4:$N$2907=J$1),('Diário 6º PA'!$F$4:$F$2907))</f>
        <v>0</v>
      </c>
      <c r="K156" s="183">
        <f>SUMPRODUCT(-('Diário 3º PA'!$E$4:$E$4242='Analítico Cx.'!$B156),-('Diário 3º PA'!$O$4:$O$4242=K$1),('Diário 3º PA'!$F$4:$F$4242))+SUMPRODUCT(-('Diário 4º PA'!$E$4:$E$2224='Analítico Cx.'!$B156),-('Diário 4º PA'!$O$4:$O$2224=K$1),('Diário 4º PA'!$F$4:$F$2224))+SUMPRODUCT(-('Diário 5º PA'!$E$4:$E$5221='Analítico Cx.'!$B156),-('Diário 5º PA'!$O$4:$O$5221=K$1),('Diário 5º PA'!$F$4:$F$5221))+SUMPRODUCT(-('Diário 6º PA'!$E$4:$E$2907='Analítico Cx.'!$B156),-('Diário 6º PA'!$N$4:$N$2907=K$1),('Diário 6º PA'!$F$4:$F$2907))</f>
        <v>0</v>
      </c>
      <c r="L156" s="183">
        <f>SUMPRODUCT(-('Diário 3º PA'!$E$4:$E$4242='Analítico Cx.'!$B156),-('Diário 3º PA'!$O$4:$O$4242=L$1),('Diário 3º PA'!$F$4:$F$4242))+SUMPRODUCT(-('Diário 4º PA'!$E$4:$E$2224='Analítico Cx.'!$B156),-('Diário 4º PA'!$O$4:$O$2224=L$1),('Diário 4º PA'!$F$4:$F$2224))+SUMPRODUCT(-('Diário 5º PA'!$E$4:$E$5221='Analítico Cx.'!$B156),-('Diário 5º PA'!$O$4:$O$5221=L$1),('Diário 5º PA'!$F$4:$F$5221))+SUMPRODUCT(-('Diário 6º PA'!$E$4:$E$2907='Analítico Cx.'!$B156),-('Diário 6º PA'!$N$4:$N$2907=L$1),('Diário 6º PA'!$F$4:$F$2907))</f>
        <v>0</v>
      </c>
      <c r="M156" s="183">
        <f>SUMPRODUCT(-('Diário 3º PA'!$E$4:$E$4242='Analítico Cx.'!$B156),-('Diário 3º PA'!$O$4:$O$4242=M$1),('Diário 3º PA'!$F$4:$F$4242))+SUMPRODUCT(-('Diário 4º PA'!$E$4:$E$2224='Analítico Cx.'!$B156),-('Diário 4º PA'!$O$4:$O$2224=M$1),('Diário 4º PA'!$F$4:$F$2224))+SUMPRODUCT(-('Diário 5º PA'!$E$4:$E$5221='Analítico Cx.'!$B156),-('Diário 5º PA'!$O$4:$O$5221=M$1),('Diário 5º PA'!$F$4:$F$5221))+SUMPRODUCT(-('Diário 6º PA'!$E$4:$E$2907='Analítico Cx.'!$B156),-('Diário 6º PA'!$N$4:$N$2907=M$1),('Diário 6º PA'!$F$4:$F$2907))</f>
        <v>0</v>
      </c>
      <c r="N156" s="183">
        <f>SUMPRODUCT(-('Diário 3º PA'!$E$4:$E$4242='Analítico Cx.'!$B156),-('Diário 3º PA'!$O$4:$O$4242=N$1),('Diário 3º PA'!$F$4:$F$4242))+SUMPRODUCT(-('Diário 4º PA'!$E$4:$E$2224='Analítico Cx.'!$B156),-('Diário 4º PA'!$O$4:$O$2224=N$1),('Diário 4º PA'!$F$4:$F$2224))+SUMPRODUCT(-('Diário 5º PA'!$E$4:$E$5221='Analítico Cx.'!$B156),-('Diário 5º PA'!$O$4:$O$5221=N$1),('Diário 5º PA'!$F$4:$F$5221))+SUMPRODUCT(-('Diário 6º PA'!$E$4:$E$2907='Analítico Cx.'!$B156),-('Diário 6º PA'!$N$4:$N$2907=N$1),('Diário 6º PA'!$F$4:$F$2907))</f>
        <v>0</v>
      </c>
      <c r="O156" s="184">
        <f t="shared" si="24"/>
        <v>0</v>
      </c>
      <c r="P156" s="168">
        <f t="shared" si="22"/>
        <v>0</v>
      </c>
    </row>
    <row r="157" spans="1:16" ht="23.25" customHeight="1" x14ac:dyDescent="0.2">
      <c r="A157" s="59" t="s">
        <v>408</v>
      </c>
      <c r="B157" s="57" t="s">
        <v>409</v>
      </c>
      <c r="C157" s="183">
        <f>SUMPRODUCT(-('Diário 3º PA'!$E$4:$E$4242='Analítico Cx.'!$B157),-('Diário 3º PA'!$O$4:$O$4242=C$1),('Diário 3º PA'!$F$4:$F$4242))+SUMPRODUCT(-('Diário 4º PA'!$E$4:$E$2224='Analítico Cx.'!$B157),-('Diário 4º PA'!$O$4:$O$2224=C$1),('Diário 4º PA'!$F$4:$F$2224))+SUMPRODUCT(-('Diário 5º PA'!$E$4:$E$5221='Analítico Cx.'!$B157),-('Diário 5º PA'!$O$4:$O$5221=C$1),('Diário 5º PA'!$F$4:$F$5221))+SUMPRODUCT(-('Diário 6º PA'!$E$4:$E$2907='Analítico Cx.'!$B157),-('Diário 6º PA'!$N$4:$N$2907=C$1),('Diário 6º PA'!$F$4:$F$2907))</f>
        <v>152306</v>
      </c>
      <c r="D157" s="183">
        <f>SUMPRODUCT(-('Diário 3º PA'!$E$4:$E$4242='Analítico Cx.'!$B157),-('Diário 3º PA'!$O$4:$O$4242=D$1),('Diário 3º PA'!$F$4:$F$4242))+SUMPRODUCT(-('Diário 4º PA'!$E$4:$E$2224='Analítico Cx.'!$B157),-('Diário 4º PA'!$O$4:$O$2224=D$1),('Diário 4º PA'!$F$4:$F$2224))+SUMPRODUCT(-('Diário 5º PA'!$E$4:$E$5221='Analítico Cx.'!$B157),-('Diário 5º PA'!$O$4:$O$5221=D$1),('Diário 5º PA'!$F$4:$F$5221))+SUMPRODUCT(-('Diário 6º PA'!$E$4:$E$2907='Analítico Cx.'!$B157),-('Diário 6º PA'!$N$4:$N$2907=D$1),('Diário 6º PA'!$F$4:$F$2907))</f>
        <v>1169.4000000000001</v>
      </c>
      <c r="E157" s="183">
        <f>SUMPRODUCT(-('Diário 3º PA'!$E$4:$E$4242='Analítico Cx.'!$B157),-('Diário 3º PA'!$O$4:$O$4242=E$1),('Diário 3º PA'!$F$4:$F$4242))+SUMPRODUCT(-('Diário 4º PA'!$E$4:$E$2224='Analítico Cx.'!$B157),-('Diário 4º PA'!$O$4:$O$2224=E$1),('Diário 4º PA'!$F$4:$F$2224))+SUMPRODUCT(-('Diário 5º PA'!$E$4:$E$5221='Analítico Cx.'!$B157),-('Diário 5º PA'!$O$4:$O$5221=E$1),('Diário 5º PA'!$F$4:$F$5221))+SUMPRODUCT(-('Diário 6º PA'!$E$4:$E$2907='Analítico Cx.'!$B157),-('Diário 6º PA'!$N$4:$N$2907=E$1),('Diário 6º PA'!$F$4:$F$2907))</f>
        <v>270</v>
      </c>
      <c r="F157" s="183">
        <f>SUMPRODUCT(-('Diário 3º PA'!$E$4:$E$4242='Analítico Cx.'!$B157),-('Diário 3º PA'!$O$4:$O$4242=F$1),('Diário 3º PA'!$F$4:$F$4242))+SUMPRODUCT(-('Diário 4º PA'!$E$4:$E$2224='Analítico Cx.'!$B157),-('Diário 4º PA'!$O$4:$O$2224=F$1),('Diário 4º PA'!$F$4:$F$2224))+SUMPRODUCT(-('Diário 5º PA'!$E$4:$E$5221='Analítico Cx.'!$B157),-('Diário 5º PA'!$O$4:$O$5221=F$1),('Diário 5º PA'!$F$4:$F$5221))+SUMPRODUCT(-('Diário 6º PA'!$E$4:$E$2907='Analítico Cx.'!$B157),-('Diário 6º PA'!$N$4:$N$2907=F$1),('Diário 6º PA'!$F$4:$F$2907))</f>
        <v>16813</v>
      </c>
      <c r="G157" s="183">
        <f>SUMPRODUCT(-('Diário 3º PA'!$E$4:$E$4242='Analítico Cx.'!$B157),-('Diário 3º PA'!$O$4:$O$4242=G$1),('Diário 3º PA'!$F$4:$F$4242))+SUMPRODUCT(-('Diário 4º PA'!$E$4:$E$2224='Analítico Cx.'!$B157),-('Diário 4º PA'!$O$4:$O$2224=G$1),('Diário 4º PA'!$F$4:$F$2224))+SUMPRODUCT(-('Diário 5º PA'!$E$4:$E$5221='Analítico Cx.'!$B157),-('Diário 5º PA'!$O$4:$O$5221=G$1),('Diário 5º PA'!$F$4:$F$5221))+SUMPRODUCT(-('Diário 6º PA'!$E$4:$E$2907='Analítico Cx.'!$B157),-('Diário 6º PA'!$N$4:$N$2907=G$1),('Diário 6º PA'!$F$4:$F$2907))</f>
        <v>0</v>
      </c>
      <c r="H157" s="183">
        <f>SUMPRODUCT(-('Diário 3º PA'!$E$4:$E$4242='Analítico Cx.'!$B157),-('Diário 3º PA'!$O$4:$O$4242=H$1),('Diário 3º PA'!$F$4:$F$4242))+SUMPRODUCT(-('Diário 4º PA'!$E$4:$E$2224='Analítico Cx.'!$B157),-('Diário 4º PA'!$O$4:$O$2224=H$1),('Diário 4º PA'!$F$4:$F$2224))+SUMPRODUCT(-('Diário 5º PA'!$E$4:$E$5221='Analítico Cx.'!$B157),-('Diário 5º PA'!$O$4:$O$5221=H$1),('Diário 5º PA'!$F$4:$F$5221))+SUMPRODUCT(-('Diário 6º PA'!$E$4:$E$2907='Analítico Cx.'!$B157),-('Diário 6º PA'!$N$4:$N$2907=H$1),('Diário 6º PA'!$F$4:$F$2907))</f>
        <v>0</v>
      </c>
      <c r="I157" s="183">
        <f>SUMPRODUCT(-('Diário 3º PA'!$E$4:$E$4242='Analítico Cx.'!$B157),-('Diário 3º PA'!$O$4:$O$4242=I$1),('Diário 3º PA'!$F$4:$F$4242))+SUMPRODUCT(-('Diário 4º PA'!$E$4:$E$2224='Analítico Cx.'!$B157),-('Diário 4º PA'!$O$4:$O$2224=I$1),('Diário 4º PA'!$F$4:$F$2224))+SUMPRODUCT(-('Diário 5º PA'!$E$4:$E$5221='Analítico Cx.'!$B157),-('Diário 5º PA'!$O$4:$O$5221=I$1),('Diário 5º PA'!$F$4:$F$5221))+SUMPRODUCT(-('Diário 6º PA'!$E$4:$E$2907='Analítico Cx.'!$B157),-('Diário 6º PA'!$N$4:$N$2907=I$1),('Diário 6º PA'!$F$4:$F$2907))</f>
        <v>0</v>
      </c>
      <c r="J157" s="183">
        <f>SUMPRODUCT(-('Diário 3º PA'!$E$4:$E$4242='Analítico Cx.'!$B157),-('Diário 3º PA'!$O$4:$O$4242=J$1),('Diário 3º PA'!$F$4:$F$4242))+SUMPRODUCT(-('Diário 4º PA'!$E$4:$E$2224='Analítico Cx.'!$B157),-('Diário 4º PA'!$O$4:$O$2224=J$1),('Diário 4º PA'!$F$4:$F$2224))+SUMPRODUCT(-('Diário 5º PA'!$E$4:$E$5221='Analítico Cx.'!$B157),-('Diário 5º PA'!$O$4:$O$5221=J$1),('Diário 5º PA'!$F$4:$F$5221))+SUMPRODUCT(-('Diário 6º PA'!$E$4:$E$2907='Analítico Cx.'!$B157),-('Diário 6º PA'!$N$4:$N$2907=J$1),('Diário 6º PA'!$F$4:$F$2907))</f>
        <v>0</v>
      </c>
      <c r="K157" s="183">
        <f>SUMPRODUCT(-('Diário 3º PA'!$E$4:$E$4242='Analítico Cx.'!$B157),-('Diário 3º PA'!$O$4:$O$4242=K$1),('Diário 3º PA'!$F$4:$F$4242))+SUMPRODUCT(-('Diário 4º PA'!$E$4:$E$2224='Analítico Cx.'!$B157),-('Diário 4º PA'!$O$4:$O$2224=K$1),('Diário 4º PA'!$F$4:$F$2224))+SUMPRODUCT(-('Diário 5º PA'!$E$4:$E$5221='Analítico Cx.'!$B157),-('Diário 5º PA'!$O$4:$O$5221=K$1),('Diário 5º PA'!$F$4:$F$5221))+SUMPRODUCT(-('Diário 6º PA'!$E$4:$E$2907='Analítico Cx.'!$B157),-('Diário 6º PA'!$N$4:$N$2907=K$1),('Diário 6º PA'!$F$4:$F$2907))</f>
        <v>1047.98</v>
      </c>
      <c r="L157" s="183">
        <f>SUMPRODUCT(-('Diário 3º PA'!$E$4:$E$4242='Analítico Cx.'!$B157),-('Diário 3º PA'!$O$4:$O$4242=L$1),('Diário 3º PA'!$F$4:$F$4242))+SUMPRODUCT(-('Diário 4º PA'!$E$4:$E$2224='Analítico Cx.'!$B157),-('Diário 4º PA'!$O$4:$O$2224=L$1),('Diário 4º PA'!$F$4:$F$2224))+SUMPRODUCT(-('Diário 5º PA'!$E$4:$E$5221='Analítico Cx.'!$B157),-('Diário 5º PA'!$O$4:$O$5221=L$1),('Diário 5º PA'!$F$4:$F$5221))+SUMPRODUCT(-('Diário 6º PA'!$E$4:$E$2907='Analítico Cx.'!$B157),-('Diário 6º PA'!$N$4:$N$2907=L$1),('Diário 6º PA'!$F$4:$F$2907))</f>
        <v>0</v>
      </c>
      <c r="M157" s="183">
        <f>SUMPRODUCT(-('Diário 3º PA'!$E$4:$E$4242='Analítico Cx.'!$B157),-('Diário 3º PA'!$O$4:$O$4242=M$1),('Diário 3º PA'!$F$4:$F$4242))+SUMPRODUCT(-('Diário 4º PA'!$E$4:$E$2224='Analítico Cx.'!$B157),-('Diário 4º PA'!$O$4:$O$2224=M$1),('Diário 4º PA'!$F$4:$F$2224))+SUMPRODUCT(-('Diário 5º PA'!$E$4:$E$5221='Analítico Cx.'!$B157),-('Diário 5º PA'!$O$4:$O$5221=M$1),('Diário 5º PA'!$F$4:$F$5221))+SUMPRODUCT(-('Diário 6º PA'!$E$4:$E$2907='Analítico Cx.'!$B157),-('Diário 6º PA'!$N$4:$N$2907=M$1),('Diário 6º PA'!$F$4:$F$2907))</f>
        <v>0</v>
      </c>
      <c r="N157" s="183">
        <f>SUMPRODUCT(-('Diário 3º PA'!$E$4:$E$4242='Analítico Cx.'!$B157),-('Diário 3º PA'!$O$4:$O$4242=N$1),('Diário 3º PA'!$F$4:$F$4242))+SUMPRODUCT(-('Diário 4º PA'!$E$4:$E$2224='Analítico Cx.'!$B157),-('Diário 4º PA'!$O$4:$O$2224=N$1),('Diário 4º PA'!$F$4:$F$2224))+SUMPRODUCT(-('Diário 5º PA'!$E$4:$E$5221='Analítico Cx.'!$B157),-('Diário 5º PA'!$O$4:$O$5221=N$1),('Diário 5º PA'!$F$4:$F$5221))+SUMPRODUCT(-('Diário 6º PA'!$E$4:$E$2907='Analítico Cx.'!$B157),-('Diário 6º PA'!$N$4:$N$2907=N$1),('Diário 6º PA'!$F$4:$F$2907))</f>
        <v>0</v>
      </c>
      <c r="O157" s="184">
        <f t="shared" si="24"/>
        <v>171606.38</v>
      </c>
      <c r="P157" s="168">
        <f t="shared" si="22"/>
        <v>2.7286786164393514E-3</v>
      </c>
    </row>
    <row r="158" spans="1:16" ht="23.25" customHeight="1" thickBot="1" x14ac:dyDescent="0.25">
      <c r="A158" s="24"/>
      <c r="B158" s="25" t="s">
        <v>379</v>
      </c>
      <c r="C158" s="190">
        <f t="shared" ref="C158:O158" si="25">SUBTOTAL(109,C143:C157)</f>
        <v>214652.95</v>
      </c>
      <c r="D158" s="190">
        <f t="shared" si="25"/>
        <v>73262.01999999999</v>
      </c>
      <c r="E158" s="190">
        <f t="shared" si="25"/>
        <v>89789.000000000015</v>
      </c>
      <c r="F158" s="190">
        <f t="shared" si="25"/>
        <v>29692.57</v>
      </c>
      <c r="G158" s="190">
        <f t="shared" si="25"/>
        <v>25629.9</v>
      </c>
      <c r="H158" s="190">
        <f t="shared" si="25"/>
        <v>138747.94</v>
      </c>
      <c r="I158" s="190">
        <f t="shared" si="25"/>
        <v>16882.150000000001</v>
      </c>
      <c r="J158" s="190">
        <f t="shared" si="25"/>
        <v>595</v>
      </c>
      <c r="K158" s="190">
        <f t="shared" si="25"/>
        <v>28176.19</v>
      </c>
      <c r="L158" s="190">
        <f t="shared" si="25"/>
        <v>32881</v>
      </c>
      <c r="M158" s="190">
        <f t="shared" si="25"/>
        <v>147777.9</v>
      </c>
      <c r="N158" s="190">
        <f t="shared" si="25"/>
        <v>148483</v>
      </c>
      <c r="O158" s="190">
        <f t="shared" si="25"/>
        <v>946569.62</v>
      </c>
      <c r="P158" s="174">
        <f t="shared" si="22"/>
        <v>1.5051213603277004E-2</v>
      </c>
    </row>
    <row r="159" spans="1:16" ht="23.25" customHeight="1" thickBot="1" x14ac:dyDescent="0.25">
      <c r="A159" s="35" t="s">
        <v>118</v>
      </c>
      <c r="B159" s="19" t="s">
        <v>84</v>
      </c>
      <c r="C159" s="183">
        <f>SUMPRODUCT(-('Diário 3º PA'!$E$4:$E$4242='Analítico Cx.'!$B159),-('Diário 3º PA'!$O$4:$O$4242=C$1),('Diário 3º PA'!$F$4:$F$4242))+SUMPRODUCT(-('Diário 4º PA'!$E$4:$E$2224='Analítico Cx.'!$B159),-('Diário 4º PA'!$O$4:$O$2224=C$1),('Diário 4º PA'!$F$4:$F$2224))+SUMPRODUCT(-('Diário 5º PA'!$E$4:$E$5221='Analítico Cx.'!$B159),-('Diário 5º PA'!$O$4:$O$5221=C$1),('Diário 5º PA'!$F$4:$F$5221))+SUMPRODUCT(-('Diário 6º PA'!$E$4:$E$2907='Analítico Cx.'!$B159),-('Diário 6º PA'!$N$4:$N$2907=C$1),('Diário 6º PA'!$F$4:$F$2907))</f>
        <v>196361.95</v>
      </c>
      <c r="D159" s="183">
        <f>SUMPRODUCT(-('Diário 3º PA'!$E$4:$E$4242='Analítico Cx.'!$B159),-('Diário 3º PA'!$O$4:$O$4242=D$1),('Diário 3º PA'!$F$4:$F$4242))+SUMPRODUCT(-('Diário 4º PA'!$E$4:$E$2224='Analítico Cx.'!$B159),-('Diário 4º PA'!$O$4:$O$2224=D$1),('Diário 4º PA'!$F$4:$F$2224))+SUMPRODUCT(-('Diário 5º PA'!$E$4:$E$5221='Analítico Cx.'!$B159),-('Diário 5º PA'!$O$4:$O$5221=D$1),('Diário 5º PA'!$F$4:$F$5221))+SUMPRODUCT(-('Diário 6º PA'!$E$4:$E$2907='Analítico Cx.'!$B159),-('Diário 6º PA'!$N$4:$N$2907=D$1),('Diário 6º PA'!$F$4:$F$2907))</f>
        <v>151043.72</v>
      </c>
      <c r="E159" s="183">
        <f>SUMPRODUCT(-('Diário 3º PA'!$E$4:$E$4242='Analítico Cx.'!$B159),-('Diário 3º PA'!$O$4:$O$4242=E$1),('Diário 3º PA'!$F$4:$F$4242))+SUMPRODUCT(-('Diário 4º PA'!$E$4:$E$2224='Analítico Cx.'!$B159),-('Diário 4º PA'!$O$4:$O$2224=E$1),('Diário 4º PA'!$F$4:$F$2224))+SUMPRODUCT(-('Diário 5º PA'!$E$4:$E$5221='Analítico Cx.'!$B159),-('Diário 5º PA'!$O$4:$O$5221=E$1),('Diário 5º PA'!$F$4:$F$5221))+SUMPRODUCT(-('Diário 6º PA'!$E$4:$E$2907='Analítico Cx.'!$B159),-('Diário 6º PA'!$N$4:$N$2907=E$1),('Diário 6º PA'!$F$4:$F$2907))</f>
        <v>134463.43</v>
      </c>
      <c r="F159" s="183">
        <f>SUMPRODUCT(-('Diário 3º PA'!$E$4:$E$4242='Analítico Cx.'!$B159),-('Diário 3º PA'!$O$4:$O$4242=F$1),('Diário 3º PA'!$F$4:$F$4242))+SUMPRODUCT(-('Diário 4º PA'!$E$4:$E$2224='Analítico Cx.'!$B159),-('Diário 4º PA'!$O$4:$O$2224=F$1),('Diário 4º PA'!$F$4:$F$2224))+SUMPRODUCT(-('Diário 5º PA'!$E$4:$E$5221='Analítico Cx.'!$B159),-('Diário 5º PA'!$O$4:$O$5221=F$1),('Diário 5º PA'!$F$4:$F$5221))+SUMPRODUCT(-('Diário 6º PA'!$E$4:$E$2907='Analítico Cx.'!$B159),-('Diário 6º PA'!$N$4:$N$2907=F$1),('Diário 6º PA'!$F$4:$F$2907))</f>
        <v>191723.14</v>
      </c>
      <c r="G159" s="183">
        <f>SUMPRODUCT(-('Diário 3º PA'!$E$4:$E$4242='Analítico Cx.'!$B159),-('Diário 3º PA'!$O$4:$O$4242=G$1),('Diário 3º PA'!$F$4:$F$4242))+SUMPRODUCT(-('Diário 4º PA'!$E$4:$E$2224='Analítico Cx.'!$B159),-('Diário 4º PA'!$O$4:$O$2224=G$1),('Diário 4º PA'!$F$4:$F$2224))+SUMPRODUCT(-('Diário 5º PA'!$E$4:$E$5221='Analítico Cx.'!$B159),-('Diário 5º PA'!$O$4:$O$5221=G$1),('Diário 5º PA'!$F$4:$F$5221))+SUMPRODUCT(-('Diário 6º PA'!$E$4:$E$2907='Analítico Cx.'!$B159),-('Diário 6º PA'!$N$4:$N$2907=G$1),('Diário 6º PA'!$F$4:$F$2907))</f>
        <v>196239.22</v>
      </c>
      <c r="H159" s="183">
        <f>SUMPRODUCT(-('Diário 3º PA'!$E$4:$E$4242='Analítico Cx.'!$B159),-('Diário 3º PA'!$O$4:$O$4242=H$1),('Diário 3º PA'!$F$4:$F$4242))+SUMPRODUCT(-('Diário 4º PA'!$E$4:$E$2224='Analítico Cx.'!$B159),-('Diário 4º PA'!$O$4:$O$2224=H$1),('Diário 4º PA'!$F$4:$F$2224))+SUMPRODUCT(-('Diário 5º PA'!$E$4:$E$5221='Analítico Cx.'!$B159),-('Diário 5º PA'!$O$4:$O$5221=H$1),('Diário 5º PA'!$F$4:$F$5221))+SUMPRODUCT(-('Diário 6º PA'!$E$4:$E$2907='Analítico Cx.'!$B159),-('Diário 6º PA'!$N$4:$N$2907=H$1),('Diário 6º PA'!$F$4:$F$2907))</f>
        <v>228804.93</v>
      </c>
      <c r="I159" s="183">
        <f>SUMPRODUCT(-('Diário 3º PA'!$E$4:$E$4242='Analítico Cx.'!$B159),-('Diário 3º PA'!$O$4:$O$4242=I$1),('Diário 3º PA'!$F$4:$F$4242))+SUMPRODUCT(-('Diário 4º PA'!$E$4:$E$2224='Analítico Cx.'!$B159),-('Diário 4º PA'!$O$4:$O$2224=I$1),('Diário 4º PA'!$F$4:$F$2224))+SUMPRODUCT(-('Diário 5º PA'!$E$4:$E$5221='Analítico Cx.'!$B159),-('Diário 5º PA'!$O$4:$O$5221=I$1),('Diário 5º PA'!$F$4:$F$5221))+SUMPRODUCT(-('Diário 6º PA'!$E$4:$E$2907='Analítico Cx.'!$B159),-('Diário 6º PA'!$N$4:$N$2907=I$1),('Diário 6º PA'!$F$4:$F$2907))</f>
        <v>184632.55</v>
      </c>
      <c r="J159" s="183">
        <f>SUMPRODUCT(-('Diário 3º PA'!$E$4:$E$4242='Analítico Cx.'!$B159),-('Diário 3º PA'!$O$4:$O$4242=J$1),('Diário 3º PA'!$F$4:$F$4242))+SUMPRODUCT(-('Diário 4º PA'!$E$4:$E$2224='Analítico Cx.'!$B159),-('Diário 4º PA'!$O$4:$O$2224=J$1),('Diário 4º PA'!$F$4:$F$2224))+SUMPRODUCT(-('Diário 5º PA'!$E$4:$E$5221='Analítico Cx.'!$B159),-('Diário 5º PA'!$O$4:$O$5221=J$1),('Diário 5º PA'!$F$4:$F$5221))+SUMPRODUCT(-('Diário 6º PA'!$E$4:$E$2907='Analítico Cx.'!$B159),-('Diário 6º PA'!$N$4:$N$2907=J$1),('Diário 6º PA'!$F$4:$F$2907))</f>
        <v>248030.23</v>
      </c>
      <c r="K159" s="183">
        <f>SUMPRODUCT(-('Diário 3º PA'!$E$4:$E$4242='Analítico Cx.'!$B159),-('Diário 3º PA'!$O$4:$O$4242=K$1),('Diário 3º PA'!$F$4:$F$4242))+SUMPRODUCT(-('Diário 4º PA'!$E$4:$E$2224='Analítico Cx.'!$B159),-('Diário 4º PA'!$O$4:$O$2224=K$1),('Diário 4º PA'!$F$4:$F$2224))+SUMPRODUCT(-('Diário 5º PA'!$E$4:$E$5221='Analítico Cx.'!$B159),-('Diário 5º PA'!$O$4:$O$5221=K$1),('Diário 5º PA'!$F$4:$F$5221))+SUMPRODUCT(-('Diário 6º PA'!$E$4:$E$2907='Analítico Cx.'!$B159),-('Diário 6º PA'!$N$4:$N$2907=K$1),('Diário 6º PA'!$F$4:$F$2907))</f>
        <v>224443.34</v>
      </c>
      <c r="L159" s="183">
        <f>SUMPRODUCT(-('Diário 3º PA'!$E$4:$E$4242='Analítico Cx.'!$B159),-('Diário 3º PA'!$O$4:$O$4242=L$1),('Diário 3º PA'!$F$4:$F$4242))+SUMPRODUCT(-('Diário 4º PA'!$E$4:$E$2224='Analítico Cx.'!$B159),-('Diário 4º PA'!$O$4:$O$2224=L$1),('Diário 4º PA'!$F$4:$F$2224))+SUMPRODUCT(-('Diário 5º PA'!$E$4:$E$5221='Analítico Cx.'!$B159),-('Diário 5º PA'!$O$4:$O$5221=L$1),('Diário 5º PA'!$F$4:$F$5221))+SUMPRODUCT(-('Diário 6º PA'!$E$4:$E$2907='Analítico Cx.'!$B159),-('Diário 6º PA'!$N$4:$N$2907=L$1),('Diário 6º PA'!$F$4:$F$2907))</f>
        <v>149120.10999999999</v>
      </c>
      <c r="M159" s="183">
        <f>SUMPRODUCT(-('Diário 3º PA'!$E$4:$E$4242='Analítico Cx.'!$B159),-('Diário 3º PA'!$O$4:$O$4242=M$1),('Diário 3º PA'!$F$4:$F$4242))+SUMPRODUCT(-('Diário 4º PA'!$E$4:$E$2224='Analítico Cx.'!$B159),-('Diário 4º PA'!$O$4:$O$2224=M$1),('Diário 4º PA'!$F$4:$F$2224))+SUMPRODUCT(-('Diário 5º PA'!$E$4:$E$5221='Analítico Cx.'!$B159),-('Diário 5º PA'!$O$4:$O$5221=M$1),('Diário 5º PA'!$F$4:$F$5221))+SUMPRODUCT(-('Diário 6º PA'!$E$4:$E$2907='Analítico Cx.'!$B159),-('Diário 6º PA'!$N$4:$N$2907=M$1),('Diário 6º PA'!$F$4:$F$2907))</f>
        <v>0</v>
      </c>
      <c r="N159" s="183">
        <f>SUMPRODUCT(-('Diário 3º PA'!$E$4:$E$4242='Analítico Cx.'!$B159),-('Diário 3º PA'!$O$4:$O$4242=N$1),('Diário 3º PA'!$F$4:$F$4242))+SUMPRODUCT(-('Diário 4º PA'!$E$4:$E$2224='Analítico Cx.'!$B159),-('Diário 4º PA'!$O$4:$O$2224=N$1),('Diário 4º PA'!$F$4:$F$2224))+SUMPRODUCT(-('Diário 5º PA'!$E$4:$E$5221='Analítico Cx.'!$B159),-('Diário 5º PA'!$O$4:$O$5221=N$1),('Diário 5º PA'!$F$4:$F$5221))+SUMPRODUCT(-('Diário 6º PA'!$E$4:$E$2907='Analítico Cx.'!$B159),-('Diário 6º PA'!$N$4:$N$2907=N$1),('Diário 6º PA'!$F$4:$F$2907))</f>
        <v>461054.61</v>
      </c>
      <c r="O159" s="188">
        <f>SUM(C159:N159)</f>
        <v>2365917.23</v>
      </c>
      <c r="P159" s="270">
        <f t="shared" si="22"/>
        <v>3.7619975165063345E-2</v>
      </c>
    </row>
    <row r="160" spans="1:16" ht="23.25" customHeight="1" thickBot="1" x14ac:dyDescent="0.25">
      <c r="A160" s="67" t="s">
        <v>410</v>
      </c>
      <c r="B160" s="132"/>
      <c r="C160" s="185">
        <f>SUBTOTAL(109,C22:C159)</f>
        <v>4429764.2399999993</v>
      </c>
      <c r="D160" s="185">
        <f t="shared" ref="D160:O160" si="26">SUBTOTAL(109,D22:D159)</f>
        <v>4940982.75</v>
      </c>
      <c r="E160" s="185">
        <f t="shared" si="26"/>
        <v>4859150.112999999</v>
      </c>
      <c r="F160" s="185">
        <f t="shared" si="26"/>
        <v>4511708.6500000004</v>
      </c>
      <c r="G160" s="185">
        <f t="shared" si="26"/>
        <v>5473704.0599999996</v>
      </c>
      <c r="H160" s="185">
        <f t="shared" si="26"/>
        <v>4932947.4800000004</v>
      </c>
      <c r="I160" s="185">
        <f t="shared" si="26"/>
        <v>4822967.59</v>
      </c>
      <c r="J160" s="185">
        <f t="shared" si="26"/>
        <v>5306417.37</v>
      </c>
      <c r="K160" s="185">
        <f t="shared" si="26"/>
        <v>5294656.830000001</v>
      </c>
      <c r="L160" s="185">
        <f t="shared" si="26"/>
        <v>5412639.8899999987</v>
      </c>
      <c r="M160" s="185">
        <f t="shared" si="26"/>
        <v>5858779.4300000025</v>
      </c>
      <c r="N160" s="185">
        <f t="shared" si="26"/>
        <v>7046201.6360000009</v>
      </c>
      <c r="O160" s="185">
        <f t="shared" si="26"/>
        <v>62889920.039000012</v>
      </c>
      <c r="P160" s="169">
        <f t="shared" si="22"/>
        <v>1</v>
      </c>
    </row>
    <row r="161" spans="1:15" x14ac:dyDescent="0.2">
      <c r="A161" s="163"/>
      <c r="B161" s="164"/>
      <c r="C161" s="184"/>
      <c r="D161" s="184"/>
      <c r="E161" s="184"/>
      <c r="F161" s="184"/>
      <c r="G161" s="184"/>
      <c r="H161" s="184"/>
      <c r="I161" s="184"/>
      <c r="J161" s="184"/>
      <c r="K161" s="184"/>
      <c r="L161" s="184"/>
      <c r="M161" s="184"/>
      <c r="N161" s="184"/>
      <c r="O161" s="184"/>
    </row>
  </sheetData>
  <sheetProtection algorithmName="SHA-512" hashValue="I9fY6ic0ft5GFvxrQuGC1SEMa5Ec+g0jlLub/wykydlG9N9Ekrn3j1cFBzvJ3+mejNmStQnMjZqX4sZfNTz+YQ==" saltValue="eqEQmNZGlqBEjj7WMHOBmg=="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7"/>
  <sheetViews>
    <sheetView showGridLines="0" topLeftCell="A2" zoomScaleSheetLayoutView="85" workbookViewId="0">
      <pane xSplit="2" ySplit="7" topLeftCell="C154" activePane="bottomRight" state="frozen"/>
      <selection pane="topRight" activeCell="G29" sqref="G29"/>
      <selection pane="bottomLeft" activeCell="G29" sqref="G29"/>
      <selection pane="bottomRight" activeCell="A2" sqref="A2:P157"/>
    </sheetView>
  </sheetViews>
  <sheetFormatPr defaultColWidth="9.140625" defaultRowHeight="12.75" x14ac:dyDescent="0.2"/>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149</v>
      </c>
      <c r="C1" s="40">
        <v>1</v>
      </c>
      <c r="D1" s="40">
        <v>2</v>
      </c>
      <c r="E1" s="40">
        <v>3</v>
      </c>
      <c r="F1" s="40">
        <v>4</v>
      </c>
      <c r="G1" s="40">
        <v>5</v>
      </c>
      <c r="H1" s="40">
        <v>6</v>
      </c>
      <c r="I1" s="40">
        <v>7</v>
      </c>
      <c r="J1" s="40">
        <v>8</v>
      </c>
      <c r="K1" s="40">
        <v>9</v>
      </c>
      <c r="L1" s="40">
        <v>10</v>
      </c>
      <c r="M1" s="40">
        <v>11</v>
      </c>
      <c r="N1" s="40">
        <v>12</v>
      </c>
      <c r="O1" s="38"/>
    </row>
    <row r="2" spans="1:16" ht="28.5" customHeight="1" x14ac:dyDescent="0.2">
      <c r="A2" s="716" t="str">
        <f>Capa!A1</f>
        <v>Contrato de Gestão nº. 008/2021 celebrado entre a Secretaria de Justiça e Segurança Pública do Estado de Minas Gerais - SEJUSP e o Instituto Elo</v>
      </c>
      <c r="B2" s="716"/>
      <c r="C2" s="716"/>
      <c r="D2" s="716"/>
      <c r="E2" s="716"/>
      <c r="F2" s="716"/>
      <c r="G2" s="716"/>
      <c r="H2" s="716"/>
      <c r="I2" s="716"/>
      <c r="J2" s="716"/>
      <c r="K2" s="716"/>
      <c r="L2" s="716"/>
      <c r="M2" s="716"/>
      <c r="N2" s="716"/>
      <c r="O2" s="716"/>
      <c r="P2" s="716"/>
    </row>
    <row r="3" spans="1:16" ht="18.75" customHeight="1" x14ac:dyDescent="0.2">
      <c r="A3" s="716" t="str">
        <f>Capa!A3</f>
        <v>6º Relatório Gerencial Financeiro</v>
      </c>
      <c r="B3" s="716"/>
      <c r="C3" s="716"/>
      <c r="D3" s="716"/>
      <c r="E3" s="716"/>
      <c r="F3" s="716"/>
      <c r="G3" s="716"/>
      <c r="H3" s="716"/>
      <c r="I3" s="716"/>
      <c r="J3" s="716"/>
      <c r="K3" s="716"/>
      <c r="L3" s="716"/>
      <c r="M3" s="716"/>
      <c r="N3" s="716"/>
      <c r="O3" s="716"/>
      <c r="P3" s="716"/>
    </row>
    <row r="4" spans="1:16" ht="18.75" customHeight="1" thickBot="1" x14ac:dyDescent="0.25">
      <c r="A4" s="746" t="s">
        <v>411</v>
      </c>
      <c r="B4" s="746"/>
      <c r="C4" s="746"/>
      <c r="D4" s="746"/>
      <c r="E4" s="746"/>
      <c r="F4" s="746"/>
      <c r="G4" s="746"/>
      <c r="H4" s="746"/>
      <c r="I4" s="746"/>
      <c r="J4" s="746"/>
      <c r="K4" s="746"/>
      <c r="L4" s="746"/>
      <c r="M4" s="746"/>
      <c r="N4" s="746"/>
      <c r="O4" s="746"/>
      <c r="P4" s="746"/>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740" t="s">
        <v>91</v>
      </c>
      <c r="P5" s="743" t="s">
        <v>151</v>
      </c>
    </row>
    <row r="6" spans="1:16" ht="15" x14ac:dyDescent="0.2">
      <c r="A6" s="10"/>
      <c r="B6" s="10"/>
      <c r="C6" s="299">
        <f>Resumo!C5</f>
        <v>44562</v>
      </c>
      <c r="D6" s="299">
        <f>Resumo!D5</f>
        <v>44593</v>
      </c>
      <c r="E6" s="299">
        <f>Resumo!E5</f>
        <v>44621</v>
      </c>
      <c r="F6" s="299">
        <f>Resumo!F5</f>
        <v>44652</v>
      </c>
      <c r="G6" s="299">
        <f>Resumo!G5</f>
        <v>44682</v>
      </c>
      <c r="H6" s="299">
        <f>Resumo!H5</f>
        <v>44713</v>
      </c>
      <c r="I6" s="299">
        <f>Resumo!I5</f>
        <v>44743</v>
      </c>
      <c r="J6" s="299">
        <f>Resumo!J5</f>
        <v>44774</v>
      </c>
      <c r="K6" s="299">
        <f>Resumo!K5</f>
        <v>44805</v>
      </c>
      <c r="L6" s="299">
        <f>Resumo!L5</f>
        <v>44835</v>
      </c>
      <c r="M6" s="299">
        <f>Resumo!M5</f>
        <v>44866</v>
      </c>
      <c r="N6" s="299">
        <f>Resumo!N5</f>
        <v>44896</v>
      </c>
      <c r="O6" s="741"/>
      <c r="P6" s="744"/>
    </row>
    <row r="7" spans="1:16" ht="15" x14ac:dyDescent="0.2">
      <c r="A7" s="10"/>
      <c r="B7" s="10"/>
      <c r="C7" s="301" t="str">
        <f>Resumo!C6</f>
        <v>a</v>
      </c>
      <c r="D7" s="301" t="str">
        <f>Resumo!D6</f>
        <v>a</v>
      </c>
      <c r="E7" s="301" t="str">
        <f>Resumo!E6</f>
        <v>a</v>
      </c>
      <c r="F7" s="301" t="str">
        <f>Resumo!F6</f>
        <v>a</v>
      </c>
      <c r="G7" s="301" t="str">
        <f>Resumo!G6</f>
        <v>a</v>
      </c>
      <c r="H7" s="301" t="str">
        <f>Resumo!H6</f>
        <v>a</v>
      </c>
      <c r="I7" s="301" t="str">
        <f>Resumo!I6</f>
        <v>a</v>
      </c>
      <c r="J7" s="301" t="str">
        <f>Resumo!J6</f>
        <v>a</v>
      </c>
      <c r="K7" s="301" t="str">
        <f>Resumo!K6</f>
        <v>a</v>
      </c>
      <c r="L7" s="301" t="str">
        <f>Resumo!L6</f>
        <v>a</v>
      </c>
      <c r="M7" s="301" t="str">
        <f>Resumo!M6</f>
        <v>a</v>
      </c>
      <c r="N7" s="301" t="str">
        <f>Resumo!N6</f>
        <v>a</v>
      </c>
      <c r="O7" s="741"/>
      <c r="P7" s="744"/>
    </row>
    <row r="8" spans="1:16" ht="15.75" thickBot="1" x14ac:dyDescent="0.25">
      <c r="A8" s="41"/>
      <c r="B8" s="41"/>
      <c r="C8" s="300">
        <f>Resumo!C7</f>
        <v>44592</v>
      </c>
      <c r="D8" s="300">
        <f>Resumo!D7</f>
        <v>44620</v>
      </c>
      <c r="E8" s="300">
        <f>Resumo!E7</f>
        <v>44651</v>
      </c>
      <c r="F8" s="300">
        <f>Resumo!F7</f>
        <v>44681</v>
      </c>
      <c r="G8" s="300">
        <f>Resumo!G7</f>
        <v>44712</v>
      </c>
      <c r="H8" s="300">
        <f>Resumo!H7</f>
        <v>44742</v>
      </c>
      <c r="I8" s="300">
        <f>Resumo!I7</f>
        <v>44773</v>
      </c>
      <c r="J8" s="300">
        <f>Resumo!J7</f>
        <v>44804</v>
      </c>
      <c r="K8" s="300">
        <f>Resumo!K7</f>
        <v>44834</v>
      </c>
      <c r="L8" s="300">
        <f>Resumo!L7</f>
        <v>44865</v>
      </c>
      <c r="M8" s="300">
        <f>Resumo!M7</f>
        <v>44895</v>
      </c>
      <c r="N8" s="300">
        <f>Resumo!N7</f>
        <v>44926</v>
      </c>
      <c r="O8" s="742"/>
      <c r="P8" s="745"/>
    </row>
    <row r="9" spans="1:16" ht="23.25" customHeight="1" thickBot="1" x14ac:dyDescent="0.25">
      <c r="A9" s="36">
        <v>1</v>
      </c>
      <c r="B9" s="36" t="s">
        <v>90</v>
      </c>
      <c r="C9" s="66"/>
      <c r="D9" s="66"/>
      <c r="E9" s="66"/>
      <c r="F9" s="66"/>
      <c r="G9" s="66"/>
      <c r="H9" s="66"/>
      <c r="I9" s="66"/>
      <c r="J9" s="66"/>
      <c r="K9" s="66"/>
      <c r="L9" s="66"/>
      <c r="M9" s="66"/>
      <c r="N9" s="66"/>
      <c r="O9" s="66"/>
      <c r="P9" s="166"/>
    </row>
    <row r="10" spans="1:16" ht="23.25" customHeight="1" x14ac:dyDescent="0.2">
      <c r="A10" s="20" t="s">
        <v>92</v>
      </c>
      <c r="B10" s="20" t="s">
        <v>93</v>
      </c>
      <c r="C10" s="63"/>
      <c r="D10" s="63"/>
      <c r="E10" s="63"/>
      <c r="F10" s="63"/>
      <c r="G10" s="63"/>
      <c r="H10" s="63"/>
      <c r="I10" s="63"/>
      <c r="J10" s="63"/>
      <c r="K10" s="63"/>
      <c r="L10" s="63"/>
      <c r="M10" s="63"/>
      <c r="N10" s="63"/>
      <c r="O10" s="63"/>
      <c r="P10" s="167"/>
    </row>
    <row r="11" spans="1:16" ht="23.25" customHeight="1" x14ac:dyDescent="0.2">
      <c r="A11" s="21" t="s">
        <v>94</v>
      </c>
      <c r="B11" s="58" t="s">
        <v>95</v>
      </c>
      <c r="C11" s="11">
        <f>SUMPRODUCT(-('Diário 3º PA'!$E$4:$E$4242='Analítico Cp.'!$B11),-('Diário 3º PA'!$P$4:$P$4242=C$1),('Diário 3º PA'!$F$4:$F$4242))+SUMPRODUCT(-('Diário 4º PA'!$E$4:$E$2224='Analítico Cp.'!$B11),-('Diário 4º PA'!$P$4:$P$2224=C$1),('Diário 4º PA'!$F$4:$F$2224))+SUMPRODUCT(-('Diário 5º PA'!$E$4:$E$5221='Analítico Cp.'!$B11),-('Diário 5º PA'!$P$4:$P$5221=C$1),('Diário 5º PA'!$F$4:$F$5221))+SUMPRODUCT(-('Diário 6º PA'!$E$4:$E$2907='Analítico Cp.'!$B11),-('Diário 6º PA'!$O$4:$O$2907=C$1),('Diário 6º PA'!$F$4:$F$2907))+SUMPRODUCT(-('Comp.'!$D$5:$D$232='Analítico Cp.'!$B11),-('Comp.'!$J$5:$J$232=C$1),('Comp.'!$E$5:$E$232))</f>
        <v>0</v>
      </c>
      <c r="D11" s="11">
        <f>SUMPRODUCT(-('Diário 3º PA'!$E$4:$E$4242='Analítico Cp.'!$B11),-('Diário 3º PA'!$P$4:$P$4242=D$1),('Diário 3º PA'!$F$4:$F$4242))+SUMPRODUCT(-('Diário 4º PA'!$E$4:$E$2224='Analítico Cp.'!$B11),-('Diário 4º PA'!$P$4:$P$2224=D$1),('Diário 4º PA'!$F$4:$F$2224))+SUMPRODUCT(-('Diário 5º PA'!$E$4:$E$5221='Analítico Cp.'!$B11),-('Diário 5º PA'!$P$4:$P$5221=D$1),('Diário 5º PA'!$F$4:$F$5221))+SUMPRODUCT(-('Diário 6º PA'!$E$4:$E$2907='Analítico Cp.'!$B11),-('Diário 6º PA'!$O$4:$O$2907=D$1),('Diário 6º PA'!$F$4:$F$2907))+SUMPRODUCT(-('Comp.'!$D$5:$D$232='Analítico Cp.'!$B11),-('Comp.'!$J$5:$J$232=D$1),('Comp.'!$E$5:$E$232))</f>
        <v>0</v>
      </c>
      <c r="E11" s="11">
        <f>SUMPRODUCT(-('Diário 3º PA'!$E$4:$E$4242='Analítico Cp.'!$B11),-('Diário 3º PA'!$P$4:$P$4242=E$1),('Diário 3º PA'!$F$4:$F$4242))+SUMPRODUCT(-('Diário 4º PA'!$E$4:$E$2224='Analítico Cp.'!$B11),-('Diário 4º PA'!$P$4:$P$2224=E$1),('Diário 4º PA'!$F$4:$F$2224))+SUMPRODUCT(-('Diário 5º PA'!$E$4:$E$5221='Analítico Cp.'!$B11),-('Diário 5º PA'!$P$4:$P$5221=E$1),('Diário 5º PA'!$F$4:$F$5221))+SUMPRODUCT(-('Diário 6º PA'!$E$4:$E$2907='Analítico Cp.'!$B11),-('Diário 6º PA'!$O$4:$O$2907=E$1),('Diário 6º PA'!$F$4:$F$2907))+SUMPRODUCT(-('Comp.'!$D$5:$D$232='Analítico Cp.'!$B11),-('Comp.'!$J$5:$J$232=E$1),('Comp.'!$E$5:$E$232))</f>
        <v>16653018.199999999</v>
      </c>
      <c r="F11" s="11">
        <f>SUMPRODUCT(-('Diário 3º PA'!$E$4:$E$4242='Analítico Cp.'!$B11),-('Diário 3º PA'!$P$4:$P$4242=F$1),('Diário 3º PA'!$F$4:$F$4242))+SUMPRODUCT(-('Diário 4º PA'!$E$4:$E$2224='Analítico Cp.'!$B11),-('Diário 4º PA'!$P$4:$P$2224=F$1),('Diário 4º PA'!$F$4:$F$2224))+SUMPRODUCT(-('Diário 5º PA'!$E$4:$E$5221='Analítico Cp.'!$B11),-('Diário 5º PA'!$P$4:$P$5221=F$1),('Diário 5º PA'!$F$4:$F$5221))+SUMPRODUCT(-('Diário 6º PA'!$E$4:$E$2907='Analítico Cp.'!$B11),-('Diário 6º PA'!$O$4:$O$2907=F$1),('Diário 6º PA'!$F$4:$F$2907))+SUMPRODUCT(-('Comp.'!$D$5:$D$232='Analítico Cp.'!$B11),-('Comp.'!$J$5:$J$232=F$1),('Comp.'!$E$5:$E$232))</f>
        <v>0</v>
      </c>
      <c r="G11" s="11">
        <f>SUMPRODUCT(-('Diário 3º PA'!$E$4:$E$4242='Analítico Cp.'!$B11),-('Diário 3º PA'!$P$4:$P$4242=G$1),('Diário 3º PA'!$F$4:$F$4242))+SUMPRODUCT(-('Diário 4º PA'!$E$4:$E$2224='Analítico Cp.'!$B11),-('Diário 4º PA'!$P$4:$P$2224=G$1),('Diário 4º PA'!$F$4:$F$2224))+SUMPRODUCT(-('Diário 5º PA'!$E$4:$E$5221='Analítico Cp.'!$B11),-('Diário 5º PA'!$P$4:$P$5221=G$1),('Diário 5º PA'!$F$4:$F$5221))+SUMPRODUCT(-('Diário 6º PA'!$E$4:$E$2907='Analítico Cp.'!$B11),-('Diário 6º PA'!$O$4:$O$2907=G$1),('Diário 6º PA'!$F$4:$F$2907))+SUMPRODUCT(-('Comp.'!$D$5:$D$232='Analítico Cp.'!$B11),-('Comp.'!$J$5:$J$232=G$1),('Comp.'!$E$5:$E$232))</f>
        <v>0</v>
      </c>
      <c r="H11" s="11">
        <f>SUMPRODUCT(-('Diário 3º PA'!$E$4:$E$4242='Analítico Cp.'!$B11),-('Diário 3º PA'!$P$4:$P$4242=H$1),('Diário 3º PA'!$F$4:$F$4242))+SUMPRODUCT(-('Diário 4º PA'!$E$4:$E$2224='Analítico Cp.'!$B11),-('Diário 4º PA'!$P$4:$P$2224=H$1),('Diário 4º PA'!$F$4:$F$2224))+SUMPRODUCT(-('Diário 5º PA'!$E$4:$E$5221='Analítico Cp.'!$B11),-('Diário 5º PA'!$P$4:$P$5221=H$1),('Diário 5º PA'!$F$4:$F$5221))+SUMPRODUCT(-('Diário 6º PA'!$E$4:$E$2907='Analítico Cp.'!$B11),-('Diário 6º PA'!$O$4:$O$2907=H$1),('Diário 6º PA'!$F$4:$F$2907))+SUMPRODUCT(-('Comp.'!$D$5:$D$232='Analítico Cp.'!$B11),-('Comp.'!$J$5:$J$232=H$1),('Comp.'!$E$5:$E$232))</f>
        <v>13296933.57</v>
      </c>
      <c r="I11" s="11">
        <f>SUMPRODUCT(-('Diário 3º PA'!$E$4:$E$4242='Analítico Cp.'!$B11),-('Diário 3º PA'!$P$4:$P$4242=I$1),('Diário 3º PA'!$F$4:$F$4242))+SUMPRODUCT(-('Diário 4º PA'!$E$4:$E$2224='Analítico Cp.'!$B11),-('Diário 4º PA'!$P$4:$P$2224=I$1),('Diário 4º PA'!$F$4:$F$2224))+SUMPRODUCT(-('Diário 5º PA'!$E$4:$E$5221='Analítico Cp.'!$B11),-('Diário 5º PA'!$P$4:$P$5221=I$1),('Diário 5º PA'!$F$4:$F$5221))+SUMPRODUCT(-('Diário 6º PA'!$E$4:$E$2907='Analítico Cp.'!$B11),-('Diário 6º PA'!$O$4:$O$2907=I$1),('Diário 6º PA'!$F$4:$F$2907))+SUMPRODUCT(-('Comp.'!$D$5:$D$232='Analítico Cp.'!$B11),-('Comp.'!$J$5:$J$232=I$1),('Comp.'!$E$5:$E$232))</f>
        <v>0</v>
      </c>
      <c r="J11" s="11">
        <f>SUMPRODUCT(-('Diário 3º PA'!$E$4:$E$4242='Analítico Cp.'!$B11),-('Diário 3º PA'!$P$4:$P$4242=J$1),('Diário 3º PA'!$F$4:$F$4242))+SUMPRODUCT(-('Diário 4º PA'!$E$4:$E$2224='Analítico Cp.'!$B11),-('Diário 4º PA'!$P$4:$P$2224=J$1),('Diário 4º PA'!$F$4:$F$2224))+SUMPRODUCT(-('Diário 5º PA'!$E$4:$E$5221='Analítico Cp.'!$B11),-('Diário 5º PA'!$P$4:$P$5221=J$1),('Diário 5º PA'!$F$4:$F$5221))+SUMPRODUCT(-('Diário 6º PA'!$E$4:$E$2907='Analítico Cp.'!$B11),-('Diário 6º PA'!$O$4:$O$2907=J$1),('Diário 6º PA'!$F$4:$F$2907))+SUMPRODUCT(-('Comp.'!$D$5:$D$232='Analítico Cp.'!$B11),-('Comp.'!$J$5:$J$232=J$1),('Comp.'!$E$5:$E$232))</f>
        <v>0</v>
      </c>
      <c r="K11" s="11">
        <f>SUMPRODUCT(-('Diário 3º PA'!$E$4:$E$4242='Analítico Cp.'!$B11),-('Diário 3º PA'!$P$4:$P$4242=K$1),('Diário 3º PA'!$F$4:$F$4242))+SUMPRODUCT(-('Diário 4º PA'!$E$4:$E$2224='Analítico Cp.'!$B11),-('Diário 4º PA'!$P$4:$P$2224=K$1),('Diário 4º PA'!$F$4:$F$2224))+SUMPRODUCT(-('Diário 5º PA'!$E$4:$E$5221='Analítico Cp.'!$B11),-('Diário 5º PA'!$P$4:$P$5221=K$1),('Diário 5º PA'!$F$4:$F$5221))+SUMPRODUCT(-('Diário 6º PA'!$E$4:$E$2907='Analítico Cp.'!$B11),-('Diário 6º PA'!$O$4:$O$2907=K$1),('Diário 6º PA'!$F$4:$F$2907))+SUMPRODUCT(-('Comp.'!$D$5:$D$232='Analítico Cp.'!$B11),-('Comp.'!$J$5:$J$232=K$1),('Comp.'!$E$5:$E$232))</f>
        <v>0</v>
      </c>
      <c r="L11" s="11">
        <f>SUMPRODUCT(-('Diário 3º PA'!$E$4:$E$4242='Analítico Cp.'!$B11),-('Diário 3º PA'!$P$4:$P$4242=L$1),('Diário 3º PA'!$F$4:$F$4242))+SUMPRODUCT(-('Diário 4º PA'!$E$4:$E$2224='Analítico Cp.'!$B11),-('Diário 4º PA'!$P$4:$P$2224=L$1),('Diário 4º PA'!$F$4:$F$2224))+SUMPRODUCT(-('Diário 5º PA'!$E$4:$E$5221='Analítico Cp.'!$B11),-('Diário 5º PA'!$P$4:$P$5221=L$1),('Diário 5º PA'!$F$4:$F$5221))+SUMPRODUCT(-('Diário 6º PA'!$E$4:$E$2907='Analítico Cp.'!$B11),-('Diário 6º PA'!$O$4:$O$2907=L$1),('Diário 6º PA'!$F$4:$F$2907))+SUMPRODUCT(-('Comp.'!$D$5:$D$232='Analítico Cp.'!$B11),-('Comp.'!$J$5:$J$232=L$1),('Comp.'!$E$5:$E$232))</f>
        <v>15925793.68</v>
      </c>
      <c r="M11" s="11">
        <f>SUMPRODUCT(-('Diário 3º PA'!$E$4:$E$4242='Analítico Cp.'!$B11),-('Diário 3º PA'!$P$4:$P$4242=M$1),('Diário 3º PA'!$F$4:$F$4242))+SUMPRODUCT(-('Diário 4º PA'!$E$4:$E$2224='Analítico Cp.'!$B11),-('Diário 4º PA'!$P$4:$P$2224=M$1),('Diário 4º PA'!$F$4:$F$2224))+SUMPRODUCT(-('Diário 5º PA'!$E$4:$E$5221='Analítico Cp.'!$B11),-('Diário 5º PA'!$P$4:$P$5221=M$1),('Diário 5º PA'!$F$4:$F$5221))+SUMPRODUCT(-('Diário 6º PA'!$E$4:$E$2907='Analítico Cp.'!$B11),-('Diário 6º PA'!$O$4:$O$2907=M$1),('Diário 6º PA'!$F$4:$F$2907))+SUMPRODUCT(-('Comp.'!$D$5:$D$232='Analítico Cp.'!$B11),-('Comp.'!$J$5:$J$232=M$1),('Comp.'!$E$5:$E$232))</f>
        <v>0</v>
      </c>
      <c r="N11" s="11">
        <f>SUMPRODUCT(-('Diário 3º PA'!$E$4:$E$4242='Analítico Cp.'!$B11),-('Diário 3º PA'!$P$4:$P$4242=N$1),('Diário 3º PA'!$F$4:$F$4242))+SUMPRODUCT(-('Diário 4º PA'!$E$4:$E$2224='Analítico Cp.'!$B11),-('Diário 4º PA'!$P$4:$P$2224=N$1),('Diário 4º PA'!$F$4:$F$2224))+SUMPRODUCT(-('Diário 5º PA'!$E$4:$E$5221='Analítico Cp.'!$B11),-('Diário 5º PA'!$P$4:$P$5221=N$1),('Diário 5º PA'!$F$4:$F$5221))+SUMPRODUCT(-('Diário 6º PA'!$E$4:$E$2907='Analítico Cp.'!$B11),-('Diário 6º PA'!$O$4:$O$2907=N$1),('Diário 6º PA'!$F$4:$F$2907))+SUMPRODUCT(-('Comp.'!$D$5:$D$232='Analítico Cp.'!$B11),-('Comp.'!$J$5:$J$232=N$1),('Comp.'!$E$5:$E$232))</f>
        <v>21358222.850000001</v>
      </c>
      <c r="O11" s="12">
        <f>SUM(C11:N11)</f>
        <v>67233968.300000012</v>
      </c>
      <c r="P11" s="168">
        <f>IF($O$15=0,0,O11/$O$15)</f>
        <v>0.96491242464539762</v>
      </c>
    </row>
    <row r="12" spans="1:16" ht="23.25" customHeight="1" x14ac:dyDescent="0.2">
      <c r="A12" s="21" t="s">
        <v>96</v>
      </c>
      <c r="B12" s="58" t="s">
        <v>97</v>
      </c>
      <c r="C12" s="11">
        <f>SUMPRODUCT(-('Diário 3º PA'!$E$4:$E$4242='Analítico Cp.'!$B12),-('Diário 3º PA'!$P$4:$P$4242=C$1),('Diário 3º PA'!$F$4:$F$4242))+SUMPRODUCT(-('Diário 4º PA'!$E$4:$E$2224='Analítico Cp.'!$B12),-('Diário 4º PA'!$P$4:$P$2224=C$1),('Diário 4º PA'!$F$4:$F$2224))+SUMPRODUCT(-('Diário 5º PA'!$E$4:$E$5221='Analítico Cp.'!$B12),-('Diário 5º PA'!$P$4:$P$5221=C$1),('Diário 5º PA'!$F$4:$F$5221))+SUMPRODUCT(-('Diário 6º PA'!$E$4:$E$2907='Analítico Cp.'!$B12),-('Diário 6º PA'!$O$4:$O$2907=C$1),('Diário 6º PA'!$F$4:$F$2907))+SUMPRODUCT(-('Comp.'!$D$5:$D$232='Analítico Cp.'!$B12),-('Comp.'!$J$5:$J$232=C$1),('Comp.'!$E$5:$E$232))</f>
        <v>0</v>
      </c>
      <c r="D12" s="11">
        <f>SUMPRODUCT(-('Diário 3º PA'!$E$4:$E$4242='Analítico Cp.'!$B12),-('Diário 3º PA'!$P$4:$P$4242=D$1),('Diário 3º PA'!$F$4:$F$4242))+SUMPRODUCT(-('Diário 4º PA'!$E$4:$E$2224='Analítico Cp.'!$B12),-('Diário 4º PA'!$P$4:$P$2224=D$1),('Diário 4º PA'!$F$4:$F$2224))+SUMPRODUCT(-('Diário 5º PA'!$E$4:$E$5221='Analítico Cp.'!$B12),-('Diário 5º PA'!$P$4:$P$5221=D$1),('Diário 5º PA'!$F$4:$F$5221))+SUMPRODUCT(-('Diário 6º PA'!$E$4:$E$2907='Analítico Cp.'!$B12),-('Diário 6º PA'!$O$4:$O$2907=D$1),('Diário 6º PA'!$F$4:$F$2907))+SUMPRODUCT(-('Comp.'!$D$5:$D$232='Analítico Cp.'!$B12),-('Comp.'!$J$5:$J$232=D$1),('Comp.'!$E$5:$E$232))</f>
        <v>0</v>
      </c>
      <c r="E12" s="11">
        <f>SUMPRODUCT(-('Diário 3º PA'!$E$4:$E$4242='Analítico Cp.'!$B12),-('Diário 3º PA'!$P$4:$P$4242=E$1),('Diário 3º PA'!$F$4:$F$4242))+SUMPRODUCT(-('Diário 4º PA'!$E$4:$E$2224='Analítico Cp.'!$B12),-('Diário 4º PA'!$P$4:$P$2224=E$1),('Diário 4º PA'!$F$4:$F$2224))+SUMPRODUCT(-('Diário 5º PA'!$E$4:$E$5221='Analítico Cp.'!$B12),-('Diário 5º PA'!$P$4:$P$5221=E$1),('Diário 5º PA'!$F$4:$F$5221))+SUMPRODUCT(-('Diário 6º PA'!$E$4:$E$2907='Analítico Cp.'!$B12),-('Diário 6º PA'!$O$4:$O$2907=E$1),('Diário 6º PA'!$F$4:$F$2907))+SUMPRODUCT(-('Comp.'!$D$5:$D$232='Analítico Cp.'!$B12),-('Comp.'!$J$5:$J$232=E$1),('Comp.'!$E$5:$E$232))</f>
        <v>2084.1999999999998</v>
      </c>
      <c r="F12" s="11">
        <f>SUMPRODUCT(-('Diário 3º PA'!$E$4:$E$4242='Analítico Cp.'!$B12),-('Diário 3º PA'!$P$4:$P$4242=F$1),('Diário 3º PA'!$F$4:$F$4242))+SUMPRODUCT(-('Diário 4º PA'!$E$4:$E$2224='Analítico Cp.'!$B12),-('Diário 4º PA'!$P$4:$P$2224=F$1),('Diário 4º PA'!$F$4:$F$2224))+SUMPRODUCT(-('Diário 5º PA'!$E$4:$E$5221='Analítico Cp.'!$B12),-('Diário 5º PA'!$P$4:$P$5221=F$1),('Diário 5º PA'!$F$4:$F$5221))+SUMPRODUCT(-('Diário 6º PA'!$E$4:$E$2907='Analítico Cp.'!$B12),-('Diário 6º PA'!$O$4:$O$2907=F$1),('Diário 6º PA'!$F$4:$F$2907))+SUMPRODUCT(-('Comp.'!$D$5:$D$232='Analítico Cp.'!$B12),-('Comp.'!$J$5:$J$232=F$1),('Comp.'!$E$5:$E$232))</f>
        <v>601.4899999999999</v>
      </c>
      <c r="G12" s="11">
        <f>SUMPRODUCT(-('Diário 3º PA'!$E$4:$E$4242='Analítico Cp.'!$B12),-('Diário 3º PA'!$P$4:$P$4242=G$1),('Diário 3º PA'!$F$4:$F$4242))+SUMPRODUCT(-('Diário 4º PA'!$E$4:$E$2224='Analítico Cp.'!$B12),-('Diário 4º PA'!$P$4:$P$2224=G$1),('Diário 4º PA'!$F$4:$F$2224))+SUMPRODUCT(-('Diário 5º PA'!$E$4:$E$5221='Analítico Cp.'!$B12),-('Diário 5º PA'!$P$4:$P$5221=G$1),('Diário 5º PA'!$F$4:$F$5221))+SUMPRODUCT(-('Diário 6º PA'!$E$4:$E$2907='Analítico Cp.'!$B12),-('Diário 6º PA'!$O$4:$O$2907=G$1),('Diário 6º PA'!$F$4:$F$2907))+SUMPRODUCT(-('Comp.'!$D$5:$D$232='Analítico Cp.'!$B12),-('Comp.'!$J$5:$J$232=G$1),('Comp.'!$E$5:$E$232))</f>
        <v>3001.84</v>
      </c>
      <c r="H12" s="11">
        <f>SUMPRODUCT(-('Diário 3º PA'!$E$4:$E$4242='Analítico Cp.'!$B12),-('Diário 3º PA'!$P$4:$P$4242=H$1),('Diário 3º PA'!$F$4:$F$4242))+SUMPRODUCT(-('Diário 4º PA'!$E$4:$E$2224='Analítico Cp.'!$B12),-('Diário 4º PA'!$P$4:$P$2224=H$1),('Diário 4º PA'!$F$4:$F$2224))+SUMPRODUCT(-('Diário 5º PA'!$E$4:$E$5221='Analítico Cp.'!$B12),-('Diário 5º PA'!$P$4:$P$5221=H$1),('Diário 5º PA'!$F$4:$F$5221))+SUMPRODUCT(-('Diário 6º PA'!$E$4:$E$2907='Analítico Cp.'!$B12),-('Diário 6º PA'!$O$4:$O$2907=H$1),('Diário 6º PA'!$F$4:$F$2907))+SUMPRODUCT(-('Comp.'!$D$5:$D$232='Analítico Cp.'!$B12),-('Comp.'!$J$5:$J$232=H$1),('Comp.'!$E$5:$E$232))</f>
        <v>1502.94</v>
      </c>
      <c r="I12" s="11">
        <f>SUMPRODUCT(-('Diário 3º PA'!$E$4:$E$4242='Analítico Cp.'!$B12),-('Diário 3º PA'!$P$4:$P$4242=I$1),('Diário 3º PA'!$F$4:$F$4242))+SUMPRODUCT(-('Diário 4º PA'!$E$4:$E$2224='Analítico Cp.'!$B12),-('Diário 4º PA'!$P$4:$P$2224=I$1),('Diário 4º PA'!$F$4:$F$2224))+SUMPRODUCT(-('Diário 5º PA'!$E$4:$E$5221='Analítico Cp.'!$B12),-('Diário 5º PA'!$P$4:$P$5221=I$1),('Diário 5º PA'!$F$4:$F$5221))+SUMPRODUCT(-('Diário 6º PA'!$E$4:$E$2907='Analítico Cp.'!$B12),-('Diário 6º PA'!$O$4:$O$2907=I$1),('Diário 6º PA'!$F$4:$F$2907))+SUMPRODUCT(-('Comp.'!$D$5:$D$232='Analítico Cp.'!$B12),-('Comp.'!$J$5:$J$232=I$1),('Comp.'!$E$5:$E$232))</f>
        <v>2.83</v>
      </c>
      <c r="J12" s="11">
        <f>SUMPRODUCT(-('Diário 3º PA'!$E$4:$E$4242='Analítico Cp.'!$B12),-('Diário 3º PA'!$P$4:$P$4242=J$1),('Diário 3º PA'!$F$4:$F$4242))+SUMPRODUCT(-('Diário 4º PA'!$E$4:$E$2224='Analítico Cp.'!$B12),-('Diário 4º PA'!$P$4:$P$2224=J$1),('Diário 4º PA'!$F$4:$F$2224))+SUMPRODUCT(-('Diário 5º PA'!$E$4:$E$5221='Analítico Cp.'!$B12),-('Diário 5º PA'!$P$4:$P$5221=J$1),('Diário 5º PA'!$F$4:$F$5221))+SUMPRODUCT(-('Diário 6º PA'!$E$4:$E$2907='Analítico Cp.'!$B12),-('Diário 6º PA'!$O$4:$O$2907=J$1),('Diário 6º PA'!$F$4:$F$2907))+SUMPRODUCT(-('Comp.'!$D$5:$D$232='Analítico Cp.'!$B12),-('Comp.'!$J$5:$J$232=J$1),('Comp.'!$E$5:$E$232))</f>
        <v>3.7</v>
      </c>
      <c r="K12" s="11">
        <f>SUMPRODUCT(-('Diário 3º PA'!$E$4:$E$4242='Analítico Cp.'!$B12),-('Diário 3º PA'!$P$4:$P$4242=K$1),('Diário 3º PA'!$F$4:$F$4242))+SUMPRODUCT(-('Diário 4º PA'!$E$4:$E$2224='Analítico Cp.'!$B12),-('Diário 4º PA'!$P$4:$P$2224=K$1),('Diário 4º PA'!$F$4:$F$2224))+SUMPRODUCT(-('Diário 5º PA'!$E$4:$E$5221='Analítico Cp.'!$B12),-('Diário 5º PA'!$P$4:$P$5221=K$1),('Diário 5º PA'!$F$4:$F$5221))+SUMPRODUCT(-('Diário 6º PA'!$E$4:$E$2907='Analítico Cp.'!$B12),-('Diário 6º PA'!$O$4:$O$2907=K$1),('Diário 6º PA'!$F$4:$F$2907))+SUMPRODUCT(-('Comp.'!$D$5:$D$232='Analítico Cp.'!$B12),-('Comp.'!$J$5:$J$232=K$1),('Comp.'!$E$5:$E$232))</f>
        <v>3.3499999999999996</v>
      </c>
      <c r="L12" s="11">
        <f>SUMPRODUCT(-('Diário 3º PA'!$E$4:$E$4242='Analítico Cp.'!$B12),-('Diário 3º PA'!$P$4:$P$4242=L$1),('Diário 3º PA'!$F$4:$F$4242))+SUMPRODUCT(-('Diário 4º PA'!$E$4:$E$2224='Analítico Cp.'!$B12),-('Diário 4º PA'!$P$4:$P$2224=L$1),('Diário 4º PA'!$F$4:$F$2224))+SUMPRODUCT(-('Diário 5º PA'!$E$4:$E$5221='Analítico Cp.'!$B12),-('Diário 5º PA'!$P$4:$P$5221=L$1),('Diário 5º PA'!$F$4:$F$5221))+SUMPRODUCT(-('Diário 6º PA'!$E$4:$E$2907='Analítico Cp.'!$B12),-('Diário 6º PA'!$O$4:$O$2907=L$1),('Diário 6º PA'!$F$4:$F$2907))+SUMPRODUCT(-('Comp.'!$D$5:$D$232='Analítico Cp.'!$B12),-('Comp.'!$J$5:$J$232=L$1),('Comp.'!$E$5:$E$232))</f>
        <v>0</v>
      </c>
      <c r="M12" s="11">
        <f>SUMPRODUCT(-('Diário 3º PA'!$E$4:$E$4242='Analítico Cp.'!$B12),-('Diário 3º PA'!$P$4:$P$4242=M$1),('Diário 3º PA'!$F$4:$F$4242))+SUMPRODUCT(-('Diário 4º PA'!$E$4:$E$2224='Analítico Cp.'!$B12),-('Diário 4º PA'!$P$4:$P$2224=M$1),('Diário 4º PA'!$F$4:$F$2224))+SUMPRODUCT(-('Diário 5º PA'!$E$4:$E$5221='Analítico Cp.'!$B12),-('Diário 5º PA'!$P$4:$P$5221=M$1),('Diário 5º PA'!$F$4:$F$5221))+SUMPRODUCT(-('Diário 6º PA'!$E$4:$E$2907='Analítico Cp.'!$B12),-('Diário 6º PA'!$O$4:$O$2907=M$1),('Diário 6º PA'!$F$4:$F$2907))+SUMPRODUCT(-('Comp.'!$D$5:$D$232='Analítico Cp.'!$B12),-('Comp.'!$J$5:$J$232=M$1),('Comp.'!$E$5:$E$232))</f>
        <v>0</v>
      </c>
      <c r="N12" s="11">
        <f>SUMPRODUCT(-('Diário 3º PA'!$E$4:$E$4242='Analítico Cp.'!$B12),-('Diário 3º PA'!$P$4:$P$4242=N$1),('Diário 3º PA'!$F$4:$F$4242))+SUMPRODUCT(-('Diário 4º PA'!$E$4:$E$2224='Analítico Cp.'!$B12),-('Diário 4º PA'!$P$4:$P$2224=N$1),('Diário 4º PA'!$F$4:$F$2224))+SUMPRODUCT(-('Diário 5º PA'!$E$4:$E$5221='Analítico Cp.'!$B12),-('Diário 5º PA'!$P$4:$P$5221=N$1),('Diário 5º PA'!$F$4:$F$5221))+SUMPRODUCT(-('Diário 6º PA'!$E$4:$E$2907='Analítico Cp.'!$B12),-('Diário 6º PA'!$O$4:$O$2907=N$1),('Diário 6º PA'!$F$4:$F$2907))+SUMPRODUCT(-('Comp.'!$D$5:$D$232='Analítico Cp.'!$B12),-('Comp.'!$J$5:$J$232=N$1),('Comp.'!$E$5:$E$232))</f>
        <v>2000</v>
      </c>
      <c r="O12" s="12">
        <f>SUM(C12:N12)</f>
        <v>9200.3499999999985</v>
      </c>
      <c r="P12" s="168">
        <f>IF($O$15=0,0,O12/$O$15)</f>
        <v>1.32039387984277E-4</v>
      </c>
    </row>
    <row r="13" spans="1:16" ht="23.25" customHeight="1" x14ac:dyDescent="0.2">
      <c r="A13" s="21" t="s">
        <v>98</v>
      </c>
      <c r="B13" s="58" t="s">
        <v>99</v>
      </c>
      <c r="C13" s="11">
        <f>SUMPRODUCT(-('Diário 3º PA'!$E$4:$E$4242='Analítico Cp.'!$B13),-('Diário 3º PA'!$P$4:$P$4242=C$1),('Diário 3º PA'!$F$4:$F$4242))+SUMPRODUCT(-('Diário 4º PA'!$E$4:$E$2224='Analítico Cp.'!$B13),-('Diário 4º PA'!$P$4:$P$2224=C$1),('Diário 4º PA'!$F$4:$F$2224))+SUMPRODUCT(-('Diário 5º PA'!$E$4:$E$5221='Analítico Cp.'!$B13),-('Diário 5º PA'!$P$4:$P$5221=C$1),('Diário 5º PA'!$F$4:$F$5221))+SUMPRODUCT(-('Diário 6º PA'!$E$4:$E$2907='Analítico Cp.'!$B13),-('Diário 6º PA'!$O$4:$O$2907=C$1),('Diário 6º PA'!$F$4:$F$2907))+SUMPRODUCT(-('Comp.'!$D$5:$D$232='Analítico Cp.'!$B13),-('Comp.'!$J$5:$J$232=C$1),('Comp.'!$E$5:$E$232))</f>
        <v>0</v>
      </c>
      <c r="D13" s="11">
        <f>SUMPRODUCT(-('Diário 3º PA'!$E$4:$E$4242='Analítico Cp.'!$B13),-('Diário 3º PA'!$P$4:$P$4242=D$1),('Diário 3º PA'!$F$4:$F$4242))+SUMPRODUCT(-('Diário 4º PA'!$E$4:$E$2224='Analítico Cp.'!$B13),-('Diário 4º PA'!$P$4:$P$2224=D$1),('Diário 4º PA'!$F$4:$F$2224))+SUMPRODUCT(-('Diário 5º PA'!$E$4:$E$5221='Analítico Cp.'!$B13),-('Diário 5º PA'!$P$4:$P$5221=D$1),('Diário 5º PA'!$F$4:$F$5221))+SUMPRODUCT(-('Diário 6º PA'!$E$4:$E$2907='Analítico Cp.'!$B13),-('Diário 6º PA'!$O$4:$O$2907=D$1),('Diário 6º PA'!$F$4:$F$2907))+SUMPRODUCT(-('Comp.'!$D$5:$D$232='Analítico Cp.'!$B13),-('Comp.'!$J$5:$J$232=D$1),('Comp.'!$E$5:$E$232))</f>
        <v>49.21</v>
      </c>
      <c r="E13" s="11">
        <f>SUMPRODUCT(-('Diário 3º PA'!$E$4:$E$4242='Analítico Cp.'!$B13),-('Diário 3º PA'!$P$4:$P$4242=E$1),('Diário 3º PA'!$F$4:$F$4242))+SUMPRODUCT(-('Diário 4º PA'!$E$4:$E$2224='Analítico Cp.'!$B13),-('Diário 4º PA'!$P$4:$P$2224=E$1),('Diário 4º PA'!$F$4:$F$2224))+SUMPRODUCT(-('Diário 5º PA'!$E$4:$E$5221='Analítico Cp.'!$B13),-('Diário 5º PA'!$P$4:$P$5221=E$1),('Diário 5º PA'!$F$4:$F$5221))+SUMPRODUCT(-('Diário 6º PA'!$E$4:$E$2907='Analítico Cp.'!$B13),-('Diário 6º PA'!$O$4:$O$2907=E$1),('Diário 6º PA'!$F$4:$F$2907))+SUMPRODUCT(-('Comp.'!$D$5:$D$232='Analítico Cp.'!$B13),-('Comp.'!$J$5:$J$232=E$1),('Comp.'!$E$5:$E$232))</f>
        <v>0</v>
      </c>
      <c r="F13" s="11">
        <f>SUMPRODUCT(-('Diário 3º PA'!$E$4:$E$4242='Analítico Cp.'!$B13),-('Diário 3º PA'!$P$4:$P$4242=F$1),('Diário 3º PA'!$F$4:$F$4242))+SUMPRODUCT(-('Diário 4º PA'!$E$4:$E$2224='Analítico Cp.'!$B13),-('Diário 4º PA'!$P$4:$P$2224=F$1),('Diário 4º PA'!$F$4:$F$2224))+SUMPRODUCT(-('Diário 5º PA'!$E$4:$E$5221='Analítico Cp.'!$B13),-('Diário 5º PA'!$P$4:$P$5221=F$1),('Diário 5º PA'!$F$4:$F$5221))+SUMPRODUCT(-('Diário 6º PA'!$E$4:$E$2907='Analítico Cp.'!$B13),-('Diário 6º PA'!$O$4:$O$2907=F$1),('Diário 6º PA'!$F$4:$F$2907))+SUMPRODUCT(-('Comp.'!$D$5:$D$232='Analítico Cp.'!$B13),-('Comp.'!$J$5:$J$232=F$1),('Comp.'!$E$5:$E$232))</f>
        <v>0</v>
      </c>
      <c r="G13" s="11">
        <f>SUMPRODUCT(-('Diário 3º PA'!$E$4:$E$4242='Analítico Cp.'!$B13),-('Diário 3º PA'!$P$4:$P$4242=G$1),('Diário 3º PA'!$F$4:$F$4242))+SUMPRODUCT(-('Diário 4º PA'!$E$4:$E$2224='Analítico Cp.'!$B13),-('Diário 4º PA'!$P$4:$P$2224=G$1),('Diário 4º PA'!$F$4:$F$2224))+SUMPRODUCT(-('Diário 5º PA'!$E$4:$E$5221='Analítico Cp.'!$B13),-('Diário 5º PA'!$P$4:$P$5221=G$1),('Diário 5º PA'!$F$4:$F$5221))+SUMPRODUCT(-('Diário 6º PA'!$E$4:$E$2907='Analítico Cp.'!$B13),-('Diário 6º PA'!$O$4:$O$2907=G$1),('Diário 6º PA'!$F$4:$F$2907))+SUMPRODUCT(-('Comp.'!$D$5:$D$232='Analítico Cp.'!$B13),-('Comp.'!$J$5:$J$232=G$1),('Comp.'!$E$5:$E$232))</f>
        <v>0</v>
      </c>
      <c r="H13" s="11">
        <f>SUMPRODUCT(-('Diário 3º PA'!$E$4:$E$4242='Analítico Cp.'!$B13),-('Diário 3º PA'!$P$4:$P$4242=H$1),('Diário 3º PA'!$F$4:$F$4242))+SUMPRODUCT(-('Diário 4º PA'!$E$4:$E$2224='Analítico Cp.'!$B13),-('Diário 4º PA'!$P$4:$P$2224=H$1),('Diário 4º PA'!$F$4:$F$2224))+SUMPRODUCT(-('Diário 5º PA'!$E$4:$E$5221='Analítico Cp.'!$B13),-('Diário 5º PA'!$P$4:$P$5221=H$1),('Diário 5º PA'!$F$4:$F$5221))+SUMPRODUCT(-('Diário 6º PA'!$E$4:$E$2907='Analítico Cp.'!$B13),-('Diário 6º PA'!$O$4:$O$2907=H$1),('Diário 6º PA'!$F$4:$F$2907))+SUMPRODUCT(-('Comp.'!$D$5:$D$232='Analítico Cp.'!$B13),-('Comp.'!$J$5:$J$232=H$1),('Comp.'!$E$5:$E$232))</f>
        <v>44.120000000000005</v>
      </c>
      <c r="I13" s="11">
        <f>SUMPRODUCT(-('Diário 3º PA'!$E$4:$E$4242='Analítico Cp.'!$B13),-('Diário 3º PA'!$P$4:$P$4242=I$1),('Diário 3º PA'!$F$4:$F$4242))+SUMPRODUCT(-('Diário 4º PA'!$E$4:$E$2224='Analítico Cp.'!$B13),-('Diário 4º PA'!$P$4:$P$2224=I$1),('Diário 4º PA'!$F$4:$F$2224))+SUMPRODUCT(-('Diário 5º PA'!$E$4:$E$5221='Analítico Cp.'!$B13),-('Diário 5º PA'!$P$4:$P$5221=I$1),('Diário 5º PA'!$F$4:$F$5221))+SUMPRODUCT(-('Diário 6º PA'!$E$4:$E$2907='Analítico Cp.'!$B13),-('Diário 6º PA'!$O$4:$O$2907=I$1),('Diário 6º PA'!$F$4:$F$2907))+SUMPRODUCT(-('Comp.'!$D$5:$D$232='Analítico Cp.'!$B13),-('Comp.'!$J$5:$J$232=I$1),('Comp.'!$E$5:$E$232))</f>
        <v>97.02</v>
      </c>
      <c r="J13" s="11">
        <f>SUMPRODUCT(-('Diário 3º PA'!$E$4:$E$4242='Analítico Cp.'!$B13),-('Diário 3º PA'!$P$4:$P$4242=J$1),('Diário 3º PA'!$F$4:$F$4242))+SUMPRODUCT(-('Diário 4º PA'!$E$4:$E$2224='Analítico Cp.'!$B13),-('Diário 4º PA'!$P$4:$P$2224=J$1),('Diário 4º PA'!$F$4:$F$2224))+SUMPRODUCT(-('Diário 5º PA'!$E$4:$E$5221='Analítico Cp.'!$B13),-('Diário 5º PA'!$P$4:$P$5221=J$1),('Diário 5º PA'!$F$4:$F$5221))+SUMPRODUCT(-('Diário 6º PA'!$E$4:$E$2907='Analítico Cp.'!$B13),-('Diário 6º PA'!$O$4:$O$2907=J$1),('Diário 6º PA'!$F$4:$F$2907))+SUMPRODUCT(-('Comp.'!$D$5:$D$232='Analítico Cp.'!$B13),-('Comp.'!$J$5:$J$232=J$1),('Comp.'!$E$5:$E$232))</f>
        <v>472.48</v>
      </c>
      <c r="K13" s="11">
        <f>SUMPRODUCT(-('Diário 3º PA'!$E$4:$E$4242='Analítico Cp.'!$B13),-('Diário 3º PA'!$P$4:$P$4242=K$1),('Diário 3º PA'!$F$4:$F$4242))+SUMPRODUCT(-('Diário 4º PA'!$E$4:$E$2224='Analítico Cp.'!$B13),-('Diário 4º PA'!$P$4:$P$2224=K$1),('Diário 4º PA'!$F$4:$F$2224))+SUMPRODUCT(-('Diário 5º PA'!$E$4:$E$5221='Analítico Cp.'!$B13),-('Diário 5º PA'!$P$4:$P$5221=K$1),('Diário 5º PA'!$F$4:$F$5221))+SUMPRODUCT(-('Diário 6º PA'!$E$4:$E$2907='Analítico Cp.'!$B13),-('Diário 6º PA'!$O$4:$O$2907=K$1),('Diário 6º PA'!$F$4:$F$2907))+SUMPRODUCT(-('Comp.'!$D$5:$D$232='Analítico Cp.'!$B13),-('Comp.'!$J$5:$J$232=K$1),('Comp.'!$E$5:$E$232))</f>
        <v>0</v>
      </c>
      <c r="L13" s="11">
        <f>SUMPRODUCT(-('Diário 3º PA'!$E$4:$E$4242='Analítico Cp.'!$B13),-('Diário 3º PA'!$P$4:$P$4242=L$1),('Diário 3º PA'!$F$4:$F$4242))+SUMPRODUCT(-('Diário 4º PA'!$E$4:$E$2224='Analítico Cp.'!$B13),-('Diário 4º PA'!$P$4:$P$2224=L$1),('Diário 4º PA'!$F$4:$F$2224))+SUMPRODUCT(-('Diário 5º PA'!$E$4:$E$5221='Analítico Cp.'!$B13),-('Diário 5º PA'!$P$4:$P$5221=L$1),('Diário 5º PA'!$F$4:$F$5221))+SUMPRODUCT(-('Diário 6º PA'!$E$4:$E$2907='Analítico Cp.'!$B13),-('Diário 6º PA'!$O$4:$O$2907=L$1),('Diário 6º PA'!$F$4:$F$2907))+SUMPRODUCT(-('Comp.'!$D$5:$D$232='Analítico Cp.'!$B13),-('Comp.'!$J$5:$J$232=L$1),('Comp.'!$E$5:$E$232))</f>
        <v>890.62</v>
      </c>
      <c r="M13" s="11">
        <f>SUMPRODUCT(-('Diário 3º PA'!$E$4:$E$4242='Analítico Cp.'!$B13),-('Diário 3º PA'!$P$4:$P$4242=M$1),('Diário 3º PA'!$F$4:$F$4242))+SUMPRODUCT(-('Diário 4º PA'!$E$4:$E$2224='Analítico Cp.'!$B13),-('Diário 4º PA'!$P$4:$P$2224=M$1),('Diário 4º PA'!$F$4:$F$2224))+SUMPRODUCT(-('Diário 5º PA'!$E$4:$E$5221='Analítico Cp.'!$B13),-('Diário 5º PA'!$P$4:$P$5221=M$1),('Diário 5º PA'!$F$4:$F$5221))+SUMPRODUCT(-('Diário 6º PA'!$E$4:$E$2907='Analítico Cp.'!$B13),-('Diário 6º PA'!$O$4:$O$2907=M$1),('Diário 6º PA'!$F$4:$F$2907))+SUMPRODUCT(-('Comp.'!$D$5:$D$232='Analítico Cp.'!$B13),-('Comp.'!$J$5:$J$232=M$1),('Comp.'!$E$5:$E$232))</f>
        <v>32.879999999999995</v>
      </c>
      <c r="N13" s="11">
        <f>SUMPRODUCT(-('Diário 3º PA'!$E$4:$E$4242='Analítico Cp.'!$B13),-('Diário 3º PA'!$P$4:$P$4242=N$1),('Diário 3º PA'!$F$4:$F$4242))+SUMPRODUCT(-('Diário 4º PA'!$E$4:$E$2224='Analítico Cp.'!$B13),-('Diário 4º PA'!$P$4:$P$2224=N$1),('Diário 4º PA'!$F$4:$F$2224))+SUMPRODUCT(-('Diário 5º PA'!$E$4:$E$5221='Analítico Cp.'!$B13),-('Diário 5º PA'!$P$4:$P$5221=N$1),('Diário 5º PA'!$F$4:$F$5221))+SUMPRODUCT(-('Diário 6º PA'!$E$4:$E$2907='Analítico Cp.'!$B13),-('Diário 6º PA'!$O$4:$O$2907=N$1),('Diário 6º PA'!$F$4:$F$2907))+SUMPRODUCT(-('Comp.'!$D$5:$D$232='Analítico Cp.'!$B13),-('Comp.'!$J$5:$J$232=N$1),('Comp.'!$E$5:$E$232))</f>
        <v>114</v>
      </c>
      <c r="O13" s="12">
        <f>SUM(C13:N13)</f>
        <v>1700.33</v>
      </c>
      <c r="P13" s="168">
        <f>IF($O$15=0,0,O13/$O$15)</f>
        <v>2.4402390405941703E-5</v>
      </c>
    </row>
    <row r="14" spans="1:16" ht="23.25" customHeight="1" thickBot="1" x14ac:dyDescent="0.25">
      <c r="A14" s="273" t="s">
        <v>154</v>
      </c>
      <c r="B14" s="267" t="s">
        <v>101</v>
      </c>
      <c r="C14" s="274">
        <f>SUMPRODUCT(-('Diário 3º PA'!$E$4:$E$4242='Analítico Cp.'!$B14),-('Diário 3º PA'!$P$4:$P$4242=C$1),('Diário 3º PA'!$F$4:$F$4242))+SUMPRODUCT(-('Diário 4º PA'!$E$4:$E$2224='Analítico Cp.'!$B14),-('Diário 4º PA'!$P$4:$P$2224=C$1),('Diário 4º PA'!$F$4:$F$2224))+SUMPRODUCT(-('Diário 5º PA'!$E$4:$E$5221='Analítico Cp.'!$B14),-('Diário 5º PA'!$P$4:$P$5221=C$1),('Diário 5º PA'!$F$4:$F$5221))+SUMPRODUCT(-('Diário 6º PA'!$E$4:$E$2907='Analítico Cp.'!$B14),-('Diário 6º PA'!$O$4:$O$2907=C$1),('Diário 6º PA'!$F$4:$F$2907))+SUMPRODUCT(-('Comp.'!$D$5:$D$232='Analítico Cp.'!$B14),-('Comp.'!$J$5:$J$232=C$1),('Comp.'!$E$5:$E$232))</f>
        <v>151043.72</v>
      </c>
      <c r="D14" s="274">
        <f>SUMPRODUCT(-('Diário 3º PA'!$E$4:$E$4242='Analítico Cp.'!$B14),-('Diário 3º PA'!$P$4:$P$4242=D$1),('Diário 3º PA'!$F$4:$F$4242))+SUMPRODUCT(-('Diário 4º PA'!$E$4:$E$2224='Analítico Cp.'!$B14),-('Diário 4º PA'!$P$4:$P$2224=D$1),('Diário 4º PA'!$F$4:$F$2224))+SUMPRODUCT(-('Diário 5º PA'!$E$4:$E$5221='Analítico Cp.'!$B14),-('Diário 5º PA'!$P$4:$P$5221=D$1),('Diário 5º PA'!$F$4:$F$5221))+SUMPRODUCT(-('Diário 6º PA'!$E$4:$E$2907='Analítico Cp.'!$B14),-('Diário 6º PA'!$O$4:$O$2907=D$1),('Diário 6º PA'!$F$4:$F$2907))+SUMPRODUCT(-('Comp.'!$D$5:$D$232='Analítico Cp.'!$B14),-('Comp.'!$J$5:$J$232=D$1),('Comp.'!$E$5:$E$232))</f>
        <v>134463.43</v>
      </c>
      <c r="E14" s="274">
        <f>SUMPRODUCT(-('Diário 3º PA'!$E$4:$E$4242='Analítico Cp.'!$B14),-('Diário 3º PA'!$P$4:$P$4242=E$1),('Diário 3º PA'!$F$4:$F$4242))+SUMPRODUCT(-('Diário 4º PA'!$E$4:$E$2224='Analítico Cp.'!$B14),-('Diário 4º PA'!$P$4:$P$2224=E$1),('Diário 4º PA'!$F$4:$F$2224))+SUMPRODUCT(-('Diário 5º PA'!$E$4:$E$5221='Analítico Cp.'!$B14),-('Diário 5º PA'!$P$4:$P$5221=E$1),('Diário 5º PA'!$F$4:$F$5221))+SUMPRODUCT(-('Diário 6º PA'!$E$4:$E$2907='Analítico Cp.'!$B14),-('Diário 6º PA'!$O$4:$O$2907=E$1),('Diário 6º PA'!$F$4:$F$2907))+SUMPRODUCT(-('Comp.'!$D$5:$D$232='Analítico Cp.'!$B14),-('Comp.'!$J$5:$J$232=E$1),('Comp.'!$E$5:$E$232))</f>
        <v>191723.14</v>
      </c>
      <c r="F14" s="274">
        <f>SUMPRODUCT(-('Diário 3º PA'!$E$4:$E$4242='Analítico Cp.'!$B14),-('Diário 3º PA'!$P$4:$P$4242=F$1),('Diário 3º PA'!$F$4:$F$4242))+SUMPRODUCT(-('Diário 4º PA'!$E$4:$E$2224='Analítico Cp.'!$B14),-('Diário 4º PA'!$P$4:$P$2224=F$1),('Diário 4º PA'!$F$4:$F$2224))+SUMPRODUCT(-('Diário 5º PA'!$E$4:$E$5221='Analítico Cp.'!$B14),-('Diário 5º PA'!$P$4:$P$5221=F$1),('Diário 5º PA'!$F$4:$F$5221))+SUMPRODUCT(-('Diário 6º PA'!$E$4:$E$2907='Analítico Cp.'!$B14),-('Diário 6º PA'!$O$4:$O$2907=F$1),('Diário 6º PA'!$F$4:$F$2907))+SUMPRODUCT(-('Comp.'!$D$5:$D$232='Analítico Cp.'!$B14),-('Comp.'!$J$5:$J$232=F$1),('Comp.'!$E$5:$E$232))</f>
        <v>196239.22</v>
      </c>
      <c r="G14" s="274">
        <f>SUMPRODUCT(-('Diário 3º PA'!$E$4:$E$4242='Analítico Cp.'!$B14),-('Diário 3º PA'!$P$4:$P$4242=G$1),('Diário 3º PA'!$F$4:$F$4242))+SUMPRODUCT(-('Diário 4º PA'!$E$4:$E$2224='Analítico Cp.'!$B14),-('Diário 4º PA'!$P$4:$P$2224=G$1),('Diário 4º PA'!$F$4:$F$2224))+SUMPRODUCT(-('Diário 5º PA'!$E$4:$E$5221='Analítico Cp.'!$B14),-('Diário 5º PA'!$P$4:$P$5221=G$1),('Diário 5º PA'!$F$4:$F$5221))+SUMPRODUCT(-('Diário 6º PA'!$E$4:$E$2907='Analítico Cp.'!$B14),-('Diário 6º PA'!$O$4:$O$2907=G$1),('Diário 6º PA'!$F$4:$F$2907))+SUMPRODUCT(-('Comp.'!$D$5:$D$232='Analítico Cp.'!$B14),-('Comp.'!$J$5:$J$232=G$1),('Comp.'!$E$5:$E$232))</f>
        <v>228804.93</v>
      </c>
      <c r="H14" s="274">
        <f>SUMPRODUCT(-('Diário 3º PA'!$E$4:$E$4242='Analítico Cp.'!$B14),-('Diário 3º PA'!$P$4:$P$4242=H$1),('Diário 3º PA'!$F$4:$F$4242))+SUMPRODUCT(-('Diário 4º PA'!$E$4:$E$2224='Analítico Cp.'!$B14),-('Diário 4º PA'!$P$4:$P$2224=H$1),('Diário 4º PA'!$F$4:$F$2224))+SUMPRODUCT(-('Diário 5º PA'!$E$4:$E$5221='Analítico Cp.'!$B14),-('Diário 5º PA'!$P$4:$P$5221=H$1),('Diário 5º PA'!$F$4:$F$5221))+SUMPRODUCT(-('Diário 6º PA'!$E$4:$E$2907='Analítico Cp.'!$B14),-('Diário 6º PA'!$O$4:$O$2907=H$1),('Diário 6º PA'!$F$4:$F$2907))+SUMPRODUCT(-('Comp.'!$D$5:$D$232='Analítico Cp.'!$B14),-('Comp.'!$J$5:$J$232=H$1),('Comp.'!$E$5:$E$232))</f>
        <v>184632.55</v>
      </c>
      <c r="I14" s="274">
        <f>SUMPRODUCT(-('Diário 3º PA'!$E$4:$E$4242='Analítico Cp.'!$B14),-('Diário 3º PA'!$P$4:$P$4242=I$1),('Diário 3º PA'!$F$4:$F$4242))+SUMPRODUCT(-('Diário 4º PA'!$E$4:$E$2224='Analítico Cp.'!$B14),-('Diário 4º PA'!$P$4:$P$2224=I$1),('Diário 4º PA'!$F$4:$F$2224))+SUMPRODUCT(-('Diário 5º PA'!$E$4:$E$5221='Analítico Cp.'!$B14),-('Diário 5º PA'!$P$4:$P$5221=I$1),('Diário 5º PA'!$F$4:$F$5221))+SUMPRODUCT(-('Diário 6º PA'!$E$4:$E$2907='Analítico Cp.'!$B14),-('Diário 6º PA'!$O$4:$O$2907=I$1),('Diário 6º PA'!$F$4:$F$2907))+SUMPRODUCT(-('Comp.'!$D$5:$D$232='Analítico Cp.'!$B14),-('Comp.'!$J$5:$J$232=I$1),('Comp.'!$E$5:$E$232))</f>
        <v>248030.23</v>
      </c>
      <c r="J14" s="274">
        <f>SUMPRODUCT(-('Diário 3º PA'!$E$4:$E$4242='Analítico Cp.'!$B14),-('Diário 3º PA'!$P$4:$P$4242=J$1),('Diário 3º PA'!$F$4:$F$4242))+SUMPRODUCT(-('Diário 4º PA'!$E$4:$E$2224='Analítico Cp.'!$B14),-('Diário 4º PA'!$P$4:$P$2224=J$1),('Diário 4º PA'!$F$4:$F$2224))+SUMPRODUCT(-('Diário 5º PA'!$E$4:$E$5221='Analítico Cp.'!$B14),-('Diário 5º PA'!$P$4:$P$5221=J$1),('Diário 5º PA'!$F$4:$F$5221))+SUMPRODUCT(-('Diário 6º PA'!$E$4:$E$2907='Analítico Cp.'!$B14),-('Diário 6º PA'!$O$4:$O$2907=J$1),('Diário 6º PA'!$F$4:$F$2907))+SUMPRODUCT(-('Comp.'!$D$5:$D$232='Analítico Cp.'!$B14),-('Comp.'!$J$5:$J$232=J$1),('Comp.'!$E$5:$E$232))</f>
        <v>224443.34</v>
      </c>
      <c r="K14" s="274">
        <f>SUMPRODUCT(-('Diário 3º PA'!$E$4:$E$4242='Analítico Cp.'!$B14),-('Diário 3º PA'!$P$4:$P$4242=K$1),('Diário 3º PA'!$F$4:$F$4242))+SUMPRODUCT(-('Diário 4º PA'!$E$4:$E$2224='Analítico Cp.'!$B14),-('Diário 4º PA'!$P$4:$P$2224=K$1),('Diário 4º PA'!$F$4:$F$2224))+SUMPRODUCT(-('Diário 5º PA'!$E$4:$E$5221='Analítico Cp.'!$B14),-('Diário 5º PA'!$P$4:$P$5221=K$1),('Diário 5º PA'!$F$4:$F$5221))+SUMPRODUCT(-('Diário 6º PA'!$E$4:$E$2907='Analítico Cp.'!$B14),-('Diário 6º PA'!$O$4:$O$2907=K$1),('Diário 6º PA'!$F$4:$F$2907))+SUMPRODUCT(-('Comp.'!$D$5:$D$232='Analítico Cp.'!$B14),-('Comp.'!$J$5:$J$232=K$1),('Comp.'!$E$5:$E$232))</f>
        <v>149120.10999999999</v>
      </c>
      <c r="L14" s="274">
        <f>SUMPRODUCT(-('Diário 3º PA'!$E$4:$E$4242='Analítico Cp.'!$B14),-('Diário 3º PA'!$P$4:$P$4242=L$1),('Diário 3º PA'!$F$4:$F$4242))+SUMPRODUCT(-('Diário 4º PA'!$E$4:$E$2224='Analítico Cp.'!$B14),-('Diário 4º PA'!$P$4:$P$2224=L$1),('Diário 4º PA'!$F$4:$F$2224))+SUMPRODUCT(-('Diário 5º PA'!$E$4:$E$5221='Analítico Cp.'!$B14),-('Diário 5º PA'!$P$4:$P$5221=L$1),('Diário 5º PA'!$F$4:$F$5221))+SUMPRODUCT(-('Diário 6º PA'!$E$4:$E$2907='Analítico Cp.'!$B14),-('Diário 6º PA'!$O$4:$O$2907=L$1),('Diário 6º PA'!$F$4:$F$2907))+SUMPRODUCT(-('Comp.'!$D$5:$D$232='Analítico Cp.'!$B14),-('Comp.'!$J$5:$J$232=L$1),('Comp.'!$E$5:$E$232))</f>
        <v>251873.53</v>
      </c>
      <c r="M14" s="274">
        <f>SUMPRODUCT(-('Diário 3º PA'!$E$4:$E$4242='Analítico Cp.'!$B14),-('Diário 3º PA'!$P$4:$P$4242=M$1),('Diário 3º PA'!$F$4:$F$4242))+SUMPRODUCT(-('Diário 4º PA'!$E$4:$E$2224='Analítico Cp.'!$B14),-('Diário 4º PA'!$P$4:$P$2224=M$1),('Diário 4º PA'!$F$4:$F$2224))+SUMPRODUCT(-('Diário 5º PA'!$E$4:$E$5221='Analítico Cp.'!$B14),-('Diário 5º PA'!$P$4:$P$5221=M$1),('Diário 5º PA'!$F$4:$F$5221))+SUMPRODUCT(-('Diário 6º PA'!$E$4:$E$2907='Analítico Cp.'!$B14),-('Diário 6º PA'!$O$4:$O$2907=M$1),('Diário 6º PA'!$F$4:$F$2907))+SUMPRODUCT(-('Comp.'!$D$5:$D$232='Analítico Cp.'!$B14),-('Comp.'!$J$5:$J$232=M$1),('Comp.'!$E$5:$E$232))</f>
        <v>209181.08</v>
      </c>
      <c r="N14" s="274">
        <f>SUMPRODUCT(-('Diário 3º PA'!$E$4:$E$4242='Analítico Cp.'!$B14),-('Diário 3º PA'!$P$4:$P$4242=N$1),('Diário 3º PA'!$F$4:$F$4242))+SUMPRODUCT(-('Diário 4º PA'!$E$4:$E$2224='Analítico Cp.'!$B14),-('Diário 4º PA'!$P$4:$P$2224=N$1),('Diário 4º PA'!$F$4:$F$2224))+SUMPRODUCT(-('Diário 5º PA'!$E$4:$E$5221='Analítico Cp.'!$B14),-('Diário 5º PA'!$P$4:$P$5221=N$1),('Diário 5º PA'!$F$4:$F$5221))+SUMPRODUCT(-('Diário 6º PA'!$E$4:$E$2907='Analítico Cp.'!$B14),-('Diário 6º PA'!$O$4:$O$2907=N$1),('Diário 6º PA'!$F$4:$F$2907))+SUMPRODUCT(-('Comp.'!$D$5:$D$232='Analítico Cp.'!$B14),-('Comp.'!$J$5:$J$232=N$1),('Comp.'!$E$5:$E$232))</f>
        <v>264405.21999999997</v>
      </c>
      <c r="O14" s="14">
        <f>SUM(C14:N14)</f>
        <v>2433960.5</v>
      </c>
      <c r="P14" s="269">
        <f>IF($O$15=0,0,O14/$O$15)</f>
        <v>3.4931133576212303E-2</v>
      </c>
    </row>
    <row r="15" spans="1:16" ht="23.25" customHeight="1" thickBot="1" x14ac:dyDescent="0.25">
      <c r="A15" s="26" t="s">
        <v>155</v>
      </c>
      <c r="B15" s="27"/>
      <c r="C15" s="15">
        <f>SUBTOTAL(109,C11:C14)</f>
        <v>151043.72</v>
      </c>
      <c r="D15" s="15">
        <f>SUBTOTAL(109,D11:D14)</f>
        <v>134512.63999999998</v>
      </c>
      <c r="E15" s="15">
        <f>SUBTOTAL(109,E11:E14)</f>
        <v>16846825.539999999</v>
      </c>
      <c r="F15" s="15">
        <f t="shared" ref="F15:N15" si="0">SUBTOTAL(109,F11:F14)</f>
        <v>196840.71</v>
      </c>
      <c r="G15" s="15">
        <f t="shared" si="0"/>
        <v>231806.77</v>
      </c>
      <c r="H15" s="15">
        <f t="shared" si="0"/>
        <v>13483113.18</v>
      </c>
      <c r="I15" s="15">
        <f t="shared" si="0"/>
        <v>248130.08000000002</v>
      </c>
      <c r="J15" s="15">
        <f t="shared" si="0"/>
        <v>224919.52</v>
      </c>
      <c r="K15" s="15">
        <f t="shared" si="0"/>
        <v>149123.46</v>
      </c>
      <c r="L15" s="15">
        <f t="shared" si="0"/>
        <v>16178557.829999998</v>
      </c>
      <c r="M15" s="15">
        <f t="shared" si="0"/>
        <v>209213.96</v>
      </c>
      <c r="N15" s="15">
        <f t="shared" si="0"/>
        <v>21624742.07</v>
      </c>
      <c r="O15" s="15">
        <f>SUBTOTAL(109,O11:O14)</f>
        <v>69678829.480000004</v>
      </c>
      <c r="P15" s="165">
        <f>IF($O$15=0,0,O15/$O$15)</f>
        <v>1</v>
      </c>
    </row>
    <row r="16" spans="1:16" ht="23.25" customHeight="1" thickBot="1" x14ac:dyDescent="0.25">
      <c r="A16" s="28"/>
      <c r="B16" s="19"/>
      <c r="C16" s="29"/>
      <c r="D16" s="29"/>
      <c r="E16" s="29"/>
      <c r="F16" s="29"/>
      <c r="G16" s="29"/>
      <c r="H16" s="29"/>
      <c r="I16" s="29"/>
      <c r="J16" s="29"/>
      <c r="K16" s="29"/>
      <c r="L16" s="29"/>
      <c r="M16" s="29"/>
      <c r="N16" s="29"/>
      <c r="O16" s="29"/>
    </row>
    <row r="17" spans="1:16" ht="23.25" customHeight="1" thickBot="1" x14ac:dyDescent="0.25">
      <c r="A17" s="30">
        <v>2</v>
      </c>
      <c r="B17" s="19" t="s">
        <v>103</v>
      </c>
      <c r="C17" s="66"/>
      <c r="D17" s="66"/>
      <c r="E17" s="66"/>
      <c r="F17" s="66"/>
      <c r="G17" s="66"/>
      <c r="H17" s="66"/>
      <c r="I17" s="66"/>
      <c r="J17" s="66"/>
      <c r="K17" s="66"/>
      <c r="L17" s="66"/>
      <c r="M17" s="66"/>
      <c r="N17" s="66"/>
      <c r="O17" s="66"/>
      <c r="P17" s="66"/>
    </row>
    <row r="18" spans="1:16" ht="23.25" customHeight="1" x14ac:dyDescent="0.2">
      <c r="A18" s="20" t="s">
        <v>100</v>
      </c>
      <c r="B18" s="101" t="s">
        <v>104</v>
      </c>
      <c r="C18" s="65"/>
      <c r="D18" s="65"/>
      <c r="E18" s="65"/>
      <c r="F18" s="65"/>
      <c r="G18" s="65"/>
      <c r="H18" s="65"/>
      <c r="I18" s="65"/>
      <c r="J18" s="65"/>
      <c r="K18" s="65"/>
      <c r="L18" s="65"/>
      <c r="M18" s="65"/>
      <c r="N18" s="65"/>
      <c r="O18" s="65"/>
      <c r="P18" s="170"/>
    </row>
    <row r="19" spans="1:16" ht="23.25" customHeight="1" x14ac:dyDescent="0.2">
      <c r="A19" s="31" t="s">
        <v>105</v>
      </c>
      <c r="B19" s="32" t="s">
        <v>106</v>
      </c>
      <c r="C19" s="12">
        <f>SUMPRODUCT(-('Diário 3º PA'!$E$4:$E$4242='Analítico Cp.'!$B19),-('Diário 3º PA'!$P$4:$P$4242=C$1),('Diário 3º PA'!$F$4:$F$4242))+SUMPRODUCT(-('Diário 4º PA'!$E$4:$E$2224='Analítico Cp.'!$B19),-('Diário 4º PA'!$P$4:$P$2224=C$1),('Diário 4º PA'!$F$4:$F$2224))+SUMPRODUCT(-('Diário 5º PA'!$E$4:$E$5221='Analítico Cp.'!$B19),-('Diário 5º PA'!$P$4:$P$5221=C$1),('Diário 5º PA'!$F$4:$F$5221))+SUMPRODUCT(-('Diário 6º PA'!$E$4:$E$2907='Analítico Cp.'!$B19),-('Diário 6º PA'!$O$4:$O$2907=C$1),('Diário 6º PA'!$F$4:$F$2907))+SUMPRODUCT(-('Comp.'!$D$5:$D$232='Analítico Cp.'!$B19),-('Comp.'!$J$5:$J$232=C$1),('Comp.'!$E$5:$E$232))</f>
        <v>2646578.25</v>
      </c>
      <c r="D19" s="12">
        <f>SUMPRODUCT(-('Diário 3º PA'!$E$4:$E$4242='Analítico Cp.'!$B19),-('Diário 3º PA'!$P$4:$P$4242=D$1),('Diário 3º PA'!$F$4:$F$4242))+SUMPRODUCT(-('Diário 4º PA'!$E$4:$E$2224='Analítico Cp.'!$B19),-('Diário 4º PA'!$P$4:$P$2224=D$1),('Diário 4º PA'!$F$4:$F$2224))+SUMPRODUCT(-('Diário 5º PA'!$E$4:$E$5221='Analítico Cp.'!$B19),-('Diário 5º PA'!$P$4:$P$5221=D$1),('Diário 5º PA'!$F$4:$F$5221))+SUMPRODUCT(-('Diário 6º PA'!$E$4:$E$2907='Analítico Cp.'!$B19),-('Diário 6º PA'!$O$4:$O$2907=D$1),('Diário 6º PA'!$F$4:$F$2907))+SUMPRODUCT(-('Comp.'!$D$5:$D$232='Analítico Cp.'!$B19),-('Comp.'!$J$5:$J$232=D$1),('Comp.'!$E$5:$E$232))</f>
        <v>2420010.44</v>
      </c>
      <c r="E19" s="12">
        <f>SUMPRODUCT(-('Diário 3º PA'!$E$4:$E$4242='Analítico Cp.'!$B19),-('Diário 3º PA'!$P$4:$P$4242=E$1),('Diário 3º PA'!$F$4:$F$4242))+SUMPRODUCT(-('Diário 4º PA'!$E$4:$E$2224='Analítico Cp.'!$B19),-('Diário 4º PA'!$P$4:$P$2224=E$1),('Diário 4º PA'!$F$4:$F$2224))+SUMPRODUCT(-('Diário 5º PA'!$E$4:$E$5221='Analítico Cp.'!$B19),-('Diário 5º PA'!$P$4:$P$5221=E$1),('Diário 5º PA'!$F$4:$F$5221))+SUMPRODUCT(-('Diário 6º PA'!$E$4:$E$2907='Analítico Cp.'!$B19),-('Diário 6º PA'!$O$4:$O$2907=E$1),('Diário 6º PA'!$F$4:$F$2907))+SUMPRODUCT(-('Comp.'!$D$5:$D$232='Analítico Cp.'!$B19),-('Comp.'!$J$5:$J$232=E$1),('Comp.'!$E$5:$E$232))</f>
        <v>2366890.15</v>
      </c>
      <c r="F19" s="12">
        <f>SUMPRODUCT(-('Diário 3º PA'!$E$4:$E$4242='Analítico Cp.'!$B19),-('Diário 3º PA'!$P$4:$P$4242=F$1),('Diário 3º PA'!$F$4:$F$4242))+SUMPRODUCT(-('Diário 4º PA'!$E$4:$E$2224='Analítico Cp.'!$B19),-('Diário 4º PA'!$P$4:$P$2224=F$1),('Diário 4º PA'!$F$4:$F$2224))+SUMPRODUCT(-('Diário 5º PA'!$E$4:$E$5221='Analítico Cp.'!$B19),-('Diário 5º PA'!$P$4:$P$5221=F$1),('Diário 5º PA'!$F$4:$F$5221))+SUMPRODUCT(-('Diário 6º PA'!$E$4:$E$2907='Analítico Cp.'!$B19),-('Diário 6º PA'!$O$4:$O$2907=F$1),('Diário 6º PA'!$F$4:$F$2907))+SUMPRODUCT(-('Comp.'!$D$5:$D$232='Analítico Cp.'!$B19),-('Comp.'!$J$5:$J$232=F$1),('Comp.'!$E$5:$E$232))</f>
        <v>2470887.4699999997</v>
      </c>
      <c r="G19" s="12">
        <f>SUMPRODUCT(-('Diário 3º PA'!$E$4:$E$4242='Analítico Cp.'!$B19),-('Diário 3º PA'!$P$4:$P$4242=G$1),('Diário 3º PA'!$F$4:$F$4242))+SUMPRODUCT(-('Diário 4º PA'!$E$4:$E$2224='Analítico Cp.'!$B19),-('Diário 4º PA'!$P$4:$P$2224=G$1),('Diário 4º PA'!$F$4:$F$2224))+SUMPRODUCT(-('Diário 5º PA'!$E$4:$E$5221='Analítico Cp.'!$B19),-('Diário 5º PA'!$P$4:$P$5221=G$1),('Diário 5º PA'!$F$4:$F$5221))+SUMPRODUCT(-('Diário 6º PA'!$E$4:$E$2907='Analítico Cp.'!$B19),-('Diário 6º PA'!$O$4:$O$2907=G$1),('Diário 6º PA'!$F$4:$F$2907))+SUMPRODUCT(-('Comp.'!$D$5:$D$232='Analítico Cp.'!$B19),-('Comp.'!$J$5:$J$232=G$1),('Comp.'!$E$5:$E$232))</f>
        <v>2452571.25</v>
      </c>
      <c r="H19" s="12">
        <f>SUMPRODUCT(-('Diário 3º PA'!$E$4:$E$4242='Analítico Cp.'!$B19),-('Diário 3º PA'!$P$4:$P$4242=H$1),('Diário 3º PA'!$F$4:$F$4242))+SUMPRODUCT(-('Diário 4º PA'!$E$4:$E$2224='Analítico Cp.'!$B19),-('Diário 4º PA'!$P$4:$P$2224=H$1),('Diário 4º PA'!$F$4:$F$2224))+SUMPRODUCT(-('Diário 5º PA'!$E$4:$E$5221='Analítico Cp.'!$B19),-('Diário 5º PA'!$P$4:$P$5221=H$1),('Diário 5º PA'!$F$4:$F$5221))+SUMPRODUCT(-('Diário 6º PA'!$E$4:$E$2907='Analítico Cp.'!$B19),-('Diário 6º PA'!$O$4:$O$2907=H$1),('Diário 6º PA'!$F$4:$F$2907))+SUMPRODUCT(-('Comp.'!$D$5:$D$232='Analítico Cp.'!$B19),-('Comp.'!$J$5:$J$232=H$1),('Comp.'!$E$5:$E$232))</f>
        <v>2473645.1199999992</v>
      </c>
      <c r="I19" s="12">
        <f>SUMPRODUCT(-('Diário 3º PA'!$E$4:$E$4242='Analítico Cp.'!$B19),-('Diário 3º PA'!$P$4:$P$4242=I$1),('Diário 3º PA'!$F$4:$F$4242))+SUMPRODUCT(-('Diário 4º PA'!$E$4:$E$2224='Analítico Cp.'!$B19),-('Diário 4º PA'!$P$4:$P$2224=I$1),('Diário 4º PA'!$F$4:$F$2224))+SUMPRODUCT(-('Diário 5º PA'!$E$4:$E$5221='Analítico Cp.'!$B19),-('Diário 5º PA'!$P$4:$P$5221=I$1),('Diário 5º PA'!$F$4:$F$5221))+SUMPRODUCT(-('Diário 6º PA'!$E$4:$E$2907='Analítico Cp.'!$B19),-('Diário 6º PA'!$O$4:$O$2907=I$1),('Diário 6º PA'!$F$4:$F$2907))+SUMPRODUCT(-('Comp.'!$D$5:$D$232='Analítico Cp.'!$B19),-('Comp.'!$J$5:$J$232=I$1),('Comp.'!$E$5:$E$232))</f>
        <v>2443036.4799999995</v>
      </c>
      <c r="J19" s="12">
        <f>SUMPRODUCT(-('Diário 3º PA'!$E$4:$E$4242='Analítico Cp.'!$B19),-('Diário 3º PA'!$P$4:$P$4242=J$1),('Diário 3º PA'!$F$4:$F$4242))+SUMPRODUCT(-('Diário 4º PA'!$E$4:$E$2224='Analítico Cp.'!$B19),-('Diário 4º PA'!$P$4:$P$2224=J$1),('Diário 4º PA'!$F$4:$F$2224))+SUMPRODUCT(-('Diário 5º PA'!$E$4:$E$5221='Analítico Cp.'!$B19),-('Diário 5º PA'!$P$4:$P$5221=J$1),('Diário 5º PA'!$F$4:$F$5221))+SUMPRODUCT(-('Diário 6º PA'!$E$4:$E$2907='Analítico Cp.'!$B19),-('Diário 6º PA'!$O$4:$O$2907=J$1),('Diário 6º PA'!$F$4:$F$2907))+SUMPRODUCT(-('Comp.'!$D$5:$D$232='Analítico Cp.'!$B19),-('Comp.'!$J$5:$J$232=J$1),('Comp.'!$E$5:$E$232))</f>
        <v>2538345.6999999997</v>
      </c>
      <c r="K19" s="12">
        <f>SUMPRODUCT(-('Diário 3º PA'!$E$4:$E$4242='Analítico Cp.'!$B19),-('Diário 3º PA'!$P$4:$P$4242=K$1),('Diário 3º PA'!$F$4:$F$4242))+SUMPRODUCT(-('Diário 4º PA'!$E$4:$E$2224='Analítico Cp.'!$B19),-('Diário 4º PA'!$P$4:$P$2224=K$1),('Diário 4º PA'!$F$4:$F$2224))+SUMPRODUCT(-('Diário 5º PA'!$E$4:$E$5221='Analítico Cp.'!$B19),-('Diário 5º PA'!$P$4:$P$5221=K$1),('Diário 5º PA'!$F$4:$F$5221))+SUMPRODUCT(-('Diário 6º PA'!$E$4:$E$2907='Analítico Cp.'!$B19),-('Diário 6º PA'!$O$4:$O$2907=K$1),('Diário 6º PA'!$F$4:$F$2907))+SUMPRODUCT(-('Comp.'!$D$5:$D$232='Analítico Cp.'!$B19),-('Comp.'!$J$5:$J$232=K$1),('Comp.'!$E$5:$E$232))</f>
        <v>2571795.4999999995</v>
      </c>
      <c r="L19" s="12">
        <f>SUMPRODUCT(-('Diário 3º PA'!$E$4:$E$4242='Analítico Cp.'!$B19),-('Diário 3º PA'!$P$4:$P$4242=L$1),('Diário 3º PA'!$F$4:$F$4242))+SUMPRODUCT(-('Diário 4º PA'!$E$4:$E$2224='Analítico Cp.'!$B19),-('Diário 4º PA'!$P$4:$P$2224=L$1),('Diário 4º PA'!$F$4:$F$2224))+SUMPRODUCT(-('Diário 5º PA'!$E$4:$E$5221='Analítico Cp.'!$B19),-('Diário 5º PA'!$P$4:$P$5221=L$1),('Diário 5º PA'!$F$4:$F$5221))+SUMPRODUCT(-('Diário 6º PA'!$E$4:$E$2907='Analítico Cp.'!$B19),-('Diário 6º PA'!$O$4:$O$2907=L$1),('Diário 6º PA'!$F$4:$F$2907))+SUMPRODUCT(-('Comp.'!$D$5:$D$232='Analítico Cp.'!$B19),-('Comp.'!$J$5:$J$232=L$1),('Comp.'!$E$5:$E$232))</f>
        <v>2488899.0699999998</v>
      </c>
      <c r="M19" s="12">
        <f>SUMPRODUCT(-('Diário 3º PA'!$E$4:$E$4242='Analítico Cp.'!$B19),-('Diário 3º PA'!$P$4:$P$4242=M$1),('Diário 3º PA'!$F$4:$F$4242))+SUMPRODUCT(-('Diário 4º PA'!$E$4:$E$2224='Analítico Cp.'!$B19),-('Diário 4º PA'!$P$4:$P$2224=M$1),('Diário 4º PA'!$F$4:$F$2224))+SUMPRODUCT(-('Diário 5º PA'!$E$4:$E$5221='Analítico Cp.'!$B19),-('Diário 5º PA'!$P$4:$P$5221=M$1),('Diário 5º PA'!$F$4:$F$5221))+SUMPRODUCT(-('Diário 6º PA'!$E$4:$E$2907='Analítico Cp.'!$B19),-('Diário 6º PA'!$O$4:$O$2907=M$1),('Diário 6º PA'!$F$4:$F$2907))+SUMPRODUCT(-('Comp.'!$D$5:$D$232='Analítico Cp.'!$B19),-('Comp.'!$J$5:$J$232=M$1),('Comp.'!$E$5:$E$232))</f>
        <v>2680278.23</v>
      </c>
      <c r="N19" s="12">
        <f>SUMPRODUCT(-('Diário 3º PA'!$E$4:$E$4242='Analítico Cp.'!$B19),-('Diário 3º PA'!$P$4:$P$4242=N$1),('Diário 3º PA'!$F$4:$F$4242))+SUMPRODUCT(-('Diário 4º PA'!$E$4:$E$2224='Analítico Cp.'!$B19),-('Diário 4º PA'!$P$4:$P$2224=N$1),('Diário 4º PA'!$F$4:$F$2224))+SUMPRODUCT(-('Diário 5º PA'!$E$4:$E$5221='Analítico Cp.'!$B19),-('Diário 5º PA'!$P$4:$P$5221=N$1),('Diário 5º PA'!$F$4:$F$5221))+SUMPRODUCT(-('Diário 6º PA'!$E$4:$E$2907='Analítico Cp.'!$B19),-('Diário 6º PA'!$O$4:$O$2907=N$1),('Diário 6º PA'!$F$4:$F$2907))+SUMPRODUCT(-('Comp.'!$D$5:$D$232='Analítico Cp.'!$B19),-('Comp.'!$J$5:$J$232=N$1),('Comp.'!$E$5:$E$232))</f>
        <v>2486654.9699999997</v>
      </c>
      <c r="O19" s="12">
        <f>SUM(C19:N19)</f>
        <v>30039592.629999995</v>
      </c>
      <c r="P19" s="168">
        <f t="shared" ref="P19:P28" si="1">IF($O$157=0,0,O19/$O$157)</f>
        <v>0.80220290305813646</v>
      </c>
    </row>
    <row r="20" spans="1:16" ht="23.25" customHeight="1" x14ac:dyDescent="0.2">
      <c r="A20" s="59" t="s">
        <v>156</v>
      </c>
      <c r="B20" s="58" t="s">
        <v>157</v>
      </c>
      <c r="C20" s="11">
        <f>SUMPRODUCT(-('Diário 3º PA'!$E$4:$E$4242='Analítico Cp.'!$B20),-('Diário 3º PA'!$P$4:$P$4242=C$1),('Diário 3º PA'!$F$4:$F$4242))+SUMPRODUCT(-('Diário 4º PA'!$E$4:$E$2224='Analítico Cp.'!$B20),-('Diário 4º PA'!$P$4:$P$2224=C$1),('Diário 4º PA'!$F$4:$F$2224))+SUMPRODUCT(-('Diário 5º PA'!$E$4:$E$5221='Analítico Cp.'!$B20),-('Diário 5º PA'!$P$4:$P$5221=C$1),('Diário 5º PA'!$F$4:$F$5221))+SUMPRODUCT(-('Diário 6º PA'!$E$4:$E$2907='Analítico Cp.'!$B20),-('Diário 6º PA'!$O$4:$O$2907=C$1),('Diário 6º PA'!$F$4:$F$2907))+SUMPRODUCT(-('Comp.'!$D$5:$D$232='Analítico Cp.'!$B20),-('Comp.'!$J$5:$J$232=C$1),('Comp.'!$E$5:$E$232))</f>
        <v>0</v>
      </c>
      <c r="D20" s="11">
        <f>SUMPRODUCT(-('Diário 3º PA'!$E$4:$E$4242='Analítico Cp.'!$B20),-('Diário 3º PA'!$P$4:$P$4242=D$1),('Diário 3º PA'!$F$4:$F$4242))+SUMPRODUCT(-('Diário 4º PA'!$E$4:$E$2224='Analítico Cp.'!$B20),-('Diário 4º PA'!$P$4:$P$2224=D$1),('Diário 4º PA'!$F$4:$F$2224))+SUMPRODUCT(-('Diário 5º PA'!$E$4:$E$5221='Analítico Cp.'!$B20),-('Diário 5º PA'!$P$4:$P$5221=D$1),('Diário 5º PA'!$F$4:$F$5221))+SUMPRODUCT(-('Diário 6º PA'!$E$4:$E$2907='Analítico Cp.'!$B20),-('Diário 6º PA'!$O$4:$O$2907=D$1),('Diário 6º PA'!$F$4:$F$2907))+SUMPRODUCT(-('Comp.'!$D$5:$D$232='Analítico Cp.'!$B20),-('Comp.'!$J$5:$J$232=D$1),('Comp.'!$E$5:$E$232))</f>
        <v>0</v>
      </c>
      <c r="E20" s="11">
        <f>SUMPRODUCT(-('Diário 3º PA'!$E$4:$E$4242='Analítico Cp.'!$B20),-('Diário 3º PA'!$P$4:$P$4242=E$1),('Diário 3º PA'!$F$4:$F$4242))+SUMPRODUCT(-('Diário 4º PA'!$E$4:$E$2224='Analítico Cp.'!$B20),-('Diário 4º PA'!$P$4:$P$2224=E$1),('Diário 4º PA'!$F$4:$F$2224))+SUMPRODUCT(-('Diário 5º PA'!$E$4:$E$5221='Analítico Cp.'!$B20),-('Diário 5º PA'!$P$4:$P$5221=E$1),('Diário 5º PA'!$F$4:$F$5221))+SUMPRODUCT(-('Diário 6º PA'!$E$4:$E$2907='Analítico Cp.'!$B20),-('Diário 6º PA'!$O$4:$O$2907=E$1),('Diário 6º PA'!$F$4:$F$2907))+SUMPRODUCT(-('Comp.'!$D$5:$D$232='Analítico Cp.'!$B20),-('Comp.'!$J$5:$J$232=E$1),('Comp.'!$E$5:$E$232))</f>
        <v>0</v>
      </c>
      <c r="F20" s="11">
        <f>SUMPRODUCT(-('Diário 3º PA'!$E$4:$E$4242='Analítico Cp.'!$B20),-('Diário 3º PA'!$P$4:$P$4242=F$1),('Diário 3º PA'!$F$4:$F$4242))+SUMPRODUCT(-('Diário 4º PA'!$E$4:$E$2224='Analítico Cp.'!$B20),-('Diário 4º PA'!$P$4:$P$2224=F$1),('Diário 4º PA'!$F$4:$F$2224))+SUMPRODUCT(-('Diário 5º PA'!$E$4:$E$5221='Analítico Cp.'!$B20),-('Diário 5º PA'!$P$4:$P$5221=F$1),('Diário 5º PA'!$F$4:$F$5221))+SUMPRODUCT(-('Diário 6º PA'!$E$4:$E$2907='Analítico Cp.'!$B20),-('Diário 6º PA'!$O$4:$O$2907=F$1),('Diário 6º PA'!$F$4:$F$2907))+SUMPRODUCT(-('Comp.'!$D$5:$D$232='Analítico Cp.'!$B20),-('Comp.'!$J$5:$J$232=F$1),('Comp.'!$E$5:$E$232))</f>
        <v>0</v>
      </c>
      <c r="G20" s="11">
        <f>SUMPRODUCT(-('Diário 3º PA'!$E$4:$E$4242='Analítico Cp.'!$B20),-('Diário 3º PA'!$P$4:$P$4242=G$1),('Diário 3º PA'!$F$4:$F$4242))+SUMPRODUCT(-('Diário 4º PA'!$E$4:$E$2224='Analítico Cp.'!$B20),-('Diário 4º PA'!$P$4:$P$2224=G$1),('Diário 4º PA'!$F$4:$F$2224))+SUMPRODUCT(-('Diário 5º PA'!$E$4:$E$5221='Analítico Cp.'!$B20),-('Diário 5º PA'!$P$4:$P$5221=G$1),('Diário 5º PA'!$F$4:$F$5221))+SUMPRODUCT(-('Diário 6º PA'!$E$4:$E$2907='Analítico Cp.'!$B20),-('Diário 6º PA'!$O$4:$O$2907=G$1),('Diário 6º PA'!$F$4:$F$2907))+SUMPRODUCT(-('Comp.'!$D$5:$D$232='Analítico Cp.'!$B20),-('Comp.'!$J$5:$J$232=G$1),('Comp.'!$E$5:$E$232))</f>
        <v>0</v>
      </c>
      <c r="H20" s="11">
        <f>SUMPRODUCT(-('Diário 3º PA'!$E$4:$E$4242='Analítico Cp.'!$B20),-('Diário 3º PA'!$P$4:$P$4242=H$1),('Diário 3º PA'!$F$4:$F$4242))+SUMPRODUCT(-('Diário 4º PA'!$E$4:$E$2224='Analítico Cp.'!$B20),-('Diário 4º PA'!$P$4:$P$2224=H$1),('Diário 4º PA'!$F$4:$F$2224))+SUMPRODUCT(-('Diário 5º PA'!$E$4:$E$5221='Analítico Cp.'!$B20),-('Diário 5º PA'!$P$4:$P$5221=H$1),('Diário 5º PA'!$F$4:$F$5221))+SUMPRODUCT(-('Diário 6º PA'!$E$4:$E$2907='Analítico Cp.'!$B20),-('Diário 6º PA'!$O$4:$O$2907=H$1),('Diário 6º PA'!$F$4:$F$2907))+SUMPRODUCT(-('Comp.'!$D$5:$D$232='Analítico Cp.'!$B20),-('Comp.'!$J$5:$J$232=H$1),('Comp.'!$E$5:$E$232))</f>
        <v>0</v>
      </c>
      <c r="I20" s="11">
        <f>SUMPRODUCT(-('Diário 3º PA'!$E$4:$E$4242='Analítico Cp.'!$B20),-('Diário 3º PA'!$P$4:$P$4242=I$1),('Diário 3º PA'!$F$4:$F$4242))+SUMPRODUCT(-('Diário 4º PA'!$E$4:$E$2224='Analítico Cp.'!$B20),-('Diário 4º PA'!$P$4:$P$2224=I$1),('Diário 4º PA'!$F$4:$F$2224))+SUMPRODUCT(-('Diário 5º PA'!$E$4:$E$5221='Analítico Cp.'!$B20),-('Diário 5º PA'!$P$4:$P$5221=I$1),('Diário 5º PA'!$F$4:$F$5221))+SUMPRODUCT(-('Diário 6º PA'!$E$4:$E$2907='Analítico Cp.'!$B20),-('Diário 6º PA'!$O$4:$O$2907=I$1),('Diário 6º PA'!$F$4:$F$2907))+SUMPRODUCT(-('Comp.'!$D$5:$D$232='Analítico Cp.'!$B20),-('Comp.'!$J$5:$J$232=I$1),('Comp.'!$E$5:$E$232))</f>
        <v>0</v>
      </c>
      <c r="J20" s="11">
        <f>SUMPRODUCT(-('Diário 3º PA'!$E$4:$E$4242='Analítico Cp.'!$B20),-('Diário 3º PA'!$P$4:$P$4242=J$1),('Diário 3º PA'!$F$4:$F$4242))+SUMPRODUCT(-('Diário 4º PA'!$E$4:$E$2224='Analítico Cp.'!$B20),-('Diário 4º PA'!$P$4:$P$2224=J$1),('Diário 4º PA'!$F$4:$F$2224))+SUMPRODUCT(-('Diário 5º PA'!$E$4:$E$5221='Analítico Cp.'!$B20),-('Diário 5º PA'!$P$4:$P$5221=J$1),('Diário 5º PA'!$F$4:$F$5221))+SUMPRODUCT(-('Diário 6º PA'!$E$4:$E$2907='Analítico Cp.'!$B20),-('Diário 6º PA'!$O$4:$O$2907=J$1),('Diário 6º PA'!$F$4:$F$2907))+SUMPRODUCT(-('Comp.'!$D$5:$D$232='Analítico Cp.'!$B20),-('Comp.'!$J$5:$J$232=J$1),('Comp.'!$E$5:$E$232))</f>
        <v>0</v>
      </c>
      <c r="K20" s="11">
        <f>SUMPRODUCT(-('Diário 3º PA'!$E$4:$E$4242='Analítico Cp.'!$B20),-('Diário 3º PA'!$P$4:$P$4242=K$1),('Diário 3º PA'!$F$4:$F$4242))+SUMPRODUCT(-('Diário 4º PA'!$E$4:$E$2224='Analítico Cp.'!$B20),-('Diário 4º PA'!$P$4:$P$2224=K$1),('Diário 4º PA'!$F$4:$F$2224))+SUMPRODUCT(-('Diário 5º PA'!$E$4:$E$5221='Analítico Cp.'!$B20),-('Diário 5º PA'!$P$4:$P$5221=K$1),('Diário 5º PA'!$F$4:$F$5221))+SUMPRODUCT(-('Diário 6º PA'!$E$4:$E$2907='Analítico Cp.'!$B20),-('Diário 6º PA'!$O$4:$O$2907=K$1),('Diário 6º PA'!$F$4:$F$2907))+SUMPRODUCT(-('Comp.'!$D$5:$D$232='Analítico Cp.'!$B20),-('Comp.'!$J$5:$J$232=K$1),('Comp.'!$E$5:$E$232))</f>
        <v>0</v>
      </c>
      <c r="L20" s="11">
        <f>SUMPRODUCT(-('Diário 3º PA'!$E$4:$E$4242='Analítico Cp.'!$B20),-('Diário 3º PA'!$P$4:$P$4242=L$1),('Diário 3º PA'!$F$4:$F$4242))+SUMPRODUCT(-('Diário 4º PA'!$E$4:$E$2224='Analítico Cp.'!$B20),-('Diário 4º PA'!$P$4:$P$2224=L$1),('Diário 4º PA'!$F$4:$F$2224))+SUMPRODUCT(-('Diário 5º PA'!$E$4:$E$5221='Analítico Cp.'!$B20),-('Diário 5º PA'!$P$4:$P$5221=L$1),('Diário 5º PA'!$F$4:$F$5221))+SUMPRODUCT(-('Diário 6º PA'!$E$4:$E$2907='Analítico Cp.'!$B20),-('Diário 6º PA'!$O$4:$O$2907=L$1),('Diário 6º PA'!$F$4:$F$2907))+SUMPRODUCT(-('Comp.'!$D$5:$D$232='Analítico Cp.'!$B20),-('Comp.'!$J$5:$J$232=L$1),('Comp.'!$E$5:$E$232))</f>
        <v>0</v>
      </c>
      <c r="M20" s="11">
        <f>SUMPRODUCT(-('Diário 3º PA'!$E$4:$E$4242='Analítico Cp.'!$B20),-('Diário 3º PA'!$P$4:$P$4242=M$1),('Diário 3º PA'!$F$4:$F$4242))+SUMPRODUCT(-('Diário 4º PA'!$E$4:$E$2224='Analítico Cp.'!$B20),-('Diário 4º PA'!$P$4:$P$2224=M$1),('Diário 4º PA'!$F$4:$F$2224))+SUMPRODUCT(-('Diário 5º PA'!$E$4:$E$5221='Analítico Cp.'!$B20),-('Diário 5º PA'!$P$4:$P$5221=M$1),('Diário 5º PA'!$F$4:$F$5221))+SUMPRODUCT(-('Diário 6º PA'!$E$4:$E$2907='Analítico Cp.'!$B20),-('Diário 6º PA'!$O$4:$O$2907=M$1),('Diário 6º PA'!$F$4:$F$2907))+SUMPRODUCT(-('Comp.'!$D$5:$D$232='Analítico Cp.'!$B20),-('Comp.'!$J$5:$J$232=M$1),('Comp.'!$E$5:$E$232))</f>
        <v>0</v>
      </c>
      <c r="N20" s="11">
        <f>SUMPRODUCT(-('Diário 3º PA'!$E$4:$E$4242='Analítico Cp.'!$B20),-('Diário 3º PA'!$P$4:$P$4242=N$1),('Diário 3º PA'!$F$4:$F$4242))+SUMPRODUCT(-('Diário 4º PA'!$E$4:$E$2224='Analítico Cp.'!$B20),-('Diário 4º PA'!$P$4:$P$2224=N$1),('Diário 4º PA'!$F$4:$F$2224))+SUMPRODUCT(-('Diário 5º PA'!$E$4:$E$5221='Analítico Cp.'!$B20),-('Diário 5º PA'!$P$4:$P$5221=N$1),('Diário 5º PA'!$F$4:$F$5221))+SUMPRODUCT(-('Diário 6º PA'!$E$4:$E$2907='Analítico Cp.'!$B20),-('Diário 6º PA'!$O$4:$O$2907=N$1),('Diário 6º PA'!$F$4:$F$2907))+SUMPRODUCT(-('Comp.'!$D$5:$D$232='Analítico Cp.'!$B20),-('Comp.'!$J$5:$J$232=N$1),('Comp.'!$E$5:$E$232))</f>
        <v>0</v>
      </c>
      <c r="O20" s="12">
        <f>SUM(C20:N20)</f>
        <v>0</v>
      </c>
      <c r="P20" s="168">
        <f t="shared" si="1"/>
        <v>0</v>
      </c>
    </row>
    <row r="21" spans="1:16" ht="23.25" customHeight="1" x14ac:dyDescent="0.2">
      <c r="A21" s="59" t="s">
        <v>158</v>
      </c>
      <c r="B21" s="57" t="s">
        <v>159</v>
      </c>
      <c r="C21" s="11">
        <f>SUMPRODUCT(-('Diário 3º PA'!$E$4:$E$4242='Analítico Cp.'!$B21),-('Diário 3º PA'!$P$4:$P$4242=C$1),('Diário 3º PA'!$F$4:$F$4242))+SUMPRODUCT(-('Diário 4º PA'!$E$4:$E$2224='Analítico Cp.'!$B21),-('Diário 4º PA'!$P$4:$P$2224=C$1),('Diário 4º PA'!$F$4:$F$2224))+SUMPRODUCT(-('Diário 5º PA'!$E$4:$E$5221='Analítico Cp.'!$B21),-('Diário 5º PA'!$P$4:$P$5221=C$1),('Diário 5º PA'!$F$4:$F$5221))+SUMPRODUCT(-('Diário 6º PA'!$E$4:$E$2907='Analítico Cp.'!$B21),-('Diário 6º PA'!$O$4:$O$2907=C$1),('Diário 6º PA'!$F$4:$F$2907))+SUMPRODUCT(-('Comp.'!$D$5:$D$232='Analítico Cp.'!$B21),-('Comp.'!$J$5:$J$232=C$1),('Comp.'!$E$5:$E$232))</f>
        <v>0</v>
      </c>
      <c r="D21" s="11">
        <f>SUMPRODUCT(-('Diário 3º PA'!$E$4:$E$4242='Analítico Cp.'!$B21),-('Diário 3º PA'!$P$4:$P$4242=D$1),('Diário 3º PA'!$F$4:$F$4242))+SUMPRODUCT(-('Diário 4º PA'!$E$4:$E$2224='Analítico Cp.'!$B21),-('Diário 4º PA'!$P$4:$P$2224=D$1),('Diário 4º PA'!$F$4:$F$2224))+SUMPRODUCT(-('Diário 5º PA'!$E$4:$E$5221='Analítico Cp.'!$B21),-('Diário 5º PA'!$P$4:$P$5221=D$1),('Diário 5º PA'!$F$4:$F$5221))+SUMPRODUCT(-('Diário 6º PA'!$E$4:$E$2907='Analítico Cp.'!$B21),-('Diário 6º PA'!$O$4:$O$2907=D$1),('Diário 6º PA'!$F$4:$F$2907))+SUMPRODUCT(-('Comp.'!$D$5:$D$232='Analítico Cp.'!$B21),-('Comp.'!$J$5:$J$232=D$1),('Comp.'!$E$5:$E$232))</f>
        <v>0</v>
      </c>
      <c r="E21" s="11">
        <f>SUMPRODUCT(-('Diário 3º PA'!$E$4:$E$4242='Analítico Cp.'!$B21),-('Diário 3º PA'!$P$4:$P$4242=E$1),('Diário 3º PA'!$F$4:$F$4242))+SUMPRODUCT(-('Diário 4º PA'!$E$4:$E$2224='Analítico Cp.'!$B21),-('Diário 4º PA'!$P$4:$P$2224=E$1),('Diário 4º PA'!$F$4:$F$2224))+SUMPRODUCT(-('Diário 5º PA'!$E$4:$E$5221='Analítico Cp.'!$B21),-('Diário 5º PA'!$P$4:$P$5221=E$1),('Diário 5º PA'!$F$4:$F$5221))+SUMPRODUCT(-('Diário 6º PA'!$E$4:$E$2907='Analítico Cp.'!$B21),-('Diário 6º PA'!$O$4:$O$2907=E$1),('Diário 6º PA'!$F$4:$F$2907))+SUMPRODUCT(-('Comp.'!$D$5:$D$232='Analítico Cp.'!$B21),-('Comp.'!$J$5:$J$232=E$1),('Comp.'!$E$5:$E$232))</f>
        <v>0</v>
      </c>
      <c r="F21" s="11">
        <f>SUMPRODUCT(-('Diário 3º PA'!$E$4:$E$4242='Analítico Cp.'!$B21),-('Diário 3º PA'!$P$4:$P$4242=F$1),('Diário 3º PA'!$F$4:$F$4242))+SUMPRODUCT(-('Diário 4º PA'!$E$4:$E$2224='Analítico Cp.'!$B21),-('Diário 4º PA'!$P$4:$P$2224=F$1),('Diário 4º PA'!$F$4:$F$2224))+SUMPRODUCT(-('Diário 5º PA'!$E$4:$E$5221='Analítico Cp.'!$B21),-('Diário 5º PA'!$P$4:$P$5221=F$1),('Diário 5º PA'!$F$4:$F$5221))+SUMPRODUCT(-('Diário 6º PA'!$E$4:$E$2907='Analítico Cp.'!$B21),-('Diário 6º PA'!$O$4:$O$2907=F$1),('Diário 6º PA'!$F$4:$F$2907))+SUMPRODUCT(-('Comp.'!$D$5:$D$232='Analítico Cp.'!$B21),-('Comp.'!$J$5:$J$232=F$1),('Comp.'!$E$5:$E$232))</f>
        <v>0</v>
      </c>
      <c r="G21" s="11">
        <f>SUMPRODUCT(-('Diário 3º PA'!$E$4:$E$4242='Analítico Cp.'!$B21),-('Diário 3º PA'!$P$4:$P$4242=G$1),('Diário 3º PA'!$F$4:$F$4242))+SUMPRODUCT(-('Diário 4º PA'!$E$4:$E$2224='Analítico Cp.'!$B21),-('Diário 4º PA'!$P$4:$P$2224=G$1),('Diário 4º PA'!$F$4:$F$2224))+SUMPRODUCT(-('Diário 5º PA'!$E$4:$E$5221='Analítico Cp.'!$B21),-('Diário 5º PA'!$P$4:$P$5221=G$1),('Diário 5º PA'!$F$4:$F$5221))+SUMPRODUCT(-('Diário 6º PA'!$E$4:$E$2907='Analítico Cp.'!$B21),-('Diário 6º PA'!$O$4:$O$2907=G$1),('Diário 6º PA'!$F$4:$F$2907))+SUMPRODUCT(-('Comp.'!$D$5:$D$232='Analítico Cp.'!$B21),-('Comp.'!$J$5:$J$232=G$1),('Comp.'!$E$5:$E$232))</f>
        <v>0</v>
      </c>
      <c r="H21" s="11">
        <f>SUMPRODUCT(-('Diário 3º PA'!$E$4:$E$4242='Analítico Cp.'!$B21),-('Diário 3º PA'!$P$4:$P$4242=H$1),('Diário 3º PA'!$F$4:$F$4242))+SUMPRODUCT(-('Diário 4º PA'!$E$4:$E$2224='Analítico Cp.'!$B21),-('Diário 4º PA'!$P$4:$P$2224=H$1),('Diário 4º PA'!$F$4:$F$2224))+SUMPRODUCT(-('Diário 5º PA'!$E$4:$E$5221='Analítico Cp.'!$B21),-('Diário 5º PA'!$P$4:$P$5221=H$1),('Diário 5º PA'!$F$4:$F$5221))+SUMPRODUCT(-('Diário 6º PA'!$E$4:$E$2907='Analítico Cp.'!$B21),-('Diário 6º PA'!$O$4:$O$2907=H$1),('Diário 6º PA'!$F$4:$F$2907))+SUMPRODUCT(-('Comp.'!$D$5:$D$232='Analítico Cp.'!$B21),-('Comp.'!$J$5:$J$232=H$1),('Comp.'!$E$5:$E$232))</f>
        <v>0</v>
      </c>
      <c r="I21" s="11">
        <f>SUMPRODUCT(-('Diário 3º PA'!$E$4:$E$4242='Analítico Cp.'!$B21),-('Diário 3º PA'!$P$4:$P$4242=I$1),('Diário 3º PA'!$F$4:$F$4242))+SUMPRODUCT(-('Diário 4º PA'!$E$4:$E$2224='Analítico Cp.'!$B21),-('Diário 4º PA'!$P$4:$P$2224=I$1),('Diário 4º PA'!$F$4:$F$2224))+SUMPRODUCT(-('Diário 5º PA'!$E$4:$E$5221='Analítico Cp.'!$B21),-('Diário 5º PA'!$P$4:$P$5221=I$1),('Diário 5º PA'!$F$4:$F$5221))+SUMPRODUCT(-('Diário 6º PA'!$E$4:$E$2907='Analítico Cp.'!$B21),-('Diário 6º PA'!$O$4:$O$2907=I$1),('Diário 6º PA'!$F$4:$F$2907))+SUMPRODUCT(-('Comp.'!$D$5:$D$232='Analítico Cp.'!$B21),-('Comp.'!$J$5:$J$232=I$1),('Comp.'!$E$5:$E$232))</f>
        <v>0</v>
      </c>
      <c r="J21" s="11">
        <f>SUMPRODUCT(-('Diário 3º PA'!$E$4:$E$4242='Analítico Cp.'!$B21),-('Diário 3º PA'!$P$4:$P$4242=J$1),('Diário 3º PA'!$F$4:$F$4242))+SUMPRODUCT(-('Diário 4º PA'!$E$4:$E$2224='Analítico Cp.'!$B21),-('Diário 4º PA'!$P$4:$P$2224=J$1),('Diário 4º PA'!$F$4:$F$2224))+SUMPRODUCT(-('Diário 5º PA'!$E$4:$E$5221='Analítico Cp.'!$B21),-('Diário 5º PA'!$P$4:$P$5221=J$1),('Diário 5º PA'!$F$4:$F$5221))+SUMPRODUCT(-('Diário 6º PA'!$E$4:$E$2907='Analítico Cp.'!$B21),-('Diário 6º PA'!$O$4:$O$2907=J$1),('Diário 6º PA'!$F$4:$F$2907))+SUMPRODUCT(-('Comp.'!$D$5:$D$232='Analítico Cp.'!$B21),-('Comp.'!$J$5:$J$232=J$1),('Comp.'!$E$5:$E$232))</f>
        <v>0</v>
      </c>
      <c r="K21" s="11">
        <f>SUMPRODUCT(-('Diário 3º PA'!$E$4:$E$4242='Analítico Cp.'!$B21),-('Diário 3º PA'!$P$4:$P$4242=K$1),('Diário 3º PA'!$F$4:$F$4242))+SUMPRODUCT(-('Diário 4º PA'!$E$4:$E$2224='Analítico Cp.'!$B21),-('Diário 4º PA'!$P$4:$P$2224=K$1),('Diário 4º PA'!$F$4:$F$2224))+SUMPRODUCT(-('Diário 5º PA'!$E$4:$E$5221='Analítico Cp.'!$B21),-('Diário 5º PA'!$P$4:$P$5221=K$1),('Diário 5º PA'!$F$4:$F$5221))+SUMPRODUCT(-('Diário 6º PA'!$E$4:$E$2907='Analítico Cp.'!$B21),-('Diário 6º PA'!$O$4:$O$2907=K$1),('Diário 6º PA'!$F$4:$F$2907))+SUMPRODUCT(-('Comp.'!$D$5:$D$232='Analítico Cp.'!$B21),-('Comp.'!$J$5:$J$232=K$1),('Comp.'!$E$5:$E$232))</f>
        <v>0</v>
      </c>
      <c r="L21" s="11">
        <f>SUMPRODUCT(-('Diário 3º PA'!$E$4:$E$4242='Analítico Cp.'!$B21),-('Diário 3º PA'!$P$4:$P$4242=L$1),('Diário 3º PA'!$F$4:$F$4242))+SUMPRODUCT(-('Diário 4º PA'!$E$4:$E$2224='Analítico Cp.'!$B21),-('Diário 4º PA'!$P$4:$P$2224=L$1),('Diário 4º PA'!$F$4:$F$2224))+SUMPRODUCT(-('Diário 5º PA'!$E$4:$E$5221='Analítico Cp.'!$B21),-('Diário 5º PA'!$P$4:$P$5221=L$1),('Diário 5º PA'!$F$4:$F$5221))+SUMPRODUCT(-('Diário 6º PA'!$E$4:$E$2907='Analítico Cp.'!$B21),-('Diário 6º PA'!$O$4:$O$2907=L$1),('Diário 6º PA'!$F$4:$F$2907))+SUMPRODUCT(-('Comp.'!$D$5:$D$232='Analítico Cp.'!$B21),-('Comp.'!$J$5:$J$232=L$1),('Comp.'!$E$5:$E$232))</f>
        <v>0</v>
      </c>
      <c r="M21" s="11">
        <f>SUMPRODUCT(-('Diário 3º PA'!$E$4:$E$4242='Analítico Cp.'!$B21),-('Diário 3º PA'!$P$4:$P$4242=M$1),('Diário 3º PA'!$F$4:$F$4242))+SUMPRODUCT(-('Diário 4º PA'!$E$4:$E$2224='Analítico Cp.'!$B21),-('Diário 4º PA'!$P$4:$P$2224=M$1),('Diário 4º PA'!$F$4:$F$2224))+SUMPRODUCT(-('Diário 5º PA'!$E$4:$E$5221='Analítico Cp.'!$B21),-('Diário 5º PA'!$P$4:$P$5221=M$1),('Diário 5º PA'!$F$4:$F$5221))+SUMPRODUCT(-('Diário 6º PA'!$E$4:$E$2907='Analítico Cp.'!$B21),-('Diário 6º PA'!$O$4:$O$2907=M$1),('Diário 6º PA'!$F$4:$F$2907))+SUMPRODUCT(-('Comp.'!$D$5:$D$232='Analítico Cp.'!$B21),-('Comp.'!$J$5:$J$232=M$1),('Comp.'!$E$5:$E$232))</f>
        <v>0</v>
      </c>
      <c r="N21" s="11">
        <f>SUMPRODUCT(-('Diário 3º PA'!$E$4:$E$4242='Analítico Cp.'!$B21),-('Diário 3º PA'!$P$4:$P$4242=N$1),('Diário 3º PA'!$F$4:$F$4242))+SUMPRODUCT(-('Diário 4º PA'!$E$4:$E$2224='Analítico Cp.'!$B21),-('Diário 4º PA'!$P$4:$P$2224=N$1),('Diário 4º PA'!$F$4:$F$2224))+SUMPRODUCT(-('Diário 5º PA'!$E$4:$E$5221='Analítico Cp.'!$B21),-('Diário 5º PA'!$P$4:$P$5221=N$1),('Diário 5º PA'!$F$4:$F$5221))+SUMPRODUCT(-('Diário 6º PA'!$E$4:$E$2907='Analítico Cp.'!$B21),-('Diário 6º PA'!$O$4:$O$2907=N$1),('Diário 6º PA'!$F$4:$F$2907))+SUMPRODUCT(-('Comp.'!$D$5:$D$232='Analítico Cp.'!$B21),-('Comp.'!$J$5:$J$232=N$1),('Comp.'!$E$5:$E$232))</f>
        <v>0</v>
      </c>
      <c r="O21" s="12">
        <f>SUM(C21:N21)</f>
        <v>0</v>
      </c>
      <c r="P21" s="168">
        <f t="shared" si="1"/>
        <v>0</v>
      </c>
    </row>
    <row r="22" spans="1:16" ht="23.25" customHeight="1" x14ac:dyDescent="0.2">
      <c r="A22" s="59" t="s">
        <v>160</v>
      </c>
      <c r="B22" s="57" t="s">
        <v>161</v>
      </c>
      <c r="C22" s="11">
        <f>SUMPRODUCT(-('Diário 3º PA'!$E$4:$E$4242='Analítico Cp.'!$B22),-('Diário 3º PA'!$P$4:$P$4242=C$1),('Diário 3º PA'!$F$4:$F$4242))+SUMPRODUCT(-('Diário 4º PA'!$E$4:$E$2224='Analítico Cp.'!$B22),-('Diário 4º PA'!$P$4:$P$2224=C$1),('Diário 4º PA'!$F$4:$F$2224))+SUMPRODUCT(-('Diário 5º PA'!$E$4:$E$5221='Analítico Cp.'!$B22),-('Diário 5º PA'!$P$4:$P$5221=C$1),('Diário 5º PA'!$F$4:$F$5221))+SUMPRODUCT(-('Diário 6º PA'!$E$4:$E$2907='Analítico Cp.'!$B22),-('Diário 6º PA'!$O$4:$O$2907=C$1),('Diário 6º PA'!$F$4:$F$2907))+SUMPRODUCT(-('Comp.'!$D$5:$D$232='Analítico Cp.'!$B22),-('Comp.'!$J$5:$J$232=C$1),('Comp.'!$E$5:$E$232))</f>
        <v>0</v>
      </c>
      <c r="D22" s="11">
        <f>SUMPRODUCT(-('Diário 3º PA'!$E$4:$E$4242='Analítico Cp.'!$B22),-('Diário 3º PA'!$P$4:$P$4242=D$1),('Diário 3º PA'!$F$4:$F$4242))+SUMPRODUCT(-('Diário 4º PA'!$E$4:$E$2224='Analítico Cp.'!$B22),-('Diário 4º PA'!$P$4:$P$2224=D$1),('Diário 4º PA'!$F$4:$F$2224))+SUMPRODUCT(-('Diário 5º PA'!$E$4:$E$5221='Analítico Cp.'!$B22),-('Diário 5º PA'!$P$4:$P$5221=D$1),('Diário 5º PA'!$F$4:$F$5221))+SUMPRODUCT(-('Diário 6º PA'!$E$4:$E$2907='Analítico Cp.'!$B22),-('Diário 6º PA'!$O$4:$O$2907=D$1),('Diário 6º PA'!$F$4:$F$2907))+SUMPRODUCT(-('Comp.'!$D$5:$D$232='Analítico Cp.'!$B22),-('Comp.'!$J$5:$J$232=D$1),('Comp.'!$E$5:$E$232))</f>
        <v>0</v>
      </c>
      <c r="E22" s="11">
        <f>SUMPRODUCT(-('Diário 3º PA'!$E$4:$E$4242='Analítico Cp.'!$B22),-('Diário 3º PA'!$P$4:$P$4242=E$1),('Diário 3º PA'!$F$4:$F$4242))+SUMPRODUCT(-('Diário 4º PA'!$E$4:$E$2224='Analítico Cp.'!$B22),-('Diário 4º PA'!$P$4:$P$2224=E$1),('Diário 4º PA'!$F$4:$F$2224))+SUMPRODUCT(-('Diário 5º PA'!$E$4:$E$5221='Analítico Cp.'!$B22),-('Diário 5º PA'!$P$4:$P$5221=E$1),('Diário 5º PA'!$F$4:$F$5221))+SUMPRODUCT(-('Diário 6º PA'!$E$4:$E$2907='Analítico Cp.'!$B22),-('Diário 6º PA'!$O$4:$O$2907=E$1),('Diário 6º PA'!$F$4:$F$2907))+SUMPRODUCT(-('Comp.'!$D$5:$D$232='Analítico Cp.'!$B22),-('Comp.'!$J$5:$J$232=E$1),('Comp.'!$E$5:$E$232))</f>
        <v>0</v>
      </c>
      <c r="F22" s="11">
        <f>SUMPRODUCT(-('Diário 3º PA'!$E$4:$E$4242='Analítico Cp.'!$B22),-('Diário 3º PA'!$P$4:$P$4242=F$1),('Diário 3º PA'!$F$4:$F$4242))+SUMPRODUCT(-('Diário 4º PA'!$E$4:$E$2224='Analítico Cp.'!$B22),-('Diário 4º PA'!$P$4:$P$2224=F$1),('Diário 4º PA'!$F$4:$F$2224))+SUMPRODUCT(-('Diário 5º PA'!$E$4:$E$5221='Analítico Cp.'!$B22),-('Diário 5º PA'!$P$4:$P$5221=F$1),('Diário 5º PA'!$F$4:$F$5221))+SUMPRODUCT(-('Diário 6º PA'!$E$4:$E$2907='Analítico Cp.'!$B22),-('Diário 6º PA'!$O$4:$O$2907=F$1),('Diário 6º PA'!$F$4:$F$2907))+SUMPRODUCT(-('Comp.'!$D$5:$D$232='Analítico Cp.'!$B22),-('Comp.'!$J$5:$J$232=F$1),('Comp.'!$E$5:$E$232))</f>
        <v>0</v>
      </c>
      <c r="G22" s="11">
        <f>SUMPRODUCT(-('Diário 3º PA'!$E$4:$E$4242='Analítico Cp.'!$B22),-('Diário 3º PA'!$P$4:$P$4242=G$1),('Diário 3º PA'!$F$4:$F$4242))+SUMPRODUCT(-('Diário 4º PA'!$E$4:$E$2224='Analítico Cp.'!$B22),-('Diário 4º PA'!$P$4:$P$2224=G$1),('Diário 4º PA'!$F$4:$F$2224))+SUMPRODUCT(-('Diário 5º PA'!$E$4:$E$5221='Analítico Cp.'!$B22),-('Diário 5º PA'!$P$4:$P$5221=G$1),('Diário 5º PA'!$F$4:$F$5221))+SUMPRODUCT(-('Diário 6º PA'!$E$4:$E$2907='Analítico Cp.'!$B22),-('Diário 6º PA'!$O$4:$O$2907=G$1),('Diário 6º PA'!$F$4:$F$2907))+SUMPRODUCT(-('Comp.'!$D$5:$D$232='Analítico Cp.'!$B22),-('Comp.'!$J$5:$J$232=G$1),('Comp.'!$E$5:$E$232))</f>
        <v>0</v>
      </c>
      <c r="H22" s="11">
        <f>SUMPRODUCT(-('Diário 3º PA'!$E$4:$E$4242='Analítico Cp.'!$B22),-('Diário 3º PA'!$P$4:$P$4242=H$1),('Diário 3º PA'!$F$4:$F$4242))+SUMPRODUCT(-('Diário 4º PA'!$E$4:$E$2224='Analítico Cp.'!$B22),-('Diário 4º PA'!$P$4:$P$2224=H$1),('Diário 4º PA'!$F$4:$F$2224))+SUMPRODUCT(-('Diário 5º PA'!$E$4:$E$5221='Analítico Cp.'!$B22),-('Diário 5º PA'!$P$4:$P$5221=H$1),('Diário 5º PA'!$F$4:$F$5221))+SUMPRODUCT(-('Diário 6º PA'!$E$4:$E$2907='Analítico Cp.'!$B22),-('Diário 6º PA'!$O$4:$O$2907=H$1),('Diário 6º PA'!$F$4:$F$2907))+SUMPRODUCT(-('Comp.'!$D$5:$D$232='Analítico Cp.'!$B22),-('Comp.'!$J$5:$J$232=H$1),('Comp.'!$E$5:$E$232))</f>
        <v>0</v>
      </c>
      <c r="I22" s="11">
        <f>SUMPRODUCT(-('Diário 3º PA'!$E$4:$E$4242='Analítico Cp.'!$B22),-('Diário 3º PA'!$P$4:$P$4242=I$1),('Diário 3º PA'!$F$4:$F$4242))+SUMPRODUCT(-('Diário 4º PA'!$E$4:$E$2224='Analítico Cp.'!$B22),-('Diário 4º PA'!$P$4:$P$2224=I$1),('Diário 4º PA'!$F$4:$F$2224))+SUMPRODUCT(-('Diário 5º PA'!$E$4:$E$5221='Analítico Cp.'!$B22),-('Diário 5º PA'!$P$4:$P$5221=I$1),('Diário 5º PA'!$F$4:$F$5221))+SUMPRODUCT(-('Diário 6º PA'!$E$4:$E$2907='Analítico Cp.'!$B22),-('Diário 6º PA'!$O$4:$O$2907=I$1),('Diário 6º PA'!$F$4:$F$2907))+SUMPRODUCT(-('Comp.'!$D$5:$D$232='Analítico Cp.'!$B22),-('Comp.'!$J$5:$J$232=I$1),('Comp.'!$E$5:$E$232))</f>
        <v>0</v>
      </c>
      <c r="J22" s="11">
        <f>SUMPRODUCT(-('Diário 3º PA'!$E$4:$E$4242='Analítico Cp.'!$B22),-('Diário 3º PA'!$P$4:$P$4242=J$1),('Diário 3º PA'!$F$4:$F$4242))+SUMPRODUCT(-('Diário 4º PA'!$E$4:$E$2224='Analítico Cp.'!$B22),-('Diário 4º PA'!$P$4:$P$2224=J$1),('Diário 4º PA'!$F$4:$F$2224))+SUMPRODUCT(-('Diário 5º PA'!$E$4:$E$5221='Analítico Cp.'!$B22),-('Diário 5º PA'!$P$4:$P$5221=J$1),('Diário 5º PA'!$F$4:$F$5221))+SUMPRODUCT(-('Diário 6º PA'!$E$4:$E$2907='Analítico Cp.'!$B22),-('Diário 6º PA'!$O$4:$O$2907=J$1),('Diário 6º PA'!$F$4:$F$2907))+SUMPRODUCT(-('Comp.'!$D$5:$D$232='Analítico Cp.'!$B22),-('Comp.'!$J$5:$J$232=J$1),('Comp.'!$E$5:$E$232))</f>
        <v>0</v>
      </c>
      <c r="K22" s="11">
        <f>SUMPRODUCT(-('Diário 3º PA'!$E$4:$E$4242='Analítico Cp.'!$B22),-('Diário 3º PA'!$P$4:$P$4242=K$1),('Diário 3º PA'!$F$4:$F$4242))+SUMPRODUCT(-('Diário 4º PA'!$E$4:$E$2224='Analítico Cp.'!$B22),-('Diário 4º PA'!$P$4:$P$2224=K$1),('Diário 4º PA'!$F$4:$F$2224))+SUMPRODUCT(-('Diário 5º PA'!$E$4:$E$5221='Analítico Cp.'!$B22),-('Diário 5º PA'!$P$4:$P$5221=K$1),('Diário 5º PA'!$F$4:$F$5221))+SUMPRODUCT(-('Diário 6º PA'!$E$4:$E$2907='Analítico Cp.'!$B22),-('Diário 6º PA'!$O$4:$O$2907=K$1),('Diário 6º PA'!$F$4:$F$2907))+SUMPRODUCT(-('Comp.'!$D$5:$D$232='Analítico Cp.'!$B22),-('Comp.'!$J$5:$J$232=K$1),('Comp.'!$E$5:$E$232))</f>
        <v>0</v>
      </c>
      <c r="L22" s="11">
        <f>SUMPRODUCT(-('Diário 3º PA'!$E$4:$E$4242='Analítico Cp.'!$B22),-('Diário 3º PA'!$P$4:$P$4242=L$1),('Diário 3º PA'!$F$4:$F$4242))+SUMPRODUCT(-('Diário 4º PA'!$E$4:$E$2224='Analítico Cp.'!$B22),-('Diário 4º PA'!$P$4:$P$2224=L$1),('Diário 4º PA'!$F$4:$F$2224))+SUMPRODUCT(-('Diário 5º PA'!$E$4:$E$5221='Analítico Cp.'!$B22),-('Diário 5º PA'!$P$4:$P$5221=L$1),('Diário 5º PA'!$F$4:$F$5221))+SUMPRODUCT(-('Diário 6º PA'!$E$4:$E$2907='Analítico Cp.'!$B22),-('Diário 6º PA'!$O$4:$O$2907=L$1),('Diário 6º PA'!$F$4:$F$2907))+SUMPRODUCT(-('Comp.'!$D$5:$D$232='Analítico Cp.'!$B22),-('Comp.'!$J$5:$J$232=L$1),('Comp.'!$E$5:$E$232))</f>
        <v>0</v>
      </c>
      <c r="M22" s="11">
        <f>SUMPRODUCT(-('Diário 3º PA'!$E$4:$E$4242='Analítico Cp.'!$B22),-('Diário 3º PA'!$P$4:$P$4242=M$1),('Diário 3º PA'!$F$4:$F$4242))+SUMPRODUCT(-('Diário 4º PA'!$E$4:$E$2224='Analítico Cp.'!$B22),-('Diário 4º PA'!$P$4:$P$2224=M$1),('Diário 4º PA'!$F$4:$F$2224))+SUMPRODUCT(-('Diário 5º PA'!$E$4:$E$5221='Analítico Cp.'!$B22),-('Diário 5º PA'!$P$4:$P$5221=M$1),('Diário 5º PA'!$F$4:$F$5221))+SUMPRODUCT(-('Diário 6º PA'!$E$4:$E$2907='Analítico Cp.'!$B22),-('Diário 6º PA'!$O$4:$O$2907=M$1),('Diário 6º PA'!$F$4:$F$2907))+SUMPRODUCT(-('Comp.'!$D$5:$D$232='Analítico Cp.'!$B22),-('Comp.'!$J$5:$J$232=M$1),('Comp.'!$E$5:$E$232))</f>
        <v>0</v>
      </c>
      <c r="N22" s="11">
        <f>SUMPRODUCT(-('Diário 3º PA'!$E$4:$E$4242='Analítico Cp.'!$B22),-('Diário 3º PA'!$P$4:$P$4242=N$1),('Diário 3º PA'!$F$4:$F$4242))+SUMPRODUCT(-('Diário 4º PA'!$E$4:$E$2224='Analítico Cp.'!$B22),-('Diário 4º PA'!$P$4:$P$2224=N$1),('Diário 4º PA'!$F$4:$F$2224))+SUMPRODUCT(-('Diário 5º PA'!$E$4:$E$5221='Analítico Cp.'!$B22),-('Diário 5º PA'!$P$4:$P$5221=N$1),('Diário 5º PA'!$F$4:$F$5221))+SUMPRODUCT(-('Diário 6º PA'!$E$4:$E$2907='Analítico Cp.'!$B22),-('Diário 6º PA'!$O$4:$O$2907=N$1),('Diário 6º PA'!$F$4:$F$2907))+SUMPRODUCT(-('Comp.'!$D$5:$D$232='Analítico Cp.'!$B22),-('Comp.'!$J$5:$J$232=N$1),('Comp.'!$E$5:$E$232))</f>
        <v>0</v>
      </c>
      <c r="O22" s="12">
        <f>SUM(C22:N22)</f>
        <v>0</v>
      </c>
      <c r="P22" s="168">
        <f t="shared" si="1"/>
        <v>0</v>
      </c>
    </row>
    <row r="23" spans="1:16" ht="23.25" customHeight="1" x14ac:dyDescent="0.2">
      <c r="A23" s="59" t="s">
        <v>162</v>
      </c>
      <c r="B23" s="57" t="s">
        <v>163</v>
      </c>
      <c r="C23" s="11">
        <f>SUMPRODUCT(-('Diário 3º PA'!$E$4:$E$4242='Analítico Cp.'!$B23),-('Diário 3º PA'!$P$4:$P$4242=C$1),('Diário 3º PA'!$F$4:$F$4242))+SUMPRODUCT(-('Diário 4º PA'!$E$4:$E$2224='Analítico Cp.'!$B23),-('Diário 4º PA'!$P$4:$P$2224=C$1),('Diário 4º PA'!$F$4:$F$2224))+SUMPRODUCT(-('Diário 5º PA'!$E$4:$E$5221='Analítico Cp.'!$B23),-('Diário 5º PA'!$P$4:$P$5221=C$1),('Diário 5º PA'!$F$4:$F$5221))+SUMPRODUCT(-('Diário 6º PA'!$E$4:$E$2907='Analítico Cp.'!$B23),-('Diário 6º PA'!$O$4:$O$2907=C$1),('Diário 6º PA'!$F$4:$F$2907))+SUMPRODUCT(-('Comp.'!$D$5:$D$232='Analítico Cp.'!$B23),-('Comp.'!$J$5:$J$232=C$1),('Comp.'!$E$5:$E$232))</f>
        <v>0</v>
      </c>
      <c r="D23" s="11">
        <f>SUMPRODUCT(-('Diário 3º PA'!$E$4:$E$4242='Analítico Cp.'!$B23),-('Diário 3º PA'!$P$4:$P$4242=D$1),('Diário 3º PA'!$F$4:$F$4242))+SUMPRODUCT(-('Diário 4º PA'!$E$4:$E$2224='Analítico Cp.'!$B23),-('Diário 4º PA'!$P$4:$P$2224=D$1),('Diário 4º PA'!$F$4:$F$2224))+SUMPRODUCT(-('Diário 5º PA'!$E$4:$E$5221='Analítico Cp.'!$B23),-('Diário 5º PA'!$P$4:$P$5221=D$1),('Diário 5º PA'!$F$4:$F$5221))+SUMPRODUCT(-('Diário 6º PA'!$E$4:$E$2907='Analítico Cp.'!$B23),-('Diário 6º PA'!$O$4:$O$2907=D$1),('Diário 6º PA'!$F$4:$F$2907))+SUMPRODUCT(-('Comp.'!$D$5:$D$232='Analítico Cp.'!$B23),-('Comp.'!$J$5:$J$232=D$1),('Comp.'!$E$5:$E$232))</f>
        <v>0</v>
      </c>
      <c r="E23" s="11">
        <f>SUMPRODUCT(-('Diário 3º PA'!$E$4:$E$4242='Analítico Cp.'!$B23),-('Diário 3º PA'!$P$4:$P$4242=E$1),('Diário 3º PA'!$F$4:$F$4242))+SUMPRODUCT(-('Diário 4º PA'!$E$4:$E$2224='Analítico Cp.'!$B23),-('Diário 4º PA'!$P$4:$P$2224=E$1),('Diário 4º PA'!$F$4:$F$2224))+SUMPRODUCT(-('Diário 5º PA'!$E$4:$E$5221='Analítico Cp.'!$B23),-('Diário 5º PA'!$P$4:$P$5221=E$1),('Diário 5º PA'!$F$4:$F$5221))+SUMPRODUCT(-('Diário 6º PA'!$E$4:$E$2907='Analítico Cp.'!$B23),-('Diário 6º PA'!$O$4:$O$2907=E$1),('Diário 6º PA'!$F$4:$F$2907))+SUMPRODUCT(-('Comp.'!$D$5:$D$232='Analítico Cp.'!$B23),-('Comp.'!$J$5:$J$232=E$1),('Comp.'!$E$5:$E$232))</f>
        <v>0</v>
      </c>
      <c r="F23" s="11">
        <f>SUMPRODUCT(-('Diário 3º PA'!$E$4:$E$4242='Analítico Cp.'!$B23),-('Diário 3º PA'!$P$4:$P$4242=F$1),('Diário 3º PA'!$F$4:$F$4242))+SUMPRODUCT(-('Diário 4º PA'!$E$4:$E$2224='Analítico Cp.'!$B23),-('Diário 4º PA'!$P$4:$P$2224=F$1),('Diário 4º PA'!$F$4:$F$2224))+SUMPRODUCT(-('Diário 5º PA'!$E$4:$E$5221='Analítico Cp.'!$B23),-('Diário 5º PA'!$P$4:$P$5221=F$1),('Diário 5º PA'!$F$4:$F$5221))+SUMPRODUCT(-('Diário 6º PA'!$E$4:$E$2907='Analítico Cp.'!$B23),-('Diário 6º PA'!$O$4:$O$2907=F$1),('Diário 6º PA'!$F$4:$F$2907))+SUMPRODUCT(-('Comp.'!$D$5:$D$232='Analítico Cp.'!$B23),-('Comp.'!$J$5:$J$232=F$1),('Comp.'!$E$5:$E$232))</f>
        <v>0</v>
      </c>
      <c r="G23" s="11">
        <f>SUMPRODUCT(-('Diário 3º PA'!$E$4:$E$4242='Analítico Cp.'!$B23),-('Diário 3º PA'!$P$4:$P$4242=G$1),('Diário 3º PA'!$F$4:$F$4242))+SUMPRODUCT(-('Diário 4º PA'!$E$4:$E$2224='Analítico Cp.'!$B23),-('Diário 4º PA'!$P$4:$P$2224=G$1),('Diário 4º PA'!$F$4:$F$2224))+SUMPRODUCT(-('Diário 5º PA'!$E$4:$E$5221='Analítico Cp.'!$B23),-('Diário 5º PA'!$P$4:$P$5221=G$1),('Diário 5º PA'!$F$4:$F$5221))+SUMPRODUCT(-('Diário 6º PA'!$E$4:$E$2907='Analítico Cp.'!$B23),-('Diário 6º PA'!$O$4:$O$2907=G$1),('Diário 6º PA'!$F$4:$F$2907))+SUMPRODUCT(-('Comp.'!$D$5:$D$232='Analítico Cp.'!$B23),-('Comp.'!$J$5:$J$232=G$1),('Comp.'!$E$5:$E$232))</f>
        <v>0</v>
      </c>
      <c r="H23" s="11">
        <f>SUMPRODUCT(-('Diário 3º PA'!$E$4:$E$4242='Analítico Cp.'!$B23),-('Diário 3º PA'!$P$4:$P$4242=H$1),('Diário 3º PA'!$F$4:$F$4242))+SUMPRODUCT(-('Diário 4º PA'!$E$4:$E$2224='Analítico Cp.'!$B23),-('Diário 4º PA'!$P$4:$P$2224=H$1),('Diário 4º PA'!$F$4:$F$2224))+SUMPRODUCT(-('Diário 5º PA'!$E$4:$E$5221='Analítico Cp.'!$B23),-('Diário 5º PA'!$P$4:$P$5221=H$1),('Diário 5º PA'!$F$4:$F$5221))+SUMPRODUCT(-('Diário 6º PA'!$E$4:$E$2907='Analítico Cp.'!$B23),-('Diário 6º PA'!$O$4:$O$2907=H$1),('Diário 6º PA'!$F$4:$F$2907))+SUMPRODUCT(-('Comp.'!$D$5:$D$232='Analítico Cp.'!$B23),-('Comp.'!$J$5:$J$232=H$1),('Comp.'!$E$5:$E$232))</f>
        <v>0</v>
      </c>
      <c r="I23" s="11">
        <f>SUMPRODUCT(-('Diário 3º PA'!$E$4:$E$4242='Analítico Cp.'!$B23),-('Diário 3º PA'!$P$4:$P$4242=I$1),('Diário 3º PA'!$F$4:$F$4242))+SUMPRODUCT(-('Diário 4º PA'!$E$4:$E$2224='Analítico Cp.'!$B23),-('Diário 4º PA'!$P$4:$P$2224=I$1),('Diário 4º PA'!$F$4:$F$2224))+SUMPRODUCT(-('Diário 5º PA'!$E$4:$E$5221='Analítico Cp.'!$B23),-('Diário 5º PA'!$P$4:$P$5221=I$1),('Diário 5º PA'!$F$4:$F$5221))+SUMPRODUCT(-('Diário 6º PA'!$E$4:$E$2907='Analítico Cp.'!$B23),-('Diário 6º PA'!$O$4:$O$2907=I$1),('Diário 6º PA'!$F$4:$F$2907))+SUMPRODUCT(-('Comp.'!$D$5:$D$232='Analítico Cp.'!$B23),-('Comp.'!$J$5:$J$232=I$1),('Comp.'!$E$5:$E$232))</f>
        <v>0</v>
      </c>
      <c r="J23" s="11">
        <f>SUMPRODUCT(-('Diário 3º PA'!$E$4:$E$4242='Analítico Cp.'!$B23),-('Diário 3º PA'!$P$4:$P$4242=J$1),('Diário 3º PA'!$F$4:$F$4242))+SUMPRODUCT(-('Diário 4º PA'!$E$4:$E$2224='Analítico Cp.'!$B23),-('Diário 4º PA'!$P$4:$P$2224=J$1),('Diário 4º PA'!$F$4:$F$2224))+SUMPRODUCT(-('Diário 5º PA'!$E$4:$E$5221='Analítico Cp.'!$B23),-('Diário 5º PA'!$P$4:$P$5221=J$1),('Diário 5º PA'!$F$4:$F$5221))+SUMPRODUCT(-('Diário 6º PA'!$E$4:$E$2907='Analítico Cp.'!$B23),-('Diário 6º PA'!$O$4:$O$2907=J$1),('Diário 6º PA'!$F$4:$F$2907))+SUMPRODUCT(-('Comp.'!$D$5:$D$232='Analítico Cp.'!$B23),-('Comp.'!$J$5:$J$232=J$1),('Comp.'!$E$5:$E$232))</f>
        <v>0</v>
      </c>
      <c r="K23" s="11">
        <f>SUMPRODUCT(-('Diário 3º PA'!$E$4:$E$4242='Analítico Cp.'!$B23),-('Diário 3º PA'!$P$4:$P$4242=K$1),('Diário 3º PA'!$F$4:$F$4242))+SUMPRODUCT(-('Diário 4º PA'!$E$4:$E$2224='Analítico Cp.'!$B23),-('Diário 4º PA'!$P$4:$P$2224=K$1),('Diário 4º PA'!$F$4:$F$2224))+SUMPRODUCT(-('Diário 5º PA'!$E$4:$E$5221='Analítico Cp.'!$B23),-('Diário 5º PA'!$P$4:$P$5221=K$1),('Diário 5º PA'!$F$4:$F$5221))+SUMPRODUCT(-('Diário 6º PA'!$E$4:$E$2907='Analítico Cp.'!$B23),-('Diário 6º PA'!$O$4:$O$2907=K$1),('Diário 6º PA'!$F$4:$F$2907))+SUMPRODUCT(-('Comp.'!$D$5:$D$232='Analítico Cp.'!$B23),-('Comp.'!$J$5:$J$232=K$1),('Comp.'!$E$5:$E$232))</f>
        <v>0</v>
      </c>
      <c r="L23" s="11">
        <f>SUMPRODUCT(-('Diário 3º PA'!$E$4:$E$4242='Analítico Cp.'!$B23),-('Diário 3º PA'!$P$4:$P$4242=L$1),('Diário 3º PA'!$F$4:$F$4242))+SUMPRODUCT(-('Diário 4º PA'!$E$4:$E$2224='Analítico Cp.'!$B23),-('Diário 4º PA'!$P$4:$P$2224=L$1),('Diário 4º PA'!$F$4:$F$2224))+SUMPRODUCT(-('Diário 5º PA'!$E$4:$E$5221='Analítico Cp.'!$B23),-('Diário 5º PA'!$P$4:$P$5221=L$1),('Diário 5º PA'!$F$4:$F$5221))+SUMPRODUCT(-('Diário 6º PA'!$E$4:$E$2907='Analítico Cp.'!$B23),-('Diário 6º PA'!$O$4:$O$2907=L$1),('Diário 6º PA'!$F$4:$F$2907))+SUMPRODUCT(-('Comp.'!$D$5:$D$232='Analítico Cp.'!$B23),-('Comp.'!$J$5:$J$232=L$1),('Comp.'!$E$5:$E$232))</f>
        <v>0</v>
      </c>
      <c r="M23" s="11">
        <f>SUMPRODUCT(-('Diário 3º PA'!$E$4:$E$4242='Analítico Cp.'!$B23),-('Diário 3º PA'!$P$4:$P$4242=M$1),('Diário 3º PA'!$F$4:$F$4242))+SUMPRODUCT(-('Diário 4º PA'!$E$4:$E$2224='Analítico Cp.'!$B23),-('Diário 4º PA'!$P$4:$P$2224=M$1),('Diário 4º PA'!$F$4:$F$2224))+SUMPRODUCT(-('Diário 5º PA'!$E$4:$E$5221='Analítico Cp.'!$B23),-('Diário 5º PA'!$P$4:$P$5221=M$1),('Diário 5º PA'!$F$4:$F$5221))+SUMPRODUCT(-('Diário 6º PA'!$E$4:$E$2907='Analítico Cp.'!$B23),-('Diário 6º PA'!$O$4:$O$2907=M$1),('Diário 6º PA'!$F$4:$F$2907))+SUMPRODUCT(-('Comp.'!$D$5:$D$232='Analítico Cp.'!$B23),-('Comp.'!$J$5:$J$232=M$1),('Comp.'!$E$5:$E$232))</f>
        <v>0</v>
      </c>
      <c r="N23" s="11">
        <f>SUMPRODUCT(-('Diário 3º PA'!$E$4:$E$4242='Analítico Cp.'!$B23),-('Diário 3º PA'!$P$4:$P$4242=N$1),('Diário 3º PA'!$F$4:$F$4242))+SUMPRODUCT(-('Diário 4º PA'!$E$4:$E$2224='Analítico Cp.'!$B23),-('Diário 4º PA'!$P$4:$P$2224=N$1),('Diário 4º PA'!$F$4:$F$2224))+SUMPRODUCT(-('Diário 5º PA'!$E$4:$E$5221='Analítico Cp.'!$B23),-('Diário 5º PA'!$P$4:$P$5221=N$1),('Diário 5º PA'!$F$4:$F$5221))+SUMPRODUCT(-('Diário 6º PA'!$E$4:$E$2907='Analítico Cp.'!$B23),-('Diário 6º PA'!$O$4:$O$2907=N$1),('Diário 6º PA'!$F$4:$F$2907))+SUMPRODUCT(-('Comp.'!$D$5:$D$232='Analítico Cp.'!$B23),-('Comp.'!$J$5:$J$232=N$1),('Comp.'!$E$5:$E$232))</f>
        <v>0</v>
      </c>
      <c r="O23" s="12">
        <f t="shared" ref="O23:O26" si="2">SUM(C23:N23)</f>
        <v>0</v>
      </c>
      <c r="P23" s="168">
        <f t="shared" si="1"/>
        <v>0</v>
      </c>
    </row>
    <row r="24" spans="1:16" ht="23.25" customHeight="1" x14ac:dyDescent="0.2">
      <c r="A24" s="59" t="s">
        <v>164</v>
      </c>
      <c r="B24" s="57" t="s">
        <v>165</v>
      </c>
      <c r="C24" s="11">
        <f>SUMPRODUCT(-('Diário 3º PA'!$E$4:$E$4242='Analítico Cp.'!$B24),-('Diário 3º PA'!$P$4:$P$4242=C$1),('Diário 3º PA'!$F$4:$F$4242))+SUMPRODUCT(-('Diário 4º PA'!$E$4:$E$2224='Analítico Cp.'!$B24),-('Diário 4º PA'!$P$4:$P$2224=C$1),('Diário 4º PA'!$F$4:$F$2224))+SUMPRODUCT(-('Diário 5º PA'!$E$4:$E$5221='Analítico Cp.'!$B24),-('Diário 5º PA'!$P$4:$P$5221=C$1),('Diário 5º PA'!$F$4:$F$5221))+SUMPRODUCT(-('Diário 6º PA'!$E$4:$E$2907='Analítico Cp.'!$B24),-('Diário 6º PA'!$O$4:$O$2907=C$1),('Diário 6º PA'!$F$4:$F$2907))+SUMPRODUCT(-('Comp.'!$D$5:$D$232='Analítico Cp.'!$B24),-('Comp.'!$J$5:$J$232=C$1),('Comp.'!$E$5:$E$232))</f>
        <v>0</v>
      </c>
      <c r="D24" s="11">
        <f>SUMPRODUCT(-('Diário 3º PA'!$E$4:$E$4242='Analítico Cp.'!$B24),-('Diário 3º PA'!$P$4:$P$4242=D$1),('Diário 3º PA'!$F$4:$F$4242))+SUMPRODUCT(-('Diário 4º PA'!$E$4:$E$2224='Analítico Cp.'!$B24),-('Diário 4º PA'!$P$4:$P$2224=D$1),('Diário 4º PA'!$F$4:$F$2224))+SUMPRODUCT(-('Diário 5º PA'!$E$4:$E$5221='Analítico Cp.'!$B24),-('Diário 5º PA'!$P$4:$P$5221=D$1),('Diário 5º PA'!$F$4:$F$5221))+SUMPRODUCT(-('Diário 6º PA'!$E$4:$E$2907='Analítico Cp.'!$B24),-('Diário 6º PA'!$O$4:$O$2907=D$1),('Diário 6º PA'!$F$4:$F$2907))+SUMPRODUCT(-('Comp.'!$D$5:$D$232='Analítico Cp.'!$B24),-('Comp.'!$J$5:$J$232=D$1),('Comp.'!$E$5:$E$232))</f>
        <v>0</v>
      </c>
      <c r="E24" s="11">
        <f>SUMPRODUCT(-('Diário 3º PA'!$E$4:$E$4242='Analítico Cp.'!$B24),-('Diário 3º PA'!$P$4:$P$4242=E$1),('Diário 3º PA'!$F$4:$F$4242))+SUMPRODUCT(-('Diário 4º PA'!$E$4:$E$2224='Analítico Cp.'!$B24),-('Diário 4º PA'!$P$4:$P$2224=E$1),('Diário 4º PA'!$F$4:$F$2224))+SUMPRODUCT(-('Diário 5º PA'!$E$4:$E$5221='Analítico Cp.'!$B24),-('Diário 5º PA'!$P$4:$P$5221=E$1),('Diário 5º PA'!$F$4:$F$5221))+SUMPRODUCT(-('Diário 6º PA'!$E$4:$E$2907='Analítico Cp.'!$B24),-('Diário 6º PA'!$O$4:$O$2907=E$1),('Diário 6º PA'!$F$4:$F$2907))+SUMPRODUCT(-('Comp.'!$D$5:$D$232='Analítico Cp.'!$B24),-('Comp.'!$J$5:$J$232=E$1),('Comp.'!$E$5:$E$232))</f>
        <v>0</v>
      </c>
      <c r="F24" s="11">
        <f>SUMPRODUCT(-('Diário 3º PA'!$E$4:$E$4242='Analítico Cp.'!$B24),-('Diário 3º PA'!$P$4:$P$4242=F$1),('Diário 3º PA'!$F$4:$F$4242))+SUMPRODUCT(-('Diário 4º PA'!$E$4:$E$2224='Analítico Cp.'!$B24),-('Diário 4º PA'!$P$4:$P$2224=F$1),('Diário 4º PA'!$F$4:$F$2224))+SUMPRODUCT(-('Diário 5º PA'!$E$4:$E$5221='Analítico Cp.'!$B24),-('Diário 5º PA'!$P$4:$P$5221=F$1),('Diário 5º PA'!$F$4:$F$5221))+SUMPRODUCT(-('Diário 6º PA'!$E$4:$E$2907='Analítico Cp.'!$B24),-('Diário 6º PA'!$O$4:$O$2907=F$1),('Diário 6º PA'!$F$4:$F$2907))+SUMPRODUCT(-('Comp.'!$D$5:$D$232='Analítico Cp.'!$B24),-('Comp.'!$J$5:$J$232=F$1),('Comp.'!$E$5:$E$232))</f>
        <v>0</v>
      </c>
      <c r="G24" s="11">
        <f>SUMPRODUCT(-('Diário 3º PA'!$E$4:$E$4242='Analítico Cp.'!$B24),-('Diário 3º PA'!$P$4:$P$4242=G$1),('Diário 3º PA'!$F$4:$F$4242))+SUMPRODUCT(-('Diário 4º PA'!$E$4:$E$2224='Analítico Cp.'!$B24),-('Diário 4º PA'!$P$4:$P$2224=G$1),('Diário 4º PA'!$F$4:$F$2224))+SUMPRODUCT(-('Diário 5º PA'!$E$4:$E$5221='Analítico Cp.'!$B24),-('Diário 5º PA'!$P$4:$P$5221=G$1),('Diário 5º PA'!$F$4:$F$5221))+SUMPRODUCT(-('Diário 6º PA'!$E$4:$E$2907='Analítico Cp.'!$B24),-('Diário 6º PA'!$O$4:$O$2907=G$1),('Diário 6º PA'!$F$4:$F$2907))+SUMPRODUCT(-('Comp.'!$D$5:$D$232='Analítico Cp.'!$B24),-('Comp.'!$J$5:$J$232=G$1),('Comp.'!$E$5:$E$232))</f>
        <v>0</v>
      </c>
      <c r="H24" s="11">
        <f>SUMPRODUCT(-('Diário 3º PA'!$E$4:$E$4242='Analítico Cp.'!$B24),-('Diário 3º PA'!$P$4:$P$4242=H$1),('Diário 3º PA'!$F$4:$F$4242))+SUMPRODUCT(-('Diário 4º PA'!$E$4:$E$2224='Analítico Cp.'!$B24),-('Diário 4º PA'!$P$4:$P$2224=H$1),('Diário 4º PA'!$F$4:$F$2224))+SUMPRODUCT(-('Diário 5º PA'!$E$4:$E$5221='Analítico Cp.'!$B24),-('Diário 5º PA'!$P$4:$P$5221=H$1),('Diário 5º PA'!$F$4:$F$5221))+SUMPRODUCT(-('Diário 6º PA'!$E$4:$E$2907='Analítico Cp.'!$B24),-('Diário 6º PA'!$O$4:$O$2907=H$1),('Diário 6º PA'!$F$4:$F$2907))+SUMPRODUCT(-('Comp.'!$D$5:$D$232='Analítico Cp.'!$B24),-('Comp.'!$J$5:$J$232=H$1),('Comp.'!$E$5:$E$232))</f>
        <v>0</v>
      </c>
      <c r="I24" s="11">
        <f>SUMPRODUCT(-('Diário 3º PA'!$E$4:$E$4242='Analítico Cp.'!$B24),-('Diário 3º PA'!$P$4:$P$4242=I$1),('Diário 3º PA'!$F$4:$F$4242))+SUMPRODUCT(-('Diário 4º PA'!$E$4:$E$2224='Analítico Cp.'!$B24),-('Diário 4º PA'!$P$4:$P$2224=I$1),('Diário 4º PA'!$F$4:$F$2224))+SUMPRODUCT(-('Diário 5º PA'!$E$4:$E$5221='Analítico Cp.'!$B24),-('Diário 5º PA'!$P$4:$P$5221=I$1),('Diário 5º PA'!$F$4:$F$5221))+SUMPRODUCT(-('Diário 6º PA'!$E$4:$E$2907='Analítico Cp.'!$B24),-('Diário 6º PA'!$O$4:$O$2907=I$1),('Diário 6º PA'!$F$4:$F$2907))+SUMPRODUCT(-('Comp.'!$D$5:$D$232='Analítico Cp.'!$B24),-('Comp.'!$J$5:$J$232=I$1),('Comp.'!$E$5:$E$232))</f>
        <v>0</v>
      </c>
      <c r="J24" s="11">
        <f>SUMPRODUCT(-('Diário 3º PA'!$E$4:$E$4242='Analítico Cp.'!$B24),-('Diário 3º PA'!$P$4:$P$4242=J$1),('Diário 3º PA'!$F$4:$F$4242))+SUMPRODUCT(-('Diário 4º PA'!$E$4:$E$2224='Analítico Cp.'!$B24),-('Diário 4º PA'!$P$4:$P$2224=J$1),('Diário 4º PA'!$F$4:$F$2224))+SUMPRODUCT(-('Diário 5º PA'!$E$4:$E$5221='Analítico Cp.'!$B24),-('Diário 5º PA'!$P$4:$P$5221=J$1),('Diário 5º PA'!$F$4:$F$5221))+SUMPRODUCT(-('Diário 6º PA'!$E$4:$E$2907='Analítico Cp.'!$B24),-('Diário 6º PA'!$O$4:$O$2907=J$1),('Diário 6º PA'!$F$4:$F$2907))+SUMPRODUCT(-('Comp.'!$D$5:$D$232='Analítico Cp.'!$B24),-('Comp.'!$J$5:$J$232=J$1),('Comp.'!$E$5:$E$232))</f>
        <v>0</v>
      </c>
      <c r="K24" s="11">
        <f>SUMPRODUCT(-('Diário 3º PA'!$E$4:$E$4242='Analítico Cp.'!$B24),-('Diário 3º PA'!$P$4:$P$4242=K$1),('Diário 3º PA'!$F$4:$F$4242))+SUMPRODUCT(-('Diário 4º PA'!$E$4:$E$2224='Analítico Cp.'!$B24),-('Diário 4º PA'!$P$4:$P$2224=K$1),('Diário 4º PA'!$F$4:$F$2224))+SUMPRODUCT(-('Diário 5º PA'!$E$4:$E$5221='Analítico Cp.'!$B24),-('Diário 5º PA'!$P$4:$P$5221=K$1),('Diário 5º PA'!$F$4:$F$5221))+SUMPRODUCT(-('Diário 6º PA'!$E$4:$E$2907='Analítico Cp.'!$B24),-('Diário 6º PA'!$O$4:$O$2907=K$1),('Diário 6º PA'!$F$4:$F$2907))+SUMPRODUCT(-('Comp.'!$D$5:$D$232='Analítico Cp.'!$B24),-('Comp.'!$J$5:$J$232=K$1),('Comp.'!$E$5:$E$232))</f>
        <v>0</v>
      </c>
      <c r="L24" s="11">
        <f>SUMPRODUCT(-('Diário 3º PA'!$E$4:$E$4242='Analítico Cp.'!$B24),-('Diário 3º PA'!$P$4:$P$4242=L$1),('Diário 3º PA'!$F$4:$F$4242))+SUMPRODUCT(-('Diário 4º PA'!$E$4:$E$2224='Analítico Cp.'!$B24),-('Diário 4º PA'!$P$4:$P$2224=L$1),('Diário 4º PA'!$F$4:$F$2224))+SUMPRODUCT(-('Diário 5º PA'!$E$4:$E$5221='Analítico Cp.'!$B24),-('Diário 5º PA'!$P$4:$P$5221=L$1),('Diário 5º PA'!$F$4:$F$5221))+SUMPRODUCT(-('Diário 6º PA'!$E$4:$E$2907='Analítico Cp.'!$B24),-('Diário 6º PA'!$O$4:$O$2907=L$1),('Diário 6º PA'!$F$4:$F$2907))+SUMPRODUCT(-('Comp.'!$D$5:$D$232='Analítico Cp.'!$B24),-('Comp.'!$J$5:$J$232=L$1),('Comp.'!$E$5:$E$232))</f>
        <v>0</v>
      </c>
      <c r="M24" s="11">
        <f>SUMPRODUCT(-('Diário 3º PA'!$E$4:$E$4242='Analítico Cp.'!$B24),-('Diário 3º PA'!$P$4:$P$4242=M$1),('Diário 3º PA'!$F$4:$F$4242))+SUMPRODUCT(-('Diário 4º PA'!$E$4:$E$2224='Analítico Cp.'!$B24),-('Diário 4º PA'!$P$4:$P$2224=M$1),('Diário 4º PA'!$F$4:$F$2224))+SUMPRODUCT(-('Diário 5º PA'!$E$4:$E$5221='Analítico Cp.'!$B24),-('Diário 5º PA'!$P$4:$P$5221=M$1),('Diário 5º PA'!$F$4:$F$5221))+SUMPRODUCT(-('Diário 6º PA'!$E$4:$E$2907='Analítico Cp.'!$B24),-('Diário 6º PA'!$O$4:$O$2907=M$1),('Diário 6º PA'!$F$4:$F$2907))+SUMPRODUCT(-('Comp.'!$D$5:$D$232='Analítico Cp.'!$B24),-('Comp.'!$J$5:$J$232=M$1),('Comp.'!$E$5:$E$232))</f>
        <v>0</v>
      </c>
      <c r="N24" s="11">
        <f>SUMPRODUCT(-('Diário 3º PA'!$E$4:$E$4242='Analítico Cp.'!$B24),-('Diário 3º PA'!$P$4:$P$4242=N$1),('Diário 3º PA'!$F$4:$F$4242))+SUMPRODUCT(-('Diário 4º PA'!$E$4:$E$2224='Analítico Cp.'!$B24),-('Diário 4º PA'!$P$4:$P$2224=N$1),('Diário 4º PA'!$F$4:$F$2224))+SUMPRODUCT(-('Diário 5º PA'!$E$4:$E$5221='Analítico Cp.'!$B24),-('Diário 5º PA'!$P$4:$P$5221=N$1),('Diário 5º PA'!$F$4:$F$5221))+SUMPRODUCT(-('Diário 6º PA'!$E$4:$E$2907='Analítico Cp.'!$B24),-('Diário 6º PA'!$O$4:$O$2907=N$1),('Diário 6º PA'!$F$4:$F$2907))+SUMPRODUCT(-('Comp.'!$D$5:$D$232='Analítico Cp.'!$B24),-('Comp.'!$J$5:$J$232=N$1),('Comp.'!$E$5:$E$232))</f>
        <v>0</v>
      </c>
      <c r="O24" s="12">
        <f t="shared" si="2"/>
        <v>0</v>
      </c>
      <c r="P24" s="168">
        <f t="shared" si="1"/>
        <v>0</v>
      </c>
    </row>
    <row r="25" spans="1:16" ht="23.25" customHeight="1" x14ac:dyDescent="0.2">
      <c r="A25" s="59" t="s">
        <v>166</v>
      </c>
      <c r="B25" s="57" t="s">
        <v>167</v>
      </c>
      <c r="C25" s="11">
        <f>SUMPRODUCT(-('Diário 3º PA'!$E$4:$E$4242='Analítico Cp.'!$B25),-('Diário 3º PA'!$P$4:$P$4242=C$1),('Diário 3º PA'!$F$4:$F$4242))+SUMPRODUCT(-('Diário 4º PA'!$E$4:$E$2224='Analítico Cp.'!$B25),-('Diário 4º PA'!$P$4:$P$2224=C$1),('Diário 4º PA'!$F$4:$F$2224))+SUMPRODUCT(-('Diário 5º PA'!$E$4:$E$5221='Analítico Cp.'!$B25),-('Diário 5º PA'!$P$4:$P$5221=C$1),('Diário 5º PA'!$F$4:$F$5221))+SUMPRODUCT(-('Diário 6º PA'!$E$4:$E$2907='Analítico Cp.'!$B25),-('Diário 6º PA'!$O$4:$O$2907=C$1),('Diário 6º PA'!$F$4:$F$2907))+SUMPRODUCT(-('Comp.'!$D$5:$D$232='Analítico Cp.'!$B25),-('Comp.'!$J$5:$J$232=C$1),('Comp.'!$E$5:$E$232))</f>
        <v>0</v>
      </c>
      <c r="D25" s="11">
        <f>SUMPRODUCT(-('Diário 3º PA'!$E$4:$E$4242='Analítico Cp.'!$B25),-('Diário 3º PA'!$P$4:$P$4242=D$1),('Diário 3º PA'!$F$4:$F$4242))+SUMPRODUCT(-('Diário 4º PA'!$E$4:$E$2224='Analítico Cp.'!$B25),-('Diário 4º PA'!$P$4:$P$2224=D$1),('Diário 4º PA'!$F$4:$F$2224))+SUMPRODUCT(-('Diário 5º PA'!$E$4:$E$5221='Analítico Cp.'!$B25),-('Diário 5º PA'!$P$4:$P$5221=D$1),('Diário 5º PA'!$F$4:$F$5221))+SUMPRODUCT(-('Diário 6º PA'!$E$4:$E$2907='Analítico Cp.'!$B25),-('Diário 6º PA'!$O$4:$O$2907=D$1),('Diário 6º PA'!$F$4:$F$2907))+SUMPRODUCT(-('Comp.'!$D$5:$D$232='Analítico Cp.'!$B25),-('Comp.'!$J$5:$J$232=D$1),('Comp.'!$E$5:$E$232))</f>
        <v>0</v>
      </c>
      <c r="E25" s="11">
        <f>SUMPRODUCT(-('Diário 3º PA'!$E$4:$E$4242='Analítico Cp.'!$B25),-('Diário 3º PA'!$P$4:$P$4242=E$1),('Diário 3º PA'!$F$4:$F$4242))+SUMPRODUCT(-('Diário 4º PA'!$E$4:$E$2224='Analítico Cp.'!$B25),-('Diário 4º PA'!$P$4:$P$2224=E$1),('Diário 4º PA'!$F$4:$F$2224))+SUMPRODUCT(-('Diário 5º PA'!$E$4:$E$5221='Analítico Cp.'!$B25),-('Diário 5º PA'!$P$4:$P$5221=E$1),('Diário 5º PA'!$F$4:$F$5221))+SUMPRODUCT(-('Diário 6º PA'!$E$4:$E$2907='Analítico Cp.'!$B25),-('Diário 6º PA'!$O$4:$O$2907=E$1),('Diário 6º PA'!$F$4:$F$2907))+SUMPRODUCT(-('Comp.'!$D$5:$D$232='Analítico Cp.'!$B25),-('Comp.'!$J$5:$J$232=E$1),('Comp.'!$E$5:$E$232))</f>
        <v>0</v>
      </c>
      <c r="F25" s="11">
        <f>SUMPRODUCT(-('Diário 3º PA'!$E$4:$E$4242='Analítico Cp.'!$B25),-('Diário 3º PA'!$P$4:$P$4242=F$1),('Diário 3º PA'!$F$4:$F$4242))+SUMPRODUCT(-('Diário 4º PA'!$E$4:$E$2224='Analítico Cp.'!$B25),-('Diário 4º PA'!$P$4:$P$2224=F$1),('Diário 4º PA'!$F$4:$F$2224))+SUMPRODUCT(-('Diário 5º PA'!$E$4:$E$5221='Analítico Cp.'!$B25),-('Diário 5º PA'!$P$4:$P$5221=F$1),('Diário 5º PA'!$F$4:$F$5221))+SUMPRODUCT(-('Diário 6º PA'!$E$4:$E$2907='Analítico Cp.'!$B25),-('Diário 6º PA'!$O$4:$O$2907=F$1),('Diário 6º PA'!$F$4:$F$2907))+SUMPRODUCT(-('Comp.'!$D$5:$D$232='Analítico Cp.'!$B25),-('Comp.'!$J$5:$J$232=F$1),('Comp.'!$E$5:$E$232))</f>
        <v>0</v>
      </c>
      <c r="G25" s="11">
        <f>SUMPRODUCT(-('Diário 3º PA'!$E$4:$E$4242='Analítico Cp.'!$B25),-('Diário 3º PA'!$P$4:$P$4242=G$1),('Diário 3º PA'!$F$4:$F$4242))+SUMPRODUCT(-('Diário 4º PA'!$E$4:$E$2224='Analítico Cp.'!$B25),-('Diário 4º PA'!$P$4:$P$2224=G$1),('Diário 4º PA'!$F$4:$F$2224))+SUMPRODUCT(-('Diário 5º PA'!$E$4:$E$5221='Analítico Cp.'!$B25),-('Diário 5º PA'!$P$4:$P$5221=G$1),('Diário 5º PA'!$F$4:$F$5221))+SUMPRODUCT(-('Diário 6º PA'!$E$4:$E$2907='Analítico Cp.'!$B25),-('Diário 6º PA'!$O$4:$O$2907=G$1),('Diário 6º PA'!$F$4:$F$2907))+SUMPRODUCT(-('Comp.'!$D$5:$D$232='Analítico Cp.'!$B25),-('Comp.'!$J$5:$J$232=G$1),('Comp.'!$E$5:$E$232))</f>
        <v>0</v>
      </c>
      <c r="H25" s="11">
        <f>SUMPRODUCT(-('Diário 3º PA'!$E$4:$E$4242='Analítico Cp.'!$B25),-('Diário 3º PA'!$P$4:$P$4242=H$1),('Diário 3º PA'!$F$4:$F$4242))+SUMPRODUCT(-('Diário 4º PA'!$E$4:$E$2224='Analítico Cp.'!$B25),-('Diário 4º PA'!$P$4:$P$2224=H$1),('Diário 4º PA'!$F$4:$F$2224))+SUMPRODUCT(-('Diário 5º PA'!$E$4:$E$5221='Analítico Cp.'!$B25),-('Diário 5º PA'!$P$4:$P$5221=H$1),('Diário 5º PA'!$F$4:$F$5221))+SUMPRODUCT(-('Diário 6º PA'!$E$4:$E$2907='Analítico Cp.'!$B25),-('Diário 6º PA'!$O$4:$O$2907=H$1),('Diário 6º PA'!$F$4:$F$2907))+SUMPRODUCT(-('Comp.'!$D$5:$D$232='Analítico Cp.'!$B25),-('Comp.'!$J$5:$J$232=H$1),('Comp.'!$E$5:$E$232))</f>
        <v>0</v>
      </c>
      <c r="I25" s="11">
        <f>SUMPRODUCT(-('Diário 3º PA'!$E$4:$E$4242='Analítico Cp.'!$B25),-('Diário 3º PA'!$P$4:$P$4242=I$1),('Diário 3º PA'!$F$4:$F$4242))+SUMPRODUCT(-('Diário 4º PA'!$E$4:$E$2224='Analítico Cp.'!$B25),-('Diário 4º PA'!$P$4:$P$2224=I$1),('Diário 4º PA'!$F$4:$F$2224))+SUMPRODUCT(-('Diário 5º PA'!$E$4:$E$5221='Analítico Cp.'!$B25),-('Diário 5º PA'!$P$4:$P$5221=I$1),('Diário 5º PA'!$F$4:$F$5221))+SUMPRODUCT(-('Diário 6º PA'!$E$4:$E$2907='Analítico Cp.'!$B25),-('Diário 6º PA'!$O$4:$O$2907=I$1),('Diário 6º PA'!$F$4:$F$2907))+SUMPRODUCT(-('Comp.'!$D$5:$D$232='Analítico Cp.'!$B25),-('Comp.'!$J$5:$J$232=I$1),('Comp.'!$E$5:$E$232))</f>
        <v>0</v>
      </c>
      <c r="J25" s="11">
        <f>SUMPRODUCT(-('Diário 3º PA'!$E$4:$E$4242='Analítico Cp.'!$B25),-('Diário 3º PA'!$P$4:$P$4242=J$1),('Diário 3º PA'!$F$4:$F$4242))+SUMPRODUCT(-('Diário 4º PA'!$E$4:$E$2224='Analítico Cp.'!$B25),-('Diário 4º PA'!$P$4:$P$2224=J$1),('Diário 4º PA'!$F$4:$F$2224))+SUMPRODUCT(-('Diário 5º PA'!$E$4:$E$5221='Analítico Cp.'!$B25),-('Diário 5º PA'!$P$4:$P$5221=J$1),('Diário 5º PA'!$F$4:$F$5221))+SUMPRODUCT(-('Diário 6º PA'!$E$4:$E$2907='Analítico Cp.'!$B25),-('Diário 6º PA'!$O$4:$O$2907=J$1),('Diário 6º PA'!$F$4:$F$2907))+SUMPRODUCT(-('Comp.'!$D$5:$D$232='Analítico Cp.'!$B25),-('Comp.'!$J$5:$J$232=J$1),('Comp.'!$E$5:$E$232))</f>
        <v>0</v>
      </c>
      <c r="K25" s="11">
        <f>SUMPRODUCT(-('Diário 3º PA'!$E$4:$E$4242='Analítico Cp.'!$B25),-('Diário 3º PA'!$P$4:$P$4242=K$1),('Diário 3º PA'!$F$4:$F$4242))+SUMPRODUCT(-('Diário 4º PA'!$E$4:$E$2224='Analítico Cp.'!$B25),-('Diário 4º PA'!$P$4:$P$2224=K$1),('Diário 4º PA'!$F$4:$F$2224))+SUMPRODUCT(-('Diário 5º PA'!$E$4:$E$5221='Analítico Cp.'!$B25),-('Diário 5º PA'!$P$4:$P$5221=K$1),('Diário 5º PA'!$F$4:$F$5221))+SUMPRODUCT(-('Diário 6º PA'!$E$4:$E$2907='Analítico Cp.'!$B25),-('Diário 6º PA'!$O$4:$O$2907=K$1),('Diário 6º PA'!$F$4:$F$2907))+SUMPRODUCT(-('Comp.'!$D$5:$D$232='Analítico Cp.'!$B25),-('Comp.'!$J$5:$J$232=K$1),('Comp.'!$E$5:$E$232))</f>
        <v>0</v>
      </c>
      <c r="L25" s="11">
        <f>SUMPRODUCT(-('Diário 3º PA'!$E$4:$E$4242='Analítico Cp.'!$B25),-('Diário 3º PA'!$P$4:$P$4242=L$1),('Diário 3º PA'!$F$4:$F$4242))+SUMPRODUCT(-('Diário 4º PA'!$E$4:$E$2224='Analítico Cp.'!$B25),-('Diário 4º PA'!$P$4:$P$2224=L$1),('Diário 4º PA'!$F$4:$F$2224))+SUMPRODUCT(-('Diário 5º PA'!$E$4:$E$5221='Analítico Cp.'!$B25),-('Diário 5º PA'!$P$4:$P$5221=L$1),('Diário 5º PA'!$F$4:$F$5221))+SUMPRODUCT(-('Diário 6º PA'!$E$4:$E$2907='Analítico Cp.'!$B25),-('Diário 6º PA'!$O$4:$O$2907=L$1),('Diário 6º PA'!$F$4:$F$2907))+SUMPRODUCT(-('Comp.'!$D$5:$D$232='Analítico Cp.'!$B25),-('Comp.'!$J$5:$J$232=L$1),('Comp.'!$E$5:$E$232))</f>
        <v>0</v>
      </c>
      <c r="M25" s="11">
        <f>SUMPRODUCT(-('Diário 3º PA'!$E$4:$E$4242='Analítico Cp.'!$B25),-('Diário 3º PA'!$P$4:$P$4242=M$1),('Diário 3º PA'!$F$4:$F$4242))+SUMPRODUCT(-('Diário 4º PA'!$E$4:$E$2224='Analítico Cp.'!$B25),-('Diário 4º PA'!$P$4:$P$2224=M$1),('Diário 4º PA'!$F$4:$F$2224))+SUMPRODUCT(-('Diário 5º PA'!$E$4:$E$5221='Analítico Cp.'!$B25),-('Diário 5º PA'!$P$4:$P$5221=M$1),('Diário 5º PA'!$F$4:$F$5221))+SUMPRODUCT(-('Diário 6º PA'!$E$4:$E$2907='Analítico Cp.'!$B25),-('Diário 6º PA'!$O$4:$O$2907=M$1),('Diário 6º PA'!$F$4:$F$2907))+SUMPRODUCT(-('Comp.'!$D$5:$D$232='Analítico Cp.'!$B25),-('Comp.'!$J$5:$J$232=M$1),('Comp.'!$E$5:$E$232))</f>
        <v>0</v>
      </c>
      <c r="N25" s="11">
        <f>SUMPRODUCT(-('Diário 3º PA'!$E$4:$E$4242='Analítico Cp.'!$B25),-('Diário 3º PA'!$P$4:$P$4242=N$1),('Diário 3º PA'!$F$4:$F$4242))+SUMPRODUCT(-('Diário 4º PA'!$E$4:$E$2224='Analítico Cp.'!$B25),-('Diário 4º PA'!$P$4:$P$2224=N$1),('Diário 4º PA'!$F$4:$F$2224))+SUMPRODUCT(-('Diário 5º PA'!$E$4:$E$5221='Analítico Cp.'!$B25),-('Diário 5º PA'!$P$4:$P$5221=N$1),('Diário 5º PA'!$F$4:$F$5221))+SUMPRODUCT(-('Diário 6º PA'!$E$4:$E$2907='Analítico Cp.'!$B25),-('Diário 6º PA'!$O$4:$O$2907=N$1),('Diário 6º PA'!$F$4:$F$2907))+SUMPRODUCT(-('Comp.'!$D$5:$D$232='Analítico Cp.'!$B25),-('Comp.'!$J$5:$J$232=N$1),('Comp.'!$E$5:$E$232))</f>
        <v>0</v>
      </c>
      <c r="O25" s="12">
        <f t="shared" si="2"/>
        <v>0</v>
      </c>
      <c r="P25" s="168">
        <f t="shared" si="1"/>
        <v>0</v>
      </c>
    </row>
    <row r="26" spans="1:16" ht="23.25" customHeight="1" x14ac:dyDescent="0.2">
      <c r="A26" s="59" t="s">
        <v>168</v>
      </c>
      <c r="B26" s="57" t="s">
        <v>169</v>
      </c>
      <c r="C26" s="11">
        <f>SUMPRODUCT(-('Diário 3º PA'!$E$4:$E$4242='Analítico Cp.'!$B26),-('Diário 3º PA'!$P$4:$P$4242=C$1),('Diário 3º PA'!$F$4:$F$4242))+SUMPRODUCT(-('Diário 4º PA'!$E$4:$E$2224='Analítico Cp.'!$B26),-('Diário 4º PA'!$P$4:$P$2224=C$1),('Diário 4º PA'!$F$4:$F$2224))+SUMPRODUCT(-('Diário 5º PA'!$E$4:$E$5221='Analítico Cp.'!$B26),-('Diário 5º PA'!$P$4:$P$5221=C$1),('Diário 5º PA'!$F$4:$F$5221))+SUMPRODUCT(-('Diário 6º PA'!$E$4:$E$2907='Analítico Cp.'!$B26),-('Diário 6º PA'!$O$4:$O$2907=C$1),('Diário 6º PA'!$F$4:$F$2907))+SUMPRODUCT(-('Comp.'!$D$5:$D$232='Analítico Cp.'!$B26),-('Comp.'!$J$5:$J$232=C$1),('Comp.'!$E$5:$E$232))</f>
        <v>0</v>
      </c>
      <c r="D26" s="11">
        <f>SUMPRODUCT(-('Diário 3º PA'!$E$4:$E$4242='Analítico Cp.'!$B26),-('Diário 3º PA'!$P$4:$P$4242=D$1),('Diário 3º PA'!$F$4:$F$4242))+SUMPRODUCT(-('Diário 4º PA'!$E$4:$E$2224='Analítico Cp.'!$B26),-('Diário 4º PA'!$P$4:$P$2224=D$1),('Diário 4º PA'!$F$4:$F$2224))+SUMPRODUCT(-('Diário 5º PA'!$E$4:$E$5221='Analítico Cp.'!$B26),-('Diário 5º PA'!$P$4:$P$5221=D$1),('Diário 5º PA'!$F$4:$F$5221))+SUMPRODUCT(-('Diário 6º PA'!$E$4:$E$2907='Analítico Cp.'!$B26),-('Diário 6º PA'!$O$4:$O$2907=D$1),('Diário 6º PA'!$F$4:$F$2907))+SUMPRODUCT(-('Comp.'!$D$5:$D$232='Analítico Cp.'!$B26),-('Comp.'!$J$5:$J$232=D$1),('Comp.'!$E$5:$E$232))</f>
        <v>0</v>
      </c>
      <c r="E26" s="11">
        <f>SUMPRODUCT(-('Diário 3º PA'!$E$4:$E$4242='Analítico Cp.'!$B26),-('Diário 3º PA'!$P$4:$P$4242=E$1),('Diário 3º PA'!$F$4:$F$4242))+SUMPRODUCT(-('Diário 4º PA'!$E$4:$E$2224='Analítico Cp.'!$B26),-('Diário 4º PA'!$P$4:$P$2224=E$1),('Diário 4º PA'!$F$4:$F$2224))+SUMPRODUCT(-('Diário 5º PA'!$E$4:$E$5221='Analítico Cp.'!$B26),-('Diário 5º PA'!$P$4:$P$5221=E$1),('Diário 5º PA'!$F$4:$F$5221))+SUMPRODUCT(-('Diário 6º PA'!$E$4:$E$2907='Analítico Cp.'!$B26),-('Diário 6º PA'!$O$4:$O$2907=E$1),('Diário 6º PA'!$F$4:$F$2907))+SUMPRODUCT(-('Comp.'!$D$5:$D$232='Analítico Cp.'!$B26),-('Comp.'!$J$5:$J$232=E$1),('Comp.'!$E$5:$E$232))</f>
        <v>0</v>
      </c>
      <c r="F26" s="11">
        <f>SUMPRODUCT(-('Diário 3º PA'!$E$4:$E$4242='Analítico Cp.'!$B26),-('Diário 3º PA'!$P$4:$P$4242=F$1),('Diário 3º PA'!$F$4:$F$4242))+SUMPRODUCT(-('Diário 4º PA'!$E$4:$E$2224='Analítico Cp.'!$B26),-('Diário 4º PA'!$P$4:$P$2224=F$1),('Diário 4º PA'!$F$4:$F$2224))+SUMPRODUCT(-('Diário 5º PA'!$E$4:$E$5221='Analítico Cp.'!$B26),-('Diário 5º PA'!$P$4:$P$5221=F$1),('Diário 5º PA'!$F$4:$F$5221))+SUMPRODUCT(-('Diário 6º PA'!$E$4:$E$2907='Analítico Cp.'!$B26),-('Diário 6º PA'!$O$4:$O$2907=F$1),('Diário 6º PA'!$F$4:$F$2907))+SUMPRODUCT(-('Comp.'!$D$5:$D$232='Analítico Cp.'!$B26),-('Comp.'!$J$5:$J$232=F$1),('Comp.'!$E$5:$E$232))</f>
        <v>0</v>
      </c>
      <c r="G26" s="11">
        <f>SUMPRODUCT(-('Diário 3º PA'!$E$4:$E$4242='Analítico Cp.'!$B26),-('Diário 3º PA'!$P$4:$P$4242=G$1),('Diário 3º PA'!$F$4:$F$4242))+SUMPRODUCT(-('Diário 4º PA'!$E$4:$E$2224='Analítico Cp.'!$B26),-('Diário 4º PA'!$P$4:$P$2224=G$1),('Diário 4º PA'!$F$4:$F$2224))+SUMPRODUCT(-('Diário 5º PA'!$E$4:$E$5221='Analítico Cp.'!$B26),-('Diário 5º PA'!$P$4:$P$5221=G$1),('Diário 5º PA'!$F$4:$F$5221))+SUMPRODUCT(-('Diário 6º PA'!$E$4:$E$2907='Analítico Cp.'!$B26),-('Diário 6º PA'!$O$4:$O$2907=G$1),('Diário 6º PA'!$F$4:$F$2907))+SUMPRODUCT(-('Comp.'!$D$5:$D$232='Analítico Cp.'!$B26),-('Comp.'!$J$5:$J$232=G$1),('Comp.'!$E$5:$E$232))</f>
        <v>0</v>
      </c>
      <c r="H26" s="11">
        <f>SUMPRODUCT(-('Diário 3º PA'!$E$4:$E$4242='Analítico Cp.'!$B26),-('Diário 3º PA'!$P$4:$P$4242=H$1),('Diário 3º PA'!$F$4:$F$4242))+SUMPRODUCT(-('Diário 4º PA'!$E$4:$E$2224='Analítico Cp.'!$B26),-('Diário 4º PA'!$P$4:$P$2224=H$1),('Diário 4º PA'!$F$4:$F$2224))+SUMPRODUCT(-('Diário 5º PA'!$E$4:$E$5221='Analítico Cp.'!$B26),-('Diário 5º PA'!$P$4:$P$5221=H$1),('Diário 5º PA'!$F$4:$F$5221))+SUMPRODUCT(-('Diário 6º PA'!$E$4:$E$2907='Analítico Cp.'!$B26),-('Diário 6º PA'!$O$4:$O$2907=H$1),('Diário 6º PA'!$F$4:$F$2907))+SUMPRODUCT(-('Comp.'!$D$5:$D$232='Analítico Cp.'!$B26),-('Comp.'!$J$5:$J$232=H$1),('Comp.'!$E$5:$E$232))</f>
        <v>0</v>
      </c>
      <c r="I26" s="11">
        <f>SUMPRODUCT(-('Diário 3º PA'!$E$4:$E$4242='Analítico Cp.'!$B26),-('Diário 3º PA'!$P$4:$P$4242=I$1),('Diário 3º PA'!$F$4:$F$4242))+SUMPRODUCT(-('Diário 4º PA'!$E$4:$E$2224='Analítico Cp.'!$B26),-('Diário 4º PA'!$P$4:$P$2224=I$1),('Diário 4º PA'!$F$4:$F$2224))+SUMPRODUCT(-('Diário 5º PA'!$E$4:$E$5221='Analítico Cp.'!$B26),-('Diário 5º PA'!$P$4:$P$5221=I$1),('Diário 5º PA'!$F$4:$F$5221))+SUMPRODUCT(-('Diário 6º PA'!$E$4:$E$2907='Analítico Cp.'!$B26),-('Diário 6º PA'!$O$4:$O$2907=I$1),('Diário 6º PA'!$F$4:$F$2907))+SUMPRODUCT(-('Comp.'!$D$5:$D$232='Analítico Cp.'!$B26),-('Comp.'!$J$5:$J$232=I$1),('Comp.'!$E$5:$E$232))</f>
        <v>0</v>
      </c>
      <c r="J26" s="11">
        <f>SUMPRODUCT(-('Diário 3º PA'!$E$4:$E$4242='Analítico Cp.'!$B26),-('Diário 3º PA'!$P$4:$P$4242=J$1),('Diário 3º PA'!$F$4:$F$4242))+SUMPRODUCT(-('Diário 4º PA'!$E$4:$E$2224='Analítico Cp.'!$B26),-('Diário 4º PA'!$P$4:$P$2224=J$1),('Diário 4º PA'!$F$4:$F$2224))+SUMPRODUCT(-('Diário 5º PA'!$E$4:$E$5221='Analítico Cp.'!$B26),-('Diário 5º PA'!$P$4:$P$5221=J$1),('Diário 5º PA'!$F$4:$F$5221))+SUMPRODUCT(-('Diário 6º PA'!$E$4:$E$2907='Analítico Cp.'!$B26),-('Diário 6º PA'!$O$4:$O$2907=J$1),('Diário 6º PA'!$F$4:$F$2907))+SUMPRODUCT(-('Comp.'!$D$5:$D$232='Analítico Cp.'!$B26),-('Comp.'!$J$5:$J$232=J$1),('Comp.'!$E$5:$E$232))</f>
        <v>0</v>
      </c>
      <c r="K26" s="11">
        <f>SUMPRODUCT(-('Diário 3º PA'!$E$4:$E$4242='Analítico Cp.'!$B26),-('Diário 3º PA'!$P$4:$P$4242=K$1),('Diário 3º PA'!$F$4:$F$4242))+SUMPRODUCT(-('Diário 4º PA'!$E$4:$E$2224='Analítico Cp.'!$B26),-('Diário 4º PA'!$P$4:$P$2224=K$1),('Diário 4º PA'!$F$4:$F$2224))+SUMPRODUCT(-('Diário 5º PA'!$E$4:$E$5221='Analítico Cp.'!$B26),-('Diário 5º PA'!$P$4:$P$5221=K$1),('Diário 5º PA'!$F$4:$F$5221))+SUMPRODUCT(-('Diário 6º PA'!$E$4:$E$2907='Analítico Cp.'!$B26),-('Diário 6º PA'!$O$4:$O$2907=K$1),('Diário 6º PA'!$F$4:$F$2907))+SUMPRODUCT(-('Comp.'!$D$5:$D$232='Analítico Cp.'!$B26),-('Comp.'!$J$5:$J$232=K$1),('Comp.'!$E$5:$E$232))</f>
        <v>0</v>
      </c>
      <c r="L26" s="11">
        <f>SUMPRODUCT(-('Diário 3º PA'!$E$4:$E$4242='Analítico Cp.'!$B26),-('Diário 3º PA'!$P$4:$P$4242=L$1),('Diário 3º PA'!$F$4:$F$4242))+SUMPRODUCT(-('Diário 4º PA'!$E$4:$E$2224='Analítico Cp.'!$B26),-('Diário 4º PA'!$P$4:$P$2224=L$1),('Diário 4º PA'!$F$4:$F$2224))+SUMPRODUCT(-('Diário 5º PA'!$E$4:$E$5221='Analítico Cp.'!$B26),-('Diário 5º PA'!$P$4:$P$5221=L$1),('Diário 5º PA'!$F$4:$F$5221))+SUMPRODUCT(-('Diário 6º PA'!$E$4:$E$2907='Analítico Cp.'!$B26),-('Diário 6º PA'!$O$4:$O$2907=L$1),('Diário 6º PA'!$F$4:$F$2907))+SUMPRODUCT(-('Comp.'!$D$5:$D$232='Analítico Cp.'!$B26),-('Comp.'!$J$5:$J$232=L$1),('Comp.'!$E$5:$E$232))</f>
        <v>0</v>
      </c>
      <c r="M26" s="11">
        <f>SUMPRODUCT(-('Diário 3º PA'!$E$4:$E$4242='Analítico Cp.'!$B26),-('Diário 3º PA'!$P$4:$P$4242=M$1),('Diário 3º PA'!$F$4:$F$4242))+SUMPRODUCT(-('Diário 4º PA'!$E$4:$E$2224='Analítico Cp.'!$B26),-('Diário 4º PA'!$P$4:$P$2224=M$1),('Diário 4º PA'!$F$4:$F$2224))+SUMPRODUCT(-('Diário 5º PA'!$E$4:$E$5221='Analítico Cp.'!$B26),-('Diário 5º PA'!$P$4:$P$5221=M$1),('Diário 5º PA'!$F$4:$F$5221))+SUMPRODUCT(-('Diário 6º PA'!$E$4:$E$2907='Analítico Cp.'!$B26),-('Diário 6º PA'!$O$4:$O$2907=M$1),('Diário 6º PA'!$F$4:$F$2907))+SUMPRODUCT(-('Comp.'!$D$5:$D$232='Analítico Cp.'!$B26),-('Comp.'!$J$5:$J$232=M$1),('Comp.'!$E$5:$E$232))</f>
        <v>0</v>
      </c>
      <c r="N26" s="11">
        <f>SUMPRODUCT(-('Diário 3º PA'!$E$4:$E$4242='Analítico Cp.'!$B26),-('Diário 3º PA'!$P$4:$P$4242=N$1),('Diário 3º PA'!$F$4:$F$4242))+SUMPRODUCT(-('Diário 4º PA'!$E$4:$E$2224='Analítico Cp.'!$B26),-('Diário 4º PA'!$P$4:$P$2224=N$1),('Diário 4º PA'!$F$4:$F$2224))+SUMPRODUCT(-('Diário 5º PA'!$E$4:$E$5221='Analítico Cp.'!$B26),-('Diário 5º PA'!$P$4:$P$5221=N$1),('Diário 5º PA'!$F$4:$F$5221))+SUMPRODUCT(-('Diário 6º PA'!$E$4:$E$2907='Analítico Cp.'!$B26),-('Diário 6º PA'!$O$4:$O$2907=N$1),('Diário 6º PA'!$F$4:$F$2907))+SUMPRODUCT(-('Comp.'!$D$5:$D$232='Analítico Cp.'!$B26),-('Comp.'!$J$5:$J$232=N$1),('Comp.'!$E$5:$E$232))</f>
        <v>0</v>
      </c>
      <c r="O26" s="12">
        <f t="shared" si="2"/>
        <v>0</v>
      </c>
      <c r="P26" s="168">
        <f t="shared" si="1"/>
        <v>0</v>
      </c>
    </row>
    <row r="27" spans="1:16" ht="23.25" customHeight="1" x14ac:dyDescent="0.2">
      <c r="A27" s="59" t="s">
        <v>170</v>
      </c>
      <c r="B27" s="57" t="s">
        <v>171</v>
      </c>
      <c r="C27" s="11">
        <f>SUMPRODUCT(-('Diário 3º PA'!$E$4:$E$4242='Analítico Cp.'!$B27),-('Diário 3º PA'!$P$4:$P$4242=C$1),('Diário 3º PA'!$F$4:$F$4242))+SUMPRODUCT(-('Diário 4º PA'!$E$4:$E$2224='Analítico Cp.'!$B27),-('Diário 4º PA'!$P$4:$P$2224=C$1),('Diário 4º PA'!$F$4:$F$2224))+SUMPRODUCT(-('Diário 5º PA'!$E$4:$E$5221='Analítico Cp.'!$B27),-('Diário 5º PA'!$P$4:$P$5221=C$1),('Diário 5º PA'!$F$4:$F$5221))+SUMPRODUCT(-('Diário 6º PA'!$E$4:$E$2907='Analítico Cp.'!$B27),-('Diário 6º PA'!$O$4:$O$2907=C$1),('Diário 6º PA'!$F$4:$F$2907))+SUMPRODUCT(-('Comp.'!$D$5:$D$232='Analítico Cp.'!$B27),-('Comp.'!$J$5:$J$232=C$1),('Comp.'!$E$5:$E$232))</f>
        <v>0</v>
      </c>
      <c r="D27" s="11">
        <f>SUMPRODUCT(-('Diário 3º PA'!$E$4:$E$4242='Analítico Cp.'!$B27),-('Diário 3º PA'!$P$4:$P$4242=D$1),('Diário 3º PA'!$F$4:$F$4242))+SUMPRODUCT(-('Diário 4º PA'!$E$4:$E$2224='Analítico Cp.'!$B27),-('Diário 4º PA'!$P$4:$P$2224=D$1),('Diário 4º PA'!$F$4:$F$2224))+SUMPRODUCT(-('Diário 5º PA'!$E$4:$E$5221='Analítico Cp.'!$B27),-('Diário 5º PA'!$P$4:$P$5221=D$1),('Diário 5º PA'!$F$4:$F$5221))+SUMPRODUCT(-('Diário 6º PA'!$E$4:$E$2907='Analítico Cp.'!$B27),-('Diário 6º PA'!$O$4:$O$2907=D$1),('Diário 6º PA'!$F$4:$F$2907))+SUMPRODUCT(-('Comp.'!$D$5:$D$232='Analítico Cp.'!$B27),-('Comp.'!$J$5:$J$232=D$1),('Comp.'!$E$5:$E$232))</f>
        <v>0</v>
      </c>
      <c r="E27" s="11">
        <f>SUMPRODUCT(-('Diário 3º PA'!$E$4:$E$4242='Analítico Cp.'!$B27),-('Diário 3º PA'!$P$4:$P$4242=E$1),('Diário 3º PA'!$F$4:$F$4242))+SUMPRODUCT(-('Diário 4º PA'!$E$4:$E$2224='Analítico Cp.'!$B27),-('Diário 4º PA'!$P$4:$P$2224=E$1),('Diário 4º PA'!$F$4:$F$2224))+SUMPRODUCT(-('Diário 5º PA'!$E$4:$E$5221='Analítico Cp.'!$B27),-('Diário 5º PA'!$P$4:$P$5221=E$1),('Diário 5º PA'!$F$4:$F$5221))+SUMPRODUCT(-('Diário 6º PA'!$E$4:$E$2907='Analítico Cp.'!$B27),-('Diário 6º PA'!$O$4:$O$2907=E$1),('Diário 6º PA'!$F$4:$F$2907))+SUMPRODUCT(-('Comp.'!$D$5:$D$232='Analítico Cp.'!$B27),-('Comp.'!$J$5:$J$232=E$1),('Comp.'!$E$5:$E$232))</f>
        <v>0</v>
      </c>
      <c r="F27" s="11">
        <f>SUMPRODUCT(-('Diário 3º PA'!$E$4:$E$4242='Analítico Cp.'!$B27),-('Diário 3º PA'!$P$4:$P$4242=F$1),('Diário 3º PA'!$F$4:$F$4242))+SUMPRODUCT(-('Diário 4º PA'!$E$4:$E$2224='Analítico Cp.'!$B27),-('Diário 4º PA'!$P$4:$P$2224=F$1),('Diário 4º PA'!$F$4:$F$2224))+SUMPRODUCT(-('Diário 5º PA'!$E$4:$E$5221='Analítico Cp.'!$B27),-('Diário 5º PA'!$P$4:$P$5221=F$1),('Diário 5º PA'!$F$4:$F$5221))+SUMPRODUCT(-('Diário 6º PA'!$E$4:$E$2907='Analítico Cp.'!$B27),-('Diário 6º PA'!$O$4:$O$2907=F$1),('Diário 6º PA'!$F$4:$F$2907))+SUMPRODUCT(-('Comp.'!$D$5:$D$232='Analítico Cp.'!$B27),-('Comp.'!$J$5:$J$232=F$1),('Comp.'!$E$5:$E$232))</f>
        <v>0</v>
      </c>
      <c r="G27" s="11">
        <f>SUMPRODUCT(-('Diário 3º PA'!$E$4:$E$4242='Analítico Cp.'!$B27),-('Diário 3º PA'!$P$4:$P$4242=G$1),('Diário 3º PA'!$F$4:$F$4242))+SUMPRODUCT(-('Diário 4º PA'!$E$4:$E$2224='Analítico Cp.'!$B27),-('Diário 4º PA'!$P$4:$P$2224=G$1),('Diário 4º PA'!$F$4:$F$2224))+SUMPRODUCT(-('Diário 5º PA'!$E$4:$E$5221='Analítico Cp.'!$B27),-('Diário 5º PA'!$P$4:$P$5221=G$1),('Diário 5º PA'!$F$4:$F$5221))+SUMPRODUCT(-('Diário 6º PA'!$E$4:$E$2907='Analítico Cp.'!$B27),-('Diário 6º PA'!$O$4:$O$2907=G$1),('Diário 6º PA'!$F$4:$F$2907))+SUMPRODUCT(-('Comp.'!$D$5:$D$232='Analítico Cp.'!$B27),-('Comp.'!$J$5:$J$232=G$1),('Comp.'!$E$5:$E$232))</f>
        <v>0</v>
      </c>
      <c r="H27" s="11">
        <f>SUMPRODUCT(-('Diário 3º PA'!$E$4:$E$4242='Analítico Cp.'!$B27),-('Diário 3º PA'!$P$4:$P$4242=H$1),('Diário 3º PA'!$F$4:$F$4242))+SUMPRODUCT(-('Diário 4º PA'!$E$4:$E$2224='Analítico Cp.'!$B27),-('Diário 4º PA'!$P$4:$P$2224=H$1),('Diário 4º PA'!$F$4:$F$2224))+SUMPRODUCT(-('Diário 5º PA'!$E$4:$E$5221='Analítico Cp.'!$B27),-('Diário 5º PA'!$P$4:$P$5221=H$1),('Diário 5º PA'!$F$4:$F$5221))+SUMPRODUCT(-('Diário 6º PA'!$E$4:$E$2907='Analítico Cp.'!$B27),-('Diário 6º PA'!$O$4:$O$2907=H$1),('Diário 6º PA'!$F$4:$F$2907))+SUMPRODUCT(-('Comp.'!$D$5:$D$232='Analítico Cp.'!$B27),-('Comp.'!$J$5:$J$232=H$1),('Comp.'!$E$5:$E$232))</f>
        <v>0</v>
      </c>
      <c r="I27" s="11">
        <f>SUMPRODUCT(-('Diário 3º PA'!$E$4:$E$4242='Analítico Cp.'!$B27),-('Diário 3º PA'!$P$4:$P$4242=I$1),('Diário 3º PA'!$F$4:$F$4242))+SUMPRODUCT(-('Diário 4º PA'!$E$4:$E$2224='Analítico Cp.'!$B27),-('Diário 4º PA'!$P$4:$P$2224=I$1),('Diário 4º PA'!$F$4:$F$2224))+SUMPRODUCT(-('Diário 5º PA'!$E$4:$E$5221='Analítico Cp.'!$B27),-('Diário 5º PA'!$P$4:$P$5221=I$1),('Diário 5º PA'!$F$4:$F$5221))+SUMPRODUCT(-('Diário 6º PA'!$E$4:$E$2907='Analítico Cp.'!$B27),-('Diário 6º PA'!$O$4:$O$2907=I$1),('Diário 6º PA'!$F$4:$F$2907))+SUMPRODUCT(-('Comp.'!$D$5:$D$232='Analítico Cp.'!$B27),-('Comp.'!$J$5:$J$232=I$1),('Comp.'!$E$5:$E$232))</f>
        <v>0</v>
      </c>
      <c r="J27" s="11">
        <f>SUMPRODUCT(-('Diário 3º PA'!$E$4:$E$4242='Analítico Cp.'!$B27),-('Diário 3º PA'!$P$4:$P$4242=J$1),('Diário 3º PA'!$F$4:$F$4242))+SUMPRODUCT(-('Diário 4º PA'!$E$4:$E$2224='Analítico Cp.'!$B27),-('Diário 4º PA'!$P$4:$P$2224=J$1),('Diário 4º PA'!$F$4:$F$2224))+SUMPRODUCT(-('Diário 5º PA'!$E$4:$E$5221='Analítico Cp.'!$B27),-('Diário 5º PA'!$P$4:$P$5221=J$1),('Diário 5º PA'!$F$4:$F$5221))+SUMPRODUCT(-('Diário 6º PA'!$E$4:$E$2907='Analítico Cp.'!$B27),-('Diário 6º PA'!$O$4:$O$2907=J$1),('Diário 6º PA'!$F$4:$F$2907))+SUMPRODUCT(-('Comp.'!$D$5:$D$232='Analítico Cp.'!$B27),-('Comp.'!$J$5:$J$232=J$1),('Comp.'!$E$5:$E$232))</f>
        <v>0</v>
      </c>
      <c r="K27" s="11">
        <f>SUMPRODUCT(-('Diário 3º PA'!$E$4:$E$4242='Analítico Cp.'!$B27),-('Diário 3º PA'!$P$4:$P$4242=K$1),('Diário 3º PA'!$F$4:$F$4242))+SUMPRODUCT(-('Diário 4º PA'!$E$4:$E$2224='Analítico Cp.'!$B27),-('Diário 4º PA'!$P$4:$P$2224=K$1),('Diário 4º PA'!$F$4:$F$2224))+SUMPRODUCT(-('Diário 5º PA'!$E$4:$E$5221='Analítico Cp.'!$B27),-('Diário 5º PA'!$P$4:$P$5221=K$1),('Diário 5º PA'!$F$4:$F$5221))+SUMPRODUCT(-('Diário 6º PA'!$E$4:$E$2907='Analítico Cp.'!$B27),-('Diário 6º PA'!$O$4:$O$2907=K$1),('Diário 6º PA'!$F$4:$F$2907))+SUMPRODUCT(-('Comp.'!$D$5:$D$232='Analítico Cp.'!$B27),-('Comp.'!$J$5:$J$232=K$1),('Comp.'!$E$5:$E$232))</f>
        <v>0</v>
      </c>
      <c r="L27" s="11">
        <f>SUMPRODUCT(-('Diário 3º PA'!$E$4:$E$4242='Analítico Cp.'!$B27),-('Diário 3º PA'!$P$4:$P$4242=L$1),('Diário 3º PA'!$F$4:$F$4242))+SUMPRODUCT(-('Diário 4º PA'!$E$4:$E$2224='Analítico Cp.'!$B27),-('Diário 4º PA'!$P$4:$P$2224=L$1),('Diário 4º PA'!$F$4:$F$2224))+SUMPRODUCT(-('Diário 5º PA'!$E$4:$E$5221='Analítico Cp.'!$B27),-('Diário 5º PA'!$P$4:$P$5221=L$1),('Diário 5º PA'!$F$4:$F$5221))+SUMPRODUCT(-('Diário 6º PA'!$E$4:$E$2907='Analítico Cp.'!$B27),-('Diário 6º PA'!$O$4:$O$2907=L$1),('Diário 6º PA'!$F$4:$F$2907))+SUMPRODUCT(-('Comp.'!$D$5:$D$232='Analítico Cp.'!$B27),-('Comp.'!$J$5:$J$232=L$1),('Comp.'!$E$5:$E$232))</f>
        <v>0</v>
      </c>
      <c r="M27" s="11">
        <f>SUMPRODUCT(-('Diário 3º PA'!$E$4:$E$4242='Analítico Cp.'!$B27),-('Diário 3º PA'!$P$4:$P$4242=M$1),('Diário 3º PA'!$F$4:$F$4242))+SUMPRODUCT(-('Diário 4º PA'!$E$4:$E$2224='Analítico Cp.'!$B27),-('Diário 4º PA'!$P$4:$P$2224=M$1),('Diário 4º PA'!$F$4:$F$2224))+SUMPRODUCT(-('Diário 5º PA'!$E$4:$E$5221='Analítico Cp.'!$B27),-('Diário 5º PA'!$P$4:$P$5221=M$1),('Diário 5º PA'!$F$4:$F$5221))+SUMPRODUCT(-('Diário 6º PA'!$E$4:$E$2907='Analítico Cp.'!$B27),-('Diário 6º PA'!$O$4:$O$2907=M$1),('Diário 6º PA'!$F$4:$F$2907))+SUMPRODUCT(-('Comp.'!$D$5:$D$232='Analítico Cp.'!$B27),-('Comp.'!$J$5:$J$232=M$1),('Comp.'!$E$5:$E$232))</f>
        <v>0</v>
      </c>
      <c r="N27" s="11">
        <f>SUMPRODUCT(-('Diário 3º PA'!$E$4:$E$4242='Analítico Cp.'!$B27),-('Diário 3º PA'!$P$4:$P$4242=N$1),('Diário 3º PA'!$F$4:$F$4242))+SUMPRODUCT(-('Diário 4º PA'!$E$4:$E$2224='Analítico Cp.'!$B27),-('Diário 4º PA'!$P$4:$P$2224=N$1),('Diário 4º PA'!$F$4:$F$2224))+SUMPRODUCT(-('Diário 5º PA'!$E$4:$E$5221='Analítico Cp.'!$B27),-('Diário 5º PA'!$P$4:$P$5221=N$1),('Diário 5º PA'!$F$4:$F$5221))+SUMPRODUCT(-('Diário 6º PA'!$E$4:$E$2907='Analítico Cp.'!$B27),-('Diário 6º PA'!$O$4:$O$2907=N$1),('Diário 6º PA'!$F$4:$F$2907))+SUMPRODUCT(-('Comp.'!$D$5:$D$232='Analítico Cp.'!$B27),-('Comp.'!$J$5:$J$232=N$1),('Comp.'!$E$5:$E$232))</f>
        <v>0</v>
      </c>
      <c r="O27" s="12">
        <f>SUM(C27:N27)</f>
        <v>0</v>
      </c>
      <c r="P27" s="168">
        <f t="shared" si="1"/>
        <v>0</v>
      </c>
    </row>
    <row r="28" spans="1:16" ht="23.25" customHeight="1" x14ac:dyDescent="0.2">
      <c r="A28" s="22"/>
      <c r="B28" s="23" t="s">
        <v>172</v>
      </c>
      <c r="C28" s="13">
        <f>SUBTOTAL(109,C19:C27)</f>
        <v>2646578.25</v>
      </c>
      <c r="D28" s="13">
        <f t="shared" ref="D28:O28" si="3">SUBTOTAL(109,D19:D27)</f>
        <v>2420010.44</v>
      </c>
      <c r="E28" s="13">
        <f t="shared" si="3"/>
        <v>2366890.15</v>
      </c>
      <c r="F28" s="13">
        <f t="shared" si="3"/>
        <v>2470887.4699999997</v>
      </c>
      <c r="G28" s="13">
        <f t="shared" si="3"/>
        <v>2452571.25</v>
      </c>
      <c r="H28" s="13">
        <f t="shared" si="3"/>
        <v>2473645.1199999992</v>
      </c>
      <c r="I28" s="13">
        <f t="shared" si="3"/>
        <v>2443036.4799999995</v>
      </c>
      <c r="J28" s="13">
        <f t="shared" si="3"/>
        <v>2538345.6999999997</v>
      </c>
      <c r="K28" s="13">
        <f t="shared" si="3"/>
        <v>2571795.4999999995</v>
      </c>
      <c r="L28" s="13">
        <f t="shared" si="3"/>
        <v>2488899.0699999998</v>
      </c>
      <c r="M28" s="13">
        <f t="shared" si="3"/>
        <v>2680278.23</v>
      </c>
      <c r="N28" s="13">
        <f t="shared" si="3"/>
        <v>2486654.9699999997</v>
      </c>
      <c r="O28" s="13">
        <f t="shared" si="3"/>
        <v>30039592.629999995</v>
      </c>
      <c r="P28" s="171">
        <f t="shared" si="1"/>
        <v>0.80220290305813646</v>
      </c>
    </row>
    <row r="29" spans="1:16" s="33" customFormat="1" ht="23.25" customHeight="1" x14ac:dyDescent="0.2">
      <c r="A29" s="99" t="s">
        <v>107</v>
      </c>
      <c r="B29" s="100" t="s">
        <v>108</v>
      </c>
      <c r="C29" s="64"/>
      <c r="D29" s="64"/>
      <c r="E29" s="64"/>
      <c r="F29" s="64"/>
      <c r="G29" s="64"/>
      <c r="H29" s="64"/>
      <c r="I29" s="64"/>
      <c r="J29" s="64"/>
      <c r="K29" s="64"/>
      <c r="L29" s="64"/>
      <c r="M29" s="64"/>
      <c r="N29" s="64"/>
      <c r="O29" s="64"/>
      <c r="P29" s="172"/>
    </row>
    <row r="30" spans="1:16" ht="23.25" customHeight="1" x14ac:dyDescent="0.2">
      <c r="A30" s="59" t="s">
        <v>173</v>
      </c>
      <c r="B30" s="58" t="s">
        <v>174</v>
      </c>
      <c r="C30" s="11">
        <f>SUMPRODUCT(-('Diário 3º PA'!$E$4:$E$4242='Analítico Cp.'!$B30),-('Diário 3º PA'!$P$4:$P$4242=C$1),('Diário 3º PA'!$F$4:$F$4242))+SUMPRODUCT(-('Diário 4º PA'!$E$4:$E$2224='Analítico Cp.'!$B30),-('Diário 4º PA'!$P$4:$P$2224=C$1),('Diário 4º PA'!$F$4:$F$2224))+SUMPRODUCT(-('Diário 5º PA'!$E$4:$E$5221='Analítico Cp.'!$B30),-('Diário 5º PA'!$P$4:$P$5221=C$1),('Diário 5º PA'!$F$4:$F$5221))+SUMPRODUCT(-('Diário 6º PA'!$E$4:$E$2907='Analítico Cp.'!$B30),-('Diário 6º PA'!$O$4:$O$2907=C$1),('Diário 6º PA'!$F$4:$F$2907))+SUMPRODUCT(-('Comp.'!$D$5:$D$232='Analítico Cp.'!$B30),-('Comp.'!$J$5:$J$232=C$1),('Comp.'!$E$5:$E$232))</f>
        <v>0</v>
      </c>
      <c r="D30" s="11">
        <f>SUMPRODUCT(-('Diário 3º PA'!$E$4:$E$4242='Analítico Cp.'!$B30),-('Diário 3º PA'!$P$4:$P$4242=D$1),('Diário 3º PA'!$F$4:$F$4242))+SUMPRODUCT(-('Diário 4º PA'!$E$4:$E$2224='Analítico Cp.'!$B30),-('Diário 4º PA'!$P$4:$P$2224=D$1),('Diário 4º PA'!$F$4:$F$2224))+SUMPRODUCT(-('Diário 5º PA'!$E$4:$E$5221='Analítico Cp.'!$B30),-('Diário 5º PA'!$P$4:$P$5221=D$1),('Diário 5º PA'!$F$4:$F$5221))+SUMPRODUCT(-('Diário 6º PA'!$E$4:$E$2907='Analítico Cp.'!$B30),-('Diário 6º PA'!$O$4:$O$2907=D$1),('Diário 6º PA'!$F$4:$F$2907))+SUMPRODUCT(-('Comp.'!$D$5:$D$232='Analítico Cp.'!$B30),-('Comp.'!$J$5:$J$232=D$1),('Comp.'!$E$5:$E$232))</f>
        <v>0</v>
      </c>
      <c r="E30" s="11">
        <f>SUMPRODUCT(-('Diário 3º PA'!$E$4:$E$4242='Analítico Cp.'!$B30),-('Diário 3º PA'!$P$4:$P$4242=E$1),('Diário 3º PA'!$F$4:$F$4242))+SUMPRODUCT(-('Diário 4º PA'!$E$4:$E$2224='Analítico Cp.'!$B30),-('Diário 4º PA'!$P$4:$P$2224=E$1),('Diário 4º PA'!$F$4:$F$2224))+SUMPRODUCT(-('Diário 5º PA'!$E$4:$E$5221='Analítico Cp.'!$B30),-('Diário 5º PA'!$P$4:$P$5221=E$1),('Diário 5º PA'!$F$4:$F$5221))+SUMPRODUCT(-('Diário 6º PA'!$E$4:$E$2907='Analítico Cp.'!$B30),-('Diário 6º PA'!$O$4:$O$2907=E$1),('Diário 6º PA'!$F$4:$F$2907))+SUMPRODUCT(-('Comp.'!$D$5:$D$232='Analítico Cp.'!$B30),-('Comp.'!$J$5:$J$232=E$1),('Comp.'!$E$5:$E$232))</f>
        <v>0</v>
      </c>
      <c r="F30" s="11">
        <f>SUMPRODUCT(-('Diário 3º PA'!$E$4:$E$4242='Analítico Cp.'!$B30),-('Diário 3º PA'!$P$4:$P$4242=F$1),('Diário 3º PA'!$F$4:$F$4242))+SUMPRODUCT(-('Diário 4º PA'!$E$4:$E$2224='Analítico Cp.'!$B30),-('Diário 4º PA'!$P$4:$P$2224=F$1),('Diário 4º PA'!$F$4:$F$2224))+SUMPRODUCT(-('Diário 5º PA'!$E$4:$E$5221='Analítico Cp.'!$B30),-('Diário 5º PA'!$P$4:$P$5221=F$1),('Diário 5º PA'!$F$4:$F$5221))+SUMPRODUCT(-('Diário 6º PA'!$E$4:$E$2907='Analítico Cp.'!$B30),-('Diário 6º PA'!$O$4:$O$2907=F$1),('Diário 6º PA'!$F$4:$F$2907))+SUMPRODUCT(-('Comp.'!$D$5:$D$232='Analítico Cp.'!$B30),-('Comp.'!$J$5:$J$232=F$1),('Comp.'!$E$5:$E$232))</f>
        <v>0</v>
      </c>
      <c r="G30" s="11">
        <f>SUMPRODUCT(-('Diário 3º PA'!$E$4:$E$4242='Analítico Cp.'!$B30),-('Diário 3º PA'!$P$4:$P$4242=G$1),('Diário 3º PA'!$F$4:$F$4242))+SUMPRODUCT(-('Diário 4º PA'!$E$4:$E$2224='Analítico Cp.'!$B30),-('Diário 4º PA'!$P$4:$P$2224=G$1),('Diário 4º PA'!$F$4:$F$2224))+SUMPRODUCT(-('Diário 5º PA'!$E$4:$E$5221='Analítico Cp.'!$B30),-('Diário 5º PA'!$P$4:$P$5221=G$1),('Diário 5º PA'!$F$4:$F$5221))+SUMPRODUCT(-('Diário 6º PA'!$E$4:$E$2907='Analítico Cp.'!$B30),-('Diário 6º PA'!$O$4:$O$2907=G$1),('Diário 6º PA'!$F$4:$F$2907))+SUMPRODUCT(-('Comp.'!$D$5:$D$232='Analítico Cp.'!$B30),-('Comp.'!$J$5:$J$232=G$1),('Comp.'!$E$5:$E$232))</f>
        <v>0</v>
      </c>
      <c r="H30" s="11">
        <f>SUMPRODUCT(-('Diário 3º PA'!$E$4:$E$4242='Analítico Cp.'!$B30),-('Diário 3º PA'!$P$4:$P$4242=H$1),('Diário 3º PA'!$F$4:$F$4242))+SUMPRODUCT(-('Diário 4º PA'!$E$4:$E$2224='Analítico Cp.'!$B30),-('Diário 4º PA'!$P$4:$P$2224=H$1),('Diário 4º PA'!$F$4:$F$2224))+SUMPRODUCT(-('Diário 5º PA'!$E$4:$E$5221='Analítico Cp.'!$B30),-('Diário 5º PA'!$P$4:$P$5221=H$1),('Diário 5º PA'!$F$4:$F$5221))+SUMPRODUCT(-('Diário 6º PA'!$E$4:$E$2907='Analítico Cp.'!$B30),-('Diário 6º PA'!$O$4:$O$2907=H$1),('Diário 6º PA'!$F$4:$F$2907))+SUMPRODUCT(-('Comp.'!$D$5:$D$232='Analítico Cp.'!$B30),-('Comp.'!$J$5:$J$232=H$1),('Comp.'!$E$5:$E$232))</f>
        <v>0</v>
      </c>
      <c r="I30" s="11">
        <f>SUMPRODUCT(-('Diário 3º PA'!$E$4:$E$4242='Analítico Cp.'!$B30),-('Diário 3º PA'!$P$4:$P$4242=I$1),('Diário 3º PA'!$F$4:$F$4242))+SUMPRODUCT(-('Diário 4º PA'!$E$4:$E$2224='Analítico Cp.'!$B30),-('Diário 4º PA'!$P$4:$P$2224=I$1),('Diário 4º PA'!$F$4:$F$2224))+SUMPRODUCT(-('Diário 5º PA'!$E$4:$E$5221='Analítico Cp.'!$B30),-('Diário 5º PA'!$P$4:$P$5221=I$1),('Diário 5º PA'!$F$4:$F$5221))+SUMPRODUCT(-('Diário 6º PA'!$E$4:$E$2907='Analítico Cp.'!$B30),-('Diário 6º PA'!$O$4:$O$2907=I$1),('Diário 6º PA'!$F$4:$F$2907))+SUMPRODUCT(-('Comp.'!$D$5:$D$232='Analítico Cp.'!$B30),-('Comp.'!$J$5:$J$232=I$1),('Comp.'!$E$5:$E$232))</f>
        <v>0</v>
      </c>
      <c r="J30" s="11">
        <f>SUMPRODUCT(-('Diário 3º PA'!$E$4:$E$4242='Analítico Cp.'!$B30),-('Diário 3º PA'!$P$4:$P$4242=J$1),('Diário 3º PA'!$F$4:$F$4242))+SUMPRODUCT(-('Diário 4º PA'!$E$4:$E$2224='Analítico Cp.'!$B30),-('Diário 4º PA'!$P$4:$P$2224=J$1),('Diário 4º PA'!$F$4:$F$2224))+SUMPRODUCT(-('Diário 5º PA'!$E$4:$E$5221='Analítico Cp.'!$B30),-('Diário 5º PA'!$P$4:$P$5221=J$1),('Diário 5º PA'!$F$4:$F$5221))+SUMPRODUCT(-('Diário 6º PA'!$E$4:$E$2907='Analítico Cp.'!$B30),-('Diário 6º PA'!$O$4:$O$2907=J$1),('Diário 6º PA'!$F$4:$F$2907))+SUMPRODUCT(-('Comp.'!$D$5:$D$232='Analítico Cp.'!$B30),-('Comp.'!$J$5:$J$232=J$1),('Comp.'!$E$5:$E$232))</f>
        <v>0</v>
      </c>
      <c r="K30" s="11">
        <f>SUMPRODUCT(-('Diário 3º PA'!$E$4:$E$4242='Analítico Cp.'!$B30),-('Diário 3º PA'!$P$4:$P$4242=K$1),('Diário 3º PA'!$F$4:$F$4242))+SUMPRODUCT(-('Diário 4º PA'!$E$4:$E$2224='Analítico Cp.'!$B30),-('Diário 4º PA'!$P$4:$P$2224=K$1),('Diário 4º PA'!$F$4:$F$2224))+SUMPRODUCT(-('Diário 5º PA'!$E$4:$E$5221='Analítico Cp.'!$B30),-('Diário 5º PA'!$P$4:$P$5221=K$1),('Diário 5º PA'!$F$4:$F$5221))+SUMPRODUCT(-('Diário 6º PA'!$E$4:$E$2907='Analítico Cp.'!$B30),-('Diário 6º PA'!$O$4:$O$2907=K$1),('Diário 6º PA'!$F$4:$F$2907))+SUMPRODUCT(-('Comp.'!$D$5:$D$232='Analítico Cp.'!$B30),-('Comp.'!$J$5:$J$232=K$1),('Comp.'!$E$5:$E$232))</f>
        <v>0</v>
      </c>
      <c r="L30" s="11">
        <f>SUMPRODUCT(-('Diário 3º PA'!$E$4:$E$4242='Analítico Cp.'!$B30),-('Diário 3º PA'!$P$4:$P$4242=L$1),('Diário 3º PA'!$F$4:$F$4242))+SUMPRODUCT(-('Diário 4º PA'!$E$4:$E$2224='Analítico Cp.'!$B30),-('Diário 4º PA'!$P$4:$P$2224=L$1),('Diário 4º PA'!$F$4:$F$2224))+SUMPRODUCT(-('Diário 5º PA'!$E$4:$E$5221='Analítico Cp.'!$B30),-('Diário 5º PA'!$P$4:$P$5221=L$1),('Diário 5º PA'!$F$4:$F$5221))+SUMPRODUCT(-('Diário 6º PA'!$E$4:$E$2907='Analítico Cp.'!$B30),-('Diário 6º PA'!$O$4:$O$2907=L$1),('Diário 6º PA'!$F$4:$F$2907))+SUMPRODUCT(-('Comp.'!$D$5:$D$232='Analítico Cp.'!$B30),-('Comp.'!$J$5:$J$232=L$1),('Comp.'!$E$5:$E$232))</f>
        <v>0</v>
      </c>
      <c r="M30" s="11">
        <f>SUMPRODUCT(-('Diário 3º PA'!$E$4:$E$4242='Analítico Cp.'!$B30),-('Diário 3º PA'!$P$4:$P$4242=M$1),('Diário 3º PA'!$F$4:$F$4242))+SUMPRODUCT(-('Diário 4º PA'!$E$4:$E$2224='Analítico Cp.'!$B30),-('Diário 4º PA'!$P$4:$P$2224=M$1),('Diário 4º PA'!$F$4:$F$2224))+SUMPRODUCT(-('Diário 5º PA'!$E$4:$E$5221='Analítico Cp.'!$B30),-('Diário 5º PA'!$P$4:$P$5221=M$1),('Diário 5º PA'!$F$4:$F$5221))+SUMPRODUCT(-('Diário 6º PA'!$E$4:$E$2907='Analítico Cp.'!$B30),-('Diário 6º PA'!$O$4:$O$2907=M$1),('Diário 6º PA'!$F$4:$F$2907))+SUMPRODUCT(-('Comp.'!$D$5:$D$232='Analítico Cp.'!$B30),-('Comp.'!$J$5:$J$232=M$1),('Comp.'!$E$5:$E$232))</f>
        <v>0</v>
      </c>
      <c r="N30" s="11">
        <f>SUMPRODUCT(-('Diário 3º PA'!$E$4:$E$4242='Analítico Cp.'!$B30),-('Diário 3º PA'!$P$4:$P$4242=N$1),('Diário 3º PA'!$F$4:$F$4242))+SUMPRODUCT(-('Diário 4º PA'!$E$4:$E$2224='Analítico Cp.'!$B30),-('Diário 4º PA'!$P$4:$P$2224=N$1),('Diário 4º PA'!$F$4:$F$2224))+SUMPRODUCT(-('Diário 5º PA'!$E$4:$E$5221='Analítico Cp.'!$B30),-('Diário 5º PA'!$P$4:$P$5221=N$1),('Diário 5º PA'!$F$4:$F$5221))+SUMPRODUCT(-('Diário 6º PA'!$E$4:$E$2907='Analítico Cp.'!$B30),-('Diário 6º PA'!$O$4:$O$2907=N$1),('Diário 6º PA'!$F$4:$F$2907))+SUMPRODUCT(-('Comp.'!$D$5:$D$232='Analítico Cp.'!$B30),-('Comp.'!$J$5:$J$232=N$1),('Comp.'!$E$5:$E$232))</f>
        <v>0</v>
      </c>
      <c r="O30" s="12">
        <f>SUM(C30:N30)</f>
        <v>0</v>
      </c>
      <c r="P30" s="168">
        <f>IF($O$157=0,0,O30/$O$157)</f>
        <v>0</v>
      </c>
    </row>
    <row r="31" spans="1:16" ht="23.25" customHeight="1" x14ac:dyDescent="0.2">
      <c r="A31" s="59" t="s">
        <v>175</v>
      </c>
      <c r="B31" s="58" t="s">
        <v>176</v>
      </c>
      <c r="C31" s="11">
        <f>SUMPRODUCT(-('Diário 3º PA'!$E$4:$E$4242='Analítico Cp.'!$B31),-('Diário 3º PA'!$P$4:$P$4242=C$1),('Diário 3º PA'!$F$4:$F$4242))+SUMPRODUCT(-('Diário 4º PA'!$E$4:$E$2224='Analítico Cp.'!$B31),-('Diário 4º PA'!$P$4:$P$2224=C$1),('Diário 4º PA'!$F$4:$F$2224))+SUMPRODUCT(-('Diário 5º PA'!$E$4:$E$5221='Analítico Cp.'!$B31),-('Diário 5º PA'!$P$4:$P$5221=C$1),('Diário 5º PA'!$F$4:$F$5221))+SUMPRODUCT(-('Diário 6º PA'!$E$4:$E$2907='Analítico Cp.'!$B31),-('Diário 6º PA'!$O$4:$O$2907=C$1),('Diário 6º PA'!$F$4:$F$2907))+SUMPRODUCT(-('Comp.'!$D$5:$D$232='Analítico Cp.'!$B31),-('Comp.'!$J$5:$J$232=C$1),('Comp.'!$E$5:$E$232))</f>
        <v>0</v>
      </c>
      <c r="D31" s="11">
        <f>SUMPRODUCT(-('Diário 3º PA'!$E$4:$E$4242='Analítico Cp.'!$B31),-('Diário 3º PA'!$P$4:$P$4242=D$1),('Diário 3º PA'!$F$4:$F$4242))+SUMPRODUCT(-('Diário 4º PA'!$E$4:$E$2224='Analítico Cp.'!$B31),-('Diário 4º PA'!$P$4:$P$2224=D$1),('Diário 4º PA'!$F$4:$F$2224))+SUMPRODUCT(-('Diário 5º PA'!$E$4:$E$5221='Analítico Cp.'!$B31),-('Diário 5º PA'!$P$4:$P$5221=D$1),('Diário 5º PA'!$F$4:$F$5221))+SUMPRODUCT(-('Diário 6º PA'!$E$4:$E$2907='Analítico Cp.'!$B31),-('Diário 6º PA'!$O$4:$O$2907=D$1),('Diário 6º PA'!$F$4:$F$2907))+SUMPRODUCT(-('Comp.'!$D$5:$D$232='Analítico Cp.'!$B31),-('Comp.'!$J$5:$J$232=D$1),('Comp.'!$E$5:$E$232))</f>
        <v>0</v>
      </c>
      <c r="E31" s="11">
        <f>SUMPRODUCT(-('Diário 3º PA'!$E$4:$E$4242='Analítico Cp.'!$B31),-('Diário 3º PA'!$P$4:$P$4242=E$1),('Diário 3º PA'!$F$4:$F$4242))+SUMPRODUCT(-('Diário 4º PA'!$E$4:$E$2224='Analítico Cp.'!$B31),-('Diário 4º PA'!$P$4:$P$2224=E$1),('Diário 4º PA'!$F$4:$F$2224))+SUMPRODUCT(-('Diário 5º PA'!$E$4:$E$5221='Analítico Cp.'!$B31),-('Diário 5º PA'!$P$4:$P$5221=E$1),('Diário 5º PA'!$F$4:$F$5221))+SUMPRODUCT(-('Diário 6º PA'!$E$4:$E$2907='Analítico Cp.'!$B31),-('Diário 6º PA'!$O$4:$O$2907=E$1),('Diário 6º PA'!$F$4:$F$2907))+SUMPRODUCT(-('Comp.'!$D$5:$D$232='Analítico Cp.'!$B31),-('Comp.'!$J$5:$J$232=E$1),('Comp.'!$E$5:$E$232))</f>
        <v>0</v>
      </c>
      <c r="F31" s="11">
        <f>SUMPRODUCT(-('Diário 3º PA'!$E$4:$E$4242='Analítico Cp.'!$B31),-('Diário 3º PA'!$P$4:$P$4242=F$1),('Diário 3º PA'!$F$4:$F$4242))+SUMPRODUCT(-('Diário 4º PA'!$E$4:$E$2224='Analítico Cp.'!$B31),-('Diário 4º PA'!$P$4:$P$2224=F$1),('Diário 4º PA'!$F$4:$F$2224))+SUMPRODUCT(-('Diário 5º PA'!$E$4:$E$5221='Analítico Cp.'!$B31),-('Diário 5º PA'!$P$4:$P$5221=F$1),('Diário 5º PA'!$F$4:$F$5221))+SUMPRODUCT(-('Diário 6º PA'!$E$4:$E$2907='Analítico Cp.'!$B31),-('Diário 6º PA'!$O$4:$O$2907=F$1),('Diário 6º PA'!$F$4:$F$2907))+SUMPRODUCT(-('Comp.'!$D$5:$D$232='Analítico Cp.'!$B31),-('Comp.'!$J$5:$J$232=F$1),('Comp.'!$E$5:$E$232))</f>
        <v>0</v>
      </c>
      <c r="G31" s="11">
        <f>SUMPRODUCT(-('Diário 3º PA'!$E$4:$E$4242='Analítico Cp.'!$B31),-('Diário 3º PA'!$P$4:$P$4242=G$1),('Diário 3º PA'!$F$4:$F$4242))+SUMPRODUCT(-('Diário 4º PA'!$E$4:$E$2224='Analítico Cp.'!$B31),-('Diário 4º PA'!$P$4:$P$2224=G$1),('Diário 4º PA'!$F$4:$F$2224))+SUMPRODUCT(-('Diário 5º PA'!$E$4:$E$5221='Analítico Cp.'!$B31),-('Diário 5º PA'!$P$4:$P$5221=G$1),('Diário 5º PA'!$F$4:$F$5221))+SUMPRODUCT(-('Diário 6º PA'!$E$4:$E$2907='Analítico Cp.'!$B31),-('Diário 6º PA'!$O$4:$O$2907=G$1),('Diário 6º PA'!$F$4:$F$2907))+SUMPRODUCT(-('Comp.'!$D$5:$D$232='Analítico Cp.'!$B31),-('Comp.'!$J$5:$J$232=G$1),('Comp.'!$E$5:$E$232))</f>
        <v>0</v>
      </c>
      <c r="H31" s="11">
        <f>SUMPRODUCT(-('Diário 3º PA'!$E$4:$E$4242='Analítico Cp.'!$B31),-('Diário 3º PA'!$P$4:$P$4242=H$1),('Diário 3º PA'!$F$4:$F$4242))+SUMPRODUCT(-('Diário 4º PA'!$E$4:$E$2224='Analítico Cp.'!$B31),-('Diário 4º PA'!$P$4:$P$2224=H$1),('Diário 4º PA'!$F$4:$F$2224))+SUMPRODUCT(-('Diário 5º PA'!$E$4:$E$5221='Analítico Cp.'!$B31),-('Diário 5º PA'!$P$4:$P$5221=H$1),('Diário 5º PA'!$F$4:$F$5221))+SUMPRODUCT(-('Diário 6º PA'!$E$4:$E$2907='Analítico Cp.'!$B31),-('Diário 6º PA'!$O$4:$O$2907=H$1),('Diário 6º PA'!$F$4:$F$2907))+SUMPRODUCT(-('Comp.'!$D$5:$D$232='Analítico Cp.'!$B31),-('Comp.'!$J$5:$J$232=H$1),('Comp.'!$E$5:$E$232))</f>
        <v>0</v>
      </c>
      <c r="I31" s="11">
        <f>SUMPRODUCT(-('Diário 3º PA'!$E$4:$E$4242='Analítico Cp.'!$B31),-('Diário 3º PA'!$P$4:$P$4242=I$1),('Diário 3º PA'!$F$4:$F$4242))+SUMPRODUCT(-('Diário 4º PA'!$E$4:$E$2224='Analítico Cp.'!$B31),-('Diário 4º PA'!$P$4:$P$2224=I$1),('Diário 4º PA'!$F$4:$F$2224))+SUMPRODUCT(-('Diário 5º PA'!$E$4:$E$5221='Analítico Cp.'!$B31),-('Diário 5º PA'!$P$4:$P$5221=I$1),('Diário 5º PA'!$F$4:$F$5221))+SUMPRODUCT(-('Diário 6º PA'!$E$4:$E$2907='Analítico Cp.'!$B31),-('Diário 6º PA'!$O$4:$O$2907=I$1),('Diário 6º PA'!$F$4:$F$2907))+SUMPRODUCT(-('Comp.'!$D$5:$D$232='Analítico Cp.'!$B31),-('Comp.'!$J$5:$J$232=I$1),('Comp.'!$E$5:$E$232))</f>
        <v>0</v>
      </c>
      <c r="J31" s="11">
        <f>SUMPRODUCT(-('Diário 3º PA'!$E$4:$E$4242='Analítico Cp.'!$B31),-('Diário 3º PA'!$P$4:$P$4242=J$1),('Diário 3º PA'!$F$4:$F$4242))+SUMPRODUCT(-('Diário 4º PA'!$E$4:$E$2224='Analítico Cp.'!$B31),-('Diário 4º PA'!$P$4:$P$2224=J$1),('Diário 4º PA'!$F$4:$F$2224))+SUMPRODUCT(-('Diário 5º PA'!$E$4:$E$5221='Analítico Cp.'!$B31),-('Diário 5º PA'!$P$4:$P$5221=J$1),('Diário 5º PA'!$F$4:$F$5221))+SUMPRODUCT(-('Diário 6º PA'!$E$4:$E$2907='Analítico Cp.'!$B31),-('Diário 6º PA'!$O$4:$O$2907=J$1),('Diário 6º PA'!$F$4:$F$2907))+SUMPRODUCT(-('Comp.'!$D$5:$D$232='Analítico Cp.'!$B31),-('Comp.'!$J$5:$J$232=J$1),('Comp.'!$E$5:$E$232))</f>
        <v>0</v>
      </c>
      <c r="K31" s="11">
        <f>SUMPRODUCT(-('Diário 3º PA'!$E$4:$E$4242='Analítico Cp.'!$B31),-('Diário 3º PA'!$P$4:$P$4242=K$1),('Diário 3º PA'!$F$4:$F$4242))+SUMPRODUCT(-('Diário 4º PA'!$E$4:$E$2224='Analítico Cp.'!$B31),-('Diário 4º PA'!$P$4:$P$2224=K$1),('Diário 4º PA'!$F$4:$F$2224))+SUMPRODUCT(-('Diário 5º PA'!$E$4:$E$5221='Analítico Cp.'!$B31),-('Diário 5º PA'!$P$4:$P$5221=K$1),('Diário 5º PA'!$F$4:$F$5221))+SUMPRODUCT(-('Diário 6º PA'!$E$4:$E$2907='Analítico Cp.'!$B31),-('Diário 6º PA'!$O$4:$O$2907=K$1),('Diário 6º PA'!$F$4:$F$2907))+SUMPRODUCT(-('Comp.'!$D$5:$D$232='Analítico Cp.'!$B31),-('Comp.'!$J$5:$J$232=K$1),('Comp.'!$E$5:$E$232))</f>
        <v>0</v>
      </c>
      <c r="L31" s="11">
        <f>SUMPRODUCT(-('Diário 3º PA'!$E$4:$E$4242='Analítico Cp.'!$B31),-('Diário 3º PA'!$P$4:$P$4242=L$1),('Diário 3º PA'!$F$4:$F$4242))+SUMPRODUCT(-('Diário 4º PA'!$E$4:$E$2224='Analítico Cp.'!$B31),-('Diário 4º PA'!$P$4:$P$2224=L$1),('Diário 4º PA'!$F$4:$F$2224))+SUMPRODUCT(-('Diário 5º PA'!$E$4:$E$5221='Analítico Cp.'!$B31),-('Diário 5º PA'!$P$4:$P$5221=L$1),('Diário 5º PA'!$F$4:$F$5221))+SUMPRODUCT(-('Diário 6º PA'!$E$4:$E$2907='Analítico Cp.'!$B31),-('Diário 6º PA'!$O$4:$O$2907=L$1),('Diário 6º PA'!$F$4:$F$2907))+SUMPRODUCT(-('Comp.'!$D$5:$D$232='Analítico Cp.'!$B31),-('Comp.'!$J$5:$J$232=L$1),('Comp.'!$E$5:$E$232))</f>
        <v>0</v>
      </c>
      <c r="M31" s="11">
        <f>SUMPRODUCT(-('Diário 3º PA'!$E$4:$E$4242='Analítico Cp.'!$B31),-('Diário 3º PA'!$P$4:$P$4242=M$1),('Diário 3º PA'!$F$4:$F$4242))+SUMPRODUCT(-('Diário 4º PA'!$E$4:$E$2224='Analítico Cp.'!$B31),-('Diário 4º PA'!$P$4:$P$2224=M$1),('Diário 4º PA'!$F$4:$F$2224))+SUMPRODUCT(-('Diário 5º PA'!$E$4:$E$5221='Analítico Cp.'!$B31),-('Diário 5º PA'!$P$4:$P$5221=M$1),('Diário 5º PA'!$F$4:$F$5221))+SUMPRODUCT(-('Diário 6º PA'!$E$4:$E$2907='Analítico Cp.'!$B31),-('Diário 6º PA'!$O$4:$O$2907=M$1),('Diário 6º PA'!$F$4:$F$2907))+SUMPRODUCT(-('Comp.'!$D$5:$D$232='Analítico Cp.'!$B31),-('Comp.'!$J$5:$J$232=M$1),('Comp.'!$E$5:$E$232))</f>
        <v>0</v>
      </c>
      <c r="N31" s="11">
        <f>SUMPRODUCT(-('Diário 3º PA'!$E$4:$E$4242='Analítico Cp.'!$B31),-('Diário 3º PA'!$P$4:$P$4242=N$1),('Diário 3º PA'!$F$4:$F$4242))+SUMPRODUCT(-('Diário 4º PA'!$E$4:$E$2224='Analítico Cp.'!$B31),-('Diário 4º PA'!$P$4:$P$2224=N$1),('Diário 4º PA'!$F$4:$F$2224))+SUMPRODUCT(-('Diário 5º PA'!$E$4:$E$5221='Analítico Cp.'!$B31),-('Diário 5º PA'!$P$4:$P$5221=N$1),('Diário 5º PA'!$F$4:$F$5221))+SUMPRODUCT(-('Diário 6º PA'!$E$4:$E$2907='Analítico Cp.'!$B31),-('Diário 6º PA'!$O$4:$O$2907=N$1),('Diário 6º PA'!$F$4:$F$2907))+SUMPRODUCT(-('Comp.'!$D$5:$D$232='Analítico Cp.'!$B31),-('Comp.'!$J$5:$J$232=N$1),('Comp.'!$E$5:$E$232))</f>
        <v>0</v>
      </c>
      <c r="O31" s="12">
        <f>SUM(C31:N31)</f>
        <v>0</v>
      </c>
      <c r="P31" s="168">
        <f>IF($O$157=0,0,O31/$O$157)</f>
        <v>0</v>
      </c>
    </row>
    <row r="32" spans="1:16" ht="23.25" customHeight="1" x14ac:dyDescent="0.2">
      <c r="A32" s="22"/>
      <c r="B32" s="23" t="s">
        <v>177</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x14ac:dyDescent="0.2">
      <c r="A33" s="20" t="s">
        <v>109</v>
      </c>
      <c r="B33" s="32" t="s">
        <v>110</v>
      </c>
      <c r="C33" s="64"/>
      <c r="D33" s="64"/>
      <c r="E33" s="64"/>
      <c r="F33" s="64"/>
      <c r="G33" s="64"/>
      <c r="H33" s="64"/>
      <c r="I33" s="64"/>
      <c r="J33" s="64"/>
      <c r="K33" s="64"/>
      <c r="L33" s="64"/>
      <c r="M33" s="64"/>
      <c r="N33" s="64"/>
      <c r="O33" s="64"/>
      <c r="P33" s="172"/>
    </row>
    <row r="34" spans="1:16" ht="23.25" customHeight="1" x14ac:dyDescent="0.2">
      <c r="A34" s="59" t="s">
        <v>178</v>
      </c>
      <c r="B34" s="58" t="s">
        <v>179</v>
      </c>
      <c r="C34" s="11">
        <f>'Prov. Pessoal'!C10-'Prov. Pessoal'!C20</f>
        <v>120813.28694955001</v>
      </c>
      <c r="D34" s="11">
        <f>'Prov. Pessoal'!D10-'Prov. Pessoal'!D20</f>
        <v>136993.77694955</v>
      </c>
      <c r="E34" s="11">
        <f>'Prov. Pessoal'!E10-'Prov. Pessoal'!E20</f>
        <v>130204.62694955</v>
      </c>
      <c r="F34" s="11">
        <f>'Prov. Pessoal'!F10-'Prov. Pessoal'!F20</f>
        <v>137737.71694955</v>
      </c>
      <c r="G34" s="11">
        <f>'Prov. Pessoal'!G10-'Prov. Pessoal'!G20</f>
        <v>142408.94694955001</v>
      </c>
      <c r="H34" s="11">
        <f>'Prov. Pessoal'!H10-'Prov. Pessoal'!H20</f>
        <v>139040.65694955</v>
      </c>
      <c r="I34" s="11">
        <f>'Prov. Pessoal'!I10-'Prov. Pessoal'!I20</f>
        <v>145651.22182099998</v>
      </c>
      <c r="J34" s="11">
        <f>'Prov. Pessoal'!J10-'Prov. Pessoal'!J20</f>
        <v>142463.28182100001</v>
      </c>
      <c r="K34" s="11">
        <f>'Prov. Pessoal'!K10-'Prov. Pessoal'!K20</f>
        <v>143514.771821</v>
      </c>
      <c r="L34" s="11">
        <f>'Prov. Pessoal'!L10-'Prov. Pessoal'!L20</f>
        <v>143608.66182099999</v>
      </c>
      <c r="M34" s="11">
        <f>'Prov. Pessoal'!M10-'Prov. Pessoal'!M20</f>
        <v>143975.65182100001</v>
      </c>
      <c r="N34" s="11">
        <f>'Prov. Pessoal'!N10-'Prov. Pessoal'!N20</f>
        <v>253762.93182100001</v>
      </c>
      <c r="O34" s="12">
        <f t="shared" ref="O34:O43" si="5">SUM(C34:N34)</f>
        <v>1780175.5326233001</v>
      </c>
      <c r="P34" s="168">
        <f t="shared" ref="P34:P46" si="6">IF($O$157=0,0,O34/$O$157)</f>
        <v>4.7539325776252243E-2</v>
      </c>
    </row>
    <row r="35" spans="1:16" ht="23.25" customHeight="1" x14ac:dyDescent="0.2">
      <c r="A35" s="59" t="s">
        <v>180</v>
      </c>
      <c r="B35" s="58" t="s">
        <v>181</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x14ac:dyDescent="0.2">
      <c r="A36" s="59" t="s">
        <v>182</v>
      </c>
      <c r="B36" s="58" t="s">
        <v>183</v>
      </c>
      <c r="C36" s="11">
        <f>'Prov. Pessoal'!C12-'Prov. Pessoal'!C22</f>
        <v>249247.64</v>
      </c>
      <c r="D36" s="11">
        <f>'Prov. Pessoal'!D12-'Prov. Pessoal'!D22</f>
        <v>223336.12640000001</v>
      </c>
      <c r="E36" s="11">
        <f>'Prov. Pessoal'!E12-'Prov. Pessoal'!E22</f>
        <v>211037.07695999998</v>
      </c>
      <c r="F36" s="11">
        <f>'Prov. Pessoal'!F12-'Prov. Pessoal'!F22</f>
        <v>233288.31880000001</v>
      </c>
      <c r="G36" s="11">
        <f>'Prov. Pessoal'!G12-'Prov. Pessoal'!G22</f>
        <v>237658.79559999998</v>
      </c>
      <c r="H36" s="11">
        <f>'Prov. Pessoal'!H12-'Prov. Pessoal'!H22</f>
        <v>242909.44400000002</v>
      </c>
      <c r="I36" s="11">
        <f>'Prov. Pessoal'!I12-'Prov. Pessoal'!I22</f>
        <v>256240.53960000002</v>
      </c>
      <c r="J36" s="11">
        <f>'Prov. Pessoal'!J12-'Prov. Pessoal'!J22</f>
        <v>245563.35680000001</v>
      </c>
      <c r="K36" s="11">
        <f>'Prov. Pessoal'!K12-'Prov. Pessoal'!K22</f>
        <v>236241.82519999999</v>
      </c>
      <c r="L36" s="11">
        <f>'Prov. Pessoal'!L12-'Prov. Pessoal'!L22</f>
        <v>243586.28599999999</v>
      </c>
      <c r="M36" s="11">
        <f>'Prov. Pessoal'!M12-'Prov. Pessoal'!M22</f>
        <v>252391.2384</v>
      </c>
      <c r="N36" s="11">
        <f>'Prov. Pessoal'!N12-'Prov. Pessoal'!N22</f>
        <v>305335.09000000003</v>
      </c>
      <c r="O36" s="12">
        <f t="shared" si="5"/>
        <v>2936835.7377599999</v>
      </c>
      <c r="P36" s="168">
        <f t="shared" si="6"/>
        <v>7.8427766436590204E-2</v>
      </c>
    </row>
    <row r="37" spans="1:16" ht="23.25" customHeight="1" x14ac:dyDescent="0.2">
      <c r="A37" s="59" t="s">
        <v>184</v>
      </c>
      <c r="B37" s="58" t="s">
        <v>185</v>
      </c>
      <c r="C37" s="11">
        <f>'Prov. Pessoal'!C13-'Prov. Pessoal'!C23</f>
        <v>99699.06</v>
      </c>
      <c r="D37" s="11">
        <f>'Prov. Pessoal'!D13-'Prov. Pessoal'!D23</f>
        <v>89334.454559999998</v>
      </c>
      <c r="E37" s="11">
        <f>'Prov. Pessoal'!E13-'Prov. Pessoal'!E23</f>
        <v>84414.834783999977</v>
      </c>
      <c r="F37" s="11">
        <f>'Prov. Pessoal'!F13-'Prov. Pessoal'!F23</f>
        <v>93315.331519999992</v>
      </c>
      <c r="G37" s="11">
        <f>'Prov. Pessoal'!G13-'Prov. Pessoal'!G23</f>
        <v>95063.522239999991</v>
      </c>
      <c r="H37" s="11">
        <f>'Prov. Pessoal'!H13-'Prov. Pessoal'!H23</f>
        <v>97163.781600000002</v>
      </c>
      <c r="I37" s="11">
        <f>'Prov. Pessoal'!I13-'Prov. Pessoal'!I23</f>
        <v>102496.21983999998</v>
      </c>
      <c r="J37" s="11">
        <f>'Prov. Pessoal'!J13-'Prov. Pessoal'!J23</f>
        <v>98225.346719999972</v>
      </c>
      <c r="K37" s="11">
        <f>'Prov. Pessoal'!K13-'Prov. Pessoal'!K23</f>
        <v>94496.73407999998</v>
      </c>
      <c r="L37" s="11">
        <f>'Prov. Pessoal'!L13-'Prov. Pessoal'!L23</f>
        <v>97434.518399999986</v>
      </c>
      <c r="M37" s="11">
        <f>'Prov. Pessoal'!M13-'Prov. Pessoal'!M23</f>
        <v>100956.49935999999</v>
      </c>
      <c r="N37" s="11">
        <f>'Prov. Pessoal'!N13-'Prov. Pessoal'!N23</f>
        <v>122134.04</v>
      </c>
      <c r="O37" s="12">
        <f t="shared" si="5"/>
        <v>1174734.3431039997</v>
      </c>
      <c r="P37" s="168">
        <f t="shared" si="6"/>
        <v>3.1371107856469016E-2</v>
      </c>
    </row>
    <row r="38" spans="1:16" ht="23.25" customHeight="1" x14ac:dyDescent="0.2">
      <c r="A38" s="59" t="s">
        <v>186</v>
      </c>
      <c r="B38" s="58" t="s">
        <v>187</v>
      </c>
      <c r="C38" s="11">
        <f>'Prov. Pessoal'!C14-'Prov. Pessoal'!C24</f>
        <v>217367.13</v>
      </c>
      <c r="D38" s="11">
        <f>'Prov. Pessoal'!D14-'Prov. Pessoal'!D24</f>
        <v>217367.13</v>
      </c>
      <c r="E38" s="11">
        <f>'Prov. Pessoal'!E14-'Prov. Pessoal'!E24</f>
        <v>217367.13</v>
      </c>
      <c r="F38" s="11">
        <f>'Prov. Pessoal'!F14-'Prov. Pessoal'!F24</f>
        <v>217367.13</v>
      </c>
      <c r="G38" s="11">
        <f>'Prov. Pessoal'!G14-'Prov. Pessoal'!G24</f>
        <v>217367.13</v>
      </c>
      <c r="H38" s="11">
        <f>'Prov. Pessoal'!H14-'Prov. Pessoal'!H24</f>
        <v>217367.13</v>
      </c>
      <c r="I38" s="11">
        <f>'Prov. Pessoal'!I14-'Prov. Pessoal'!I24</f>
        <v>266280.59999999998</v>
      </c>
      <c r="J38" s="11">
        <f>'Prov. Pessoal'!J14-'Prov. Pessoal'!J24</f>
        <v>266280.59999999998</v>
      </c>
      <c r="K38" s="11">
        <f>'Prov. Pessoal'!K14-'Prov. Pessoal'!K24</f>
        <v>266280.59999999998</v>
      </c>
      <c r="L38" s="11">
        <f>'Prov. Pessoal'!L14-'Prov. Pessoal'!L24</f>
        <v>266280.59999999998</v>
      </c>
      <c r="M38" s="11">
        <f>'Prov. Pessoal'!M14-'Prov. Pessoal'!M24</f>
        <v>942960.76999999967</v>
      </c>
      <c r="N38" s="11">
        <f>'Prov. Pessoal'!N14-'Prov. Pessoal'!N24</f>
        <v>942960.76999999967</v>
      </c>
      <c r="O38" s="12">
        <f t="shared" si="5"/>
        <v>4255246.72</v>
      </c>
      <c r="P38" s="168">
        <f t="shared" si="6"/>
        <v>0.11363573780969125</v>
      </c>
    </row>
    <row r="39" spans="1:16" ht="23.25" customHeight="1" x14ac:dyDescent="0.2">
      <c r="A39" s="59" t="s">
        <v>188</v>
      </c>
      <c r="B39" s="58" t="s">
        <v>189</v>
      </c>
      <c r="C39" s="11">
        <f>'Prov. Pessoal'!C15-'Prov. Pessoal'!C25</f>
        <v>217367.13</v>
      </c>
      <c r="D39" s="11">
        <f>'Prov. Pessoal'!D15-'Prov. Pessoal'!D25</f>
        <v>217367.13</v>
      </c>
      <c r="E39" s="11">
        <f>'Prov. Pessoal'!E15-'Prov. Pessoal'!E25</f>
        <v>217367.13</v>
      </c>
      <c r="F39" s="11">
        <f>'Prov. Pessoal'!F15-'Prov. Pessoal'!F25</f>
        <v>217367.13</v>
      </c>
      <c r="G39" s="11">
        <f>'Prov. Pessoal'!G15-'Prov. Pessoal'!G25</f>
        <v>217367.13</v>
      </c>
      <c r="H39" s="11">
        <f>'Prov. Pessoal'!H15-'Prov. Pessoal'!H25</f>
        <v>217367.13</v>
      </c>
      <c r="I39" s="11">
        <f>'Prov. Pessoal'!I15-'Prov. Pessoal'!I25</f>
        <v>266280.59999999998</v>
      </c>
      <c r="J39" s="11">
        <f>'Prov. Pessoal'!J15-'Prov. Pessoal'!J25</f>
        <v>266280.59999999998</v>
      </c>
      <c r="K39" s="11">
        <f>'Prov. Pessoal'!K15-'Prov. Pessoal'!K25</f>
        <v>266280.59999999998</v>
      </c>
      <c r="L39" s="11">
        <f>'Prov. Pessoal'!L15-'Prov. Pessoal'!L25</f>
        <v>266280.59999999998</v>
      </c>
      <c r="M39" s="11">
        <f>'Prov. Pessoal'!M15-'Prov. Pessoal'!M25</f>
        <v>266280.59999999998</v>
      </c>
      <c r="N39" s="11">
        <f>'Prov. Pessoal'!N15-'Prov. Pessoal'!N25</f>
        <v>266280.59999999998</v>
      </c>
      <c r="O39" s="12">
        <f>SUM(C39:N39)</f>
        <v>2901886.3800000004</v>
      </c>
      <c r="P39" s="168">
        <f t="shared" si="6"/>
        <v>7.7494448977847782E-2</v>
      </c>
    </row>
    <row r="40" spans="1:16" ht="23.25" customHeight="1" x14ac:dyDescent="0.2">
      <c r="A40" s="59" t="s">
        <v>190</v>
      </c>
      <c r="B40" s="58" t="s">
        <v>191</v>
      </c>
      <c r="C40" s="11">
        <f>'Prov. Pessoal'!C16-'Prov. Pessoal'!C26</f>
        <v>72455.710000000006</v>
      </c>
      <c r="D40" s="11">
        <f>'Prov. Pessoal'!D16-'Prov. Pessoal'!D26</f>
        <v>72455.710000000006</v>
      </c>
      <c r="E40" s="11">
        <f>'Prov. Pessoal'!E16-'Prov. Pessoal'!E26</f>
        <v>72455.710000000006</v>
      </c>
      <c r="F40" s="11">
        <f>'Prov. Pessoal'!F16-'Prov. Pessoal'!F26</f>
        <v>72455.710000000006</v>
      </c>
      <c r="G40" s="11">
        <f>'Prov. Pessoal'!G16-'Prov. Pessoal'!G26</f>
        <v>72455.710000000006</v>
      </c>
      <c r="H40" s="11">
        <f>'Prov. Pessoal'!H16-'Prov. Pessoal'!H26</f>
        <v>72455.710000000006</v>
      </c>
      <c r="I40" s="11">
        <f>'Prov. Pessoal'!I16-'Prov. Pessoal'!I26</f>
        <v>88760.2</v>
      </c>
      <c r="J40" s="11">
        <f>'Prov. Pessoal'!J16-'Prov. Pessoal'!J26</f>
        <v>88760.2</v>
      </c>
      <c r="K40" s="11">
        <f>'Prov. Pessoal'!K16-'Prov. Pessoal'!K26</f>
        <v>88760.2</v>
      </c>
      <c r="L40" s="11">
        <f>'Prov. Pessoal'!L16-'Prov. Pessoal'!L26</f>
        <v>88760.2</v>
      </c>
      <c r="M40" s="11">
        <f>'Prov. Pessoal'!M16-'Prov. Pessoal'!M26</f>
        <v>88760.2</v>
      </c>
      <c r="N40" s="11">
        <f>'Prov. Pessoal'!N16-'Prov. Pessoal'!N26</f>
        <v>88760.2</v>
      </c>
      <c r="O40" s="12">
        <f t="shared" si="5"/>
        <v>967295.45999999985</v>
      </c>
      <c r="P40" s="168">
        <f t="shared" si="6"/>
        <v>2.5831482992615919E-2</v>
      </c>
    </row>
    <row r="41" spans="1:16" ht="23.25" customHeight="1" x14ac:dyDescent="0.2">
      <c r="A41" s="59" t="s">
        <v>192</v>
      </c>
      <c r="B41" s="58" t="s">
        <v>193</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x14ac:dyDescent="0.2">
      <c r="A42" s="59" t="s">
        <v>194</v>
      </c>
      <c r="B42" s="58" t="s">
        <v>195</v>
      </c>
      <c r="C42" s="11">
        <f>SUMPRODUCT(-('Diário 3º PA'!$E$4:$E$4242='Analítico Cp.'!$B42),-('Diário 3º PA'!$P$4:$P$4242=C$1),('Diário 3º PA'!$F$4:$F$4242))+SUMPRODUCT(-('Diário 4º PA'!$E$4:$E$2224='Analítico Cp.'!$B42),-('Diário 4º PA'!$P$4:$P$2224=C$1),('Diário 4º PA'!$F$4:$F$2224))+SUMPRODUCT(-('Diário 5º PA'!$E$4:$E$5221='Analítico Cp.'!$B42),-('Diário 5º PA'!$P$4:$P$5221=C$1),('Diário 5º PA'!$F$4:$F$5221))+SUMPRODUCT(-('Diário 6º PA'!$E$4:$E$2907='Analítico Cp.'!$B42),-('Diário 6º PA'!$O$4:$O$2907=C$1),('Diário 6º PA'!$F$4:$F$2907))+SUMPRODUCT(-('Comp.'!$D$5:$D$232='Analítico Cp.'!$B42),-('Comp.'!$J$5:$J$232=C$1),('Comp.'!$E$5:$E$232))</f>
        <v>3613.04</v>
      </c>
      <c r="D42" s="11">
        <f>SUMPRODUCT(-('Diário 3º PA'!$E$4:$E$4242='Analítico Cp.'!$B42),-('Diário 3º PA'!$P$4:$P$4242=D$1),('Diário 3º PA'!$F$4:$F$4242))+SUMPRODUCT(-('Diário 4º PA'!$E$4:$E$2224='Analítico Cp.'!$B42),-('Diário 4º PA'!$P$4:$P$2224=D$1),('Diário 4º PA'!$F$4:$F$2224))+SUMPRODUCT(-('Diário 5º PA'!$E$4:$E$5221='Analítico Cp.'!$B42),-('Diário 5º PA'!$P$4:$P$5221=D$1),('Diário 5º PA'!$F$4:$F$5221))+SUMPRODUCT(-('Diário 6º PA'!$E$4:$E$2907='Analítico Cp.'!$B42),-('Diário 6º PA'!$O$4:$O$2907=D$1),('Diário 6º PA'!$F$4:$F$2907))+SUMPRODUCT(-('Comp.'!$D$5:$D$232='Analítico Cp.'!$B42),-('Comp.'!$J$5:$J$232=D$1),('Comp.'!$E$5:$E$232))</f>
        <v>4609.13</v>
      </c>
      <c r="E42" s="11">
        <f>SUMPRODUCT(-('Diário 3º PA'!$E$4:$E$4242='Analítico Cp.'!$B42),-('Diário 3º PA'!$P$4:$P$4242=E$1),('Diário 3º PA'!$F$4:$F$4242))+SUMPRODUCT(-('Diário 4º PA'!$E$4:$E$2224='Analítico Cp.'!$B42),-('Diário 4º PA'!$P$4:$P$2224=E$1),('Diário 4º PA'!$F$4:$F$2224))+SUMPRODUCT(-('Diário 5º PA'!$E$4:$E$5221='Analítico Cp.'!$B42),-('Diário 5º PA'!$P$4:$P$5221=E$1),('Diário 5º PA'!$F$4:$F$5221))+SUMPRODUCT(-('Diário 6º PA'!$E$4:$E$2907='Analítico Cp.'!$B42),-('Diário 6º PA'!$O$4:$O$2907=E$1),('Diário 6º PA'!$F$4:$F$2907))+SUMPRODUCT(-('Comp.'!$D$5:$D$232='Analítico Cp.'!$B42),-('Comp.'!$J$5:$J$232=E$1),('Comp.'!$E$5:$E$232))</f>
        <v>20080.38</v>
      </c>
      <c r="F42" s="11">
        <f>SUMPRODUCT(-('Diário 3º PA'!$E$4:$E$4242='Analítico Cp.'!$B42),-('Diário 3º PA'!$P$4:$P$4242=F$1),('Diário 3º PA'!$F$4:$F$4242))+SUMPRODUCT(-('Diário 4º PA'!$E$4:$E$2224='Analítico Cp.'!$B42),-('Diário 4º PA'!$P$4:$P$2224=F$1),('Diário 4º PA'!$F$4:$F$2224))+SUMPRODUCT(-('Diário 5º PA'!$E$4:$E$5221='Analítico Cp.'!$B42),-('Diário 5º PA'!$P$4:$P$5221=F$1),('Diário 5º PA'!$F$4:$F$5221))+SUMPRODUCT(-('Diário 6º PA'!$E$4:$E$2907='Analítico Cp.'!$B42),-('Diário 6º PA'!$O$4:$O$2907=F$1),('Diário 6º PA'!$F$4:$F$2907))+SUMPRODUCT(-('Comp.'!$D$5:$D$232='Analítico Cp.'!$B42),-('Comp.'!$J$5:$J$232=F$1),('Comp.'!$E$5:$E$232))</f>
        <v>18887.8</v>
      </c>
      <c r="G42" s="11">
        <f>SUMPRODUCT(-('Diário 3º PA'!$E$4:$E$4242='Analítico Cp.'!$B42),-('Diário 3º PA'!$P$4:$P$4242=G$1),('Diário 3º PA'!$F$4:$F$4242))+SUMPRODUCT(-('Diário 4º PA'!$E$4:$E$2224='Analítico Cp.'!$B42),-('Diário 4º PA'!$P$4:$P$2224=G$1),('Diário 4º PA'!$F$4:$F$2224))+SUMPRODUCT(-('Diário 5º PA'!$E$4:$E$5221='Analítico Cp.'!$B42),-('Diário 5º PA'!$P$4:$P$5221=G$1),('Diário 5º PA'!$F$4:$F$5221))+SUMPRODUCT(-('Diário 6º PA'!$E$4:$E$2907='Analítico Cp.'!$B42),-('Diário 6º PA'!$O$4:$O$2907=G$1),('Diário 6º PA'!$F$4:$F$2907))+SUMPRODUCT(-('Comp.'!$D$5:$D$232='Analítico Cp.'!$B42),-('Comp.'!$J$5:$J$232=G$1),('Comp.'!$E$5:$E$232))</f>
        <v>13153.84</v>
      </c>
      <c r="H42" s="11">
        <f>SUMPRODUCT(-('Diário 3º PA'!$E$4:$E$4242='Analítico Cp.'!$B42),-('Diário 3º PA'!$P$4:$P$4242=H$1),('Diário 3º PA'!$F$4:$F$4242))+SUMPRODUCT(-('Diário 4º PA'!$E$4:$E$2224='Analítico Cp.'!$B42),-('Diário 4º PA'!$P$4:$P$2224=H$1),('Diário 4º PA'!$F$4:$F$2224))+SUMPRODUCT(-('Diário 5º PA'!$E$4:$E$5221='Analítico Cp.'!$B42),-('Diário 5º PA'!$P$4:$P$5221=H$1),('Diário 5º PA'!$F$4:$F$5221))+SUMPRODUCT(-('Diário 6º PA'!$E$4:$E$2907='Analítico Cp.'!$B42),-('Diário 6º PA'!$O$4:$O$2907=H$1),('Diário 6º PA'!$F$4:$F$2907))+SUMPRODUCT(-('Comp.'!$D$5:$D$232='Analítico Cp.'!$B42),-('Comp.'!$J$5:$J$232=H$1),('Comp.'!$E$5:$E$232))</f>
        <v>11045.11</v>
      </c>
      <c r="I42" s="11">
        <f>SUMPRODUCT(-('Diário 3º PA'!$E$4:$E$4242='Analítico Cp.'!$B42),-('Diário 3º PA'!$P$4:$P$4242=I$1),('Diário 3º PA'!$F$4:$F$4242))+SUMPRODUCT(-('Diário 4º PA'!$E$4:$E$2224='Analítico Cp.'!$B42),-('Diário 4º PA'!$P$4:$P$2224=I$1),('Diário 4º PA'!$F$4:$F$2224))+SUMPRODUCT(-('Diário 5º PA'!$E$4:$E$5221='Analítico Cp.'!$B42),-('Diário 5º PA'!$P$4:$P$5221=I$1),('Diário 5º PA'!$F$4:$F$5221))+SUMPRODUCT(-('Diário 6º PA'!$E$4:$E$2907='Analítico Cp.'!$B42),-('Diário 6º PA'!$O$4:$O$2907=I$1),('Diário 6º PA'!$F$4:$F$2907))+SUMPRODUCT(-('Comp.'!$D$5:$D$232='Analítico Cp.'!$B42),-('Comp.'!$J$5:$J$232=I$1),('Comp.'!$E$5:$E$232))</f>
        <v>9866.3100000000013</v>
      </c>
      <c r="J42" s="11">
        <f>SUMPRODUCT(-('Diário 3º PA'!$E$4:$E$4242='Analítico Cp.'!$B42),-('Diário 3º PA'!$P$4:$P$4242=J$1),('Diário 3º PA'!$F$4:$F$4242))+SUMPRODUCT(-('Diário 4º PA'!$E$4:$E$2224='Analítico Cp.'!$B42),-('Diário 4º PA'!$P$4:$P$2224=J$1),('Diário 4º PA'!$F$4:$F$2224))+SUMPRODUCT(-('Diário 5º PA'!$E$4:$E$5221='Analítico Cp.'!$B42),-('Diário 5º PA'!$P$4:$P$5221=J$1),('Diário 5º PA'!$F$4:$F$5221))+SUMPRODUCT(-('Diário 6º PA'!$E$4:$E$2907='Analítico Cp.'!$B42),-('Diário 6º PA'!$O$4:$O$2907=J$1),('Diário 6º PA'!$F$4:$F$2907))+SUMPRODUCT(-('Comp.'!$D$5:$D$232='Analítico Cp.'!$B42),-('Comp.'!$J$5:$J$232=J$1),('Comp.'!$E$5:$E$232))</f>
        <v>13682.030000000002</v>
      </c>
      <c r="K42" s="11">
        <f>SUMPRODUCT(-('Diário 3º PA'!$E$4:$E$4242='Analítico Cp.'!$B42),-('Diário 3º PA'!$P$4:$P$4242=K$1),('Diário 3º PA'!$F$4:$F$4242))+SUMPRODUCT(-('Diário 4º PA'!$E$4:$E$2224='Analítico Cp.'!$B42),-('Diário 4º PA'!$P$4:$P$2224=K$1),('Diário 4º PA'!$F$4:$F$2224))+SUMPRODUCT(-('Diário 5º PA'!$E$4:$E$5221='Analítico Cp.'!$B42),-('Diário 5º PA'!$P$4:$P$5221=K$1),('Diário 5º PA'!$F$4:$F$5221))+SUMPRODUCT(-('Diário 6º PA'!$E$4:$E$2907='Analítico Cp.'!$B42),-('Diário 6º PA'!$O$4:$O$2907=K$1),('Diário 6º PA'!$F$4:$F$2907))+SUMPRODUCT(-('Comp.'!$D$5:$D$232='Analítico Cp.'!$B42),-('Comp.'!$J$5:$J$232=K$1),('Comp.'!$E$5:$E$232))</f>
        <v>11603.189999999999</v>
      </c>
      <c r="L42" s="11">
        <f>SUMPRODUCT(-('Diário 3º PA'!$E$4:$E$4242='Analítico Cp.'!$B42),-('Diário 3º PA'!$P$4:$P$4242=L$1),('Diário 3º PA'!$F$4:$F$4242))+SUMPRODUCT(-('Diário 4º PA'!$E$4:$E$2224='Analítico Cp.'!$B42),-('Diário 4º PA'!$P$4:$P$2224=L$1),('Diário 4º PA'!$F$4:$F$2224))+SUMPRODUCT(-('Diário 5º PA'!$E$4:$E$5221='Analítico Cp.'!$B42),-('Diário 5º PA'!$P$4:$P$5221=L$1),('Diário 5º PA'!$F$4:$F$5221))+SUMPRODUCT(-('Diário 6º PA'!$E$4:$E$2907='Analítico Cp.'!$B42),-('Diário 6º PA'!$O$4:$O$2907=L$1),('Diário 6º PA'!$F$4:$F$2907))+SUMPRODUCT(-('Comp.'!$D$5:$D$232='Analítico Cp.'!$B42),-('Comp.'!$J$5:$J$232=L$1),('Comp.'!$E$5:$E$232))</f>
        <v>12388.16</v>
      </c>
      <c r="M42" s="11">
        <f>SUMPRODUCT(-('Diário 3º PA'!$E$4:$E$4242='Analítico Cp.'!$B42),-('Diário 3º PA'!$P$4:$P$4242=M$1),('Diário 3º PA'!$F$4:$F$4242))+SUMPRODUCT(-('Diário 4º PA'!$E$4:$E$2224='Analítico Cp.'!$B42),-('Diário 4º PA'!$P$4:$P$2224=M$1),('Diário 4º PA'!$F$4:$F$2224))+SUMPRODUCT(-('Diário 5º PA'!$E$4:$E$5221='Analítico Cp.'!$B42),-('Diário 5º PA'!$P$4:$P$5221=M$1),('Diário 5º PA'!$F$4:$F$5221))+SUMPRODUCT(-('Diário 6º PA'!$E$4:$E$2907='Analítico Cp.'!$B42),-('Diário 6º PA'!$O$4:$O$2907=M$1),('Diário 6º PA'!$F$4:$F$2907))+SUMPRODUCT(-('Comp.'!$D$5:$D$232='Analítico Cp.'!$B42),-('Comp.'!$J$5:$J$232=M$1),('Comp.'!$E$5:$E$232))</f>
        <v>14573.91</v>
      </c>
      <c r="N42" s="11">
        <f>SUMPRODUCT(-('Diário 3º PA'!$E$4:$E$4242='Analítico Cp.'!$B42),-('Diário 3º PA'!$P$4:$P$4242=N$1),('Diário 3º PA'!$F$4:$F$4242))+SUMPRODUCT(-('Diário 4º PA'!$E$4:$E$2224='Analítico Cp.'!$B42),-('Diário 4º PA'!$P$4:$P$2224=N$1),('Diário 4º PA'!$F$4:$F$2224))+SUMPRODUCT(-('Diário 5º PA'!$E$4:$E$5221='Analítico Cp.'!$B42),-('Diário 5º PA'!$P$4:$P$5221=N$1),('Diário 5º PA'!$F$4:$F$5221))+SUMPRODUCT(-('Diário 6º PA'!$E$4:$E$2907='Analítico Cp.'!$B42),-('Diário 6º PA'!$O$4:$O$2907=N$1),('Diário 6º PA'!$F$4:$F$2907))+SUMPRODUCT(-('Comp.'!$D$5:$D$232='Analítico Cp.'!$B42),-('Comp.'!$J$5:$J$232=N$1),('Comp.'!$E$5:$E$232))</f>
        <v>19285.829999999998</v>
      </c>
      <c r="O42" s="12">
        <f t="shared" si="5"/>
        <v>152788.72999999998</v>
      </c>
      <c r="P42" s="168">
        <f t="shared" si="6"/>
        <v>4.0802005629783332E-3</v>
      </c>
    </row>
    <row r="43" spans="1:16" ht="23.25" customHeight="1" x14ac:dyDescent="0.2">
      <c r="A43" s="59" t="s">
        <v>196</v>
      </c>
      <c r="B43" s="58" t="s">
        <v>197</v>
      </c>
      <c r="C43" s="11">
        <f>SUMPRODUCT(-('Diário 3º PA'!$E$4:$E$4242='Analítico Cp.'!$B43),-('Diário 3º PA'!$P$4:$P$4242=C$1),('Diário 3º PA'!$F$4:$F$4242))+SUMPRODUCT(-('Diário 4º PA'!$E$4:$E$2224='Analítico Cp.'!$B43),-('Diário 4º PA'!$P$4:$P$2224=C$1),('Diário 4º PA'!$F$4:$F$2224))+SUMPRODUCT(-('Diário 5º PA'!$E$4:$E$5221='Analítico Cp.'!$B43),-('Diário 5º PA'!$P$4:$P$5221=C$1),('Diário 5º PA'!$F$4:$F$5221))+SUMPRODUCT(-('Diário 6º PA'!$E$4:$E$2907='Analítico Cp.'!$B43),-('Diário 6º PA'!$O$4:$O$2907=C$1),('Diário 6º PA'!$F$4:$F$2907))+SUMPRODUCT(-('Comp.'!$D$5:$D$232='Analítico Cp.'!$B43),-('Comp.'!$J$5:$J$232=C$1),('Comp.'!$E$5:$E$232))</f>
        <v>0</v>
      </c>
      <c r="D43" s="11">
        <f>SUMPRODUCT(-('Diário 3º PA'!$E$4:$E$4242='Analítico Cp.'!$B43),-('Diário 3º PA'!$P$4:$P$4242=D$1),('Diário 3º PA'!$F$4:$F$4242))+SUMPRODUCT(-('Diário 4º PA'!$E$4:$E$2224='Analítico Cp.'!$B43),-('Diário 4º PA'!$P$4:$P$2224=D$1),('Diário 4º PA'!$F$4:$F$2224))+SUMPRODUCT(-('Diário 5º PA'!$E$4:$E$5221='Analítico Cp.'!$B43),-('Diário 5º PA'!$P$4:$P$5221=D$1),('Diário 5º PA'!$F$4:$F$5221))+SUMPRODUCT(-('Diário 6º PA'!$E$4:$E$2907='Analítico Cp.'!$B43),-('Diário 6º PA'!$O$4:$O$2907=D$1),('Diário 6º PA'!$F$4:$F$2907))+SUMPRODUCT(-('Comp.'!$D$5:$D$232='Analítico Cp.'!$B43),-('Comp.'!$J$5:$J$232=D$1),('Comp.'!$E$5:$E$232))</f>
        <v>0</v>
      </c>
      <c r="E43" s="11">
        <f>SUMPRODUCT(-('Diário 3º PA'!$E$4:$E$4242='Analítico Cp.'!$B43),-('Diário 3º PA'!$P$4:$P$4242=E$1),('Diário 3º PA'!$F$4:$F$4242))+SUMPRODUCT(-('Diário 4º PA'!$E$4:$E$2224='Analítico Cp.'!$B43),-('Diário 4º PA'!$P$4:$P$2224=E$1),('Diário 4º PA'!$F$4:$F$2224))+SUMPRODUCT(-('Diário 5º PA'!$E$4:$E$5221='Analítico Cp.'!$B43),-('Diário 5º PA'!$P$4:$P$5221=E$1),('Diário 5º PA'!$F$4:$F$5221))+SUMPRODUCT(-('Diário 6º PA'!$E$4:$E$2907='Analítico Cp.'!$B43),-('Diário 6º PA'!$O$4:$O$2907=E$1),('Diário 6º PA'!$F$4:$F$2907))+SUMPRODUCT(-('Comp.'!$D$5:$D$232='Analítico Cp.'!$B43),-('Comp.'!$J$5:$J$232=E$1),('Comp.'!$E$5:$E$232))</f>
        <v>0</v>
      </c>
      <c r="F43" s="11">
        <f>SUMPRODUCT(-('Diário 3º PA'!$E$4:$E$4242='Analítico Cp.'!$B43),-('Diário 3º PA'!$P$4:$P$4242=F$1),('Diário 3º PA'!$F$4:$F$4242))+SUMPRODUCT(-('Diário 4º PA'!$E$4:$E$2224='Analítico Cp.'!$B43),-('Diário 4º PA'!$P$4:$P$2224=F$1),('Diário 4º PA'!$F$4:$F$2224))+SUMPRODUCT(-('Diário 5º PA'!$E$4:$E$5221='Analítico Cp.'!$B43),-('Diário 5º PA'!$P$4:$P$5221=F$1),('Diário 5º PA'!$F$4:$F$5221))+SUMPRODUCT(-('Diário 6º PA'!$E$4:$E$2907='Analítico Cp.'!$B43),-('Diário 6º PA'!$O$4:$O$2907=F$1),('Diário 6º PA'!$F$4:$F$2907))+SUMPRODUCT(-('Comp.'!$D$5:$D$232='Analítico Cp.'!$B43),-('Comp.'!$J$5:$J$232=F$1),('Comp.'!$E$5:$E$232))</f>
        <v>0</v>
      </c>
      <c r="G43" s="11">
        <f>SUMPRODUCT(-('Diário 3º PA'!$E$4:$E$4242='Analítico Cp.'!$B43),-('Diário 3º PA'!$P$4:$P$4242=G$1),('Diário 3º PA'!$F$4:$F$4242))+SUMPRODUCT(-('Diário 4º PA'!$E$4:$E$2224='Analítico Cp.'!$B43),-('Diário 4º PA'!$P$4:$P$2224=G$1),('Diário 4º PA'!$F$4:$F$2224))+SUMPRODUCT(-('Diário 5º PA'!$E$4:$E$5221='Analítico Cp.'!$B43),-('Diário 5º PA'!$P$4:$P$5221=G$1),('Diário 5º PA'!$F$4:$F$5221))+SUMPRODUCT(-('Diário 6º PA'!$E$4:$E$2907='Analítico Cp.'!$B43),-('Diário 6º PA'!$O$4:$O$2907=G$1),('Diário 6º PA'!$F$4:$F$2907))+SUMPRODUCT(-('Comp.'!$D$5:$D$232='Analítico Cp.'!$B43),-('Comp.'!$J$5:$J$232=G$1),('Comp.'!$E$5:$E$232))</f>
        <v>0</v>
      </c>
      <c r="H43" s="11">
        <f>SUMPRODUCT(-('Diário 3º PA'!$E$4:$E$4242='Analítico Cp.'!$B43),-('Diário 3º PA'!$P$4:$P$4242=H$1),('Diário 3º PA'!$F$4:$F$4242))+SUMPRODUCT(-('Diário 4º PA'!$E$4:$E$2224='Analítico Cp.'!$B43),-('Diário 4º PA'!$P$4:$P$2224=H$1),('Diário 4º PA'!$F$4:$F$2224))+SUMPRODUCT(-('Diário 5º PA'!$E$4:$E$5221='Analítico Cp.'!$B43),-('Diário 5º PA'!$P$4:$P$5221=H$1),('Diário 5º PA'!$F$4:$F$5221))+SUMPRODUCT(-('Diário 6º PA'!$E$4:$E$2907='Analítico Cp.'!$B43),-('Diário 6º PA'!$O$4:$O$2907=H$1),('Diário 6º PA'!$F$4:$F$2907))+SUMPRODUCT(-('Comp.'!$D$5:$D$232='Analítico Cp.'!$B43),-('Comp.'!$J$5:$J$232=H$1),('Comp.'!$E$5:$E$232))</f>
        <v>0</v>
      </c>
      <c r="I43" s="11">
        <f>SUMPRODUCT(-('Diário 3º PA'!$E$4:$E$4242='Analítico Cp.'!$B43),-('Diário 3º PA'!$P$4:$P$4242=I$1),('Diário 3º PA'!$F$4:$F$4242))+SUMPRODUCT(-('Diário 4º PA'!$E$4:$E$2224='Analítico Cp.'!$B43),-('Diário 4º PA'!$P$4:$P$2224=I$1),('Diário 4º PA'!$F$4:$F$2224))+SUMPRODUCT(-('Diário 5º PA'!$E$4:$E$5221='Analítico Cp.'!$B43),-('Diário 5º PA'!$P$4:$P$5221=I$1),('Diário 5º PA'!$F$4:$F$5221))+SUMPRODUCT(-('Diário 6º PA'!$E$4:$E$2907='Analítico Cp.'!$B43),-('Diário 6º PA'!$O$4:$O$2907=I$1),('Diário 6º PA'!$F$4:$F$2907))+SUMPRODUCT(-('Comp.'!$D$5:$D$232='Analítico Cp.'!$B43),-('Comp.'!$J$5:$J$232=I$1),('Comp.'!$E$5:$E$232))</f>
        <v>0</v>
      </c>
      <c r="J43" s="11">
        <f>SUMPRODUCT(-('Diário 3º PA'!$E$4:$E$4242='Analítico Cp.'!$B43),-('Diário 3º PA'!$P$4:$P$4242=J$1),('Diário 3º PA'!$F$4:$F$4242))+SUMPRODUCT(-('Diário 4º PA'!$E$4:$E$2224='Analítico Cp.'!$B43),-('Diário 4º PA'!$P$4:$P$2224=J$1),('Diário 4º PA'!$F$4:$F$2224))+SUMPRODUCT(-('Diário 5º PA'!$E$4:$E$5221='Analítico Cp.'!$B43),-('Diário 5º PA'!$P$4:$P$5221=J$1),('Diário 5º PA'!$F$4:$F$5221))+SUMPRODUCT(-('Diário 6º PA'!$E$4:$E$2907='Analítico Cp.'!$B43),-('Diário 6º PA'!$O$4:$O$2907=J$1),('Diário 6º PA'!$F$4:$F$2907))+SUMPRODUCT(-('Comp.'!$D$5:$D$232='Analítico Cp.'!$B43),-('Comp.'!$J$5:$J$232=J$1),('Comp.'!$E$5:$E$232))</f>
        <v>0</v>
      </c>
      <c r="K43" s="11">
        <f>SUMPRODUCT(-('Diário 3º PA'!$E$4:$E$4242='Analítico Cp.'!$B43),-('Diário 3º PA'!$P$4:$P$4242=K$1),('Diário 3º PA'!$F$4:$F$4242))+SUMPRODUCT(-('Diário 4º PA'!$E$4:$E$2224='Analítico Cp.'!$B43),-('Diário 4º PA'!$P$4:$P$2224=K$1),('Diário 4º PA'!$F$4:$F$2224))+SUMPRODUCT(-('Diário 5º PA'!$E$4:$E$5221='Analítico Cp.'!$B43),-('Diário 5º PA'!$P$4:$P$5221=K$1),('Diário 5º PA'!$F$4:$F$5221))+SUMPRODUCT(-('Diário 6º PA'!$E$4:$E$2907='Analítico Cp.'!$B43),-('Diário 6º PA'!$O$4:$O$2907=K$1),('Diário 6º PA'!$F$4:$F$2907))+SUMPRODUCT(-('Comp.'!$D$5:$D$232='Analítico Cp.'!$B43),-('Comp.'!$J$5:$J$232=K$1),('Comp.'!$E$5:$E$232))</f>
        <v>0</v>
      </c>
      <c r="L43" s="11">
        <f>SUMPRODUCT(-('Diário 3º PA'!$E$4:$E$4242='Analítico Cp.'!$B43),-('Diário 3º PA'!$P$4:$P$4242=L$1),('Diário 3º PA'!$F$4:$F$4242))+SUMPRODUCT(-('Diário 4º PA'!$E$4:$E$2224='Analítico Cp.'!$B43),-('Diário 4º PA'!$P$4:$P$2224=L$1),('Diário 4º PA'!$F$4:$F$2224))+SUMPRODUCT(-('Diário 5º PA'!$E$4:$E$5221='Analítico Cp.'!$B43),-('Diário 5º PA'!$P$4:$P$5221=L$1),('Diário 5º PA'!$F$4:$F$5221))+SUMPRODUCT(-('Diário 6º PA'!$E$4:$E$2907='Analítico Cp.'!$B43),-('Diário 6º PA'!$O$4:$O$2907=L$1),('Diário 6º PA'!$F$4:$F$2907))+SUMPRODUCT(-('Comp.'!$D$5:$D$232='Analítico Cp.'!$B43),-('Comp.'!$J$5:$J$232=L$1),('Comp.'!$E$5:$E$232))</f>
        <v>0</v>
      </c>
      <c r="M43" s="11">
        <f>SUMPRODUCT(-('Diário 3º PA'!$E$4:$E$4242='Analítico Cp.'!$B43),-('Diário 3º PA'!$P$4:$P$4242=M$1),('Diário 3º PA'!$F$4:$F$4242))+SUMPRODUCT(-('Diário 4º PA'!$E$4:$E$2224='Analítico Cp.'!$B43),-('Diário 4º PA'!$P$4:$P$2224=M$1),('Diário 4º PA'!$F$4:$F$2224))+SUMPRODUCT(-('Diário 5º PA'!$E$4:$E$5221='Analítico Cp.'!$B43),-('Diário 5º PA'!$P$4:$P$5221=M$1),('Diário 5º PA'!$F$4:$F$5221))+SUMPRODUCT(-('Diário 6º PA'!$E$4:$E$2907='Analítico Cp.'!$B43),-('Diário 6º PA'!$O$4:$O$2907=M$1),('Diário 6º PA'!$F$4:$F$2907))+SUMPRODUCT(-('Comp.'!$D$5:$D$232='Analítico Cp.'!$B43),-('Comp.'!$J$5:$J$232=M$1),('Comp.'!$E$5:$E$232))</f>
        <v>0</v>
      </c>
      <c r="N43" s="11">
        <f>SUMPRODUCT(-('Diário 3º PA'!$E$4:$E$4242='Analítico Cp.'!$B43),-('Diário 3º PA'!$P$4:$P$4242=N$1),('Diário 3º PA'!$F$4:$F$4242))+SUMPRODUCT(-('Diário 4º PA'!$E$4:$E$2224='Analítico Cp.'!$B43),-('Diário 4º PA'!$P$4:$P$2224=N$1),('Diário 4º PA'!$F$4:$F$2224))+SUMPRODUCT(-('Diário 5º PA'!$E$4:$E$5221='Analítico Cp.'!$B43),-('Diário 5º PA'!$P$4:$P$5221=N$1),('Diário 5º PA'!$F$4:$F$5221))+SUMPRODUCT(-('Diário 6º PA'!$E$4:$E$2907='Analítico Cp.'!$B43),-('Diário 6º PA'!$O$4:$O$2907=N$1),('Diário 6º PA'!$F$4:$F$2907))+SUMPRODUCT(-('Comp.'!$D$5:$D$232='Analítico Cp.'!$B43),-('Comp.'!$J$5:$J$232=N$1),('Comp.'!$E$5:$E$232))</f>
        <v>0</v>
      </c>
      <c r="O43" s="12">
        <f t="shared" si="5"/>
        <v>0</v>
      </c>
      <c r="P43" s="168">
        <f t="shared" si="6"/>
        <v>0</v>
      </c>
    </row>
    <row r="44" spans="1:16" ht="23.25" customHeight="1" x14ac:dyDescent="0.2">
      <c r="A44" s="59" t="s">
        <v>198</v>
      </c>
      <c r="B44" s="58" t="s">
        <v>199</v>
      </c>
      <c r="C44" s="11">
        <f>SUMPRODUCT(-('Diário 3º PA'!$E$4:$E$4242='Analítico Cp.'!$B44),-('Diário 3º PA'!$P$4:$P$4242=C$1),('Diário 3º PA'!$F$4:$F$4242))+SUMPRODUCT(-('Diário 4º PA'!$E$4:$E$2224='Analítico Cp.'!$B44),-('Diário 4º PA'!$P$4:$P$2224=C$1),('Diário 4º PA'!$F$4:$F$2224))+SUMPRODUCT(-('Diário 5º PA'!$E$4:$E$5221='Analítico Cp.'!$B44),-('Diário 5º PA'!$P$4:$P$5221=C$1),('Diário 5º PA'!$F$4:$F$5221))+SUMPRODUCT(-('Diário 6º PA'!$E$4:$E$2907='Analítico Cp.'!$B44),-('Diário 6º PA'!$O$4:$O$2907=C$1),('Diário 6º PA'!$F$4:$F$2907))+SUMPRODUCT(-('Comp.'!$D$5:$D$232='Analítico Cp.'!$B44),-('Comp.'!$J$5:$J$232=C$1),('Comp.'!$E$5:$E$232))</f>
        <v>33814.6</v>
      </c>
      <c r="D44" s="11">
        <f>SUMPRODUCT(-('Diário 3º PA'!$E$4:$E$4242='Analítico Cp.'!$B44),-('Diário 3º PA'!$P$4:$P$4242=D$1),('Diário 3º PA'!$F$4:$F$4242))+SUMPRODUCT(-('Diário 4º PA'!$E$4:$E$2224='Analítico Cp.'!$B44),-('Diário 4º PA'!$P$4:$P$2224=D$1),('Diário 4º PA'!$F$4:$F$2224))+SUMPRODUCT(-('Diário 5º PA'!$E$4:$E$5221='Analítico Cp.'!$B44),-('Diário 5º PA'!$P$4:$P$5221=D$1),('Diário 5º PA'!$F$4:$F$5221))+SUMPRODUCT(-('Diário 6º PA'!$E$4:$E$2907='Analítico Cp.'!$B44),-('Diário 6º PA'!$O$4:$O$2907=D$1),('Diário 6º PA'!$F$4:$F$2907))+SUMPRODUCT(-('Comp.'!$D$5:$D$232='Analítico Cp.'!$B44),-('Comp.'!$J$5:$J$232=D$1),('Comp.'!$E$5:$E$232))</f>
        <v>34678.15</v>
      </c>
      <c r="E44" s="11">
        <f>SUMPRODUCT(-('Diário 3º PA'!$E$4:$E$4242='Analítico Cp.'!$B44),-('Diário 3º PA'!$P$4:$P$4242=E$1),('Diário 3º PA'!$F$4:$F$4242))+SUMPRODUCT(-('Diário 4º PA'!$E$4:$E$2224='Analítico Cp.'!$B44),-('Diário 4º PA'!$P$4:$P$2224=E$1),('Diário 4º PA'!$F$4:$F$2224))+SUMPRODUCT(-('Diário 5º PA'!$E$4:$E$5221='Analítico Cp.'!$B44),-('Diário 5º PA'!$P$4:$P$5221=E$1),('Diário 5º PA'!$F$4:$F$5221))+SUMPRODUCT(-('Diário 6º PA'!$E$4:$E$2907='Analítico Cp.'!$B44),-('Diário 6º PA'!$O$4:$O$2907=E$1),('Diário 6º PA'!$F$4:$F$2907))+SUMPRODUCT(-('Comp.'!$D$5:$D$232='Analítico Cp.'!$B44),-('Comp.'!$J$5:$J$232=E$1),('Comp.'!$E$5:$E$232))</f>
        <v>45549.8</v>
      </c>
      <c r="F44" s="11">
        <f>SUMPRODUCT(-('Diário 3º PA'!$E$4:$E$4242='Analítico Cp.'!$B44),-('Diário 3º PA'!$P$4:$P$4242=F$1),('Diário 3º PA'!$F$4:$F$4242))+SUMPRODUCT(-('Diário 4º PA'!$E$4:$E$2224='Analítico Cp.'!$B44),-('Diário 4º PA'!$P$4:$P$2224=F$1),('Diário 4º PA'!$F$4:$F$2224))+SUMPRODUCT(-('Diário 5º PA'!$E$4:$E$5221='Analítico Cp.'!$B44),-('Diário 5º PA'!$P$4:$P$5221=F$1),('Diário 5º PA'!$F$4:$F$5221))+SUMPRODUCT(-('Diário 6º PA'!$E$4:$E$2907='Analítico Cp.'!$B44),-('Diário 6º PA'!$O$4:$O$2907=F$1),('Diário 6º PA'!$F$4:$F$2907))+SUMPRODUCT(-('Comp.'!$D$5:$D$232='Analítico Cp.'!$B44),-('Comp.'!$J$5:$J$232=F$1),('Comp.'!$E$5:$E$232))</f>
        <v>45020.75</v>
      </c>
      <c r="G44" s="11">
        <f>SUMPRODUCT(-('Diário 3º PA'!$E$4:$E$4242='Analítico Cp.'!$B44),-('Diário 3º PA'!$P$4:$P$4242=G$1),('Diário 3º PA'!$F$4:$F$4242))+SUMPRODUCT(-('Diário 4º PA'!$E$4:$E$2224='Analítico Cp.'!$B44),-('Diário 4º PA'!$P$4:$P$2224=G$1),('Diário 4º PA'!$F$4:$F$2224))+SUMPRODUCT(-('Diário 5º PA'!$E$4:$E$5221='Analítico Cp.'!$B44),-('Diário 5º PA'!$P$4:$P$5221=G$1),('Diário 5º PA'!$F$4:$F$5221))+SUMPRODUCT(-('Diário 6º PA'!$E$4:$E$2907='Analítico Cp.'!$B44),-('Diário 6º PA'!$O$4:$O$2907=G$1),('Diário 6º PA'!$F$4:$F$2907))+SUMPRODUCT(-('Comp.'!$D$5:$D$232='Analítico Cp.'!$B44),-('Comp.'!$J$5:$J$232=G$1),('Comp.'!$E$5:$E$232))</f>
        <v>45682.5</v>
      </c>
      <c r="H44" s="11">
        <f>SUMPRODUCT(-('Diário 3º PA'!$E$4:$E$4242='Analítico Cp.'!$B44),-('Diário 3º PA'!$P$4:$P$4242=H$1),('Diário 3º PA'!$F$4:$F$4242))+SUMPRODUCT(-('Diário 4º PA'!$E$4:$E$2224='Analítico Cp.'!$B44),-('Diário 4º PA'!$P$4:$P$2224=H$1),('Diário 4º PA'!$F$4:$F$2224))+SUMPRODUCT(-('Diário 5º PA'!$E$4:$E$5221='Analítico Cp.'!$B44),-('Diário 5º PA'!$P$4:$P$5221=H$1),('Diário 5º PA'!$F$4:$F$5221))+SUMPRODUCT(-('Diário 6º PA'!$E$4:$E$2907='Analítico Cp.'!$B44),-('Diário 6º PA'!$O$4:$O$2907=H$1),('Diário 6º PA'!$F$4:$F$2907))+SUMPRODUCT(-('Comp.'!$D$5:$D$232='Analítico Cp.'!$B44),-('Comp.'!$J$5:$J$232=H$1),('Comp.'!$E$5:$E$232))</f>
        <v>46424.5</v>
      </c>
      <c r="I44" s="11">
        <f>SUMPRODUCT(-('Diário 3º PA'!$E$4:$E$4242='Analítico Cp.'!$B44),-('Diário 3º PA'!$P$4:$P$4242=I$1),('Diário 3º PA'!$F$4:$F$4242))+SUMPRODUCT(-('Diário 4º PA'!$E$4:$E$2224='Analítico Cp.'!$B44),-('Diário 4º PA'!$P$4:$P$2224=I$1),('Diário 4º PA'!$F$4:$F$2224))+SUMPRODUCT(-('Diário 5º PA'!$E$4:$E$5221='Analítico Cp.'!$B44),-('Diário 5º PA'!$P$4:$P$5221=I$1),('Diário 5º PA'!$F$4:$F$5221))+SUMPRODUCT(-('Diário 6º PA'!$E$4:$E$2907='Analítico Cp.'!$B44),-('Diário 6º PA'!$O$4:$O$2907=I$1),('Diário 6º PA'!$F$4:$F$2907))+SUMPRODUCT(-('Comp.'!$D$5:$D$232='Analítico Cp.'!$B44),-('Comp.'!$J$5:$J$232=I$1),('Comp.'!$E$5:$E$232))</f>
        <v>46325.75</v>
      </c>
      <c r="J44" s="11">
        <f>SUMPRODUCT(-('Diário 3º PA'!$E$4:$E$4242='Analítico Cp.'!$B44),-('Diário 3º PA'!$P$4:$P$4242=J$1),('Diário 3º PA'!$F$4:$F$4242))+SUMPRODUCT(-('Diário 4º PA'!$E$4:$E$2224='Analítico Cp.'!$B44),-('Diário 4º PA'!$P$4:$P$2224=J$1),('Diário 4º PA'!$F$4:$F$2224))+SUMPRODUCT(-('Diário 5º PA'!$E$4:$E$5221='Analítico Cp.'!$B44),-('Diário 5º PA'!$P$4:$P$5221=J$1),('Diário 5º PA'!$F$4:$F$5221))+SUMPRODUCT(-('Diário 6º PA'!$E$4:$E$2907='Analítico Cp.'!$B44),-('Diário 6º PA'!$O$4:$O$2907=J$1),('Diário 6º PA'!$F$4:$F$2907))+SUMPRODUCT(-('Comp.'!$D$5:$D$232='Analítico Cp.'!$B44),-('Comp.'!$J$5:$J$232=J$1),('Comp.'!$E$5:$E$232))</f>
        <v>45804.15</v>
      </c>
      <c r="K44" s="11">
        <f>SUMPRODUCT(-('Diário 3º PA'!$E$4:$E$4242='Analítico Cp.'!$B44),-('Diário 3º PA'!$P$4:$P$4242=K$1),('Diário 3º PA'!$F$4:$F$4242))+SUMPRODUCT(-('Diário 4º PA'!$E$4:$E$2224='Analítico Cp.'!$B44),-('Diário 4º PA'!$P$4:$P$2224=K$1),('Diário 4º PA'!$F$4:$F$2224))+SUMPRODUCT(-('Diário 5º PA'!$E$4:$E$5221='Analítico Cp.'!$B44),-('Diário 5º PA'!$P$4:$P$5221=K$1),('Diário 5º PA'!$F$4:$F$5221))+SUMPRODUCT(-('Diário 6º PA'!$E$4:$E$2907='Analítico Cp.'!$B44),-('Diário 6º PA'!$O$4:$O$2907=K$1),('Diário 6º PA'!$F$4:$F$2907))+SUMPRODUCT(-('Comp.'!$D$5:$D$232='Analítico Cp.'!$B44),-('Comp.'!$J$5:$J$232=K$1),('Comp.'!$E$5:$E$232))</f>
        <v>45935.55</v>
      </c>
      <c r="L44" s="11">
        <f>SUMPRODUCT(-('Diário 3º PA'!$E$4:$E$4242='Analítico Cp.'!$B44),-('Diário 3º PA'!$P$4:$P$4242=L$1),('Diário 3º PA'!$F$4:$F$4242))+SUMPRODUCT(-('Diário 4º PA'!$E$4:$E$2224='Analítico Cp.'!$B44),-('Diário 4º PA'!$P$4:$P$2224=L$1),('Diário 4º PA'!$F$4:$F$2224))+SUMPRODUCT(-('Diário 5º PA'!$E$4:$E$5221='Analítico Cp.'!$B44),-('Diário 5º PA'!$P$4:$P$5221=L$1),('Diário 5º PA'!$F$4:$F$5221))+SUMPRODUCT(-('Diário 6º PA'!$E$4:$E$2907='Analítico Cp.'!$B44),-('Diário 6º PA'!$O$4:$O$2907=L$1),('Diário 6º PA'!$F$4:$F$2907))+SUMPRODUCT(-('Comp.'!$D$5:$D$232='Analítico Cp.'!$B44),-('Comp.'!$J$5:$J$232=L$1),('Comp.'!$E$5:$E$232))</f>
        <v>46389</v>
      </c>
      <c r="M44" s="11">
        <f>SUMPRODUCT(-('Diário 3º PA'!$E$4:$E$4242='Analítico Cp.'!$B44),-('Diário 3º PA'!$P$4:$P$4242=M$1),('Diário 3º PA'!$F$4:$F$4242))+SUMPRODUCT(-('Diário 4º PA'!$E$4:$E$2224='Analítico Cp.'!$B44),-('Diário 4º PA'!$P$4:$P$2224=M$1),('Diário 4º PA'!$F$4:$F$2224))+SUMPRODUCT(-('Diário 5º PA'!$E$4:$E$5221='Analítico Cp.'!$B44),-('Diário 5º PA'!$P$4:$P$5221=M$1),('Diário 5º PA'!$F$4:$F$5221))+SUMPRODUCT(-('Diário 6º PA'!$E$4:$E$2907='Analítico Cp.'!$B44),-('Diário 6º PA'!$O$4:$O$2907=M$1),('Diário 6º PA'!$F$4:$F$2907))+SUMPRODUCT(-('Comp.'!$D$5:$D$232='Analítico Cp.'!$B44),-('Comp.'!$J$5:$J$232=M$1),('Comp.'!$E$5:$E$232))</f>
        <v>44737.2</v>
      </c>
      <c r="N44" s="11">
        <f>SUMPRODUCT(-('Diário 3º PA'!$E$4:$E$4242='Analítico Cp.'!$B44),-('Diário 3º PA'!$P$4:$P$4242=N$1),('Diário 3º PA'!$F$4:$F$4242))+SUMPRODUCT(-('Diário 4º PA'!$E$4:$E$2224='Analítico Cp.'!$B44),-('Diário 4º PA'!$P$4:$P$2224=N$1),('Diário 4º PA'!$F$4:$F$2224))+SUMPRODUCT(-('Diário 5º PA'!$E$4:$E$5221='Analítico Cp.'!$B44),-('Diário 5º PA'!$P$4:$P$5221=N$1),('Diário 5º PA'!$F$4:$F$5221))+SUMPRODUCT(-('Diário 6º PA'!$E$4:$E$2907='Analítico Cp.'!$B44),-('Diário 6º PA'!$O$4:$O$2907=N$1),('Diário 6º PA'!$F$4:$F$2907))+SUMPRODUCT(-('Comp.'!$D$5:$D$232='Analítico Cp.'!$B44),-('Comp.'!$J$5:$J$232=N$1),('Comp.'!$E$5:$E$232))</f>
        <v>46025.3</v>
      </c>
      <c r="O44" s="12">
        <f t="shared" ref="O44:O45" si="7">SUM(C44:N44)</f>
        <v>526387.25</v>
      </c>
      <c r="P44" s="168">
        <f t="shared" si="6"/>
        <v>1.4057094091917754E-2</v>
      </c>
    </row>
    <row r="45" spans="1:16" s="33" customFormat="1" ht="23.25" customHeight="1" x14ac:dyDescent="0.2">
      <c r="A45" s="59" t="s">
        <v>200</v>
      </c>
      <c r="B45" s="61" t="s">
        <v>201</v>
      </c>
      <c r="C45" s="11">
        <f>SUMPRODUCT(-('Diário 3º PA'!$E$4:$E$4242='Analítico Cp.'!$B45),-('Diário 3º PA'!$P$4:$P$4242=C$1),('Diário 3º PA'!$F$4:$F$4242))+SUMPRODUCT(-('Diário 4º PA'!$E$4:$E$2224='Analítico Cp.'!$B45),-('Diário 4º PA'!$P$4:$P$2224=C$1),('Diário 4º PA'!$F$4:$F$2224))+SUMPRODUCT(-('Diário 5º PA'!$E$4:$E$5221='Analítico Cp.'!$B45),-('Diário 5º PA'!$P$4:$P$5221=C$1),('Diário 5º PA'!$F$4:$F$5221))+SUMPRODUCT(-('Diário 6º PA'!$E$4:$E$2907='Analítico Cp.'!$B45),-('Diário 6º PA'!$O$4:$O$2907=C$1),('Diário 6º PA'!$F$4:$F$2907))+SUMPRODUCT(-('Comp.'!$D$5:$D$232='Analítico Cp.'!$B45),-('Comp.'!$J$5:$J$232=C$1),('Comp.'!$E$5:$E$232))</f>
        <v>0</v>
      </c>
      <c r="D45" s="11">
        <f>SUMPRODUCT(-('Diário 3º PA'!$E$4:$E$4242='Analítico Cp.'!$B45),-('Diário 3º PA'!$P$4:$P$4242=D$1),('Diário 3º PA'!$F$4:$F$4242))+SUMPRODUCT(-('Diário 4º PA'!$E$4:$E$2224='Analítico Cp.'!$B45),-('Diário 4º PA'!$P$4:$P$2224=D$1),('Diário 4º PA'!$F$4:$F$2224))+SUMPRODUCT(-('Diário 5º PA'!$E$4:$E$5221='Analítico Cp.'!$B45),-('Diário 5º PA'!$P$4:$P$5221=D$1),('Diário 5º PA'!$F$4:$F$5221))+SUMPRODUCT(-('Diário 6º PA'!$E$4:$E$2907='Analítico Cp.'!$B45),-('Diário 6º PA'!$O$4:$O$2907=D$1),('Diário 6º PA'!$F$4:$F$2907))+SUMPRODUCT(-('Comp.'!$D$5:$D$232='Analítico Cp.'!$B45),-('Comp.'!$J$5:$J$232=D$1),('Comp.'!$E$5:$E$232))</f>
        <v>0</v>
      </c>
      <c r="E45" s="11">
        <f>SUMPRODUCT(-('Diário 3º PA'!$E$4:$E$4242='Analítico Cp.'!$B45),-('Diário 3º PA'!$P$4:$P$4242=E$1),('Diário 3º PA'!$F$4:$F$4242))+SUMPRODUCT(-('Diário 4º PA'!$E$4:$E$2224='Analítico Cp.'!$B45),-('Diário 4º PA'!$P$4:$P$2224=E$1),('Diário 4º PA'!$F$4:$F$2224))+SUMPRODUCT(-('Diário 5º PA'!$E$4:$E$5221='Analítico Cp.'!$B45),-('Diário 5º PA'!$P$4:$P$5221=E$1),('Diário 5º PA'!$F$4:$F$5221))+SUMPRODUCT(-('Diário 6º PA'!$E$4:$E$2907='Analítico Cp.'!$B45),-('Diário 6º PA'!$O$4:$O$2907=E$1),('Diário 6º PA'!$F$4:$F$2907))+SUMPRODUCT(-('Comp.'!$D$5:$D$232='Analítico Cp.'!$B45),-('Comp.'!$J$5:$J$232=E$1),('Comp.'!$E$5:$E$232))</f>
        <v>0</v>
      </c>
      <c r="F45" s="11">
        <f>SUMPRODUCT(-('Diário 3º PA'!$E$4:$E$4242='Analítico Cp.'!$B45),-('Diário 3º PA'!$P$4:$P$4242=F$1),('Diário 3º PA'!$F$4:$F$4242))+SUMPRODUCT(-('Diário 4º PA'!$E$4:$E$2224='Analítico Cp.'!$B45),-('Diário 4º PA'!$P$4:$P$2224=F$1),('Diário 4º PA'!$F$4:$F$2224))+SUMPRODUCT(-('Diário 5º PA'!$E$4:$E$5221='Analítico Cp.'!$B45),-('Diário 5º PA'!$P$4:$P$5221=F$1),('Diário 5º PA'!$F$4:$F$5221))+SUMPRODUCT(-('Diário 6º PA'!$E$4:$E$2907='Analítico Cp.'!$B45),-('Diário 6º PA'!$O$4:$O$2907=F$1),('Diário 6º PA'!$F$4:$F$2907))+SUMPRODUCT(-('Comp.'!$D$5:$D$232='Analítico Cp.'!$B45),-('Comp.'!$J$5:$J$232=F$1),('Comp.'!$E$5:$E$232))</f>
        <v>0</v>
      </c>
      <c r="G45" s="11">
        <f>SUMPRODUCT(-('Diário 3º PA'!$E$4:$E$4242='Analítico Cp.'!$B45),-('Diário 3º PA'!$P$4:$P$4242=G$1),('Diário 3º PA'!$F$4:$F$4242))+SUMPRODUCT(-('Diário 4º PA'!$E$4:$E$2224='Analítico Cp.'!$B45),-('Diário 4º PA'!$P$4:$P$2224=G$1),('Diário 4º PA'!$F$4:$F$2224))+SUMPRODUCT(-('Diário 5º PA'!$E$4:$E$5221='Analítico Cp.'!$B45),-('Diário 5º PA'!$P$4:$P$5221=G$1),('Diário 5º PA'!$F$4:$F$5221))+SUMPRODUCT(-('Diário 6º PA'!$E$4:$E$2907='Analítico Cp.'!$B45),-('Diário 6º PA'!$O$4:$O$2907=G$1),('Diário 6º PA'!$F$4:$F$2907))+SUMPRODUCT(-('Comp.'!$D$5:$D$232='Analítico Cp.'!$B45),-('Comp.'!$J$5:$J$232=G$1),('Comp.'!$E$5:$E$232))</f>
        <v>0</v>
      </c>
      <c r="H45" s="11">
        <f>SUMPRODUCT(-('Diário 3º PA'!$E$4:$E$4242='Analítico Cp.'!$B45),-('Diário 3º PA'!$P$4:$P$4242=H$1),('Diário 3º PA'!$F$4:$F$4242))+SUMPRODUCT(-('Diário 4º PA'!$E$4:$E$2224='Analítico Cp.'!$B45),-('Diário 4º PA'!$P$4:$P$2224=H$1),('Diário 4º PA'!$F$4:$F$2224))+SUMPRODUCT(-('Diário 5º PA'!$E$4:$E$5221='Analítico Cp.'!$B45),-('Diário 5º PA'!$P$4:$P$5221=H$1),('Diário 5º PA'!$F$4:$F$5221))+SUMPRODUCT(-('Diário 6º PA'!$E$4:$E$2907='Analítico Cp.'!$B45),-('Diário 6º PA'!$O$4:$O$2907=H$1),('Diário 6º PA'!$F$4:$F$2907))+SUMPRODUCT(-('Comp.'!$D$5:$D$232='Analítico Cp.'!$B45),-('Comp.'!$J$5:$J$232=H$1),('Comp.'!$E$5:$E$232))</f>
        <v>0</v>
      </c>
      <c r="I45" s="11">
        <f>SUMPRODUCT(-('Diário 3º PA'!$E$4:$E$4242='Analítico Cp.'!$B45),-('Diário 3º PA'!$P$4:$P$4242=I$1),('Diário 3º PA'!$F$4:$F$4242))+SUMPRODUCT(-('Diário 4º PA'!$E$4:$E$2224='Analítico Cp.'!$B45),-('Diário 4º PA'!$P$4:$P$2224=I$1),('Diário 4º PA'!$F$4:$F$2224))+SUMPRODUCT(-('Diário 5º PA'!$E$4:$E$5221='Analítico Cp.'!$B45),-('Diário 5º PA'!$P$4:$P$5221=I$1),('Diário 5º PA'!$F$4:$F$5221))+SUMPRODUCT(-('Diário 6º PA'!$E$4:$E$2907='Analítico Cp.'!$B45),-('Diário 6º PA'!$O$4:$O$2907=I$1),('Diário 6º PA'!$F$4:$F$2907))+SUMPRODUCT(-('Comp.'!$D$5:$D$232='Analítico Cp.'!$B45),-('Comp.'!$J$5:$J$232=I$1),('Comp.'!$E$5:$E$232))</f>
        <v>0</v>
      </c>
      <c r="J45" s="11">
        <f>SUMPRODUCT(-('Diário 3º PA'!$E$4:$E$4242='Analítico Cp.'!$B45),-('Diário 3º PA'!$P$4:$P$4242=J$1),('Diário 3º PA'!$F$4:$F$4242))+SUMPRODUCT(-('Diário 4º PA'!$E$4:$E$2224='Analítico Cp.'!$B45),-('Diário 4º PA'!$P$4:$P$2224=J$1),('Diário 4º PA'!$F$4:$F$2224))+SUMPRODUCT(-('Diário 5º PA'!$E$4:$E$5221='Analítico Cp.'!$B45),-('Diário 5º PA'!$P$4:$P$5221=J$1),('Diário 5º PA'!$F$4:$F$5221))+SUMPRODUCT(-('Diário 6º PA'!$E$4:$E$2907='Analítico Cp.'!$B45),-('Diário 6º PA'!$O$4:$O$2907=J$1),('Diário 6º PA'!$F$4:$F$2907))+SUMPRODUCT(-('Comp.'!$D$5:$D$232='Analítico Cp.'!$B45),-('Comp.'!$J$5:$J$232=J$1),('Comp.'!$E$5:$E$232))</f>
        <v>0</v>
      </c>
      <c r="K45" s="11">
        <f>SUMPRODUCT(-('Diário 3º PA'!$E$4:$E$4242='Analítico Cp.'!$B45),-('Diário 3º PA'!$P$4:$P$4242=K$1),('Diário 3º PA'!$F$4:$F$4242))+SUMPRODUCT(-('Diário 4º PA'!$E$4:$E$2224='Analítico Cp.'!$B45),-('Diário 4º PA'!$P$4:$P$2224=K$1),('Diário 4º PA'!$F$4:$F$2224))+SUMPRODUCT(-('Diário 5º PA'!$E$4:$E$5221='Analítico Cp.'!$B45),-('Diário 5º PA'!$P$4:$P$5221=K$1),('Diário 5º PA'!$F$4:$F$5221))+SUMPRODUCT(-('Diário 6º PA'!$E$4:$E$2907='Analítico Cp.'!$B45),-('Diário 6º PA'!$O$4:$O$2907=K$1),('Diário 6º PA'!$F$4:$F$2907))+SUMPRODUCT(-('Comp.'!$D$5:$D$232='Analítico Cp.'!$B45),-('Comp.'!$J$5:$J$232=K$1),('Comp.'!$E$5:$E$232))</f>
        <v>0</v>
      </c>
      <c r="L45" s="11">
        <f>SUMPRODUCT(-('Diário 3º PA'!$E$4:$E$4242='Analítico Cp.'!$B45),-('Diário 3º PA'!$P$4:$P$4242=L$1),('Diário 3º PA'!$F$4:$F$4242))+SUMPRODUCT(-('Diário 4º PA'!$E$4:$E$2224='Analítico Cp.'!$B45),-('Diário 4º PA'!$P$4:$P$2224=L$1),('Diário 4º PA'!$F$4:$F$2224))+SUMPRODUCT(-('Diário 5º PA'!$E$4:$E$5221='Analítico Cp.'!$B45),-('Diário 5º PA'!$P$4:$P$5221=L$1),('Diário 5º PA'!$F$4:$F$5221))+SUMPRODUCT(-('Diário 6º PA'!$E$4:$E$2907='Analítico Cp.'!$B45),-('Diário 6º PA'!$O$4:$O$2907=L$1),('Diário 6º PA'!$F$4:$F$2907))+SUMPRODUCT(-('Comp.'!$D$5:$D$232='Analítico Cp.'!$B45),-('Comp.'!$J$5:$J$232=L$1),('Comp.'!$E$5:$E$232))</f>
        <v>0</v>
      </c>
      <c r="M45" s="11">
        <f>SUMPRODUCT(-('Diário 3º PA'!$E$4:$E$4242='Analítico Cp.'!$B45),-('Diário 3º PA'!$P$4:$P$4242=M$1),('Diário 3º PA'!$F$4:$F$4242))+SUMPRODUCT(-('Diário 4º PA'!$E$4:$E$2224='Analítico Cp.'!$B45),-('Diário 4º PA'!$P$4:$P$2224=M$1),('Diário 4º PA'!$F$4:$F$2224))+SUMPRODUCT(-('Diário 5º PA'!$E$4:$E$5221='Analítico Cp.'!$B45),-('Diário 5º PA'!$P$4:$P$5221=M$1),('Diário 5º PA'!$F$4:$F$5221))+SUMPRODUCT(-('Diário 6º PA'!$E$4:$E$2907='Analítico Cp.'!$B45),-('Diário 6º PA'!$O$4:$O$2907=M$1),('Diário 6º PA'!$F$4:$F$2907))+SUMPRODUCT(-('Comp.'!$D$5:$D$232='Analítico Cp.'!$B45),-('Comp.'!$J$5:$J$232=M$1),('Comp.'!$E$5:$E$232))</f>
        <v>0</v>
      </c>
      <c r="N45" s="11">
        <f>SUMPRODUCT(-('Diário 3º PA'!$E$4:$E$4242='Analítico Cp.'!$B45),-('Diário 3º PA'!$P$4:$P$4242=N$1),('Diário 3º PA'!$F$4:$F$4242))+SUMPRODUCT(-('Diário 4º PA'!$E$4:$E$2224='Analítico Cp.'!$B45),-('Diário 4º PA'!$P$4:$P$2224=N$1),('Diário 4º PA'!$F$4:$F$2224))+SUMPRODUCT(-('Diário 5º PA'!$E$4:$E$5221='Analítico Cp.'!$B45),-('Diário 5º PA'!$P$4:$P$5221=N$1),('Diário 5º PA'!$F$4:$F$5221))+SUMPRODUCT(-('Diário 6º PA'!$E$4:$E$2907='Analítico Cp.'!$B45),-('Diário 6º PA'!$O$4:$O$2907=N$1),('Diário 6º PA'!$F$4:$F$2907))+SUMPRODUCT(-('Comp.'!$D$5:$D$232='Analítico Cp.'!$B45),-('Comp.'!$J$5:$J$232=N$1),('Comp.'!$E$5:$E$232))</f>
        <v>0</v>
      </c>
      <c r="O45" s="12">
        <f t="shared" si="7"/>
        <v>0</v>
      </c>
      <c r="P45" s="168">
        <f t="shared" si="6"/>
        <v>0</v>
      </c>
    </row>
    <row r="46" spans="1:16" ht="23.25" customHeight="1" x14ac:dyDescent="0.2">
      <c r="A46" s="22"/>
      <c r="B46" s="23" t="s">
        <v>202</v>
      </c>
      <c r="C46" s="13">
        <f t="shared" ref="C46:O46" si="8">SUBTOTAL(109,C34:C45)</f>
        <v>1014377.5969495501</v>
      </c>
      <c r="D46" s="13">
        <f t="shared" si="8"/>
        <v>996141.60790954996</v>
      </c>
      <c r="E46" s="13">
        <f t="shared" si="8"/>
        <v>998476.68869354995</v>
      </c>
      <c r="F46" s="13">
        <f t="shared" si="8"/>
        <v>1035439.88726955</v>
      </c>
      <c r="G46" s="13">
        <f t="shared" si="8"/>
        <v>1041157.5747895499</v>
      </c>
      <c r="H46" s="13">
        <f t="shared" si="8"/>
        <v>1043773.46254955</v>
      </c>
      <c r="I46" s="13">
        <f t="shared" si="8"/>
        <v>1181901.441261</v>
      </c>
      <c r="J46" s="13">
        <f t="shared" si="8"/>
        <v>1167059.565341</v>
      </c>
      <c r="K46" s="13">
        <f t="shared" si="8"/>
        <v>1153113.471101</v>
      </c>
      <c r="L46" s="13">
        <f t="shared" si="8"/>
        <v>1164728.0262209999</v>
      </c>
      <c r="M46" s="13">
        <f t="shared" si="8"/>
        <v>1854636.0695809994</v>
      </c>
      <c r="N46" s="13">
        <f t="shared" si="8"/>
        <v>2044544.7618209999</v>
      </c>
      <c r="O46" s="13">
        <f t="shared" si="8"/>
        <v>14695350.153487299</v>
      </c>
      <c r="P46" s="173">
        <f t="shared" si="6"/>
        <v>0.39243716450436245</v>
      </c>
    </row>
    <row r="47" spans="1:16" ht="23.25" customHeight="1" x14ac:dyDescent="0.2">
      <c r="A47" s="20" t="s">
        <v>111</v>
      </c>
      <c r="B47" s="32" t="s">
        <v>112</v>
      </c>
      <c r="C47" s="64"/>
      <c r="D47" s="64"/>
      <c r="E47" s="64"/>
      <c r="F47" s="64"/>
      <c r="G47" s="64"/>
      <c r="H47" s="64"/>
      <c r="I47" s="64"/>
      <c r="J47" s="64"/>
      <c r="K47" s="64"/>
      <c r="L47" s="64"/>
      <c r="M47" s="64"/>
      <c r="N47" s="64"/>
      <c r="O47" s="64"/>
      <c r="P47" s="168"/>
    </row>
    <row r="48" spans="1:16" ht="23.25" customHeight="1" x14ac:dyDescent="0.2">
      <c r="A48" s="60" t="s">
        <v>203</v>
      </c>
      <c r="B48" s="58" t="s">
        <v>204</v>
      </c>
      <c r="C48" s="308">
        <f>SUMPRODUCT(-('Diário 3º PA'!$E$4:$E$4242='Analítico Cp.'!$B48),-('Diário 3º PA'!$P$4:$P$4242=C$1),('Diário 3º PA'!$F$4:$F$4242))+SUMPRODUCT(-('Diário 4º PA'!$E$4:$E$2224='Analítico Cp.'!$B48),-('Diário 4º PA'!$P$4:$P$2224=C$1),('Diário 4º PA'!$F$4:$F$2224))+SUMPRODUCT(-('Diário 5º PA'!$E$4:$E$5221='Analítico Cp.'!$B48),-('Diário 5º PA'!$P$4:$P$5221=C$1),('Diário 5º PA'!$F$4:$F$5221))+SUMPRODUCT(-('Diário 6º PA'!$E$4:$E$2907='Analítico Cp.'!$B48),-('Diário 6º PA'!$O$4:$O$2907=C$1),('Diário 6º PA'!$F$4:$F$2907))+SUMPRODUCT(-('Comp.'!$D$5:$D$232='Analítico Cp.'!$B48),-('Comp.'!$J$5:$J$232=C$1),('Comp.'!$E$5:$E$232))</f>
        <v>769.62999999999988</v>
      </c>
      <c r="D48" s="308">
        <f>SUMPRODUCT(-('Diário 3º PA'!$E$4:$E$4242='Analítico Cp.'!$B48),-('Diário 3º PA'!$P$4:$P$4242=D$1),('Diário 3º PA'!$F$4:$F$4242))+SUMPRODUCT(-('Diário 4º PA'!$E$4:$E$2224='Analítico Cp.'!$B48),-('Diário 4º PA'!$P$4:$P$2224=D$1),('Diário 4º PA'!$F$4:$F$2224))+SUMPRODUCT(-('Diário 5º PA'!$E$4:$E$5221='Analítico Cp.'!$B48),-('Diário 5º PA'!$P$4:$P$5221=D$1),('Diário 5º PA'!$F$4:$F$5221))+SUMPRODUCT(-('Diário 6º PA'!$E$4:$E$2907='Analítico Cp.'!$B48),-('Diário 6º PA'!$O$4:$O$2907=D$1),('Diário 6º PA'!$F$4:$F$2907))+SUMPRODUCT(-('Comp.'!$D$5:$D$232='Analítico Cp.'!$B48),-('Comp.'!$J$5:$J$232=D$1),('Comp.'!$E$5:$E$232))</f>
        <v>128900.13999999998</v>
      </c>
      <c r="E48" s="308">
        <f>SUMPRODUCT(-('Diário 3º PA'!$E$4:$E$4242='Analítico Cp.'!$B48),-('Diário 3º PA'!$P$4:$P$4242=E$1),('Diário 3º PA'!$F$4:$F$4242))+SUMPRODUCT(-('Diário 4º PA'!$E$4:$E$2224='Analítico Cp.'!$B48),-('Diário 4º PA'!$P$4:$P$2224=E$1),('Diário 4º PA'!$F$4:$F$2224))+SUMPRODUCT(-('Diário 5º PA'!$E$4:$E$5221='Analítico Cp.'!$B48),-('Diário 5º PA'!$P$4:$P$5221=E$1),('Diário 5º PA'!$F$4:$F$5221))+SUMPRODUCT(-('Diário 6º PA'!$E$4:$E$2907='Analítico Cp.'!$B48),-('Diário 6º PA'!$O$4:$O$2907=E$1),('Diário 6º PA'!$F$4:$F$2907))+SUMPRODUCT(-('Comp.'!$D$5:$D$232='Analítico Cp.'!$B48),-('Comp.'!$J$5:$J$232=E$1),('Comp.'!$E$5:$E$232))</f>
        <v>97386.680000000008</v>
      </c>
      <c r="F48" s="308">
        <f>SUMPRODUCT(-('Diário 3º PA'!$E$4:$E$4242='Analítico Cp.'!$B48),-('Diário 3º PA'!$P$4:$P$4242=F$1),('Diário 3º PA'!$F$4:$F$4242))+SUMPRODUCT(-('Diário 4º PA'!$E$4:$E$2224='Analítico Cp.'!$B48),-('Diário 4º PA'!$P$4:$P$2224=F$1),('Diário 4º PA'!$F$4:$F$2224))+SUMPRODUCT(-('Diário 5º PA'!$E$4:$E$5221='Analítico Cp.'!$B48),-('Diário 5º PA'!$P$4:$P$5221=F$1),('Diário 5º PA'!$F$4:$F$5221))+SUMPRODUCT(-('Diário 6º PA'!$E$4:$E$2907='Analítico Cp.'!$B48),-('Diário 6º PA'!$O$4:$O$2907=F$1),('Diário 6º PA'!$F$4:$F$2907))+SUMPRODUCT(-('Comp.'!$D$5:$D$232='Analítico Cp.'!$B48),-('Comp.'!$J$5:$J$232=F$1),('Comp.'!$E$5:$E$232))</f>
        <v>60779.69</v>
      </c>
      <c r="G48" s="308">
        <f>SUMPRODUCT(-('Diário 3º PA'!$E$4:$E$4242='Analítico Cp.'!$B48),-('Diário 3º PA'!$P$4:$P$4242=G$1),('Diário 3º PA'!$F$4:$F$4242))+SUMPRODUCT(-('Diário 4º PA'!$E$4:$E$2224='Analítico Cp.'!$B48),-('Diário 4º PA'!$P$4:$P$2224=G$1),('Diário 4º PA'!$F$4:$F$2224))+SUMPRODUCT(-('Diário 5º PA'!$E$4:$E$5221='Analítico Cp.'!$B48),-('Diário 5º PA'!$P$4:$P$5221=G$1),('Diário 5º PA'!$F$4:$F$5221))+SUMPRODUCT(-('Diário 6º PA'!$E$4:$E$2907='Analítico Cp.'!$B48),-('Diário 6º PA'!$O$4:$O$2907=G$1),('Diário 6º PA'!$F$4:$F$2907))+SUMPRODUCT(-('Comp.'!$D$5:$D$232='Analítico Cp.'!$B48),-('Comp.'!$J$5:$J$232=G$1),('Comp.'!$E$5:$E$232))</f>
        <v>98784.069999999992</v>
      </c>
      <c r="H48" s="308">
        <f>SUMPRODUCT(-('Diário 3º PA'!$E$4:$E$4242='Analítico Cp.'!$B48),-('Diário 3º PA'!$P$4:$P$4242=H$1),('Diário 3º PA'!$F$4:$F$4242))+SUMPRODUCT(-('Diário 4º PA'!$E$4:$E$2224='Analítico Cp.'!$B48),-('Diário 4º PA'!$P$4:$P$2224=H$1),('Diário 4º PA'!$F$4:$F$2224))+SUMPRODUCT(-('Diário 5º PA'!$E$4:$E$5221='Analítico Cp.'!$B48),-('Diário 5º PA'!$P$4:$P$5221=H$1),('Diário 5º PA'!$F$4:$F$5221))+SUMPRODUCT(-('Diário 6º PA'!$E$4:$E$2907='Analítico Cp.'!$B48),-('Diário 6º PA'!$O$4:$O$2907=H$1),('Diário 6º PA'!$F$4:$F$2907))+SUMPRODUCT(-('Comp.'!$D$5:$D$232='Analítico Cp.'!$B48),-('Comp.'!$J$5:$J$232=H$1),('Comp.'!$E$5:$E$232))</f>
        <v>98352.76</v>
      </c>
      <c r="I48" s="308">
        <f>SUMPRODUCT(-('Diário 3º PA'!$E$4:$E$4242='Analítico Cp.'!$B48),-('Diário 3º PA'!$P$4:$P$4242=I$1),('Diário 3º PA'!$F$4:$F$4242))+SUMPRODUCT(-('Diário 4º PA'!$E$4:$E$2224='Analítico Cp.'!$B48),-('Diário 4º PA'!$P$4:$P$2224=I$1),('Diário 4º PA'!$F$4:$F$2224))+SUMPRODUCT(-('Diário 5º PA'!$E$4:$E$5221='Analítico Cp.'!$B48),-('Diário 5º PA'!$P$4:$P$5221=I$1),('Diário 5º PA'!$F$4:$F$5221))+SUMPRODUCT(-('Diário 6º PA'!$E$4:$E$2907='Analítico Cp.'!$B48),-('Diário 6º PA'!$O$4:$O$2907=I$1),('Diário 6º PA'!$F$4:$F$2907))+SUMPRODUCT(-('Comp.'!$D$5:$D$232='Analítico Cp.'!$B48),-('Comp.'!$J$5:$J$232=I$1),('Comp.'!$E$5:$E$232))</f>
        <v>110903.8</v>
      </c>
      <c r="J48" s="308">
        <f>SUMPRODUCT(-('Diário 3º PA'!$E$4:$E$4242='Analítico Cp.'!$B48),-('Diário 3º PA'!$P$4:$P$4242=J$1),('Diário 3º PA'!$F$4:$F$4242))+SUMPRODUCT(-('Diário 4º PA'!$E$4:$E$2224='Analítico Cp.'!$B48),-('Diário 4º PA'!$P$4:$P$2224=J$1),('Diário 4º PA'!$F$4:$F$2224))+SUMPRODUCT(-('Diário 5º PA'!$E$4:$E$5221='Analítico Cp.'!$B48),-('Diário 5º PA'!$P$4:$P$5221=J$1),('Diário 5º PA'!$F$4:$F$5221))+SUMPRODUCT(-('Diário 6º PA'!$E$4:$E$2907='Analítico Cp.'!$B48),-('Diário 6º PA'!$O$4:$O$2907=J$1),('Diário 6º PA'!$F$4:$F$2907))+SUMPRODUCT(-('Comp.'!$D$5:$D$232='Analítico Cp.'!$B48),-('Comp.'!$J$5:$J$232=J$1),('Comp.'!$E$5:$E$232))</f>
        <v>105633.90999999999</v>
      </c>
      <c r="K48" s="308">
        <f>SUMPRODUCT(-('Diário 3º PA'!$E$4:$E$4242='Analítico Cp.'!$B48),-('Diário 3º PA'!$P$4:$P$4242=K$1),('Diário 3º PA'!$F$4:$F$4242))+SUMPRODUCT(-('Diário 4º PA'!$E$4:$E$2224='Analítico Cp.'!$B48),-('Diário 4º PA'!$P$4:$P$2224=K$1),('Diário 4º PA'!$F$4:$F$2224))+SUMPRODUCT(-('Diário 5º PA'!$E$4:$E$5221='Analítico Cp.'!$B48),-('Diário 5º PA'!$P$4:$P$5221=K$1),('Diário 5º PA'!$F$4:$F$5221))+SUMPRODUCT(-('Diário 6º PA'!$E$4:$E$2907='Analítico Cp.'!$B48),-('Diário 6º PA'!$O$4:$O$2907=K$1),('Diário 6º PA'!$F$4:$F$2907))+SUMPRODUCT(-('Comp.'!$D$5:$D$232='Analítico Cp.'!$B48),-('Comp.'!$J$5:$J$232=K$1),('Comp.'!$E$5:$E$232))</f>
        <v>105874.74999999999</v>
      </c>
      <c r="L48" s="308">
        <f>SUMPRODUCT(-('Diário 3º PA'!$E$4:$E$4242='Analítico Cp.'!$B48),-('Diário 3º PA'!$P$4:$P$4242=L$1),('Diário 3º PA'!$F$4:$F$4242))+SUMPRODUCT(-('Diário 4º PA'!$E$4:$E$2224='Analítico Cp.'!$B48),-('Diário 4º PA'!$P$4:$P$2224=L$1),('Diário 4º PA'!$F$4:$F$2224))+SUMPRODUCT(-('Diário 5º PA'!$E$4:$E$5221='Analítico Cp.'!$B48),-('Diário 5º PA'!$P$4:$P$5221=L$1),('Diário 5º PA'!$F$4:$F$5221))+SUMPRODUCT(-('Diário 6º PA'!$E$4:$E$2907='Analítico Cp.'!$B48),-('Diário 6º PA'!$O$4:$O$2907=L$1),('Diário 6º PA'!$F$4:$F$2907))+SUMPRODUCT(-('Comp.'!$D$5:$D$232='Analítico Cp.'!$B48),-('Comp.'!$J$5:$J$232=L$1),('Comp.'!$E$5:$E$232))</f>
        <v>102062.04000000001</v>
      </c>
      <c r="M48" s="308">
        <f>SUMPRODUCT(-('Diário 3º PA'!$E$4:$E$4242='Analítico Cp.'!$B48),-('Diário 3º PA'!$P$4:$P$4242=M$1),('Diário 3º PA'!$F$4:$F$4242))+SUMPRODUCT(-('Diário 4º PA'!$E$4:$E$2224='Analítico Cp.'!$B48),-('Diário 4º PA'!$P$4:$P$2224=M$1),('Diário 4º PA'!$F$4:$F$2224))+SUMPRODUCT(-('Diário 5º PA'!$E$4:$E$5221='Analítico Cp.'!$B48),-('Diário 5º PA'!$P$4:$P$5221=M$1),('Diário 5º PA'!$F$4:$F$5221))+SUMPRODUCT(-('Diário 6º PA'!$E$4:$E$2907='Analítico Cp.'!$B48),-('Diário 6º PA'!$O$4:$O$2907=M$1),('Diário 6º PA'!$F$4:$F$2907))+SUMPRODUCT(-('Comp.'!$D$5:$D$232='Analítico Cp.'!$B48),-('Comp.'!$J$5:$J$232=M$1),('Comp.'!$E$5:$E$232))</f>
        <v>97905.580000000016</v>
      </c>
      <c r="N48" s="308">
        <f>SUMPRODUCT(-('Diário 3º PA'!$E$4:$E$4242='Analítico Cp.'!$B48),-('Diário 3º PA'!$P$4:$P$4242=N$1),('Diário 3º PA'!$F$4:$F$4242))+SUMPRODUCT(-('Diário 4º PA'!$E$4:$E$2224='Analítico Cp.'!$B48),-('Diário 4º PA'!$P$4:$P$2224=N$1),('Diário 4º PA'!$F$4:$F$2224))+SUMPRODUCT(-('Diário 5º PA'!$E$4:$E$5221='Analítico Cp.'!$B48),-('Diário 5º PA'!$P$4:$P$5221=N$1),('Diário 5º PA'!$F$4:$F$5221))+SUMPRODUCT(-('Diário 6º PA'!$E$4:$E$2907='Analítico Cp.'!$B48),-('Diário 6º PA'!$O$4:$O$2907=N$1),('Diário 6º PA'!$F$4:$F$2907))+SUMPRODUCT(-('Comp.'!$D$5:$D$232='Analítico Cp.'!$B48),-('Comp.'!$J$5:$J$232=N$1),('Comp.'!$E$5:$E$232))</f>
        <v>98671.290000000008</v>
      </c>
      <c r="O48" s="12">
        <f t="shared" ref="O48:O55" si="9">SUM(C48:N48)</f>
        <v>1106024.3400000001</v>
      </c>
      <c r="P48" s="168">
        <f t="shared" ref="P48:P57" si="10">IF($O$157=0,0,O48/$O$157)</f>
        <v>2.953621732922147E-2</v>
      </c>
    </row>
    <row r="49" spans="1:16" ht="23.25" customHeight="1" x14ac:dyDescent="0.2">
      <c r="A49" s="60" t="s">
        <v>205</v>
      </c>
      <c r="B49" s="58" t="s">
        <v>206</v>
      </c>
      <c r="C49" s="308">
        <f>SUMPRODUCT(-('Diário 3º PA'!$E$4:$E$4242='Analítico Cp.'!$B49),-('Diário 3º PA'!$P$4:$P$4242=C$1),('Diário 3º PA'!$F$4:$F$4242))+SUMPRODUCT(-('Diário 4º PA'!$E$4:$E$2224='Analítico Cp.'!$B49),-('Diário 4º PA'!$P$4:$P$2224=C$1),('Diário 4º PA'!$F$4:$F$2224))+SUMPRODUCT(-('Diário 5º PA'!$E$4:$E$5221='Analítico Cp.'!$B49),-('Diário 5º PA'!$P$4:$P$5221=C$1),('Diário 5º PA'!$F$4:$F$5221))+SUMPRODUCT(-('Diário 6º PA'!$E$4:$E$2907='Analítico Cp.'!$B49),-('Diário 6º PA'!$O$4:$O$2907=C$1),('Diário 6º PA'!$F$4:$F$2907))+SUMPRODUCT(-('Comp.'!$D$5:$D$232='Analítico Cp.'!$B49),-('Comp.'!$J$5:$J$232=C$1),('Comp.'!$E$5:$E$232))</f>
        <v>12052.8</v>
      </c>
      <c r="D49" s="308">
        <f>SUMPRODUCT(-('Diário 3º PA'!$E$4:$E$4242='Analítico Cp.'!$B49),-('Diário 3º PA'!$P$4:$P$4242=D$1),('Diário 3º PA'!$F$4:$F$4242))+SUMPRODUCT(-('Diário 4º PA'!$E$4:$E$2224='Analítico Cp.'!$B49),-('Diário 4º PA'!$P$4:$P$2224=D$1),('Diário 4º PA'!$F$4:$F$2224))+SUMPRODUCT(-('Diário 5º PA'!$E$4:$E$5221='Analítico Cp.'!$B49),-('Diário 5º PA'!$P$4:$P$5221=D$1),('Diário 5º PA'!$F$4:$F$5221))+SUMPRODUCT(-('Diário 6º PA'!$E$4:$E$2907='Analítico Cp.'!$B49),-('Diário 6º PA'!$O$4:$O$2907=D$1),('Diário 6º PA'!$F$4:$F$2907))+SUMPRODUCT(-('Comp.'!$D$5:$D$232='Analítico Cp.'!$B49),-('Comp.'!$J$5:$J$232=D$1),('Comp.'!$E$5:$E$232))</f>
        <v>601.62</v>
      </c>
      <c r="E49" s="308">
        <f>SUMPRODUCT(-('Diário 3º PA'!$E$4:$E$4242='Analítico Cp.'!$B49),-('Diário 3º PA'!$P$4:$P$4242=E$1),('Diário 3º PA'!$F$4:$F$4242))+SUMPRODUCT(-('Diário 4º PA'!$E$4:$E$2224='Analítico Cp.'!$B49),-('Diário 4º PA'!$P$4:$P$2224=E$1),('Diário 4º PA'!$F$4:$F$2224))+SUMPRODUCT(-('Diário 5º PA'!$E$4:$E$5221='Analítico Cp.'!$B49),-('Diário 5º PA'!$P$4:$P$5221=E$1),('Diário 5º PA'!$F$4:$F$5221))+SUMPRODUCT(-('Diário 6º PA'!$E$4:$E$2907='Analítico Cp.'!$B49),-('Diário 6º PA'!$O$4:$O$2907=E$1),('Diário 6º PA'!$F$4:$F$2907))+SUMPRODUCT(-('Comp.'!$D$5:$D$232='Analítico Cp.'!$B49),-('Comp.'!$J$5:$J$232=E$1),('Comp.'!$E$5:$E$232))</f>
        <v>10515.18</v>
      </c>
      <c r="F49" s="308">
        <f>SUMPRODUCT(-('Diário 3º PA'!$E$4:$E$4242='Analítico Cp.'!$B49),-('Diário 3º PA'!$P$4:$P$4242=F$1),('Diário 3º PA'!$F$4:$F$4242))+SUMPRODUCT(-('Diário 4º PA'!$E$4:$E$2224='Analítico Cp.'!$B49),-('Diário 4º PA'!$P$4:$P$2224=F$1),('Diário 4º PA'!$F$4:$F$2224))+SUMPRODUCT(-('Diário 5º PA'!$E$4:$E$5221='Analítico Cp.'!$B49),-('Diário 5º PA'!$P$4:$P$5221=F$1),('Diário 5º PA'!$F$4:$F$5221))+SUMPRODUCT(-('Diário 6º PA'!$E$4:$E$2907='Analítico Cp.'!$B49),-('Diário 6º PA'!$O$4:$O$2907=F$1),('Diário 6º PA'!$F$4:$F$2907))+SUMPRODUCT(-('Comp.'!$D$5:$D$232='Analítico Cp.'!$B49),-('Comp.'!$J$5:$J$232=F$1),('Comp.'!$E$5:$E$232))</f>
        <v>24380.55</v>
      </c>
      <c r="G49" s="308">
        <f>SUMPRODUCT(-('Diário 3º PA'!$E$4:$E$4242='Analítico Cp.'!$B49),-('Diário 3º PA'!$P$4:$P$4242=G$1),('Diário 3º PA'!$F$4:$F$4242))+SUMPRODUCT(-('Diário 4º PA'!$E$4:$E$2224='Analítico Cp.'!$B49),-('Diário 4º PA'!$P$4:$P$2224=G$1),('Diário 4º PA'!$F$4:$F$2224))+SUMPRODUCT(-('Diário 5º PA'!$E$4:$E$5221='Analítico Cp.'!$B49),-('Diário 5º PA'!$P$4:$P$5221=G$1),('Diário 5º PA'!$F$4:$F$5221))+SUMPRODUCT(-('Diário 6º PA'!$E$4:$E$2907='Analítico Cp.'!$B49),-('Diário 6º PA'!$O$4:$O$2907=G$1),('Diário 6º PA'!$F$4:$F$2907))+SUMPRODUCT(-('Comp.'!$D$5:$D$232='Analítico Cp.'!$B49),-('Comp.'!$J$5:$J$232=G$1),('Comp.'!$E$5:$E$232))</f>
        <v>12114.75</v>
      </c>
      <c r="H49" s="308">
        <f>SUMPRODUCT(-('Diário 3º PA'!$E$4:$E$4242='Analítico Cp.'!$B49),-('Diário 3º PA'!$P$4:$P$4242=H$1),('Diário 3º PA'!$F$4:$F$4242))+SUMPRODUCT(-('Diário 4º PA'!$E$4:$E$2224='Analítico Cp.'!$B49),-('Diário 4º PA'!$P$4:$P$2224=H$1),('Diário 4º PA'!$F$4:$F$2224))+SUMPRODUCT(-('Diário 5º PA'!$E$4:$E$5221='Analítico Cp.'!$B49),-('Diário 5º PA'!$P$4:$P$5221=H$1),('Diário 5º PA'!$F$4:$F$5221))+SUMPRODUCT(-('Diário 6º PA'!$E$4:$E$2907='Analítico Cp.'!$B49),-('Diário 6º PA'!$O$4:$O$2907=H$1),('Diário 6º PA'!$F$4:$F$2907))+SUMPRODUCT(-('Comp.'!$D$5:$D$232='Analítico Cp.'!$B49),-('Comp.'!$J$5:$J$232=H$1),('Comp.'!$E$5:$E$232))</f>
        <v>0</v>
      </c>
      <c r="I49" s="308">
        <f>SUMPRODUCT(-('Diário 3º PA'!$E$4:$E$4242='Analítico Cp.'!$B49),-('Diário 3º PA'!$P$4:$P$4242=I$1),('Diário 3º PA'!$F$4:$F$4242))+SUMPRODUCT(-('Diário 4º PA'!$E$4:$E$2224='Analítico Cp.'!$B49),-('Diário 4º PA'!$P$4:$P$2224=I$1),('Diário 4º PA'!$F$4:$F$2224))+SUMPRODUCT(-('Diário 5º PA'!$E$4:$E$5221='Analítico Cp.'!$B49),-('Diário 5º PA'!$P$4:$P$5221=I$1),('Diário 5º PA'!$F$4:$F$5221))+SUMPRODUCT(-('Diário 6º PA'!$E$4:$E$2907='Analítico Cp.'!$B49),-('Diário 6º PA'!$O$4:$O$2907=I$1),('Diário 6º PA'!$F$4:$F$2907))+SUMPRODUCT(-('Comp.'!$D$5:$D$232='Analítico Cp.'!$B49),-('Comp.'!$J$5:$J$232=I$1),('Comp.'!$E$5:$E$232))</f>
        <v>11929.5</v>
      </c>
      <c r="J49" s="308">
        <f>SUMPRODUCT(-('Diário 3º PA'!$E$4:$E$4242='Analítico Cp.'!$B49),-('Diário 3º PA'!$P$4:$P$4242=J$1),('Diário 3º PA'!$F$4:$F$4242))+SUMPRODUCT(-('Diário 4º PA'!$E$4:$E$2224='Analítico Cp.'!$B49),-('Diário 4º PA'!$P$4:$P$2224=J$1),('Diário 4º PA'!$F$4:$F$2224))+SUMPRODUCT(-('Diário 5º PA'!$E$4:$E$5221='Analítico Cp.'!$B49),-('Diário 5º PA'!$P$4:$P$5221=J$1),('Diário 5º PA'!$F$4:$F$5221))+SUMPRODUCT(-('Diário 6º PA'!$E$4:$E$2907='Analítico Cp.'!$B49),-('Diário 6º PA'!$O$4:$O$2907=J$1),('Diário 6º PA'!$F$4:$F$2907))+SUMPRODUCT(-('Comp.'!$D$5:$D$232='Analítico Cp.'!$B49),-('Comp.'!$J$5:$J$232=J$1),('Comp.'!$E$5:$E$232))</f>
        <v>12127.99</v>
      </c>
      <c r="K49" s="308">
        <f>SUMPRODUCT(-('Diário 3º PA'!$E$4:$E$4242='Analítico Cp.'!$B49),-('Diário 3º PA'!$P$4:$P$4242=K$1),('Diário 3º PA'!$F$4:$F$4242))+SUMPRODUCT(-('Diário 4º PA'!$E$4:$E$2224='Analítico Cp.'!$B49),-('Diário 4º PA'!$P$4:$P$2224=K$1),('Diário 4º PA'!$F$4:$F$2224))+SUMPRODUCT(-('Diário 5º PA'!$E$4:$E$5221='Analítico Cp.'!$B49),-('Diário 5º PA'!$P$4:$P$5221=K$1),('Diário 5º PA'!$F$4:$F$5221))+SUMPRODUCT(-('Diário 6º PA'!$E$4:$E$2907='Analítico Cp.'!$B49),-('Diário 6º PA'!$O$4:$O$2907=K$1),('Diário 6º PA'!$F$4:$F$2907))+SUMPRODUCT(-('Comp.'!$D$5:$D$232='Analítico Cp.'!$B49),-('Comp.'!$J$5:$J$232=K$1),('Comp.'!$E$5:$E$232))</f>
        <v>12485.09</v>
      </c>
      <c r="L49" s="308">
        <f>SUMPRODUCT(-('Diário 3º PA'!$E$4:$E$4242='Analítico Cp.'!$B49),-('Diário 3º PA'!$P$4:$P$4242=L$1),('Diário 3º PA'!$F$4:$F$4242))+SUMPRODUCT(-('Diário 4º PA'!$E$4:$E$2224='Analítico Cp.'!$B49),-('Diário 4º PA'!$P$4:$P$2224=L$1),('Diário 4º PA'!$F$4:$F$2224))+SUMPRODUCT(-('Diário 5º PA'!$E$4:$E$5221='Analítico Cp.'!$B49),-('Diário 5º PA'!$P$4:$P$5221=L$1),('Diário 5º PA'!$F$4:$F$5221))+SUMPRODUCT(-('Diário 6º PA'!$E$4:$E$2907='Analítico Cp.'!$B49),-('Diário 6º PA'!$O$4:$O$2907=L$1),('Diário 6º PA'!$F$4:$F$2907))+SUMPRODUCT(-('Comp.'!$D$5:$D$232='Analítico Cp.'!$B49),-('Comp.'!$J$5:$J$232=L$1),('Comp.'!$E$5:$E$232))</f>
        <v>14154.400000000001</v>
      </c>
      <c r="M49" s="308">
        <f>SUMPRODUCT(-('Diário 3º PA'!$E$4:$E$4242='Analítico Cp.'!$B49),-('Diário 3º PA'!$P$4:$P$4242=M$1),('Diário 3º PA'!$F$4:$F$4242))+SUMPRODUCT(-('Diário 4º PA'!$E$4:$E$2224='Analítico Cp.'!$B49),-('Diário 4º PA'!$P$4:$P$2224=M$1),('Diário 4º PA'!$F$4:$F$2224))+SUMPRODUCT(-('Diário 5º PA'!$E$4:$E$5221='Analítico Cp.'!$B49),-('Diário 5º PA'!$P$4:$P$5221=M$1),('Diário 5º PA'!$F$4:$F$5221))+SUMPRODUCT(-('Diário 6º PA'!$E$4:$E$2907='Analítico Cp.'!$B49),-('Diário 6º PA'!$O$4:$O$2907=M$1),('Diário 6º PA'!$F$4:$F$2907))+SUMPRODUCT(-('Comp.'!$D$5:$D$232='Analítico Cp.'!$B49),-('Comp.'!$J$5:$J$232=M$1),('Comp.'!$E$5:$E$232))</f>
        <v>14104.28</v>
      </c>
      <c r="N49" s="308">
        <f>SUMPRODUCT(-('Diário 3º PA'!$E$4:$E$4242='Analítico Cp.'!$B49),-('Diário 3º PA'!$P$4:$P$4242=N$1),('Diário 3º PA'!$F$4:$F$4242))+SUMPRODUCT(-('Diário 4º PA'!$E$4:$E$2224='Analítico Cp.'!$B49),-('Diário 4º PA'!$P$4:$P$2224=N$1),('Diário 4º PA'!$F$4:$F$2224))+SUMPRODUCT(-('Diário 5º PA'!$E$4:$E$5221='Analítico Cp.'!$B49),-('Diário 5º PA'!$P$4:$P$5221=N$1),('Diário 5º PA'!$F$4:$F$5221))+SUMPRODUCT(-('Diário 6º PA'!$E$4:$E$2907='Analítico Cp.'!$B49),-('Diário 6º PA'!$O$4:$O$2907=N$1),('Diário 6º PA'!$F$4:$F$2907))+SUMPRODUCT(-('Comp.'!$D$5:$D$232='Analítico Cp.'!$B49),-('Comp.'!$J$5:$J$232=N$1),('Comp.'!$E$5:$E$232))</f>
        <v>13770.84</v>
      </c>
      <c r="O49" s="12">
        <f t="shared" si="9"/>
        <v>138237</v>
      </c>
      <c r="P49" s="168">
        <f t="shared" si="10"/>
        <v>3.6915987535496627E-3</v>
      </c>
    </row>
    <row r="50" spans="1:16" ht="23.25" customHeight="1" x14ac:dyDescent="0.2">
      <c r="A50" s="60" t="s">
        <v>207</v>
      </c>
      <c r="B50" s="58" t="s">
        <v>208</v>
      </c>
      <c r="C50" s="308">
        <f>SUMPRODUCT(-('Diário 3º PA'!$E$4:$E$4242='Analítico Cp.'!$B50),-('Diário 3º PA'!$P$4:$P$4242=C$1),('Diário 3º PA'!$F$4:$F$4242))+SUMPRODUCT(-('Diário 4º PA'!$E$4:$E$2224='Analítico Cp.'!$B50),-('Diário 4º PA'!$P$4:$P$2224=C$1),('Diário 4º PA'!$F$4:$F$2224))+SUMPRODUCT(-('Diário 5º PA'!$E$4:$E$5221='Analítico Cp.'!$B50),-('Diário 5º PA'!$P$4:$P$5221=C$1),('Diário 5º PA'!$F$4:$F$5221))+SUMPRODUCT(-('Diário 6º PA'!$E$4:$E$2907='Analítico Cp.'!$B50),-('Diário 6º PA'!$O$4:$O$2907=C$1),('Diário 6º PA'!$F$4:$F$2907))+SUMPRODUCT(-('Comp.'!$D$5:$D$232='Analítico Cp.'!$B50),-('Comp.'!$J$5:$J$232=C$1),('Comp.'!$E$5:$E$232))</f>
        <v>0</v>
      </c>
      <c r="D50" s="308">
        <f>SUMPRODUCT(-('Diário 3º PA'!$E$4:$E$4242='Analítico Cp.'!$B50),-('Diário 3º PA'!$P$4:$P$4242=D$1),('Diário 3º PA'!$F$4:$F$4242))+SUMPRODUCT(-('Diário 4º PA'!$E$4:$E$2224='Analítico Cp.'!$B50),-('Diário 4º PA'!$P$4:$P$2224=D$1),('Diário 4º PA'!$F$4:$F$2224))+SUMPRODUCT(-('Diário 5º PA'!$E$4:$E$5221='Analítico Cp.'!$B50),-('Diário 5º PA'!$P$4:$P$5221=D$1),('Diário 5º PA'!$F$4:$F$5221))+SUMPRODUCT(-('Diário 6º PA'!$E$4:$E$2907='Analítico Cp.'!$B50),-('Diário 6º PA'!$O$4:$O$2907=D$1),('Diário 6º PA'!$F$4:$F$2907))+SUMPRODUCT(-('Comp.'!$D$5:$D$232='Analítico Cp.'!$B50),-('Comp.'!$J$5:$J$232=D$1),('Comp.'!$E$5:$E$232))</f>
        <v>0</v>
      </c>
      <c r="E50" s="308">
        <f>SUMPRODUCT(-('Diário 3º PA'!$E$4:$E$4242='Analítico Cp.'!$B50),-('Diário 3º PA'!$P$4:$P$4242=E$1),('Diário 3º PA'!$F$4:$F$4242))+SUMPRODUCT(-('Diário 4º PA'!$E$4:$E$2224='Analítico Cp.'!$B50),-('Diário 4º PA'!$P$4:$P$2224=E$1),('Diário 4º PA'!$F$4:$F$2224))+SUMPRODUCT(-('Diário 5º PA'!$E$4:$E$5221='Analítico Cp.'!$B50),-('Diário 5º PA'!$P$4:$P$5221=E$1),('Diário 5º PA'!$F$4:$F$5221))+SUMPRODUCT(-('Diário 6º PA'!$E$4:$E$2907='Analítico Cp.'!$B50),-('Diário 6º PA'!$O$4:$O$2907=E$1),('Diário 6º PA'!$F$4:$F$2907))+SUMPRODUCT(-('Comp.'!$D$5:$D$232='Analítico Cp.'!$B50),-('Comp.'!$J$5:$J$232=E$1),('Comp.'!$E$5:$E$232))</f>
        <v>0</v>
      </c>
      <c r="F50" s="308">
        <f>SUMPRODUCT(-('Diário 3º PA'!$E$4:$E$4242='Analítico Cp.'!$B50),-('Diário 3º PA'!$P$4:$P$4242=F$1),('Diário 3º PA'!$F$4:$F$4242))+SUMPRODUCT(-('Diário 4º PA'!$E$4:$E$2224='Analítico Cp.'!$B50),-('Diário 4º PA'!$P$4:$P$2224=F$1),('Diário 4º PA'!$F$4:$F$2224))+SUMPRODUCT(-('Diário 5º PA'!$E$4:$E$5221='Analítico Cp.'!$B50),-('Diário 5º PA'!$P$4:$P$5221=F$1),('Diário 5º PA'!$F$4:$F$5221))+SUMPRODUCT(-('Diário 6º PA'!$E$4:$E$2907='Analítico Cp.'!$B50),-('Diário 6º PA'!$O$4:$O$2907=F$1),('Diário 6º PA'!$F$4:$F$2907))+SUMPRODUCT(-('Comp.'!$D$5:$D$232='Analítico Cp.'!$B50),-('Comp.'!$J$5:$J$232=F$1),('Comp.'!$E$5:$E$232))</f>
        <v>0</v>
      </c>
      <c r="G50" s="308">
        <f>SUMPRODUCT(-('Diário 3º PA'!$E$4:$E$4242='Analítico Cp.'!$B50),-('Diário 3º PA'!$P$4:$P$4242=G$1),('Diário 3º PA'!$F$4:$F$4242))+SUMPRODUCT(-('Diário 4º PA'!$E$4:$E$2224='Analítico Cp.'!$B50),-('Diário 4º PA'!$P$4:$P$2224=G$1),('Diário 4º PA'!$F$4:$F$2224))+SUMPRODUCT(-('Diário 5º PA'!$E$4:$E$5221='Analítico Cp.'!$B50),-('Diário 5º PA'!$P$4:$P$5221=G$1),('Diário 5º PA'!$F$4:$F$5221))+SUMPRODUCT(-('Diário 6º PA'!$E$4:$E$2907='Analítico Cp.'!$B50),-('Diário 6º PA'!$O$4:$O$2907=G$1),('Diário 6º PA'!$F$4:$F$2907))+SUMPRODUCT(-('Comp.'!$D$5:$D$232='Analítico Cp.'!$B50),-('Comp.'!$J$5:$J$232=G$1),('Comp.'!$E$5:$E$232))</f>
        <v>0</v>
      </c>
      <c r="H50" s="308">
        <f>SUMPRODUCT(-('Diário 3º PA'!$E$4:$E$4242='Analítico Cp.'!$B50),-('Diário 3º PA'!$P$4:$P$4242=H$1),('Diário 3º PA'!$F$4:$F$4242))+SUMPRODUCT(-('Diário 4º PA'!$E$4:$E$2224='Analítico Cp.'!$B50),-('Diário 4º PA'!$P$4:$P$2224=H$1),('Diário 4º PA'!$F$4:$F$2224))+SUMPRODUCT(-('Diário 5º PA'!$E$4:$E$5221='Analítico Cp.'!$B50),-('Diário 5º PA'!$P$4:$P$5221=H$1),('Diário 5º PA'!$F$4:$F$5221))+SUMPRODUCT(-('Diário 6º PA'!$E$4:$E$2907='Analítico Cp.'!$B50),-('Diário 6º PA'!$O$4:$O$2907=H$1),('Diário 6º PA'!$F$4:$F$2907))+SUMPRODUCT(-('Comp.'!$D$5:$D$232='Analítico Cp.'!$B50),-('Comp.'!$J$5:$J$232=H$1),('Comp.'!$E$5:$E$232))</f>
        <v>0</v>
      </c>
      <c r="I50" s="308">
        <f>SUMPRODUCT(-('Diário 3º PA'!$E$4:$E$4242='Analítico Cp.'!$B50),-('Diário 3º PA'!$P$4:$P$4242=I$1),('Diário 3º PA'!$F$4:$F$4242))+SUMPRODUCT(-('Diário 4º PA'!$E$4:$E$2224='Analítico Cp.'!$B50),-('Diário 4º PA'!$P$4:$P$2224=I$1),('Diário 4º PA'!$F$4:$F$2224))+SUMPRODUCT(-('Diário 5º PA'!$E$4:$E$5221='Analítico Cp.'!$B50),-('Diário 5º PA'!$P$4:$P$5221=I$1),('Diário 5º PA'!$F$4:$F$5221))+SUMPRODUCT(-('Diário 6º PA'!$E$4:$E$2907='Analítico Cp.'!$B50),-('Diário 6º PA'!$O$4:$O$2907=I$1),('Diário 6º PA'!$F$4:$F$2907))+SUMPRODUCT(-('Comp.'!$D$5:$D$232='Analítico Cp.'!$B50),-('Comp.'!$J$5:$J$232=I$1),('Comp.'!$E$5:$E$232))</f>
        <v>0</v>
      </c>
      <c r="J50" s="308">
        <f>SUMPRODUCT(-('Diário 3º PA'!$E$4:$E$4242='Analítico Cp.'!$B50),-('Diário 3º PA'!$P$4:$P$4242=J$1),('Diário 3º PA'!$F$4:$F$4242))+SUMPRODUCT(-('Diário 4º PA'!$E$4:$E$2224='Analítico Cp.'!$B50),-('Diário 4º PA'!$P$4:$P$2224=J$1),('Diário 4º PA'!$F$4:$F$2224))+SUMPRODUCT(-('Diário 5º PA'!$E$4:$E$5221='Analítico Cp.'!$B50),-('Diário 5º PA'!$P$4:$P$5221=J$1),('Diário 5º PA'!$F$4:$F$5221))+SUMPRODUCT(-('Diário 6º PA'!$E$4:$E$2907='Analítico Cp.'!$B50),-('Diário 6º PA'!$O$4:$O$2907=J$1),('Diário 6º PA'!$F$4:$F$2907))+SUMPRODUCT(-('Comp.'!$D$5:$D$232='Analítico Cp.'!$B50),-('Comp.'!$J$5:$J$232=J$1),('Comp.'!$E$5:$E$232))</f>
        <v>0</v>
      </c>
      <c r="K50" s="308">
        <f>SUMPRODUCT(-('Diário 3º PA'!$E$4:$E$4242='Analítico Cp.'!$B50),-('Diário 3º PA'!$P$4:$P$4242=K$1),('Diário 3º PA'!$F$4:$F$4242))+SUMPRODUCT(-('Diário 4º PA'!$E$4:$E$2224='Analítico Cp.'!$B50),-('Diário 4º PA'!$P$4:$P$2224=K$1),('Diário 4º PA'!$F$4:$F$2224))+SUMPRODUCT(-('Diário 5º PA'!$E$4:$E$5221='Analítico Cp.'!$B50),-('Diário 5º PA'!$P$4:$P$5221=K$1),('Diário 5º PA'!$F$4:$F$5221))+SUMPRODUCT(-('Diário 6º PA'!$E$4:$E$2907='Analítico Cp.'!$B50),-('Diário 6º PA'!$O$4:$O$2907=K$1),('Diário 6º PA'!$F$4:$F$2907))+SUMPRODUCT(-('Comp.'!$D$5:$D$232='Analítico Cp.'!$B50),-('Comp.'!$J$5:$J$232=K$1),('Comp.'!$E$5:$E$232))</f>
        <v>0</v>
      </c>
      <c r="L50" s="308">
        <f>SUMPRODUCT(-('Diário 3º PA'!$E$4:$E$4242='Analítico Cp.'!$B50),-('Diário 3º PA'!$P$4:$P$4242=L$1),('Diário 3º PA'!$F$4:$F$4242))+SUMPRODUCT(-('Diário 4º PA'!$E$4:$E$2224='Analítico Cp.'!$B50),-('Diário 4º PA'!$P$4:$P$2224=L$1),('Diário 4º PA'!$F$4:$F$2224))+SUMPRODUCT(-('Diário 5º PA'!$E$4:$E$5221='Analítico Cp.'!$B50),-('Diário 5º PA'!$P$4:$P$5221=L$1),('Diário 5º PA'!$F$4:$F$5221))+SUMPRODUCT(-('Diário 6º PA'!$E$4:$E$2907='Analítico Cp.'!$B50),-('Diário 6º PA'!$O$4:$O$2907=L$1),('Diário 6º PA'!$F$4:$F$2907))+SUMPRODUCT(-('Comp.'!$D$5:$D$232='Analítico Cp.'!$B50),-('Comp.'!$J$5:$J$232=L$1),('Comp.'!$E$5:$E$232))</f>
        <v>0</v>
      </c>
      <c r="M50" s="308">
        <f>SUMPRODUCT(-('Diário 3º PA'!$E$4:$E$4242='Analítico Cp.'!$B50),-('Diário 3º PA'!$P$4:$P$4242=M$1),('Diário 3º PA'!$F$4:$F$4242))+SUMPRODUCT(-('Diário 4º PA'!$E$4:$E$2224='Analítico Cp.'!$B50),-('Diário 4º PA'!$P$4:$P$2224=M$1),('Diário 4º PA'!$F$4:$F$2224))+SUMPRODUCT(-('Diário 5º PA'!$E$4:$E$5221='Analítico Cp.'!$B50),-('Diário 5º PA'!$P$4:$P$5221=M$1),('Diário 5º PA'!$F$4:$F$5221))+SUMPRODUCT(-('Diário 6º PA'!$E$4:$E$2907='Analítico Cp.'!$B50),-('Diário 6º PA'!$O$4:$O$2907=M$1),('Diário 6º PA'!$F$4:$F$2907))+SUMPRODUCT(-('Comp.'!$D$5:$D$232='Analítico Cp.'!$B50),-('Comp.'!$J$5:$J$232=M$1),('Comp.'!$E$5:$E$232))</f>
        <v>0</v>
      </c>
      <c r="N50" s="308">
        <f>SUMPRODUCT(-('Diário 3º PA'!$E$4:$E$4242='Analítico Cp.'!$B50),-('Diário 3º PA'!$P$4:$P$4242=N$1),('Diário 3º PA'!$F$4:$F$4242))+SUMPRODUCT(-('Diário 4º PA'!$E$4:$E$2224='Analítico Cp.'!$B50),-('Diário 4º PA'!$P$4:$P$2224=N$1),('Diário 4º PA'!$F$4:$F$2224))+SUMPRODUCT(-('Diário 5º PA'!$E$4:$E$5221='Analítico Cp.'!$B50),-('Diário 5º PA'!$P$4:$P$5221=N$1),('Diário 5º PA'!$F$4:$F$5221))+SUMPRODUCT(-('Diário 6º PA'!$E$4:$E$2907='Analítico Cp.'!$B50),-('Diário 6º PA'!$O$4:$O$2907=N$1),('Diário 6º PA'!$F$4:$F$2907))+SUMPRODUCT(-('Comp.'!$D$5:$D$232='Analítico Cp.'!$B50),-('Comp.'!$J$5:$J$232=N$1),('Comp.'!$E$5:$E$232))</f>
        <v>0</v>
      </c>
      <c r="O50" s="12">
        <f t="shared" si="9"/>
        <v>0</v>
      </c>
      <c r="P50" s="168">
        <f t="shared" si="10"/>
        <v>0</v>
      </c>
    </row>
    <row r="51" spans="1:16" ht="23.25" customHeight="1" x14ac:dyDescent="0.2">
      <c r="A51" s="60" t="s">
        <v>209</v>
      </c>
      <c r="B51" s="58" t="s">
        <v>210</v>
      </c>
      <c r="C51" s="308">
        <f>SUMPRODUCT(-('Diário 3º PA'!$E$4:$E$4242='Analítico Cp.'!$B51),-('Diário 3º PA'!$P$4:$P$4242=C$1),('Diário 3º PA'!$F$4:$F$4242))+SUMPRODUCT(-('Diário 4º PA'!$E$4:$E$2224='Analítico Cp.'!$B51),-('Diário 4º PA'!$P$4:$P$2224=C$1),('Diário 4º PA'!$F$4:$F$2224))+SUMPRODUCT(-('Diário 5º PA'!$E$4:$E$5221='Analítico Cp.'!$B51),-('Diário 5º PA'!$P$4:$P$5221=C$1),('Diário 5º PA'!$F$4:$F$5221))+SUMPRODUCT(-('Diário 6º PA'!$E$4:$E$2907='Analítico Cp.'!$B51),-('Diário 6º PA'!$O$4:$O$2907=C$1),('Diário 6º PA'!$F$4:$F$2907))+SUMPRODUCT(-('Comp.'!$D$5:$D$232='Analítico Cp.'!$B51),-('Comp.'!$J$5:$J$232=C$1),('Comp.'!$E$5:$E$232))</f>
        <v>9084.6</v>
      </c>
      <c r="D51" s="308">
        <f>SUMPRODUCT(-('Diário 3º PA'!$E$4:$E$4242='Analítico Cp.'!$B51),-('Diário 3º PA'!$P$4:$P$4242=D$1),('Diário 3º PA'!$F$4:$F$4242))+SUMPRODUCT(-('Diário 4º PA'!$E$4:$E$2224='Analítico Cp.'!$B51),-('Diário 4º PA'!$P$4:$P$2224=D$1),('Diário 4º PA'!$F$4:$F$2224))+SUMPRODUCT(-('Diário 5º PA'!$E$4:$E$5221='Analítico Cp.'!$B51),-('Diário 5º PA'!$P$4:$P$5221=D$1),('Diário 5º PA'!$F$4:$F$5221))+SUMPRODUCT(-('Diário 6º PA'!$E$4:$E$2907='Analítico Cp.'!$B51),-('Diário 6º PA'!$O$4:$O$2907=D$1),('Diário 6º PA'!$F$4:$F$2907))+SUMPRODUCT(-('Comp.'!$D$5:$D$232='Analítico Cp.'!$B51),-('Comp.'!$J$5:$J$232=D$1),('Comp.'!$E$5:$E$232))</f>
        <v>9319.7999999999993</v>
      </c>
      <c r="E51" s="308">
        <f>SUMPRODUCT(-('Diário 3º PA'!$E$4:$E$4242='Analítico Cp.'!$B51),-('Diário 3º PA'!$P$4:$P$4242=E$1),('Diário 3º PA'!$F$4:$F$4242))+SUMPRODUCT(-('Diário 4º PA'!$E$4:$E$2224='Analítico Cp.'!$B51),-('Diário 4º PA'!$P$4:$P$2224=E$1),('Diário 4º PA'!$F$4:$F$2224))+SUMPRODUCT(-('Diário 5º PA'!$E$4:$E$5221='Analítico Cp.'!$B51),-('Diário 5º PA'!$P$4:$P$5221=E$1),('Diário 5º PA'!$F$4:$F$5221))+SUMPRODUCT(-('Diário 6º PA'!$E$4:$E$2907='Analítico Cp.'!$B51),-('Diário 6º PA'!$O$4:$O$2907=E$1),('Diário 6º PA'!$F$4:$F$2907))+SUMPRODUCT(-('Comp.'!$D$5:$D$232='Analítico Cp.'!$B51),-('Comp.'!$J$5:$J$232=E$1),('Comp.'!$E$5:$E$232))</f>
        <v>9241.4</v>
      </c>
      <c r="F51" s="308">
        <f>SUMPRODUCT(-('Diário 3º PA'!$E$4:$E$4242='Analítico Cp.'!$B51),-('Diário 3º PA'!$P$4:$P$4242=F$1),('Diário 3º PA'!$F$4:$F$4242))+SUMPRODUCT(-('Diário 4º PA'!$E$4:$E$2224='Analítico Cp.'!$B51),-('Diário 4º PA'!$P$4:$P$2224=F$1),('Diário 4º PA'!$F$4:$F$2224))+SUMPRODUCT(-('Diário 5º PA'!$E$4:$E$5221='Analítico Cp.'!$B51),-('Diário 5º PA'!$P$4:$P$5221=F$1),('Diário 5º PA'!$F$4:$F$5221))+SUMPRODUCT(-('Diário 6º PA'!$E$4:$E$2907='Analítico Cp.'!$B51),-('Diário 6º PA'!$O$4:$O$2907=F$1),('Diário 6º PA'!$F$4:$F$2907))+SUMPRODUCT(-('Comp.'!$D$5:$D$232='Analítico Cp.'!$B51),-('Comp.'!$J$5:$J$232=F$1),('Comp.'!$E$5:$E$232))</f>
        <v>9270.7999999999993</v>
      </c>
      <c r="G51" s="308">
        <f>SUMPRODUCT(-('Diário 3º PA'!$E$4:$E$4242='Analítico Cp.'!$B51),-('Diário 3º PA'!$P$4:$P$4242=G$1),('Diário 3º PA'!$F$4:$F$4242))+SUMPRODUCT(-('Diário 4º PA'!$E$4:$E$2224='Analítico Cp.'!$B51),-('Diário 4º PA'!$P$4:$P$2224=G$1),('Diário 4º PA'!$F$4:$F$2224))+SUMPRODUCT(-('Diário 5º PA'!$E$4:$E$5221='Analítico Cp.'!$B51),-('Diário 5º PA'!$P$4:$P$5221=G$1),('Diário 5º PA'!$F$4:$F$5221))+SUMPRODUCT(-('Diário 6º PA'!$E$4:$E$2907='Analítico Cp.'!$B51),-('Diário 6º PA'!$O$4:$O$2907=G$1),('Diário 6º PA'!$F$4:$F$2907))+SUMPRODUCT(-('Comp.'!$D$5:$D$232='Analítico Cp.'!$B51),-('Comp.'!$J$5:$J$232=G$1),('Comp.'!$E$5:$E$232))</f>
        <v>9339.4</v>
      </c>
      <c r="H51" s="308">
        <f>SUMPRODUCT(-('Diário 3º PA'!$E$4:$E$4242='Analítico Cp.'!$B51),-('Diário 3º PA'!$P$4:$P$4242=H$1),('Diário 3º PA'!$F$4:$F$4242))+SUMPRODUCT(-('Diário 4º PA'!$E$4:$E$2224='Analítico Cp.'!$B51),-('Diário 4º PA'!$P$4:$P$2224=H$1),('Diário 4º PA'!$F$4:$F$2224))+SUMPRODUCT(-('Diário 5º PA'!$E$4:$E$5221='Analítico Cp.'!$B51),-('Diário 5º PA'!$P$4:$P$5221=H$1),('Diário 5º PA'!$F$4:$F$5221))+SUMPRODUCT(-('Diário 6º PA'!$E$4:$E$2907='Analítico Cp.'!$B51),-('Diário 6º PA'!$O$4:$O$2907=H$1),('Diário 6º PA'!$F$4:$F$2907))+SUMPRODUCT(-('Comp.'!$D$5:$D$232='Analítico Cp.'!$B51),-('Comp.'!$J$5:$J$232=H$1),('Comp.'!$E$5:$E$232))</f>
        <v>9261</v>
      </c>
      <c r="I51" s="308">
        <f>SUMPRODUCT(-('Diário 3º PA'!$E$4:$E$4242='Analítico Cp.'!$B51),-('Diário 3º PA'!$P$4:$P$4242=I$1),('Diário 3º PA'!$F$4:$F$4242))+SUMPRODUCT(-('Diário 4º PA'!$E$4:$E$2224='Analítico Cp.'!$B51),-('Diário 4º PA'!$P$4:$P$2224=I$1),('Diário 4º PA'!$F$4:$F$2224))+SUMPRODUCT(-('Diário 5º PA'!$E$4:$E$5221='Analítico Cp.'!$B51),-('Diário 5º PA'!$P$4:$P$5221=I$1),('Diário 5º PA'!$F$4:$F$5221))+SUMPRODUCT(-('Diário 6º PA'!$E$4:$E$2907='Analítico Cp.'!$B51),-('Diário 6º PA'!$O$4:$O$2907=I$1),('Diário 6º PA'!$F$4:$F$2907))+SUMPRODUCT(-('Comp.'!$D$5:$D$232='Analítico Cp.'!$B51),-('Comp.'!$J$5:$J$232=I$1),('Comp.'!$E$5:$E$232))</f>
        <v>9408</v>
      </c>
      <c r="J51" s="308">
        <f>SUMPRODUCT(-('Diário 3º PA'!$E$4:$E$4242='Analítico Cp.'!$B51),-('Diário 3º PA'!$P$4:$P$4242=J$1),('Diário 3º PA'!$F$4:$F$4242))+SUMPRODUCT(-('Diário 4º PA'!$E$4:$E$2224='Analítico Cp.'!$B51),-('Diário 4º PA'!$P$4:$P$2224=J$1),('Diário 4º PA'!$F$4:$F$2224))+SUMPRODUCT(-('Diário 5º PA'!$E$4:$E$5221='Analítico Cp.'!$B51),-('Diário 5º PA'!$P$4:$P$5221=J$1),('Diário 5º PA'!$F$4:$F$5221))+SUMPRODUCT(-('Diário 6º PA'!$E$4:$E$2907='Analítico Cp.'!$B51),-('Diário 6º PA'!$O$4:$O$2907=J$1),('Diário 6º PA'!$F$4:$F$2907))+SUMPRODUCT(-('Comp.'!$D$5:$D$232='Analítico Cp.'!$B51),-('Comp.'!$J$5:$J$232=J$1),('Comp.'!$E$5:$E$232))</f>
        <v>9270.7999999999993</v>
      </c>
      <c r="K51" s="308">
        <f>SUMPRODUCT(-('Diário 3º PA'!$E$4:$E$4242='Analítico Cp.'!$B51),-('Diário 3º PA'!$P$4:$P$4242=K$1),('Diário 3º PA'!$F$4:$F$4242))+SUMPRODUCT(-('Diário 4º PA'!$E$4:$E$2224='Analítico Cp.'!$B51),-('Diário 4º PA'!$P$4:$P$2224=K$1),('Diário 4º PA'!$F$4:$F$2224))+SUMPRODUCT(-('Diário 5º PA'!$E$4:$E$5221='Analítico Cp.'!$B51),-('Diário 5º PA'!$P$4:$P$5221=K$1),('Diário 5º PA'!$F$4:$F$5221))+SUMPRODUCT(-('Diário 6º PA'!$E$4:$E$2907='Analítico Cp.'!$B51),-('Diário 6º PA'!$O$4:$O$2907=K$1),('Diário 6º PA'!$F$4:$F$2907))+SUMPRODUCT(-('Comp.'!$D$5:$D$232='Analítico Cp.'!$B51),-('Comp.'!$J$5:$J$232=K$1),('Comp.'!$E$5:$E$232))</f>
        <v>9231.6</v>
      </c>
      <c r="L51" s="308">
        <f>SUMPRODUCT(-('Diário 3º PA'!$E$4:$E$4242='Analítico Cp.'!$B51),-('Diário 3º PA'!$P$4:$P$4242=L$1),('Diário 3º PA'!$F$4:$F$4242))+SUMPRODUCT(-('Diário 4º PA'!$E$4:$E$2224='Analítico Cp.'!$B51),-('Diário 4º PA'!$P$4:$P$2224=L$1),('Diário 4º PA'!$F$4:$F$2224))+SUMPRODUCT(-('Diário 5º PA'!$E$4:$E$5221='Analítico Cp.'!$B51),-('Diário 5º PA'!$P$4:$P$5221=L$1),('Diário 5º PA'!$F$4:$F$5221))+SUMPRODUCT(-('Diário 6º PA'!$E$4:$E$2907='Analítico Cp.'!$B51),-('Diário 6º PA'!$O$4:$O$2907=L$1),('Diário 6º PA'!$F$4:$F$2907))+SUMPRODUCT(-('Comp.'!$D$5:$D$232='Analítico Cp.'!$B51),-('Comp.'!$J$5:$J$232=L$1),('Comp.'!$E$5:$E$232))</f>
        <v>9212</v>
      </c>
      <c r="M51" s="308">
        <f>SUMPRODUCT(-('Diário 3º PA'!$E$4:$E$4242='Analítico Cp.'!$B51),-('Diário 3º PA'!$P$4:$P$4242=M$1),('Diário 3º PA'!$F$4:$F$4242))+SUMPRODUCT(-('Diário 4º PA'!$E$4:$E$2224='Analítico Cp.'!$B51),-('Diário 4º PA'!$P$4:$P$2224=M$1),('Diário 4º PA'!$F$4:$F$2224))+SUMPRODUCT(-('Diário 5º PA'!$E$4:$E$5221='Analítico Cp.'!$B51),-('Diário 5º PA'!$P$4:$P$5221=M$1),('Diário 5º PA'!$F$4:$F$5221))+SUMPRODUCT(-('Diário 6º PA'!$E$4:$E$2907='Analítico Cp.'!$B51),-('Diário 6º PA'!$O$4:$O$2907=M$1),('Diário 6º PA'!$F$4:$F$2907))+SUMPRODUCT(-('Comp.'!$D$5:$D$232='Analítico Cp.'!$B51),-('Comp.'!$J$5:$J$232=M$1),('Comp.'!$E$5:$E$232))</f>
        <v>9094.4</v>
      </c>
      <c r="N51" s="308">
        <f>SUMPRODUCT(-('Diário 3º PA'!$E$4:$E$4242='Analítico Cp.'!$B51),-('Diário 3º PA'!$P$4:$P$4242=N$1),('Diário 3º PA'!$F$4:$F$4242))+SUMPRODUCT(-('Diário 4º PA'!$E$4:$E$2224='Analítico Cp.'!$B51),-('Diário 4º PA'!$P$4:$P$2224=N$1),('Diário 4º PA'!$F$4:$F$2224))+SUMPRODUCT(-('Diário 5º PA'!$E$4:$E$5221='Analítico Cp.'!$B51),-('Diário 5º PA'!$P$4:$P$5221=N$1),('Diário 5º PA'!$F$4:$F$5221))+SUMPRODUCT(-('Diário 6º PA'!$E$4:$E$2907='Analítico Cp.'!$B51),-('Diário 6º PA'!$O$4:$O$2907=N$1),('Diário 6º PA'!$F$4:$F$2907))+SUMPRODUCT(-('Comp.'!$D$5:$D$232='Analítico Cp.'!$B51),-('Comp.'!$J$5:$J$232=N$1),('Comp.'!$E$5:$E$232))</f>
        <v>9153.2000000000007</v>
      </c>
      <c r="O51" s="12">
        <f t="shared" si="9"/>
        <v>110887</v>
      </c>
      <c r="P51" s="168">
        <f t="shared" si="10"/>
        <v>2.9612210260991012E-3</v>
      </c>
    </row>
    <row r="52" spans="1:16" ht="23.25" customHeight="1" x14ac:dyDescent="0.2">
      <c r="A52" s="60" t="s">
        <v>211</v>
      </c>
      <c r="B52" s="58" t="s">
        <v>212</v>
      </c>
      <c r="C52" s="308">
        <f>SUMPRODUCT(-('Diário 3º PA'!$E$4:$E$4242='Analítico Cp.'!$B52),-('Diário 3º PA'!$P$4:$P$4242=C$1),('Diário 3º PA'!$F$4:$F$4242))+SUMPRODUCT(-('Diário 4º PA'!$E$4:$E$2224='Analítico Cp.'!$B52),-('Diário 4º PA'!$P$4:$P$2224=C$1),('Diário 4º PA'!$F$4:$F$2224))+SUMPRODUCT(-('Diário 5º PA'!$E$4:$E$5221='Analítico Cp.'!$B52),-('Diário 5º PA'!$P$4:$P$5221=C$1),('Diário 5º PA'!$F$4:$F$5221))+SUMPRODUCT(-('Diário 6º PA'!$E$4:$E$2907='Analítico Cp.'!$B52),-('Diário 6º PA'!$O$4:$O$2907=C$1),('Diário 6º PA'!$F$4:$F$2907))+SUMPRODUCT(-('Comp.'!$D$5:$D$232='Analítico Cp.'!$B52),-('Comp.'!$J$5:$J$232=C$1),('Comp.'!$E$5:$E$232))</f>
        <v>0</v>
      </c>
      <c r="D52" s="308">
        <f>SUMPRODUCT(-('Diário 3º PA'!$E$4:$E$4242='Analítico Cp.'!$B52),-('Diário 3º PA'!$P$4:$P$4242=D$1),('Diário 3º PA'!$F$4:$F$4242))+SUMPRODUCT(-('Diário 4º PA'!$E$4:$E$2224='Analítico Cp.'!$B52),-('Diário 4º PA'!$P$4:$P$2224=D$1),('Diário 4º PA'!$F$4:$F$2224))+SUMPRODUCT(-('Diário 5º PA'!$E$4:$E$5221='Analítico Cp.'!$B52),-('Diário 5º PA'!$P$4:$P$5221=D$1),('Diário 5º PA'!$F$4:$F$5221))+SUMPRODUCT(-('Diário 6º PA'!$E$4:$E$2907='Analítico Cp.'!$B52),-('Diário 6º PA'!$O$4:$O$2907=D$1),('Diário 6º PA'!$F$4:$F$2907))+SUMPRODUCT(-('Comp.'!$D$5:$D$232='Analítico Cp.'!$B52),-('Comp.'!$J$5:$J$232=D$1),('Comp.'!$E$5:$E$232))</f>
        <v>17987.41</v>
      </c>
      <c r="E52" s="308">
        <f>SUMPRODUCT(-('Diário 3º PA'!$E$4:$E$4242='Analítico Cp.'!$B52),-('Diário 3º PA'!$P$4:$P$4242=E$1),('Diário 3º PA'!$F$4:$F$4242))+SUMPRODUCT(-('Diário 4º PA'!$E$4:$E$2224='Analítico Cp.'!$B52),-('Diário 4º PA'!$P$4:$P$2224=E$1),('Diário 4º PA'!$F$4:$F$2224))+SUMPRODUCT(-('Diário 5º PA'!$E$4:$E$5221='Analítico Cp.'!$B52),-('Diário 5º PA'!$P$4:$P$5221=E$1),('Diário 5º PA'!$F$4:$F$5221))+SUMPRODUCT(-('Diário 6º PA'!$E$4:$E$2907='Analítico Cp.'!$B52),-('Diário 6º PA'!$O$4:$O$2907=E$1),('Diário 6º PA'!$F$4:$F$2907))+SUMPRODUCT(-('Comp.'!$D$5:$D$232='Analítico Cp.'!$B52),-('Comp.'!$J$5:$J$232=E$1),('Comp.'!$E$5:$E$232))</f>
        <v>18285.810000000001</v>
      </c>
      <c r="F52" s="308">
        <f>SUMPRODUCT(-('Diário 3º PA'!$E$4:$E$4242='Analítico Cp.'!$B52),-('Diário 3º PA'!$P$4:$P$4242=F$1),('Diário 3º PA'!$F$4:$F$4242))+SUMPRODUCT(-('Diário 4º PA'!$E$4:$E$2224='Analítico Cp.'!$B52),-('Diário 4º PA'!$P$4:$P$2224=F$1),('Diário 4º PA'!$F$4:$F$2224))+SUMPRODUCT(-('Diário 5º PA'!$E$4:$E$5221='Analítico Cp.'!$B52),-('Diário 5º PA'!$P$4:$P$5221=F$1),('Diário 5º PA'!$F$4:$F$5221))+SUMPRODUCT(-('Diário 6º PA'!$E$4:$E$2907='Analítico Cp.'!$B52),-('Diário 6º PA'!$O$4:$O$2907=F$1),('Diário 6º PA'!$F$4:$F$2907))+SUMPRODUCT(-('Comp.'!$D$5:$D$232='Analítico Cp.'!$B52),-('Comp.'!$J$5:$J$232=F$1),('Comp.'!$E$5:$E$232))</f>
        <v>18633.939999999999</v>
      </c>
      <c r="G52" s="308">
        <f>SUMPRODUCT(-('Diário 3º PA'!$E$4:$E$4242='Analítico Cp.'!$B52),-('Diário 3º PA'!$P$4:$P$4242=G$1),('Diário 3º PA'!$F$4:$F$4242))+SUMPRODUCT(-('Diário 4º PA'!$E$4:$E$2224='Analítico Cp.'!$B52),-('Diário 4º PA'!$P$4:$P$2224=G$1),('Diário 4º PA'!$F$4:$F$2224))+SUMPRODUCT(-('Diário 5º PA'!$E$4:$E$5221='Analítico Cp.'!$B52),-('Diário 5º PA'!$P$4:$P$5221=G$1),('Diário 5º PA'!$F$4:$F$5221))+SUMPRODUCT(-('Diário 6º PA'!$E$4:$E$2907='Analítico Cp.'!$B52),-('Diário 6º PA'!$O$4:$O$2907=G$1),('Diário 6º PA'!$F$4:$F$2907))+SUMPRODUCT(-('Comp.'!$D$5:$D$232='Analítico Cp.'!$B52),-('Comp.'!$J$5:$J$232=G$1),('Comp.'!$E$5:$E$232))</f>
        <v>19147.88</v>
      </c>
      <c r="H52" s="308">
        <f>SUMPRODUCT(-('Diário 3º PA'!$E$4:$E$4242='Analítico Cp.'!$B52),-('Diário 3º PA'!$P$4:$P$4242=H$1),('Diário 3º PA'!$F$4:$F$4242))+SUMPRODUCT(-('Diário 4º PA'!$E$4:$E$2224='Analítico Cp.'!$B52),-('Diário 4º PA'!$P$4:$P$2224=H$1),('Diário 4º PA'!$F$4:$F$2224))+SUMPRODUCT(-('Diário 5º PA'!$E$4:$E$5221='Analítico Cp.'!$B52),-('Diário 5º PA'!$P$4:$P$5221=H$1),('Diário 5º PA'!$F$4:$F$5221))+SUMPRODUCT(-('Diário 6º PA'!$E$4:$E$2907='Analítico Cp.'!$B52),-('Diário 6º PA'!$O$4:$O$2907=H$1),('Diário 6º PA'!$F$4:$F$2907))+SUMPRODUCT(-('Comp.'!$D$5:$D$232='Analítico Cp.'!$B52),-('Comp.'!$J$5:$J$232=H$1),('Comp.'!$E$5:$E$232))</f>
        <v>19496.02</v>
      </c>
      <c r="I52" s="308">
        <f>SUMPRODUCT(-('Diário 3º PA'!$E$4:$E$4242='Analítico Cp.'!$B52),-('Diário 3º PA'!$P$4:$P$4242=I$1),('Diário 3º PA'!$F$4:$F$4242))+SUMPRODUCT(-('Diário 4º PA'!$E$4:$E$2224='Analítico Cp.'!$B52),-('Diário 4º PA'!$P$4:$P$2224=I$1),('Diário 4º PA'!$F$4:$F$2224))+SUMPRODUCT(-('Diário 5º PA'!$E$4:$E$5221='Analítico Cp.'!$B52),-('Diário 5º PA'!$P$4:$P$5221=I$1),('Diário 5º PA'!$F$4:$F$5221))+SUMPRODUCT(-('Diário 6º PA'!$E$4:$E$2907='Analítico Cp.'!$B52),-('Diário 6º PA'!$O$4:$O$2907=I$1),('Diário 6º PA'!$F$4:$F$2907))+SUMPRODUCT(-('Comp.'!$D$5:$D$232='Analítico Cp.'!$B52),-('Comp.'!$J$5:$J$232=I$1),('Comp.'!$E$5:$E$232))</f>
        <v>19777.849999999999</v>
      </c>
      <c r="J52" s="308">
        <f>SUMPRODUCT(-('Diário 3º PA'!$E$4:$E$4242='Analítico Cp.'!$B52),-('Diário 3º PA'!$P$4:$P$4242=J$1),('Diário 3º PA'!$F$4:$F$4242))+SUMPRODUCT(-('Diário 4º PA'!$E$4:$E$2224='Analítico Cp.'!$B52),-('Diário 4º PA'!$P$4:$P$2224=J$1),('Diário 4º PA'!$F$4:$F$2224))+SUMPRODUCT(-('Diário 5º PA'!$E$4:$E$5221='Analítico Cp.'!$B52),-('Diário 5º PA'!$P$4:$P$5221=J$1),('Diário 5º PA'!$F$4:$F$5221))+SUMPRODUCT(-('Diário 6º PA'!$E$4:$E$2907='Analítico Cp.'!$B52),-('Diário 6º PA'!$O$4:$O$2907=J$1),('Diário 6º PA'!$F$4:$F$2907))+SUMPRODUCT(-('Comp.'!$D$5:$D$232='Analítico Cp.'!$B52),-('Comp.'!$J$5:$J$232=J$1),('Comp.'!$E$5:$E$232))</f>
        <v>20009.93</v>
      </c>
      <c r="K52" s="308">
        <f>SUMPRODUCT(-('Diário 3º PA'!$E$4:$E$4242='Analítico Cp.'!$B52),-('Diário 3º PA'!$P$4:$P$4242=K$1),('Diário 3º PA'!$F$4:$F$4242))+SUMPRODUCT(-('Diário 4º PA'!$E$4:$E$2224='Analítico Cp.'!$B52),-('Diário 4º PA'!$P$4:$P$2224=K$1),('Diário 4º PA'!$F$4:$F$2224))+SUMPRODUCT(-('Diário 5º PA'!$E$4:$E$5221='Analítico Cp.'!$B52),-('Diário 5º PA'!$P$4:$P$5221=K$1),('Diário 5º PA'!$F$4:$F$5221))+SUMPRODUCT(-('Diário 6º PA'!$E$4:$E$2907='Analítico Cp.'!$B52),-('Diário 6º PA'!$O$4:$O$2907=K$1),('Diário 6º PA'!$F$4:$F$2907))+SUMPRODUCT(-('Comp.'!$D$5:$D$232='Analítico Cp.'!$B52),-('Comp.'!$J$5:$J$232=K$1),('Comp.'!$E$5:$E$232))</f>
        <v>19993.37</v>
      </c>
      <c r="L52" s="308">
        <f>SUMPRODUCT(-('Diário 3º PA'!$E$4:$E$4242='Analítico Cp.'!$B52),-('Diário 3º PA'!$P$4:$P$4242=L$1),('Diário 3º PA'!$F$4:$F$4242))+SUMPRODUCT(-('Diário 4º PA'!$E$4:$E$2224='Analítico Cp.'!$B52),-('Diário 4º PA'!$P$4:$P$2224=L$1),('Diário 4º PA'!$F$4:$F$2224))+SUMPRODUCT(-('Diário 5º PA'!$E$4:$E$5221='Analítico Cp.'!$B52),-('Diário 5º PA'!$P$4:$P$5221=L$1),('Diário 5º PA'!$F$4:$F$5221))+SUMPRODUCT(-('Diário 6º PA'!$E$4:$E$2907='Analítico Cp.'!$B52),-('Diário 6º PA'!$O$4:$O$2907=L$1),('Diário 6º PA'!$F$4:$F$2907))+SUMPRODUCT(-('Comp.'!$D$5:$D$232='Analítico Cp.'!$B52),-('Comp.'!$J$5:$J$232=L$1),('Comp.'!$E$5:$E$232))</f>
        <v>19661.8</v>
      </c>
      <c r="M52" s="308">
        <f>SUMPRODUCT(-('Diário 3º PA'!$E$4:$E$4242='Analítico Cp.'!$B52),-('Diário 3º PA'!$P$4:$P$4242=M$1),('Diário 3º PA'!$F$4:$F$4242))+SUMPRODUCT(-('Diário 4º PA'!$E$4:$E$2224='Analítico Cp.'!$B52),-('Diário 4º PA'!$P$4:$P$2224=M$1),('Diário 4º PA'!$F$4:$F$2224))+SUMPRODUCT(-('Diário 5º PA'!$E$4:$E$5221='Analítico Cp.'!$B52),-('Diário 5º PA'!$P$4:$P$5221=M$1),('Diário 5º PA'!$F$4:$F$5221))+SUMPRODUCT(-('Diário 6º PA'!$E$4:$E$2907='Analítico Cp.'!$B52),-('Diário 6º PA'!$O$4:$O$2907=M$1),('Diário 6º PA'!$F$4:$F$2907))+SUMPRODUCT(-('Comp.'!$D$5:$D$232='Analítico Cp.'!$B52),-('Comp.'!$J$5:$J$232=M$1),('Comp.'!$E$5:$E$232))</f>
        <v>19413.12</v>
      </c>
      <c r="N52" s="308">
        <f>SUMPRODUCT(-('Diário 3º PA'!$E$4:$E$4242='Analítico Cp.'!$B52),-('Diário 3º PA'!$P$4:$P$4242=N$1),('Diário 3º PA'!$F$4:$F$4242))+SUMPRODUCT(-('Diário 4º PA'!$E$4:$E$2224='Analítico Cp.'!$B52),-('Diário 4º PA'!$P$4:$P$2224=N$1),('Diário 4º PA'!$F$4:$F$2224))+SUMPRODUCT(-('Diário 5º PA'!$E$4:$E$5221='Analítico Cp.'!$B52),-('Diário 5º PA'!$P$4:$P$5221=N$1),('Diário 5º PA'!$F$4:$F$5221))+SUMPRODUCT(-('Diário 6º PA'!$E$4:$E$2907='Analítico Cp.'!$B52),-('Diário 6º PA'!$O$4:$O$2907=N$1),('Diário 6º PA'!$F$4:$F$2907))+SUMPRODUCT(-('Comp.'!$D$5:$D$232='Analítico Cp.'!$B52),-('Comp.'!$J$5:$J$232=N$1),('Comp.'!$E$5:$E$232))</f>
        <v>19711.53</v>
      </c>
      <c r="O52" s="12">
        <f t="shared" si="9"/>
        <v>212118.65999999997</v>
      </c>
      <c r="P52" s="168">
        <f t="shared" si="10"/>
        <v>5.6645976175743436E-3</v>
      </c>
    </row>
    <row r="53" spans="1:16" ht="23.25" customHeight="1" x14ac:dyDescent="0.2">
      <c r="A53" s="60" t="s">
        <v>213</v>
      </c>
      <c r="B53" s="58" t="s">
        <v>214</v>
      </c>
      <c r="C53" s="308">
        <f>SUMPRODUCT(-('Diário 3º PA'!$E$4:$E$4242='Analítico Cp.'!$B53),-('Diário 3º PA'!$P$4:$P$4242=C$1),('Diário 3º PA'!$F$4:$F$4242))+SUMPRODUCT(-('Diário 4º PA'!$E$4:$E$2224='Analítico Cp.'!$B53),-('Diário 4º PA'!$P$4:$P$2224=C$1),('Diário 4º PA'!$F$4:$F$2224))+SUMPRODUCT(-('Diário 5º PA'!$E$4:$E$5221='Analítico Cp.'!$B53),-('Diário 5º PA'!$P$4:$P$5221=C$1),('Diário 5º PA'!$F$4:$F$5221))+SUMPRODUCT(-('Diário 6º PA'!$E$4:$E$2907='Analítico Cp.'!$B53),-('Diário 6º PA'!$O$4:$O$2907=C$1),('Diário 6º PA'!$F$4:$F$2907))+SUMPRODUCT(-('Comp.'!$D$5:$D$232='Analítico Cp.'!$B53),-('Comp.'!$J$5:$J$232=C$1),('Comp.'!$E$5:$E$232))</f>
        <v>0</v>
      </c>
      <c r="D53" s="308">
        <f>SUMPRODUCT(-('Diário 3º PA'!$E$4:$E$4242='Analítico Cp.'!$B53),-('Diário 3º PA'!$P$4:$P$4242=D$1),('Diário 3º PA'!$F$4:$F$4242))+SUMPRODUCT(-('Diário 4º PA'!$E$4:$E$2224='Analítico Cp.'!$B53),-('Diário 4º PA'!$P$4:$P$2224=D$1),('Diário 4º PA'!$F$4:$F$2224))+SUMPRODUCT(-('Diário 5º PA'!$E$4:$E$5221='Analítico Cp.'!$B53),-('Diário 5º PA'!$P$4:$P$5221=D$1),('Diário 5º PA'!$F$4:$F$5221))+SUMPRODUCT(-('Diário 6º PA'!$E$4:$E$2907='Analítico Cp.'!$B53),-('Diário 6º PA'!$O$4:$O$2907=D$1),('Diário 6º PA'!$F$4:$F$2907))+SUMPRODUCT(-('Comp.'!$D$5:$D$232='Analítico Cp.'!$B53),-('Comp.'!$J$5:$J$232=D$1),('Comp.'!$E$5:$E$232))</f>
        <v>0</v>
      </c>
      <c r="E53" s="308">
        <f>SUMPRODUCT(-('Diário 3º PA'!$E$4:$E$4242='Analítico Cp.'!$B53),-('Diário 3º PA'!$P$4:$P$4242=E$1),('Diário 3º PA'!$F$4:$F$4242))+SUMPRODUCT(-('Diário 4º PA'!$E$4:$E$2224='Analítico Cp.'!$B53),-('Diário 4º PA'!$P$4:$P$2224=E$1),('Diário 4º PA'!$F$4:$F$2224))+SUMPRODUCT(-('Diário 5º PA'!$E$4:$E$5221='Analítico Cp.'!$B53),-('Diário 5º PA'!$P$4:$P$5221=E$1),('Diário 5º PA'!$F$4:$F$5221))+SUMPRODUCT(-('Diário 6º PA'!$E$4:$E$2907='Analítico Cp.'!$B53),-('Diário 6º PA'!$O$4:$O$2907=E$1),('Diário 6º PA'!$F$4:$F$2907))+SUMPRODUCT(-('Comp.'!$D$5:$D$232='Analítico Cp.'!$B53),-('Comp.'!$J$5:$J$232=E$1),('Comp.'!$E$5:$E$232))</f>
        <v>0</v>
      </c>
      <c r="F53" s="308">
        <f>SUMPRODUCT(-('Diário 3º PA'!$E$4:$E$4242='Analítico Cp.'!$B53),-('Diário 3º PA'!$P$4:$P$4242=F$1),('Diário 3º PA'!$F$4:$F$4242))+SUMPRODUCT(-('Diário 4º PA'!$E$4:$E$2224='Analítico Cp.'!$B53),-('Diário 4º PA'!$P$4:$P$2224=F$1),('Diário 4º PA'!$F$4:$F$2224))+SUMPRODUCT(-('Diário 5º PA'!$E$4:$E$5221='Analítico Cp.'!$B53),-('Diário 5º PA'!$P$4:$P$5221=F$1),('Diário 5º PA'!$F$4:$F$5221))+SUMPRODUCT(-('Diário 6º PA'!$E$4:$E$2907='Analítico Cp.'!$B53),-('Diário 6º PA'!$O$4:$O$2907=F$1),('Diário 6º PA'!$F$4:$F$2907))+SUMPRODUCT(-('Comp.'!$D$5:$D$232='Analítico Cp.'!$B53),-('Comp.'!$J$5:$J$232=F$1),('Comp.'!$E$5:$E$232))</f>
        <v>0</v>
      </c>
      <c r="G53" s="308">
        <f>SUMPRODUCT(-('Diário 3º PA'!$E$4:$E$4242='Analítico Cp.'!$B53),-('Diário 3º PA'!$P$4:$P$4242=G$1),('Diário 3º PA'!$F$4:$F$4242))+SUMPRODUCT(-('Diário 4º PA'!$E$4:$E$2224='Analítico Cp.'!$B53),-('Diário 4º PA'!$P$4:$P$2224=G$1),('Diário 4º PA'!$F$4:$F$2224))+SUMPRODUCT(-('Diário 5º PA'!$E$4:$E$5221='Analítico Cp.'!$B53),-('Diário 5º PA'!$P$4:$P$5221=G$1),('Diário 5º PA'!$F$4:$F$5221))+SUMPRODUCT(-('Diário 6º PA'!$E$4:$E$2907='Analítico Cp.'!$B53),-('Diário 6º PA'!$O$4:$O$2907=G$1),('Diário 6º PA'!$F$4:$F$2907))+SUMPRODUCT(-('Comp.'!$D$5:$D$232='Analítico Cp.'!$B53),-('Comp.'!$J$5:$J$232=G$1),('Comp.'!$E$5:$E$232))</f>
        <v>0</v>
      </c>
      <c r="H53" s="308">
        <f>SUMPRODUCT(-('Diário 3º PA'!$E$4:$E$4242='Analítico Cp.'!$B53),-('Diário 3º PA'!$P$4:$P$4242=H$1),('Diário 3º PA'!$F$4:$F$4242))+SUMPRODUCT(-('Diário 4º PA'!$E$4:$E$2224='Analítico Cp.'!$B53),-('Diário 4º PA'!$P$4:$P$2224=H$1),('Diário 4º PA'!$F$4:$F$2224))+SUMPRODUCT(-('Diário 5º PA'!$E$4:$E$5221='Analítico Cp.'!$B53),-('Diário 5º PA'!$P$4:$P$5221=H$1),('Diário 5º PA'!$F$4:$F$5221))+SUMPRODUCT(-('Diário 6º PA'!$E$4:$E$2907='Analítico Cp.'!$B53),-('Diário 6º PA'!$O$4:$O$2907=H$1),('Diário 6º PA'!$F$4:$F$2907))+SUMPRODUCT(-('Comp.'!$D$5:$D$232='Analítico Cp.'!$B53),-('Comp.'!$J$5:$J$232=H$1),('Comp.'!$E$5:$E$232))</f>
        <v>0</v>
      </c>
      <c r="I53" s="308">
        <f>SUMPRODUCT(-('Diário 3º PA'!$E$4:$E$4242='Analítico Cp.'!$B53),-('Diário 3º PA'!$P$4:$P$4242=I$1),('Diário 3º PA'!$F$4:$F$4242))+SUMPRODUCT(-('Diário 4º PA'!$E$4:$E$2224='Analítico Cp.'!$B53),-('Diário 4º PA'!$P$4:$P$2224=I$1),('Diário 4º PA'!$F$4:$F$2224))+SUMPRODUCT(-('Diário 5º PA'!$E$4:$E$5221='Analítico Cp.'!$B53),-('Diário 5º PA'!$P$4:$P$5221=I$1),('Diário 5º PA'!$F$4:$F$5221))+SUMPRODUCT(-('Diário 6º PA'!$E$4:$E$2907='Analítico Cp.'!$B53),-('Diário 6º PA'!$O$4:$O$2907=I$1),('Diário 6º PA'!$F$4:$F$2907))+SUMPRODUCT(-('Comp.'!$D$5:$D$232='Analítico Cp.'!$B53),-('Comp.'!$J$5:$J$232=I$1),('Comp.'!$E$5:$E$232))</f>
        <v>0</v>
      </c>
      <c r="J53" s="308">
        <f>SUMPRODUCT(-('Diário 3º PA'!$E$4:$E$4242='Analítico Cp.'!$B53),-('Diário 3º PA'!$P$4:$P$4242=J$1),('Diário 3º PA'!$F$4:$F$4242))+SUMPRODUCT(-('Diário 4º PA'!$E$4:$E$2224='Analítico Cp.'!$B53),-('Diário 4º PA'!$P$4:$P$2224=J$1),('Diário 4º PA'!$F$4:$F$2224))+SUMPRODUCT(-('Diário 5º PA'!$E$4:$E$5221='Analítico Cp.'!$B53),-('Diário 5º PA'!$P$4:$P$5221=J$1),('Diário 5º PA'!$F$4:$F$5221))+SUMPRODUCT(-('Diário 6º PA'!$E$4:$E$2907='Analítico Cp.'!$B53),-('Diário 6º PA'!$O$4:$O$2907=J$1),('Diário 6º PA'!$F$4:$F$2907))+SUMPRODUCT(-('Comp.'!$D$5:$D$232='Analítico Cp.'!$B53),-('Comp.'!$J$5:$J$232=J$1),('Comp.'!$E$5:$E$232))</f>
        <v>0</v>
      </c>
      <c r="K53" s="308">
        <f>SUMPRODUCT(-('Diário 3º PA'!$E$4:$E$4242='Analítico Cp.'!$B53),-('Diário 3º PA'!$P$4:$P$4242=K$1),('Diário 3º PA'!$F$4:$F$4242))+SUMPRODUCT(-('Diário 4º PA'!$E$4:$E$2224='Analítico Cp.'!$B53),-('Diário 4º PA'!$P$4:$P$2224=K$1),('Diário 4º PA'!$F$4:$F$2224))+SUMPRODUCT(-('Diário 5º PA'!$E$4:$E$5221='Analítico Cp.'!$B53),-('Diário 5º PA'!$P$4:$P$5221=K$1),('Diário 5º PA'!$F$4:$F$5221))+SUMPRODUCT(-('Diário 6º PA'!$E$4:$E$2907='Analítico Cp.'!$B53),-('Diário 6º PA'!$O$4:$O$2907=K$1),('Diário 6º PA'!$F$4:$F$2907))+SUMPRODUCT(-('Comp.'!$D$5:$D$232='Analítico Cp.'!$B53),-('Comp.'!$J$5:$J$232=K$1),('Comp.'!$E$5:$E$232))</f>
        <v>0</v>
      </c>
      <c r="L53" s="308">
        <f>SUMPRODUCT(-('Diário 3º PA'!$E$4:$E$4242='Analítico Cp.'!$B53),-('Diário 3º PA'!$P$4:$P$4242=L$1),('Diário 3º PA'!$F$4:$F$4242))+SUMPRODUCT(-('Diário 4º PA'!$E$4:$E$2224='Analítico Cp.'!$B53),-('Diário 4º PA'!$P$4:$P$2224=L$1),('Diário 4º PA'!$F$4:$F$2224))+SUMPRODUCT(-('Diário 5º PA'!$E$4:$E$5221='Analítico Cp.'!$B53),-('Diário 5º PA'!$P$4:$P$5221=L$1),('Diário 5º PA'!$F$4:$F$5221))+SUMPRODUCT(-('Diário 6º PA'!$E$4:$E$2907='Analítico Cp.'!$B53),-('Diário 6º PA'!$O$4:$O$2907=L$1),('Diário 6º PA'!$F$4:$F$2907))+SUMPRODUCT(-('Comp.'!$D$5:$D$232='Analítico Cp.'!$B53),-('Comp.'!$J$5:$J$232=L$1),('Comp.'!$E$5:$E$232))</f>
        <v>0</v>
      </c>
      <c r="M53" s="308">
        <f>SUMPRODUCT(-('Diário 3º PA'!$E$4:$E$4242='Analítico Cp.'!$B53),-('Diário 3º PA'!$P$4:$P$4242=M$1),('Diário 3º PA'!$F$4:$F$4242))+SUMPRODUCT(-('Diário 4º PA'!$E$4:$E$2224='Analítico Cp.'!$B53),-('Diário 4º PA'!$P$4:$P$2224=M$1),('Diário 4º PA'!$F$4:$F$2224))+SUMPRODUCT(-('Diário 5º PA'!$E$4:$E$5221='Analítico Cp.'!$B53),-('Diário 5º PA'!$P$4:$P$5221=M$1),('Diário 5º PA'!$F$4:$F$5221))+SUMPRODUCT(-('Diário 6º PA'!$E$4:$E$2907='Analítico Cp.'!$B53),-('Diário 6º PA'!$O$4:$O$2907=M$1),('Diário 6º PA'!$F$4:$F$2907))+SUMPRODUCT(-('Comp.'!$D$5:$D$232='Analítico Cp.'!$B53),-('Comp.'!$J$5:$J$232=M$1),('Comp.'!$E$5:$E$232))</f>
        <v>0</v>
      </c>
      <c r="N53" s="308">
        <f>SUMPRODUCT(-('Diário 3º PA'!$E$4:$E$4242='Analítico Cp.'!$B53),-('Diário 3º PA'!$P$4:$P$4242=N$1),('Diário 3º PA'!$F$4:$F$4242))+SUMPRODUCT(-('Diário 4º PA'!$E$4:$E$2224='Analítico Cp.'!$B53),-('Diário 4º PA'!$P$4:$P$2224=N$1),('Diário 4º PA'!$F$4:$F$2224))+SUMPRODUCT(-('Diário 5º PA'!$E$4:$E$5221='Analítico Cp.'!$B53),-('Diário 5º PA'!$P$4:$P$5221=N$1),('Diário 5º PA'!$F$4:$F$5221))+SUMPRODUCT(-('Diário 6º PA'!$E$4:$E$2907='Analítico Cp.'!$B53),-('Diário 6º PA'!$O$4:$O$2907=N$1),('Diário 6º PA'!$F$4:$F$2907))+SUMPRODUCT(-('Comp.'!$D$5:$D$232='Analítico Cp.'!$B53),-('Comp.'!$J$5:$J$232=N$1),('Comp.'!$E$5:$E$232))</f>
        <v>0</v>
      </c>
      <c r="O53" s="12">
        <f t="shared" si="9"/>
        <v>0</v>
      </c>
      <c r="P53" s="168">
        <f t="shared" si="10"/>
        <v>0</v>
      </c>
    </row>
    <row r="54" spans="1:16" ht="23.25" customHeight="1" x14ac:dyDescent="0.2">
      <c r="A54" s="60" t="s">
        <v>215</v>
      </c>
      <c r="B54" s="58" t="s">
        <v>216</v>
      </c>
      <c r="C54" s="308">
        <f>SUMPRODUCT(-('Diário 3º PA'!$E$4:$E$4242='Analítico Cp.'!$B54),-('Diário 3º PA'!$P$4:$P$4242=C$1),('Diário 3º PA'!$F$4:$F$4242))+SUMPRODUCT(-('Diário 4º PA'!$E$4:$E$2224='Analítico Cp.'!$B54),-('Diário 4º PA'!$P$4:$P$2224=C$1),('Diário 4º PA'!$F$4:$F$2224))+SUMPRODUCT(-('Diário 5º PA'!$E$4:$E$5221='Analítico Cp.'!$B54),-('Diário 5º PA'!$P$4:$P$5221=C$1),('Diário 5º PA'!$F$4:$F$5221))+SUMPRODUCT(-('Diário 6º PA'!$E$4:$E$2907='Analítico Cp.'!$B54),-('Diário 6º PA'!$O$4:$O$2907=C$1),('Diário 6º PA'!$F$4:$F$2907))+SUMPRODUCT(-('Comp.'!$D$5:$D$232='Analítico Cp.'!$B54),-('Comp.'!$J$5:$J$232=C$1),('Comp.'!$E$5:$E$232))</f>
        <v>20833.599999999999</v>
      </c>
      <c r="D54" s="308">
        <f>SUMPRODUCT(-('Diário 3º PA'!$E$4:$E$4242='Analítico Cp.'!$B54),-('Diário 3º PA'!$P$4:$P$4242=D$1),('Diário 3º PA'!$F$4:$F$4242))+SUMPRODUCT(-('Diário 4º PA'!$E$4:$E$2224='Analítico Cp.'!$B54),-('Diário 4º PA'!$P$4:$P$2224=D$1),('Diário 4º PA'!$F$4:$F$2224))+SUMPRODUCT(-('Diário 5º PA'!$E$4:$E$5221='Analítico Cp.'!$B54),-('Diário 5º PA'!$P$4:$P$5221=D$1),('Diário 5º PA'!$F$4:$F$5221))+SUMPRODUCT(-('Diário 6º PA'!$E$4:$E$2907='Analítico Cp.'!$B54),-('Diário 6º PA'!$O$4:$O$2907=D$1),('Diário 6º PA'!$F$4:$F$2907))+SUMPRODUCT(-('Comp.'!$D$5:$D$232='Analítico Cp.'!$B54),-('Comp.'!$J$5:$J$232=D$1),('Comp.'!$E$5:$E$232))</f>
        <v>21372.400000000001</v>
      </c>
      <c r="E54" s="308">
        <f>SUMPRODUCT(-('Diário 3º PA'!$E$4:$E$4242='Analítico Cp.'!$B54),-('Diário 3º PA'!$P$4:$P$4242=E$1),('Diário 3º PA'!$F$4:$F$4242))+SUMPRODUCT(-('Diário 4º PA'!$E$4:$E$2224='Analítico Cp.'!$B54),-('Diário 4º PA'!$P$4:$P$2224=E$1),('Diário 4º PA'!$F$4:$F$2224))+SUMPRODUCT(-('Diário 5º PA'!$E$4:$E$5221='Analítico Cp.'!$B54),-('Diário 5º PA'!$P$4:$P$5221=E$1),('Diário 5º PA'!$F$4:$F$5221))+SUMPRODUCT(-('Diário 6º PA'!$E$4:$E$2907='Analítico Cp.'!$B54),-('Diário 6º PA'!$O$4:$O$2907=E$1),('Diário 6º PA'!$F$4:$F$2907))+SUMPRODUCT(-('Comp.'!$D$5:$D$232='Analítico Cp.'!$B54),-('Comp.'!$J$5:$J$232=E$1),('Comp.'!$E$5:$E$232))</f>
        <v>21192.799999999999</v>
      </c>
      <c r="F54" s="308">
        <f>SUMPRODUCT(-('Diário 3º PA'!$E$4:$E$4242='Analítico Cp.'!$B54),-('Diário 3º PA'!$P$4:$P$4242=F$1),('Diário 3º PA'!$F$4:$F$4242))+SUMPRODUCT(-('Diário 4º PA'!$E$4:$E$2224='Analítico Cp.'!$B54),-('Diário 4º PA'!$P$4:$P$2224=F$1),('Diário 4º PA'!$F$4:$F$2224))+SUMPRODUCT(-('Diário 5º PA'!$E$4:$E$5221='Analítico Cp.'!$B54),-('Diário 5º PA'!$P$4:$P$5221=F$1),('Diário 5º PA'!$F$4:$F$5221))+SUMPRODUCT(-('Diário 6º PA'!$E$4:$E$2907='Analítico Cp.'!$B54),-('Diário 6º PA'!$O$4:$O$2907=F$1),('Diário 6º PA'!$F$4:$F$2907))+SUMPRODUCT(-('Comp.'!$D$5:$D$232='Analítico Cp.'!$B54),-('Comp.'!$J$5:$J$232=F$1),('Comp.'!$E$5:$E$232))</f>
        <v>21260.15</v>
      </c>
      <c r="G54" s="308">
        <f>SUMPRODUCT(-('Diário 3º PA'!$E$4:$E$4242='Analítico Cp.'!$B54),-('Diário 3º PA'!$P$4:$P$4242=G$1),('Diário 3º PA'!$F$4:$F$4242))+SUMPRODUCT(-('Diário 4º PA'!$E$4:$E$2224='Analítico Cp.'!$B54),-('Diário 4º PA'!$P$4:$P$2224=G$1),('Diário 4º PA'!$F$4:$F$2224))+SUMPRODUCT(-('Diário 5º PA'!$E$4:$E$5221='Analítico Cp.'!$B54),-('Diário 5º PA'!$P$4:$P$5221=G$1),('Diário 5º PA'!$F$4:$F$5221))+SUMPRODUCT(-('Diário 6º PA'!$E$4:$E$2907='Analítico Cp.'!$B54),-('Diário 6º PA'!$O$4:$O$2907=G$1),('Diário 6º PA'!$F$4:$F$2907))+SUMPRODUCT(-('Comp.'!$D$5:$D$232='Analítico Cp.'!$B54),-('Comp.'!$J$5:$J$232=G$1),('Comp.'!$E$5:$E$232))</f>
        <v>21417.3</v>
      </c>
      <c r="H54" s="308">
        <f>SUMPRODUCT(-('Diário 3º PA'!$E$4:$E$4242='Analítico Cp.'!$B54),-('Diário 3º PA'!$P$4:$P$4242=H$1),('Diário 3º PA'!$F$4:$F$4242))+SUMPRODUCT(-('Diário 4º PA'!$E$4:$E$2224='Analítico Cp.'!$B54),-('Diário 4º PA'!$P$4:$P$2224=H$1),('Diário 4º PA'!$F$4:$F$2224))+SUMPRODUCT(-('Diário 5º PA'!$E$4:$E$5221='Analítico Cp.'!$B54),-('Diário 5º PA'!$P$4:$P$5221=H$1),('Diário 5º PA'!$F$4:$F$5221))+SUMPRODUCT(-('Diário 6º PA'!$E$4:$E$2907='Analítico Cp.'!$B54),-('Diário 6º PA'!$O$4:$O$2907=H$1),('Diário 6º PA'!$F$4:$F$2907))+SUMPRODUCT(-('Comp.'!$D$5:$D$232='Analítico Cp.'!$B54),-('Comp.'!$J$5:$J$232=H$1),('Comp.'!$E$5:$E$232))</f>
        <v>21237.7</v>
      </c>
      <c r="I54" s="308">
        <f>SUMPRODUCT(-('Diário 3º PA'!$E$4:$E$4242='Analítico Cp.'!$B54),-('Diário 3º PA'!$P$4:$P$4242=I$1),('Diário 3º PA'!$F$4:$F$4242))+SUMPRODUCT(-('Diário 4º PA'!$E$4:$E$2224='Analítico Cp.'!$B54),-('Diário 4º PA'!$P$4:$P$2224=I$1),('Diário 4º PA'!$F$4:$F$2224))+SUMPRODUCT(-('Diário 5º PA'!$E$4:$E$5221='Analítico Cp.'!$B54),-('Diário 5º PA'!$P$4:$P$5221=I$1),('Diário 5º PA'!$F$4:$F$5221))+SUMPRODUCT(-('Diário 6º PA'!$E$4:$E$2907='Analítico Cp.'!$B54),-('Diário 6º PA'!$O$4:$O$2907=I$1),('Diário 6º PA'!$F$4:$F$2907))+SUMPRODUCT(-('Comp.'!$D$5:$D$232='Analítico Cp.'!$B54),-('Comp.'!$J$5:$J$232=I$1),('Comp.'!$E$5:$E$232))</f>
        <v>21552</v>
      </c>
      <c r="J54" s="308">
        <f>SUMPRODUCT(-('Diário 3º PA'!$E$4:$E$4242='Analítico Cp.'!$B54),-('Diário 3º PA'!$P$4:$P$4242=J$1),('Diário 3º PA'!$F$4:$F$4242))+SUMPRODUCT(-('Diário 4º PA'!$E$4:$E$2224='Analítico Cp.'!$B54),-('Diário 4º PA'!$P$4:$P$2224=J$1),('Diário 4º PA'!$F$4:$F$2224))+SUMPRODUCT(-('Diário 5º PA'!$E$4:$E$5221='Analítico Cp.'!$B54),-('Diário 5º PA'!$P$4:$P$5221=J$1),('Diário 5º PA'!$F$4:$F$5221))+SUMPRODUCT(-('Diário 6º PA'!$E$4:$E$2907='Analítico Cp.'!$B54),-('Diário 6º PA'!$O$4:$O$2907=J$1),('Diário 6º PA'!$F$4:$F$2907))+SUMPRODUCT(-('Comp.'!$D$5:$D$232='Analítico Cp.'!$B54),-('Comp.'!$J$5:$J$232=J$1),('Comp.'!$E$5:$E$232))</f>
        <v>21237.7</v>
      </c>
      <c r="K54" s="308">
        <f>SUMPRODUCT(-('Diário 3º PA'!$E$4:$E$4242='Analítico Cp.'!$B54),-('Diário 3º PA'!$P$4:$P$4242=K$1),('Diário 3º PA'!$F$4:$F$4242))+SUMPRODUCT(-('Diário 4º PA'!$E$4:$E$2224='Analítico Cp.'!$B54),-('Diário 4º PA'!$P$4:$P$2224=K$1),('Diário 4º PA'!$F$4:$F$2224))+SUMPRODUCT(-('Diário 5º PA'!$E$4:$E$5221='Analítico Cp.'!$B54),-('Diário 5º PA'!$P$4:$P$5221=K$1),('Diário 5º PA'!$F$4:$F$5221))+SUMPRODUCT(-('Diário 6º PA'!$E$4:$E$2907='Analítico Cp.'!$B54),-('Diário 6º PA'!$O$4:$O$2907=K$1),('Diário 6º PA'!$F$4:$F$2907))+SUMPRODUCT(-('Comp.'!$D$5:$D$232='Analítico Cp.'!$B54),-('Comp.'!$J$5:$J$232=K$1),('Comp.'!$E$5:$E$232))</f>
        <v>21147.9</v>
      </c>
      <c r="L54" s="308">
        <f>SUMPRODUCT(-('Diário 3º PA'!$E$4:$E$4242='Analítico Cp.'!$B54),-('Diário 3º PA'!$P$4:$P$4242=L$1),('Diário 3º PA'!$F$4:$F$4242))+SUMPRODUCT(-('Diário 4º PA'!$E$4:$E$2224='Analítico Cp.'!$B54),-('Diário 4º PA'!$P$4:$P$2224=L$1),('Diário 4º PA'!$F$4:$F$2224))+SUMPRODUCT(-('Diário 5º PA'!$E$4:$E$5221='Analítico Cp.'!$B54),-('Diário 5º PA'!$P$4:$P$5221=L$1),('Diário 5º PA'!$F$4:$F$5221))+SUMPRODUCT(-('Diário 6º PA'!$E$4:$E$2907='Analítico Cp.'!$B54),-('Diário 6º PA'!$O$4:$O$2907=L$1),('Diário 6º PA'!$F$4:$F$2907))+SUMPRODUCT(-('Comp.'!$D$5:$D$232='Analítico Cp.'!$B54),-('Comp.'!$J$5:$J$232=L$1),('Comp.'!$E$5:$E$232))</f>
        <v>21125.45</v>
      </c>
      <c r="M54" s="308">
        <f>SUMPRODUCT(-('Diário 3º PA'!$E$4:$E$4242='Analítico Cp.'!$B54),-('Diário 3º PA'!$P$4:$P$4242=M$1),('Diário 3º PA'!$F$4:$F$4242))+SUMPRODUCT(-('Diário 4º PA'!$E$4:$E$2224='Analítico Cp.'!$B54),-('Diário 4º PA'!$P$4:$P$2224=M$1),('Diário 4º PA'!$F$4:$F$2224))+SUMPRODUCT(-('Diário 5º PA'!$E$4:$E$5221='Analítico Cp.'!$B54),-('Diário 5º PA'!$P$4:$P$5221=M$1),('Diário 5º PA'!$F$4:$F$5221))+SUMPRODUCT(-('Diário 6º PA'!$E$4:$E$2907='Analítico Cp.'!$B54),-('Diário 6º PA'!$O$4:$O$2907=M$1),('Diário 6º PA'!$F$4:$F$2907))+SUMPRODUCT(-('Comp.'!$D$5:$D$232='Analítico Cp.'!$B54),-('Comp.'!$J$5:$J$232=M$1),('Comp.'!$E$5:$E$232))</f>
        <v>21843.85</v>
      </c>
      <c r="N54" s="308">
        <f>SUMPRODUCT(-('Diário 3º PA'!$E$4:$E$4242='Analítico Cp.'!$B54),-('Diário 3º PA'!$P$4:$P$4242=N$1),('Diário 3º PA'!$F$4:$F$4242))+SUMPRODUCT(-('Diário 4º PA'!$E$4:$E$2224='Analítico Cp.'!$B54),-('Diário 4º PA'!$P$4:$P$2224=N$1),('Diário 4º PA'!$F$4:$F$2224))+SUMPRODUCT(-('Diário 5º PA'!$E$4:$E$5221='Analítico Cp.'!$B54),-('Diário 5º PA'!$P$4:$P$5221=N$1),('Diário 5º PA'!$F$4:$F$5221))+SUMPRODUCT(-('Diário 6º PA'!$E$4:$E$2907='Analítico Cp.'!$B54),-('Diário 6º PA'!$O$4:$O$2907=N$1),('Diário 6º PA'!$F$4:$F$2907))+SUMPRODUCT(-('Comp.'!$D$5:$D$232='Analítico Cp.'!$B54),-('Comp.'!$J$5:$J$232=N$1),('Comp.'!$E$5:$E$232))</f>
        <v>20025.400000000001</v>
      </c>
      <c r="O54" s="12">
        <f>SUM(C54:N54)</f>
        <v>254246.25000000003</v>
      </c>
      <c r="P54" s="168">
        <f t="shared" si="10"/>
        <v>6.789608712534821E-3</v>
      </c>
    </row>
    <row r="55" spans="1:16" ht="23.25" customHeight="1" x14ac:dyDescent="0.2">
      <c r="A55" s="60" t="s">
        <v>217</v>
      </c>
      <c r="B55" s="61" t="s">
        <v>218</v>
      </c>
      <c r="C55" s="308">
        <f>SUMPRODUCT(-('Diário 3º PA'!$E$4:$E$4242='Analítico Cp.'!$B55),-('Diário 3º PA'!$P$4:$P$4242=C$1),('Diário 3º PA'!$F$4:$F$4242))+SUMPRODUCT(-('Diário 4º PA'!$E$4:$E$2224='Analítico Cp.'!$B55),-('Diário 4º PA'!$P$4:$P$2224=C$1),('Diário 4º PA'!$F$4:$F$2224))+SUMPRODUCT(-('Diário 5º PA'!$E$4:$E$5221='Analítico Cp.'!$B55),-('Diário 5º PA'!$P$4:$P$5221=C$1),('Diário 5º PA'!$F$4:$F$5221))+SUMPRODUCT(-('Diário 6º PA'!$E$4:$E$2907='Analítico Cp.'!$B55),-('Diário 6º PA'!$O$4:$O$2907=C$1),('Diário 6º PA'!$F$4:$F$2907))+SUMPRODUCT(-('Comp.'!$D$5:$D$232='Analítico Cp.'!$B55),-('Comp.'!$J$5:$J$232=C$1),('Comp.'!$E$5:$E$232))</f>
        <v>0</v>
      </c>
      <c r="D55" s="308">
        <f>SUMPRODUCT(-('Diário 3º PA'!$E$4:$E$4242='Analítico Cp.'!$B55),-('Diário 3º PA'!$P$4:$P$4242=D$1),('Diário 3º PA'!$F$4:$F$4242))+SUMPRODUCT(-('Diário 4º PA'!$E$4:$E$2224='Analítico Cp.'!$B55),-('Diário 4º PA'!$P$4:$P$2224=D$1),('Diário 4º PA'!$F$4:$F$2224))+SUMPRODUCT(-('Diário 5º PA'!$E$4:$E$5221='Analítico Cp.'!$B55),-('Diário 5º PA'!$P$4:$P$5221=D$1),('Diário 5º PA'!$F$4:$F$5221))+SUMPRODUCT(-('Diário 6º PA'!$E$4:$E$2907='Analítico Cp.'!$B55),-('Diário 6º PA'!$O$4:$O$2907=D$1),('Diário 6º PA'!$F$4:$F$2907))+SUMPRODUCT(-('Comp.'!$D$5:$D$232='Analítico Cp.'!$B55),-('Comp.'!$J$5:$J$232=D$1),('Comp.'!$E$5:$E$232))</f>
        <v>0</v>
      </c>
      <c r="E55" s="308">
        <f>SUMPRODUCT(-('Diário 3º PA'!$E$4:$E$4242='Analítico Cp.'!$B55),-('Diário 3º PA'!$P$4:$P$4242=E$1),('Diário 3º PA'!$F$4:$F$4242))+SUMPRODUCT(-('Diário 4º PA'!$E$4:$E$2224='Analítico Cp.'!$B55),-('Diário 4º PA'!$P$4:$P$2224=E$1),('Diário 4º PA'!$F$4:$F$2224))+SUMPRODUCT(-('Diário 5º PA'!$E$4:$E$5221='Analítico Cp.'!$B55),-('Diário 5º PA'!$P$4:$P$5221=E$1),('Diário 5º PA'!$F$4:$F$5221))+SUMPRODUCT(-('Diário 6º PA'!$E$4:$E$2907='Analítico Cp.'!$B55),-('Diário 6º PA'!$O$4:$O$2907=E$1),('Diário 6º PA'!$F$4:$F$2907))+SUMPRODUCT(-('Comp.'!$D$5:$D$232='Analítico Cp.'!$B55),-('Comp.'!$J$5:$J$232=E$1),('Comp.'!$E$5:$E$232))</f>
        <v>0</v>
      </c>
      <c r="F55" s="308">
        <f>SUMPRODUCT(-('Diário 3º PA'!$E$4:$E$4242='Analítico Cp.'!$B55),-('Diário 3º PA'!$P$4:$P$4242=F$1),('Diário 3º PA'!$F$4:$F$4242))+SUMPRODUCT(-('Diário 4º PA'!$E$4:$E$2224='Analítico Cp.'!$B55),-('Diário 4º PA'!$P$4:$P$2224=F$1),('Diário 4º PA'!$F$4:$F$2224))+SUMPRODUCT(-('Diário 5º PA'!$E$4:$E$5221='Analítico Cp.'!$B55),-('Diário 5º PA'!$P$4:$P$5221=F$1),('Diário 5º PA'!$F$4:$F$5221))+SUMPRODUCT(-('Diário 6º PA'!$E$4:$E$2907='Analítico Cp.'!$B55),-('Diário 6º PA'!$O$4:$O$2907=F$1),('Diário 6º PA'!$F$4:$F$2907))+SUMPRODUCT(-('Comp.'!$D$5:$D$232='Analítico Cp.'!$B55),-('Comp.'!$J$5:$J$232=F$1),('Comp.'!$E$5:$E$232))</f>
        <v>0</v>
      </c>
      <c r="G55" s="308">
        <f>SUMPRODUCT(-('Diário 3º PA'!$E$4:$E$4242='Analítico Cp.'!$B55),-('Diário 3º PA'!$P$4:$P$4242=G$1),('Diário 3º PA'!$F$4:$F$4242))+SUMPRODUCT(-('Diário 4º PA'!$E$4:$E$2224='Analítico Cp.'!$B55),-('Diário 4º PA'!$P$4:$P$2224=G$1),('Diário 4º PA'!$F$4:$F$2224))+SUMPRODUCT(-('Diário 5º PA'!$E$4:$E$5221='Analítico Cp.'!$B55),-('Diário 5º PA'!$P$4:$P$5221=G$1),('Diário 5º PA'!$F$4:$F$5221))+SUMPRODUCT(-('Diário 6º PA'!$E$4:$E$2907='Analítico Cp.'!$B55),-('Diário 6º PA'!$O$4:$O$2907=G$1),('Diário 6º PA'!$F$4:$F$2907))+SUMPRODUCT(-('Comp.'!$D$5:$D$232='Analítico Cp.'!$B55),-('Comp.'!$J$5:$J$232=G$1),('Comp.'!$E$5:$E$232))</f>
        <v>0</v>
      </c>
      <c r="H55" s="308">
        <f>SUMPRODUCT(-('Diário 3º PA'!$E$4:$E$4242='Analítico Cp.'!$B55),-('Diário 3º PA'!$P$4:$P$4242=H$1),('Diário 3º PA'!$F$4:$F$4242))+SUMPRODUCT(-('Diário 4º PA'!$E$4:$E$2224='Analítico Cp.'!$B55),-('Diário 4º PA'!$P$4:$P$2224=H$1),('Diário 4º PA'!$F$4:$F$2224))+SUMPRODUCT(-('Diário 5º PA'!$E$4:$E$5221='Analítico Cp.'!$B55),-('Diário 5º PA'!$P$4:$P$5221=H$1),('Diário 5º PA'!$F$4:$F$5221))+SUMPRODUCT(-('Diário 6º PA'!$E$4:$E$2907='Analítico Cp.'!$B55),-('Diário 6º PA'!$O$4:$O$2907=H$1),('Diário 6º PA'!$F$4:$F$2907))+SUMPRODUCT(-('Comp.'!$D$5:$D$232='Analítico Cp.'!$B55),-('Comp.'!$J$5:$J$232=H$1),('Comp.'!$E$5:$E$232))</f>
        <v>0</v>
      </c>
      <c r="I55" s="308">
        <f>SUMPRODUCT(-('Diário 3º PA'!$E$4:$E$4242='Analítico Cp.'!$B55),-('Diário 3º PA'!$P$4:$P$4242=I$1),('Diário 3º PA'!$F$4:$F$4242))+SUMPRODUCT(-('Diário 4º PA'!$E$4:$E$2224='Analítico Cp.'!$B55),-('Diário 4º PA'!$P$4:$P$2224=I$1),('Diário 4º PA'!$F$4:$F$2224))+SUMPRODUCT(-('Diário 5º PA'!$E$4:$E$5221='Analítico Cp.'!$B55),-('Diário 5º PA'!$P$4:$P$5221=I$1),('Diário 5º PA'!$F$4:$F$5221))+SUMPRODUCT(-('Diário 6º PA'!$E$4:$E$2907='Analítico Cp.'!$B55),-('Diário 6º PA'!$O$4:$O$2907=I$1),('Diário 6º PA'!$F$4:$F$2907))+SUMPRODUCT(-('Comp.'!$D$5:$D$232='Analítico Cp.'!$B55),-('Comp.'!$J$5:$J$232=I$1),('Comp.'!$E$5:$E$232))</f>
        <v>0</v>
      </c>
      <c r="J55" s="308">
        <f>SUMPRODUCT(-('Diário 3º PA'!$E$4:$E$4242='Analítico Cp.'!$B55),-('Diário 3º PA'!$P$4:$P$4242=J$1),('Diário 3º PA'!$F$4:$F$4242))+SUMPRODUCT(-('Diário 4º PA'!$E$4:$E$2224='Analítico Cp.'!$B55),-('Diário 4º PA'!$P$4:$P$2224=J$1),('Diário 4º PA'!$F$4:$F$2224))+SUMPRODUCT(-('Diário 5º PA'!$E$4:$E$5221='Analítico Cp.'!$B55),-('Diário 5º PA'!$P$4:$P$5221=J$1),('Diário 5º PA'!$F$4:$F$5221))+SUMPRODUCT(-('Diário 6º PA'!$E$4:$E$2907='Analítico Cp.'!$B55),-('Diário 6º PA'!$O$4:$O$2907=J$1),('Diário 6º PA'!$F$4:$F$2907))+SUMPRODUCT(-('Comp.'!$D$5:$D$232='Analítico Cp.'!$B55),-('Comp.'!$J$5:$J$232=J$1),('Comp.'!$E$5:$E$232))</f>
        <v>0</v>
      </c>
      <c r="K55" s="308">
        <f>SUMPRODUCT(-('Diário 3º PA'!$E$4:$E$4242='Analítico Cp.'!$B55),-('Diário 3º PA'!$P$4:$P$4242=K$1),('Diário 3º PA'!$F$4:$F$4242))+SUMPRODUCT(-('Diário 4º PA'!$E$4:$E$2224='Analítico Cp.'!$B55),-('Diário 4º PA'!$P$4:$P$2224=K$1),('Diário 4º PA'!$F$4:$F$2224))+SUMPRODUCT(-('Diário 5º PA'!$E$4:$E$5221='Analítico Cp.'!$B55),-('Diário 5º PA'!$P$4:$P$5221=K$1),('Diário 5º PA'!$F$4:$F$5221))+SUMPRODUCT(-('Diário 6º PA'!$E$4:$E$2907='Analítico Cp.'!$B55),-('Diário 6º PA'!$O$4:$O$2907=K$1),('Diário 6º PA'!$F$4:$F$2907))+SUMPRODUCT(-('Comp.'!$D$5:$D$232='Analítico Cp.'!$B55),-('Comp.'!$J$5:$J$232=K$1),('Comp.'!$E$5:$E$232))</f>
        <v>0</v>
      </c>
      <c r="L55" s="308">
        <f>SUMPRODUCT(-('Diário 3º PA'!$E$4:$E$4242='Analítico Cp.'!$B55),-('Diário 3º PA'!$P$4:$P$4242=L$1),('Diário 3º PA'!$F$4:$F$4242))+SUMPRODUCT(-('Diário 4º PA'!$E$4:$E$2224='Analítico Cp.'!$B55),-('Diário 4º PA'!$P$4:$P$2224=L$1),('Diário 4º PA'!$F$4:$F$2224))+SUMPRODUCT(-('Diário 5º PA'!$E$4:$E$5221='Analítico Cp.'!$B55),-('Diário 5º PA'!$P$4:$P$5221=L$1),('Diário 5º PA'!$F$4:$F$5221))+SUMPRODUCT(-('Diário 6º PA'!$E$4:$E$2907='Analítico Cp.'!$B55),-('Diário 6º PA'!$O$4:$O$2907=L$1),('Diário 6º PA'!$F$4:$F$2907))+SUMPRODUCT(-('Comp.'!$D$5:$D$232='Analítico Cp.'!$B55),-('Comp.'!$J$5:$J$232=L$1),('Comp.'!$E$5:$E$232))</f>
        <v>0</v>
      </c>
      <c r="M55" s="308">
        <f>SUMPRODUCT(-('Diário 3º PA'!$E$4:$E$4242='Analítico Cp.'!$B55),-('Diário 3º PA'!$P$4:$P$4242=M$1),('Diário 3º PA'!$F$4:$F$4242))+SUMPRODUCT(-('Diário 4º PA'!$E$4:$E$2224='Analítico Cp.'!$B55),-('Diário 4º PA'!$P$4:$P$2224=M$1),('Diário 4º PA'!$F$4:$F$2224))+SUMPRODUCT(-('Diário 5º PA'!$E$4:$E$5221='Analítico Cp.'!$B55),-('Diário 5º PA'!$P$4:$P$5221=M$1),('Diário 5º PA'!$F$4:$F$5221))+SUMPRODUCT(-('Diário 6º PA'!$E$4:$E$2907='Analítico Cp.'!$B55),-('Diário 6º PA'!$O$4:$O$2907=M$1),('Diário 6º PA'!$F$4:$F$2907))+SUMPRODUCT(-('Comp.'!$D$5:$D$232='Analítico Cp.'!$B55),-('Comp.'!$J$5:$J$232=M$1),('Comp.'!$E$5:$E$232))</f>
        <v>0</v>
      </c>
      <c r="N55" s="308">
        <f>SUMPRODUCT(-('Diário 3º PA'!$E$4:$E$4242='Analítico Cp.'!$B55),-('Diário 3º PA'!$P$4:$P$4242=N$1),('Diário 3º PA'!$F$4:$F$4242))+SUMPRODUCT(-('Diário 4º PA'!$E$4:$E$2224='Analítico Cp.'!$B55),-('Diário 4º PA'!$P$4:$P$2224=N$1),('Diário 4º PA'!$F$4:$F$2224))+SUMPRODUCT(-('Diário 5º PA'!$E$4:$E$5221='Analítico Cp.'!$B55),-('Diário 5º PA'!$P$4:$P$5221=N$1),('Diário 5º PA'!$F$4:$F$5221))+SUMPRODUCT(-('Diário 6º PA'!$E$4:$E$2907='Analítico Cp.'!$B55),-('Diário 6º PA'!$O$4:$O$2907=N$1),('Diário 6º PA'!$F$4:$F$2907))+SUMPRODUCT(-('Comp.'!$D$5:$D$232='Analítico Cp.'!$B55),-('Comp.'!$J$5:$J$232=N$1),('Comp.'!$E$5:$E$232))</f>
        <v>0</v>
      </c>
      <c r="O55" s="16">
        <f t="shared" si="9"/>
        <v>0</v>
      </c>
      <c r="P55" s="168">
        <f t="shared" si="10"/>
        <v>0</v>
      </c>
    </row>
    <row r="56" spans="1:16" ht="23.25" customHeight="1" x14ac:dyDescent="0.2">
      <c r="A56" s="22"/>
      <c r="B56" s="23" t="s">
        <v>219</v>
      </c>
      <c r="C56" s="13">
        <f>SUBTOTAL(109,C48:C55)</f>
        <v>42740.63</v>
      </c>
      <c r="D56" s="13">
        <f>SUBTOTAL(109,D48:D55)</f>
        <v>178181.36999999997</v>
      </c>
      <c r="E56" s="13">
        <f>SUBTOTAL(109,E48:E55)</f>
        <v>156621.87</v>
      </c>
      <c r="F56" s="13">
        <f t="shared" ref="F56:N56" si="11">SUBTOTAL(109,F48:F55)</f>
        <v>134325.13</v>
      </c>
      <c r="G56" s="13">
        <f t="shared" si="11"/>
        <v>160803.39999999997</v>
      </c>
      <c r="H56" s="13">
        <f t="shared" si="11"/>
        <v>148347.48000000001</v>
      </c>
      <c r="I56" s="13">
        <f t="shared" si="11"/>
        <v>173571.15</v>
      </c>
      <c r="J56" s="13">
        <f t="shared" si="11"/>
        <v>168280.33000000002</v>
      </c>
      <c r="K56" s="13">
        <f t="shared" si="11"/>
        <v>168732.71</v>
      </c>
      <c r="L56" s="13">
        <f t="shared" si="11"/>
        <v>166215.69</v>
      </c>
      <c r="M56" s="13">
        <f t="shared" si="11"/>
        <v>162361.23000000001</v>
      </c>
      <c r="N56" s="13">
        <f t="shared" si="11"/>
        <v>161332.25999999998</v>
      </c>
      <c r="O56" s="13">
        <f>SUBTOTAL(109,O48:O55)</f>
        <v>1821513.25</v>
      </c>
      <c r="P56" s="171">
        <f t="shared" si="10"/>
        <v>4.8643243438979397E-2</v>
      </c>
    </row>
    <row r="57" spans="1:16" ht="23.25" customHeight="1" thickBot="1" x14ac:dyDescent="0.25">
      <c r="A57" s="28"/>
      <c r="B57" s="34" t="s">
        <v>220</v>
      </c>
      <c r="C57" s="17">
        <f t="shared" ref="C57:O57" si="12">SUBTOTAL(109,C20:C56)</f>
        <v>1057118.2269495502</v>
      </c>
      <c r="D57" s="17">
        <f t="shared" si="12"/>
        <v>1174322.9779095498</v>
      </c>
      <c r="E57" s="17">
        <f t="shared" si="12"/>
        <v>1155098.5586935498</v>
      </c>
      <c r="F57" s="17">
        <f t="shared" si="12"/>
        <v>1169765.0172695499</v>
      </c>
      <c r="G57" s="17">
        <f t="shared" si="12"/>
        <v>1201960.9747895498</v>
      </c>
      <c r="H57" s="17">
        <f t="shared" si="12"/>
        <v>1192120.94254955</v>
      </c>
      <c r="I57" s="17">
        <f t="shared" si="12"/>
        <v>1355472.5912610001</v>
      </c>
      <c r="J57" s="17">
        <f t="shared" si="12"/>
        <v>1335339.8953409998</v>
      </c>
      <c r="K57" s="17">
        <f t="shared" si="12"/>
        <v>1321846.1811010002</v>
      </c>
      <c r="L57" s="17">
        <f t="shared" si="12"/>
        <v>1330943.7162209998</v>
      </c>
      <c r="M57" s="17">
        <f t="shared" si="12"/>
        <v>2016997.2995809997</v>
      </c>
      <c r="N57" s="17">
        <f t="shared" si="12"/>
        <v>2205877.0218209997</v>
      </c>
      <c r="O57" s="17">
        <f t="shared" si="12"/>
        <v>16516863.403487299</v>
      </c>
      <c r="P57" s="169">
        <f t="shared" si="10"/>
        <v>0.44108040794334186</v>
      </c>
    </row>
    <row r="58" spans="1:16" ht="23.25" customHeight="1" thickBot="1" x14ac:dyDescent="0.25">
      <c r="A58" s="68" t="s">
        <v>114</v>
      </c>
      <c r="B58" s="132" t="s">
        <v>115</v>
      </c>
      <c r="C58" s="62"/>
      <c r="D58" s="62"/>
      <c r="E58" s="62"/>
      <c r="F58" s="62"/>
      <c r="G58" s="62"/>
      <c r="H58" s="62"/>
      <c r="I58" s="62"/>
      <c r="J58" s="62"/>
      <c r="K58" s="62"/>
      <c r="L58" s="62"/>
      <c r="M58" s="62"/>
      <c r="N58" s="62"/>
      <c r="O58" s="62"/>
      <c r="P58" s="166"/>
    </row>
    <row r="59" spans="1:16" ht="23.25" customHeight="1" x14ac:dyDescent="0.2">
      <c r="A59" s="59" t="s">
        <v>221</v>
      </c>
      <c r="B59" s="102" t="s">
        <v>222</v>
      </c>
      <c r="C59" s="11">
        <f>SUMPRODUCT(-('Diário 3º PA'!$E$4:$E$4242='Analítico Cp.'!$B59),-('Diário 3º PA'!$P$4:$P$4242=C$1),('Diário 3º PA'!$F$4:$F$4242))+SUMPRODUCT(-('Diário 4º PA'!$E$4:$E$2224='Analítico Cp.'!$B59),-('Diário 4º PA'!$P$4:$P$2224=C$1),('Diário 4º PA'!$F$4:$F$2224))+SUMPRODUCT(-('Diário 5º PA'!$E$4:$E$5221='Analítico Cp.'!$B59),-('Diário 5º PA'!$P$4:$P$5221=C$1),('Diário 5º PA'!$F$4:$F$5221))+SUMPRODUCT(-('Diário 6º PA'!$E$4:$E$2907='Analítico Cp.'!$B59),-('Diário 6º PA'!$O$4:$O$2907=C$1),('Diário 6º PA'!$F$4:$F$2907))+SUMPRODUCT(-('Comp.'!$D$5:$D$232='Analítico Cp.'!$B59),-('Comp.'!$J$5:$J$232=C$1),('Comp.'!$E$5:$E$232))</f>
        <v>6293.43</v>
      </c>
      <c r="D59" s="11">
        <f>SUMPRODUCT(-('Diário 3º PA'!$E$4:$E$4242='Analítico Cp.'!$B59),-('Diário 3º PA'!$P$4:$P$4242=D$1),('Diário 3º PA'!$F$4:$F$4242))+SUMPRODUCT(-('Diário 4º PA'!$E$4:$E$2224='Analítico Cp.'!$B59),-('Diário 4º PA'!$P$4:$P$2224=D$1),('Diário 4º PA'!$F$4:$F$2224))+SUMPRODUCT(-('Diário 5º PA'!$E$4:$E$5221='Analítico Cp.'!$B59),-('Diário 5º PA'!$P$4:$P$5221=D$1),('Diário 5º PA'!$F$4:$F$5221))+SUMPRODUCT(-('Diário 6º PA'!$E$4:$E$2907='Analítico Cp.'!$B59),-('Diário 6º PA'!$O$4:$O$2907=D$1),('Diário 6º PA'!$F$4:$F$2907))+SUMPRODUCT(-('Comp.'!$D$5:$D$232='Analítico Cp.'!$B59),-('Comp.'!$J$5:$J$232=D$1),('Comp.'!$E$5:$E$232))</f>
        <v>6127.61</v>
      </c>
      <c r="E59" s="11">
        <f>SUMPRODUCT(-('Diário 3º PA'!$E$4:$E$4242='Analítico Cp.'!$B59),-('Diário 3º PA'!$P$4:$P$4242=E$1),('Diário 3º PA'!$F$4:$F$4242))+SUMPRODUCT(-('Diário 4º PA'!$E$4:$E$2224='Analítico Cp.'!$B59),-('Diário 4º PA'!$P$4:$P$2224=E$1),('Diário 4º PA'!$F$4:$F$2224))+SUMPRODUCT(-('Diário 5º PA'!$E$4:$E$5221='Analítico Cp.'!$B59),-('Diário 5º PA'!$P$4:$P$5221=E$1),('Diário 5º PA'!$F$4:$F$5221))+SUMPRODUCT(-('Diário 6º PA'!$E$4:$E$2907='Analítico Cp.'!$B59),-('Diário 6º PA'!$O$4:$O$2907=E$1),('Diário 6º PA'!$F$4:$F$2907))+SUMPRODUCT(-('Comp.'!$D$5:$D$232='Analítico Cp.'!$B59),-('Comp.'!$J$5:$J$232=E$1),('Comp.'!$E$5:$E$232))</f>
        <v>6185.22</v>
      </c>
      <c r="F59" s="11">
        <f>SUMPRODUCT(-('Diário 3º PA'!$E$4:$E$4242='Analítico Cp.'!$B59),-('Diário 3º PA'!$P$4:$P$4242=F$1),('Diário 3º PA'!$F$4:$F$4242))+SUMPRODUCT(-('Diário 4º PA'!$E$4:$E$2224='Analítico Cp.'!$B59),-('Diário 4º PA'!$P$4:$P$2224=F$1),('Diário 4º PA'!$F$4:$F$2224))+SUMPRODUCT(-('Diário 5º PA'!$E$4:$E$5221='Analítico Cp.'!$B59),-('Diário 5º PA'!$P$4:$P$5221=F$1),('Diário 5º PA'!$F$4:$F$5221))+SUMPRODUCT(-('Diário 6º PA'!$E$4:$E$2907='Analítico Cp.'!$B59),-('Diário 6º PA'!$O$4:$O$2907=F$1),('Diário 6º PA'!$F$4:$F$2907))+SUMPRODUCT(-('Comp.'!$D$5:$D$232='Analítico Cp.'!$B59),-('Comp.'!$J$5:$J$232=F$1),('Comp.'!$E$5:$E$232))</f>
        <v>6050.8</v>
      </c>
      <c r="G59" s="11">
        <f>SUMPRODUCT(-('Diário 3º PA'!$E$4:$E$4242='Analítico Cp.'!$B59),-('Diário 3º PA'!$P$4:$P$4242=G$1),('Diário 3º PA'!$F$4:$F$4242))+SUMPRODUCT(-('Diário 4º PA'!$E$4:$E$2224='Analítico Cp.'!$B59),-('Diário 4º PA'!$P$4:$P$2224=G$1),('Diário 4º PA'!$F$4:$F$2224))+SUMPRODUCT(-('Diário 5º PA'!$E$4:$E$5221='Analítico Cp.'!$B59),-('Diário 5º PA'!$P$4:$P$5221=G$1),('Diário 5º PA'!$F$4:$F$5221))+SUMPRODUCT(-('Diário 6º PA'!$E$4:$E$2907='Analítico Cp.'!$B59),-('Diário 6º PA'!$O$4:$O$2907=G$1),('Diário 6º PA'!$F$4:$F$2907))+SUMPRODUCT(-('Comp.'!$D$5:$D$232='Analítico Cp.'!$B59),-('Comp.'!$J$5:$J$232=G$1),('Comp.'!$E$5:$E$232))</f>
        <v>6156.72</v>
      </c>
      <c r="H59" s="11">
        <f>SUMPRODUCT(-('Diário 3º PA'!$E$4:$E$4242='Analítico Cp.'!$B59),-('Diário 3º PA'!$P$4:$P$4242=H$1),('Diário 3º PA'!$F$4:$F$4242))+SUMPRODUCT(-('Diário 4º PA'!$E$4:$E$2224='Analítico Cp.'!$B59),-('Diário 4º PA'!$P$4:$P$2224=H$1),('Diário 4º PA'!$F$4:$F$2224))+SUMPRODUCT(-('Diário 5º PA'!$E$4:$E$5221='Analítico Cp.'!$B59),-('Diário 5º PA'!$P$4:$P$5221=H$1),('Diário 5º PA'!$F$4:$F$5221))+SUMPRODUCT(-('Diário 6º PA'!$E$4:$E$2907='Analítico Cp.'!$B59),-('Diário 6º PA'!$O$4:$O$2907=H$1),('Diário 6º PA'!$F$4:$F$2907))+SUMPRODUCT(-('Comp.'!$D$5:$D$232='Analítico Cp.'!$B59),-('Comp.'!$J$5:$J$232=H$1),('Comp.'!$E$5:$E$232))</f>
        <v>6000</v>
      </c>
      <c r="I59" s="11">
        <f>SUMPRODUCT(-('Diário 3º PA'!$E$4:$E$4242='Analítico Cp.'!$B59),-('Diário 3º PA'!$P$4:$P$4242=I$1),('Diário 3º PA'!$F$4:$F$4242))+SUMPRODUCT(-('Diário 4º PA'!$E$4:$E$2224='Analítico Cp.'!$B59),-('Diário 4º PA'!$P$4:$P$2224=I$1),('Diário 4º PA'!$F$4:$F$2224))+SUMPRODUCT(-('Diário 5º PA'!$E$4:$E$5221='Analítico Cp.'!$B59),-('Diário 5º PA'!$P$4:$P$5221=I$1),('Diário 5º PA'!$F$4:$F$5221))+SUMPRODUCT(-('Diário 6º PA'!$E$4:$E$2907='Analítico Cp.'!$B59),-('Diário 6º PA'!$O$4:$O$2907=I$1),('Diário 6º PA'!$F$4:$F$2907))+SUMPRODUCT(-('Comp.'!$D$5:$D$232='Analítico Cp.'!$B59),-('Comp.'!$J$5:$J$232=I$1),('Comp.'!$E$5:$E$232))</f>
        <v>6140</v>
      </c>
      <c r="J59" s="11">
        <f>SUMPRODUCT(-('Diário 3º PA'!$E$4:$E$4242='Analítico Cp.'!$B59),-('Diário 3º PA'!$P$4:$P$4242=J$1),('Diário 3º PA'!$F$4:$F$4242))+SUMPRODUCT(-('Diário 4º PA'!$E$4:$E$2224='Analítico Cp.'!$B59),-('Diário 4º PA'!$P$4:$P$2224=J$1),('Diário 4º PA'!$F$4:$F$2224))+SUMPRODUCT(-('Diário 5º PA'!$E$4:$E$5221='Analítico Cp.'!$B59),-('Diário 5º PA'!$P$4:$P$5221=J$1),('Diário 5º PA'!$F$4:$F$5221))+SUMPRODUCT(-('Diário 6º PA'!$E$4:$E$2907='Analítico Cp.'!$B59),-('Diário 6º PA'!$O$4:$O$2907=J$1),('Diário 6º PA'!$F$4:$F$2907))+SUMPRODUCT(-('Comp.'!$D$5:$D$232='Analítico Cp.'!$B59),-('Comp.'!$J$5:$J$232=J$1),('Comp.'!$E$5:$E$232))</f>
        <v>6300</v>
      </c>
      <c r="K59" s="11">
        <f>SUMPRODUCT(-('Diário 3º PA'!$E$4:$E$4242='Analítico Cp.'!$B59),-('Diário 3º PA'!$P$4:$P$4242=K$1),('Diário 3º PA'!$F$4:$F$4242))+SUMPRODUCT(-('Diário 4º PA'!$E$4:$E$2224='Analítico Cp.'!$B59),-('Diário 4º PA'!$P$4:$P$2224=K$1),('Diário 4º PA'!$F$4:$F$2224))+SUMPRODUCT(-('Diário 5º PA'!$E$4:$E$5221='Analítico Cp.'!$B59),-('Diário 5º PA'!$P$4:$P$5221=K$1),('Diário 5º PA'!$F$4:$F$5221))+SUMPRODUCT(-('Diário 6º PA'!$E$4:$E$2907='Analítico Cp.'!$B59),-('Diário 6º PA'!$O$4:$O$2907=K$1),('Diário 6º PA'!$F$4:$F$2907))+SUMPRODUCT(-('Comp.'!$D$5:$D$232='Analítico Cp.'!$B59),-('Comp.'!$J$5:$J$232=K$1),('Comp.'!$E$5:$E$232))</f>
        <v>6300</v>
      </c>
      <c r="L59" s="11">
        <f>SUMPRODUCT(-('Diário 3º PA'!$E$4:$E$4242='Analítico Cp.'!$B59),-('Diário 3º PA'!$P$4:$P$4242=L$1),('Diário 3º PA'!$F$4:$F$4242))+SUMPRODUCT(-('Diário 4º PA'!$E$4:$E$2224='Analítico Cp.'!$B59),-('Diário 4º PA'!$P$4:$P$2224=L$1),('Diário 4º PA'!$F$4:$F$2224))+SUMPRODUCT(-('Diário 5º PA'!$E$4:$E$5221='Analítico Cp.'!$B59),-('Diário 5º PA'!$P$4:$P$5221=L$1),('Diário 5º PA'!$F$4:$F$5221))+SUMPRODUCT(-('Diário 6º PA'!$E$4:$E$2907='Analítico Cp.'!$B59),-('Diário 6º PA'!$O$4:$O$2907=L$1),('Diário 6º PA'!$F$4:$F$2907))+SUMPRODUCT(-('Comp.'!$D$5:$D$232='Analítico Cp.'!$B59),-('Comp.'!$J$5:$J$232=L$1),('Comp.'!$E$5:$E$232))</f>
        <v>6300</v>
      </c>
      <c r="M59" s="11">
        <f>SUMPRODUCT(-('Diário 3º PA'!$E$4:$E$4242='Analítico Cp.'!$B59),-('Diário 3º PA'!$P$4:$P$4242=M$1),('Diário 3º PA'!$F$4:$F$4242))+SUMPRODUCT(-('Diário 4º PA'!$E$4:$E$2224='Analítico Cp.'!$B59),-('Diário 4º PA'!$P$4:$P$2224=M$1),('Diário 4º PA'!$F$4:$F$2224))+SUMPRODUCT(-('Diário 5º PA'!$E$4:$E$5221='Analítico Cp.'!$B59),-('Diário 5º PA'!$P$4:$P$5221=M$1),('Diário 5º PA'!$F$4:$F$5221))+SUMPRODUCT(-('Diário 6º PA'!$E$4:$E$2907='Analítico Cp.'!$B59),-('Diário 6º PA'!$O$4:$O$2907=M$1),('Diário 6º PA'!$F$4:$F$2907))+SUMPRODUCT(-('Comp.'!$D$5:$D$232='Analítico Cp.'!$B59),-('Comp.'!$J$5:$J$232=M$1),('Comp.'!$E$5:$E$232))</f>
        <v>6300</v>
      </c>
      <c r="N59" s="11">
        <f>SUMPRODUCT(-('Diário 3º PA'!$E$4:$E$4242='Analítico Cp.'!$B59),-('Diário 3º PA'!$P$4:$P$4242=N$1),('Diário 3º PA'!$F$4:$F$4242))+SUMPRODUCT(-('Diário 4º PA'!$E$4:$E$2224='Analítico Cp.'!$B59),-('Diário 4º PA'!$P$4:$P$2224=N$1),('Diário 4º PA'!$F$4:$F$2224))+SUMPRODUCT(-('Diário 5º PA'!$E$4:$E$5221='Analítico Cp.'!$B59),-('Diário 5º PA'!$P$4:$P$5221=N$1),('Diário 5º PA'!$F$4:$F$5221))+SUMPRODUCT(-('Diário 6º PA'!$E$4:$E$2907='Analítico Cp.'!$B59),-('Diário 6º PA'!$O$4:$O$2907=N$1),('Diário 6º PA'!$F$4:$F$2907))+SUMPRODUCT(-('Comp.'!$D$5:$D$232='Analítico Cp.'!$B59),-('Comp.'!$J$5:$J$232=N$1),('Comp.'!$E$5:$E$232))</f>
        <v>6300</v>
      </c>
      <c r="O59" s="12">
        <f>SUM(C59:N59)</f>
        <v>74453.78</v>
      </c>
      <c r="P59" s="168">
        <f t="shared" ref="P59:P90" si="13">IF($O$157=0,0,O59/$O$157)</f>
        <v>1.988277244479125E-3</v>
      </c>
    </row>
    <row r="60" spans="1:16" ht="23.25" customHeight="1" x14ac:dyDescent="0.2">
      <c r="A60" s="59" t="s">
        <v>223</v>
      </c>
      <c r="B60" s="102" t="s">
        <v>224</v>
      </c>
      <c r="C60" s="11">
        <f>SUMPRODUCT(-('Diário 3º PA'!$E$4:$E$4242='Analítico Cp.'!$B60),-('Diário 3º PA'!$P$4:$P$4242=C$1),('Diário 3º PA'!$F$4:$F$4242))+SUMPRODUCT(-('Diário 4º PA'!$E$4:$E$2224='Analítico Cp.'!$B60),-('Diário 4º PA'!$P$4:$P$2224=C$1),('Diário 4º PA'!$F$4:$F$2224))+SUMPRODUCT(-('Diário 5º PA'!$E$4:$E$5221='Analítico Cp.'!$B60),-('Diário 5º PA'!$P$4:$P$5221=C$1),('Diário 5º PA'!$F$4:$F$5221))+SUMPRODUCT(-('Diário 6º PA'!$E$4:$E$2907='Analítico Cp.'!$B60),-('Diário 6º PA'!$O$4:$O$2907=C$1),('Diário 6º PA'!$F$4:$F$2907))+SUMPRODUCT(-('Comp.'!$D$5:$D$232='Analítico Cp.'!$B60),-('Comp.'!$J$5:$J$232=C$1),('Comp.'!$E$5:$E$232))</f>
        <v>988.68</v>
      </c>
      <c r="D60" s="11">
        <f>SUMPRODUCT(-('Diário 3º PA'!$E$4:$E$4242='Analítico Cp.'!$B60),-('Diário 3º PA'!$P$4:$P$4242=D$1),('Diário 3º PA'!$F$4:$F$4242))+SUMPRODUCT(-('Diário 4º PA'!$E$4:$E$2224='Analítico Cp.'!$B60),-('Diário 4º PA'!$P$4:$P$2224=D$1),('Diário 4º PA'!$F$4:$F$2224))+SUMPRODUCT(-('Diário 5º PA'!$E$4:$E$5221='Analítico Cp.'!$B60),-('Diário 5º PA'!$P$4:$P$5221=D$1),('Diário 5º PA'!$F$4:$F$5221))+SUMPRODUCT(-('Diário 6º PA'!$E$4:$E$2907='Analítico Cp.'!$B60),-('Diário 6º PA'!$O$4:$O$2907=D$1),('Diário 6º PA'!$F$4:$F$2907))+SUMPRODUCT(-('Comp.'!$D$5:$D$232='Analítico Cp.'!$B60),-('Comp.'!$J$5:$J$232=D$1),('Comp.'!$E$5:$E$232))</f>
        <v>931.07</v>
      </c>
      <c r="E60" s="11">
        <f>SUMPRODUCT(-('Diário 3º PA'!$E$4:$E$4242='Analítico Cp.'!$B60),-('Diário 3º PA'!$P$4:$P$4242=E$1),('Diário 3º PA'!$F$4:$F$4242))+SUMPRODUCT(-('Diário 4º PA'!$E$4:$E$2224='Analítico Cp.'!$B60),-('Diário 4º PA'!$P$4:$P$2224=E$1),('Diário 4º PA'!$F$4:$F$2224))+SUMPRODUCT(-('Diário 5º PA'!$E$4:$E$5221='Analítico Cp.'!$B60),-('Diário 5º PA'!$P$4:$P$5221=E$1),('Diário 5º PA'!$F$4:$F$5221))+SUMPRODUCT(-('Diário 6º PA'!$E$4:$E$2907='Analítico Cp.'!$B60),-('Diário 6º PA'!$O$4:$O$2907=E$1),('Diário 6º PA'!$F$4:$F$2907))+SUMPRODUCT(-('Comp.'!$D$5:$D$232='Analítico Cp.'!$B60),-('Comp.'!$J$5:$J$232=E$1),('Comp.'!$E$5:$E$232))</f>
        <v>1213.8900000000001</v>
      </c>
      <c r="F60" s="11">
        <f>SUMPRODUCT(-('Diário 3º PA'!$E$4:$E$4242='Analítico Cp.'!$B60),-('Diário 3º PA'!$P$4:$P$4242=F$1),('Diário 3º PA'!$F$4:$F$4242))+SUMPRODUCT(-('Diário 4º PA'!$E$4:$E$2224='Analítico Cp.'!$B60),-('Diário 4º PA'!$P$4:$P$2224=F$1),('Diário 4º PA'!$F$4:$F$2224))+SUMPRODUCT(-('Diário 5º PA'!$E$4:$E$5221='Analítico Cp.'!$B60),-('Diário 5º PA'!$P$4:$P$5221=F$1),('Diário 5º PA'!$F$4:$F$5221))+SUMPRODUCT(-('Diário 6º PA'!$E$4:$E$2907='Analítico Cp.'!$B60),-('Diário 6º PA'!$O$4:$O$2907=F$1),('Diário 6º PA'!$F$4:$F$2907))+SUMPRODUCT(-('Comp.'!$D$5:$D$232='Analítico Cp.'!$B60),-('Comp.'!$J$5:$J$232=F$1),('Comp.'!$E$5:$E$232))</f>
        <v>966.56</v>
      </c>
      <c r="G60" s="11">
        <f>SUMPRODUCT(-('Diário 3º PA'!$E$4:$E$4242='Analítico Cp.'!$B60),-('Diário 3º PA'!$P$4:$P$4242=G$1),('Diário 3º PA'!$F$4:$F$4242))+SUMPRODUCT(-('Diário 4º PA'!$E$4:$E$2224='Analítico Cp.'!$B60),-('Diário 4º PA'!$P$4:$P$2224=G$1),('Diário 4º PA'!$F$4:$F$2224))+SUMPRODUCT(-('Diário 5º PA'!$E$4:$E$5221='Analítico Cp.'!$B60),-('Diário 5º PA'!$P$4:$P$5221=G$1),('Diário 5º PA'!$F$4:$F$5221))+SUMPRODUCT(-('Diário 6º PA'!$E$4:$E$2907='Analítico Cp.'!$B60),-('Diário 6º PA'!$O$4:$O$2907=G$1),('Diário 6º PA'!$F$4:$F$2907))+SUMPRODUCT(-('Comp.'!$D$5:$D$232='Analítico Cp.'!$B60),-('Comp.'!$J$5:$J$232=G$1),('Comp.'!$E$5:$E$232))</f>
        <v>1060.9000000000001</v>
      </c>
      <c r="H60" s="11">
        <f>SUMPRODUCT(-('Diário 3º PA'!$E$4:$E$4242='Analítico Cp.'!$B60),-('Diário 3º PA'!$P$4:$P$4242=H$1),('Diário 3º PA'!$F$4:$F$4242))+SUMPRODUCT(-('Diário 4º PA'!$E$4:$E$2224='Analítico Cp.'!$B60),-('Diário 4º PA'!$P$4:$P$2224=H$1),('Diário 4º PA'!$F$4:$F$2224))+SUMPRODUCT(-('Diário 5º PA'!$E$4:$E$5221='Analítico Cp.'!$B60),-('Diário 5º PA'!$P$4:$P$5221=H$1),('Diário 5º PA'!$F$4:$F$5221))+SUMPRODUCT(-('Diário 6º PA'!$E$4:$E$2907='Analítico Cp.'!$B60),-('Diário 6º PA'!$O$4:$O$2907=H$1),('Diário 6º PA'!$F$4:$F$2907))+SUMPRODUCT(-('Comp.'!$D$5:$D$232='Analítico Cp.'!$B60),-('Comp.'!$J$5:$J$232=H$1),('Comp.'!$E$5:$E$232))</f>
        <v>1081.31</v>
      </c>
      <c r="I60" s="11">
        <f>SUMPRODUCT(-('Diário 3º PA'!$E$4:$E$4242='Analítico Cp.'!$B60),-('Diário 3º PA'!$P$4:$P$4242=I$1),('Diário 3º PA'!$F$4:$F$4242))+SUMPRODUCT(-('Diário 4º PA'!$E$4:$E$2224='Analítico Cp.'!$B60),-('Diário 4º PA'!$P$4:$P$2224=I$1),('Diário 4º PA'!$F$4:$F$2224))+SUMPRODUCT(-('Diário 5º PA'!$E$4:$E$5221='Analítico Cp.'!$B60),-('Diário 5º PA'!$P$4:$P$5221=I$1),('Diário 5º PA'!$F$4:$F$5221))+SUMPRODUCT(-('Diário 6º PA'!$E$4:$E$2907='Analítico Cp.'!$B60),-('Diário 6º PA'!$O$4:$O$2907=I$1),('Diário 6º PA'!$F$4:$F$2907))+SUMPRODUCT(-('Comp.'!$D$5:$D$232='Analítico Cp.'!$B60),-('Comp.'!$J$5:$J$232=I$1),('Comp.'!$E$5:$E$232))</f>
        <v>839.06</v>
      </c>
      <c r="J60" s="11">
        <f>SUMPRODUCT(-('Diário 3º PA'!$E$4:$E$4242='Analítico Cp.'!$B60),-('Diário 3º PA'!$P$4:$P$4242=J$1),('Diário 3º PA'!$F$4:$F$4242))+SUMPRODUCT(-('Diário 4º PA'!$E$4:$E$2224='Analítico Cp.'!$B60),-('Diário 4º PA'!$P$4:$P$2224=J$1),('Diário 4º PA'!$F$4:$F$2224))+SUMPRODUCT(-('Diário 5º PA'!$E$4:$E$5221='Analítico Cp.'!$B60),-('Diário 5º PA'!$P$4:$P$5221=J$1),('Diário 5º PA'!$F$4:$F$5221))+SUMPRODUCT(-('Diário 6º PA'!$E$4:$E$2907='Analítico Cp.'!$B60),-('Diário 6º PA'!$O$4:$O$2907=J$1),('Diário 6º PA'!$F$4:$F$2907))+SUMPRODUCT(-('Comp.'!$D$5:$D$232='Analítico Cp.'!$B60),-('Comp.'!$J$5:$J$232=J$1),('Comp.'!$E$5:$E$232))</f>
        <v>1207.05</v>
      </c>
      <c r="K60" s="11">
        <f>SUMPRODUCT(-('Diário 3º PA'!$E$4:$E$4242='Analítico Cp.'!$B60),-('Diário 3º PA'!$P$4:$P$4242=K$1),('Diário 3º PA'!$F$4:$F$4242))+SUMPRODUCT(-('Diário 4º PA'!$E$4:$E$2224='Analítico Cp.'!$B60),-('Diário 4º PA'!$P$4:$P$2224=K$1),('Diário 4º PA'!$F$4:$F$2224))+SUMPRODUCT(-('Diário 5º PA'!$E$4:$E$5221='Analítico Cp.'!$B60),-('Diário 5º PA'!$P$4:$P$5221=K$1),('Diário 5º PA'!$F$4:$F$5221))+SUMPRODUCT(-('Diário 6º PA'!$E$4:$E$2907='Analítico Cp.'!$B60),-('Diário 6º PA'!$O$4:$O$2907=K$1),('Diário 6º PA'!$F$4:$F$2907))+SUMPRODUCT(-('Comp.'!$D$5:$D$232='Analítico Cp.'!$B60),-('Comp.'!$J$5:$J$232=K$1),('Comp.'!$E$5:$E$232))</f>
        <v>1135.23</v>
      </c>
      <c r="L60" s="11">
        <f>SUMPRODUCT(-('Diário 3º PA'!$E$4:$E$4242='Analítico Cp.'!$B60),-('Diário 3º PA'!$P$4:$P$4242=L$1),('Diário 3º PA'!$F$4:$F$4242))+SUMPRODUCT(-('Diário 4º PA'!$E$4:$E$2224='Analítico Cp.'!$B60),-('Diário 4º PA'!$P$4:$P$2224=L$1),('Diário 4º PA'!$F$4:$F$2224))+SUMPRODUCT(-('Diário 5º PA'!$E$4:$E$5221='Analítico Cp.'!$B60),-('Diário 5º PA'!$P$4:$P$5221=L$1),('Diário 5º PA'!$F$4:$F$5221))+SUMPRODUCT(-('Diário 6º PA'!$E$4:$E$2907='Analítico Cp.'!$B60),-('Diário 6º PA'!$O$4:$O$2907=L$1),('Diário 6º PA'!$F$4:$F$2907))+SUMPRODUCT(-('Comp.'!$D$5:$D$232='Analítico Cp.'!$B60),-('Comp.'!$J$5:$J$232=L$1),('Comp.'!$E$5:$E$232))</f>
        <v>1019.44</v>
      </c>
      <c r="M60" s="11">
        <f>SUMPRODUCT(-('Diário 3º PA'!$E$4:$E$4242='Analítico Cp.'!$B60),-('Diário 3º PA'!$P$4:$P$4242=M$1),('Diário 3º PA'!$F$4:$F$4242))+SUMPRODUCT(-('Diário 4º PA'!$E$4:$E$2224='Analítico Cp.'!$B60),-('Diário 4º PA'!$P$4:$P$2224=M$1),('Diário 4º PA'!$F$4:$F$2224))+SUMPRODUCT(-('Diário 5º PA'!$E$4:$E$5221='Analítico Cp.'!$B60),-('Diário 5º PA'!$P$4:$P$5221=M$1),('Diário 5º PA'!$F$4:$F$5221))+SUMPRODUCT(-('Diário 6º PA'!$E$4:$E$2907='Analítico Cp.'!$B60),-('Diário 6º PA'!$O$4:$O$2907=M$1),('Diário 6º PA'!$F$4:$F$2907))+SUMPRODUCT(-('Comp.'!$D$5:$D$232='Analítico Cp.'!$B60),-('Comp.'!$J$5:$J$232=M$1),('Comp.'!$E$5:$E$232))</f>
        <v>1466.3</v>
      </c>
      <c r="N60" s="11">
        <f>SUMPRODUCT(-('Diário 3º PA'!$E$4:$E$4242='Analítico Cp.'!$B60),-('Diário 3º PA'!$P$4:$P$4242=N$1),('Diário 3º PA'!$F$4:$F$4242))+SUMPRODUCT(-('Diário 4º PA'!$E$4:$E$2224='Analítico Cp.'!$B60),-('Diário 4º PA'!$P$4:$P$2224=N$1),('Diário 4º PA'!$F$4:$F$2224))+SUMPRODUCT(-('Diário 5º PA'!$E$4:$E$5221='Analítico Cp.'!$B60),-('Diário 5º PA'!$P$4:$P$5221=N$1),('Diário 5º PA'!$F$4:$F$5221))+SUMPRODUCT(-('Diário 6º PA'!$E$4:$E$2907='Analítico Cp.'!$B60),-('Diário 6º PA'!$O$4:$O$2907=N$1),('Diário 6º PA'!$F$4:$F$2907))+SUMPRODUCT(-('Comp.'!$D$5:$D$232='Analítico Cp.'!$B60),-('Comp.'!$J$5:$J$232=N$1),('Comp.'!$E$5:$E$232))</f>
        <v>1392.53</v>
      </c>
      <c r="O60" s="12">
        <f t="shared" ref="O60:O119" si="14">SUM(C60:N60)</f>
        <v>13302.019999999999</v>
      </c>
      <c r="P60" s="168">
        <f t="shared" si="13"/>
        <v>3.5522848768197138E-4</v>
      </c>
    </row>
    <row r="61" spans="1:16" ht="23.25" customHeight="1" x14ac:dyDescent="0.2">
      <c r="A61" s="59" t="s">
        <v>225</v>
      </c>
      <c r="B61" s="102" t="s">
        <v>226</v>
      </c>
      <c r="C61" s="11">
        <f>SUMPRODUCT(-('Diário 3º PA'!$E$4:$E$4242='Analítico Cp.'!$B61),-('Diário 3º PA'!$P$4:$P$4242=C$1),('Diário 3º PA'!$F$4:$F$4242))+SUMPRODUCT(-('Diário 4º PA'!$E$4:$E$2224='Analítico Cp.'!$B61),-('Diário 4º PA'!$P$4:$P$2224=C$1),('Diário 4º PA'!$F$4:$F$2224))+SUMPRODUCT(-('Diário 5º PA'!$E$4:$E$5221='Analítico Cp.'!$B61),-('Diário 5º PA'!$P$4:$P$5221=C$1),('Diário 5º PA'!$F$4:$F$5221))+SUMPRODUCT(-('Diário 6º PA'!$E$4:$E$2907='Analítico Cp.'!$B61),-('Diário 6º PA'!$O$4:$O$2907=C$1),('Diário 6º PA'!$F$4:$F$2907))+SUMPRODUCT(-('Comp.'!$D$5:$D$232='Analítico Cp.'!$B61),-('Comp.'!$J$5:$J$232=C$1),('Comp.'!$E$5:$E$232))</f>
        <v>832.79</v>
      </c>
      <c r="D61" s="11">
        <f>SUMPRODUCT(-('Diário 3º PA'!$E$4:$E$4242='Analítico Cp.'!$B61),-('Diário 3º PA'!$P$4:$P$4242=D$1),('Diário 3º PA'!$F$4:$F$4242))+SUMPRODUCT(-('Diário 4º PA'!$E$4:$E$2224='Analítico Cp.'!$B61),-('Diário 4º PA'!$P$4:$P$2224=D$1),('Diário 4º PA'!$F$4:$F$2224))+SUMPRODUCT(-('Diário 5º PA'!$E$4:$E$5221='Analítico Cp.'!$B61),-('Diário 5º PA'!$P$4:$P$5221=D$1),('Diário 5º PA'!$F$4:$F$5221))+SUMPRODUCT(-('Diário 6º PA'!$E$4:$E$2907='Analítico Cp.'!$B61),-('Diário 6º PA'!$O$4:$O$2907=D$1),('Diário 6º PA'!$F$4:$F$2907))+SUMPRODUCT(-('Comp.'!$D$5:$D$232='Analítico Cp.'!$B61),-('Comp.'!$J$5:$J$232=D$1),('Comp.'!$E$5:$E$232))</f>
        <v>832.79</v>
      </c>
      <c r="E61" s="11">
        <f>SUMPRODUCT(-('Diário 3º PA'!$E$4:$E$4242='Analítico Cp.'!$B61),-('Diário 3º PA'!$P$4:$P$4242=E$1),('Diário 3º PA'!$F$4:$F$4242))+SUMPRODUCT(-('Diário 4º PA'!$E$4:$E$2224='Analítico Cp.'!$B61),-('Diário 4º PA'!$P$4:$P$2224=E$1),('Diário 4º PA'!$F$4:$F$2224))+SUMPRODUCT(-('Diário 5º PA'!$E$4:$E$5221='Analítico Cp.'!$B61),-('Diário 5º PA'!$P$4:$P$5221=E$1),('Diário 5º PA'!$F$4:$F$5221))+SUMPRODUCT(-('Diário 6º PA'!$E$4:$E$2907='Analítico Cp.'!$B61),-('Diário 6º PA'!$O$4:$O$2907=E$1),('Diário 6º PA'!$F$4:$F$2907))+SUMPRODUCT(-('Comp.'!$D$5:$D$232='Analítico Cp.'!$B61),-('Comp.'!$J$5:$J$232=E$1),('Comp.'!$E$5:$E$232))</f>
        <v>832.79</v>
      </c>
      <c r="F61" s="11">
        <f>SUMPRODUCT(-('Diário 3º PA'!$E$4:$E$4242='Analítico Cp.'!$B61),-('Diário 3º PA'!$P$4:$P$4242=F$1),('Diário 3º PA'!$F$4:$F$4242))+SUMPRODUCT(-('Diário 4º PA'!$E$4:$E$2224='Analítico Cp.'!$B61),-('Diário 4º PA'!$P$4:$P$2224=F$1),('Diário 4º PA'!$F$4:$F$2224))+SUMPRODUCT(-('Diário 5º PA'!$E$4:$E$5221='Analítico Cp.'!$B61),-('Diário 5º PA'!$P$4:$P$5221=F$1),('Diário 5º PA'!$F$4:$F$5221))+SUMPRODUCT(-('Diário 6º PA'!$E$4:$E$2907='Analítico Cp.'!$B61),-('Diário 6º PA'!$O$4:$O$2907=F$1),('Diário 6º PA'!$F$4:$F$2907))+SUMPRODUCT(-('Comp.'!$D$5:$D$232='Analítico Cp.'!$B61),-('Comp.'!$J$5:$J$232=F$1),('Comp.'!$E$5:$E$232))</f>
        <v>832.79</v>
      </c>
      <c r="G61" s="11">
        <f>SUMPRODUCT(-('Diário 3º PA'!$E$4:$E$4242='Analítico Cp.'!$B61),-('Diário 3º PA'!$P$4:$P$4242=G$1),('Diário 3º PA'!$F$4:$F$4242))+SUMPRODUCT(-('Diário 4º PA'!$E$4:$E$2224='Analítico Cp.'!$B61),-('Diário 4º PA'!$P$4:$P$2224=G$1),('Diário 4º PA'!$F$4:$F$2224))+SUMPRODUCT(-('Diário 5º PA'!$E$4:$E$5221='Analítico Cp.'!$B61),-('Diário 5º PA'!$P$4:$P$5221=G$1),('Diário 5º PA'!$F$4:$F$5221))+SUMPRODUCT(-('Diário 6º PA'!$E$4:$E$2907='Analítico Cp.'!$B61),-('Diário 6º PA'!$O$4:$O$2907=G$1),('Diário 6º PA'!$F$4:$F$2907))+SUMPRODUCT(-('Comp.'!$D$5:$D$232='Analítico Cp.'!$B61),-('Comp.'!$J$5:$J$232=G$1),('Comp.'!$E$5:$E$232))</f>
        <v>832.79</v>
      </c>
      <c r="H61" s="11">
        <f>SUMPRODUCT(-('Diário 3º PA'!$E$4:$E$4242='Analítico Cp.'!$B61),-('Diário 3º PA'!$P$4:$P$4242=H$1),('Diário 3º PA'!$F$4:$F$4242))+SUMPRODUCT(-('Diário 4º PA'!$E$4:$E$2224='Analítico Cp.'!$B61),-('Diário 4º PA'!$P$4:$P$2224=H$1),('Diário 4º PA'!$F$4:$F$2224))+SUMPRODUCT(-('Diário 5º PA'!$E$4:$E$5221='Analítico Cp.'!$B61),-('Diário 5º PA'!$P$4:$P$5221=H$1),('Diário 5º PA'!$F$4:$F$5221))+SUMPRODUCT(-('Diário 6º PA'!$E$4:$E$2907='Analítico Cp.'!$B61),-('Diário 6º PA'!$O$4:$O$2907=H$1),('Diário 6º PA'!$F$4:$F$2907))+SUMPRODUCT(-('Comp.'!$D$5:$D$232='Analítico Cp.'!$B61),-('Comp.'!$J$5:$J$232=H$1),('Comp.'!$E$5:$E$232))</f>
        <v>832.79</v>
      </c>
      <c r="I61" s="11">
        <f>SUMPRODUCT(-('Diário 3º PA'!$E$4:$E$4242='Analítico Cp.'!$B61),-('Diário 3º PA'!$P$4:$P$4242=I$1),('Diário 3º PA'!$F$4:$F$4242))+SUMPRODUCT(-('Diário 4º PA'!$E$4:$E$2224='Analítico Cp.'!$B61),-('Diário 4º PA'!$P$4:$P$2224=I$1),('Diário 4º PA'!$F$4:$F$2224))+SUMPRODUCT(-('Diário 5º PA'!$E$4:$E$5221='Analítico Cp.'!$B61),-('Diário 5º PA'!$P$4:$P$5221=I$1),('Diário 5º PA'!$F$4:$F$5221))+SUMPRODUCT(-('Diário 6º PA'!$E$4:$E$2907='Analítico Cp.'!$B61),-('Diário 6º PA'!$O$4:$O$2907=I$1),('Diário 6º PA'!$F$4:$F$2907))+SUMPRODUCT(-('Comp.'!$D$5:$D$232='Analítico Cp.'!$B61),-('Comp.'!$J$5:$J$232=I$1),('Comp.'!$E$5:$E$232))</f>
        <v>2008.15</v>
      </c>
      <c r="J61" s="11">
        <f>SUMPRODUCT(-('Diário 3º PA'!$E$4:$E$4242='Analítico Cp.'!$B61),-('Diário 3º PA'!$P$4:$P$4242=J$1),('Diário 3º PA'!$F$4:$F$4242))+SUMPRODUCT(-('Diário 4º PA'!$E$4:$E$2224='Analítico Cp.'!$B61),-('Diário 4º PA'!$P$4:$P$2224=J$1),('Diário 4º PA'!$F$4:$F$2224))+SUMPRODUCT(-('Diário 5º PA'!$E$4:$E$5221='Analítico Cp.'!$B61),-('Diário 5º PA'!$P$4:$P$5221=J$1),('Diário 5º PA'!$F$4:$F$5221))+SUMPRODUCT(-('Diário 6º PA'!$E$4:$E$2907='Analítico Cp.'!$B61),-('Diário 6º PA'!$O$4:$O$2907=J$1),('Diário 6º PA'!$F$4:$F$2907))+SUMPRODUCT(-('Comp.'!$D$5:$D$232='Analítico Cp.'!$B61),-('Comp.'!$J$5:$J$232=J$1),('Comp.'!$E$5:$E$232))</f>
        <v>832.79</v>
      </c>
      <c r="K61" s="11">
        <f>SUMPRODUCT(-('Diário 3º PA'!$E$4:$E$4242='Analítico Cp.'!$B61),-('Diário 3º PA'!$P$4:$P$4242=K$1),('Diário 3º PA'!$F$4:$F$4242))+SUMPRODUCT(-('Diário 4º PA'!$E$4:$E$2224='Analítico Cp.'!$B61),-('Diário 4º PA'!$P$4:$P$2224=K$1),('Diário 4º PA'!$F$4:$F$2224))+SUMPRODUCT(-('Diário 5º PA'!$E$4:$E$5221='Analítico Cp.'!$B61),-('Diário 5º PA'!$P$4:$P$5221=K$1),('Diário 5º PA'!$F$4:$F$5221))+SUMPRODUCT(-('Diário 6º PA'!$E$4:$E$2907='Analítico Cp.'!$B61),-('Diário 6º PA'!$O$4:$O$2907=K$1),('Diário 6º PA'!$F$4:$F$2907))+SUMPRODUCT(-('Comp.'!$D$5:$D$232='Analítico Cp.'!$B61),-('Comp.'!$J$5:$J$232=K$1),('Comp.'!$E$5:$E$232))</f>
        <v>832.79</v>
      </c>
      <c r="L61" s="11">
        <f>SUMPRODUCT(-('Diário 3º PA'!$E$4:$E$4242='Analítico Cp.'!$B61),-('Diário 3º PA'!$P$4:$P$4242=L$1),('Diário 3º PA'!$F$4:$F$4242))+SUMPRODUCT(-('Diário 4º PA'!$E$4:$E$2224='Analítico Cp.'!$B61),-('Diário 4º PA'!$P$4:$P$2224=L$1),('Diário 4º PA'!$F$4:$F$2224))+SUMPRODUCT(-('Diário 5º PA'!$E$4:$E$5221='Analítico Cp.'!$B61),-('Diário 5º PA'!$P$4:$P$5221=L$1),('Diário 5º PA'!$F$4:$F$5221))+SUMPRODUCT(-('Diário 6º PA'!$E$4:$E$2907='Analítico Cp.'!$B61),-('Diário 6º PA'!$O$4:$O$2907=L$1),('Diário 6º PA'!$F$4:$F$2907))+SUMPRODUCT(-('Comp.'!$D$5:$D$232='Analítico Cp.'!$B61),-('Comp.'!$J$5:$J$232=L$1),('Comp.'!$E$5:$E$232))</f>
        <v>832.79</v>
      </c>
      <c r="M61" s="11">
        <f>SUMPRODUCT(-('Diário 3º PA'!$E$4:$E$4242='Analítico Cp.'!$B61),-('Diário 3º PA'!$P$4:$P$4242=M$1),('Diário 3º PA'!$F$4:$F$4242))+SUMPRODUCT(-('Diário 4º PA'!$E$4:$E$2224='Analítico Cp.'!$B61),-('Diário 4º PA'!$P$4:$P$2224=M$1),('Diário 4º PA'!$F$4:$F$2224))+SUMPRODUCT(-('Diário 5º PA'!$E$4:$E$5221='Analítico Cp.'!$B61),-('Diário 5º PA'!$P$4:$P$5221=M$1),('Diário 5º PA'!$F$4:$F$5221))+SUMPRODUCT(-('Diário 6º PA'!$E$4:$E$2907='Analítico Cp.'!$B61),-('Diário 6º PA'!$O$4:$O$2907=M$1),('Diário 6º PA'!$F$4:$F$2907))+SUMPRODUCT(-('Comp.'!$D$5:$D$232='Analítico Cp.'!$B61),-('Comp.'!$J$5:$J$232=M$1),('Comp.'!$E$5:$E$232))</f>
        <v>832.79</v>
      </c>
      <c r="N61" s="11">
        <f>SUMPRODUCT(-('Diário 3º PA'!$E$4:$E$4242='Analítico Cp.'!$B61),-('Diário 3º PA'!$P$4:$P$4242=N$1),('Diário 3º PA'!$F$4:$F$4242))+SUMPRODUCT(-('Diário 4º PA'!$E$4:$E$2224='Analítico Cp.'!$B61),-('Diário 4º PA'!$P$4:$P$2224=N$1),('Diário 4º PA'!$F$4:$F$2224))+SUMPRODUCT(-('Diário 5º PA'!$E$4:$E$5221='Analítico Cp.'!$B61),-('Diário 5º PA'!$P$4:$P$5221=N$1),('Diário 5º PA'!$F$4:$F$5221))+SUMPRODUCT(-('Diário 6º PA'!$E$4:$E$2907='Analítico Cp.'!$B61),-('Diário 6º PA'!$O$4:$O$2907=N$1),('Diário 6º PA'!$F$4:$F$2907))+SUMPRODUCT(-('Comp.'!$D$5:$D$232='Analítico Cp.'!$B61),-('Comp.'!$J$5:$J$232=N$1),('Comp.'!$E$5:$E$232))</f>
        <v>0</v>
      </c>
      <c r="O61" s="12">
        <f t="shared" si="14"/>
        <v>10336.049999999999</v>
      </c>
      <c r="P61" s="168">
        <f t="shared" si="13"/>
        <v>2.7602269505723492E-4</v>
      </c>
    </row>
    <row r="62" spans="1:16" ht="23.25" customHeight="1" x14ac:dyDescent="0.2">
      <c r="A62" s="59" t="s">
        <v>227</v>
      </c>
      <c r="B62" s="102" t="s">
        <v>228</v>
      </c>
      <c r="C62" s="11">
        <f>SUMPRODUCT(-('Diário 3º PA'!$E$4:$E$4242='Analítico Cp.'!$B62),-('Diário 3º PA'!$P$4:$P$4242=C$1),('Diário 3º PA'!$F$4:$F$4242))+SUMPRODUCT(-('Diário 4º PA'!$E$4:$E$2224='Analítico Cp.'!$B62),-('Diário 4º PA'!$P$4:$P$2224=C$1),('Diário 4º PA'!$F$4:$F$2224))+SUMPRODUCT(-('Diário 5º PA'!$E$4:$E$5221='Analítico Cp.'!$B62),-('Diário 5º PA'!$P$4:$P$5221=C$1),('Diário 5º PA'!$F$4:$F$5221))+SUMPRODUCT(-('Diário 6º PA'!$E$4:$E$2907='Analítico Cp.'!$B62),-('Diário 6º PA'!$O$4:$O$2907=C$1),('Diário 6º PA'!$F$4:$F$2907))+SUMPRODUCT(-('Comp.'!$D$5:$D$232='Analítico Cp.'!$B62),-('Comp.'!$J$5:$J$232=C$1),('Comp.'!$E$5:$E$232))</f>
        <v>0</v>
      </c>
      <c r="D62" s="11">
        <f>SUMPRODUCT(-('Diário 3º PA'!$E$4:$E$4242='Analítico Cp.'!$B62),-('Diário 3º PA'!$P$4:$P$4242=D$1),('Diário 3º PA'!$F$4:$F$4242))+SUMPRODUCT(-('Diário 4º PA'!$E$4:$E$2224='Analítico Cp.'!$B62),-('Diário 4º PA'!$P$4:$P$2224=D$1),('Diário 4º PA'!$F$4:$F$2224))+SUMPRODUCT(-('Diário 5º PA'!$E$4:$E$5221='Analítico Cp.'!$B62),-('Diário 5º PA'!$P$4:$P$5221=D$1),('Diário 5º PA'!$F$4:$F$5221))+SUMPRODUCT(-('Diário 6º PA'!$E$4:$E$2907='Analítico Cp.'!$B62),-('Diário 6º PA'!$O$4:$O$2907=D$1),('Diário 6º PA'!$F$4:$F$2907))+SUMPRODUCT(-('Comp.'!$D$5:$D$232='Analítico Cp.'!$B62),-('Comp.'!$J$5:$J$232=D$1),('Comp.'!$E$5:$E$232))</f>
        <v>0</v>
      </c>
      <c r="E62" s="11">
        <f>SUMPRODUCT(-('Diário 3º PA'!$E$4:$E$4242='Analítico Cp.'!$B62),-('Diário 3º PA'!$P$4:$P$4242=E$1),('Diário 3º PA'!$F$4:$F$4242))+SUMPRODUCT(-('Diário 4º PA'!$E$4:$E$2224='Analítico Cp.'!$B62),-('Diário 4º PA'!$P$4:$P$2224=E$1),('Diário 4º PA'!$F$4:$F$2224))+SUMPRODUCT(-('Diário 5º PA'!$E$4:$E$5221='Analítico Cp.'!$B62),-('Diário 5º PA'!$P$4:$P$5221=E$1),('Diário 5º PA'!$F$4:$F$5221))+SUMPRODUCT(-('Diário 6º PA'!$E$4:$E$2907='Analítico Cp.'!$B62),-('Diário 6º PA'!$O$4:$O$2907=E$1),('Diário 6º PA'!$F$4:$F$2907))+SUMPRODUCT(-('Comp.'!$D$5:$D$232='Analítico Cp.'!$B62),-('Comp.'!$J$5:$J$232=E$1),('Comp.'!$E$5:$E$232))</f>
        <v>0</v>
      </c>
      <c r="F62" s="11">
        <f>SUMPRODUCT(-('Diário 3º PA'!$E$4:$E$4242='Analítico Cp.'!$B62),-('Diário 3º PA'!$P$4:$P$4242=F$1),('Diário 3º PA'!$F$4:$F$4242))+SUMPRODUCT(-('Diário 4º PA'!$E$4:$E$2224='Analítico Cp.'!$B62),-('Diário 4º PA'!$P$4:$P$2224=F$1),('Diário 4º PA'!$F$4:$F$2224))+SUMPRODUCT(-('Diário 5º PA'!$E$4:$E$5221='Analítico Cp.'!$B62),-('Diário 5º PA'!$P$4:$P$5221=F$1),('Diário 5º PA'!$F$4:$F$5221))+SUMPRODUCT(-('Diário 6º PA'!$E$4:$E$2907='Analítico Cp.'!$B62),-('Diário 6º PA'!$O$4:$O$2907=F$1),('Diário 6º PA'!$F$4:$F$2907))+SUMPRODUCT(-('Comp.'!$D$5:$D$232='Analítico Cp.'!$B62),-('Comp.'!$J$5:$J$232=F$1),('Comp.'!$E$5:$E$232))</f>
        <v>0</v>
      </c>
      <c r="G62" s="11">
        <f>SUMPRODUCT(-('Diário 3º PA'!$E$4:$E$4242='Analítico Cp.'!$B62),-('Diário 3º PA'!$P$4:$P$4242=G$1),('Diário 3º PA'!$F$4:$F$4242))+SUMPRODUCT(-('Diário 4º PA'!$E$4:$E$2224='Analítico Cp.'!$B62),-('Diário 4º PA'!$P$4:$P$2224=G$1),('Diário 4º PA'!$F$4:$F$2224))+SUMPRODUCT(-('Diário 5º PA'!$E$4:$E$5221='Analítico Cp.'!$B62),-('Diário 5º PA'!$P$4:$P$5221=G$1),('Diário 5º PA'!$F$4:$F$5221))+SUMPRODUCT(-('Diário 6º PA'!$E$4:$E$2907='Analítico Cp.'!$B62),-('Diário 6º PA'!$O$4:$O$2907=G$1),('Diário 6º PA'!$F$4:$F$2907))+SUMPRODUCT(-('Comp.'!$D$5:$D$232='Analítico Cp.'!$B62),-('Comp.'!$J$5:$J$232=G$1),('Comp.'!$E$5:$E$232))</f>
        <v>0</v>
      </c>
      <c r="H62" s="11">
        <f>SUMPRODUCT(-('Diário 3º PA'!$E$4:$E$4242='Analítico Cp.'!$B62),-('Diário 3º PA'!$P$4:$P$4242=H$1),('Diário 3º PA'!$F$4:$F$4242))+SUMPRODUCT(-('Diário 4º PA'!$E$4:$E$2224='Analítico Cp.'!$B62),-('Diário 4º PA'!$P$4:$P$2224=H$1),('Diário 4º PA'!$F$4:$F$2224))+SUMPRODUCT(-('Diário 5º PA'!$E$4:$E$5221='Analítico Cp.'!$B62),-('Diário 5º PA'!$P$4:$P$5221=H$1),('Diário 5º PA'!$F$4:$F$5221))+SUMPRODUCT(-('Diário 6º PA'!$E$4:$E$2907='Analítico Cp.'!$B62),-('Diário 6º PA'!$O$4:$O$2907=H$1),('Diário 6º PA'!$F$4:$F$2907))+SUMPRODUCT(-('Comp.'!$D$5:$D$232='Analítico Cp.'!$B62),-('Comp.'!$J$5:$J$232=H$1),('Comp.'!$E$5:$E$232))</f>
        <v>556.16999999999996</v>
      </c>
      <c r="I62" s="11">
        <f>SUMPRODUCT(-('Diário 3º PA'!$E$4:$E$4242='Analítico Cp.'!$B62),-('Diário 3º PA'!$P$4:$P$4242=I$1),('Diário 3º PA'!$F$4:$F$4242))+SUMPRODUCT(-('Diário 4º PA'!$E$4:$E$2224='Analítico Cp.'!$B62),-('Diário 4º PA'!$P$4:$P$2224=I$1),('Diário 4º PA'!$F$4:$F$2224))+SUMPRODUCT(-('Diário 5º PA'!$E$4:$E$5221='Analítico Cp.'!$B62),-('Diário 5º PA'!$P$4:$P$5221=I$1),('Diário 5º PA'!$F$4:$F$5221))+SUMPRODUCT(-('Diário 6º PA'!$E$4:$E$2907='Analítico Cp.'!$B62),-('Diário 6º PA'!$O$4:$O$2907=I$1),('Diário 6º PA'!$F$4:$F$2907))+SUMPRODUCT(-('Comp.'!$D$5:$D$232='Analítico Cp.'!$B62),-('Comp.'!$J$5:$J$232=I$1),('Comp.'!$E$5:$E$232))</f>
        <v>556.16999999999996</v>
      </c>
      <c r="J62" s="11">
        <f>SUMPRODUCT(-('Diário 3º PA'!$E$4:$E$4242='Analítico Cp.'!$B62),-('Diário 3º PA'!$P$4:$P$4242=J$1),('Diário 3º PA'!$F$4:$F$4242))+SUMPRODUCT(-('Diário 4º PA'!$E$4:$E$2224='Analítico Cp.'!$B62),-('Diário 4º PA'!$P$4:$P$2224=J$1),('Diário 4º PA'!$F$4:$F$2224))+SUMPRODUCT(-('Diário 5º PA'!$E$4:$E$5221='Analítico Cp.'!$B62),-('Diário 5º PA'!$P$4:$P$5221=J$1),('Diário 5º PA'!$F$4:$F$5221))+SUMPRODUCT(-('Diário 6º PA'!$E$4:$E$2907='Analítico Cp.'!$B62),-('Diário 6º PA'!$O$4:$O$2907=J$1),('Diário 6º PA'!$F$4:$F$2907))+SUMPRODUCT(-('Comp.'!$D$5:$D$232='Analítico Cp.'!$B62),-('Comp.'!$J$5:$J$232=J$1),('Comp.'!$E$5:$E$232))</f>
        <v>556.16999999999996</v>
      </c>
      <c r="K62" s="11">
        <f>SUMPRODUCT(-('Diário 3º PA'!$E$4:$E$4242='Analítico Cp.'!$B62),-('Diário 3º PA'!$P$4:$P$4242=K$1),('Diário 3º PA'!$F$4:$F$4242))+SUMPRODUCT(-('Diário 4º PA'!$E$4:$E$2224='Analítico Cp.'!$B62),-('Diário 4º PA'!$P$4:$P$2224=K$1),('Diário 4º PA'!$F$4:$F$2224))+SUMPRODUCT(-('Diário 5º PA'!$E$4:$E$5221='Analítico Cp.'!$B62),-('Diário 5º PA'!$P$4:$P$5221=K$1),('Diário 5º PA'!$F$4:$F$5221))+SUMPRODUCT(-('Diário 6º PA'!$E$4:$E$2907='Analítico Cp.'!$B62),-('Diário 6º PA'!$O$4:$O$2907=K$1),('Diário 6º PA'!$F$4:$F$2907))+SUMPRODUCT(-('Comp.'!$D$5:$D$232='Analítico Cp.'!$B62),-('Comp.'!$J$5:$J$232=K$1),('Comp.'!$E$5:$E$232))</f>
        <v>556.16999999999996</v>
      </c>
      <c r="L62" s="11">
        <f>SUMPRODUCT(-('Diário 3º PA'!$E$4:$E$4242='Analítico Cp.'!$B62),-('Diário 3º PA'!$P$4:$P$4242=L$1),('Diário 3º PA'!$F$4:$F$4242))+SUMPRODUCT(-('Diário 4º PA'!$E$4:$E$2224='Analítico Cp.'!$B62),-('Diário 4º PA'!$P$4:$P$2224=L$1),('Diário 4º PA'!$F$4:$F$2224))+SUMPRODUCT(-('Diário 5º PA'!$E$4:$E$5221='Analítico Cp.'!$B62),-('Diário 5º PA'!$P$4:$P$5221=L$1),('Diário 5º PA'!$F$4:$F$5221))+SUMPRODUCT(-('Diário 6º PA'!$E$4:$E$2907='Analítico Cp.'!$B62),-('Diário 6º PA'!$O$4:$O$2907=L$1),('Diário 6º PA'!$F$4:$F$2907))+SUMPRODUCT(-('Comp.'!$D$5:$D$232='Analítico Cp.'!$B62),-('Comp.'!$J$5:$J$232=L$1),('Comp.'!$E$5:$E$232))</f>
        <v>555.37</v>
      </c>
      <c r="M62" s="11">
        <f>SUMPRODUCT(-('Diário 3º PA'!$E$4:$E$4242='Analítico Cp.'!$B62),-('Diário 3º PA'!$P$4:$P$4242=M$1),('Diário 3º PA'!$F$4:$F$4242))+SUMPRODUCT(-('Diário 4º PA'!$E$4:$E$2224='Analítico Cp.'!$B62),-('Diário 4º PA'!$P$4:$P$2224=M$1),('Diário 4º PA'!$F$4:$F$2224))+SUMPRODUCT(-('Diário 5º PA'!$E$4:$E$5221='Analítico Cp.'!$B62),-('Diário 5º PA'!$P$4:$P$5221=M$1),('Diário 5º PA'!$F$4:$F$5221))+SUMPRODUCT(-('Diário 6º PA'!$E$4:$E$2907='Analítico Cp.'!$B62),-('Diário 6º PA'!$O$4:$O$2907=M$1),('Diário 6º PA'!$F$4:$F$2907))+SUMPRODUCT(-('Comp.'!$D$5:$D$232='Analítico Cp.'!$B62),-('Comp.'!$J$5:$J$232=M$1),('Comp.'!$E$5:$E$232))</f>
        <v>555.97</v>
      </c>
      <c r="N62" s="11">
        <f>SUMPRODUCT(-('Diário 3º PA'!$E$4:$E$4242='Analítico Cp.'!$B62),-('Diário 3º PA'!$P$4:$P$4242=N$1),('Diário 3º PA'!$F$4:$F$4242))+SUMPRODUCT(-('Diário 4º PA'!$E$4:$E$2224='Analítico Cp.'!$B62),-('Diário 4º PA'!$P$4:$P$2224=N$1),('Diário 4º PA'!$F$4:$F$2224))+SUMPRODUCT(-('Diário 5º PA'!$E$4:$E$5221='Analítico Cp.'!$B62),-('Diário 5º PA'!$P$4:$P$5221=N$1),('Diário 5º PA'!$F$4:$F$5221))+SUMPRODUCT(-('Diário 6º PA'!$E$4:$E$2907='Analítico Cp.'!$B62),-('Diário 6º PA'!$O$4:$O$2907=N$1),('Diário 6º PA'!$F$4:$F$2907))+SUMPRODUCT(-('Comp.'!$D$5:$D$232='Analítico Cp.'!$B62),-('Comp.'!$J$5:$J$232=N$1),('Comp.'!$E$5:$E$232))</f>
        <v>555.97</v>
      </c>
      <c r="O62" s="12">
        <f t="shared" si="14"/>
        <v>3891.99</v>
      </c>
      <c r="P62" s="168">
        <f t="shared" si="13"/>
        <v>1.0393502052871337E-4</v>
      </c>
    </row>
    <row r="63" spans="1:16" ht="23.25" customHeight="1" x14ac:dyDescent="0.2">
      <c r="A63" s="59" t="s">
        <v>229</v>
      </c>
      <c r="B63" s="102" t="s">
        <v>230</v>
      </c>
      <c r="C63" s="11">
        <f>SUMPRODUCT(-('Diário 3º PA'!$E$4:$E$4242='Analítico Cp.'!$B63),-('Diário 3º PA'!$P$4:$P$4242=C$1),('Diário 3º PA'!$F$4:$F$4242))+SUMPRODUCT(-('Diário 4º PA'!$E$4:$E$2224='Analítico Cp.'!$B63),-('Diário 4º PA'!$P$4:$P$2224=C$1),('Diário 4º PA'!$F$4:$F$2224))+SUMPRODUCT(-('Diário 5º PA'!$E$4:$E$5221='Analítico Cp.'!$B63),-('Diário 5º PA'!$P$4:$P$5221=C$1),('Diário 5º PA'!$F$4:$F$5221))+SUMPRODUCT(-('Diário 6º PA'!$E$4:$E$2907='Analítico Cp.'!$B63),-('Diário 6º PA'!$O$4:$O$2907=C$1),('Diário 6º PA'!$F$4:$F$2907))+SUMPRODUCT(-('Comp.'!$D$5:$D$232='Analítico Cp.'!$B63),-('Comp.'!$J$5:$J$232=C$1),('Comp.'!$E$5:$E$232))</f>
        <v>31321.120000000003</v>
      </c>
      <c r="D63" s="11">
        <f>SUMPRODUCT(-('Diário 3º PA'!$E$4:$E$4242='Analítico Cp.'!$B63),-('Diário 3º PA'!$P$4:$P$4242=D$1),('Diário 3º PA'!$F$4:$F$4242))+SUMPRODUCT(-('Diário 4º PA'!$E$4:$E$2224='Analítico Cp.'!$B63),-('Diário 4º PA'!$P$4:$P$2224=D$1),('Diário 4º PA'!$F$4:$F$2224))+SUMPRODUCT(-('Diário 5º PA'!$E$4:$E$5221='Analítico Cp.'!$B63),-('Diário 5º PA'!$P$4:$P$5221=D$1),('Diário 5º PA'!$F$4:$F$5221))+SUMPRODUCT(-('Diário 6º PA'!$E$4:$E$2907='Analítico Cp.'!$B63),-('Diário 6º PA'!$O$4:$O$2907=D$1),('Diário 6º PA'!$F$4:$F$2907))+SUMPRODUCT(-('Comp.'!$D$5:$D$232='Analítico Cp.'!$B63),-('Comp.'!$J$5:$J$232=D$1),('Comp.'!$E$5:$E$232))</f>
        <v>44902.18</v>
      </c>
      <c r="E63" s="11">
        <f>SUMPRODUCT(-('Diário 3º PA'!$E$4:$E$4242='Analítico Cp.'!$B63),-('Diário 3º PA'!$P$4:$P$4242=E$1),('Diário 3º PA'!$F$4:$F$4242))+SUMPRODUCT(-('Diário 4º PA'!$E$4:$E$2224='Analítico Cp.'!$B63),-('Diário 4º PA'!$P$4:$P$2224=E$1),('Diário 4º PA'!$F$4:$F$2224))+SUMPRODUCT(-('Diário 5º PA'!$E$4:$E$5221='Analítico Cp.'!$B63),-('Diário 5º PA'!$P$4:$P$5221=E$1),('Diário 5º PA'!$F$4:$F$5221))+SUMPRODUCT(-('Diário 6º PA'!$E$4:$E$2907='Analítico Cp.'!$B63),-('Diário 6º PA'!$O$4:$O$2907=E$1),('Diário 6º PA'!$F$4:$F$2907))+SUMPRODUCT(-('Comp.'!$D$5:$D$232='Analítico Cp.'!$B63),-('Comp.'!$J$5:$J$232=E$1),('Comp.'!$E$5:$E$232))</f>
        <v>61868.92</v>
      </c>
      <c r="F63" s="11">
        <f>SUMPRODUCT(-('Diário 3º PA'!$E$4:$E$4242='Analítico Cp.'!$B63),-('Diário 3º PA'!$P$4:$P$4242=F$1),('Diário 3º PA'!$F$4:$F$4242))+SUMPRODUCT(-('Diário 4º PA'!$E$4:$E$2224='Analítico Cp.'!$B63),-('Diário 4º PA'!$P$4:$P$2224=F$1),('Diário 4º PA'!$F$4:$F$2224))+SUMPRODUCT(-('Diário 5º PA'!$E$4:$E$5221='Analítico Cp.'!$B63),-('Diário 5º PA'!$P$4:$P$5221=F$1),('Diário 5º PA'!$F$4:$F$5221))+SUMPRODUCT(-('Diário 6º PA'!$E$4:$E$2907='Analítico Cp.'!$B63),-('Diário 6º PA'!$O$4:$O$2907=F$1),('Diário 6º PA'!$F$4:$F$2907))+SUMPRODUCT(-('Comp.'!$D$5:$D$232='Analítico Cp.'!$B63),-('Comp.'!$J$5:$J$232=F$1),('Comp.'!$E$5:$E$232))</f>
        <v>41809.829999999994</v>
      </c>
      <c r="G63" s="11">
        <f>SUMPRODUCT(-('Diário 3º PA'!$E$4:$E$4242='Analítico Cp.'!$B63),-('Diário 3º PA'!$P$4:$P$4242=G$1),('Diário 3º PA'!$F$4:$F$4242))+SUMPRODUCT(-('Diário 4º PA'!$E$4:$E$2224='Analítico Cp.'!$B63),-('Diário 4º PA'!$P$4:$P$2224=G$1),('Diário 4º PA'!$F$4:$F$2224))+SUMPRODUCT(-('Diário 5º PA'!$E$4:$E$5221='Analítico Cp.'!$B63),-('Diário 5º PA'!$P$4:$P$5221=G$1),('Diário 5º PA'!$F$4:$F$5221))+SUMPRODUCT(-('Diário 6º PA'!$E$4:$E$2907='Analítico Cp.'!$B63),-('Diário 6º PA'!$O$4:$O$2907=G$1),('Diário 6º PA'!$F$4:$F$2907))+SUMPRODUCT(-('Comp.'!$D$5:$D$232='Analítico Cp.'!$B63),-('Comp.'!$J$5:$J$232=G$1),('Comp.'!$E$5:$E$232))</f>
        <v>52754.340000000004</v>
      </c>
      <c r="H63" s="11">
        <f>SUMPRODUCT(-('Diário 3º PA'!$E$4:$E$4242='Analítico Cp.'!$B63),-('Diário 3º PA'!$P$4:$P$4242=H$1),('Diário 3º PA'!$F$4:$F$4242))+SUMPRODUCT(-('Diário 4º PA'!$E$4:$E$2224='Analítico Cp.'!$B63),-('Diário 4º PA'!$P$4:$P$2224=H$1),('Diário 4º PA'!$F$4:$F$2224))+SUMPRODUCT(-('Diário 5º PA'!$E$4:$E$5221='Analítico Cp.'!$B63),-('Diário 5º PA'!$P$4:$P$5221=H$1),('Diário 5º PA'!$F$4:$F$5221))+SUMPRODUCT(-('Diário 6º PA'!$E$4:$E$2907='Analítico Cp.'!$B63),-('Diário 6º PA'!$O$4:$O$2907=H$1),('Diário 6º PA'!$F$4:$F$2907))+SUMPRODUCT(-('Comp.'!$D$5:$D$232='Analítico Cp.'!$B63),-('Comp.'!$J$5:$J$232=H$1),('Comp.'!$E$5:$E$232))</f>
        <v>58367.759999999995</v>
      </c>
      <c r="I63" s="11">
        <f>SUMPRODUCT(-('Diário 3º PA'!$E$4:$E$4242='Analítico Cp.'!$B63),-('Diário 3º PA'!$P$4:$P$4242=I$1),('Diário 3º PA'!$F$4:$F$4242))+SUMPRODUCT(-('Diário 4º PA'!$E$4:$E$2224='Analítico Cp.'!$B63),-('Diário 4º PA'!$P$4:$P$2224=I$1),('Diário 4º PA'!$F$4:$F$2224))+SUMPRODUCT(-('Diário 5º PA'!$E$4:$E$5221='Analítico Cp.'!$B63),-('Diário 5º PA'!$P$4:$P$5221=I$1),('Diário 5º PA'!$F$4:$F$5221))+SUMPRODUCT(-('Diário 6º PA'!$E$4:$E$2907='Analítico Cp.'!$B63),-('Diário 6º PA'!$O$4:$O$2907=I$1),('Diário 6º PA'!$F$4:$F$2907))+SUMPRODUCT(-('Comp.'!$D$5:$D$232='Analítico Cp.'!$B63),-('Comp.'!$J$5:$J$232=I$1),('Comp.'!$E$5:$E$232))</f>
        <v>43493.88</v>
      </c>
      <c r="J63" s="11">
        <f>SUMPRODUCT(-('Diário 3º PA'!$E$4:$E$4242='Analítico Cp.'!$B63),-('Diário 3º PA'!$P$4:$P$4242=J$1),('Diário 3º PA'!$F$4:$F$4242))+SUMPRODUCT(-('Diário 4º PA'!$E$4:$E$2224='Analítico Cp.'!$B63),-('Diário 4º PA'!$P$4:$P$2224=J$1),('Diário 4º PA'!$F$4:$F$2224))+SUMPRODUCT(-('Diário 5º PA'!$E$4:$E$5221='Analítico Cp.'!$B63),-('Diário 5º PA'!$P$4:$P$5221=J$1),('Diário 5º PA'!$F$4:$F$5221))+SUMPRODUCT(-('Diário 6º PA'!$E$4:$E$2907='Analítico Cp.'!$B63),-('Diário 6º PA'!$O$4:$O$2907=J$1),('Diário 6º PA'!$F$4:$F$2907))+SUMPRODUCT(-('Comp.'!$D$5:$D$232='Analítico Cp.'!$B63),-('Comp.'!$J$5:$J$232=J$1),('Comp.'!$E$5:$E$232))</f>
        <v>38359.61</v>
      </c>
      <c r="K63" s="11">
        <f>SUMPRODUCT(-('Diário 3º PA'!$E$4:$E$4242='Analítico Cp.'!$B63),-('Diário 3º PA'!$P$4:$P$4242=K$1),('Diário 3º PA'!$F$4:$F$4242))+SUMPRODUCT(-('Diário 4º PA'!$E$4:$E$2224='Analítico Cp.'!$B63),-('Diário 4º PA'!$P$4:$P$2224=K$1),('Diário 4º PA'!$F$4:$F$2224))+SUMPRODUCT(-('Diário 5º PA'!$E$4:$E$5221='Analítico Cp.'!$B63),-('Diário 5º PA'!$P$4:$P$5221=K$1),('Diário 5º PA'!$F$4:$F$5221))+SUMPRODUCT(-('Diário 6º PA'!$E$4:$E$2907='Analítico Cp.'!$B63),-('Diário 6º PA'!$O$4:$O$2907=K$1),('Diário 6º PA'!$F$4:$F$2907))+SUMPRODUCT(-('Comp.'!$D$5:$D$232='Analítico Cp.'!$B63),-('Comp.'!$J$5:$J$232=K$1),('Comp.'!$E$5:$E$232))</f>
        <v>44462.659999999996</v>
      </c>
      <c r="L63" s="11">
        <f>SUMPRODUCT(-('Diário 3º PA'!$E$4:$E$4242='Analítico Cp.'!$B63),-('Diário 3º PA'!$P$4:$P$4242=L$1),('Diário 3º PA'!$F$4:$F$4242))+SUMPRODUCT(-('Diário 4º PA'!$E$4:$E$2224='Analítico Cp.'!$B63),-('Diário 4º PA'!$P$4:$P$2224=L$1),('Diário 4º PA'!$F$4:$F$2224))+SUMPRODUCT(-('Diário 5º PA'!$E$4:$E$5221='Analítico Cp.'!$B63),-('Diário 5º PA'!$P$4:$P$5221=L$1),('Diário 5º PA'!$F$4:$F$5221))+SUMPRODUCT(-('Diário 6º PA'!$E$4:$E$2907='Analítico Cp.'!$B63),-('Diário 6º PA'!$O$4:$O$2907=L$1),('Diário 6º PA'!$F$4:$F$2907))+SUMPRODUCT(-('Comp.'!$D$5:$D$232='Analítico Cp.'!$B63),-('Comp.'!$J$5:$J$232=L$1),('Comp.'!$E$5:$E$232))</f>
        <v>39517.329999999994</v>
      </c>
      <c r="M63" s="11">
        <f>SUMPRODUCT(-('Diário 3º PA'!$E$4:$E$4242='Analítico Cp.'!$B63),-('Diário 3º PA'!$P$4:$P$4242=M$1),('Diário 3º PA'!$F$4:$F$4242))+SUMPRODUCT(-('Diário 4º PA'!$E$4:$E$2224='Analítico Cp.'!$B63),-('Diário 4º PA'!$P$4:$P$2224=M$1),('Diário 4º PA'!$F$4:$F$2224))+SUMPRODUCT(-('Diário 5º PA'!$E$4:$E$5221='Analítico Cp.'!$B63),-('Diário 5º PA'!$P$4:$P$5221=M$1),('Diário 5º PA'!$F$4:$F$5221))+SUMPRODUCT(-('Diário 6º PA'!$E$4:$E$2907='Analítico Cp.'!$B63),-('Diário 6º PA'!$O$4:$O$2907=M$1),('Diário 6º PA'!$F$4:$F$2907))+SUMPRODUCT(-('Comp.'!$D$5:$D$232='Analítico Cp.'!$B63),-('Comp.'!$J$5:$J$232=M$1),('Comp.'!$E$5:$E$232))</f>
        <v>34773.429999999993</v>
      </c>
      <c r="N63" s="11">
        <f>SUMPRODUCT(-('Diário 3º PA'!$E$4:$E$4242='Analítico Cp.'!$B63),-('Diário 3º PA'!$P$4:$P$4242=N$1),('Diário 3º PA'!$F$4:$F$4242))+SUMPRODUCT(-('Diário 4º PA'!$E$4:$E$2224='Analítico Cp.'!$B63),-('Diário 4º PA'!$P$4:$P$2224=N$1),('Diário 4º PA'!$F$4:$F$2224))+SUMPRODUCT(-('Diário 5º PA'!$E$4:$E$5221='Analítico Cp.'!$B63),-('Diário 5º PA'!$P$4:$P$5221=N$1),('Diário 5º PA'!$F$4:$F$5221))+SUMPRODUCT(-('Diário 6º PA'!$E$4:$E$2907='Analítico Cp.'!$B63),-('Diário 6º PA'!$O$4:$O$2907=N$1),('Diário 6º PA'!$F$4:$F$2907))+SUMPRODUCT(-('Comp.'!$D$5:$D$232='Analítico Cp.'!$B63),-('Comp.'!$J$5:$J$232=N$1),('Comp.'!$E$5:$E$232))</f>
        <v>33137.97</v>
      </c>
      <c r="O63" s="12">
        <f t="shared" si="14"/>
        <v>524769.02999999991</v>
      </c>
      <c r="P63" s="168">
        <f t="shared" si="13"/>
        <v>1.4013879764820309E-2</v>
      </c>
    </row>
    <row r="64" spans="1:16" ht="23.25" customHeight="1" x14ac:dyDescent="0.2">
      <c r="A64" s="59" t="s">
        <v>231</v>
      </c>
      <c r="B64" s="102" t="s">
        <v>232</v>
      </c>
      <c r="C64" s="11">
        <f>SUMPRODUCT(-('Diário 3º PA'!$E$4:$E$4242='Analítico Cp.'!$B64),-('Diário 3º PA'!$P$4:$P$4242=C$1),('Diário 3º PA'!$F$4:$F$4242))+SUMPRODUCT(-('Diário 4º PA'!$E$4:$E$2224='Analítico Cp.'!$B64),-('Diário 4º PA'!$P$4:$P$2224=C$1),('Diário 4º PA'!$F$4:$F$2224))+SUMPRODUCT(-('Diário 5º PA'!$E$4:$E$5221='Analítico Cp.'!$B64),-('Diário 5º PA'!$P$4:$P$5221=C$1),('Diário 5º PA'!$F$4:$F$5221))+SUMPRODUCT(-('Diário 6º PA'!$E$4:$E$2907='Analítico Cp.'!$B64),-('Diário 6º PA'!$O$4:$O$2907=C$1),('Diário 6º PA'!$F$4:$F$2907))+SUMPRODUCT(-('Comp.'!$D$5:$D$232='Analítico Cp.'!$B64),-('Comp.'!$J$5:$J$232=C$1),('Comp.'!$E$5:$E$232))</f>
        <v>149767.84</v>
      </c>
      <c r="D64" s="11">
        <f>SUMPRODUCT(-('Diário 3º PA'!$E$4:$E$4242='Analítico Cp.'!$B64),-('Diário 3º PA'!$P$4:$P$4242=D$1),('Diário 3º PA'!$F$4:$F$4242))+SUMPRODUCT(-('Diário 4º PA'!$E$4:$E$2224='Analítico Cp.'!$B64),-('Diário 4º PA'!$P$4:$P$2224=D$1),('Diário 4º PA'!$F$4:$F$2224))+SUMPRODUCT(-('Diário 5º PA'!$E$4:$E$5221='Analítico Cp.'!$B64),-('Diário 5º PA'!$P$4:$P$5221=D$1),('Diário 5º PA'!$F$4:$F$5221))+SUMPRODUCT(-('Diário 6º PA'!$E$4:$E$2907='Analítico Cp.'!$B64),-('Diário 6º PA'!$O$4:$O$2907=D$1),('Diário 6º PA'!$F$4:$F$2907))+SUMPRODUCT(-('Comp.'!$D$5:$D$232='Analítico Cp.'!$B64),-('Comp.'!$J$5:$J$232=D$1),('Comp.'!$E$5:$E$232))</f>
        <v>90117.67</v>
      </c>
      <c r="E64" s="11">
        <f>SUMPRODUCT(-('Diário 3º PA'!$E$4:$E$4242='Analítico Cp.'!$B64),-('Diário 3º PA'!$P$4:$P$4242=E$1),('Diário 3º PA'!$F$4:$F$4242))+SUMPRODUCT(-('Diário 4º PA'!$E$4:$E$2224='Analítico Cp.'!$B64),-('Diário 4º PA'!$P$4:$P$2224=E$1),('Diário 4º PA'!$F$4:$F$2224))+SUMPRODUCT(-('Diário 5º PA'!$E$4:$E$5221='Analítico Cp.'!$B64),-('Diário 5º PA'!$P$4:$P$5221=E$1),('Diário 5º PA'!$F$4:$F$5221))+SUMPRODUCT(-('Diário 6º PA'!$E$4:$E$2907='Analítico Cp.'!$B64),-('Diário 6º PA'!$O$4:$O$2907=E$1),('Diário 6º PA'!$F$4:$F$2907))+SUMPRODUCT(-('Comp.'!$D$5:$D$232='Analítico Cp.'!$B64),-('Comp.'!$J$5:$J$232=E$1),('Comp.'!$E$5:$E$232))</f>
        <v>106506.15000000001</v>
      </c>
      <c r="F64" s="11">
        <f>SUMPRODUCT(-('Diário 3º PA'!$E$4:$E$4242='Analítico Cp.'!$B64),-('Diário 3º PA'!$P$4:$P$4242=F$1),('Diário 3º PA'!$F$4:$F$4242))+SUMPRODUCT(-('Diário 4º PA'!$E$4:$E$2224='Analítico Cp.'!$B64),-('Diário 4º PA'!$P$4:$P$2224=F$1),('Diário 4º PA'!$F$4:$F$2224))+SUMPRODUCT(-('Diário 5º PA'!$E$4:$E$5221='Analítico Cp.'!$B64),-('Diário 5º PA'!$P$4:$P$5221=F$1),('Diário 5º PA'!$F$4:$F$5221))+SUMPRODUCT(-('Diário 6º PA'!$E$4:$E$2907='Analítico Cp.'!$B64),-('Diário 6º PA'!$O$4:$O$2907=F$1),('Diário 6º PA'!$F$4:$F$2907))+SUMPRODUCT(-('Comp.'!$D$5:$D$232='Analítico Cp.'!$B64),-('Comp.'!$J$5:$J$232=F$1),('Comp.'!$E$5:$E$232))</f>
        <v>91189.590000000011</v>
      </c>
      <c r="G64" s="11">
        <f>SUMPRODUCT(-('Diário 3º PA'!$E$4:$E$4242='Analítico Cp.'!$B64),-('Diário 3º PA'!$P$4:$P$4242=G$1),('Diário 3º PA'!$F$4:$F$4242))+SUMPRODUCT(-('Diário 4º PA'!$E$4:$E$2224='Analítico Cp.'!$B64),-('Diário 4º PA'!$P$4:$P$2224=G$1),('Diário 4º PA'!$F$4:$F$2224))+SUMPRODUCT(-('Diário 5º PA'!$E$4:$E$5221='Analítico Cp.'!$B64),-('Diário 5º PA'!$P$4:$P$5221=G$1),('Diário 5º PA'!$F$4:$F$5221))+SUMPRODUCT(-('Diário 6º PA'!$E$4:$E$2907='Analítico Cp.'!$B64),-('Diário 6º PA'!$O$4:$O$2907=G$1),('Diário 6º PA'!$F$4:$F$2907))+SUMPRODUCT(-('Comp.'!$D$5:$D$232='Analítico Cp.'!$B64),-('Comp.'!$J$5:$J$232=G$1),('Comp.'!$E$5:$E$232))</f>
        <v>102906.41</v>
      </c>
      <c r="H64" s="11">
        <f>SUMPRODUCT(-('Diário 3º PA'!$E$4:$E$4242='Analítico Cp.'!$B64),-('Diário 3º PA'!$P$4:$P$4242=H$1),('Diário 3º PA'!$F$4:$F$4242))+SUMPRODUCT(-('Diário 4º PA'!$E$4:$E$2224='Analítico Cp.'!$B64),-('Diário 4º PA'!$P$4:$P$2224=H$1),('Diário 4º PA'!$F$4:$F$2224))+SUMPRODUCT(-('Diário 5º PA'!$E$4:$E$5221='Analítico Cp.'!$B64),-('Diário 5º PA'!$P$4:$P$5221=H$1),('Diário 5º PA'!$F$4:$F$5221))+SUMPRODUCT(-('Diário 6º PA'!$E$4:$E$2907='Analítico Cp.'!$B64),-('Diário 6º PA'!$O$4:$O$2907=H$1),('Diário 6º PA'!$F$4:$F$2907))+SUMPRODUCT(-('Comp.'!$D$5:$D$232='Analítico Cp.'!$B64),-('Comp.'!$J$5:$J$232=H$1),('Comp.'!$E$5:$E$232))</f>
        <v>170035.28</v>
      </c>
      <c r="I64" s="11">
        <f>SUMPRODUCT(-('Diário 3º PA'!$E$4:$E$4242='Analítico Cp.'!$B64),-('Diário 3º PA'!$P$4:$P$4242=I$1),('Diário 3º PA'!$F$4:$F$4242))+SUMPRODUCT(-('Diário 4º PA'!$E$4:$E$2224='Analítico Cp.'!$B64),-('Diário 4º PA'!$P$4:$P$2224=I$1),('Diário 4º PA'!$F$4:$F$2224))+SUMPRODUCT(-('Diário 5º PA'!$E$4:$E$5221='Analítico Cp.'!$B64),-('Diário 5º PA'!$P$4:$P$5221=I$1),('Diário 5º PA'!$F$4:$F$5221))+SUMPRODUCT(-('Diário 6º PA'!$E$4:$E$2907='Analítico Cp.'!$B64),-('Diário 6º PA'!$O$4:$O$2907=I$1),('Diário 6º PA'!$F$4:$F$2907))+SUMPRODUCT(-('Comp.'!$D$5:$D$232='Analítico Cp.'!$B64),-('Comp.'!$J$5:$J$232=I$1),('Comp.'!$E$5:$E$232))</f>
        <v>101473.03999999998</v>
      </c>
      <c r="J64" s="11">
        <f>SUMPRODUCT(-('Diário 3º PA'!$E$4:$E$4242='Analítico Cp.'!$B64),-('Diário 3º PA'!$P$4:$P$4242=J$1),('Diário 3º PA'!$F$4:$F$4242))+SUMPRODUCT(-('Diário 4º PA'!$E$4:$E$2224='Analítico Cp.'!$B64),-('Diário 4º PA'!$P$4:$P$2224=J$1),('Diário 4º PA'!$F$4:$F$2224))+SUMPRODUCT(-('Diário 5º PA'!$E$4:$E$5221='Analítico Cp.'!$B64),-('Diário 5º PA'!$P$4:$P$5221=J$1),('Diário 5º PA'!$F$4:$F$5221))+SUMPRODUCT(-('Diário 6º PA'!$E$4:$E$2907='Analítico Cp.'!$B64),-('Diário 6º PA'!$O$4:$O$2907=J$1),('Diário 6º PA'!$F$4:$F$2907))+SUMPRODUCT(-('Comp.'!$D$5:$D$232='Analítico Cp.'!$B64),-('Comp.'!$J$5:$J$232=J$1),('Comp.'!$E$5:$E$232))</f>
        <v>72127.520000000004</v>
      </c>
      <c r="K64" s="11">
        <f>SUMPRODUCT(-('Diário 3º PA'!$E$4:$E$4242='Analítico Cp.'!$B64),-('Diário 3º PA'!$P$4:$P$4242=K$1),('Diário 3º PA'!$F$4:$F$4242))+SUMPRODUCT(-('Diário 4º PA'!$E$4:$E$2224='Analítico Cp.'!$B64),-('Diário 4º PA'!$P$4:$P$2224=K$1),('Diário 4º PA'!$F$4:$F$2224))+SUMPRODUCT(-('Diário 5º PA'!$E$4:$E$5221='Analítico Cp.'!$B64),-('Diário 5º PA'!$P$4:$P$5221=K$1),('Diário 5º PA'!$F$4:$F$5221))+SUMPRODUCT(-('Diário 6º PA'!$E$4:$E$2907='Analítico Cp.'!$B64),-('Diário 6º PA'!$O$4:$O$2907=K$1),('Diário 6º PA'!$F$4:$F$2907))+SUMPRODUCT(-('Comp.'!$D$5:$D$232='Analítico Cp.'!$B64),-('Comp.'!$J$5:$J$232=K$1),('Comp.'!$E$5:$E$232))</f>
        <v>76249.47</v>
      </c>
      <c r="L64" s="11">
        <f>SUMPRODUCT(-('Diário 3º PA'!$E$4:$E$4242='Analítico Cp.'!$B64),-('Diário 3º PA'!$P$4:$P$4242=L$1),('Diário 3º PA'!$F$4:$F$4242))+SUMPRODUCT(-('Diário 4º PA'!$E$4:$E$2224='Analítico Cp.'!$B64),-('Diário 4º PA'!$P$4:$P$2224=L$1),('Diário 4º PA'!$F$4:$F$2224))+SUMPRODUCT(-('Diário 5º PA'!$E$4:$E$5221='Analítico Cp.'!$B64),-('Diário 5º PA'!$P$4:$P$5221=L$1),('Diário 5º PA'!$F$4:$F$5221))+SUMPRODUCT(-('Diário 6º PA'!$E$4:$E$2907='Analítico Cp.'!$B64),-('Diário 6º PA'!$O$4:$O$2907=L$1),('Diário 6º PA'!$F$4:$F$2907))+SUMPRODUCT(-('Comp.'!$D$5:$D$232='Analítico Cp.'!$B64),-('Comp.'!$J$5:$J$232=L$1),('Comp.'!$E$5:$E$232))</f>
        <v>85367.2</v>
      </c>
      <c r="M64" s="11">
        <f>SUMPRODUCT(-('Diário 3º PA'!$E$4:$E$4242='Analítico Cp.'!$B64),-('Diário 3º PA'!$P$4:$P$4242=M$1),('Diário 3º PA'!$F$4:$F$4242))+SUMPRODUCT(-('Diário 4º PA'!$E$4:$E$2224='Analítico Cp.'!$B64),-('Diário 4º PA'!$P$4:$P$2224=M$1),('Diário 4º PA'!$F$4:$F$2224))+SUMPRODUCT(-('Diário 5º PA'!$E$4:$E$5221='Analítico Cp.'!$B64),-('Diário 5º PA'!$P$4:$P$5221=M$1),('Diário 5º PA'!$F$4:$F$5221))+SUMPRODUCT(-('Diário 6º PA'!$E$4:$E$2907='Analítico Cp.'!$B64),-('Diário 6º PA'!$O$4:$O$2907=M$1),('Diário 6º PA'!$F$4:$F$2907))+SUMPRODUCT(-('Comp.'!$D$5:$D$232='Analítico Cp.'!$B64),-('Comp.'!$J$5:$J$232=M$1),('Comp.'!$E$5:$E$232))</f>
        <v>71871.110000000015</v>
      </c>
      <c r="N64" s="11">
        <f>SUMPRODUCT(-('Diário 3º PA'!$E$4:$E$4242='Analítico Cp.'!$B64),-('Diário 3º PA'!$P$4:$P$4242=N$1),('Diário 3º PA'!$F$4:$F$4242))+SUMPRODUCT(-('Diário 4º PA'!$E$4:$E$2224='Analítico Cp.'!$B64),-('Diário 4º PA'!$P$4:$P$2224=N$1),('Diário 4º PA'!$F$4:$F$2224))+SUMPRODUCT(-('Diário 5º PA'!$E$4:$E$5221='Analítico Cp.'!$B64),-('Diário 5º PA'!$P$4:$P$5221=N$1),('Diário 5º PA'!$F$4:$F$5221))+SUMPRODUCT(-('Diário 6º PA'!$E$4:$E$2907='Analítico Cp.'!$B64),-('Diário 6º PA'!$O$4:$O$2907=N$1),('Diário 6º PA'!$F$4:$F$2907))+SUMPRODUCT(-('Comp.'!$D$5:$D$232='Analítico Cp.'!$B64),-('Comp.'!$J$5:$J$232=N$1),('Comp.'!$E$5:$E$232))</f>
        <v>64071</v>
      </c>
      <c r="O64" s="12">
        <f t="shared" si="14"/>
        <v>1181682.28</v>
      </c>
      <c r="P64" s="168">
        <f t="shared" si="13"/>
        <v>3.1556651489396639E-2</v>
      </c>
    </row>
    <row r="65" spans="1:16" ht="23.25" customHeight="1" x14ac:dyDescent="0.2">
      <c r="A65" s="59" t="s">
        <v>233</v>
      </c>
      <c r="B65" s="102" t="s">
        <v>234</v>
      </c>
      <c r="C65" s="11">
        <f>SUMPRODUCT(-('Diário 3º PA'!$E$4:$E$4242='Analítico Cp.'!$B65),-('Diário 3º PA'!$P$4:$P$4242=C$1),('Diário 3º PA'!$F$4:$F$4242))+SUMPRODUCT(-('Diário 4º PA'!$E$4:$E$2224='Analítico Cp.'!$B65),-('Diário 4º PA'!$P$4:$P$2224=C$1),('Diário 4º PA'!$F$4:$F$2224))+SUMPRODUCT(-('Diário 5º PA'!$E$4:$E$5221='Analítico Cp.'!$B65),-('Diário 5º PA'!$P$4:$P$5221=C$1),('Diário 5º PA'!$F$4:$F$5221))+SUMPRODUCT(-('Diário 6º PA'!$E$4:$E$2907='Analítico Cp.'!$B65),-('Diário 6º PA'!$O$4:$O$2907=C$1),('Diário 6º PA'!$F$4:$F$2907))+SUMPRODUCT(-('Comp.'!$D$5:$D$232='Analítico Cp.'!$B65),-('Comp.'!$J$5:$J$232=C$1),('Comp.'!$E$5:$E$232))</f>
        <v>225.24</v>
      </c>
      <c r="D65" s="11">
        <f>SUMPRODUCT(-('Diário 3º PA'!$E$4:$E$4242='Analítico Cp.'!$B65),-('Diário 3º PA'!$P$4:$P$4242=D$1),('Diário 3º PA'!$F$4:$F$4242))+SUMPRODUCT(-('Diário 4º PA'!$E$4:$E$2224='Analítico Cp.'!$B65),-('Diário 4º PA'!$P$4:$P$2224=D$1),('Diário 4º PA'!$F$4:$F$2224))+SUMPRODUCT(-('Diário 5º PA'!$E$4:$E$5221='Analítico Cp.'!$B65),-('Diário 5º PA'!$P$4:$P$5221=D$1),('Diário 5º PA'!$F$4:$F$5221))+SUMPRODUCT(-('Diário 6º PA'!$E$4:$E$2907='Analítico Cp.'!$B65),-('Diário 6º PA'!$O$4:$O$2907=D$1),('Diário 6º PA'!$F$4:$F$2907))+SUMPRODUCT(-('Comp.'!$D$5:$D$232='Analítico Cp.'!$B65),-('Comp.'!$J$5:$J$232=D$1),('Comp.'!$E$5:$E$232))</f>
        <v>1162.71</v>
      </c>
      <c r="E65" s="11">
        <f>SUMPRODUCT(-('Diário 3º PA'!$E$4:$E$4242='Analítico Cp.'!$B65),-('Diário 3º PA'!$P$4:$P$4242=E$1),('Diário 3º PA'!$F$4:$F$4242))+SUMPRODUCT(-('Diário 4º PA'!$E$4:$E$2224='Analítico Cp.'!$B65),-('Diário 4º PA'!$P$4:$P$2224=E$1),('Diário 4º PA'!$F$4:$F$2224))+SUMPRODUCT(-('Diário 5º PA'!$E$4:$E$5221='Analítico Cp.'!$B65),-('Diário 5º PA'!$P$4:$P$5221=E$1),('Diário 5º PA'!$F$4:$F$5221))+SUMPRODUCT(-('Diário 6º PA'!$E$4:$E$2907='Analítico Cp.'!$B65),-('Diário 6º PA'!$O$4:$O$2907=E$1),('Diário 6º PA'!$F$4:$F$2907))+SUMPRODUCT(-('Comp.'!$D$5:$D$232='Analítico Cp.'!$B65),-('Comp.'!$J$5:$J$232=E$1),('Comp.'!$E$5:$E$232))</f>
        <v>1379.8600000000001</v>
      </c>
      <c r="F65" s="11">
        <f>SUMPRODUCT(-('Diário 3º PA'!$E$4:$E$4242='Analítico Cp.'!$B65),-('Diário 3º PA'!$P$4:$P$4242=F$1),('Diário 3º PA'!$F$4:$F$4242))+SUMPRODUCT(-('Diário 4º PA'!$E$4:$E$2224='Analítico Cp.'!$B65),-('Diário 4º PA'!$P$4:$P$2224=F$1),('Diário 4º PA'!$F$4:$F$2224))+SUMPRODUCT(-('Diário 5º PA'!$E$4:$E$5221='Analítico Cp.'!$B65),-('Diário 5º PA'!$P$4:$P$5221=F$1),('Diário 5º PA'!$F$4:$F$5221))+SUMPRODUCT(-('Diário 6º PA'!$E$4:$E$2907='Analítico Cp.'!$B65),-('Diário 6º PA'!$O$4:$O$2907=F$1),('Diário 6º PA'!$F$4:$F$2907))+SUMPRODUCT(-('Comp.'!$D$5:$D$232='Analítico Cp.'!$B65),-('Comp.'!$J$5:$J$232=F$1),('Comp.'!$E$5:$E$232))</f>
        <v>2720.08</v>
      </c>
      <c r="G65" s="11">
        <f>SUMPRODUCT(-('Diário 3º PA'!$E$4:$E$4242='Analítico Cp.'!$B65),-('Diário 3º PA'!$P$4:$P$4242=G$1),('Diário 3º PA'!$F$4:$F$4242))+SUMPRODUCT(-('Diário 4º PA'!$E$4:$E$2224='Analítico Cp.'!$B65),-('Diário 4º PA'!$P$4:$P$2224=G$1),('Diário 4º PA'!$F$4:$F$2224))+SUMPRODUCT(-('Diário 5º PA'!$E$4:$E$5221='Analítico Cp.'!$B65),-('Diário 5º PA'!$P$4:$P$5221=G$1),('Diário 5º PA'!$F$4:$F$5221))+SUMPRODUCT(-('Diário 6º PA'!$E$4:$E$2907='Analítico Cp.'!$B65),-('Diário 6º PA'!$O$4:$O$2907=G$1),('Diário 6º PA'!$F$4:$F$2907))+SUMPRODUCT(-('Comp.'!$D$5:$D$232='Analítico Cp.'!$B65),-('Comp.'!$J$5:$J$232=G$1),('Comp.'!$E$5:$E$232))</f>
        <v>5656.9599999999991</v>
      </c>
      <c r="H65" s="11">
        <f>SUMPRODUCT(-('Diário 3º PA'!$E$4:$E$4242='Analítico Cp.'!$B65),-('Diário 3º PA'!$P$4:$P$4242=H$1),('Diário 3º PA'!$F$4:$F$4242))+SUMPRODUCT(-('Diário 4º PA'!$E$4:$E$2224='Analítico Cp.'!$B65),-('Diário 4º PA'!$P$4:$P$2224=H$1),('Diário 4º PA'!$F$4:$F$2224))+SUMPRODUCT(-('Diário 5º PA'!$E$4:$E$5221='Analítico Cp.'!$B65),-('Diário 5º PA'!$P$4:$P$5221=H$1),('Diário 5º PA'!$F$4:$F$5221))+SUMPRODUCT(-('Diário 6º PA'!$E$4:$E$2907='Analítico Cp.'!$B65),-('Diário 6º PA'!$O$4:$O$2907=H$1),('Diário 6º PA'!$F$4:$F$2907))+SUMPRODUCT(-('Comp.'!$D$5:$D$232='Analítico Cp.'!$B65),-('Comp.'!$J$5:$J$232=H$1),('Comp.'!$E$5:$E$232))</f>
        <v>3668.670000000001</v>
      </c>
      <c r="I65" s="11">
        <f>SUMPRODUCT(-('Diário 3º PA'!$E$4:$E$4242='Analítico Cp.'!$B65),-('Diário 3º PA'!$P$4:$P$4242=I$1),('Diário 3º PA'!$F$4:$F$4242))+SUMPRODUCT(-('Diário 4º PA'!$E$4:$E$2224='Analítico Cp.'!$B65),-('Diário 4º PA'!$P$4:$P$2224=I$1),('Diário 4º PA'!$F$4:$F$2224))+SUMPRODUCT(-('Diário 5º PA'!$E$4:$E$5221='Analítico Cp.'!$B65),-('Diário 5º PA'!$P$4:$P$5221=I$1),('Diário 5º PA'!$F$4:$F$5221))+SUMPRODUCT(-('Diário 6º PA'!$E$4:$E$2907='Analítico Cp.'!$B65),-('Diário 6º PA'!$O$4:$O$2907=I$1),('Diário 6º PA'!$F$4:$F$2907))+SUMPRODUCT(-('Comp.'!$D$5:$D$232='Analítico Cp.'!$B65),-('Comp.'!$J$5:$J$232=I$1),('Comp.'!$E$5:$E$232))</f>
        <v>3217.8200000000006</v>
      </c>
      <c r="J65" s="11">
        <f>SUMPRODUCT(-('Diário 3º PA'!$E$4:$E$4242='Analítico Cp.'!$B65),-('Diário 3º PA'!$P$4:$P$4242=J$1),('Diário 3º PA'!$F$4:$F$4242))+SUMPRODUCT(-('Diário 4º PA'!$E$4:$E$2224='Analítico Cp.'!$B65),-('Diário 4º PA'!$P$4:$P$2224=J$1),('Diário 4º PA'!$F$4:$F$2224))+SUMPRODUCT(-('Diário 5º PA'!$E$4:$E$5221='Analítico Cp.'!$B65),-('Diário 5º PA'!$P$4:$P$5221=J$1),('Diário 5º PA'!$F$4:$F$5221))+SUMPRODUCT(-('Diário 6º PA'!$E$4:$E$2907='Analítico Cp.'!$B65),-('Diário 6º PA'!$O$4:$O$2907=J$1),('Diário 6º PA'!$F$4:$F$2907))+SUMPRODUCT(-('Comp.'!$D$5:$D$232='Analítico Cp.'!$B65),-('Comp.'!$J$5:$J$232=J$1),('Comp.'!$E$5:$E$232))</f>
        <v>3498.7900000000009</v>
      </c>
      <c r="K65" s="11">
        <f>SUMPRODUCT(-('Diário 3º PA'!$E$4:$E$4242='Analítico Cp.'!$B65),-('Diário 3º PA'!$P$4:$P$4242=K$1),('Diário 3º PA'!$F$4:$F$4242))+SUMPRODUCT(-('Diário 4º PA'!$E$4:$E$2224='Analítico Cp.'!$B65),-('Diário 4º PA'!$P$4:$P$2224=K$1),('Diário 4º PA'!$F$4:$F$2224))+SUMPRODUCT(-('Diário 5º PA'!$E$4:$E$5221='Analítico Cp.'!$B65),-('Diário 5º PA'!$P$4:$P$5221=K$1),('Diário 5º PA'!$F$4:$F$5221))+SUMPRODUCT(-('Diário 6º PA'!$E$4:$E$2907='Analítico Cp.'!$B65),-('Diário 6º PA'!$O$4:$O$2907=K$1),('Diário 6º PA'!$F$4:$F$2907))+SUMPRODUCT(-('Comp.'!$D$5:$D$232='Analítico Cp.'!$B65),-('Comp.'!$J$5:$J$232=K$1),('Comp.'!$E$5:$E$232))</f>
        <v>3069.0000000000009</v>
      </c>
      <c r="L65" s="11">
        <f>SUMPRODUCT(-('Diário 3º PA'!$E$4:$E$4242='Analítico Cp.'!$B65),-('Diário 3º PA'!$P$4:$P$4242=L$1),('Diário 3º PA'!$F$4:$F$4242))+SUMPRODUCT(-('Diário 4º PA'!$E$4:$E$2224='Analítico Cp.'!$B65),-('Diário 4º PA'!$P$4:$P$2224=L$1),('Diário 4º PA'!$F$4:$F$2224))+SUMPRODUCT(-('Diário 5º PA'!$E$4:$E$5221='Analítico Cp.'!$B65),-('Diário 5º PA'!$P$4:$P$5221=L$1),('Diário 5º PA'!$F$4:$F$5221))+SUMPRODUCT(-('Diário 6º PA'!$E$4:$E$2907='Analítico Cp.'!$B65),-('Diário 6º PA'!$O$4:$O$2907=L$1),('Diário 6º PA'!$F$4:$F$2907))+SUMPRODUCT(-('Comp.'!$D$5:$D$232='Analítico Cp.'!$B65),-('Comp.'!$J$5:$J$232=L$1),('Comp.'!$E$5:$E$232))</f>
        <v>3188.61</v>
      </c>
      <c r="M65" s="11">
        <f>SUMPRODUCT(-('Diário 3º PA'!$E$4:$E$4242='Analítico Cp.'!$B65),-('Diário 3º PA'!$P$4:$P$4242=M$1),('Diário 3º PA'!$F$4:$F$4242))+SUMPRODUCT(-('Diário 4º PA'!$E$4:$E$2224='Analítico Cp.'!$B65),-('Diário 4º PA'!$P$4:$P$2224=M$1),('Diário 4º PA'!$F$4:$F$2224))+SUMPRODUCT(-('Diário 5º PA'!$E$4:$E$5221='Analítico Cp.'!$B65),-('Diário 5º PA'!$P$4:$P$5221=M$1),('Diário 5º PA'!$F$4:$F$5221))+SUMPRODUCT(-('Diário 6º PA'!$E$4:$E$2907='Analítico Cp.'!$B65),-('Diário 6º PA'!$O$4:$O$2907=M$1),('Diário 6º PA'!$F$4:$F$2907))+SUMPRODUCT(-('Comp.'!$D$5:$D$232='Analítico Cp.'!$B65),-('Comp.'!$J$5:$J$232=M$1),('Comp.'!$E$5:$E$232))</f>
        <v>3304.4100000000003</v>
      </c>
      <c r="N65" s="11">
        <f>SUMPRODUCT(-('Diário 3º PA'!$E$4:$E$4242='Analítico Cp.'!$B65),-('Diário 3º PA'!$P$4:$P$4242=N$1),('Diário 3º PA'!$F$4:$F$4242))+SUMPRODUCT(-('Diário 4º PA'!$E$4:$E$2224='Analítico Cp.'!$B65),-('Diário 4º PA'!$P$4:$P$2224=N$1),('Diário 4º PA'!$F$4:$F$2224))+SUMPRODUCT(-('Diário 5º PA'!$E$4:$E$5221='Analítico Cp.'!$B65),-('Diário 5º PA'!$P$4:$P$5221=N$1),('Diário 5º PA'!$F$4:$F$5221))+SUMPRODUCT(-('Diário 6º PA'!$E$4:$E$2907='Analítico Cp.'!$B65),-('Diário 6º PA'!$O$4:$O$2907=N$1),('Diário 6º PA'!$F$4:$F$2907))+SUMPRODUCT(-('Comp.'!$D$5:$D$232='Analítico Cp.'!$B65),-('Comp.'!$J$5:$J$232=N$1),('Comp.'!$E$5:$E$232))</f>
        <v>3052.06</v>
      </c>
      <c r="O65" s="12">
        <f t="shared" si="14"/>
        <v>34144.21</v>
      </c>
      <c r="P65" s="168">
        <f t="shared" si="13"/>
        <v>9.1181610623015485E-4</v>
      </c>
    </row>
    <row r="66" spans="1:16" ht="23.25" customHeight="1" x14ac:dyDescent="0.2">
      <c r="A66" s="59" t="s">
        <v>235</v>
      </c>
      <c r="B66" s="102" t="s">
        <v>236</v>
      </c>
      <c r="C66" s="11">
        <f>SUMPRODUCT(-('Diário 3º PA'!$E$4:$E$4242='Analítico Cp.'!$B66),-('Diário 3º PA'!$P$4:$P$4242=C$1),('Diário 3º PA'!$F$4:$F$4242))+SUMPRODUCT(-('Diário 4º PA'!$E$4:$E$2224='Analítico Cp.'!$B66),-('Diário 4º PA'!$P$4:$P$2224=C$1),('Diário 4º PA'!$F$4:$F$2224))+SUMPRODUCT(-('Diário 5º PA'!$E$4:$E$5221='Analítico Cp.'!$B66),-('Diário 5º PA'!$P$4:$P$5221=C$1),('Diário 5º PA'!$F$4:$F$5221))+SUMPRODUCT(-('Diário 6º PA'!$E$4:$E$2907='Analítico Cp.'!$B66),-('Diário 6º PA'!$O$4:$O$2907=C$1),('Diário 6º PA'!$F$4:$F$2907))+SUMPRODUCT(-('Comp.'!$D$5:$D$232='Analítico Cp.'!$B66),-('Comp.'!$J$5:$J$232=C$1),('Comp.'!$E$5:$E$232))</f>
        <v>299.39999999999998</v>
      </c>
      <c r="D66" s="11">
        <f>SUMPRODUCT(-('Diário 3º PA'!$E$4:$E$4242='Analítico Cp.'!$B66),-('Diário 3º PA'!$P$4:$P$4242=D$1),('Diário 3º PA'!$F$4:$F$4242))+SUMPRODUCT(-('Diário 4º PA'!$E$4:$E$2224='Analítico Cp.'!$B66),-('Diário 4º PA'!$P$4:$P$2224=D$1),('Diário 4º PA'!$F$4:$F$2224))+SUMPRODUCT(-('Diário 5º PA'!$E$4:$E$5221='Analítico Cp.'!$B66),-('Diário 5º PA'!$P$4:$P$5221=D$1),('Diário 5º PA'!$F$4:$F$5221))+SUMPRODUCT(-('Diário 6º PA'!$E$4:$E$2907='Analítico Cp.'!$B66),-('Diário 6º PA'!$O$4:$O$2907=D$1),('Diário 6º PA'!$F$4:$F$2907))+SUMPRODUCT(-('Comp.'!$D$5:$D$232='Analítico Cp.'!$B66),-('Comp.'!$J$5:$J$232=D$1),('Comp.'!$E$5:$E$232))</f>
        <v>3817.73</v>
      </c>
      <c r="E66" s="11">
        <f>SUMPRODUCT(-('Diário 3º PA'!$E$4:$E$4242='Analítico Cp.'!$B66),-('Diário 3º PA'!$P$4:$P$4242=E$1),('Diário 3º PA'!$F$4:$F$4242))+SUMPRODUCT(-('Diário 4º PA'!$E$4:$E$2224='Analítico Cp.'!$B66),-('Diário 4º PA'!$P$4:$P$2224=E$1),('Diário 4º PA'!$F$4:$F$2224))+SUMPRODUCT(-('Diário 5º PA'!$E$4:$E$5221='Analítico Cp.'!$B66),-('Diário 5º PA'!$P$4:$P$5221=E$1),('Diário 5º PA'!$F$4:$F$5221))+SUMPRODUCT(-('Diário 6º PA'!$E$4:$E$2907='Analítico Cp.'!$B66),-('Diário 6º PA'!$O$4:$O$2907=E$1),('Diário 6º PA'!$F$4:$F$2907))+SUMPRODUCT(-('Comp.'!$D$5:$D$232='Analítico Cp.'!$B66),-('Comp.'!$J$5:$J$232=E$1),('Comp.'!$E$5:$E$232))</f>
        <v>4005.98</v>
      </c>
      <c r="F66" s="11">
        <f>SUMPRODUCT(-('Diário 3º PA'!$E$4:$E$4242='Analítico Cp.'!$B66),-('Diário 3º PA'!$P$4:$P$4242=F$1),('Diário 3º PA'!$F$4:$F$4242))+SUMPRODUCT(-('Diário 4º PA'!$E$4:$E$2224='Analítico Cp.'!$B66),-('Diário 4º PA'!$P$4:$P$2224=F$1),('Diário 4º PA'!$F$4:$F$2224))+SUMPRODUCT(-('Diário 5º PA'!$E$4:$E$5221='Analítico Cp.'!$B66),-('Diário 5º PA'!$P$4:$P$5221=F$1),('Diário 5º PA'!$F$4:$F$5221))+SUMPRODUCT(-('Diário 6º PA'!$E$4:$E$2907='Analítico Cp.'!$B66),-('Diário 6º PA'!$O$4:$O$2907=F$1),('Diário 6º PA'!$F$4:$F$2907))+SUMPRODUCT(-('Comp.'!$D$5:$D$232='Analítico Cp.'!$B66),-('Comp.'!$J$5:$J$232=F$1),('Comp.'!$E$5:$E$232))</f>
        <v>3564.77</v>
      </c>
      <c r="G66" s="11">
        <f>SUMPRODUCT(-('Diário 3º PA'!$E$4:$E$4242='Analítico Cp.'!$B66),-('Diário 3º PA'!$P$4:$P$4242=G$1),('Diário 3º PA'!$F$4:$F$4242))+SUMPRODUCT(-('Diário 4º PA'!$E$4:$E$2224='Analítico Cp.'!$B66),-('Diário 4º PA'!$P$4:$P$2224=G$1),('Diário 4º PA'!$F$4:$F$2224))+SUMPRODUCT(-('Diário 5º PA'!$E$4:$E$5221='Analítico Cp.'!$B66),-('Diário 5º PA'!$P$4:$P$5221=G$1),('Diário 5º PA'!$F$4:$F$5221))+SUMPRODUCT(-('Diário 6º PA'!$E$4:$E$2907='Analítico Cp.'!$B66),-('Diário 6º PA'!$O$4:$O$2907=G$1),('Diário 6º PA'!$F$4:$F$2907))+SUMPRODUCT(-('Comp.'!$D$5:$D$232='Analítico Cp.'!$B66),-('Comp.'!$J$5:$J$232=G$1),('Comp.'!$E$5:$E$232))</f>
        <v>3474.9700000000003</v>
      </c>
      <c r="H66" s="11">
        <f>SUMPRODUCT(-('Diário 3º PA'!$E$4:$E$4242='Analítico Cp.'!$B66),-('Diário 3º PA'!$P$4:$P$4242=H$1),('Diário 3º PA'!$F$4:$F$4242))+SUMPRODUCT(-('Diário 4º PA'!$E$4:$E$2224='Analítico Cp.'!$B66),-('Diário 4º PA'!$P$4:$P$2224=H$1),('Diário 4º PA'!$F$4:$F$2224))+SUMPRODUCT(-('Diário 5º PA'!$E$4:$E$5221='Analítico Cp.'!$B66),-('Diário 5º PA'!$P$4:$P$5221=H$1),('Diário 5º PA'!$F$4:$F$5221))+SUMPRODUCT(-('Diário 6º PA'!$E$4:$E$2907='Analítico Cp.'!$B66),-('Diário 6º PA'!$O$4:$O$2907=H$1),('Diário 6º PA'!$F$4:$F$2907))+SUMPRODUCT(-('Comp.'!$D$5:$D$232='Analítico Cp.'!$B66),-('Comp.'!$J$5:$J$232=H$1),('Comp.'!$E$5:$E$232))</f>
        <v>3733.93</v>
      </c>
      <c r="I66" s="11">
        <f>SUMPRODUCT(-('Diário 3º PA'!$E$4:$E$4242='Analítico Cp.'!$B66),-('Diário 3º PA'!$P$4:$P$4242=I$1),('Diário 3º PA'!$F$4:$F$4242))+SUMPRODUCT(-('Diário 4º PA'!$E$4:$E$2224='Analítico Cp.'!$B66),-('Diário 4º PA'!$P$4:$P$2224=I$1),('Diário 4º PA'!$F$4:$F$2224))+SUMPRODUCT(-('Diário 5º PA'!$E$4:$E$5221='Analítico Cp.'!$B66),-('Diário 5º PA'!$P$4:$P$5221=I$1),('Diário 5º PA'!$F$4:$F$5221))+SUMPRODUCT(-('Diário 6º PA'!$E$4:$E$2907='Analítico Cp.'!$B66),-('Diário 6º PA'!$O$4:$O$2907=I$1),('Diário 6º PA'!$F$4:$F$2907))+SUMPRODUCT(-('Comp.'!$D$5:$D$232='Analítico Cp.'!$B66),-('Comp.'!$J$5:$J$232=I$1),('Comp.'!$E$5:$E$232))</f>
        <v>3706.75</v>
      </c>
      <c r="J66" s="11">
        <f>SUMPRODUCT(-('Diário 3º PA'!$E$4:$E$4242='Analítico Cp.'!$B66),-('Diário 3º PA'!$P$4:$P$4242=J$1),('Diário 3º PA'!$F$4:$F$4242))+SUMPRODUCT(-('Diário 4º PA'!$E$4:$E$2224='Analítico Cp.'!$B66),-('Diário 4º PA'!$P$4:$P$2224=J$1),('Diário 4º PA'!$F$4:$F$2224))+SUMPRODUCT(-('Diário 5º PA'!$E$4:$E$5221='Analítico Cp.'!$B66),-('Diário 5º PA'!$P$4:$P$5221=J$1),('Diário 5º PA'!$F$4:$F$5221))+SUMPRODUCT(-('Diário 6º PA'!$E$4:$E$2907='Analítico Cp.'!$B66),-('Diário 6º PA'!$O$4:$O$2907=J$1),('Diário 6º PA'!$F$4:$F$2907))+SUMPRODUCT(-('Comp.'!$D$5:$D$232='Analítico Cp.'!$B66),-('Comp.'!$J$5:$J$232=J$1),('Comp.'!$E$5:$E$232))</f>
        <v>3626.45</v>
      </c>
      <c r="K66" s="11">
        <f>SUMPRODUCT(-('Diário 3º PA'!$E$4:$E$4242='Analítico Cp.'!$B66),-('Diário 3º PA'!$P$4:$P$4242=K$1),('Diário 3º PA'!$F$4:$F$4242))+SUMPRODUCT(-('Diário 4º PA'!$E$4:$E$2224='Analítico Cp.'!$B66),-('Diário 4º PA'!$P$4:$P$2224=K$1),('Diário 4º PA'!$F$4:$F$2224))+SUMPRODUCT(-('Diário 5º PA'!$E$4:$E$5221='Analítico Cp.'!$B66),-('Diário 5º PA'!$P$4:$P$5221=K$1),('Diário 5º PA'!$F$4:$F$5221))+SUMPRODUCT(-('Diário 6º PA'!$E$4:$E$2907='Analítico Cp.'!$B66),-('Diário 6º PA'!$O$4:$O$2907=K$1),('Diário 6º PA'!$F$4:$F$2907))+SUMPRODUCT(-('Comp.'!$D$5:$D$232='Analítico Cp.'!$B66),-('Comp.'!$J$5:$J$232=K$1),('Comp.'!$E$5:$E$232))</f>
        <v>7182.77</v>
      </c>
      <c r="L66" s="11">
        <f>SUMPRODUCT(-('Diário 3º PA'!$E$4:$E$4242='Analítico Cp.'!$B66),-('Diário 3º PA'!$P$4:$P$4242=L$1),('Diário 3º PA'!$F$4:$F$4242))+SUMPRODUCT(-('Diário 4º PA'!$E$4:$E$2224='Analítico Cp.'!$B66),-('Diário 4º PA'!$P$4:$P$2224=L$1),('Diário 4º PA'!$F$4:$F$2224))+SUMPRODUCT(-('Diário 5º PA'!$E$4:$E$5221='Analítico Cp.'!$B66),-('Diário 5º PA'!$P$4:$P$5221=L$1),('Diário 5º PA'!$F$4:$F$5221))+SUMPRODUCT(-('Diário 6º PA'!$E$4:$E$2907='Analítico Cp.'!$B66),-('Diário 6º PA'!$O$4:$O$2907=L$1),('Diário 6º PA'!$F$4:$F$2907))+SUMPRODUCT(-('Comp.'!$D$5:$D$232='Analítico Cp.'!$B66),-('Comp.'!$J$5:$J$232=L$1),('Comp.'!$E$5:$E$232))</f>
        <v>3615.89</v>
      </c>
      <c r="M66" s="11">
        <f>SUMPRODUCT(-('Diário 3º PA'!$E$4:$E$4242='Analítico Cp.'!$B66),-('Diário 3º PA'!$P$4:$P$4242=M$1),('Diário 3º PA'!$F$4:$F$4242))+SUMPRODUCT(-('Diário 4º PA'!$E$4:$E$2224='Analítico Cp.'!$B66),-('Diário 4º PA'!$P$4:$P$2224=M$1),('Diário 4º PA'!$F$4:$F$2224))+SUMPRODUCT(-('Diário 5º PA'!$E$4:$E$5221='Analítico Cp.'!$B66),-('Diário 5º PA'!$P$4:$P$5221=M$1),('Diário 5º PA'!$F$4:$F$5221))+SUMPRODUCT(-('Diário 6º PA'!$E$4:$E$2907='Analítico Cp.'!$B66),-('Diário 6º PA'!$O$4:$O$2907=M$1),('Diário 6º PA'!$F$4:$F$2907))+SUMPRODUCT(-('Comp.'!$D$5:$D$232='Analítico Cp.'!$B66),-('Comp.'!$J$5:$J$232=M$1),('Comp.'!$E$5:$E$232))</f>
        <v>3699.25</v>
      </c>
      <c r="N66" s="11">
        <f>SUMPRODUCT(-('Diário 3º PA'!$E$4:$E$4242='Analítico Cp.'!$B66),-('Diário 3º PA'!$P$4:$P$4242=N$1),('Diário 3º PA'!$F$4:$F$4242))+SUMPRODUCT(-('Diário 4º PA'!$E$4:$E$2224='Analítico Cp.'!$B66),-('Diário 4º PA'!$P$4:$P$2224=N$1),('Diário 4º PA'!$F$4:$F$2224))+SUMPRODUCT(-('Diário 5º PA'!$E$4:$E$5221='Analítico Cp.'!$B66),-('Diário 5º PA'!$P$4:$P$5221=N$1),('Diário 5º PA'!$F$4:$F$5221))+SUMPRODUCT(-('Diário 6º PA'!$E$4:$E$2907='Analítico Cp.'!$B66),-('Diário 6º PA'!$O$4:$O$2907=N$1),('Diário 6º PA'!$F$4:$F$2907))+SUMPRODUCT(-('Comp.'!$D$5:$D$232='Analítico Cp.'!$B66),-('Comp.'!$J$5:$J$232=N$1),('Comp.'!$E$5:$E$232))</f>
        <v>3501.67</v>
      </c>
      <c r="O66" s="12">
        <f t="shared" si="14"/>
        <v>44229.56</v>
      </c>
      <c r="P66" s="168">
        <f t="shared" si="13"/>
        <v>1.1811438946595341E-3</v>
      </c>
    </row>
    <row r="67" spans="1:16" ht="23.25" customHeight="1" x14ac:dyDescent="0.2">
      <c r="A67" s="59" t="s">
        <v>237</v>
      </c>
      <c r="B67" s="102" t="s">
        <v>238</v>
      </c>
      <c r="C67" s="11">
        <f>SUMPRODUCT(-('Diário 3º PA'!$E$4:$E$4242='Analítico Cp.'!$B67),-('Diário 3º PA'!$P$4:$P$4242=C$1),('Diário 3º PA'!$F$4:$F$4242))+SUMPRODUCT(-('Diário 4º PA'!$E$4:$E$2224='Analítico Cp.'!$B67),-('Diário 4º PA'!$P$4:$P$2224=C$1),('Diário 4º PA'!$F$4:$F$2224))+SUMPRODUCT(-('Diário 5º PA'!$E$4:$E$5221='Analítico Cp.'!$B67),-('Diário 5º PA'!$P$4:$P$5221=C$1),('Diário 5º PA'!$F$4:$F$5221))+SUMPRODUCT(-('Diário 6º PA'!$E$4:$E$2907='Analítico Cp.'!$B67),-('Diário 6º PA'!$O$4:$O$2907=C$1),('Diário 6º PA'!$F$4:$F$2907))+SUMPRODUCT(-('Comp.'!$D$5:$D$232='Analítico Cp.'!$B67),-('Comp.'!$J$5:$J$232=C$1),('Comp.'!$E$5:$E$232))</f>
        <v>7679.44</v>
      </c>
      <c r="D67" s="11">
        <f>SUMPRODUCT(-('Diário 3º PA'!$E$4:$E$4242='Analítico Cp.'!$B67),-('Diário 3º PA'!$P$4:$P$4242=D$1),('Diário 3º PA'!$F$4:$F$4242))+SUMPRODUCT(-('Diário 4º PA'!$E$4:$E$2224='Analítico Cp.'!$B67),-('Diário 4º PA'!$P$4:$P$2224=D$1),('Diário 4º PA'!$F$4:$F$2224))+SUMPRODUCT(-('Diário 5º PA'!$E$4:$E$5221='Analítico Cp.'!$B67),-('Diário 5º PA'!$P$4:$P$5221=D$1),('Diário 5º PA'!$F$4:$F$5221))+SUMPRODUCT(-('Diário 6º PA'!$E$4:$E$2907='Analítico Cp.'!$B67),-('Diário 6º PA'!$O$4:$O$2907=D$1),('Diário 6º PA'!$F$4:$F$2907))+SUMPRODUCT(-('Comp.'!$D$5:$D$232='Analítico Cp.'!$B67),-('Comp.'!$J$5:$J$232=D$1),('Comp.'!$E$5:$E$232))</f>
        <v>5774.8899999999994</v>
      </c>
      <c r="E67" s="11">
        <f>SUMPRODUCT(-('Diário 3º PA'!$E$4:$E$4242='Analítico Cp.'!$B67),-('Diário 3º PA'!$P$4:$P$4242=E$1),('Diário 3º PA'!$F$4:$F$4242))+SUMPRODUCT(-('Diário 4º PA'!$E$4:$E$2224='Analítico Cp.'!$B67),-('Diário 4º PA'!$P$4:$P$2224=E$1),('Diário 4º PA'!$F$4:$F$2224))+SUMPRODUCT(-('Diário 5º PA'!$E$4:$E$5221='Analítico Cp.'!$B67),-('Diário 5º PA'!$P$4:$P$5221=E$1),('Diário 5º PA'!$F$4:$F$5221))+SUMPRODUCT(-('Diário 6º PA'!$E$4:$E$2907='Analítico Cp.'!$B67),-('Diário 6º PA'!$O$4:$O$2907=E$1),('Diário 6º PA'!$F$4:$F$2907))+SUMPRODUCT(-('Comp.'!$D$5:$D$232='Analítico Cp.'!$B67),-('Comp.'!$J$5:$J$232=E$1),('Comp.'!$E$5:$E$232))</f>
        <v>15880.779999999999</v>
      </c>
      <c r="F67" s="11">
        <f>SUMPRODUCT(-('Diário 3º PA'!$E$4:$E$4242='Analítico Cp.'!$B67),-('Diário 3º PA'!$P$4:$P$4242=F$1),('Diário 3º PA'!$F$4:$F$4242))+SUMPRODUCT(-('Diário 4º PA'!$E$4:$E$2224='Analítico Cp.'!$B67),-('Diário 4º PA'!$P$4:$P$2224=F$1),('Diário 4º PA'!$F$4:$F$2224))+SUMPRODUCT(-('Diário 5º PA'!$E$4:$E$5221='Analítico Cp.'!$B67),-('Diário 5º PA'!$P$4:$P$5221=F$1),('Diário 5º PA'!$F$4:$F$5221))+SUMPRODUCT(-('Diário 6º PA'!$E$4:$E$2907='Analítico Cp.'!$B67),-('Diário 6º PA'!$O$4:$O$2907=F$1),('Diário 6º PA'!$F$4:$F$2907))+SUMPRODUCT(-('Comp.'!$D$5:$D$232='Analítico Cp.'!$B67),-('Comp.'!$J$5:$J$232=F$1),('Comp.'!$E$5:$E$232))</f>
        <v>7318.8999999999987</v>
      </c>
      <c r="G67" s="11">
        <f>SUMPRODUCT(-('Diário 3º PA'!$E$4:$E$4242='Analítico Cp.'!$B67),-('Diário 3º PA'!$P$4:$P$4242=G$1),('Diário 3º PA'!$F$4:$F$4242))+SUMPRODUCT(-('Diário 4º PA'!$E$4:$E$2224='Analítico Cp.'!$B67),-('Diário 4º PA'!$P$4:$P$2224=G$1),('Diário 4º PA'!$F$4:$F$2224))+SUMPRODUCT(-('Diário 5º PA'!$E$4:$E$5221='Analítico Cp.'!$B67),-('Diário 5º PA'!$P$4:$P$5221=G$1),('Diário 5º PA'!$F$4:$F$5221))+SUMPRODUCT(-('Diário 6º PA'!$E$4:$E$2907='Analítico Cp.'!$B67),-('Diário 6º PA'!$O$4:$O$2907=G$1),('Diário 6º PA'!$F$4:$F$2907))+SUMPRODUCT(-('Comp.'!$D$5:$D$232='Analítico Cp.'!$B67),-('Comp.'!$J$5:$J$232=G$1),('Comp.'!$E$5:$E$232))</f>
        <v>7141.41</v>
      </c>
      <c r="H67" s="11">
        <f>SUMPRODUCT(-('Diário 3º PA'!$E$4:$E$4242='Analítico Cp.'!$B67),-('Diário 3º PA'!$P$4:$P$4242=H$1),('Diário 3º PA'!$F$4:$F$4242))+SUMPRODUCT(-('Diário 4º PA'!$E$4:$E$2224='Analítico Cp.'!$B67),-('Diário 4º PA'!$P$4:$P$2224=H$1),('Diário 4º PA'!$F$4:$F$2224))+SUMPRODUCT(-('Diário 5º PA'!$E$4:$E$5221='Analítico Cp.'!$B67),-('Diário 5º PA'!$P$4:$P$5221=H$1),('Diário 5º PA'!$F$4:$F$5221))+SUMPRODUCT(-('Diário 6º PA'!$E$4:$E$2907='Analítico Cp.'!$B67),-('Diário 6º PA'!$O$4:$O$2907=H$1),('Diário 6º PA'!$F$4:$F$2907))+SUMPRODUCT(-('Comp.'!$D$5:$D$232='Analítico Cp.'!$B67),-('Comp.'!$J$5:$J$232=H$1),('Comp.'!$E$5:$E$232))</f>
        <v>17495.05</v>
      </c>
      <c r="I67" s="11">
        <f>SUMPRODUCT(-('Diário 3º PA'!$E$4:$E$4242='Analítico Cp.'!$B67),-('Diário 3º PA'!$P$4:$P$4242=I$1),('Diário 3º PA'!$F$4:$F$4242))+SUMPRODUCT(-('Diário 4º PA'!$E$4:$E$2224='Analítico Cp.'!$B67),-('Diário 4º PA'!$P$4:$P$2224=I$1),('Diário 4º PA'!$F$4:$F$2224))+SUMPRODUCT(-('Diário 5º PA'!$E$4:$E$5221='Analítico Cp.'!$B67),-('Diário 5º PA'!$P$4:$P$5221=I$1),('Diário 5º PA'!$F$4:$F$5221))+SUMPRODUCT(-('Diário 6º PA'!$E$4:$E$2907='Analítico Cp.'!$B67),-('Diário 6º PA'!$O$4:$O$2907=I$1),('Diário 6º PA'!$F$4:$F$2907))+SUMPRODUCT(-('Comp.'!$D$5:$D$232='Analítico Cp.'!$B67),-('Comp.'!$J$5:$J$232=I$1),('Comp.'!$E$5:$E$232))</f>
        <v>9833.41</v>
      </c>
      <c r="J67" s="11">
        <f>SUMPRODUCT(-('Diário 3º PA'!$E$4:$E$4242='Analítico Cp.'!$B67),-('Diário 3º PA'!$P$4:$P$4242=J$1),('Diário 3º PA'!$F$4:$F$4242))+SUMPRODUCT(-('Diário 4º PA'!$E$4:$E$2224='Analítico Cp.'!$B67),-('Diário 4º PA'!$P$4:$P$2224=J$1),('Diário 4º PA'!$F$4:$F$2224))+SUMPRODUCT(-('Diário 5º PA'!$E$4:$E$5221='Analítico Cp.'!$B67),-('Diário 5º PA'!$P$4:$P$5221=J$1),('Diário 5º PA'!$F$4:$F$5221))+SUMPRODUCT(-('Diário 6º PA'!$E$4:$E$2907='Analítico Cp.'!$B67),-('Diário 6º PA'!$O$4:$O$2907=J$1),('Diário 6º PA'!$F$4:$F$2907))+SUMPRODUCT(-('Comp.'!$D$5:$D$232='Analítico Cp.'!$B67),-('Comp.'!$J$5:$J$232=J$1),('Comp.'!$E$5:$E$232))</f>
        <v>9145.1999999999989</v>
      </c>
      <c r="K67" s="11">
        <f>SUMPRODUCT(-('Diário 3º PA'!$E$4:$E$4242='Analítico Cp.'!$B67),-('Diário 3º PA'!$P$4:$P$4242=K$1),('Diário 3º PA'!$F$4:$F$4242))+SUMPRODUCT(-('Diário 4º PA'!$E$4:$E$2224='Analítico Cp.'!$B67),-('Diário 4º PA'!$P$4:$P$2224=K$1),('Diário 4º PA'!$F$4:$F$2224))+SUMPRODUCT(-('Diário 5º PA'!$E$4:$E$5221='Analítico Cp.'!$B67),-('Diário 5º PA'!$P$4:$P$5221=K$1),('Diário 5º PA'!$F$4:$F$5221))+SUMPRODUCT(-('Diário 6º PA'!$E$4:$E$2907='Analítico Cp.'!$B67),-('Diário 6º PA'!$O$4:$O$2907=K$1),('Diário 6º PA'!$F$4:$F$2907))+SUMPRODUCT(-('Comp.'!$D$5:$D$232='Analítico Cp.'!$B67),-('Comp.'!$J$5:$J$232=K$1),('Comp.'!$E$5:$E$232))</f>
        <v>9301.2900000000009</v>
      </c>
      <c r="L67" s="11">
        <f>SUMPRODUCT(-('Diário 3º PA'!$E$4:$E$4242='Analítico Cp.'!$B67),-('Diário 3º PA'!$P$4:$P$4242=L$1),('Diário 3º PA'!$F$4:$F$4242))+SUMPRODUCT(-('Diário 4º PA'!$E$4:$E$2224='Analítico Cp.'!$B67),-('Diário 4º PA'!$P$4:$P$2224=L$1),('Diário 4º PA'!$F$4:$F$2224))+SUMPRODUCT(-('Diário 5º PA'!$E$4:$E$5221='Analítico Cp.'!$B67),-('Diário 5º PA'!$P$4:$P$5221=L$1),('Diário 5º PA'!$F$4:$F$5221))+SUMPRODUCT(-('Diário 6º PA'!$E$4:$E$2907='Analítico Cp.'!$B67),-('Diário 6º PA'!$O$4:$O$2907=L$1),('Diário 6º PA'!$F$4:$F$2907))+SUMPRODUCT(-('Comp.'!$D$5:$D$232='Analítico Cp.'!$B67),-('Comp.'!$J$5:$J$232=L$1),('Comp.'!$E$5:$E$232))</f>
        <v>9535.1</v>
      </c>
      <c r="M67" s="11">
        <f>SUMPRODUCT(-('Diário 3º PA'!$E$4:$E$4242='Analítico Cp.'!$B67),-('Diário 3º PA'!$P$4:$P$4242=M$1),('Diário 3º PA'!$F$4:$F$4242))+SUMPRODUCT(-('Diário 4º PA'!$E$4:$E$2224='Analítico Cp.'!$B67),-('Diário 4º PA'!$P$4:$P$2224=M$1),('Diário 4º PA'!$F$4:$F$2224))+SUMPRODUCT(-('Diário 5º PA'!$E$4:$E$5221='Analítico Cp.'!$B67),-('Diário 5º PA'!$P$4:$P$5221=M$1),('Diário 5º PA'!$F$4:$F$5221))+SUMPRODUCT(-('Diário 6º PA'!$E$4:$E$2907='Analítico Cp.'!$B67),-('Diário 6º PA'!$O$4:$O$2907=M$1),('Diário 6º PA'!$F$4:$F$2907))+SUMPRODUCT(-('Comp.'!$D$5:$D$232='Analítico Cp.'!$B67),-('Comp.'!$J$5:$J$232=M$1),('Comp.'!$E$5:$E$232))</f>
        <v>9645.2900000000009</v>
      </c>
      <c r="N67" s="11">
        <f>SUMPRODUCT(-('Diário 3º PA'!$E$4:$E$4242='Analítico Cp.'!$B67),-('Diário 3º PA'!$P$4:$P$4242=N$1),('Diário 3º PA'!$F$4:$F$4242))+SUMPRODUCT(-('Diário 4º PA'!$E$4:$E$2224='Analítico Cp.'!$B67),-('Diário 4º PA'!$P$4:$P$2224=N$1),('Diário 4º PA'!$F$4:$F$2224))+SUMPRODUCT(-('Diário 5º PA'!$E$4:$E$5221='Analítico Cp.'!$B67),-('Diário 5º PA'!$P$4:$P$5221=N$1),('Diário 5º PA'!$F$4:$F$5221))+SUMPRODUCT(-('Diário 6º PA'!$E$4:$E$2907='Analítico Cp.'!$B67),-('Diário 6º PA'!$O$4:$O$2907=N$1),('Diário 6º PA'!$F$4:$F$2907))+SUMPRODUCT(-('Comp.'!$D$5:$D$232='Analítico Cp.'!$B67),-('Comp.'!$J$5:$J$232=N$1),('Comp.'!$E$5:$E$232))</f>
        <v>6224</v>
      </c>
      <c r="O67" s="12">
        <f t="shared" si="14"/>
        <v>114974.76000000001</v>
      </c>
      <c r="P67" s="168">
        <f t="shared" si="13"/>
        <v>3.0703840556845969E-3</v>
      </c>
    </row>
    <row r="68" spans="1:16" ht="23.25" customHeight="1" x14ac:dyDescent="0.2">
      <c r="A68" s="59" t="s">
        <v>239</v>
      </c>
      <c r="B68" s="102" t="s">
        <v>240</v>
      </c>
      <c r="C68" s="11">
        <f>SUMPRODUCT(-('Diário 3º PA'!$E$4:$E$4242='Analítico Cp.'!$B68),-('Diário 3º PA'!$P$4:$P$4242=C$1),('Diário 3º PA'!$F$4:$F$4242))+SUMPRODUCT(-('Diário 4º PA'!$E$4:$E$2224='Analítico Cp.'!$B68),-('Diário 4º PA'!$P$4:$P$2224=C$1),('Diário 4º PA'!$F$4:$F$2224))+SUMPRODUCT(-('Diário 5º PA'!$E$4:$E$5221='Analítico Cp.'!$B68),-('Diário 5º PA'!$P$4:$P$5221=C$1),('Diário 5º PA'!$F$4:$F$5221))+SUMPRODUCT(-('Diário 6º PA'!$E$4:$E$2907='Analítico Cp.'!$B68),-('Diário 6º PA'!$O$4:$O$2907=C$1),('Diário 6º PA'!$F$4:$F$2907))+SUMPRODUCT(-('Comp.'!$D$5:$D$232='Analítico Cp.'!$B68),-('Comp.'!$J$5:$J$232=C$1),('Comp.'!$E$5:$E$232))</f>
        <v>0</v>
      </c>
      <c r="D68" s="11">
        <f>SUMPRODUCT(-('Diário 3º PA'!$E$4:$E$4242='Analítico Cp.'!$B68),-('Diário 3º PA'!$P$4:$P$4242=D$1),('Diário 3º PA'!$F$4:$F$4242))+SUMPRODUCT(-('Diário 4º PA'!$E$4:$E$2224='Analítico Cp.'!$B68),-('Diário 4º PA'!$P$4:$P$2224=D$1),('Diário 4º PA'!$F$4:$F$2224))+SUMPRODUCT(-('Diário 5º PA'!$E$4:$E$5221='Analítico Cp.'!$B68),-('Diário 5º PA'!$P$4:$P$5221=D$1),('Diário 5º PA'!$F$4:$F$5221))+SUMPRODUCT(-('Diário 6º PA'!$E$4:$E$2907='Analítico Cp.'!$B68),-('Diário 6º PA'!$O$4:$O$2907=D$1),('Diário 6º PA'!$F$4:$F$2907))+SUMPRODUCT(-('Comp.'!$D$5:$D$232='Analítico Cp.'!$B68),-('Comp.'!$J$5:$J$232=D$1),('Comp.'!$E$5:$E$232))</f>
        <v>0</v>
      </c>
      <c r="E68" s="11">
        <f>SUMPRODUCT(-('Diário 3º PA'!$E$4:$E$4242='Analítico Cp.'!$B68),-('Diário 3º PA'!$P$4:$P$4242=E$1),('Diário 3º PA'!$F$4:$F$4242))+SUMPRODUCT(-('Diário 4º PA'!$E$4:$E$2224='Analítico Cp.'!$B68),-('Diário 4º PA'!$P$4:$P$2224=E$1),('Diário 4º PA'!$F$4:$F$2224))+SUMPRODUCT(-('Diário 5º PA'!$E$4:$E$5221='Analítico Cp.'!$B68),-('Diário 5º PA'!$P$4:$P$5221=E$1),('Diário 5º PA'!$F$4:$F$5221))+SUMPRODUCT(-('Diário 6º PA'!$E$4:$E$2907='Analítico Cp.'!$B68),-('Diário 6º PA'!$O$4:$O$2907=E$1),('Diário 6º PA'!$F$4:$F$2907))+SUMPRODUCT(-('Comp.'!$D$5:$D$232='Analítico Cp.'!$B68),-('Comp.'!$J$5:$J$232=E$1),('Comp.'!$E$5:$E$232))</f>
        <v>0</v>
      </c>
      <c r="F68" s="11">
        <f>SUMPRODUCT(-('Diário 3º PA'!$E$4:$E$4242='Analítico Cp.'!$B68),-('Diário 3º PA'!$P$4:$P$4242=F$1),('Diário 3º PA'!$F$4:$F$4242))+SUMPRODUCT(-('Diário 4º PA'!$E$4:$E$2224='Analítico Cp.'!$B68),-('Diário 4º PA'!$P$4:$P$2224=F$1),('Diário 4º PA'!$F$4:$F$2224))+SUMPRODUCT(-('Diário 5º PA'!$E$4:$E$5221='Analítico Cp.'!$B68),-('Diário 5º PA'!$P$4:$P$5221=F$1),('Diário 5º PA'!$F$4:$F$5221))+SUMPRODUCT(-('Diário 6º PA'!$E$4:$E$2907='Analítico Cp.'!$B68),-('Diário 6º PA'!$O$4:$O$2907=F$1),('Diário 6º PA'!$F$4:$F$2907))+SUMPRODUCT(-('Comp.'!$D$5:$D$232='Analítico Cp.'!$B68),-('Comp.'!$J$5:$J$232=F$1),('Comp.'!$E$5:$E$232))</f>
        <v>0</v>
      </c>
      <c r="G68" s="11">
        <f>SUMPRODUCT(-('Diário 3º PA'!$E$4:$E$4242='Analítico Cp.'!$B68),-('Diário 3º PA'!$P$4:$P$4242=G$1),('Diário 3º PA'!$F$4:$F$4242))+SUMPRODUCT(-('Diário 4º PA'!$E$4:$E$2224='Analítico Cp.'!$B68),-('Diário 4º PA'!$P$4:$P$2224=G$1),('Diário 4º PA'!$F$4:$F$2224))+SUMPRODUCT(-('Diário 5º PA'!$E$4:$E$5221='Analítico Cp.'!$B68),-('Diário 5º PA'!$P$4:$P$5221=G$1),('Diário 5º PA'!$F$4:$F$5221))+SUMPRODUCT(-('Diário 6º PA'!$E$4:$E$2907='Analítico Cp.'!$B68),-('Diário 6º PA'!$O$4:$O$2907=G$1),('Diário 6º PA'!$F$4:$F$2907))+SUMPRODUCT(-('Comp.'!$D$5:$D$232='Analítico Cp.'!$B68),-('Comp.'!$J$5:$J$232=G$1),('Comp.'!$E$5:$E$232))</f>
        <v>0</v>
      </c>
      <c r="H68" s="11">
        <f>SUMPRODUCT(-('Diário 3º PA'!$E$4:$E$4242='Analítico Cp.'!$B68),-('Diário 3º PA'!$P$4:$P$4242=H$1),('Diário 3º PA'!$F$4:$F$4242))+SUMPRODUCT(-('Diário 4º PA'!$E$4:$E$2224='Analítico Cp.'!$B68),-('Diário 4º PA'!$P$4:$P$2224=H$1),('Diário 4º PA'!$F$4:$F$2224))+SUMPRODUCT(-('Diário 5º PA'!$E$4:$E$5221='Analítico Cp.'!$B68),-('Diário 5º PA'!$P$4:$P$5221=H$1),('Diário 5º PA'!$F$4:$F$5221))+SUMPRODUCT(-('Diário 6º PA'!$E$4:$E$2907='Analítico Cp.'!$B68),-('Diário 6º PA'!$O$4:$O$2907=H$1),('Diário 6º PA'!$F$4:$F$2907))+SUMPRODUCT(-('Comp.'!$D$5:$D$232='Analítico Cp.'!$B68),-('Comp.'!$J$5:$J$232=H$1),('Comp.'!$E$5:$E$232))</f>
        <v>0</v>
      </c>
      <c r="I68" s="11">
        <f>SUMPRODUCT(-('Diário 3º PA'!$E$4:$E$4242='Analítico Cp.'!$B68),-('Diário 3º PA'!$P$4:$P$4242=I$1),('Diário 3º PA'!$F$4:$F$4242))+SUMPRODUCT(-('Diário 4º PA'!$E$4:$E$2224='Analítico Cp.'!$B68),-('Diário 4º PA'!$P$4:$P$2224=I$1),('Diário 4º PA'!$F$4:$F$2224))+SUMPRODUCT(-('Diário 5º PA'!$E$4:$E$5221='Analítico Cp.'!$B68),-('Diário 5º PA'!$P$4:$P$5221=I$1),('Diário 5º PA'!$F$4:$F$5221))+SUMPRODUCT(-('Diário 6º PA'!$E$4:$E$2907='Analítico Cp.'!$B68),-('Diário 6º PA'!$O$4:$O$2907=I$1),('Diário 6º PA'!$F$4:$F$2907))+SUMPRODUCT(-('Comp.'!$D$5:$D$232='Analítico Cp.'!$B68),-('Comp.'!$J$5:$J$232=I$1),('Comp.'!$E$5:$E$232))</f>
        <v>0</v>
      </c>
      <c r="J68" s="11">
        <f>SUMPRODUCT(-('Diário 3º PA'!$E$4:$E$4242='Analítico Cp.'!$B68),-('Diário 3º PA'!$P$4:$P$4242=J$1),('Diário 3º PA'!$F$4:$F$4242))+SUMPRODUCT(-('Diário 4º PA'!$E$4:$E$2224='Analítico Cp.'!$B68),-('Diário 4º PA'!$P$4:$P$2224=J$1),('Diário 4º PA'!$F$4:$F$2224))+SUMPRODUCT(-('Diário 5º PA'!$E$4:$E$5221='Analítico Cp.'!$B68),-('Diário 5º PA'!$P$4:$P$5221=J$1),('Diário 5º PA'!$F$4:$F$5221))+SUMPRODUCT(-('Diário 6º PA'!$E$4:$E$2907='Analítico Cp.'!$B68),-('Diário 6º PA'!$O$4:$O$2907=J$1),('Diário 6º PA'!$F$4:$F$2907))+SUMPRODUCT(-('Comp.'!$D$5:$D$232='Analítico Cp.'!$B68),-('Comp.'!$J$5:$J$232=J$1),('Comp.'!$E$5:$E$232))</f>
        <v>0</v>
      </c>
      <c r="K68" s="11">
        <f>SUMPRODUCT(-('Diário 3º PA'!$E$4:$E$4242='Analítico Cp.'!$B68),-('Diário 3º PA'!$P$4:$P$4242=K$1),('Diário 3º PA'!$F$4:$F$4242))+SUMPRODUCT(-('Diário 4º PA'!$E$4:$E$2224='Analítico Cp.'!$B68),-('Diário 4º PA'!$P$4:$P$2224=K$1),('Diário 4º PA'!$F$4:$F$2224))+SUMPRODUCT(-('Diário 5º PA'!$E$4:$E$5221='Analítico Cp.'!$B68),-('Diário 5º PA'!$P$4:$P$5221=K$1),('Diário 5º PA'!$F$4:$F$5221))+SUMPRODUCT(-('Diário 6º PA'!$E$4:$E$2907='Analítico Cp.'!$B68),-('Diário 6º PA'!$O$4:$O$2907=K$1),('Diário 6º PA'!$F$4:$F$2907))+SUMPRODUCT(-('Comp.'!$D$5:$D$232='Analítico Cp.'!$B68),-('Comp.'!$J$5:$J$232=K$1),('Comp.'!$E$5:$E$232))</f>
        <v>0</v>
      </c>
      <c r="L68" s="11">
        <f>SUMPRODUCT(-('Diário 3º PA'!$E$4:$E$4242='Analítico Cp.'!$B68),-('Diário 3º PA'!$P$4:$P$4242=L$1),('Diário 3º PA'!$F$4:$F$4242))+SUMPRODUCT(-('Diário 4º PA'!$E$4:$E$2224='Analítico Cp.'!$B68),-('Diário 4º PA'!$P$4:$P$2224=L$1),('Diário 4º PA'!$F$4:$F$2224))+SUMPRODUCT(-('Diário 5º PA'!$E$4:$E$5221='Analítico Cp.'!$B68),-('Diário 5º PA'!$P$4:$P$5221=L$1),('Diário 5º PA'!$F$4:$F$5221))+SUMPRODUCT(-('Diário 6º PA'!$E$4:$E$2907='Analítico Cp.'!$B68),-('Diário 6º PA'!$O$4:$O$2907=L$1),('Diário 6º PA'!$F$4:$F$2907))+SUMPRODUCT(-('Comp.'!$D$5:$D$232='Analítico Cp.'!$B68),-('Comp.'!$J$5:$J$232=L$1),('Comp.'!$E$5:$E$232))</f>
        <v>0</v>
      </c>
      <c r="M68" s="11">
        <f>SUMPRODUCT(-('Diário 3º PA'!$E$4:$E$4242='Analítico Cp.'!$B68),-('Diário 3º PA'!$P$4:$P$4242=M$1),('Diário 3º PA'!$F$4:$F$4242))+SUMPRODUCT(-('Diário 4º PA'!$E$4:$E$2224='Analítico Cp.'!$B68),-('Diário 4º PA'!$P$4:$P$2224=M$1),('Diário 4º PA'!$F$4:$F$2224))+SUMPRODUCT(-('Diário 5º PA'!$E$4:$E$5221='Analítico Cp.'!$B68),-('Diário 5º PA'!$P$4:$P$5221=M$1),('Diário 5º PA'!$F$4:$F$5221))+SUMPRODUCT(-('Diário 6º PA'!$E$4:$E$2907='Analítico Cp.'!$B68),-('Diário 6º PA'!$O$4:$O$2907=M$1),('Diário 6º PA'!$F$4:$F$2907))+SUMPRODUCT(-('Comp.'!$D$5:$D$232='Analítico Cp.'!$B68),-('Comp.'!$J$5:$J$232=M$1),('Comp.'!$E$5:$E$232))</f>
        <v>0</v>
      </c>
      <c r="N68" s="11">
        <f>SUMPRODUCT(-('Diário 3º PA'!$E$4:$E$4242='Analítico Cp.'!$B68),-('Diário 3º PA'!$P$4:$P$4242=N$1),('Diário 3º PA'!$F$4:$F$4242))+SUMPRODUCT(-('Diário 4º PA'!$E$4:$E$2224='Analítico Cp.'!$B68),-('Diário 4º PA'!$P$4:$P$2224=N$1),('Diário 4º PA'!$F$4:$F$2224))+SUMPRODUCT(-('Diário 5º PA'!$E$4:$E$5221='Analítico Cp.'!$B68),-('Diário 5º PA'!$P$4:$P$5221=N$1),('Diário 5º PA'!$F$4:$F$5221))+SUMPRODUCT(-('Diário 6º PA'!$E$4:$E$2907='Analítico Cp.'!$B68),-('Diário 6º PA'!$O$4:$O$2907=N$1),('Diário 6º PA'!$F$4:$F$2907))+SUMPRODUCT(-('Comp.'!$D$5:$D$232='Analítico Cp.'!$B68),-('Comp.'!$J$5:$J$232=N$1),('Comp.'!$E$5:$E$232))</f>
        <v>0</v>
      </c>
      <c r="O68" s="12">
        <f t="shared" si="14"/>
        <v>0</v>
      </c>
      <c r="P68" s="168">
        <f t="shared" si="13"/>
        <v>0</v>
      </c>
    </row>
    <row r="69" spans="1:16" ht="23.25" customHeight="1" x14ac:dyDescent="0.2">
      <c r="A69" s="59" t="s">
        <v>241</v>
      </c>
      <c r="B69" s="102" t="s">
        <v>242</v>
      </c>
      <c r="C69" s="11">
        <f>SUMPRODUCT(-('Diário 3º PA'!$E$4:$E$4242='Analítico Cp.'!$B69),-('Diário 3º PA'!$P$4:$P$4242=C$1),('Diário 3º PA'!$F$4:$F$4242))+SUMPRODUCT(-('Diário 4º PA'!$E$4:$E$2224='Analítico Cp.'!$B69),-('Diário 4º PA'!$P$4:$P$2224=C$1),('Diário 4º PA'!$F$4:$F$2224))+SUMPRODUCT(-('Diário 5º PA'!$E$4:$E$5221='Analítico Cp.'!$B69),-('Diário 5º PA'!$P$4:$P$5221=C$1),('Diário 5º PA'!$F$4:$F$5221))+SUMPRODUCT(-('Diário 6º PA'!$E$4:$E$2907='Analítico Cp.'!$B69),-('Diário 6º PA'!$O$4:$O$2907=C$1),('Diário 6º PA'!$F$4:$F$2907))+SUMPRODUCT(-('Comp.'!$D$5:$D$232='Analítico Cp.'!$B69),-('Comp.'!$J$5:$J$232=C$1),('Comp.'!$E$5:$E$232))</f>
        <v>40800</v>
      </c>
      <c r="D69" s="11">
        <f>SUMPRODUCT(-('Diário 3º PA'!$E$4:$E$4242='Analítico Cp.'!$B69),-('Diário 3º PA'!$P$4:$P$4242=D$1),('Diário 3º PA'!$F$4:$F$4242))+SUMPRODUCT(-('Diário 4º PA'!$E$4:$E$2224='Analítico Cp.'!$B69),-('Diário 4º PA'!$P$4:$P$2224=D$1),('Diário 4º PA'!$F$4:$F$2224))+SUMPRODUCT(-('Diário 5º PA'!$E$4:$E$5221='Analítico Cp.'!$B69),-('Diário 5º PA'!$P$4:$P$5221=D$1),('Diário 5º PA'!$F$4:$F$5221))+SUMPRODUCT(-('Diário 6º PA'!$E$4:$E$2907='Analítico Cp.'!$B69),-('Diário 6º PA'!$O$4:$O$2907=D$1),('Diário 6º PA'!$F$4:$F$2907))+SUMPRODUCT(-('Comp.'!$D$5:$D$232='Analítico Cp.'!$B69),-('Comp.'!$J$5:$J$232=D$1),('Comp.'!$E$5:$E$232))</f>
        <v>40800</v>
      </c>
      <c r="E69" s="11">
        <f>SUMPRODUCT(-('Diário 3º PA'!$E$4:$E$4242='Analítico Cp.'!$B69),-('Diário 3º PA'!$P$4:$P$4242=E$1),('Diário 3º PA'!$F$4:$F$4242))+SUMPRODUCT(-('Diário 4º PA'!$E$4:$E$2224='Analítico Cp.'!$B69),-('Diário 4º PA'!$P$4:$P$2224=E$1),('Diário 4º PA'!$F$4:$F$2224))+SUMPRODUCT(-('Diário 5º PA'!$E$4:$E$5221='Analítico Cp.'!$B69),-('Diário 5º PA'!$P$4:$P$5221=E$1),('Diário 5º PA'!$F$4:$F$5221))+SUMPRODUCT(-('Diário 6º PA'!$E$4:$E$2907='Analítico Cp.'!$B69),-('Diário 6º PA'!$O$4:$O$2907=E$1),('Diário 6º PA'!$F$4:$F$2907))+SUMPRODUCT(-('Comp.'!$D$5:$D$232='Analítico Cp.'!$B69),-('Comp.'!$J$5:$J$232=E$1),('Comp.'!$E$5:$E$232))</f>
        <v>90249.3</v>
      </c>
      <c r="F69" s="11">
        <f>SUMPRODUCT(-('Diário 3º PA'!$E$4:$E$4242='Analítico Cp.'!$B69),-('Diário 3º PA'!$P$4:$P$4242=F$1),('Diário 3º PA'!$F$4:$F$4242))+SUMPRODUCT(-('Diário 4º PA'!$E$4:$E$2224='Analítico Cp.'!$B69),-('Diário 4º PA'!$P$4:$P$2224=F$1),('Diário 4º PA'!$F$4:$F$2224))+SUMPRODUCT(-('Diário 5º PA'!$E$4:$E$5221='Analítico Cp.'!$B69),-('Diário 5º PA'!$P$4:$P$5221=F$1),('Diário 5º PA'!$F$4:$F$5221))+SUMPRODUCT(-('Diário 6º PA'!$E$4:$E$2907='Analítico Cp.'!$B69),-('Diário 6º PA'!$O$4:$O$2907=F$1),('Diário 6º PA'!$F$4:$F$2907))+SUMPRODUCT(-('Comp.'!$D$5:$D$232='Analítico Cp.'!$B69),-('Comp.'!$J$5:$J$232=F$1),('Comp.'!$E$5:$E$232))</f>
        <v>0</v>
      </c>
      <c r="G69" s="11">
        <f>SUMPRODUCT(-('Diário 3º PA'!$E$4:$E$4242='Analítico Cp.'!$B69),-('Diário 3º PA'!$P$4:$P$4242=G$1),('Diário 3º PA'!$F$4:$F$4242))+SUMPRODUCT(-('Diário 4º PA'!$E$4:$E$2224='Analítico Cp.'!$B69),-('Diário 4º PA'!$P$4:$P$2224=G$1),('Diário 4º PA'!$F$4:$F$2224))+SUMPRODUCT(-('Diário 5º PA'!$E$4:$E$5221='Analítico Cp.'!$B69),-('Diário 5º PA'!$P$4:$P$5221=G$1),('Diário 5º PA'!$F$4:$F$5221))+SUMPRODUCT(-('Diário 6º PA'!$E$4:$E$2907='Analítico Cp.'!$B69),-('Diário 6º PA'!$O$4:$O$2907=G$1),('Diário 6º PA'!$F$4:$F$2907))+SUMPRODUCT(-('Comp.'!$D$5:$D$232='Analítico Cp.'!$B69),-('Comp.'!$J$5:$J$232=G$1),('Comp.'!$E$5:$E$232))</f>
        <v>45124.65</v>
      </c>
      <c r="H69" s="11">
        <f>SUMPRODUCT(-('Diário 3º PA'!$E$4:$E$4242='Analítico Cp.'!$B69),-('Diário 3º PA'!$P$4:$P$4242=H$1),('Diário 3º PA'!$F$4:$F$4242))+SUMPRODUCT(-('Diário 4º PA'!$E$4:$E$2224='Analítico Cp.'!$B69),-('Diário 4º PA'!$P$4:$P$2224=H$1),('Diário 4º PA'!$F$4:$F$2224))+SUMPRODUCT(-('Diário 5º PA'!$E$4:$E$5221='Analítico Cp.'!$B69),-('Diário 5º PA'!$P$4:$P$5221=H$1),('Diário 5º PA'!$F$4:$F$5221))+SUMPRODUCT(-('Diário 6º PA'!$E$4:$E$2907='Analítico Cp.'!$B69),-('Diário 6º PA'!$O$4:$O$2907=H$1),('Diário 6º PA'!$F$4:$F$2907))+SUMPRODUCT(-('Comp.'!$D$5:$D$232='Analítico Cp.'!$B69),-('Comp.'!$J$5:$J$232=H$1),('Comp.'!$E$5:$E$232))</f>
        <v>45124.65</v>
      </c>
      <c r="I69" s="11">
        <f>SUMPRODUCT(-('Diário 3º PA'!$E$4:$E$4242='Analítico Cp.'!$B69),-('Diário 3º PA'!$P$4:$P$4242=I$1),('Diário 3º PA'!$F$4:$F$4242))+SUMPRODUCT(-('Diário 4º PA'!$E$4:$E$2224='Analítico Cp.'!$B69),-('Diário 4º PA'!$P$4:$P$2224=I$1),('Diário 4º PA'!$F$4:$F$2224))+SUMPRODUCT(-('Diário 5º PA'!$E$4:$E$5221='Analítico Cp.'!$B69),-('Diário 5º PA'!$P$4:$P$5221=I$1),('Diário 5º PA'!$F$4:$F$5221))+SUMPRODUCT(-('Diário 6º PA'!$E$4:$E$2907='Analítico Cp.'!$B69),-('Diário 6º PA'!$O$4:$O$2907=I$1),('Diário 6º PA'!$F$4:$F$2907))+SUMPRODUCT(-('Comp.'!$D$5:$D$232='Analítico Cp.'!$B69),-('Comp.'!$J$5:$J$232=I$1),('Comp.'!$E$5:$E$232))</f>
        <v>45124.65</v>
      </c>
      <c r="J69" s="11">
        <f>SUMPRODUCT(-('Diário 3º PA'!$E$4:$E$4242='Analítico Cp.'!$B69),-('Diário 3º PA'!$P$4:$P$4242=J$1),('Diário 3º PA'!$F$4:$F$4242))+SUMPRODUCT(-('Diário 4º PA'!$E$4:$E$2224='Analítico Cp.'!$B69),-('Diário 4º PA'!$P$4:$P$2224=J$1),('Diário 4º PA'!$F$4:$F$2224))+SUMPRODUCT(-('Diário 5º PA'!$E$4:$E$5221='Analítico Cp.'!$B69),-('Diário 5º PA'!$P$4:$P$5221=J$1),('Diário 5º PA'!$F$4:$F$5221))+SUMPRODUCT(-('Diário 6º PA'!$E$4:$E$2907='Analítico Cp.'!$B69),-('Diário 6º PA'!$O$4:$O$2907=J$1),('Diário 6º PA'!$F$4:$F$2907))+SUMPRODUCT(-('Comp.'!$D$5:$D$232='Analítico Cp.'!$B69),-('Comp.'!$J$5:$J$232=J$1),('Comp.'!$E$5:$E$232))</f>
        <v>45124.65</v>
      </c>
      <c r="K69" s="11">
        <f>SUMPRODUCT(-('Diário 3º PA'!$E$4:$E$4242='Analítico Cp.'!$B69),-('Diário 3º PA'!$P$4:$P$4242=K$1),('Diário 3º PA'!$F$4:$F$4242))+SUMPRODUCT(-('Diário 4º PA'!$E$4:$E$2224='Analítico Cp.'!$B69),-('Diário 4º PA'!$P$4:$P$2224=K$1),('Diário 4º PA'!$F$4:$F$2224))+SUMPRODUCT(-('Diário 5º PA'!$E$4:$E$5221='Analítico Cp.'!$B69),-('Diário 5º PA'!$P$4:$P$5221=K$1),('Diário 5º PA'!$F$4:$F$5221))+SUMPRODUCT(-('Diário 6º PA'!$E$4:$E$2907='Analítico Cp.'!$B69),-('Diário 6º PA'!$O$4:$O$2907=K$1),('Diário 6º PA'!$F$4:$F$2907))+SUMPRODUCT(-('Comp.'!$D$5:$D$232='Analítico Cp.'!$B69),-('Comp.'!$J$5:$J$232=K$1),('Comp.'!$E$5:$E$232))</f>
        <v>90249.3</v>
      </c>
      <c r="L69" s="11">
        <f>SUMPRODUCT(-('Diário 3º PA'!$E$4:$E$4242='Analítico Cp.'!$B69),-('Diário 3º PA'!$P$4:$P$4242=L$1),('Diário 3º PA'!$F$4:$F$4242))+SUMPRODUCT(-('Diário 4º PA'!$E$4:$E$2224='Analítico Cp.'!$B69),-('Diário 4º PA'!$P$4:$P$2224=L$1),('Diário 4º PA'!$F$4:$F$2224))+SUMPRODUCT(-('Diário 5º PA'!$E$4:$E$5221='Analítico Cp.'!$B69),-('Diário 5º PA'!$P$4:$P$5221=L$1),('Diário 5º PA'!$F$4:$F$5221))+SUMPRODUCT(-('Diário 6º PA'!$E$4:$E$2907='Analítico Cp.'!$B69),-('Diário 6º PA'!$O$4:$O$2907=L$1),('Diário 6º PA'!$F$4:$F$2907))+SUMPRODUCT(-('Comp.'!$D$5:$D$232='Analítico Cp.'!$B69),-('Comp.'!$J$5:$J$232=L$1),('Comp.'!$E$5:$E$232))</f>
        <v>45124.65</v>
      </c>
      <c r="M69" s="11">
        <f>SUMPRODUCT(-('Diário 3º PA'!$E$4:$E$4242='Analítico Cp.'!$B69),-('Diário 3º PA'!$P$4:$P$4242=M$1),('Diário 3º PA'!$F$4:$F$4242))+SUMPRODUCT(-('Diário 4º PA'!$E$4:$E$2224='Analítico Cp.'!$B69),-('Diário 4º PA'!$P$4:$P$2224=M$1),('Diário 4º PA'!$F$4:$F$2224))+SUMPRODUCT(-('Diário 5º PA'!$E$4:$E$5221='Analítico Cp.'!$B69),-('Diário 5º PA'!$P$4:$P$5221=M$1),('Diário 5º PA'!$F$4:$F$5221))+SUMPRODUCT(-('Diário 6º PA'!$E$4:$E$2907='Analítico Cp.'!$B69),-('Diário 6º PA'!$O$4:$O$2907=M$1),('Diário 6º PA'!$F$4:$F$2907))+SUMPRODUCT(-('Comp.'!$D$5:$D$232='Analítico Cp.'!$B69),-('Comp.'!$J$5:$J$232=M$1),('Comp.'!$E$5:$E$232))</f>
        <v>90249.3</v>
      </c>
      <c r="N69" s="11">
        <f>SUMPRODUCT(-('Diário 3º PA'!$E$4:$E$4242='Analítico Cp.'!$B69),-('Diário 3º PA'!$P$4:$P$4242=N$1),('Diário 3º PA'!$F$4:$F$4242))+SUMPRODUCT(-('Diário 4º PA'!$E$4:$E$2224='Analítico Cp.'!$B69),-('Diário 4º PA'!$P$4:$P$2224=N$1),('Diário 4º PA'!$F$4:$F$2224))+SUMPRODUCT(-('Diário 5º PA'!$E$4:$E$5221='Analítico Cp.'!$B69),-('Diário 5º PA'!$P$4:$P$5221=N$1),('Diário 5º PA'!$F$4:$F$5221))+SUMPRODUCT(-('Diário 6º PA'!$E$4:$E$2907='Analítico Cp.'!$B69),-('Diário 6º PA'!$O$4:$O$2907=N$1),('Diário 6º PA'!$F$4:$F$2907))+SUMPRODUCT(-('Comp.'!$D$5:$D$232='Analítico Cp.'!$B69),-('Comp.'!$J$5:$J$232=N$1),('Comp.'!$E$5:$E$232))</f>
        <v>45124.65</v>
      </c>
      <c r="O69" s="12">
        <f t="shared" si="14"/>
        <v>623095.80000000005</v>
      </c>
      <c r="P69" s="168">
        <f t="shared" si="13"/>
        <v>1.6639681696087372E-2</v>
      </c>
    </row>
    <row r="70" spans="1:16" ht="23.25" customHeight="1" x14ac:dyDescent="0.2">
      <c r="A70" s="59" t="s">
        <v>243</v>
      </c>
      <c r="B70" s="102" t="s">
        <v>244</v>
      </c>
      <c r="C70" s="11">
        <f>SUMPRODUCT(-('Diário 3º PA'!$E$4:$E$4242='Analítico Cp.'!$B70),-('Diário 3º PA'!$P$4:$P$4242=C$1),('Diário 3º PA'!$F$4:$F$4242))+SUMPRODUCT(-('Diário 4º PA'!$E$4:$E$2224='Analítico Cp.'!$B70),-('Diário 4º PA'!$P$4:$P$2224=C$1),('Diário 4º PA'!$F$4:$F$2224))+SUMPRODUCT(-('Diário 5º PA'!$E$4:$E$5221='Analítico Cp.'!$B70),-('Diário 5º PA'!$P$4:$P$5221=C$1),('Diário 5º PA'!$F$4:$F$5221))+SUMPRODUCT(-('Diário 6º PA'!$E$4:$E$2907='Analítico Cp.'!$B70),-('Diário 6º PA'!$O$4:$O$2907=C$1),('Diário 6º PA'!$F$4:$F$2907))+SUMPRODUCT(-('Comp.'!$D$5:$D$232='Analítico Cp.'!$B70),-('Comp.'!$J$5:$J$232=C$1),('Comp.'!$E$5:$E$232))</f>
        <v>0</v>
      </c>
      <c r="D70" s="11">
        <f>SUMPRODUCT(-('Diário 3º PA'!$E$4:$E$4242='Analítico Cp.'!$B70),-('Diário 3º PA'!$P$4:$P$4242=D$1),('Diário 3º PA'!$F$4:$F$4242))+SUMPRODUCT(-('Diário 4º PA'!$E$4:$E$2224='Analítico Cp.'!$B70),-('Diário 4º PA'!$P$4:$P$2224=D$1),('Diário 4º PA'!$F$4:$F$2224))+SUMPRODUCT(-('Diário 5º PA'!$E$4:$E$5221='Analítico Cp.'!$B70),-('Diário 5º PA'!$P$4:$P$5221=D$1),('Diário 5º PA'!$F$4:$F$5221))+SUMPRODUCT(-('Diário 6º PA'!$E$4:$E$2907='Analítico Cp.'!$B70),-('Diário 6º PA'!$O$4:$O$2907=D$1),('Diário 6º PA'!$F$4:$F$2907))+SUMPRODUCT(-('Comp.'!$D$5:$D$232='Analítico Cp.'!$B70),-('Comp.'!$J$5:$J$232=D$1),('Comp.'!$E$5:$E$232))</f>
        <v>0</v>
      </c>
      <c r="E70" s="11">
        <f>SUMPRODUCT(-('Diário 3º PA'!$E$4:$E$4242='Analítico Cp.'!$B70),-('Diário 3º PA'!$P$4:$P$4242=E$1),('Diário 3º PA'!$F$4:$F$4242))+SUMPRODUCT(-('Diário 4º PA'!$E$4:$E$2224='Analítico Cp.'!$B70),-('Diário 4º PA'!$P$4:$P$2224=E$1),('Diário 4º PA'!$F$4:$F$2224))+SUMPRODUCT(-('Diário 5º PA'!$E$4:$E$5221='Analítico Cp.'!$B70),-('Diário 5º PA'!$P$4:$P$5221=E$1),('Diário 5º PA'!$F$4:$F$5221))+SUMPRODUCT(-('Diário 6º PA'!$E$4:$E$2907='Analítico Cp.'!$B70),-('Diário 6º PA'!$O$4:$O$2907=E$1),('Diário 6º PA'!$F$4:$F$2907))+SUMPRODUCT(-('Comp.'!$D$5:$D$232='Analítico Cp.'!$B70),-('Comp.'!$J$5:$J$232=E$1),('Comp.'!$E$5:$E$232))</f>
        <v>0</v>
      </c>
      <c r="F70" s="11">
        <f>SUMPRODUCT(-('Diário 3º PA'!$E$4:$E$4242='Analítico Cp.'!$B70),-('Diário 3º PA'!$P$4:$P$4242=F$1),('Diário 3º PA'!$F$4:$F$4242))+SUMPRODUCT(-('Diário 4º PA'!$E$4:$E$2224='Analítico Cp.'!$B70),-('Diário 4º PA'!$P$4:$P$2224=F$1),('Diário 4º PA'!$F$4:$F$2224))+SUMPRODUCT(-('Diário 5º PA'!$E$4:$E$5221='Analítico Cp.'!$B70),-('Diário 5º PA'!$P$4:$P$5221=F$1),('Diário 5º PA'!$F$4:$F$5221))+SUMPRODUCT(-('Diário 6º PA'!$E$4:$E$2907='Analítico Cp.'!$B70),-('Diário 6º PA'!$O$4:$O$2907=F$1),('Diário 6º PA'!$F$4:$F$2907))+SUMPRODUCT(-('Comp.'!$D$5:$D$232='Analítico Cp.'!$B70),-('Comp.'!$J$5:$J$232=F$1),('Comp.'!$E$5:$E$232))</f>
        <v>0</v>
      </c>
      <c r="G70" s="11">
        <f>SUMPRODUCT(-('Diário 3º PA'!$E$4:$E$4242='Analítico Cp.'!$B70),-('Diário 3º PA'!$P$4:$P$4242=G$1),('Diário 3º PA'!$F$4:$F$4242))+SUMPRODUCT(-('Diário 4º PA'!$E$4:$E$2224='Analítico Cp.'!$B70),-('Diário 4º PA'!$P$4:$P$2224=G$1),('Diário 4º PA'!$F$4:$F$2224))+SUMPRODUCT(-('Diário 5º PA'!$E$4:$E$5221='Analítico Cp.'!$B70),-('Diário 5º PA'!$P$4:$P$5221=G$1),('Diário 5º PA'!$F$4:$F$5221))+SUMPRODUCT(-('Diário 6º PA'!$E$4:$E$2907='Analítico Cp.'!$B70),-('Diário 6º PA'!$O$4:$O$2907=G$1),('Diário 6º PA'!$F$4:$F$2907))+SUMPRODUCT(-('Comp.'!$D$5:$D$232='Analítico Cp.'!$B70),-('Comp.'!$J$5:$J$232=G$1),('Comp.'!$E$5:$E$232))</f>
        <v>0</v>
      </c>
      <c r="H70" s="11">
        <f>SUMPRODUCT(-('Diário 3º PA'!$E$4:$E$4242='Analítico Cp.'!$B70),-('Diário 3º PA'!$P$4:$P$4242=H$1),('Diário 3º PA'!$F$4:$F$4242))+SUMPRODUCT(-('Diário 4º PA'!$E$4:$E$2224='Analítico Cp.'!$B70),-('Diário 4º PA'!$P$4:$P$2224=H$1),('Diário 4º PA'!$F$4:$F$2224))+SUMPRODUCT(-('Diário 5º PA'!$E$4:$E$5221='Analítico Cp.'!$B70),-('Diário 5º PA'!$P$4:$P$5221=H$1),('Diário 5º PA'!$F$4:$F$5221))+SUMPRODUCT(-('Diário 6º PA'!$E$4:$E$2907='Analítico Cp.'!$B70),-('Diário 6º PA'!$O$4:$O$2907=H$1),('Diário 6º PA'!$F$4:$F$2907))+SUMPRODUCT(-('Comp.'!$D$5:$D$232='Analítico Cp.'!$B70),-('Comp.'!$J$5:$J$232=H$1),('Comp.'!$E$5:$E$232))</f>
        <v>0</v>
      </c>
      <c r="I70" s="11">
        <f>SUMPRODUCT(-('Diário 3º PA'!$E$4:$E$4242='Analítico Cp.'!$B70),-('Diário 3º PA'!$P$4:$P$4242=I$1),('Diário 3º PA'!$F$4:$F$4242))+SUMPRODUCT(-('Diário 4º PA'!$E$4:$E$2224='Analítico Cp.'!$B70),-('Diário 4º PA'!$P$4:$P$2224=I$1),('Diário 4º PA'!$F$4:$F$2224))+SUMPRODUCT(-('Diário 5º PA'!$E$4:$E$5221='Analítico Cp.'!$B70),-('Diário 5º PA'!$P$4:$P$5221=I$1),('Diário 5º PA'!$F$4:$F$5221))+SUMPRODUCT(-('Diário 6º PA'!$E$4:$E$2907='Analítico Cp.'!$B70),-('Diário 6º PA'!$O$4:$O$2907=I$1),('Diário 6º PA'!$F$4:$F$2907))+SUMPRODUCT(-('Comp.'!$D$5:$D$232='Analítico Cp.'!$B70),-('Comp.'!$J$5:$J$232=I$1),('Comp.'!$E$5:$E$232))</f>
        <v>0</v>
      </c>
      <c r="J70" s="11">
        <f>SUMPRODUCT(-('Diário 3º PA'!$E$4:$E$4242='Analítico Cp.'!$B70),-('Diário 3º PA'!$P$4:$P$4242=J$1),('Diário 3º PA'!$F$4:$F$4242))+SUMPRODUCT(-('Diário 4º PA'!$E$4:$E$2224='Analítico Cp.'!$B70),-('Diário 4º PA'!$P$4:$P$2224=J$1),('Diário 4º PA'!$F$4:$F$2224))+SUMPRODUCT(-('Diário 5º PA'!$E$4:$E$5221='Analítico Cp.'!$B70),-('Diário 5º PA'!$P$4:$P$5221=J$1),('Diário 5º PA'!$F$4:$F$5221))+SUMPRODUCT(-('Diário 6º PA'!$E$4:$E$2907='Analítico Cp.'!$B70),-('Diário 6º PA'!$O$4:$O$2907=J$1),('Diário 6º PA'!$F$4:$F$2907))+SUMPRODUCT(-('Comp.'!$D$5:$D$232='Analítico Cp.'!$B70),-('Comp.'!$J$5:$J$232=J$1),('Comp.'!$E$5:$E$232))</f>
        <v>0</v>
      </c>
      <c r="K70" s="11">
        <f>SUMPRODUCT(-('Diário 3º PA'!$E$4:$E$4242='Analítico Cp.'!$B70),-('Diário 3º PA'!$P$4:$P$4242=K$1),('Diário 3º PA'!$F$4:$F$4242))+SUMPRODUCT(-('Diário 4º PA'!$E$4:$E$2224='Analítico Cp.'!$B70),-('Diário 4º PA'!$P$4:$P$2224=K$1),('Diário 4º PA'!$F$4:$F$2224))+SUMPRODUCT(-('Diário 5º PA'!$E$4:$E$5221='Analítico Cp.'!$B70),-('Diário 5º PA'!$P$4:$P$5221=K$1),('Diário 5º PA'!$F$4:$F$5221))+SUMPRODUCT(-('Diário 6º PA'!$E$4:$E$2907='Analítico Cp.'!$B70),-('Diário 6º PA'!$O$4:$O$2907=K$1),('Diário 6º PA'!$F$4:$F$2907))+SUMPRODUCT(-('Comp.'!$D$5:$D$232='Analítico Cp.'!$B70),-('Comp.'!$J$5:$J$232=K$1),('Comp.'!$E$5:$E$232))</f>
        <v>0</v>
      </c>
      <c r="L70" s="11">
        <f>SUMPRODUCT(-('Diário 3º PA'!$E$4:$E$4242='Analítico Cp.'!$B70),-('Diário 3º PA'!$P$4:$P$4242=L$1),('Diário 3º PA'!$F$4:$F$4242))+SUMPRODUCT(-('Diário 4º PA'!$E$4:$E$2224='Analítico Cp.'!$B70),-('Diário 4º PA'!$P$4:$P$2224=L$1),('Diário 4º PA'!$F$4:$F$2224))+SUMPRODUCT(-('Diário 5º PA'!$E$4:$E$5221='Analítico Cp.'!$B70),-('Diário 5º PA'!$P$4:$P$5221=L$1),('Diário 5º PA'!$F$4:$F$5221))+SUMPRODUCT(-('Diário 6º PA'!$E$4:$E$2907='Analítico Cp.'!$B70),-('Diário 6º PA'!$O$4:$O$2907=L$1),('Diário 6º PA'!$F$4:$F$2907))+SUMPRODUCT(-('Comp.'!$D$5:$D$232='Analítico Cp.'!$B70),-('Comp.'!$J$5:$J$232=L$1),('Comp.'!$E$5:$E$232))</f>
        <v>0</v>
      </c>
      <c r="M70" s="11">
        <f>SUMPRODUCT(-('Diário 3º PA'!$E$4:$E$4242='Analítico Cp.'!$B70),-('Diário 3º PA'!$P$4:$P$4242=M$1),('Diário 3º PA'!$F$4:$F$4242))+SUMPRODUCT(-('Diário 4º PA'!$E$4:$E$2224='Analítico Cp.'!$B70),-('Diário 4º PA'!$P$4:$P$2224=M$1),('Diário 4º PA'!$F$4:$F$2224))+SUMPRODUCT(-('Diário 5º PA'!$E$4:$E$5221='Analítico Cp.'!$B70),-('Diário 5º PA'!$P$4:$P$5221=M$1),('Diário 5º PA'!$F$4:$F$5221))+SUMPRODUCT(-('Diário 6º PA'!$E$4:$E$2907='Analítico Cp.'!$B70),-('Diário 6º PA'!$O$4:$O$2907=M$1),('Diário 6º PA'!$F$4:$F$2907))+SUMPRODUCT(-('Comp.'!$D$5:$D$232='Analítico Cp.'!$B70),-('Comp.'!$J$5:$J$232=M$1),('Comp.'!$E$5:$E$232))</f>
        <v>0</v>
      </c>
      <c r="N70" s="11">
        <f>SUMPRODUCT(-('Diário 3º PA'!$E$4:$E$4242='Analítico Cp.'!$B70),-('Diário 3º PA'!$P$4:$P$4242=N$1),('Diário 3º PA'!$F$4:$F$4242))+SUMPRODUCT(-('Diário 4º PA'!$E$4:$E$2224='Analítico Cp.'!$B70),-('Diário 4º PA'!$P$4:$P$2224=N$1),('Diário 4º PA'!$F$4:$F$2224))+SUMPRODUCT(-('Diário 5º PA'!$E$4:$E$5221='Analítico Cp.'!$B70),-('Diário 5º PA'!$P$4:$P$5221=N$1),('Diário 5º PA'!$F$4:$F$5221))+SUMPRODUCT(-('Diário 6º PA'!$E$4:$E$2907='Analítico Cp.'!$B70),-('Diário 6º PA'!$O$4:$O$2907=N$1),('Diário 6º PA'!$F$4:$F$2907))+SUMPRODUCT(-('Comp.'!$D$5:$D$232='Analítico Cp.'!$B70),-('Comp.'!$J$5:$J$232=N$1),('Comp.'!$E$5:$E$232))</f>
        <v>0</v>
      </c>
      <c r="O70" s="12">
        <f t="shared" si="14"/>
        <v>0</v>
      </c>
      <c r="P70" s="168">
        <f t="shared" si="13"/>
        <v>0</v>
      </c>
    </row>
    <row r="71" spans="1:16" ht="23.25" customHeight="1" x14ac:dyDescent="0.2">
      <c r="A71" s="59" t="s">
        <v>245</v>
      </c>
      <c r="B71" s="102" t="s">
        <v>246</v>
      </c>
      <c r="C71" s="11">
        <f>SUMPRODUCT(-('Diário 3º PA'!$E$4:$E$4242='Analítico Cp.'!$B71),-('Diário 3º PA'!$P$4:$P$4242=C$1),('Diário 3º PA'!$F$4:$F$4242))+SUMPRODUCT(-('Diário 4º PA'!$E$4:$E$2224='Analítico Cp.'!$B71),-('Diário 4º PA'!$P$4:$P$2224=C$1),('Diário 4º PA'!$F$4:$F$2224))+SUMPRODUCT(-('Diário 5º PA'!$E$4:$E$5221='Analítico Cp.'!$B71),-('Diário 5º PA'!$P$4:$P$5221=C$1),('Diário 5º PA'!$F$4:$F$5221))+SUMPRODUCT(-('Diário 6º PA'!$E$4:$E$2907='Analítico Cp.'!$B71),-('Diário 6º PA'!$O$4:$O$2907=C$1),('Diário 6º PA'!$F$4:$F$2907))+SUMPRODUCT(-('Comp.'!$D$5:$D$232='Analítico Cp.'!$B71),-('Comp.'!$J$5:$J$232=C$1),('Comp.'!$E$5:$E$232))</f>
        <v>0</v>
      </c>
      <c r="D71" s="11">
        <f>SUMPRODUCT(-('Diário 3º PA'!$E$4:$E$4242='Analítico Cp.'!$B71),-('Diário 3º PA'!$P$4:$P$4242=D$1),('Diário 3º PA'!$F$4:$F$4242))+SUMPRODUCT(-('Diário 4º PA'!$E$4:$E$2224='Analítico Cp.'!$B71),-('Diário 4º PA'!$P$4:$P$2224=D$1),('Diário 4º PA'!$F$4:$F$2224))+SUMPRODUCT(-('Diário 5º PA'!$E$4:$E$5221='Analítico Cp.'!$B71),-('Diário 5º PA'!$P$4:$P$5221=D$1),('Diário 5º PA'!$F$4:$F$5221))+SUMPRODUCT(-('Diário 6º PA'!$E$4:$E$2907='Analítico Cp.'!$B71),-('Diário 6º PA'!$O$4:$O$2907=D$1),('Diário 6º PA'!$F$4:$F$2907))+SUMPRODUCT(-('Comp.'!$D$5:$D$232='Analítico Cp.'!$B71),-('Comp.'!$J$5:$J$232=D$1),('Comp.'!$E$5:$E$232))</f>
        <v>0</v>
      </c>
      <c r="E71" s="11">
        <f>SUMPRODUCT(-('Diário 3º PA'!$E$4:$E$4242='Analítico Cp.'!$B71),-('Diário 3º PA'!$P$4:$P$4242=E$1),('Diário 3º PA'!$F$4:$F$4242))+SUMPRODUCT(-('Diário 4º PA'!$E$4:$E$2224='Analítico Cp.'!$B71),-('Diário 4º PA'!$P$4:$P$2224=E$1),('Diário 4º PA'!$F$4:$F$2224))+SUMPRODUCT(-('Diário 5º PA'!$E$4:$E$5221='Analítico Cp.'!$B71),-('Diário 5º PA'!$P$4:$P$5221=E$1),('Diário 5º PA'!$F$4:$F$5221))+SUMPRODUCT(-('Diário 6º PA'!$E$4:$E$2907='Analítico Cp.'!$B71),-('Diário 6º PA'!$O$4:$O$2907=E$1),('Diário 6º PA'!$F$4:$F$2907))+SUMPRODUCT(-('Comp.'!$D$5:$D$232='Analítico Cp.'!$B71),-('Comp.'!$J$5:$J$232=E$1),('Comp.'!$E$5:$E$232))</f>
        <v>0</v>
      </c>
      <c r="F71" s="11">
        <f>SUMPRODUCT(-('Diário 3º PA'!$E$4:$E$4242='Analítico Cp.'!$B71),-('Diário 3º PA'!$P$4:$P$4242=F$1),('Diário 3º PA'!$F$4:$F$4242))+SUMPRODUCT(-('Diário 4º PA'!$E$4:$E$2224='Analítico Cp.'!$B71),-('Diário 4º PA'!$P$4:$P$2224=F$1),('Diário 4º PA'!$F$4:$F$2224))+SUMPRODUCT(-('Diário 5º PA'!$E$4:$E$5221='Analítico Cp.'!$B71),-('Diário 5º PA'!$P$4:$P$5221=F$1),('Diário 5º PA'!$F$4:$F$5221))+SUMPRODUCT(-('Diário 6º PA'!$E$4:$E$2907='Analítico Cp.'!$B71),-('Diário 6º PA'!$O$4:$O$2907=F$1),('Diário 6º PA'!$F$4:$F$2907))+SUMPRODUCT(-('Comp.'!$D$5:$D$232='Analítico Cp.'!$B71),-('Comp.'!$J$5:$J$232=F$1),('Comp.'!$E$5:$E$232))</f>
        <v>0</v>
      </c>
      <c r="G71" s="11">
        <f>SUMPRODUCT(-('Diário 3º PA'!$E$4:$E$4242='Analítico Cp.'!$B71),-('Diário 3º PA'!$P$4:$P$4242=G$1),('Diário 3º PA'!$F$4:$F$4242))+SUMPRODUCT(-('Diário 4º PA'!$E$4:$E$2224='Analítico Cp.'!$B71),-('Diário 4º PA'!$P$4:$P$2224=G$1),('Diário 4º PA'!$F$4:$F$2224))+SUMPRODUCT(-('Diário 5º PA'!$E$4:$E$5221='Analítico Cp.'!$B71),-('Diário 5º PA'!$P$4:$P$5221=G$1),('Diário 5º PA'!$F$4:$F$5221))+SUMPRODUCT(-('Diário 6º PA'!$E$4:$E$2907='Analítico Cp.'!$B71),-('Diário 6º PA'!$O$4:$O$2907=G$1),('Diário 6º PA'!$F$4:$F$2907))+SUMPRODUCT(-('Comp.'!$D$5:$D$232='Analítico Cp.'!$B71),-('Comp.'!$J$5:$J$232=G$1),('Comp.'!$E$5:$E$232))</f>
        <v>0</v>
      </c>
      <c r="H71" s="11">
        <f>SUMPRODUCT(-('Diário 3º PA'!$E$4:$E$4242='Analítico Cp.'!$B71),-('Diário 3º PA'!$P$4:$P$4242=H$1),('Diário 3º PA'!$F$4:$F$4242))+SUMPRODUCT(-('Diário 4º PA'!$E$4:$E$2224='Analítico Cp.'!$B71),-('Diário 4º PA'!$P$4:$P$2224=H$1),('Diário 4º PA'!$F$4:$F$2224))+SUMPRODUCT(-('Diário 5º PA'!$E$4:$E$5221='Analítico Cp.'!$B71),-('Diário 5º PA'!$P$4:$P$5221=H$1),('Diário 5º PA'!$F$4:$F$5221))+SUMPRODUCT(-('Diário 6º PA'!$E$4:$E$2907='Analítico Cp.'!$B71),-('Diário 6º PA'!$O$4:$O$2907=H$1),('Diário 6º PA'!$F$4:$F$2907))+SUMPRODUCT(-('Comp.'!$D$5:$D$232='Analítico Cp.'!$B71),-('Comp.'!$J$5:$J$232=H$1),('Comp.'!$E$5:$E$232))</f>
        <v>0</v>
      </c>
      <c r="I71" s="11">
        <f>SUMPRODUCT(-('Diário 3º PA'!$E$4:$E$4242='Analítico Cp.'!$B71),-('Diário 3º PA'!$P$4:$P$4242=I$1),('Diário 3º PA'!$F$4:$F$4242))+SUMPRODUCT(-('Diário 4º PA'!$E$4:$E$2224='Analítico Cp.'!$B71),-('Diário 4º PA'!$P$4:$P$2224=I$1),('Diário 4º PA'!$F$4:$F$2224))+SUMPRODUCT(-('Diário 5º PA'!$E$4:$E$5221='Analítico Cp.'!$B71),-('Diário 5º PA'!$P$4:$P$5221=I$1),('Diário 5º PA'!$F$4:$F$5221))+SUMPRODUCT(-('Diário 6º PA'!$E$4:$E$2907='Analítico Cp.'!$B71),-('Diário 6º PA'!$O$4:$O$2907=I$1),('Diário 6º PA'!$F$4:$F$2907))+SUMPRODUCT(-('Comp.'!$D$5:$D$232='Analítico Cp.'!$B71),-('Comp.'!$J$5:$J$232=I$1),('Comp.'!$E$5:$E$232))</f>
        <v>0</v>
      </c>
      <c r="J71" s="11">
        <f>SUMPRODUCT(-('Diário 3º PA'!$E$4:$E$4242='Analítico Cp.'!$B71),-('Diário 3º PA'!$P$4:$P$4242=J$1),('Diário 3º PA'!$F$4:$F$4242))+SUMPRODUCT(-('Diário 4º PA'!$E$4:$E$2224='Analítico Cp.'!$B71),-('Diário 4º PA'!$P$4:$P$2224=J$1),('Diário 4º PA'!$F$4:$F$2224))+SUMPRODUCT(-('Diário 5º PA'!$E$4:$E$5221='Analítico Cp.'!$B71),-('Diário 5º PA'!$P$4:$P$5221=J$1),('Diário 5º PA'!$F$4:$F$5221))+SUMPRODUCT(-('Diário 6º PA'!$E$4:$E$2907='Analítico Cp.'!$B71),-('Diário 6º PA'!$O$4:$O$2907=J$1),('Diário 6º PA'!$F$4:$F$2907))+SUMPRODUCT(-('Comp.'!$D$5:$D$232='Analítico Cp.'!$B71),-('Comp.'!$J$5:$J$232=J$1),('Comp.'!$E$5:$E$232))</f>
        <v>0</v>
      </c>
      <c r="K71" s="11">
        <f>SUMPRODUCT(-('Diário 3º PA'!$E$4:$E$4242='Analítico Cp.'!$B71),-('Diário 3º PA'!$P$4:$P$4242=K$1),('Diário 3º PA'!$F$4:$F$4242))+SUMPRODUCT(-('Diário 4º PA'!$E$4:$E$2224='Analítico Cp.'!$B71),-('Diário 4º PA'!$P$4:$P$2224=K$1),('Diário 4º PA'!$F$4:$F$2224))+SUMPRODUCT(-('Diário 5º PA'!$E$4:$E$5221='Analítico Cp.'!$B71),-('Diário 5º PA'!$P$4:$P$5221=K$1),('Diário 5º PA'!$F$4:$F$5221))+SUMPRODUCT(-('Diário 6º PA'!$E$4:$E$2907='Analítico Cp.'!$B71),-('Diário 6º PA'!$O$4:$O$2907=K$1),('Diário 6º PA'!$F$4:$F$2907))+SUMPRODUCT(-('Comp.'!$D$5:$D$232='Analítico Cp.'!$B71),-('Comp.'!$J$5:$J$232=K$1),('Comp.'!$E$5:$E$232))</f>
        <v>0</v>
      </c>
      <c r="L71" s="11">
        <f>SUMPRODUCT(-('Diário 3º PA'!$E$4:$E$4242='Analítico Cp.'!$B71),-('Diário 3º PA'!$P$4:$P$4242=L$1),('Diário 3º PA'!$F$4:$F$4242))+SUMPRODUCT(-('Diário 4º PA'!$E$4:$E$2224='Analítico Cp.'!$B71),-('Diário 4º PA'!$P$4:$P$2224=L$1),('Diário 4º PA'!$F$4:$F$2224))+SUMPRODUCT(-('Diário 5º PA'!$E$4:$E$5221='Analítico Cp.'!$B71),-('Diário 5º PA'!$P$4:$P$5221=L$1),('Diário 5º PA'!$F$4:$F$5221))+SUMPRODUCT(-('Diário 6º PA'!$E$4:$E$2907='Analítico Cp.'!$B71),-('Diário 6º PA'!$O$4:$O$2907=L$1),('Diário 6º PA'!$F$4:$F$2907))+SUMPRODUCT(-('Comp.'!$D$5:$D$232='Analítico Cp.'!$B71),-('Comp.'!$J$5:$J$232=L$1),('Comp.'!$E$5:$E$232))</f>
        <v>0</v>
      </c>
      <c r="M71" s="11">
        <f>SUMPRODUCT(-('Diário 3º PA'!$E$4:$E$4242='Analítico Cp.'!$B71),-('Diário 3º PA'!$P$4:$P$4242=M$1),('Diário 3º PA'!$F$4:$F$4242))+SUMPRODUCT(-('Diário 4º PA'!$E$4:$E$2224='Analítico Cp.'!$B71),-('Diário 4º PA'!$P$4:$P$2224=M$1),('Diário 4º PA'!$F$4:$F$2224))+SUMPRODUCT(-('Diário 5º PA'!$E$4:$E$5221='Analítico Cp.'!$B71),-('Diário 5º PA'!$P$4:$P$5221=M$1),('Diário 5º PA'!$F$4:$F$5221))+SUMPRODUCT(-('Diário 6º PA'!$E$4:$E$2907='Analítico Cp.'!$B71),-('Diário 6º PA'!$O$4:$O$2907=M$1),('Diário 6º PA'!$F$4:$F$2907))+SUMPRODUCT(-('Comp.'!$D$5:$D$232='Analítico Cp.'!$B71),-('Comp.'!$J$5:$J$232=M$1),('Comp.'!$E$5:$E$232))</f>
        <v>0</v>
      </c>
      <c r="N71" s="11">
        <f>SUMPRODUCT(-('Diário 3º PA'!$E$4:$E$4242='Analítico Cp.'!$B71),-('Diário 3º PA'!$P$4:$P$4242=N$1),('Diário 3º PA'!$F$4:$F$4242))+SUMPRODUCT(-('Diário 4º PA'!$E$4:$E$2224='Analítico Cp.'!$B71),-('Diário 4º PA'!$P$4:$P$2224=N$1),('Diário 4º PA'!$F$4:$F$2224))+SUMPRODUCT(-('Diário 5º PA'!$E$4:$E$5221='Analítico Cp.'!$B71),-('Diário 5º PA'!$P$4:$P$5221=N$1),('Diário 5º PA'!$F$4:$F$5221))+SUMPRODUCT(-('Diário 6º PA'!$E$4:$E$2907='Analítico Cp.'!$B71),-('Diário 6º PA'!$O$4:$O$2907=N$1),('Diário 6º PA'!$F$4:$F$2907))+SUMPRODUCT(-('Comp.'!$D$5:$D$232='Analítico Cp.'!$B71),-('Comp.'!$J$5:$J$232=N$1),('Comp.'!$E$5:$E$232))</f>
        <v>0</v>
      </c>
      <c r="O71" s="12">
        <f t="shared" si="14"/>
        <v>0</v>
      </c>
      <c r="P71" s="168">
        <f t="shared" si="13"/>
        <v>0</v>
      </c>
    </row>
    <row r="72" spans="1:16" ht="23.25" customHeight="1" x14ac:dyDescent="0.2">
      <c r="A72" s="59" t="s">
        <v>247</v>
      </c>
      <c r="B72" s="102" t="s">
        <v>248</v>
      </c>
      <c r="C72" s="11">
        <f>SUMPRODUCT(-('Diário 3º PA'!$E$4:$E$4242='Analítico Cp.'!$B72),-('Diário 3º PA'!$P$4:$P$4242=C$1),('Diário 3º PA'!$F$4:$F$4242))+SUMPRODUCT(-('Diário 4º PA'!$E$4:$E$2224='Analítico Cp.'!$B72),-('Diário 4º PA'!$P$4:$P$2224=C$1),('Diário 4º PA'!$F$4:$F$2224))+SUMPRODUCT(-('Diário 5º PA'!$E$4:$E$5221='Analítico Cp.'!$B72),-('Diário 5º PA'!$P$4:$P$5221=C$1),('Diário 5º PA'!$F$4:$F$5221))+SUMPRODUCT(-('Diário 6º PA'!$E$4:$E$2907='Analítico Cp.'!$B72),-('Diário 6º PA'!$O$4:$O$2907=C$1),('Diário 6º PA'!$F$4:$F$2907))+SUMPRODUCT(-('Comp.'!$D$5:$D$232='Analítico Cp.'!$B72),-('Comp.'!$J$5:$J$232=C$1),('Comp.'!$E$5:$E$232))</f>
        <v>0</v>
      </c>
      <c r="D72" s="11">
        <f>SUMPRODUCT(-('Diário 3º PA'!$E$4:$E$4242='Analítico Cp.'!$B72),-('Diário 3º PA'!$P$4:$P$4242=D$1),('Diário 3º PA'!$F$4:$F$4242))+SUMPRODUCT(-('Diário 4º PA'!$E$4:$E$2224='Analítico Cp.'!$B72),-('Diário 4º PA'!$P$4:$P$2224=D$1),('Diário 4º PA'!$F$4:$F$2224))+SUMPRODUCT(-('Diário 5º PA'!$E$4:$E$5221='Analítico Cp.'!$B72),-('Diário 5º PA'!$P$4:$P$5221=D$1),('Diário 5º PA'!$F$4:$F$5221))+SUMPRODUCT(-('Diário 6º PA'!$E$4:$E$2907='Analítico Cp.'!$B72),-('Diário 6º PA'!$O$4:$O$2907=D$1),('Diário 6º PA'!$F$4:$F$2907))+SUMPRODUCT(-('Comp.'!$D$5:$D$232='Analítico Cp.'!$B72),-('Comp.'!$J$5:$J$232=D$1),('Comp.'!$E$5:$E$232))</f>
        <v>0</v>
      </c>
      <c r="E72" s="11">
        <f>SUMPRODUCT(-('Diário 3º PA'!$E$4:$E$4242='Analítico Cp.'!$B72),-('Diário 3º PA'!$P$4:$P$4242=E$1),('Diário 3º PA'!$F$4:$F$4242))+SUMPRODUCT(-('Diário 4º PA'!$E$4:$E$2224='Analítico Cp.'!$B72),-('Diário 4º PA'!$P$4:$P$2224=E$1),('Diário 4º PA'!$F$4:$F$2224))+SUMPRODUCT(-('Diário 5º PA'!$E$4:$E$5221='Analítico Cp.'!$B72),-('Diário 5º PA'!$P$4:$P$5221=E$1),('Diário 5º PA'!$F$4:$F$5221))+SUMPRODUCT(-('Diário 6º PA'!$E$4:$E$2907='Analítico Cp.'!$B72),-('Diário 6º PA'!$O$4:$O$2907=E$1),('Diário 6º PA'!$F$4:$F$2907))+SUMPRODUCT(-('Comp.'!$D$5:$D$232='Analítico Cp.'!$B72),-('Comp.'!$J$5:$J$232=E$1),('Comp.'!$E$5:$E$232))</f>
        <v>0</v>
      </c>
      <c r="F72" s="11">
        <f>SUMPRODUCT(-('Diário 3º PA'!$E$4:$E$4242='Analítico Cp.'!$B72),-('Diário 3º PA'!$P$4:$P$4242=F$1),('Diário 3º PA'!$F$4:$F$4242))+SUMPRODUCT(-('Diário 4º PA'!$E$4:$E$2224='Analítico Cp.'!$B72),-('Diário 4º PA'!$P$4:$P$2224=F$1),('Diário 4º PA'!$F$4:$F$2224))+SUMPRODUCT(-('Diário 5º PA'!$E$4:$E$5221='Analítico Cp.'!$B72),-('Diário 5º PA'!$P$4:$P$5221=F$1),('Diário 5º PA'!$F$4:$F$5221))+SUMPRODUCT(-('Diário 6º PA'!$E$4:$E$2907='Analítico Cp.'!$B72),-('Diário 6º PA'!$O$4:$O$2907=F$1),('Diário 6º PA'!$F$4:$F$2907))+SUMPRODUCT(-('Comp.'!$D$5:$D$232='Analítico Cp.'!$B72),-('Comp.'!$J$5:$J$232=F$1),('Comp.'!$E$5:$E$232))</f>
        <v>0</v>
      </c>
      <c r="G72" s="11">
        <f>SUMPRODUCT(-('Diário 3º PA'!$E$4:$E$4242='Analítico Cp.'!$B72),-('Diário 3º PA'!$P$4:$P$4242=G$1),('Diário 3º PA'!$F$4:$F$4242))+SUMPRODUCT(-('Diário 4º PA'!$E$4:$E$2224='Analítico Cp.'!$B72),-('Diário 4º PA'!$P$4:$P$2224=G$1),('Diário 4º PA'!$F$4:$F$2224))+SUMPRODUCT(-('Diário 5º PA'!$E$4:$E$5221='Analítico Cp.'!$B72),-('Diário 5º PA'!$P$4:$P$5221=G$1),('Diário 5º PA'!$F$4:$F$5221))+SUMPRODUCT(-('Diário 6º PA'!$E$4:$E$2907='Analítico Cp.'!$B72),-('Diário 6º PA'!$O$4:$O$2907=G$1),('Diário 6º PA'!$F$4:$F$2907))+SUMPRODUCT(-('Comp.'!$D$5:$D$232='Analítico Cp.'!$B72),-('Comp.'!$J$5:$J$232=G$1),('Comp.'!$E$5:$E$232))</f>
        <v>0</v>
      </c>
      <c r="H72" s="11">
        <f>SUMPRODUCT(-('Diário 3º PA'!$E$4:$E$4242='Analítico Cp.'!$B72),-('Diário 3º PA'!$P$4:$P$4242=H$1),('Diário 3º PA'!$F$4:$F$4242))+SUMPRODUCT(-('Diário 4º PA'!$E$4:$E$2224='Analítico Cp.'!$B72),-('Diário 4º PA'!$P$4:$P$2224=H$1),('Diário 4º PA'!$F$4:$F$2224))+SUMPRODUCT(-('Diário 5º PA'!$E$4:$E$5221='Analítico Cp.'!$B72),-('Diário 5º PA'!$P$4:$P$5221=H$1),('Diário 5º PA'!$F$4:$F$5221))+SUMPRODUCT(-('Diário 6º PA'!$E$4:$E$2907='Analítico Cp.'!$B72),-('Diário 6º PA'!$O$4:$O$2907=H$1),('Diário 6º PA'!$F$4:$F$2907))+SUMPRODUCT(-('Comp.'!$D$5:$D$232='Analítico Cp.'!$B72),-('Comp.'!$J$5:$J$232=H$1),('Comp.'!$E$5:$E$232))</f>
        <v>0</v>
      </c>
      <c r="I72" s="11">
        <f>SUMPRODUCT(-('Diário 3º PA'!$E$4:$E$4242='Analítico Cp.'!$B72),-('Diário 3º PA'!$P$4:$P$4242=I$1),('Diário 3º PA'!$F$4:$F$4242))+SUMPRODUCT(-('Diário 4º PA'!$E$4:$E$2224='Analítico Cp.'!$B72),-('Diário 4º PA'!$P$4:$P$2224=I$1),('Diário 4º PA'!$F$4:$F$2224))+SUMPRODUCT(-('Diário 5º PA'!$E$4:$E$5221='Analítico Cp.'!$B72),-('Diário 5º PA'!$P$4:$P$5221=I$1),('Diário 5º PA'!$F$4:$F$5221))+SUMPRODUCT(-('Diário 6º PA'!$E$4:$E$2907='Analítico Cp.'!$B72),-('Diário 6º PA'!$O$4:$O$2907=I$1),('Diário 6º PA'!$F$4:$F$2907))+SUMPRODUCT(-('Comp.'!$D$5:$D$232='Analítico Cp.'!$B72),-('Comp.'!$J$5:$J$232=I$1),('Comp.'!$E$5:$E$232))</f>
        <v>0</v>
      </c>
      <c r="J72" s="11">
        <f>SUMPRODUCT(-('Diário 3º PA'!$E$4:$E$4242='Analítico Cp.'!$B72),-('Diário 3º PA'!$P$4:$P$4242=J$1),('Diário 3º PA'!$F$4:$F$4242))+SUMPRODUCT(-('Diário 4º PA'!$E$4:$E$2224='Analítico Cp.'!$B72),-('Diário 4º PA'!$P$4:$P$2224=J$1),('Diário 4º PA'!$F$4:$F$2224))+SUMPRODUCT(-('Diário 5º PA'!$E$4:$E$5221='Analítico Cp.'!$B72),-('Diário 5º PA'!$P$4:$P$5221=J$1),('Diário 5º PA'!$F$4:$F$5221))+SUMPRODUCT(-('Diário 6º PA'!$E$4:$E$2907='Analítico Cp.'!$B72),-('Diário 6º PA'!$O$4:$O$2907=J$1),('Diário 6º PA'!$F$4:$F$2907))+SUMPRODUCT(-('Comp.'!$D$5:$D$232='Analítico Cp.'!$B72),-('Comp.'!$J$5:$J$232=J$1),('Comp.'!$E$5:$E$232))</f>
        <v>0</v>
      </c>
      <c r="K72" s="11">
        <f>SUMPRODUCT(-('Diário 3º PA'!$E$4:$E$4242='Analítico Cp.'!$B72),-('Diário 3º PA'!$P$4:$P$4242=K$1),('Diário 3º PA'!$F$4:$F$4242))+SUMPRODUCT(-('Diário 4º PA'!$E$4:$E$2224='Analítico Cp.'!$B72),-('Diário 4º PA'!$P$4:$P$2224=K$1),('Diário 4º PA'!$F$4:$F$2224))+SUMPRODUCT(-('Diário 5º PA'!$E$4:$E$5221='Analítico Cp.'!$B72),-('Diário 5º PA'!$P$4:$P$5221=K$1),('Diário 5º PA'!$F$4:$F$5221))+SUMPRODUCT(-('Diário 6º PA'!$E$4:$E$2907='Analítico Cp.'!$B72),-('Diário 6º PA'!$O$4:$O$2907=K$1),('Diário 6º PA'!$F$4:$F$2907))+SUMPRODUCT(-('Comp.'!$D$5:$D$232='Analítico Cp.'!$B72),-('Comp.'!$J$5:$J$232=K$1),('Comp.'!$E$5:$E$232))</f>
        <v>0</v>
      </c>
      <c r="L72" s="11">
        <f>SUMPRODUCT(-('Diário 3º PA'!$E$4:$E$4242='Analítico Cp.'!$B72),-('Diário 3º PA'!$P$4:$P$4242=L$1),('Diário 3º PA'!$F$4:$F$4242))+SUMPRODUCT(-('Diário 4º PA'!$E$4:$E$2224='Analítico Cp.'!$B72),-('Diário 4º PA'!$P$4:$P$2224=L$1),('Diário 4º PA'!$F$4:$F$2224))+SUMPRODUCT(-('Diário 5º PA'!$E$4:$E$5221='Analítico Cp.'!$B72),-('Diário 5º PA'!$P$4:$P$5221=L$1),('Diário 5º PA'!$F$4:$F$5221))+SUMPRODUCT(-('Diário 6º PA'!$E$4:$E$2907='Analítico Cp.'!$B72),-('Diário 6º PA'!$O$4:$O$2907=L$1),('Diário 6º PA'!$F$4:$F$2907))+SUMPRODUCT(-('Comp.'!$D$5:$D$232='Analítico Cp.'!$B72),-('Comp.'!$J$5:$J$232=L$1),('Comp.'!$E$5:$E$232))</f>
        <v>0</v>
      </c>
      <c r="M72" s="11">
        <f>SUMPRODUCT(-('Diário 3º PA'!$E$4:$E$4242='Analítico Cp.'!$B72),-('Diário 3º PA'!$P$4:$P$4242=M$1),('Diário 3º PA'!$F$4:$F$4242))+SUMPRODUCT(-('Diário 4º PA'!$E$4:$E$2224='Analítico Cp.'!$B72),-('Diário 4º PA'!$P$4:$P$2224=M$1),('Diário 4º PA'!$F$4:$F$2224))+SUMPRODUCT(-('Diário 5º PA'!$E$4:$E$5221='Analítico Cp.'!$B72),-('Diário 5º PA'!$P$4:$P$5221=M$1),('Diário 5º PA'!$F$4:$F$5221))+SUMPRODUCT(-('Diário 6º PA'!$E$4:$E$2907='Analítico Cp.'!$B72),-('Diário 6º PA'!$O$4:$O$2907=M$1),('Diário 6º PA'!$F$4:$F$2907))+SUMPRODUCT(-('Comp.'!$D$5:$D$232='Analítico Cp.'!$B72),-('Comp.'!$J$5:$J$232=M$1),('Comp.'!$E$5:$E$232))</f>
        <v>0</v>
      </c>
      <c r="N72" s="11">
        <f>SUMPRODUCT(-('Diário 3º PA'!$E$4:$E$4242='Analítico Cp.'!$B72),-('Diário 3º PA'!$P$4:$P$4242=N$1),('Diário 3º PA'!$F$4:$F$4242))+SUMPRODUCT(-('Diário 4º PA'!$E$4:$E$2224='Analítico Cp.'!$B72),-('Diário 4º PA'!$P$4:$P$2224=N$1),('Diário 4º PA'!$F$4:$F$2224))+SUMPRODUCT(-('Diário 5º PA'!$E$4:$E$5221='Analítico Cp.'!$B72),-('Diário 5º PA'!$P$4:$P$5221=N$1),('Diário 5º PA'!$F$4:$F$5221))+SUMPRODUCT(-('Diário 6º PA'!$E$4:$E$2907='Analítico Cp.'!$B72),-('Diário 6º PA'!$O$4:$O$2907=N$1),('Diário 6º PA'!$F$4:$F$2907))+SUMPRODUCT(-('Comp.'!$D$5:$D$232='Analítico Cp.'!$B72),-('Comp.'!$J$5:$J$232=N$1),('Comp.'!$E$5:$E$232))</f>
        <v>0</v>
      </c>
      <c r="O72" s="12">
        <f t="shared" si="14"/>
        <v>0</v>
      </c>
      <c r="P72" s="168">
        <f t="shared" si="13"/>
        <v>0</v>
      </c>
    </row>
    <row r="73" spans="1:16" ht="23.25" customHeight="1" x14ac:dyDescent="0.2">
      <c r="A73" s="59" t="s">
        <v>249</v>
      </c>
      <c r="B73" s="102" t="s">
        <v>250</v>
      </c>
      <c r="C73" s="11">
        <f>SUMPRODUCT(-('Diário 3º PA'!$E$4:$E$4242='Analítico Cp.'!$B73),-('Diário 3º PA'!$P$4:$P$4242=C$1),('Diário 3º PA'!$F$4:$F$4242))+SUMPRODUCT(-('Diário 4º PA'!$E$4:$E$2224='Analítico Cp.'!$B73),-('Diário 4º PA'!$P$4:$P$2224=C$1),('Diário 4º PA'!$F$4:$F$2224))+SUMPRODUCT(-('Diário 5º PA'!$E$4:$E$5221='Analítico Cp.'!$B73),-('Diário 5º PA'!$P$4:$P$5221=C$1),('Diário 5º PA'!$F$4:$F$5221))+SUMPRODUCT(-('Diário 6º PA'!$E$4:$E$2907='Analítico Cp.'!$B73),-('Diário 6º PA'!$O$4:$O$2907=C$1),('Diário 6º PA'!$F$4:$F$2907))+SUMPRODUCT(-('Comp.'!$D$5:$D$232='Analítico Cp.'!$B73),-('Comp.'!$J$5:$J$232=C$1),('Comp.'!$E$5:$E$232))</f>
        <v>0</v>
      </c>
      <c r="D73" s="11">
        <f>SUMPRODUCT(-('Diário 3º PA'!$E$4:$E$4242='Analítico Cp.'!$B73),-('Diário 3º PA'!$P$4:$P$4242=D$1),('Diário 3º PA'!$F$4:$F$4242))+SUMPRODUCT(-('Diário 4º PA'!$E$4:$E$2224='Analítico Cp.'!$B73),-('Diário 4º PA'!$P$4:$P$2224=D$1),('Diário 4º PA'!$F$4:$F$2224))+SUMPRODUCT(-('Diário 5º PA'!$E$4:$E$5221='Analítico Cp.'!$B73),-('Diário 5º PA'!$P$4:$P$5221=D$1),('Diário 5º PA'!$F$4:$F$5221))+SUMPRODUCT(-('Diário 6º PA'!$E$4:$E$2907='Analítico Cp.'!$B73),-('Diário 6º PA'!$O$4:$O$2907=D$1),('Diário 6º PA'!$F$4:$F$2907))+SUMPRODUCT(-('Comp.'!$D$5:$D$232='Analítico Cp.'!$B73),-('Comp.'!$J$5:$J$232=D$1),('Comp.'!$E$5:$E$232))</f>
        <v>0</v>
      </c>
      <c r="E73" s="11">
        <f>SUMPRODUCT(-('Diário 3º PA'!$E$4:$E$4242='Analítico Cp.'!$B73),-('Diário 3º PA'!$P$4:$P$4242=E$1),('Diário 3º PA'!$F$4:$F$4242))+SUMPRODUCT(-('Diário 4º PA'!$E$4:$E$2224='Analítico Cp.'!$B73),-('Diário 4º PA'!$P$4:$P$2224=E$1),('Diário 4º PA'!$F$4:$F$2224))+SUMPRODUCT(-('Diário 5º PA'!$E$4:$E$5221='Analítico Cp.'!$B73),-('Diário 5º PA'!$P$4:$P$5221=E$1),('Diário 5º PA'!$F$4:$F$5221))+SUMPRODUCT(-('Diário 6º PA'!$E$4:$E$2907='Analítico Cp.'!$B73),-('Diário 6º PA'!$O$4:$O$2907=E$1),('Diário 6º PA'!$F$4:$F$2907))+SUMPRODUCT(-('Comp.'!$D$5:$D$232='Analítico Cp.'!$B73),-('Comp.'!$J$5:$J$232=E$1),('Comp.'!$E$5:$E$232))</f>
        <v>0</v>
      </c>
      <c r="F73" s="11">
        <f>SUMPRODUCT(-('Diário 3º PA'!$E$4:$E$4242='Analítico Cp.'!$B73),-('Diário 3º PA'!$P$4:$P$4242=F$1),('Diário 3º PA'!$F$4:$F$4242))+SUMPRODUCT(-('Diário 4º PA'!$E$4:$E$2224='Analítico Cp.'!$B73),-('Diário 4º PA'!$P$4:$P$2224=F$1),('Diário 4º PA'!$F$4:$F$2224))+SUMPRODUCT(-('Diário 5º PA'!$E$4:$E$5221='Analítico Cp.'!$B73),-('Diário 5º PA'!$P$4:$P$5221=F$1),('Diário 5º PA'!$F$4:$F$5221))+SUMPRODUCT(-('Diário 6º PA'!$E$4:$E$2907='Analítico Cp.'!$B73),-('Diário 6º PA'!$O$4:$O$2907=F$1),('Diário 6º PA'!$F$4:$F$2907))+SUMPRODUCT(-('Comp.'!$D$5:$D$232='Analítico Cp.'!$B73),-('Comp.'!$J$5:$J$232=F$1),('Comp.'!$E$5:$E$232))</f>
        <v>0</v>
      </c>
      <c r="G73" s="11">
        <f>SUMPRODUCT(-('Diário 3º PA'!$E$4:$E$4242='Analítico Cp.'!$B73),-('Diário 3º PA'!$P$4:$P$4242=G$1),('Diário 3º PA'!$F$4:$F$4242))+SUMPRODUCT(-('Diário 4º PA'!$E$4:$E$2224='Analítico Cp.'!$B73),-('Diário 4º PA'!$P$4:$P$2224=G$1),('Diário 4º PA'!$F$4:$F$2224))+SUMPRODUCT(-('Diário 5º PA'!$E$4:$E$5221='Analítico Cp.'!$B73),-('Diário 5º PA'!$P$4:$P$5221=G$1),('Diário 5º PA'!$F$4:$F$5221))+SUMPRODUCT(-('Diário 6º PA'!$E$4:$E$2907='Analítico Cp.'!$B73),-('Diário 6º PA'!$O$4:$O$2907=G$1),('Diário 6º PA'!$F$4:$F$2907))+SUMPRODUCT(-('Comp.'!$D$5:$D$232='Analítico Cp.'!$B73),-('Comp.'!$J$5:$J$232=G$1),('Comp.'!$E$5:$E$232))</f>
        <v>0</v>
      </c>
      <c r="H73" s="11">
        <f>SUMPRODUCT(-('Diário 3º PA'!$E$4:$E$4242='Analítico Cp.'!$B73),-('Diário 3º PA'!$P$4:$P$4242=H$1),('Diário 3º PA'!$F$4:$F$4242))+SUMPRODUCT(-('Diário 4º PA'!$E$4:$E$2224='Analítico Cp.'!$B73),-('Diário 4º PA'!$P$4:$P$2224=H$1),('Diário 4º PA'!$F$4:$F$2224))+SUMPRODUCT(-('Diário 5º PA'!$E$4:$E$5221='Analítico Cp.'!$B73),-('Diário 5º PA'!$P$4:$P$5221=H$1),('Diário 5º PA'!$F$4:$F$5221))+SUMPRODUCT(-('Diário 6º PA'!$E$4:$E$2907='Analítico Cp.'!$B73),-('Diário 6º PA'!$O$4:$O$2907=H$1),('Diário 6º PA'!$F$4:$F$2907))+SUMPRODUCT(-('Comp.'!$D$5:$D$232='Analítico Cp.'!$B73),-('Comp.'!$J$5:$J$232=H$1),('Comp.'!$E$5:$E$232))</f>
        <v>0</v>
      </c>
      <c r="I73" s="11">
        <f>SUMPRODUCT(-('Diário 3º PA'!$E$4:$E$4242='Analítico Cp.'!$B73),-('Diário 3º PA'!$P$4:$P$4242=I$1),('Diário 3º PA'!$F$4:$F$4242))+SUMPRODUCT(-('Diário 4º PA'!$E$4:$E$2224='Analítico Cp.'!$B73),-('Diário 4º PA'!$P$4:$P$2224=I$1),('Diário 4º PA'!$F$4:$F$2224))+SUMPRODUCT(-('Diário 5º PA'!$E$4:$E$5221='Analítico Cp.'!$B73),-('Diário 5º PA'!$P$4:$P$5221=I$1),('Diário 5º PA'!$F$4:$F$5221))+SUMPRODUCT(-('Diário 6º PA'!$E$4:$E$2907='Analítico Cp.'!$B73),-('Diário 6º PA'!$O$4:$O$2907=I$1),('Diário 6º PA'!$F$4:$F$2907))+SUMPRODUCT(-('Comp.'!$D$5:$D$232='Analítico Cp.'!$B73),-('Comp.'!$J$5:$J$232=I$1),('Comp.'!$E$5:$E$232))</f>
        <v>0</v>
      </c>
      <c r="J73" s="11">
        <f>SUMPRODUCT(-('Diário 3º PA'!$E$4:$E$4242='Analítico Cp.'!$B73),-('Diário 3º PA'!$P$4:$P$4242=J$1),('Diário 3º PA'!$F$4:$F$4242))+SUMPRODUCT(-('Diário 4º PA'!$E$4:$E$2224='Analítico Cp.'!$B73),-('Diário 4º PA'!$P$4:$P$2224=J$1),('Diário 4º PA'!$F$4:$F$2224))+SUMPRODUCT(-('Diário 5º PA'!$E$4:$E$5221='Analítico Cp.'!$B73),-('Diário 5º PA'!$P$4:$P$5221=J$1),('Diário 5º PA'!$F$4:$F$5221))+SUMPRODUCT(-('Diário 6º PA'!$E$4:$E$2907='Analítico Cp.'!$B73),-('Diário 6º PA'!$O$4:$O$2907=J$1),('Diário 6º PA'!$F$4:$F$2907))+SUMPRODUCT(-('Comp.'!$D$5:$D$232='Analítico Cp.'!$B73),-('Comp.'!$J$5:$J$232=J$1),('Comp.'!$E$5:$E$232))</f>
        <v>0</v>
      </c>
      <c r="K73" s="11">
        <f>SUMPRODUCT(-('Diário 3º PA'!$E$4:$E$4242='Analítico Cp.'!$B73),-('Diário 3º PA'!$P$4:$P$4242=K$1),('Diário 3º PA'!$F$4:$F$4242))+SUMPRODUCT(-('Diário 4º PA'!$E$4:$E$2224='Analítico Cp.'!$B73),-('Diário 4º PA'!$P$4:$P$2224=K$1),('Diário 4º PA'!$F$4:$F$2224))+SUMPRODUCT(-('Diário 5º PA'!$E$4:$E$5221='Analítico Cp.'!$B73),-('Diário 5º PA'!$P$4:$P$5221=K$1),('Diário 5º PA'!$F$4:$F$5221))+SUMPRODUCT(-('Diário 6º PA'!$E$4:$E$2907='Analítico Cp.'!$B73),-('Diário 6º PA'!$O$4:$O$2907=K$1),('Diário 6º PA'!$F$4:$F$2907))+SUMPRODUCT(-('Comp.'!$D$5:$D$232='Analítico Cp.'!$B73),-('Comp.'!$J$5:$J$232=K$1),('Comp.'!$E$5:$E$232))</f>
        <v>0</v>
      </c>
      <c r="L73" s="11">
        <f>SUMPRODUCT(-('Diário 3º PA'!$E$4:$E$4242='Analítico Cp.'!$B73),-('Diário 3º PA'!$P$4:$P$4242=L$1),('Diário 3º PA'!$F$4:$F$4242))+SUMPRODUCT(-('Diário 4º PA'!$E$4:$E$2224='Analítico Cp.'!$B73),-('Diário 4º PA'!$P$4:$P$2224=L$1),('Diário 4º PA'!$F$4:$F$2224))+SUMPRODUCT(-('Diário 5º PA'!$E$4:$E$5221='Analítico Cp.'!$B73),-('Diário 5º PA'!$P$4:$P$5221=L$1),('Diário 5º PA'!$F$4:$F$5221))+SUMPRODUCT(-('Diário 6º PA'!$E$4:$E$2907='Analítico Cp.'!$B73),-('Diário 6º PA'!$O$4:$O$2907=L$1),('Diário 6º PA'!$F$4:$F$2907))+SUMPRODUCT(-('Comp.'!$D$5:$D$232='Analítico Cp.'!$B73),-('Comp.'!$J$5:$J$232=L$1),('Comp.'!$E$5:$E$232))</f>
        <v>0</v>
      </c>
      <c r="M73" s="11">
        <f>SUMPRODUCT(-('Diário 3º PA'!$E$4:$E$4242='Analítico Cp.'!$B73),-('Diário 3º PA'!$P$4:$P$4242=M$1),('Diário 3º PA'!$F$4:$F$4242))+SUMPRODUCT(-('Diário 4º PA'!$E$4:$E$2224='Analítico Cp.'!$B73),-('Diário 4º PA'!$P$4:$P$2224=M$1),('Diário 4º PA'!$F$4:$F$2224))+SUMPRODUCT(-('Diário 5º PA'!$E$4:$E$5221='Analítico Cp.'!$B73),-('Diário 5º PA'!$P$4:$P$5221=M$1),('Diário 5º PA'!$F$4:$F$5221))+SUMPRODUCT(-('Diário 6º PA'!$E$4:$E$2907='Analítico Cp.'!$B73),-('Diário 6º PA'!$O$4:$O$2907=M$1),('Diário 6º PA'!$F$4:$F$2907))+SUMPRODUCT(-('Comp.'!$D$5:$D$232='Analítico Cp.'!$B73),-('Comp.'!$J$5:$J$232=M$1),('Comp.'!$E$5:$E$232))</f>
        <v>0</v>
      </c>
      <c r="N73" s="11">
        <f>SUMPRODUCT(-('Diário 3º PA'!$E$4:$E$4242='Analítico Cp.'!$B73),-('Diário 3º PA'!$P$4:$P$4242=N$1),('Diário 3º PA'!$F$4:$F$4242))+SUMPRODUCT(-('Diário 4º PA'!$E$4:$E$2224='Analítico Cp.'!$B73),-('Diário 4º PA'!$P$4:$P$2224=N$1),('Diário 4º PA'!$F$4:$F$2224))+SUMPRODUCT(-('Diário 5º PA'!$E$4:$E$5221='Analítico Cp.'!$B73),-('Diário 5º PA'!$P$4:$P$5221=N$1),('Diário 5º PA'!$F$4:$F$5221))+SUMPRODUCT(-('Diário 6º PA'!$E$4:$E$2907='Analítico Cp.'!$B73),-('Diário 6º PA'!$O$4:$O$2907=N$1),('Diário 6º PA'!$F$4:$F$2907))+SUMPRODUCT(-('Comp.'!$D$5:$D$232='Analítico Cp.'!$B73),-('Comp.'!$J$5:$J$232=N$1),('Comp.'!$E$5:$E$232))</f>
        <v>0</v>
      </c>
      <c r="O73" s="12">
        <f t="shared" si="14"/>
        <v>0</v>
      </c>
      <c r="P73" s="168">
        <f t="shared" si="13"/>
        <v>0</v>
      </c>
    </row>
    <row r="74" spans="1:16" ht="23.25" customHeight="1" x14ac:dyDescent="0.2">
      <c r="A74" s="59" t="s">
        <v>251</v>
      </c>
      <c r="B74" s="104" t="s">
        <v>252</v>
      </c>
      <c r="C74" s="11">
        <f>SUMPRODUCT(-('Diário 3º PA'!$E$4:$E$4242='Analítico Cp.'!$B74),-('Diário 3º PA'!$P$4:$P$4242=C$1),('Diário 3º PA'!$F$4:$F$4242))+SUMPRODUCT(-('Diário 4º PA'!$E$4:$E$2224='Analítico Cp.'!$B74),-('Diário 4º PA'!$P$4:$P$2224=C$1),('Diário 4º PA'!$F$4:$F$2224))+SUMPRODUCT(-('Diário 5º PA'!$E$4:$E$5221='Analítico Cp.'!$B74),-('Diário 5º PA'!$P$4:$P$5221=C$1),('Diário 5º PA'!$F$4:$F$5221))+SUMPRODUCT(-('Diário 6º PA'!$E$4:$E$2907='Analítico Cp.'!$B74),-('Diário 6º PA'!$O$4:$O$2907=C$1),('Diário 6º PA'!$F$4:$F$2907))+SUMPRODUCT(-('Comp.'!$D$5:$D$232='Analítico Cp.'!$B74),-('Comp.'!$J$5:$J$232=C$1),('Comp.'!$E$5:$E$232))</f>
        <v>0</v>
      </c>
      <c r="D74" s="11">
        <f>SUMPRODUCT(-('Diário 3º PA'!$E$4:$E$4242='Analítico Cp.'!$B74),-('Diário 3º PA'!$P$4:$P$4242=D$1),('Diário 3º PA'!$F$4:$F$4242))+SUMPRODUCT(-('Diário 4º PA'!$E$4:$E$2224='Analítico Cp.'!$B74),-('Diário 4º PA'!$P$4:$P$2224=D$1),('Diário 4º PA'!$F$4:$F$2224))+SUMPRODUCT(-('Diário 5º PA'!$E$4:$E$5221='Analítico Cp.'!$B74),-('Diário 5º PA'!$P$4:$P$5221=D$1),('Diário 5º PA'!$F$4:$F$5221))+SUMPRODUCT(-('Diário 6º PA'!$E$4:$E$2907='Analítico Cp.'!$B74),-('Diário 6º PA'!$O$4:$O$2907=D$1),('Diário 6º PA'!$F$4:$F$2907))+SUMPRODUCT(-('Comp.'!$D$5:$D$232='Analítico Cp.'!$B74),-('Comp.'!$J$5:$J$232=D$1),('Comp.'!$E$5:$E$232))</f>
        <v>0</v>
      </c>
      <c r="E74" s="11">
        <f>SUMPRODUCT(-('Diário 3º PA'!$E$4:$E$4242='Analítico Cp.'!$B74),-('Diário 3º PA'!$P$4:$P$4242=E$1),('Diário 3º PA'!$F$4:$F$4242))+SUMPRODUCT(-('Diário 4º PA'!$E$4:$E$2224='Analítico Cp.'!$B74),-('Diário 4º PA'!$P$4:$P$2224=E$1),('Diário 4º PA'!$F$4:$F$2224))+SUMPRODUCT(-('Diário 5º PA'!$E$4:$E$5221='Analítico Cp.'!$B74),-('Diário 5º PA'!$P$4:$P$5221=E$1),('Diário 5º PA'!$F$4:$F$5221))+SUMPRODUCT(-('Diário 6º PA'!$E$4:$E$2907='Analítico Cp.'!$B74),-('Diário 6º PA'!$O$4:$O$2907=E$1),('Diário 6º PA'!$F$4:$F$2907))+SUMPRODUCT(-('Comp.'!$D$5:$D$232='Analítico Cp.'!$B74),-('Comp.'!$J$5:$J$232=E$1),('Comp.'!$E$5:$E$232))</f>
        <v>0</v>
      </c>
      <c r="F74" s="11">
        <f>SUMPRODUCT(-('Diário 3º PA'!$E$4:$E$4242='Analítico Cp.'!$B74),-('Diário 3º PA'!$P$4:$P$4242=F$1),('Diário 3º PA'!$F$4:$F$4242))+SUMPRODUCT(-('Diário 4º PA'!$E$4:$E$2224='Analítico Cp.'!$B74),-('Diário 4º PA'!$P$4:$P$2224=F$1),('Diário 4º PA'!$F$4:$F$2224))+SUMPRODUCT(-('Diário 5º PA'!$E$4:$E$5221='Analítico Cp.'!$B74),-('Diário 5º PA'!$P$4:$P$5221=F$1),('Diário 5º PA'!$F$4:$F$5221))+SUMPRODUCT(-('Diário 6º PA'!$E$4:$E$2907='Analítico Cp.'!$B74),-('Diário 6º PA'!$O$4:$O$2907=F$1),('Diário 6º PA'!$F$4:$F$2907))+SUMPRODUCT(-('Comp.'!$D$5:$D$232='Analítico Cp.'!$B74),-('Comp.'!$J$5:$J$232=F$1),('Comp.'!$E$5:$E$232))</f>
        <v>0</v>
      </c>
      <c r="G74" s="11">
        <f>SUMPRODUCT(-('Diário 3º PA'!$E$4:$E$4242='Analítico Cp.'!$B74),-('Diário 3º PA'!$P$4:$P$4242=G$1),('Diário 3º PA'!$F$4:$F$4242))+SUMPRODUCT(-('Diário 4º PA'!$E$4:$E$2224='Analítico Cp.'!$B74),-('Diário 4º PA'!$P$4:$P$2224=G$1),('Diário 4º PA'!$F$4:$F$2224))+SUMPRODUCT(-('Diário 5º PA'!$E$4:$E$5221='Analítico Cp.'!$B74),-('Diário 5º PA'!$P$4:$P$5221=G$1),('Diário 5º PA'!$F$4:$F$5221))+SUMPRODUCT(-('Diário 6º PA'!$E$4:$E$2907='Analítico Cp.'!$B74),-('Diário 6º PA'!$O$4:$O$2907=G$1),('Diário 6º PA'!$F$4:$F$2907))+SUMPRODUCT(-('Comp.'!$D$5:$D$232='Analítico Cp.'!$B74),-('Comp.'!$J$5:$J$232=G$1),('Comp.'!$E$5:$E$232))</f>
        <v>0</v>
      </c>
      <c r="H74" s="11">
        <f>SUMPRODUCT(-('Diário 3º PA'!$E$4:$E$4242='Analítico Cp.'!$B74),-('Diário 3º PA'!$P$4:$P$4242=H$1),('Diário 3º PA'!$F$4:$F$4242))+SUMPRODUCT(-('Diário 4º PA'!$E$4:$E$2224='Analítico Cp.'!$B74),-('Diário 4º PA'!$P$4:$P$2224=H$1),('Diário 4º PA'!$F$4:$F$2224))+SUMPRODUCT(-('Diário 5º PA'!$E$4:$E$5221='Analítico Cp.'!$B74),-('Diário 5º PA'!$P$4:$P$5221=H$1),('Diário 5º PA'!$F$4:$F$5221))+SUMPRODUCT(-('Diário 6º PA'!$E$4:$E$2907='Analítico Cp.'!$B74),-('Diário 6º PA'!$O$4:$O$2907=H$1),('Diário 6º PA'!$F$4:$F$2907))+SUMPRODUCT(-('Comp.'!$D$5:$D$232='Analítico Cp.'!$B74),-('Comp.'!$J$5:$J$232=H$1),('Comp.'!$E$5:$E$232))</f>
        <v>0</v>
      </c>
      <c r="I74" s="11">
        <f>SUMPRODUCT(-('Diário 3º PA'!$E$4:$E$4242='Analítico Cp.'!$B74),-('Diário 3º PA'!$P$4:$P$4242=I$1),('Diário 3º PA'!$F$4:$F$4242))+SUMPRODUCT(-('Diário 4º PA'!$E$4:$E$2224='Analítico Cp.'!$B74),-('Diário 4º PA'!$P$4:$P$2224=I$1),('Diário 4º PA'!$F$4:$F$2224))+SUMPRODUCT(-('Diário 5º PA'!$E$4:$E$5221='Analítico Cp.'!$B74),-('Diário 5º PA'!$P$4:$P$5221=I$1),('Diário 5º PA'!$F$4:$F$5221))+SUMPRODUCT(-('Diário 6º PA'!$E$4:$E$2907='Analítico Cp.'!$B74),-('Diário 6º PA'!$O$4:$O$2907=I$1),('Diário 6º PA'!$F$4:$F$2907))+SUMPRODUCT(-('Comp.'!$D$5:$D$232='Analítico Cp.'!$B74),-('Comp.'!$J$5:$J$232=I$1),('Comp.'!$E$5:$E$232))</f>
        <v>0</v>
      </c>
      <c r="J74" s="11">
        <f>SUMPRODUCT(-('Diário 3º PA'!$E$4:$E$4242='Analítico Cp.'!$B74),-('Diário 3º PA'!$P$4:$P$4242=J$1),('Diário 3º PA'!$F$4:$F$4242))+SUMPRODUCT(-('Diário 4º PA'!$E$4:$E$2224='Analítico Cp.'!$B74),-('Diário 4º PA'!$P$4:$P$2224=J$1),('Diário 4º PA'!$F$4:$F$2224))+SUMPRODUCT(-('Diário 5º PA'!$E$4:$E$5221='Analítico Cp.'!$B74),-('Diário 5º PA'!$P$4:$P$5221=J$1),('Diário 5º PA'!$F$4:$F$5221))+SUMPRODUCT(-('Diário 6º PA'!$E$4:$E$2907='Analítico Cp.'!$B74),-('Diário 6º PA'!$O$4:$O$2907=J$1),('Diário 6º PA'!$F$4:$F$2907))+SUMPRODUCT(-('Comp.'!$D$5:$D$232='Analítico Cp.'!$B74),-('Comp.'!$J$5:$J$232=J$1),('Comp.'!$E$5:$E$232))</f>
        <v>0</v>
      </c>
      <c r="K74" s="11">
        <f>SUMPRODUCT(-('Diário 3º PA'!$E$4:$E$4242='Analítico Cp.'!$B74),-('Diário 3º PA'!$P$4:$P$4242=K$1),('Diário 3º PA'!$F$4:$F$4242))+SUMPRODUCT(-('Diário 4º PA'!$E$4:$E$2224='Analítico Cp.'!$B74),-('Diário 4º PA'!$P$4:$P$2224=K$1),('Diário 4º PA'!$F$4:$F$2224))+SUMPRODUCT(-('Diário 5º PA'!$E$4:$E$5221='Analítico Cp.'!$B74),-('Diário 5º PA'!$P$4:$P$5221=K$1),('Diário 5º PA'!$F$4:$F$5221))+SUMPRODUCT(-('Diário 6º PA'!$E$4:$E$2907='Analítico Cp.'!$B74),-('Diário 6º PA'!$O$4:$O$2907=K$1),('Diário 6º PA'!$F$4:$F$2907))+SUMPRODUCT(-('Comp.'!$D$5:$D$232='Analítico Cp.'!$B74),-('Comp.'!$J$5:$J$232=K$1),('Comp.'!$E$5:$E$232))</f>
        <v>0</v>
      </c>
      <c r="L74" s="11">
        <f>SUMPRODUCT(-('Diário 3º PA'!$E$4:$E$4242='Analítico Cp.'!$B74),-('Diário 3º PA'!$P$4:$P$4242=L$1),('Diário 3º PA'!$F$4:$F$4242))+SUMPRODUCT(-('Diário 4º PA'!$E$4:$E$2224='Analítico Cp.'!$B74),-('Diário 4º PA'!$P$4:$P$2224=L$1),('Diário 4º PA'!$F$4:$F$2224))+SUMPRODUCT(-('Diário 5º PA'!$E$4:$E$5221='Analítico Cp.'!$B74),-('Diário 5º PA'!$P$4:$P$5221=L$1),('Diário 5º PA'!$F$4:$F$5221))+SUMPRODUCT(-('Diário 6º PA'!$E$4:$E$2907='Analítico Cp.'!$B74),-('Diário 6º PA'!$O$4:$O$2907=L$1),('Diário 6º PA'!$F$4:$F$2907))+SUMPRODUCT(-('Comp.'!$D$5:$D$232='Analítico Cp.'!$B74),-('Comp.'!$J$5:$J$232=L$1),('Comp.'!$E$5:$E$232))</f>
        <v>0</v>
      </c>
      <c r="M74" s="11">
        <f>SUMPRODUCT(-('Diário 3º PA'!$E$4:$E$4242='Analítico Cp.'!$B74),-('Diário 3º PA'!$P$4:$P$4242=M$1),('Diário 3º PA'!$F$4:$F$4242))+SUMPRODUCT(-('Diário 4º PA'!$E$4:$E$2224='Analítico Cp.'!$B74),-('Diário 4º PA'!$P$4:$P$2224=M$1),('Diário 4º PA'!$F$4:$F$2224))+SUMPRODUCT(-('Diário 5º PA'!$E$4:$E$5221='Analítico Cp.'!$B74),-('Diário 5º PA'!$P$4:$P$5221=M$1),('Diário 5º PA'!$F$4:$F$5221))+SUMPRODUCT(-('Diário 6º PA'!$E$4:$E$2907='Analítico Cp.'!$B74),-('Diário 6º PA'!$O$4:$O$2907=M$1),('Diário 6º PA'!$F$4:$F$2907))+SUMPRODUCT(-('Comp.'!$D$5:$D$232='Analítico Cp.'!$B74),-('Comp.'!$J$5:$J$232=M$1),('Comp.'!$E$5:$E$232))</f>
        <v>0</v>
      </c>
      <c r="N74" s="11">
        <f>SUMPRODUCT(-('Diário 3º PA'!$E$4:$E$4242='Analítico Cp.'!$B74),-('Diário 3º PA'!$P$4:$P$4242=N$1),('Diário 3º PA'!$F$4:$F$4242))+SUMPRODUCT(-('Diário 4º PA'!$E$4:$E$2224='Analítico Cp.'!$B74),-('Diário 4º PA'!$P$4:$P$2224=N$1),('Diário 4º PA'!$F$4:$F$2224))+SUMPRODUCT(-('Diário 5º PA'!$E$4:$E$5221='Analítico Cp.'!$B74),-('Diário 5º PA'!$P$4:$P$5221=N$1),('Diário 5º PA'!$F$4:$F$5221))+SUMPRODUCT(-('Diário 6º PA'!$E$4:$E$2907='Analítico Cp.'!$B74),-('Diário 6º PA'!$O$4:$O$2907=N$1),('Diário 6º PA'!$F$4:$F$2907))+SUMPRODUCT(-('Comp.'!$D$5:$D$232='Analítico Cp.'!$B74),-('Comp.'!$J$5:$J$232=N$1),('Comp.'!$E$5:$E$232))</f>
        <v>0</v>
      </c>
      <c r="O74" s="12">
        <f t="shared" si="14"/>
        <v>0</v>
      </c>
      <c r="P74" s="168">
        <f t="shared" si="13"/>
        <v>0</v>
      </c>
    </row>
    <row r="75" spans="1:16" ht="23.25" customHeight="1" x14ac:dyDescent="0.2">
      <c r="A75" s="59" t="s">
        <v>253</v>
      </c>
      <c r="B75" s="102" t="s">
        <v>254</v>
      </c>
      <c r="C75" s="11">
        <f>SUMPRODUCT(-('Diário 3º PA'!$E$4:$E$4242='Analítico Cp.'!$B75),-('Diário 3º PA'!$P$4:$P$4242=C$1),('Diário 3º PA'!$F$4:$F$4242))+SUMPRODUCT(-('Diário 4º PA'!$E$4:$E$2224='Analítico Cp.'!$B75),-('Diário 4º PA'!$P$4:$P$2224=C$1),('Diário 4º PA'!$F$4:$F$2224))+SUMPRODUCT(-('Diário 5º PA'!$E$4:$E$5221='Analítico Cp.'!$B75),-('Diário 5º PA'!$P$4:$P$5221=C$1),('Diário 5º PA'!$F$4:$F$5221))+SUMPRODUCT(-('Diário 6º PA'!$E$4:$E$2907='Analítico Cp.'!$B75),-('Diário 6º PA'!$O$4:$O$2907=C$1),('Diário 6º PA'!$F$4:$F$2907))+SUMPRODUCT(-('Comp.'!$D$5:$D$232='Analítico Cp.'!$B75),-('Comp.'!$J$5:$J$232=C$1),('Comp.'!$E$5:$E$232))</f>
        <v>0</v>
      </c>
      <c r="D75" s="11">
        <f>SUMPRODUCT(-('Diário 3º PA'!$E$4:$E$4242='Analítico Cp.'!$B75),-('Diário 3º PA'!$P$4:$P$4242=D$1),('Diário 3º PA'!$F$4:$F$4242))+SUMPRODUCT(-('Diário 4º PA'!$E$4:$E$2224='Analítico Cp.'!$B75),-('Diário 4º PA'!$P$4:$P$2224=D$1),('Diário 4º PA'!$F$4:$F$2224))+SUMPRODUCT(-('Diário 5º PA'!$E$4:$E$5221='Analítico Cp.'!$B75),-('Diário 5º PA'!$P$4:$P$5221=D$1),('Diário 5º PA'!$F$4:$F$5221))+SUMPRODUCT(-('Diário 6º PA'!$E$4:$E$2907='Analítico Cp.'!$B75),-('Diário 6º PA'!$O$4:$O$2907=D$1),('Diário 6º PA'!$F$4:$F$2907))+SUMPRODUCT(-('Comp.'!$D$5:$D$232='Analítico Cp.'!$B75),-('Comp.'!$J$5:$J$232=D$1),('Comp.'!$E$5:$E$232))</f>
        <v>0</v>
      </c>
      <c r="E75" s="11">
        <f>SUMPRODUCT(-('Diário 3º PA'!$E$4:$E$4242='Analítico Cp.'!$B75),-('Diário 3º PA'!$P$4:$P$4242=E$1),('Diário 3º PA'!$F$4:$F$4242))+SUMPRODUCT(-('Diário 4º PA'!$E$4:$E$2224='Analítico Cp.'!$B75),-('Diário 4º PA'!$P$4:$P$2224=E$1),('Diário 4º PA'!$F$4:$F$2224))+SUMPRODUCT(-('Diário 5º PA'!$E$4:$E$5221='Analítico Cp.'!$B75),-('Diário 5º PA'!$P$4:$P$5221=E$1),('Diário 5º PA'!$F$4:$F$5221))+SUMPRODUCT(-('Diário 6º PA'!$E$4:$E$2907='Analítico Cp.'!$B75),-('Diário 6º PA'!$O$4:$O$2907=E$1),('Diário 6º PA'!$F$4:$F$2907))+SUMPRODUCT(-('Comp.'!$D$5:$D$232='Analítico Cp.'!$B75),-('Comp.'!$J$5:$J$232=E$1),('Comp.'!$E$5:$E$232))</f>
        <v>0</v>
      </c>
      <c r="F75" s="11">
        <f>SUMPRODUCT(-('Diário 3º PA'!$E$4:$E$4242='Analítico Cp.'!$B75),-('Diário 3º PA'!$P$4:$P$4242=F$1),('Diário 3º PA'!$F$4:$F$4242))+SUMPRODUCT(-('Diário 4º PA'!$E$4:$E$2224='Analítico Cp.'!$B75),-('Diário 4º PA'!$P$4:$P$2224=F$1),('Diário 4º PA'!$F$4:$F$2224))+SUMPRODUCT(-('Diário 5º PA'!$E$4:$E$5221='Analítico Cp.'!$B75),-('Diário 5º PA'!$P$4:$P$5221=F$1),('Diário 5º PA'!$F$4:$F$5221))+SUMPRODUCT(-('Diário 6º PA'!$E$4:$E$2907='Analítico Cp.'!$B75),-('Diário 6º PA'!$O$4:$O$2907=F$1),('Diário 6º PA'!$F$4:$F$2907))+SUMPRODUCT(-('Comp.'!$D$5:$D$232='Analítico Cp.'!$B75),-('Comp.'!$J$5:$J$232=F$1),('Comp.'!$E$5:$E$232))</f>
        <v>0</v>
      </c>
      <c r="G75" s="11">
        <f>SUMPRODUCT(-('Diário 3º PA'!$E$4:$E$4242='Analítico Cp.'!$B75),-('Diário 3º PA'!$P$4:$P$4242=G$1),('Diário 3º PA'!$F$4:$F$4242))+SUMPRODUCT(-('Diário 4º PA'!$E$4:$E$2224='Analítico Cp.'!$B75),-('Diário 4º PA'!$P$4:$P$2224=G$1),('Diário 4º PA'!$F$4:$F$2224))+SUMPRODUCT(-('Diário 5º PA'!$E$4:$E$5221='Analítico Cp.'!$B75),-('Diário 5º PA'!$P$4:$P$5221=G$1),('Diário 5º PA'!$F$4:$F$5221))+SUMPRODUCT(-('Diário 6º PA'!$E$4:$E$2907='Analítico Cp.'!$B75),-('Diário 6º PA'!$O$4:$O$2907=G$1),('Diário 6º PA'!$F$4:$F$2907))+SUMPRODUCT(-('Comp.'!$D$5:$D$232='Analítico Cp.'!$B75),-('Comp.'!$J$5:$J$232=G$1),('Comp.'!$E$5:$E$232))</f>
        <v>0</v>
      </c>
      <c r="H75" s="11">
        <f>SUMPRODUCT(-('Diário 3º PA'!$E$4:$E$4242='Analítico Cp.'!$B75),-('Diário 3º PA'!$P$4:$P$4242=H$1),('Diário 3º PA'!$F$4:$F$4242))+SUMPRODUCT(-('Diário 4º PA'!$E$4:$E$2224='Analítico Cp.'!$B75),-('Diário 4º PA'!$P$4:$P$2224=H$1),('Diário 4º PA'!$F$4:$F$2224))+SUMPRODUCT(-('Diário 5º PA'!$E$4:$E$5221='Analítico Cp.'!$B75),-('Diário 5º PA'!$P$4:$P$5221=H$1),('Diário 5º PA'!$F$4:$F$5221))+SUMPRODUCT(-('Diário 6º PA'!$E$4:$E$2907='Analítico Cp.'!$B75),-('Diário 6º PA'!$O$4:$O$2907=H$1),('Diário 6º PA'!$F$4:$F$2907))+SUMPRODUCT(-('Comp.'!$D$5:$D$232='Analítico Cp.'!$B75),-('Comp.'!$J$5:$J$232=H$1),('Comp.'!$E$5:$E$232))</f>
        <v>0</v>
      </c>
      <c r="I75" s="11">
        <f>SUMPRODUCT(-('Diário 3º PA'!$E$4:$E$4242='Analítico Cp.'!$B75),-('Diário 3º PA'!$P$4:$P$4242=I$1),('Diário 3º PA'!$F$4:$F$4242))+SUMPRODUCT(-('Diário 4º PA'!$E$4:$E$2224='Analítico Cp.'!$B75),-('Diário 4º PA'!$P$4:$P$2224=I$1),('Diário 4º PA'!$F$4:$F$2224))+SUMPRODUCT(-('Diário 5º PA'!$E$4:$E$5221='Analítico Cp.'!$B75),-('Diário 5º PA'!$P$4:$P$5221=I$1),('Diário 5º PA'!$F$4:$F$5221))+SUMPRODUCT(-('Diário 6º PA'!$E$4:$E$2907='Analítico Cp.'!$B75),-('Diário 6º PA'!$O$4:$O$2907=I$1),('Diário 6º PA'!$F$4:$F$2907))+SUMPRODUCT(-('Comp.'!$D$5:$D$232='Analítico Cp.'!$B75),-('Comp.'!$J$5:$J$232=I$1),('Comp.'!$E$5:$E$232))</f>
        <v>0</v>
      </c>
      <c r="J75" s="11">
        <f>SUMPRODUCT(-('Diário 3º PA'!$E$4:$E$4242='Analítico Cp.'!$B75),-('Diário 3º PA'!$P$4:$P$4242=J$1),('Diário 3º PA'!$F$4:$F$4242))+SUMPRODUCT(-('Diário 4º PA'!$E$4:$E$2224='Analítico Cp.'!$B75),-('Diário 4º PA'!$P$4:$P$2224=J$1),('Diário 4º PA'!$F$4:$F$2224))+SUMPRODUCT(-('Diário 5º PA'!$E$4:$E$5221='Analítico Cp.'!$B75),-('Diário 5º PA'!$P$4:$P$5221=J$1),('Diário 5º PA'!$F$4:$F$5221))+SUMPRODUCT(-('Diário 6º PA'!$E$4:$E$2907='Analítico Cp.'!$B75),-('Diário 6º PA'!$O$4:$O$2907=J$1),('Diário 6º PA'!$F$4:$F$2907))+SUMPRODUCT(-('Comp.'!$D$5:$D$232='Analítico Cp.'!$B75),-('Comp.'!$J$5:$J$232=J$1),('Comp.'!$E$5:$E$232))</f>
        <v>0</v>
      </c>
      <c r="K75" s="11">
        <f>SUMPRODUCT(-('Diário 3º PA'!$E$4:$E$4242='Analítico Cp.'!$B75),-('Diário 3º PA'!$P$4:$P$4242=K$1),('Diário 3º PA'!$F$4:$F$4242))+SUMPRODUCT(-('Diário 4º PA'!$E$4:$E$2224='Analítico Cp.'!$B75),-('Diário 4º PA'!$P$4:$P$2224=K$1),('Diário 4º PA'!$F$4:$F$2224))+SUMPRODUCT(-('Diário 5º PA'!$E$4:$E$5221='Analítico Cp.'!$B75),-('Diário 5º PA'!$P$4:$P$5221=K$1),('Diário 5º PA'!$F$4:$F$5221))+SUMPRODUCT(-('Diário 6º PA'!$E$4:$E$2907='Analítico Cp.'!$B75),-('Diário 6º PA'!$O$4:$O$2907=K$1),('Diário 6º PA'!$F$4:$F$2907))+SUMPRODUCT(-('Comp.'!$D$5:$D$232='Analítico Cp.'!$B75),-('Comp.'!$J$5:$J$232=K$1),('Comp.'!$E$5:$E$232))</f>
        <v>0</v>
      </c>
      <c r="L75" s="11">
        <f>SUMPRODUCT(-('Diário 3º PA'!$E$4:$E$4242='Analítico Cp.'!$B75),-('Diário 3º PA'!$P$4:$P$4242=L$1),('Diário 3º PA'!$F$4:$F$4242))+SUMPRODUCT(-('Diário 4º PA'!$E$4:$E$2224='Analítico Cp.'!$B75),-('Diário 4º PA'!$P$4:$P$2224=L$1),('Diário 4º PA'!$F$4:$F$2224))+SUMPRODUCT(-('Diário 5º PA'!$E$4:$E$5221='Analítico Cp.'!$B75),-('Diário 5º PA'!$P$4:$P$5221=L$1),('Diário 5º PA'!$F$4:$F$5221))+SUMPRODUCT(-('Diário 6º PA'!$E$4:$E$2907='Analítico Cp.'!$B75),-('Diário 6º PA'!$O$4:$O$2907=L$1),('Diário 6º PA'!$F$4:$F$2907))+SUMPRODUCT(-('Comp.'!$D$5:$D$232='Analítico Cp.'!$B75),-('Comp.'!$J$5:$J$232=L$1),('Comp.'!$E$5:$E$232))</f>
        <v>0</v>
      </c>
      <c r="M75" s="11">
        <f>SUMPRODUCT(-('Diário 3º PA'!$E$4:$E$4242='Analítico Cp.'!$B75),-('Diário 3º PA'!$P$4:$P$4242=M$1),('Diário 3º PA'!$F$4:$F$4242))+SUMPRODUCT(-('Diário 4º PA'!$E$4:$E$2224='Analítico Cp.'!$B75),-('Diário 4º PA'!$P$4:$P$2224=M$1),('Diário 4º PA'!$F$4:$F$2224))+SUMPRODUCT(-('Diário 5º PA'!$E$4:$E$5221='Analítico Cp.'!$B75),-('Diário 5º PA'!$P$4:$P$5221=M$1),('Diário 5º PA'!$F$4:$F$5221))+SUMPRODUCT(-('Diário 6º PA'!$E$4:$E$2907='Analítico Cp.'!$B75),-('Diário 6º PA'!$O$4:$O$2907=M$1),('Diário 6º PA'!$F$4:$F$2907))+SUMPRODUCT(-('Comp.'!$D$5:$D$232='Analítico Cp.'!$B75),-('Comp.'!$J$5:$J$232=M$1),('Comp.'!$E$5:$E$232))</f>
        <v>0</v>
      </c>
      <c r="N75" s="11">
        <f>SUMPRODUCT(-('Diário 3º PA'!$E$4:$E$4242='Analítico Cp.'!$B75),-('Diário 3º PA'!$P$4:$P$4242=N$1),('Diário 3º PA'!$F$4:$F$4242))+SUMPRODUCT(-('Diário 4º PA'!$E$4:$E$2224='Analítico Cp.'!$B75),-('Diário 4º PA'!$P$4:$P$2224=N$1),('Diário 4º PA'!$F$4:$F$2224))+SUMPRODUCT(-('Diário 5º PA'!$E$4:$E$5221='Analítico Cp.'!$B75),-('Diário 5º PA'!$P$4:$P$5221=N$1),('Diário 5º PA'!$F$4:$F$5221))+SUMPRODUCT(-('Diário 6º PA'!$E$4:$E$2907='Analítico Cp.'!$B75),-('Diário 6º PA'!$O$4:$O$2907=N$1),('Diário 6º PA'!$F$4:$F$2907))+SUMPRODUCT(-('Comp.'!$D$5:$D$232='Analítico Cp.'!$B75),-('Comp.'!$J$5:$J$232=N$1),('Comp.'!$E$5:$E$232))</f>
        <v>0</v>
      </c>
      <c r="O75" s="12">
        <f t="shared" si="14"/>
        <v>0</v>
      </c>
      <c r="P75" s="168">
        <f t="shared" si="13"/>
        <v>0</v>
      </c>
    </row>
    <row r="76" spans="1:16" ht="23.25" customHeight="1" x14ac:dyDescent="0.2">
      <c r="A76" s="59" t="s">
        <v>255</v>
      </c>
      <c r="B76" s="102" t="s">
        <v>256</v>
      </c>
      <c r="C76" s="11">
        <f>SUMPRODUCT(-('Diário 3º PA'!$E$4:$E$4242='Analítico Cp.'!$B76),-('Diário 3º PA'!$P$4:$P$4242=C$1),('Diário 3º PA'!$F$4:$F$4242))+SUMPRODUCT(-('Diário 4º PA'!$E$4:$E$2224='Analítico Cp.'!$B76),-('Diário 4º PA'!$P$4:$P$2224=C$1),('Diário 4º PA'!$F$4:$F$2224))+SUMPRODUCT(-('Diário 5º PA'!$E$4:$E$5221='Analítico Cp.'!$B76),-('Diário 5º PA'!$P$4:$P$5221=C$1),('Diário 5º PA'!$F$4:$F$5221))+SUMPRODUCT(-('Diário 6º PA'!$E$4:$E$2907='Analítico Cp.'!$B76),-('Diário 6º PA'!$O$4:$O$2907=C$1),('Diário 6º PA'!$F$4:$F$2907))+SUMPRODUCT(-('Comp.'!$D$5:$D$232='Analítico Cp.'!$B76),-('Comp.'!$J$5:$J$232=C$1),('Comp.'!$E$5:$E$232))</f>
        <v>0</v>
      </c>
      <c r="D76" s="11">
        <f>SUMPRODUCT(-('Diário 3º PA'!$E$4:$E$4242='Analítico Cp.'!$B76),-('Diário 3º PA'!$P$4:$P$4242=D$1),('Diário 3º PA'!$F$4:$F$4242))+SUMPRODUCT(-('Diário 4º PA'!$E$4:$E$2224='Analítico Cp.'!$B76),-('Diário 4º PA'!$P$4:$P$2224=D$1),('Diário 4º PA'!$F$4:$F$2224))+SUMPRODUCT(-('Diário 5º PA'!$E$4:$E$5221='Analítico Cp.'!$B76),-('Diário 5º PA'!$P$4:$P$5221=D$1),('Diário 5º PA'!$F$4:$F$5221))+SUMPRODUCT(-('Diário 6º PA'!$E$4:$E$2907='Analítico Cp.'!$B76),-('Diário 6º PA'!$O$4:$O$2907=D$1),('Diário 6º PA'!$F$4:$F$2907))+SUMPRODUCT(-('Comp.'!$D$5:$D$232='Analítico Cp.'!$B76),-('Comp.'!$J$5:$J$232=D$1),('Comp.'!$E$5:$E$232))</f>
        <v>0</v>
      </c>
      <c r="E76" s="11">
        <f>SUMPRODUCT(-('Diário 3º PA'!$E$4:$E$4242='Analítico Cp.'!$B76),-('Diário 3º PA'!$P$4:$P$4242=E$1),('Diário 3º PA'!$F$4:$F$4242))+SUMPRODUCT(-('Diário 4º PA'!$E$4:$E$2224='Analítico Cp.'!$B76),-('Diário 4º PA'!$P$4:$P$2224=E$1),('Diário 4º PA'!$F$4:$F$2224))+SUMPRODUCT(-('Diário 5º PA'!$E$4:$E$5221='Analítico Cp.'!$B76),-('Diário 5º PA'!$P$4:$P$5221=E$1),('Diário 5º PA'!$F$4:$F$5221))+SUMPRODUCT(-('Diário 6º PA'!$E$4:$E$2907='Analítico Cp.'!$B76),-('Diário 6º PA'!$O$4:$O$2907=E$1),('Diário 6º PA'!$F$4:$F$2907))+SUMPRODUCT(-('Comp.'!$D$5:$D$232='Analítico Cp.'!$B76),-('Comp.'!$J$5:$J$232=E$1),('Comp.'!$E$5:$E$232))</f>
        <v>0</v>
      </c>
      <c r="F76" s="11">
        <f>SUMPRODUCT(-('Diário 3º PA'!$E$4:$E$4242='Analítico Cp.'!$B76),-('Diário 3º PA'!$P$4:$P$4242=F$1),('Diário 3º PA'!$F$4:$F$4242))+SUMPRODUCT(-('Diário 4º PA'!$E$4:$E$2224='Analítico Cp.'!$B76),-('Diário 4º PA'!$P$4:$P$2224=F$1),('Diário 4º PA'!$F$4:$F$2224))+SUMPRODUCT(-('Diário 5º PA'!$E$4:$E$5221='Analítico Cp.'!$B76),-('Diário 5º PA'!$P$4:$P$5221=F$1),('Diário 5º PA'!$F$4:$F$5221))+SUMPRODUCT(-('Diário 6º PA'!$E$4:$E$2907='Analítico Cp.'!$B76),-('Diário 6º PA'!$O$4:$O$2907=F$1),('Diário 6º PA'!$F$4:$F$2907))+SUMPRODUCT(-('Comp.'!$D$5:$D$232='Analítico Cp.'!$B76),-('Comp.'!$J$5:$J$232=F$1),('Comp.'!$E$5:$E$232))</f>
        <v>0</v>
      </c>
      <c r="G76" s="11">
        <f>SUMPRODUCT(-('Diário 3º PA'!$E$4:$E$4242='Analítico Cp.'!$B76),-('Diário 3º PA'!$P$4:$P$4242=G$1),('Diário 3º PA'!$F$4:$F$4242))+SUMPRODUCT(-('Diário 4º PA'!$E$4:$E$2224='Analítico Cp.'!$B76),-('Diário 4º PA'!$P$4:$P$2224=G$1),('Diário 4º PA'!$F$4:$F$2224))+SUMPRODUCT(-('Diário 5º PA'!$E$4:$E$5221='Analítico Cp.'!$B76),-('Diário 5º PA'!$P$4:$P$5221=G$1),('Diário 5º PA'!$F$4:$F$5221))+SUMPRODUCT(-('Diário 6º PA'!$E$4:$E$2907='Analítico Cp.'!$B76),-('Diário 6º PA'!$O$4:$O$2907=G$1),('Diário 6º PA'!$F$4:$F$2907))+SUMPRODUCT(-('Comp.'!$D$5:$D$232='Analítico Cp.'!$B76),-('Comp.'!$J$5:$J$232=G$1),('Comp.'!$E$5:$E$232))</f>
        <v>0</v>
      </c>
      <c r="H76" s="11">
        <f>SUMPRODUCT(-('Diário 3º PA'!$E$4:$E$4242='Analítico Cp.'!$B76),-('Diário 3º PA'!$P$4:$P$4242=H$1),('Diário 3º PA'!$F$4:$F$4242))+SUMPRODUCT(-('Diário 4º PA'!$E$4:$E$2224='Analítico Cp.'!$B76),-('Diário 4º PA'!$P$4:$P$2224=H$1),('Diário 4º PA'!$F$4:$F$2224))+SUMPRODUCT(-('Diário 5º PA'!$E$4:$E$5221='Analítico Cp.'!$B76),-('Diário 5º PA'!$P$4:$P$5221=H$1),('Diário 5º PA'!$F$4:$F$5221))+SUMPRODUCT(-('Diário 6º PA'!$E$4:$E$2907='Analítico Cp.'!$B76),-('Diário 6º PA'!$O$4:$O$2907=H$1),('Diário 6º PA'!$F$4:$F$2907))+SUMPRODUCT(-('Comp.'!$D$5:$D$232='Analítico Cp.'!$B76),-('Comp.'!$J$5:$J$232=H$1),('Comp.'!$E$5:$E$232))</f>
        <v>0</v>
      </c>
      <c r="I76" s="11">
        <f>SUMPRODUCT(-('Diário 3º PA'!$E$4:$E$4242='Analítico Cp.'!$B76),-('Diário 3º PA'!$P$4:$P$4242=I$1),('Diário 3º PA'!$F$4:$F$4242))+SUMPRODUCT(-('Diário 4º PA'!$E$4:$E$2224='Analítico Cp.'!$B76),-('Diário 4º PA'!$P$4:$P$2224=I$1),('Diário 4º PA'!$F$4:$F$2224))+SUMPRODUCT(-('Diário 5º PA'!$E$4:$E$5221='Analítico Cp.'!$B76),-('Diário 5º PA'!$P$4:$P$5221=I$1),('Diário 5º PA'!$F$4:$F$5221))+SUMPRODUCT(-('Diário 6º PA'!$E$4:$E$2907='Analítico Cp.'!$B76),-('Diário 6º PA'!$O$4:$O$2907=I$1),('Diário 6º PA'!$F$4:$F$2907))+SUMPRODUCT(-('Comp.'!$D$5:$D$232='Analítico Cp.'!$B76),-('Comp.'!$J$5:$J$232=I$1),('Comp.'!$E$5:$E$232))</f>
        <v>0</v>
      </c>
      <c r="J76" s="11">
        <f>SUMPRODUCT(-('Diário 3º PA'!$E$4:$E$4242='Analítico Cp.'!$B76),-('Diário 3º PA'!$P$4:$P$4242=J$1),('Diário 3º PA'!$F$4:$F$4242))+SUMPRODUCT(-('Diário 4º PA'!$E$4:$E$2224='Analítico Cp.'!$B76),-('Diário 4º PA'!$P$4:$P$2224=J$1),('Diário 4º PA'!$F$4:$F$2224))+SUMPRODUCT(-('Diário 5º PA'!$E$4:$E$5221='Analítico Cp.'!$B76),-('Diário 5º PA'!$P$4:$P$5221=J$1),('Diário 5º PA'!$F$4:$F$5221))+SUMPRODUCT(-('Diário 6º PA'!$E$4:$E$2907='Analítico Cp.'!$B76),-('Diário 6º PA'!$O$4:$O$2907=J$1),('Diário 6º PA'!$F$4:$F$2907))+SUMPRODUCT(-('Comp.'!$D$5:$D$232='Analítico Cp.'!$B76),-('Comp.'!$J$5:$J$232=J$1),('Comp.'!$E$5:$E$232))</f>
        <v>0</v>
      </c>
      <c r="K76" s="11">
        <f>SUMPRODUCT(-('Diário 3º PA'!$E$4:$E$4242='Analítico Cp.'!$B76),-('Diário 3º PA'!$P$4:$P$4242=K$1),('Diário 3º PA'!$F$4:$F$4242))+SUMPRODUCT(-('Diário 4º PA'!$E$4:$E$2224='Analítico Cp.'!$B76),-('Diário 4º PA'!$P$4:$P$2224=K$1),('Diário 4º PA'!$F$4:$F$2224))+SUMPRODUCT(-('Diário 5º PA'!$E$4:$E$5221='Analítico Cp.'!$B76),-('Diário 5º PA'!$P$4:$P$5221=K$1),('Diário 5º PA'!$F$4:$F$5221))+SUMPRODUCT(-('Diário 6º PA'!$E$4:$E$2907='Analítico Cp.'!$B76),-('Diário 6º PA'!$O$4:$O$2907=K$1),('Diário 6º PA'!$F$4:$F$2907))+SUMPRODUCT(-('Comp.'!$D$5:$D$232='Analítico Cp.'!$B76),-('Comp.'!$J$5:$J$232=K$1),('Comp.'!$E$5:$E$232))</f>
        <v>0</v>
      </c>
      <c r="L76" s="11">
        <f>SUMPRODUCT(-('Diário 3º PA'!$E$4:$E$4242='Analítico Cp.'!$B76),-('Diário 3º PA'!$P$4:$P$4242=L$1),('Diário 3º PA'!$F$4:$F$4242))+SUMPRODUCT(-('Diário 4º PA'!$E$4:$E$2224='Analítico Cp.'!$B76),-('Diário 4º PA'!$P$4:$P$2224=L$1),('Diário 4º PA'!$F$4:$F$2224))+SUMPRODUCT(-('Diário 5º PA'!$E$4:$E$5221='Analítico Cp.'!$B76),-('Diário 5º PA'!$P$4:$P$5221=L$1),('Diário 5º PA'!$F$4:$F$5221))+SUMPRODUCT(-('Diário 6º PA'!$E$4:$E$2907='Analítico Cp.'!$B76),-('Diário 6º PA'!$O$4:$O$2907=L$1),('Diário 6º PA'!$F$4:$F$2907))+SUMPRODUCT(-('Comp.'!$D$5:$D$232='Analítico Cp.'!$B76),-('Comp.'!$J$5:$J$232=L$1),('Comp.'!$E$5:$E$232))</f>
        <v>0</v>
      </c>
      <c r="M76" s="11">
        <f>SUMPRODUCT(-('Diário 3º PA'!$E$4:$E$4242='Analítico Cp.'!$B76),-('Diário 3º PA'!$P$4:$P$4242=M$1),('Diário 3º PA'!$F$4:$F$4242))+SUMPRODUCT(-('Diário 4º PA'!$E$4:$E$2224='Analítico Cp.'!$B76),-('Diário 4º PA'!$P$4:$P$2224=M$1),('Diário 4º PA'!$F$4:$F$2224))+SUMPRODUCT(-('Diário 5º PA'!$E$4:$E$5221='Analítico Cp.'!$B76),-('Diário 5º PA'!$P$4:$P$5221=M$1),('Diário 5º PA'!$F$4:$F$5221))+SUMPRODUCT(-('Diário 6º PA'!$E$4:$E$2907='Analítico Cp.'!$B76),-('Diário 6º PA'!$O$4:$O$2907=M$1),('Diário 6º PA'!$F$4:$F$2907))+SUMPRODUCT(-('Comp.'!$D$5:$D$232='Analítico Cp.'!$B76),-('Comp.'!$J$5:$J$232=M$1),('Comp.'!$E$5:$E$232))</f>
        <v>0</v>
      </c>
      <c r="N76" s="11">
        <f>SUMPRODUCT(-('Diário 3º PA'!$E$4:$E$4242='Analítico Cp.'!$B76),-('Diário 3º PA'!$P$4:$P$4242=N$1),('Diário 3º PA'!$F$4:$F$4242))+SUMPRODUCT(-('Diário 4º PA'!$E$4:$E$2224='Analítico Cp.'!$B76),-('Diário 4º PA'!$P$4:$P$2224=N$1),('Diário 4º PA'!$F$4:$F$2224))+SUMPRODUCT(-('Diário 5º PA'!$E$4:$E$5221='Analítico Cp.'!$B76),-('Diário 5º PA'!$P$4:$P$5221=N$1),('Diário 5º PA'!$F$4:$F$5221))+SUMPRODUCT(-('Diário 6º PA'!$E$4:$E$2907='Analítico Cp.'!$B76),-('Diário 6º PA'!$O$4:$O$2907=N$1),('Diário 6º PA'!$F$4:$F$2907))+SUMPRODUCT(-('Comp.'!$D$5:$D$232='Analítico Cp.'!$B76),-('Comp.'!$J$5:$J$232=N$1),('Comp.'!$E$5:$E$232))</f>
        <v>0</v>
      </c>
      <c r="O76" s="12">
        <f t="shared" si="14"/>
        <v>0</v>
      </c>
      <c r="P76" s="168">
        <f t="shared" si="13"/>
        <v>0</v>
      </c>
    </row>
    <row r="77" spans="1:16" ht="23.25" customHeight="1" x14ac:dyDescent="0.2">
      <c r="A77" s="59" t="s">
        <v>257</v>
      </c>
      <c r="B77" s="102" t="s">
        <v>258</v>
      </c>
      <c r="C77" s="11">
        <f>SUMPRODUCT(-('Diário 3º PA'!$E$4:$E$4242='Analítico Cp.'!$B77),-('Diário 3º PA'!$P$4:$P$4242=C$1),('Diário 3º PA'!$F$4:$F$4242))+SUMPRODUCT(-('Diário 4º PA'!$E$4:$E$2224='Analítico Cp.'!$B77),-('Diário 4º PA'!$P$4:$P$2224=C$1),('Diário 4º PA'!$F$4:$F$2224))+SUMPRODUCT(-('Diário 5º PA'!$E$4:$E$5221='Analítico Cp.'!$B77),-('Diário 5º PA'!$P$4:$P$5221=C$1),('Diário 5º PA'!$F$4:$F$5221))+SUMPRODUCT(-('Diário 6º PA'!$E$4:$E$2907='Analítico Cp.'!$B77),-('Diário 6º PA'!$O$4:$O$2907=C$1),('Diário 6º PA'!$F$4:$F$2907))+SUMPRODUCT(-('Comp.'!$D$5:$D$232='Analítico Cp.'!$B77),-('Comp.'!$J$5:$J$232=C$1),('Comp.'!$E$5:$E$232))</f>
        <v>0</v>
      </c>
      <c r="D77" s="11">
        <f>SUMPRODUCT(-('Diário 3º PA'!$E$4:$E$4242='Analítico Cp.'!$B77),-('Diário 3º PA'!$P$4:$P$4242=D$1),('Diário 3º PA'!$F$4:$F$4242))+SUMPRODUCT(-('Diário 4º PA'!$E$4:$E$2224='Analítico Cp.'!$B77),-('Diário 4º PA'!$P$4:$P$2224=D$1),('Diário 4º PA'!$F$4:$F$2224))+SUMPRODUCT(-('Diário 5º PA'!$E$4:$E$5221='Analítico Cp.'!$B77),-('Diário 5º PA'!$P$4:$P$5221=D$1),('Diário 5º PA'!$F$4:$F$5221))+SUMPRODUCT(-('Diário 6º PA'!$E$4:$E$2907='Analítico Cp.'!$B77),-('Diário 6º PA'!$O$4:$O$2907=D$1),('Diário 6º PA'!$F$4:$F$2907))+SUMPRODUCT(-('Comp.'!$D$5:$D$232='Analítico Cp.'!$B77),-('Comp.'!$J$5:$J$232=D$1),('Comp.'!$E$5:$E$232))</f>
        <v>0</v>
      </c>
      <c r="E77" s="11">
        <f>SUMPRODUCT(-('Diário 3º PA'!$E$4:$E$4242='Analítico Cp.'!$B77),-('Diário 3º PA'!$P$4:$P$4242=E$1),('Diário 3º PA'!$F$4:$F$4242))+SUMPRODUCT(-('Diário 4º PA'!$E$4:$E$2224='Analítico Cp.'!$B77),-('Diário 4º PA'!$P$4:$P$2224=E$1),('Diário 4º PA'!$F$4:$F$2224))+SUMPRODUCT(-('Diário 5º PA'!$E$4:$E$5221='Analítico Cp.'!$B77),-('Diário 5º PA'!$P$4:$P$5221=E$1),('Diário 5º PA'!$F$4:$F$5221))+SUMPRODUCT(-('Diário 6º PA'!$E$4:$E$2907='Analítico Cp.'!$B77),-('Diário 6º PA'!$O$4:$O$2907=E$1),('Diário 6º PA'!$F$4:$F$2907))+SUMPRODUCT(-('Comp.'!$D$5:$D$232='Analítico Cp.'!$B77),-('Comp.'!$J$5:$J$232=E$1),('Comp.'!$E$5:$E$232))</f>
        <v>0</v>
      </c>
      <c r="F77" s="11">
        <f>SUMPRODUCT(-('Diário 3º PA'!$E$4:$E$4242='Analítico Cp.'!$B77),-('Diário 3º PA'!$P$4:$P$4242=F$1),('Diário 3º PA'!$F$4:$F$4242))+SUMPRODUCT(-('Diário 4º PA'!$E$4:$E$2224='Analítico Cp.'!$B77),-('Diário 4º PA'!$P$4:$P$2224=F$1),('Diário 4º PA'!$F$4:$F$2224))+SUMPRODUCT(-('Diário 5º PA'!$E$4:$E$5221='Analítico Cp.'!$B77),-('Diário 5º PA'!$P$4:$P$5221=F$1),('Diário 5º PA'!$F$4:$F$5221))+SUMPRODUCT(-('Diário 6º PA'!$E$4:$E$2907='Analítico Cp.'!$B77),-('Diário 6º PA'!$O$4:$O$2907=F$1),('Diário 6º PA'!$F$4:$F$2907))+SUMPRODUCT(-('Comp.'!$D$5:$D$232='Analítico Cp.'!$B77),-('Comp.'!$J$5:$J$232=F$1),('Comp.'!$E$5:$E$232))</f>
        <v>0</v>
      </c>
      <c r="G77" s="11">
        <f>SUMPRODUCT(-('Diário 3º PA'!$E$4:$E$4242='Analítico Cp.'!$B77),-('Diário 3º PA'!$P$4:$P$4242=G$1),('Diário 3º PA'!$F$4:$F$4242))+SUMPRODUCT(-('Diário 4º PA'!$E$4:$E$2224='Analítico Cp.'!$B77),-('Diário 4º PA'!$P$4:$P$2224=G$1),('Diário 4º PA'!$F$4:$F$2224))+SUMPRODUCT(-('Diário 5º PA'!$E$4:$E$5221='Analítico Cp.'!$B77),-('Diário 5º PA'!$P$4:$P$5221=G$1),('Diário 5º PA'!$F$4:$F$5221))+SUMPRODUCT(-('Diário 6º PA'!$E$4:$E$2907='Analítico Cp.'!$B77),-('Diário 6º PA'!$O$4:$O$2907=G$1),('Diário 6º PA'!$F$4:$F$2907))+SUMPRODUCT(-('Comp.'!$D$5:$D$232='Analítico Cp.'!$B77),-('Comp.'!$J$5:$J$232=G$1),('Comp.'!$E$5:$E$232))</f>
        <v>0</v>
      </c>
      <c r="H77" s="11">
        <f>SUMPRODUCT(-('Diário 3º PA'!$E$4:$E$4242='Analítico Cp.'!$B77),-('Diário 3º PA'!$P$4:$P$4242=H$1),('Diário 3º PA'!$F$4:$F$4242))+SUMPRODUCT(-('Diário 4º PA'!$E$4:$E$2224='Analítico Cp.'!$B77),-('Diário 4º PA'!$P$4:$P$2224=H$1),('Diário 4º PA'!$F$4:$F$2224))+SUMPRODUCT(-('Diário 5º PA'!$E$4:$E$5221='Analítico Cp.'!$B77),-('Diário 5º PA'!$P$4:$P$5221=H$1),('Diário 5º PA'!$F$4:$F$5221))+SUMPRODUCT(-('Diário 6º PA'!$E$4:$E$2907='Analítico Cp.'!$B77),-('Diário 6º PA'!$O$4:$O$2907=H$1),('Diário 6º PA'!$F$4:$F$2907))+SUMPRODUCT(-('Comp.'!$D$5:$D$232='Analítico Cp.'!$B77),-('Comp.'!$J$5:$J$232=H$1),('Comp.'!$E$5:$E$232))</f>
        <v>0</v>
      </c>
      <c r="I77" s="11">
        <f>SUMPRODUCT(-('Diário 3º PA'!$E$4:$E$4242='Analítico Cp.'!$B77),-('Diário 3º PA'!$P$4:$P$4242=I$1),('Diário 3º PA'!$F$4:$F$4242))+SUMPRODUCT(-('Diário 4º PA'!$E$4:$E$2224='Analítico Cp.'!$B77),-('Diário 4º PA'!$P$4:$P$2224=I$1),('Diário 4º PA'!$F$4:$F$2224))+SUMPRODUCT(-('Diário 5º PA'!$E$4:$E$5221='Analítico Cp.'!$B77),-('Diário 5º PA'!$P$4:$P$5221=I$1),('Diário 5º PA'!$F$4:$F$5221))+SUMPRODUCT(-('Diário 6º PA'!$E$4:$E$2907='Analítico Cp.'!$B77),-('Diário 6º PA'!$O$4:$O$2907=I$1),('Diário 6º PA'!$F$4:$F$2907))+SUMPRODUCT(-('Comp.'!$D$5:$D$232='Analítico Cp.'!$B77),-('Comp.'!$J$5:$J$232=I$1),('Comp.'!$E$5:$E$232))</f>
        <v>1550</v>
      </c>
      <c r="J77" s="11">
        <f>SUMPRODUCT(-('Diário 3º PA'!$E$4:$E$4242='Analítico Cp.'!$B77),-('Diário 3º PA'!$P$4:$P$4242=J$1),('Diário 3º PA'!$F$4:$F$4242))+SUMPRODUCT(-('Diário 4º PA'!$E$4:$E$2224='Analítico Cp.'!$B77),-('Diário 4º PA'!$P$4:$P$2224=J$1),('Diário 4º PA'!$F$4:$F$2224))+SUMPRODUCT(-('Diário 5º PA'!$E$4:$E$5221='Analítico Cp.'!$B77),-('Diário 5º PA'!$P$4:$P$5221=J$1),('Diário 5º PA'!$F$4:$F$5221))+SUMPRODUCT(-('Diário 6º PA'!$E$4:$E$2907='Analítico Cp.'!$B77),-('Diário 6º PA'!$O$4:$O$2907=J$1),('Diário 6º PA'!$F$4:$F$2907))+SUMPRODUCT(-('Comp.'!$D$5:$D$232='Analítico Cp.'!$B77),-('Comp.'!$J$5:$J$232=J$1),('Comp.'!$E$5:$E$232))</f>
        <v>2490.5</v>
      </c>
      <c r="K77" s="11">
        <f>SUMPRODUCT(-('Diário 3º PA'!$E$4:$E$4242='Analítico Cp.'!$B77),-('Diário 3º PA'!$P$4:$P$4242=K$1),('Diário 3º PA'!$F$4:$F$4242))+SUMPRODUCT(-('Diário 4º PA'!$E$4:$E$2224='Analítico Cp.'!$B77),-('Diário 4º PA'!$P$4:$P$2224=K$1),('Diário 4º PA'!$F$4:$F$2224))+SUMPRODUCT(-('Diário 5º PA'!$E$4:$E$5221='Analítico Cp.'!$B77),-('Diário 5º PA'!$P$4:$P$5221=K$1),('Diário 5º PA'!$F$4:$F$5221))+SUMPRODUCT(-('Diário 6º PA'!$E$4:$E$2907='Analítico Cp.'!$B77),-('Diário 6º PA'!$O$4:$O$2907=K$1),('Diário 6º PA'!$F$4:$F$2907))+SUMPRODUCT(-('Comp.'!$D$5:$D$232='Analítico Cp.'!$B77),-('Comp.'!$J$5:$J$232=K$1),('Comp.'!$E$5:$E$232))</f>
        <v>2177</v>
      </c>
      <c r="L77" s="11">
        <f>SUMPRODUCT(-('Diário 3º PA'!$E$4:$E$4242='Analítico Cp.'!$B77),-('Diário 3º PA'!$P$4:$P$4242=L$1),('Diário 3º PA'!$F$4:$F$4242))+SUMPRODUCT(-('Diário 4º PA'!$E$4:$E$2224='Analítico Cp.'!$B77),-('Diário 4º PA'!$P$4:$P$2224=L$1),('Diário 4º PA'!$F$4:$F$2224))+SUMPRODUCT(-('Diário 5º PA'!$E$4:$E$5221='Analítico Cp.'!$B77),-('Diário 5º PA'!$P$4:$P$5221=L$1),('Diário 5º PA'!$F$4:$F$5221))+SUMPRODUCT(-('Diário 6º PA'!$E$4:$E$2907='Analítico Cp.'!$B77),-('Diário 6º PA'!$O$4:$O$2907=L$1),('Diário 6º PA'!$F$4:$F$2907))+SUMPRODUCT(-('Comp.'!$D$5:$D$232='Analítico Cp.'!$B77),-('Comp.'!$J$5:$J$232=L$1),('Comp.'!$E$5:$E$232))</f>
        <v>1550</v>
      </c>
      <c r="M77" s="11">
        <f>SUMPRODUCT(-('Diário 3º PA'!$E$4:$E$4242='Analítico Cp.'!$B77),-('Diário 3º PA'!$P$4:$P$4242=M$1),('Diário 3º PA'!$F$4:$F$4242))+SUMPRODUCT(-('Diário 4º PA'!$E$4:$E$2224='Analítico Cp.'!$B77),-('Diário 4º PA'!$P$4:$P$2224=M$1),('Diário 4º PA'!$F$4:$F$2224))+SUMPRODUCT(-('Diário 5º PA'!$E$4:$E$5221='Analítico Cp.'!$B77),-('Diário 5º PA'!$P$4:$P$5221=M$1),('Diário 5º PA'!$F$4:$F$5221))+SUMPRODUCT(-('Diário 6º PA'!$E$4:$E$2907='Analítico Cp.'!$B77),-('Diário 6º PA'!$O$4:$O$2907=M$1),('Diário 6º PA'!$F$4:$F$2907))+SUMPRODUCT(-('Comp.'!$D$5:$D$232='Analítico Cp.'!$B77),-('Comp.'!$J$5:$J$232=M$1),('Comp.'!$E$5:$E$232))</f>
        <v>1550</v>
      </c>
      <c r="N77" s="11">
        <f>SUMPRODUCT(-('Diário 3º PA'!$E$4:$E$4242='Analítico Cp.'!$B77),-('Diário 3º PA'!$P$4:$P$4242=N$1),('Diário 3º PA'!$F$4:$F$4242))+SUMPRODUCT(-('Diário 4º PA'!$E$4:$E$2224='Analítico Cp.'!$B77),-('Diário 4º PA'!$P$4:$P$2224=N$1),('Diário 4º PA'!$F$4:$F$2224))+SUMPRODUCT(-('Diário 5º PA'!$E$4:$E$5221='Analítico Cp.'!$B77),-('Diário 5º PA'!$P$4:$P$5221=N$1),('Diário 5º PA'!$F$4:$F$5221))+SUMPRODUCT(-('Diário 6º PA'!$E$4:$E$2907='Analítico Cp.'!$B77),-('Diário 6º PA'!$O$4:$O$2907=N$1),('Diário 6º PA'!$F$4:$F$2907))+SUMPRODUCT(-('Comp.'!$D$5:$D$232='Analítico Cp.'!$B77),-('Comp.'!$J$5:$J$232=N$1),('Comp.'!$E$5:$E$232))</f>
        <v>1550</v>
      </c>
      <c r="O77" s="12">
        <f t="shared" si="14"/>
        <v>10867.5</v>
      </c>
      <c r="P77" s="168">
        <f t="shared" si="13"/>
        <v>2.9021498914328986E-4</v>
      </c>
    </row>
    <row r="78" spans="1:16" ht="23.25" customHeight="1" x14ac:dyDescent="0.2">
      <c r="A78" s="59" t="s">
        <v>259</v>
      </c>
      <c r="B78" s="103" t="s">
        <v>260</v>
      </c>
      <c r="C78" s="11">
        <f>SUMPRODUCT(-('Diário 3º PA'!$E$4:$E$4242='Analítico Cp.'!$B78),-('Diário 3º PA'!$P$4:$P$4242=C$1),('Diário 3º PA'!$F$4:$F$4242))+SUMPRODUCT(-('Diário 4º PA'!$E$4:$E$2224='Analítico Cp.'!$B78),-('Diário 4º PA'!$P$4:$P$2224=C$1),('Diário 4º PA'!$F$4:$F$2224))+SUMPRODUCT(-('Diário 5º PA'!$E$4:$E$5221='Analítico Cp.'!$B78),-('Diário 5º PA'!$P$4:$P$5221=C$1),('Diário 5º PA'!$F$4:$F$5221))+SUMPRODUCT(-('Diário 6º PA'!$E$4:$E$2907='Analítico Cp.'!$B78),-('Diário 6º PA'!$O$4:$O$2907=C$1),('Diário 6º PA'!$F$4:$F$2907))+SUMPRODUCT(-('Comp.'!$D$5:$D$232='Analítico Cp.'!$B78),-('Comp.'!$J$5:$J$232=C$1),('Comp.'!$E$5:$E$232))</f>
        <v>7681.85</v>
      </c>
      <c r="D78" s="11">
        <f>SUMPRODUCT(-('Diário 3º PA'!$E$4:$E$4242='Analítico Cp.'!$B78),-('Diário 3º PA'!$P$4:$P$4242=D$1),('Diário 3º PA'!$F$4:$F$4242))+SUMPRODUCT(-('Diário 4º PA'!$E$4:$E$2224='Analítico Cp.'!$B78),-('Diário 4º PA'!$P$4:$P$2224=D$1),('Diário 4º PA'!$F$4:$F$2224))+SUMPRODUCT(-('Diário 5º PA'!$E$4:$E$5221='Analítico Cp.'!$B78),-('Diário 5º PA'!$P$4:$P$5221=D$1),('Diário 5º PA'!$F$4:$F$5221))+SUMPRODUCT(-('Diário 6º PA'!$E$4:$E$2907='Analítico Cp.'!$B78),-('Diário 6º PA'!$O$4:$O$2907=D$1),('Diário 6º PA'!$F$4:$F$2907))+SUMPRODUCT(-('Comp.'!$D$5:$D$232='Analítico Cp.'!$B78),-('Comp.'!$J$5:$J$232=D$1),('Comp.'!$E$5:$E$232))</f>
        <v>40484.620000000003</v>
      </c>
      <c r="E78" s="11">
        <f>SUMPRODUCT(-('Diário 3º PA'!$E$4:$E$4242='Analítico Cp.'!$B78),-('Diário 3º PA'!$P$4:$P$4242=E$1),('Diário 3º PA'!$F$4:$F$4242))+SUMPRODUCT(-('Diário 4º PA'!$E$4:$E$2224='Analítico Cp.'!$B78),-('Diário 4º PA'!$P$4:$P$2224=E$1),('Diário 4º PA'!$F$4:$F$2224))+SUMPRODUCT(-('Diário 5º PA'!$E$4:$E$5221='Analítico Cp.'!$B78),-('Diário 5º PA'!$P$4:$P$5221=E$1),('Diário 5º PA'!$F$4:$F$5221))+SUMPRODUCT(-('Diário 6º PA'!$E$4:$E$2907='Analítico Cp.'!$B78),-('Diário 6º PA'!$O$4:$O$2907=E$1),('Diário 6º PA'!$F$4:$F$2907))+SUMPRODUCT(-('Comp.'!$D$5:$D$232='Analítico Cp.'!$B78),-('Comp.'!$J$5:$J$232=E$1),('Comp.'!$E$5:$E$232))</f>
        <v>16222.189999999999</v>
      </c>
      <c r="F78" s="11">
        <f>SUMPRODUCT(-('Diário 3º PA'!$E$4:$E$4242='Analítico Cp.'!$B78),-('Diário 3º PA'!$P$4:$P$4242=F$1),('Diário 3º PA'!$F$4:$F$4242))+SUMPRODUCT(-('Diário 4º PA'!$E$4:$E$2224='Analítico Cp.'!$B78),-('Diário 4º PA'!$P$4:$P$2224=F$1),('Diário 4º PA'!$F$4:$F$2224))+SUMPRODUCT(-('Diário 5º PA'!$E$4:$E$5221='Analítico Cp.'!$B78),-('Diário 5º PA'!$P$4:$P$5221=F$1),('Diário 5º PA'!$F$4:$F$5221))+SUMPRODUCT(-('Diário 6º PA'!$E$4:$E$2907='Analítico Cp.'!$B78),-('Diário 6º PA'!$O$4:$O$2907=F$1),('Diário 6º PA'!$F$4:$F$2907))+SUMPRODUCT(-('Comp.'!$D$5:$D$232='Analítico Cp.'!$B78),-('Comp.'!$J$5:$J$232=F$1),('Comp.'!$E$5:$E$232))</f>
        <v>16519.919999999998</v>
      </c>
      <c r="G78" s="11">
        <f>SUMPRODUCT(-('Diário 3º PA'!$E$4:$E$4242='Analítico Cp.'!$B78),-('Diário 3º PA'!$P$4:$P$4242=G$1),('Diário 3º PA'!$F$4:$F$4242))+SUMPRODUCT(-('Diário 4º PA'!$E$4:$E$2224='Analítico Cp.'!$B78),-('Diário 4º PA'!$P$4:$P$2224=G$1),('Diário 4º PA'!$F$4:$F$2224))+SUMPRODUCT(-('Diário 5º PA'!$E$4:$E$5221='Analítico Cp.'!$B78),-('Diário 5º PA'!$P$4:$P$5221=G$1),('Diário 5º PA'!$F$4:$F$5221))+SUMPRODUCT(-('Diário 6º PA'!$E$4:$E$2907='Analítico Cp.'!$B78),-('Diário 6º PA'!$O$4:$O$2907=G$1),('Diário 6º PA'!$F$4:$F$2907))+SUMPRODUCT(-('Comp.'!$D$5:$D$232='Analítico Cp.'!$B78),-('Comp.'!$J$5:$J$232=G$1),('Comp.'!$E$5:$E$232))</f>
        <v>6245.85</v>
      </c>
      <c r="H78" s="11">
        <f>SUMPRODUCT(-('Diário 3º PA'!$E$4:$E$4242='Analítico Cp.'!$B78),-('Diário 3º PA'!$P$4:$P$4242=H$1),('Diário 3º PA'!$F$4:$F$4242))+SUMPRODUCT(-('Diário 4º PA'!$E$4:$E$2224='Analítico Cp.'!$B78),-('Diário 4º PA'!$P$4:$P$2224=H$1),('Diário 4º PA'!$F$4:$F$2224))+SUMPRODUCT(-('Diário 5º PA'!$E$4:$E$5221='Analítico Cp.'!$B78),-('Diário 5º PA'!$P$4:$P$5221=H$1),('Diário 5º PA'!$F$4:$F$5221))+SUMPRODUCT(-('Diário 6º PA'!$E$4:$E$2907='Analítico Cp.'!$B78),-('Diário 6º PA'!$O$4:$O$2907=H$1),('Diário 6º PA'!$F$4:$F$2907))+SUMPRODUCT(-('Comp.'!$D$5:$D$232='Analítico Cp.'!$B78),-('Comp.'!$J$5:$J$232=H$1),('Comp.'!$E$5:$E$232))</f>
        <v>8225.06</v>
      </c>
      <c r="I78" s="11">
        <f>SUMPRODUCT(-('Diário 3º PA'!$E$4:$E$4242='Analítico Cp.'!$B78),-('Diário 3º PA'!$P$4:$P$4242=I$1),('Diário 3º PA'!$F$4:$F$4242))+SUMPRODUCT(-('Diário 4º PA'!$E$4:$E$2224='Analítico Cp.'!$B78),-('Diário 4º PA'!$P$4:$P$2224=I$1),('Diário 4º PA'!$F$4:$F$2224))+SUMPRODUCT(-('Diário 5º PA'!$E$4:$E$5221='Analítico Cp.'!$B78),-('Diário 5º PA'!$P$4:$P$5221=I$1),('Diário 5º PA'!$F$4:$F$5221))+SUMPRODUCT(-('Diário 6º PA'!$E$4:$E$2907='Analítico Cp.'!$B78),-('Diário 6º PA'!$O$4:$O$2907=I$1),('Diário 6º PA'!$F$4:$F$2907))+SUMPRODUCT(-('Comp.'!$D$5:$D$232='Analítico Cp.'!$B78),-('Comp.'!$J$5:$J$232=I$1),('Comp.'!$E$5:$E$232))</f>
        <v>6243.9</v>
      </c>
      <c r="J78" s="11">
        <f>SUMPRODUCT(-('Diário 3º PA'!$E$4:$E$4242='Analítico Cp.'!$B78),-('Diário 3º PA'!$P$4:$P$4242=J$1),('Diário 3º PA'!$F$4:$F$4242))+SUMPRODUCT(-('Diário 4º PA'!$E$4:$E$2224='Analítico Cp.'!$B78),-('Diário 4º PA'!$P$4:$P$2224=J$1),('Diário 4º PA'!$F$4:$F$2224))+SUMPRODUCT(-('Diário 5º PA'!$E$4:$E$5221='Analítico Cp.'!$B78),-('Diário 5º PA'!$P$4:$P$5221=J$1),('Diário 5º PA'!$F$4:$F$5221))+SUMPRODUCT(-('Diário 6º PA'!$E$4:$E$2907='Analítico Cp.'!$B78),-('Diário 6º PA'!$O$4:$O$2907=J$1),('Diário 6º PA'!$F$4:$F$2907))+SUMPRODUCT(-('Comp.'!$D$5:$D$232='Analítico Cp.'!$B78),-('Comp.'!$J$5:$J$232=J$1),('Comp.'!$E$5:$E$232))</f>
        <v>6838.7</v>
      </c>
      <c r="K78" s="11">
        <f>SUMPRODUCT(-('Diário 3º PA'!$E$4:$E$4242='Analítico Cp.'!$B78),-('Diário 3º PA'!$P$4:$P$4242=K$1),('Diário 3º PA'!$F$4:$F$4242))+SUMPRODUCT(-('Diário 4º PA'!$E$4:$E$2224='Analítico Cp.'!$B78),-('Diário 4º PA'!$P$4:$P$2224=K$1),('Diário 4º PA'!$F$4:$F$2224))+SUMPRODUCT(-('Diário 5º PA'!$E$4:$E$5221='Analítico Cp.'!$B78),-('Diário 5º PA'!$P$4:$P$5221=K$1),('Diário 5º PA'!$F$4:$F$5221))+SUMPRODUCT(-('Diário 6º PA'!$E$4:$E$2907='Analítico Cp.'!$B78),-('Diário 6º PA'!$O$4:$O$2907=K$1),('Diário 6º PA'!$F$4:$F$2907))+SUMPRODUCT(-('Comp.'!$D$5:$D$232='Analítico Cp.'!$B78),-('Comp.'!$J$5:$J$232=K$1),('Comp.'!$E$5:$E$232))</f>
        <v>6838.7</v>
      </c>
      <c r="L78" s="11">
        <f>SUMPRODUCT(-('Diário 3º PA'!$E$4:$E$4242='Analítico Cp.'!$B78),-('Diário 3º PA'!$P$4:$P$4242=L$1),('Diário 3º PA'!$F$4:$F$4242))+SUMPRODUCT(-('Diário 4º PA'!$E$4:$E$2224='Analítico Cp.'!$B78),-('Diário 4º PA'!$P$4:$P$2224=L$1),('Diário 4º PA'!$F$4:$F$2224))+SUMPRODUCT(-('Diário 5º PA'!$E$4:$E$5221='Analítico Cp.'!$B78),-('Diário 5º PA'!$P$4:$P$5221=L$1),('Diário 5º PA'!$F$4:$F$5221))+SUMPRODUCT(-('Diário 6º PA'!$E$4:$E$2907='Analítico Cp.'!$B78),-('Diário 6º PA'!$O$4:$O$2907=L$1),('Diário 6º PA'!$F$4:$F$2907))+SUMPRODUCT(-('Comp.'!$D$5:$D$232='Analítico Cp.'!$B78),-('Comp.'!$J$5:$J$232=L$1),('Comp.'!$E$5:$E$232))</f>
        <v>7977.65</v>
      </c>
      <c r="M78" s="11">
        <f>SUMPRODUCT(-('Diário 3º PA'!$E$4:$E$4242='Analítico Cp.'!$B78),-('Diário 3º PA'!$P$4:$P$4242=M$1),('Diário 3º PA'!$F$4:$F$4242))+SUMPRODUCT(-('Diário 4º PA'!$E$4:$E$2224='Analítico Cp.'!$B78),-('Diário 4º PA'!$P$4:$P$2224=M$1),('Diário 4º PA'!$F$4:$F$2224))+SUMPRODUCT(-('Diário 5º PA'!$E$4:$E$5221='Analítico Cp.'!$B78),-('Diário 5º PA'!$P$4:$P$5221=M$1),('Diário 5º PA'!$F$4:$F$5221))+SUMPRODUCT(-('Diário 6º PA'!$E$4:$E$2907='Analítico Cp.'!$B78),-('Diário 6º PA'!$O$4:$O$2907=M$1),('Diário 6º PA'!$F$4:$F$2907))+SUMPRODUCT(-('Comp.'!$D$5:$D$232='Analítico Cp.'!$B78),-('Comp.'!$J$5:$J$232=M$1),('Comp.'!$E$5:$E$232))</f>
        <v>8903.75</v>
      </c>
      <c r="N78" s="11">
        <f>SUMPRODUCT(-('Diário 3º PA'!$E$4:$E$4242='Analítico Cp.'!$B78),-('Diário 3º PA'!$P$4:$P$4242=N$1),('Diário 3º PA'!$F$4:$F$4242))+SUMPRODUCT(-('Diário 4º PA'!$E$4:$E$2224='Analítico Cp.'!$B78),-('Diário 4º PA'!$P$4:$P$2224=N$1),('Diário 4º PA'!$F$4:$F$2224))+SUMPRODUCT(-('Diário 5º PA'!$E$4:$E$5221='Analítico Cp.'!$B78),-('Diário 5º PA'!$P$4:$P$5221=N$1),('Diário 5º PA'!$F$4:$F$5221))+SUMPRODUCT(-('Diário 6º PA'!$E$4:$E$2907='Analítico Cp.'!$B78),-('Diário 6º PA'!$O$4:$O$2907=N$1),('Diário 6º PA'!$F$4:$F$2907))+SUMPRODUCT(-('Comp.'!$D$5:$D$232='Analítico Cp.'!$B78),-('Comp.'!$J$5:$J$232=N$1),('Comp.'!$E$5:$E$232))</f>
        <v>600</v>
      </c>
      <c r="O78" s="12">
        <f t="shared" si="14"/>
        <v>132782.19</v>
      </c>
      <c r="P78" s="168">
        <f t="shared" si="13"/>
        <v>3.5459288547754543E-3</v>
      </c>
    </row>
    <row r="79" spans="1:16" ht="23.25" customHeight="1" x14ac:dyDescent="0.2">
      <c r="A79" s="59" t="s">
        <v>261</v>
      </c>
      <c r="B79" s="103" t="s">
        <v>262</v>
      </c>
      <c r="C79" s="11">
        <f>SUMPRODUCT(-('Diário 3º PA'!$E$4:$E$4242='Analítico Cp.'!$B79),-('Diário 3º PA'!$P$4:$P$4242=C$1),('Diário 3º PA'!$F$4:$F$4242))+SUMPRODUCT(-('Diário 4º PA'!$E$4:$E$2224='Analítico Cp.'!$B79),-('Diário 4º PA'!$P$4:$P$2224=C$1),('Diário 4º PA'!$F$4:$F$2224))+SUMPRODUCT(-('Diário 5º PA'!$E$4:$E$5221='Analítico Cp.'!$B79),-('Diário 5º PA'!$P$4:$P$5221=C$1),('Diário 5º PA'!$F$4:$F$5221))+SUMPRODUCT(-('Diário 6º PA'!$E$4:$E$2907='Analítico Cp.'!$B79),-('Diário 6º PA'!$O$4:$O$2907=C$1),('Diário 6º PA'!$F$4:$F$2907))+SUMPRODUCT(-('Comp.'!$D$5:$D$232='Analítico Cp.'!$B79),-('Comp.'!$J$5:$J$232=C$1),('Comp.'!$E$5:$E$232))</f>
        <v>4915.59</v>
      </c>
      <c r="D79" s="11">
        <f>SUMPRODUCT(-('Diário 3º PA'!$E$4:$E$4242='Analítico Cp.'!$B79),-('Diário 3º PA'!$P$4:$P$4242=D$1),('Diário 3º PA'!$F$4:$F$4242))+SUMPRODUCT(-('Diário 4º PA'!$E$4:$E$2224='Analítico Cp.'!$B79),-('Diário 4º PA'!$P$4:$P$2224=D$1),('Diário 4º PA'!$F$4:$F$2224))+SUMPRODUCT(-('Diário 5º PA'!$E$4:$E$5221='Analítico Cp.'!$B79),-('Diário 5º PA'!$P$4:$P$5221=D$1),('Diário 5º PA'!$F$4:$F$5221))+SUMPRODUCT(-('Diário 6º PA'!$E$4:$E$2907='Analítico Cp.'!$B79),-('Diário 6º PA'!$O$4:$O$2907=D$1),('Diário 6º PA'!$F$4:$F$2907))+SUMPRODUCT(-('Comp.'!$D$5:$D$232='Analítico Cp.'!$B79),-('Comp.'!$J$5:$J$232=D$1),('Comp.'!$E$5:$E$232))</f>
        <v>7511.3899999999994</v>
      </c>
      <c r="E79" s="11">
        <f>SUMPRODUCT(-('Diário 3º PA'!$E$4:$E$4242='Analítico Cp.'!$B79),-('Diário 3º PA'!$P$4:$P$4242=E$1),('Diário 3º PA'!$F$4:$F$4242))+SUMPRODUCT(-('Diário 4º PA'!$E$4:$E$2224='Analítico Cp.'!$B79),-('Diário 4º PA'!$P$4:$P$2224=E$1),('Diário 4º PA'!$F$4:$F$2224))+SUMPRODUCT(-('Diário 5º PA'!$E$4:$E$5221='Analítico Cp.'!$B79),-('Diário 5º PA'!$P$4:$P$5221=E$1),('Diário 5º PA'!$F$4:$F$5221))+SUMPRODUCT(-('Diário 6º PA'!$E$4:$E$2907='Analítico Cp.'!$B79),-('Diário 6º PA'!$O$4:$O$2907=E$1),('Diário 6º PA'!$F$4:$F$2907))+SUMPRODUCT(-('Comp.'!$D$5:$D$232='Analítico Cp.'!$B79),-('Comp.'!$J$5:$J$232=E$1),('Comp.'!$E$5:$E$232))</f>
        <v>2430</v>
      </c>
      <c r="F79" s="11">
        <f>SUMPRODUCT(-('Diário 3º PA'!$E$4:$E$4242='Analítico Cp.'!$B79),-('Diário 3º PA'!$P$4:$P$4242=F$1),('Diário 3º PA'!$F$4:$F$4242))+SUMPRODUCT(-('Diário 4º PA'!$E$4:$E$2224='Analítico Cp.'!$B79),-('Diário 4º PA'!$P$4:$P$2224=F$1),('Diário 4º PA'!$F$4:$F$2224))+SUMPRODUCT(-('Diário 5º PA'!$E$4:$E$5221='Analítico Cp.'!$B79),-('Diário 5º PA'!$P$4:$P$5221=F$1),('Diário 5º PA'!$F$4:$F$5221))+SUMPRODUCT(-('Diário 6º PA'!$E$4:$E$2907='Analítico Cp.'!$B79),-('Diário 6º PA'!$O$4:$O$2907=F$1),('Diário 6º PA'!$F$4:$F$2907))+SUMPRODUCT(-('Comp.'!$D$5:$D$232='Analítico Cp.'!$B79),-('Comp.'!$J$5:$J$232=F$1),('Comp.'!$E$5:$E$232))</f>
        <v>7093.36</v>
      </c>
      <c r="G79" s="11">
        <f>SUMPRODUCT(-('Diário 3º PA'!$E$4:$E$4242='Analítico Cp.'!$B79),-('Diário 3º PA'!$P$4:$P$4242=G$1),('Diário 3º PA'!$F$4:$F$4242))+SUMPRODUCT(-('Diário 4º PA'!$E$4:$E$2224='Analítico Cp.'!$B79),-('Diário 4º PA'!$P$4:$P$2224=G$1),('Diário 4º PA'!$F$4:$F$2224))+SUMPRODUCT(-('Diário 5º PA'!$E$4:$E$5221='Analítico Cp.'!$B79),-('Diário 5º PA'!$P$4:$P$5221=G$1),('Diário 5º PA'!$F$4:$F$5221))+SUMPRODUCT(-('Diário 6º PA'!$E$4:$E$2907='Analítico Cp.'!$B79),-('Diário 6º PA'!$O$4:$O$2907=G$1),('Diário 6º PA'!$F$4:$F$2907))+SUMPRODUCT(-('Comp.'!$D$5:$D$232='Analítico Cp.'!$B79),-('Comp.'!$J$5:$J$232=G$1),('Comp.'!$E$5:$E$232))</f>
        <v>1502</v>
      </c>
      <c r="H79" s="11">
        <f>SUMPRODUCT(-('Diário 3º PA'!$E$4:$E$4242='Analítico Cp.'!$B79),-('Diário 3º PA'!$P$4:$P$4242=H$1),('Diário 3º PA'!$F$4:$F$4242))+SUMPRODUCT(-('Diário 4º PA'!$E$4:$E$2224='Analítico Cp.'!$B79),-('Diário 4º PA'!$P$4:$P$2224=H$1),('Diário 4º PA'!$F$4:$F$2224))+SUMPRODUCT(-('Diário 5º PA'!$E$4:$E$5221='Analítico Cp.'!$B79),-('Diário 5º PA'!$P$4:$P$5221=H$1),('Diário 5º PA'!$F$4:$F$5221))+SUMPRODUCT(-('Diário 6º PA'!$E$4:$E$2907='Analítico Cp.'!$B79),-('Diário 6º PA'!$O$4:$O$2907=H$1),('Diário 6º PA'!$F$4:$F$2907))+SUMPRODUCT(-('Comp.'!$D$5:$D$232='Analítico Cp.'!$B79),-('Comp.'!$J$5:$J$232=H$1),('Comp.'!$E$5:$E$232))</f>
        <v>7138.2</v>
      </c>
      <c r="I79" s="11">
        <f>SUMPRODUCT(-('Diário 3º PA'!$E$4:$E$4242='Analítico Cp.'!$B79),-('Diário 3º PA'!$P$4:$P$4242=I$1),('Diário 3º PA'!$F$4:$F$4242))+SUMPRODUCT(-('Diário 4º PA'!$E$4:$E$2224='Analítico Cp.'!$B79),-('Diário 4º PA'!$P$4:$P$2224=I$1),('Diário 4º PA'!$F$4:$F$2224))+SUMPRODUCT(-('Diário 5º PA'!$E$4:$E$5221='Analítico Cp.'!$B79),-('Diário 5º PA'!$P$4:$P$5221=I$1),('Diário 5º PA'!$F$4:$F$5221))+SUMPRODUCT(-('Diário 6º PA'!$E$4:$E$2907='Analítico Cp.'!$B79),-('Diário 6º PA'!$O$4:$O$2907=I$1),('Diário 6º PA'!$F$4:$F$2907))+SUMPRODUCT(-('Comp.'!$D$5:$D$232='Analítico Cp.'!$B79),-('Comp.'!$J$5:$J$232=I$1),('Comp.'!$E$5:$E$232))</f>
        <v>732.98</v>
      </c>
      <c r="J79" s="11">
        <f>SUMPRODUCT(-('Diário 3º PA'!$E$4:$E$4242='Analítico Cp.'!$B79),-('Diário 3º PA'!$P$4:$P$4242=J$1),('Diário 3º PA'!$F$4:$F$4242))+SUMPRODUCT(-('Diário 4º PA'!$E$4:$E$2224='Analítico Cp.'!$B79),-('Diário 4º PA'!$P$4:$P$2224=J$1),('Diário 4º PA'!$F$4:$F$2224))+SUMPRODUCT(-('Diário 5º PA'!$E$4:$E$5221='Analítico Cp.'!$B79),-('Diário 5º PA'!$P$4:$P$5221=J$1),('Diário 5º PA'!$F$4:$F$5221))+SUMPRODUCT(-('Diário 6º PA'!$E$4:$E$2907='Analítico Cp.'!$B79),-('Diário 6º PA'!$O$4:$O$2907=J$1),('Diário 6º PA'!$F$4:$F$2907))+SUMPRODUCT(-('Comp.'!$D$5:$D$232='Analítico Cp.'!$B79),-('Comp.'!$J$5:$J$232=J$1),('Comp.'!$E$5:$E$232))</f>
        <v>75.2</v>
      </c>
      <c r="K79" s="11">
        <f>SUMPRODUCT(-('Diário 3º PA'!$E$4:$E$4242='Analítico Cp.'!$B79),-('Diário 3º PA'!$P$4:$P$4242=K$1),('Diário 3º PA'!$F$4:$F$4242))+SUMPRODUCT(-('Diário 4º PA'!$E$4:$E$2224='Analítico Cp.'!$B79),-('Diário 4º PA'!$P$4:$P$2224=K$1),('Diário 4º PA'!$F$4:$F$2224))+SUMPRODUCT(-('Diário 5º PA'!$E$4:$E$5221='Analítico Cp.'!$B79),-('Diário 5º PA'!$P$4:$P$5221=K$1),('Diário 5º PA'!$F$4:$F$5221))+SUMPRODUCT(-('Diário 6º PA'!$E$4:$E$2907='Analítico Cp.'!$B79),-('Diário 6º PA'!$O$4:$O$2907=K$1),('Diário 6º PA'!$F$4:$F$2907))+SUMPRODUCT(-('Comp.'!$D$5:$D$232='Analítico Cp.'!$B79),-('Comp.'!$J$5:$J$232=K$1),('Comp.'!$E$5:$E$232))</f>
        <v>498</v>
      </c>
      <c r="L79" s="11">
        <f>SUMPRODUCT(-('Diário 3º PA'!$E$4:$E$4242='Analítico Cp.'!$B79),-('Diário 3º PA'!$P$4:$P$4242=L$1),('Diário 3º PA'!$F$4:$F$4242))+SUMPRODUCT(-('Diário 4º PA'!$E$4:$E$2224='Analítico Cp.'!$B79),-('Diário 4º PA'!$P$4:$P$2224=L$1),('Diário 4º PA'!$F$4:$F$2224))+SUMPRODUCT(-('Diário 5º PA'!$E$4:$E$5221='Analítico Cp.'!$B79),-('Diário 5º PA'!$P$4:$P$5221=L$1),('Diário 5º PA'!$F$4:$F$5221))+SUMPRODUCT(-('Diário 6º PA'!$E$4:$E$2907='Analítico Cp.'!$B79),-('Diário 6º PA'!$O$4:$O$2907=L$1),('Diário 6º PA'!$F$4:$F$2907))+SUMPRODUCT(-('Comp.'!$D$5:$D$232='Analítico Cp.'!$B79),-('Comp.'!$J$5:$J$232=L$1),('Comp.'!$E$5:$E$232))</f>
        <v>3574.2</v>
      </c>
      <c r="M79" s="11">
        <f>SUMPRODUCT(-('Diário 3º PA'!$E$4:$E$4242='Analítico Cp.'!$B79),-('Diário 3º PA'!$P$4:$P$4242=M$1),('Diário 3º PA'!$F$4:$F$4242))+SUMPRODUCT(-('Diário 4º PA'!$E$4:$E$2224='Analítico Cp.'!$B79),-('Diário 4º PA'!$P$4:$P$2224=M$1),('Diário 4º PA'!$F$4:$F$2224))+SUMPRODUCT(-('Diário 5º PA'!$E$4:$E$5221='Analítico Cp.'!$B79),-('Diário 5º PA'!$P$4:$P$5221=M$1),('Diário 5º PA'!$F$4:$F$5221))+SUMPRODUCT(-('Diário 6º PA'!$E$4:$E$2907='Analítico Cp.'!$B79),-('Diário 6º PA'!$O$4:$O$2907=M$1),('Diário 6º PA'!$F$4:$F$2907))+SUMPRODUCT(-('Comp.'!$D$5:$D$232='Analítico Cp.'!$B79),-('Comp.'!$J$5:$J$232=M$1),('Comp.'!$E$5:$E$232))</f>
        <v>4898.4799999999996</v>
      </c>
      <c r="N79" s="11">
        <f>SUMPRODUCT(-('Diário 3º PA'!$E$4:$E$4242='Analítico Cp.'!$B79),-('Diário 3º PA'!$P$4:$P$4242=N$1),('Diário 3º PA'!$F$4:$F$4242))+SUMPRODUCT(-('Diário 4º PA'!$E$4:$E$2224='Analítico Cp.'!$B79),-('Diário 4º PA'!$P$4:$P$2224=N$1),('Diário 4º PA'!$F$4:$F$2224))+SUMPRODUCT(-('Diário 5º PA'!$E$4:$E$5221='Analítico Cp.'!$B79),-('Diário 5º PA'!$P$4:$P$5221=N$1),('Diário 5º PA'!$F$4:$F$5221))+SUMPRODUCT(-('Diário 6º PA'!$E$4:$E$2907='Analítico Cp.'!$B79),-('Diário 6º PA'!$O$4:$O$2907=N$1),('Diário 6º PA'!$F$4:$F$2907))+SUMPRODUCT(-('Comp.'!$D$5:$D$232='Analítico Cp.'!$B79),-('Comp.'!$J$5:$J$232=N$1),('Comp.'!$E$5:$E$232))</f>
        <v>596.52</v>
      </c>
      <c r="O79" s="12">
        <f t="shared" si="14"/>
        <v>40965.919999999991</v>
      </c>
      <c r="P79" s="168">
        <f t="shared" si="13"/>
        <v>1.0939888684651372E-3</v>
      </c>
    </row>
    <row r="80" spans="1:16" ht="23.25" customHeight="1" x14ac:dyDescent="0.2">
      <c r="A80" s="59" t="s">
        <v>263</v>
      </c>
      <c r="B80" s="103" t="s">
        <v>264</v>
      </c>
      <c r="C80" s="11">
        <f>SUMPRODUCT(-('Diário 3º PA'!$E$4:$E$4242='Analítico Cp.'!$B80),-('Diário 3º PA'!$P$4:$P$4242=C$1),('Diário 3º PA'!$F$4:$F$4242))+SUMPRODUCT(-('Diário 4º PA'!$E$4:$E$2224='Analítico Cp.'!$B80),-('Diário 4º PA'!$P$4:$P$2224=C$1),('Diário 4º PA'!$F$4:$F$2224))+SUMPRODUCT(-('Diário 5º PA'!$E$4:$E$5221='Analítico Cp.'!$B80),-('Diário 5º PA'!$P$4:$P$5221=C$1),('Diário 5º PA'!$F$4:$F$5221))+SUMPRODUCT(-('Diário 6º PA'!$E$4:$E$2907='Analítico Cp.'!$B80),-('Diário 6º PA'!$O$4:$O$2907=C$1),('Diário 6º PA'!$F$4:$F$2907))+SUMPRODUCT(-('Comp.'!$D$5:$D$232='Analítico Cp.'!$B80),-('Comp.'!$J$5:$J$232=C$1),('Comp.'!$E$5:$E$232))</f>
        <v>3780</v>
      </c>
      <c r="D80" s="11">
        <f>SUMPRODUCT(-('Diário 3º PA'!$E$4:$E$4242='Analítico Cp.'!$B80),-('Diário 3º PA'!$P$4:$P$4242=D$1),('Diário 3º PA'!$F$4:$F$4242))+SUMPRODUCT(-('Diário 4º PA'!$E$4:$E$2224='Analítico Cp.'!$B80),-('Diário 4º PA'!$P$4:$P$2224=D$1),('Diário 4º PA'!$F$4:$F$2224))+SUMPRODUCT(-('Diário 5º PA'!$E$4:$E$5221='Analítico Cp.'!$B80),-('Diário 5º PA'!$P$4:$P$5221=D$1),('Diário 5º PA'!$F$4:$F$5221))+SUMPRODUCT(-('Diário 6º PA'!$E$4:$E$2907='Analítico Cp.'!$B80),-('Diário 6º PA'!$O$4:$O$2907=D$1),('Diário 6º PA'!$F$4:$F$2907))+SUMPRODUCT(-('Comp.'!$D$5:$D$232='Analítico Cp.'!$B80),-('Comp.'!$J$5:$J$232=D$1),('Comp.'!$E$5:$E$232))</f>
        <v>3900</v>
      </c>
      <c r="E80" s="11">
        <f>SUMPRODUCT(-('Diário 3º PA'!$E$4:$E$4242='Analítico Cp.'!$B80),-('Diário 3º PA'!$P$4:$P$4242=E$1),('Diário 3º PA'!$F$4:$F$4242))+SUMPRODUCT(-('Diário 4º PA'!$E$4:$E$2224='Analítico Cp.'!$B80),-('Diário 4º PA'!$P$4:$P$2224=E$1),('Diário 4º PA'!$F$4:$F$2224))+SUMPRODUCT(-('Diário 5º PA'!$E$4:$E$5221='Analítico Cp.'!$B80),-('Diário 5º PA'!$P$4:$P$5221=E$1),('Diário 5º PA'!$F$4:$F$5221))+SUMPRODUCT(-('Diário 6º PA'!$E$4:$E$2907='Analítico Cp.'!$B80),-('Diário 6º PA'!$O$4:$O$2907=E$1),('Diário 6º PA'!$F$4:$F$2907))+SUMPRODUCT(-('Comp.'!$D$5:$D$232='Analítico Cp.'!$B80),-('Comp.'!$J$5:$J$232=E$1),('Comp.'!$E$5:$E$232))</f>
        <v>3500</v>
      </c>
      <c r="F80" s="11">
        <f>SUMPRODUCT(-('Diário 3º PA'!$E$4:$E$4242='Analítico Cp.'!$B80),-('Diário 3º PA'!$P$4:$P$4242=F$1),('Diário 3º PA'!$F$4:$F$4242))+SUMPRODUCT(-('Diário 4º PA'!$E$4:$E$2224='Analítico Cp.'!$B80),-('Diário 4º PA'!$P$4:$P$2224=F$1),('Diário 4º PA'!$F$4:$F$2224))+SUMPRODUCT(-('Diário 5º PA'!$E$4:$E$5221='Analítico Cp.'!$B80),-('Diário 5º PA'!$P$4:$P$5221=F$1),('Diário 5º PA'!$F$4:$F$5221))+SUMPRODUCT(-('Diário 6º PA'!$E$4:$E$2907='Analítico Cp.'!$B80),-('Diário 6º PA'!$O$4:$O$2907=F$1),('Diário 6º PA'!$F$4:$F$2907))+SUMPRODUCT(-('Comp.'!$D$5:$D$232='Analítico Cp.'!$B80),-('Comp.'!$J$5:$J$232=F$1),('Comp.'!$E$5:$E$232))</f>
        <v>3500</v>
      </c>
      <c r="G80" s="11">
        <f>SUMPRODUCT(-('Diário 3º PA'!$E$4:$E$4242='Analítico Cp.'!$B80),-('Diário 3º PA'!$P$4:$P$4242=G$1),('Diário 3º PA'!$F$4:$F$4242))+SUMPRODUCT(-('Diário 4º PA'!$E$4:$E$2224='Analítico Cp.'!$B80),-('Diário 4º PA'!$P$4:$P$2224=G$1),('Diário 4º PA'!$F$4:$F$2224))+SUMPRODUCT(-('Diário 5º PA'!$E$4:$E$5221='Analítico Cp.'!$B80),-('Diário 5º PA'!$P$4:$P$5221=G$1),('Diário 5º PA'!$F$4:$F$5221))+SUMPRODUCT(-('Diário 6º PA'!$E$4:$E$2907='Analítico Cp.'!$B80),-('Diário 6º PA'!$O$4:$O$2907=G$1),('Diário 6º PA'!$F$4:$F$2907))+SUMPRODUCT(-('Comp.'!$D$5:$D$232='Analítico Cp.'!$B80),-('Comp.'!$J$5:$J$232=G$1),('Comp.'!$E$5:$E$232))</f>
        <v>3500</v>
      </c>
      <c r="H80" s="11">
        <f>SUMPRODUCT(-('Diário 3º PA'!$E$4:$E$4242='Analítico Cp.'!$B80),-('Diário 3º PA'!$P$4:$P$4242=H$1),('Diário 3º PA'!$F$4:$F$4242))+SUMPRODUCT(-('Diário 4º PA'!$E$4:$E$2224='Analítico Cp.'!$B80),-('Diário 4º PA'!$P$4:$P$2224=H$1),('Diário 4º PA'!$F$4:$F$2224))+SUMPRODUCT(-('Diário 5º PA'!$E$4:$E$5221='Analítico Cp.'!$B80),-('Diário 5º PA'!$P$4:$P$5221=H$1),('Diário 5º PA'!$F$4:$F$5221))+SUMPRODUCT(-('Diário 6º PA'!$E$4:$E$2907='Analítico Cp.'!$B80),-('Diário 6º PA'!$O$4:$O$2907=H$1),('Diário 6º PA'!$F$4:$F$2907))+SUMPRODUCT(-('Comp.'!$D$5:$D$232='Analítico Cp.'!$B80),-('Comp.'!$J$5:$J$232=H$1),('Comp.'!$E$5:$E$232))</f>
        <v>5430</v>
      </c>
      <c r="I80" s="11">
        <f>SUMPRODUCT(-('Diário 3º PA'!$E$4:$E$4242='Analítico Cp.'!$B80),-('Diário 3º PA'!$P$4:$P$4242=I$1),('Diário 3º PA'!$F$4:$F$4242))+SUMPRODUCT(-('Diário 4º PA'!$E$4:$E$2224='Analítico Cp.'!$B80),-('Diário 4º PA'!$P$4:$P$2224=I$1),('Diário 4º PA'!$F$4:$F$2224))+SUMPRODUCT(-('Diário 5º PA'!$E$4:$E$5221='Analítico Cp.'!$B80),-('Diário 5º PA'!$P$4:$P$5221=I$1),('Diário 5º PA'!$F$4:$F$5221))+SUMPRODUCT(-('Diário 6º PA'!$E$4:$E$2907='Analítico Cp.'!$B80),-('Diário 6º PA'!$O$4:$O$2907=I$1),('Diário 6º PA'!$F$4:$F$2907))+SUMPRODUCT(-('Comp.'!$D$5:$D$232='Analítico Cp.'!$B80),-('Comp.'!$J$5:$J$232=I$1),('Comp.'!$E$5:$E$232))</f>
        <v>3500</v>
      </c>
      <c r="J80" s="11">
        <f>SUMPRODUCT(-('Diário 3º PA'!$E$4:$E$4242='Analítico Cp.'!$B80),-('Diário 3º PA'!$P$4:$P$4242=J$1),('Diário 3º PA'!$F$4:$F$4242))+SUMPRODUCT(-('Diário 4º PA'!$E$4:$E$2224='Analítico Cp.'!$B80),-('Diário 4º PA'!$P$4:$P$2224=J$1),('Diário 4º PA'!$F$4:$F$2224))+SUMPRODUCT(-('Diário 5º PA'!$E$4:$E$5221='Analítico Cp.'!$B80),-('Diário 5º PA'!$P$4:$P$5221=J$1),('Diário 5º PA'!$F$4:$F$5221))+SUMPRODUCT(-('Diário 6º PA'!$E$4:$E$2907='Analítico Cp.'!$B80),-('Diário 6º PA'!$O$4:$O$2907=J$1),('Diário 6º PA'!$F$4:$F$2907))+SUMPRODUCT(-('Comp.'!$D$5:$D$232='Analítico Cp.'!$B80),-('Comp.'!$J$5:$J$232=J$1),('Comp.'!$E$5:$E$232))</f>
        <v>3500</v>
      </c>
      <c r="K80" s="11">
        <f>SUMPRODUCT(-('Diário 3º PA'!$E$4:$E$4242='Analítico Cp.'!$B80),-('Diário 3º PA'!$P$4:$P$4242=K$1),('Diário 3º PA'!$F$4:$F$4242))+SUMPRODUCT(-('Diário 4º PA'!$E$4:$E$2224='Analítico Cp.'!$B80),-('Diário 4º PA'!$P$4:$P$2224=K$1),('Diário 4º PA'!$F$4:$F$2224))+SUMPRODUCT(-('Diário 5º PA'!$E$4:$E$5221='Analítico Cp.'!$B80),-('Diário 5º PA'!$P$4:$P$5221=K$1),('Diário 5º PA'!$F$4:$F$5221))+SUMPRODUCT(-('Diário 6º PA'!$E$4:$E$2907='Analítico Cp.'!$B80),-('Diário 6º PA'!$O$4:$O$2907=K$1),('Diário 6º PA'!$F$4:$F$2907))+SUMPRODUCT(-('Comp.'!$D$5:$D$232='Analítico Cp.'!$B80),-('Comp.'!$J$5:$J$232=K$1),('Comp.'!$E$5:$E$232))</f>
        <v>4534</v>
      </c>
      <c r="L80" s="11">
        <f>SUMPRODUCT(-('Diário 3º PA'!$E$4:$E$4242='Analítico Cp.'!$B80),-('Diário 3º PA'!$P$4:$P$4242=L$1),('Diário 3º PA'!$F$4:$F$4242))+SUMPRODUCT(-('Diário 4º PA'!$E$4:$E$2224='Analítico Cp.'!$B80),-('Diário 4º PA'!$P$4:$P$2224=L$1),('Diário 4º PA'!$F$4:$F$2224))+SUMPRODUCT(-('Diário 5º PA'!$E$4:$E$5221='Analítico Cp.'!$B80),-('Diário 5º PA'!$P$4:$P$5221=L$1),('Diário 5º PA'!$F$4:$F$5221))+SUMPRODUCT(-('Diário 6º PA'!$E$4:$E$2907='Analítico Cp.'!$B80),-('Diário 6º PA'!$O$4:$O$2907=L$1),('Diário 6º PA'!$F$4:$F$2907))+SUMPRODUCT(-('Comp.'!$D$5:$D$232='Analítico Cp.'!$B80),-('Comp.'!$J$5:$J$232=L$1),('Comp.'!$E$5:$E$232))</f>
        <v>3780</v>
      </c>
      <c r="M80" s="11">
        <f>SUMPRODUCT(-('Diário 3º PA'!$E$4:$E$4242='Analítico Cp.'!$B80),-('Diário 3º PA'!$P$4:$P$4242=M$1),('Diário 3º PA'!$F$4:$F$4242))+SUMPRODUCT(-('Diário 4º PA'!$E$4:$E$2224='Analítico Cp.'!$B80),-('Diário 4º PA'!$P$4:$P$2224=M$1),('Diário 4º PA'!$F$4:$F$2224))+SUMPRODUCT(-('Diário 5º PA'!$E$4:$E$5221='Analítico Cp.'!$B80),-('Diário 5º PA'!$P$4:$P$5221=M$1),('Diário 5º PA'!$F$4:$F$5221))+SUMPRODUCT(-('Diário 6º PA'!$E$4:$E$2907='Analítico Cp.'!$B80),-('Diário 6º PA'!$O$4:$O$2907=M$1),('Diário 6º PA'!$F$4:$F$2907))+SUMPRODUCT(-('Comp.'!$D$5:$D$232='Analítico Cp.'!$B80),-('Comp.'!$J$5:$J$232=M$1),('Comp.'!$E$5:$E$232))</f>
        <v>3220</v>
      </c>
      <c r="N80" s="11">
        <f>SUMPRODUCT(-('Diário 3º PA'!$E$4:$E$4242='Analítico Cp.'!$B80),-('Diário 3º PA'!$P$4:$P$4242=N$1),('Diário 3º PA'!$F$4:$F$4242))+SUMPRODUCT(-('Diário 4º PA'!$E$4:$E$2224='Analítico Cp.'!$B80),-('Diário 4º PA'!$P$4:$P$2224=N$1),('Diário 4º PA'!$F$4:$F$2224))+SUMPRODUCT(-('Diário 5º PA'!$E$4:$E$5221='Analítico Cp.'!$B80),-('Diário 5º PA'!$P$4:$P$5221=N$1),('Diário 5º PA'!$F$4:$F$5221))+SUMPRODUCT(-('Diário 6º PA'!$E$4:$E$2907='Analítico Cp.'!$B80),-('Diário 6º PA'!$O$4:$O$2907=N$1),('Diário 6º PA'!$F$4:$F$2907))+SUMPRODUCT(-('Comp.'!$D$5:$D$232='Analítico Cp.'!$B80),-('Comp.'!$J$5:$J$232=N$1),('Comp.'!$E$5:$E$232))</f>
        <v>3220</v>
      </c>
      <c r="O80" s="12">
        <f t="shared" si="14"/>
        <v>45364</v>
      </c>
      <c r="P80" s="168">
        <f t="shared" si="13"/>
        <v>1.2114389480097723E-3</v>
      </c>
    </row>
    <row r="81" spans="1:16" ht="23.25" customHeight="1" x14ac:dyDescent="0.2">
      <c r="A81" s="59" t="s">
        <v>265</v>
      </c>
      <c r="B81" s="103" t="s">
        <v>266</v>
      </c>
      <c r="C81" s="11">
        <f>SUMPRODUCT(-('Diário 3º PA'!$E$4:$E$4242='Analítico Cp.'!$B81),-('Diário 3º PA'!$P$4:$P$4242=C$1),('Diário 3º PA'!$F$4:$F$4242))+SUMPRODUCT(-('Diário 4º PA'!$E$4:$E$2224='Analítico Cp.'!$B81),-('Diário 4º PA'!$P$4:$P$2224=C$1),('Diário 4º PA'!$F$4:$F$2224))+SUMPRODUCT(-('Diário 5º PA'!$E$4:$E$5221='Analítico Cp.'!$B81),-('Diário 5º PA'!$P$4:$P$5221=C$1),('Diário 5º PA'!$F$4:$F$5221))+SUMPRODUCT(-('Diário 6º PA'!$E$4:$E$2907='Analítico Cp.'!$B81),-('Diário 6º PA'!$O$4:$O$2907=C$1),('Diário 6º PA'!$F$4:$F$2907))+SUMPRODUCT(-('Comp.'!$D$5:$D$232='Analítico Cp.'!$B81),-('Comp.'!$J$5:$J$232=C$1),('Comp.'!$E$5:$E$232))</f>
        <v>0</v>
      </c>
      <c r="D81" s="11">
        <f>SUMPRODUCT(-('Diário 3º PA'!$E$4:$E$4242='Analítico Cp.'!$B81),-('Diário 3º PA'!$P$4:$P$4242=D$1),('Diário 3º PA'!$F$4:$F$4242))+SUMPRODUCT(-('Diário 4º PA'!$E$4:$E$2224='Analítico Cp.'!$B81),-('Diário 4º PA'!$P$4:$P$2224=D$1),('Diário 4º PA'!$F$4:$F$2224))+SUMPRODUCT(-('Diário 5º PA'!$E$4:$E$5221='Analítico Cp.'!$B81),-('Diário 5º PA'!$P$4:$P$5221=D$1),('Diário 5º PA'!$F$4:$F$5221))+SUMPRODUCT(-('Diário 6º PA'!$E$4:$E$2907='Analítico Cp.'!$B81),-('Diário 6º PA'!$O$4:$O$2907=D$1),('Diário 6º PA'!$F$4:$F$2907))+SUMPRODUCT(-('Comp.'!$D$5:$D$232='Analítico Cp.'!$B81),-('Comp.'!$J$5:$J$232=D$1),('Comp.'!$E$5:$E$232))</f>
        <v>0</v>
      </c>
      <c r="E81" s="11">
        <f>SUMPRODUCT(-('Diário 3º PA'!$E$4:$E$4242='Analítico Cp.'!$B81),-('Diário 3º PA'!$P$4:$P$4242=E$1),('Diário 3º PA'!$F$4:$F$4242))+SUMPRODUCT(-('Diário 4º PA'!$E$4:$E$2224='Analítico Cp.'!$B81),-('Diário 4º PA'!$P$4:$P$2224=E$1),('Diário 4º PA'!$F$4:$F$2224))+SUMPRODUCT(-('Diário 5º PA'!$E$4:$E$5221='Analítico Cp.'!$B81),-('Diário 5º PA'!$P$4:$P$5221=E$1),('Diário 5º PA'!$F$4:$F$5221))+SUMPRODUCT(-('Diário 6º PA'!$E$4:$E$2907='Analítico Cp.'!$B81),-('Diário 6º PA'!$O$4:$O$2907=E$1),('Diário 6º PA'!$F$4:$F$2907))+SUMPRODUCT(-('Comp.'!$D$5:$D$232='Analítico Cp.'!$B81),-('Comp.'!$J$5:$J$232=E$1),('Comp.'!$E$5:$E$232))</f>
        <v>0</v>
      </c>
      <c r="F81" s="11">
        <f>SUMPRODUCT(-('Diário 3º PA'!$E$4:$E$4242='Analítico Cp.'!$B81),-('Diário 3º PA'!$P$4:$P$4242=F$1),('Diário 3º PA'!$F$4:$F$4242))+SUMPRODUCT(-('Diário 4º PA'!$E$4:$E$2224='Analítico Cp.'!$B81),-('Diário 4º PA'!$P$4:$P$2224=F$1),('Diário 4º PA'!$F$4:$F$2224))+SUMPRODUCT(-('Diário 5º PA'!$E$4:$E$5221='Analítico Cp.'!$B81),-('Diário 5º PA'!$P$4:$P$5221=F$1),('Diário 5º PA'!$F$4:$F$5221))+SUMPRODUCT(-('Diário 6º PA'!$E$4:$E$2907='Analítico Cp.'!$B81),-('Diário 6º PA'!$O$4:$O$2907=F$1),('Diário 6º PA'!$F$4:$F$2907))+SUMPRODUCT(-('Comp.'!$D$5:$D$232='Analítico Cp.'!$B81),-('Comp.'!$J$5:$J$232=F$1),('Comp.'!$E$5:$E$232))</f>
        <v>0</v>
      </c>
      <c r="G81" s="11">
        <f>SUMPRODUCT(-('Diário 3º PA'!$E$4:$E$4242='Analítico Cp.'!$B81),-('Diário 3º PA'!$P$4:$P$4242=G$1),('Diário 3º PA'!$F$4:$F$4242))+SUMPRODUCT(-('Diário 4º PA'!$E$4:$E$2224='Analítico Cp.'!$B81),-('Diário 4º PA'!$P$4:$P$2224=G$1),('Diário 4º PA'!$F$4:$F$2224))+SUMPRODUCT(-('Diário 5º PA'!$E$4:$E$5221='Analítico Cp.'!$B81),-('Diário 5º PA'!$P$4:$P$5221=G$1),('Diário 5º PA'!$F$4:$F$5221))+SUMPRODUCT(-('Diário 6º PA'!$E$4:$E$2907='Analítico Cp.'!$B81),-('Diário 6º PA'!$O$4:$O$2907=G$1),('Diário 6º PA'!$F$4:$F$2907))+SUMPRODUCT(-('Comp.'!$D$5:$D$232='Analítico Cp.'!$B81),-('Comp.'!$J$5:$J$232=G$1),('Comp.'!$E$5:$E$232))</f>
        <v>0</v>
      </c>
      <c r="H81" s="11">
        <f>SUMPRODUCT(-('Diário 3º PA'!$E$4:$E$4242='Analítico Cp.'!$B81),-('Diário 3º PA'!$P$4:$P$4242=H$1),('Diário 3º PA'!$F$4:$F$4242))+SUMPRODUCT(-('Diário 4º PA'!$E$4:$E$2224='Analítico Cp.'!$B81),-('Diário 4º PA'!$P$4:$P$2224=H$1),('Diário 4º PA'!$F$4:$F$2224))+SUMPRODUCT(-('Diário 5º PA'!$E$4:$E$5221='Analítico Cp.'!$B81),-('Diário 5º PA'!$P$4:$P$5221=H$1),('Diário 5º PA'!$F$4:$F$5221))+SUMPRODUCT(-('Diário 6º PA'!$E$4:$E$2907='Analítico Cp.'!$B81),-('Diário 6º PA'!$O$4:$O$2907=H$1),('Diário 6º PA'!$F$4:$F$2907))+SUMPRODUCT(-('Comp.'!$D$5:$D$232='Analítico Cp.'!$B81),-('Comp.'!$J$5:$J$232=H$1),('Comp.'!$E$5:$E$232))</f>
        <v>0</v>
      </c>
      <c r="I81" s="11">
        <f>SUMPRODUCT(-('Diário 3º PA'!$E$4:$E$4242='Analítico Cp.'!$B81),-('Diário 3º PA'!$P$4:$P$4242=I$1),('Diário 3º PA'!$F$4:$F$4242))+SUMPRODUCT(-('Diário 4º PA'!$E$4:$E$2224='Analítico Cp.'!$B81),-('Diário 4º PA'!$P$4:$P$2224=I$1),('Diário 4º PA'!$F$4:$F$2224))+SUMPRODUCT(-('Diário 5º PA'!$E$4:$E$5221='Analítico Cp.'!$B81),-('Diário 5º PA'!$P$4:$P$5221=I$1),('Diário 5º PA'!$F$4:$F$5221))+SUMPRODUCT(-('Diário 6º PA'!$E$4:$E$2907='Analítico Cp.'!$B81),-('Diário 6º PA'!$O$4:$O$2907=I$1),('Diário 6º PA'!$F$4:$F$2907))+SUMPRODUCT(-('Comp.'!$D$5:$D$232='Analítico Cp.'!$B81),-('Comp.'!$J$5:$J$232=I$1),('Comp.'!$E$5:$E$232))</f>
        <v>0</v>
      </c>
      <c r="J81" s="11">
        <f>SUMPRODUCT(-('Diário 3º PA'!$E$4:$E$4242='Analítico Cp.'!$B81),-('Diário 3º PA'!$P$4:$P$4242=J$1),('Diário 3º PA'!$F$4:$F$4242))+SUMPRODUCT(-('Diário 4º PA'!$E$4:$E$2224='Analítico Cp.'!$B81),-('Diário 4º PA'!$P$4:$P$2224=J$1),('Diário 4º PA'!$F$4:$F$2224))+SUMPRODUCT(-('Diário 5º PA'!$E$4:$E$5221='Analítico Cp.'!$B81),-('Diário 5º PA'!$P$4:$P$5221=J$1),('Diário 5º PA'!$F$4:$F$5221))+SUMPRODUCT(-('Diário 6º PA'!$E$4:$E$2907='Analítico Cp.'!$B81),-('Diário 6º PA'!$O$4:$O$2907=J$1),('Diário 6º PA'!$F$4:$F$2907))+SUMPRODUCT(-('Comp.'!$D$5:$D$232='Analítico Cp.'!$B81),-('Comp.'!$J$5:$J$232=J$1),('Comp.'!$E$5:$E$232))</f>
        <v>0</v>
      </c>
      <c r="K81" s="11">
        <f>SUMPRODUCT(-('Diário 3º PA'!$E$4:$E$4242='Analítico Cp.'!$B81),-('Diário 3º PA'!$P$4:$P$4242=K$1),('Diário 3º PA'!$F$4:$F$4242))+SUMPRODUCT(-('Diário 4º PA'!$E$4:$E$2224='Analítico Cp.'!$B81),-('Diário 4º PA'!$P$4:$P$2224=K$1),('Diário 4º PA'!$F$4:$F$2224))+SUMPRODUCT(-('Diário 5º PA'!$E$4:$E$5221='Analítico Cp.'!$B81),-('Diário 5º PA'!$P$4:$P$5221=K$1),('Diário 5º PA'!$F$4:$F$5221))+SUMPRODUCT(-('Diário 6º PA'!$E$4:$E$2907='Analítico Cp.'!$B81),-('Diário 6º PA'!$O$4:$O$2907=K$1),('Diário 6º PA'!$F$4:$F$2907))+SUMPRODUCT(-('Comp.'!$D$5:$D$232='Analítico Cp.'!$B81),-('Comp.'!$J$5:$J$232=K$1),('Comp.'!$E$5:$E$232))</f>
        <v>0</v>
      </c>
      <c r="L81" s="11">
        <f>SUMPRODUCT(-('Diário 3º PA'!$E$4:$E$4242='Analítico Cp.'!$B81),-('Diário 3º PA'!$P$4:$P$4242=L$1),('Diário 3º PA'!$F$4:$F$4242))+SUMPRODUCT(-('Diário 4º PA'!$E$4:$E$2224='Analítico Cp.'!$B81),-('Diário 4º PA'!$P$4:$P$2224=L$1),('Diário 4º PA'!$F$4:$F$2224))+SUMPRODUCT(-('Diário 5º PA'!$E$4:$E$5221='Analítico Cp.'!$B81),-('Diário 5º PA'!$P$4:$P$5221=L$1),('Diário 5º PA'!$F$4:$F$5221))+SUMPRODUCT(-('Diário 6º PA'!$E$4:$E$2907='Analítico Cp.'!$B81),-('Diário 6º PA'!$O$4:$O$2907=L$1),('Diário 6º PA'!$F$4:$F$2907))+SUMPRODUCT(-('Comp.'!$D$5:$D$232='Analítico Cp.'!$B81),-('Comp.'!$J$5:$J$232=L$1),('Comp.'!$E$5:$E$232))</f>
        <v>0</v>
      </c>
      <c r="M81" s="11">
        <f>SUMPRODUCT(-('Diário 3º PA'!$E$4:$E$4242='Analítico Cp.'!$B81),-('Diário 3º PA'!$P$4:$P$4242=M$1),('Diário 3º PA'!$F$4:$F$4242))+SUMPRODUCT(-('Diário 4º PA'!$E$4:$E$2224='Analítico Cp.'!$B81),-('Diário 4º PA'!$P$4:$P$2224=M$1),('Diário 4º PA'!$F$4:$F$2224))+SUMPRODUCT(-('Diário 5º PA'!$E$4:$E$5221='Analítico Cp.'!$B81),-('Diário 5º PA'!$P$4:$P$5221=M$1),('Diário 5º PA'!$F$4:$F$5221))+SUMPRODUCT(-('Diário 6º PA'!$E$4:$E$2907='Analítico Cp.'!$B81),-('Diário 6º PA'!$O$4:$O$2907=M$1),('Diário 6º PA'!$F$4:$F$2907))+SUMPRODUCT(-('Comp.'!$D$5:$D$232='Analítico Cp.'!$B81),-('Comp.'!$J$5:$J$232=M$1),('Comp.'!$E$5:$E$232))</f>
        <v>0</v>
      </c>
      <c r="N81" s="11">
        <f>SUMPRODUCT(-('Diário 3º PA'!$E$4:$E$4242='Analítico Cp.'!$B81),-('Diário 3º PA'!$P$4:$P$4242=N$1),('Diário 3º PA'!$F$4:$F$4242))+SUMPRODUCT(-('Diário 4º PA'!$E$4:$E$2224='Analítico Cp.'!$B81),-('Diário 4º PA'!$P$4:$P$2224=N$1),('Diário 4º PA'!$F$4:$F$2224))+SUMPRODUCT(-('Diário 5º PA'!$E$4:$E$5221='Analítico Cp.'!$B81),-('Diário 5º PA'!$P$4:$P$5221=N$1),('Diário 5º PA'!$F$4:$F$5221))+SUMPRODUCT(-('Diário 6º PA'!$E$4:$E$2907='Analítico Cp.'!$B81),-('Diário 6º PA'!$O$4:$O$2907=N$1),('Diário 6º PA'!$F$4:$F$2907))+SUMPRODUCT(-('Comp.'!$D$5:$D$232='Analítico Cp.'!$B81),-('Comp.'!$J$5:$J$232=N$1),('Comp.'!$E$5:$E$232))</f>
        <v>0</v>
      </c>
      <c r="O81" s="12">
        <f t="shared" si="14"/>
        <v>0</v>
      </c>
      <c r="P81" s="168">
        <f t="shared" si="13"/>
        <v>0</v>
      </c>
    </row>
    <row r="82" spans="1:16" ht="23.25" customHeight="1" x14ac:dyDescent="0.2">
      <c r="A82" s="59" t="s">
        <v>267</v>
      </c>
      <c r="B82" s="103" t="s">
        <v>268</v>
      </c>
      <c r="C82" s="11">
        <f>SUMPRODUCT(-('Diário 3º PA'!$E$4:$E$4242='Analítico Cp.'!$B82),-('Diário 3º PA'!$P$4:$P$4242=C$1),('Diário 3º PA'!$F$4:$F$4242))+SUMPRODUCT(-('Diário 4º PA'!$E$4:$E$2224='Analítico Cp.'!$B82),-('Diário 4º PA'!$P$4:$P$2224=C$1),('Diário 4º PA'!$F$4:$F$2224))+SUMPRODUCT(-('Diário 5º PA'!$E$4:$E$5221='Analítico Cp.'!$B82),-('Diário 5º PA'!$P$4:$P$5221=C$1),('Diário 5º PA'!$F$4:$F$5221))+SUMPRODUCT(-('Diário 6º PA'!$E$4:$E$2907='Analítico Cp.'!$B82),-('Diário 6º PA'!$O$4:$O$2907=C$1),('Diário 6º PA'!$F$4:$F$2907))+SUMPRODUCT(-('Comp.'!$D$5:$D$232='Analítico Cp.'!$B82),-('Comp.'!$J$5:$J$232=C$1),('Comp.'!$E$5:$E$232))</f>
        <v>514.47</v>
      </c>
      <c r="D82" s="11">
        <f>SUMPRODUCT(-('Diário 3º PA'!$E$4:$E$4242='Analítico Cp.'!$B82),-('Diário 3º PA'!$P$4:$P$4242=D$1),('Diário 3º PA'!$F$4:$F$4242))+SUMPRODUCT(-('Diário 4º PA'!$E$4:$E$2224='Analítico Cp.'!$B82),-('Diário 4º PA'!$P$4:$P$2224=D$1),('Diário 4º PA'!$F$4:$F$2224))+SUMPRODUCT(-('Diário 5º PA'!$E$4:$E$5221='Analítico Cp.'!$B82),-('Diário 5º PA'!$P$4:$P$5221=D$1),('Diário 5º PA'!$F$4:$F$5221))+SUMPRODUCT(-('Diário 6º PA'!$E$4:$E$2907='Analítico Cp.'!$B82),-('Diário 6º PA'!$O$4:$O$2907=D$1),('Diário 6º PA'!$F$4:$F$2907))+SUMPRODUCT(-('Comp.'!$D$5:$D$232='Analítico Cp.'!$B82),-('Comp.'!$J$5:$J$232=D$1),('Comp.'!$E$5:$E$232))</f>
        <v>7215.42</v>
      </c>
      <c r="E82" s="11">
        <f>SUMPRODUCT(-('Diário 3º PA'!$E$4:$E$4242='Analítico Cp.'!$B82),-('Diário 3º PA'!$P$4:$P$4242=E$1),('Diário 3º PA'!$F$4:$F$4242))+SUMPRODUCT(-('Diário 4º PA'!$E$4:$E$2224='Analítico Cp.'!$B82),-('Diário 4º PA'!$P$4:$P$2224=E$1),('Diário 4º PA'!$F$4:$F$2224))+SUMPRODUCT(-('Diário 5º PA'!$E$4:$E$5221='Analítico Cp.'!$B82),-('Diário 5º PA'!$P$4:$P$5221=E$1),('Diário 5º PA'!$F$4:$F$5221))+SUMPRODUCT(-('Diário 6º PA'!$E$4:$E$2907='Analítico Cp.'!$B82),-('Diário 6º PA'!$O$4:$O$2907=E$1),('Diário 6º PA'!$F$4:$F$2907))+SUMPRODUCT(-('Comp.'!$D$5:$D$232='Analítico Cp.'!$B82),-('Comp.'!$J$5:$J$232=E$1),('Comp.'!$E$5:$E$232))</f>
        <v>2045.43</v>
      </c>
      <c r="F82" s="11">
        <f>SUMPRODUCT(-('Diário 3º PA'!$E$4:$E$4242='Analítico Cp.'!$B82),-('Diário 3º PA'!$P$4:$P$4242=F$1),('Diário 3º PA'!$F$4:$F$4242))+SUMPRODUCT(-('Diário 4º PA'!$E$4:$E$2224='Analítico Cp.'!$B82),-('Diário 4º PA'!$P$4:$P$2224=F$1),('Diário 4º PA'!$F$4:$F$2224))+SUMPRODUCT(-('Diário 5º PA'!$E$4:$E$5221='Analítico Cp.'!$B82),-('Diário 5º PA'!$P$4:$P$5221=F$1),('Diário 5º PA'!$F$4:$F$5221))+SUMPRODUCT(-('Diário 6º PA'!$E$4:$E$2907='Analítico Cp.'!$B82),-('Diário 6º PA'!$O$4:$O$2907=F$1),('Diário 6º PA'!$F$4:$F$2907))+SUMPRODUCT(-('Comp.'!$D$5:$D$232='Analítico Cp.'!$B82),-('Comp.'!$J$5:$J$232=F$1),('Comp.'!$E$5:$E$232))</f>
        <v>8560.9000000000015</v>
      </c>
      <c r="G82" s="11">
        <f>SUMPRODUCT(-('Diário 3º PA'!$E$4:$E$4242='Analítico Cp.'!$B82),-('Diário 3º PA'!$P$4:$P$4242=G$1),('Diário 3º PA'!$F$4:$F$4242))+SUMPRODUCT(-('Diário 4º PA'!$E$4:$E$2224='Analítico Cp.'!$B82),-('Diário 4º PA'!$P$4:$P$2224=G$1),('Diário 4º PA'!$F$4:$F$2224))+SUMPRODUCT(-('Diário 5º PA'!$E$4:$E$5221='Analítico Cp.'!$B82),-('Diário 5º PA'!$P$4:$P$5221=G$1),('Diário 5º PA'!$F$4:$F$5221))+SUMPRODUCT(-('Diário 6º PA'!$E$4:$E$2907='Analítico Cp.'!$B82),-('Diário 6º PA'!$O$4:$O$2907=G$1),('Diário 6º PA'!$F$4:$F$2907))+SUMPRODUCT(-('Comp.'!$D$5:$D$232='Analítico Cp.'!$B82),-('Comp.'!$J$5:$J$232=G$1),('Comp.'!$E$5:$E$232))</f>
        <v>5814.13</v>
      </c>
      <c r="H82" s="11">
        <f>SUMPRODUCT(-('Diário 3º PA'!$E$4:$E$4242='Analítico Cp.'!$B82),-('Diário 3º PA'!$P$4:$P$4242=H$1),('Diário 3º PA'!$F$4:$F$4242))+SUMPRODUCT(-('Diário 4º PA'!$E$4:$E$2224='Analítico Cp.'!$B82),-('Diário 4º PA'!$P$4:$P$2224=H$1),('Diário 4º PA'!$F$4:$F$2224))+SUMPRODUCT(-('Diário 5º PA'!$E$4:$E$5221='Analítico Cp.'!$B82),-('Diário 5º PA'!$P$4:$P$5221=H$1),('Diário 5º PA'!$F$4:$F$5221))+SUMPRODUCT(-('Diário 6º PA'!$E$4:$E$2907='Analítico Cp.'!$B82),-('Diário 6º PA'!$O$4:$O$2907=H$1),('Diário 6º PA'!$F$4:$F$2907))+SUMPRODUCT(-('Comp.'!$D$5:$D$232='Analítico Cp.'!$B82),-('Comp.'!$J$5:$J$232=H$1),('Comp.'!$E$5:$E$232))</f>
        <v>5235.3999999999996</v>
      </c>
      <c r="I82" s="11">
        <f>SUMPRODUCT(-('Diário 3º PA'!$E$4:$E$4242='Analítico Cp.'!$B82),-('Diário 3º PA'!$P$4:$P$4242=I$1),('Diário 3º PA'!$F$4:$F$4242))+SUMPRODUCT(-('Diário 4º PA'!$E$4:$E$2224='Analítico Cp.'!$B82),-('Diário 4º PA'!$P$4:$P$2224=I$1),('Diário 4º PA'!$F$4:$F$2224))+SUMPRODUCT(-('Diário 5º PA'!$E$4:$E$5221='Analítico Cp.'!$B82),-('Diário 5º PA'!$P$4:$P$5221=I$1),('Diário 5º PA'!$F$4:$F$5221))+SUMPRODUCT(-('Diário 6º PA'!$E$4:$E$2907='Analítico Cp.'!$B82),-('Diário 6º PA'!$O$4:$O$2907=I$1),('Diário 6º PA'!$F$4:$F$2907))+SUMPRODUCT(-('Comp.'!$D$5:$D$232='Analítico Cp.'!$B82),-('Comp.'!$J$5:$J$232=I$1),('Comp.'!$E$5:$E$232))</f>
        <v>5596.52</v>
      </c>
      <c r="J82" s="11">
        <f>SUMPRODUCT(-('Diário 3º PA'!$E$4:$E$4242='Analítico Cp.'!$B82),-('Diário 3º PA'!$P$4:$P$4242=J$1),('Diário 3º PA'!$F$4:$F$4242))+SUMPRODUCT(-('Diário 4º PA'!$E$4:$E$2224='Analítico Cp.'!$B82),-('Diário 4º PA'!$P$4:$P$2224=J$1),('Diário 4º PA'!$F$4:$F$2224))+SUMPRODUCT(-('Diário 5º PA'!$E$4:$E$5221='Analítico Cp.'!$B82),-('Diário 5º PA'!$P$4:$P$5221=J$1),('Diário 5º PA'!$F$4:$F$5221))+SUMPRODUCT(-('Diário 6º PA'!$E$4:$E$2907='Analítico Cp.'!$B82),-('Diário 6º PA'!$O$4:$O$2907=J$1),('Diário 6º PA'!$F$4:$F$2907))+SUMPRODUCT(-('Comp.'!$D$5:$D$232='Analítico Cp.'!$B82),-('Comp.'!$J$5:$J$232=J$1),('Comp.'!$E$5:$E$232))</f>
        <v>5640.8</v>
      </c>
      <c r="K82" s="11">
        <f>SUMPRODUCT(-('Diário 3º PA'!$E$4:$E$4242='Analítico Cp.'!$B82),-('Diário 3º PA'!$P$4:$P$4242=K$1),('Diário 3º PA'!$F$4:$F$4242))+SUMPRODUCT(-('Diário 4º PA'!$E$4:$E$2224='Analítico Cp.'!$B82),-('Diário 4º PA'!$P$4:$P$2224=K$1),('Diário 4º PA'!$F$4:$F$2224))+SUMPRODUCT(-('Diário 5º PA'!$E$4:$E$5221='Analítico Cp.'!$B82),-('Diário 5º PA'!$P$4:$P$5221=K$1),('Diário 5º PA'!$F$4:$F$5221))+SUMPRODUCT(-('Diário 6º PA'!$E$4:$E$2907='Analítico Cp.'!$B82),-('Diário 6º PA'!$O$4:$O$2907=K$1),('Diário 6º PA'!$F$4:$F$2907))+SUMPRODUCT(-('Comp.'!$D$5:$D$232='Analítico Cp.'!$B82),-('Comp.'!$J$5:$J$232=K$1),('Comp.'!$E$5:$E$232))</f>
        <v>5586.76</v>
      </c>
      <c r="L82" s="11">
        <f>SUMPRODUCT(-('Diário 3º PA'!$E$4:$E$4242='Analítico Cp.'!$B82),-('Diário 3º PA'!$P$4:$P$4242=L$1),('Diário 3º PA'!$F$4:$F$4242))+SUMPRODUCT(-('Diário 4º PA'!$E$4:$E$2224='Analítico Cp.'!$B82),-('Diário 4º PA'!$P$4:$P$2224=L$1),('Diário 4º PA'!$F$4:$F$2224))+SUMPRODUCT(-('Diário 5º PA'!$E$4:$E$5221='Analítico Cp.'!$B82),-('Diário 5º PA'!$P$4:$P$5221=L$1),('Diário 5º PA'!$F$4:$F$5221))+SUMPRODUCT(-('Diário 6º PA'!$E$4:$E$2907='Analítico Cp.'!$B82),-('Diário 6º PA'!$O$4:$O$2907=L$1),('Diário 6º PA'!$F$4:$F$2907))+SUMPRODUCT(-('Comp.'!$D$5:$D$232='Analítico Cp.'!$B82),-('Comp.'!$J$5:$J$232=L$1),('Comp.'!$E$5:$E$232))</f>
        <v>3357.16</v>
      </c>
      <c r="M82" s="11">
        <f>SUMPRODUCT(-('Diário 3º PA'!$E$4:$E$4242='Analítico Cp.'!$B82),-('Diário 3º PA'!$P$4:$P$4242=M$1),('Diário 3º PA'!$F$4:$F$4242))+SUMPRODUCT(-('Diário 4º PA'!$E$4:$E$2224='Analítico Cp.'!$B82),-('Diário 4º PA'!$P$4:$P$2224=M$1),('Diário 4º PA'!$F$4:$F$2224))+SUMPRODUCT(-('Diário 5º PA'!$E$4:$E$5221='Analítico Cp.'!$B82),-('Diário 5º PA'!$P$4:$P$5221=M$1),('Diário 5º PA'!$F$4:$F$5221))+SUMPRODUCT(-('Diário 6º PA'!$E$4:$E$2907='Analítico Cp.'!$B82),-('Diário 6º PA'!$O$4:$O$2907=M$1),('Diário 6º PA'!$F$4:$F$2907))+SUMPRODUCT(-('Comp.'!$D$5:$D$232='Analítico Cp.'!$B82),-('Comp.'!$J$5:$J$232=M$1),('Comp.'!$E$5:$E$232))</f>
        <v>6676.16</v>
      </c>
      <c r="N82" s="11">
        <f>SUMPRODUCT(-('Diário 3º PA'!$E$4:$E$4242='Analítico Cp.'!$B82),-('Diário 3º PA'!$P$4:$P$4242=N$1),('Diário 3º PA'!$F$4:$F$4242))+SUMPRODUCT(-('Diário 4º PA'!$E$4:$E$2224='Analítico Cp.'!$B82),-('Diário 4º PA'!$P$4:$P$2224=N$1),('Diário 4º PA'!$F$4:$F$2224))+SUMPRODUCT(-('Diário 5º PA'!$E$4:$E$5221='Analítico Cp.'!$B82),-('Diário 5º PA'!$P$4:$P$5221=N$1),('Diário 5º PA'!$F$4:$F$5221))+SUMPRODUCT(-('Diário 6º PA'!$E$4:$E$2907='Analítico Cp.'!$B82),-('Diário 6º PA'!$O$4:$O$2907=N$1),('Diário 6º PA'!$F$4:$F$2907))+SUMPRODUCT(-('Comp.'!$D$5:$D$232='Analítico Cp.'!$B82),-('Comp.'!$J$5:$J$232=N$1),('Comp.'!$E$5:$E$232))</f>
        <v>6170</v>
      </c>
      <c r="O82" s="12">
        <f t="shared" si="14"/>
        <v>62413.150000000009</v>
      </c>
      <c r="P82" s="168">
        <f t="shared" si="13"/>
        <v>1.666733991225997E-3</v>
      </c>
    </row>
    <row r="83" spans="1:16" ht="23.25" customHeight="1" x14ac:dyDescent="0.2">
      <c r="A83" s="59" t="s">
        <v>269</v>
      </c>
      <c r="B83" s="103" t="s">
        <v>270</v>
      </c>
      <c r="C83" s="11">
        <f>SUMPRODUCT(-('Diário 3º PA'!$E$4:$E$4242='Analítico Cp.'!$B83),-('Diário 3º PA'!$P$4:$P$4242=C$1),('Diário 3º PA'!$F$4:$F$4242))+SUMPRODUCT(-('Diário 4º PA'!$E$4:$E$2224='Analítico Cp.'!$B83),-('Diário 4º PA'!$P$4:$P$2224=C$1),('Diário 4º PA'!$F$4:$F$2224))+SUMPRODUCT(-('Diário 5º PA'!$E$4:$E$5221='Analítico Cp.'!$B83),-('Diário 5º PA'!$P$4:$P$5221=C$1),('Diário 5º PA'!$F$4:$F$5221))+SUMPRODUCT(-('Diário 6º PA'!$E$4:$E$2907='Analítico Cp.'!$B83),-('Diário 6º PA'!$O$4:$O$2907=C$1),('Diário 6º PA'!$F$4:$F$2907))+SUMPRODUCT(-('Comp.'!$D$5:$D$232='Analítico Cp.'!$B83),-('Comp.'!$J$5:$J$232=C$1),('Comp.'!$E$5:$E$232))</f>
        <v>1568</v>
      </c>
      <c r="D83" s="11">
        <f>SUMPRODUCT(-('Diário 3º PA'!$E$4:$E$4242='Analítico Cp.'!$B83),-('Diário 3º PA'!$P$4:$P$4242=D$1),('Diário 3º PA'!$F$4:$F$4242))+SUMPRODUCT(-('Diário 4º PA'!$E$4:$E$2224='Analítico Cp.'!$B83),-('Diário 4º PA'!$P$4:$P$2224=D$1),('Diário 4º PA'!$F$4:$F$2224))+SUMPRODUCT(-('Diário 5º PA'!$E$4:$E$5221='Analítico Cp.'!$B83),-('Diário 5º PA'!$P$4:$P$5221=D$1),('Diário 5º PA'!$F$4:$F$5221))+SUMPRODUCT(-('Diário 6º PA'!$E$4:$E$2907='Analítico Cp.'!$B83),-('Diário 6º PA'!$O$4:$O$2907=D$1),('Diário 6º PA'!$F$4:$F$2907))+SUMPRODUCT(-('Comp.'!$D$5:$D$232='Analítico Cp.'!$B83),-('Comp.'!$J$5:$J$232=D$1),('Comp.'!$E$5:$E$232))</f>
        <v>0</v>
      </c>
      <c r="E83" s="11">
        <f>SUMPRODUCT(-('Diário 3º PA'!$E$4:$E$4242='Analítico Cp.'!$B83),-('Diário 3º PA'!$P$4:$P$4242=E$1),('Diário 3º PA'!$F$4:$F$4242))+SUMPRODUCT(-('Diário 4º PA'!$E$4:$E$2224='Analítico Cp.'!$B83),-('Diário 4º PA'!$P$4:$P$2224=E$1),('Diário 4º PA'!$F$4:$F$2224))+SUMPRODUCT(-('Diário 5º PA'!$E$4:$E$5221='Analítico Cp.'!$B83),-('Diário 5º PA'!$P$4:$P$5221=E$1),('Diário 5º PA'!$F$4:$F$5221))+SUMPRODUCT(-('Diário 6º PA'!$E$4:$E$2907='Analítico Cp.'!$B83),-('Diário 6º PA'!$O$4:$O$2907=E$1),('Diário 6º PA'!$F$4:$F$2907))+SUMPRODUCT(-('Comp.'!$D$5:$D$232='Analítico Cp.'!$B83),-('Comp.'!$J$5:$J$232=E$1),('Comp.'!$E$5:$E$232))</f>
        <v>0</v>
      </c>
      <c r="F83" s="11">
        <f>SUMPRODUCT(-('Diário 3º PA'!$E$4:$E$4242='Analítico Cp.'!$B83),-('Diário 3º PA'!$P$4:$P$4242=F$1),('Diário 3º PA'!$F$4:$F$4242))+SUMPRODUCT(-('Diário 4º PA'!$E$4:$E$2224='Analítico Cp.'!$B83),-('Diário 4º PA'!$P$4:$P$2224=F$1),('Diário 4º PA'!$F$4:$F$2224))+SUMPRODUCT(-('Diário 5º PA'!$E$4:$E$5221='Analítico Cp.'!$B83),-('Diário 5º PA'!$P$4:$P$5221=F$1),('Diário 5º PA'!$F$4:$F$5221))+SUMPRODUCT(-('Diário 6º PA'!$E$4:$E$2907='Analítico Cp.'!$B83),-('Diário 6º PA'!$O$4:$O$2907=F$1),('Diário 6º PA'!$F$4:$F$2907))+SUMPRODUCT(-('Comp.'!$D$5:$D$232='Analítico Cp.'!$B83),-('Comp.'!$J$5:$J$232=F$1),('Comp.'!$E$5:$E$232))</f>
        <v>0</v>
      </c>
      <c r="G83" s="11">
        <f>SUMPRODUCT(-('Diário 3º PA'!$E$4:$E$4242='Analítico Cp.'!$B83),-('Diário 3º PA'!$P$4:$P$4242=G$1),('Diário 3º PA'!$F$4:$F$4242))+SUMPRODUCT(-('Diário 4º PA'!$E$4:$E$2224='Analítico Cp.'!$B83),-('Diário 4º PA'!$P$4:$P$2224=G$1),('Diário 4º PA'!$F$4:$F$2224))+SUMPRODUCT(-('Diário 5º PA'!$E$4:$E$5221='Analítico Cp.'!$B83),-('Diário 5º PA'!$P$4:$P$5221=G$1),('Diário 5º PA'!$F$4:$F$5221))+SUMPRODUCT(-('Diário 6º PA'!$E$4:$E$2907='Analítico Cp.'!$B83),-('Diário 6º PA'!$O$4:$O$2907=G$1),('Diário 6º PA'!$F$4:$F$2907))+SUMPRODUCT(-('Comp.'!$D$5:$D$232='Analítico Cp.'!$B83),-('Comp.'!$J$5:$J$232=G$1),('Comp.'!$E$5:$E$232))</f>
        <v>0</v>
      </c>
      <c r="H83" s="11">
        <f>SUMPRODUCT(-('Diário 3º PA'!$E$4:$E$4242='Analítico Cp.'!$B83),-('Diário 3º PA'!$P$4:$P$4242=H$1),('Diário 3º PA'!$F$4:$F$4242))+SUMPRODUCT(-('Diário 4º PA'!$E$4:$E$2224='Analítico Cp.'!$B83),-('Diário 4º PA'!$P$4:$P$2224=H$1),('Diário 4º PA'!$F$4:$F$2224))+SUMPRODUCT(-('Diário 5º PA'!$E$4:$E$5221='Analítico Cp.'!$B83),-('Diário 5º PA'!$P$4:$P$5221=H$1),('Diário 5º PA'!$F$4:$F$5221))+SUMPRODUCT(-('Diário 6º PA'!$E$4:$E$2907='Analítico Cp.'!$B83),-('Diário 6º PA'!$O$4:$O$2907=H$1),('Diário 6º PA'!$F$4:$F$2907))+SUMPRODUCT(-('Comp.'!$D$5:$D$232='Analítico Cp.'!$B83),-('Comp.'!$J$5:$J$232=H$1),('Comp.'!$E$5:$E$232))</f>
        <v>0</v>
      </c>
      <c r="I83" s="11">
        <f>SUMPRODUCT(-('Diário 3º PA'!$E$4:$E$4242='Analítico Cp.'!$B83),-('Diário 3º PA'!$P$4:$P$4242=I$1),('Diário 3º PA'!$F$4:$F$4242))+SUMPRODUCT(-('Diário 4º PA'!$E$4:$E$2224='Analítico Cp.'!$B83),-('Diário 4º PA'!$P$4:$P$2224=I$1),('Diário 4º PA'!$F$4:$F$2224))+SUMPRODUCT(-('Diário 5º PA'!$E$4:$E$5221='Analítico Cp.'!$B83),-('Diário 5º PA'!$P$4:$P$5221=I$1),('Diário 5º PA'!$F$4:$F$5221))+SUMPRODUCT(-('Diário 6º PA'!$E$4:$E$2907='Analítico Cp.'!$B83),-('Diário 6º PA'!$O$4:$O$2907=I$1),('Diário 6º PA'!$F$4:$F$2907))+SUMPRODUCT(-('Comp.'!$D$5:$D$232='Analítico Cp.'!$B83),-('Comp.'!$J$5:$J$232=I$1),('Comp.'!$E$5:$E$232))</f>
        <v>252.93</v>
      </c>
      <c r="J83" s="11">
        <f>SUMPRODUCT(-('Diário 3º PA'!$E$4:$E$4242='Analítico Cp.'!$B83),-('Diário 3º PA'!$P$4:$P$4242=J$1),('Diário 3º PA'!$F$4:$F$4242))+SUMPRODUCT(-('Diário 4º PA'!$E$4:$E$2224='Analítico Cp.'!$B83),-('Diário 4º PA'!$P$4:$P$2224=J$1),('Diário 4º PA'!$F$4:$F$2224))+SUMPRODUCT(-('Diário 5º PA'!$E$4:$E$5221='Analítico Cp.'!$B83),-('Diário 5º PA'!$P$4:$P$5221=J$1),('Diário 5º PA'!$F$4:$F$5221))+SUMPRODUCT(-('Diário 6º PA'!$E$4:$E$2907='Analítico Cp.'!$B83),-('Diário 6º PA'!$O$4:$O$2907=J$1),('Diário 6º PA'!$F$4:$F$2907))+SUMPRODUCT(-('Comp.'!$D$5:$D$232='Analítico Cp.'!$B83),-('Comp.'!$J$5:$J$232=J$1),('Comp.'!$E$5:$E$232))</f>
        <v>352.28999999999996</v>
      </c>
      <c r="K83" s="11">
        <f>SUMPRODUCT(-('Diário 3º PA'!$E$4:$E$4242='Analítico Cp.'!$B83),-('Diário 3º PA'!$P$4:$P$4242=K$1),('Diário 3º PA'!$F$4:$F$4242))+SUMPRODUCT(-('Diário 4º PA'!$E$4:$E$2224='Analítico Cp.'!$B83),-('Diário 4º PA'!$P$4:$P$2224=K$1),('Diário 4º PA'!$F$4:$F$2224))+SUMPRODUCT(-('Diário 5º PA'!$E$4:$E$5221='Analítico Cp.'!$B83),-('Diário 5º PA'!$P$4:$P$5221=K$1),('Diário 5º PA'!$F$4:$F$5221))+SUMPRODUCT(-('Diário 6º PA'!$E$4:$E$2907='Analítico Cp.'!$B83),-('Diário 6º PA'!$O$4:$O$2907=K$1),('Diário 6º PA'!$F$4:$F$2907))+SUMPRODUCT(-('Comp.'!$D$5:$D$232='Analítico Cp.'!$B83),-('Comp.'!$J$5:$J$232=K$1),('Comp.'!$E$5:$E$232))</f>
        <v>2522</v>
      </c>
      <c r="L83" s="11">
        <f>SUMPRODUCT(-('Diário 3º PA'!$E$4:$E$4242='Analítico Cp.'!$B83),-('Diário 3º PA'!$P$4:$P$4242=L$1),('Diário 3º PA'!$F$4:$F$4242))+SUMPRODUCT(-('Diário 4º PA'!$E$4:$E$2224='Analítico Cp.'!$B83),-('Diário 4º PA'!$P$4:$P$2224=L$1),('Diário 4º PA'!$F$4:$F$2224))+SUMPRODUCT(-('Diário 5º PA'!$E$4:$E$5221='Analítico Cp.'!$B83),-('Diário 5º PA'!$P$4:$P$5221=L$1),('Diário 5º PA'!$F$4:$F$5221))+SUMPRODUCT(-('Diário 6º PA'!$E$4:$E$2907='Analítico Cp.'!$B83),-('Diário 6º PA'!$O$4:$O$2907=L$1),('Diário 6º PA'!$F$4:$F$2907))+SUMPRODUCT(-('Comp.'!$D$5:$D$232='Analítico Cp.'!$B83),-('Comp.'!$J$5:$J$232=L$1),('Comp.'!$E$5:$E$232))</f>
        <v>99.8</v>
      </c>
      <c r="M83" s="11">
        <f>SUMPRODUCT(-('Diário 3º PA'!$E$4:$E$4242='Analítico Cp.'!$B83),-('Diário 3º PA'!$P$4:$P$4242=M$1),('Diário 3º PA'!$F$4:$F$4242))+SUMPRODUCT(-('Diário 4º PA'!$E$4:$E$2224='Analítico Cp.'!$B83),-('Diário 4º PA'!$P$4:$P$2224=M$1),('Diário 4º PA'!$F$4:$F$2224))+SUMPRODUCT(-('Diário 5º PA'!$E$4:$E$5221='Analítico Cp.'!$B83),-('Diário 5º PA'!$P$4:$P$5221=M$1),('Diário 5º PA'!$F$4:$F$5221))+SUMPRODUCT(-('Diário 6º PA'!$E$4:$E$2907='Analítico Cp.'!$B83),-('Diário 6º PA'!$O$4:$O$2907=M$1),('Diário 6º PA'!$F$4:$F$2907))+SUMPRODUCT(-('Comp.'!$D$5:$D$232='Analítico Cp.'!$B83),-('Comp.'!$J$5:$J$232=M$1),('Comp.'!$E$5:$E$232))</f>
        <v>13549.51</v>
      </c>
      <c r="N83" s="11">
        <f>SUMPRODUCT(-('Diário 3º PA'!$E$4:$E$4242='Analítico Cp.'!$B83),-('Diário 3º PA'!$P$4:$P$4242=N$1),('Diário 3º PA'!$F$4:$F$4242))+SUMPRODUCT(-('Diário 4º PA'!$E$4:$E$2224='Analítico Cp.'!$B83),-('Diário 4º PA'!$P$4:$P$2224=N$1),('Diário 4º PA'!$F$4:$F$2224))+SUMPRODUCT(-('Diário 5º PA'!$E$4:$E$5221='Analítico Cp.'!$B83),-('Diário 5º PA'!$P$4:$P$5221=N$1),('Diário 5º PA'!$F$4:$F$5221))+SUMPRODUCT(-('Diário 6º PA'!$E$4:$E$2907='Analítico Cp.'!$B83),-('Diário 6º PA'!$O$4:$O$2907=N$1),('Diário 6º PA'!$F$4:$F$2907))+SUMPRODUCT(-('Comp.'!$D$5:$D$232='Analítico Cp.'!$B83),-('Comp.'!$J$5:$J$232=N$1),('Comp.'!$E$5:$E$232))</f>
        <v>4787.1000000000004</v>
      </c>
      <c r="O83" s="12">
        <f t="shared" si="14"/>
        <v>23131.629999999997</v>
      </c>
      <c r="P83" s="168">
        <f t="shared" si="13"/>
        <v>6.1772677702476156E-4</v>
      </c>
    </row>
    <row r="84" spans="1:16" ht="23.25" customHeight="1" x14ac:dyDescent="0.2">
      <c r="A84" s="59" t="s">
        <v>271</v>
      </c>
      <c r="B84" s="103" t="s">
        <v>272</v>
      </c>
      <c r="C84" s="11">
        <f>SUMPRODUCT(-('Diário 3º PA'!$E$4:$E$4242='Analítico Cp.'!$B84),-('Diário 3º PA'!$P$4:$P$4242=C$1),('Diário 3º PA'!$F$4:$F$4242))+SUMPRODUCT(-('Diário 4º PA'!$E$4:$E$2224='Analítico Cp.'!$B84),-('Diário 4º PA'!$P$4:$P$2224=C$1),('Diário 4º PA'!$F$4:$F$2224))+SUMPRODUCT(-('Diário 5º PA'!$E$4:$E$5221='Analítico Cp.'!$B84),-('Diário 5º PA'!$P$4:$P$5221=C$1),('Diário 5º PA'!$F$4:$F$5221))+SUMPRODUCT(-('Diário 6º PA'!$E$4:$E$2907='Analítico Cp.'!$B84),-('Diário 6º PA'!$O$4:$O$2907=C$1),('Diário 6º PA'!$F$4:$F$2907))+SUMPRODUCT(-('Comp.'!$D$5:$D$232='Analítico Cp.'!$B84),-('Comp.'!$J$5:$J$232=C$1),('Comp.'!$E$5:$E$232))</f>
        <v>1488.56</v>
      </c>
      <c r="D84" s="11">
        <f>SUMPRODUCT(-('Diário 3º PA'!$E$4:$E$4242='Analítico Cp.'!$B84),-('Diário 3º PA'!$P$4:$P$4242=D$1),('Diário 3º PA'!$F$4:$F$4242))+SUMPRODUCT(-('Diário 4º PA'!$E$4:$E$2224='Analítico Cp.'!$B84),-('Diário 4º PA'!$P$4:$P$2224=D$1),('Diário 4º PA'!$F$4:$F$2224))+SUMPRODUCT(-('Diário 5º PA'!$E$4:$E$5221='Analítico Cp.'!$B84),-('Diário 5º PA'!$P$4:$P$5221=D$1),('Diário 5º PA'!$F$4:$F$5221))+SUMPRODUCT(-('Diário 6º PA'!$E$4:$E$2907='Analítico Cp.'!$B84),-('Diário 6º PA'!$O$4:$O$2907=D$1),('Diário 6º PA'!$F$4:$F$2907))+SUMPRODUCT(-('Comp.'!$D$5:$D$232='Analítico Cp.'!$B84),-('Comp.'!$J$5:$J$232=D$1),('Comp.'!$E$5:$E$232))</f>
        <v>1980</v>
      </c>
      <c r="E84" s="11">
        <f>SUMPRODUCT(-('Diário 3º PA'!$E$4:$E$4242='Analítico Cp.'!$B84),-('Diário 3º PA'!$P$4:$P$4242=E$1),('Diário 3º PA'!$F$4:$F$4242))+SUMPRODUCT(-('Diário 4º PA'!$E$4:$E$2224='Analítico Cp.'!$B84),-('Diário 4º PA'!$P$4:$P$2224=E$1),('Diário 4º PA'!$F$4:$F$2224))+SUMPRODUCT(-('Diário 5º PA'!$E$4:$E$5221='Analítico Cp.'!$B84),-('Diário 5º PA'!$P$4:$P$5221=E$1),('Diário 5º PA'!$F$4:$F$5221))+SUMPRODUCT(-('Diário 6º PA'!$E$4:$E$2907='Analítico Cp.'!$B84),-('Diário 6º PA'!$O$4:$O$2907=E$1),('Diário 6º PA'!$F$4:$F$2907))+SUMPRODUCT(-('Comp.'!$D$5:$D$232='Analítico Cp.'!$B84),-('Comp.'!$J$5:$J$232=E$1),('Comp.'!$E$5:$E$232))</f>
        <v>40609.050000000003</v>
      </c>
      <c r="F84" s="11">
        <f>SUMPRODUCT(-('Diário 3º PA'!$E$4:$E$4242='Analítico Cp.'!$B84),-('Diário 3º PA'!$P$4:$P$4242=F$1),('Diário 3º PA'!$F$4:$F$4242))+SUMPRODUCT(-('Diário 4º PA'!$E$4:$E$2224='Analítico Cp.'!$B84),-('Diário 4º PA'!$P$4:$P$2224=F$1),('Diário 4º PA'!$F$4:$F$2224))+SUMPRODUCT(-('Diário 5º PA'!$E$4:$E$5221='Analítico Cp.'!$B84),-('Diário 5º PA'!$P$4:$P$5221=F$1),('Diário 5º PA'!$F$4:$F$5221))+SUMPRODUCT(-('Diário 6º PA'!$E$4:$E$2907='Analítico Cp.'!$B84),-('Diário 6º PA'!$O$4:$O$2907=F$1),('Diário 6º PA'!$F$4:$F$2907))+SUMPRODUCT(-('Comp.'!$D$5:$D$232='Analítico Cp.'!$B84),-('Comp.'!$J$5:$J$232=F$1),('Comp.'!$E$5:$E$232))</f>
        <v>120</v>
      </c>
      <c r="G84" s="11">
        <f>SUMPRODUCT(-('Diário 3º PA'!$E$4:$E$4242='Analítico Cp.'!$B84),-('Diário 3º PA'!$P$4:$P$4242=G$1),('Diário 3º PA'!$F$4:$F$4242))+SUMPRODUCT(-('Diário 4º PA'!$E$4:$E$2224='Analítico Cp.'!$B84),-('Diário 4º PA'!$P$4:$P$2224=G$1),('Diário 4º PA'!$F$4:$F$2224))+SUMPRODUCT(-('Diário 5º PA'!$E$4:$E$5221='Analítico Cp.'!$B84),-('Diário 5º PA'!$P$4:$P$5221=G$1),('Diário 5º PA'!$F$4:$F$5221))+SUMPRODUCT(-('Diário 6º PA'!$E$4:$E$2907='Analítico Cp.'!$B84),-('Diário 6º PA'!$O$4:$O$2907=G$1),('Diário 6º PA'!$F$4:$F$2907))+SUMPRODUCT(-('Comp.'!$D$5:$D$232='Analítico Cp.'!$B84),-('Comp.'!$J$5:$J$232=G$1),('Comp.'!$E$5:$E$232))</f>
        <v>29699.999999999996</v>
      </c>
      <c r="H84" s="11">
        <f>SUMPRODUCT(-('Diário 3º PA'!$E$4:$E$4242='Analítico Cp.'!$B84),-('Diário 3º PA'!$P$4:$P$4242=H$1),('Diário 3º PA'!$F$4:$F$4242))+SUMPRODUCT(-('Diário 4º PA'!$E$4:$E$2224='Analítico Cp.'!$B84),-('Diário 4º PA'!$P$4:$P$2224=H$1),('Diário 4º PA'!$F$4:$F$2224))+SUMPRODUCT(-('Diário 5º PA'!$E$4:$E$5221='Analítico Cp.'!$B84),-('Diário 5º PA'!$P$4:$P$5221=H$1),('Diário 5º PA'!$F$4:$F$5221))+SUMPRODUCT(-('Diário 6º PA'!$E$4:$E$2907='Analítico Cp.'!$B84),-('Diário 6º PA'!$O$4:$O$2907=H$1),('Diário 6º PA'!$F$4:$F$2907))+SUMPRODUCT(-('Comp.'!$D$5:$D$232='Analítico Cp.'!$B84),-('Comp.'!$J$5:$J$232=H$1),('Comp.'!$E$5:$E$232))</f>
        <v>3587.9999999999995</v>
      </c>
      <c r="I84" s="11">
        <f>SUMPRODUCT(-('Diário 3º PA'!$E$4:$E$4242='Analítico Cp.'!$B84),-('Diário 3º PA'!$P$4:$P$4242=I$1),('Diário 3º PA'!$F$4:$F$4242))+SUMPRODUCT(-('Diário 4º PA'!$E$4:$E$2224='Analítico Cp.'!$B84),-('Diário 4º PA'!$P$4:$P$2224=I$1),('Diário 4º PA'!$F$4:$F$2224))+SUMPRODUCT(-('Diário 5º PA'!$E$4:$E$5221='Analítico Cp.'!$B84),-('Diário 5º PA'!$P$4:$P$5221=I$1),('Diário 5º PA'!$F$4:$F$5221))+SUMPRODUCT(-('Diário 6º PA'!$E$4:$E$2907='Analítico Cp.'!$B84),-('Diário 6º PA'!$O$4:$O$2907=I$1),('Diário 6º PA'!$F$4:$F$2907))+SUMPRODUCT(-('Comp.'!$D$5:$D$232='Analítico Cp.'!$B84),-('Comp.'!$J$5:$J$232=I$1),('Comp.'!$E$5:$E$232))</f>
        <v>4600.1000000000004</v>
      </c>
      <c r="J84" s="11">
        <f>SUMPRODUCT(-('Diário 3º PA'!$E$4:$E$4242='Analítico Cp.'!$B84),-('Diário 3º PA'!$P$4:$P$4242=J$1),('Diário 3º PA'!$F$4:$F$4242))+SUMPRODUCT(-('Diário 4º PA'!$E$4:$E$2224='Analítico Cp.'!$B84),-('Diário 4º PA'!$P$4:$P$2224=J$1),('Diário 4º PA'!$F$4:$F$2224))+SUMPRODUCT(-('Diário 5º PA'!$E$4:$E$5221='Analítico Cp.'!$B84),-('Diário 5º PA'!$P$4:$P$5221=J$1),('Diário 5º PA'!$F$4:$F$5221))+SUMPRODUCT(-('Diário 6º PA'!$E$4:$E$2907='Analítico Cp.'!$B84),-('Diário 6º PA'!$O$4:$O$2907=J$1),('Diário 6º PA'!$F$4:$F$2907))+SUMPRODUCT(-('Comp.'!$D$5:$D$232='Analítico Cp.'!$B84),-('Comp.'!$J$5:$J$232=J$1),('Comp.'!$E$5:$E$232))</f>
        <v>3807</v>
      </c>
      <c r="K84" s="11">
        <f>SUMPRODUCT(-('Diário 3º PA'!$E$4:$E$4242='Analítico Cp.'!$B84),-('Diário 3º PA'!$P$4:$P$4242=K$1),('Diário 3º PA'!$F$4:$F$4242))+SUMPRODUCT(-('Diário 4º PA'!$E$4:$E$2224='Analítico Cp.'!$B84),-('Diário 4º PA'!$P$4:$P$2224=K$1),('Diário 4º PA'!$F$4:$F$2224))+SUMPRODUCT(-('Diário 5º PA'!$E$4:$E$5221='Analítico Cp.'!$B84),-('Diário 5º PA'!$P$4:$P$5221=K$1),('Diário 5º PA'!$F$4:$F$5221))+SUMPRODUCT(-('Diário 6º PA'!$E$4:$E$2907='Analítico Cp.'!$B84),-('Diário 6º PA'!$O$4:$O$2907=K$1),('Diário 6º PA'!$F$4:$F$2907))+SUMPRODUCT(-('Comp.'!$D$5:$D$232='Analítico Cp.'!$B84),-('Comp.'!$J$5:$J$232=K$1),('Comp.'!$E$5:$E$232))</f>
        <v>1985</v>
      </c>
      <c r="L84" s="11">
        <f>SUMPRODUCT(-('Diário 3º PA'!$E$4:$E$4242='Analítico Cp.'!$B84),-('Diário 3º PA'!$P$4:$P$4242=L$1),('Diário 3º PA'!$F$4:$F$4242))+SUMPRODUCT(-('Diário 4º PA'!$E$4:$E$2224='Analítico Cp.'!$B84),-('Diário 4º PA'!$P$4:$P$2224=L$1),('Diário 4º PA'!$F$4:$F$2224))+SUMPRODUCT(-('Diário 5º PA'!$E$4:$E$5221='Analítico Cp.'!$B84),-('Diário 5º PA'!$P$4:$P$5221=L$1),('Diário 5º PA'!$F$4:$F$5221))+SUMPRODUCT(-('Diário 6º PA'!$E$4:$E$2907='Analítico Cp.'!$B84),-('Diário 6º PA'!$O$4:$O$2907=L$1),('Diário 6º PA'!$F$4:$F$2907))+SUMPRODUCT(-('Comp.'!$D$5:$D$232='Analítico Cp.'!$B84),-('Comp.'!$J$5:$J$232=L$1),('Comp.'!$E$5:$E$232))</f>
        <v>0</v>
      </c>
      <c r="M84" s="11">
        <f>SUMPRODUCT(-('Diário 3º PA'!$E$4:$E$4242='Analítico Cp.'!$B84),-('Diário 3º PA'!$P$4:$P$4242=M$1),('Diário 3º PA'!$F$4:$F$4242))+SUMPRODUCT(-('Diário 4º PA'!$E$4:$E$2224='Analítico Cp.'!$B84),-('Diário 4º PA'!$P$4:$P$2224=M$1),('Diário 4º PA'!$F$4:$F$2224))+SUMPRODUCT(-('Diário 5º PA'!$E$4:$E$5221='Analítico Cp.'!$B84),-('Diário 5º PA'!$P$4:$P$5221=M$1),('Diário 5º PA'!$F$4:$F$5221))+SUMPRODUCT(-('Diário 6º PA'!$E$4:$E$2907='Analítico Cp.'!$B84),-('Diário 6º PA'!$O$4:$O$2907=M$1),('Diário 6º PA'!$F$4:$F$2907))+SUMPRODUCT(-('Comp.'!$D$5:$D$232='Analítico Cp.'!$B84),-('Comp.'!$J$5:$J$232=M$1),('Comp.'!$E$5:$E$232))</f>
        <v>152.6</v>
      </c>
      <c r="N84" s="11">
        <f>SUMPRODUCT(-('Diário 3º PA'!$E$4:$E$4242='Analítico Cp.'!$B84),-('Diário 3º PA'!$P$4:$P$4242=N$1),('Diário 3º PA'!$F$4:$F$4242))+SUMPRODUCT(-('Diário 4º PA'!$E$4:$E$2224='Analítico Cp.'!$B84),-('Diário 4º PA'!$P$4:$P$2224=N$1),('Diário 4º PA'!$F$4:$F$2224))+SUMPRODUCT(-('Diário 5º PA'!$E$4:$E$5221='Analítico Cp.'!$B84),-('Diário 5º PA'!$P$4:$P$5221=N$1),('Diário 5º PA'!$F$4:$F$5221))+SUMPRODUCT(-('Diário 6º PA'!$E$4:$E$2907='Analítico Cp.'!$B84),-('Diário 6º PA'!$O$4:$O$2907=N$1),('Diário 6º PA'!$F$4:$F$2907))+SUMPRODUCT(-('Comp.'!$D$5:$D$232='Analítico Cp.'!$B84),-('Comp.'!$J$5:$J$232=N$1),('Comp.'!$E$5:$E$232))</f>
        <v>76.3</v>
      </c>
      <c r="O84" s="12">
        <f t="shared" si="14"/>
        <v>88106.610000000015</v>
      </c>
      <c r="P84" s="168">
        <f t="shared" si="13"/>
        <v>2.352874061615098E-3</v>
      </c>
    </row>
    <row r="85" spans="1:16" ht="23.25" customHeight="1" x14ac:dyDescent="0.2">
      <c r="A85" s="59" t="s">
        <v>273</v>
      </c>
      <c r="B85" s="103" t="s">
        <v>274</v>
      </c>
      <c r="C85" s="11">
        <f>SUMPRODUCT(-('Diário 3º PA'!$E$4:$E$4242='Analítico Cp.'!$B85),-('Diário 3º PA'!$P$4:$P$4242=C$1),('Diário 3º PA'!$F$4:$F$4242))+SUMPRODUCT(-('Diário 4º PA'!$E$4:$E$2224='Analítico Cp.'!$B85),-('Diário 4º PA'!$P$4:$P$2224=C$1),('Diário 4º PA'!$F$4:$F$2224))+SUMPRODUCT(-('Diário 5º PA'!$E$4:$E$5221='Analítico Cp.'!$B85),-('Diário 5º PA'!$P$4:$P$5221=C$1),('Diário 5º PA'!$F$4:$F$5221))+SUMPRODUCT(-('Diário 6º PA'!$E$4:$E$2907='Analítico Cp.'!$B85),-('Diário 6º PA'!$O$4:$O$2907=C$1),('Diário 6º PA'!$F$4:$F$2907))+SUMPRODUCT(-('Comp.'!$D$5:$D$232='Analítico Cp.'!$B85),-('Comp.'!$J$5:$J$232=C$1),('Comp.'!$E$5:$E$232))</f>
        <v>0</v>
      </c>
      <c r="D85" s="11">
        <f>SUMPRODUCT(-('Diário 3º PA'!$E$4:$E$4242='Analítico Cp.'!$B85),-('Diário 3º PA'!$P$4:$P$4242=D$1),('Diário 3º PA'!$F$4:$F$4242))+SUMPRODUCT(-('Diário 4º PA'!$E$4:$E$2224='Analítico Cp.'!$B85),-('Diário 4º PA'!$P$4:$P$2224=D$1),('Diário 4º PA'!$F$4:$F$2224))+SUMPRODUCT(-('Diário 5º PA'!$E$4:$E$5221='Analítico Cp.'!$B85),-('Diário 5º PA'!$P$4:$P$5221=D$1),('Diário 5º PA'!$F$4:$F$5221))+SUMPRODUCT(-('Diário 6º PA'!$E$4:$E$2907='Analítico Cp.'!$B85),-('Diário 6º PA'!$O$4:$O$2907=D$1),('Diário 6º PA'!$F$4:$F$2907))+SUMPRODUCT(-('Comp.'!$D$5:$D$232='Analítico Cp.'!$B85),-('Comp.'!$J$5:$J$232=D$1),('Comp.'!$E$5:$E$232))</f>
        <v>0</v>
      </c>
      <c r="E85" s="11">
        <f>SUMPRODUCT(-('Diário 3º PA'!$E$4:$E$4242='Analítico Cp.'!$B85),-('Diário 3º PA'!$P$4:$P$4242=E$1),('Diário 3º PA'!$F$4:$F$4242))+SUMPRODUCT(-('Diário 4º PA'!$E$4:$E$2224='Analítico Cp.'!$B85),-('Diário 4º PA'!$P$4:$P$2224=E$1),('Diário 4º PA'!$F$4:$F$2224))+SUMPRODUCT(-('Diário 5º PA'!$E$4:$E$5221='Analítico Cp.'!$B85),-('Diário 5º PA'!$P$4:$P$5221=E$1),('Diário 5º PA'!$F$4:$F$5221))+SUMPRODUCT(-('Diário 6º PA'!$E$4:$E$2907='Analítico Cp.'!$B85),-('Diário 6º PA'!$O$4:$O$2907=E$1),('Diário 6º PA'!$F$4:$F$2907))+SUMPRODUCT(-('Comp.'!$D$5:$D$232='Analítico Cp.'!$B85),-('Comp.'!$J$5:$J$232=E$1),('Comp.'!$E$5:$E$232))</f>
        <v>0</v>
      </c>
      <c r="F85" s="11">
        <f>SUMPRODUCT(-('Diário 3º PA'!$E$4:$E$4242='Analítico Cp.'!$B85),-('Diário 3º PA'!$P$4:$P$4242=F$1),('Diário 3º PA'!$F$4:$F$4242))+SUMPRODUCT(-('Diário 4º PA'!$E$4:$E$2224='Analítico Cp.'!$B85),-('Diário 4º PA'!$P$4:$P$2224=F$1),('Diário 4º PA'!$F$4:$F$2224))+SUMPRODUCT(-('Diário 5º PA'!$E$4:$E$5221='Analítico Cp.'!$B85),-('Diário 5º PA'!$P$4:$P$5221=F$1),('Diário 5º PA'!$F$4:$F$5221))+SUMPRODUCT(-('Diário 6º PA'!$E$4:$E$2907='Analítico Cp.'!$B85),-('Diário 6º PA'!$O$4:$O$2907=F$1),('Diário 6º PA'!$F$4:$F$2907))+SUMPRODUCT(-('Comp.'!$D$5:$D$232='Analítico Cp.'!$B85),-('Comp.'!$J$5:$J$232=F$1),('Comp.'!$E$5:$E$232))</f>
        <v>0</v>
      </c>
      <c r="G85" s="11">
        <f>SUMPRODUCT(-('Diário 3º PA'!$E$4:$E$4242='Analítico Cp.'!$B85),-('Diário 3º PA'!$P$4:$P$4242=G$1),('Diário 3º PA'!$F$4:$F$4242))+SUMPRODUCT(-('Diário 4º PA'!$E$4:$E$2224='Analítico Cp.'!$B85),-('Diário 4º PA'!$P$4:$P$2224=G$1),('Diário 4º PA'!$F$4:$F$2224))+SUMPRODUCT(-('Diário 5º PA'!$E$4:$E$5221='Analítico Cp.'!$B85),-('Diário 5º PA'!$P$4:$P$5221=G$1),('Diário 5º PA'!$F$4:$F$5221))+SUMPRODUCT(-('Diário 6º PA'!$E$4:$E$2907='Analítico Cp.'!$B85),-('Diário 6º PA'!$O$4:$O$2907=G$1),('Diário 6º PA'!$F$4:$F$2907))+SUMPRODUCT(-('Comp.'!$D$5:$D$232='Analítico Cp.'!$B85),-('Comp.'!$J$5:$J$232=G$1),('Comp.'!$E$5:$E$232))</f>
        <v>0</v>
      </c>
      <c r="H85" s="11">
        <f>SUMPRODUCT(-('Diário 3º PA'!$E$4:$E$4242='Analítico Cp.'!$B85),-('Diário 3º PA'!$P$4:$P$4242=H$1),('Diário 3º PA'!$F$4:$F$4242))+SUMPRODUCT(-('Diário 4º PA'!$E$4:$E$2224='Analítico Cp.'!$B85),-('Diário 4º PA'!$P$4:$P$2224=H$1),('Diário 4º PA'!$F$4:$F$2224))+SUMPRODUCT(-('Diário 5º PA'!$E$4:$E$5221='Analítico Cp.'!$B85),-('Diário 5º PA'!$P$4:$P$5221=H$1),('Diário 5º PA'!$F$4:$F$5221))+SUMPRODUCT(-('Diário 6º PA'!$E$4:$E$2907='Analítico Cp.'!$B85),-('Diário 6º PA'!$O$4:$O$2907=H$1),('Diário 6º PA'!$F$4:$F$2907))+SUMPRODUCT(-('Comp.'!$D$5:$D$232='Analítico Cp.'!$B85),-('Comp.'!$J$5:$J$232=H$1),('Comp.'!$E$5:$E$232))</f>
        <v>0</v>
      </c>
      <c r="I85" s="11">
        <f>SUMPRODUCT(-('Diário 3º PA'!$E$4:$E$4242='Analítico Cp.'!$B85),-('Diário 3º PA'!$P$4:$P$4242=I$1),('Diário 3º PA'!$F$4:$F$4242))+SUMPRODUCT(-('Diário 4º PA'!$E$4:$E$2224='Analítico Cp.'!$B85),-('Diário 4º PA'!$P$4:$P$2224=I$1),('Diário 4º PA'!$F$4:$F$2224))+SUMPRODUCT(-('Diário 5º PA'!$E$4:$E$5221='Analítico Cp.'!$B85),-('Diário 5º PA'!$P$4:$P$5221=I$1),('Diário 5º PA'!$F$4:$F$5221))+SUMPRODUCT(-('Diário 6º PA'!$E$4:$E$2907='Analítico Cp.'!$B85),-('Diário 6º PA'!$O$4:$O$2907=I$1),('Diário 6º PA'!$F$4:$F$2907))+SUMPRODUCT(-('Comp.'!$D$5:$D$232='Analítico Cp.'!$B85),-('Comp.'!$J$5:$J$232=I$1),('Comp.'!$E$5:$E$232))</f>
        <v>0</v>
      </c>
      <c r="J85" s="11">
        <f>SUMPRODUCT(-('Diário 3º PA'!$E$4:$E$4242='Analítico Cp.'!$B85),-('Diário 3º PA'!$P$4:$P$4242=J$1),('Diário 3º PA'!$F$4:$F$4242))+SUMPRODUCT(-('Diário 4º PA'!$E$4:$E$2224='Analítico Cp.'!$B85),-('Diário 4º PA'!$P$4:$P$2224=J$1),('Diário 4º PA'!$F$4:$F$2224))+SUMPRODUCT(-('Diário 5º PA'!$E$4:$E$5221='Analítico Cp.'!$B85),-('Diário 5º PA'!$P$4:$P$5221=J$1),('Diário 5º PA'!$F$4:$F$5221))+SUMPRODUCT(-('Diário 6º PA'!$E$4:$E$2907='Analítico Cp.'!$B85),-('Diário 6º PA'!$O$4:$O$2907=J$1),('Diário 6º PA'!$F$4:$F$2907))+SUMPRODUCT(-('Comp.'!$D$5:$D$232='Analítico Cp.'!$B85),-('Comp.'!$J$5:$J$232=J$1),('Comp.'!$E$5:$E$232))</f>
        <v>0</v>
      </c>
      <c r="K85" s="11">
        <f>SUMPRODUCT(-('Diário 3º PA'!$E$4:$E$4242='Analítico Cp.'!$B85),-('Diário 3º PA'!$P$4:$P$4242=K$1),('Diário 3º PA'!$F$4:$F$4242))+SUMPRODUCT(-('Diário 4º PA'!$E$4:$E$2224='Analítico Cp.'!$B85),-('Diário 4º PA'!$P$4:$P$2224=K$1),('Diário 4º PA'!$F$4:$F$2224))+SUMPRODUCT(-('Diário 5º PA'!$E$4:$E$5221='Analítico Cp.'!$B85),-('Diário 5º PA'!$P$4:$P$5221=K$1),('Diário 5º PA'!$F$4:$F$5221))+SUMPRODUCT(-('Diário 6º PA'!$E$4:$E$2907='Analítico Cp.'!$B85),-('Diário 6º PA'!$O$4:$O$2907=K$1),('Diário 6º PA'!$F$4:$F$2907))+SUMPRODUCT(-('Comp.'!$D$5:$D$232='Analítico Cp.'!$B85),-('Comp.'!$J$5:$J$232=K$1),('Comp.'!$E$5:$E$232))</f>
        <v>0</v>
      </c>
      <c r="L85" s="11">
        <f>SUMPRODUCT(-('Diário 3º PA'!$E$4:$E$4242='Analítico Cp.'!$B85),-('Diário 3º PA'!$P$4:$P$4242=L$1),('Diário 3º PA'!$F$4:$F$4242))+SUMPRODUCT(-('Diário 4º PA'!$E$4:$E$2224='Analítico Cp.'!$B85),-('Diário 4º PA'!$P$4:$P$2224=L$1),('Diário 4º PA'!$F$4:$F$2224))+SUMPRODUCT(-('Diário 5º PA'!$E$4:$E$5221='Analítico Cp.'!$B85),-('Diário 5º PA'!$P$4:$P$5221=L$1),('Diário 5º PA'!$F$4:$F$5221))+SUMPRODUCT(-('Diário 6º PA'!$E$4:$E$2907='Analítico Cp.'!$B85),-('Diário 6º PA'!$O$4:$O$2907=L$1),('Diário 6º PA'!$F$4:$F$2907))+SUMPRODUCT(-('Comp.'!$D$5:$D$232='Analítico Cp.'!$B85),-('Comp.'!$J$5:$J$232=L$1),('Comp.'!$E$5:$E$232))</f>
        <v>0</v>
      </c>
      <c r="M85" s="11">
        <f>SUMPRODUCT(-('Diário 3º PA'!$E$4:$E$4242='Analítico Cp.'!$B85),-('Diário 3º PA'!$P$4:$P$4242=M$1),('Diário 3º PA'!$F$4:$F$4242))+SUMPRODUCT(-('Diário 4º PA'!$E$4:$E$2224='Analítico Cp.'!$B85),-('Diário 4º PA'!$P$4:$P$2224=M$1),('Diário 4º PA'!$F$4:$F$2224))+SUMPRODUCT(-('Diário 5º PA'!$E$4:$E$5221='Analítico Cp.'!$B85),-('Diário 5º PA'!$P$4:$P$5221=M$1),('Diário 5º PA'!$F$4:$F$5221))+SUMPRODUCT(-('Diário 6º PA'!$E$4:$E$2907='Analítico Cp.'!$B85),-('Diário 6º PA'!$O$4:$O$2907=M$1),('Diário 6º PA'!$F$4:$F$2907))+SUMPRODUCT(-('Comp.'!$D$5:$D$232='Analítico Cp.'!$B85),-('Comp.'!$J$5:$J$232=M$1),('Comp.'!$E$5:$E$232))</f>
        <v>0</v>
      </c>
      <c r="N85" s="11">
        <f>SUMPRODUCT(-('Diário 3º PA'!$E$4:$E$4242='Analítico Cp.'!$B85),-('Diário 3º PA'!$P$4:$P$4242=N$1),('Diário 3º PA'!$F$4:$F$4242))+SUMPRODUCT(-('Diário 4º PA'!$E$4:$E$2224='Analítico Cp.'!$B85),-('Diário 4º PA'!$P$4:$P$2224=N$1),('Diário 4º PA'!$F$4:$F$2224))+SUMPRODUCT(-('Diário 5º PA'!$E$4:$E$5221='Analítico Cp.'!$B85),-('Diário 5º PA'!$P$4:$P$5221=N$1),('Diário 5º PA'!$F$4:$F$5221))+SUMPRODUCT(-('Diário 6º PA'!$E$4:$E$2907='Analítico Cp.'!$B85),-('Diário 6º PA'!$O$4:$O$2907=N$1),('Diário 6º PA'!$F$4:$F$2907))+SUMPRODUCT(-('Comp.'!$D$5:$D$232='Analítico Cp.'!$B85),-('Comp.'!$J$5:$J$232=N$1),('Comp.'!$E$5:$E$232))</f>
        <v>0</v>
      </c>
      <c r="O85" s="12">
        <f t="shared" si="14"/>
        <v>0</v>
      </c>
      <c r="P85" s="168">
        <f t="shared" si="13"/>
        <v>0</v>
      </c>
    </row>
    <row r="86" spans="1:16" ht="23.25" customHeight="1" x14ac:dyDescent="0.2">
      <c r="A86" s="59" t="s">
        <v>275</v>
      </c>
      <c r="B86" s="103" t="s">
        <v>276</v>
      </c>
      <c r="C86" s="11">
        <f>SUMPRODUCT(-('Diário 3º PA'!$E$4:$E$4242='Analítico Cp.'!$B86),-('Diário 3º PA'!$P$4:$P$4242=C$1),('Diário 3º PA'!$F$4:$F$4242))+SUMPRODUCT(-('Diário 4º PA'!$E$4:$E$2224='Analítico Cp.'!$B86),-('Diário 4º PA'!$P$4:$P$2224=C$1),('Diário 4º PA'!$F$4:$F$2224))+SUMPRODUCT(-('Diário 5º PA'!$E$4:$E$5221='Analítico Cp.'!$B86),-('Diário 5º PA'!$P$4:$P$5221=C$1),('Diário 5º PA'!$F$4:$F$5221))+SUMPRODUCT(-('Diário 6º PA'!$E$4:$E$2907='Analítico Cp.'!$B86),-('Diário 6º PA'!$O$4:$O$2907=C$1),('Diário 6º PA'!$F$4:$F$2907))+SUMPRODUCT(-('Comp.'!$D$5:$D$232='Analítico Cp.'!$B86),-('Comp.'!$J$5:$J$232=C$1),('Comp.'!$E$5:$E$232))</f>
        <v>126.15</v>
      </c>
      <c r="D86" s="11">
        <f>SUMPRODUCT(-('Diário 3º PA'!$E$4:$E$4242='Analítico Cp.'!$B86),-('Diário 3º PA'!$P$4:$P$4242=D$1),('Diário 3º PA'!$F$4:$F$4242))+SUMPRODUCT(-('Diário 4º PA'!$E$4:$E$2224='Analítico Cp.'!$B86),-('Diário 4º PA'!$P$4:$P$2224=D$1),('Diário 4º PA'!$F$4:$F$2224))+SUMPRODUCT(-('Diário 5º PA'!$E$4:$E$5221='Analítico Cp.'!$B86),-('Diário 5º PA'!$P$4:$P$5221=D$1),('Diário 5º PA'!$F$4:$F$5221))+SUMPRODUCT(-('Diário 6º PA'!$E$4:$E$2907='Analítico Cp.'!$B86),-('Diário 6º PA'!$O$4:$O$2907=D$1),('Diário 6º PA'!$F$4:$F$2907))+SUMPRODUCT(-('Comp.'!$D$5:$D$232='Analítico Cp.'!$B86),-('Comp.'!$J$5:$J$232=D$1),('Comp.'!$E$5:$E$232))</f>
        <v>0</v>
      </c>
      <c r="E86" s="11">
        <f>SUMPRODUCT(-('Diário 3º PA'!$E$4:$E$4242='Analítico Cp.'!$B86),-('Diário 3º PA'!$P$4:$P$4242=E$1),('Diário 3º PA'!$F$4:$F$4242))+SUMPRODUCT(-('Diário 4º PA'!$E$4:$E$2224='Analítico Cp.'!$B86),-('Diário 4º PA'!$P$4:$P$2224=E$1),('Diário 4º PA'!$F$4:$F$2224))+SUMPRODUCT(-('Diário 5º PA'!$E$4:$E$5221='Analítico Cp.'!$B86),-('Diário 5º PA'!$P$4:$P$5221=E$1),('Diário 5º PA'!$F$4:$F$5221))+SUMPRODUCT(-('Diário 6º PA'!$E$4:$E$2907='Analítico Cp.'!$B86),-('Diário 6º PA'!$O$4:$O$2907=E$1),('Diário 6º PA'!$F$4:$F$2907))+SUMPRODUCT(-('Comp.'!$D$5:$D$232='Analítico Cp.'!$B86),-('Comp.'!$J$5:$J$232=E$1),('Comp.'!$E$5:$E$232))</f>
        <v>0</v>
      </c>
      <c r="F86" s="11">
        <f>SUMPRODUCT(-('Diário 3º PA'!$E$4:$E$4242='Analítico Cp.'!$B86),-('Diário 3º PA'!$P$4:$P$4242=F$1),('Diário 3º PA'!$F$4:$F$4242))+SUMPRODUCT(-('Diário 4º PA'!$E$4:$E$2224='Analítico Cp.'!$B86),-('Diário 4º PA'!$P$4:$P$2224=F$1),('Diário 4º PA'!$F$4:$F$2224))+SUMPRODUCT(-('Diário 5º PA'!$E$4:$E$5221='Analítico Cp.'!$B86),-('Diário 5º PA'!$P$4:$P$5221=F$1),('Diário 5º PA'!$F$4:$F$5221))+SUMPRODUCT(-('Diário 6º PA'!$E$4:$E$2907='Analítico Cp.'!$B86),-('Diário 6º PA'!$O$4:$O$2907=F$1),('Diário 6º PA'!$F$4:$F$2907))+SUMPRODUCT(-('Comp.'!$D$5:$D$232='Analítico Cp.'!$B86),-('Comp.'!$J$5:$J$232=F$1),('Comp.'!$E$5:$E$232))</f>
        <v>0</v>
      </c>
      <c r="G86" s="11">
        <f>SUMPRODUCT(-('Diário 3º PA'!$E$4:$E$4242='Analítico Cp.'!$B86),-('Diário 3º PA'!$P$4:$P$4242=G$1),('Diário 3º PA'!$F$4:$F$4242))+SUMPRODUCT(-('Diário 4º PA'!$E$4:$E$2224='Analítico Cp.'!$B86),-('Diário 4º PA'!$P$4:$P$2224=G$1),('Diário 4º PA'!$F$4:$F$2224))+SUMPRODUCT(-('Diário 5º PA'!$E$4:$E$5221='Analítico Cp.'!$B86),-('Diário 5º PA'!$P$4:$P$5221=G$1),('Diário 5º PA'!$F$4:$F$5221))+SUMPRODUCT(-('Diário 6º PA'!$E$4:$E$2907='Analítico Cp.'!$B86),-('Diário 6º PA'!$O$4:$O$2907=G$1),('Diário 6º PA'!$F$4:$F$2907))+SUMPRODUCT(-('Comp.'!$D$5:$D$232='Analítico Cp.'!$B86),-('Comp.'!$J$5:$J$232=G$1),('Comp.'!$E$5:$E$232))</f>
        <v>0</v>
      </c>
      <c r="H86" s="11">
        <f>SUMPRODUCT(-('Diário 3º PA'!$E$4:$E$4242='Analítico Cp.'!$B86),-('Diário 3º PA'!$P$4:$P$4242=H$1),('Diário 3º PA'!$F$4:$F$4242))+SUMPRODUCT(-('Diário 4º PA'!$E$4:$E$2224='Analítico Cp.'!$B86),-('Diário 4º PA'!$P$4:$P$2224=H$1),('Diário 4º PA'!$F$4:$F$2224))+SUMPRODUCT(-('Diário 5º PA'!$E$4:$E$5221='Analítico Cp.'!$B86),-('Diário 5º PA'!$P$4:$P$5221=H$1),('Diário 5º PA'!$F$4:$F$5221))+SUMPRODUCT(-('Diário 6º PA'!$E$4:$E$2907='Analítico Cp.'!$B86),-('Diário 6º PA'!$O$4:$O$2907=H$1),('Diário 6º PA'!$F$4:$F$2907))+SUMPRODUCT(-('Comp.'!$D$5:$D$232='Analítico Cp.'!$B86),-('Comp.'!$J$5:$J$232=H$1),('Comp.'!$E$5:$E$232))</f>
        <v>0</v>
      </c>
      <c r="I86" s="11">
        <f>SUMPRODUCT(-('Diário 3º PA'!$E$4:$E$4242='Analítico Cp.'!$B86),-('Diário 3º PA'!$P$4:$P$4242=I$1),('Diário 3º PA'!$F$4:$F$4242))+SUMPRODUCT(-('Diário 4º PA'!$E$4:$E$2224='Analítico Cp.'!$B86),-('Diário 4º PA'!$P$4:$P$2224=I$1),('Diário 4º PA'!$F$4:$F$2224))+SUMPRODUCT(-('Diário 5º PA'!$E$4:$E$5221='Analítico Cp.'!$B86),-('Diário 5º PA'!$P$4:$P$5221=I$1),('Diário 5º PA'!$F$4:$F$5221))+SUMPRODUCT(-('Diário 6º PA'!$E$4:$E$2907='Analítico Cp.'!$B86),-('Diário 6º PA'!$O$4:$O$2907=I$1),('Diário 6º PA'!$F$4:$F$2907))+SUMPRODUCT(-('Comp.'!$D$5:$D$232='Analítico Cp.'!$B86),-('Comp.'!$J$5:$J$232=I$1),('Comp.'!$E$5:$E$232))</f>
        <v>0</v>
      </c>
      <c r="J86" s="11">
        <f>SUMPRODUCT(-('Diário 3º PA'!$E$4:$E$4242='Analítico Cp.'!$B86),-('Diário 3º PA'!$P$4:$P$4242=J$1),('Diário 3º PA'!$F$4:$F$4242))+SUMPRODUCT(-('Diário 4º PA'!$E$4:$E$2224='Analítico Cp.'!$B86),-('Diário 4º PA'!$P$4:$P$2224=J$1),('Diário 4º PA'!$F$4:$F$2224))+SUMPRODUCT(-('Diário 5º PA'!$E$4:$E$5221='Analítico Cp.'!$B86),-('Diário 5º PA'!$P$4:$P$5221=J$1),('Diário 5º PA'!$F$4:$F$5221))+SUMPRODUCT(-('Diário 6º PA'!$E$4:$E$2907='Analítico Cp.'!$B86),-('Diário 6º PA'!$O$4:$O$2907=J$1),('Diário 6º PA'!$F$4:$F$2907))+SUMPRODUCT(-('Comp.'!$D$5:$D$232='Analítico Cp.'!$B86),-('Comp.'!$J$5:$J$232=J$1),('Comp.'!$E$5:$E$232))</f>
        <v>0</v>
      </c>
      <c r="K86" s="11">
        <f>SUMPRODUCT(-('Diário 3º PA'!$E$4:$E$4242='Analítico Cp.'!$B86),-('Diário 3º PA'!$P$4:$P$4242=K$1),('Diário 3º PA'!$F$4:$F$4242))+SUMPRODUCT(-('Diário 4º PA'!$E$4:$E$2224='Analítico Cp.'!$B86),-('Diário 4º PA'!$P$4:$P$2224=K$1),('Diário 4º PA'!$F$4:$F$2224))+SUMPRODUCT(-('Diário 5º PA'!$E$4:$E$5221='Analítico Cp.'!$B86),-('Diário 5º PA'!$P$4:$P$5221=K$1),('Diário 5º PA'!$F$4:$F$5221))+SUMPRODUCT(-('Diário 6º PA'!$E$4:$E$2907='Analítico Cp.'!$B86),-('Diário 6º PA'!$O$4:$O$2907=K$1),('Diário 6º PA'!$F$4:$F$2907))+SUMPRODUCT(-('Comp.'!$D$5:$D$232='Analítico Cp.'!$B86),-('Comp.'!$J$5:$J$232=K$1),('Comp.'!$E$5:$E$232))</f>
        <v>0</v>
      </c>
      <c r="L86" s="11">
        <f>SUMPRODUCT(-('Diário 3º PA'!$E$4:$E$4242='Analítico Cp.'!$B86),-('Diário 3º PA'!$P$4:$P$4242=L$1),('Diário 3º PA'!$F$4:$F$4242))+SUMPRODUCT(-('Diário 4º PA'!$E$4:$E$2224='Analítico Cp.'!$B86),-('Diário 4º PA'!$P$4:$P$2224=L$1),('Diário 4º PA'!$F$4:$F$2224))+SUMPRODUCT(-('Diário 5º PA'!$E$4:$E$5221='Analítico Cp.'!$B86),-('Diário 5º PA'!$P$4:$P$5221=L$1),('Diário 5º PA'!$F$4:$F$5221))+SUMPRODUCT(-('Diário 6º PA'!$E$4:$E$2907='Analítico Cp.'!$B86),-('Diário 6º PA'!$O$4:$O$2907=L$1),('Diário 6º PA'!$F$4:$F$2907))+SUMPRODUCT(-('Comp.'!$D$5:$D$232='Analítico Cp.'!$B86),-('Comp.'!$J$5:$J$232=L$1),('Comp.'!$E$5:$E$232))</f>
        <v>0</v>
      </c>
      <c r="M86" s="11">
        <f>SUMPRODUCT(-('Diário 3º PA'!$E$4:$E$4242='Analítico Cp.'!$B86),-('Diário 3º PA'!$P$4:$P$4242=M$1),('Diário 3º PA'!$F$4:$F$4242))+SUMPRODUCT(-('Diário 4º PA'!$E$4:$E$2224='Analítico Cp.'!$B86),-('Diário 4º PA'!$P$4:$P$2224=M$1),('Diário 4º PA'!$F$4:$F$2224))+SUMPRODUCT(-('Diário 5º PA'!$E$4:$E$5221='Analítico Cp.'!$B86),-('Diário 5º PA'!$P$4:$P$5221=M$1),('Diário 5º PA'!$F$4:$F$5221))+SUMPRODUCT(-('Diário 6º PA'!$E$4:$E$2907='Analítico Cp.'!$B86),-('Diário 6º PA'!$O$4:$O$2907=M$1),('Diário 6º PA'!$F$4:$F$2907))+SUMPRODUCT(-('Comp.'!$D$5:$D$232='Analítico Cp.'!$B86),-('Comp.'!$J$5:$J$232=M$1),('Comp.'!$E$5:$E$232))</f>
        <v>0</v>
      </c>
      <c r="N86" s="11">
        <f>SUMPRODUCT(-('Diário 3º PA'!$E$4:$E$4242='Analítico Cp.'!$B86),-('Diário 3º PA'!$P$4:$P$4242=N$1),('Diário 3º PA'!$F$4:$F$4242))+SUMPRODUCT(-('Diário 4º PA'!$E$4:$E$2224='Analítico Cp.'!$B86),-('Diário 4º PA'!$P$4:$P$2224=N$1),('Diário 4º PA'!$F$4:$F$2224))+SUMPRODUCT(-('Diário 5º PA'!$E$4:$E$5221='Analítico Cp.'!$B86),-('Diário 5º PA'!$P$4:$P$5221=N$1),('Diário 5º PA'!$F$4:$F$5221))+SUMPRODUCT(-('Diário 6º PA'!$E$4:$E$2907='Analítico Cp.'!$B86),-('Diário 6º PA'!$O$4:$O$2907=N$1),('Diário 6º PA'!$F$4:$F$2907))+SUMPRODUCT(-('Comp.'!$D$5:$D$232='Analítico Cp.'!$B86),-('Comp.'!$J$5:$J$232=N$1),('Comp.'!$E$5:$E$232))</f>
        <v>0</v>
      </c>
      <c r="O86" s="12">
        <f t="shared" si="14"/>
        <v>126.15</v>
      </c>
      <c r="P86" s="168">
        <f t="shared" si="13"/>
        <v>3.3688171962664841E-6</v>
      </c>
    </row>
    <row r="87" spans="1:16" ht="23.25" customHeight="1" x14ac:dyDescent="0.2">
      <c r="A87" s="59" t="s">
        <v>277</v>
      </c>
      <c r="B87" s="103" t="s">
        <v>278</v>
      </c>
      <c r="C87" s="11">
        <f>SUMPRODUCT(-('Diário 3º PA'!$E$4:$E$4242='Analítico Cp.'!$B87),-('Diário 3º PA'!$P$4:$P$4242=C$1),('Diário 3º PA'!$F$4:$F$4242))+SUMPRODUCT(-('Diário 4º PA'!$E$4:$E$2224='Analítico Cp.'!$B87),-('Diário 4º PA'!$P$4:$P$2224=C$1),('Diário 4º PA'!$F$4:$F$2224))+SUMPRODUCT(-('Diário 5º PA'!$E$4:$E$5221='Analítico Cp.'!$B87),-('Diário 5º PA'!$P$4:$P$5221=C$1),('Diário 5º PA'!$F$4:$F$5221))+SUMPRODUCT(-('Diário 6º PA'!$E$4:$E$2907='Analítico Cp.'!$B87),-('Diário 6º PA'!$O$4:$O$2907=C$1),('Diário 6º PA'!$F$4:$F$2907))+SUMPRODUCT(-('Comp.'!$D$5:$D$232='Analítico Cp.'!$B87),-('Comp.'!$J$5:$J$232=C$1),('Comp.'!$E$5:$E$232))</f>
        <v>0</v>
      </c>
      <c r="D87" s="11">
        <f>SUMPRODUCT(-('Diário 3º PA'!$E$4:$E$4242='Analítico Cp.'!$B87),-('Diário 3º PA'!$P$4:$P$4242=D$1),('Diário 3º PA'!$F$4:$F$4242))+SUMPRODUCT(-('Diário 4º PA'!$E$4:$E$2224='Analítico Cp.'!$B87),-('Diário 4º PA'!$P$4:$P$2224=D$1),('Diário 4º PA'!$F$4:$F$2224))+SUMPRODUCT(-('Diário 5º PA'!$E$4:$E$5221='Analítico Cp.'!$B87),-('Diário 5º PA'!$P$4:$P$5221=D$1),('Diário 5º PA'!$F$4:$F$5221))+SUMPRODUCT(-('Diário 6º PA'!$E$4:$E$2907='Analítico Cp.'!$B87),-('Diário 6º PA'!$O$4:$O$2907=D$1),('Diário 6º PA'!$F$4:$F$2907))+SUMPRODUCT(-('Comp.'!$D$5:$D$232='Analítico Cp.'!$B87),-('Comp.'!$J$5:$J$232=D$1),('Comp.'!$E$5:$E$232))</f>
        <v>0</v>
      </c>
      <c r="E87" s="11">
        <f>SUMPRODUCT(-('Diário 3º PA'!$E$4:$E$4242='Analítico Cp.'!$B87),-('Diário 3º PA'!$P$4:$P$4242=E$1),('Diário 3º PA'!$F$4:$F$4242))+SUMPRODUCT(-('Diário 4º PA'!$E$4:$E$2224='Analítico Cp.'!$B87),-('Diário 4º PA'!$P$4:$P$2224=E$1),('Diário 4º PA'!$F$4:$F$2224))+SUMPRODUCT(-('Diário 5º PA'!$E$4:$E$5221='Analítico Cp.'!$B87),-('Diário 5º PA'!$P$4:$P$5221=E$1),('Diário 5º PA'!$F$4:$F$5221))+SUMPRODUCT(-('Diário 6º PA'!$E$4:$E$2907='Analítico Cp.'!$B87),-('Diário 6º PA'!$O$4:$O$2907=E$1),('Diário 6º PA'!$F$4:$F$2907))+SUMPRODUCT(-('Comp.'!$D$5:$D$232='Analítico Cp.'!$B87),-('Comp.'!$J$5:$J$232=E$1),('Comp.'!$E$5:$E$232))</f>
        <v>0</v>
      </c>
      <c r="F87" s="11">
        <f>SUMPRODUCT(-('Diário 3º PA'!$E$4:$E$4242='Analítico Cp.'!$B87),-('Diário 3º PA'!$P$4:$P$4242=F$1),('Diário 3º PA'!$F$4:$F$4242))+SUMPRODUCT(-('Diário 4º PA'!$E$4:$E$2224='Analítico Cp.'!$B87),-('Diário 4º PA'!$P$4:$P$2224=F$1),('Diário 4º PA'!$F$4:$F$2224))+SUMPRODUCT(-('Diário 5º PA'!$E$4:$E$5221='Analítico Cp.'!$B87),-('Diário 5º PA'!$P$4:$P$5221=F$1),('Diário 5º PA'!$F$4:$F$5221))+SUMPRODUCT(-('Diário 6º PA'!$E$4:$E$2907='Analítico Cp.'!$B87),-('Diário 6º PA'!$O$4:$O$2907=F$1),('Diário 6º PA'!$F$4:$F$2907))+SUMPRODUCT(-('Comp.'!$D$5:$D$232='Analítico Cp.'!$B87),-('Comp.'!$J$5:$J$232=F$1),('Comp.'!$E$5:$E$232))</f>
        <v>0</v>
      </c>
      <c r="G87" s="11">
        <f>SUMPRODUCT(-('Diário 3º PA'!$E$4:$E$4242='Analítico Cp.'!$B87),-('Diário 3º PA'!$P$4:$P$4242=G$1),('Diário 3º PA'!$F$4:$F$4242))+SUMPRODUCT(-('Diário 4º PA'!$E$4:$E$2224='Analítico Cp.'!$B87),-('Diário 4º PA'!$P$4:$P$2224=G$1),('Diário 4º PA'!$F$4:$F$2224))+SUMPRODUCT(-('Diário 5º PA'!$E$4:$E$5221='Analítico Cp.'!$B87),-('Diário 5º PA'!$P$4:$P$5221=G$1),('Diário 5º PA'!$F$4:$F$5221))+SUMPRODUCT(-('Diário 6º PA'!$E$4:$E$2907='Analítico Cp.'!$B87),-('Diário 6º PA'!$O$4:$O$2907=G$1),('Diário 6º PA'!$F$4:$F$2907))+SUMPRODUCT(-('Comp.'!$D$5:$D$232='Analítico Cp.'!$B87),-('Comp.'!$J$5:$J$232=G$1),('Comp.'!$E$5:$E$232))</f>
        <v>0</v>
      </c>
      <c r="H87" s="11">
        <f>SUMPRODUCT(-('Diário 3º PA'!$E$4:$E$4242='Analítico Cp.'!$B87),-('Diário 3º PA'!$P$4:$P$4242=H$1),('Diário 3º PA'!$F$4:$F$4242))+SUMPRODUCT(-('Diário 4º PA'!$E$4:$E$2224='Analítico Cp.'!$B87),-('Diário 4º PA'!$P$4:$P$2224=H$1),('Diário 4º PA'!$F$4:$F$2224))+SUMPRODUCT(-('Diário 5º PA'!$E$4:$E$5221='Analítico Cp.'!$B87),-('Diário 5º PA'!$P$4:$P$5221=H$1),('Diário 5º PA'!$F$4:$F$5221))+SUMPRODUCT(-('Diário 6º PA'!$E$4:$E$2907='Analítico Cp.'!$B87),-('Diário 6º PA'!$O$4:$O$2907=H$1),('Diário 6º PA'!$F$4:$F$2907))+SUMPRODUCT(-('Comp.'!$D$5:$D$232='Analítico Cp.'!$B87),-('Comp.'!$J$5:$J$232=H$1),('Comp.'!$E$5:$E$232))</f>
        <v>0</v>
      </c>
      <c r="I87" s="11">
        <f>SUMPRODUCT(-('Diário 3º PA'!$E$4:$E$4242='Analítico Cp.'!$B87),-('Diário 3º PA'!$P$4:$P$4242=I$1),('Diário 3º PA'!$F$4:$F$4242))+SUMPRODUCT(-('Diário 4º PA'!$E$4:$E$2224='Analítico Cp.'!$B87),-('Diário 4º PA'!$P$4:$P$2224=I$1),('Diário 4º PA'!$F$4:$F$2224))+SUMPRODUCT(-('Diário 5º PA'!$E$4:$E$5221='Analítico Cp.'!$B87),-('Diário 5º PA'!$P$4:$P$5221=I$1),('Diário 5º PA'!$F$4:$F$5221))+SUMPRODUCT(-('Diário 6º PA'!$E$4:$E$2907='Analítico Cp.'!$B87),-('Diário 6º PA'!$O$4:$O$2907=I$1),('Diário 6º PA'!$F$4:$F$2907))+SUMPRODUCT(-('Comp.'!$D$5:$D$232='Analítico Cp.'!$B87),-('Comp.'!$J$5:$J$232=I$1),('Comp.'!$E$5:$E$232))</f>
        <v>0</v>
      </c>
      <c r="J87" s="11">
        <f>SUMPRODUCT(-('Diário 3º PA'!$E$4:$E$4242='Analítico Cp.'!$B87),-('Diário 3º PA'!$P$4:$P$4242=J$1),('Diário 3º PA'!$F$4:$F$4242))+SUMPRODUCT(-('Diário 4º PA'!$E$4:$E$2224='Analítico Cp.'!$B87),-('Diário 4º PA'!$P$4:$P$2224=J$1),('Diário 4º PA'!$F$4:$F$2224))+SUMPRODUCT(-('Diário 5º PA'!$E$4:$E$5221='Analítico Cp.'!$B87),-('Diário 5º PA'!$P$4:$P$5221=J$1),('Diário 5º PA'!$F$4:$F$5221))+SUMPRODUCT(-('Diário 6º PA'!$E$4:$E$2907='Analítico Cp.'!$B87),-('Diário 6º PA'!$O$4:$O$2907=J$1),('Diário 6º PA'!$F$4:$F$2907))+SUMPRODUCT(-('Comp.'!$D$5:$D$232='Analítico Cp.'!$B87),-('Comp.'!$J$5:$J$232=J$1),('Comp.'!$E$5:$E$232))</f>
        <v>0</v>
      </c>
      <c r="K87" s="11">
        <f>SUMPRODUCT(-('Diário 3º PA'!$E$4:$E$4242='Analítico Cp.'!$B87),-('Diário 3º PA'!$P$4:$P$4242=K$1),('Diário 3º PA'!$F$4:$F$4242))+SUMPRODUCT(-('Diário 4º PA'!$E$4:$E$2224='Analítico Cp.'!$B87),-('Diário 4º PA'!$P$4:$P$2224=K$1),('Diário 4º PA'!$F$4:$F$2224))+SUMPRODUCT(-('Diário 5º PA'!$E$4:$E$5221='Analítico Cp.'!$B87),-('Diário 5º PA'!$P$4:$P$5221=K$1),('Diário 5º PA'!$F$4:$F$5221))+SUMPRODUCT(-('Diário 6º PA'!$E$4:$E$2907='Analítico Cp.'!$B87),-('Diário 6º PA'!$O$4:$O$2907=K$1),('Diário 6º PA'!$F$4:$F$2907))+SUMPRODUCT(-('Comp.'!$D$5:$D$232='Analítico Cp.'!$B87),-('Comp.'!$J$5:$J$232=K$1),('Comp.'!$E$5:$E$232))</f>
        <v>0</v>
      </c>
      <c r="L87" s="11">
        <f>SUMPRODUCT(-('Diário 3º PA'!$E$4:$E$4242='Analítico Cp.'!$B87),-('Diário 3º PA'!$P$4:$P$4242=L$1),('Diário 3º PA'!$F$4:$F$4242))+SUMPRODUCT(-('Diário 4º PA'!$E$4:$E$2224='Analítico Cp.'!$B87),-('Diário 4º PA'!$P$4:$P$2224=L$1),('Diário 4º PA'!$F$4:$F$2224))+SUMPRODUCT(-('Diário 5º PA'!$E$4:$E$5221='Analítico Cp.'!$B87),-('Diário 5º PA'!$P$4:$P$5221=L$1),('Diário 5º PA'!$F$4:$F$5221))+SUMPRODUCT(-('Diário 6º PA'!$E$4:$E$2907='Analítico Cp.'!$B87),-('Diário 6º PA'!$O$4:$O$2907=L$1),('Diário 6º PA'!$F$4:$F$2907))+SUMPRODUCT(-('Comp.'!$D$5:$D$232='Analítico Cp.'!$B87),-('Comp.'!$J$5:$J$232=L$1),('Comp.'!$E$5:$E$232))</f>
        <v>0</v>
      </c>
      <c r="M87" s="11">
        <f>SUMPRODUCT(-('Diário 3º PA'!$E$4:$E$4242='Analítico Cp.'!$B87),-('Diário 3º PA'!$P$4:$P$4242=M$1),('Diário 3º PA'!$F$4:$F$4242))+SUMPRODUCT(-('Diário 4º PA'!$E$4:$E$2224='Analítico Cp.'!$B87),-('Diário 4º PA'!$P$4:$P$2224=M$1),('Diário 4º PA'!$F$4:$F$2224))+SUMPRODUCT(-('Diário 5º PA'!$E$4:$E$5221='Analítico Cp.'!$B87),-('Diário 5º PA'!$P$4:$P$5221=M$1),('Diário 5º PA'!$F$4:$F$5221))+SUMPRODUCT(-('Diário 6º PA'!$E$4:$E$2907='Analítico Cp.'!$B87),-('Diário 6º PA'!$O$4:$O$2907=M$1),('Diário 6º PA'!$F$4:$F$2907))+SUMPRODUCT(-('Comp.'!$D$5:$D$232='Analítico Cp.'!$B87),-('Comp.'!$J$5:$J$232=M$1),('Comp.'!$E$5:$E$232))</f>
        <v>0</v>
      </c>
      <c r="N87" s="11">
        <f>SUMPRODUCT(-('Diário 3º PA'!$E$4:$E$4242='Analítico Cp.'!$B87),-('Diário 3º PA'!$P$4:$P$4242=N$1),('Diário 3º PA'!$F$4:$F$4242))+SUMPRODUCT(-('Diário 4º PA'!$E$4:$E$2224='Analítico Cp.'!$B87),-('Diário 4º PA'!$P$4:$P$2224=N$1),('Diário 4º PA'!$F$4:$F$2224))+SUMPRODUCT(-('Diário 5º PA'!$E$4:$E$5221='Analítico Cp.'!$B87),-('Diário 5º PA'!$P$4:$P$5221=N$1),('Diário 5º PA'!$F$4:$F$5221))+SUMPRODUCT(-('Diário 6º PA'!$E$4:$E$2907='Analítico Cp.'!$B87),-('Diário 6º PA'!$O$4:$O$2907=N$1),('Diário 6º PA'!$F$4:$F$2907))+SUMPRODUCT(-('Comp.'!$D$5:$D$232='Analítico Cp.'!$B87),-('Comp.'!$J$5:$J$232=N$1),('Comp.'!$E$5:$E$232))</f>
        <v>0</v>
      </c>
      <c r="O87" s="12">
        <f t="shared" si="14"/>
        <v>0</v>
      </c>
      <c r="P87" s="168">
        <f t="shared" si="13"/>
        <v>0</v>
      </c>
    </row>
    <row r="88" spans="1:16" ht="23.25" customHeight="1" x14ac:dyDescent="0.2">
      <c r="A88" s="59" t="s">
        <v>279</v>
      </c>
      <c r="B88" s="103" t="s">
        <v>280</v>
      </c>
      <c r="C88" s="11">
        <f>SUMPRODUCT(-('Diário 3º PA'!$E$4:$E$4242='Analítico Cp.'!$B88),-('Diário 3º PA'!$P$4:$P$4242=C$1),('Diário 3º PA'!$F$4:$F$4242))+SUMPRODUCT(-('Diário 4º PA'!$E$4:$E$2224='Analítico Cp.'!$B88),-('Diário 4º PA'!$P$4:$P$2224=C$1),('Diário 4º PA'!$F$4:$F$2224))+SUMPRODUCT(-('Diário 5º PA'!$E$4:$E$5221='Analítico Cp.'!$B88),-('Diário 5º PA'!$P$4:$P$5221=C$1),('Diário 5º PA'!$F$4:$F$5221))+SUMPRODUCT(-('Diário 6º PA'!$E$4:$E$2907='Analítico Cp.'!$B88),-('Diário 6º PA'!$O$4:$O$2907=C$1),('Diário 6º PA'!$F$4:$F$2907))+SUMPRODUCT(-('Comp.'!$D$5:$D$232='Analítico Cp.'!$B88),-('Comp.'!$J$5:$J$232=C$1),('Comp.'!$E$5:$E$232))</f>
        <v>0</v>
      </c>
      <c r="D88" s="11">
        <f>SUMPRODUCT(-('Diário 3º PA'!$E$4:$E$4242='Analítico Cp.'!$B88),-('Diário 3º PA'!$P$4:$P$4242=D$1),('Diário 3º PA'!$F$4:$F$4242))+SUMPRODUCT(-('Diário 4º PA'!$E$4:$E$2224='Analítico Cp.'!$B88),-('Diário 4º PA'!$P$4:$P$2224=D$1),('Diário 4º PA'!$F$4:$F$2224))+SUMPRODUCT(-('Diário 5º PA'!$E$4:$E$5221='Analítico Cp.'!$B88),-('Diário 5º PA'!$P$4:$P$5221=D$1),('Diário 5º PA'!$F$4:$F$5221))+SUMPRODUCT(-('Diário 6º PA'!$E$4:$E$2907='Analítico Cp.'!$B88),-('Diário 6º PA'!$O$4:$O$2907=D$1),('Diário 6º PA'!$F$4:$F$2907))+SUMPRODUCT(-('Comp.'!$D$5:$D$232='Analítico Cp.'!$B88),-('Comp.'!$J$5:$J$232=D$1),('Comp.'!$E$5:$E$232))</f>
        <v>0</v>
      </c>
      <c r="E88" s="11">
        <f>SUMPRODUCT(-('Diário 3º PA'!$E$4:$E$4242='Analítico Cp.'!$B88),-('Diário 3º PA'!$P$4:$P$4242=E$1),('Diário 3º PA'!$F$4:$F$4242))+SUMPRODUCT(-('Diário 4º PA'!$E$4:$E$2224='Analítico Cp.'!$B88),-('Diário 4º PA'!$P$4:$P$2224=E$1),('Diário 4º PA'!$F$4:$F$2224))+SUMPRODUCT(-('Diário 5º PA'!$E$4:$E$5221='Analítico Cp.'!$B88),-('Diário 5º PA'!$P$4:$P$5221=E$1),('Diário 5º PA'!$F$4:$F$5221))+SUMPRODUCT(-('Diário 6º PA'!$E$4:$E$2907='Analítico Cp.'!$B88),-('Diário 6º PA'!$O$4:$O$2907=E$1),('Diário 6º PA'!$F$4:$F$2907))+SUMPRODUCT(-('Comp.'!$D$5:$D$232='Analítico Cp.'!$B88),-('Comp.'!$J$5:$J$232=E$1),('Comp.'!$E$5:$E$232))</f>
        <v>0</v>
      </c>
      <c r="F88" s="11">
        <f>SUMPRODUCT(-('Diário 3º PA'!$E$4:$E$4242='Analítico Cp.'!$B88),-('Diário 3º PA'!$P$4:$P$4242=F$1),('Diário 3º PA'!$F$4:$F$4242))+SUMPRODUCT(-('Diário 4º PA'!$E$4:$E$2224='Analítico Cp.'!$B88),-('Diário 4º PA'!$P$4:$P$2224=F$1),('Diário 4º PA'!$F$4:$F$2224))+SUMPRODUCT(-('Diário 5º PA'!$E$4:$E$5221='Analítico Cp.'!$B88),-('Diário 5º PA'!$P$4:$P$5221=F$1),('Diário 5º PA'!$F$4:$F$5221))+SUMPRODUCT(-('Diário 6º PA'!$E$4:$E$2907='Analítico Cp.'!$B88),-('Diário 6º PA'!$O$4:$O$2907=F$1),('Diário 6º PA'!$F$4:$F$2907))+SUMPRODUCT(-('Comp.'!$D$5:$D$232='Analítico Cp.'!$B88),-('Comp.'!$J$5:$J$232=F$1),('Comp.'!$E$5:$E$232))</f>
        <v>0</v>
      </c>
      <c r="G88" s="11">
        <f>SUMPRODUCT(-('Diário 3º PA'!$E$4:$E$4242='Analítico Cp.'!$B88),-('Diário 3º PA'!$P$4:$P$4242=G$1),('Diário 3º PA'!$F$4:$F$4242))+SUMPRODUCT(-('Diário 4º PA'!$E$4:$E$2224='Analítico Cp.'!$B88),-('Diário 4º PA'!$P$4:$P$2224=G$1),('Diário 4º PA'!$F$4:$F$2224))+SUMPRODUCT(-('Diário 5º PA'!$E$4:$E$5221='Analítico Cp.'!$B88),-('Diário 5º PA'!$P$4:$P$5221=G$1),('Diário 5º PA'!$F$4:$F$5221))+SUMPRODUCT(-('Diário 6º PA'!$E$4:$E$2907='Analítico Cp.'!$B88),-('Diário 6º PA'!$O$4:$O$2907=G$1),('Diário 6º PA'!$F$4:$F$2907))+SUMPRODUCT(-('Comp.'!$D$5:$D$232='Analítico Cp.'!$B88),-('Comp.'!$J$5:$J$232=G$1),('Comp.'!$E$5:$E$232))</f>
        <v>0</v>
      </c>
      <c r="H88" s="11">
        <f>SUMPRODUCT(-('Diário 3º PA'!$E$4:$E$4242='Analítico Cp.'!$B88),-('Diário 3º PA'!$P$4:$P$4242=H$1),('Diário 3º PA'!$F$4:$F$4242))+SUMPRODUCT(-('Diário 4º PA'!$E$4:$E$2224='Analítico Cp.'!$B88),-('Diário 4º PA'!$P$4:$P$2224=H$1),('Diário 4º PA'!$F$4:$F$2224))+SUMPRODUCT(-('Diário 5º PA'!$E$4:$E$5221='Analítico Cp.'!$B88),-('Diário 5º PA'!$P$4:$P$5221=H$1),('Diário 5º PA'!$F$4:$F$5221))+SUMPRODUCT(-('Diário 6º PA'!$E$4:$E$2907='Analítico Cp.'!$B88),-('Diário 6º PA'!$O$4:$O$2907=H$1),('Diário 6º PA'!$F$4:$F$2907))+SUMPRODUCT(-('Comp.'!$D$5:$D$232='Analítico Cp.'!$B88),-('Comp.'!$J$5:$J$232=H$1),('Comp.'!$E$5:$E$232))</f>
        <v>0</v>
      </c>
      <c r="I88" s="11">
        <f>SUMPRODUCT(-('Diário 3º PA'!$E$4:$E$4242='Analítico Cp.'!$B88),-('Diário 3º PA'!$P$4:$P$4242=I$1),('Diário 3º PA'!$F$4:$F$4242))+SUMPRODUCT(-('Diário 4º PA'!$E$4:$E$2224='Analítico Cp.'!$B88),-('Diário 4º PA'!$P$4:$P$2224=I$1),('Diário 4º PA'!$F$4:$F$2224))+SUMPRODUCT(-('Diário 5º PA'!$E$4:$E$5221='Analítico Cp.'!$B88),-('Diário 5º PA'!$P$4:$P$5221=I$1),('Diário 5º PA'!$F$4:$F$5221))+SUMPRODUCT(-('Diário 6º PA'!$E$4:$E$2907='Analítico Cp.'!$B88),-('Diário 6º PA'!$O$4:$O$2907=I$1),('Diário 6º PA'!$F$4:$F$2907))+SUMPRODUCT(-('Comp.'!$D$5:$D$232='Analítico Cp.'!$B88),-('Comp.'!$J$5:$J$232=I$1),('Comp.'!$E$5:$E$232))</f>
        <v>0</v>
      </c>
      <c r="J88" s="11">
        <f>SUMPRODUCT(-('Diário 3º PA'!$E$4:$E$4242='Analítico Cp.'!$B88),-('Diário 3º PA'!$P$4:$P$4242=J$1),('Diário 3º PA'!$F$4:$F$4242))+SUMPRODUCT(-('Diário 4º PA'!$E$4:$E$2224='Analítico Cp.'!$B88),-('Diário 4º PA'!$P$4:$P$2224=J$1),('Diário 4º PA'!$F$4:$F$2224))+SUMPRODUCT(-('Diário 5º PA'!$E$4:$E$5221='Analítico Cp.'!$B88),-('Diário 5º PA'!$P$4:$P$5221=J$1),('Diário 5º PA'!$F$4:$F$5221))+SUMPRODUCT(-('Diário 6º PA'!$E$4:$E$2907='Analítico Cp.'!$B88),-('Diário 6º PA'!$O$4:$O$2907=J$1),('Diário 6º PA'!$F$4:$F$2907))+SUMPRODUCT(-('Comp.'!$D$5:$D$232='Analítico Cp.'!$B88),-('Comp.'!$J$5:$J$232=J$1),('Comp.'!$E$5:$E$232))</f>
        <v>0</v>
      </c>
      <c r="K88" s="11">
        <f>SUMPRODUCT(-('Diário 3º PA'!$E$4:$E$4242='Analítico Cp.'!$B88),-('Diário 3º PA'!$P$4:$P$4242=K$1),('Diário 3º PA'!$F$4:$F$4242))+SUMPRODUCT(-('Diário 4º PA'!$E$4:$E$2224='Analítico Cp.'!$B88),-('Diário 4º PA'!$P$4:$P$2224=K$1),('Diário 4º PA'!$F$4:$F$2224))+SUMPRODUCT(-('Diário 5º PA'!$E$4:$E$5221='Analítico Cp.'!$B88),-('Diário 5º PA'!$P$4:$P$5221=K$1),('Diário 5º PA'!$F$4:$F$5221))+SUMPRODUCT(-('Diário 6º PA'!$E$4:$E$2907='Analítico Cp.'!$B88),-('Diário 6º PA'!$O$4:$O$2907=K$1),('Diário 6º PA'!$F$4:$F$2907))+SUMPRODUCT(-('Comp.'!$D$5:$D$232='Analítico Cp.'!$B88),-('Comp.'!$J$5:$J$232=K$1),('Comp.'!$E$5:$E$232))</f>
        <v>0</v>
      </c>
      <c r="L88" s="11">
        <f>SUMPRODUCT(-('Diário 3º PA'!$E$4:$E$4242='Analítico Cp.'!$B88),-('Diário 3º PA'!$P$4:$P$4242=L$1),('Diário 3º PA'!$F$4:$F$4242))+SUMPRODUCT(-('Diário 4º PA'!$E$4:$E$2224='Analítico Cp.'!$B88),-('Diário 4º PA'!$P$4:$P$2224=L$1),('Diário 4º PA'!$F$4:$F$2224))+SUMPRODUCT(-('Diário 5º PA'!$E$4:$E$5221='Analítico Cp.'!$B88),-('Diário 5º PA'!$P$4:$P$5221=L$1),('Diário 5º PA'!$F$4:$F$5221))+SUMPRODUCT(-('Diário 6º PA'!$E$4:$E$2907='Analítico Cp.'!$B88),-('Diário 6º PA'!$O$4:$O$2907=L$1),('Diário 6º PA'!$F$4:$F$2907))+SUMPRODUCT(-('Comp.'!$D$5:$D$232='Analítico Cp.'!$B88),-('Comp.'!$J$5:$J$232=L$1),('Comp.'!$E$5:$E$232))</f>
        <v>0</v>
      </c>
      <c r="M88" s="11">
        <f>SUMPRODUCT(-('Diário 3º PA'!$E$4:$E$4242='Analítico Cp.'!$B88),-('Diário 3º PA'!$P$4:$P$4242=M$1),('Diário 3º PA'!$F$4:$F$4242))+SUMPRODUCT(-('Diário 4º PA'!$E$4:$E$2224='Analítico Cp.'!$B88),-('Diário 4º PA'!$P$4:$P$2224=M$1),('Diário 4º PA'!$F$4:$F$2224))+SUMPRODUCT(-('Diário 5º PA'!$E$4:$E$5221='Analítico Cp.'!$B88),-('Diário 5º PA'!$P$4:$P$5221=M$1),('Diário 5º PA'!$F$4:$F$5221))+SUMPRODUCT(-('Diário 6º PA'!$E$4:$E$2907='Analítico Cp.'!$B88),-('Diário 6º PA'!$O$4:$O$2907=M$1),('Diário 6º PA'!$F$4:$F$2907))+SUMPRODUCT(-('Comp.'!$D$5:$D$232='Analítico Cp.'!$B88),-('Comp.'!$J$5:$J$232=M$1),('Comp.'!$E$5:$E$232))</f>
        <v>0</v>
      </c>
      <c r="N88" s="11">
        <f>SUMPRODUCT(-('Diário 3º PA'!$E$4:$E$4242='Analítico Cp.'!$B88),-('Diário 3º PA'!$P$4:$P$4242=N$1),('Diário 3º PA'!$F$4:$F$4242))+SUMPRODUCT(-('Diário 4º PA'!$E$4:$E$2224='Analítico Cp.'!$B88),-('Diário 4º PA'!$P$4:$P$2224=N$1),('Diário 4º PA'!$F$4:$F$2224))+SUMPRODUCT(-('Diário 5º PA'!$E$4:$E$5221='Analítico Cp.'!$B88),-('Diário 5º PA'!$P$4:$P$5221=N$1),('Diário 5º PA'!$F$4:$F$5221))+SUMPRODUCT(-('Diário 6º PA'!$E$4:$E$2907='Analítico Cp.'!$B88),-('Diário 6º PA'!$O$4:$O$2907=N$1),('Diário 6º PA'!$F$4:$F$2907))+SUMPRODUCT(-('Comp.'!$D$5:$D$232='Analítico Cp.'!$B88),-('Comp.'!$J$5:$J$232=N$1),('Comp.'!$E$5:$E$232))</f>
        <v>0</v>
      </c>
      <c r="O88" s="12">
        <f t="shared" si="14"/>
        <v>0</v>
      </c>
      <c r="P88" s="168">
        <f t="shared" si="13"/>
        <v>0</v>
      </c>
    </row>
    <row r="89" spans="1:16" ht="23.25" customHeight="1" x14ac:dyDescent="0.2">
      <c r="A89" s="59" t="s">
        <v>281</v>
      </c>
      <c r="B89" s="103" t="s">
        <v>282</v>
      </c>
      <c r="C89" s="11">
        <f>SUMPRODUCT(-('Diário 3º PA'!$E$4:$E$4242='Analítico Cp.'!$B89),-('Diário 3º PA'!$P$4:$P$4242=C$1),('Diário 3º PA'!$F$4:$F$4242))+SUMPRODUCT(-('Diário 4º PA'!$E$4:$E$2224='Analítico Cp.'!$B89),-('Diário 4º PA'!$P$4:$P$2224=C$1),('Diário 4º PA'!$F$4:$F$2224))+SUMPRODUCT(-('Diário 5º PA'!$E$4:$E$5221='Analítico Cp.'!$B89),-('Diário 5º PA'!$P$4:$P$5221=C$1),('Diário 5º PA'!$F$4:$F$5221))+SUMPRODUCT(-('Diário 6º PA'!$E$4:$E$2907='Analítico Cp.'!$B89),-('Diário 6º PA'!$O$4:$O$2907=C$1),('Diário 6º PA'!$F$4:$F$2907))+SUMPRODUCT(-('Comp.'!$D$5:$D$232='Analítico Cp.'!$B89),-('Comp.'!$J$5:$J$232=C$1),('Comp.'!$E$5:$E$232))</f>
        <v>1916.01</v>
      </c>
      <c r="D89" s="11">
        <f>SUMPRODUCT(-('Diário 3º PA'!$E$4:$E$4242='Analítico Cp.'!$B89),-('Diário 3º PA'!$P$4:$P$4242=D$1),('Diário 3º PA'!$F$4:$F$4242))+SUMPRODUCT(-('Diário 4º PA'!$E$4:$E$2224='Analítico Cp.'!$B89),-('Diário 4º PA'!$P$4:$P$2224=D$1),('Diário 4º PA'!$F$4:$F$2224))+SUMPRODUCT(-('Diário 5º PA'!$E$4:$E$5221='Analítico Cp.'!$B89),-('Diário 5º PA'!$P$4:$P$5221=D$1),('Diário 5º PA'!$F$4:$F$5221))+SUMPRODUCT(-('Diário 6º PA'!$E$4:$E$2907='Analítico Cp.'!$B89),-('Diário 6º PA'!$O$4:$O$2907=D$1),('Diário 6º PA'!$F$4:$F$2907))+SUMPRODUCT(-('Comp.'!$D$5:$D$232='Analítico Cp.'!$B89),-('Comp.'!$J$5:$J$232=D$1),('Comp.'!$E$5:$E$232))</f>
        <v>1834.64</v>
      </c>
      <c r="E89" s="11">
        <f>SUMPRODUCT(-('Diário 3º PA'!$E$4:$E$4242='Analítico Cp.'!$B89),-('Diário 3º PA'!$P$4:$P$4242=E$1),('Diário 3º PA'!$F$4:$F$4242))+SUMPRODUCT(-('Diário 4º PA'!$E$4:$E$2224='Analítico Cp.'!$B89),-('Diário 4º PA'!$P$4:$P$2224=E$1),('Diário 4º PA'!$F$4:$F$2224))+SUMPRODUCT(-('Diário 5º PA'!$E$4:$E$5221='Analítico Cp.'!$B89),-('Diário 5º PA'!$P$4:$P$5221=E$1),('Diário 5º PA'!$F$4:$F$5221))+SUMPRODUCT(-('Diário 6º PA'!$E$4:$E$2907='Analítico Cp.'!$B89),-('Diário 6º PA'!$O$4:$O$2907=E$1),('Diário 6º PA'!$F$4:$F$2907))+SUMPRODUCT(-('Comp.'!$D$5:$D$232='Analítico Cp.'!$B89),-('Comp.'!$J$5:$J$232=E$1),('Comp.'!$E$5:$E$232))</f>
        <v>1202.08</v>
      </c>
      <c r="F89" s="11">
        <f>SUMPRODUCT(-('Diário 3º PA'!$E$4:$E$4242='Analítico Cp.'!$B89),-('Diário 3º PA'!$P$4:$P$4242=F$1),('Diário 3º PA'!$F$4:$F$4242))+SUMPRODUCT(-('Diário 4º PA'!$E$4:$E$2224='Analítico Cp.'!$B89),-('Diário 4º PA'!$P$4:$P$2224=F$1),('Diário 4º PA'!$F$4:$F$2224))+SUMPRODUCT(-('Diário 5º PA'!$E$4:$E$5221='Analítico Cp.'!$B89),-('Diário 5º PA'!$P$4:$P$5221=F$1),('Diário 5º PA'!$F$4:$F$5221))+SUMPRODUCT(-('Diário 6º PA'!$E$4:$E$2907='Analítico Cp.'!$B89),-('Diário 6º PA'!$O$4:$O$2907=F$1),('Diário 6º PA'!$F$4:$F$2907))+SUMPRODUCT(-('Comp.'!$D$5:$D$232='Analítico Cp.'!$B89),-('Comp.'!$J$5:$J$232=F$1),('Comp.'!$E$5:$E$232))</f>
        <v>0</v>
      </c>
      <c r="G89" s="11">
        <f>SUMPRODUCT(-('Diário 3º PA'!$E$4:$E$4242='Analítico Cp.'!$B89),-('Diário 3º PA'!$P$4:$P$4242=G$1),('Diário 3º PA'!$F$4:$F$4242))+SUMPRODUCT(-('Diário 4º PA'!$E$4:$E$2224='Analítico Cp.'!$B89),-('Diário 4º PA'!$P$4:$P$2224=G$1),('Diário 4º PA'!$F$4:$F$2224))+SUMPRODUCT(-('Diário 5º PA'!$E$4:$E$5221='Analítico Cp.'!$B89),-('Diário 5º PA'!$P$4:$P$5221=G$1),('Diário 5º PA'!$F$4:$F$5221))+SUMPRODUCT(-('Diário 6º PA'!$E$4:$E$2907='Analítico Cp.'!$B89),-('Diário 6º PA'!$O$4:$O$2907=G$1),('Diário 6º PA'!$F$4:$F$2907))+SUMPRODUCT(-('Comp.'!$D$5:$D$232='Analítico Cp.'!$B89),-('Comp.'!$J$5:$J$232=G$1),('Comp.'!$E$5:$E$232))</f>
        <v>2090.2399999999998</v>
      </c>
      <c r="H89" s="11">
        <f>SUMPRODUCT(-('Diário 3º PA'!$E$4:$E$4242='Analítico Cp.'!$B89),-('Diário 3º PA'!$P$4:$P$4242=H$1),('Diário 3º PA'!$F$4:$F$4242))+SUMPRODUCT(-('Diário 4º PA'!$E$4:$E$2224='Analítico Cp.'!$B89),-('Diário 4º PA'!$P$4:$P$2224=H$1),('Diário 4º PA'!$F$4:$F$2224))+SUMPRODUCT(-('Diário 5º PA'!$E$4:$E$5221='Analítico Cp.'!$B89),-('Diário 5º PA'!$P$4:$P$5221=H$1),('Diário 5º PA'!$F$4:$F$5221))+SUMPRODUCT(-('Diário 6º PA'!$E$4:$E$2907='Analítico Cp.'!$B89),-('Diário 6º PA'!$O$4:$O$2907=H$1),('Diário 6º PA'!$F$4:$F$2907))+SUMPRODUCT(-('Comp.'!$D$5:$D$232='Analítico Cp.'!$B89),-('Comp.'!$J$5:$J$232=H$1),('Comp.'!$E$5:$E$232))</f>
        <v>2692.22</v>
      </c>
      <c r="I89" s="11">
        <f>SUMPRODUCT(-('Diário 3º PA'!$E$4:$E$4242='Analítico Cp.'!$B89),-('Diário 3º PA'!$P$4:$P$4242=I$1),('Diário 3º PA'!$F$4:$F$4242))+SUMPRODUCT(-('Diário 4º PA'!$E$4:$E$2224='Analítico Cp.'!$B89),-('Diário 4º PA'!$P$4:$P$2224=I$1),('Diário 4º PA'!$F$4:$F$2224))+SUMPRODUCT(-('Diário 5º PA'!$E$4:$E$5221='Analítico Cp.'!$B89),-('Diário 5º PA'!$P$4:$P$5221=I$1),('Diário 5º PA'!$F$4:$F$5221))+SUMPRODUCT(-('Diário 6º PA'!$E$4:$E$2907='Analítico Cp.'!$B89),-('Diário 6º PA'!$O$4:$O$2907=I$1),('Diário 6º PA'!$F$4:$F$2907))+SUMPRODUCT(-('Comp.'!$D$5:$D$232='Analítico Cp.'!$B89),-('Comp.'!$J$5:$J$232=I$1),('Comp.'!$E$5:$E$232))</f>
        <v>2318.48</v>
      </c>
      <c r="J89" s="11">
        <f>SUMPRODUCT(-('Diário 3º PA'!$E$4:$E$4242='Analítico Cp.'!$B89),-('Diário 3º PA'!$P$4:$P$4242=J$1),('Diário 3º PA'!$F$4:$F$4242))+SUMPRODUCT(-('Diário 4º PA'!$E$4:$E$2224='Analítico Cp.'!$B89),-('Diário 4º PA'!$P$4:$P$2224=J$1),('Diário 4º PA'!$F$4:$F$2224))+SUMPRODUCT(-('Diário 5º PA'!$E$4:$E$5221='Analítico Cp.'!$B89),-('Diário 5º PA'!$P$4:$P$5221=J$1),('Diário 5º PA'!$F$4:$F$5221))+SUMPRODUCT(-('Diário 6º PA'!$E$4:$E$2907='Analítico Cp.'!$B89),-('Diário 6º PA'!$O$4:$O$2907=J$1),('Diário 6º PA'!$F$4:$F$2907))+SUMPRODUCT(-('Comp.'!$D$5:$D$232='Analítico Cp.'!$B89),-('Comp.'!$J$5:$J$232=J$1),('Comp.'!$E$5:$E$232))</f>
        <v>2765.58</v>
      </c>
      <c r="K89" s="11">
        <f>SUMPRODUCT(-('Diário 3º PA'!$E$4:$E$4242='Analítico Cp.'!$B89),-('Diário 3º PA'!$P$4:$P$4242=K$1),('Diário 3º PA'!$F$4:$F$4242))+SUMPRODUCT(-('Diário 4º PA'!$E$4:$E$2224='Analítico Cp.'!$B89),-('Diário 4º PA'!$P$4:$P$2224=K$1),('Diário 4º PA'!$F$4:$F$2224))+SUMPRODUCT(-('Diário 5º PA'!$E$4:$E$5221='Analítico Cp.'!$B89),-('Diário 5º PA'!$P$4:$P$5221=K$1),('Diário 5º PA'!$F$4:$F$5221))+SUMPRODUCT(-('Diário 6º PA'!$E$4:$E$2907='Analítico Cp.'!$B89),-('Diário 6º PA'!$O$4:$O$2907=K$1),('Diário 6º PA'!$F$4:$F$2907))+SUMPRODUCT(-('Comp.'!$D$5:$D$232='Analítico Cp.'!$B89),-('Comp.'!$J$5:$J$232=K$1),('Comp.'!$E$5:$E$232))</f>
        <v>3137.05</v>
      </c>
      <c r="L89" s="11">
        <f>SUMPRODUCT(-('Diário 3º PA'!$E$4:$E$4242='Analítico Cp.'!$B89),-('Diário 3º PA'!$P$4:$P$4242=L$1),('Diário 3º PA'!$F$4:$F$4242))+SUMPRODUCT(-('Diário 4º PA'!$E$4:$E$2224='Analítico Cp.'!$B89),-('Diário 4º PA'!$P$4:$P$2224=L$1),('Diário 4º PA'!$F$4:$F$2224))+SUMPRODUCT(-('Diário 5º PA'!$E$4:$E$5221='Analítico Cp.'!$B89),-('Diário 5º PA'!$P$4:$P$5221=L$1),('Diário 5º PA'!$F$4:$F$5221))+SUMPRODUCT(-('Diário 6º PA'!$E$4:$E$2907='Analítico Cp.'!$B89),-('Diário 6º PA'!$O$4:$O$2907=L$1),('Diário 6º PA'!$F$4:$F$2907))+SUMPRODUCT(-('Comp.'!$D$5:$D$232='Analítico Cp.'!$B89),-('Comp.'!$J$5:$J$232=L$1),('Comp.'!$E$5:$E$232))</f>
        <v>2306.67</v>
      </c>
      <c r="M89" s="11">
        <f>SUMPRODUCT(-('Diário 3º PA'!$E$4:$E$4242='Analítico Cp.'!$B89),-('Diário 3º PA'!$P$4:$P$4242=M$1),('Diário 3º PA'!$F$4:$F$4242))+SUMPRODUCT(-('Diário 4º PA'!$E$4:$E$2224='Analítico Cp.'!$B89),-('Diário 4º PA'!$P$4:$P$2224=M$1),('Diário 4º PA'!$F$4:$F$2224))+SUMPRODUCT(-('Diário 5º PA'!$E$4:$E$5221='Analítico Cp.'!$B89),-('Diário 5º PA'!$P$4:$P$5221=M$1),('Diário 5º PA'!$F$4:$F$5221))+SUMPRODUCT(-('Diário 6º PA'!$E$4:$E$2907='Analítico Cp.'!$B89),-('Diário 6º PA'!$O$4:$O$2907=M$1),('Diário 6º PA'!$F$4:$F$2907))+SUMPRODUCT(-('Comp.'!$D$5:$D$232='Analítico Cp.'!$B89),-('Comp.'!$J$5:$J$232=M$1),('Comp.'!$E$5:$E$232))</f>
        <v>2727.73</v>
      </c>
      <c r="N89" s="11">
        <f>SUMPRODUCT(-('Diário 3º PA'!$E$4:$E$4242='Analítico Cp.'!$B89),-('Diário 3º PA'!$P$4:$P$4242=N$1),('Diário 3º PA'!$F$4:$F$4242))+SUMPRODUCT(-('Diário 4º PA'!$E$4:$E$2224='Analítico Cp.'!$B89),-('Diário 4º PA'!$P$4:$P$2224=N$1),('Diário 4º PA'!$F$4:$F$2224))+SUMPRODUCT(-('Diário 5º PA'!$E$4:$E$5221='Analítico Cp.'!$B89),-('Diário 5º PA'!$P$4:$P$5221=N$1),('Diário 5º PA'!$F$4:$F$5221))+SUMPRODUCT(-('Diário 6º PA'!$E$4:$E$2907='Analítico Cp.'!$B89),-('Diário 6º PA'!$O$4:$O$2907=N$1),('Diário 6º PA'!$F$4:$F$2907))+SUMPRODUCT(-('Comp.'!$D$5:$D$232='Analítico Cp.'!$B89),-('Comp.'!$J$5:$J$232=N$1),('Comp.'!$E$5:$E$232))</f>
        <v>2800</v>
      </c>
      <c r="O89" s="12">
        <f t="shared" si="14"/>
        <v>25790.7</v>
      </c>
      <c r="P89" s="168">
        <f t="shared" si="13"/>
        <v>6.8873685028735638E-4</v>
      </c>
    </row>
    <row r="90" spans="1:16" ht="23.25" customHeight="1" x14ac:dyDescent="0.2">
      <c r="A90" s="59" t="s">
        <v>283</v>
      </c>
      <c r="B90" s="103" t="s">
        <v>284</v>
      </c>
      <c r="C90" s="11">
        <f>SUMPRODUCT(-('Diário 3º PA'!$E$4:$E$4242='Analítico Cp.'!$B90),-('Diário 3º PA'!$P$4:$P$4242=C$1),('Diário 3º PA'!$F$4:$F$4242))+SUMPRODUCT(-('Diário 4º PA'!$E$4:$E$2224='Analítico Cp.'!$B90),-('Diário 4º PA'!$P$4:$P$2224=C$1),('Diário 4º PA'!$F$4:$F$2224))+SUMPRODUCT(-('Diário 5º PA'!$E$4:$E$5221='Analítico Cp.'!$B90),-('Diário 5º PA'!$P$4:$P$5221=C$1),('Diário 5º PA'!$F$4:$F$5221))+SUMPRODUCT(-('Diário 6º PA'!$E$4:$E$2907='Analítico Cp.'!$B90),-('Diário 6º PA'!$O$4:$O$2907=C$1),('Diário 6º PA'!$F$4:$F$2907))+SUMPRODUCT(-('Comp.'!$D$5:$D$232='Analítico Cp.'!$B90),-('Comp.'!$J$5:$J$232=C$1),('Comp.'!$E$5:$E$232))</f>
        <v>35.020000000000003</v>
      </c>
      <c r="D90" s="11">
        <f>SUMPRODUCT(-('Diário 3º PA'!$E$4:$E$4242='Analítico Cp.'!$B90),-('Diário 3º PA'!$P$4:$P$4242=D$1),('Diário 3º PA'!$F$4:$F$4242))+SUMPRODUCT(-('Diário 4º PA'!$E$4:$E$2224='Analítico Cp.'!$B90),-('Diário 4º PA'!$P$4:$P$2224=D$1),('Diário 4º PA'!$F$4:$F$2224))+SUMPRODUCT(-('Diário 5º PA'!$E$4:$E$5221='Analítico Cp.'!$B90),-('Diário 5º PA'!$P$4:$P$5221=D$1),('Diário 5º PA'!$F$4:$F$5221))+SUMPRODUCT(-('Diário 6º PA'!$E$4:$E$2907='Analítico Cp.'!$B90),-('Diário 6º PA'!$O$4:$O$2907=D$1),('Diário 6º PA'!$F$4:$F$2907))+SUMPRODUCT(-('Comp.'!$D$5:$D$232='Analítico Cp.'!$B90),-('Comp.'!$J$5:$J$232=D$1),('Comp.'!$E$5:$E$232))</f>
        <v>0</v>
      </c>
      <c r="E90" s="11">
        <f>SUMPRODUCT(-('Diário 3º PA'!$E$4:$E$4242='Analítico Cp.'!$B90),-('Diário 3º PA'!$P$4:$P$4242=E$1),('Diário 3º PA'!$F$4:$F$4242))+SUMPRODUCT(-('Diário 4º PA'!$E$4:$E$2224='Analítico Cp.'!$B90),-('Diário 4º PA'!$P$4:$P$2224=E$1),('Diário 4º PA'!$F$4:$F$2224))+SUMPRODUCT(-('Diário 5º PA'!$E$4:$E$5221='Analítico Cp.'!$B90),-('Diário 5º PA'!$P$4:$P$5221=E$1),('Diário 5º PA'!$F$4:$F$5221))+SUMPRODUCT(-('Diário 6º PA'!$E$4:$E$2907='Analítico Cp.'!$B90),-('Diário 6º PA'!$O$4:$O$2907=E$1),('Diário 6º PA'!$F$4:$F$2907))+SUMPRODUCT(-('Comp.'!$D$5:$D$232='Analítico Cp.'!$B90),-('Comp.'!$J$5:$J$232=E$1),('Comp.'!$E$5:$E$232))</f>
        <v>727.62</v>
      </c>
      <c r="F90" s="11">
        <f>SUMPRODUCT(-('Diário 3º PA'!$E$4:$E$4242='Analítico Cp.'!$B90),-('Diário 3º PA'!$P$4:$P$4242=F$1),('Diário 3º PA'!$F$4:$F$4242))+SUMPRODUCT(-('Diário 4º PA'!$E$4:$E$2224='Analítico Cp.'!$B90),-('Diário 4º PA'!$P$4:$P$2224=F$1),('Diário 4º PA'!$F$4:$F$2224))+SUMPRODUCT(-('Diário 5º PA'!$E$4:$E$5221='Analítico Cp.'!$B90),-('Diário 5º PA'!$P$4:$P$5221=F$1),('Diário 5º PA'!$F$4:$F$5221))+SUMPRODUCT(-('Diário 6º PA'!$E$4:$E$2907='Analítico Cp.'!$B90),-('Diário 6º PA'!$O$4:$O$2907=F$1),('Diário 6º PA'!$F$4:$F$2907))+SUMPRODUCT(-('Comp.'!$D$5:$D$232='Analítico Cp.'!$B90),-('Comp.'!$J$5:$J$232=F$1),('Comp.'!$E$5:$E$232))</f>
        <v>0</v>
      </c>
      <c r="G90" s="11">
        <f>SUMPRODUCT(-('Diário 3º PA'!$E$4:$E$4242='Analítico Cp.'!$B90),-('Diário 3º PA'!$P$4:$P$4242=G$1),('Diário 3º PA'!$F$4:$F$4242))+SUMPRODUCT(-('Diário 4º PA'!$E$4:$E$2224='Analítico Cp.'!$B90),-('Diário 4º PA'!$P$4:$P$2224=G$1),('Diário 4º PA'!$F$4:$F$2224))+SUMPRODUCT(-('Diário 5º PA'!$E$4:$E$5221='Analítico Cp.'!$B90),-('Diário 5º PA'!$P$4:$P$5221=G$1),('Diário 5º PA'!$F$4:$F$5221))+SUMPRODUCT(-('Diário 6º PA'!$E$4:$E$2907='Analítico Cp.'!$B90),-('Diário 6º PA'!$O$4:$O$2907=G$1),('Diário 6º PA'!$F$4:$F$2907))+SUMPRODUCT(-('Comp.'!$D$5:$D$232='Analítico Cp.'!$B90),-('Comp.'!$J$5:$J$232=G$1),('Comp.'!$E$5:$E$232))</f>
        <v>68</v>
      </c>
      <c r="H90" s="11">
        <f>SUMPRODUCT(-('Diário 3º PA'!$E$4:$E$4242='Analítico Cp.'!$B90),-('Diário 3º PA'!$P$4:$P$4242=H$1),('Diário 3º PA'!$F$4:$F$4242))+SUMPRODUCT(-('Diário 4º PA'!$E$4:$E$2224='Analítico Cp.'!$B90),-('Diário 4º PA'!$P$4:$P$2224=H$1),('Diário 4º PA'!$F$4:$F$2224))+SUMPRODUCT(-('Diário 5º PA'!$E$4:$E$5221='Analítico Cp.'!$B90),-('Diário 5º PA'!$P$4:$P$5221=H$1),('Diário 5º PA'!$F$4:$F$5221))+SUMPRODUCT(-('Diário 6º PA'!$E$4:$E$2907='Analítico Cp.'!$B90),-('Diário 6º PA'!$O$4:$O$2907=H$1),('Diário 6º PA'!$F$4:$F$2907))+SUMPRODUCT(-('Comp.'!$D$5:$D$232='Analítico Cp.'!$B90),-('Comp.'!$J$5:$J$232=H$1),('Comp.'!$E$5:$E$232))</f>
        <v>0</v>
      </c>
      <c r="I90" s="11">
        <f>SUMPRODUCT(-('Diário 3º PA'!$E$4:$E$4242='Analítico Cp.'!$B90),-('Diário 3º PA'!$P$4:$P$4242=I$1),('Diário 3º PA'!$F$4:$F$4242))+SUMPRODUCT(-('Diário 4º PA'!$E$4:$E$2224='Analítico Cp.'!$B90),-('Diário 4º PA'!$P$4:$P$2224=I$1),('Diário 4º PA'!$F$4:$F$2224))+SUMPRODUCT(-('Diário 5º PA'!$E$4:$E$5221='Analítico Cp.'!$B90),-('Diário 5º PA'!$P$4:$P$5221=I$1),('Diário 5º PA'!$F$4:$F$5221))+SUMPRODUCT(-('Diário 6º PA'!$E$4:$E$2907='Analítico Cp.'!$B90),-('Diário 6º PA'!$O$4:$O$2907=I$1),('Diário 6º PA'!$F$4:$F$2907))+SUMPRODUCT(-('Comp.'!$D$5:$D$232='Analítico Cp.'!$B90),-('Comp.'!$J$5:$J$232=I$1),('Comp.'!$E$5:$E$232))</f>
        <v>0</v>
      </c>
      <c r="J90" s="11">
        <f>SUMPRODUCT(-('Diário 3º PA'!$E$4:$E$4242='Analítico Cp.'!$B90),-('Diário 3º PA'!$P$4:$P$4242=J$1),('Diário 3º PA'!$F$4:$F$4242))+SUMPRODUCT(-('Diário 4º PA'!$E$4:$E$2224='Analítico Cp.'!$B90),-('Diário 4º PA'!$P$4:$P$2224=J$1),('Diário 4º PA'!$F$4:$F$2224))+SUMPRODUCT(-('Diário 5º PA'!$E$4:$E$5221='Analítico Cp.'!$B90),-('Diário 5º PA'!$P$4:$P$5221=J$1),('Diário 5º PA'!$F$4:$F$5221))+SUMPRODUCT(-('Diário 6º PA'!$E$4:$E$2907='Analítico Cp.'!$B90),-('Diário 6º PA'!$O$4:$O$2907=J$1),('Diário 6º PA'!$F$4:$F$2907))+SUMPRODUCT(-('Comp.'!$D$5:$D$232='Analítico Cp.'!$B90),-('Comp.'!$J$5:$J$232=J$1),('Comp.'!$E$5:$E$232))</f>
        <v>0</v>
      </c>
      <c r="K90" s="11">
        <f>SUMPRODUCT(-('Diário 3º PA'!$E$4:$E$4242='Analítico Cp.'!$B90),-('Diário 3º PA'!$P$4:$P$4242=K$1),('Diário 3º PA'!$F$4:$F$4242))+SUMPRODUCT(-('Diário 4º PA'!$E$4:$E$2224='Analítico Cp.'!$B90),-('Diário 4º PA'!$P$4:$P$2224=K$1),('Diário 4º PA'!$F$4:$F$2224))+SUMPRODUCT(-('Diário 5º PA'!$E$4:$E$5221='Analítico Cp.'!$B90),-('Diário 5º PA'!$P$4:$P$5221=K$1),('Diário 5º PA'!$F$4:$F$5221))+SUMPRODUCT(-('Diário 6º PA'!$E$4:$E$2907='Analítico Cp.'!$B90),-('Diário 6º PA'!$O$4:$O$2907=K$1),('Diário 6º PA'!$F$4:$F$2907))+SUMPRODUCT(-('Comp.'!$D$5:$D$232='Analítico Cp.'!$B90),-('Comp.'!$J$5:$J$232=K$1),('Comp.'!$E$5:$E$232))</f>
        <v>0</v>
      </c>
      <c r="L90" s="11">
        <f>SUMPRODUCT(-('Diário 3º PA'!$E$4:$E$4242='Analítico Cp.'!$B90),-('Diário 3º PA'!$P$4:$P$4242=L$1),('Diário 3º PA'!$F$4:$F$4242))+SUMPRODUCT(-('Diário 4º PA'!$E$4:$E$2224='Analítico Cp.'!$B90),-('Diário 4º PA'!$P$4:$P$2224=L$1),('Diário 4º PA'!$F$4:$F$2224))+SUMPRODUCT(-('Diário 5º PA'!$E$4:$E$5221='Analítico Cp.'!$B90),-('Diário 5º PA'!$P$4:$P$5221=L$1),('Diário 5º PA'!$F$4:$F$5221))+SUMPRODUCT(-('Diário 6º PA'!$E$4:$E$2907='Analítico Cp.'!$B90),-('Diário 6º PA'!$O$4:$O$2907=L$1),('Diário 6º PA'!$F$4:$F$2907))+SUMPRODUCT(-('Comp.'!$D$5:$D$232='Analítico Cp.'!$B90),-('Comp.'!$J$5:$J$232=L$1),('Comp.'!$E$5:$E$232))</f>
        <v>0</v>
      </c>
      <c r="M90" s="11">
        <f>SUMPRODUCT(-('Diário 3º PA'!$E$4:$E$4242='Analítico Cp.'!$B90),-('Diário 3º PA'!$P$4:$P$4242=M$1),('Diário 3º PA'!$F$4:$F$4242))+SUMPRODUCT(-('Diário 4º PA'!$E$4:$E$2224='Analítico Cp.'!$B90),-('Diário 4º PA'!$P$4:$P$2224=M$1),('Diário 4º PA'!$F$4:$F$2224))+SUMPRODUCT(-('Diário 5º PA'!$E$4:$E$5221='Analítico Cp.'!$B90),-('Diário 5º PA'!$P$4:$P$5221=M$1),('Diário 5º PA'!$F$4:$F$5221))+SUMPRODUCT(-('Diário 6º PA'!$E$4:$E$2907='Analítico Cp.'!$B90),-('Diário 6º PA'!$O$4:$O$2907=M$1),('Diário 6º PA'!$F$4:$F$2907))+SUMPRODUCT(-('Comp.'!$D$5:$D$232='Analítico Cp.'!$B90),-('Comp.'!$J$5:$J$232=M$1),('Comp.'!$E$5:$E$232))</f>
        <v>0</v>
      </c>
      <c r="N90" s="11">
        <f>SUMPRODUCT(-('Diário 3º PA'!$E$4:$E$4242='Analítico Cp.'!$B90),-('Diário 3º PA'!$P$4:$P$4242=N$1),('Diário 3º PA'!$F$4:$F$4242))+SUMPRODUCT(-('Diário 4º PA'!$E$4:$E$2224='Analítico Cp.'!$B90),-('Diário 4º PA'!$P$4:$P$2224=N$1),('Diário 4º PA'!$F$4:$F$2224))+SUMPRODUCT(-('Diário 5º PA'!$E$4:$E$5221='Analítico Cp.'!$B90),-('Diário 5º PA'!$P$4:$P$5221=N$1),('Diário 5º PA'!$F$4:$F$5221))+SUMPRODUCT(-('Diário 6º PA'!$E$4:$E$2907='Analítico Cp.'!$B90),-('Diário 6º PA'!$O$4:$O$2907=N$1),('Diário 6º PA'!$F$4:$F$2907))+SUMPRODUCT(-('Comp.'!$D$5:$D$232='Analítico Cp.'!$B90),-('Comp.'!$J$5:$J$232=N$1),('Comp.'!$E$5:$E$232))</f>
        <v>0</v>
      </c>
      <c r="O90" s="12">
        <f t="shared" si="14"/>
        <v>830.64</v>
      </c>
      <c r="P90" s="168">
        <f t="shared" si="13"/>
        <v>2.2182119032158478E-5</v>
      </c>
    </row>
    <row r="91" spans="1:16" ht="23.25" customHeight="1" x14ac:dyDescent="0.2">
      <c r="A91" s="59" t="s">
        <v>285</v>
      </c>
      <c r="B91" s="103" t="s">
        <v>286</v>
      </c>
      <c r="C91" s="11">
        <f>SUMPRODUCT(-('Diário 3º PA'!$E$4:$E$4242='Analítico Cp.'!$B91),-('Diário 3º PA'!$P$4:$P$4242=C$1),('Diário 3º PA'!$F$4:$F$4242))+SUMPRODUCT(-('Diário 4º PA'!$E$4:$E$2224='Analítico Cp.'!$B91),-('Diário 4º PA'!$P$4:$P$2224=C$1),('Diário 4º PA'!$F$4:$F$2224))+SUMPRODUCT(-('Diário 5º PA'!$E$4:$E$5221='Analítico Cp.'!$B91),-('Diário 5º PA'!$P$4:$P$5221=C$1),('Diário 5º PA'!$F$4:$F$5221))+SUMPRODUCT(-('Diário 6º PA'!$E$4:$E$2907='Analítico Cp.'!$B91),-('Diário 6º PA'!$O$4:$O$2907=C$1),('Diário 6º PA'!$F$4:$F$2907))+SUMPRODUCT(-('Comp.'!$D$5:$D$232='Analítico Cp.'!$B91),-('Comp.'!$J$5:$J$232=C$1),('Comp.'!$E$5:$E$232))</f>
        <v>3</v>
      </c>
      <c r="D91" s="11">
        <f>SUMPRODUCT(-('Diário 3º PA'!$E$4:$E$4242='Analítico Cp.'!$B91),-('Diário 3º PA'!$P$4:$P$4242=D$1),('Diário 3º PA'!$F$4:$F$4242))+SUMPRODUCT(-('Diário 4º PA'!$E$4:$E$2224='Analítico Cp.'!$B91),-('Diário 4º PA'!$P$4:$P$2224=D$1),('Diário 4º PA'!$F$4:$F$2224))+SUMPRODUCT(-('Diário 5º PA'!$E$4:$E$5221='Analítico Cp.'!$B91),-('Diário 5º PA'!$P$4:$P$5221=D$1),('Diário 5º PA'!$F$4:$F$5221))+SUMPRODUCT(-('Diário 6º PA'!$E$4:$E$2907='Analítico Cp.'!$B91),-('Diário 6º PA'!$O$4:$O$2907=D$1),('Diário 6º PA'!$F$4:$F$2907))+SUMPRODUCT(-('Comp.'!$D$5:$D$232='Analítico Cp.'!$B91),-('Comp.'!$J$5:$J$232=D$1),('Comp.'!$E$5:$E$232))</f>
        <v>190</v>
      </c>
      <c r="E91" s="11">
        <f>SUMPRODUCT(-('Diário 3º PA'!$E$4:$E$4242='Analítico Cp.'!$B91),-('Diário 3º PA'!$P$4:$P$4242=E$1),('Diário 3º PA'!$F$4:$F$4242))+SUMPRODUCT(-('Diário 4º PA'!$E$4:$E$2224='Analítico Cp.'!$B91),-('Diário 4º PA'!$P$4:$P$2224=E$1),('Diário 4º PA'!$F$4:$F$2224))+SUMPRODUCT(-('Diário 5º PA'!$E$4:$E$5221='Analítico Cp.'!$B91),-('Diário 5º PA'!$P$4:$P$5221=E$1),('Diário 5º PA'!$F$4:$F$5221))+SUMPRODUCT(-('Diário 6º PA'!$E$4:$E$2907='Analítico Cp.'!$B91),-('Diário 6º PA'!$O$4:$O$2907=E$1),('Diário 6º PA'!$F$4:$F$2907))+SUMPRODUCT(-('Comp.'!$D$5:$D$232='Analítico Cp.'!$B91),-('Comp.'!$J$5:$J$232=E$1),('Comp.'!$E$5:$E$232))</f>
        <v>143.4</v>
      </c>
      <c r="F91" s="11">
        <f>SUMPRODUCT(-('Diário 3º PA'!$E$4:$E$4242='Analítico Cp.'!$B91),-('Diário 3º PA'!$P$4:$P$4242=F$1),('Diário 3º PA'!$F$4:$F$4242))+SUMPRODUCT(-('Diário 4º PA'!$E$4:$E$2224='Analítico Cp.'!$B91),-('Diário 4º PA'!$P$4:$P$2224=F$1),('Diário 4º PA'!$F$4:$F$2224))+SUMPRODUCT(-('Diário 5º PA'!$E$4:$E$5221='Analítico Cp.'!$B91),-('Diário 5º PA'!$P$4:$P$5221=F$1),('Diário 5º PA'!$F$4:$F$5221))+SUMPRODUCT(-('Diário 6º PA'!$E$4:$E$2907='Analítico Cp.'!$B91),-('Diário 6º PA'!$O$4:$O$2907=F$1),('Diário 6º PA'!$F$4:$F$2907))+SUMPRODUCT(-('Comp.'!$D$5:$D$232='Analítico Cp.'!$B91),-('Comp.'!$J$5:$J$232=F$1),('Comp.'!$E$5:$E$232))</f>
        <v>13.6</v>
      </c>
      <c r="G91" s="11">
        <f>SUMPRODUCT(-('Diário 3º PA'!$E$4:$E$4242='Analítico Cp.'!$B91),-('Diário 3º PA'!$P$4:$P$4242=G$1),('Diário 3º PA'!$F$4:$F$4242))+SUMPRODUCT(-('Diário 4º PA'!$E$4:$E$2224='Analítico Cp.'!$B91),-('Diário 4º PA'!$P$4:$P$2224=G$1),('Diário 4º PA'!$F$4:$F$2224))+SUMPRODUCT(-('Diário 5º PA'!$E$4:$E$5221='Analítico Cp.'!$B91),-('Diário 5º PA'!$P$4:$P$5221=G$1),('Diário 5º PA'!$F$4:$F$5221))+SUMPRODUCT(-('Diário 6º PA'!$E$4:$E$2907='Analítico Cp.'!$B91),-('Diário 6º PA'!$O$4:$O$2907=G$1),('Diário 6º PA'!$F$4:$F$2907))+SUMPRODUCT(-('Comp.'!$D$5:$D$232='Analítico Cp.'!$B91),-('Comp.'!$J$5:$J$232=G$1),('Comp.'!$E$5:$E$232))</f>
        <v>34.840000000000003</v>
      </c>
      <c r="H91" s="11">
        <f>SUMPRODUCT(-('Diário 3º PA'!$E$4:$E$4242='Analítico Cp.'!$B91),-('Diário 3º PA'!$P$4:$P$4242=H$1),('Diário 3º PA'!$F$4:$F$4242))+SUMPRODUCT(-('Diário 4º PA'!$E$4:$E$2224='Analítico Cp.'!$B91),-('Diário 4º PA'!$P$4:$P$2224=H$1),('Diário 4º PA'!$F$4:$F$2224))+SUMPRODUCT(-('Diário 5º PA'!$E$4:$E$5221='Analítico Cp.'!$B91),-('Diário 5º PA'!$P$4:$P$5221=H$1),('Diário 5º PA'!$F$4:$F$5221))+SUMPRODUCT(-('Diário 6º PA'!$E$4:$E$2907='Analítico Cp.'!$B91),-('Diário 6º PA'!$O$4:$O$2907=H$1),('Diário 6º PA'!$F$4:$F$2907))+SUMPRODUCT(-('Comp.'!$D$5:$D$232='Analítico Cp.'!$B91),-('Comp.'!$J$5:$J$232=H$1),('Comp.'!$E$5:$E$232))</f>
        <v>36.799999999999997</v>
      </c>
      <c r="I91" s="11">
        <f>SUMPRODUCT(-('Diário 3º PA'!$E$4:$E$4242='Analítico Cp.'!$B91),-('Diário 3º PA'!$P$4:$P$4242=I$1),('Diário 3º PA'!$F$4:$F$4242))+SUMPRODUCT(-('Diário 4º PA'!$E$4:$E$2224='Analítico Cp.'!$B91),-('Diário 4º PA'!$P$4:$P$2224=I$1),('Diário 4º PA'!$F$4:$F$2224))+SUMPRODUCT(-('Diário 5º PA'!$E$4:$E$5221='Analítico Cp.'!$B91),-('Diário 5º PA'!$P$4:$P$5221=I$1),('Diário 5º PA'!$F$4:$F$5221))+SUMPRODUCT(-('Diário 6º PA'!$E$4:$E$2907='Analítico Cp.'!$B91),-('Diário 6º PA'!$O$4:$O$2907=I$1),('Diário 6º PA'!$F$4:$F$2907))+SUMPRODUCT(-('Comp.'!$D$5:$D$232='Analítico Cp.'!$B91),-('Comp.'!$J$5:$J$232=I$1),('Comp.'!$E$5:$E$232))</f>
        <v>28.8</v>
      </c>
      <c r="J91" s="11">
        <f>SUMPRODUCT(-('Diário 3º PA'!$E$4:$E$4242='Analítico Cp.'!$B91),-('Diário 3º PA'!$P$4:$P$4242=J$1),('Diário 3º PA'!$F$4:$F$4242))+SUMPRODUCT(-('Diário 4º PA'!$E$4:$E$2224='Analítico Cp.'!$B91),-('Diário 4º PA'!$P$4:$P$2224=J$1),('Diário 4º PA'!$F$4:$F$2224))+SUMPRODUCT(-('Diário 5º PA'!$E$4:$E$5221='Analítico Cp.'!$B91),-('Diário 5º PA'!$P$4:$P$5221=J$1),('Diário 5º PA'!$F$4:$F$5221))+SUMPRODUCT(-('Diário 6º PA'!$E$4:$E$2907='Analítico Cp.'!$B91),-('Diário 6º PA'!$O$4:$O$2907=J$1),('Diário 6º PA'!$F$4:$F$2907))+SUMPRODUCT(-('Comp.'!$D$5:$D$232='Analítico Cp.'!$B91),-('Comp.'!$J$5:$J$232=J$1),('Comp.'!$E$5:$E$232))</f>
        <v>35.200000000000003</v>
      </c>
      <c r="K91" s="11">
        <f>SUMPRODUCT(-('Diário 3º PA'!$E$4:$E$4242='Analítico Cp.'!$B91),-('Diário 3º PA'!$P$4:$P$4242=K$1),('Diário 3º PA'!$F$4:$F$4242))+SUMPRODUCT(-('Diário 4º PA'!$E$4:$E$2224='Analítico Cp.'!$B91),-('Diário 4º PA'!$P$4:$P$2224=K$1),('Diário 4º PA'!$F$4:$F$2224))+SUMPRODUCT(-('Diário 5º PA'!$E$4:$E$5221='Analítico Cp.'!$B91),-('Diário 5º PA'!$P$4:$P$5221=K$1),('Diário 5º PA'!$F$4:$F$5221))+SUMPRODUCT(-('Diário 6º PA'!$E$4:$E$2907='Analítico Cp.'!$B91),-('Diário 6º PA'!$O$4:$O$2907=K$1),('Diário 6º PA'!$F$4:$F$2907))+SUMPRODUCT(-('Comp.'!$D$5:$D$232='Analítico Cp.'!$B91),-('Comp.'!$J$5:$J$232=K$1),('Comp.'!$E$5:$E$232))</f>
        <v>46.4</v>
      </c>
      <c r="L91" s="11">
        <f>SUMPRODUCT(-('Diário 3º PA'!$E$4:$E$4242='Analítico Cp.'!$B91),-('Diário 3º PA'!$P$4:$P$4242=L$1),('Diário 3º PA'!$F$4:$F$4242))+SUMPRODUCT(-('Diário 4º PA'!$E$4:$E$2224='Analítico Cp.'!$B91),-('Diário 4º PA'!$P$4:$P$2224=L$1),('Diário 4º PA'!$F$4:$F$2224))+SUMPRODUCT(-('Diário 5º PA'!$E$4:$E$5221='Analítico Cp.'!$B91),-('Diário 5º PA'!$P$4:$P$5221=L$1),('Diário 5º PA'!$F$4:$F$5221))+SUMPRODUCT(-('Diário 6º PA'!$E$4:$E$2907='Analítico Cp.'!$B91),-('Diário 6º PA'!$O$4:$O$2907=L$1),('Diário 6º PA'!$F$4:$F$2907))+SUMPRODUCT(-('Comp.'!$D$5:$D$232='Analítico Cp.'!$B91),-('Comp.'!$J$5:$J$232=L$1),('Comp.'!$E$5:$E$232))</f>
        <v>42.4</v>
      </c>
      <c r="M91" s="11">
        <f>SUMPRODUCT(-('Diário 3º PA'!$E$4:$E$4242='Analítico Cp.'!$B91),-('Diário 3º PA'!$P$4:$P$4242=M$1),('Diário 3º PA'!$F$4:$F$4242))+SUMPRODUCT(-('Diário 4º PA'!$E$4:$E$2224='Analítico Cp.'!$B91),-('Diário 4º PA'!$P$4:$P$2224=M$1),('Diário 4º PA'!$F$4:$F$2224))+SUMPRODUCT(-('Diário 5º PA'!$E$4:$E$5221='Analítico Cp.'!$B91),-('Diário 5º PA'!$P$4:$P$5221=M$1),('Diário 5º PA'!$F$4:$F$5221))+SUMPRODUCT(-('Diário 6º PA'!$E$4:$E$2907='Analítico Cp.'!$B91),-('Diário 6º PA'!$O$4:$O$2907=M$1),('Diário 6º PA'!$F$4:$F$2907))+SUMPRODUCT(-('Comp.'!$D$5:$D$232='Analítico Cp.'!$B91),-('Comp.'!$J$5:$J$232=M$1),('Comp.'!$E$5:$E$232))</f>
        <v>41.6</v>
      </c>
      <c r="N91" s="11">
        <f>SUMPRODUCT(-('Diário 3º PA'!$E$4:$E$4242='Analítico Cp.'!$B91),-('Diário 3º PA'!$P$4:$P$4242=N$1),('Diário 3º PA'!$F$4:$F$4242))+SUMPRODUCT(-('Diário 4º PA'!$E$4:$E$2224='Analítico Cp.'!$B91),-('Diário 4º PA'!$P$4:$P$2224=N$1),('Diário 4º PA'!$F$4:$F$2224))+SUMPRODUCT(-('Diário 5º PA'!$E$4:$E$5221='Analítico Cp.'!$B91),-('Diário 5º PA'!$P$4:$P$5221=N$1),('Diário 5º PA'!$F$4:$F$5221))+SUMPRODUCT(-('Diário 6º PA'!$E$4:$E$2907='Analítico Cp.'!$B91),-('Diário 6º PA'!$O$4:$O$2907=N$1),('Diário 6º PA'!$F$4:$F$2907))+SUMPRODUCT(-('Comp.'!$D$5:$D$232='Analítico Cp.'!$B91),-('Comp.'!$J$5:$J$232=N$1),('Comp.'!$E$5:$E$232))</f>
        <v>127.06</v>
      </c>
      <c r="O91" s="12">
        <f t="shared" si="14"/>
        <v>743.10000000000014</v>
      </c>
      <c r="P91" s="168">
        <f t="shared" ref="P91:P122" si="15">IF($O$157=0,0,O91/$O$157)</f>
        <v>1.9844376207258222E-5</v>
      </c>
    </row>
    <row r="92" spans="1:16" ht="23.25" customHeight="1" x14ac:dyDescent="0.2">
      <c r="A92" s="59" t="s">
        <v>287</v>
      </c>
      <c r="B92" s="103" t="s">
        <v>288</v>
      </c>
      <c r="C92" s="11">
        <f>SUMPRODUCT(-('Diário 3º PA'!$E$4:$E$4242='Analítico Cp.'!$B92),-('Diário 3º PA'!$P$4:$P$4242=C$1),('Diário 3º PA'!$F$4:$F$4242))+SUMPRODUCT(-('Diário 4º PA'!$E$4:$E$2224='Analítico Cp.'!$B92),-('Diário 4º PA'!$P$4:$P$2224=C$1),('Diário 4º PA'!$F$4:$F$2224))+SUMPRODUCT(-('Diário 5º PA'!$E$4:$E$5221='Analítico Cp.'!$B92),-('Diário 5º PA'!$P$4:$P$5221=C$1),('Diário 5º PA'!$F$4:$F$5221))+SUMPRODUCT(-('Diário 6º PA'!$E$4:$E$2907='Analítico Cp.'!$B92),-('Diário 6º PA'!$O$4:$O$2907=C$1),('Diário 6º PA'!$F$4:$F$2907))+SUMPRODUCT(-('Comp.'!$D$5:$D$232='Analítico Cp.'!$B92),-('Comp.'!$J$5:$J$232=C$1),('Comp.'!$E$5:$E$232))</f>
        <v>0</v>
      </c>
      <c r="D92" s="11">
        <f>SUMPRODUCT(-('Diário 3º PA'!$E$4:$E$4242='Analítico Cp.'!$B92),-('Diário 3º PA'!$P$4:$P$4242=D$1),('Diário 3º PA'!$F$4:$F$4242))+SUMPRODUCT(-('Diário 4º PA'!$E$4:$E$2224='Analítico Cp.'!$B92),-('Diário 4º PA'!$P$4:$P$2224=D$1),('Diário 4º PA'!$F$4:$F$2224))+SUMPRODUCT(-('Diário 5º PA'!$E$4:$E$5221='Analítico Cp.'!$B92),-('Diário 5º PA'!$P$4:$P$5221=D$1),('Diário 5º PA'!$F$4:$F$5221))+SUMPRODUCT(-('Diário 6º PA'!$E$4:$E$2907='Analítico Cp.'!$B92),-('Diário 6º PA'!$O$4:$O$2907=D$1),('Diário 6º PA'!$F$4:$F$2907))+SUMPRODUCT(-('Comp.'!$D$5:$D$232='Analítico Cp.'!$B92),-('Comp.'!$J$5:$J$232=D$1),('Comp.'!$E$5:$E$232))</f>
        <v>0</v>
      </c>
      <c r="E92" s="11">
        <f>SUMPRODUCT(-('Diário 3º PA'!$E$4:$E$4242='Analítico Cp.'!$B92),-('Diário 3º PA'!$P$4:$P$4242=E$1),('Diário 3º PA'!$F$4:$F$4242))+SUMPRODUCT(-('Diário 4º PA'!$E$4:$E$2224='Analítico Cp.'!$B92),-('Diário 4º PA'!$P$4:$P$2224=E$1),('Diário 4º PA'!$F$4:$F$2224))+SUMPRODUCT(-('Diário 5º PA'!$E$4:$E$5221='Analítico Cp.'!$B92),-('Diário 5º PA'!$P$4:$P$5221=E$1),('Diário 5º PA'!$F$4:$F$5221))+SUMPRODUCT(-('Diário 6º PA'!$E$4:$E$2907='Analítico Cp.'!$B92),-('Diário 6º PA'!$O$4:$O$2907=E$1),('Diário 6º PA'!$F$4:$F$2907))+SUMPRODUCT(-('Comp.'!$D$5:$D$232='Analítico Cp.'!$B92),-('Comp.'!$J$5:$J$232=E$1),('Comp.'!$E$5:$E$232))</f>
        <v>0</v>
      </c>
      <c r="F92" s="11">
        <f>SUMPRODUCT(-('Diário 3º PA'!$E$4:$E$4242='Analítico Cp.'!$B92),-('Diário 3º PA'!$P$4:$P$4242=F$1),('Diário 3º PA'!$F$4:$F$4242))+SUMPRODUCT(-('Diário 4º PA'!$E$4:$E$2224='Analítico Cp.'!$B92),-('Diário 4º PA'!$P$4:$P$2224=F$1),('Diário 4º PA'!$F$4:$F$2224))+SUMPRODUCT(-('Diário 5º PA'!$E$4:$E$5221='Analítico Cp.'!$B92),-('Diário 5º PA'!$P$4:$P$5221=F$1),('Diário 5º PA'!$F$4:$F$5221))+SUMPRODUCT(-('Diário 6º PA'!$E$4:$E$2907='Analítico Cp.'!$B92),-('Diário 6º PA'!$O$4:$O$2907=F$1),('Diário 6º PA'!$F$4:$F$2907))+SUMPRODUCT(-('Comp.'!$D$5:$D$232='Analítico Cp.'!$B92),-('Comp.'!$J$5:$J$232=F$1),('Comp.'!$E$5:$E$232))</f>
        <v>0</v>
      </c>
      <c r="G92" s="11">
        <f>SUMPRODUCT(-('Diário 3º PA'!$E$4:$E$4242='Analítico Cp.'!$B92),-('Diário 3º PA'!$P$4:$P$4242=G$1),('Diário 3º PA'!$F$4:$F$4242))+SUMPRODUCT(-('Diário 4º PA'!$E$4:$E$2224='Analítico Cp.'!$B92),-('Diário 4º PA'!$P$4:$P$2224=G$1),('Diário 4º PA'!$F$4:$F$2224))+SUMPRODUCT(-('Diário 5º PA'!$E$4:$E$5221='Analítico Cp.'!$B92),-('Diário 5º PA'!$P$4:$P$5221=G$1),('Diário 5º PA'!$F$4:$F$5221))+SUMPRODUCT(-('Diário 6º PA'!$E$4:$E$2907='Analítico Cp.'!$B92),-('Diário 6º PA'!$O$4:$O$2907=G$1),('Diário 6º PA'!$F$4:$F$2907))+SUMPRODUCT(-('Comp.'!$D$5:$D$232='Analítico Cp.'!$B92),-('Comp.'!$J$5:$J$232=G$1),('Comp.'!$E$5:$E$232))</f>
        <v>0</v>
      </c>
      <c r="H92" s="11">
        <f>SUMPRODUCT(-('Diário 3º PA'!$E$4:$E$4242='Analítico Cp.'!$B92),-('Diário 3º PA'!$P$4:$P$4242=H$1),('Diário 3º PA'!$F$4:$F$4242))+SUMPRODUCT(-('Diário 4º PA'!$E$4:$E$2224='Analítico Cp.'!$B92),-('Diário 4º PA'!$P$4:$P$2224=H$1),('Diário 4º PA'!$F$4:$F$2224))+SUMPRODUCT(-('Diário 5º PA'!$E$4:$E$5221='Analítico Cp.'!$B92),-('Diário 5º PA'!$P$4:$P$5221=H$1),('Diário 5º PA'!$F$4:$F$5221))+SUMPRODUCT(-('Diário 6º PA'!$E$4:$E$2907='Analítico Cp.'!$B92),-('Diário 6º PA'!$O$4:$O$2907=H$1),('Diário 6º PA'!$F$4:$F$2907))+SUMPRODUCT(-('Comp.'!$D$5:$D$232='Analítico Cp.'!$B92),-('Comp.'!$J$5:$J$232=H$1),('Comp.'!$E$5:$E$232))</f>
        <v>531.41</v>
      </c>
      <c r="I92" s="11">
        <f>SUMPRODUCT(-('Diário 3º PA'!$E$4:$E$4242='Analítico Cp.'!$B92),-('Diário 3º PA'!$P$4:$P$4242=I$1),('Diário 3º PA'!$F$4:$F$4242))+SUMPRODUCT(-('Diário 4º PA'!$E$4:$E$2224='Analítico Cp.'!$B92),-('Diário 4º PA'!$P$4:$P$2224=I$1),('Diário 4º PA'!$F$4:$F$2224))+SUMPRODUCT(-('Diário 5º PA'!$E$4:$E$5221='Analítico Cp.'!$B92),-('Diário 5º PA'!$P$4:$P$5221=I$1),('Diário 5º PA'!$F$4:$F$5221))+SUMPRODUCT(-('Diário 6º PA'!$E$4:$E$2907='Analítico Cp.'!$B92),-('Diário 6º PA'!$O$4:$O$2907=I$1),('Diário 6º PA'!$F$4:$F$2907))+SUMPRODUCT(-('Comp.'!$D$5:$D$232='Analítico Cp.'!$B92),-('Comp.'!$J$5:$J$232=I$1),('Comp.'!$E$5:$E$232))</f>
        <v>0</v>
      </c>
      <c r="J92" s="11">
        <f>SUMPRODUCT(-('Diário 3º PA'!$E$4:$E$4242='Analítico Cp.'!$B92),-('Diário 3º PA'!$P$4:$P$4242=J$1),('Diário 3º PA'!$F$4:$F$4242))+SUMPRODUCT(-('Diário 4º PA'!$E$4:$E$2224='Analítico Cp.'!$B92),-('Diário 4º PA'!$P$4:$P$2224=J$1),('Diário 4º PA'!$F$4:$F$2224))+SUMPRODUCT(-('Diário 5º PA'!$E$4:$E$5221='Analítico Cp.'!$B92),-('Diário 5º PA'!$P$4:$P$5221=J$1),('Diário 5º PA'!$F$4:$F$5221))+SUMPRODUCT(-('Diário 6º PA'!$E$4:$E$2907='Analítico Cp.'!$B92),-('Diário 6º PA'!$O$4:$O$2907=J$1),('Diário 6º PA'!$F$4:$F$2907))+SUMPRODUCT(-('Comp.'!$D$5:$D$232='Analítico Cp.'!$B92),-('Comp.'!$J$5:$J$232=J$1),('Comp.'!$E$5:$E$232))</f>
        <v>0</v>
      </c>
      <c r="K92" s="11">
        <f>SUMPRODUCT(-('Diário 3º PA'!$E$4:$E$4242='Analítico Cp.'!$B92),-('Diário 3º PA'!$P$4:$P$4242=K$1),('Diário 3º PA'!$F$4:$F$4242))+SUMPRODUCT(-('Diário 4º PA'!$E$4:$E$2224='Analítico Cp.'!$B92),-('Diário 4º PA'!$P$4:$P$2224=K$1),('Diário 4º PA'!$F$4:$F$2224))+SUMPRODUCT(-('Diário 5º PA'!$E$4:$E$5221='Analítico Cp.'!$B92),-('Diário 5º PA'!$P$4:$P$5221=K$1),('Diário 5º PA'!$F$4:$F$5221))+SUMPRODUCT(-('Diário 6º PA'!$E$4:$E$2907='Analítico Cp.'!$B92),-('Diário 6º PA'!$O$4:$O$2907=K$1),('Diário 6º PA'!$F$4:$F$2907))+SUMPRODUCT(-('Comp.'!$D$5:$D$232='Analítico Cp.'!$B92),-('Comp.'!$J$5:$J$232=K$1),('Comp.'!$E$5:$E$232))</f>
        <v>0</v>
      </c>
      <c r="L92" s="11">
        <f>SUMPRODUCT(-('Diário 3º PA'!$E$4:$E$4242='Analítico Cp.'!$B92),-('Diário 3º PA'!$P$4:$P$4242=L$1),('Diário 3º PA'!$F$4:$F$4242))+SUMPRODUCT(-('Diário 4º PA'!$E$4:$E$2224='Analítico Cp.'!$B92),-('Diário 4º PA'!$P$4:$P$2224=L$1),('Diário 4º PA'!$F$4:$F$2224))+SUMPRODUCT(-('Diário 5º PA'!$E$4:$E$5221='Analítico Cp.'!$B92),-('Diário 5º PA'!$P$4:$P$5221=L$1),('Diário 5º PA'!$F$4:$F$5221))+SUMPRODUCT(-('Diário 6º PA'!$E$4:$E$2907='Analítico Cp.'!$B92),-('Diário 6º PA'!$O$4:$O$2907=L$1),('Diário 6º PA'!$F$4:$F$2907))+SUMPRODUCT(-('Comp.'!$D$5:$D$232='Analítico Cp.'!$B92),-('Comp.'!$J$5:$J$232=L$1),('Comp.'!$E$5:$E$232))</f>
        <v>0</v>
      </c>
      <c r="M92" s="11">
        <f>SUMPRODUCT(-('Diário 3º PA'!$E$4:$E$4242='Analítico Cp.'!$B92),-('Diário 3º PA'!$P$4:$P$4242=M$1),('Diário 3º PA'!$F$4:$F$4242))+SUMPRODUCT(-('Diário 4º PA'!$E$4:$E$2224='Analítico Cp.'!$B92),-('Diário 4º PA'!$P$4:$P$2224=M$1),('Diário 4º PA'!$F$4:$F$2224))+SUMPRODUCT(-('Diário 5º PA'!$E$4:$E$5221='Analítico Cp.'!$B92),-('Diário 5º PA'!$P$4:$P$5221=M$1),('Diário 5º PA'!$F$4:$F$5221))+SUMPRODUCT(-('Diário 6º PA'!$E$4:$E$2907='Analítico Cp.'!$B92),-('Diário 6º PA'!$O$4:$O$2907=M$1),('Diário 6º PA'!$F$4:$F$2907))+SUMPRODUCT(-('Comp.'!$D$5:$D$232='Analítico Cp.'!$B92),-('Comp.'!$J$5:$J$232=M$1),('Comp.'!$E$5:$E$232))</f>
        <v>0</v>
      </c>
      <c r="N92" s="11">
        <f>SUMPRODUCT(-('Diário 3º PA'!$E$4:$E$4242='Analítico Cp.'!$B92),-('Diário 3º PA'!$P$4:$P$4242=N$1),('Diário 3º PA'!$F$4:$F$4242))+SUMPRODUCT(-('Diário 4º PA'!$E$4:$E$2224='Analítico Cp.'!$B92),-('Diário 4º PA'!$P$4:$P$2224=N$1),('Diário 4º PA'!$F$4:$F$2224))+SUMPRODUCT(-('Diário 5º PA'!$E$4:$E$5221='Analítico Cp.'!$B92),-('Diário 5º PA'!$P$4:$P$5221=N$1),('Diário 5º PA'!$F$4:$F$5221))+SUMPRODUCT(-('Diário 6º PA'!$E$4:$E$2907='Analítico Cp.'!$B92),-('Diário 6º PA'!$O$4:$O$2907=N$1),('Diário 6º PA'!$F$4:$F$2907))+SUMPRODUCT(-('Comp.'!$D$5:$D$232='Analítico Cp.'!$B92),-('Comp.'!$J$5:$J$232=N$1),('Comp.'!$E$5:$E$232))</f>
        <v>0</v>
      </c>
      <c r="O92" s="12">
        <f t="shared" si="14"/>
        <v>531.41</v>
      </c>
      <c r="P92" s="168">
        <f t="shared" si="15"/>
        <v>1.4191225891937947E-5</v>
      </c>
    </row>
    <row r="93" spans="1:16" ht="23.25" customHeight="1" x14ac:dyDescent="0.2">
      <c r="A93" s="59" t="s">
        <v>289</v>
      </c>
      <c r="B93" s="103" t="s">
        <v>290</v>
      </c>
      <c r="C93" s="11">
        <f>SUMPRODUCT(-('Diário 3º PA'!$E$4:$E$4242='Analítico Cp.'!$B93),-('Diário 3º PA'!$P$4:$P$4242=C$1),('Diário 3º PA'!$F$4:$F$4242))+SUMPRODUCT(-('Diário 4º PA'!$E$4:$E$2224='Analítico Cp.'!$B93),-('Diário 4º PA'!$P$4:$P$2224=C$1),('Diário 4º PA'!$F$4:$F$2224))+SUMPRODUCT(-('Diário 5º PA'!$E$4:$E$5221='Analítico Cp.'!$B93),-('Diário 5º PA'!$P$4:$P$5221=C$1),('Diário 5º PA'!$F$4:$F$5221))+SUMPRODUCT(-('Diário 6º PA'!$E$4:$E$2907='Analítico Cp.'!$B93),-('Diário 6º PA'!$O$4:$O$2907=C$1),('Diário 6º PA'!$F$4:$F$2907))+SUMPRODUCT(-('Comp.'!$D$5:$D$232='Analítico Cp.'!$B93),-('Comp.'!$J$5:$J$232=C$1),('Comp.'!$E$5:$E$232))</f>
        <v>2877.37</v>
      </c>
      <c r="D93" s="11">
        <f>SUMPRODUCT(-('Diário 3º PA'!$E$4:$E$4242='Analítico Cp.'!$B93),-('Diário 3º PA'!$P$4:$P$4242=D$1),('Diário 3º PA'!$F$4:$F$4242))+SUMPRODUCT(-('Diário 4º PA'!$E$4:$E$2224='Analítico Cp.'!$B93),-('Diário 4º PA'!$P$4:$P$2224=D$1),('Diário 4º PA'!$F$4:$F$2224))+SUMPRODUCT(-('Diário 5º PA'!$E$4:$E$5221='Analítico Cp.'!$B93),-('Diário 5º PA'!$P$4:$P$5221=D$1),('Diário 5º PA'!$F$4:$F$5221))+SUMPRODUCT(-('Diário 6º PA'!$E$4:$E$2907='Analítico Cp.'!$B93),-('Diário 6º PA'!$O$4:$O$2907=D$1),('Diário 6º PA'!$F$4:$F$2907))+SUMPRODUCT(-('Comp.'!$D$5:$D$232='Analítico Cp.'!$B93),-('Comp.'!$J$5:$J$232=D$1),('Comp.'!$E$5:$E$232))</f>
        <v>5984.75</v>
      </c>
      <c r="E93" s="11">
        <f>SUMPRODUCT(-('Diário 3º PA'!$E$4:$E$4242='Analítico Cp.'!$B93),-('Diário 3º PA'!$P$4:$P$4242=E$1),('Diário 3º PA'!$F$4:$F$4242))+SUMPRODUCT(-('Diário 4º PA'!$E$4:$E$2224='Analítico Cp.'!$B93),-('Diário 4º PA'!$P$4:$P$2224=E$1),('Diário 4º PA'!$F$4:$F$2224))+SUMPRODUCT(-('Diário 5º PA'!$E$4:$E$5221='Analítico Cp.'!$B93),-('Diário 5º PA'!$P$4:$P$5221=E$1),('Diário 5º PA'!$F$4:$F$5221))+SUMPRODUCT(-('Diário 6º PA'!$E$4:$E$2907='Analítico Cp.'!$B93),-('Diário 6º PA'!$O$4:$O$2907=E$1),('Diário 6º PA'!$F$4:$F$2907))+SUMPRODUCT(-('Comp.'!$D$5:$D$232='Analítico Cp.'!$B93),-('Comp.'!$J$5:$J$232=E$1),('Comp.'!$E$5:$E$232))</f>
        <v>4608.87</v>
      </c>
      <c r="F93" s="11">
        <f>SUMPRODUCT(-('Diário 3º PA'!$E$4:$E$4242='Analítico Cp.'!$B93),-('Diário 3º PA'!$P$4:$P$4242=F$1),('Diário 3º PA'!$F$4:$F$4242))+SUMPRODUCT(-('Diário 4º PA'!$E$4:$E$2224='Analítico Cp.'!$B93),-('Diário 4º PA'!$P$4:$P$2224=F$1),('Diário 4º PA'!$F$4:$F$2224))+SUMPRODUCT(-('Diário 5º PA'!$E$4:$E$5221='Analítico Cp.'!$B93),-('Diário 5º PA'!$P$4:$P$5221=F$1),('Diário 5º PA'!$F$4:$F$5221))+SUMPRODUCT(-('Diário 6º PA'!$E$4:$E$2907='Analítico Cp.'!$B93),-('Diário 6º PA'!$O$4:$O$2907=F$1),('Diário 6º PA'!$F$4:$F$2907))+SUMPRODUCT(-('Comp.'!$D$5:$D$232='Analítico Cp.'!$B93),-('Comp.'!$J$5:$J$232=F$1),('Comp.'!$E$5:$E$232))</f>
        <v>5750.97</v>
      </c>
      <c r="G93" s="11">
        <f>SUMPRODUCT(-('Diário 3º PA'!$E$4:$E$4242='Analítico Cp.'!$B93),-('Diário 3º PA'!$P$4:$P$4242=G$1),('Diário 3º PA'!$F$4:$F$4242))+SUMPRODUCT(-('Diário 4º PA'!$E$4:$E$2224='Analítico Cp.'!$B93),-('Diário 4º PA'!$P$4:$P$2224=G$1),('Diário 4º PA'!$F$4:$F$2224))+SUMPRODUCT(-('Diário 5º PA'!$E$4:$E$5221='Analítico Cp.'!$B93),-('Diário 5º PA'!$P$4:$P$5221=G$1),('Diário 5º PA'!$F$4:$F$5221))+SUMPRODUCT(-('Diário 6º PA'!$E$4:$E$2907='Analítico Cp.'!$B93),-('Diário 6º PA'!$O$4:$O$2907=G$1),('Diário 6º PA'!$F$4:$F$2907))+SUMPRODUCT(-('Comp.'!$D$5:$D$232='Analítico Cp.'!$B93),-('Comp.'!$J$5:$J$232=G$1),('Comp.'!$E$5:$E$232))</f>
        <v>12534.460000000001</v>
      </c>
      <c r="H93" s="11">
        <f>SUMPRODUCT(-('Diário 3º PA'!$E$4:$E$4242='Analítico Cp.'!$B93),-('Diário 3º PA'!$P$4:$P$4242=H$1),('Diário 3º PA'!$F$4:$F$4242))+SUMPRODUCT(-('Diário 4º PA'!$E$4:$E$2224='Analítico Cp.'!$B93),-('Diário 4º PA'!$P$4:$P$2224=H$1),('Diário 4º PA'!$F$4:$F$2224))+SUMPRODUCT(-('Diário 5º PA'!$E$4:$E$5221='Analítico Cp.'!$B93),-('Diário 5º PA'!$P$4:$P$5221=H$1),('Diário 5º PA'!$F$4:$F$5221))+SUMPRODUCT(-('Diário 6º PA'!$E$4:$E$2907='Analítico Cp.'!$B93),-('Diário 6º PA'!$O$4:$O$2907=H$1),('Diário 6º PA'!$F$4:$F$2907))+SUMPRODUCT(-('Comp.'!$D$5:$D$232='Analítico Cp.'!$B93),-('Comp.'!$J$5:$J$232=H$1),('Comp.'!$E$5:$E$232))</f>
        <v>9323.73</v>
      </c>
      <c r="I93" s="11">
        <f>SUMPRODUCT(-('Diário 3º PA'!$E$4:$E$4242='Analítico Cp.'!$B93),-('Diário 3º PA'!$P$4:$P$4242=I$1),('Diário 3º PA'!$F$4:$F$4242))+SUMPRODUCT(-('Diário 4º PA'!$E$4:$E$2224='Analítico Cp.'!$B93),-('Diário 4º PA'!$P$4:$P$2224=I$1),('Diário 4º PA'!$F$4:$F$2224))+SUMPRODUCT(-('Diário 5º PA'!$E$4:$E$5221='Analítico Cp.'!$B93),-('Diário 5º PA'!$P$4:$P$5221=I$1),('Diário 5º PA'!$F$4:$F$5221))+SUMPRODUCT(-('Diário 6º PA'!$E$4:$E$2907='Analítico Cp.'!$B93),-('Diário 6º PA'!$O$4:$O$2907=I$1),('Diário 6º PA'!$F$4:$F$2907))+SUMPRODUCT(-('Comp.'!$D$5:$D$232='Analítico Cp.'!$B93),-('Comp.'!$J$5:$J$232=I$1),('Comp.'!$E$5:$E$232))</f>
        <v>9510.42</v>
      </c>
      <c r="J93" s="11">
        <f>SUMPRODUCT(-('Diário 3º PA'!$E$4:$E$4242='Analítico Cp.'!$B93),-('Diário 3º PA'!$P$4:$P$4242=J$1),('Diário 3º PA'!$F$4:$F$4242))+SUMPRODUCT(-('Diário 4º PA'!$E$4:$E$2224='Analítico Cp.'!$B93),-('Diário 4º PA'!$P$4:$P$2224=J$1),('Diário 4º PA'!$F$4:$F$2224))+SUMPRODUCT(-('Diário 5º PA'!$E$4:$E$5221='Analítico Cp.'!$B93),-('Diário 5º PA'!$P$4:$P$5221=J$1),('Diário 5º PA'!$F$4:$F$5221))+SUMPRODUCT(-('Diário 6º PA'!$E$4:$E$2907='Analítico Cp.'!$B93),-('Diário 6º PA'!$O$4:$O$2907=J$1),('Diário 6º PA'!$F$4:$F$2907))+SUMPRODUCT(-('Comp.'!$D$5:$D$232='Analítico Cp.'!$B93),-('Comp.'!$J$5:$J$232=J$1),('Comp.'!$E$5:$E$232))</f>
        <v>7455.8600000000006</v>
      </c>
      <c r="K93" s="11">
        <f>SUMPRODUCT(-('Diário 3º PA'!$E$4:$E$4242='Analítico Cp.'!$B93),-('Diário 3º PA'!$P$4:$P$4242=K$1),('Diário 3º PA'!$F$4:$F$4242))+SUMPRODUCT(-('Diário 4º PA'!$E$4:$E$2224='Analítico Cp.'!$B93),-('Diário 4º PA'!$P$4:$P$2224=K$1),('Diário 4º PA'!$F$4:$F$2224))+SUMPRODUCT(-('Diário 5º PA'!$E$4:$E$5221='Analítico Cp.'!$B93),-('Diário 5º PA'!$P$4:$P$5221=K$1),('Diário 5º PA'!$F$4:$F$5221))+SUMPRODUCT(-('Diário 6º PA'!$E$4:$E$2907='Analítico Cp.'!$B93),-('Diário 6º PA'!$O$4:$O$2907=K$1),('Diário 6º PA'!$F$4:$F$2907))+SUMPRODUCT(-('Comp.'!$D$5:$D$232='Analítico Cp.'!$B93),-('Comp.'!$J$5:$J$232=K$1),('Comp.'!$E$5:$E$232))</f>
        <v>4977.28</v>
      </c>
      <c r="L93" s="11">
        <f>SUMPRODUCT(-('Diário 3º PA'!$E$4:$E$4242='Analítico Cp.'!$B93),-('Diário 3º PA'!$P$4:$P$4242=L$1),('Diário 3º PA'!$F$4:$F$4242))+SUMPRODUCT(-('Diário 4º PA'!$E$4:$E$2224='Analítico Cp.'!$B93),-('Diário 4º PA'!$P$4:$P$2224=L$1),('Diário 4º PA'!$F$4:$F$2224))+SUMPRODUCT(-('Diário 5º PA'!$E$4:$E$5221='Analítico Cp.'!$B93),-('Diário 5º PA'!$P$4:$P$5221=L$1),('Diário 5º PA'!$F$4:$F$5221))+SUMPRODUCT(-('Diário 6º PA'!$E$4:$E$2907='Analítico Cp.'!$B93),-('Diário 6º PA'!$O$4:$O$2907=L$1),('Diário 6º PA'!$F$4:$F$2907))+SUMPRODUCT(-('Comp.'!$D$5:$D$232='Analítico Cp.'!$B93),-('Comp.'!$J$5:$J$232=L$1),('Comp.'!$E$5:$E$232))</f>
        <v>12116.609999999999</v>
      </c>
      <c r="M93" s="11">
        <f>SUMPRODUCT(-('Diário 3º PA'!$E$4:$E$4242='Analítico Cp.'!$B93),-('Diário 3º PA'!$P$4:$P$4242=M$1),('Diário 3º PA'!$F$4:$F$4242))+SUMPRODUCT(-('Diário 4º PA'!$E$4:$E$2224='Analítico Cp.'!$B93),-('Diário 4º PA'!$P$4:$P$2224=M$1),('Diário 4º PA'!$F$4:$F$2224))+SUMPRODUCT(-('Diário 5º PA'!$E$4:$E$5221='Analítico Cp.'!$B93),-('Diário 5º PA'!$P$4:$P$5221=M$1),('Diário 5º PA'!$F$4:$F$5221))+SUMPRODUCT(-('Diário 6º PA'!$E$4:$E$2907='Analítico Cp.'!$B93),-('Diário 6º PA'!$O$4:$O$2907=M$1),('Diário 6º PA'!$F$4:$F$2907))+SUMPRODUCT(-('Comp.'!$D$5:$D$232='Analítico Cp.'!$B93),-('Comp.'!$J$5:$J$232=M$1),('Comp.'!$E$5:$E$232))</f>
        <v>6359.0000000000009</v>
      </c>
      <c r="N93" s="11">
        <f>SUMPRODUCT(-('Diário 3º PA'!$E$4:$E$4242='Analítico Cp.'!$B93),-('Diário 3º PA'!$P$4:$P$4242=N$1),('Diário 3º PA'!$F$4:$F$4242))+SUMPRODUCT(-('Diário 4º PA'!$E$4:$E$2224='Analítico Cp.'!$B93),-('Diário 4º PA'!$P$4:$P$2224=N$1),('Diário 4º PA'!$F$4:$F$2224))+SUMPRODUCT(-('Diário 5º PA'!$E$4:$E$5221='Analítico Cp.'!$B93),-('Diário 5º PA'!$P$4:$P$5221=N$1),('Diário 5º PA'!$F$4:$F$5221))+SUMPRODUCT(-('Diário 6º PA'!$E$4:$E$2907='Analítico Cp.'!$B93),-('Diário 6º PA'!$O$4:$O$2907=N$1),('Diário 6º PA'!$F$4:$F$2907))+SUMPRODUCT(-('Comp.'!$D$5:$D$232='Analítico Cp.'!$B93),-('Comp.'!$J$5:$J$232=N$1),('Comp.'!$E$5:$E$232))</f>
        <v>5279.93</v>
      </c>
      <c r="O93" s="12">
        <f t="shared" si="14"/>
        <v>86779.25</v>
      </c>
      <c r="P93" s="168">
        <f t="shared" si="15"/>
        <v>2.3174271080389081E-3</v>
      </c>
    </row>
    <row r="94" spans="1:16" ht="23.25" customHeight="1" x14ac:dyDescent="0.2">
      <c r="A94" s="59" t="s">
        <v>291</v>
      </c>
      <c r="B94" s="103" t="s">
        <v>292</v>
      </c>
      <c r="C94" s="11">
        <f>SUMPRODUCT(-('Diário 3º PA'!$E$4:$E$4242='Analítico Cp.'!$B94),-('Diário 3º PA'!$P$4:$P$4242=C$1),('Diário 3º PA'!$F$4:$F$4242))+SUMPRODUCT(-('Diário 4º PA'!$E$4:$E$2224='Analítico Cp.'!$B94),-('Diário 4º PA'!$P$4:$P$2224=C$1),('Diário 4º PA'!$F$4:$F$2224))+SUMPRODUCT(-('Diário 5º PA'!$E$4:$E$5221='Analítico Cp.'!$B94),-('Diário 5º PA'!$P$4:$P$5221=C$1),('Diário 5º PA'!$F$4:$F$5221))+SUMPRODUCT(-('Diário 6º PA'!$E$4:$E$2907='Analítico Cp.'!$B94),-('Diário 6º PA'!$O$4:$O$2907=C$1),('Diário 6º PA'!$F$4:$F$2907))+SUMPRODUCT(-('Comp.'!$D$5:$D$232='Analítico Cp.'!$B94),-('Comp.'!$J$5:$J$232=C$1),('Comp.'!$E$5:$E$232))</f>
        <v>0</v>
      </c>
      <c r="D94" s="11">
        <f>SUMPRODUCT(-('Diário 3º PA'!$E$4:$E$4242='Analítico Cp.'!$B94),-('Diário 3º PA'!$P$4:$P$4242=D$1),('Diário 3º PA'!$F$4:$F$4242))+SUMPRODUCT(-('Diário 4º PA'!$E$4:$E$2224='Analítico Cp.'!$B94),-('Diário 4º PA'!$P$4:$P$2224=D$1),('Diário 4º PA'!$F$4:$F$2224))+SUMPRODUCT(-('Diário 5º PA'!$E$4:$E$5221='Analítico Cp.'!$B94),-('Diário 5º PA'!$P$4:$P$5221=D$1),('Diário 5º PA'!$F$4:$F$5221))+SUMPRODUCT(-('Diário 6º PA'!$E$4:$E$2907='Analítico Cp.'!$B94),-('Diário 6º PA'!$O$4:$O$2907=D$1),('Diário 6º PA'!$F$4:$F$2907))+SUMPRODUCT(-('Comp.'!$D$5:$D$232='Analítico Cp.'!$B94),-('Comp.'!$J$5:$J$232=D$1),('Comp.'!$E$5:$E$232))</f>
        <v>0</v>
      </c>
      <c r="E94" s="11">
        <f>SUMPRODUCT(-('Diário 3º PA'!$E$4:$E$4242='Analítico Cp.'!$B94),-('Diário 3º PA'!$P$4:$P$4242=E$1),('Diário 3º PA'!$F$4:$F$4242))+SUMPRODUCT(-('Diário 4º PA'!$E$4:$E$2224='Analítico Cp.'!$B94),-('Diário 4º PA'!$P$4:$P$2224=E$1),('Diário 4º PA'!$F$4:$F$2224))+SUMPRODUCT(-('Diário 5º PA'!$E$4:$E$5221='Analítico Cp.'!$B94),-('Diário 5º PA'!$P$4:$P$5221=E$1),('Diário 5º PA'!$F$4:$F$5221))+SUMPRODUCT(-('Diário 6º PA'!$E$4:$E$2907='Analítico Cp.'!$B94),-('Diário 6º PA'!$O$4:$O$2907=E$1),('Diário 6º PA'!$F$4:$F$2907))+SUMPRODUCT(-('Comp.'!$D$5:$D$232='Analítico Cp.'!$B94),-('Comp.'!$J$5:$J$232=E$1),('Comp.'!$E$5:$E$232))</f>
        <v>0</v>
      </c>
      <c r="F94" s="11">
        <f>SUMPRODUCT(-('Diário 3º PA'!$E$4:$E$4242='Analítico Cp.'!$B94),-('Diário 3º PA'!$P$4:$P$4242=F$1),('Diário 3º PA'!$F$4:$F$4242))+SUMPRODUCT(-('Diário 4º PA'!$E$4:$E$2224='Analítico Cp.'!$B94),-('Diário 4º PA'!$P$4:$P$2224=F$1),('Diário 4º PA'!$F$4:$F$2224))+SUMPRODUCT(-('Diário 5º PA'!$E$4:$E$5221='Analítico Cp.'!$B94),-('Diário 5º PA'!$P$4:$P$5221=F$1),('Diário 5º PA'!$F$4:$F$5221))+SUMPRODUCT(-('Diário 6º PA'!$E$4:$E$2907='Analítico Cp.'!$B94),-('Diário 6º PA'!$O$4:$O$2907=F$1),('Diário 6º PA'!$F$4:$F$2907))+SUMPRODUCT(-('Comp.'!$D$5:$D$232='Analítico Cp.'!$B94),-('Comp.'!$J$5:$J$232=F$1),('Comp.'!$E$5:$E$232))</f>
        <v>0</v>
      </c>
      <c r="G94" s="11">
        <f>SUMPRODUCT(-('Diário 3º PA'!$E$4:$E$4242='Analítico Cp.'!$B94),-('Diário 3º PA'!$P$4:$P$4242=G$1),('Diário 3º PA'!$F$4:$F$4242))+SUMPRODUCT(-('Diário 4º PA'!$E$4:$E$2224='Analítico Cp.'!$B94),-('Diário 4º PA'!$P$4:$P$2224=G$1),('Diário 4º PA'!$F$4:$F$2224))+SUMPRODUCT(-('Diário 5º PA'!$E$4:$E$5221='Analítico Cp.'!$B94),-('Diário 5º PA'!$P$4:$P$5221=G$1),('Diário 5º PA'!$F$4:$F$5221))+SUMPRODUCT(-('Diário 6º PA'!$E$4:$E$2907='Analítico Cp.'!$B94),-('Diário 6º PA'!$O$4:$O$2907=G$1),('Diário 6º PA'!$F$4:$F$2907))+SUMPRODUCT(-('Comp.'!$D$5:$D$232='Analítico Cp.'!$B94),-('Comp.'!$J$5:$J$232=G$1),('Comp.'!$E$5:$E$232))</f>
        <v>0</v>
      </c>
      <c r="H94" s="11">
        <f>SUMPRODUCT(-('Diário 3º PA'!$E$4:$E$4242='Analítico Cp.'!$B94),-('Diário 3º PA'!$P$4:$P$4242=H$1),('Diário 3º PA'!$F$4:$F$4242))+SUMPRODUCT(-('Diário 4º PA'!$E$4:$E$2224='Analítico Cp.'!$B94),-('Diário 4º PA'!$P$4:$P$2224=H$1),('Diário 4º PA'!$F$4:$F$2224))+SUMPRODUCT(-('Diário 5º PA'!$E$4:$E$5221='Analítico Cp.'!$B94),-('Diário 5º PA'!$P$4:$P$5221=H$1),('Diário 5º PA'!$F$4:$F$5221))+SUMPRODUCT(-('Diário 6º PA'!$E$4:$E$2907='Analítico Cp.'!$B94),-('Diário 6º PA'!$O$4:$O$2907=H$1),('Diário 6º PA'!$F$4:$F$2907))+SUMPRODUCT(-('Comp.'!$D$5:$D$232='Analítico Cp.'!$B94),-('Comp.'!$J$5:$J$232=H$1),('Comp.'!$E$5:$E$232))</f>
        <v>0</v>
      </c>
      <c r="I94" s="11">
        <f>SUMPRODUCT(-('Diário 3º PA'!$E$4:$E$4242='Analítico Cp.'!$B94),-('Diário 3º PA'!$P$4:$P$4242=I$1),('Diário 3º PA'!$F$4:$F$4242))+SUMPRODUCT(-('Diário 4º PA'!$E$4:$E$2224='Analítico Cp.'!$B94),-('Diário 4º PA'!$P$4:$P$2224=I$1),('Diário 4º PA'!$F$4:$F$2224))+SUMPRODUCT(-('Diário 5º PA'!$E$4:$E$5221='Analítico Cp.'!$B94),-('Diário 5º PA'!$P$4:$P$5221=I$1),('Diário 5º PA'!$F$4:$F$5221))+SUMPRODUCT(-('Diário 6º PA'!$E$4:$E$2907='Analítico Cp.'!$B94),-('Diário 6º PA'!$O$4:$O$2907=I$1),('Diário 6º PA'!$F$4:$F$2907))+SUMPRODUCT(-('Comp.'!$D$5:$D$232='Analítico Cp.'!$B94),-('Comp.'!$J$5:$J$232=I$1),('Comp.'!$E$5:$E$232))</f>
        <v>0</v>
      </c>
      <c r="J94" s="11">
        <f>SUMPRODUCT(-('Diário 3º PA'!$E$4:$E$4242='Analítico Cp.'!$B94),-('Diário 3º PA'!$P$4:$P$4242=J$1),('Diário 3º PA'!$F$4:$F$4242))+SUMPRODUCT(-('Diário 4º PA'!$E$4:$E$2224='Analítico Cp.'!$B94),-('Diário 4º PA'!$P$4:$P$2224=J$1),('Diário 4º PA'!$F$4:$F$2224))+SUMPRODUCT(-('Diário 5º PA'!$E$4:$E$5221='Analítico Cp.'!$B94),-('Diário 5º PA'!$P$4:$P$5221=J$1),('Diário 5º PA'!$F$4:$F$5221))+SUMPRODUCT(-('Diário 6º PA'!$E$4:$E$2907='Analítico Cp.'!$B94),-('Diário 6º PA'!$O$4:$O$2907=J$1),('Diário 6º PA'!$F$4:$F$2907))+SUMPRODUCT(-('Comp.'!$D$5:$D$232='Analítico Cp.'!$B94),-('Comp.'!$J$5:$J$232=J$1),('Comp.'!$E$5:$E$232))</f>
        <v>0</v>
      </c>
      <c r="K94" s="11">
        <f>SUMPRODUCT(-('Diário 3º PA'!$E$4:$E$4242='Analítico Cp.'!$B94),-('Diário 3º PA'!$P$4:$P$4242=K$1),('Diário 3º PA'!$F$4:$F$4242))+SUMPRODUCT(-('Diário 4º PA'!$E$4:$E$2224='Analítico Cp.'!$B94),-('Diário 4º PA'!$P$4:$P$2224=K$1),('Diário 4º PA'!$F$4:$F$2224))+SUMPRODUCT(-('Diário 5º PA'!$E$4:$E$5221='Analítico Cp.'!$B94),-('Diário 5º PA'!$P$4:$P$5221=K$1),('Diário 5º PA'!$F$4:$F$5221))+SUMPRODUCT(-('Diário 6º PA'!$E$4:$E$2907='Analítico Cp.'!$B94),-('Diário 6º PA'!$O$4:$O$2907=K$1),('Diário 6º PA'!$F$4:$F$2907))+SUMPRODUCT(-('Comp.'!$D$5:$D$232='Analítico Cp.'!$B94),-('Comp.'!$J$5:$J$232=K$1),('Comp.'!$E$5:$E$232))</f>
        <v>0</v>
      </c>
      <c r="L94" s="11">
        <f>SUMPRODUCT(-('Diário 3º PA'!$E$4:$E$4242='Analítico Cp.'!$B94),-('Diário 3º PA'!$P$4:$P$4242=L$1),('Diário 3º PA'!$F$4:$F$4242))+SUMPRODUCT(-('Diário 4º PA'!$E$4:$E$2224='Analítico Cp.'!$B94),-('Diário 4º PA'!$P$4:$P$2224=L$1),('Diário 4º PA'!$F$4:$F$2224))+SUMPRODUCT(-('Diário 5º PA'!$E$4:$E$5221='Analítico Cp.'!$B94),-('Diário 5º PA'!$P$4:$P$5221=L$1),('Diário 5º PA'!$F$4:$F$5221))+SUMPRODUCT(-('Diário 6º PA'!$E$4:$E$2907='Analítico Cp.'!$B94),-('Diário 6º PA'!$O$4:$O$2907=L$1),('Diário 6º PA'!$F$4:$F$2907))+SUMPRODUCT(-('Comp.'!$D$5:$D$232='Analítico Cp.'!$B94),-('Comp.'!$J$5:$J$232=L$1),('Comp.'!$E$5:$E$232))</f>
        <v>0</v>
      </c>
      <c r="M94" s="11">
        <f>SUMPRODUCT(-('Diário 3º PA'!$E$4:$E$4242='Analítico Cp.'!$B94),-('Diário 3º PA'!$P$4:$P$4242=M$1),('Diário 3º PA'!$F$4:$F$4242))+SUMPRODUCT(-('Diário 4º PA'!$E$4:$E$2224='Analítico Cp.'!$B94),-('Diário 4º PA'!$P$4:$P$2224=M$1),('Diário 4º PA'!$F$4:$F$2224))+SUMPRODUCT(-('Diário 5º PA'!$E$4:$E$5221='Analítico Cp.'!$B94),-('Diário 5º PA'!$P$4:$P$5221=M$1),('Diário 5º PA'!$F$4:$F$5221))+SUMPRODUCT(-('Diário 6º PA'!$E$4:$E$2907='Analítico Cp.'!$B94),-('Diário 6º PA'!$O$4:$O$2907=M$1),('Diário 6º PA'!$F$4:$F$2907))+SUMPRODUCT(-('Comp.'!$D$5:$D$232='Analítico Cp.'!$B94),-('Comp.'!$J$5:$J$232=M$1),('Comp.'!$E$5:$E$232))</f>
        <v>0</v>
      </c>
      <c r="N94" s="11">
        <f>SUMPRODUCT(-('Diário 3º PA'!$E$4:$E$4242='Analítico Cp.'!$B94),-('Diário 3º PA'!$P$4:$P$4242=N$1),('Diário 3º PA'!$F$4:$F$4242))+SUMPRODUCT(-('Diário 4º PA'!$E$4:$E$2224='Analítico Cp.'!$B94),-('Diário 4º PA'!$P$4:$P$2224=N$1),('Diário 4º PA'!$F$4:$F$2224))+SUMPRODUCT(-('Diário 5º PA'!$E$4:$E$5221='Analítico Cp.'!$B94),-('Diário 5º PA'!$P$4:$P$5221=N$1),('Diário 5º PA'!$F$4:$F$5221))+SUMPRODUCT(-('Diário 6º PA'!$E$4:$E$2907='Analítico Cp.'!$B94),-('Diário 6º PA'!$O$4:$O$2907=N$1),('Diário 6º PA'!$F$4:$F$2907))+SUMPRODUCT(-('Comp.'!$D$5:$D$232='Analítico Cp.'!$B94),-('Comp.'!$J$5:$J$232=N$1),('Comp.'!$E$5:$E$232))</f>
        <v>0</v>
      </c>
      <c r="O94" s="12">
        <f t="shared" si="14"/>
        <v>0</v>
      </c>
      <c r="P94" s="168">
        <f t="shared" si="15"/>
        <v>0</v>
      </c>
    </row>
    <row r="95" spans="1:16" ht="23.25" customHeight="1" x14ac:dyDescent="0.2">
      <c r="A95" s="59" t="s">
        <v>293</v>
      </c>
      <c r="B95" s="103" t="s">
        <v>294</v>
      </c>
      <c r="C95" s="11">
        <f>SUMPRODUCT(-('Diário 3º PA'!$E$4:$E$4242='Analítico Cp.'!$B95),-('Diário 3º PA'!$P$4:$P$4242=C$1),('Diário 3º PA'!$F$4:$F$4242))+SUMPRODUCT(-('Diário 4º PA'!$E$4:$E$2224='Analítico Cp.'!$B95),-('Diário 4º PA'!$P$4:$P$2224=C$1),('Diário 4º PA'!$F$4:$F$2224))+SUMPRODUCT(-('Diário 5º PA'!$E$4:$E$5221='Analítico Cp.'!$B95),-('Diário 5º PA'!$P$4:$P$5221=C$1),('Diário 5º PA'!$F$4:$F$5221))+SUMPRODUCT(-('Diário 6º PA'!$E$4:$E$2907='Analítico Cp.'!$B95),-('Diário 6º PA'!$O$4:$O$2907=C$1),('Diário 6º PA'!$F$4:$F$2907))+SUMPRODUCT(-('Comp.'!$D$5:$D$232='Analítico Cp.'!$B95),-('Comp.'!$J$5:$J$232=C$1),('Comp.'!$E$5:$E$232))</f>
        <v>0</v>
      </c>
      <c r="D95" s="11">
        <f>SUMPRODUCT(-('Diário 3º PA'!$E$4:$E$4242='Analítico Cp.'!$B95),-('Diário 3º PA'!$P$4:$P$4242=D$1),('Diário 3º PA'!$F$4:$F$4242))+SUMPRODUCT(-('Diário 4º PA'!$E$4:$E$2224='Analítico Cp.'!$B95),-('Diário 4º PA'!$P$4:$P$2224=D$1),('Diário 4º PA'!$F$4:$F$2224))+SUMPRODUCT(-('Diário 5º PA'!$E$4:$E$5221='Analítico Cp.'!$B95),-('Diário 5º PA'!$P$4:$P$5221=D$1),('Diário 5º PA'!$F$4:$F$5221))+SUMPRODUCT(-('Diário 6º PA'!$E$4:$E$2907='Analítico Cp.'!$B95),-('Diário 6º PA'!$O$4:$O$2907=D$1),('Diário 6º PA'!$F$4:$F$2907))+SUMPRODUCT(-('Comp.'!$D$5:$D$232='Analítico Cp.'!$B95),-('Comp.'!$J$5:$J$232=D$1),('Comp.'!$E$5:$E$232))</f>
        <v>0</v>
      </c>
      <c r="E95" s="11">
        <f>SUMPRODUCT(-('Diário 3º PA'!$E$4:$E$4242='Analítico Cp.'!$B95),-('Diário 3º PA'!$P$4:$P$4242=E$1),('Diário 3º PA'!$F$4:$F$4242))+SUMPRODUCT(-('Diário 4º PA'!$E$4:$E$2224='Analítico Cp.'!$B95),-('Diário 4º PA'!$P$4:$P$2224=E$1),('Diário 4º PA'!$F$4:$F$2224))+SUMPRODUCT(-('Diário 5º PA'!$E$4:$E$5221='Analítico Cp.'!$B95),-('Diário 5º PA'!$P$4:$P$5221=E$1),('Diário 5º PA'!$F$4:$F$5221))+SUMPRODUCT(-('Diário 6º PA'!$E$4:$E$2907='Analítico Cp.'!$B95),-('Diário 6º PA'!$O$4:$O$2907=E$1),('Diário 6º PA'!$F$4:$F$2907))+SUMPRODUCT(-('Comp.'!$D$5:$D$232='Analítico Cp.'!$B95),-('Comp.'!$J$5:$J$232=E$1),('Comp.'!$E$5:$E$232))</f>
        <v>0</v>
      </c>
      <c r="F95" s="11">
        <f>SUMPRODUCT(-('Diário 3º PA'!$E$4:$E$4242='Analítico Cp.'!$B95),-('Diário 3º PA'!$P$4:$P$4242=F$1),('Diário 3º PA'!$F$4:$F$4242))+SUMPRODUCT(-('Diário 4º PA'!$E$4:$E$2224='Analítico Cp.'!$B95),-('Diário 4º PA'!$P$4:$P$2224=F$1),('Diário 4º PA'!$F$4:$F$2224))+SUMPRODUCT(-('Diário 5º PA'!$E$4:$E$5221='Analítico Cp.'!$B95),-('Diário 5º PA'!$P$4:$P$5221=F$1),('Diário 5º PA'!$F$4:$F$5221))+SUMPRODUCT(-('Diário 6º PA'!$E$4:$E$2907='Analítico Cp.'!$B95),-('Diário 6º PA'!$O$4:$O$2907=F$1),('Diário 6º PA'!$F$4:$F$2907))+SUMPRODUCT(-('Comp.'!$D$5:$D$232='Analítico Cp.'!$B95),-('Comp.'!$J$5:$J$232=F$1),('Comp.'!$E$5:$E$232))</f>
        <v>0</v>
      </c>
      <c r="G95" s="11">
        <f>SUMPRODUCT(-('Diário 3º PA'!$E$4:$E$4242='Analítico Cp.'!$B95),-('Diário 3º PA'!$P$4:$P$4242=G$1),('Diário 3º PA'!$F$4:$F$4242))+SUMPRODUCT(-('Diário 4º PA'!$E$4:$E$2224='Analítico Cp.'!$B95),-('Diário 4º PA'!$P$4:$P$2224=G$1),('Diário 4º PA'!$F$4:$F$2224))+SUMPRODUCT(-('Diário 5º PA'!$E$4:$E$5221='Analítico Cp.'!$B95),-('Diário 5º PA'!$P$4:$P$5221=G$1),('Diário 5º PA'!$F$4:$F$5221))+SUMPRODUCT(-('Diário 6º PA'!$E$4:$E$2907='Analítico Cp.'!$B95),-('Diário 6º PA'!$O$4:$O$2907=G$1),('Diário 6º PA'!$F$4:$F$2907))+SUMPRODUCT(-('Comp.'!$D$5:$D$232='Analítico Cp.'!$B95),-('Comp.'!$J$5:$J$232=G$1),('Comp.'!$E$5:$E$232))</f>
        <v>0</v>
      </c>
      <c r="H95" s="11">
        <f>SUMPRODUCT(-('Diário 3º PA'!$E$4:$E$4242='Analítico Cp.'!$B95),-('Diário 3º PA'!$P$4:$P$4242=H$1),('Diário 3º PA'!$F$4:$F$4242))+SUMPRODUCT(-('Diário 4º PA'!$E$4:$E$2224='Analítico Cp.'!$B95),-('Diário 4º PA'!$P$4:$P$2224=H$1),('Diário 4º PA'!$F$4:$F$2224))+SUMPRODUCT(-('Diário 5º PA'!$E$4:$E$5221='Analítico Cp.'!$B95),-('Diário 5º PA'!$P$4:$P$5221=H$1),('Diário 5º PA'!$F$4:$F$5221))+SUMPRODUCT(-('Diário 6º PA'!$E$4:$E$2907='Analítico Cp.'!$B95),-('Diário 6º PA'!$O$4:$O$2907=H$1),('Diário 6º PA'!$F$4:$F$2907))+SUMPRODUCT(-('Comp.'!$D$5:$D$232='Analítico Cp.'!$B95),-('Comp.'!$J$5:$J$232=H$1),('Comp.'!$E$5:$E$232))</f>
        <v>0</v>
      </c>
      <c r="I95" s="11">
        <f>SUMPRODUCT(-('Diário 3º PA'!$E$4:$E$4242='Analítico Cp.'!$B95),-('Diário 3º PA'!$P$4:$P$4242=I$1),('Diário 3º PA'!$F$4:$F$4242))+SUMPRODUCT(-('Diário 4º PA'!$E$4:$E$2224='Analítico Cp.'!$B95),-('Diário 4º PA'!$P$4:$P$2224=I$1),('Diário 4º PA'!$F$4:$F$2224))+SUMPRODUCT(-('Diário 5º PA'!$E$4:$E$5221='Analítico Cp.'!$B95),-('Diário 5º PA'!$P$4:$P$5221=I$1),('Diário 5º PA'!$F$4:$F$5221))+SUMPRODUCT(-('Diário 6º PA'!$E$4:$E$2907='Analítico Cp.'!$B95),-('Diário 6º PA'!$O$4:$O$2907=I$1),('Diário 6º PA'!$F$4:$F$2907))+SUMPRODUCT(-('Comp.'!$D$5:$D$232='Analítico Cp.'!$B95),-('Comp.'!$J$5:$J$232=I$1),('Comp.'!$E$5:$E$232))</f>
        <v>0</v>
      </c>
      <c r="J95" s="11">
        <f>SUMPRODUCT(-('Diário 3º PA'!$E$4:$E$4242='Analítico Cp.'!$B95),-('Diário 3º PA'!$P$4:$P$4242=J$1),('Diário 3º PA'!$F$4:$F$4242))+SUMPRODUCT(-('Diário 4º PA'!$E$4:$E$2224='Analítico Cp.'!$B95),-('Diário 4º PA'!$P$4:$P$2224=J$1),('Diário 4º PA'!$F$4:$F$2224))+SUMPRODUCT(-('Diário 5º PA'!$E$4:$E$5221='Analítico Cp.'!$B95),-('Diário 5º PA'!$P$4:$P$5221=J$1),('Diário 5º PA'!$F$4:$F$5221))+SUMPRODUCT(-('Diário 6º PA'!$E$4:$E$2907='Analítico Cp.'!$B95),-('Diário 6º PA'!$O$4:$O$2907=J$1),('Diário 6º PA'!$F$4:$F$2907))+SUMPRODUCT(-('Comp.'!$D$5:$D$232='Analítico Cp.'!$B95),-('Comp.'!$J$5:$J$232=J$1),('Comp.'!$E$5:$E$232))</f>
        <v>0</v>
      </c>
      <c r="K95" s="11">
        <f>SUMPRODUCT(-('Diário 3º PA'!$E$4:$E$4242='Analítico Cp.'!$B95),-('Diário 3º PA'!$P$4:$P$4242=K$1),('Diário 3º PA'!$F$4:$F$4242))+SUMPRODUCT(-('Diário 4º PA'!$E$4:$E$2224='Analítico Cp.'!$B95),-('Diário 4º PA'!$P$4:$P$2224=K$1),('Diário 4º PA'!$F$4:$F$2224))+SUMPRODUCT(-('Diário 5º PA'!$E$4:$E$5221='Analítico Cp.'!$B95),-('Diário 5º PA'!$P$4:$P$5221=K$1),('Diário 5º PA'!$F$4:$F$5221))+SUMPRODUCT(-('Diário 6º PA'!$E$4:$E$2907='Analítico Cp.'!$B95),-('Diário 6º PA'!$O$4:$O$2907=K$1),('Diário 6º PA'!$F$4:$F$2907))+SUMPRODUCT(-('Comp.'!$D$5:$D$232='Analítico Cp.'!$B95),-('Comp.'!$J$5:$J$232=K$1),('Comp.'!$E$5:$E$232))</f>
        <v>0</v>
      </c>
      <c r="L95" s="11">
        <f>SUMPRODUCT(-('Diário 3º PA'!$E$4:$E$4242='Analítico Cp.'!$B95),-('Diário 3º PA'!$P$4:$P$4242=L$1),('Diário 3º PA'!$F$4:$F$4242))+SUMPRODUCT(-('Diário 4º PA'!$E$4:$E$2224='Analítico Cp.'!$B95),-('Diário 4º PA'!$P$4:$P$2224=L$1),('Diário 4º PA'!$F$4:$F$2224))+SUMPRODUCT(-('Diário 5º PA'!$E$4:$E$5221='Analítico Cp.'!$B95),-('Diário 5º PA'!$P$4:$P$5221=L$1),('Diário 5º PA'!$F$4:$F$5221))+SUMPRODUCT(-('Diário 6º PA'!$E$4:$E$2907='Analítico Cp.'!$B95),-('Diário 6º PA'!$O$4:$O$2907=L$1),('Diário 6º PA'!$F$4:$F$2907))+SUMPRODUCT(-('Comp.'!$D$5:$D$232='Analítico Cp.'!$B95),-('Comp.'!$J$5:$J$232=L$1),('Comp.'!$E$5:$E$232))</f>
        <v>0</v>
      </c>
      <c r="M95" s="11">
        <f>SUMPRODUCT(-('Diário 3º PA'!$E$4:$E$4242='Analítico Cp.'!$B95),-('Diário 3º PA'!$P$4:$P$4242=M$1),('Diário 3º PA'!$F$4:$F$4242))+SUMPRODUCT(-('Diário 4º PA'!$E$4:$E$2224='Analítico Cp.'!$B95),-('Diário 4º PA'!$P$4:$P$2224=M$1),('Diário 4º PA'!$F$4:$F$2224))+SUMPRODUCT(-('Diário 5º PA'!$E$4:$E$5221='Analítico Cp.'!$B95),-('Diário 5º PA'!$P$4:$P$5221=M$1),('Diário 5º PA'!$F$4:$F$5221))+SUMPRODUCT(-('Diário 6º PA'!$E$4:$E$2907='Analítico Cp.'!$B95),-('Diário 6º PA'!$O$4:$O$2907=M$1),('Diário 6º PA'!$F$4:$F$2907))+SUMPRODUCT(-('Comp.'!$D$5:$D$232='Analítico Cp.'!$B95),-('Comp.'!$J$5:$J$232=M$1),('Comp.'!$E$5:$E$232))</f>
        <v>0</v>
      </c>
      <c r="N95" s="11">
        <f>SUMPRODUCT(-('Diário 3º PA'!$E$4:$E$4242='Analítico Cp.'!$B95),-('Diário 3º PA'!$P$4:$P$4242=N$1),('Diário 3º PA'!$F$4:$F$4242))+SUMPRODUCT(-('Diário 4º PA'!$E$4:$E$2224='Analítico Cp.'!$B95),-('Diário 4º PA'!$P$4:$P$2224=N$1),('Diário 4º PA'!$F$4:$F$2224))+SUMPRODUCT(-('Diário 5º PA'!$E$4:$E$5221='Analítico Cp.'!$B95),-('Diário 5º PA'!$P$4:$P$5221=N$1),('Diário 5º PA'!$F$4:$F$5221))+SUMPRODUCT(-('Diário 6º PA'!$E$4:$E$2907='Analítico Cp.'!$B95),-('Diário 6º PA'!$O$4:$O$2907=N$1),('Diário 6º PA'!$F$4:$F$2907))+SUMPRODUCT(-('Comp.'!$D$5:$D$232='Analítico Cp.'!$B95),-('Comp.'!$J$5:$J$232=N$1),('Comp.'!$E$5:$E$232))</f>
        <v>0</v>
      </c>
      <c r="O95" s="12">
        <f t="shared" si="14"/>
        <v>0</v>
      </c>
      <c r="P95" s="168">
        <f t="shared" si="15"/>
        <v>0</v>
      </c>
    </row>
    <row r="96" spans="1:16" ht="23.25" customHeight="1" x14ac:dyDescent="0.2">
      <c r="A96" s="59" t="s">
        <v>295</v>
      </c>
      <c r="B96" s="103" t="s">
        <v>296</v>
      </c>
      <c r="C96" s="11">
        <f>SUMPRODUCT(-('Diário 3º PA'!$E$4:$E$4242='Analítico Cp.'!$B96),-('Diário 3º PA'!$P$4:$P$4242=C$1),('Diário 3º PA'!$F$4:$F$4242))+SUMPRODUCT(-('Diário 4º PA'!$E$4:$E$2224='Analítico Cp.'!$B96),-('Diário 4º PA'!$P$4:$P$2224=C$1),('Diário 4º PA'!$F$4:$F$2224))+SUMPRODUCT(-('Diário 5º PA'!$E$4:$E$5221='Analítico Cp.'!$B96),-('Diário 5º PA'!$P$4:$P$5221=C$1),('Diário 5º PA'!$F$4:$F$5221))+SUMPRODUCT(-('Diário 6º PA'!$E$4:$E$2907='Analítico Cp.'!$B96),-('Diário 6º PA'!$O$4:$O$2907=C$1),('Diário 6º PA'!$F$4:$F$2907))+SUMPRODUCT(-('Comp.'!$D$5:$D$232='Analítico Cp.'!$B96),-('Comp.'!$J$5:$J$232=C$1),('Comp.'!$E$5:$E$232))</f>
        <v>0</v>
      </c>
      <c r="D96" s="11">
        <f>SUMPRODUCT(-('Diário 3º PA'!$E$4:$E$4242='Analítico Cp.'!$B96),-('Diário 3º PA'!$P$4:$P$4242=D$1),('Diário 3º PA'!$F$4:$F$4242))+SUMPRODUCT(-('Diário 4º PA'!$E$4:$E$2224='Analítico Cp.'!$B96),-('Diário 4º PA'!$P$4:$P$2224=D$1),('Diário 4º PA'!$F$4:$F$2224))+SUMPRODUCT(-('Diário 5º PA'!$E$4:$E$5221='Analítico Cp.'!$B96),-('Diário 5º PA'!$P$4:$P$5221=D$1),('Diário 5º PA'!$F$4:$F$5221))+SUMPRODUCT(-('Diário 6º PA'!$E$4:$E$2907='Analítico Cp.'!$B96),-('Diário 6º PA'!$O$4:$O$2907=D$1),('Diário 6º PA'!$F$4:$F$2907))+SUMPRODUCT(-('Comp.'!$D$5:$D$232='Analítico Cp.'!$B96),-('Comp.'!$J$5:$J$232=D$1),('Comp.'!$E$5:$E$232))</f>
        <v>0</v>
      </c>
      <c r="E96" s="11">
        <f>SUMPRODUCT(-('Diário 3º PA'!$E$4:$E$4242='Analítico Cp.'!$B96),-('Diário 3º PA'!$P$4:$P$4242=E$1),('Diário 3º PA'!$F$4:$F$4242))+SUMPRODUCT(-('Diário 4º PA'!$E$4:$E$2224='Analítico Cp.'!$B96),-('Diário 4º PA'!$P$4:$P$2224=E$1),('Diário 4º PA'!$F$4:$F$2224))+SUMPRODUCT(-('Diário 5º PA'!$E$4:$E$5221='Analítico Cp.'!$B96),-('Diário 5º PA'!$P$4:$P$5221=E$1),('Diário 5º PA'!$F$4:$F$5221))+SUMPRODUCT(-('Diário 6º PA'!$E$4:$E$2907='Analítico Cp.'!$B96),-('Diário 6º PA'!$O$4:$O$2907=E$1),('Diário 6º PA'!$F$4:$F$2907))+SUMPRODUCT(-('Comp.'!$D$5:$D$232='Analítico Cp.'!$B96),-('Comp.'!$J$5:$J$232=E$1),('Comp.'!$E$5:$E$232))</f>
        <v>0</v>
      </c>
      <c r="F96" s="11">
        <f>SUMPRODUCT(-('Diário 3º PA'!$E$4:$E$4242='Analítico Cp.'!$B96),-('Diário 3º PA'!$P$4:$P$4242=F$1),('Diário 3º PA'!$F$4:$F$4242))+SUMPRODUCT(-('Diário 4º PA'!$E$4:$E$2224='Analítico Cp.'!$B96),-('Diário 4º PA'!$P$4:$P$2224=F$1),('Diário 4º PA'!$F$4:$F$2224))+SUMPRODUCT(-('Diário 5º PA'!$E$4:$E$5221='Analítico Cp.'!$B96),-('Diário 5º PA'!$P$4:$P$5221=F$1),('Diário 5º PA'!$F$4:$F$5221))+SUMPRODUCT(-('Diário 6º PA'!$E$4:$E$2907='Analítico Cp.'!$B96),-('Diário 6º PA'!$O$4:$O$2907=F$1),('Diário 6º PA'!$F$4:$F$2907))+SUMPRODUCT(-('Comp.'!$D$5:$D$232='Analítico Cp.'!$B96),-('Comp.'!$J$5:$J$232=F$1),('Comp.'!$E$5:$E$232))</f>
        <v>0</v>
      </c>
      <c r="G96" s="11">
        <f>SUMPRODUCT(-('Diário 3º PA'!$E$4:$E$4242='Analítico Cp.'!$B96),-('Diário 3º PA'!$P$4:$P$4242=G$1),('Diário 3º PA'!$F$4:$F$4242))+SUMPRODUCT(-('Diário 4º PA'!$E$4:$E$2224='Analítico Cp.'!$B96),-('Diário 4º PA'!$P$4:$P$2224=G$1),('Diário 4º PA'!$F$4:$F$2224))+SUMPRODUCT(-('Diário 5º PA'!$E$4:$E$5221='Analítico Cp.'!$B96),-('Diário 5º PA'!$P$4:$P$5221=G$1),('Diário 5º PA'!$F$4:$F$5221))+SUMPRODUCT(-('Diário 6º PA'!$E$4:$E$2907='Analítico Cp.'!$B96),-('Diário 6º PA'!$O$4:$O$2907=G$1),('Diário 6º PA'!$F$4:$F$2907))+SUMPRODUCT(-('Comp.'!$D$5:$D$232='Analítico Cp.'!$B96),-('Comp.'!$J$5:$J$232=G$1),('Comp.'!$E$5:$E$232))</f>
        <v>0</v>
      </c>
      <c r="H96" s="11">
        <f>SUMPRODUCT(-('Diário 3º PA'!$E$4:$E$4242='Analítico Cp.'!$B96),-('Diário 3º PA'!$P$4:$P$4242=H$1),('Diário 3º PA'!$F$4:$F$4242))+SUMPRODUCT(-('Diário 4º PA'!$E$4:$E$2224='Analítico Cp.'!$B96),-('Diário 4º PA'!$P$4:$P$2224=H$1),('Diário 4º PA'!$F$4:$F$2224))+SUMPRODUCT(-('Diário 5º PA'!$E$4:$E$5221='Analítico Cp.'!$B96),-('Diário 5º PA'!$P$4:$P$5221=H$1),('Diário 5º PA'!$F$4:$F$5221))+SUMPRODUCT(-('Diário 6º PA'!$E$4:$E$2907='Analítico Cp.'!$B96),-('Diário 6º PA'!$O$4:$O$2907=H$1),('Diário 6º PA'!$F$4:$F$2907))+SUMPRODUCT(-('Comp.'!$D$5:$D$232='Analítico Cp.'!$B96),-('Comp.'!$J$5:$J$232=H$1),('Comp.'!$E$5:$E$232))</f>
        <v>0</v>
      </c>
      <c r="I96" s="11">
        <f>SUMPRODUCT(-('Diário 3º PA'!$E$4:$E$4242='Analítico Cp.'!$B96),-('Diário 3º PA'!$P$4:$P$4242=I$1),('Diário 3º PA'!$F$4:$F$4242))+SUMPRODUCT(-('Diário 4º PA'!$E$4:$E$2224='Analítico Cp.'!$B96),-('Diário 4º PA'!$P$4:$P$2224=I$1),('Diário 4º PA'!$F$4:$F$2224))+SUMPRODUCT(-('Diário 5º PA'!$E$4:$E$5221='Analítico Cp.'!$B96),-('Diário 5º PA'!$P$4:$P$5221=I$1),('Diário 5º PA'!$F$4:$F$5221))+SUMPRODUCT(-('Diário 6º PA'!$E$4:$E$2907='Analítico Cp.'!$B96),-('Diário 6º PA'!$O$4:$O$2907=I$1),('Diário 6º PA'!$F$4:$F$2907))+SUMPRODUCT(-('Comp.'!$D$5:$D$232='Analítico Cp.'!$B96),-('Comp.'!$J$5:$J$232=I$1),('Comp.'!$E$5:$E$232))</f>
        <v>0</v>
      </c>
      <c r="J96" s="11">
        <f>SUMPRODUCT(-('Diário 3º PA'!$E$4:$E$4242='Analítico Cp.'!$B96),-('Diário 3º PA'!$P$4:$P$4242=J$1),('Diário 3º PA'!$F$4:$F$4242))+SUMPRODUCT(-('Diário 4º PA'!$E$4:$E$2224='Analítico Cp.'!$B96),-('Diário 4º PA'!$P$4:$P$2224=J$1),('Diário 4º PA'!$F$4:$F$2224))+SUMPRODUCT(-('Diário 5º PA'!$E$4:$E$5221='Analítico Cp.'!$B96),-('Diário 5º PA'!$P$4:$P$5221=J$1),('Diário 5º PA'!$F$4:$F$5221))+SUMPRODUCT(-('Diário 6º PA'!$E$4:$E$2907='Analítico Cp.'!$B96),-('Diário 6º PA'!$O$4:$O$2907=J$1),('Diário 6º PA'!$F$4:$F$2907))+SUMPRODUCT(-('Comp.'!$D$5:$D$232='Analítico Cp.'!$B96),-('Comp.'!$J$5:$J$232=J$1),('Comp.'!$E$5:$E$232))</f>
        <v>0</v>
      </c>
      <c r="K96" s="11">
        <f>SUMPRODUCT(-('Diário 3º PA'!$E$4:$E$4242='Analítico Cp.'!$B96),-('Diário 3º PA'!$P$4:$P$4242=K$1),('Diário 3º PA'!$F$4:$F$4242))+SUMPRODUCT(-('Diário 4º PA'!$E$4:$E$2224='Analítico Cp.'!$B96),-('Diário 4º PA'!$P$4:$P$2224=K$1),('Diário 4º PA'!$F$4:$F$2224))+SUMPRODUCT(-('Diário 5º PA'!$E$4:$E$5221='Analítico Cp.'!$B96),-('Diário 5º PA'!$P$4:$P$5221=K$1),('Diário 5º PA'!$F$4:$F$5221))+SUMPRODUCT(-('Diário 6º PA'!$E$4:$E$2907='Analítico Cp.'!$B96),-('Diário 6º PA'!$O$4:$O$2907=K$1),('Diário 6º PA'!$F$4:$F$2907))+SUMPRODUCT(-('Comp.'!$D$5:$D$232='Analítico Cp.'!$B96),-('Comp.'!$J$5:$J$232=K$1),('Comp.'!$E$5:$E$232))</f>
        <v>0</v>
      </c>
      <c r="L96" s="11">
        <f>SUMPRODUCT(-('Diário 3º PA'!$E$4:$E$4242='Analítico Cp.'!$B96),-('Diário 3º PA'!$P$4:$P$4242=L$1),('Diário 3º PA'!$F$4:$F$4242))+SUMPRODUCT(-('Diário 4º PA'!$E$4:$E$2224='Analítico Cp.'!$B96),-('Diário 4º PA'!$P$4:$P$2224=L$1),('Diário 4º PA'!$F$4:$F$2224))+SUMPRODUCT(-('Diário 5º PA'!$E$4:$E$5221='Analítico Cp.'!$B96),-('Diário 5º PA'!$P$4:$P$5221=L$1),('Diário 5º PA'!$F$4:$F$5221))+SUMPRODUCT(-('Diário 6º PA'!$E$4:$E$2907='Analítico Cp.'!$B96),-('Diário 6º PA'!$O$4:$O$2907=L$1),('Diário 6º PA'!$F$4:$F$2907))+SUMPRODUCT(-('Comp.'!$D$5:$D$232='Analítico Cp.'!$B96),-('Comp.'!$J$5:$J$232=L$1),('Comp.'!$E$5:$E$232))</f>
        <v>0</v>
      </c>
      <c r="M96" s="11">
        <f>SUMPRODUCT(-('Diário 3º PA'!$E$4:$E$4242='Analítico Cp.'!$B96),-('Diário 3º PA'!$P$4:$P$4242=M$1),('Diário 3º PA'!$F$4:$F$4242))+SUMPRODUCT(-('Diário 4º PA'!$E$4:$E$2224='Analítico Cp.'!$B96),-('Diário 4º PA'!$P$4:$P$2224=M$1),('Diário 4º PA'!$F$4:$F$2224))+SUMPRODUCT(-('Diário 5º PA'!$E$4:$E$5221='Analítico Cp.'!$B96),-('Diário 5º PA'!$P$4:$P$5221=M$1),('Diário 5º PA'!$F$4:$F$5221))+SUMPRODUCT(-('Diário 6º PA'!$E$4:$E$2907='Analítico Cp.'!$B96),-('Diário 6º PA'!$O$4:$O$2907=M$1),('Diário 6º PA'!$F$4:$F$2907))+SUMPRODUCT(-('Comp.'!$D$5:$D$232='Analítico Cp.'!$B96),-('Comp.'!$J$5:$J$232=M$1),('Comp.'!$E$5:$E$232))</f>
        <v>0</v>
      </c>
      <c r="N96" s="11">
        <f>SUMPRODUCT(-('Diário 3º PA'!$E$4:$E$4242='Analítico Cp.'!$B96),-('Diário 3º PA'!$P$4:$P$4242=N$1),('Diário 3º PA'!$F$4:$F$4242))+SUMPRODUCT(-('Diário 4º PA'!$E$4:$E$2224='Analítico Cp.'!$B96),-('Diário 4º PA'!$P$4:$P$2224=N$1),('Diário 4º PA'!$F$4:$F$2224))+SUMPRODUCT(-('Diário 5º PA'!$E$4:$E$5221='Analítico Cp.'!$B96),-('Diário 5º PA'!$P$4:$P$5221=N$1),('Diário 5º PA'!$F$4:$F$5221))+SUMPRODUCT(-('Diário 6º PA'!$E$4:$E$2907='Analítico Cp.'!$B96),-('Diário 6º PA'!$O$4:$O$2907=N$1),('Diário 6º PA'!$F$4:$F$2907))+SUMPRODUCT(-('Comp.'!$D$5:$D$232='Analítico Cp.'!$B96),-('Comp.'!$J$5:$J$232=N$1),('Comp.'!$E$5:$E$232))</f>
        <v>0</v>
      </c>
      <c r="O96" s="12">
        <f t="shared" si="14"/>
        <v>0</v>
      </c>
      <c r="P96" s="168">
        <f t="shared" si="15"/>
        <v>0</v>
      </c>
    </row>
    <row r="97" spans="1:16" ht="23.25" customHeight="1" x14ac:dyDescent="0.2">
      <c r="A97" s="59" t="s">
        <v>297</v>
      </c>
      <c r="B97" s="103" t="s">
        <v>298</v>
      </c>
      <c r="C97" s="11">
        <f>SUMPRODUCT(-('Diário 3º PA'!$E$4:$E$4242='Analítico Cp.'!$B97),-('Diário 3º PA'!$P$4:$P$4242=C$1),('Diário 3º PA'!$F$4:$F$4242))+SUMPRODUCT(-('Diário 4º PA'!$E$4:$E$2224='Analítico Cp.'!$B97),-('Diário 4º PA'!$P$4:$P$2224=C$1),('Diário 4º PA'!$F$4:$F$2224))+SUMPRODUCT(-('Diário 5º PA'!$E$4:$E$5221='Analítico Cp.'!$B97),-('Diário 5º PA'!$P$4:$P$5221=C$1),('Diário 5º PA'!$F$4:$F$5221))+SUMPRODUCT(-('Diário 6º PA'!$E$4:$E$2907='Analítico Cp.'!$B97),-('Diário 6º PA'!$O$4:$O$2907=C$1),('Diário 6º PA'!$F$4:$F$2907))+SUMPRODUCT(-('Comp.'!$D$5:$D$232='Analítico Cp.'!$B97),-('Comp.'!$J$5:$J$232=C$1),('Comp.'!$E$5:$E$232))</f>
        <v>35822.53</v>
      </c>
      <c r="D97" s="11">
        <f>SUMPRODUCT(-('Diário 3º PA'!$E$4:$E$4242='Analítico Cp.'!$B97),-('Diário 3º PA'!$P$4:$P$4242=D$1),('Diário 3º PA'!$F$4:$F$4242))+SUMPRODUCT(-('Diário 4º PA'!$E$4:$E$2224='Analítico Cp.'!$B97),-('Diário 4º PA'!$P$4:$P$2224=D$1),('Diário 4º PA'!$F$4:$F$2224))+SUMPRODUCT(-('Diário 5º PA'!$E$4:$E$5221='Analítico Cp.'!$B97),-('Diário 5º PA'!$P$4:$P$5221=D$1),('Diário 5º PA'!$F$4:$F$5221))+SUMPRODUCT(-('Diário 6º PA'!$E$4:$E$2907='Analítico Cp.'!$B97),-('Diário 6º PA'!$O$4:$O$2907=D$1),('Diário 6º PA'!$F$4:$F$2907))+SUMPRODUCT(-('Comp.'!$D$5:$D$232='Analítico Cp.'!$B97),-('Comp.'!$J$5:$J$232=D$1),('Comp.'!$E$5:$E$232))</f>
        <v>6984.8700000000008</v>
      </c>
      <c r="E97" s="11">
        <f>SUMPRODUCT(-('Diário 3º PA'!$E$4:$E$4242='Analítico Cp.'!$B97),-('Diário 3º PA'!$P$4:$P$4242=E$1),('Diário 3º PA'!$F$4:$F$4242))+SUMPRODUCT(-('Diário 4º PA'!$E$4:$E$2224='Analítico Cp.'!$B97),-('Diário 4º PA'!$P$4:$P$2224=E$1),('Diário 4º PA'!$F$4:$F$2224))+SUMPRODUCT(-('Diário 5º PA'!$E$4:$E$5221='Analítico Cp.'!$B97),-('Diário 5º PA'!$P$4:$P$5221=E$1),('Diário 5º PA'!$F$4:$F$5221))+SUMPRODUCT(-('Diário 6º PA'!$E$4:$E$2907='Analítico Cp.'!$B97),-('Diário 6º PA'!$O$4:$O$2907=E$1),('Diário 6º PA'!$F$4:$F$2907))+SUMPRODUCT(-('Comp.'!$D$5:$D$232='Analítico Cp.'!$B97),-('Comp.'!$J$5:$J$232=E$1),('Comp.'!$E$5:$E$232))</f>
        <v>33439.589999999997</v>
      </c>
      <c r="F97" s="11">
        <f>SUMPRODUCT(-('Diário 3º PA'!$E$4:$E$4242='Analítico Cp.'!$B97),-('Diário 3º PA'!$P$4:$P$4242=F$1),('Diário 3º PA'!$F$4:$F$4242))+SUMPRODUCT(-('Diário 4º PA'!$E$4:$E$2224='Analítico Cp.'!$B97),-('Diário 4º PA'!$P$4:$P$2224=F$1),('Diário 4º PA'!$F$4:$F$2224))+SUMPRODUCT(-('Diário 5º PA'!$E$4:$E$5221='Analítico Cp.'!$B97),-('Diário 5º PA'!$P$4:$P$5221=F$1),('Diário 5º PA'!$F$4:$F$5221))+SUMPRODUCT(-('Diário 6º PA'!$E$4:$E$2907='Analítico Cp.'!$B97),-('Diário 6º PA'!$O$4:$O$2907=F$1),('Diário 6º PA'!$F$4:$F$2907))+SUMPRODUCT(-('Comp.'!$D$5:$D$232='Analítico Cp.'!$B97),-('Comp.'!$J$5:$J$232=F$1),('Comp.'!$E$5:$E$232))</f>
        <v>19377.939999999999</v>
      </c>
      <c r="G97" s="11">
        <f>SUMPRODUCT(-('Diário 3º PA'!$E$4:$E$4242='Analítico Cp.'!$B97),-('Diário 3º PA'!$P$4:$P$4242=G$1),('Diário 3º PA'!$F$4:$F$4242))+SUMPRODUCT(-('Diário 4º PA'!$E$4:$E$2224='Analítico Cp.'!$B97),-('Diário 4º PA'!$P$4:$P$2224=G$1),('Diário 4º PA'!$F$4:$F$2224))+SUMPRODUCT(-('Diário 5º PA'!$E$4:$E$5221='Analítico Cp.'!$B97),-('Diário 5º PA'!$P$4:$P$5221=G$1),('Diário 5º PA'!$F$4:$F$5221))+SUMPRODUCT(-('Diário 6º PA'!$E$4:$E$2907='Analítico Cp.'!$B97),-('Diário 6º PA'!$O$4:$O$2907=G$1),('Diário 6º PA'!$F$4:$F$2907))+SUMPRODUCT(-('Comp.'!$D$5:$D$232='Analítico Cp.'!$B97),-('Comp.'!$J$5:$J$232=G$1),('Comp.'!$E$5:$E$232))</f>
        <v>21554.55</v>
      </c>
      <c r="H97" s="11">
        <f>SUMPRODUCT(-('Diário 3º PA'!$E$4:$E$4242='Analítico Cp.'!$B97),-('Diário 3º PA'!$P$4:$P$4242=H$1),('Diário 3º PA'!$F$4:$F$4242))+SUMPRODUCT(-('Diário 4º PA'!$E$4:$E$2224='Analítico Cp.'!$B97),-('Diário 4º PA'!$P$4:$P$2224=H$1),('Diário 4º PA'!$F$4:$F$2224))+SUMPRODUCT(-('Diário 5º PA'!$E$4:$E$5221='Analítico Cp.'!$B97),-('Diário 5º PA'!$P$4:$P$5221=H$1),('Diário 5º PA'!$F$4:$F$5221))+SUMPRODUCT(-('Diário 6º PA'!$E$4:$E$2907='Analítico Cp.'!$B97),-('Diário 6º PA'!$O$4:$O$2907=H$1),('Diário 6º PA'!$F$4:$F$2907))+SUMPRODUCT(-('Comp.'!$D$5:$D$232='Analítico Cp.'!$B97),-('Comp.'!$J$5:$J$232=H$1),('Comp.'!$E$5:$E$232))</f>
        <v>24836.1</v>
      </c>
      <c r="I97" s="11">
        <f>SUMPRODUCT(-('Diário 3º PA'!$E$4:$E$4242='Analítico Cp.'!$B97),-('Diário 3º PA'!$P$4:$P$4242=I$1),('Diário 3º PA'!$F$4:$F$4242))+SUMPRODUCT(-('Diário 4º PA'!$E$4:$E$2224='Analítico Cp.'!$B97),-('Diário 4º PA'!$P$4:$P$2224=I$1),('Diário 4º PA'!$F$4:$F$2224))+SUMPRODUCT(-('Diário 5º PA'!$E$4:$E$5221='Analítico Cp.'!$B97),-('Diário 5º PA'!$P$4:$P$5221=I$1),('Diário 5º PA'!$F$4:$F$5221))+SUMPRODUCT(-('Diário 6º PA'!$E$4:$E$2907='Analítico Cp.'!$B97),-('Diário 6º PA'!$O$4:$O$2907=I$1),('Diário 6º PA'!$F$4:$F$2907))+SUMPRODUCT(-('Comp.'!$D$5:$D$232='Analítico Cp.'!$B97),-('Comp.'!$J$5:$J$232=I$1),('Comp.'!$E$5:$E$232))</f>
        <v>8947.5400000000009</v>
      </c>
      <c r="J97" s="11">
        <f>SUMPRODUCT(-('Diário 3º PA'!$E$4:$E$4242='Analítico Cp.'!$B97),-('Diário 3º PA'!$P$4:$P$4242=J$1),('Diário 3º PA'!$F$4:$F$4242))+SUMPRODUCT(-('Diário 4º PA'!$E$4:$E$2224='Analítico Cp.'!$B97),-('Diário 4º PA'!$P$4:$P$2224=J$1),('Diário 4º PA'!$F$4:$F$2224))+SUMPRODUCT(-('Diário 5º PA'!$E$4:$E$5221='Analítico Cp.'!$B97),-('Diário 5º PA'!$P$4:$P$5221=J$1),('Diário 5º PA'!$F$4:$F$5221))+SUMPRODUCT(-('Diário 6º PA'!$E$4:$E$2907='Analítico Cp.'!$B97),-('Diário 6º PA'!$O$4:$O$2907=J$1),('Diário 6º PA'!$F$4:$F$2907))+SUMPRODUCT(-('Comp.'!$D$5:$D$232='Analítico Cp.'!$B97),-('Comp.'!$J$5:$J$232=J$1),('Comp.'!$E$5:$E$232))</f>
        <v>32132.57</v>
      </c>
      <c r="K97" s="11">
        <f>SUMPRODUCT(-('Diário 3º PA'!$E$4:$E$4242='Analítico Cp.'!$B97),-('Diário 3º PA'!$P$4:$P$4242=K$1),('Diário 3º PA'!$F$4:$F$4242))+SUMPRODUCT(-('Diário 4º PA'!$E$4:$E$2224='Analítico Cp.'!$B97),-('Diário 4º PA'!$P$4:$P$2224=K$1),('Diário 4º PA'!$F$4:$F$2224))+SUMPRODUCT(-('Diário 5º PA'!$E$4:$E$5221='Analítico Cp.'!$B97),-('Diário 5º PA'!$P$4:$P$5221=K$1),('Diário 5º PA'!$F$4:$F$5221))+SUMPRODUCT(-('Diário 6º PA'!$E$4:$E$2907='Analítico Cp.'!$B97),-('Diário 6º PA'!$O$4:$O$2907=K$1),('Diário 6º PA'!$F$4:$F$2907))+SUMPRODUCT(-('Comp.'!$D$5:$D$232='Analítico Cp.'!$B97),-('Comp.'!$J$5:$J$232=K$1),('Comp.'!$E$5:$E$232))</f>
        <v>21185.280000000002</v>
      </c>
      <c r="L97" s="11">
        <f>SUMPRODUCT(-('Diário 3º PA'!$E$4:$E$4242='Analítico Cp.'!$B97),-('Diário 3º PA'!$P$4:$P$4242=L$1),('Diário 3º PA'!$F$4:$F$4242))+SUMPRODUCT(-('Diário 4º PA'!$E$4:$E$2224='Analítico Cp.'!$B97),-('Diário 4º PA'!$P$4:$P$2224=L$1),('Diário 4º PA'!$F$4:$F$2224))+SUMPRODUCT(-('Diário 5º PA'!$E$4:$E$5221='Analítico Cp.'!$B97),-('Diário 5º PA'!$P$4:$P$5221=L$1),('Diário 5º PA'!$F$4:$F$5221))+SUMPRODUCT(-('Diário 6º PA'!$E$4:$E$2907='Analítico Cp.'!$B97),-('Diário 6º PA'!$O$4:$O$2907=L$1),('Diário 6º PA'!$F$4:$F$2907))+SUMPRODUCT(-('Comp.'!$D$5:$D$232='Analítico Cp.'!$B97),-('Comp.'!$J$5:$J$232=L$1),('Comp.'!$E$5:$E$232))</f>
        <v>22329.699999999997</v>
      </c>
      <c r="M97" s="11">
        <f>SUMPRODUCT(-('Diário 3º PA'!$E$4:$E$4242='Analítico Cp.'!$B97),-('Diário 3º PA'!$P$4:$P$4242=M$1),('Diário 3º PA'!$F$4:$F$4242))+SUMPRODUCT(-('Diário 4º PA'!$E$4:$E$2224='Analítico Cp.'!$B97),-('Diário 4º PA'!$P$4:$P$2224=M$1),('Diário 4º PA'!$F$4:$F$2224))+SUMPRODUCT(-('Diário 5º PA'!$E$4:$E$5221='Analítico Cp.'!$B97),-('Diário 5º PA'!$P$4:$P$5221=M$1),('Diário 5º PA'!$F$4:$F$5221))+SUMPRODUCT(-('Diário 6º PA'!$E$4:$E$2907='Analítico Cp.'!$B97),-('Diário 6º PA'!$O$4:$O$2907=M$1),('Diário 6º PA'!$F$4:$F$2907))+SUMPRODUCT(-('Comp.'!$D$5:$D$232='Analítico Cp.'!$B97),-('Comp.'!$J$5:$J$232=M$1),('Comp.'!$E$5:$E$232))</f>
        <v>20208.36</v>
      </c>
      <c r="N97" s="11">
        <f>SUMPRODUCT(-('Diário 3º PA'!$E$4:$E$4242='Analítico Cp.'!$B97),-('Diário 3º PA'!$P$4:$P$4242=N$1),('Diário 3º PA'!$F$4:$F$4242))+SUMPRODUCT(-('Diário 4º PA'!$E$4:$E$2224='Analítico Cp.'!$B97),-('Diário 4º PA'!$P$4:$P$2224=N$1),('Diário 4º PA'!$F$4:$F$2224))+SUMPRODUCT(-('Diário 5º PA'!$E$4:$E$5221='Analítico Cp.'!$B97),-('Diário 5º PA'!$P$4:$P$5221=N$1),('Diário 5º PA'!$F$4:$F$5221))+SUMPRODUCT(-('Diário 6º PA'!$E$4:$E$2907='Analítico Cp.'!$B97),-('Diário 6º PA'!$O$4:$O$2907=N$1),('Diário 6º PA'!$F$4:$F$2907))+SUMPRODUCT(-('Comp.'!$D$5:$D$232='Analítico Cp.'!$B97),-('Comp.'!$J$5:$J$232=N$1),('Comp.'!$E$5:$E$232))</f>
        <v>17574.43</v>
      </c>
      <c r="O97" s="12">
        <f t="shared" si="14"/>
        <v>264393.45999999996</v>
      </c>
      <c r="P97" s="168">
        <f t="shared" si="15"/>
        <v>7.0605884631660294E-3</v>
      </c>
    </row>
    <row r="98" spans="1:16" ht="23.25" customHeight="1" x14ac:dyDescent="0.2">
      <c r="A98" s="59" t="s">
        <v>299</v>
      </c>
      <c r="B98" s="103" t="s">
        <v>300</v>
      </c>
      <c r="C98" s="11">
        <f>SUMPRODUCT(-('Diário 3º PA'!$E$4:$E$4242='Analítico Cp.'!$B98),-('Diário 3º PA'!$P$4:$P$4242=C$1),('Diário 3º PA'!$F$4:$F$4242))+SUMPRODUCT(-('Diário 4º PA'!$E$4:$E$2224='Analítico Cp.'!$B98),-('Diário 4º PA'!$P$4:$P$2224=C$1),('Diário 4º PA'!$F$4:$F$2224))+SUMPRODUCT(-('Diário 5º PA'!$E$4:$E$5221='Analítico Cp.'!$B98),-('Diário 5º PA'!$P$4:$P$5221=C$1),('Diário 5º PA'!$F$4:$F$5221))+SUMPRODUCT(-('Diário 6º PA'!$E$4:$E$2907='Analítico Cp.'!$B98),-('Diário 6º PA'!$O$4:$O$2907=C$1),('Diário 6º PA'!$F$4:$F$2907))+SUMPRODUCT(-('Comp.'!$D$5:$D$232='Analítico Cp.'!$B98),-('Comp.'!$J$5:$J$232=C$1),('Comp.'!$E$5:$E$232))</f>
        <v>596.58000000000004</v>
      </c>
      <c r="D98" s="11">
        <f>SUMPRODUCT(-('Diário 3º PA'!$E$4:$E$4242='Analítico Cp.'!$B98),-('Diário 3º PA'!$P$4:$P$4242=D$1),('Diário 3º PA'!$F$4:$F$4242))+SUMPRODUCT(-('Diário 4º PA'!$E$4:$E$2224='Analítico Cp.'!$B98),-('Diário 4º PA'!$P$4:$P$2224=D$1),('Diário 4º PA'!$F$4:$F$2224))+SUMPRODUCT(-('Diário 5º PA'!$E$4:$E$5221='Analítico Cp.'!$B98),-('Diário 5º PA'!$P$4:$P$5221=D$1),('Diário 5º PA'!$F$4:$F$5221))+SUMPRODUCT(-('Diário 6º PA'!$E$4:$E$2907='Analítico Cp.'!$B98),-('Diário 6º PA'!$O$4:$O$2907=D$1),('Diário 6º PA'!$F$4:$F$2907))+SUMPRODUCT(-('Comp.'!$D$5:$D$232='Analítico Cp.'!$B98),-('Comp.'!$J$5:$J$232=D$1),('Comp.'!$E$5:$E$232))</f>
        <v>679.78</v>
      </c>
      <c r="E98" s="11">
        <f>SUMPRODUCT(-('Diário 3º PA'!$E$4:$E$4242='Analítico Cp.'!$B98),-('Diário 3º PA'!$P$4:$P$4242=E$1),('Diário 3º PA'!$F$4:$F$4242))+SUMPRODUCT(-('Diário 4º PA'!$E$4:$E$2224='Analítico Cp.'!$B98),-('Diário 4º PA'!$P$4:$P$2224=E$1),('Diário 4º PA'!$F$4:$F$2224))+SUMPRODUCT(-('Diário 5º PA'!$E$4:$E$5221='Analítico Cp.'!$B98),-('Diário 5º PA'!$P$4:$P$5221=E$1),('Diário 5º PA'!$F$4:$F$5221))+SUMPRODUCT(-('Diário 6º PA'!$E$4:$E$2907='Analítico Cp.'!$B98),-('Diário 6º PA'!$O$4:$O$2907=E$1),('Diário 6º PA'!$F$4:$F$2907))+SUMPRODUCT(-('Comp.'!$D$5:$D$232='Analítico Cp.'!$B98),-('Comp.'!$J$5:$J$232=E$1),('Comp.'!$E$5:$E$232))</f>
        <v>610</v>
      </c>
      <c r="F98" s="11">
        <f>SUMPRODUCT(-('Diário 3º PA'!$E$4:$E$4242='Analítico Cp.'!$B98),-('Diário 3º PA'!$P$4:$P$4242=F$1),('Diário 3º PA'!$F$4:$F$4242))+SUMPRODUCT(-('Diário 4º PA'!$E$4:$E$2224='Analítico Cp.'!$B98),-('Diário 4º PA'!$P$4:$P$2224=F$1),('Diário 4º PA'!$F$4:$F$2224))+SUMPRODUCT(-('Diário 5º PA'!$E$4:$E$5221='Analítico Cp.'!$B98),-('Diário 5º PA'!$P$4:$P$5221=F$1),('Diário 5º PA'!$F$4:$F$5221))+SUMPRODUCT(-('Diário 6º PA'!$E$4:$E$2907='Analítico Cp.'!$B98),-('Diário 6º PA'!$O$4:$O$2907=F$1),('Diário 6º PA'!$F$4:$F$2907))+SUMPRODUCT(-('Comp.'!$D$5:$D$232='Analítico Cp.'!$B98),-('Comp.'!$J$5:$J$232=F$1),('Comp.'!$E$5:$E$232))</f>
        <v>0</v>
      </c>
      <c r="G98" s="11">
        <f>SUMPRODUCT(-('Diário 3º PA'!$E$4:$E$4242='Analítico Cp.'!$B98),-('Diário 3º PA'!$P$4:$P$4242=G$1),('Diário 3º PA'!$F$4:$F$4242))+SUMPRODUCT(-('Diário 4º PA'!$E$4:$E$2224='Analítico Cp.'!$B98),-('Diário 4º PA'!$P$4:$P$2224=G$1),('Diário 4º PA'!$F$4:$F$2224))+SUMPRODUCT(-('Diário 5º PA'!$E$4:$E$5221='Analítico Cp.'!$B98),-('Diário 5º PA'!$P$4:$P$5221=G$1),('Diário 5º PA'!$F$4:$F$5221))+SUMPRODUCT(-('Diário 6º PA'!$E$4:$E$2907='Analítico Cp.'!$B98),-('Diário 6º PA'!$O$4:$O$2907=G$1),('Diário 6º PA'!$F$4:$F$2907))+SUMPRODUCT(-('Comp.'!$D$5:$D$232='Analítico Cp.'!$B98),-('Comp.'!$J$5:$J$232=G$1),('Comp.'!$E$5:$E$232))</f>
        <v>1019.95</v>
      </c>
      <c r="H98" s="11">
        <f>SUMPRODUCT(-('Diário 3º PA'!$E$4:$E$4242='Analítico Cp.'!$B98),-('Diário 3º PA'!$P$4:$P$4242=H$1),('Diário 3º PA'!$F$4:$F$4242))+SUMPRODUCT(-('Diário 4º PA'!$E$4:$E$2224='Analítico Cp.'!$B98),-('Diário 4º PA'!$P$4:$P$2224=H$1),('Diário 4º PA'!$F$4:$F$2224))+SUMPRODUCT(-('Diário 5º PA'!$E$4:$E$5221='Analítico Cp.'!$B98),-('Diário 5º PA'!$P$4:$P$5221=H$1),('Diário 5º PA'!$F$4:$F$5221))+SUMPRODUCT(-('Diário 6º PA'!$E$4:$E$2907='Analítico Cp.'!$B98),-('Diário 6º PA'!$O$4:$O$2907=H$1),('Diário 6º PA'!$F$4:$F$2907))+SUMPRODUCT(-('Comp.'!$D$5:$D$232='Analítico Cp.'!$B98),-('Comp.'!$J$5:$J$232=H$1),('Comp.'!$E$5:$E$232))</f>
        <v>595.1</v>
      </c>
      <c r="I98" s="11">
        <f>SUMPRODUCT(-('Diário 3º PA'!$E$4:$E$4242='Analítico Cp.'!$B98),-('Diário 3º PA'!$P$4:$P$4242=I$1),('Diário 3º PA'!$F$4:$F$4242))+SUMPRODUCT(-('Diário 4º PA'!$E$4:$E$2224='Analítico Cp.'!$B98),-('Diário 4º PA'!$P$4:$P$2224=I$1),('Diário 4º PA'!$F$4:$F$2224))+SUMPRODUCT(-('Diário 5º PA'!$E$4:$E$5221='Analítico Cp.'!$B98),-('Diário 5º PA'!$P$4:$P$5221=I$1),('Diário 5º PA'!$F$4:$F$5221))+SUMPRODUCT(-('Diário 6º PA'!$E$4:$E$2907='Analítico Cp.'!$B98),-('Diário 6º PA'!$O$4:$O$2907=I$1),('Diário 6º PA'!$F$4:$F$2907))+SUMPRODUCT(-('Comp.'!$D$5:$D$232='Analítico Cp.'!$B98),-('Comp.'!$J$5:$J$232=I$1),('Comp.'!$E$5:$E$232))</f>
        <v>740.92000000000007</v>
      </c>
      <c r="J98" s="11">
        <f>SUMPRODUCT(-('Diário 3º PA'!$E$4:$E$4242='Analítico Cp.'!$B98),-('Diário 3º PA'!$P$4:$P$4242=J$1),('Diário 3º PA'!$F$4:$F$4242))+SUMPRODUCT(-('Diário 4º PA'!$E$4:$E$2224='Analítico Cp.'!$B98),-('Diário 4º PA'!$P$4:$P$2224=J$1),('Diário 4º PA'!$F$4:$F$2224))+SUMPRODUCT(-('Diário 5º PA'!$E$4:$E$5221='Analítico Cp.'!$B98),-('Diário 5º PA'!$P$4:$P$5221=J$1),('Diário 5º PA'!$F$4:$F$5221))+SUMPRODUCT(-('Diário 6º PA'!$E$4:$E$2907='Analítico Cp.'!$B98),-('Diário 6º PA'!$O$4:$O$2907=J$1),('Diário 6º PA'!$F$4:$F$2907))+SUMPRODUCT(-('Comp.'!$D$5:$D$232='Analítico Cp.'!$B98),-('Comp.'!$J$5:$J$232=J$1),('Comp.'!$E$5:$E$232))</f>
        <v>829.5</v>
      </c>
      <c r="K98" s="11">
        <f>SUMPRODUCT(-('Diário 3º PA'!$E$4:$E$4242='Analítico Cp.'!$B98),-('Diário 3º PA'!$P$4:$P$4242=K$1),('Diário 3º PA'!$F$4:$F$4242))+SUMPRODUCT(-('Diário 4º PA'!$E$4:$E$2224='Analítico Cp.'!$B98),-('Diário 4º PA'!$P$4:$P$2224=K$1),('Diário 4º PA'!$F$4:$F$2224))+SUMPRODUCT(-('Diário 5º PA'!$E$4:$E$5221='Analítico Cp.'!$B98),-('Diário 5º PA'!$P$4:$P$5221=K$1),('Diário 5º PA'!$F$4:$F$5221))+SUMPRODUCT(-('Diário 6º PA'!$E$4:$E$2907='Analítico Cp.'!$B98),-('Diário 6º PA'!$O$4:$O$2907=K$1),('Diário 6º PA'!$F$4:$F$2907))+SUMPRODUCT(-('Comp.'!$D$5:$D$232='Analítico Cp.'!$B98),-('Comp.'!$J$5:$J$232=K$1),('Comp.'!$E$5:$E$232))</f>
        <v>1542.7199999999998</v>
      </c>
      <c r="L98" s="11">
        <f>SUMPRODUCT(-('Diário 3º PA'!$E$4:$E$4242='Analítico Cp.'!$B98),-('Diário 3º PA'!$P$4:$P$4242=L$1),('Diário 3º PA'!$F$4:$F$4242))+SUMPRODUCT(-('Diário 4º PA'!$E$4:$E$2224='Analítico Cp.'!$B98),-('Diário 4º PA'!$P$4:$P$2224=L$1),('Diário 4º PA'!$F$4:$F$2224))+SUMPRODUCT(-('Diário 5º PA'!$E$4:$E$5221='Analítico Cp.'!$B98),-('Diário 5º PA'!$P$4:$P$5221=L$1),('Diário 5º PA'!$F$4:$F$5221))+SUMPRODUCT(-('Diário 6º PA'!$E$4:$E$2907='Analítico Cp.'!$B98),-('Diário 6º PA'!$O$4:$O$2907=L$1),('Diário 6º PA'!$F$4:$F$2907))+SUMPRODUCT(-('Comp.'!$D$5:$D$232='Analítico Cp.'!$B98),-('Comp.'!$J$5:$J$232=L$1),('Comp.'!$E$5:$E$232))</f>
        <v>954.6</v>
      </c>
      <c r="M98" s="11">
        <f>SUMPRODUCT(-('Diário 3º PA'!$E$4:$E$4242='Analítico Cp.'!$B98),-('Diário 3º PA'!$P$4:$P$4242=M$1),('Diário 3º PA'!$F$4:$F$4242))+SUMPRODUCT(-('Diário 4º PA'!$E$4:$E$2224='Analítico Cp.'!$B98),-('Diário 4º PA'!$P$4:$P$2224=M$1),('Diário 4º PA'!$F$4:$F$2224))+SUMPRODUCT(-('Diário 5º PA'!$E$4:$E$5221='Analítico Cp.'!$B98),-('Diário 5º PA'!$P$4:$P$5221=M$1),('Diário 5º PA'!$F$4:$F$5221))+SUMPRODUCT(-('Diário 6º PA'!$E$4:$E$2907='Analítico Cp.'!$B98),-('Diário 6º PA'!$O$4:$O$2907=M$1),('Diário 6º PA'!$F$4:$F$2907))+SUMPRODUCT(-('Comp.'!$D$5:$D$232='Analítico Cp.'!$B98),-('Comp.'!$J$5:$J$232=M$1),('Comp.'!$E$5:$E$232))</f>
        <v>1061.06</v>
      </c>
      <c r="N98" s="11">
        <f>SUMPRODUCT(-('Diário 3º PA'!$E$4:$E$4242='Analítico Cp.'!$B98),-('Diário 3º PA'!$P$4:$P$4242=N$1),('Diário 3º PA'!$F$4:$F$4242))+SUMPRODUCT(-('Diário 4º PA'!$E$4:$E$2224='Analítico Cp.'!$B98),-('Diário 4º PA'!$P$4:$P$2224=N$1),('Diário 4º PA'!$F$4:$F$2224))+SUMPRODUCT(-('Diário 5º PA'!$E$4:$E$5221='Analítico Cp.'!$B98),-('Diário 5º PA'!$P$4:$P$5221=N$1),('Diário 5º PA'!$F$4:$F$5221))+SUMPRODUCT(-('Diário 6º PA'!$E$4:$E$2907='Analítico Cp.'!$B98),-('Diário 6º PA'!$O$4:$O$2907=N$1),('Diário 6º PA'!$F$4:$F$2907))+SUMPRODUCT(-('Comp.'!$D$5:$D$232='Analítico Cp.'!$B98),-('Comp.'!$J$5:$J$232=N$1),('Comp.'!$E$5:$E$232))</f>
        <v>1143.3499999999999</v>
      </c>
      <c r="O98" s="12">
        <f t="shared" si="14"/>
        <v>9773.56</v>
      </c>
      <c r="P98" s="168">
        <f t="shared" si="15"/>
        <v>2.6100148233644278E-4</v>
      </c>
    </row>
    <row r="99" spans="1:16" ht="23.25" customHeight="1" x14ac:dyDescent="0.2">
      <c r="A99" s="59" t="s">
        <v>301</v>
      </c>
      <c r="B99" s="103" t="s">
        <v>302</v>
      </c>
      <c r="C99" s="11">
        <f>SUMPRODUCT(-('Diário 3º PA'!$E$4:$E$4242='Analítico Cp.'!$B99),-('Diário 3º PA'!$P$4:$P$4242=C$1),('Diário 3º PA'!$F$4:$F$4242))+SUMPRODUCT(-('Diário 4º PA'!$E$4:$E$2224='Analítico Cp.'!$B99),-('Diário 4º PA'!$P$4:$P$2224=C$1),('Diário 4º PA'!$F$4:$F$2224))+SUMPRODUCT(-('Diário 5º PA'!$E$4:$E$5221='Analítico Cp.'!$B99),-('Diário 5º PA'!$P$4:$P$5221=C$1),('Diário 5º PA'!$F$4:$F$5221))+SUMPRODUCT(-('Diário 6º PA'!$E$4:$E$2907='Analítico Cp.'!$B99),-('Diário 6º PA'!$O$4:$O$2907=C$1),('Diário 6º PA'!$F$4:$F$2907))+SUMPRODUCT(-('Comp.'!$D$5:$D$232='Analítico Cp.'!$B99),-('Comp.'!$J$5:$J$232=C$1),('Comp.'!$E$5:$E$232))</f>
        <v>569804.87999999989</v>
      </c>
      <c r="D99" s="11">
        <f>SUMPRODUCT(-('Diário 3º PA'!$E$4:$E$4242='Analítico Cp.'!$B99),-('Diário 3º PA'!$P$4:$P$4242=D$1),('Diário 3º PA'!$F$4:$F$4242))+SUMPRODUCT(-('Diário 4º PA'!$E$4:$E$2224='Analítico Cp.'!$B99),-('Diário 4º PA'!$P$4:$P$2224=D$1),('Diário 4º PA'!$F$4:$F$2224))+SUMPRODUCT(-('Diário 5º PA'!$E$4:$E$5221='Analítico Cp.'!$B99),-('Diário 5º PA'!$P$4:$P$5221=D$1),('Diário 5º PA'!$F$4:$F$5221))+SUMPRODUCT(-('Diário 6º PA'!$E$4:$E$2907='Analítico Cp.'!$B99),-('Diário 6º PA'!$O$4:$O$2907=D$1),('Diário 6º PA'!$F$4:$F$2907))+SUMPRODUCT(-('Comp.'!$D$5:$D$232='Analítico Cp.'!$B99),-('Comp.'!$J$5:$J$232=D$1),('Comp.'!$E$5:$E$232))</f>
        <v>533291.81999999995</v>
      </c>
      <c r="E99" s="11">
        <f>SUMPRODUCT(-('Diário 3º PA'!$E$4:$E$4242='Analítico Cp.'!$B99),-('Diário 3º PA'!$P$4:$P$4242=E$1),('Diário 3º PA'!$F$4:$F$4242))+SUMPRODUCT(-('Diário 4º PA'!$E$4:$E$2224='Analítico Cp.'!$B99),-('Diário 4º PA'!$P$4:$P$2224=E$1),('Diário 4º PA'!$F$4:$F$2224))+SUMPRODUCT(-('Diário 5º PA'!$E$4:$E$5221='Analítico Cp.'!$B99),-('Diário 5º PA'!$P$4:$P$5221=E$1),('Diário 5º PA'!$F$4:$F$5221))+SUMPRODUCT(-('Diário 6º PA'!$E$4:$E$2907='Analítico Cp.'!$B99),-('Diário 6º PA'!$O$4:$O$2907=E$1),('Diário 6º PA'!$F$4:$F$2907))+SUMPRODUCT(-('Comp.'!$D$5:$D$232='Analítico Cp.'!$B99),-('Comp.'!$J$5:$J$232=E$1),('Comp.'!$E$5:$E$232))</f>
        <v>612253.05000000016</v>
      </c>
      <c r="F99" s="11">
        <f>SUMPRODUCT(-('Diário 3º PA'!$E$4:$E$4242='Analítico Cp.'!$B99),-('Diário 3º PA'!$P$4:$P$4242=F$1),('Diário 3º PA'!$F$4:$F$4242))+SUMPRODUCT(-('Diário 4º PA'!$E$4:$E$2224='Analítico Cp.'!$B99),-('Diário 4º PA'!$P$4:$P$2224=F$1),('Diário 4º PA'!$F$4:$F$2224))+SUMPRODUCT(-('Diário 5º PA'!$E$4:$E$5221='Analítico Cp.'!$B99),-('Diário 5º PA'!$P$4:$P$5221=F$1),('Diário 5º PA'!$F$4:$F$5221))+SUMPRODUCT(-('Diário 6º PA'!$E$4:$E$2907='Analítico Cp.'!$B99),-('Diário 6º PA'!$O$4:$O$2907=F$1),('Diário 6º PA'!$F$4:$F$2907))+SUMPRODUCT(-('Comp.'!$D$5:$D$232='Analítico Cp.'!$B99),-('Comp.'!$J$5:$J$232=F$1),('Comp.'!$E$5:$E$232))</f>
        <v>665336.34000000008</v>
      </c>
      <c r="G99" s="11">
        <f>SUMPRODUCT(-('Diário 3º PA'!$E$4:$E$4242='Analítico Cp.'!$B99),-('Diário 3º PA'!$P$4:$P$4242=G$1),('Diário 3º PA'!$F$4:$F$4242))+SUMPRODUCT(-('Diário 4º PA'!$E$4:$E$2224='Analítico Cp.'!$B99),-('Diário 4º PA'!$P$4:$P$2224=G$1),('Diário 4º PA'!$F$4:$F$2224))+SUMPRODUCT(-('Diário 5º PA'!$E$4:$E$5221='Analítico Cp.'!$B99),-('Diário 5º PA'!$P$4:$P$5221=G$1),('Diário 5º PA'!$F$4:$F$5221))+SUMPRODUCT(-('Diário 6º PA'!$E$4:$E$2907='Analítico Cp.'!$B99),-('Diário 6º PA'!$O$4:$O$2907=G$1),('Diário 6º PA'!$F$4:$F$2907))+SUMPRODUCT(-('Comp.'!$D$5:$D$232='Analítico Cp.'!$B99),-('Comp.'!$J$5:$J$232=G$1),('Comp.'!$E$5:$E$232))</f>
        <v>522286.17000000004</v>
      </c>
      <c r="H99" s="11">
        <f>SUMPRODUCT(-('Diário 3º PA'!$E$4:$E$4242='Analítico Cp.'!$B99),-('Diário 3º PA'!$P$4:$P$4242=H$1),('Diário 3º PA'!$F$4:$F$4242))+SUMPRODUCT(-('Diário 4º PA'!$E$4:$E$2224='Analítico Cp.'!$B99),-('Diário 4º PA'!$P$4:$P$2224=H$1),('Diário 4º PA'!$F$4:$F$2224))+SUMPRODUCT(-('Diário 5º PA'!$E$4:$E$5221='Analítico Cp.'!$B99),-('Diário 5º PA'!$P$4:$P$5221=H$1),('Diário 5º PA'!$F$4:$F$5221))+SUMPRODUCT(-('Diário 6º PA'!$E$4:$E$2907='Analítico Cp.'!$B99),-('Diário 6º PA'!$O$4:$O$2907=H$1),('Diário 6º PA'!$F$4:$F$2907))+SUMPRODUCT(-('Comp.'!$D$5:$D$232='Analítico Cp.'!$B99),-('Comp.'!$J$5:$J$232=H$1),('Comp.'!$E$5:$E$232))</f>
        <v>899036.78</v>
      </c>
      <c r="I99" s="11">
        <f>SUMPRODUCT(-('Diário 3º PA'!$E$4:$E$4242='Analítico Cp.'!$B99),-('Diário 3º PA'!$P$4:$P$4242=I$1),('Diário 3º PA'!$F$4:$F$4242))+SUMPRODUCT(-('Diário 4º PA'!$E$4:$E$2224='Analítico Cp.'!$B99),-('Diário 4º PA'!$P$4:$P$2224=I$1),('Diário 4º PA'!$F$4:$F$2224))+SUMPRODUCT(-('Diário 5º PA'!$E$4:$E$5221='Analítico Cp.'!$B99),-('Diário 5º PA'!$P$4:$P$5221=I$1),('Diário 5º PA'!$F$4:$F$5221))+SUMPRODUCT(-('Diário 6º PA'!$E$4:$E$2907='Analítico Cp.'!$B99),-('Diário 6º PA'!$O$4:$O$2907=I$1),('Diário 6º PA'!$F$4:$F$2907))+SUMPRODUCT(-('Comp.'!$D$5:$D$232='Analítico Cp.'!$B99),-('Comp.'!$J$5:$J$232=I$1),('Comp.'!$E$5:$E$232))</f>
        <v>625335.67999999993</v>
      </c>
      <c r="J99" s="11">
        <f>SUMPRODUCT(-('Diário 3º PA'!$E$4:$E$4242='Analítico Cp.'!$B99),-('Diário 3º PA'!$P$4:$P$4242=J$1),('Diário 3º PA'!$F$4:$F$4242))+SUMPRODUCT(-('Diário 4º PA'!$E$4:$E$2224='Analítico Cp.'!$B99),-('Diário 4º PA'!$P$4:$P$2224=J$1),('Diário 4º PA'!$F$4:$F$2224))+SUMPRODUCT(-('Diário 5º PA'!$E$4:$E$5221='Analítico Cp.'!$B99),-('Diário 5º PA'!$P$4:$P$5221=J$1),('Diário 5º PA'!$F$4:$F$5221))+SUMPRODUCT(-('Diário 6º PA'!$E$4:$E$2907='Analítico Cp.'!$B99),-('Diário 6º PA'!$O$4:$O$2907=J$1),('Diário 6º PA'!$F$4:$F$2907))+SUMPRODUCT(-('Comp.'!$D$5:$D$232='Analítico Cp.'!$B99),-('Comp.'!$J$5:$J$232=J$1),('Comp.'!$E$5:$E$232))</f>
        <v>648804.2699999999</v>
      </c>
      <c r="K99" s="11">
        <f>SUMPRODUCT(-('Diário 3º PA'!$E$4:$E$4242='Analítico Cp.'!$B99),-('Diário 3º PA'!$P$4:$P$4242=K$1),('Diário 3º PA'!$F$4:$F$4242))+SUMPRODUCT(-('Diário 4º PA'!$E$4:$E$2224='Analítico Cp.'!$B99),-('Diário 4º PA'!$P$4:$P$2224=K$1),('Diário 4º PA'!$F$4:$F$2224))+SUMPRODUCT(-('Diário 5º PA'!$E$4:$E$5221='Analítico Cp.'!$B99),-('Diário 5º PA'!$P$4:$P$5221=K$1),('Diário 5º PA'!$F$4:$F$5221))+SUMPRODUCT(-('Diário 6º PA'!$E$4:$E$2907='Analítico Cp.'!$B99),-('Diário 6º PA'!$O$4:$O$2907=K$1),('Diário 6º PA'!$F$4:$F$2907))+SUMPRODUCT(-('Comp.'!$D$5:$D$232='Analítico Cp.'!$B99),-('Comp.'!$J$5:$J$232=K$1),('Comp.'!$E$5:$E$232))</f>
        <v>810599.74</v>
      </c>
      <c r="L99" s="11">
        <f>SUMPRODUCT(-('Diário 3º PA'!$E$4:$E$4242='Analítico Cp.'!$B99),-('Diário 3º PA'!$P$4:$P$4242=L$1),('Diário 3º PA'!$F$4:$F$4242))+SUMPRODUCT(-('Diário 4º PA'!$E$4:$E$2224='Analítico Cp.'!$B99),-('Diário 4º PA'!$P$4:$P$2224=L$1),('Diário 4º PA'!$F$4:$F$2224))+SUMPRODUCT(-('Diário 5º PA'!$E$4:$E$5221='Analítico Cp.'!$B99),-('Diário 5º PA'!$P$4:$P$5221=L$1),('Diário 5º PA'!$F$4:$F$5221))+SUMPRODUCT(-('Diário 6º PA'!$E$4:$E$2907='Analítico Cp.'!$B99),-('Diário 6º PA'!$O$4:$O$2907=L$1),('Diário 6º PA'!$F$4:$F$2907))+SUMPRODUCT(-('Comp.'!$D$5:$D$232='Analítico Cp.'!$B99),-('Comp.'!$J$5:$J$232=L$1),('Comp.'!$E$5:$E$232))</f>
        <v>580186.41</v>
      </c>
      <c r="M99" s="11">
        <f>SUMPRODUCT(-('Diário 3º PA'!$E$4:$E$4242='Analítico Cp.'!$B99),-('Diário 3º PA'!$P$4:$P$4242=M$1),('Diário 3º PA'!$F$4:$F$4242))+SUMPRODUCT(-('Diário 4º PA'!$E$4:$E$2224='Analítico Cp.'!$B99),-('Diário 4º PA'!$P$4:$P$2224=M$1),('Diário 4º PA'!$F$4:$F$2224))+SUMPRODUCT(-('Diário 5º PA'!$E$4:$E$5221='Analítico Cp.'!$B99),-('Diário 5º PA'!$P$4:$P$5221=M$1),('Diário 5º PA'!$F$4:$F$5221))+SUMPRODUCT(-('Diário 6º PA'!$E$4:$E$2907='Analítico Cp.'!$B99),-('Diário 6º PA'!$O$4:$O$2907=M$1),('Diário 6º PA'!$F$4:$F$2907))+SUMPRODUCT(-('Comp.'!$D$5:$D$232='Analítico Cp.'!$B99),-('Comp.'!$J$5:$J$232=M$1),('Comp.'!$E$5:$E$232))</f>
        <v>600870.88</v>
      </c>
      <c r="N99" s="11">
        <f>SUMPRODUCT(-('Diário 3º PA'!$E$4:$E$4242='Analítico Cp.'!$B99),-('Diário 3º PA'!$P$4:$P$4242=N$1),('Diário 3º PA'!$F$4:$F$4242))+SUMPRODUCT(-('Diário 4º PA'!$E$4:$E$2224='Analítico Cp.'!$B99),-('Diário 4º PA'!$P$4:$P$2224=N$1),('Diário 4º PA'!$F$4:$F$2224))+SUMPRODUCT(-('Diário 5º PA'!$E$4:$E$5221='Analítico Cp.'!$B99),-('Diário 5º PA'!$P$4:$P$5221=N$1),('Diário 5º PA'!$F$4:$F$5221))+SUMPRODUCT(-('Diário 6º PA'!$E$4:$E$2907='Analítico Cp.'!$B99),-('Diário 6º PA'!$O$4:$O$2907=N$1),('Diário 6º PA'!$F$4:$F$2907))+SUMPRODUCT(-('Comp.'!$D$5:$D$232='Analítico Cp.'!$B99),-('Comp.'!$J$5:$J$232=N$1),('Comp.'!$E$5:$E$232))</f>
        <v>485084.48</v>
      </c>
      <c r="O99" s="12">
        <f t="shared" si="14"/>
        <v>7552890.5</v>
      </c>
      <c r="P99" s="168">
        <f t="shared" si="15"/>
        <v>0.20169882994782212</v>
      </c>
    </row>
    <row r="100" spans="1:16" ht="23.25" customHeight="1" x14ac:dyDescent="0.2">
      <c r="A100" s="59" t="s">
        <v>303</v>
      </c>
      <c r="B100" s="103" t="s">
        <v>304</v>
      </c>
      <c r="C100" s="11">
        <f>SUMPRODUCT(-('Diário 3º PA'!$E$4:$E$4242='Analítico Cp.'!$B100),-('Diário 3º PA'!$P$4:$P$4242=C$1),('Diário 3º PA'!$F$4:$F$4242))+SUMPRODUCT(-('Diário 4º PA'!$E$4:$E$2224='Analítico Cp.'!$B100),-('Diário 4º PA'!$P$4:$P$2224=C$1),('Diário 4º PA'!$F$4:$F$2224))+SUMPRODUCT(-('Diário 5º PA'!$E$4:$E$5221='Analítico Cp.'!$B100),-('Diário 5º PA'!$P$4:$P$5221=C$1),('Diário 5º PA'!$F$4:$F$5221))+SUMPRODUCT(-('Diário 6º PA'!$E$4:$E$2907='Analítico Cp.'!$B100),-('Diário 6º PA'!$O$4:$O$2907=C$1),('Diário 6º PA'!$F$4:$F$2907))+SUMPRODUCT(-('Comp.'!$D$5:$D$232='Analítico Cp.'!$B100),-('Comp.'!$J$5:$J$232=C$1),('Comp.'!$E$5:$E$232))</f>
        <v>112.7</v>
      </c>
      <c r="D100" s="11">
        <f>SUMPRODUCT(-('Diário 3º PA'!$E$4:$E$4242='Analítico Cp.'!$B100),-('Diário 3º PA'!$P$4:$P$4242=D$1),('Diário 3º PA'!$F$4:$F$4242))+SUMPRODUCT(-('Diário 4º PA'!$E$4:$E$2224='Analítico Cp.'!$B100),-('Diário 4º PA'!$P$4:$P$2224=D$1),('Diário 4º PA'!$F$4:$F$2224))+SUMPRODUCT(-('Diário 5º PA'!$E$4:$E$5221='Analítico Cp.'!$B100),-('Diário 5º PA'!$P$4:$P$5221=D$1),('Diário 5º PA'!$F$4:$F$5221))+SUMPRODUCT(-('Diário 6º PA'!$E$4:$E$2907='Analítico Cp.'!$B100),-('Diário 6º PA'!$O$4:$O$2907=D$1),('Diário 6º PA'!$F$4:$F$2907))+SUMPRODUCT(-('Comp.'!$D$5:$D$232='Analítico Cp.'!$B100),-('Comp.'!$J$5:$J$232=D$1),('Comp.'!$E$5:$E$232))</f>
        <v>492</v>
      </c>
      <c r="E100" s="11">
        <f>SUMPRODUCT(-('Diário 3º PA'!$E$4:$E$4242='Analítico Cp.'!$B100),-('Diário 3º PA'!$P$4:$P$4242=E$1),('Diário 3º PA'!$F$4:$F$4242))+SUMPRODUCT(-('Diário 4º PA'!$E$4:$E$2224='Analítico Cp.'!$B100),-('Diário 4º PA'!$P$4:$P$2224=E$1),('Diário 4º PA'!$F$4:$F$2224))+SUMPRODUCT(-('Diário 5º PA'!$E$4:$E$5221='Analítico Cp.'!$B100),-('Diário 5º PA'!$P$4:$P$5221=E$1),('Diário 5º PA'!$F$4:$F$5221))+SUMPRODUCT(-('Diário 6º PA'!$E$4:$E$2907='Analítico Cp.'!$B100),-('Diário 6º PA'!$O$4:$O$2907=E$1),('Diário 6º PA'!$F$4:$F$2907))+SUMPRODUCT(-('Comp.'!$D$5:$D$232='Analítico Cp.'!$B100),-('Comp.'!$J$5:$J$232=E$1),('Comp.'!$E$5:$E$232))</f>
        <v>12473.6</v>
      </c>
      <c r="F100" s="11">
        <f>SUMPRODUCT(-('Diário 3º PA'!$E$4:$E$4242='Analítico Cp.'!$B100),-('Diário 3º PA'!$P$4:$P$4242=F$1),('Diário 3º PA'!$F$4:$F$4242))+SUMPRODUCT(-('Diário 4º PA'!$E$4:$E$2224='Analítico Cp.'!$B100),-('Diário 4º PA'!$P$4:$P$2224=F$1),('Diário 4º PA'!$F$4:$F$2224))+SUMPRODUCT(-('Diário 5º PA'!$E$4:$E$5221='Analítico Cp.'!$B100),-('Diário 5º PA'!$P$4:$P$5221=F$1),('Diário 5º PA'!$F$4:$F$5221))+SUMPRODUCT(-('Diário 6º PA'!$E$4:$E$2907='Analítico Cp.'!$B100),-('Diário 6º PA'!$O$4:$O$2907=F$1),('Diário 6º PA'!$F$4:$F$2907))+SUMPRODUCT(-('Comp.'!$D$5:$D$232='Analítico Cp.'!$B100),-('Comp.'!$J$5:$J$232=F$1),('Comp.'!$E$5:$E$232))</f>
        <v>0</v>
      </c>
      <c r="G100" s="11">
        <f>SUMPRODUCT(-('Diário 3º PA'!$E$4:$E$4242='Analítico Cp.'!$B100),-('Diário 3º PA'!$P$4:$P$4242=G$1),('Diário 3º PA'!$F$4:$F$4242))+SUMPRODUCT(-('Diário 4º PA'!$E$4:$E$2224='Analítico Cp.'!$B100),-('Diário 4º PA'!$P$4:$P$2224=G$1),('Diário 4º PA'!$F$4:$F$2224))+SUMPRODUCT(-('Diário 5º PA'!$E$4:$E$5221='Analítico Cp.'!$B100),-('Diário 5º PA'!$P$4:$P$5221=G$1),('Diário 5º PA'!$F$4:$F$5221))+SUMPRODUCT(-('Diário 6º PA'!$E$4:$E$2907='Analítico Cp.'!$B100),-('Diário 6º PA'!$O$4:$O$2907=G$1),('Diário 6º PA'!$F$4:$F$2907))+SUMPRODUCT(-('Comp.'!$D$5:$D$232='Analítico Cp.'!$B100),-('Comp.'!$J$5:$J$232=G$1),('Comp.'!$E$5:$E$232))</f>
        <v>9950</v>
      </c>
      <c r="H100" s="11">
        <f>SUMPRODUCT(-('Diário 3º PA'!$E$4:$E$4242='Analítico Cp.'!$B100),-('Diário 3º PA'!$P$4:$P$4242=H$1),('Diário 3º PA'!$F$4:$F$4242))+SUMPRODUCT(-('Diário 4º PA'!$E$4:$E$2224='Analítico Cp.'!$B100),-('Diário 4º PA'!$P$4:$P$2224=H$1),('Diário 4º PA'!$F$4:$F$2224))+SUMPRODUCT(-('Diário 5º PA'!$E$4:$E$5221='Analítico Cp.'!$B100),-('Diário 5º PA'!$P$4:$P$5221=H$1),('Diário 5º PA'!$F$4:$F$5221))+SUMPRODUCT(-('Diário 6º PA'!$E$4:$E$2907='Analítico Cp.'!$B100),-('Diário 6º PA'!$O$4:$O$2907=H$1),('Diário 6º PA'!$F$4:$F$2907))+SUMPRODUCT(-('Comp.'!$D$5:$D$232='Analítico Cp.'!$B100),-('Comp.'!$J$5:$J$232=H$1),('Comp.'!$E$5:$E$232))</f>
        <v>1795</v>
      </c>
      <c r="I100" s="11">
        <f>SUMPRODUCT(-('Diário 3º PA'!$E$4:$E$4242='Analítico Cp.'!$B100),-('Diário 3º PA'!$P$4:$P$4242=I$1),('Diário 3º PA'!$F$4:$F$4242))+SUMPRODUCT(-('Diário 4º PA'!$E$4:$E$2224='Analítico Cp.'!$B100),-('Diário 4º PA'!$P$4:$P$2224=I$1),('Diário 4º PA'!$F$4:$F$2224))+SUMPRODUCT(-('Diário 5º PA'!$E$4:$E$5221='Analítico Cp.'!$B100),-('Diário 5º PA'!$P$4:$P$5221=I$1),('Diário 5º PA'!$F$4:$F$5221))+SUMPRODUCT(-('Diário 6º PA'!$E$4:$E$2907='Analítico Cp.'!$B100),-('Diário 6º PA'!$O$4:$O$2907=I$1),('Diário 6º PA'!$F$4:$F$2907))+SUMPRODUCT(-('Comp.'!$D$5:$D$232='Analítico Cp.'!$B100),-('Comp.'!$J$5:$J$232=I$1),('Comp.'!$E$5:$E$232))</f>
        <v>1148.8399999999999</v>
      </c>
      <c r="J100" s="11">
        <f>SUMPRODUCT(-('Diário 3º PA'!$E$4:$E$4242='Analítico Cp.'!$B100),-('Diário 3º PA'!$P$4:$P$4242=J$1),('Diário 3º PA'!$F$4:$F$4242))+SUMPRODUCT(-('Diário 4º PA'!$E$4:$E$2224='Analítico Cp.'!$B100),-('Diário 4º PA'!$P$4:$P$2224=J$1),('Diário 4º PA'!$F$4:$F$2224))+SUMPRODUCT(-('Diário 5º PA'!$E$4:$E$5221='Analítico Cp.'!$B100),-('Diário 5º PA'!$P$4:$P$5221=J$1),('Diário 5º PA'!$F$4:$F$5221))+SUMPRODUCT(-('Diário 6º PA'!$E$4:$E$2907='Analítico Cp.'!$B100),-('Diário 6º PA'!$O$4:$O$2907=J$1),('Diário 6º PA'!$F$4:$F$2907))+SUMPRODUCT(-('Comp.'!$D$5:$D$232='Analítico Cp.'!$B100),-('Comp.'!$J$5:$J$232=J$1),('Comp.'!$E$5:$E$232))</f>
        <v>18</v>
      </c>
      <c r="K100" s="11">
        <f>SUMPRODUCT(-('Diário 3º PA'!$E$4:$E$4242='Analítico Cp.'!$B100),-('Diário 3º PA'!$P$4:$P$4242=K$1),('Diário 3º PA'!$F$4:$F$4242))+SUMPRODUCT(-('Diário 4º PA'!$E$4:$E$2224='Analítico Cp.'!$B100),-('Diário 4º PA'!$P$4:$P$2224=K$1),('Diário 4º PA'!$F$4:$F$2224))+SUMPRODUCT(-('Diário 5º PA'!$E$4:$E$5221='Analítico Cp.'!$B100),-('Diário 5º PA'!$P$4:$P$5221=K$1),('Diário 5º PA'!$F$4:$F$5221))+SUMPRODUCT(-('Diário 6º PA'!$E$4:$E$2907='Analítico Cp.'!$B100),-('Diário 6º PA'!$O$4:$O$2907=K$1),('Diário 6º PA'!$F$4:$F$2907))+SUMPRODUCT(-('Comp.'!$D$5:$D$232='Analítico Cp.'!$B100),-('Comp.'!$J$5:$J$232=K$1),('Comp.'!$E$5:$E$232))</f>
        <v>591.5</v>
      </c>
      <c r="L100" s="11">
        <f>SUMPRODUCT(-('Diário 3º PA'!$E$4:$E$4242='Analítico Cp.'!$B100),-('Diário 3º PA'!$P$4:$P$4242=L$1),('Diário 3º PA'!$F$4:$F$4242))+SUMPRODUCT(-('Diário 4º PA'!$E$4:$E$2224='Analítico Cp.'!$B100),-('Diário 4º PA'!$P$4:$P$2224=L$1),('Diário 4º PA'!$F$4:$F$2224))+SUMPRODUCT(-('Diário 5º PA'!$E$4:$E$5221='Analítico Cp.'!$B100),-('Diário 5º PA'!$P$4:$P$5221=L$1),('Diário 5º PA'!$F$4:$F$5221))+SUMPRODUCT(-('Diário 6º PA'!$E$4:$E$2907='Analítico Cp.'!$B100),-('Diário 6º PA'!$O$4:$O$2907=L$1),('Diário 6º PA'!$F$4:$F$2907))+SUMPRODUCT(-('Comp.'!$D$5:$D$232='Analítico Cp.'!$B100),-('Comp.'!$J$5:$J$232=L$1),('Comp.'!$E$5:$E$232))</f>
        <v>0</v>
      </c>
      <c r="M100" s="11">
        <f>SUMPRODUCT(-('Diário 3º PA'!$E$4:$E$4242='Analítico Cp.'!$B100),-('Diário 3º PA'!$P$4:$P$4242=M$1),('Diário 3º PA'!$F$4:$F$4242))+SUMPRODUCT(-('Diário 4º PA'!$E$4:$E$2224='Analítico Cp.'!$B100),-('Diário 4º PA'!$P$4:$P$2224=M$1),('Diário 4º PA'!$F$4:$F$2224))+SUMPRODUCT(-('Diário 5º PA'!$E$4:$E$5221='Analítico Cp.'!$B100),-('Diário 5º PA'!$P$4:$P$5221=M$1),('Diário 5º PA'!$F$4:$F$5221))+SUMPRODUCT(-('Diário 6º PA'!$E$4:$E$2907='Analítico Cp.'!$B100),-('Diário 6º PA'!$O$4:$O$2907=M$1),('Diário 6º PA'!$F$4:$F$2907))+SUMPRODUCT(-('Comp.'!$D$5:$D$232='Analítico Cp.'!$B100),-('Comp.'!$J$5:$J$232=M$1),('Comp.'!$E$5:$E$232))</f>
        <v>0</v>
      </c>
      <c r="N100" s="11">
        <f>SUMPRODUCT(-('Diário 3º PA'!$E$4:$E$4242='Analítico Cp.'!$B100),-('Diário 3º PA'!$P$4:$P$4242=N$1),('Diário 3º PA'!$F$4:$F$4242))+SUMPRODUCT(-('Diário 4º PA'!$E$4:$E$2224='Analítico Cp.'!$B100),-('Diário 4º PA'!$P$4:$P$2224=N$1),('Diário 4º PA'!$F$4:$F$2224))+SUMPRODUCT(-('Diário 5º PA'!$E$4:$E$5221='Analítico Cp.'!$B100),-('Diário 5º PA'!$P$4:$P$5221=N$1),('Diário 5º PA'!$F$4:$F$5221))+SUMPRODUCT(-('Diário 6º PA'!$E$4:$E$2907='Analítico Cp.'!$B100),-('Diário 6º PA'!$O$4:$O$2907=N$1),('Diário 6º PA'!$F$4:$F$2907))+SUMPRODUCT(-('Comp.'!$D$5:$D$232='Analítico Cp.'!$B100),-('Comp.'!$J$5:$J$232=N$1),('Comp.'!$E$5:$E$232))</f>
        <v>825.76</v>
      </c>
      <c r="O100" s="12">
        <f t="shared" si="14"/>
        <v>27407.4</v>
      </c>
      <c r="P100" s="168">
        <f t="shared" si="15"/>
        <v>7.3191058600835545E-4</v>
      </c>
    </row>
    <row r="101" spans="1:16" ht="23.25" customHeight="1" x14ac:dyDescent="0.2">
      <c r="A101" s="59" t="s">
        <v>305</v>
      </c>
      <c r="B101" s="103" t="s">
        <v>306</v>
      </c>
      <c r="C101" s="11">
        <f>SUMPRODUCT(-('Diário 3º PA'!$E$4:$E$4242='Analítico Cp.'!$B101),-('Diário 3º PA'!$P$4:$P$4242=C$1),('Diário 3º PA'!$F$4:$F$4242))+SUMPRODUCT(-('Diário 4º PA'!$E$4:$E$2224='Analítico Cp.'!$B101),-('Diário 4º PA'!$P$4:$P$2224=C$1),('Diário 4º PA'!$F$4:$F$2224))+SUMPRODUCT(-('Diário 5º PA'!$E$4:$E$5221='Analítico Cp.'!$B101),-('Diário 5º PA'!$P$4:$P$5221=C$1),('Diário 5º PA'!$F$4:$F$5221))+SUMPRODUCT(-('Diário 6º PA'!$E$4:$E$2907='Analítico Cp.'!$B101),-('Diário 6º PA'!$O$4:$O$2907=C$1),('Diário 6º PA'!$F$4:$F$2907))+SUMPRODUCT(-('Comp.'!$D$5:$D$232='Analítico Cp.'!$B101),-('Comp.'!$J$5:$J$232=C$1),('Comp.'!$E$5:$E$232))</f>
        <v>3006.6</v>
      </c>
      <c r="D101" s="11">
        <f>SUMPRODUCT(-('Diário 3º PA'!$E$4:$E$4242='Analítico Cp.'!$B101),-('Diário 3º PA'!$P$4:$P$4242=D$1),('Diário 3º PA'!$F$4:$F$4242))+SUMPRODUCT(-('Diário 4º PA'!$E$4:$E$2224='Analítico Cp.'!$B101),-('Diário 4º PA'!$P$4:$P$2224=D$1),('Diário 4º PA'!$F$4:$F$2224))+SUMPRODUCT(-('Diário 5º PA'!$E$4:$E$5221='Analítico Cp.'!$B101),-('Diário 5º PA'!$P$4:$P$5221=D$1),('Diário 5º PA'!$F$4:$F$5221))+SUMPRODUCT(-('Diário 6º PA'!$E$4:$E$2907='Analítico Cp.'!$B101),-('Diário 6º PA'!$O$4:$O$2907=D$1),('Diário 6º PA'!$F$4:$F$2907))+SUMPRODUCT(-('Comp.'!$D$5:$D$232='Analítico Cp.'!$B101),-('Comp.'!$J$5:$J$232=D$1),('Comp.'!$E$5:$E$232))</f>
        <v>4658.9799999999996</v>
      </c>
      <c r="E101" s="11">
        <f>SUMPRODUCT(-('Diário 3º PA'!$E$4:$E$4242='Analítico Cp.'!$B101),-('Diário 3º PA'!$P$4:$P$4242=E$1),('Diário 3º PA'!$F$4:$F$4242))+SUMPRODUCT(-('Diário 4º PA'!$E$4:$E$2224='Analítico Cp.'!$B101),-('Diário 4º PA'!$P$4:$P$2224=E$1),('Diário 4º PA'!$F$4:$F$2224))+SUMPRODUCT(-('Diário 5º PA'!$E$4:$E$5221='Analítico Cp.'!$B101),-('Diário 5º PA'!$P$4:$P$5221=E$1),('Diário 5º PA'!$F$4:$F$5221))+SUMPRODUCT(-('Diário 6º PA'!$E$4:$E$2907='Analítico Cp.'!$B101),-('Diário 6º PA'!$O$4:$O$2907=E$1),('Diário 6º PA'!$F$4:$F$2907))+SUMPRODUCT(-('Comp.'!$D$5:$D$232='Analítico Cp.'!$B101),-('Comp.'!$J$5:$J$232=E$1),('Comp.'!$E$5:$E$232))</f>
        <v>6794.2800000000007</v>
      </c>
      <c r="F101" s="11">
        <f>SUMPRODUCT(-('Diário 3º PA'!$E$4:$E$4242='Analítico Cp.'!$B101),-('Diário 3º PA'!$P$4:$P$4242=F$1),('Diário 3º PA'!$F$4:$F$4242))+SUMPRODUCT(-('Diário 4º PA'!$E$4:$E$2224='Analítico Cp.'!$B101),-('Diário 4º PA'!$P$4:$P$2224=F$1),('Diário 4º PA'!$F$4:$F$2224))+SUMPRODUCT(-('Diário 5º PA'!$E$4:$E$5221='Analítico Cp.'!$B101),-('Diário 5º PA'!$P$4:$P$5221=F$1),('Diário 5º PA'!$F$4:$F$5221))+SUMPRODUCT(-('Diário 6º PA'!$E$4:$E$2907='Analítico Cp.'!$B101),-('Diário 6º PA'!$O$4:$O$2907=F$1),('Diário 6º PA'!$F$4:$F$2907))+SUMPRODUCT(-('Comp.'!$D$5:$D$232='Analítico Cp.'!$B101),-('Comp.'!$J$5:$J$232=F$1),('Comp.'!$E$5:$E$232))</f>
        <v>1500</v>
      </c>
      <c r="G101" s="11">
        <f>SUMPRODUCT(-('Diário 3º PA'!$E$4:$E$4242='Analítico Cp.'!$B101),-('Diário 3º PA'!$P$4:$P$4242=G$1),('Diário 3º PA'!$F$4:$F$4242))+SUMPRODUCT(-('Diário 4º PA'!$E$4:$E$2224='Analítico Cp.'!$B101),-('Diário 4º PA'!$P$4:$P$2224=G$1),('Diário 4º PA'!$F$4:$F$2224))+SUMPRODUCT(-('Diário 5º PA'!$E$4:$E$5221='Analítico Cp.'!$B101),-('Diário 5º PA'!$P$4:$P$5221=G$1),('Diário 5º PA'!$F$4:$F$5221))+SUMPRODUCT(-('Diário 6º PA'!$E$4:$E$2907='Analítico Cp.'!$B101),-('Diário 6º PA'!$O$4:$O$2907=G$1),('Diário 6º PA'!$F$4:$F$2907))+SUMPRODUCT(-('Comp.'!$D$5:$D$232='Analítico Cp.'!$B101),-('Comp.'!$J$5:$J$232=G$1),('Comp.'!$E$5:$E$232))</f>
        <v>2003.8899999999999</v>
      </c>
      <c r="H101" s="11">
        <f>SUMPRODUCT(-('Diário 3º PA'!$E$4:$E$4242='Analítico Cp.'!$B101),-('Diário 3º PA'!$P$4:$P$4242=H$1),('Diário 3º PA'!$F$4:$F$4242))+SUMPRODUCT(-('Diário 4º PA'!$E$4:$E$2224='Analítico Cp.'!$B101),-('Diário 4º PA'!$P$4:$P$2224=H$1),('Diário 4º PA'!$F$4:$F$2224))+SUMPRODUCT(-('Diário 5º PA'!$E$4:$E$5221='Analítico Cp.'!$B101),-('Diário 5º PA'!$P$4:$P$5221=H$1),('Diário 5º PA'!$F$4:$F$5221))+SUMPRODUCT(-('Diário 6º PA'!$E$4:$E$2907='Analítico Cp.'!$B101),-('Diário 6º PA'!$O$4:$O$2907=H$1),('Diário 6º PA'!$F$4:$F$2907))+SUMPRODUCT(-('Comp.'!$D$5:$D$232='Analítico Cp.'!$B101),-('Comp.'!$J$5:$J$232=H$1),('Comp.'!$E$5:$E$232))</f>
        <v>0</v>
      </c>
      <c r="I101" s="11">
        <f>SUMPRODUCT(-('Diário 3º PA'!$E$4:$E$4242='Analítico Cp.'!$B101),-('Diário 3º PA'!$P$4:$P$4242=I$1),('Diário 3º PA'!$F$4:$F$4242))+SUMPRODUCT(-('Diário 4º PA'!$E$4:$E$2224='Analítico Cp.'!$B101),-('Diário 4º PA'!$P$4:$P$2224=I$1),('Diário 4º PA'!$F$4:$F$2224))+SUMPRODUCT(-('Diário 5º PA'!$E$4:$E$5221='Analítico Cp.'!$B101),-('Diário 5º PA'!$P$4:$P$5221=I$1),('Diário 5º PA'!$F$4:$F$5221))+SUMPRODUCT(-('Diário 6º PA'!$E$4:$E$2907='Analítico Cp.'!$B101),-('Diário 6º PA'!$O$4:$O$2907=I$1),('Diário 6º PA'!$F$4:$F$2907))+SUMPRODUCT(-('Comp.'!$D$5:$D$232='Analítico Cp.'!$B101),-('Comp.'!$J$5:$J$232=I$1),('Comp.'!$E$5:$E$232))</f>
        <v>1877.94</v>
      </c>
      <c r="J101" s="11">
        <f>SUMPRODUCT(-('Diário 3º PA'!$E$4:$E$4242='Analítico Cp.'!$B101),-('Diário 3º PA'!$P$4:$P$4242=J$1),('Diário 3º PA'!$F$4:$F$4242))+SUMPRODUCT(-('Diário 4º PA'!$E$4:$E$2224='Analítico Cp.'!$B101),-('Diário 4º PA'!$P$4:$P$2224=J$1),('Diário 4º PA'!$F$4:$F$2224))+SUMPRODUCT(-('Diário 5º PA'!$E$4:$E$5221='Analítico Cp.'!$B101),-('Diário 5º PA'!$P$4:$P$5221=J$1),('Diário 5º PA'!$F$4:$F$5221))+SUMPRODUCT(-('Diário 6º PA'!$E$4:$E$2907='Analítico Cp.'!$B101),-('Diário 6º PA'!$O$4:$O$2907=J$1),('Diário 6º PA'!$F$4:$F$2907))+SUMPRODUCT(-('Comp.'!$D$5:$D$232='Analítico Cp.'!$B101),-('Comp.'!$J$5:$J$232=J$1),('Comp.'!$E$5:$E$232))</f>
        <v>1937.1</v>
      </c>
      <c r="K101" s="11">
        <f>SUMPRODUCT(-('Diário 3º PA'!$E$4:$E$4242='Analítico Cp.'!$B101),-('Diário 3º PA'!$P$4:$P$4242=K$1),('Diário 3º PA'!$F$4:$F$4242))+SUMPRODUCT(-('Diário 4º PA'!$E$4:$E$2224='Analítico Cp.'!$B101),-('Diário 4º PA'!$P$4:$P$2224=K$1),('Diário 4º PA'!$F$4:$F$2224))+SUMPRODUCT(-('Diário 5º PA'!$E$4:$E$5221='Analítico Cp.'!$B101),-('Diário 5º PA'!$P$4:$P$5221=K$1),('Diário 5º PA'!$F$4:$F$5221))+SUMPRODUCT(-('Diário 6º PA'!$E$4:$E$2907='Analítico Cp.'!$B101),-('Diário 6º PA'!$O$4:$O$2907=K$1),('Diário 6º PA'!$F$4:$F$2907))+SUMPRODUCT(-('Comp.'!$D$5:$D$232='Analítico Cp.'!$B101),-('Comp.'!$J$5:$J$232=K$1),('Comp.'!$E$5:$E$232))</f>
        <v>757.8</v>
      </c>
      <c r="L101" s="11">
        <f>SUMPRODUCT(-('Diário 3º PA'!$E$4:$E$4242='Analítico Cp.'!$B101),-('Diário 3º PA'!$P$4:$P$4242=L$1),('Diário 3º PA'!$F$4:$F$4242))+SUMPRODUCT(-('Diário 4º PA'!$E$4:$E$2224='Analítico Cp.'!$B101),-('Diário 4º PA'!$P$4:$P$2224=L$1),('Diário 4º PA'!$F$4:$F$2224))+SUMPRODUCT(-('Diário 5º PA'!$E$4:$E$5221='Analítico Cp.'!$B101),-('Diário 5º PA'!$P$4:$P$5221=L$1),('Diário 5º PA'!$F$4:$F$5221))+SUMPRODUCT(-('Diário 6º PA'!$E$4:$E$2907='Analítico Cp.'!$B101),-('Diário 6º PA'!$O$4:$O$2907=L$1),('Diário 6º PA'!$F$4:$F$2907))+SUMPRODUCT(-('Comp.'!$D$5:$D$232='Analítico Cp.'!$B101),-('Comp.'!$J$5:$J$232=L$1),('Comp.'!$E$5:$E$232))</f>
        <v>780</v>
      </c>
      <c r="M101" s="11">
        <f>SUMPRODUCT(-('Diário 3º PA'!$E$4:$E$4242='Analítico Cp.'!$B101),-('Diário 3º PA'!$P$4:$P$4242=M$1),('Diário 3º PA'!$F$4:$F$4242))+SUMPRODUCT(-('Diário 4º PA'!$E$4:$E$2224='Analítico Cp.'!$B101),-('Diário 4º PA'!$P$4:$P$2224=M$1),('Diário 4º PA'!$F$4:$F$2224))+SUMPRODUCT(-('Diário 5º PA'!$E$4:$E$5221='Analítico Cp.'!$B101),-('Diário 5º PA'!$P$4:$P$5221=M$1),('Diário 5º PA'!$F$4:$F$5221))+SUMPRODUCT(-('Diário 6º PA'!$E$4:$E$2907='Analítico Cp.'!$B101),-('Diário 6º PA'!$O$4:$O$2907=M$1),('Diário 6º PA'!$F$4:$F$2907))+SUMPRODUCT(-('Comp.'!$D$5:$D$232='Analítico Cp.'!$B101),-('Comp.'!$J$5:$J$232=M$1),('Comp.'!$E$5:$E$232))</f>
        <v>1416.5</v>
      </c>
      <c r="N101" s="11">
        <f>SUMPRODUCT(-('Diário 3º PA'!$E$4:$E$4242='Analítico Cp.'!$B101),-('Diário 3º PA'!$P$4:$P$4242=N$1),('Diário 3º PA'!$F$4:$F$4242))+SUMPRODUCT(-('Diário 4º PA'!$E$4:$E$2224='Analítico Cp.'!$B101),-('Diário 4º PA'!$P$4:$P$2224=N$1),('Diário 4º PA'!$F$4:$F$2224))+SUMPRODUCT(-('Diário 5º PA'!$E$4:$E$5221='Analítico Cp.'!$B101),-('Diário 5º PA'!$P$4:$P$5221=N$1),('Diário 5º PA'!$F$4:$F$5221))+SUMPRODUCT(-('Diário 6º PA'!$E$4:$E$2907='Analítico Cp.'!$B101),-('Diário 6º PA'!$O$4:$O$2907=N$1),('Diário 6º PA'!$F$4:$F$2907))+SUMPRODUCT(-('Comp.'!$D$5:$D$232='Analítico Cp.'!$B101),-('Comp.'!$J$5:$J$232=N$1),('Comp.'!$E$5:$E$232))</f>
        <v>1264.97</v>
      </c>
      <c r="O101" s="12">
        <f t="shared" si="14"/>
        <v>25998.059999999998</v>
      </c>
      <c r="P101" s="168">
        <f t="shared" si="15"/>
        <v>6.9427436858951897E-4</v>
      </c>
    </row>
    <row r="102" spans="1:16" ht="23.25" customHeight="1" x14ac:dyDescent="0.2">
      <c r="A102" s="59" t="s">
        <v>307</v>
      </c>
      <c r="B102" s="103" t="s">
        <v>308</v>
      </c>
      <c r="C102" s="11">
        <f>SUMPRODUCT(-('Diário 3º PA'!$E$4:$E$4242='Analítico Cp.'!$B102),-('Diário 3º PA'!$P$4:$P$4242=C$1),('Diário 3º PA'!$F$4:$F$4242))+SUMPRODUCT(-('Diário 4º PA'!$E$4:$E$2224='Analítico Cp.'!$B102),-('Diário 4º PA'!$P$4:$P$2224=C$1),('Diário 4º PA'!$F$4:$F$2224))+SUMPRODUCT(-('Diário 5º PA'!$E$4:$E$5221='Analítico Cp.'!$B102),-('Diário 5º PA'!$P$4:$P$5221=C$1),('Diário 5º PA'!$F$4:$F$5221))+SUMPRODUCT(-('Diário 6º PA'!$E$4:$E$2907='Analítico Cp.'!$B102),-('Diário 6º PA'!$O$4:$O$2907=C$1),('Diário 6º PA'!$F$4:$F$2907))+SUMPRODUCT(-('Comp.'!$D$5:$D$232='Analítico Cp.'!$B102),-('Comp.'!$J$5:$J$232=C$1),('Comp.'!$E$5:$E$232))</f>
        <v>22842.18</v>
      </c>
      <c r="D102" s="11">
        <f>SUMPRODUCT(-('Diário 3º PA'!$E$4:$E$4242='Analítico Cp.'!$B102),-('Diário 3º PA'!$P$4:$P$4242=D$1),('Diário 3º PA'!$F$4:$F$4242))+SUMPRODUCT(-('Diário 4º PA'!$E$4:$E$2224='Analítico Cp.'!$B102),-('Diário 4º PA'!$P$4:$P$2224=D$1),('Diário 4º PA'!$F$4:$F$2224))+SUMPRODUCT(-('Diário 5º PA'!$E$4:$E$5221='Analítico Cp.'!$B102),-('Diário 5º PA'!$P$4:$P$5221=D$1),('Diário 5º PA'!$F$4:$F$5221))+SUMPRODUCT(-('Diário 6º PA'!$E$4:$E$2907='Analítico Cp.'!$B102),-('Diário 6º PA'!$O$4:$O$2907=D$1),('Diário 6º PA'!$F$4:$F$2907))+SUMPRODUCT(-('Comp.'!$D$5:$D$232='Analítico Cp.'!$B102),-('Comp.'!$J$5:$J$232=D$1),('Comp.'!$E$5:$E$232))</f>
        <v>14826.450000000003</v>
      </c>
      <c r="E102" s="11">
        <f>SUMPRODUCT(-('Diário 3º PA'!$E$4:$E$4242='Analítico Cp.'!$B102),-('Diário 3º PA'!$P$4:$P$4242=E$1),('Diário 3º PA'!$F$4:$F$4242))+SUMPRODUCT(-('Diário 4º PA'!$E$4:$E$2224='Analítico Cp.'!$B102),-('Diário 4º PA'!$P$4:$P$2224=E$1),('Diário 4º PA'!$F$4:$F$2224))+SUMPRODUCT(-('Diário 5º PA'!$E$4:$E$5221='Analítico Cp.'!$B102),-('Diário 5º PA'!$P$4:$P$5221=E$1),('Diário 5º PA'!$F$4:$F$5221))+SUMPRODUCT(-('Diário 6º PA'!$E$4:$E$2907='Analítico Cp.'!$B102),-('Diário 6º PA'!$O$4:$O$2907=E$1),('Diário 6º PA'!$F$4:$F$2907))+SUMPRODUCT(-('Comp.'!$D$5:$D$232='Analítico Cp.'!$B102),-('Comp.'!$J$5:$J$232=E$1),('Comp.'!$E$5:$E$232))</f>
        <v>14820.63</v>
      </c>
      <c r="F102" s="11">
        <f>SUMPRODUCT(-('Diário 3º PA'!$E$4:$E$4242='Analítico Cp.'!$B102),-('Diário 3º PA'!$P$4:$P$4242=F$1),('Diário 3º PA'!$F$4:$F$4242))+SUMPRODUCT(-('Diário 4º PA'!$E$4:$E$2224='Analítico Cp.'!$B102),-('Diário 4º PA'!$P$4:$P$2224=F$1),('Diário 4º PA'!$F$4:$F$2224))+SUMPRODUCT(-('Diário 5º PA'!$E$4:$E$5221='Analítico Cp.'!$B102),-('Diário 5º PA'!$P$4:$P$5221=F$1),('Diário 5º PA'!$F$4:$F$5221))+SUMPRODUCT(-('Diário 6º PA'!$E$4:$E$2907='Analítico Cp.'!$B102),-('Diário 6º PA'!$O$4:$O$2907=F$1),('Diário 6º PA'!$F$4:$F$2907))+SUMPRODUCT(-('Comp.'!$D$5:$D$232='Analítico Cp.'!$B102),-('Comp.'!$J$5:$J$232=F$1),('Comp.'!$E$5:$E$232))</f>
        <v>9495.15</v>
      </c>
      <c r="G102" s="11">
        <f>SUMPRODUCT(-('Diário 3º PA'!$E$4:$E$4242='Analítico Cp.'!$B102),-('Diário 3º PA'!$P$4:$P$4242=G$1),('Diário 3º PA'!$F$4:$F$4242))+SUMPRODUCT(-('Diário 4º PA'!$E$4:$E$2224='Analítico Cp.'!$B102),-('Diário 4º PA'!$P$4:$P$2224=G$1),('Diário 4º PA'!$F$4:$F$2224))+SUMPRODUCT(-('Diário 5º PA'!$E$4:$E$5221='Analítico Cp.'!$B102),-('Diário 5º PA'!$P$4:$P$5221=G$1),('Diário 5º PA'!$F$4:$F$5221))+SUMPRODUCT(-('Diário 6º PA'!$E$4:$E$2907='Analítico Cp.'!$B102),-('Diário 6º PA'!$O$4:$O$2907=G$1),('Diário 6º PA'!$F$4:$F$2907))+SUMPRODUCT(-('Comp.'!$D$5:$D$232='Analítico Cp.'!$B102),-('Comp.'!$J$5:$J$232=G$1),('Comp.'!$E$5:$E$232))</f>
        <v>15453.320000000002</v>
      </c>
      <c r="H102" s="11">
        <f>SUMPRODUCT(-('Diário 3º PA'!$E$4:$E$4242='Analítico Cp.'!$B102),-('Diário 3º PA'!$P$4:$P$4242=H$1),('Diário 3º PA'!$F$4:$F$4242))+SUMPRODUCT(-('Diário 4º PA'!$E$4:$E$2224='Analítico Cp.'!$B102),-('Diário 4º PA'!$P$4:$P$2224=H$1),('Diário 4º PA'!$F$4:$F$2224))+SUMPRODUCT(-('Diário 5º PA'!$E$4:$E$5221='Analítico Cp.'!$B102),-('Diário 5º PA'!$P$4:$P$5221=H$1),('Diário 5º PA'!$F$4:$F$5221))+SUMPRODUCT(-('Diário 6º PA'!$E$4:$E$2907='Analítico Cp.'!$B102),-('Diário 6º PA'!$O$4:$O$2907=H$1),('Diário 6º PA'!$F$4:$F$2907))+SUMPRODUCT(-('Comp.'!$D$5:$D$232='Analítico Cp.'!$B102),-('Comp.'!$J$5:$J$232=H$1),('Comp.'!$E$5:$E$232))</f>
        <v>10712.54</v>
      </c>
      <c r="I102" s="11">
        <f>SUMPRODUCT(-('Diário 3º PA'!$E$4:$E$4242='Analítico Cp.'!$B102),-('Diário 3º PA'!$P$4:$P$4242=I$1),('Diário 3º PA'!$F$4:$F$4242))+SUMPRODUCT(-('Diário 4º PA'!$E$4:$E$2224='Analítico Cp.'!$B102),-('Diário 4º PA'!$P$4:$P$2224=I$1),('Diário 4º PA'!$F$4:$F$2224))+SUMPRODUCT(-('Diário 5º PA'!$E$4:$E$5221='Analítico Cp.'!$B102),-('Diário 5º PA'!$P$4:$P$5221=I$1),('Diário 5º PA'!$F$4:$F$5221))+SUMPRODUCT(-('Diário 6º PA'!$E$4:$E$2907='Analítico Cp.'!$B102),-('Diário 6º PA'!$O$4:$O$2907=I$1),('Diário 6º PA'!$F$4:$F$2907))+SUMPRODUCT(-('Comp.'!$D$5:$D$232='Analítico Cp.'!$B102),-('Comp.'!$J$5:$J$232=I$1),('Comp.'!$E$5:$E$232))</f>
        <v>9866.6699999999983</v>
      </c>
      <c r="J102" s="11">
        <f>SUMPRODUCT(-('Diário 3º PA'!$E$4:$E$4242='Analítico Cp.'!$B102),-('Diário 3º PA'!$P$4:$P$4242=J$1),('Diário 3º PA'!$F$4:$F$4242))+SUMPRODUCT(-('Diário 4º PA'!$E$4:$E$2224='Analítico Cp.'!$B102),-('Diário 4º PA'!$P$4:$P$2224=J$1),('Diário 4º PA'!$F$4:$F$2224))+SUMPRODUCT(-('Diário 5º PA'!$E$4:$E$5221='Analítico Cp.'!$B102),-('Diário 5º PA'!$P$4:$P$5221=J$1),('Diário 5º PA'!$F$4:$F$5221))+SUMPRODUCT(-('Diário 6º PA'!$E$4:$E$2907='Analítico Cp.'!$B102),-('Diário 6º PA'!$O$4:$O$2907=J$1),('Diário 6º PA'!$F$4:$F$2907))+SUMPRODUCT(-('Comp.'!$D$5:$D$232='Analítico Cp.'!$B102),-('Comp.'!$J$5:$J$232=J$1),('Comp.'!$E$5:$E$232))</f>
        <v>18554.669999999998</v>
      </c>
      <c r="K102" s="11">
        <f>SUMPRODUCT(-('Diário 3º PA'!$E$4:$E$4242='Analítico Cp.'!$B102),-('Diário 3º PA'!$P$4:$P$4242=K$1),('Diário 3º PA'!$F$4:$F$4242))+SUMPRODUCT(-('Diário 4º PA'!$E$4:$E$2224='Analítico Cp.'!$B102),-('Diário 4º PA'!$P$4:$P$2224=K$1),('Diário 4º PA'!$F$4:$F$2224))+SUMPRODUCT(-('Diário 5º PA'!$E$4:$E$5221='Analítico Cp.'!$B102),-('Diário 5º PA'!$P$4:$P$5221=K$1),('Diário 5º PA'!$F$4:$F$5221))+SUMPRODUCT(-('Diário 6º PA'!$E$4:$E$2907='Analítico Cp.'!$B102),-('Diário 6º PA'!$O$4:$O$2907=K$1),('Diário 6º PA'!$F$4:$F$2907))+SUMPRODUCT(-('Comp.'!$D$5:$D$232='Analítico Cp.'!$B102),-('Comp.'!$J$5:$J$232=K$1),('Comp.'!$E$5:$E$232))</f>
        <v>14058.18</v>
      </c>
      <c r="L102" s="11">
        <f>SUMPRODUCT(-('Diário 3º PA'!$E$4:$E$4242='Analítico Cp.'!$B102),-('Diário 3º PA'!$P$4:$P$4242=L$1),('Diário 3º PA'!$F$4:$F$4242))+SUMPRODUCT(-('Diário 4º PA'!$E$4:$E$2224='Analítico Cp.'!$B102),-('Diário 4º PA'!$P$4:$P$2224=L$1),('Diário 4º PA'!$F$4:$F$2224))+SUMPRODUCT(-('Diário 5º PA'!$E$4:$E$5221='Analítico Cp.'!$B102),-('Diário 5º PA'!$P$4:$P$5221=L$1),('Diário 5º PA'!$F$4:$F$5221))+SUMPRODUCT(-('Diário 6º PA'!$E$4:$E$2907='Analítico Cp.'!$B102),-('Diário 6º PA'!$O$4:$O$2907=L$1),('Diário 6º PA'!$F$4:$F$2907))+SUMPRODUCT(-('Comp.'!$D$5:$D$232='Analítico Cp.'!$B102),-('Comp.'!$J$5:$J$232=L$1),('Comp.'!$E$5:$E$232))</f>
        <v>10649.42</v>
      </c>
      <c r="M102" s="11">
        <f>SUMPRODUCT(-('Diário 3º PA'!$E$4:$E$4242='Analítico Cp.'!$B102),-('Diário 3º PA'!$P$4:$P$4242=M$1),('Diário 3º PA'!$F$4:$F$4242))+SUMPRODUCT(-('Diário 4º PA'!$E$4:$E$2224='Analítico Cp.'!$B102),-('Diário 4º PA'!$P$4:$P$2224=M$1),('Diário 4º PA'!$F$4:$F$2224))+SUMPRODUCT(-('Diário 5º PA'!$E$4:$E$5221='Analítico Cp.'!$B102),-('Diário 5º PA'!$P$4:$P$5221=M$1),('Diário 5º PA'!$F$4:$F$5221))+SUMPRODUCT(-('Diário 6º PA'!$E$4:$E$2907='Analítico Cp.'!$B102),-('Diário 6º PA'!$O$4:$O$2907=M$1),('Diário 6º PA'!$F$4:$F$2907))+SUMPRODUCT(-('Comp.'!$D$5:$D$232='Analítico Cp.'!$B102),-('Comp.'!$J$5:$J$232=M$1),('Comp.'!$E$5:$E$232))</f>
        <v>15037.429999999997</v>
      </c>
      <c r="N102" s="11">
        <f>SUMPRODUCT(-('Diário 3º PA'!$E$4:$E$4242='Analítico Cp.'!$B102),-('Diário 3º PA'!$P$4:$P$4242=N$1),('Diário 3º PA'!$F$4:$F$4242))+SUMPRODUCT(-('Diário 4º PA'!$E$4:$E$2224='Analítico Cp.'!$B102),-('Diário 4º PA'!$P$4:$P$2224=N$1),('Diário 4º PA'!$F$4:$F$2224))+SUMPRODUCT(-('Diário 5º PA'!$E$4:$E$5221='Analítico Cp.'!$B102),-('Diário 5º PA'!$P$4:$P$5221=N$1),('Diário 5º PA'!$F$4:$F$5221))+SUMPRODUCT(-('Diário 6º PA'!$E$4:$E$2907='Analítico Cp.'!$B102),-('Diário 6º PA'!$O$4:$O$2907=N$1),('Diário 6º PA'!$F$4:$F$2907))+SUMPRODUCT(-('Comp.'!$D$5:$D$232='Analítico Cp.'!$B102),-('Comp.'!$J$5:$J$232=N$1),('Comp.'!$E$5:$E$232))</f>
        <v>7393.6200000000008</v>
      </c>
      <c r="O102" s="12">
        <f t="shared" si="14"/>
        <v>163710.26</v>
      </c>
      <c r="P102" s="168">
        <f t="shared" si="15"/>
        <v>4.3718584153250662E-3</v>
      </c>
    </row>
    <row r="103" spans="1:16" ht="23.25" customHeight="1" x14ac:dyDescent="0.2">
      <c r="A103" s="59" t="s">
        <v>309</v>
      </c>
      <c r="B103" s="104" t="s">
        <v>310</v>
      </c>
      <c r="C103" s="11">
        <f>SUMPRODUCT(-('Diário 3º PA'!$E$4:$E$4242='Analítico Cp.'!$B103),-('Diário 3º PA'!$P$4:$P$4242=C$1),('Diário 3º PA'!$F$4:$F$4242))+SUMPRODUCT(-('Diário 4º PA'!$E$4:$E$2224='Analítico Cp.'!$B103),-('Diário 4º PA'!$P$4:$P$2224=C$1),('Diário 4º PA'!$F$4:$F$2224))+SUMPRODUCT(-('Diário 5º PA'!$E$4:$E$5221='Analítico Cp.'!$B103),-('Diário 5º PA'!$P$4:$P$5221=C$1),('Diário 5º PA'!$F$4:$F$5221))+SUMPRODUCT(-('Diário 6º PA'!$E$4:$E$2907='Analítico Cp.'!$B103),-('Diário 6º PA'!$O$4:$O$2907=C$1),('Diário 6º PA'!$F$4:$F$2907))+SUMPRODUCT(-('Comp.'!$D$5:$D$232='Analítico Cp.'!$B103),-('Comp.'!$J$5:$J$232=C$1),('Comp.'!$E$5:$E$232))</f>
        <v>0</v>
      </c>
      <c r="D103" s="11">
        <f>SUMPRODUCT(-('Diário 3º PA'!$E$4:$E$4242='Analítico Cp.'!$B103),-('Diário 3º PA'!$P$4:$P$4242=D$1),('Diário 3º PA'!$F$4:$F$4242))+SUMPRODUCT(-('Diário 4º PA'!$E$4:$E$2224='Analítico Cp.'!$B103),-('Diário 4º PA'!$P$4:$P$2224=D$1),('Diário 4º PA'!$F$4:$F$2224))+SUMPRODUCT(-('Diário 5º PA'!$E$4:$E$5221='Analítico Cp.'!$B103),-('Diário 5º PA'!$P$4:$P$5221=D$1),('Diário 5º PA'!$F$4:$F$5221))+SUMPRODUCT(-('Diário 6º PA'!$E$4:$E$2907='Analítico Cp.'!$B103),-('Diário 6º PA'!$O$4:$O$2907=D$1),('Diário 6º PA'!$F$4:$F$2907))+SUMPRODUCT(-('Comp.'!$D$5:$D$232='Analítico Cp.'!$B103),-('Comp.'!$J$5:$J$232=D$1),('Comp.'!$E$5:$E$232))</f>
        <v>0</v>
      </c>
      <c r="E103" s="11">
        <f>SUMPRODUCT(-('Diário 3º PA'!$E$4:$E$4242='Analítico Cp.'!$B103),-('Diário 3º PA'!$P$4:$P$4242=E$1),('Diário 3º PA'!$F$4:$F$4242))+SUMPRODUCT(-('Diário 4º PA'!$E$4:$E$2224='Analítico Cp.'!$B103),-('Diário 4º PA'!$P$4:$P$2224=E$1),('Diário 4º PA'!$F$4:$F$2224))+SUMPRODUCT(-('Diário 5º PA'!$E$4:$E$5221='Analítico Cp.'!$B103),-('Diário 5º PA'!$P$4:$P$5221=E$1),('Diário 5º PA'!$F$4:$F$5221))+SUMPRODUCT(-('Diário 6º PA'!$E$4:$E$2907='Analítico Cp.'!$B103),-('Diário 6º PA'!$O$4:$O$2907=E$1),('Diário 6º PA'!$F$4:$F$2907))+SUMPRODUCT(-('Comp.'!$D$5:$D$232='Analítico Cp.'!$B103),-('Comp.'!$J$5:$J$232=E$1),('Comp.'!$E$5:$E$232))</f>
        <v>0</v>
      </c>
      <c r="F103" s="11">
        <f>SUMPRODUCT(-('Diário 3º PA'!$E$4:$E$4242='Analítico Cp.'!$B103),-('Diário 3º PA'!$P$4:$P$4242=F$1),('Diário 3º PA'!$F$4:$F$4242))+SUMPRODUCT(-('Diário 4º PA'!$E$4:$E$2224='Analítico Cp.'!$B103),-('Diário 4º PA'!$P$4:$P$2224=F$1),('Diário 4º PA'!$F$4:$F$2224))+SUMPRODUCT(-('Diário 5º PA'!$E$4:$E$5221='Analítico Cp.'!$B103),-('Diário 5º PA'!$P$4:$P$5221=F$1),('Diário 5º PA'!$F$4:$F$5221))+SUMPRODUCT(-('Diário 6º PA'!$E$4:$E$2907='Analítico Cp.'!$B103),-('Diário 6º PA'!$O$4:$O$2907=F$1),('Diário 6º PA'!$F$4:$F$2907))+SUMPRODUCT(-('Comp.'!$D$5:$D$232='Analítico Cp.'!$B103),-('Comp.'!$J$5:$J$232=F$1),('Comp.'!$E$5:$E$232))</f>
        <v>0</v>
      </c>
      <c r="G103" s="11">
        <f>SUMPRODUCT(-('Diário 3º PA'!$E$4:$E$4242='Analítico Cp.'!$B103),-('Diário 3º PA'!$P$4:$P$4242=G$1),('Diário 3º PA'!$F$4:$F$4242))+SUMPRODUCT(-('Diário 4º PA'!$E$4:$E$2224='Analítico Cp.'!$B103),-('Diário 4º PA'!$P$4:$P$2224=G$1),('Diário 4º PA'!$F$4:$F$2224))+SUMPRODUCT(-('Diário 5º PA'!$E$4:$E$5221='Analítico Cp.'!$B103),-('Diário 5º PA'!$P$4:$P$5221=G$1),('Diário 5º PA'!$F$4:$F$5221))+SUMPRODUCT(-('Diário 6º PA'!$E$4:$E$2907='Analítico Cp.'!$B103),-('Diário 6º PA'!$O$4:$O$2907=G$1),('Diário 6º PA'!$F$4:$F$2907))+SUMPRODUCT(-('Comp.'!$D$5:$D$232='Analítico Cp.'!$B103),-('Comp.'!$J$5:$J$232=G$1),('Comp.'!$E$5:$E$232))</f>
        <v>0</v>
      </c>
      <c r="H103" s="11">
        <f>SUMPRODUCT(-('Diário 3º PA'!$E$4:$E$4242='Analítico Cp.'!$B103),-('Diário 3º PA'!$P$4:$P$4242=H$1),('Diário 3º PA'!$F$4:$F$4242))+SUMPRODUCT(-('Diário 4º PA'!$E$4:$E$2224='Analítico Cp.'!$B103),-('Diário 4º PA'!$P$4:$P$2224=H$1),('Diário 4º PA'!$F$4:$F$2224))+SUMPRODUCT(-('Diário 5º PA'!$E$4:$E$5221='Analítico Cp.'!$B103),-('Diário 5º PA'!$P$4:$P$5221=H$1),('Diário 5º PA'!$F$4:$F$5221))+SUMPRODUCT(-('Diário 6º PA'!$E$4:$E$2907='Analítico Cp.'!$B103),-('Diário 6º PA'!$O$4:$O$2907=H$1),('Diário 6º PA'!$F$4:$F$2907))+SUMPRODUCT(-('Comp.'!$D$5:$D$232='Analítico Cp.'!$B103),-('Comp.'!$J$5:$J$232=H$1),('Comp.'!$E$5:$E$232))</f>
        <v>0</v>
      </c>
      <c r="I103" s="11">
        <f>SUMPRODUCT(-('Diário 3º PA'!$E$4:$E$4242='Analítico Cp.'!$B103),-('Diário 3º PA'!$P$4:$P$4242=I$1),('Diário 3º PA'!$F$4:$F$4242))+SUMPRODUCT(-('Diário 4º PA'!$E$4:$E$2224='Analítico Cp.'!$B103),-('Diário 4º PA'!$P$4:$P$2224=I$1),('Diário 4º PA'!$F$4:$F$2224))+SUMPRODUCT(-('Diário 5º PA'!$E$4:$E$5221='Analítico Cp.'!$B103),-('Diário 5º PA'!$P$4:$P$5221=I$1),('Diário 5º PA'!$F$4:$F$5221))+SUMPRODUCT(-('Diário 6º PA'!$E$4:$E$2907='Analítico Cp.'!$B103),-('Diário 6º PA'!$O$4:$O$2907=I$1),('Diário 6º PA'!$F$4:$F$2907))+SUMPRODUCT(-('Comp.'!$D$5:$D$232='Analítico Cp.'!$B103),-('Comp.'!$J$5:$J$232=I$1),('Comp.'!$E$5:$E$232))</f>
        <v>0</v>
      </c>
      <c r="J103" s="11">
        <f>SUMPRODUCT(-('Diário 3º PA'!$E$4:$E$4242='Analítico Cp.'!$B103),-('Diário 3º PA'!$P$4:$P$4242=J$1),('Diário 3º PA'!$F$4:$F$4242))+SUMPRODUCT(-('Diário 4º PA'!$E$4:$E$2224='Analítico Cp.'!$B103),-('Diário 4º PA'!$P$4:$P$2224=J$1),('Diário 4º PA'!$F$4:$F$2224))+SUMPRODUCT(-('Diário 5º PA'!$E$4:$E$5221='Analítico Cp.'!$B103),-('Diário 5º PA'!$P$4:$P$5221=J$1),('Diário 5º PA'!$F$4:$F$5221))+SUMPRODUCT(-('Diário 6º PA'!$E$4:$E$2907='Analítico Cp.'!$B103),-('Diário 6º PA'!$O$4:$O$2907=J$1),('Diário 6º PA'!$F$4:$F$2907))+SUMPRODUCT(-('Comp.'!$D$5:$D$232='Analítico Cp.'!$B103),-('Comp.'!$J$5:$J$232=J$1),('Comp.'!$E$5:$E$232))</f>
        <v>0</v>
      </c>
      <c r="K103" s="11">
        <f>SUMPRODUCT(-('Diário 3º PA'!$E$4:$E$4242='Analítico Cp.'!$B103),-('Diário 3º PA'!$P$4:$P$4242=K$1),('Diário 3º PA'!$F$4:$F$4242))+SUMPRODUCT(-('Diário 4º PA'!$E$4:$E$2224='Analítico Cp.'!$B103),-('Diário 4º PA'!$P$4:$P$2224=K$1),('Diário 4º PA'!$F$4:$F$2224))+SUMPRODUCT(-('Diário 5º PA'!$E$4:$E$5221='Analítico Cp.'!$B103),-('Diário 5º PA'!$P$4:$P$5221=K$1),('Diário 5º PA'!$F$4:$F$5221))+SUMPRODUCT(-('Diário 6º PA'!$E$4:$E$2907='Analítico Cp.'!$B103),-('Diário 6º PA'!$O$4:$O$2907=K$1),('Diário 6º PA'!$F$4:$F$2907))+SUMPRODUCT(-('Comp.'!$D$5:$D$232='Analítico Cp.'!$B103),-('Comp.'!$J$5:$J$232=K$1),('Comp.'!$E$5:$E$232))</f>
        <v>0</v>
      </c>
      <c r="L103" s="11">
        <f>SUMPRODUCT(-('Diário 3º PA'!$E$4:$E$4242='Analítico Cp.'!$B103),-('Diário 3º PA'!$P$4:$P$4242=L$1),('Diário 3º PA'!$F$4:$F$4242))+SUMPRODUCT(-('Diário 4º PA'!$E$4:$E$2224='Analítico Cp.'!$B103),-('Diário 4º PA'!$P$4:$P$2224=L$1),('Diário 4º PA'!$F$4:$F$2224))+SUMPRODUCT(-('Diário 5º PA'!$E$4:$E$5221='Analítico Cp.'!$B103),-('Diário 5º PA'!$P$4:$P$5221=L$1),('Diário 5º PA'!$F$4:$F$5221))+SUMPRODUCT(-('Diário 6º PA'!$E$4:$E$2907='Analítico Cp.'!$B103),-('Diário 6º PA'!$O$4:$O$2907=L$1),('Diário 6º PA'!$F$4:$F$2907))+SUMPRODUCT(-('Comp.'!$D$5:$D$232='Analítico Cp.'!$B103),-('Comp.'!$J$5:$J$232=L$1),('Comp.'!$E$5:$E$232))</f>
        <v>0</v>
      </c>
      <c r="M103" s="11">
        <f>SUMPRODUCT(-('Diário 3º PA'!$E$4:$E$4242='Analítico Cp.'!$B103),-('Diário 3º PA'!$P$4:$P$4242=M$1),('Diário 3º PA'!$F$4:$F$4242))+SUMPRODUCT(-('Diário 4º PA'!$E$4:$E$2224='Analítico Cp.'!$B103),-('Diário 4º PA'!$P$4:$P$2224=M$1),('Diário 4º PA'!$F$4:$F$2224))+SUMPRODUCT(-('Diário 5º PA'!$E$4:$E$5221='Analítico Cp.'!$B103),-('Diário 5º PA'!$P$4:$P$5221=M$1),('Diário 5º PA'!$F$4:$F$5221))+SUMPRODUCT(-('Diário 6º PA'!$E$4:$E$2907='Analítico Cp.'!$B103),-('Diário 6º PA'!$O$4:$O$2907=M$1),('Diário 6º PA'!$F$4:$F$2907))+SUMPRODUCT(-('Comp.'!$D$5:$D$232='Analítico Cp.'!$B103),-('Comp.'!$J$5:$J$232=M$1),('Comp.'!$E$5:$E$232))</f>
        <v>0</v>
      </c>
      <c r="N103" s="11">
        <f>SUMPRODUCT(-('Diário 3º PA'!$E$4:$E$4242='Analítico Cp.'!$B103),-('Diário 3º PA'!$P$4:$P$4242=N$1),('Diário 3º PA'!$F$4:$F$4242))+SUMPRODUCT(-('Diário 4º PA'!$E$4:$E$2224='Analítico Cp.'!$B103),-('Diário 4º PA'!$P$4:$P$2224=N$1),('Diário 4º PA'!$F$4:$F$2224))+SUMPRODUCT(-('Diário 5º PA'!$E$4:$E$5221='Analítico Cp.'!$B103),-('Diário 5º PA'!$P$4:$P$5221=N$1),('Diário 5º PA'!$F$4:$F$5221))+SUMPRODUCT(-('Diário 6º PA'!$E$4:$E$2907='Analítico Cp.'!$B103),-('Diário 6º PA'!$O$4:$O$2907=N$1),('Diário 6º PA'!$F$4:$F$2907))+SUMPRODUCT(-('Comp.'!$D$5:$D$232='Analítico Cp.'!$B103),-('Comp.'!$J$5:$J$232=N$1),('Comp.'!$E$5:$E$232))</f>
        <v>0</v>
      </c>
      <c r="O103" s="12">
        <f t="shared" si="14"/>
        <v>0</v>
      </c>
      <c r="P103" s="168">
        <f t="shared" si="15"/>
        <v>0</v>
      </c>
    </row>
    <row r="104" spans="1:16" ht="23.25" customHeight="1" x14ac:dyDescent="0.2">
      <c r="A104" s="59" t="s">
        <v>311</v>
      </c>
      <c r="B104" s="105" t="s">
        <v>312</v>
      </c>
      <c r="C104" s="11">
        <f>SUMPRODUCT(-('Diário 3º PA'!$E$4:$E$4242='Analítico Cp.'!$B104),-('Diário 3º PA'!$P$4:$P$4242=C$1),('Diário 3º PA'!$F$4:$F$4242))+SUMPRODUCT(-('Diário 4º PA'!$E$4:$E$2224='Analítico Cp.'!$B104),-('Diário 4º PA'!$P$4:$P$2224=C$1),('Diário 4º PA'!$F$4:$F$2224))+SUMPRODUCT(-('Diário 5º PA'!$E$4:$E$5221='Analítico Cp.'!$B104),-('Diário 5º PA'!$P$4:$P$5221=C$1),('Diário 5º PA'!$F$4:$F$5221))+SUMPRODUCT(-('Diário 6º PA'!$E$4:$E$2907='Analítico Cp.'!$B104),-('Diário 6º PA'!$O$4:$O$2907=C$1),('Diário 6º PA'!$F$4:$F$2907))+SUMPRODUCT(-('Comp.'!$D$5:$D$232='Analítico Cp.'!$B104),-('Comp.'!$J$5:$J$232=C$1),('Comp.'!$E$5:$E$232))</f>
        <v>0</v>
      </c>
      <c r="D104" s="11">
        <f>SUMPRODUCT(-('Diário 3º PA'!$E$4:$E$4242='Analítico Cp.'!$B104),-('Diário 3º PA'!$P$4:$P$4242=D$1),('Diário 3º PA'!$F$4:$F$4242))+SUMPRODUCT(-('Diário 4º PA'!$E$4:$E$2224='Analítico Cp.'!$B104),-('Diário 4º PA'!$P$4:$P$2224=D$1),('Diário 4º PA'!$F$4:$F$2224))+SUMPRODUCT(-('Diário 5º PA'!$E$4:$E$5221='Analítico Cp.'!$B104),-('Diário 5º PA'!$P$4:$P$5221=D$1),('Diário 5º PA'!$F$4:$F$5221))+SUMPRODUCT(-('Diário 6º PA'!$E$4:$E$2907='Analítico Cp.'!$B104),-('Diário 6º PA'!$O$4:$O$2907=D$1),('Diário 6º PA'!$F$4:$F$2907))+SUMPRODUCT(-('Comp.'!$D$5:$D$232='Analítico Cp.'!$B104),-('Comp.'!$J$5:$J$232=D$1),('Comp.'!$E$5:$E$232))</f>
        <v>0</v>
      </c>
      <c r="E104" s="11">
        <f>SUMPRODUCT(-('Diário 3º PA'!$E$4:$E$4242='Analítico Cp.'!$B104),-('Diário 3º PA'!$P$4:$P$4242=E$1),('Diário 3º PA'!$F$4:$F$4242))+SUMPRODUCT(-('Diário 4º PA'!$E$4:$E$2224='Analítico Cp.'!$B104),-('Diário 4º PA'!$P$4:$P$2224=E$1),('Diário 4º PA'!$F$4:$F$2224))+SUMPRODUCT(-('Diário 5º PA'!$E$4:$E$5221='Analítico Cp.'!$B104),-('Diário 5º PA'!$P$4:$P$5221=E$1),('Diário 5º PA'!$F$4:$F$5221))+SUMPRODUCT(-('Diário 6º PA'!$E$4:$E$2907='Analítico Cp.'!$B104),-('Diário 6º PA'!$O$4:$O$2907=E$1),('Diário 6º PA'!$F$4:$F$2907))+SUMPRODUCT(-('Comp.'!$D$5:$D$232='Analítico Cp.'!$B104),-('Comp.'!$J$5:$J$232=E$1),('Comp.'!$E$5:$E$232))</f>
        <v>0</v>
      </c>
      <c r="F104" s="11">
        <f>SUMPRODUCT(-('Diário 3º PA'!$E$4:$E$4242='Analítico Cp.'!$B104),-('Diário 3º PA'!$P$4:$P$4242=F$1),('Diário 3º PA'!$F$4:$F$4242))+SUMPRODUCT(-('Diário 4º PA'!$E$4:$E$2224='Analítico Cp.'!$B104),-('Diário 4º PA'!$P$4:$P$2224=F$1),('Diário 4º PA'!$F$4:$F$2224))+SUMPRODUCT(-('Diário 5º PA'!$E$4:$E$5221='Analítico Cp.'!$B104),-('Diário 5º PA'!$P$4:$P$5221=F$1),('Diário 5º PA'!$F$4:$F$5221))+SUMPRODUCT(-('Diário 6º PA'!$E$4:$E$2907='Analítico Cp.'!$B104),-('Diário 6º PA'!$O$4:$O$2907=F$1),('Diário 6º PA'!$F$4:$F$2907))+SUMPRODUCT(-('Comp.'!$D$5:$D$232='Analítico Cp.'!$B104),-('Comp.'!$J$5:$J$232=F$1),('Comp.'!$E$5:$E$232))</f>
        <v>0</v>
      </c>
      <c r="G104" s="11">
        <f>SUMPRODUCT(-('Diário 3º PA'!$E$4:$E$4242='Analítico Cp.'!$B104),-('Diário 3º PA'!$P$4:$P$4242=G$1),('Diário 3º PA'!$F$4:$F$4242))+SUMPRODUCT(-('Diário 4º PA'!$E$4:$E$2224='Analítico Cp.'!$B104),-('Diário 4º PA'!$P$4:$P$2224=G$1),('Diário 4º PA'!$F$4:$F$2224))+SUMPRODUCT(-('Diário 5º PA'!$E$4:$E$5221='Analítico Cp.'!$B104),-('Diário 5º PA'!$P$4:$P$5221=G$1),('Diário 5º PA'!$F$4:$F$5221))+SUMPRODUCT(-('Diário 6º PA'!$E$4:$E$2907='Analítico Cp.'!$B104),-('Diário 6º PA'!$O$4:$O$2907=G$1),('Diário 6º PA'!$F$4:$F$2907))+SUMPRODUCT(-('Comp.'!$D$5:$D$232='Analítico Cp.'!$B104),-('Comp.'!$J$5:$J$232=G$1),('Comp.'!$E$5:$E$232))</f>
        <v>0</v>
      </c>
      <c r="H104" s="11">
        <f>SUMPRODUCT(-('Diário 3º PA'!$E$4:$E$4242='Analítico Cp.'!$B104),-('Diário 3º PA'!$P$4:$P$4242=H$1),('Diário 3º PA'!$F$4:$F$4242))+SUMPRODUCT(-('Diário 4º PA'!$E$4:$E$2224='Analítico Cp.'!$B104),-('Diário 4º PA'!$P$4:$P$2224=H$1),('Diário 4º PA'!$F$4:$F$2224))+SUMPRODUCT(-('Diário 5º PA'!$E$4:$E$5221='Analítico Cp.'!$B104),-('Diário 5º PA'!$P$4:$P$5221=H$1),('Diário 5º PA'!$F$4:$F$5221))+SUMPRODUCT(-('Diário 6º PA'!$E$4:$E$2907='Analítico Cp.'!$B104),-('Diário 6º PA'!$O$4:$O$2907=H$1),('Diário 6º PA'!$F$4:$F$2907))+SUMPRODUCT(-('Comp.'!$D$5:$D$232='Analítico Cp.'!$B104),-('Comp.'!$J$5:$J$232=H$1),('Comp.'!$E$5:$E$232))</f>
        <v>0</v>
      </c>
      <c r="I104" s="11">
        <f>SUMPRODUCT(-('Diário 3º PA'!$E$4:$E$4242='Analítico Cp.'!$B104),-('Diário 3º PA'!$P$4:$P$4242=I$1),('Diário 3º PA'!$F$4:$F$4242))+SUMPRODUCT(-('Diário 4º PA'!$E$4:$E$2224='Analítico Cp.'!$B104),-('Diário 4º PA'!$P$4:$P$2224=I$1),('Diário 4º PA'!$F$4:$F$2224))+SUMPRODUCT(-('Diário 5º PA'!$E$4:$E$5221='Analítico Cp.'!$B104),-('Diário 5º PA'!$P$4:$P$5221=I$1),('Diário 5º PA'!$F$4:$F$5221))+SUMPRODUCT(-('Diário 6º PA'!$E$4:$E$2907='Analítico Cp.'!$B104),-('Diário 6º PA'!$O$4:$O$2907=I$1),('Diário 6º PA'!$F$4:$F$2907))+SUMPRODUCT(-('Comp.'!$D$5:$D$232='Analítico Cp.'!$B104),-('Comp.'!$J$5:$J$232=I$1),('Comp.'!$E$5:$E$232))</f>
        <v>0</v>
      </c>
      <c r="J104" s="11">
        <f>SUMPRODUCT(-('Diário 3º PA'!$E$4:$E$4242='Analítico Cp.'!$B104),-('Diário 3º PA'!$P$4:$P$4242=J$1),('Diário 3º PA'!$F$4:$F$4242))+SUMPRODUCT(-('Diário 4º PA'!$E$4:$E$2224='Analítico Cp.'!$B104),-('Diário 4º PA'!$P$4:$P$2224=J$1),('Diário 4º PA'!$F$4:$F$2224))+SUMPRODUCT(-('Diário 5º PA'!$E$4:$E$5221='Analítico Cp.'!$B104),-('Diário 5º PA'!$P$4:$P$5221=J$1),('Diário 5º PA'!$F$4:$F$5221))+SUMPRODUCT(-('Diário 6º PA'!$E$4:$E$2907='Analítico Cp.'!$B104),-('Diário 6º PA'!$O$4:$O$2907=J$1),('Diário 6º PA'!$F$4:$F$2907))+SUMPRODUCT(-('Comp.'!$D$5:$D$232='Analítico Cp.'!$B104),-('Comp.'!$J$5:$J$232=J$1),('Comp.'!$E$5:$E$232))</f>
        <v>0</v>
      </c>
      <c r="K104" s="11">
        <f>SUMPRODUCT(-('Diário 3º PA'!$E$4:$E$4242='Analítico Cp.'!$B104),-('Diário 3º PA'!$P$4:$P$4242=K$1),('Diário 3º PA'!$F$4:$F$4242))+SUMPRODUCT(-('Diário 4º PA'!$E$4:$E$2224='Analítico Cp.'!$B104),-('Diário 4º PA'!$P$4:$P$2224=K$1),('Diário 4º PA'!$F$4:$F$2224))+SUMPRODUCT(-('Diário 5º PA'!$E$4:$E$5221='Analítico Cp.'!$B104),-('Diário 5º PA'!$P$4:$P$5221=K$1),('Diário 5º PA'!$F$4:$F$5221))+SUMPRODUCT(-('Diário 6º PA'!$E$4:$E$2907='Analítico Cp.'!$B104),-('Diário 6º PA'!$O$4:$O$2907=K$1),('Diário 6º PA'!$F$4:$F$2907))+SUMPRODUCT(-('Comp.'!$D$5:$D$232='Analítico Cp.'!$B104),-('Comp.'!$J$5:$J$232=K$1),('Comp.'!$E$5:$E$232))</f>
        <v>0</v>
      </c>
      <c r="L104" s="11">
        <f>SUMPRODUCT(-('Diário 3º PA'!$E$4:$E$4242='Analítico Cp.'!$B104),-('Diário 3º PA'!$P$4:$P$4242=L$1),('Diário 3º PA'!$F$4:$F$4242))+SUMPRODUCT(-('Diário 4º PA'!$E$4:$E$2224='Analítico Cp.'!$B104),-('Diário 4º PA'!$P$4:$P$2224=L$1),('Diário 4º PA'!$F$4:$F$2224))+SUMPRODUCT(-('Diário 5º PA'!$E$4:$E$5221='Analítico Cp.'!$B104),-('Diário 5º PA'!$P$4:$P$5221=L$1),('Diário 5º PA'!$F$4:$F$5221))+SUMPRODUCT(-('Diário 6º PA'!$E$4:$E$2907='Analítico Cp.'!$B104),-('Diário 6º PA'!$O$4:$O$2907=L$1),('Diário 6º PA'!$F$4:$F$2907))+SUMPRODUCT(-('Comp.'!$D$5:$D$232='Analítico Cp.'!$B104),-('Comp.'!$J$5:$J$232=L$1),('Comp.'!$E$5:$E$232))</f>
        <v>0</v>
      </c>
      <c r="M104" s="11">
        <f>SUMPRODUCT(-('Diário 3º PA'!$E$4:$E$4242='Analítico Cp.'!$B104),-('Diário 3º PA'!$P$4:$P$4242=M$1),('Diário 3º PA'!$F$4:$F$4242))+SUMPRODUCT(-('Diário 4º PA'!$E$4:$E$2224='Analítico Cp.'!$B104),-('Diário 4º PA'!$P$4:$P$2224=M$1),('Diário 4º PA'!$F$4:$F$2224))+SUMPRODUCT(-('Diário 5º PA'!$E$4:$E$5221='Analítico Cp.'!$B104),-('Diário 5º PA'!$P$4:$P$5221=M$1),('Diário 5º PA'!$F$4:$F$5221))+SUMPRODUCT(-('Diário 6º PA'!$E$4:$E$2907='Analítico Cp.'!$B104),-('Diário 6º PA'!$O$4:$O$2907=M$1),('Diário 6º PA'!$F$4:$F$2907))+SUMPRODUCT(-('Comp.'!$D$5:$D$232='Analítico Cp.'!$B104),-('Comp.'!$J$5:$J$232=M$1),('Comp.'!$E$5:$E$232))</f>
        <v>0</v>
      </c>
      <c r="N104" s="11">
        <f>SUMPRODUCT(-('Diário 3º PA'!$E$4:$E$4242='Analítico Cp.'!$B104),-('Diário 3º PA'!$P$4:$P$4242=N$1),('Diário 3º PA'!$F$4:$F$4242))+SUMPRODUCT(-('Diário 4º PA'!$E$4:$E$2224='Analítico Cp.'!$B104),-('Diário 4º PA'!$P$4:$P$2224=N$1),('Diário 4º PA'!$F$4:$F$2224))+SUMPRODUCT(-('Diário 5º PA'!$E$4:$E$5221='Analítico Cp.'!$B104),-('Diário 5º PA'!$P$4:$P$5221=N$1),('Diário 5º PA'!$F$4:$F$5221))+SUMPRODUCT(-('Diário 6º PA'!$E$4:$E$2907='Analítico Cp.'!$B104),-('Diário 6º PA'!$O$4:$O$2907=N$1),('Diário 6º PA'!$F$4:$F$2907))+SUMPRODUCT(-('Comp.'!$D$5:$D$232='Analítico Cp.'!$B104),-('Comp.'!$J$5:$J$232=N$1),('Comp.'!$E$5:$E$232))</f>
        <v>0</v>
      </c>
      <c r="O104" s="12">
        <f t="shared" si="14"/>
        <v>0</v>
      </c>
      <c r="P104" s="168">
        <f t="shared" si="15"/>
        <v>0</v>
      </c>
    </row>
    <row r="105" spans="1:16" ht="23.25" customHeight="1" x14ac:dyDescent="0.2">
      <c r="A105" s="59" t="s">
        <v>313</v>
      </c>
      <c r="B105" s="104" t="s">
        <v>314</v>
      </c>
      <c r="C105" s="11">
        <f>SUMPRODUCT(-('Diário 3º PA'!$E$4:$E$4242='Analítico Cp.'!$B105),-('Diário 3º PA'!$P$4:$P$4242=C$1),('Diário 3º PA'!$F$4:$F$4242))+SUMPRODUCT(-('Diário 4º PA'!$E$4:$E$2224='Analítico Cp.'!$B105),-('Diário 4º PA'!$P$4:$P$2224=C$1),('Diário 4º PA'!$F$4:$F$2224))+SUMPRODUCT(-('Diário 5º PA'!$E$4:$E$5221='Analítico Cp.'!$B105),-('Diário 5º PA'!$P$4:$P$5221=C$1),('Diário 5º PA'!$F$4:$F$5221))+SUMPRODUCT(-('Diário 6º PA'!$E$4:$E$2907='Analítico Cp.'!$B105),-('Diário 6º PA'!$O$4:$O$2907=C$1),('Diário 6º PA'!$F$4:$F$2907))+SUMPRODUCT(-('Comp.'!$D$5:$D$232='Analítico Cp.'!$B105),-('Comp.'!$J$5:$J$232=C$1),('Comp.'!$E$5:$E$232))</f>
        <v>0</v>
      </c>
      <c r="D105" s="11">
        <f>SUMPRODUCT(-('Diário 3º PA'!$E$4:$E$4242='Analítico Cp.'!$B105),-('Diário 3º PA'!$P$4:$P$4242=D$1),('Diário 3º PA'!$F$4:$F$4242))+SUMPRODUCT(-('Diário 4º PA'!$E$4:$E$2224='Analítico Cp.'!$B105),-('Diário 4º PA'!$P$4:$P$2224=D$1),('Diário 4º PA'!$F$4:$F$2224))+SUMPRODUCT(-('Diário 5º PA'!$E$4:$E$5221='Analítico Cp.'!$B105),-('Diário 5º PA'!$P$4:$P$5221=D$1),('Diário 5º PA'!$F$4:$F$5221))+SUMPRODUCT(-('Diário 6º PA'!$E$4:$E$2907='Analítico Cp.'!$B105),-('Diário 6º PA'!$O$4:$O$2907=D$1),('Diário 6º PA'!$F$4:$F$2907))+SUMPRODUCT(-('Comp.'!$D$5:$D$232='Analítico Cp.'!$B105),-('Comp.'!$J$5:$J$232=D$1),('Comp.'!$E$5:$E$232))</f>
        <v>0</v>
      </c>
      <c r="E105" s="11">
        <f>SUMPRODUCT(-('Diário 3º PA'!$E$4:$E$4242='Analítico Cp.'!$B105),-('Diário 3º PA'!$P$4:$P$4242=E$1),('Diário 3º PA'!$F$4:$F$4242))+SUMPRODUCT(-('Diário 4º PA'!$E$4:$E$2224='Analítico Cp.'!$B105),-('Diário 4º PA'!$P$4:$P$2224=E$1),('Diário 4º PA'!$F$4:$F$2224))+SUMPRODUCT(-('Diário 5º PA'!$E$4:$E$5221='Analítico Cp.'!$B105),-('Diário 5º PA'!$P$4:$P$5221=E$1),('Diário 5º PA'!$F$4:$F$5221))+SUMPRODUCT(-('Diário 6º PA'!$E$4:$E$2907='Analítico Cp.'!$B105),-('Diário 6º PA'!$O$4:$O$2907=E$1),('Diário 6º PA'!$F$4:$F$2907))+SUMPRODUCT(-('Comp.'!$D$5:$D$232='Analítico Cp.'!$B105),-('Comp.'!$J$5:$J$232=E$1),('Comp.'!$E$5:$E$232))</f>
        <v>0</v>
      </c>
      <c r="F105" s="11">
        <f>SUMPRODUCT(-('Diário 3º PA'!$E$4:$E$4242='Analítico Cp.'!$B105),-('Diário 3º PA'!$P$4:$P$4242=F$1),('Diário 3º PA'!$F$4:$F$4242))+SUMPRODUCT(-('Diário 4º PA'!$E$4:$E$2224='Analítico Cp.'!$B105),-('Diário 4º PA'!$P$4:$P$2224=F$1),('Diário 4º PA'!$F$4:$F$2224))+SUMPRODUCT(-('Diário 5º PA'!$E$4:$E$5221='Analítico Cp.'!$B105),-('Diário 5º PA'!$P$4:$P$5221=F$1),('Diário 5º PA'!$F$4:$F$5221))+SUMPRODUCT(-('Diário 6º PA'!$E$4:$E$2907='Analítico Cp.'!$B105),-('Diário 6º PA'!$O$4:$O$2907=F$1),('Diário 6º PA'!$F$4:$F$2907))+SUMPRODUCT(-('Comp.'!$D$5:$D$232='Analítico Cp.'!$B105),-('Comp.'!$J$5:$J$232=F$1),('Comp.'!$E$5:$E$232))</f>
        <v>0</v>
      </c>
      <c r="G105" s="11">
        <f>SUMPRODUCT(-('Diário 3º PA'!$E$4:$E$4242='Analítico Cp.'!$B105),-('Diário 3º PA'!$P$4:$P$4242=G$1),('Diário 3º PA'!$F$4:$F$4242))+SUMPRODUCT(-('Diário 4º PA'!$E$4:$E$2224='Analítico Cp.'!$B105),-('Diário 4º PA'!$P$4:$P$2224=G$1),('Diário 4º PA'!$F$4:$F$2224))+SUMPRODUCT(-('Diário 5º PA'!$E$4:$E$5221='Analítico Cp.'!$B105),-('Diário 5º PA'!$P$4:$P$5221=G$1),('Diário 5º PA'!$F$4:$F$5221))+SUMPRODUCT(-('Diário 6º PA'!$E$4:$E$2907='Analítico Cp.'!$B105),-('Diário 6º PA'!$O$4:$O$2907=G$1),('Diário 6º PA'!$F$4:$F$2907))+SUMPRODUCT(-('Comp.'!$D$5:$D$232='Analítico Cp.'!$B105),-('Comp.'!$J$5:$J$232=G$1),('Comp.'!$E$5:$E$232))</f>
        <v>0</v>
      </c>
      <c r="H105" s="11">
        <f>SUMPRODUCT(-('Diário 3º PA'!$E$4:$E$4242='Analítico Cp.'!$B105),-('Diário 3º PA'!$P$4:$P$4242=H$1),('Diário 3º PA'!$F$4:$F$4242))+SUMPRODUCT(-('Diário 4º PA'!$E$4:$E$2224='Analítico Cp.'!$B105),-('Diário 4º PA'!$P$4:$P$2224=H$1),('Diário 4º PA'!$F$4:$F$2224))+SUMPRODUCT(-('Diário 5º PA'!$E$4:$E$5221='Analítico Cp.'!$B105),-('Diário 5º PA'!$P$4:$P$5221=H$1),('Diário 5º PA'!$F$4:$F$5221))+SUMPRODUCT(-('Diário 6º PA'!$E$4:$E$2907='Analítico Cp.'!$B105),-('Diário 6º PA'!$O$4:$O$2907=H$1),('Diário 6º PA'!$F$4:$F$2907))+SUMPRODUCT(-('Comp.'!$D$5:$D$232='Analítico Cp.'!$B105),-('Comp.'!$J$5:$J$232=H$1),('Comp.'!$E$5:$E$232))</f>
        <v>500</v>
      </c>
      <c r="I105" s="11">
        <f>SUMPRODUCT(-('Diário 3º PA'!$E$4:$E$4242='Analítico Cp.'!$B105),-('Diário 3º PA'!$P$4:$P$4242=I$1),('Diário 3º PA'!$F$4:$F$4242))+SUMPRODUCT(-('Diário 4º PA'!$E$4:$E$2224='Analítico Cp.'!$B105),-('Diário 4º PA'!$P$4:$P$2224=I$1),('Diário 4º PA'!$F$4:$F$2224))+SUMPRODUCT(-('Diário 5º PA'!$E$4:$E$5221='Analítico Cp.'!$B105),-('Diário 5º PA'!$P$4:$P$5221=I$1),('Diário 5º PA'!$F$4:$F$5221))+SUMPRODUCT(-('Diário 6º PA'!$E$4:$E$2907='Analítico Cp.'!$B105),-('Diário 6º PA'!$O$4:$O$2907=I$1),('Diário 6º PA'!$F$4:$F$2907))+SUMPRODUCT(-('Comp.'!$D$5:$D$232='Analítico Cp.'!$B105),-('Comp.'!$J$5:$J$232=I$1),('Comp.'!$E$5:$E$232))</f>
        <v>0</v>
      </c>
      <c r="J105" s="11">
        <f>SUMPRODUCT(-('Diário 3º PA'!$E$4:$E$4242='Analítico Cp.'!$B105),-('Diário 3º PA'!$P$4:$P$4242=J$1),('Diário 3º PA'!$F$4:$F$4242))+SUMPRODUCT(-('Diário 4º PA'!$E$4:$E$2224='Analítico Cp.'!$B105),-('Diário 4º PA'!$P$4:$P$2224=J$1),('Diário 4º PA'!$F$4:$F$2224))+SUMPRODUCT(-('Diário 5º PA'!$E$4:$E$5221='Analítico Cp.'!$B105),-('Diário 5º PA'!$P$4:$P$5221=J$1),('Diário 5º PA'!$F$4:$F$5221))+SUMPRODUCT(-('Diário 6º PA'!$E$4:$E$2907='Analítico Cp.'!$B105),-('Diário 6º PA'!$O$4:$O$2907=J$1),('Diário 6º PA'!$F$4:$F$2907))+SUMPRODUCT(-('Comp.'!$D$5:$D$232='Analítico Cp.'!$B105),-('Comp.'!$J$5:$J$232=J$1),('Comp.'!$E$5:$E$232))</f>
        <v>0</v>
      </c>
      <c r="K105" s="11">
        <f>SUMPRODUCT(-('Diário 3º PA'!$E$4:$E$4242='Analítico Cp.'!$B105),-('Diário 3º PA'!$P$4:$P$4242=K$1),('Diário 3º PA'!$F$4:$F$4242))+SUMPRODUCT(-('Diário 4º PA'!$E$4:$E$2224='Analítico Cp.'!$B105),-('Diário 4º PA'!$P$4:$P$2224=K$1),('Diário 4º PA'!$F$4:$F$2224))+SUMPRODUCT(-('Diário 5º PA'!$E$4:$E$5221='Analítico Cp.'!$B105),-('Diário 5º PA'!$P$4:$P$5221=K$1),('Diário 5º PA'!$F$4:$F$5221))+SUMPRODUCT(-('Diário 6º PA'!$E$4:$E$2907='Analítico Cp.'!$B105),-('Diário 6º PA'!$O$4:$O$2907=K$1),('Diário 6º PA'!$F$4:$F$2907))+SUMPRODUCT(-('Comp.'!$D$5:$D$232='Analítico Cp.'!$B105),-('Comp.'!$J$5:$J$232=K$1),('Comp.'!$E$5:$E$232))</f>
        <v>0</v>
      </c>
      <c r="L105" s="11">
        <f>SUMPRODUCT(-('Diário 3º PA'!$E$4:$E$4242='Analítico Cp.'!$B105),-('Diário 3º PA'!$P$4:$P$4242=L$1),('Diário 3º PA'!$F$4:$F$4242))+SUMPRODUCT(-('Diário 4º PA'!$E$4:$E$2224='Analítico Cp.'!$B105),-('Diário 4º PA'!$P$4:$P$2224=L$1),('Diário 4º PA'!$F$4:$F$2224))+SUMPRODUCT(-('Diário 5º PA'!$E$4:$E$5221='Analítico Cp.'!$B105),-('Diário 5º PA'!$P$4:$P$5221=L$1),('Diário 5º PA'!$F$4:$F$5221))+SUMPRODUCT(-('Diário 6º PA'!$E$4:$E$2907='Analítico Cp.'!$B105),-('Diário 6º PA'!$O$4:$O$2907=L$1),('Diário 6º PA'!$F$4:$F$2907))+SUMPRODUCT(-('Comp.'!$D$5:$D$232='Analítico Cp.'!$B105),-('Comp.'!$J$5:$J$232=L$1),('Comp.'!$E$5:$E$232))</f>
        <v>0</v>
      </c>
      <c r="M105" s="11">
        <f>SUMPRODUCT(-('Diário 3º PA'!$E$4:$E$4242='Analítico Cp.'!$B105),-('Diário 3º PA'!$P$4:$P$4242=M$1),('Diário 3º PA'!$F$4:$F$4242))+SUMPRODUCT(-('Diário 4º PA'!$E$4:$E$2224='Analítico Cp.'!$B105),-('Diário 4º PA'!$P$4:$P$2224=M$1),('Diário 4º PA'!$F$4:$F$2224))+SUMPRODUCT(-('Diário 5º PA'!$E$4:$E$5221='Analítico Cp.'!$B105),-('Diário 5º PA'!$P$4:$P$5221=M$1),('Diário 5º PA'!$F$4:$F$5221))+SUMPRODUCT(-('Diário 6º PA'!$E$4:$E$2907='Analítico Cp.'!$B105),-('Diário 6º PA'!$O$4:$O$2907=M$1),('Diário 6º PA'!$F$4:$F$2907))+SUMPRODUCT(-('Comp.'!$D$5:$D$232='Analítico Cp.'!$B105),-('Comp.'!$J$5:$J$232=M$1),('Comp.'!$E$5:$E$232))</f>
        <v>0</v>
      </c>
      <c r="N105" s="11">
        <f>SUMPRODUCT(-('Diário 3º PA'!$E$4:$E$4242='Analítico Cp.'!$B105),-('Diário 3º PA'!$P$4:$P$4242=N$1),('Diário 3º PA'!$F$4:$F$4242))+SUMPRODUCT(-('Diário 4º PA'!$E$4:$E$2224='Analítico Cp.'!$B105),-('Diário 4º PA'!$P$4:$P$2224=N$1),('Diário 4º PA'!$F$4:$F$2224))+SUMPRODUCT(-('Diário 5º PA'!$E$4:$E$5221='Analítico Cp.'!$B105),-('Diário 5º PA'!$P$4:$P$5221=N$1),('Diário 5º PA'!$F$4:$F$5221))+SUMPRODUCT(-('Diário 6º PA'!$E$4:$E$2907='Analítico Cp.'!$B105),-('Diário 6º PA'!$O$4:$O$2907=N$1),('Diário 6º PA'!$F$4:$F$2907))+SUMPRODUCT(-('Comp.'!$D$5:$D$232='Analítico Cp.'!$B105),-('Comp.'!$J$5:$J$232=N$1),('Comp.'!$E$5:$E$232))</f>
        <v>0</v>
      </c>
      <c r="O105" s="12">
        <f t="shared" si="14"/>
        <v>500</v>
      </c>
      <c r="P105" s="168">
        <f t="shared" si="15"/>
        <v>1.335242646161904E-5</v>
      </c>
    </row>
    <row r="106" spans="1:16" ht="23.25" customHeight="1" x14ac:dyDescent="0.2">
      <c r="A106" s="59" t="s">
        <v>315</v>
      </c>
      <c r="B106" s="103" t="s">
        <v>316</v>
      </c>
      <c r="C106" s="11">
        <f>SUMPRODUCT(-('Diário 3º PA'!$E$4:$E$4242='Analítico Cp.'!$B106),-('Diário 3º PA'!$P$4:$P$4242=C$1),('Diário 3º PA'!$F$4:$F$4242))+SUMPRODUCT(-('Diário 4º PA'!$E$4:$E$2224='Analítico Cp.'!$B106),-('Diário 4º PA'!$P$4:$P$2224=C$1),('Diário 4º PA'!$F$4:$F$2224))+SUMPRODUCT(-('Diário 5º PA'!$E$4:$E$5221='Analítico Cp.'!$B106),-('Diário 5º PA'!$P$4:$P$5221=C$1),('Diário 5º PA'!$F$4:$F$5221))+SUMPRODUCT(-('Diário 6º PA'!$E$4:$E$2907='Analítico Cp.'!$B106),-('Diário 6º PA'!$O$4:$O$2907=C$1),('Diário 6º PA'!$F$4:$F$2907))+SUMPRODUCT(-('Comp.'!$D$5:$D$232='Analítico Cp.'!$B106),-('Comp.'!$J$5:$J$232=C$1),('Comp.'!$E$5:$E$232))</f>
        <v>0</v>
      </c>
      <c r="D106" s="11">
        <f>SUMPRODUCT(-('Diário 3º PA'!$E$4:$E$4242='Analítico Cp.'!$B106),-('Diário 3º PA'!$P$4:$P$4242=D$1),('Diário 3º PA'!$F$4:$F$4242))+SUMPRODUCT(-('Diário 4º PA'!$E$4:$E$2224='Analítico Cp.'!$B106),-('Diário 4º PA'!$P$4:$P$2224=D$1),('Diário 4º PA'!$F$4:$F$2224))+SUMPRODUCT(-('Diário 5º PA'!$E$4:$E$5221='Analítico Cp.'!$B106),-('Diário 5º PA'!$P$4:$P$5221=D$1),('Diário 5º PA'!$F$4:$F$5221))+SUMPRODUCT(-('Diário 6º PA'!$E$4:$E$2907='Analítico Cp.'!$B106),-('Diário 6º PA'!$O$4:$O$2907=D$1),('Diário 6º PA'!$F$4:$F$2907))+SUMPRODUCT(-('Comp.'!$D$5:$D$232='Analítico Cp.'!$B106),-('Comp.'!$J$5:$J$232=D$1),('Comp.'!$E$5:$E$232))</f>
        <v>0</v>
      </c>
      <c r="E106" s="11">
        <f>SUMPRODUCT(-('Diário 3º PA'!$E$4:$E$4242='Analítico Cp.'!$B106),-('Diário 3º PA'!$P$4:$P$4242=E$1),('Diário 3º PA'!$F$4:$F$4242))+SUMPRODUCT(-('Diário 4º PA'!$E$4:$E$2224='Analítico Cp.'!$B106),-('Diário 4º PA'!$P$4:$P$2224=E$1),('Diário 4º PA'!$F$4:$F$2224))+SUMPRODUCT(-('Diário 5º PA'!$E$4:$E$5221='Analítico Cp.'!$B106),-('Diário 5º PA'!$P$4:$P$5221=E$1),('Diário 5º PA'!$F$4:$F$5221))+SUMPRODUCT(-('Diário 6º PA'!$E$4:$E$2907='Analítico Cp.'!$B106),-('Diário 6º PA'!$O$4:$O$2907=E$1),('Diário 6º PA'!$F$4:$F$2907))+SUMPRODUCT(-('Comp.'!$D$5:$D$232='Analítico Cp.'!$B106),-('Comp.'!$J$5:$J$232=E$1),('Comp.'!$E$5:$E$232))</f>
        <v>0</v>
      </c>
      <c r="F106" s="11">
        <f>SUMPRODUCT(-('Diário 3º PA'!$E$4:$E$4242='Analítico Cp.'!$B106),-('Diário 3º PA'!$P$4:$P$4242=F$1),('Diário 3º PA'!$F$4:$F$4242))+SUMPRODUCT(-('Diário 4º PA'!$E$4:$E$2224='Analítico Cp.'!$B106),-('Diário 4º PA'!$P$4:$P$2224=F$1),('Diário 4º PA'!$F$4:$F$2224))+SUMPRODUCT(-('Diário 5º PA'!$E$4:$E$5221='Analítico Cp.'!$B106),-('Diário 5º PA'!$P$4:$P$5221=F$1),('Diário 5º PA'!$F$4:$F$5221))+SUMPRODUCT(-('Diário 6º PA'!$E$4:$E$2907='Analítico Cp.'!$B106),-('Diário 6º PA'!$O$4:$O$2907=F$1),('Diário 6º PA'!$F$4:$F$2907))+SUMPRODUCT(-('Comp.'!$D$5:$D$232='Analítico Cp.'!$B106),-('Comp.'!$J$5:$J$232=F$1),('Comp.'!$E$5:$E$232))</f>
        <v>5973.92</v>
      </c>
      <c r="G106" s="11">
        <f>SUMPRODUCT(-('Diário 3º PA'!$E$4:$E$4242='Analítico Cp.'!$B106),-('Diário 3º PA'!$P$4:$P$4242=G$1),('Diário 3º PA'!$F$4:$F$4242))+SUMPRODUCT(-('Diário 4º PA'!$E$4:$E$2224='Analítico Cp.'!$B106),-('Diário 4º PA'!$P$4:$P$2224=G$1),('Diário 4º PA'!$F$4:$F$2224))+SUMPRODUCT(-('Diário 5º PA'!$E$4:$E$5221='Analítico Cp.'!$B106),-('Diário 5º PA'!$P$4:$P$5221=G$1),('Diário 5º PA'!$F$4:$F$5221))+SUMPRODUCT(-('Diário 6º PA'!$E$4:$E$2907='Analítico Cp.'!$B106),-('Diário 6º PA'!$O$4:$O$2907=G$1),('Diário 6º PA'!$F$4:$F$2907))+SUMPRODUCT(-('Comp.'!$D$5:$D$232='Analítico Cp.'!$B106),-('Comp.'!$J$5:$J$232=G$1),('Comp.'!$E$5:$E$232))</f>
        <v>0</v>
      </c>
      <c r="H106" s="11">
        <f>SUMPRODUCT(-('Diário 3º PA'!$E$4:$E$4242='Analítico Cp.'!$B106),-('Diário 3º PA'!$P$4:$P$4242=H$1),('Diário 3º PA'!$F$4:$F$4242))+SUMPRODUCT(-('Diário 4º PA'!$E$4:$E$2224='Analítico Cp.'!$B106),-('Diário 4º PA'!$P$4:$P$2224=H$1),('Diário 4º PA'!$F$4:$F$2224))+SUMPRODUCT(-('Diário 5º PA'!$E$4:$E$5221='Analítico Cp.'!$B106),-('Diário 5º PA'!$P$4:$P$5221=H$1),('Diário 5º PA'!$F$4:$F$5221))+SUMPRODUCT(-('Diário 6º PA'!$E$4:$E$2907='Analítico Cp.'!$B106),-('Diário 6º PA'!$O$4:$O$2907=H$1),('Diário 6º PA'!$F$4:$F$2907))+SUMPRODUCT(-('Comp.'!$D$5:$D$232='Analítico Cp.'!$B106),-('Comp.'!$J$5:$J$232=H$1),('Comp.'!$E$5:$E$232))</f>
        <v>3250</v>
      </c>
      <c r="I106" s="11">
        <f>SUMPRODUCT(-('Diário 3º PA'!$E$4:$E$4242='Analítico Cp.'!$B106),-('Diário 3º PA'!$P$4:$P$4242=I$1),('Diário 3º PA'!$F$4:$F$4242))+SUMPRODUCT(-('Diário 4º PA'!$E$4:$E$2224='Analítico Cp.'!$B106),-('Diário 4º PA'!$P$4:$P$2224=I$1),('Diário 4º PA'!$F$4:$F$2224))+SUMPRODUCT(-('Diário 5º PA'!$E$4:$E$5221='Analítico Cp.'!$B106),-('Diário 5º PA'!$P$4:$P$5221=I$1),('Diário 5º PA'!$F$4:$F$5221))+SUMPRODUCT(-('Diário 6º PA'!$E$4:$E$2907='Analítico Cp.'!$B106),-('Diário 6º PA'!$O$4:$O$2907=I$1),('Diário 6º PA'!$F$4:$F$2907))+SUMPRODUCT(-('Comp.'!$D$5:$D$232='Analítico Cp.'!$B106),-('Comp.'!$J$5:$J$232=I$1),('Comp.'!$E$5:$E$232))</f>
        <v>0</v>
      </c>
      <c r="J106" s="11">
        <f>SUMPRODUCT(-('Diário 3º PA'!$E$4:$E$4242='Analítico Cp.'!$B106),-('Diário 3º PA'!$P$4:$P$4242=J$1),('Diário 3º PA'!$F$4:$F$4242))+SUMPRODUCT(-('Diário 4º PA'!$E$4:$E$2224='Analítico Cp.'!$B106),-('Diário 4º PA'!$P$4:$P$2224=J$1),('Diário 4º PA'!$F$4:$F$2224))+SUMPRODUCT(-('Diário 5º PA'!$E$4:$E$5221='Analítico Cp.'!$B106),-('Diário 5º PA'!$P$4:$P$5221=J$1),('Diário 5º PA'!$F$4:$F$5221))+SUMPRODUCT(-('Diário 6º PA'!$E$4:$E$2907='Analítico Cp.'!$B106),-('Diário 6º PA'!$O$4:$O$2907=J$1),('Diário 6º PA'!$F$4:$F$2907))+SUMPRODUCT(-('Comp.'!$D$5:$D$232='Analítico Cp.'!$B106),-('Comp.'!$J$5:$J$232=J$1),('Comp.'!$E$5:$E$232))</f>
        <v>0</v>
      </c>
      <c r="K106" s="11">
        <f>SUMPRODUCT(-('Diário 3º PA'!$E$4:$E$4242='Analítico Cp.'!$B106),-('Diário 3º PA'!$P$4:$P$4242=K$1),('Diário 3º PA'!$F$4:$F$4242))+SUMPRODUCT(-('Diário 4º PA'!$E$4:$E$2224='Analítico Cp.'!$B106),-('Diário 4º PA'!$P$4:$P$2224=K$1),('Diário 4º PA'!$F$4:$F$2224))+SUMPRODUCT(-('Diário 5º PA'!$E$4:$E$5221='Analítico Cp.'!$B106),-('Diário 5º PA'!$P$4:$P$5221=K$1),('Diário 5º PA'!$F$4:$F$5221))+SUMPRODUCT(-('Diário 6º PA'!$E$4:$E$2907='Analítico Cp.'!$B106),-('Diário 6º PA'!$O$4:$O$2907=K$1),('Diário 6º PA'!$F$4:$F$2907))+SUMPRODUCT(-('Comp.'!$D$5:$D$232='Analítico Cp.'!$B106),-('Comp.'!$J$5:$J$232=K$1),('Comp.'!$E$5:$E$232))</f>
        <v>1900</v>
      </c>
      <c r="L106" s="11">
        <f>SUMPRODUCT(-('Diário 3º PA'!$E$4:$E$4242='Analítico Cp.'!$B106),-('Diário 3º PA'!$P$4:$P$4242=L$1),('Diário 3º PA'!$F$4:$F$4242))+SUMPRODUCT(-('Diário 4º PA'!$E$4:$E$2224='Analítico Cp.'!$B106),-('Diário 4º PA'!$P$4:$P$2224=L$1),('Diário 4º PA'!$F$4:$F$2224))+SUMPRODUCT(-('Diário 5º PA'!$E$4:$E$5221='Analítico Cp.'!$B106),-('Diário 5º PA'!$P$4:$P$5221=L$1),('Diário 5º PA'!$F$4:$F$5221))+SUMPRODUCT(-('Diário 6º PA'!$E$4:$E$2907='Analítico Cp.'!$B106),-('Diário 6º PA'!$O$4:$O$2907=L$1),('Diário 6º PA'!$F$4:$F$2907))+SUMPRODUCT(-('Comp.'!$D$5:$D$232='Analítico Cp.'!$B106),-('Comp.'!$J$5:$J$232=L$1),('Comp.'!$E$5:$E$232))</f>
        <v>0</v>
      </c>
      <c r="M106" s="11">
        <f>SUMPRODUCT(-('Diário 3º PA'!$E$4:$E$4242='Analítico Cp.'!$B106),-('Diário 3º PA'!$P$4:$P$4242=M$1),('Diário 3º PA'!$F$4:$F$4242))+SUMPRODUCT(-('Diário 4º PA'!$E$4:$E$2224='Analítico Cp.'!$B106),-('Diário 4º PA'!$P$4:$P$2224=M$1),('Diário 4º PA'!$F$4:$F$2224))+SUMPRODUCT(-('Diário 5º PA'!$E$4:$E$5221='Analítico Cp.'!$B106),-('Diário 5º PA'!$P$4:$P$5221=M$1),('Diário 5º PA'!$F$4:$F$5221))+SUMPRODUCT(-('Diário 6º PA'!$E$4:$E$2907='Analítico Cp.'!$B106),-('Diário 6º PA'!$O$4:$O$2907=M$1),('Diário 6º PA'!$F$4:$F$2907))+SUMPRODUCT(-('Comp.'!$D$5:$D$232='Analítico Cp.'!$B106),-('Comp.'!$J$5:$J$232=M$1),('Comp.'!$E$5:$E$232))</f>
        <v>0</v>
      </c>
      <c r="N106" s="11">
        <f>SUMPRODUCT(-('Diário 3º PA'!$E$4:$E$4242='Analítico Cp.'!$B106),-('Diário 3º PA'!$P$4:$P$4242=N$1),('Diário 3º PA'!$F$4:$F$4242))+SUMPRODUCT(-('Diário 4º PA'!$E$4:$E$2224='Analítico Cp.'!$B106),-('Diário 4º PA'!$P$4:$P$2224=N$1),('Diário 4º PA'!$F$4:$F$2224))+SUMPRODUCT(-('Diário 5º PA'!$E$4:$E$5221='Analítico Cp.'!$B106),-('Diário 5º PA'!$P$4:$P$5221=N$1),('Diário 5º PA'!$F$4:$F$5221))+SUMPRODUCT(-('Diário 6º PA'!$E$4:$E$2907='Analítico Cp.'!$B106),-('Diário 6º PA'!$O$4:$O$2907=N$1),('Diário 6º PA'!$F$4:$F$2907))+SUMPRODUCT(-('Comp.'!$D$5:$D$232='Analítico Cp.'!$B106),-('Comp.'!$J$5:$J$232=N$1),('Comp.'!$E$5:$E$232))</f>
        <v>0</v>
      </c>
      <c r="O106" s="12">
        <f t="shared" si="14"/>
        <v>11123.92</v>
      </c>
      <c r="P106" s="168">
        <f t="shared" si="15"/>
        <v>2.9706264752986654E-4</v>
      </c>
    </row>
    <row r="107" spans="1:16" ht="23.25" customHeight="1" x14ac:dyDescent="0.2">
      <c r="A107" s="59" t="s">
        <v>317</v>
      </c>
      <c r="B107" s="103" t="s">
        <v>318</v>
      </c>
      <c r="C107" s="11">
        <f>SUMPRODUCT(-('Diário 3º PA'!$E$4:$E$4242='Analítico Cp.'!$B107),-('Diário 3º PA'!$P$4:$P$4242=C$1),('Diário 3º PA'!$F$4:$F$4242))+SUMPRODUCT(-('Diário 4º PA'!$E$4:$E$2224='Analítico Cp.'!$B107),-('Diário 4º PA'!$P$4:$P$2224=C$1),('Diário 4º PA'!$F$4:$F$2224))+SUMPRODUCT(-('Diário 5º PA'!$E$4:$E$5221='Analítico Cp.'!$B107),-('Diário 5º PA'!$P$4:$P$5221=C$1),('Diário 5º PA'!$F$4:$F$5221))+SUMPRODUCT(-('Diário 6º PA'!$E$4:$E$2907='Analítico Cp.'!$B107),-('Diário 6º PA'!$O$4:$O$2907=C$1),('Diário 6º PA'!$F$4:$F$2907))+SUMPRODUCT(-('Comp.'!$D$5:$D$232='Analítico Cp.'!$B107),-('Comp.'!$J$5:$J$232=C$1),('Comp.'!$E$5:$E$232))</f>
        <v>5128.4400000000005</v>
      </c>
      <c r="D107" s="11">
        <f>SUMPRODUCT(-('Diário 3º PA'!$E$4:$E$4242='Analítico Cp.'!$B107),-('Diário 3º PA'!$P$4:$P$4242=D$1),('Diário 3º PA'!$F$4:$F$4242))+SUMPRODUCT(-('Diário 4º PA'!$E$4:$E$2224='Analítico Cp.'!$B107),-('Diário 4º PA'!$P$4:$P$2224=D$1),('Diário 4º PA'!$F$4:$F$2224))+SUMPRODUCT(-('Diário 5º PA'!$E$4:$E$5221='Analítico Cp.'!$B107),-('Diário 5º PA'!$P$4:$P$5221=D$1),('Diário 5º PA'!$F$4:$F$5221))+SUMPRODUCT(-('Diário 6º PA'!$E$4:$E$2907='Analítico Cp.'!$B107),-('Diário 6º PA'!$O$4:$O$2907=D$1),('Diário 6º PA'!$F$4:$F$2907))+SUMPRODUCT(-('Comp.'!$D$5:$D$232='Analítico Cp.'!$B107),-('Comp.'!$J$5:$J$232=D$1),('Comp.'!$E$5:$E$232))</f>
        <v>8992.3700000000008</v>
      </c>
      <c r="E107" s="11">
        <f>SUMPRODUCT(-('Diário 3º PA'!$E$4:$E$4242='Analítico Cp.'!$B107),-('Diário 3º PA'!$P$4:$P$4242=E$1),('Diário 3º PA'!$F$4:$F$4242))+SUMPRODUCT(-('Diário 4º PA'!$E$4:$E$2224='Analítico Cp.'!$B107),-('Diário 4º PA'!$P$4:$P$2224=E$1),('Diário 4º PA'!$F$4:$F$2224))+SUMPRODUCT(-('Diário 5º PA'!$E$4:$E$5221='Analítico Cp.'!$B107),-('Diário 5º PA'!$P$4:$P$5221=E$1),('Diário 5º PA'!$F$4:$F$5221))+SUMPRODUCT(-('Diário 6º PA'!$E$4:$E$2907='Analítico Cp.'!$B107),-('Diário 6º PA'!$O$4:$O$2907=E$1),('Diário 6º PA'!$F$4:$F$2907))+SUMPRODUCT(-('Comp.'!$D$5:$D$232='Analítico Cp.'!$B107),-('Comp.'!$J$5:$J$232=E$1),('Comp.'!$E$5:$E$232))</f>
        <v>6543.81</v>
      </c>
      <c r="F107" s="11">
        <f>SUMPRODUCT(-('Diário 3º PA'!$E$4:$E$4242='Analítico Cp.'!$B107),-('Diário 3º PA'!$P$4:$P$4242=F$1),('Diário 3º PA'!$F$4:$F$4242))+SUMPRODUCT(-('Diário 4º PA'!$E$4:$E$2224='Analítico Cp.'!$B107),-('Diário 4º PA'!$P$4:$P$2224=F$1),('Diário 4º PA'!$F$4:$F$2224))+SUMPRODUCT(-('Diário 5º PA'!$E$4:$E$5221='Analítico Cp.'!$B107),-('Diário 5º PA'!$P$4:$P$5221=F$1),('Diário 5º PA'!$F$4:$F$5221))+SUMPRODUCT(-('Diário 6º PA'!$E$4:$E$2907='Analítico Cp.'!$B107),-('Diário 6º PA'!$O$4:$O$2907=F$1),('Diário 6º PA'!$F$4:$F$2907))+SUMPRODUCT(-('Comp.'!$D$5:$D$232='Analítico Cp.'!$B107),-('Comp.'!$J$5:$J$232=F$1),('Comp.'!$E$5:$E$232))</f>
        <v>11045.14</v>
      </c>
      <c r="G107" s="11">
        <f>SUMPRODUCT(-('Diário 3º PA'!$E$4:$E$4242='Analítico Cp.'!$B107),-('Diário 3º PA'!$P$4:$P$4242=G$1),('Diário 3º PA'!$F$4:$F$4242))+SUMPRODUCT(-('Diário 4º PA'!$E$4:$E$2224='Analítico Cp.'!$B107),-('Diário 4º PA'!$P$4:$P$2224=G$1),('Diário 4º PA'!$F$4:$F$2224))+SUMPRODUCT(-('Diário 5º PA'!$E$4:$E$5221='Analítico Cp.'!$B107),-('Diário 5º PA'!$P$4:$P$5221=G$1),('Diário 5º PA'!$F$4:$F$5221))+SUMPRODUCT(-('Diário 6º PA'!$E$4:$E$2907='Analítico Cp.'!$B107),-('Diário 6º PA'!$O$4:$O$2907=G$1),('Diário 6º PA'!$F$4:$F$2907))+SUMPRODUCT(-('Comp.'!$D$5:$D$232='Analítico Cp.'!$B107),-('Comp.'!$J$5:$J$232=G$1),('Comp.'!$E$5:$E$232))</f>
        <v>21123.34</v>
      </c>
      <c r="H107" s="11">
        <f>SUMPRODUCT(-('Diário 3º PA'!$E$4:$E$4242='Analítico Cp.'!$B107),-('Diário 3º PA'!$P$4:$P$4242=H$1),('Diário 3º PA'!$F$4:$F$4242))+SUMPRODUCT(-('Diário 4º PA'!$E$4:$E$2224='Analítico Cp.'!$B107),-('Diário 4º PA'!$P$4:$P$2224=H$1),('Diário 4º PA'!$F$4:$F$2224))+SUMPRODUCT(-('Diário 5º PA'!$E$4:$E$5221='Analítico Cp.'!$B107),-('Diário 5º PA'!$P$4:$P$5221=H$1),('Diário 5º PA'!$F$4:$F$5221))+SUMPRODUCT(-('Diário 6º PA'!$E$4:$E$2907='Analítico Cp.'!$B107),-('Diário 6º PA'!$O$4:$O$2907=H$1),('Diário 6º PA'!$F$4:$F$2907))+SUMPRODUCT(-('Comp.'!$D$5:$D$232='Analítico Cp.'!$B107),-('Comp.'!$J$5:$J$232=H$1),('Comp.'!$E$5:$E$232))</f>
        <v>23633.97</v>
      </c>
      <c r="I107" s="11">
        <f>SUMPRODUCT(-('Diário 3º PA'!$E$4:$E$4242='Analítico Cp.'!$B107),-('Diário 3º PA'!$P$4:$P$4242=I$1),('Diário 3º PA'!$F$4:$F$4242))+SUMPRODUCT(-('Diário 4º PA'!$E$4:$E$2224='Analítico Cp.'!$B107),-('Diário 4º PA'!$P$4:$P$2224=I$1),('Diário 4º PA'!$F$4:$F$2224))+SUMPRODUCT(-('Diário 5º PA'!$E$4:$E$5221='Analítico Cp.'!$B107),-('Diário 5º PA'!$P$4:$P$5221=I$1),('Diário 5º PA'!$F$4:$F$5221))+SUMPRODUCT(-('Diário 6º PA'!$E$4:$E$2907='Analítico Cp.'!$B107),-('Diário 6º PA'!$O$4:$O$2907=I$1),('Diário 6º PA'!$F$4:$F$2907))+SUMPRODUCT(-('Comp.'!$D$5:$D$232='Analítico Cp.'!$B107),-('Comp.'!$J$5:$J$232=I$1),('Comp.'!$E$5:$E$232))</f>
        <v>28818.949999999997</v>
      </c>
      <c r="J107" s="11">
        <f>SUMPRODUCT(-('Diário 3º PA'!$E$4:$E$4242='Analítico Cp.'!$B107),-('Diário 3º PA'!$P$4:$P$4242=J$1),('Diário 3º PA'!$F$4:$F$4242))+SUMPRODUCT(-('Diário 4º PA'!$E$4:$E$2224='Analítico Cp.'!$B107),-('Diário 4º PA'!$P$4:$P$2224=J$1),('Diário 4º PA'!$F$4:$F$2224))+SUMPRODUCT(-('Diário 5º PA'!$E$4:$E$5221='Analítico Cp.'!$B107),-('Diário 5º PA'!$P$4:$P$5221=J$1),('Diário 5º PA'!$F$4:$F$5221))+SUMPRODUCT(-('Diário 6º PA'!$E$4:$E$2907='Analítico Cp.'!$B107),-('Diário 6º PA'!$O$4:$O$2907=J$1),('Diário 6º PA'!$F$4:$F$2907))+SUMPRODUCT(-('Comp.'!$D$5:$D$232='Analítico Cp.'!$B107),-('Comp.'!$J$5:$J$232=J$1),('Comp.'!$E$5:$E$232))</f>
        <v>18425.830000000002</v>
      </c>
      <c r="K107" s="11">
        <f>SUMPRODUCT(-('Diário 3º PA'!$E$4:$E$4242='Analítico Cp.'!$B107),-('Diário 3º PA'!$P$4:$P$4242=K$1),('Diário 3º PA'!$F$4:$F$4242))+SUMPRODUCT(-('Diário 4º PA'!$E$4:$E$2224='Analítico Cp.'!$B107),-('Diário 4º PA'!$P$4:$P$2224=K$1),('Diário 4º PA'!$F$4:$F$2224))+SUMPRODUCT(-('Diário 5º PA'!$E$4:$E$5221='Analítico Cp.'!$B107),-('Diário 5º PA'!$P$4:$P$5221=K$1),('Diário 5º PA'!$F$4:$F$5221))+SUMPRODUCT(-('Diário 6º PA'!$E$4:$E$2907='Analítico Cp.'!$B107),-('Diário 6º PA'!$O$4:$O$2907=K$1),('Diário 6º PA'!$F$4:$F$2907))+SUMPRODUCT(-('Comp.'!$D$5:$D$232='Analítico Cp.'!$B107),-('Comp.'!$J$5:$J$232=K$1),('Comp.'!$E$5:$E$232))</f>
        <v>20082.989999999998</v>
      </c>
      <c r="L107" s="11">
        <f>SUMPRODUCT(-('Diário 3º PA'!$E$4:$E$4242='Analítico Cp.'!$B107),-('Diário 3º PA'!$P$4:$P$4242=L$1),('Diário 3º PA'!$F$4:$F$4242))+SUMPRODUCT(-('Diário 4º PA'!$E$4:$E$2224='Analítico Cp.'!$B107),-('Diário 4º PA'!$P$4:$P$2224=L$1),('Diário 4º PA'!$F$4:$F$2224))+SUMPRODUCT(-('Diário 5º PA'!$E$4:$E$5221='Analítico Cp.'!$B107),-('Diário 5º PA'!$P$4:$P$5221=L$1),('Diário 5º PA'!$F$4:$F$5221))+SUMPRODUCT(-('Diário 6º PA'!$E$4:$E$2907='Analítico Cp.'!$B107),-('Diário 6º PA'!$O$4:$O$2907=L$1),('Diário 6º PA'!$F$4:$F$2907))+SUMPRODUCT(-('Comp.'!$D$5:$D$232='Analítico Cp.'!$B107),-('Comp.'!$J$5:$J$232=L$1),('Comp.'!$E$5:$E$232))</f>
        <v>14787.8</v>
      </c>
      <c r="M107" s="11">
        <f>SUMPRODUCT(-('Diário 3º PA'!$E$4:$E$4242='Analítico Cp.'!$B107),-('Diário 3º PA'!$P$4:$P$4242=M$1),('Diário 3º PA'!$F$4:$F$4242))+SUMPRODUCT(-('Diário 4º PA'!$E$4:$E$2224='Analítico Cp.'!$B107),-('Diário 4º PA'!$P$4:$P$2224=M$1),('Diário 4º PA'!$F$4:$F$2224))+SUMPRODUCT(-('Diário 5º PA'!$E$4:$E$5221='Analítico Cp.'!$B107),-('Diário 5º PA'!$P$4:$P$5221=M$1),('Diário 5º PA'!$F$4:$F$5221))+SUMPRODUCT(-('Diário 6º PA'!$E$4:$E$2907='Analítico Cp.'!$B107),-('Diário 6º PA'!$O$4:$O$2907=M$1),('Diário 6º PA'!$F$4:$F$2907))+SUMPRODUCT(-('Comp.'!$D$5:$D$232='Analítico Cp.'!$B107),-('Comp.'!$J$5:$J$232=M$1),('Comp.'!$E$5:$E$232))</f>
        <v>23055.820000000003</v>
      </c>
      <c r="N107" s="11">
        <f>SUMPRODUCT(-('Diário 3º PA'!$E$4:$E$4242='Analítico Cp.'!$B107),-('Diário 3º PA'!$P$4:$P$4242=N$1),('Diário 3º PA'!$F$4:$F$4242))+SUMPRODUCT(-('Diário 4º PA'!$E$4:$E$2224='Analítico Cp.'!$B107),-('Diário 4º PA'!$P$4:$P$2224=N$1),('Diário 4º PA'!$F$4:$F$2224))+SUMPRODUCT(-('Diário 5º PA'!$E$4:$E$5221='Analítico Cp.'!$B107),-('Diário 5º PA'!$P$4:$P$5221=N$1),('Diário 5º PA'!$F$4:$F$5221))+SUMPRODUCT(-('Diário 6º PA'!$E$4:$E$2907='Analítico Cp.'!$B107),-('Diário 6º PA'!$O$4:$O$2907=N$1),('Diário 6º PA'!$F$4:$F$2907))+SUMPRODUCT(-('Comp.'!$D$5:$D$232='Analítico Cp.'!$B107),-('Comp.'!$J$5:$J$232=N$1),('Comp.'!$E$5:$E$232))</f>
        <v>20487.14</v>
      </c>
      <c r="O107" s="12">
        <f t="shared" si="14"/>
        <v>202125.59999999998</v>
      </c>
      <c r="P107" s="168">
        <f t="shared" si="15"/>
        <v>5.3977344200212499E-3</v>
      </c>
    </row>
    <row r="108" spans="1:16" ht="23.25" customHeight="1" x14ac:dyDescent="0.2">
      <c r="A108" s="59" t="s">
        <v>319</v>
      </c>
      <c r="B108" s="103" t="s">
        <v>320</v>
      </c>
      <c r="C108" s="11">
        <f>SUMPRODUCT(-('Diário 3º PA'!$E$4:$E$4242='Analítico Cp.'!$B108),-('Diário 3º PA'!$P$4:$P$4242=C$1),('Diário 3º PA'!$F$4:$F$4242))+SUMPRODUCT(-('Diário 4º PA'!$E$4:$E$2224='Analítico Cp.'!$B108),-('Diário 4º PA'!$P$4:$P$2224=C$1),('Diário 4º PA'!$F$4:$F$2224))+SUMPRODUCT(-('Diário 5º PA'!$E$4:$E$5221='Analítico Cp.'!$B108),-('Diário 5º PA'!$P$4:$P$5221=C$1),('Diário 5º PA'!$F$4:$F$5221))+SUMPRODUCT(-('Diário 6º PA'!$E$4:$E$2907='Analítico Cp.'!$B108),-('Diário 6º PA'!$O$4:$O$2907=C$1),('Diário 6º PA'!$F$4:$F$2907))+SUMPRODUCT(-('Comp.'!$D$5:$D$232='Analítico Cp.'!$B108),-('Comp.'!$J$5:$J$232=C$1),('Comp.'!$E$5:$E$232))</f>
        <v>0</v>
      </c>
      <c r="D108" s="11">
        <f>SUMPRODUCT(-('Diário 3º PA'!$E$4:$E$4242='Analítico Cp.'!$B108),-('Diário 3º PA'!$P$4:$P$4242=D$1),('Diário 3º PA'!$F$4:$F$4242))+SUMPRODUCT(-('Diário 4º PA'!$E$4:$E$2224='Analítico Cp.'!$B108),-('Diário 4º PA'!$P$4:$P$2224=D$1),('Diário 4º PA'!$F$4:$F$2224))+SUMPRODUCT(-('Diário 5º PA'!$E$4:$E$5221='Analítico Cp.'!$B108),-('Diário 5º PA'!$P$4:$P$5221=D$1),('Diário 5º PA'!$F$4:$F$5221))+SUMPRODUCT(-('Diário 6º PA'!$E$4:$E$2907='Analítico Cp.'!$B108),-('Diário 6º PA'!$O$4:$O$2907=D$1),('Diário 6º PA'!$F$4:$F$2907))+SUMPRODUCT(-('Comp.'!$D$5:$D$232='Analítico Cp.'!$B108),-('Comp.'!$J$5:$J$232=D$1),('Comp.'!$E$5:$E$232))</f>
        <v>0</v>
      </c>
      <c r="E108" s="11">
        <f>SUMPRODUCT(-('Diário 3º PA'!$E$4:$E$4242='Analítico Cp.'!$B108),-('Diário 3º PA'!$P$4:$P$4242=E$1),('Diário 3º PA'!$F$4:$F$4242))+SUMPRODUCT(-('Diário 4º PA'!$E$4:$E$2224='Analítico Cp.'!$B108),-('Diário 4º PA'!$P$4:$P$2224=E$1),('Diário 4º PA'!$F$4:$F$2224))+SUMPRODUCT(-('Diário 5º PA'!$E$4:$E$5221='Analítico Cp.'!$B108),-('Diário 5º PA'!$P$4:$P$5221=E$1),('Diário 5º PA'!$F$4:$F$5221))+SUMPRODUCT(-('Diário 6º PA'!$E$4:$E$2907='Analítico Cp.'!$B108),-('Diário 6º PA'!$O$4:$O$2907=E$1),('Diário 6º PA'!$F$4:$F$2907))+SUMPRODUCT(-('Comp.'!$D$5:$D$232='Analítico Cp.'!$B108),-('Comp.'!$J$5:$J$232=E$1),('Comp.'!$E$5:$E$232))</f>
        <v>0</v>
      </c>
      <c r="F108" s="11">
        <f>SUMPRODUCT(-('Diário 3º PA'!$E$4:$E$4242='Analítico Cp.'!$B108),-('Diário 3º PA'!$P$4:$P$4242=F$1),('Diário 3º PA'!$F$4:$F$4242))+SUMPRODUCT(-('Diário 4º PA'!$E$4:$E$2224='Analítico Cp.'!$B108),-('Diário 4º PA'!$P$4:$P$2224=F$1),('Diário 4º PA'!$F$4:$F$2224))+SUMPRODUCT(-('Diário 5º PA'!$E$4:$E$5221='Analítico Cp.'!$B108),-('Diário 5º PA'!$P$4:$P$5221=F$1),('Diário 5º PA'!$F$4:$F$5221))+SUMPRODUCT(-('Diário 6º PA'!$E$4:$E$2907='Analítico Cp.'!$B108),-('Diário 6º PA'!$O$4:$O$2907=F$1),('Diário 6º PA'!$F$4:$F$2907))+SUMPRODUCT(-('Comp.'!$D$5:$D$232='Analítico Cp.'!$B108),-('Comp.'!$J$5:$J$232=F$1),('Comp.'!$E$5:$E$232))</f>
        <v>0</v>
      </c>
      <c r="G108" s="11">
        <f>SUMPRODUCT(-('Diário 3º PA'!$E$4:$E$4242='Analítico Cp.'!$B108),-('Diário 3º PA'!$P$4:$P$4242=G$1),('Diário 3º PA'!$F$4:$F$4242))+SUMPRODUCT(-('Diário 4º PA'!$E$4:$E$2224='Analítico Cp.'!$B108),-('Diário 4º PA'!$P$4:$P$2224=G$1),('Diário 4º PA'!$F$4:$F$2224))+SUMPRODUCT(-('Diário 5º PA'!$E$4:$E$5221='Analítico Cp.'!$B108),-('Diário 5º PA'!$P$4:$P$5221=G$1),('Diário 5º PA'!$F$4:$F$5221))+SUMPRODUCT(-('Diário 6º PA'!$E$4:$E$2907='Analítico Cp.'!$B108),-('Diário 6º PA'!$O$4:$O$2907=G$1),('Diário 6º PA'!$F$4:$F$2907))+SUMPRODUCT(-('Comp.'!$D$5:$D$232='Analítico Cp.'!$B108),-('Comp.'!$J$5:$J$232=G$1),('Comp.'!$E$5:$E$232))</f>
        <v>0</v>
      </c>
      <c r="H108" s="11">
        <f>SUMPRODUCT(-('Diário 3º PA'!$E$4:$E$4242='Analítico Cp.'!$B108),-('Diário 3º PA'!$P$4:$P$4242=H$1),('Diário 3º PA'!$F$4:$F$4242))+SUMPRODUCT(-('Diário 4º PA'!$E$4:$E$2224='Analítico Cp.'!$B108),-('Diário 4º PA'!$P$4:$P$2224=H$1),('Diário 4º PA'!$F$4:$F$2224))+SUMPRODUCT(-('Diário 5º PA'!$E$4:$E$5221='Analítico Cp.'!$B108),-('Diário 5º PA'!$P$4:$P$5221=H$1),('Diário 5º PA'!$F$4:$F$5221))+SUMPRODUCT(-('Diário 6º PA'!$E$4:$E$2907='Analítico Cp.'!$B108),-('Diário 6º PA'!$O$4:$O$2907=H$1),('Diário 6º PA'!$F$4:$F$2907))+SUMPRODUCT(-('Comp.'!$D$5:$D$232='Analítico Cp.'!$B108),-('Comp.'!$J$5:$J$232=H$1),('Comp.'!$E$5:$E$232))</f>
        <v>0</v>
      </c>
      <c r="I108" s="11">
        <f>SUMPRODUCT(-('Diário 3º PA'!$E$4:$E$4242='Analítico Cp.'!$B108),-('Diário 3º PA'!$P$4:$P$4242=I$1),('Diário 3º PA'!$F$4:$F$4242))+SUMPRODUCT(-('Diário 4º PA'!$E$4:$E$2224='Analítico Cp.'!$B108),-('Diário 4º PA'!$P$4:$P$2224=I$1),('Diário 4º PA'!$F$4:$F$2224))+SUMPRODUCT(-('Diário 5º PA'!$E$4:$E$5221='Analítico Cp.'!$B108),-('Diário 5º PA'!$P$4:$P$5221=I$1),('Diário 5º PA'!$F$4:$F$5221))+SUMPRODUCT(-('Diário 6º PA'!$E$4:$E$2907='Analítico Cp.'!$B108),-('Diário 6º PA'!$O$4:$O$2907=I$1),('Diário 6º PA'!$F$4:$F$2907))+SUMPRODUCT(-('Comp.'!$D$5:$D$232='Analítico Cp.'!$B108),-('Comp.'!$J$5:$J$232=I$1),('Comp.'!$E$5:$E$232))</f>
        <v>0</v>
      </c>
      <c r="J108" s="11">
        <f>SUMPRODUCT(-('Diário 3º PA'!$E$4:$E$4242='Analítico Cp.'!$B108),-('Diário 3º PA'!$P$4:$P$4242=J$1),('Diário 3º PA'!$F$4:$F$4242))+SUMPRODUCT(-('Diário 4º PA'!$E$4:$E$2224='Analítico Cp.'!$B108),-('Diário 4º PA'!$P$4:$P$2224=J$1),('Diário 4º PA'!$F$4:$F$2224))+SUMPRODUCT(-('Diário 5º PA'!$E$4:$E$5221='Analítico Cp.'!$B108),-('Diário 5º PA'!$P$4:$P$5221=J$1),('Diário 5º PA'!$F$4:$F$5221))+SUMPRODUCT(-('Diário 6º PA'!$E$4:$E$2907='Analítico Cp.'!$B108),-('Diário 6º PA'!$O$4:$O$2907=J$1),('Diário 6º PA'!$F$4:$F$2907))+SUMPRODUCT(-('Comp.'!$D$5:$D$232='Analítico Cp.'!$B108),-('Comp.'!$J$5:$J$232=J$1),('Comp.'!$E$5:$E$232))</f>
        <v>0</v>
      </c>
      <c r="K108" s="11">
        <f>SUMPRODUCT(-('Diário 3º PA'!$E$4:$E$4242='Analítico Cp.'!$B108),-('Diário 3º PA'!$P$4:$P$4242=K$1),('Diário 3º PA'!$F$4:$F$4242))+SUMPRODUCT(-('Diário 4º PA'!$E$4:$E$2224='Analítico Cp.'!$B108),-('Diário 4º PA'!$P$4:$P$2224=K$1),('Diário 4º PA'!$F$4:$F$2224))+SUMPRODUCT(-('Diário 5º PA'!$E$4:$E$5221='Analítico Cp.'!$B108),-('Diário 5º PA'!$P$4:$P$5221=K$1),('Diário 5º PA'!$F$4:$F$5221))+SUMPRODUCT(-('Diário 6º PA'!$E$4:$E$2907='Analítico Cp.'!$B108),-('Diário 6º PA'!$O$4:$O$2907=K$1),('Diário 6º PA'!$F$4:$F$2907))+SUMPRODUCT(-('Comp.'!$D$5:$D$232='Analítico Cp.'!$B108),-('Comp.'!$J$5:$J$232=K$1),('Comp.'!$E$5:$E$232))</f>
        <v>0</v>
      </c>
      <c r="L108" s="11">
        <f>SUMPRODUCT(-('Diário 3º PA'!$E$4:$E$4242='Analítico Cp.'!$B108),-('Diário 3º PA'!$P$4:$P$4242=L$1),('Diário 3º PA'!$F$4:$F$4242))+SUMPRODUCT(-('Diário 4º PA'!$E$4:$E$2224='Analítico Cp.'!$B108),-('Diário 4º PA'!$P$4:$P$2224=L$1),('Diário 4º PA'!$F$4:$F$2224))+SUMPRODUCT(-('Diário 5º PA'!$E$4:$E$5221='Analítico Cp.'!$B108),-('Diário 5º PA'!$P$4:$P$5221=L$1),('Diário 5º PA'!$F$4:$F$5221))+SUMPRODUCT(-('Diário 6º PA'!$E$4:$E$2907='Analítico Cp.'!$B108),-('Diário 6º PA'!$O$4:$O$2907=L$1),('Diário 6º PA'!$F$4:$F$2907))+SUMPRODUCT(-('Comp.'!$D$5:$D$232='Analítico Cp.'!$B108),-('Comp.'!$J$5:$J$232=L$1),('Comp.'!$E$5:$E$232))</f>
        <v>0</v>
      </c>
      <c r="M108" s="11">
        <f>SUMPRODUCT(-('Diário 3º PA'!$E$4:$E$4242='Analítico Cp.'!$B108),-('Diário 3º PA'!$P$4:$P$4242=M$1),('Diário 3º PA'!$F$4:$F$4242))+SUMPRODUCT(-('Diário 4º PA'!$E$4:$E$2224='Analítico Cp.'!$B108),-('Diário 4º PA'!$P$4:$P$2224=M$1),('Diário 4º PA'!$F$4:$F$2224))+SUMPRODUCT(-('Diário 5º PA'!$E$4:$E$5221='Analítico Cp.'!$B108),-('Diário 5º PA'!$P$4:$P$5221=M$1),('Diário 5º PA'!$F$4:$F$5221))+SUMPRODUCT(-('Diário 6º PA'!$E$4:$E$2907='Analítico Cp.'!$B108),-('Diário 6º PA'!$O$4:$O$2907=M$1),('Diário 6º PA'!$F$4:$F$2907))+SUMPRODUCT(-('Comp.'!$D$5:$D$232='Analítico Cp.'!$B108),-('Comp.'!$J$5:$J$232=M$1),('Comp.'!$E$5:$E$232))</f>
        <v>0</v>
      </c>
      <c r="N108" s="11">
        <f>SUMPRODUCT(-('Diário 3º PA'!$E$4:$E$4242='Analítico Cp.'!$B108),-('Diário 3º PA'!$P$4:$P$4242=N$1),('Diário 3º PA'!$F$4:$F$4242))+SUMPRODUCT(-('Diário 4º PA'!$E$4:$E$2224='Analítico Cp.'!$B108),-('Diário 4º PA'!$P$4:$P$2224=N$1),('Diário 4º PA'!$F$4:$F$2224))+SUMPRODUCT(-('Diário 5º PA'!$E$4:$E$5221='Analítico Cp.'!$B108),-('Diário 5º PA'!$P$4:$P$5221=N$1),('Diário 5º PA'!$F$4:$F$5221))+SUMPRODUCT(-('Diário 6º PA'!$E$4:$E$2907='Analítico Cp.'!$B108),-('Diário 6º PA'!$O$4:$O$2907=N$1),('Diário 6º PA'!$F$4:$F$2907))+SUMPRODUCT(-('Comp.'!$D$5:$D$232='Analítico Cp.'!$B108),-('Comp.'!$J$5:$J$232=N$1),('Comp.'!$E$5:$E$232))</f>
        <v>0</v>
      </c>
      <c r="O108" s="12">
        <f t="shared" si="14"/>
        <v>0</v>
      </c>
      <c r="P108" s="168">
        <f t="shared" si="15"/>
        <v>0</v>
      </c>
    </row>
    <row r="109" spans="1:16" ht="23.25" customHeight="1" x14ac:dyDescent="0.2">
      <c r="A109" s="59" t="s">
        <v>321</v>
      </c>
      <c r="B109" s="103" t="s">
        <v>322</v>
      </c>
      <c r="C109" s="11">
        <f>SUMPRODUCT(-('Diário 3º PA'!$E$4:$E$4242='Analítico Cp.'!$B109),-('Diário 3º PA'!$P$4:$P$4242=C$1),('Diário 3º PA'!$F$4:$F$4242))+SUMPRODUCT(-('Diário 4º PA'!$E$4:$E$2224='Analítico Cp.'!$B109),-('Diário 4º PA'!$P$4:$P$2224=C$1),('Diário 4º PA'!$F$4:$F$2224))+SUMPRODUCT(-('Diário 5º PA'!$E$4:$E$5221='Analítico Cp.'!$B109),-('Diário 5º PA'!$P$4:$P$5221=C$1),('Diário 5º PA'!$F$4:$F$5221))+SUMPRODUCT(-('Diário 6º PA'!$E$4:$E$2907='Analítico Cp.'!$B109),-('Diário 6º PA'!$O$4:$O$2907=C$1),('Diário 6º PA'!$F$4:$F$2907))+SUMPRODUCT(-('Comp.'!$D$5:$D$232='Analítico Cp.'!$B109),-('Comp.'!$J$5:$J$232=C$1),('Comp.'!$E$5:$E$232))</f>
        <v>0</v>
      </c>
      <c r="D109" s="11">
        <f>SUMPRODUCT(-('Diário 3º PA'!$E$4:$E$4242='Analítico Cp.'!$B109),-('Diário 3º PA'!$P$4:$P$4242=D$1),('Diário 3º PA'!$F$4:$F$4242))+SUMPRODUCT(-('Diário 4º PA'!$E$4:$E$2224='Analítico Cp.'!$B109),-('Diário 4º PA'!$P$4:$P$2224=D$1),('Diário 4º PA'!$F$4:$F$2224))+SUMPRODUCT(-('Diário 5º PA'!$E$4:$E$5221='Analítico Cp.'!$B109),-('Diário 5º PA'!$P$4:$P$5221=D$1),('Diário 5º PA'!$F$4:$F$5221))+SUMPRODUCT(-('Diário 6º PA'!$E$4:$E$2907='Analítico Cp.'!$B109),-('Diário 6º PA'!$O$4:$O$2907=D$1),('Diário 6º PA'!$F$4:$F$2907))+SUMPRODUCT(-('Comp.'!$D$5:$D$232='Analítico Cp.'!$B109),-('Comp.'!$J$5:$J$232=D$1),('Comp.'!$E$5:$E$232))</f>
        <v>0</v>
      </c>
      <c r="E109" s="11">
        <f>SUMPRODUCT(-('Diário 3º PA'!$E$4:$E$4242='Analítico Cp.'!$B109),-('Diário 3º PA'!$P$4:$P$4242=E$1),('Diário 3º PA'!$F$4:$F$4242))+SUMPRODUCT(-('Diário 4º PA'!$E$4:$E$2224='Analítico Cp.'!$B109),-('Diário 4º PA'!$P$4:$P$2224=E$1),('Diário 4º PA'!$F$4:$F$2224))+SUMPRODUCT(-('Diário 5º PA'!$E$4:$E$5221='Analítico Cp.'!$B109),-('Diário 5º PA'!$P$4:$P$5221=E$1),('Diário 5º PA'!$F$4:$F$5221))+SUMPRODUCT(-('Diário 6º PA'!$E$4:$E$2907='Analítico Cp.'!$B109),-('Diário 6º PA'!$O$4:$O$2907=E$1),('Diário 6º PA'!$F$4:$F$2907))+SUMPRODUCT(-('Comp.'!$D$5:$D$232='Analítico Cp.'!$B109),-('Comp.'!$J$5:$J$232=E$1),('Comp.'!$E$5:$E$232))</f>
        <v>0</v>
      </c>
      <c r="F109" s="11">
        <f>SUMPRODUCT(-('Diário 3º PA'!$E$4:$E$4242='Analítico Cp.'!$B109),-('Diário 3º PA'!$P$4:$P$4242=F$1),('Diário 3º PA'!$F$4:$F$4242))+SUMPRODUCT(-('Diário 4º PA'!$E$4:$E$2224='Analítico Cp.'!$B109),-('Diário 4º PA'!$P$4:$P$2224=F$1),('Diário 4º PA'!$F$4:$F$2224))+SUMPRODUCT(-('Diário 5º PA'!$E$4:$E$5221='Analítico Cp.'!$B109),-('Diário 5º PA'!$P$4:$P$5221=F$1),('Diário 5º PA'!$F$4:$F$5221))+SUMPRODUCT(-('Diário 6º PA'!$E$4:$E$2907='Analítico Cp.'!$B109),-('Diário 6º PA'!$O$4:$O$2907=F$1),('Diário 6º PA'!$F$4:$F$2907))+SUMPRODUCT(-('Comp.'!$D$5:$D$232='Analítico Cp.'!$B109),-('Comp.'!$J$5:$J$232=F$1),('Comp.'!$E$5:$E$232))</f>
        <v>0</v>
      </c>
      <c r="G109" s="11">
        <f>SUMPRODUCT(-('Diário 3º PA'!$E$4:$E$4242='Analítico Cp.'!$B109),-('Diário 3º PA'!$P$4:$P$4242=G$1),('Diário 3º PA'!$F$4:$F$4242))+SUMPRODUCT(-('Diário 4º PA'!$E$4:$E$2224='Analítico Cp.'!$B109),-('Diário 4º PA'!$P$4:$P$2224=G$1),('Diário 4º PA'!$F$4:$F$2224))+SUMPRODUCT(-('Diário 5º PA'!$E$4:$E$5221='Analítico Cp.'!$B109),-('Diário 5º PA'!$P$4:$P$5221=G$1),('Diário 5º PA'!$F$4:$F$5221))+SUMPRODUCT(-('Diário 6º PA'!$E$4:$E$2907='Analítico Cp.'!$B109),-('Diário 6º PA'!$O$4:$O$2907=G$1),('Diário 6º PA'!$F$4:$F$2907))+SUMPRODUCT(-('Comp.'!$D$5:$D$232='Analítico Cp.'!$B109),-('Comp.'!$J$5:$J$232=G$1),('Comp.'!$E$5:$E$232))</f>
        <v>0</v>
      </c>
      <c r="H109" s="11">
        <f>SUMPRODUCT(-('Diário 3º PA'!$E$4:$E$4242='Analítico Cp.'!$B109),-('Diário 3º PA'!$P$4:$P$4242=H$1),('Diário 3º PA'!$F$4:$F$4242))+SUMPRODUCT(-('Diário 4º PA'!$E$4:$E$2224='Analítico Cp.'!$B109),-('Diário 4º PA'!$P$4:$P$2224=H$1),('Diário 4º PA'!$F$4:$F$2224))+SUMPRODUCT(-('Diário 5º PA'!$E$4:$E$5221='Analítico Cp.'!$B109),-('Diário 5º PA'!$P$4:$P$5221=H$1),('Diário 5º PA'!$F$4:$F$5221))+SUMPRODUCT(-('Diário 6º PA'!$E$4:$E$2907='Analítico Cp.'!$B109),-('Diário 6º PA'!$O$4:$O$2907=H$1),('Diário 6º PA'!$F$4:$F$2907))+SUMPRODUCT(-('Comp.'!$D$5:$D$232='Analítico Cp.'!$B109),-('Comp.'!$J$5:$J$232=H$1),('Comp.'!$E$5:$E$232))</f>
        <v>0</v>
      </c>
      <c r="I109" s="11">
        <f>SUMPRODUCT(-('Diário 3º PA'!$E$4:$E$4242='Analítico Cp.'!$B109),-('Diário 3º PA'!$P$4:$P$4242=I$1),('Diário 3º PA'!$F$4:$F$4242))+SUMPRODUCT(-('Diário 4º PA'!$E$4:$E$2224='Analítico Cp.'!$B109),-('Diário 4º PA'!$P$4:$P$2224=I$1),('Diário 4º PA'!$F$4:$F$2224))+SUMPRODUCT(-('Diário 5º PA'!$E$4:$E$5221='Analítico Cp.'!$B109),-('Diário 5º PA'!$P$4:$P$5221=I$1),('Diário 5º PA'!$F$4:$F$5221))+SUMPRODUCT(-('Diário 6º PA'!$E$4:$E$2907='Analítico Cp.'!$B109),-('Diário 6º PA'!$O$4:$O$2907=I$1),('Diário 6º PA'!$F$4:$F$2907))+SUMPRODUCT(-('Comp.'!$D$5:$D$232='Analítico Cp.'!$B109),-('Comp.'!$J$5:$J$232=I$1),('Comp.'!$E$5:$E$232))</f>
        <v>0</v>
      </c>
      <c r="J109" s="11">
        <f>SUMPRODUCT(-('Diário 3º PA'!$E$4:$E$4242='Analítico Cp.'!$B109),-('Diário 3º PA'!$P$4:$P$4242=J$1),('Diário 3º PA'!$F$4:$F$4242))+SUMPRODUCT(-('Diário 4º PA'!$E$4:$E$2224='Analítico Cp.'!$B109),-('Diário 4º PA'!$P$4:$P$2224=J$1),('Diário 4º PA'!$F$4:$F$2224))+SUMPRODUCT(-('Diário 5º PA'!$E$4:$E$5221='Analítico Cp.'!$B109),-('Diário 5º PA'!$P$4:$P$5221=J$1),('Diário 5º PA'!$F$4:$F$5221))+SUMPRODUCT(-('Diário 6º PA'!$E$4:$E$2907='Analítico Cp.'!$B109),-('Diário 6º PA'!$O$4:$O$2907=J$1),('Diário 6º PA'!$F$4:$F$2907))+SUMPRODUCT(-('Comp.'!$D$5:$D$232='Analítico Cp.'!$B109),-('Comp.'!$J$5:$J$232=J$1),('Comp.'!$E$5:$E$232))</f>
        <v>0</v>
      </c>
      <c r="K109" s="11">
        <f>SUMPRODUCT(-('Diário 3º PA'!$E$4:$E$4242='Analítico Cp.'!$B109),-('Diário 3º PA'!$P$4:$P$4242=K$1),('Diário 3º PA'!$F$4:$F$4242))+SUMPRODUCT(-('Diário 4º PA'!$E$4:$E$2224='Analítico Cp.'!$B109),-('Diário 4º PA'!$P$4:$P$2224=K$1),('Diário 4º PA'!$F$4:$F$2224))+SUMPRODUCT(-('Diário 5º PA'!$E$4:$E$5221='Analítico Cp.'!$B109),-('Diário 5º PA'!$P$4:$P$5221=K$1),('Diário 5º PA'!$F$4:$F$5221))+SUMPRODUCT(-('Diário 6º PA'!$E$4:$E$2907='Analítico Cp.'!$B109),-('Diário 6º PA'!$O$4:$O$2907=K$1),('Diário 6º PA'!$F$4:$F$2907))+SUMPRODUCT(-('Comp.'!$D$5:$D$232='Analítico Cp.'!$B109),-('Comp.'!$J$5:$J$232=K$1),('Comp.'!$E$5:$E$232))</f>
        <v>0</v>
      </c>
      <c r="L109" s="11">
        <f>SUMPRODUCT(-('Diário 3º PA'!$E$4:$E$4242='Analítico Cp.'!$B109),-('Diário 3º PA'!$P$4:$P$4242=L$1),('Diário 3º PA'!$F$4:$F$4242))+SUMPRODUCT(-('Diário 4º PA'!$E$4:$E$2224='Analítico Cp.'!$B109),-('Diário 4º PA'!$P$4:$P$2224=L$1),('Diário 4º PA'!$F$4:$F$2224))+SUMPRODUCT(-('Diário 5º PA'!$E$4:$E$5221='Analítico Cp.'!$B109),-('Diário 5º PA'!$P$4:$P$5221=L$1),('Diário 5º PA'!$F$4:$F$5221))+SUMPRODUCT(-('Diário 6º PA'!$E$4:$E$2907='Analítico Cp.'!$B109),-('Diário 6º PA'!$O$4:$O$2907=L$1),('Diário 6º PA'!$F$4:$F$2907))+SUMPRODUCT(-('Comp.'!$D$5:$D$232='Analítico Cp.'!$B109),-('Comp.'!$J$5:$J$232=L$1),('Comp.'!$E$5:$E$232))</f>
        <v>0</v>
      </c>
      <c r="M109" s="11">
        <f>SUMPRODUCT(-('Diário 3º PA'!$E$4:$E$4242='Analítico Cp.'!$B109),-('Diário 3º PA'!$P$4:$P$4242=M$1),('Diário 3º PA'!$F$4:$F$4242))+SUMPRODUCT(-('Diário 4º PA'!$E$4:$E$2224='Analítico Cp.'!$B109),-('Diário 4º PA'!$P$4:$P$2224=M$1),('Diário 4º PA'!$F$4:$F$2224))+SUMPRODUCT(-('Diário 5º PA'!$E$4:$E$5221='Analítico Cp.'!$B109),-('Diário 5º PA'!$P$4:$P$5221=M$1),('Diário 5º PA'!$F$4:$F$5221))+SUMPRODUCT(-('Diário 6º PA'!$E$4:$E$2907='Analítico Cp.'!$B109),-('Diário 6º PA'!$O$4:$O$2907=M$1),('Diário 6º PA'!$F$4:$F$2907))+SUMPRODUCT(-('Comp.'!$D$5:$D$232='Analítico Cp.'!$B109),-('Comp.'!$J$5:$J$232=M$1),('Comp.'!$E$5:$E$232))</f>
        <v>0</v>
      </c>
      <c r="N109" s="11">
        <f>SUMPRODUCT(-('Diário 3º PA'!$E$4:$E$4242='Analítico Cp.'!$B109),-('Diário 3º PA'!$P$4:$P$4242=N$1),('Diário 3º PA'!$F$4:$F$4242))+SUMPRODUCT(-('Diário 4º PA'!$E$4:$E$2224='Analítico Cp.'!$B109),-('Diário 4º PA'!$P$4:$P$2224=N$1),('Diário 4º PA'!$F$4:$F$2224))+SUMPRODUCT(-('Diário 5º PA'!$E$4:$E$5221='Analítico Cp.'!$B109),-('Diário 5º PA'!$P$4:$P$5221=N$1),('Diário 5º PA'!$F$4:$F$5221))+SUMPRODUCT(-('Diário 6º PA'!$E$4:$E$2907='Analítico Cp.'!$B109),-('Diário 6º PA'!$O$4:$O$2907=N$1),('Diário 6º PA'!$F$4:$F$2907))+SUMPRODUCT(-('Comp.'!$D$5:$D$232='Analítico Cp.'!$B109),-('Comp.'!$J$5:$J$232=N$1),('Comp.'!$E$5:$E$232))</f>
        <v>0</v>
      </c>
      <c r="O109" s="12">
        <f t="shared" si="14"/>
        <v>0</v>
      </c>
      <c r="P109" s="168">
        <f t="shared" si="15"/>
        <v>0</v>
      </c>
    </row>
    <row r="110" spans="1:16" ht="23.25" customHeight="1" x14ac:dyDescent="0.2">
      <c r="A110" s="59" t="s">
        <v>323</v>
      </c>
      <c r="B110" s="103" t="s">
        <v>324</v>
      </c>
      <c r="C110" s="11">
        <f>SUMPRODUCT(-('Diário 3º PA'!$E$4:$E$4242='Analítico Cp.'!$B110),-('Diário 3º PA'!$P$4:$P$4242=C$1),('Diário 3º PA'!$F$4:$F$4242))+SUMPRODUCT(-('Diário 4º PA'!$E$4:$E$2224='Analítico Cp.'!$B110),-('Diário 4º PA'!$P$4:$P$2224=C$1),('Diário 4º PA'!$F$4:$F$2224))+SUMPRODUCT(-('Diário 5º PA'!$E$4:$E$5221='Analítico Cp.'!$B110),-('Diário 5º PA'!$P$4:$P$5221=C$1),('Diário 5º PA'!$F$4:$F$5221))+SUMPRODUCT(-('Diário 6º PA'!$E$4:$E$2907='Analítico Cp.'!$B110),-('Diário 6º PA'!$O$4:$O$2907=C$1),('Diário 6º PA'!$F$4:$F$2907))+SUMPRODUCT(-('Comp.'!$D$5:$D$232='Analítico Cp.'!$B110),-('Comp.'!$J$5:$J$232=C$1),('Comp.'!$E$5:$E$232))</f>
        <v>0</v>
      </c>
      <c r="D110" s="11">
        <f>SUMPRODUCT(-('Diário 3º PA'!$E$4:$E$4242='Analítico Cp.'!$B110),-('Diário 3º PA'!$P$4:$P$4242=D$1),('Diário 3º PA'!$F$4:$F$4242))+SUMPRODUCT(-('Diário 4º PA'!$E$4:$E$2224='Analítico Cp.'!$B110),-('Diário 4º PA'!$P$4:$P$2224=D$1),('Diário 4º PA'!$F$4:$F$2224))+SUMPRODUCT(-('Diário 5º PA'!$E$4:$E$5221='Analítico Cp.'!$B110),-('Diário 5º PA'!$P$4:$P$5221=D$1),('Diário 5º PA'!$F$4:$F$5221))+SUMPRODUCT(-('Diário 6º PA'!$E$4:$E$2907='Analítico Cp.'!$B110),-('Diário 6º PA'!$O$4:$O$2907=D$1),('Diário 6º PA'!$F$4:$F$2907))+SUMPRODUCT(-('Comp.'!$D$5:$D$232='Analítico Cp.'!$B110),-('Comp.'!$J$5:$J$232=D$1),('Comp.'!$E$5:$E$232))</f>
        <v>0</v>
      </c>
      <c r="E110" s="11">
        <f>SUMPRODUCT(-('Diário 3º PA'!$E$4:$E$4242='Analítico Cp.'!$B110),-('Diário 3º PA'!$P$4:$P$4242=E$1),('Diário 3º PA'!$F$4:$F$4242))+SUMPRODUCT(-('Diário 4º PA'!$E$4:$E$2224='Analítico Cp.'!$B110),-('Diário 4º PA'!$P$4:$P$2224=E$1),('Diário 4º PA'!$F$4:$F$2224))+SUMPRODUCT(-('Diário 5º PA'!$E$4:$E$5221='Analítico Cp.'!$B110),-('Diário 5º PA'!$P$4:$P$5221=E$1),('Diário 5º PA'!$F$4:$F$5221))+SUMPRODUCT(-('Diário 6º PA'!$E$4:$E$2907='Analítico Cp.'!$B110),-('Diário 6º PA'!$O$4:$O$2907=E$1),('Diário 6º PA'!$F$4:$F$2907))+SUMPRODUCT(-('Comp.'!$D$5:$D$232='Analítico Cp.'!$B110),-('Comp.'!$J$5:$J$232=E$1),('Comp.'!$E$5:$E$232))</f>
        <v>0</v>
      </c>
      <c r="F110" s="11">
        <f>SUMPRODUCT(-('Diário 3º PA'!$E$4:$E$4242='Analítico Cp.'!$B110),-('Diário 3º PA'!$P$4:$P$4242=F$1),('Diário 3º PA'!$F$4:$F$4242))+SUMPRODUCT(-('Diário 4º PA'!$E$4:$E$2224='Analítico Cp.'!$B110),-('Diário 4º PA'!$P$4:$P$2224=F$1),('Diário 4º PA'!$F$4:$F$2224))+SUMPRODUCT(-('Diário 5º PA'!$E$4:$E$5221='Analítico Cp.'!$B110),-('Diário 5º PA'!$P$4:$P$5221=F$1),('Diário 5º PA'!$F$4:$F$5221))+SUMPRODUCT(-('Diário 6º PA'!$E$4:$E$2907='Analítico Cp.'!$B110),-('Diário 6º PA'!$O$4:$O$2907=F$1),('Diário 6º PA'!$F$4:$F$2907))+SUMPRODUCT(-('Comp.'!$D$5:$D$232='Analítico Cp.'!$B110),-('Comp.'!$J$5:$J$232=F$1),('Comp.'!$E$5:$E$232))</f>
        <v>0</v>
      </c>
      <c r="G110" s="11">
        <f>SUMPRODUCT(-('Diário 3º PA'!$E$4:$E$4242='Analítico Cp.'!$B110),-('Diário 3º PA'!$P$4:$P$4242=G$1),('Diário 3º PA'!$F$4:$F$4242))+SUMPRODUCT(-('Diário 4º PA'!$E$4:$E$2224='Analítico Cp.'!$B110),-('Diário 4º PA'!$P$4:$P$2224=G$1),('Diário 4º PA'!$F$4:$F$2224))+SUMPRODUCT(-('Diário 5º PA'!$E$4:$E$5221='Analítico Cp.'!$B110),-('Diário 5º PA'!$P$4:$P$5221=G$1),('Diário 5º PA'!$F$4:$F$5221))+SUMPRODUCT(-('Diário 6º PA'!$E$4:$E$2907='Analítico Cp.'!$B110),-('Diário 6º PA'!$O$4:$O$2907=G$1),('Diário 6º PA'!$F$4:$F$2907))+SUMPRODUCT(-('Comp.'!$D$5:$D$232='Analítico Cp.'!$B110),-('Comp.'!$J$5:$J$232=G$1),('Comp.'!$E$5:$E$232))</f>
        <v>900</v>
      </c>
      <c r="H110" s="11">
        <f>SUMPRODUCT(-('Diário 3º PA'!$E$4:$E$4242='Analítico Cp.'!$B110),-('Diário 3º PA'!$P$4:$P$4242=H$1),('Diário 3º PA'!$F$4:$F$4242))+SUMPRODUCT(-('Diário 4º PA'!$E$4:$E$2224='Analítico Cp.'!$B110),-('Diário 4º PA'!$P$4:$P$2224=H$1),('Diário 4º PA'!$F$4:$F$2224))+SUMPRODUCT(-('Diário 5º PA'!$E$4:$E$5221='Analítico Cp.'!$B110),-('Diário 5º PA'!$P$4:$P$5221=H$1),('Diário 5º PA'!$F$4:$F$5221))+SUMPRODUCT(-('Diário 6º PA'!$E$4:$E$2907='Analítico Cp.'!$B110),-('Diário 6º PA'!$O$4:$O$2907=H$1),('Diário 6º PA'!$F$4:$F$2907))+SUMPRODUCT(-('Comp.'!$D$5:$D$232='Analítico Cp.'!$B110),-('Comp.'!$J$5:$J$232=H$1),('Comp.'!$E$5:$E$232))</f>
        <v>790</v>
      </c>
      <c r="I110" s="11">
        <f>SUMPRODUCT(-('Diário 3º PA'!$E$4:$E$4242='Analítico Cp.'!$B110),-('Diário 3º PA'!$P$4:$P$4242=I$1),('Diário 3º PA'!$F$4:$F$4242))+SUMPRODUCT(-('Diário 4º PA'!$E$4:$E$2224='Analítico Cp.'!$B110),-('Diário 4º PA'!$P$4:$P$2224=I$1),('Diário 4º PA'!$F$4:$F$2224))+SUMPRODUCT(-('Diário 5º PA'!$E$4:$E$5221='Analítico Cp.'!$B110),-('Diário 5º PA'!$P$4:$P$5221=I$1),('Diário 5º PA'!$F$4:$F$5221))+SUMPRODUCT(-('Diário 6º PA'!$E$4:$E$2907='Analítico Cp.'!$B110),-('Diário 6º PA'!$O$4:$O$2907=I$1),('Diário 6º PA'!$F$4:$F$2907))+SUMPRODUCT(-('Comp.'!$D$5:$D$232='Analítico Cp.'!$B110),-('Comp.'!$J$5:$J$232=I$1),('Comp.'!$E$5:$E$232))</f>
        <v>0</v>
      </c>
      <c r="J110" s="11">
        <f>SUMPRODUCT(-('Diário 3º PA'!$E$4:$E$4242='Analítico Cp.'!$B110),-('Diário 3º PA'!$P$4:$P$4242=J$1),('Diário 3º PA'!$F$4:$F$4242))+SUMPRODUCT(-('Diário 4º PA'!$E$4:$E$2224='Analítico Cp.'!$B110),-('Diário 4º PA'!$P$4:$P$2224=J$1),('Diário 4º PA'!$F$4:$F$2224))+SUMPRODUCT(-('Diário 5º PA'!$E$4:$E$5221='Analítico Cp.'!$B110),-('Diário 5º PA'!$P$4:$P$5221=J$1),('Diário 5º PA'!$F$4:$F$5221))+SUMPRODUCT(-('Diário 6º PA'!$E$4:$E$2907='Analítico Cp.'!$B110),-('Diário 6º PA'!$O$4:$O$2907=J$1),('Diário 6º PA'!$F$4:$F$2907))+SUMPRODUCT(-('Comp.'!$D$5:$D$232='Analítico Cp.'!$B110),-('Comp.'!$J$5:$J$232=J$1),('Comp.'!$E$5:$E$232))</f>
        <v>0</v>
      </c>
      <c r="K110" s="11">
        <f>SUMPRODUCT(-('Diário 3º PA'!$E$4:$E$4242='Analítico Cp.'!$B110),-('Diário 3º PA'!$P$4:$P$4242=K$1),('Diário 3º PA'!$F$4:$F$4242))+SUMPRODUCT(-('Diário 4º PA'!$E$4:$E$2224='Analítico Cp.'!$B110),-('Diário 4º PA'!$P$4:$P$2224=K$1),('Diário 4º PA'!$F$4:$F$2224))+SUMPRODUCT(-('Diário 5º PA'!$E$4:$E$5221='Analítico Cp.'!$B110),-('Diário 5º PA'!$P$4:$P$5221=K$1),('Diário 5º PA'!$F$4:$F$5221))+SUMPRODUCT(-('Diário 6º PA'!$E$4:$E$2907='Analítico Cp.'!$B110),-('Diário 6º PA'!$O$4:$O$2907=K$1),('Diário 6º PA'!$F$4:$F$2907))+SUMPRODUCT(-('Comp.'!$D$5:$D$232='Analítico Cp.'!$B110),-('Comp.'!$J$5:$J$232=K$1),('Comp.'!$E$5:$E$232))</f>
        <v>0</v>
      </c>
      <c r="L110" s="11">
        <f>SUMPRODUCT(-('Diário 3º PA'!$E$4:$E$4242='Analítico Cp.'!$B110),-('Diário 3º PA'!$P$4:$P$4242=L$1),('Diário 3º PA'!$F$4:$F$4242))+SUMPRODUCT(-('Diário 4º PA'!$E$4:$E$2224='Analítico Cp.'!$B110),-('Diário 4º PA'!$P$4:$P$2224=L$1),('Diário 4º PA'!$F$4:$F$2224))+SUMPRODUCT(-('Diário 5º PA'!$E$4:$E$5221='Analítico Cp.'!$B110),-('Diário 5º PA'!$P$4:$P$5221=L$1),('Diário 5º PA'!$F$4:$F$5221))+SUMPRODUCT(-('Diário 6º PA'!$E$4:$E$2907='Analítico Cp.'!$B110),-('Diário 6º PA'!$O$4:$O$2907=L$1),('Diário 6º PA'!$F$4:$F$2907))+SUMPRODUCT(-('Comp.'!$D$5:$D$232='Analítico Cp.'!$B110),-('Comp.'!$J$5:$J$232=L$1),('Comp.'!$E$5:$E$232))</f>
        <v>0</v>
      </c>
      <c r="M110" s="11">
        <f>SUMPRODUCT(-('Diário 3º PA'!$E$4:$E$4242='Analítico Cp.'!$B110),-('Diário 3º PA'!$P$4:$P$4242=M$1),('Diário 3º PA'!$F$4:$F$4242))+SUMPRODUCT(-('Diário 4º PA'!$E$4:$E$2224='Analítico Cp.'!$B110),-('Diário 4º PA'!$P$4:$P$2224=M$1),('Diário 4º PA'!$F$4:$F$2224))+SUMPRODUCT(-('Diário 5º PA'!$E$4:$E$5221='Analítico Cp.'!$B110),-('Diário 5º PA'!$P$4:$P$5221=M$1),('Diário 5º PA'!$F$4:$F$5221))+SUMPRODUCT(-('Diário 6º PA'!$E$4:$E$2907='Analítico Cp.'!$B110),-('Diário 6º PA'!$O$4:$O$2907=M$1),('Diário 6º PA'!$F$4:$F$2907))+SUMPRODUCT(-('Comp.'!$D$5:$D$232='Analítico Cp.'!$B110),-('Comp.'!$J$5:$J$232=M$1),('Comp.'!$E$5:$E$232))</f>
        <v>807.5</v>
      </c>
      <c r="N110" s="11">
        <f>SUMPRODUCT(-('Diário 3º PA'!$E$4:$E$4242='Analítico Cp.'!$B110),-('Diário 3º PA'!$P$4:$P$4242=N$1),('Diário 3º PA'!$F$4:$F$4242))+SUMPRODUCT(-('Diário 4º PA'!$E$4:$E$2224='Analítico Cp.'!$B110),-('Diário 4º PA'!$P$4:$P$2224=N$1),('Diário 4º PA'!$F$4:$F$2224))+SUMPRODUCT(-('Diário 5º PA'!$E$4:$E$5221='Analítico Cp.'!$B110),-('Diário 5º PA'!$P$4:$P$5221=N$1),('Diário 5º PA'!$F$4:$F$5221))+SUMPRODUCT(-('Diário 6º PA'!$E$4:$E$2907='Analítico Cp.'!$B110),-('Diário 6º PA'!$O$4:$O$2907=N$1),('Diário 6º PA'!$F$4:$F$2907))+SUMPRODUCT(-('Comp.'!$D$5:$D$232='Analítico Cp.'!$B110),-('Comp.'!$J$5:$J$232=N$1),('Comp.'!$E$5:$E$232))</f>
        <v>0</v>
      </c>
      <c r="O110" s="12">
        <f t="shared" si="14"/>
        <v>2497.5</v>
      </c>
      <c r="P110" s="168">
        <f t="shared" si="15"/>
        <v>6.6695370175787102E-5</v>
      </c>
    </row>
    <row r="111" spans="1:16" ht="23.25" customHeight="1" x14ac:dyDescent="0.2">
      <c r="A111" s="59" t="s">
        <v>325</v>
      </c>
      <c r="B111" s="103" t="s">
        <v>326</v>
      </c>
      <c r="C111" s="11">
        <f>SUMPRODUCT(-('Diário 3º PA'!$E$4:$E$4242='Analítico Cp.'!$B111),-('Diário 3º PA'!$P$4:$P$4242=C$1),('Diário 3º PA'!$F$4:$F$4242))+SUMPRODUCT(-('Diário 4º PA'!$E$4:$E$2224='Analítico Cp.'!$B111),-('Diário 4º PA'!$P$4:$P$2224=C$1),('Diário 4º PA'!$F$4:$F$2224))+SUMPRODUCT(-('Diário 5º PA'!$E$4:$E$5221='Analítico Cp.'!$B111),-('Diário 5º PA'!$P$4:$P$5221=C$1),('Diário 5º PA'!$F$4:$F$5221))+SUMPRODUCT(-('Diário 6º PA'!$E$4:$E$2907='Analítico Cp.'!$B111),-('Diário 6º PA'!$O$4:$O$2907=C$1),('Diário 6º PA'!$F$4:$F$2907))+SUMPRODUCT(-('Comp.'!$D$5:$D$232='Analítico Cp.'!$B111),-('Comp.'!$J$5:$J$232=C$1),('Comp.'!$E$5:$E$232))</f>
        <v>0</v>
      </c>
      <c r="D111" s="11">
        <f>SUMPRODUCT(-('Diário 3º PA'!$E$4:$E$4242='Analítico Cp.'!$B111),-('Diário 3º PA'!$P$4:$P$4242=D$1),('Diário 3º PA'!$F$4:$F$4242))+SUMPRODUCT(-('Diário 4º PA'!$E$4:$E$2224='Analítico Cp.'!$B111),-('Diário 4º PA'!$P$4:$P$2224=D$1),('Diário 4º PA'!$F$4:$F$2224))+SUMPRODUCT(-('Diário 5º PA'!$E$4:$E$5221='Analítico Cp.'!$B111),-('Diário 5º PA'!$P$4:$P$5221=D$1),('Diário 5º PA'!$F$4:$F$5221))+SUMPRODUCT(-('Diário 6º PA'!$E$4:$E$2907='Analítico Cp.'!$B111),-('Diário 6º PA'!$O$4:$O$2907=D$1),('Diário 6º PA'!$F$4:$F$2907))+SUMPRODUCT(-('Comp.'!$D$5:$D$232='Analítico Cp.'!$B111),-('Comp.'!$J$5:$J$232=D$1),('Comp.'!$E$5:$E$232))</f>
        <v>4425</v>
      </c>
      <c r="E111" s="11">
        <f>SUMPRODUCT(-('Diário 3º PA'!$E$4:$E$4242='Analítico Cp.'!$B111),-('Diário 3º PA'!$P$4:$P$4242=E$1),('Diário 3º PA'!$F$4:$F$4242))+SUMPRODUCT(-('Diário 4º PA'!$E$4:$E$2224='Analítico Cp.'!$B111),-('Diário 4º PA'!$P$4:$P$2224=E$1),('Diário 4º PA'!$F$4:$F$2224))+SUMPRODUCT(-('Diário 5º PA'!$E$4:$E$5221='Analítico Cp.'!$B111),-('Diário 5º PA'!$P$4:$P$5221=E$1),('Diário 5º PA'!$F$4:$F$5221))+SUMPRODUCT(-('Diário 6º PA'!$E$4:$E$2907='Analítico Cp.'!$B111),-('Diário 6º PA'!$O$4:$O$2907=E$1),('Diário 6º PA'!$F$4:$F$2907))+SUMPRODUCT(-('Comp.'!$D$5:$D$232='Analítico Cp.'!$B111),-('Comp.'!$J$5:$J$232=E$1),('Comp.'!$E$5:$E$232))</f>
        <v>0</v>
      </c>
      <c r="F111" s="11">
        <f>SUMPRODUCT(-('Diário 3º PA'!$E$4:$E$4242='Analítico Cp.'!$B111),-('Diário 3º PA'!$P$4:$P$4242=F$1),('Diário 3º PA'!$F$4:$F$4242))+SUMPRODUCT(-('Diário 4º PA'!$E$4:$E$2224='Analítico Cp.'!$B111),-('Diário 4º PA'!$P$4:$P$2224=F$1),('Diário 4º PA'!$F$4:$F$2224))+SUMPRODUCT(-('Diário 5º PA'!$E$4:$E$5221='Analítico Cp.'!$B111),-('Diário 5º PA'!$P$4:$P$5221=F$1),('Diário 5º PA'!$F$4:$F$5221))+SUMPRODUCT(-('Diário 6º PA'!$E$4:$E$2907='Analítico Cp.'!$B111),-('Diário 6º PA'!$O$4:$O$2907=F$1),('Diário 6º PA'!$F$4:$F$2907))+SUMPRODUCT(-('Comp.'!$D$5:$D$232='Analítico Cp.'!$B111),-('Comp.'!$J$5:$J$232=F$1),('Comp.'!$E$5:$E$232))</f>
        <v>1370</v>
      </c>
      <c r="G111" s="11">
        <f>SUMPRODUCT(-('Diário 3º PA'!$E$4:$E$4242='Analítico Cp.'!$B111),-('Diário 3º PA'!$P$4:$P$4242=G$1),('Diário 3º PA'!$F$4:$F$4242))+SUMPRODUCT(-('Diário 4º PA'!$E$4:$E$2224='Analítico Cp.'!$B111),-('Diário 4º PA'!$P$4:$P$2224=G$1),('Diário 4º PA'!$F$4:$F$2224))+SUMPRODUCT(-('Diário 5º PA'!$E$4:$E$5221='Analítico Cp.'!$B111),-('Diário 5º PA'!$P$4:$P$5221=G$1),('Diário 5º PA'!$F$4:$F$5221))+SUMPRODUCT(-('Diário 6º PA'!$E$4:$E$2907='Analítico Cp.'!$B111),-('Diário 6º PA'!$O$4:$O$2907=G$1),('Diário 6º PA'!$F$4:$F$2907))+SUMPRODUCT(-('Comp.'!$D$5:$D$232='Analítico Cp.'!$B111),-('Comp.'!$J$5:$J$232=G$1),('Comp.'!$E$5:$E$232))</f>
        <v>750</v>
      </c>
      <c r="H111" s="11">
        <f>SUMPRODUCT(-('Diário 3º PA'!$E$4:$E$4242='Analítico Cp.'!$B111),-('Diário 3º PA'!$P$4:$P$4242=H$1),('Diário 3º PA'!$F$4:$F$4242))+SUMPRODUCT(-('Diário 4º PA'!$E$4:$E$2224='Analítico Cp.'!$B111),-('Diário 4º PA'!$P$4:$P$2224=H$1),('Diário 4º PA'!$F$4:$F$2224))+SUMPRODUCT(-('Diário 5º PA'!$E$4:$E$5221='Analítico Cp.'!$B111),-('Diário 5º PA'!$P$4:$P$5221=H$1),('Diário 5º PA'!$F$4:$F$5221))+SUMPRODUCT(-('Diário 6º PA'!$E$4:$E$2907='Analítico Cp.'!$B111),-('Diário 6º PA'!$O$4:$O$2907=H$1),('Diário 6º PA'!$F$4:$F$2907))+SUMPRODUCT(-('Comp.'!$D$5:$D$232='Analítico Cp.'!$B111),-('Comp.'!$J$5:$J$232=H$1),('Comp.'!$E$5:$E$232))</f>
        <v>640</v>
      </c>
      <c r="I111" s="11">
        <f>SUMPRODUCT(-('Diário 3º PA'!$E$4:$E$4242='Analítico Cp.'!$B111),-('Diário 3º PA'!$P$4:$P$4242=I$1),('Diário 3º PA'!$F$4:$F$4242))+SUMPRODUCT(-('Diário 4º PA'!$E$4:$E$2224='Analítico Cp.'!$B111),-('Diário 4º PA'!$P$4:$P$2224=I$1),('Diário 4º PA'!$F$4:$F$2224))+SUMPRODUCT(-('Diário 5º PA'!$E$4:$E$5221='Analítico Cp.'!$B111),-('Diário 5º PA'!$P$4:$P$5221=I$1),('Diário 5º PA'!$F$4:$F$5221))+SUMPRODUCT(-('Diário 6º PA'!$E$4:$E$2907='Analítico Cp.'!$B111),-('Diário 6º PA'!$O$4:$O$2907=I$1),('Diário 6º PA'!$F$4:$F$2907))+SUMPRODUCT(-('Comp.'!$D$5:$D$232='Analítico Cp.'!$B111),-('Comp.'!$J$5:$J$232=I$1),('Comp.'!$E$5:$E$232))</f>
        <v>0</v>
      </c>
      <c r="J111" s="11">
        <f>SUMPRODUCT(-('Diário 3º PA'!$E$4:$E$4242='Analítico Cp.'!$B111),-('Diário 3º PA'!$P$4:$P$4242=J$1),('Diário 3º PA'!$F$4:$F$4242))+SUMPRODUCT(-('Diário 4º PA'!$E$4:$E$2224='Analítico Cp.'!$B111),-('Diário 4º PA'!$P$4:$P$2224=J$1),('Diário 4º PA'!$F$4:$F$2224))+SUMPRODUCT(-('Diário 5º PA'!$E$4:$E$5221='Analítico Cp.'!$B111),-('Diário 5º PA'!$P$4:$P$5221=J$1),('Diário 5º PA'!$F$4:$F$5221))+SUMPRODUCT(-('Diário 6º PA'!$E$4:$E$2907='Analítico Cp.'!$B111),-('Diário 6º PA'!$O$4:$O$2907=J$1),('Diário 6º PA'!$F$4:$F$2907))+SUMPRODUCT(-('Comp.'!$D$5:$D$232='Analítico Cp.'!$B111),-('Comp.'!$J$5:$J$232=J$1),('Comp.'!$E$5:$E$232))</f>
        <v>0</v>
      </c>
      <c r="K111" s="11">
        <f>SUMPRODUCT(-('Diário 3º PA'!$E$4:$E$4242='Analítico Cp.'!$B111),-('Diário 3º PA'!$P$4:$P$4242=K$1),('Diário 3º PA'!$F$4:$F$4242))+SUMPRODUCT(-('Diário 4º PA'!$E$4:$E$2224='Analítico Cp.'!$B111),-('Diário 4º PA'!$P$4:$P$2224=K$1),('Diário 4º PA'!$F$4:$F$2224))+SUMPRODUCT(-('Diário 5º PA'!$E$4:$E$5221='Analítico Cp.'!$B111),-('Diário 5º PA'!$P$4:$P$5221=K$1),('Diário 5º PA'!$F$4:$F$5221))+SUMPRODUCT(-('Diário 6º PA'!$E$4:$E$2907='Analítico Cp.'!$B111),-('Diário 6º PA'!$O$4:$O$2907=K$1),('Diário 6º PA'!$F$4:$F$2907))+SUMPRODUCT(-('Comp.'!$D$5:$D$232='Analítico Cp.'!$B111),-('Comp.'!$J$5:$J$232=K$1),('Comp.'!$E$5:$E$232))</f>
        <v>750</v>
      </c>
      <c r="L111" s="11">
        <f>SUMPRODUCT(-('Diário 3º PA'!$E$4:$E$4242='Analítico Cp.'!$B111),-('Diário 3º PA'!$P$4:$P$4242=L$1),('Diário 3º PA'!$F$4:$F$4242))+SUMPRODUCT(-('Diário 4º PA'!$E$4:$E$2224='Analítico Cp.'!$B111),-('Diário 4º PA'!$P$4:$P$2224=L$1),('Diário 4º PA'!$F$4:$F$2224))+SUMPRODUCT(-('Diário 5º PA'!$E$4:$E$5221='Analítico Cp.'!$B111),-('Diário 5º PA'!$P$4:$P$5221=L$1),('Diário 5º PA'!$F$4:$F$5221))+SUMPRODUCT(-('Diário 6º PA'!$E$4:$E$2907='Analítico Cp.'!$B111),-('Diário 6º PA'!$O$4:$O$2907=L$1),('Diário 6º PA'!$F$4:$F$2907))+SUMPRODUCT(-('Comp.'!$D$5:$D$232='Analítico Cp.'!$B111),-('Comp.'!$J$5:$J$232=L$1),('Comp.'!$E$5:$E$232))</f>
        <v>0</v>
      </c>
      <c r="M111" s="11">
        <f>SUMPRODUCT(-('Diário 3º PA'!$E$4:$E$4242='Analítico Cp.'!$B111),-('Diário 3º PA'!$P$4:$P$4242=M$1),('Diário 3º PA'!$F$4:$F$4242))+SUMPRODUCT(-('Diário 4º PA'!$E$4:$E$2224='Analítico Cp.'!$B111),-('Diário 4º PA'!$P$4:$P$2224=M$1),('Diário 4º PA'!$F$4:$F$2224))+SUMPRODUCT(-('Diário 5º PA'!$E$4:$E$5221='Analítico Cp.'!$B111),-('Diário 5º PA'!$P$4:$P$5221=M$1),('Diário 5º PA'!$F$4:$F$5221))+SUMPRODUCT(-('Diário 6º PA'!$E$4:$E$2907='Analítico Cp.'!$B111),-('Diário 6º PA'!$O$4:$O$2907=M$1),('Diário 6º PA'!$F$4:$F$2907))+SUMPRODUCT(-('Comp.'!$D$5:$D$232='Analítico Cp.'!$B111),-('Comp.'!$J$5:$J$232=M$1),('Comp.'!$E$5:$E$232))</f>
        <v>0</v>
      </c>
      <c r="N111" s="11">
        <f>SUMPRODUCT(-('Diário 3º PA'!$E$4:$E$4242='Analítico Cp.'!$B111),-('Diário 3º PA'!$P$4:$P$4242=N$1),('Diário 3º PA'!$F$4:$F$4242))+SUMPRODUCT(-('Diário 4º PA'!$E$4:$E$2224='Analítico Cp.'!$B111),-('Diário 4º PA'!$P$4:$P$2224=N$1),('Diário 4º PA'!$F$4:$F$2224))+SUMPRODUCT(-('Diário 5º PA'!$E$4:$E$5221='Analítico Cp.'!$B111),-('Diário 5º PA'!$P$4:$P$5221=N$1),('Diário 5º PA'!$F$4:$F$5221))+SUMPRODUCT(-('Diário 6º PA'!$E$4:$E$2907='Analítico Cp.'!$B111),-('Diário 6º PA'!$O$4:$O$2907=N$1),('Diário 6º PA'!$F$4:$F$2907))+SUMPRODUCT(-('Comp.'!$D$5:$D$232='Analítico Cp.'!$B111),-('Comp.'!$J$5:$J$232=N$1),('Comp.'!$E$5:$E$232))</f>
        <v>0</v>
      </c>
      <c r="O111" s="12">
        <f t="shared" si="14"/>
        <v>7935</v>
      </c>
      <c r="P111" s="168">
        <f t="shared" si="15"/>
        <v>2.1190300794589418E-4</v>
      </c>
    </row>
    <row r="112" spans="1:16" ht="23.25" customHeight="1" x14ac:dyDescent="0.2">
      <c r="A112" s="59" t="s">
        <v>327</v>
      </c>
      <c r="B112" s="103" t="s">
        <v>328</v>
      </c>
      <c r="C112" s="11">
        <f>SUMPRODUCT(-('Diário 3º PA'!$E$4:$E$4242='Analítico Cp.'!$B112),-('Diário 3º PA'!$P$4:$P$4242=C$1),('Diário 3º PA'!$F$4:$F$4242))+SUMPRODUCT(-('Diário 4º PA'!$E$4:$E$2224='Analítico Cp.'!$B112),-('Diário 4º PA'!$P$4:$P$2224=C$1),('Diário 4º PA'!$F$4:$F$2224))+SUMPRODUCT(-('Diário 5º PA'!$E$4:$E$5221='Analítico Cp.'!$B112),-('Diário 5º PA'!$P$4:$P$5221=C$1),('Diário 5º PA'!$F$4:$F$5221))+SUMPRODUCT(-('Diário 6º PA'!$E$4:$E$2907='Analítico Cp.'!$B112),-('Diário 6º PA'!$O$4:$O$2907=C$1),('Diário 6º PA'!$F$4:$F$2907))+SUMPRODUCT(-('Comp.'!$D$5:$D$232='Analítico Cp.'!$B112),-('Comp.'!$J$5:$J$232=C$1),('Comp.'!$E$5:$E$232))</f>
        <v>31500</v>
      </c>
      <c r="D112" s="11">
        <f>SUMPRODUCT(-('Diário 3º PA'!$E$4:$E$4242='Analítico Cp.'!$B112),-('Diário 3º PA'!$P$4:$P$4242=D$1),('Diário 3º PA'!$F$4:$F$4242))+SUMPRODUCT(-('Diário 4º PA'!$E$4:$E$2224='Analítico Cp.'!$B112),-('Diário 4º PA'!$P$4:$P$2224=D$1),('Diário 4º PA'!$F$4:$F$2224))+SUMPRODUCT(-('Diário 5º PA'!$E$4:$E$5221='Analítico Cp.'!$B112),-('Diário 5º PA'!$P$4:$P$5221=D$1),('Diário 5º PA'!$F$4:$F$5221))+SUMPRODUCT(-('Diário 6º PA'!$E$4:$E$2907='Analítico Cp.'!$B112),-('Diário 6º PA'!$O$4:$O$2907=D$1),('Diário 6º PA'!$F$4:$F$2907))+SUMPRODUCT(-('Comp.'!$D$5:$D$232='Analítico Cp.'!$B112),-('Comp.'!$J$5:$J$232=D$1),('Comp.'!$E$5:$E$232))</f>
        <v>16179</v>
      </c>
      <c r="E112" s="11">
        <f>SUMPRODUCT(-('Diário 3º PA'!$E$4:$E$4242='Analítico Cp.'!$B112),-('Diário 3º PA'!$P$4:$P$4242=E$1),('Diário 3º PA'!$F$4:$F$4242))+SUMPRODUCT(-('Diário 4º PA'!$E$4:$E$2224='Analítico Cp.'!$B112),-('Diário 4º PA'!$P$4:$P$2224=E$1),('Diário 4º PA'!$F$4:$F$2224))+SUMPRODUCT(-('Diário 5º PA'!$E$4:$E$5221='Analítico Cp.'!$B112),-('Diário 5º PA'!$P$4:$P$5221=E$1),('Diário 5º PA'!$F$4:$F$5221))+SUMPRODUCT(-('Diário 6º PA'!$E$4:$E$2907='Analítico Cp.'!$B112),-('Diário 6º PA'!$O$4:$O$2907=E$1),('Diário 6º PA'!$F$4:$F$2907))+SUMPRODUCT(-('Comp.'!$D$5:$D$232='Analítico Cp.'!$B112),-('Comp.'!$J$5:$J$232=E$1),('Comp.'!$E$5:$E$232))</f>
        <v>23689.879999999997</v>
      </c>
      <c r="F112" s="11">
        <f>SUMPRODUCT(-('Diário 3º PA'!$E$4:$E$4242='Analítico Cp.'!$B112),-('Diário 3º PA'!$P$4:$P$4242=F$1),('Diário 3º PA'!$F$4:$F$4242))+SUMPRODUCT(-('Diário 4º PA'!$E$4:$E$2224='Analítico Cp.'!$B112),-('Diário 4º PA'!$P$4:$P$2224=F$1),('Diário 4º PA'!$F$4:$F$2224))+SUMPRODUCT(-('Diário 5º PA'!$E$4:$E$5221='Analítico Cp.'!$B112),-('Diário 5º PA'!$P$4:$P$5221=F$1),('Diário 5º PA'!$F$4:$F$5221))+SUMPRODUCT(-('Diário 6º PA'!$E$4:$E$2907='Analítico Cp.'!$B112),-('Diário 6º PA'!$O$4:$O$2907=F$1),('Diário 6º PA'!$F$4:$F$2907))+SUMPRODUCT(-('Comp.'!$D$5:$D$232='Analítico Cp.'!$B112),-('Comp.'!$J$5:$J$232=F$1),('Comp.'!$E$5:$E$232))</f>
        <v>21000</v>
      </c>
      <c r="G112" s="11">
        <f>SUMPRODUCT(-('Diário 3º PA'!$E$4:$E$4242='Analítico Cp.'!$B112),-('Diário 3º PA'!$P$4:$P$4242=G$1),('Diário 3º PA'!$F$4:$F$4242))+SUMPRODUCT(-('Diário 4º PA'!$E$4:$E$2224='Analítico Cp.'!$B112),-('Diário 4º PA'!$P$4:$P$2224=G$1),('Diário 4º PA'!$F$4:$F$2224))+SUMPRODUCT(-('Diário 5º PA'!$E$4:$E$5221='Analítico Cp.'!$B112),-('Diário 5º PA'!$P$4:$P$5221=G$1),('Diário 5º PA'!$F$4:$F$5221))+SUMPRODUCT(-('Diário 6º PA'!$E$4:$E$2907='Analítico Cp.'!$B112),-('Diário 6º PA'!$O$4:$O$2907=G$1),('Diário 6º PA'!$F$4:$F$2907))+SUMPRODUCT(-('Comp.'!$D$5:$D$232='Analítico Cp.'!$B112),-('Comp.'!$J$5:$J$232=G$1),('Comp.'!$E$5:$E$232))</f>
        <v>47729.79</v>
      </c>
      <c r="H112" s="11">
        <f>SUMPRODUCT(-('Diário 3º PA'!$E$4:$E$4242='Analítico Cp.'!$B112),-('Diário 3º PA'!$P$4:$P$4242=H$1),('Diário 3º PA'!$F$4:$F$4242))+SUMPRODUCT(-('Diário 4º PA'!$E$4:$E$2224='Analítico Cp.'!$B112),-('Diário 4º PA'!$P$4:$P$2224=H$1),('Diário 4º PA'!$F$4:$F$2224))+SUMPRODUCT(-('Diário 5º PA'!$E$4:$E$5221='Analítico Cp.'!$B112),-('Diário 5º PA'!$P$4:$P$5221=H$1),('Diário 5º PA'!$F$4:$F$5221))+SUMPRODUCT(-('Diário 6º PA'!$E$4:$E$2907='Analítico Cp.'!$B112),-('Diário 6º PA'!$O$4:$O$2907=H$1),('Diário 6º PA'!$F$4:$F$2907))+SUMPRODUCT(-('Comp.'!$D$5:$D$232='Analítico Cp.'!$B112),-('Comp.'!$J$5:$J$232=H$1),('Comp.'!$E$5:$E$232))</f>
        <v>18713</v>
      </c>
      <c r="I112" s="11">
        <f>SUMPRODUCT(-('Diário 3º PA'!$E$4:$E$4242='Analítico Cp.'!$B112),-('Diário 3º PA'!$P$4:$P$4242=I$1),('Diário 3º PA'!$F$4:$F$4242))+SUMPRODUCT(-('Diário 4º PA'!$E$4:$E$2224='Analítico Cp.'!$B112),-('Diário 4º PA'!$P$4:$P$2224=I$1),('Diário 4º PA'!$F$4:$F$2224))+SUMPRODUCT(-('Diário 5º PA'!$E$4:$E$5221='Analítico Cp.'!$B112),-('Diário 5º PA'!$P$4:$P$5221=I$1),('Diário 5º PA'!$F$4:$F$5221))+SUMPRODUCT(-('Diário 6º PA'!$E$4:$E$2907='Analítico Cp.'!$B112),-('Diário 6º PA'!$O$4:$O$2907=I$1),('Diário 6º PA'!$F$4:$F$2907))+SUMPRODUCT(-('Comp.'!$D$5:$D$232='Analítico Cp.'!$B112),-('Comp.'!$J$5:$J$232=I$1),('Comp.'!$E$5:$E$232))</f>
        <v>26105</v>
      </c>
      <c r="J112" s="11">
        <f>SUMPRODUCT(-('Diário 3º PA'!$E$4:$E$4242='Analítico Cp.'!$B112),-('Diário 3º PA'!$P$4:$P$4242=J$1),('Diário 3º PA'!$F$4:$F$4242))+SUMPRODUCT(-('Diário 4º PA'!$E$4:$E$2224='Analítico Cp.'!$B112),-('Diário 4º PA'!$P$4:$P$2224=J$1),('Diário 4º PA'!$F$4:$F$2224))+SUMPRODUCT(-('Diário 5º PA'!$E$4:$E$5221='Analítico Cp.'!$B112),-('Diário 5º PA'!$P$4:$P$5221=J$1),('Diário 5º PA'!$F$4:$F$5221))+SUMPRODUCT(-('Diário 6º PA'!$E$4:$E$2907='Analítico Cp.'!$B112),-('Diário 6º PA'!$O$4:$O$2907=J$1),('Diário 6º PA'!$F$4:$F$2907))+SUMPRODUCT(-('Comp.'!$D$5:$D$232='Analítico Cp.'!$B112),-('Comp.'!$J$5:$J$232=J$1),('Comp.'!$E$5:$E$232))</f>
        <v>30151.03</v>
      </c>
      <c r="K112" s="11">
        <f>SUMPRODUCT(-('Diário 3º PA'!$E$4:$E$4242='Analítico Cp.'!$B112),-('Diário 3º PA'!$P$4:$P$4242=K$1),('Diário 3º PA'!$F$4:$F$4242))+SUMPRODUCT(-('Diário 4º PA'!$E$4:$E$2224='Analítico Cp.'!$B112),-('Diário 4º PA'!$P$4:$P$2224=K$1),('Diário 4º PA'!$F$4:$F$2224))+SUMPRODUCT(-('Diário 5º PA'!$E$4:$E$5221='Analítico Cp.'!$B112),-('Diário 5º PA'!$P$4:$P$5221=K$1),('Diário 5º PA'!$F$4:$F$5221))+SUMPRODUCT(-('Diário 6º PA'!$E$4:$E$2907='Analítico Cp.'!$B112),-('Diário 6º PA'!$O$4:$O$2907=K$1),('Diário 6º PA'!$F$4:$F$2907))+SUMPRODUCT(-('Comp.'!$D$5:$D$232='Analítico Cp.'!$B112),-('Comp.'!$J$5:$J$232=K$1),('Comp.'!$E$5:$E$232))</f>
        <v>27000</v>
      </c>
      <c r="L112" s="11">
        <f>SUMPRODUCT(-('Diário 3º PA'!$E$4:$E$4242='Analítico Cp.'!$B112),-('Diário 3º PA'!$P$4:$P$4242=L$1),('Diário 3º PA'!$F$4:$F$4242))+SUMPRODUCT(-('Diário 4º PA'!$E$4:$E$2224='Analítico Cp.'!$B112),-('Diário 4º PA'!$P$4:$P$2224=L$1),('Diário 4º PA'!$F$4:$F$2224))+SUMPRODUCT(-('Diário 5º PA'!$E$4:$E$5221='Analítico Cp.'!$B112),-('Diário 5º PA'!$P$4:$P$5221=L$1),('Diário 5º PA'!$F$4:$F$5221))+SUMPRODUCT(-('Diário 6º PA'!$E$4:$E$2907='Analítico Cp.'!$B112),-('Diário 6º PA'!$O$4:$O$2907=L$1),('Diário 6º PA'!$F$4:$F$2907))+SUMPRODUCT(-('Comp.'!$D$5:$D$232='Analítico Cp.'!$B112),-('Comp.'!$J$5:$J$232=L$1),('Comp.'!$E$5:$E$232))</f>
        <v>24000</v>
      </c>
      <c r="M112" s="11">
        <f>SUMPRODUCT(-('Diário 3º PA'!$E$4:$E$4242='Analítico Cp.'!$B112),-('Diário 3º PA'!$P$4:$P$4242=M$1),('Diário 3º PA'!$F$4:$F$4242))+SUMPRODUCT(-('Diário 4º PA'!$E$4:$E$2224='Analítico Cp.'!$B112),-('Diário 4º PA'!$P$4:$P$2224=M$1),('Diário 4º PA'!$F$4:$F$2224))+SUMPRODUCT(-('Diário 5º PA'!$E$4:$E$5221='Analítico Cp.'!$B112),-('Diário 5º PA'!$P$4:$P$5221=M$1),('Diário 5º PA'!$F$4:$F$5221))+SUMPRODUCT(-('Diário 6º PA'!$E$4:$E$2907='Analítico Cp.'!$B112),-('Diário 6º PA'!$O$4:$O$2907=M$1),('Diário 6º PA'!$F$4:$F$2907))+SUMPRODUCT(-('Comp.'!$D$5:$D$232='Analítico Cp.'!$B112),-('Comp.'!$J$5:$J$232=M$1),('Comp.'!$E$5:$E$232))</f>
        <v>26000</v>
      </c>
      <c r="N112" s="11">
        <f>SUMPRODUCT(-('Diário 3º PA'!$E$4:$E$4242='Analítico Cp.'!$B112),-('Diário 3º PA'!$P$4:$P$4242=N$1),('Diário 3º PA'!$F$4:$F$4242))+SUMPRODUCT(-('Diário 4º PA'!$E$4:$E$2224='Analítico Cp.'!$B112),-('Diário 4º PA'!$P$4:$P$2224=N$1),('Diário 4º PA'!$F$4:$F$2224))+SUMPRODUCT(-('Diário 5º PA'!$E$4:$E$5221='Analítico Cp.'!$B112),-('Diário 5º PA'!$P$4:$P$5221=N$1),('Diário 5º PA'!$F$4:$F$5221))+SUMPRODUCT(-('Diário 6º PA'!$E$4:$E$2907='Analítico Cp.'!$B112),-('Diário 6º PA'!$O$4:$O$2907=N$1),('Diário 6º PA'!$F$4:$F$2907))+SUMPRODUCT(-('Comp.'!$D$5:$D$232='Analítico Cp.'!$B112),-('Comp.'!$J$5:$J$232=N$1),('Comp.'!$E$5:$E$232))</f>
        <v>26500</v>
      </c>
      <c r="O112" s="12">
        <f t="shared" si="14"/>
        <v>318567.7</v>
      </c>
      <c r="P112" s="168">
        <f t="shared" si="15"/>
        <v>8.5073035745942324E-3</v>
      </c>
    </row>
    <row r="113" spans="1:16" ht="23.25" customHeight="1" x14ac:dyDescent="0.2">
      <c r="A113" s="59" t="s">
        <v>329</v>
      </c>
      <c r="B113" s="103" t="s">
        <v>330</v>
      </c>
      <c r="C113" s="11">
        <f>SUMPRODUCT(-('Diário 3º PA'!$E$4:$E$4242='Analítico Cp.'!$B113),-('Diário 3º PA'!$P$4:$P$4242=C$1),('Diário 3º PA'!$F$4:$F$4242))+SUMPRODUCT(-('Diário 4º PA'!$E$4:$E$2224='Analítico Cp.'!$B113),-('Diário 4º PA'!$P$4:$P$2224=C$1),('Diário 4º PA'!$F$4:$F$2224))+SUMPRODUCT(-('Diário 5º PA'!$E$4:$E$5221='Analítico Cp.'!$B113),-('Diário 5º PA'!$P$4:$P$5221=C$1),('Diário 5º PA'!$F$4:$F$5221))+SUMPRODUCT(-('Diário 6º PA'!$E$4:$E$2907='Analítico Cp.'!$B113),-('Diário 6º PA'!$O$4:$O$2907=C$1),('Diário 6º PA'!$F$4:$F$2907))+SUMPRODUCT(-('Comp.'!$D$5:$D$232='Analítico Cp.'!$B113),-('Comp.'!$J$5:$J$232=C$1),('Comp.'!$E$5:$E$232))</f>
        <v>0</v>
      </c>
      <c r="D113" s="11">
        <f>SUMPRODUCT(-('Diário 3º PA'!$E$4:$E$4242='Analítico Cp.'!$B113),-('Diário 3º PA'!$P$4:$P$4242=D$1),('Diário 3º PA'!$F$4:$F$4242))+SUMPRODUCT(-('Diário 4º PA'!$E$4:$E$2224='Analítico Cp.'!$B113),-('Diário 4º PA'!$P$4:$P$2224=D$1),('Diário 4º PA'!$F$4:$F$2224))+SUMPRODUCT(-('Diário 5º PA'!$E$4:$E$5221='Analítico Cp.'!$B113),-('Diário 5º PA'!$P$4:$P$5221=D$1),('Diário 5º PA'!$F$4:$F$5221))+SUMPRODUCT(-('Diário 6º PA'!$E$4:$E$2907='Analítico Cp.'!$B113),-('Diário 6º PA'!$O$4:$O$2907=D$1),('Diário 6º PA'!$F$4:$F$2907))+SUMPRODUCT(-('Comp.'!$D$5:$D$232='Analítico Cp.'!$B113),-('Comp.'!$J$5:$J$232=D$1),('Comp.'!$E$5:$E$232))</f>
        <v>0</v>
      </c>
      <c r="E113" s="11">
        <f>SUMPRODUCT(-('Diário 3º PA'!$E$4:$E$4242='Analítico Cp.'!$B113),-('Diário 3º PA'!$P$4:$P$4242=E$1),('Diário 3º PA'!$F$4:$F$4242))+SUMPRODUCT(-('Diário 4º PA'!$E$4:$E$2224='Analítico Cp.'!$B113),-('Diário 4º PA'!$P$4:$P$2224=E$1),('Diário 4º PA'!$F$4:$F$2224))+SUMPRODUCT(-('Diário 5º PA'!$E$4:$E$5221='Analítico Cp.'!$B113),-('Diário 5º PA'!$P$4:$P$5221=E$1),('Diário 5º PA'!$F$4:$F$5221))+SUMPRODUCT(-('Diário 6º PA'!$E$4:$E$2907='Analítico Cp.'!$B113),-('Diário 6º PA'!$O$4:$O$2907=E$1),('Diário 6º PA'!$F$4:$F$2907))+SUMPRODUCT(-('Comp.'!$D$5:$D$232='Analítico Cp.'!$B113),-('Comp.'!$J$5:$J$232=E$1),('Comp.'!$E$5:$E$232))</f>
        <v>0</v>
      </c>
      <c r="F113" s="11">
        <f>SUMPRODUCT(-('Diário 3º PA'!$E$4:$E$4242='Analítico Cp.'!$B113),-('Diário 3º PA'!$P$4:$P$4242=F$1),('Diário 3º PA'!$F$4:$F$4242))+SUMPRODUCT(-('Diário 4º PA'!$E$4:$E$2224='Analítico Cp.'!$B113),-('Diário 4º PA'!$P$4:$P$2224=F$1),('Diário 4º PA'!$F$4:$F$2224))+SUMPRODUCT(-('Diário 5º PA'!$E$4:$E$5221='Analítico Cp.'!$B113),-('Diário 5º PA'!$P$4:$P$5221=F$1),('Diário 5º PA'!$F$4:$F$5221))+SUMPRODUCT(-('Diário 6º PA'!$E$4:$E$2907='Analítico Cp.'!$B113),-('Diário 6º PA'!$O$4:$O$2907=F$1),('Diário 6º PA'!$F$4:$F$2907))+SUMPRODUCT(-('Comp.'!$D$5:$D$232='Analítico Cp.'!$B113),-('Comp.'!$J$5:$J$232=F$1),('Comp.'!$E$5:$E$232))</f>
        <v>0</v>
      </c>
      <c r="G113" s="11">
        <f>SUMPRODUCT(-('Diário 3º PA'!$E$4:$E$4242='Analítico Cp.'!$B113),-('Diário 3º PA'!$P$4:$P$4242=G$1),('Diário 3º PA'!$F$4:$F$4242))+SUMPRODUCT(-('Diário 4º PA'!$E$4:$E$2224='Analítico Cp.'!$B113),-('Diário 4º PA'!$P$4:$P$2224=G$1),('Diário 4º PA'!$F$4:$F$2224))+SUMPRODUCT(-('Diário 5º PA'!$E$4:$E$5221='Analítico Cp.'!$B113),-('Diário 5º PA'!$P$4:$P$5221=G$1),('Diário 5º PA'!$F$4:$F$5221))+SUMPRODUCT(-('Diário 6º PA'!$E$4:$E$2907='Analítico Cp.'!$B113),-('Diário 6º PA'!$O$4:$O$2907=G$1),('Diário 6º PA'!$F$4:$F$2907))+SUMPRODUCT(-('Comp.'!$D$5:$D$232='Analítico Cp.'!$B113),-('Comp.'!$J$5:$J$232=G$1),('Comp.'!$E$5:$E$232))</f>
        <v>0</v>
      </c>
      <c r="H113" s="11">
        <f>SUMPRODUCT(-('Diário 3º PA'!$E$4:$E$4242='Analítico Cp.'!$B113),-('Diário 3º PA'!$P$4:$P$4242=H$1),('Diário 3º PA'!$F$4:$F$4242))+SUMPRODUCT(-('Diário 4º PA'!$E$4:$E$2224='Analítico Cp.'!$B113),-('Diário 4º PA'!$P$4:$P$2224=H$1),('Diário 4º PA'!$F$4:$F$2224))+SUMPRODUCT(-('Diário 5º PA'!$E$4:$E$5221='Analítico Cp.'!$B113),-('Diário 5º PA'!$P$4:$P$5221=H$1),('Diário 5º PA'!$F$4:$F$5221))+SUMPRODUCT(-('Diário 6º PA'!$E$4:$E$2907='Analítico Cp.'!$B113),-('Diário 6º PA'!$O$4:$O$2907=H$1),('Diário 6º PA'!$F$4:$F$2907))+SUMPRODUCT(-('Comp.'!$D$5:$D$232='Analítico Cp.'!$B113),-('Comp.'!$J$5:$J$232=H$1),('Comp.'!$E$5:$E$232))</f>
        <v>0</v>
      </c>
      <c r="I113" s="11">
        <f>SUMPRODUCT(-('Diário 3º PA'!$E$4:$E$4242='Analítico Cp.'!$B113),-('Diário 3º PA'!$P$4:$P$4242=I$1),('Diário 3º PA'!$F$4:$F$4242))+SUMPRODUCT(-('Diário 4º PA'!$E$4:$E$2224='Analítico Cp.'!$B113),-('Diário 4º PA'!$P$4:$P$2224=I$1),('Diário 4º PA'!$F$4:$F$2224))+SUMPRODUCT(-('Diário 5º PA'!$E$4:$E$5221='Analítico Cp.'!$B113),-('Diário 5º PA'!$P$4:$P$5221=I$1),('Diário 5º PA'!$F$4:$F$5221))+SUMPRODUCT(-('Diário 6º PA'!$E$4:$E$2907='Analítico Cp.'!$B113),-('Diário 6º PA'!$O$4:$O$2907=I$1),('Diário 6º PA'!$F$4:$F$2907))+SUMPRODUCT(-('Comp.'!$D$5:$D$232='Analítico Cp.'!$B113),-('Comp.'!$J$5:$J$232=I$1),('Comp.'!$E$5:$E$232))</f>
        <v>0</v>
      </c>
      <c r="J113" s="11">
        <f>SUMPRODUCT(-('Diário 3º PA'!$E$4:$E$4242='Analítico Cp.'!$B113),-('Diário 3º PA'!$P$4:$P$4242=J$1),('Diário 3º PA'!$F$4:$F$4242))+SUMPRODUCT(-('Diário 4º PA'!$E$4:$E$2224='Analítico Cp.'!$B113),-('Diário 4º PA'!$P$4:$P$2224=J$1),('Diário 4º PA'!$F$4:$F$2224))+SUMPRODUCT(-('Diário 5º PA'!$E$4:$E$5221='Analítico Cp.'!$B113),-('Diário 5º PA'!$P$4:$P$5221=J$1),('Diário 5º PA'!$F$4:$F$5221))+SUMPRODUCT(-('Diário 6º PA'!$E$4:$E$2907='Analítico Cp.'!$B113),-('Diário 6º PA'!$O$4:$O$2907=J$1),('Diário 6º PA'!$F$4:$F$2907))+SUMPRODUCT(-('Comp.'!$D$5:$D$232='Analítico Cp.'!$B113),-('Comp.'!$J$5:$J$232=J$1),('Comp.'!$E$5:$E$232))</f>
        <v>0</v>
      </c>
      <c r="K113" s="11">
        <f>SUMPRODUCT(-('Diário 3º PA'!$E$4:$E$4242='Analítico Cp.'!$B113),-('Diário 3º PA'!$P$4:$P$4242=K$1),('Diário 3º PA'!$F$4:$F$4242))+SUMPRODUCT(-('Diário 4º PA'!$E$4:$E$2224='Analítico Cp.'!$B113),-('Diário 4º PA'!$P$4:$P$2224=K$1),('Diário 4º PA'!$F$4:$F$2224))+SUMPRODUCT(-('Diário 5º PA'!$E$4:$E$5221='Analítico Cp.'!$B113),-('Diário 5º PA'!$P$4:$P$5221=K$1),('Diário 5º PA'!$F$4:$F$5221))+SUMPRODUCT(-('Diário 6º PA'!$E$4:$E$2907='Analítico Cp.'!$B113),-('Diário 6º PA'!$O$4:$O$2907=K$1),('Diário 6º PA'!$F$4:$F$2907))+SUMPRODUCT(-('Comp.'!$D$5:$D$232='Analítico Cp.'!$B113),-('Comp.'!$J$5:$J$232=K$1),('Comp.'!$E$5:$E$232))</f>
        <v>0</v>
      </c>
      <c r="L113" s="11">
        <f>SUMPRODUCT(-('Diário 3º PA'!$E$4:$E$4242='Analítico Cp.'!$B113),-('Diário 3º PA'!$P$4:$P$4242=L$1),('Diário 3º PA'!$F$4:$F$4242))+SUMPRODUCT(-('Diário 4º PA'!$E$4:$E$2224='Analítico Cp.'!$B113),-('Diário 4º PA'!$P$4:$P$2224=L$1),('Diário 4º PA'!$F$4:$F$2224))+SUMPRODUCT(-('Diário 5º PA'!$E$4:$E$5221='Analítico Cp.'!$B113),-('Diário 5º PA'!$P$4:$P$5221=L$1),('Diário 5º PA'!$F$4:$F$5221))+SUMPRODUCT(-('Diário 6º PA'!$E$4:$E$2907='Analítico Cp.'!$B113),-('Diário 6º PA'!$O$4:$O$2907=L$1),('Diário 6º PA'!$F$4:$F$2907))+SUMPRODUCT(-('Comp.'!$D$5:$D$232='Analítico Cp.'!$B113),-('Comp.'!$J$5:$J$232=L$1),('Comp.'!$E$5:$E$232))</f>
        <v>0</v>
      </c>
      <c r="M113" s="11">
        <f>SUMPRODUCT(-('Diário 3º PA'!$E$4:$E$4242='Analítico Cp.'!$B113),-('Diário 3º PA'!$P$4:$P$4242=M$1),('Diário 3º PA'!$F$4:$F$4242))+SUMPRODUCT(-('Diário 4º PA'!$E$4:$E$2224='Analítico Cp.'!$B113),-('Diário 4º PA'!$P$4:$P$2224=M$1),('Diário 4º PA'!$F$4:$F$2224))+SUMPRODUCT(-('Diário 5º PA'!$E$4:$E$5221='Analítico Cp.'!$B113),-('Diário 5º PA'!$P$4:$P$5221=M$1),('Diário 5º PA'!$F$4:$F$5221))+SUMPRODUCT(-('Diário 6º PA'!$E$4:$E$2907='Analítico Cp.'!$B113),-('Diário 6º PA'!$O$4:$O$2907=M$1),('Diário 6º PA'!$F$4:$F$2907))+SUMPRODUCT(-('Comp.'!$D$5:$D$232='Analítico Cp.'!$B113),-('Comp.'!$J$5:$J$232=M$1),('Comp.'!$E$5:$E$232))</f>
        <v>0</v>
      </c>
      <c r="N113" s="11">
        <f>SUMPRODUCT(-('Diário 3º PA'!$E$4:$E$4242='Analítico Cp.'!$B113),-('Diário 3º PA'!$P$4:$P$4242=N$1),('Diário 3º PA'!$F$4:$F$4242))+SUMPRODUCT(-('Diário 4º PA'!$E$4:$E$2224='Analítico Cp.'!$B113),-('Diário 4º PA'!$P$4:$P$2224=N$1),('Diário 4º PA'!$F$4:$F$2224))+SUMPRODUCT(-('Diário 5º PA'!$E$4:$E$5221='Analítico Cp.'!$B113),-('Diário 5º PA'!$P$4:$P$5221=N$1),('Diário 5º PA'!$F$4:$F$5221))+SUMPRODUCT(-('Diário 6º PA'!$E$4:$E$2907='Analítico Cp.'!$B113),-('Diário 6º PA'!$O$4:$O$2907=N$1),('Diário 6º PA'!$F$4:$F$2907))+SUMPRODUCT(-('Comp.'!$D$5:$D$232='Analítico Cp.'!$B113),-('Comp.'!$J$5:$J$232=N$1),('Comp.'!$E$5:$E$232))</f>
        <v>0</v>
      </c>
      <c r="O113" s="12">
        <f t="shared" si="14"/>
        <v>0</v>
      </c>
      <c r="P113" s="168">
        <f t="shared" si="15"/>
        <v>0</v>
      </c>
    </row>
    <row r="114" spans="1:16" ht="23.25" customHeight="1" x14ac:dyDescent="0.2">
      <c r="A114" s="59" t="s">
        <v>331</v>
      </c>
      <c r="B114" s="103" t="s">
        <v>332</v>
      </c>
      <c r="C114" s="11">
        <f>SUMPRODUCT(-('Diário 3º PA'!$E$4:$E$4242='Analítico Cp.'!$B114),-('Diário 3º PA'!$P$4:$P$4242=C$1),('Diário 3º PA'!$F$4:$F$4242))+SUMPRODUCT(-('Diário 4º PA'!$E$4:$E$2224='Analítico Cp.'!$B114),-('Diário 4º PA'!$P$4:$P$2224=C$1),('Diário 4º PA'!$F$4:$F$2224))+SUMPRODUCT(-('Diário 5º PA'!$E$4:$E$5221='Analítico Cp.'!$B114),-('Diário 5º PA'!$P$4:$P$5221=C$1),('Diário 5º PA'!$F$4:$F$5221))+SUMPRODUCT(-('Diário 6º PA'!$E$4:$E$2907='Analítico Cp.'!$B114),-('Diário 6º PA'!$O$4:$O$2907=C$1),('Diário 6º PA'!$F$4:$F$2907))+SUMPRODUCT(-('Comp.'!$D$5:$D$232='Analítico Cp.'!$B114),-('Comp.'!$J$5:$J$232=C$1),('Comp.'!$E$5:$E$232))</f>
        <v>0</v>
      </c>
      <c r="D114" s="11">
        <f>SUMPRODUCT(-('Diário 3º PA'!$E$4:$E$4242='Analítico Cp.'!$B114),-('Diário 3º PA'!$P$4:$P$4242=D$1),('Diário 3º PA'!$F$4:$F$4242))+SUMPRODUCT(-('Diário 4º PA'!$E$4:$E$2224='Analítico Cp.'!$B114),-('Diário 4º PA'!$P$4:$P$2224=D$1),('Diário 4º PA'!$F$4:$F$2224))+SUMPRODUCT(-('Diário 5º PA'!$E$4:$E$5221='Analítico Cp.'!$B114),-('Diário 5º PA'!$P$4:$P$5221=D$1),('Diário 5º PA'!$F$4:$F$5221))+SUMPRODUCT(-('Diário 6º PA'!$E$4:$E$2907='Analítico Cp.'!$B114),-('Diário 6º PA'!$O$4:$O$2907=D$1),('Diário 6º PA'!$F$4:$F$2907))+SUMPRODUCT(-('Comp.'!$D$5:$D$232='Analítico Cp.'!$B114),-('Comp.'!$J$5:$J$232=D$1),('Comp.'!$E$5:$E$232))</f>
        <v>0</v>
      </c>
      <c r="E114" s="11">
        <f>SUMPRODUCT(-('Diário 3º PA'!$E$4:$E$4242='Analítico Cp.'!$B114),-('Diário 3º PA'!$P$4:$P$4242=E$1),('Diário 3º PA'!$F$4:$F$4242))+SUMPRODUCT(-('Diário 4º PA'!$E$4:$E$2224='Analítico Cp.'!$B114),-('Diário 4º PA'!$P$4:$P$2224=E$1),('Diário 4º PA'!$F$4:$F$2224))+SUMPRODUCT(-('Diário 5º PA'!$E$4:$E$5221='Analítico Cp.'!$B114),-('Diário 5º PA'!$P$4:$P$5221=E$1),('Diário 5º PA'!$F$4:$F$5221))+SUMPRODUCT(-('Diário 6º PA'!$E$4:$E$2907='Analítico Cp.'!$B114),-('Diário 6º PA'!$O$4:$O$2907=E$1),('Diário 6º PA'!$F$4:$F$2907))+SUMPRODUCT(-('Comp.'!$D$5:$D$232='Analítico Cp.'!$B114),-('Comp.'!$J$5:$J$232=E$1),('Comp.'!$E$5:$E$232))</f>
        <v>76577.429999999993</v>
      </c>
      <c r="F114" s="11">
        <f>SUMPRODUCT(-('Diário 3º PA'!$E$4:$E$4242='Analítico Cp.'!$B114),-('Diário 3º PA'!$P$4:$P$4242=F$1),('Diário 3º PA'!$F$4:$F$4242))+SUMPRODUCT(-('Diário 4º PA'!$E$4:$E$2224='Analítico Cp.'!$B114),-('Diário 4º PA'!$P$4:$P$2224=F$1),('Diário 4º PA'!$F$4:$F$2224))+SUMPRODUCT(-('Diário 5º PA'!$E$4:$E$5221='Analítico Cp.'!$B114),-('Diário 5º PA'!$P$4:$P$5221=F$1),('Diário 5º PA'!$F$4:$F$5221))+SUMPRODUCT(-('Diário 6º PA'!$E$4:$E$2907='Analítico Cp.'!$B114),-('Diário 6º PA'!$O$4:$O$2907=F$1),('Diário 6º PA'!$F$4:$F$2907))+SUMPRODUCT(-('Comp.'!$D$5:$D$232='Analítico Cp.'!$B114),-('Comp.'!$J$5:$J$232=F$1),('Comp.'!$E$5:$E$232))</f>
        <v>0</v>
      </c>
      <c r="G114" s="11">
        <f>SUMPRODUCT(-('Diário 3º PA'!$E$4:$E$4242='Analítico Cp.'!$B114),-('Diário 3º PA'!$P$4:$P$4242=G$1),('Diário 3º PA'!$F$4:$F$4242))+SUMPRODUCT(-('Diário 4º PA'!$E$4:$E$2224='Analítico Cp.'!$B114),-('Diário 4º PA'!$P$4:$P$2224=G$1),('Diário 4º PA'!$F$4:$F$2224))+SUMPRODUCT(-('Diário 5º PA'!$E$4:$E$5221='Analítico Cp.'!$B114),-('Diário 5º PA'!$P$4:$P$5221=G$1),('Diário 5º PA'!$F$4:$F$5221))+SUMPRODUCT(-('Diário 6º PA'!$E$4:$E$2907='Analítico Cp.'!$B114),-('Diário 6º PA'!$O$4:$O$2907=G$1),('Diário 6º PA'!$F$4:$F$2907))+SUMPRODUCT(-('Comp.'!$D$5:$D$232='Analítico Cp.'!$B114),-('Comp.'!$J$5:$J$232=G$1),('Comp.'!$E$5:$E$232))</f>
        <v>0</v>
      </c>
      <c r="H114" s="11">
        <f>SUMPRODUCT(-('Diário 3º PA'!$E$4:$E$4242='Analítico Cp.'!$B114),-('Diário 3º PA'!$P$4:$P$4242=H$1),('Diário 3º PA'!$F$4:$F$4242))+SUMPRODUCT(-('Diário 4º PA'!$E$4:$E$2224='Analítico Cp.'!$B114),-('Diário 4º PA'!$P$4:$P$2224=H$1),('Diário 4º PA'!$F$4:$F$2224))+SUMPRODUCT(-('Diário 5º PA'!$E$4:$E$5221='Analítico Cp.'!$B114),-('Diário 5º PA'!$P$4:$P$5221=H$1),('Diário 5º PA'!$F$4:$F$5221))+SUMPRODUCT(-('Diário 6º PA'!$E$4:$E$2907='Analítico Cp.'!$B114),-('Diário 6º PA'!$O$4:$O$2907=H$1),('Diário 6º PA'!$F$4:$F$2907))+SUMPRODUCT(-('Comp.'!$D$5:$D$232='Analítico Cp.'!$B114),-('Comp.'!$J$5:$J$232=H$1),('Comp.'!$E$5:$E$232))</f>
        <v>0</v>
      </c>
      <c r="I114" s="11">
        <f>SUMPRODUCT(-('Diário 3º PA'!$E$4:$E$4242='Analítico Cp.'!$B114),-('Diário 3º PA'!$P$4:$P$4242=I$1),('Diário 3º PA'!$F$4:$F$4242))+SUMPRODUCT(-('Diário 4º PA'!$E$4:$E$2224='Analítico Cp.'!$B114),-('Diário 4º PA'!$P$4:$P$2224=I$1),('Diário 4º PA'!$F$4:$F$2224))+SUMPRODUCT(-('Diário 5º PA'!$E$4:$E$5221='Analítico Cp.'!$B114),-('Diário 5º PA'!$P$4:$P$5221=I$1),('Diário 5º PA'!$F$4:$F$5221))+SUMPRODUCT(-('Diário 6º PA'!$E$4:$E$2907='Analítico Cp.'!$B114),-('Diário 6º PA'!$O$4:$O$2907=I$1),('Diário 6º PA'!$F$4:$F$2907))+SUMPRODUCT(-('Comp.'!$D$5:$D$232='Analítico Cp.'!$B114),-('Comp.'!$J$5:$J$232=I$1),('Comp.'!$E$5:$E$232))</f>
        <v>0</v>
      </c>
      <c r="J114" s="11">
        <f>SUMPRODUCT(-('Diário 3º PA'!$E$4:$E$4242='Analítico Cp.'!$B114),-('Diário 3º PA'!$P$4:$P$4242=J$1),('Diário 3º PA'!$F$4:$F$4242))+SUMPRODUCT(-('Diário 4º PA'!$E$4:$E$2224='Analítico Cp.'!$B114),-('Diário 4º PA'!$P$4:$P$2224=J$1),('Diário 4º PA'!$F$4:$F$2224))+SUMPRODUCT(-('Diário 5º PA'!$E$4:$E$5221='Analítico Cp.'!$B114),-('Diário 5º PA'!$P$4:$P$5221=J$1),('Diário 5º PA'!$F$4:$F$5221))+SUMPRODUCT(-('Diário 6º PA'!$E$4:$E$2907='Analítico Cp.'!$B114),-('Diário 6º PA'!$O$4:$O$2907=J$1),('Diário 6º PA'!$F$4:$F$2907))+SUMPRODUCT(-('Comp.'!$D$5:$D$232='Analítico Cp.'!$B114),-('Comp.'!$J$5:$J$232=J$1),('Comp.'!$E$5:$E$232))</f>
        <v>0</v>
      </c>
      <c r="K114" s="11">
        <f>SUMPRODUCT(-('Diário 3º PA'!$E$4:$E$4242='Analítico Cp.'!$B114),-('Diário 3º PA'!$P$4:$P$4242=K$1),('Diário 3º PA'!$F$4:$F$4242))+SUMPRODUCT(-('Diário 4º PA'!$E$4:$E$2224='Analítico Cp.'!$B114),-('Diário 4º PA'!$P$4:$P$2224=K$1),('Diário 4º PA'!$F$4:$F$2224))+SUMPRODUCT(-('Diário 5º PA'!$E$4:$E$5221='Analítico Cp.'!$B114),-('Diário 5º PA'!$P$4:$P$5221=K$1),('Diário 5º PA'!$F$4:$F$5221))+SUMPRODUCT(-('Diário 6º PA'!$E$4:$E$2907='Analítico Cp.'!$B114),-('Diário 6º PA'!$O$4:$O$2907=K$1),('Diário 6º PA'!$F$4:$F$2907))+SUMPRODUCT(-('Comp.'!$D$5:$D$232='Analítico Cp.'!$B114),-('Comp.'!$J$5:$J$232=K$1),('Comp.'!$E$5:$E$232))</f>
        <v>0</v>
      </c>
      <c r="L114" s="11">
        <f>SUMPRODUCT(-('Diário 3º PA'!$E$4:$E$4242='Analítico Cp.'!$B114),-('Diário 3º PA'!$P$4:$P$4242=L$1),('Diário 3º PA'!$F$4:$F$4242))+SUMPRODUCT(-('Diário 4º PA'!$E$4:$E$2224='Analítico Cp.'!$B114),-('Diário 4º PA'!$P$4:$P$2224=L$1),('Diário 4º PA'!$F$4:$F$2224))+SUMPRODUCT(-('Diário 5º PA'!$E$4:$E$5221='Analítico Cp.'!$B114),-('Diário 5º PA'!$P$4:$P$5221=L$1),('Diário 5º PA'!$F$4:$F$5221))+SUMPRODUCT(-('Diário 6º PA'!$E$4:$E$2907='Analítico Cp.'!$B114),-('Diário 6º PA'!$O$4:$O$2907=L$1),('Diário 6º PA'!$F$4:$F$2907))+SUMPRODUCT(-('Comp.'!$D$5:$D$232='Analítico Cp.'!$B114),-('Comp.'!$J$5:$J$232=L$1),('Comp.'!$E$5:$E$232))</f>
        <v>0</v>
      </c>
      <c r="M114" s="11">
        <f>SUMPRODUCT(-('Diário 3º PA'!$E$4:$E$4242='Analítico Cp.'!$B114),-('Diário 3º PA'!$P$4:$P$4242=M$1),('Diário 3º PA'!$F$4:$F$4242))+SUMPRODUCT(-('Diário 4º PA'!$E$4:$E$2224='Analítico Cp.'!$B114),-('Diário 4º PA'!$P$4:$P$2224=M$1),('Diário 4º PA'!$F$4:$F$2224))+SUMPRODUCT(-('Diário 5º PA'!$E$4:$E$5221='Analítico Cp.'!$B114),-('Diário 5º PA'!$P$4:$P$5221=M$1),('Diário 5º PA'!$F$4:$F$5221))+SUMPRODUCT(-('Diário 6º PA'!$E$4:$E$2907='Analítico Cp.'!$B114),-('Diário 6º PA'!$O$4:$O$2907=M$1),('Diário 6º PA'!$F$4:$F$2907))+SUMPRODUCT(-('Comp.'!$D$5:$D$232='Analítico Cp.'!$B114),-('Comp.'!$J$5:$J$232=M$1),('Comp.'!$E$5:$E$232))</f>
        <v>0</v>
      </c>
      <c r="N114" s="11">
        <f>SUMPRODUCT(-('Diário 3º PA'!$E$4:$E$4242='Analítico Cp.'!$B114),-('Diário 3º PA'!$P$4:$P$4242=N$1),('Diário 3º PA'!$F$4:$F$4242))+SUMPRODUCT(-('Diário 4º PA'!$E$4:$E$2224='Analítico Cp.'!$B114),-('Diário 4º PA'!$P$4:$P$2224=N$1),('Diário 4º PA'!$F$4:$F$2224))+SUMPRODUCT(-('Diário 5º PA'!$E$4:$E$5221='Analítico Cp.'!$B114),-('Diário 5º PA'!$P$4:$P$5221=N$1),('Diário 5º PA'!$F$4:$F$5221))+SUMPRODUCT(-('Diário 6º PA'!$E$4:$E$2907='Analítico Cp.'!$B114),-('Diário 6º PA'!$O$4:$O$2907=N$1),('Diário 6º PA'!$F$4:$F$2907))+SUMPRODUCT(-('Comp.'!$D$5:$D$232='Analítico Cp.'!$B114),-('Comp.'!$J$5:$J$232=N$1),('Comp.'!$E$5:$E$232))</f>
        <v>3000</v>
      </c>
      <c r="O114" s="12">
        <f t="shared" si="14"/>
        <v>79577.429999999993</v>
      </c>
      <c r="P114" s="168">
        <f t="shared" si="15"/>
        <v>2.1251035641592737E-3</v>
      </c>
    </row>
    <row r="115" spans="1:16" ht="23.25" customHeight="1" x14ac:dyDescent="0.2">
      <c r="A115" s="59" t="s">
        <v>333</v>
      </c>
      <c r="B115" s="103" t="s">
        <v>334</v>
      </c>
      <c r="C115" s="11">
        <f>SUMPRODUCT(-('Diário 3º PA'!$E$4:$E$4242='Analítico Cp.'!$B115),-('Diário 3º PA'!$P$4:$P$4242=C$1),('Diário 3º PA'!$F$4:$F$4242))+SUMPRODUCT(-('Diário 4º PA'!$E$4:$E$2224='Analítico Cp.'!$B115),-('Diário 4º PA'!$P$4:$P$2224=C$1),('Diário 4º PA'!$F$4:$F$2224))+SUMPRODUCT(-('Diário 5º PA'!$E$4:$E$5221='Analítico Cp.'!$B115),-('Diário 5º PA'!$P$4:$P$5221=C$1),('Diário 5º PA'!$F$4:$F$5221))+SUMPRODUCT(-('Diário 6º PA'!$E$4:$E$2907='Analítico Cp.'!$B115),-('Diário 6º PA'!$O$4:$O$2907=C$1),('Diário 6º PA'!$F$4:$F$2907))+SUMPRODUCT(-('Comp.'!$D$5:$D$232='Analítico Cp.'!$B115),-('Comp.'!$J$5:$J$232=C$1),('Comp.'!$E$5:$E$232))</f>
        <v>2655.4</v>
      </c>
      <c r="D115" s="11">
        <f>SUMPRODUCT(-('Diário 3º PA'!$E$4:$E$4242='Analítico Cp.'!$B115),-('Diário 3º PA'!$P$4:$P$4242=D$1),('Diário 3º PA'!$F$4:$F$4242))+SUMPRODUCT(-('Diário 4º PA'!$E$4:$E$2224='Analítico Cp.'!$B115),-('Diário 4º PA'!$P$4:$P$2224=D$1),('Diário 4º PA'!$F$4:$F$2224))+SUMPRODUCT(-('Diário 5º PA'!$E$4:$E$5221='Analítico Cp.'!$B115),-('Diário 5º PA'!$P$4:$P$5221=D$1),('Diário 5º PA'!$F$4:$F$5221))+SUMPRODUCT(-('Diário 6º PA'!$E$4:$E$2907='Analítico Cp.'!$B115),-('Diário 6º PA'!$O$4:$O$2907=D$1),('Diário 6º PA'!$F$4:$F$2907))+SUMPRODUCT(-('Comp.'!$D$5:$D$232='Analítico Cp.'!$B115),-('Comp.'!$J$5:$J$232=D$1),('Comp.'!$E$5:$E$232))</f>
        <v>2629.3</v>
      </c>
      <c r="E115" s="11">
        <f>SUMPRODUCT(-('Diário 3º PA'!$E$4:$E$4242='Analítico Cp.'!$B115),-('Diário 3º PA'!$P$4:$P$4242=E$1),('Diário 3º PA'!$F$4:$F$4242))+SUMPRODUCT(-('Diário 4º PA'!$E$4:$E$2224='Analítico Cp.'!$B115),-('Diário 4º PA'!$P$4:$P$2224=E$1),('Diário 4º PA'!$F$4:$F$2224))+SUMPRODUCT(-('Diário 5º PA'!$E$4:$E$5221='Analítico Cp.'!$B115),-('Diário 5º PA'!$P$4:$P$5221=E$1),('Diário 5º PA'!$F$4:$F$5221))+SUMPRODUCT(-('Diário 6º PA'!$E$4:$E$2907='Analítico Cp.'!$B115),-('Diário 6º PA'!$O$4:$O$2907=E$1),('Diário 6º PA'!$F$4:$F$2907))+SUMPRODUCT(-('Comp.'!$D$5:$D$232='Analítico Cp.'!$B115),-('Comp.'!$J$5:$J$232=E$1),('Comp.'!$E$5:$E$232))</f>
        <v>2629.3</v>
      </c>
      <c r="F115" s="11">
        <f>SUMPRODUCT(-('Diário 3º PA'!$E$4:$E$4242='Analítico Cp.'!$B115),-('Diário 3º PA'!$P$4:$P$4242=F$1),('Diário 3º PA'!$F$4:$F$4242))+SUMPRODUCT(-('Diário 4º PA'!$E$4:$E$2224='Analítico Cp.'!$B115),-('Diário 4º PA'!$P$4:$P$2224=F$1),('Diário 4º PA'!$F$4:$F$2224))+SUMPRODUCT(-('Diário 5º PA'!$E$4:$E$5221='Analítico Cp.'!$B115),-('Diário 5º PA'!$P$4:$P$5221=F$1),('Diário 5º PA'!$F$4:$F$5221))+SUMPRODUCT(-('Diário 6º PA'!$E$4:$E$2907='Analítico Cp.'!$B115),-('Diário 6º PA'!$O$4:$O$2907=F$1),('Diário 6º PA'!$F$4:$F$2907))+SUMPRODUCT(-('Comp.'!$D$5:$D$232='Analítico Cp.'!$B115),-('Comp.'!$J$5:$J$232=F$1),('Comp.'!$E$5:$E$232))</f>
        <v>2629.44</v>
      </c>
      <c r="G115" s="11">
        <f>SUMPRODUCT(-('Diário 3º PA'!$E$4:$E$4242='Analítico Cp.'!$B115),-('Diário 3º PA'!$P$4:$P$4242=G$1),('Diário 3º PA'!$F$4:$F$4242))+SUMPRODUCT(-('Diário 4º PA'!$E$4:$E$2224='Analítico Cp.'!$B115),-('Diário 4º PA'!$P$4:$P$2224=G$1),('Diário 4º PA'!$F$4:$F$2224))+SUMPRODUCT(-('Diário 5º PA'!$E$4:$E$5221='Analítico Cp.'!$B115),-('Diário 5º PA'!$P$4:$P$5221=G$1),('Diário 5º PA'!$F$4:$F$5221))+SUMPRODUCT(-('Diário 6º PA'!$E$4:$E$2907='Analítico Cp.'!$B115),-('Diário 6º PA'!$O$4:$O$2907=G$1),('Diário 6º PA'!$F$4:$F$2907))+SUMPRODUCT(-('Comp.'!$D$5:$D$232='Analítico Cp.'!$B115),-('Comp.'!$J$5:$J$232=G$1),('Comp.'!$E$5:$E$232))</f>
        <v>1936.57</v>
      </c>
      <c r="H115" s="11">
        <f>SUMPRODUCT(-('Diário 3º PA'!$E$4:$E$4242='Analítico Cp.'!$B115),-('Diário 3º PA'!$P$4:$P$4242=H$1),('Diário 3º PA'!$F$4:$F$4242))+SUMPRODUCT(-('Diário 4º PA'!$E$4:$E$2224='Analítico Cp.'!$B115),-('Diário 4º PA'!$P$4:$P$2224=H$1),('Diário 4º PA'!$F$4:$F$2224))+SUMPRODUCT(-('Diário 5º PA'!$E$4:$E$5221='Analítico Cp.'!$B115),-('Diário 5º PA'!$P$4:$P$5221=H$1),('Diário 5º PA'!$F$4:$F$5221))+SUMPRODUCT(-('Diário 6º PA'!$E$4:$E$2907='Analítico Cp.'!$B115),-('Diário 6º PA'!$O$4:$O$2907=H$1),('Diário 6º PA'!$F$4:$F$2907))+SUMPRODUCT(-('Comp.'!$D$5:$D$232='Analítico Cp.'!$B115),-('Comp.'!$J$5:$J$232=H$1),('Comp.'!$E$5:$E$232))</f>
        <v>0</v>
      </c>
      <c r="I115" s="11">
        <f>SUMPRODUCT(-('Diário 3º PA'!$E$4:$E$4242='Analítico Cp.'!$B115),-('Diário 3º PA'!$P$4:$P$4242=I$1),('Diário 3º PA'!$F$4:$F$4242))+SUMPRODUCT(-('Diário 4º PA'!$E$4:$E$2224='Analítico Cp.'!$B115),-('Diário 4º PA'!$P$4:$P$2224=I$1),('Diário 4º PA'!$F$4:$F$2224))+SUMPRODUCT(-('Diário 5º PA'!$E$4:$E$5221='Analítico Cp.'!$B115),-('Diário 5º PA'!$P$4:$P$5221=I$1),('Diário 5º PA'!$F$4:$F$5221))+SUMPRODUCT(-('Diário 6º PA'!$E$4:$E$2907='Analítico Cp.'!$B115),-('Diário 6º PA'!$O$4:$O$2907=I$1),('Diário 6º PA'!$F$4:$F$2907))+SUMPRODUCT(-('Comp.'!$D$5:$D$232='Analítico Cp.'!$B115),-('Comp.'!$J$5:$J$232=I$1),('Comp.'!$E$5:$E$232))</f>
        <v>0</v>
      </c>
      <c r="J115" s="11">
        <f>SUMPRODUCT(-('Diário 3º PA'!$E$4:$E$4242='Analítico Cp.'!$B115),-('Diário 3º PA'!$P$4:$P$4242=J$1),('Diário 3º PA'!$F$4:$F$4242))+SUMPRODUCT(-('Diário 4º PA'!$E$4:$E$2224='Analítico Cp.'!$B115),-('Diário 4º PA'!$P$4:$P$2224=J$1),('Diário 4º PA'!$F$4:$F$2224))+SUMPRODUCT(-('Diário 5º PA'!$E$4:$E$5221='Analítico Cp.'!$B115),-('Diário 5º PA'!$P$4:$P$5221=J$1),('Diário 5º PA'!$F$4:$F$5221))+SUMPRODUCT(-('Diário 6º PA'!$E$4:$E$2907='Analítico Cp.'!$B115),-('Diário 6º PA'!$O$4:$O$2907=J$1),('Diário 6º PA'!$F$4:$F$2907))+SUMPRODUCT(-('Comp.'!$D$5:$D$232='Analítico Cp.'!$B115),-('Comp.'!$J$5:$J$232=J$1),('Comp.'!$E$5:$E$232))</f>
        <v>37795.120000000003</v>
      </c>
      <c r="K115" s="11">
        <f>SUMPRODUCT(-('Diário 3º PA'!$E$4:$E$4242='Analítico Cp.'!$B115),-('Diário 3º PA'!$P$4:$P$4242=K$1),('Diário 3º PA'!$F$4:$F$4242))+SUMPRODUCT(-('Diário 4º PA'!$E$4:$E$2224='Analítico Cp.'!$B115),-('Diário 4º PA'!$P$4:$P$2224=K$1),('Diário 4º PA'!$F$4:$F$2224))+SUMPRODUCT(-('Diário 5º PA'!$E$4:$E$5221='Analítico Cp.'!$B115),-('Diário 5º PA'!$P$4:$P$5221=K$1),('Diário 5º PA'!$F$4:$F$5221))+SUMPRODUCT(-('Diário 6º PA'!$E$4:$E$2907='Analítico Cp.'!$B115),-('Diário 6º PA'!$O$4:$O$2907=K$1),('Diário 6º PA'!$F$4:$F$2907))+SUMPRODUCT(-('Comp.'!$D$5:$D$232='Analítico Cp.'!$B115),-('Comp.'!$J$5:$J$232=K$1),('Comp.'!$E$5:$E$232))</f>
        <v>0</v>
      </c>
      <c r="L115" s="11">
        <f>SUMPRODUCT(-('Diário 3º PA'!$E$4:$E$4242='Analítico Cp.'!$B115),-('Diário 3º PA'!$P$4:$P$4242=L$1),('Diário 3º PA'!$F$4:$F$4242))+SUMPRODUCT(-('Diário 4º PA'!$E$4:$E$2224='Analítico Cp.'!$B115),-('Diário 4º PA'!$P$4:$P$2224=L$1),('Diário 4º PA'!$F$4:$F$2224))+SUMPRODUCT(-('Diário 5º PA'!$E$4:$E$5221='Analítico Cp.'!$B115),-('Diário 5º PA'!$P$4:$P$5221=L$1),('Diário 5º PA'!$F$4:$F$5221))+SUMPRODUCT(-('Diário 6º PA'!$E$4:$E$2907='Analítico Cp.'!$B115),-('Diário 6º PA'!$O$4:$O$2907=L$1),('Diário 6º PA'!$F$4:$F$2907))+SUMPRODUCT(-('Comp.'!$D$5:$D$232='Analítico Cp.'!$B115),-('Comp.'!$J$5:$J$232=L$1),('Comp.'!$E$5:$E$232))</f>
        <v>0</v>
      </c>
      <c r="M115" s="11">
        <f>SUMPRODUCT(-('Diário 3º PA'!$E$4:$E$4242='Analítico Cp.'!$B115),-('Diário 3º PA'!$P$4:$P$4242=M$1),('Diário 3º PA'!$F$4:$F$4242))+SUMPRODUCT(-('Diário 4º PA'!$E$4:$E$2224='Analítico Cp.'!$B115),-('Diário 4º PA'!$P$4:$P$2224=M$1),('Diário 4º PA'!$F$4:$F$2224))+SUMPRODUCT(-('Diário 5º PA'!$E$4:$E$5221='Analítico Cp.'!$B115),-('Diário 5º PA'!$P$4:$P$5221=M$1),('Diário 5º PA'!$F$4:$F$5221))+SUMPRODUCT(-('Diário 6º PA'!$E$4:$E$2907='Analítico Cp.'!$B115),-('Diário 6º PA'!$O$4:$O$2907=M$1),('Diário 6º PA'!$F$4:$F$2907))+SUMPRODUCT(-('Comp.'!$D$5:$D$232='Analítico Cp.'!$B115),-('Comp.'!$J$5:$J$232=M$1),('Comp.'!$E$5:$E$232))</f>
        <v>0</v>
      </c>
      <c r="N115" s="11">
        <f>SUMPRODUCT(-('Diário 3º PA'!$E$4:$E$4242='Analítico Cp.'!$B115),-('Diário 3º PA'!$P$4:$P$4242=N$1),('Diário 3º PA'!$F$4:$F$4242))+SUMPRODUCT(-('Diário 4º PA'!$E$4:$E$2224='Analítico Cp.'!$B115),-('Diário 4º PA'!$P$4:$P$2224=N$1),('Diário 4º PA'!$F$4:$F$2224))+SUMPRODUCT(-('Diário 5º PA'!$E$4:$E$5221='Analítico Cp.'!$B115),-('Diário 5º PA'!$P$4:$P$5221=N$1),('Diário 5º PA'!$F$4:$F$5221))+SUMPRODUCT(-('Diário 6º PA'!$E$4:$E$2907='Analítico Cp.'!$B115),-('Diário 6º PA'!$O$4:$O$2907=N$1),('Diário 6º PA'!$F$4:$F$2907))+SUMPRODUCT(-('Comp.'!$D$5:$D$232='Analítico Cp.'!$B115),-('Comp.'!$J$5:$J$232=N$1),('Comp.'!$E$5:$E$232))</f>
        <v>0</v>
      </c>
      <c r="O115" s="12">
        <f t="shared" si="14"/>
        <v>50275.130000000005</v>
      </c>
      <c r="P115" s="168">
        <f t="shared" si="15"/>
        <v>1.3425899523466745E-3</v>
      </c>
    </row>
    <row r="116" spans="1:16" ht="23.25" customHeight="1" x14ac:dyDescent="0.2">
      <c r="A116" s="59" t="s">
        <v>335</v>
      </c>
      <c r="B116" s="103" t="s">
        <v>336</v>
      </c>
      <c r="C116" s="11">
        <f>SUMPRODUCT(-('Diário 3º PA'!$E$4:$E$4242='Analítico Cp.'!$B116),-('Diário 3º PA'!$P$4:$P$4242=C$1),('Diário 3º PA'!$F$4:$F$4242))+SUMPRODUCT(-('Diário 4º PA'!$E$4:$E$2224='Analítico Cp.'!$B116),-('Diário 4º PA'!$P$4:$P$2224=C$1),('Diário 4º PA'!$F$4:$F$2224))+SUMPRODUCT(-('Diário 5º PA'!$E$4:$E$5221='Analítico Cp.'!$B116),-('Diário 5º PA'!$P$4:$P$5221=C$1),('Diário 5º PA'!$F$4:$F$5221))+SUMPRODUCT(-('Diário 6º PA'!$E$4:$E$2907='Analítico Cp.'!$B116),-('Diário 6º PA'!$O$4:$O$2907=C$1),('Diário 6º PA'!$F$4:$F$2907))+SUMPRODUCT(-('Comp.'!$D$5:$D$232='Analítico Cp.'!$B116),-('Comp.'!$J$5:$J$232=C$1),('Comp.'!$E$5:$E$232))</f>
        <v>22136.320000000003</v>
      </c>
      <c r="D116" s="11">
        <f>SUMPRODUCT(-('Diário 3º PA'!$E$4:$E$4242='Analítico Cp.'!$B116),-('Diário 3º PA'!$P$4:$P$4242=D$1),('Diário 3º PA'!$F$4:$F$4242))+SUMPRODUCT(-('Diário 4º PA'!$E$4:$E$2224='Analítico Cp.'!$B116),-('Diário 4º PA'!$P$4:$P$2224=D$1),('Diário 4º PA'!$F$4:$F$2224))+SUMPRODUCT(-('Diário 5º PA'!$E$4:$E$5221='Analítico Cp.'!$B116),-('Diário 5º PA'!$P$4:$P$5221=D$1),('Diário 5º PA'!$F$4:$F$5221))+SUMPRODUCT(-('Diário 6º PA'!$E$4:$E$2907='Analítico Cp.'!$B116),-('Diário 6º PA'!$O$4:$O$2907=D$1),('Diário 6º PA'!$F$4:$F$2907))+SUMPRODUCT(-('Comp.'!$D$5:$D$232='Analítico Cp.'!$B116),-('Comp.'!$J$5:$J$232=D$1),('Comp.'!$E$5:$E$232))</f>
        <v>110115.64</v>
      </c>
      <c r="E116" s="11">
        <f>SUMPRODUCT(-('Diário 3º PA'!$E$4:$E$4242='Analítico Cp.'!$B116),-('Diário 3º PA'!$P$4:$P$4242=E$1),('Diário 3º PA'!$F$4:$F$4242))+SUMPRODUCT(-('Diário 4º PA'!$E$4:$E$2224='Analítico Cp.'!$B116),-('Diário 4º PA'!$P$4:$P$2224=E$1),('Diário 4º PA'!$F$4:$F$2224))+SUMPRODUCT(-('Diário 5º PA'!$E$4:$E$5221='Analítico Cp.'!$B116),-('Diário 5º PA'!$P$4:$P$5221=E$1),('Diário 5º PA'!$F$4:$F$5221))+SUMPRODUCT(-('Diário 6º PA'!$E$4:$E$2907='Analítico Cp.'!$B116),-('Diário 6º PA'!$O$4:$O$2907=E$1),('Diário 6º PA'!$F$4:$F$2907))+SUMPRODUCT(-('Comp.'!$D$5:$D$232='Analítico Cp.'!$B116),-('Comp.'!$J$5:$J$232=E$1),('Comp.'!$E$5:$E$232))</f>
        <v>4031.06</v>
      </c>
      <c r="F116" s="11">
        <f>SUMPRODUCT(-('Diário 3º PA'!$E$4:$E$4242='Analítico Cp.'!$B116),-('Diário 3º PA'!$P$4:$P$4242=F$1),('Diário 3º PA'!$F$4:$F$4242))+SUMPRODUCT(-('Diário 4º PA'!$E$4:$E$2224='Analítico Cp.'!$B116),-('Diário 4º PA'!$P$4:$P$2224=F$1),('Diário 4º PA'!$F$4:$F$2224))+SUMPRODUCT(-('Diário 5º PA'!$E$4:$E$5221='Analítico Cp.'!$B116),-('Diário 5º PA'!$P$4:$P$5221=F$1),('Diário 5º PA'!$F$4:$F$5221))+SUMPRODUCT(-('Diário 6º PA'!$E$4:$E$2907='Analítico Cp.'!$B116),-('Diário 6º PA'!$O$4:$O$2907=F$1),('Diário 6º PA'!$F$4:$F$2907))+SUMPRODUCT(-('Comp.'!$D$5:$D$232='Analítico Cp.'!$B116),-('Comp.'!$J$5:$J$232=F$1),('Comp.'!$E$5:$E$232))</f>
        <v>95902.58</v>
      </c>
      <c r="G116" s="11">
        <f>SUMPRODUCT(-('Diário 3º PA'!$E$4:$E$4242='Analítico Cp.'!$B116),-('Diário 3º PA'!$P$4:$P$4242=G$1),('Diário 3º PA'!$F$4:$F$4242))+SUMPRODUCT(-('Diário 4º PA'!$E$4:$E$2224='Analítico Cp.'!$B116),-('Diário 4º PA'!$P$4:$P$2224=G$1),('Diário 4º PA'!$F$4:$F$2224))+SUMPRODUCT(-('Diário 5º PA'!$E$4:$E$5221='Analítico Cp.'!$B116),-('Diário 5º PA'!$P$4:$P$5221=G$1),('Diário 5º PA'!$F$4:$F$5221))+SUMPRODUCT(-('Diário 6º PA'!$E$4:$E$2907='Analítico Cp.'!$B116),-('Diário 6º PA'!$O$4:$O$2907=G$1),('Diário 6º PA'!$F$4:$F$2907))+SUMPRODUCT(-('Comp.'!$D$5:$D$232='Analítico Cp.'!$B116),-('Comp.'!$J$5:$J$232=G$1),('Comp.'!$E$5:$E$232))</f>
        <v>45574.700000000004</v>
      </c>
      <c r="H116" s="11">
        <f>SUMPRODUCT(-('Diário 3º PA'!$E$4:$E$4242='Analítico Cp.'!$B116),-('Diário 3º PA'!$P$4:$P$4242=H$1),('Diário 3º PA'!$F$4:$F$4242))+SUMPRODUCT(-('Diário 4º PA'!$E$4:$E$2224='Analítico Cp.'!$B116),-('Diário 4º PA'!$P$4:$P$2224=H$1),('Diário 4º PA'!$F$4:$F$2224))+SUMPRODUCT(-('Diário 5º PA'!$E$4:$E$5221='Analítico Cp.'!$B116),-('Diário 5º PA'!$P$4:$P$5221=H$1),('Diário 5º PA'!$F$4:$F$5221))+SUMPRODUCT(-('Diário 6º PA'!$E$4:$E$2907='Analítico Cp.'!$B116),-('Diário 6º PA'!$O$4:$O$2907=H$1),('Diário 6º PA'!$F$4:$F$2907))+SUMPRODUCT(-('Comp.'!$D$5:$D$232='Analítico Cp.'!$B116),-('Comp.'!$J$5:$J$232=H$1),('Comp.'!$E$5:$E$232))</f>
        <v>2166.2399999999998</v>
      </c>
      <c r="I116" s="11">
        <f>SUMPRODUCT(-('Diário 3º PA'!$E$4:$E$4242='Analítico Cp.'!$B116),-('Diário 3º PA'!$P$4:$P$4242=I$1),('Diário 3º PA'!$F$4:$F$4242))+SUMPRODUCT(-('Diário 4º PA'!$E$4:$E$2224='Analítico Cp.'!$B116),-('Diário 4º PA'!$P$4:$P$2224=I$1),('Diário 4º PA'!$F$4:$F$2224))+SUMPRODUCT(-('Diário 5º PA'!$E$4:$E$5221='Analítico Cp.'!$B116),-('Diário 5º PA'!$P$4:$P$5221=I$1),('Diário 5º PA'!$F$4:$F$5221))+SUMPRODUCT(-('Diário 6º PA'!$E$4:$E$2907='Analítico Cp.'!$B116),-('Diário 6º PA'!$O$4:$O$2907=I$1),('Diário 6º PA'!$F$4:$F$2907))+SUMPRODUCT(-('Comp.'!$D$5:$D$232='Analítico Cp.'!$B116),-('Comp.'!$J$5:$J$232=I$1),('Comp.'!$E$5:$E$232))</f>
        <v>359</v>
      </c>
      <c r="J116" s="11">
        <f>SUMPRODUCT(-('Diário 3º PA'!$E$4:$E$4242='Analítico Cp.'!$B116),-('Diário 3º PA'!$P$4:$P$4242=J$1),('Diário 3º PA'!$F$4:$F$4242))+SUMPRODUCT(-('Diário 4º PA'!$E$4:$E$2224='Analítico Cp.'!$B116),-('Diário 4º PA'!$P$4:$P$2224=J$1),('Diário 4º PA'!$F$4:$F$2224))+SUMPRODUCT(-('Diário 5º PA'!$E$4:$E$5221='Analítico Cp.'!$B116),-('Diário 5º PA'!$P$4:$P$5221=J$1),('Diário 5º PA'!$F$4:$F$5221))+SUMPRODUCT(-('Diário 6º PA'!$E$4:$E$2907='Analítico Cp.'!$B116),-('Diário 6º PA'!$O$4:$O$2907=J$1),('Diário 6º PA'!$F$4:$F$2907))+SUMPRODUCT(-('Comp.'!$D$5:$D$232='Analítico Cp.'!$B116),-('Comp.'!$J$5:$J$232=J$1),('Comp.'!$E$5:$E$232))</f>
        <v>4832.63</v>
      </c>
      <c r="K116" s="11">
        <f>SUMPRODUCT(-('Diário 3º PA'!$E$4:$E$4242='Analítico Cp.'!$B116),-('Diário 3º PA'!$P$4:$P$4242=K$1),('Diário 3º PA'!$F$4:$F$4242))+SUMPRODUCT(-('Diário 4º PA'!$E$4:$E$2224='Analítico Cp.'!$B116),-('Diário 4º PA'!$P$4:$P$2224=K$1),('Diário 4º PA'!$F$4:$F$2224))+SUMPRODUCT(-('Diário 5º PA'!$E$4:$E$5221='Analítico Cp.'!$B116),-('Diário 5º PA'!$P$4:$P$5221=K$1),('Diário 5º PA'!$F$4:$F$5221))+SUMPRODUCT(-('Diário 6º PA'!$E$4:$E$2907='Analítico Cp.'!$B116),-('Diário 6º PA'!$O$4:$O$2907=K$1),('Diário 6º PA'!$F$4:$F$2907))+SUMPRODUCT(-('Comp.'!$D$5:$D$232='Analítico Cp.'!$B116),-('Comp.'!$J$5:$J$232=K$1),('Comp.'!$E$5:$E$232))</f>
        <v>11816.570000000002</v>
      </c>
      <c r="L116" s="11">
        <f>SUMPRODUCT(-('Diário 3º PA'!$E$4:$E$4242='Analítico Cp.'!$B116),-('Diário 3º PA'!$P$4:$P$4242=L$1),('Diário 3º PA'!$F$4:$F$4242))+SUMPRODUCT(-('Diário 4º PA'!$E$4:$E$2224='Analítico Cp.'!$B116),-('Diário 4º PA'!$P$4:$P$2224=L$1),('Diário 4º PA'!$F$4:$F$2224))+SUMPRODUCT(-('Diário 5º PA'!$E$4:$E$5221='Analítico Cp.'!$B116),-('Diário 5º PA'!$P$4:$P$5221=L$1),('Diário 5º PA'!$F$4:$F$5221))+SUMPRODUCT(-('Diário 6º PA'!$E$4:$E$2907='Analítico Cp.'!$B116),-('Diário 6º PA'!$O$4:$O$2907=L$1),('Diário 6º PA'!$F$4:$F$2907))+SUMPRODUCT(-('Comp.'!$D$5:$D$232='Analítico Cp.'!$B116),-('Comp.'!$J$5:$J$232=L$1),('Comp.'!$E$5:$E$232))</f>
        <v>1539.94</v>
      </c>
      <c r="M116" s="11">
        <f>SUMPRODUCT(-('Diário 3º PA'!$E$4:$E$4242='Analítico Cp.'!$B116),-('Diário 3º PA'!$P$4:$P$4242=M$1),('Diário 3º PA'!$F$4:$F$4242))+SUMPRODUCT(-('Diário 4º PA'!$E$4:$E$2224='Analítico Cp.'!$B116),-('Diário 4º PA'!$P$4:$P$2224=M$1),('Diário 4º PA'!$F$4:$F$2224))+SUMPRODUCT(-('Diário 5º PA'!$E$4:$E$5221='Analítico Cp.'!$B116),-('Diário 5º PA'!$P$4:$P$5221=M$1),('Diário 5º PA'!$F$4:$F$5221))+SUMPRODUCT(-('Diário 6º PA'!$E$4:$E$2907='Analítico Cp.'!$B116),-('Diário 6º PA'!$O$4:$O$2907=M$1),('Diário 6º PA'!$F$4:$F$2907))+SUMPRODUCT(-('Comp.'!$D$5:$D$232='Analítico Cp.'!$B116),-('Comp.'!$J$5:$J$232=M$1),('Comp.'!$E$5:$E$232))</f>
        <v>5656.74</v>
      </c>
      <c r="N116" s="11">
        <f>SUMPRODUCT(-('Diário 3º PA'!$E$4:$E$4242='Analítico Cp.'!$B116),-('Diário 3º PA'!$P$4:$P$4242=N$1),('Diário 3º PA'!$F$4:$F$4242))+SUMPRODUCT(-('Diário 4º PA'!$E$4:$E$2224='Analítico Cp.'!$B116),-('Diário 4º PA'!$P$4:$P$2224=N$1),('Diário 4º PA'!$F$4:$F$2224))+SUMPRODUCT(-('Diário 5º PA'!$E$4:$E$5221='Analítico Cp.'!$B116),-('Diário 5º PA'!$P$4:$P$5221=N$1),('Diário 5º PA'!$F$4:$F$5221))+SUMPRODUCT(-('Diário 6º PA'!$E$4:$E$2907='Analítico Cp.'!$B116),-('Diário 6º PA'!$O$4:$O$2907=N$1),('Diário 6º PA'!$F$4:$F$2907))+SUMPRODUCT(-('Comp.'!$D$5:$D$232='Analítico Cp.'!$B116),-('Comp.'!$J$5:$J$232=N$1),('Comp.'!$E$5:$E$232))</f>
        <v>5543.9199999999992</v>
      </c>
      <c r="O116" s="12">
        <f t="shared" si="14"/>
        <v>309675.33999999997</v>
      </c>
      <c r="P116" s="168">
        <f t="shared" si="15"/>
        <v>8.2698344086537465E-3</v>
      </c>
    </row>
    <row r="117" spans="1:16" ht="23.25" customHeight="1" x14ac:dyDescent="0.2">
      <c r="A117" s="59" t="s">
        <v>337</v>
      </c>
      <c r="B117" s="103" t="s">
        <v>338</v>
      </c>
      <c r="C117" s="11">
        <f>SUMPRODUCT(-('Diário 3º PA'!$E$4:$E$4242='Analítico Cp.'!$B117),-('Diário 3º PA'!$P$4:$P$4242=C$1),('Diário 3º PA'!$F$4:$F$4242))+SUMPRODUCT(-('Diário 4º PA'!$E$4:$E$2224='Analítico Cp.'!$B117),-('Diário 4º PA'!$P$4:$P$2224=C$1),('Diário 4º PA'!$F$4:$F$2224))+SUMPRODUCT(-('Diário 5º PA'!$E$4:$E$5221='Analítico Cp.'!$B117),-('Diário 5º PA'!$P$4:$P$5221=C$1),('Diário 5º PA'!$F$4:$F$5221))+SUMPRODUCT(-('Diário 6º PA'!$E$4:$E$2907='Analítico Cp.'!$B117),-('Diário 6º PA'!$O$4:$O$2907=C$1),('Diário 6º PA'!$F$4:$F$2907))+SUMPRODUCT(-('Comp.'!$D$5:$D$232='Analítico Cp.'!$B117),-('Comp.'!$J$5:$J$232=C$1),('Comp.'!$E$5:$E$232))</f>
        <v>0</v>
      </c>
      <c r="D117" s="11">
        <f>SUMPRODUCT(-('Diário 3º PA'!$E$4:$E$4242='Analítico Cp.'!$B117),-('Diário 3º PA'!$P$4:$P$4242=D$1),('Diário 3º PA'!$F$4:$F$4242))+SUMPRODUCT(-('Diário 4º PA'!$E$4:$E$2224='Analítico Cp.'!$B117),-('Diário 4º PA'!$P$4:$P$2224=D$1),('Diário 4º PA'!$F$4:$F$2224))+SUMPRODUCT(-('Diário 5º PA'!$E$4:$E$5221='Analítico Cp.'!$B117),-('Diário 5º PA'!$P$4:$P$5221=D$1),('Diário 5º PA'!$F$4:$F$5221))+SUMPRODUCT(-('Diário 6º PA'!$E$4:$E$2907='Analítico Cp.'!$B117),-('Diário 6º PA'!$O$4:$O$2907=D$1),('Diário 6º PA'!$F$4:$F$2907))+SUMPRODUCT(-('Comp.'!$D$5:$D$232='Analítico Cp.'!$B117),-('Comp.'!$J$5:$J$232=D$1),('Comp.'!$E$5:$E$232))</f>
        <v>0</v>
      </c>
      <c r="E117" s="11">
        <f>SUMPRODUCT(-('Diário 3º PA'!$E$4:$E$4242='Analítico Cp.'!$B117),-('Diário 3º PA'!$P$4:$P$4242=E$1),('Diário 3º PA'!$F$4:$F$4242))+SUMPRODUCT(-('Diário 4º PA'!$E$4:$E$2224='Analítico Cp.'!$B117),-('Diário 4º PA'!$P$4:$P$2224=E$1),('Diário 4º PA'!$F$4:$F$2224))+SUMPRODUCT(-('Diário 5º PA'!$E$4:$E$5221='Analítico Cp.'!$B117),-('Diário 5º PA'!$P$4:$P$5221=E$1),('Diário 5º PA'!$F$4:$F$5221))+SUMPRODUCT(-('Diário 6º PA'!$E$4:$E$2907='Analítico Cp.'!$B117),-('Diário 6º PA'!$O$4:$O$2907=E$1),('Diário 6º PA'!$F$4:$F$2907))+SUMPRODUCT(-('Comp.'!$D$5:$D$232='Analítico Cp.'!$B117),-('Comp.'!$J$5:$J$232=E$1),('Comp.'!$E$5:$E$232))</f>
        <v>0</v>
      </c>
      <c r="F117" s="11">
        <f>SUMPRODUCT(-('Diário 3º PA'!$E$4:$E$4242='Analítico Cp.'!$B117),-('Diário 3º PA'!$P$4:$P$4242=F$1),('Diário 3º PA'!$F$4:$F$4242))+SUMPRODUCT(-('Diário 4º PA'!$E$4:$E$2224='Analítico Cp.'!$B117),-('Diário 4º PA'!$P$4:$P$2224=F$1),('Diário 4º PA'!$F$4:$F$2224))+SUMPRODUCT(-('Diário 5º PA'!$E$4:$E$5221='Analítico Cp.'!$B117),-('Diário 5º PA'!$P$4:$P$5221=F$1),('Diário 5º PA'!$F$4:$F$5221))+SUMPRODUCT(-('Diário 6º PA'!$E$4:$E$2907='Analítico Cp.'!$B117),-('Diário 6º PA'!$O$4:$O$2907=F$1),('Diário 6º PA'!$F$4:$F$2907))+SUMPRODUCT(-('Comp.'!$D$5:$D$232='Analítico Cp.'!$B117),-('Comp.'!$J$5:$J$232=F$1),('Comp.'!$E$5:$E$232))</f>
        <v>0</v>
      </c>
      <c r="G117" s="11">
        <f>SUMPRODUCT(-('Diário 3º PA'!$E$4:$E$4242='Analítico Cp.'!$B117),-('Diário 3º PA'!$P$4:$P$4242=G$1),('Diário 3º PA'!$F$4:$F$4242))+SUMPRODUCT(-('Diário 4º PA'!$E$4:$E$2224='Analítico Cp.'!$B117),-('Diário 4º PA'!$P$4:$P$2224=G$1),('Diário 4º PA'!$F$4:$F$2224))+SUMPRODUCT(-('Diário 5º PA'!$E$4:$E$5221='Analítico Cp.'!$B117),-('Diário 5º PA'!$P$4:$P$5221=G$1),('Diário 5º PA'!$F$4:$F$5221))+SUMPRODUCT(-('Diário 6º PA'!$E$4:$E$2907='Analítico Cp.'!$B117),-('Diário 6º PA'!$O$4:$O$2907=G$1),('Diário 6º PA'!$F$4:$F$2907))+SUMPRODUCT(-('Comp.'!$D$5:$D$232='Analítico Cp.'!$B117),-('Comp.'!$J$5:$J$232=G$1),('Comp.'!$E$5:$E$232))</f>
        <v>0</v>
      </c>
      <c r="H117" s="11">
        <f>SUMPRODUCT(-('Diário 3º PA'!$E$4:$E$4242='Analítico Cp.'!$B117),-('Diário 3º PA'!$P$4:$P$4242=H$1),('Diário 3º PA'!$F$4:$F$4242))+SUMPRODUCT(-('Diário 4º PA'!$E$4:$E$2224='Analítico Cp.'!$B117),-('Diário 4º PA'!$P$4:$P$2224=H$1),('Diário 4º PA'!$F$4:$F$2224))+SUMPRODUCT(-('Diário 5º PA'!$E$4:$E$5221='Analítico Cp.'!$B117),-('Diário 5º PA'!$P$4:$P$5221=H$1),('Diário 5º PA'!$F$4:$F$5221))+SUMPRODUCT(-('Diário 6º PA'!$E$4:$E$2907='Analítico Cp.'!$B117),-('Diário 6º PA'!$O$4:$O$2907=H$1),('Diário 6º PA'!$F$4:$F$2907))+SUMPRODUCT(-('Comp.'!$D$5:$D$232='Analítico Cp.'!$B117),-('Comp.'!$J$5:$J$232=H$1),('Comp.'!$E$5:$E$232))</f>
        <v>0</v>
      </c>
      <c r="I117" s="11">
        <f>SUMPRODUCT(-('Diário 3º PA'!$E$4:$E$4242='Analítico Cp.'!$B117),-('Diário 3º PA'!$P$4:$P$4242=I$1),('Diário 3º PA'!$F$4:$F$4242))+SUMPRODUCT(-('Diário 4º PA'!$E$4:$E$2224='Analítico Cp.'!$B117),-('Diário 4º PA'!$P$4:$P$2224=I$1),('Diário 4º PA'!$F$4:$F$2224))+SUMPRODUCT(-('Diário 5º PA'!$E$4:$E$5221='Analítico Cp.'!$B117),-('Diário 5º PA'!$P$4:$P$5221=I$1),('Diário 5º PA'!$F$4:$F$5221))+SUMPRODUCT(-('Diário 6º PA'!$E$4:$E$2907='Analítico Cp.'!$B117),-('Diário 6º PA'!$O$4:$O$2907=I$1),('Diário 6º PA'!$F$4:$F$2907))+SUMPRODUCT(-('Comp.'!$D$5:$D$232='Analítico Cp.'!$B117),-('Comp.'!$J$5:$J$232=I$1),('Comp.'!$E$5:$E$232))</f>
        <v>0</v>
      </c>
      <c r="J117" s="11">
        <f>SUMPRODUCT(-('Diário 3º PA'!$E$4:$E$4242='Analítico Cp.'!$B117),-('Diário 3º PA'!$P$4:$P$4242=J$1),('Diário 3º PA'!$F$4:$F$4242))+SUMPRODUCT(-('Diário 4º PA'!$E$4:$E$2224='Analítico Cp.'!$B117),-('Diário 4º PA'!$P$4:$P$2224=J$1),('Diário 4º PA'!$F$4:$F$2224))+SUMPRODUCT(-('Diário 5º PA'!$E$4:$E$5221='Analítico Cp.'!$B117),-('Diário 5º PA'!$P$4:$P$5221=J$1),('Diário 5º PA'!$F$4:$F$5221))+SUMPRODUCT(-('Diário 6º PA'!$E$4:$E$2907='Analítico Cp.'!$B117),-('Diário 6º PA'!$O$4:$O$2907=J$1),('Diário 6º PA'!$F$4:$F$2907))+SUMPRODUCT(-('Comp.'!$D$5:$D$232='Analítico Cp.'!$B117),-('Comp.'!$J$5:$J$232=J$1),('Comp.'!$E$5:$E$232))</f>
        <v>0</v>
      </c>
      <c r="K117" s="11">
        <f>SUMPRODUCT(-('Diário 3º PA'!$E$4:$E$4242='Analítico Cp.'!$B117),-('Diário 3º PA'!$P$4:$P$4242=K$1),('Diário 3º PA'!$F$4:$F$4242))+SUMPRODUCT(-('Diário 4º PA'!$E$4:$E$2224='Analítico Cp.'!$B117),-('Diário 4º PA'!$P$4:$P$2224=K$1),('Diário 4º PA'!$F$4:$F$2224))+SUMPRODUCT(-('Diário 5º PA'!$E$4:$E$5221='Analítico Cp.'!$B117),-('Diário 5º PA'!$P$4:$P$5221=K$1),('Diário 5º PA'!$F$4:$F$5221))+SUMPRODUCT(-('Diário 6º PA'!$E$4:$E$2907='Analítico Cp.'!$B117),-('Diário 6º PA'!$O$4:$O$2907=K$1),('Diário 6º PA'!$F$4:$F$2907))+SUMPRODUCT(-('Comp.'!$D$5:$D$232='Analítico Cp.'!$B117),-('Comp.'!$J$5:$J$232=K$1),('Comp.'!$E$5:$E$232))</f>
        <v>4436.49</v>
      </c>
      <c r="L117" s="11">
        <f>SUMPRODUCT(-('Diário 3º PA'!$E$4:$E$4242='Analítico Cp.'!$B117),-('Diário 3º PA'!$P$4:$P$4242=L$1),('Diário 3º PA'!$F$4:$F$4242))+SUMPRODUCT(-('Diário 4º PA'!$E$4:$E$2224='Analítico Cp.'!$B117),-('Diário 4º PA'!$P$4:$P$2224=L$1),('Diário 4º PA'!$F$4:$F$2224))+SUMPRODUCT(-('Diário 5º PA'!$E$4:$E$5221='Analítico Cp.'!$B117),-('Diário 5º PA'!$P$4:$P$5221=L$1),('Diário 5º PA'!$F$4:$F$5221))+SUMPRODUCT(-('Diário 6º PA'!$E$4:$E$2907='Analítico Cp.'!$B117),-('Diário 6º PA'!$O$4:$O$2907=L$1),('Diário 6º PA'!$F$4:$F$2907))+SUMPRODUCT(-('Comp.'!$D$5:$D$232='Analítico Cp.'!$B117),-('Comp.'!$J$5:$J$232=L$1),('Comp.'!$E$5:$E$232))</f>
        <v>0</v>
      </c>
      <c r="M117" s="11">
        <f>SUMPRODUCT(-('Diário 3º PA'!$E$4:$E$4242='Analítico Cp.'!$B117),-('Diário 3º PA'!$P$4:$P$4242=M$1),('Diário 3º PA'!$F$4:$F$4242))+SUMPRODUCT(-('Diário 4º PA'!$E$4:$E$2224='Analítico Cp.'!$B117),-('Diário 4º PA'!$P$4:$P$2224=M$1),('Diário 4º PA'!$F$4:$F$2224))+SUMPRODUCT(-('Diário 5º PA'!$E$4:$E$5221='Analítico Cp.'!$B117),-('Diário 5º PA'!$P$4:$P$5221=M$1),('Diário 5º PA'!$F$4:$F$5221))+SUMPRODUCT(-('Diário 6º PA'!$E$4:$E$2907='Analítico Cp.'!$B117),-('Diário 6º PA'!$O$4:$O$2907=M$1),('Diário 6º PA'!$F$4:$F$2907))+SUMPRODUCT(-('Comp.'!$D$5:$D$232='Analítico Cp.'!$B117),-('Comp.'!$J$5:$J$232=M$1),('Comp.'!$E$5:$E$232))</f>
        <v>0</v>
      </c>
      <c r="N117" s="11">
        <f>SUMPRODUCT(-('Diário 3º PA'!$E$4:$E$4242='Analítico Cp.'!$B117),-('Diário 3º PA'!$P$4:$P$4242=N$1),('Diário 3º PA'!$F$4:$F$4242))+SUMPRODUCT(-('Diário 4º PA'!$E$4:$E$2224='Analítico Cp.'!$B117),-('Diário 4º PA'!$P$4:$P$2224=N$1),('Diário 4º PA'!$F$4:$F$2224))+SUMPRODUCT(-('Diário 5º PA'!$E$4:$E$5221='Analítico Cp.'!$B117),-('Diário 5º PA'!$P$4:$P$5221=N$1),('Diário 5º PA'!$F$4:$F$5221))+SUMPRODUCT(-('Diário 6º PA'!$E$4:$E$2907='Analítico Cp.'!$B117),-('Diário 6º PA'!$O$4:$O$2907=N$1),('Diário 6º PA'!$F$4:$F$2907))+SUMPRODUCT(-('Comp.'!$D$5:$D$232='Analítico Cp.'!$B117),-('Comp.'!$J$5:$J$232=N$1),('Comp.'!$E$5:$E$232))</f>
        <v>0</v>
      </c>
      <c r="O117" s="12">
        <f t="shared" si="14"/>
        <v>4436.49</v>
      </c>
      <c r="P117" s="168">
        <f t="shared" si="15"/>
        <v>1.184758129454165E-4</v>
      </c>
    </row>
    <row r="118" spans="1:16" ht="23.25" customHeight="1" x14ac:dyDescent="0.2">
      <c r="A118" s="59" t="s">
        <v>339</v>
      </c>
      <c r="B118" s="103" t="s">
        <v>340</v>
      </c>
      <c r="C118" s="11">
        <f>SUMPRODUCT(-('Diário 3º PA'!$E$4:$E$4242='Analítico Cp.'!$B118),-('Diário 3º PA'!$P$4:$P$4242=C$1),('Diário 3º PA'!$F$4:$F$4242))+SUMPRODUCT(-('Diário 4º PA'!$E$4:$E$2224='Analítico Cp.'!$B118),-('Diário 4º PA'!$P$4:$P$2224=C$1),('Diário 4º PA'!$F$4:$F$2224))+SUMPRODUCT(-('Diário 5º PA'!$E$4:$E$5221='Analítico Cp.'!$B118),-('Diário 5º PA'!$P$4:$P$5221=C$1),('Diário 5º PA'!$F$4:$F$5221))+SUMPRODUCT(-('Diário 6º PA'!$E$4:$E$2907='Analítico Cp.'!$B118),-('Diário 6º PA'!$O$4:$O$2907=C$1),('Diário 6º PA'!$F$4:$F$2907))+SUMPRODUCT(-('Comp.'!$D$5:$D$232='Analítico Cp.'!$B118),-('Comp.'!$J$5:$J$232=C$1),('Comp.'!$E$5:$E$232))</f>
        <v>4356.2700000000004</v>
      </c>
      <c r="D118" s="11">
        <f>SUMPRODUCT(-('Diário 3º PA'!$E$4:$E$4242='Analítico Cp.'!$B118),-('Diário 3º PA'!$P$4:$P$4242=D$1),('Diário 3º PA'!$F$4:$F$4242))+SUMPRODUCT(-('Diário 4º PA'!$E$4:$E$2224='Analítico Cp.'!$B118),-('Diário 4º PA'!$P$4:$P$2224=D$1),('Diário 4º PA'!$F$4:$F$2224))+SUMPRODUCT(-('Diário 5º PA'!$E$4:$E$5221='Analítico Cp.'!$B118),-('Diário 5º PA'!$P$4:$P$5221=D$1),('Diário 5º PA'!$F$4:$F$5221))+SUMPRODUCT(-('Diário 6º PA'!$E$4:$E$2907='Analítico Cp.'!$B118),-('Diário 6º PA'!$O$4:$O$2907=D$1),('Diário 6º PA'!$F$4:$F$2907))+SUMPRODUCT(-('Comp.'!$D$5:$D$232='Analítico Cp.'!$B118),-('Comp.'!$J$5:$J$232=D$1),('Comp.'!$E$5:$E$232))</f>
        <v>923.68000000000006</v>
      </c>
      <c r="E118" s="11">
        <f>SUMPRODUCT(-('Diário 3º PA'!$E$4:$E$4242='Analítico Cp.'!$B118),-('Diário 3º PA'!$P$4:$P$4242=E$1),('Diário 3º PA'!$F$4:$F$4242))+SUMPRODUCT(-('Diário 4º PA'!$E$4:$E$2224='Analítico Cp.'!$B118),-('Diário 4º PA'!$P$4:$P$2224=E$1),('Diário 4º PA'!$F$4:$F$2224))+SUMPRODUCT(-('Diário 5º PA'!$E$4:$E$5221='Analítico Cp.'!$B118),-('Diário 5º PA'!$P$4:$P$5221=E$1),('Diário 5º PA'!$F$4:$F$5221))+SUMPRODUCT(-('Diário 6º PA'!$E$4:$E$2907='Analítico Cp.'!$B118),-('Diário 6º PA'!$O$4:$O$2907=E$1),('Diário 6º PA'!$F$4:$F$2907))+SUMPRODUCT(-('Comp.'!$D$5:$D$232='Analítico Cp.'!$B118),-('Comp.'!$J$5:$J$232=E$1),('Comp.'!$E$5:$E$232))</f>
        <v>2885.98</v>
      </c>
      <c r="F118" s="11">
        <f>SUMPRODUCT(-('Diário 3º PA'!$E$4:$E$4242='Analítico Cp.'!$B118),-('Diário 3º PA'!$P$4:$P$4242=F$1),('Diário 3º PA'!$F$4:$F$4242))+SUMPRODUCT(-('Diário 4º PA'!$E$4:$E$2224='Analítico Cp.'!$B118),-('Diário 4º PA'!$P$4:$P$2224=F$1),('Diário 4º PA'!$F$4:$F$2224))+SUMPRODUCT(-('Diário 5º PA'!$E$4:$E$5221='Analítico Cp.'!$B118),-('Diário 5º PA'!$P$4:$P$5221=F$1),('Diário 5º PA'!$F$4:$F$5221))+SUMPRODUCT(-('Diário 6º PA'!$E$4:$E$2907='Analítico Cp.'!$B118),-('Diário 6º PA'!$O$4:$O$2907=F$1),('Diário 6º PA'!$F$4:$F$2907))+SUMPRODUCT(-('Comp.'!$D$5:$D$232='Analítico Cp.'!$B118),-('Comp.'!$J$5:$J$232=F$1),('Comp.'!$E$5:$E$232))</f>
        <v>3538.68</v>
      </c>
      <c r="G118" s="11">
        <f>SUMPRODUCT(-('Diário 3º PA'!$E$4:$E$4242='Analítico Cp.'!$B118),-('Diário 3º PA'!$P$4:$P$4242=G$1),('Diário 3º PA'!$F$4:$F$4242))+SUMPRODUCT(-('Diário 4º PA'!$E$4:$E$2224='Analítico Cp.'!$B118),-('Diário 4º PA'!$P$4:$P$2224=G$1),('Diário 4º PA'!$F$4:$F$2224))+SUMPRODUCT(-('Diário 5º PA'!$E$4:$E$5221='Analítico Cp.'!$B118),-('Diário 5º PA'!$P$4:$P$5221=G$1),('Diário 5º PA'!$F$4:$F$5221))+SUMPRODUCT(-('Diário 6º PA'!$E$4:$E$2907='Analítico Cp.'!$B118),-('Diário 6º PA'!$O$4:$O$2907=G$1),('Diário 6º PA'!$F$4:$F$2907))+SUMPRODUCT(-('Comp.'!$D$5:$D$232='Analítico Cp.'!$B118),-('Comp.'!$J$5:$J$232=G$1),('Comp.'!$E$5:$E$232))</f>
        <v>8725.7899999999972</v>
      </c>
      <c r="H118" s="11">
        <f>SUMPRODUCT(-('Diário 3º PA'!$E$4:$E$4242='Analítico Cp.'!$B118),-('Diário 3º PA'!$P$4:$P$4242=H$1),('Diário 3º PA'!$F$4:$F$4242))+SUMPRODUCT(-('Diário 4º PA'!$E$4:$E$2224='Analítico Cp.'!$B118),-('Diário 4º PA'!$P$4:$P$2224=H$1),('Diário 4º PA'!$F$4:$F$2224))+SUMPRODUCT(-('Diário 5º PA'!$E$4:$E$5221='Analítico Cp.'!$B118),-('Diário 5º PA'!$P$4:$P$5221=H$1),('Diário 5º PA'!$F$4:$F$5221))+SUMPRODUCT(-('Diário 6º PA'!$E$4:$E$2907='Analítico Cp.'!$B118),-('Diário 6º PA'!$O$4:$O$2907=H$1),('Diário 6º PA'!$F$4:$F$2907))+SUMPRODUCT(-('Comp.'!$D$5:$D$232='Analítico Cp.'!$B118),-('Comp.'!$J$5:$J$232=H$1),('Comp.'!$E$5:$E$232))</f>
        <v>18078.02</v>
      </c>
      <c r="I118" s="11">
        <f>SUMPRODUCT(-('Diário 3º PA'!$E$4:$E$4242='Analítico Cp.'!$B118),-('Diário 3º PA'!$P$4:$P$4242=I$1),('Diário 3º PA'!$F$4:$F$4242))+SUMPRODUCT(-('Diário 4º PA'!$E$4:$E$2224='Analítico Cp.'!$B118),-('Diário 4º PA'!$P$4:$P$2224=I$1),('Diário 4º PA'!$F$4:$F$2224))+SUMPRODUCT(-('Diário 5º PA'!$E$4:$E$5221='Analítico Cp.'!$B118),-('Diário 5º PA'!$P$4:$P$5221=I$1),('Diário 5º PA'!$F$4:$F$5221))+SUMPRODUCT(-('Diário 6º PA'!$E$4:$E$2907='Analítico Cp.'!$B118),-('Diário 6º PA'!$O$4:$O$2907=I$1),('Diário 6º PA'!$F$4:$F$2907))+SUMPRODUCT(-('Comp.'!$D$5:$D$232='Analítico Cp.'!$B118),-('Comp.'!$J$5:$J$232=I$1),('Comp.'!$E$5:$E$232))</f>
        <v>10602.08</v>
      </c>
      <c r="J118" s="11">
        <f>SUMPRODUCT(-('Diário 3º PA'!$E$4:$E$4242='Analítico Cp.'!$B118),-('Diário 3º PA'!$P$4:$P$4242=J$1),('Diário 3º PA'!$F$4:$F$4242))+SUMPRODUCT(-('Diário 4º PA'!$E$4:$E$2224='Analítico Cp.'!$B118),-('Diário 4º PA'!$P$4:$P$2224=J$1),('Diário 4º PA'!$F$4:$F$2224))+SUMPRODUCT(-('Diário 5º PA'!$E$4:$E$5221='Analítico Cp.'!$B118),-('Diário 5º PA'!$P$4:$P$5221=J$1),('Diário 5º PA'!$F$4:$F$5221))+SUMPRODUCT(-('Diário 6º PA'!$E$4:$E$2907='Analítico Cp.'!$B118),-('Diário 6º PA'!$O$4:$O$2907=J$1),('Diário 6º PA'!$F$4:$F$2907))+SUMPRODUCT(-('Comp.'!$D$5:$D$232='Analítico Cp.'!$B118),-('Comp.'!$J$5:$J$232=J$1),('Comp.'!$E$5:$E$232))</f>
        <v>11214.21</v>
      </c>
      <c r="K118" s="11">
        <f>SUMPRODUCT(-('Diário 3º PA'!$E$4:$E$4242='Analítico Cp.'!$B118),-('Diário 3º PA'!$P$4:$P$4242=K$1),('Diário 3º PA'!$F$4:$F$4242))+SUMPRODUCT(-('Diário 4º PA'!$E$4:$E$2224='Analítico Cp.'!$B118),-('Diário 4º PA'!$P$4:$P$2224=K$1),('Diário 4º PA'!$F$4:$F$2224))+SUMPRODUCT(-('Diário 5º PA'!$E$4:$E$5221='Analítico Cp.'!$B118),-('Diário 5º PA'!$P$4:$P$5221=K$1),('Diário 5º PA'!$F$4:$F$5221))+SUMPRODUCT(-('Diário 6º PA'!$E$4:$E$2907='Analítico Cp.'!$B118),-('Diário 6º PA'!$O$4:$O$2907=K$1),('Diário 6º PA'!$F$4:$F$2907))+SUMPRODUCT(-('Comp.'!$D$5:$D$232='Analítico Cp.'!$B118),-('Comp.'!$J$5:$J$232=K$1),('Comp.'!$E$5:$E$232))</f>
        <v>21462.839999999997</v>
      </c>
      <c r="L118" s="11">
        <f>SUMPRODUCT(-('Diário 3º PA'!$E$4:$E$4242='Analítico Cp.'!$B118),-('Diário 3º PA'!$P$4:$P$4242=L$1),('Diário 3º PA'!$F$4:$F$4242))+SUMPRODUCT(-('Diário 4º PA'!$E$4:$E$2224='Analítico Cp.'!$B118),-('Diário 4º PA'!$P$4:$P$2224=L$1),('Diário 4º PA'!$F$4:$F$2224))+SUMPRODUCT(-('Diário 5º PA'!$E$4:$E$5221='Analítico Cp.'!$B118),-('Diário 5º PA'!$P$4:$P$5221=L$1),('Diário 5º PA'!$F$4:$F$5221))+SUMPRODUCT(-('Diário 6º PA'!$E$4:$E$2907='Analítico Cp.'!$B118),-('Diário 6º PA'!$O$4:$O$2907=L$1),('Diário 6º PA'!$F$4:$F$2907))+SUMPRODUCT(-('Comp.'!$D$5:$D$232='Analítico Cp.'!$B118),-('Comp.'!$J$5:$J$232=L$1),('Comp.'!$E$5:$E$232))</f>
        <v>14179.7</v>
      </c>
      <c r="M118" s="11">
        <f>SUMPRODUCT(-('Diário 3º PA'!$E$4:$E$4242='Analítico Cp.'!$B118),-('Diário 3º PA'!$P$4:$P$4242=M$1),('Diário 3º PA'!$F$4:$F$4242))+SUMPRODUCT(-('Diário 4º PA'!$E$4:$E$2224='Analítico Cp.'!$B118),-('Diário 4º PA'!$P$4:$P$2224=M$1),('Diário 4º PA'!$F$4:$F$2224))+SUMPRODUCT(-('Diário 5º PA'!$E$4:$E$5221='Analítico Cp.'!$B118),-('Diário 5º PA'!$P$4:$P$5221=M$1),('Diário 5º PA'!$F$4:$F$5221))+SUMPRODUCT(-('Diário 6º PA'!$E$4:$E$2907='Analítico Cp.'!$B118),-('Diário 6º PA'!$O$4:$O$2907=M$1),('Diário 6º PA'!$F$4:$F$2907))+SUMPRODUCT(-('Comp.'!$D$5:$D$232='Analítico Cp.'!$B118),-('Comp.'!$J$5:$J$232=M$1),('Comp.'!$E$5:$E$232))</f>
        <v>9765.6200000000008</v>
      </c>
      <c r="N118" s="11">
        <f>SUMPRODUCT(-('Diário 3º PA'!$E$4:$E$4242='Analítico Cp.'!$B118),-('Diário 3º PA'!$P$4:$P$4242=N$1),('Diário 3º PA'!$F$4:$F$4242))+SUMPRODUCT(-('Diário 4º PA'!$E$4:$E$2224='Analítico Cp.'!$B118),-('Diário 4º PA'!$P$4:$P$2224=N$1),('Diário 4º PA'!$F$4:$F$2224))+SUMPRODUCT(-('Diário 5º PA'!$E$4:$E$5221='Analítico Cp.'!$B118),-('Diário 5º PA'!$P$4:$P$5221=N$1),('Diário 5º PA'!$F$4:$F$5221))+SUMPRODUCT(-('Diário 6º PA'!$E$4:$E$2907='Analítico Cp.'!$B118),-('Diário 6º PA'!$O$4:$O$2907=N$1),('Diário 6º PA'!$F$4:$F$2907))+SUMPRODUCT(-('Comp.'!$D$5:$D$232='Analítico Cp.'!$B118),-('Comp.'!$J$5:$J$232=N$1),('Comp.'!$E$5:$E$232))</f>
        <v>2345.4700000000003</v>
      </c>
      <c r="O118" s="12">
        <f t="shared" si="14"/>
        <v>108078.33999999998</v>
      </c>
      <c r="P118" s="168">
        <f t="shared" si="15"/>
        <v>2.8862161738877185E-3</v>
      </c>
    </row>
    <row r="119" spans="1:16" ht="23.25" customHeight="1" x14ac:dyDescent="0.2">
      <c r="A119" s="59" t="s">
        <v>341</v>
      </c>
      <c r="B119" s="103" t="s">
        <v>342</v>
      </c>
      <c r="C119" s="11">
        <f>SUMPRODUCT(-('Diário 3º PA'!$E$4:$E$4242='Analítico Cp.'!$B119),-('Diário 3º PA'!$P$4:$P$4242=C$1),('Diário 3º PA'!$F$4:$F$4242))+SUMPRODUCT(-('Diário 4º PA'!$E$4:$E$2224='Analítico Cp.'!$B119),-('Diário 4º PA'!$P$4:$P$2224=C$1),('Diário 4º PA'!$F$4:$F$2224))+SUMPRODUCT(-('Diário 5º PA'!$E$4:$E$5221='Analítico Cp.'!$B119),-('Diário 5º PA'!$P$4:$P$5221=C$1),('Diário 5º PA'!$F$4:$F$5221))+SUMPRODUCT(-('Diário 6º PA'!$E$4:$E$2907='Analítico Cp.'!$B119),-('Diário 6º PA'!$O$4:$O$2907=C$1),('Diário 6º PA'!$F$4:$F$2907))+SUMPRODUCT(-('Comp.'!$D$5:$D$232='Analítico Cp.'!$B119),-('Comp.'!$J$5:$J$232=C$1),('Comp.'!$E$5:$E$232))</f>
        <v>4929.3000000000011</v>
      </c>
      <c r="D119" s="11">
        <f>SUMPRODUCT(-('Diário 3º PA'!$E$4:$E$4242='Analítico Cp.'!$B119),-('Diário 3º PA'!$P$4:$P$4242=D$1),('Diário 3º PA'!$F$4:$F$4242))+SUMPRODUCT(-('Diário 4º PA'!$E$4:$E$2224='Analítico Cp.'!$B119),-('Diário 4º PA'!$P$4:$P$2224=D$1),('Diário 4º PA'!$F$4:$F$2224))+SUMPRODUCT(-('Diário 5º PA'!$E$4:$E$5221='Analítico Cp.'!$B119),-('Diário 5º PA'!$P$4:$P$5221=D$1),('Diário 5º PA'!$F$4:$F$5221))+SUMPRODUCT(-('Diário 6º PA'!$E$4:$E$2907='Analítico Cp.'!$B119),-('Diário 6º PA'!$O$4:$O$2907=D$1),('Diário 6º PA'!$F$4:$F$2907))+SUMPRODUCT(-('Comp.'!$D$5:$D$232='Analítico Cp.'!$B119),-('Comp.'!$J$5:$J$232=D$1),('Comp.'!$E$5:$E$232))</f>
        <v>8122.1</v>
      </c>
      <c r="E119" s="11">
        <f>SUMPRODUCT(-('Diário 3º PA'!$E$4:$E$4242='Analítico Cp.'!$B119),-('Diário 3º PA'!$P$4:$P$4242=E$1),('Diário 3º PA'!$F$4:$F$4242))+SUMPRODUCT(-('Diário 4º PA'!$E$4:$E$2224='Analítico Cp.'!$B119),-('Diário 4º PA'!$P$4:$P$2224=E$1),('Diário 4º PA'!$F$4:$F$2224))+SUMPRODUCT(-('Diário 5º PA'!$E$4:$E$5221='Analítico Cp.'!$B119),-('Diário 5º PA'!$P$4:$P$5221=E$1),('Diário 5º PA'!$F$4:$F$5221))+SUMPRODUCT(-('Diário 6º PA'!$E$4:$E$2907='Analítico Cp.'!$B119),-('Diário 6º PA'!$O$4:$O$2907=E$1),('Diário 6º PA'!$F$4:$F$2907))+SUMPRODUCT(-('Comp.'!$D$5:$D$232='Analítico Cp.'!$B119),-('Comp.'!$J$5:$J$232=E$1),('Comp.'!$E$5:$E$232))</f>
        <v>13212.930000000002</v>
      </c>
      <c r="F119" s="11">
        <f>SUMPRODUCT(-('Diário 3º PA'!$E$4:$E$4242='Analítico Cp.'!$B119),-('Diário 3º PA'!$P$4:$P$4242=F$1),('Diário 3º PA'!$F$4:$F$4242))+SUMPRODUCT(-('Diário 4º PA'!$E$4:$E$2224='Analítico Cp.'!$B119),-('Diário 4º PA'!$P$4:$P$2224=F$1),('Diário 4º PA'!$F$4:$F$2224))+SUMPRODUCT(-('Diário 5º PA'!$E$4:$E$5221='Analítico Cp.'!$B119),-('Diário 5º PA'!$P$4:$P$5221=F$1),('Diário 5º PA'!$F$4:$F$5221))+SUMPRODUCT(-('Diário 6º PA'!$E$4:$E$2907='Analítico Cp.'!$B119),-('Diário 6º PA'!$O$4:$O$2907=F$1),('Diário 6º PA'!$F$4:$F$2907))+SUMPRODUCT(-('Comp.'!$D$5:$D$232='Analítico Cp.'!$B119),-('Comp.'!$J$5:$J$232=F$1),('Comp.'!$E$5:$E$232))</f>
        <v>6615.4000000000024</v>
      </c>
      <c r="G119" s="11">
        <f>SUMPRODUCT(-('Diário 3º PA'!$E$4:$E$4242='Analítico Cp.'!$B119),-('Diário 3º PA'!$P$4:$P$4242=G$1),('Diário 3º PA'!$F$4:$F$4242))+SUMPRODUCT(-('Diário 4º PA'!$E$4:$E$2224='Analítico Cp.'!$B119),-('Diário 4º PA'!$P$4:$P$2224=G$1),('Diário 4º PA'!$F$4:$F$2224))+SUMPRODUCT(-('Diário 5º PA'!$E$4:$E$5221='Analítico Cp.'!$B119),-('Diário 5º PA'!$P$4:$P$5221=G$1),('Diário 5º PA'!$F$4:$F$5221))+SUMPRODUCT(-('Diário 6º PA'!$E$4:$E$2907='Analítico Cp.'!$B119),-('Diário 6º PA'!$O$4:$O$2907=G$1),('Diário 6º PA'!$F$4:$F$2907))+SUMPRODUCT(-('Comp.'!$D$5:$D$232='Analítico Cp.'!$B119),-('Comp.'!$J$5:$J$232=G$1),('Comp.'!$E$5:$E$232))</f>
        <v>13565.659999999998</v>
      </c>
      <c r="H119" s="11">
        <f>SUMPRODUCT(-('Diário 3º PA'!$E$4:$E$4242='Analítico Cp.'!$B119),-('Diário 3º PA'!$P$4:$P$4242=H$1),('Diário 3º PA'!$F$4:$F$4242))+SUMPRODUCT(-('Diário 4º PA'!$E$4:$E$2224='Analítico Cp.'!$B119),-('Diário 4º PA'!$P$4:$P$2224=H$1),('Diário 4º PA'!$F$4:$F$2224))+SUMPRODUCT(-('Diário 5º PA'!$E$4:$E$5221='Analítico Cp.'!$B119),-('Diário 5º PA'!$P$4:$P$5221=H$1),('Diário 5º PA'!$F$4:$F$5221))+SUMPRODUCT(-('Diário 6º PA'!$E$4:$E$2907='Analítico Cp.'!$B119),-('Diário 6º PA'!$O$4:$O$2907=H$1),('Diário 6º PA'!$F$4:$F$2907))+SUMPRODUCT(-('Comp.'!$D$5:$D$232='Analítico Cp.'!$B119),-('Comp.'!$J$5:$J$232=H$1),('Comp.'!$E$5:$E$232))</f>
        <v>14138.079999999998</v>
      </c>
      <c r="I119" s="11">
        <f>SUMPRODUCT(-('Diário 3º PA'!$E$4:$E$4242='Analítico Cp.'!$B119),-('Diário 3º PA'!$P$4:$P$4242=I$1),('Diário 3º PA'!$F$4:$F$4242))+SUMPRODUCT(-('Diário 4º PA'!$E$4:$E$2224='Analítico Cp.'!$B119),-('Diário 4º PA'!$P$4:$P$2224=I$1),('Diário 4º PA'!$F$4:$F$2224))+SUMPRODUCT(-('Diário 5º PA'!$E$4:$E$5221='Analítico Cp.'!$B119),-('Diário 5º PA'!$P$4:$P$5221=I$1),('Diário 5º PA'!$F$4:$F$5221))+SUMPRODUCT(-('Diário 6º PA'!$E$4:$E$2907='Analítico Cp.'!$B119),-('Diário 6º PA'!$O$4:$O$2907=I$1),('Diário 6º PA'!$F$4:$F$2907))+SUMPRODUCT(-('Comp.'!$D$5:$D$232='Analítico Cp.'!$B119),-('Comp.'!$J$5:$J$232=I$1),('Comp.'!$E$5:$E$232))</f>
        <v>8547.7799999999988</v>
      </c>
      <c r="J119" s="11">
        <f>SUMPRODUCT(-('Diário 3º PA'!$E$4:$E$4242='Analítico Cp.'!$B119),-('Diário 3º PA'!$P$4:$P$4242=J$1),('Diário 3º PA'!$F$4:$F$4242))+SUMPRODUCT(-('Diário 4º PA'!$E$4:$E$2224='Analítico Cp.'!$B119),-('Diário 4º PA'!$P$4:$P$2224=J$1),('Diário 4º PA'!$F$4:$F$2224))+SUMPRODUCT(-('Diário 5º PA'!$E$4:$E$5221='Analítico Cp.'!$B119),-('Diário 5º PA'!$P$4:$P$5221=J$1),('Diário 5º PA'!$F$4:$F$5221))+SUMPRODUCT(-('Diário 6º PA'!$E$4:$E$2907='Analítico Cp.'!$B119),-('Diário 6º PA'!$O$4:$O$2907=J$1),('Diário 6º PA'!$F$4:$F$2907))+SUMPRODUCT(-('Comp.'!$D$5:$D$232='Analítico Cp.'!$B119),-('Comp.'!$J$5:$J$232=J$1),('Comp.'!$E$5:$E$232))</f>
        <v>14854.13</v>
      </c>
      <c r="K119" s="11">
        <f>SUMPRODUCT(-('Diário 3º PA'!$E$4:$E$4242='Analítico Cp.'!$B119),-('Diário 3º PA'!$P$4:$P$4242=K$1),('Diário 3º PA'!$F$4:$F$4242))+SUMPRODUCT(-('Diário 4º PA'!$E$4:$E$2224='Analítico Cp.'!$B119),-('Diário 4º PA'!$P$4:$P$2224=K$1),('Diário 4º PA'!$F$4:$F$2224))+SUMPRODUCT(-('Diário 5º PA'!$E$4:$E$5221='Analítico Cp.'!$B119),-('Diário 5º PA'!$P$4:$P$5221=K$1),('Diário 5º PA'!$F$4:$F$5221))+SUMPRODUCT(-('Diário 6º PA'!$E$4:$E$2907='Analítico Cp.'!$B119),-('Diário 6º PA'!$O$4:$O$2907=K$1),('Diário 6º PA'!$F$4:$F$2907))+SUMPRODUCT(-('Comp.'!$D$5:$D$232='Analítico Cp.'!$B119),-('Comp.'!$J$5:$J$232=K$1),('Comp.'!$E$5:$E$232))</f>
        <v>26801.97</v>
      </c>
      <c r="L119" s="11">
        <f>SUMPRODUCT(-('Diário 3º PA'!$E$4:$E$4242='Analítico Cp.'!$B119),-('Diário 3º PA'!$P$4:$P$4242=L$1),('Diário 3º PA'!$F$4:$F$4242))+SUMPRODUCT(-('Diário 4º PA'!$E$4:$E$2224='Analítico Cp.'!$B119),-('Diário 4º PA'!$P$4:$P$2224=L$1),('Diário 4º PA'!$F$4:$F$2224))+SUMPRODUCT(-('Diário 5º PA'!$E$4:$E$5221='Analítico Cp.'!$B119),-('Diário 5º PA'!$P$4:$P$5221=L$1),('Diário 5º PA'!$F$4:$F$5221))+SUMPRODUCT(-('Diário 6º PA'!$E$4:$E$2907='Analítico Cp.'!$B119),-('Diário 6º PA'!$O$4:$O$2907=L$1),('Diário 6º PA'!$F$4:$F$2907))+SUMPRODUCT(-('Comp.'!$D$5:$D$232='Analítico Cp.'!$B119),-('Comp.'!$J$5:$J$232=L$1),('Comp.'!$E$5:$E$232))</f>
        <v>12857.750000000002</v>
      </c>
      <c r="M119" s="11">
        <f>SUMPRODUCT(-('Diário 3º PA'!$E$4:$E$4242='Analítico Cp.'!$B119),-('Diário 3º PA'!$P$4:$P$4242=M$1),('Diário 3º PA'!$F$4:$F$4242))+SUMPRODUCT(-('Diário 4º PA'!$E$4:$E$2224='Analítico Cp.'!$B119),-('Diário 4º PA'!$P$4:$P$2224=M$1),('Diário 4º PA'!$F$4:$F$2224))+SUMPRODUCT(-('Diário 5º PA'!$E$4:$E$5221='Analítico Cp.'!$B119),-('Diário 5º PA'!$P$4:$P$5221=M$1),('Diário 5º PA'!$F$4:$F$5221))+SUMPRODUCT(-('Diário 6º PA'!$E$4:$E$2907='Analítico Cp.'!$B119),-('Diário 6º PA'!$O$4:$O$2907=M$1),('Diário 6º PA'!$F$4:$F$2907))+SUMPRODUCT(-('Comp.'!$D$5:$D$232='Analítico Cp.'!$B119),-('Comp.'!$J$5:$J$232=M$1),('Comp.'!$E$5:$E$232))</f>
        <v>16569.519999999997</v>
      </c>
      <c r="N119" s="11">
        <f>SUMPRODUCT(-('Diário 3º PA'!$E$4:$E$4242='Analítico Cp.'!$B119),-('Diário 3º PA'!$P$4:$P$4242=N$1),('Diário 3º PA'!$F$4:$F$4242))+SUMPRODUCT(-('Diário 4º PA'!$E$4:$E$2224='Analítico Cp.'!$B119),-('Diário 4º PA'!$P$4:$P$2224=N$1),('Diário 4º PA'!$F$4:$F$2224))+SUMPRODUCT(-('Diário 5º PA'!$E$4:$E$5221='Analítico Cp.'!$B119),-('Diário 5º PA'!$P$4:$P$5221=N$1),('Diário 5º PA'!$F$4:$F$5221))+SUMPRODUCT(-('Diário 6º PA'!$E$4:$E$2907='Analítico Cp.'!$B119),-('Diário 6º PA'!$O$4:$O$2907=N$1),('Diário 6º PA'!$F$4:$F$2907))+SUMPRODUCT(-('Comp.'!$D$5:$D$232='Analítico Cp.'!$B119),-('Comp.'!$J$5:$J$232=N$1),('Comp.'!$E$5:$E$232))</f>
        <v>16213.84</v>
      </c>
      <c r="O119" s="12">
        <f t="shared" si="14"/>
        <v>156428.46</v>
      </c>
      <c r="P119" s="168">
        <f t="shared" si="15"/>
        <v>4.1773990173086311E-3</v>
      </c>
    </row>
    <row r="120" spans="1:16" ht="23.25" customHeight="1" x14ac:dyDescent="0.2">
      <c r="A120" s="59" t="s">
        <v>343</v>
      </c>
      <c r="B120" s="103" t="s">
        <v>344</v>
      </c>
      <c r="C120" s="11">
        <f>SUMPRODUCT(-('Diário 3º PA'!$E$4:$E$4242='Analítico Cp.'!$B120),-('Diário 3º PA'!$P$4:$P$4242=C$1),('Diário 3º PA'!$F$4:$F$4242))+SUMPRODUCT(-('Diário 4º PA'!$E$4:$E$2224='Analítico Cp.'!$B120),-('Diário 4º PA'!$P$4:$P$2224=C$1),('Diário 4º PA'!$F$4:$F$2224))+SUMPRODUCT(-('Diário 5º PA'!$E$4:$E$5221='Analítico Cp.'!$B120),-('Diário 5º PA'!$P$4:$P$5221=C$1),('Diário 5º PA'!$F$4:$F$5221))+SUMPRODUCT(-('Diário 6º PA'!$E$4:$E$2907='Analítico Cp.'!$B120),-('Diário 6º PA'!$O$4:$O$2907=C$1),('Diário 6º PA'!$F$4:$F$2907))+SUMPRODUCT(-('Comp.'!$D$5:$D$232='Analítico Cp.'!$B120),-('Comp.'!$J$5:$J$232=C$1),('Comp.'!$E$5:$E$232))</f>
        <v>0</v>
      </c>
      <c r="D120" s="11">
        <f>SUMPRODUCT(-('Diário 3º PA'!$E$4:$E$4242='Analítico Cp.'!$B120),-('Diário 3º PA'!$P$4:$P$4242=D$1),('Diário 3º PA'!$F$4:$F$4242))+SUMPRODUCT(-('Diário 4º PA'!$E$4:$E$2224='Analítico Cp.'!$B120),-('Diário 4º PA'!$P$4:$P$2224=D$1),('Diário 4º PA'!$F$4:$F$2224))+SUMPRODUCT(-('Diário 5º PA'!$E$4:$E$5221='Analítico Cp.'!$B120),-('Diário 5º PA'!$P$4:$P$5221=D$1),('Diário 5º PA'!$F$4:$F$5221))+SUMPRODUCT(-('Diário 6º PA'!$E$4:$E$2907='Analítico Cp.'!$B120),-('Diário 6º PA'!$O$4:$O$2907=D$1),('Diário 6º PA'!$F$4:$F$2907))+SUMPRODUCT(-('Comp.'!$D$5:$D$232='Analítico Cp.'!$B120),-('Comp.'!$J$5:$J$232=D$1),('Comp.'!$E$5:$E$232))</f>
        <v>0</v>
      </c>
      <c r="E120" s="11">
        <f>SUMPRODUCT(-('Diário 3º PA'!$E$4:$E$4242='Analítico Cp.'!$B120),-('Diário 3º PA'!$P$4:$P$4242=E$1),('Diário 3º PA'!$F$4:$F$4242))+SUMPRODUCT(-('Diário 4º PA'!$E$4:$E$2224='Analítico Cp.'!$B120),-('Diário 4º PA'!$P$4:$P$2224=E$1),('Diário 4º PA'!$F$4:$F$2224))+SUMPRODUCT(-('Diário 5º PA'!$E$4:$E$5221='Analítico Cp.'!$B120),-('Diário 5º PA'!$P$4:$P$5221=E$1),('Diário 5º PA'!$F$4:$F$5221))+SUMPRODUCT(-('Diário 6º PA'!$E$4:$E$2907='Analítico Cp.'!$B120),-('Diário 6º PA'!$O$4:$O$2907=E$1),('Diário 6º PA'!$F$4:$F$2907))+SUMPRODUCT(-('Comp.'!$D$5:$D$232='Analítico Cp.'!$B120),-('Comp.'!$J$5:$J$232=E$1),('Comp.'!$E$5:$E$232))</f>
        <v>0</v>
      </c>
      <c r="F120" s="11">
        <f>SUMPRODUCT(-('Diário 3º PA'!$E$4:$E$4242='Analítico Cp.'!$B120),-('Diário 3º PA'!$P$4:$P$4242=F$1),('Diário 3º PA'!$F$4:$F$4242))+SUMPRODUCT(-('Diário 4º PA'!$E$4:$E$2224='Analítico Cp.'!$B120),-('Diário 4º PA'!$P$4:$P$2224=F$1),('Diário 4º PA'!$F$4:$F$2224))+SUMPRODUCT(-('Diário 5º PA'!$E$4:$E$5221='Analítico Cp.'!$B120),-('Diário 5º PA'!$P$4:$P$5221=F$1),('Diário 5º PA'!$F$4:$F$5221))+SUMPRODUCT(-('Diário 6º PA'!$E$4:$E$2907='Analítico Cp.'!$B120),-('Diário 6º PA'!$O$4:$O$2907=F$1),('Diário 6º PA'!$F$4:$F$2907))+SUMPRODUCT(-('Comp.'!$D$5:$D$232='Analítico Cp.'!$B120),-('Comp.'!$J$5:$J$232=F$1),('Comp.'!$E$5:$E$232))</f>
        <v>0</v>
      </c>
      <c r="G120" s="11">
        <f>SUMPRODUCT(-('Diário 3º PA'!$E$4:$E$4242='Analítico Cp.'!$B120),-('Diário 3º PA'!$P$4:$P$4242=G$1),('Diário 3º PA'!$F$4:$F$4242))+SUMPRODUCT(-('Diário 4º PA'!$E$4:$E$2224='Analítico Cp.'!$B120),-('Diário 4º PA'!$P$4:$P$2224=G$1),('Diário 4º PA'!$F$4:$F$2224))+SUMPRODUCT(-('Diário 5º PA'!$E$4:$E$5221='Analítico Cp.'!$B120),-('Diário 5º PA'!$P$4:$P$5221=G$1),('Diário 5º PA'!$F$4:$F$5221))+SUMPRODUCT(-('Diário 6º PA'!$E$4:$E$2907='Analítico Cp.'!$B120),-('Diário 6º PA'!$O$4:$O$2907=G$1),('Diário 6º PA'!$F$4:$F$2907))+SUMPRODUCT(-('Comp.'!$D$5:$D$232='Analítico Cp.'!$B120),-('Comp.'!$J$5:$J$232=G$1),('Comp.'!$E$5:$E$232))</f>
        <v>0</v>
      </c>
      <c r="H120" s="11">
        <f>SUMPRODUCT(-('Diário 3º PA'!$E$4:$E$4242='Analítico Cp.'!$B120),-('Diário 3º PA'!$P$4:$P$4242=H$1),('Diário 3º PA'!$F$4:$F$4242))+SUMPRODUCT(-('Diário 4º PA'!$E$4:$E$2224='Analítico Cp.'!$B120),-('Diário 4º PA'!$P$4:$P$2224=H$1),('Diário 4º PA'!$F$4:$F$2224))+SUMPRODUCT(-('Diário 5º PA'!$E$4:$E$5221='Analítico Cp.'!$B120),-('Diário 5º PA'!$P$4:$P$5221=H$1),('Diário 5º PA'!$F$4:$F$5221))+SUMPRODUCT(-('Diário 6º PA'!$E$4:$E$2907='Analítico Cp.'!$B120),-('Diário 6º PA'!$O$4:$O$2907=H$1),('Diário 6º PA'!$F$4:$F$2907))+SUMPRODUCT(-('Comp.'!$D$5:$D$232='Analítico Cp.'!$B120),-('Comp.'!$J$5:$J$232=H$1),('Comp.'!$E$5:$E$232))</f>
        <v>0</v>
      </c>
      <c r="I120" s="11">
        <f>SUMPRODUCT(-('Diário 3º PA'!$E$4:$E$4242='Analítico Cp.'!$B120),-('Diário 3º PA'!$P$4:$P$4242=I$1),('Diário 3º PA'!$F$4:$F$4242))+SUMPRODUCT(-('Diário 4º PA'!$E$4:$E$2224='Analítico Cp.'!$B120),-('Diário 4º PA'!$P$4:$P$2224=I$1),('Diário 4º PA'!$F$4:$F$2224))+SUMPRODUCT(-('Diário 5º PA'!$E$4:$E$5221='Analítico Cp.'!$B120),-('Diário 5º PA'!$P$4:$P$5221=I$1),('Diário 5º PA'!$F$4:$F$5221))+SUMPRODUCT(-('Diário 6º PA'!$E$4:$E$2907='Analítico Cp.'!$B120),-('Diário 6º PA'!$O$4:$O$2907=I$1),('Diário 6º PA'!$F$4:$F$2907))+SUMPRODUCT(-('Comp.'!$D$5:$D$232='Analítico Cp.'!$B120),-('Comp.'!$J$5:$J$232=I$1),('Comp.'!$E$5:$E$232))</f>
        <v>0</v>
      </c>
      <c r="J120" s="11">
        <f>SUMPRODUCT(-('Diário 3º PA'!$E$4:$E$4242='Analítico Cp.'!$B120),-('Diário 3º PA'!$P$4:$P$4242=J$1),('Diário 3º PA'!$F$4:$F$4242))+SUMPRODUCT(-('Diário 4º PA'!$E$4:$E$2224='Analítico Cp.'!$B120),-('Diário 4º PA'!$P$4:$P$2224=J$1),('Diário 4º PA'!$F$4:$F$2224))+SUMPRODUCT(-('Diário 5º PA'!$E$4:$E$5221='Analítico Cp.'!$B120),-('Diário 5º PA'!$P$4:$P$5221=J$1),('Diário 5º PA'!$F$4:$F$5221))+SUMPRODUCT(-('Diário 6º PA'!$E$4:$E$2907='Analítico Cp.'!$B120),-('Diário 6º PA'!$O$4:$O$2907=J$1),('Diário 6º PA'!$F$4:$F$2907))+SUMPRODUCT(-('Comp.'!$D$5:$D$232='Analítico Cp.'!$B120),-('Comp.'!$J$5:$J$232=J$1),('Comp.'!$E$5:$E$232))</f>
        <v>0</v>
      </c>
      <c r="K120" s="11">
        <f>SUMPRODUCT(-('Diário 3º PA'!$E$4:$E$4242='Analítico Cp.'!$B120),-('Diário 3º PA'!$P$4:$P$4242=K$1),('Diário 3º PA'!$F$4:$F$4242))+SUMPRODUCT(-('Diário 4º PA'!$E$4:$E$2224='Analítico Cp.'!$B120),-('Diário 4º PA'!$P$4:$P$2224=K$1),('Diário 4º PA'!$F$4:$F$2224))+SUMPRODUCT(-('Diário 5º PA'!$E$4:$E$5221='Analítico Cp.'!$B120),-('Diário 5º PA'!$P$4:$P$5221=K$1),('Diário 5º PA'!$F$4:$F$5221))+SUMPRODUCT(-('Diário 6º PA'!$E$4:$E$2907='Analítico Cp.'!$B120),-('Diário 6º PA'!$O$4:$O$2907=K$1),('Diário 6º PA'!$F$4:$F$2907))+SUMPRODUCT(-('Comp.'!$D$5:$D$232='Analítico Cp.'!$B120),-('Comp.'!$J$5:$J$232=K$1),('Comp.'!$E$5:$E$232))</f>
        <v>0</v>
      </c>
      <c r="L120" s="11">
        <f>SUMPRODUCT(-('Diário 3º PA'!$E$4:$E$4242='Analítico Cp.'!$B120),-('Diário 3º PA'!$P$4:$P$4242=L$1),('Diário 3º PA'!$F$4:$F$4242))+SUMPRODUCT(-('Diário 4º PA'!$E$4:$E$2224='Analítico Cp.'!$B120),-('Diário 4º PA'!$P$4:$P$2224=L$1),('Diário 4º PA'!$F$4:$F$2224))+SUMPRODUCT(-('Diário 5º PA'!$E$4:$E$5221='Analítico Cp.'!$B120),-('Diário 5º PA'!$P$4:$P$5221=L$1),('Diário 5º PA'!$F$4:$F$5221))+SUMPRODUCT(-('Diário 6º PA'!$E$4:$E$2907='Analítico Cp.'!$B120),-('Diário 6º PA'!$O$4:$O$2907=L$1),('Diário 6º PA'!$F$4:$F$2907))+SUMPRODUCT(-('Comp.'!$D$5:$D$232='Analítico Cp.'!$B120),-('Comp.'!$J$5:$J$232=L$1),('Comp.'!$E$5:$E$232))</f>
        <v>0</v>
      </c>
      <c r="M120" s="11">
        <f>SUMPRODUCT(-('Diário 3º PA'!$E$4:$E$4242='Analítico Cp.'!$B120),-('Diário 3º PA'!$P$4:$P$4242=M$1),('Diário 3º PA'!$F$4:$F$4242))+SUMPRODUCT(-('Diário 4º PA'!$E$4:$E$2224='Analítico Cp.'!$B120),-('Diário 4º PA'!$P$4:$P$2224=M$1),('Diário 4º PA'!$F$4:$F$2224))+SUMPRODUCT(-('Diário 5º PA'!$E$4:$E$5221='Analítico Cp.'!$B120),-('Diário 5º PA'!$P$4:$P$5221=M$1),('Diário 5º PA'!$F$4:$F$5221))+SUMPRODUCT(-('Diário 6º PA'!$E$4:$E$2907='Analítico Cp.'!$B120),-('Diário 6º PA'!$O$4:$O$2907=M$1),('Diário 6º PA'!$F$4:$F$2907))+SUMPRODUCT(-('Comp.'!$D$5:$D$232='Analítico Cp.'!$B120),-('Comp.'!$J$5:$J$232=M$1),('Comp.'!$E$5:$E$232))</f>
        <v>0</v>
      </c>
      <c r="N120" s="11">
        <f>SUMPRODUCT(-('Diário 3º PA'!$E$4:$E$4242='Analítico Cp.'!$B120),-('Diário 3º PA'!$P$4:$P$4242=N$1),('Diário 3º PA'!$F$4:$F$4242))+SUMPRODUCT(-('Diário 4º PA'!$E$4:$E$2224='Analítico Cp.'!$B120),-('Diário 4º PA'!$P$4:$P$2224=N$1),('Diário 4º PA'!$F$4:$F$2224))+SUMPRODUCT(-('Diário 5º PA'!$E$4:$E$5221='Analítico Cp.'!$B120),-('Diário 5º PA'!$P$4:$P$5221=N$1),('Diário 5º PA'!$F$4:$F$5221))+SUMPRODUCT(-('Diário 6º PA'!$E$4:$E$2907='Analítico Cp.'!$B120),-('Diário 6º PA'!$O$4:$O$2907=N$1),('Diário 6º PA'!$F$4:$F$2907))+SUMPRODUCT(-('Comp.'!$D$5:$D$232='Analítico Cp.'!$B120),-('Comp.'!$J$5:$J$232=N$1),('Comp.'!$E$5:$E$232))</f>
        <v>0</v>
      </c>
      <c r="O120" s="12">
        <f t="shared" ref="O120:O137" si="16">SUM(C120:N120)</f>
        <v>0</v>
      </c>
      <c r="P120" s="168">
        <f t="shared" si="15"/>
        <v>0</v>
      </c>
    </row>
    <row r="121" spans="1:16" ht="23.25" customHeight="1" x14ac:dyDescent="0.2">
      <c r="A121" s="59" t="s">
        <v>345</v>
      </c>
      <c r="B121" s="103" t="s">
        <v>346</v>
      </c>
      <c r="C121" s="11">
        <f>SUMPRODUCT(-('Diário 3º PA'!$E$4:$E$4242='Analítico Cp.'!$B121),-('Diário 3º PA'!$P$4:$P$4242=C$1),('Diário 3º PA'!$F$4:$F$4242))+SUMPRODUCT(-('Diário 4º PA'!$E$4:$E$2224='Analítico Cp.'!$B121),-('Diário 4º PA'!$P$4:$P$2224=C$1),('Diário 4º PA'!$F$4:$F$2224))+SUMPRODUCT(-('Diário 5º PA'!$E$4:$E$5221='Analítico Cp.'!$B121),-('Diário 5º PA'!$P$4:$P$5221=C$1),('Diário 5º PA'!$F$4:$F$5221))+SUMPRODUCT(-('Diário 6º PA'!$E$4:$E$2907='Analítico Cp.'!$B121),-('Diário 6º PA'!$O$4:$O$2907=C$1),('Diário 6º PA'!$F$4:$F$2907))+SUMPRODUCT(-('Comp.'!$D$5:$D$232='Analítico Cp.'!$B121),-('Comp.'!$J$5:$J$232=C$1),('Comp.'!$E$5:$E$232))</f>
        <v>0</v>
      </c>
      <c r="D121" s="11">
        <f>SUMPRODUCT(-('Diário 3º PA'!$E$4:$E$4242='Analítico Cp.'!$B121),-('Diário 3º PA'!$P$4:$P$4242=D$1),('Diário 3º PA'!$F$4:$F$4242))+SUMPRODUCT(-('Diário 4º PA'!$E$4:$E$2224='Analítico Cp.'!$B121),-('Diário 4º PA'!$P$4:$P$2224=D$1),('Diário 4º PA'!$F$4:$F$2224))+SUMPRODUCT(-('Diário 5º PA'!$E$4:$E$5221='Analítico Cp.'!$B121),-('Diário 5º PA'!$P$4:$P$5221=D$1),('Diário 5º PA'!$F$4:$F$5221))+SUMPRODUCT(-('Diário 6º PA'!$E$4:$E$2907='Analítico Cp.'!$B121),-('Diário 6º PA'!$O$4:$O$2907=D$1),('Diário 6º PA'!$F$4:$F$2907))+SUMPRODUCT(-('Comp.'!$D$5:$D$232='Analítico Cp.'!$B121),-('Comp.'!$J$5:$J$232=D$1),('Comp.'!$E$5:$E$232))</f>
        <v>0</v>
      </c>
      <c r="E121" s="11">
        <f>SUMPRODUCT(-('Diário 3º PA'!$E$4:$E$4242='Analítico Cp.'!$B121),-('Diário 3º PA'!$P$4:$P$4242=E$1),('Diário 3º PA'!$F$4:$F$4242))+SUMPRODUCT(-('Diário 4º PA'!$E$4:$E$2224='Analítico Cp.'!$B121),-('Diário 4º PA'!$P$4:$P$2224=E$1),('Diário 4º PA'!$F$4:$F$2224))+SUMPRODUCT(-('Diário 5º PA'!$E$4:$E$5221='Analítico Cp.'!$B121),-('Diário 5º PA'!$P$4:$P$5221=E$1),('Diário 5º PA'!$F$4:$F$5221))+SUMPRODUCT(-('Diário 6º PA'!$E$4:$E$2907='Analítico Cp.'!$B121),-('Diário 6º PA'!$O$4:$O$2907=E$1),('Diário 6º PA'!$F$4:$F$2907))+SUMPRODUCT(-('Comp.'!$D$5:$D$232='Analítico Cp.'!$B121),-('Comp.'!$J$5:$J$232=E$1),('Comp.'!$E$5:$E$232))</f>
        <v>0</v>
      </c>
      <c r="F121" s="11">
        <f>SUMPRODUCT(-('Diário 3º PA'!$E$4:$E$4242='Analítico Cp.'!$B121),-('Diário 3º PA'!$P$4:$P$4242=F$1),('Diário 3º PA'!$F$4:$F$4242))+SUMPRODUCT(-('Diário 4º PA'!$E$4:$E$2224='Analítico Cp.'!$B121),-('Diário 4º PA'!$P$4:$P$2224=F$1),('Diário 4º PA'!$F$4:$F$2224))+SUMPRODUCT(-('Diário 5º PA'!$E$4:$E$5221='Analítico Cp.'!$B121),-('Diário 5º PA'!$P$4:$P$5221=F$1),('Diário 5º PA'!$F$4:$F$5221))+SUMPRODUCT(-('Diário 6º PA'!$E$4:$E$2907='Analítico Cp.'!$B121),-('Diário 6º PA'!$O$4:$O$2907=F$1),('Diário 6º PA'!$F$4:$F$2907))+SUMPRODUCT(-('Comp.'!$D$5:$D$232='Analítico Cp.'!$B121),-('Comp.'!$J$5:$J$232=F$1),('Comp.'!$E$5:$E$232))</f>
        <v>0</v>
      </c>
      <c r="G121" s="11">
        <f>SUMPRODUCT(-('Diário 3º PA'!$E$4:$E$4242='Analítico Cp.'!$B121),-('Diário 3º PA'!$P$4:$P$4242=G$1),('Diário 3º PA'!$F$4:$F$4242))+SUMPRODUCT(-('Diário 4º PA'!$E$4:$E$2224='Analítico Cp.'!$B121),-('Diário 4º PA'!$P$4:$P$2224=G$1),('Diário 4º PA'!$F$4:$F$2224))+SUMPRODUCT(-('Diário 5º PA'!$E$4:$E$5221='Analítico Cp.'!$B121),-('Diário 5º PA'!$P$4:$P$5221=G$1),('Diário 5º PA'!$F$4:$F$5221))+SUMPRODUCT(-('Diário 6º PA'!$E$4:$E$2907='Analítico Cp.'!$B121),-('Diário 6º PA'!$O$4:$O$2907=G$1),('Diário 6º PA'!$F$4:$F$2907))+SUMPRODUCT(-('Comp.'!$D$5:$D$232='Analítico Cp.'!$B121),-('Comp.'!$J$5:$J$232=G$1),('Comp.'!$E$5:$E$232))</f>
        <v>0</v>
      </c>
      <c r="H121" s="11">
        <f>SUMPRODUCT(-('Diário 3º PA'!$E$4:$E$4242='Analítico Cp.'!$B121),-('Diário 3º PA'!$P$4:$P$4242=H$1),('Diário 3º PA'!$F$4:$F$4242))+SUMPRODUCT(-('Diário 4º PA'!$E$4:$E$2224='Analítico Cp.'!$B121),-('Diário 4º PA'!$P$4:$P$2224=H$1),('Diário 4º PA'!$F$4:$F$2224))+SUMPRODUCT(-('Diário 5º PA'!$E$4:$E$5221='Analítico Cp.'!$B121),-('Diário 5º PA'!$P$4:$P$5221=H$1),('Diário 5º PA'!$F$4:$F$5221))+SUMPRODUCT(-('Diário 6º PA'!$E$4:$E$2907='Analítico Cp.'!$B121),-('Diário 6º PA'!$O$4:$O$2907=H$1),('Diário 6º PA'!$F$4:$F$2907))+SUMPRODUCT(-('Comp.'!$D$5:$D$232='Analítico Cp.'!$B121),-('Comp.'!$J$5:$J$232=H$1),('Comp.'!$E$5:$E$232))</f>
        <v>0</v>
      </c>
      <c r="I121" s="11">
        <f>SUMPRODUCT(-('Diário 3º PA'!$E$4:$E$4242='Analítico Cp.'!$B121),-('Diário 3º PA'!$P$4:$P$4242=I$1),('Diário 3º PA'!$F$4:$F$4242))+SUMPRODUCT(-('Diário 4º PA'!$E$4:$E$2224='Analítico Cp.'!$B121),-('Diário 4º PA'!$P$4:$P$2224=I$1),('Diário 4º PA'!$F$4:$F$2224))+SUMPRODUCT(-('Diário 5º PA'!$E$4:$E$5221='Analítico Cp.'!$B121),-('Diário 5º PA'!$P$4:$P$5221=I$1),('Diário 5º PA'!$F$4:$F$5221))+SUMPRODUCT(-('Diário 6º PA'!$E$4:$E$2907='Analítico Cp.'!$B121),-('Diário 6º PA'!$O$4:$O$2907=I$1),('Diário 6º PA'!$F$4:$F$2907))+SUMPRODUCT(-('Comp.'!$D$5:$D$232='Analítico Cp.'!$B121),-('Comp.'!$J$5:$J$232=I$1),('Comp.'!$E$5:$E$232))</f>
        <v>0</v>
      </c>
      <c r="J121" s="11">
        <f>SUMPRODUCT(-('Diário 3º PA'!$E$4:$E$4242='Analítico Cp.'!$B121),-('Diário 3º PA'!$P$4:$P$4242=J$1),('Diário 3º PA'!$F$4:$F$4242))+SUMPRODUCT(-('Diário 4º PA'!$E$4:$E$2224='Analítico Cp.'!$B121),-('Diário 4º PA'!$P$4:$P$2224=J$1),('Diário 4º PA'!$F$4:$F$2224))+SUMPRODUCT(-('Diário 5º PA'!$E$4:$E$5221='Analítico Cp.'!$B121),-('Diário 5º PA'!$P$4:$P$5221=J$1),('Diário 5º PA'!$F$4:$F$5221))+SUMPRODUCT(-('Diário 6º PA'!$E$4:$E$2907='Analítico Cp.'!$B121),-('Diário 6º PA'!$O$4:$O$2907=J$1),('Diário 6º PA'!$F$4:$F$2907))+SUMPRODUCT(-('Comp.'!$D$5:$D$232='Analítico Cp.'!$B121),-('Comp.'!$J$5:$J$232=J$1),('Comp.'!$E$5:$E$232))</f>
        <v>0</v>
      </c>
      <c r="K121" s="11">
        <f>SUMPRODUCT(-('Diário 3º PA'!$E$4:$E$4242='Analítico Cp.'!$B121),-('Diário 3º PA'!$P$4:$P$4242=K$1),('Diário 3º PA'!$F$4:$F$4242))+SUMPRODUCT(-('Diário 4º PA'!$E$4:$E$2224='Analítico Cp.'!$B121),-('Diário 4º PA'!$P$4:$P$2224=K$1),('Diário 4º PA'!$F$4:$F$2224))+SUMPRODUCT(-('Diário 5º PA'!$E$4:$E$5221='Analítico Cp.'!$B121),-('Diário 5º PA'!$P$4:$P$5221=K$1),('Diário 5º PA'!$F$4:$F$5221))+SUMPRODUCT(-('Diário 6º PA'!$E$4:$E$2907='Analítico Cp.'!$B121),-('Diário 6º PA'!$O$4:$O$2907=K$1),('Diário 6º PA'!$F$4:$F$2907))+SUMPRODUCT(-('Comp.'!$D$5:$D$232='Analítico Cp.'!$B121),-('Comp.'!$J$5:$J$232=K$1),('Comp.'!$E$5:$E$232))</f>
        <v>0</v>
      </c>
      <c r="L121" s="11">
        <f>SUMPRODUCT(-('Diário 3º PA'!$E$4:$E$4242='Analítico Cp.'!$B121),-('Diário 3º PA'!$P$4:$P$4242=L$1),('Diário 3º PA'!$F$4:$F$4242))+SUMPRODUCT(-('Diário 4º PA'!$E$4:$E$2224='Analítico Cp.'!$B121),-('Diário 4º PA'!$P$4:$P$2224=L$1),('Diário 4º PA'!$F$4:$F$2224))+SUMPRODUCT(-('Diário 5º PA'!$E$4:$E$5221='Analítico Cp.'!$B121),-('Diário 5º PA'!$P$4:$P$5221=L$1),('Diário 5º PA'!$F$4:$F$5221))+SUMPRODUCT(-('Diário 6º PA'!$E$4:$E$2907='Analítico Cp.'!$B121),-('Diário 6º PA'!$O$4:$O$2907=L$1),('Diário 6º PA'!$F$4:$F$2907))+SUMPRODUCT(-('Comp.'!$D$5:$D$232='Analítico Cp.'!$B121),-('Comp.'!$J$5:$J$232=L$1),('Comp.'!$E$5:$E$232))</f>
        <v>0</v>
      </c>
      <c r="M121" s="11">
        <f>SUMPRODUCT(-('Diário 3º PA'!$E$4:$E$4242='Analítico Cp.'!$B121),-('Diário 3º PA'!$P$4:$P$4242=M$1),('Diário 3º PA'!$F$4:$F$4242))+SUMPRODUCT(-('Diário 4º PA'!$E$4:$E$2224='Analítico Cp.'!$B121),-('Diário 4º PA'!$P$4:$P$2224=M$1),('Diário 4º PA'!$F$4:$F$2224))+SUMPRODUCT(-('Diário 5º PA'!$E$4:$E$5221='Analítico Cp.'!$B121),-('Diário 5º PA'!$P$4:$P$5221=M$1),('Diário 5º PA'!$F$4:$F$5221))+SUMPRODUCT(-('Diário 6º PA'!$E$4:$E$2907='Analítico Cp.'!$B121),-('Diário 6º PA'!$O$4:$O$2907=M$1),('Diário 6º PA'!$F$4:$F$2907))+SUMPRODUCT(-('Comp.'!$D$5:$D$232='Analítico Cp.'!$B121),-('Comp.'!$J$5:$J$232=M$1),('Comp.'!$E$5:$E$232))</f>
        <v>0</v>
      </c>
      <c r="N121" s="11">
        <f>SUMPRODUCT(-('Diário 3º PA'!$E$4:$E$4242='Analítico Cp.'!$B121),-('Diário 3º PA'!$P$4:$P$4242=N$1),('Diário 3º PA'!$F$4:$F$4242))+SUMPRODUCT(-('Diário 4º PA'!$E$4:$E$2224='Analítico Cp.'!$B121),-('Diário 4º PA'!$P$4:$P$2224=N$1),('Diário 4º PA'!$F$4:$F$2224))+SUMPRODUCT(-('Diário 5º PA'!$E$4:$E$5221='Analítico Cp.'!$B121),-('Diário 5º PA'!$P$4:$P$5221=N$1),('Diário 5º PA'!$F$4:$F$5221))+SUMPRODUCT(-('Diário 6º PA'!$E$4:$E$2907='Analítico Cp.'!$B121),-('Diário 6º PA'!$O$4:$O$2907=N$1),('Diário 6º PA'!$F$4:$F$2907))+SUMPRODUCT(-('Comp.'!$D$5:$D$232='Analítico Cp.'!$B121),-('Comp.'!$J$5:$J$232=N$1),('Comp.'!$E$5:$E$232))</f>
        <v>0</v>
      </c>
      <c r="O121" s="12">
        <f t="shared" si="16"/>
        <v>0</v>
      </c>
      <c r="P121" s="168">
        <f t="shared" si="15"/>
        <v>0</v>
      </c>
    </row>
    <row r="122" spans="1:16" ht="23.25" customHeight="1" x14ac:dyDescent="0.2">
      <c r="A122" s="59" t="s">
        <v>347</v>
      </c>
      <c r="B122" s="103" t="s">
        <v>348</v>
      </c>
      <c r="C122" s="11">
        <f>SUMPRODUCT(-('Diário 3º PA'!$E$4:$E$4242='Analítico Cp.'!$B122),-('Diário 3º PA'!$P$4:$P$4242=C$1),('Diário 3º PA'!$F$4:$F$4242))+SUMPRODUCT(-('Diário 4º PA'!$E$4:$E$2224='Analítico Cp.'!$B122),-('Diário 4º PA'!$P$4:$P$2224=C$1),('Diário 4º PA'!$F$4:$F$2224))+SUMPRODUCT(-('Diário 5º PA'!$E$4:$E$5221='Analítico Cp.'!$B122),-('Diário 5º PA'!$P$4:$P$5221=C$1),('Diário 5º PA'!$F$4:$F$5221))+SUMPRODUCT(-('Diário 6º PA'!$E$4:$E$2907='Analítico Cp.'!$B122),-('Diário 6º PA'!$O$4:$O$2907=C$1),('Diário 6º PA'!$F$4:$F$2907))+SUMPRODUCT(-('Comp.'!$D$5:$D$232='Analítico Cp.'!$B122),-('Comp.'!$J$5:$J$232=C$1),('Comp.'!$E$5:$E$232))</f>
        <v>0</v>
      </c>
      <c r="D122" s="11">
        <f>SUMPRODUCT(-('Diário 3º PA'!$E$4:$E$4242='Analítico Cp.'!$B122),-('Diário 3º PA'!$P$4:$P$4242=D$1),('Diário 3º PA'!$F$4:$F$4242))+SUMPRODUCT(-('Diário 4º PA'!$E$4:$E$2224='Analítico Cp.'!$B122),-('Diário 4º PA'!$P$4:$P$2224=D$1),('Diário 4º PA'!$F$4:$F$2224))+SUMPRODUCT(-('Diário 5º PA'!$E$4:$E$5221='Analítico Cp.'!$B122),-('Diário 5º PA'!$P$4:$P$5221=D$1),('Diário 5º PA'!$F$4:$F$5221))+SUMPRODUCT(-('Diário 6º PA'!$E$4:$E$2907='Analítico Cp.'!$B122),-('Diário 6º PA'!$O$4:$O$2907=D$1),('Diário 6º PA'!$F$4:$F$2907))+SUMPRODUCT(-('Comp.'!$D$5:$D$232='Analítico Cp.'!$B122),-('Comp.'!$J$5:$J$232=D$1),('Comp.'!$E$5:$E$232))</f>
        <v>0</v>
      </c>
      <c r="E122" s="11">
        <f>SUMPRODUCT(-('Diário 3º PA'!$E$4:$E$4242='Analítico Cp.'!$B122),-('Diário 3º PA'!$P$4:$P$4242=E$1),('Diário 3º PA'!$F$4:$F$4242))+SUMPRODUCT(-('Diário 4º PA'!$E$4:$E$2224='Analítico Cp.'!$B122),-('Diário 4º PA'!$P$4:$P$2224=E$1),('Diário 4º PA'!$F$4:$F$2224))+SUMPRODUCT(-('Diário 5º PA'!$E$4:$E$5221='Analítico Cp.'!$B122),-('Diário 5º PA'!$P$4:$P$5221=E$1),('Diário 5º PA'!$F$4:$F$5221))+SUMPRODUCT(-('Diário 6º PA'!$E$4:$E$2907='Analítico Cp.'!$B122),-('Diário 6º PA'!$O$4:$O$2907=E$1),('Diário 6º PA'!$F$4:$F$2907))+SUMPRODUCT(-('Comp.'!$D$5:$D$232='Analítico Cp.'!$B122),-('Comp.'!$J$5:$J$232=E$1),('Comp.'!$E$5:$E$232))</f>
        <v>0</v>
      </c>
      <c r="F122" s="11">
        <f>SUMPRODUCT(-('Diário 3º PA'!$E$4:$E$4242='Analítico Cp.'!$B122),-('Diário 3º PA'!$P$4:$P$4242=F$1),('Diário 3º PA'!$F$4:$F$4242))+SUMPRODUCT(-('Diário 4º PA'!$E$4:$E$2224='Analítico Cp.'!$B122),-('Diário 4º PA'!$P$4:$P$2224=F$1),('Diário 4º PA'!$F$4:$F$2224))+SUMPRODUCT(-('Diário 5º PA'!$E$4:$E$5221='Analítico Cp.'!$B122),-('Diário 5º PA'!$P$4:$P$5221=F$1),('Diário 5º PA'!$F$4:$F$5221))+SUMPRODUCT(-('Diário 6º PA'!$E$4:$E$2907='Analítico Cp.'!$B122),-('Diário 6º PA'!$O$4:$O$2907=F$1),('Diário 6º PA'!$F$4:$F$2907))+SUMPRODUCT(-('Comp.'!$D$5:$D$232='Analítico Cp.'!$B122),-('Comp.'!$J$5:$J$232=F$1),('Comp.'!$E$5:$E$232))</f>
        <v>0</v>
      </c>
      <c r="G122" s="11">
        <f>SUMPRODUCT(-('Diário 3º PA'!$E$4:$E$4242='Analítico Cp.'!$B122),-('Diário 3º PA'!$P$4:$P$4242=G$1),('Diário 3º PA'!$F$4:$F$4242))+SUMPRODUCT(-('Diário 4º PA'!$E$4:$E$2224='Analítico Cp.'!$B122),-('Diário 4º PA'!$P$4:$P$2224=G$1),('Diário 4º PA'!$F$4:$F$2224))+SUMPRODUCT(-('Diário 5º PA'!$E$4:$E$5221='Analítico Cp.'!$B122),-('Diário 5º PA'!$P$4:$P$5221=G$1),('Diário 5º PA'!$F$4:$F$5221))+SUMPRODUCT(-('Diário 6º PA'!$E$4:$E$2907='Analítico Cp.'!$B122),-('Diário 6º PA'!$O$4:$O$2907=G$1),('Diário 6º PA'!$F$4:$F$2907))+SUMPRODUCT(-('Comp.'!$D$5:$D$232='Analítico Cp.'!$B122),-('Comp.'!$J$5:$J$232=G$1),('Comp.'!$E$5:$E$232))</f>
        <v>0</v>
      </c>
      <c r="H122" s="11">
        <f>SUMPRODUCT(-('Diário 3º PA'!$E$4:$E$4242='Analítico Cp.'!$B122),-('Diário 3º PA'!$P$4:$P$4242=H$1),('Diário 3º PA'!$F$4:$F$4242))+SUMPRODUCT(-('Diário 4º PA'!$E$4:$E$2224='Analítico Cp.'!$B122),-('Diário 4º PA'!$P$4:$P$2224=H$1),('Diário 4º PA'!$F$4:$F$2224))+SUMPRODUCT(-('Diário 5º PA'!$E$4:$E$5221='Analítico Cp.'!$B122),-('Diário 5º PA'!$P$4:$P$5221=H$1),('Diário 5º PA'!$F$4:$F$5221))+SUMPRODUCT(-('Diário 6º PA'!$E$4:$E$2907='Analítico Cp.'!$B122),-('Diário 6º PA'!$O$4:$O$2907=H$1),('Diário 6º PA'!$F$4:$F$2907))+SUMPRODUCT(-('Comp.'!$D$5:$D$232='Analítico Cp.'!$B122),-('Comp.'!$J$5:$J$232=H$1),('Comp.'!$E$5:$E$232))</f>
        <v>0</v>
      </c>
      <c r="I122" s="11">
        <f>SUMPRODUCT(-('Diário 3º PA'!$E$4:$E$4242='Analítico Cp.'!$B122),-('Diário 3º PA'!$P$4:$P$4242=I$1),('Diário 3º PA'!$F$4:$F$4242))+SUMPRODUCT(-('Diário 4º PA'!$E$4:$E$2224='Analítico Cp.'!$B122),-('Diário 4º PA'!$P$4:$P$2224=I$1),('Diário 4º PA'!$F$4:$F$2224))+SUMPRODUCT(-('Diário 5º PA'!$E$4:$E$5221='Analítico Cp.'!$B122),-('Diário 5º PA'!$P$4:$P$5221=I$1),('Diário 5º PA'!$F$4:$F$5221))+SUMPRODUCT(-('Diário 6º PA'!$E$4:$E$2907='Analítico Cp.'!$B122),-('Diário 6º PA'!$O$4:$O$2907=I$1),('Diário 6º PA'!$F$4:$F$2907))+SUMPRODUCT(-('Comp.'!$D$5:$D$232='Analítico Cp.'!$B122),-('Comp.'!$J$5:$J$232=I$1),('Comp.'!$E$5:$E$232))</f>
        <v>0</v>
      </c>
      <c r="J122" s="11">
        <f>SUMPRODUCT(-('Diário 3º PA'!$E$4:$E$4242='Analítico Cp.'!$B122),-('Diário 3º PA'!$P$4:$P$4242=J$1),('Diário 3º PA'!$F$4:$F$4242))+SUMPRODUCT(-('Diário 4º PA'!$E$4:$E$2224='Analítico Cp.'!$B122),-('Diário 4º PA'!$P$4:$P$2224=J$1),('Diário 4º PA'!$F$4:$F$2224))+SUMPRODUCT(-('Diário 5º PA'!$E$4:$E$5221='Analítico Cp.'!$B122),-('Diário 5º PA'!$P$4:$P$5221=J$1),('Diário 5º PA'!$F$4:$F$5221))+SUMPRODUCT(-('Diário 6º PA'!$E$4:$E$2907='Analítico Cp.'!$B122),-('Diário 6º PA'!$O$4:$O$2907=J$1),('Diário 6º PA'!$F$4:$F$2907))+SUMPRODUCT(-('Comp.'!$D$5:$D$232='Analítico Cp.'!$B122),-('Comp.'!$J$5:$J$232=J$1),('Comp.'!$E$5:$E$232))</f>
        <v>0</v>
      </c>
      <c r="K122" s="11">
        <f>SUMPRODUCT(-('Diário 3º PA'!$E$4:$E$4242='Analítico Cp.'!$B122),-('Diário 3º PA'!$P$4:$P$4242=K$1),('Diário 3º PA'!$F$4:$F$4242))+SUMPRODUCT(-('Diário 4º PA'!$E$4:$E$2224='Analítico Cp.'!$B122),-('Diário 4º PA'!$P$4:$P$2224=K$1),('Diário 4º PA'!$F$4:$F$2224))+SUMPRODUCT(-('Diário 5º PA'!$E$4:$E$5221='Analítico Cp.'!$B122),-('Diário 5º PA'!$P$4:$P$5221=K$1),('Diário 5º PA'!$F$4:$F$5221))+SUMPRODUCT(-('Diário 6º PA'!$E$4:$E$2907='Analítico Cp.'!$B122),-('Diário 6º PA'!$O$4:$O$2907=K$1),('Diário 6º PA'!$F$4:$F$2907))+SUMPRODUCT(-('Comp.'!$D$5:$D$232='Analítico Cp.'!$B122),-('Comp.'!$J$5:$J$232=K$1),('Comp.'!$E$5:$E$232))</f>
        <v>0</v>
      </c>
      <c r="L122" s="11">
        <f>SUMPRODUCT(-('Diário 3º PA'!$E$4:$E$4242='Analítico Cp.'!$B122),-('Diário 3º PA'!$P$4:$P$4242=L$1),('Diário 3º PA'!$F$4:$F$4242))+SUMPRODUCT(-('Diário 4º PA'!$E$4:$E$2224='Analítico Cp.'!$B122),-('Diário 4º PA'!$P$4:$P$2224=L$1),('Diário 4º PA'!$F$4:$F$2224))+SUMPRODUCT(-('Diário 5º PA'!$E$4:$E$5221='Analítico Cp.'!$B122),-('Diário 5º PA'!$P$4:$P$5221=L$1),('Diário 5º PA'!$F$4:$F$5221))+SUMPRODUCT(-('Diário 6º PA'!$E$4:$E$2907='Analítico Cp.'!$B122),-('Diário 6º PA'!$O$4:$O$2907=L$1),('Diário 6º PA'!$F$4:$F$2907))+SUMPRODUCT(-('Comp.'!$D$5:$D$232='Analítico Cp.'!$B122),-('Comp.'!$J$5:$J$232=L$1),('Comp.'!$E$5:$E$232))</f>
        <v>0</v>
      </c>
      <c r="M122" s="11">
        <f>SUMPRODUCT(-('Diário 3º PA'!$E$4:$E$4242='Analítico Cp.'!$B122),-('Diário 3º PA'!$P$4:$P$4242=M$1),('Diário 3º PA'!$F$4:$F$4242))+SUMPRODUCT(-('Diário 4º PA'!$E$4:$E$2224='Analítico Cp.'!$B122),-('Diário 4º PA'!$P$4:$P$2224=M$1),('Diário 4º PA'!$F$4:$F$2224))+SUMPRODUCT(-('Diário 5º PA'!$E$4:$E$5221='Analítico Cp.'!$B122),-('Diário 5º PA'!$P$4:$P$5221=M$1),('Diário 5º PA'!$F$4:$F$5221))+SUMPRODUCT(-('Diário 6º PA'!$E$4:$E$2907='Analítico Cp.'!$B122),-('Diário 6º PA'!$O$4:$O$2907=M$1),('Diário 6º PA'!$F$4:$F$2907))+SUMPRODUCT(-('Comp.'!$D$5:$D$232='Analítico Cp.'!$B122),-('Comp.'!$J$5:$J$232=M$1),('Comp.'!$E$5:$E$232))</f>
        <v>0</v>
      </c>
      <c r="N122" s="11">
        <f>SUMPRODUCT(-('Diário 3º PA'!$E$4:$E$4242='Analítico Cp.'!$B122),-('Diário 3º PA'!$P$4:$P$4242=N$1),('Diário 3º PA'!$F$4:$F$4242))+SUMPRODUCT(-('Diário 4º PA'!$E$4:$E$2224='Analítico Cp.'!$B122),-('Diário 4º PA'!$P$4:$P$2224=N$1),('Diário 4º PA'!$F$4:$F$2224))+SUMPRODUCT(-('Diário 5º PA'!$E$4:$E$5221='Analítico Cp.'!$B122),-('Diário 5º PA'!$P$4:$P$5221=N$1),('Diário 5º PA'!$F$4:$F$5221))+SUMPRODUCT(-('Diário 6º PA'!$E$4:$E$2907='Analítico Cp.'!$B122),-('Diário 6º PA'!$O$4:$O$2907=N$1),('Diário 6º PA'!$F$4:$F$2907))+SUMPRODUCT(-('Comp.'!$D$5:$D$232='Analítico Cp.'!$B122),-('Comp.'!$J$5:$J$232=N$1),('Comp.'!$E$5:$E$232))</f>
        <v>0</v>
      </c>
      <c r="O122" s="12">
        <f t="shared" si="16"/>
        <v>0</v>
      </c>
      <c r="P122" s="168">
        <f t="shared" si="15"/>
        <v>0</v>
      </c>
    </row>
    <row r="123" spans="1:16" ht="23.25" customHeight="1" x14ac:dyDescent="0.2">
      <c r="A123" s="59" t="s">
        <v>349</v>
      </c>
      <c r="B123" s="103" t="s">
        <v>350</v>
      </c>
      <c r="C123" s="11">
        <f>SUMPRODUCT(-('Diário 3º PA'!$E$4:$E$4242='Analítico Cp.'!$B123),-('Diário 3º PA'!$P$4:$P$4242=C$1),('Diário 3º PA'!$F$4:$F$4242))+SUMPRODUCT(-('Diário 4º PA'!$E$4:$E$2224='Analítico Cp.'!$B123),-('Diário 4º PA'!$P$4:$P$2224=C$1),('Diário 4º PA'!$F$4:$F$2224))+SUMPRODUCT(-('Diário 5º PA'!$E$4:$E$5221='Analítico Cp.'!$B123),-('Diário 5º PA'!$P$4:$P$5221=C$1),('Diário 5º PA'!$F$4:$F$5221))+SUMPRODUCT(-('Diário 6º PA'!$E$4:$E$2907='Analítico Cp.'!$B123),-('Diário 6º PA'!$O$4:$O$2907=C$1),('Diário 6º PA'!$F$4:$F$2907))+SUMPRODUCT(-('Comp.'!$D$5:$D$232='Analítico Cp.'!$B123),-('Comp.'!$J$5:$J$232=C$1),('Comp.'!$E$5:$E$232))</f>
        <v>0</v>
      </c>
      <c r="D123" s="11">
        <f>SUMPRODUCT(-('Diário 3º PA'!$E$4:$E$4242='Analítico Cp.'!$B123),-('Diário 3º PA'!$P$4:$P$4242=D$1),('Diário 3º PA'!$F$4:$F$4242))+SUMPRODUCT(-('Diário 4º PA'!$E$4:$E$2224='Analítico Cp.'!$B123),-('Diário 4º PA'!$P$4:$P$2224=D$1),('Diário 4º PA'!$F$4:$F$2224))+SUMPRODUCT(-('Diário 5º PA'!$E$4:$E$5221='Analítico Cp.'!$B123),-('Diário 5º PA'!$P$4:$P$5221=D$1),('Diário 5º PA'!$F$4:$F$5221))+SUMPRODUCT(-('Diário 6º PA'!$E$4:$E$2907='Analítico Cp.'!$B123),-('Diário 6º PA'!$O$4:$O$2907=D$1),('Diário 6º PA'!$F$4:$F$2907))+SUMPRODUCT(-('Comp.'!$D$5:$D$232='Analítico Cp.'!$B123),-('Comp.'!$J$5:$J$232=D$1),('Comp.'!$E$5:$E$232))</f>
        <v>0</v>
      </c>
      <c r="E123" s="11">
        <f>SUMPRODUCT(-('Diário 3º PA'!$E$4:$E$4242='Analítico Cp.'!$B123),-('Diário 3º PA'!$P$4:$P$4242=E$1),('Diário 3º PA'!$F$4:$F$4242))+SUMPRODUCT(-('Diário 4º PA'!$E$4:$E$2224='Analítico Cp.'!$B123),-('Diário 4º PA'!$P$4:$P$2224=E$1),('Diário 4º PA'!$F$4:$F$2224))+SUMPRODUCT(-('Diário 5º PA'!$E$4:$E$5221='Analítico Cp.'!$B123),-('Diário 5º PA'!$P$4:$P$5221=E$1),('Diário 5º PA'!$F$4:$F$5221))+SUMPRODUCT(-('Diário 6º PA'!$E$4:$E$2907='Analítico Cp.'!$B123),-('Diário 6º PA'!$O$4:$O$2907=E$1),('Diário 6º PA'!$F$4:$F$2907))+SUMPRODUCT(-('Comp.'!$D$5:$D$232='Analítico Cp.'!$B123),-('Comp.'!$J$5:$J$232=E$1),('Comp.'!$E$5:$E$232))</f>
        <v>0</v>
      </c>
      <c r="F123" s="11">
        <f>SUMPRODUCT(-('Diário 3º PA'!$E$4:$E$4242='Analítico Cp.'!$B123),-('Diário 3º PA'!$P$4:$P$4242=F$1),('Diário 3º PA'!$F$4:$F$4242))+SUMPRODUCT(-('Diário 4º PA'!$E$4:$E$2224='Analítico Cp.'!$B123),-('Diário 4º PA'!$P$4:$P$2224=F$1),('Diário 4º PA'!$F$4:$F$2224))+SUMPRODUCT(-('Diário 5º PA'!$E$4:$E$5221='Analítico Cp.'!$B123),-('Diário 5º PA'!$P$4:$P$5221=F$1),('Diário 5º PA'!$F$4:$F$5221))+SUMPRODUCT(-('Diário 6º PA'!$E$4:$E$2907='Analítico Cp.'!$B123),-('Diário 6º PA'!$O$4:$O$2907=F$1),('Diário 6º PA'!$F$4:$F$2907))+SUMPRODUCT(-('Comp.'!$D$5:$D$232='Analítico Cp.'!$B123),-('Comp.'!$J$5:$J$232=F$1),('Comp.'!$E$5:$E$232))</f>
        <v>0</v>
      </c>
      <c r="G123" s="11">
        <f>SUMPRODUCT(-('Diário 3º PA'!$E$4:$E$4242='Analítico Cp.'!$B123),-('Diário 3º PA'!$P$4:$P$4242=G$1),('Diário 3º PA'!$F$4:$F$4242))+SUMPRODUCT(-('Diário 4º PA'!$E$4:$E$2224='Analítico Cp.'!$B123),-('Diário 4º PA'!$P$4:$P$2224=G$1),('Diário 4º PA'!$F$4:$F$2224))+SUMPRODUCT(-('Diário 5º PA'!$E$4:$E$5221='Analítico Cp.'!$B123),-('Diário 5º PA'!$P$4:$P$5221=G$1),('Diário 5º PA'!$F$4:$F$5221))+SUMPRODUCT(-('Diário 6º PA'!$E$4:$E$2907='Analítico Cp.'!$B123),-('Diário 6º PA'!$O$4:$O$2907=G$1),('Diário 6º PA'!$F$4:$F$2907))+SUMPRODUCT(-('Comp.'!$D$5:$D$232='Analítico Cp.'!$B123),-('Comp.'!$J$5:$J$232=G$1),('Comp.'!$E$5:$E$232))</f>
        <v>0</v>
      </c>
      <c r="H123" s="11">
        <f>SUMPRODUCT(-('Diário 3º PA'!$E$4:$E$4242='Analítico Cp.'!$B123),-('Diário 3º PA'!$P$4:$P$4242=H$1),('Diário 3º PA'!$F$4:$F$4242))+SUMPRODUCT(-('Diário 4º PA'!$E$4:$E$2224='Analítico Cp.'!$B123),-('Diário 4º PA'!$P$4:$P$2224=H$1),('Diário 4º PA'!$F$4:$F$2224))+SUMPRODUCT(-('Diário 5º PA'!$E$4:$E$5221='Analítico Cp.'!$B123),-('Diário 5º PA'!$P$4:$P$5221=H$1),('Diário 5º PA'!$F$4:$F$5221))+SUMPRODUCT(-('Diário 6º PA'!$E$4:$E$2907='Analítico Cp.'!$B123),-('Diário 6º PA'!$O$4:$O$2907=H$1),('Diário 6º PA'!$F$4:$F$2907))+SUMPRODUCT(-('Comp.'!$D$5:$D$232='Analítico Cp.'!$B123),-('Comp.'!$J$5:$J$232=H$1),('Comp.'!$E$5:$E$232))</f>
        <v>0</v>
      </c>
      <c r="I123" s="11">
        <f>SUMPRODUCT(-('Diário 3º PA'!$E$4:$E$4242='Analítico Cp.'!$B123),-('Diário 3º PA'!$P$4:$P$4242=I$1),('Diário 3º PA'!$F$4:$F$4242))+SUMPRODUCT(-('Diário 4º PA'!$E$4:$E$2224='Analítico Cp.'!$B123),-('Diário 4º PA'!$P$4:$P$2224=I$1),('Diário 4º PA'!$F$4:$F$2224))+SUMPRODUCT(-('Diário 5º PA'!$E$4:$E$5221='Analítico Cp.'!$B123),-('Diário 5º PA'!$P$4:$P$5221=I$1),('Diário 5º PA'!$F$4:$F$5221))+SUMPRODUCT(-('Diário 6º PA'!$E$4:$E$2907='Analítico Cp.'!$B123),-('Diário 6º PA'!$O$4:$O$2907=I$1),('Diário 6º PA'!$F$4:$F$2907))+SUMPRODUCT(-('Comp.'!$D$5:$D$232='Analítico Cp.'!$B123),-('Comp.'!$J$5:$J$232=I$1),('Comp.'!$E$5:$E$232))</f>
        <v>0</v>
      </c>
      <c r="J123" s="11">
        <f>SUMPRODUCT(-('Diário 3º PA'!$E$4:$E$4242='Analítico Cp.'!$B123),-('Diário 3º PA'!$P$4:$P$4242=J$1),('Diário 3º PA'!$F$4:$F$4242))+SUMPRODUCT(-('Diário 4º PA'!$E$4:$E$2224='Analítico Cp.'!$B123),-('Diário 4º PA'!$P$4:$P$2224=J$1),('Diário 4º PA'!$F$4:$F$2224))+SUMPRODUCT(-('Diário 5º PA'!$E$4:$E$5221='Analítico Cp.'!$B123),-('Diário 5º PA'!$P$4:$P$5221=J$1),('Diário 5º PA'!$F$4:$F$5221))+SUMPRODUCT(-('Diário 6º PA'!$E$4:$E$2907='Analítico Cp.'!$B123),-('Diário 6º PA'!$O$4:$O$2907=J$1),('Diário 6º PA'!$F$4:$F$2907))+SUMPRODUCT(-('Comp.'!$D$5:$D$232='Analítico Cp.'!$B123),-('Comp.'!$J$5:$J$232=J$1),('Comp.'!$E$5:$E$232))</f>
        <v>0</v>
      </c>
      <c r="K123" s="11">
        <f>SUMPRODUCT(-('Diário 3º PA'!$E$4:$E$4242='Analítico Cp.'!$B123),-('Diário 3º PA'!$P$4:$P$4242=K$1),('Diário 3º PA'!$F$4:$F$4242))+SUMPRODUCT(-('Diário 4º PA'!$E$4:$E$2224='Analítico Cp.'!$B123),-('Diário 4º PA'!$P$4:$P$2224=K$1),('Diário 4º PA'!$F$4:$F$2224))+SUMPRODUCT(-('Diário 5º PA'!$E$4:$E$5221='Analítico Cp.'!$B123),-('Diário 5º PA'!$P$4:$P$5221=K$1),('Diário 5º PA'!$F$4:$F$5221))+SUMPRODUCT(-('Diário 6º PA'!$E$4:$E$2907='Analítico Cp.'!$B123),-('Diário 6º PA'!$O$4:$O$2907=K$1),('Diário 6º PA'!$F$4:$F$2907))+SUMPRODUCT(-('Comp.'!$D$5:$D$232='Analítico Cp.'!$B123),-('Comp.'!$J$5:$J$232=K$1),('Comp.'!$E$5:$E$232))</f>
        <v>0</v>
      </c>
      <c r="L123" s="11">
        <f>SUMPRODUCT(-('Diário 3º PA'!$E$4:$E$4242='Analítico Cp.'!$B123),-('Diário 3º PA'!$P$4:$P$4242=L$1),('Diário 3º PA'!$F$4:$F$4242))+SUMPRODUCT(-('Diário 4º PA'!$E$4:$E$2224='Analítico Cp.'!$B123),-('Diário 4º PA'!$P$4:$P$2224=L$1),('Diário 4º PA'!$F$4:$F$2224))+SUMPRODUCT(-('Diário 5º PA'!$E$4:$E$5221='Analítico Cp.'!$B123),-('Diário 5º PA'!$P$4:$P$5221=L$1),('Diário 5º PA'!$F$4:$F$5221))+SUMPRODUCT(-('Diário 6º PA'!$E$4:$E$2907='Analítico Cp.'!$B123),-('Diário 6º PA'!$O$4:$O$2907=L$1),('Diário 6º PA'!$F$4:$F$2907))+SUMPRODUCT(-('Comp.'!$D$5:$D$232='Analítico Cp.'!$B123),-('Comp.'!$J$5:$J$232=L$1),('Comp.'!$E$5:$E$232))</f>
        <v>0</v>
      </c>
      <c r="M123" s="11">
        <f>SUMPRODUCT(-('Diário 3º PA'!$E$4:$E$4242='Analítico Cp.'!$B123),-('Diário 3º PA'!$P$4:$P$4242=M$1),('Diário 3º PA'!$F$4:$F$4242))+SUMPRODUCT(-('Diário 4º PA'!$E$4:$E$2224='Analítico Cp.'!$B123),-('Diário 4º PA'!$P$4:$P$2224=M$1),('Diário 4º PA'!$F$4:$F$2224))+SUMPRODUCT(-('Diário 5º PA'!$E$4:$E$5221='Analítico Cp.'!$B123),-('Diário 5º PA'!$P$4:$P$5221=M$1),('Diário 5º PA'!$F$4:$F$5221))+SUMPRODUCT(-('Diário 6º PA'!$E$4:$E$2907='Analítico Cp.'!$B123),-('Diário 6º PA'!$O$4:$O$2907=M$1),('Diário 6º PA'!$F$4:$F$2907))+SUMPRODUCT(-('Comp.'!$D$5:$D$232='Analítico Cp.'!$B123),-('Comp.'!$J$5:$J$232=M$1),('Comp.'!$E$5:$E$232))</f>
        <v>0</v>
      </c>
      <c r="N123" s="11">
        <f>SUMPRODUCT(-('Diário 3º PA'!$E$4:$E$4242='Analítico Cp.'!$B123),-('Diário 3º PA'!$P$4:$P$4242=N$1),('Diário 3º PA'!$F$4:$F$4242))+SUMPRODUCT(-('Diário 4º PA'!$E$4:$E$2224='Analítico Cp.'!$B123),-('Diário 4º PA'!$P$4:$P$2224=N$1),('Diário 4º PA'!$F$4:$F$2224))+SUMPRODUCT(-('Diário 5º PA'!$E$4:$E$5221='Analítico Cp.'!$B123),-('Diário 5º PA'!$P$4:$P$5221=N$1),('Diário 5º PA'!$F$4:$F$5221))+SUMPRODUCT(-('Diário 6º PA'!$E$4:$E$2907='Analítico Cp.'!$B123),-('Diário 6º PA'!$O$4:$O$2907=N$1),('Diário 6º PA'!$F$4:$F$2907))+SUMPRODUCT(-('Comp.'!$D$5:$D$232='Analítico Cp.'!$B123),-('Comp.'!$J$5:$J$232=N$1),('Comp.'!$E$5:$E$232))</f>
        <v>0</v>
      </c>
      <c r="O123" s="12">
        <f t="shared" si="16"/>
        <v>0</v>
      </c>
      <c r="P123" s="168">
        <f t="shared" ref="P123:P138" si="17">IF($O$157=0,0,O123/$O$157)</f>
        <v>0</v>
      </c>
    </row>
    <row r="124" spans="1:16" ht="33.75" x14ac:dyDescent="0.2">
      <c r="A124" s="59" t="s">
        <v>351</v>
      </c>
      <c r="B124" s="103" t="s">
        <v>352</v>
      </c>
      <c r="C124" s="11">
        <f>SUMPRODUCT(-('Diário 3º PA'!$E$4:$E$4242='Analítico Cp.'!$B124),-('Diário 3º PA'!$P$4:$P$4242=C$1),('Diário 3º PA'!$F$4:$F$4242))+SUMPRODUCT(-('Diário 4º PA'!$E$4:$E$2224='Analítico Cp.'!$B124),-('Diário 4º PA'!$P$4:$P$2224=C$1),('Diário 4º PA'!$F$4:$F$2224))+SUMPRODUCT(-('Diário 5º PA'!$E$4:$E$5221='Analítico Cp.'!$B124),-('Diário 5º PA'!$P$4:$P$5221=C$1),('Diário 5º PA'!$F$4:$F$5221))+SUMPRODUCT(-('Diário 6º PA'!$E$4:$E$2907='Analítico Cp.'!$B124),-('Diário 6º PA'!$O$4:$O$2907=C$1),('Diário 6º PA'!$F$4:$F$2907))+SUMPRODUCT(-('Comp.'!$D$5:$D$232='Analítico Cp.'!$B124),-('Comp.'!$J$5:$J$232=C$1),('Comp.'!$E$5:$E$232))</f>
        <v>4486.0499999999993</v>
      </c>
      <c r="D124" s="11">
        <f>SUMPRODUCT(-('Diário 3º PA'!$E$4:$E$4242='Analítico Cp.'!$B124),-('Diário 3º PA'!$P$4:$P$4242=D$1),('Diário 3º PA'!$F$4:$F$4242))+SUMPRODUCT(-('Diário 4º PA'!$E$4:$E$2224='Analítico Cp.'!$B124),-('Diário 4º PA'!$P$4:$P$2224=D$1),('Diário 4º PA'!$F$4:$F$2224))+SUMPRODUCT(-('Diário 5º PA'!$E$4:$E$5221='Analítico Cp.'!$B124),-('Diário 5º PA'!$P$4:$P$5221=D$1),('Diário 5º PA'!$F$4:$F$5221))+SUMPRODUCT(-('Diário 6º PA'!$E$4:$E$2907='Analítico Cp.'!$B124),-('Diário 6º PA'!$O$4:$O$2907=D$1),('Diário 6º PA'!$F$4:$F$2907))+SUMPRODUCT(-('Comp.'!$D$5:$D$232='Analítico Cp.'!$B124),-('Comp.'!$J$5:$J$232=D$1),('Comp.'!$E$5:$E$232))</f>
        <v>648.75</v>
      </c>
      <c r="E124" s="11">
        <f>SUMPRODUCT(-('Diário 3º PA'!$E$4:$E$4242='Analítico Cp.'!$B124),-('Diário 3º PA'!$P$4:$P$4242=E$1),('Diário 3º PA'!$F$4:$F$4242))+SUMPRODUCT(-('Diário 4º PA'!$E$4:$E$2224='Analítico Cp.'!$B124),-('Diário 4º PA'!$P$4:$P$2224=E$1),('Diário 4º PA'!$F$4:$F$2224))+SUMPRODUCT(-('Diário 5º PA'!$E$4:$E$5221='Analítico Cp.'!$B124),-('Diário 5º PA'!$P$4:$P$5221=E$1),('Diário 5º PA'!$F$4:$F$5221))+SUMPRODUCT(-('Diário 6º PA'!$E$4:$E$2907='Analítico Cp.'!$B124),-('Diário 6º PA'!$O$4:$O$2907=E$1),('Diário 6º PA'!$F$4:$F$2907))+SUMPRODUCT(-('Comp.'!$D$5:$D$232='Analítico Cp.'!$B124),-('Comp.'!$J$5:$J$232=E$1),('Comp.'!$E$5:$E$232))</f>
        <v>0</v>
      </c>
      <c r="F124" s="11">
        <f>SUMPRODUCT(-('Diário 3º PA'!$E$4:$E$4242='Analítico Cp.'!$B124),-('Diário 3º PA'!$P$4:$P$4242=F$1),('Diário 3º PA'!$F$4:$F$4242))+SUMPRODUCT(-('Diário 4º PA'!$E$4:$E$2224='Analítico Cp.'!$B124),-('Diário 4º PA'!$P$4:$P$2224=F$1),('Diário 4º PA'!$F$4:$F$2224))+SUMPRODUCT(-('Diário 5º PA'!$E$4:$E$5221='Analítico Cp.'!$B124),-('Diário 5º PA'!$P$4:$P$5221=F$1),('Diário 5º PA'!$F$4:$F$5221))+SUMPRODUCT(-('Diário 6º PA'!$E$4:$E$2907='Analítico Cp.'!$B124),-('Diário 6º PA'!$O$4:$O$2907=F$1),('Diário 6º PA'!$F$4:$F$2907))+SUMPRODUCT(-('Comp.'!$D$5:$D$232='Analítico Cp.'!$B124),-('Comp.'!$J$5:$J$232=F$1),('Comp.'!$E$5:$E$232))</f>
        <v>0</v>
      </c>
      <c r="G124" s="11">
        <f>SUMPRODUCT(-('Diário 3º PA'!$E$4:$E$4242='Analítico Cp.'!$B124),-('Diário 3º PA'!$P$4:$P$4242=G$1),('Diário 3º PA'!$F$4:$F$4242))+SUMPRODUCT(-('Diário 4º PA'!$E$4:$E$2224='Analítico Cp.'!$B124),-('Diário 4º PA'!$P$4:$P$2224=G$1),('Diário 4º PA'!$F$4:$F$2224))+SUMPRODUCT(-('Diário 5º PA'!$E$4:$E$5221='Analítico Cp.'!$B124),-('Diário 5º PA'!$P$4:$P$5221=G$1),('Diário 5º PA'!$F$4:$F$5221))+SUMPRODUCT(-('Diário 6º PA'!$E$4:$E$2907='Analítico Cp.'!$B124),-('Diário 6º PA'!$O$4:$O$2907=G$1),('Diário 6º PA'!$F$4:$F$2907))+SUMPRODUCT(-('Comp.'!$D$5:$D$232='Analítico Cp.'!$B124),-('Comp.'!$J$5:$J$232=G$1),('Comp.'!$E$5:$E$232))</f>
        <v>792.1</v>
      </c>
      <c r="H124" s="11">
        <f>SUMPRODUCT(-('Diário 3º PA'!$E$4:$E$4242='Analítico Cp.'!$B124),-('Diário 3º PA'!$P$4:$P$4242=H$1),('Diário 3º PA'!$F$4:$F$4242))+SUMPRODUCT(-('Diário 4º PA'!$E$4:$E$2224='Analítico Cp.'!$B124),-('Diário 4º PA'!$P$4:$P$2224=H$1),('Diário 4º PA'!$F$4:$F$2224))+SUMPRODUCT(-('Diário 5º PA'!$E$4:$E$5221='Analítico Cp.'!$B124),-('Diário 5º PA'!$P$4:$P$5221=H$1),('Diário 5º PA'!$F$4:$F$5221))+SUMPRODUCT(-('Diário 6º PA'!$E$4:$E$2907='Analítico Cp.'!$B124),-('Diário 6º PA'!$O$4:$O$2907=H$1),('Diário 6º PA'!$F$4:$F$2907))+SUMPRODUCT(-('Comp.'!$D$5:$D$232='Analítico Cp.'!$B124),-('Comp.'!$J$5:$J$232=H$1),('Comp.'!$E$5:$E$232))</f>
        <v>0</v>
      </c>
      <c r="I124" s="11">
        <f>SUMPRODUCT(-('Diário 3º PA'!$E$4:$E$4242='Analítico Cp.'!$B124),-('Diário 3º PA'!$P$4:$P$4242=I$1),('Diário 3º PA'!$F$4:$F$4242))+SUMPRODUCT(-('Diário 4º PA'!$E$4:$E$2224='Analítico Cp.'!$B124),-('Diário 4º PA'!$P$4:$P$2224=I$1),('Diário 4º PA'!$F$4:$F$2224))+SUMPRODUCT(-('Diário 5º PA'!$E$4:$E$5221='Analítico Cp.'!$B124),-('Diário 5º PA'!$P$4:$P$5221=I$1),('Diário 5º PA'!$F$4:$F$5221))+SUMPRODUCT(-('Diário 6º PA'!$E$4:$E$2907='Analítico Cp.'!$B124),-('Diário 6º PA'!$O$4:$O$2907=I$1),('Diário 6º PA'!$F$4:$F$2907))+SUMPRODUCT(-('Comp.'!$D$5:$D$232='Analítico Cp.'!$B124),-('Comp.'!$J$5:$J$232=I$1),('Comp.'!$E$5:$E$232))</f>
        <v>0</v>
      </c>
      <c r="J124" s="11">
        <f>SUMPRODUCT(-('Diário 3º PA'!$E$4:$E$4242='Analítico Cp.'!$B124),-('Diário 3º PA'!$P$4:$P$4242=J$1),('Diário 3º PA'!$F$4:$F$4242))+SUMPRODUCT(-('Diário 4º PA'!$E$4:$E$2224='Analítico Cp.'!$B124),-('Diário 4º PA'!$P$4:$P$2224=J$1),('Diário 4º PA'!$F$4:$F$2224))+SUMPRODUCT(-('Diário 5º PA'!$E$4:$E$5221='Analítico Cp.'!$B124),-('Diário 5º PA'!$P$4:$P$5221=J$1),('Diário 5º PA'!$F$4:$F$5221))+SUMPRODUCT(-('Diário 6º PA'!$E$4:$E$2907='Analítico Cp.'!$B124),-('Diário 6º PA'!$O$4:$O$2907=J$1),('Diário 6º PA'!$F$4:$F$2907))+SUMPRODUCT(-('Comp.'!$D$5:$D$232='Analítico Cp.'!$B124),-('Comp.'!$J$5:$J$232=J$1),('Comp.'!$E$5:$E$232))</f>
        <v>5818.7300000000005</v>
      </c>
      <c r="K124" s="11">
        <f>SUMPRODUCT(-('Diário 3º PA'!$E$4:$E$4242='Analítico Cp.'!$B124),-('Diário 3º PA'!$P$4:$P$4242=K$1),('Diário 3º PA'!$F$4:$F$4242))+SUMPRODUCT(-('Diário 4º PA'!$E$4:$E$2224='Analítico Cp.'!$B124),-('Diário 4º PA'!$P$4:$P$2224=K$1),('Diário 4º PA'!$F$4:$F$2224))+SUMPRODUCT(-('Diário 5º PA'!$E$4:$E$5221='Analítico Cp.'!$B124),-('Diário 5º PA'!$P$4:$P$5221=K$1),('Diário 5º PA'!$F$4:$F$5221))+SUMPRODUCT(-('Diário 6º PA'!$E$4:$E$2907='Analítico Cp.'!$B124),-('Diário 6º PA'!$O$4:$O$2907=K$1),('Diário 6º PA'!$F$4:$F$2907))+SUMPRODUCT(-('Comp.'!$D$5:$D$232='Analítico Cp.'!$B124),-('Comp.'!$J$5:$J$232=K$1),('Comp.'!$E$5:$E$232))</f>
        <v>867.75</v>
      </c>
      <c r="L124" s="11">
        <f>SUMPRODUCT(-('Diário 3º PA'!$E$4:$E$4242='Analítico Cp.'!$B124),-('Diário 3º PA'!$P$4:$P$4242=L$1),('Diário 3º PA'!$F$4:$F$4242))+SUMPRODUCT(-('Diário 4º PA'!$E$4:$E$2224='Analítico Cp.'!$B124),-('Diário 4º PA'!$P$4:$P$2224=L$1),('Diário 4º PA'!$F$4:$F$2224))+SUMPRODUCT(-('Diário 5º PA'!$E$4:$E$5221='Analítico Cp.'!$B124),-('Diário 5º PA'!$P$4:$P$5221=L$1),('Diário 5º PA'!$F$4:$F$5221))+SUMPRODUCT(-('Diário 6º PA'!$E$4:$E$2907='Analítico Cp.'!$B124),-('Diário 6º PA'!$O$4:$O$2907=L$1),('Diário 6º PA'!$F$4:$F$2907))+SUMPRODUCT(-('Comp.'!$D$5:$D$232='Analítico Cp.'!$B124),-('Comp.'!$J$5:$J$232=L$1),('Comp.'!$E$5:$E$232))</f>
        <v>2376.3000000000002</v>
      </c>
      <c r="M124" s="11">
        <f>SUMPRODUCT(-('Diário 3º PA'!$E$4:$E$4242='Analítico Cp.'!$B124),-('Diário 3º PA'!$P$4:$P$4242=M$1),('Diário 3º PA'!$F$4:$F$4242))+SUMPRODUCT(-('Diário 4º PA'!$E$4:$E$2224='Analítico Cp.'!$B124),-('Diário 4º PA'!$P$4:$P$2224=M$1),('Diário 4º PA'!$F$4:$F$2224))+SUMPRODUCT(-('Diário 5º PA'!$E$4:$E$5221='Analítico Cp.'!$B124),-('Diário 5º PA'!$P$4:$P$5221=M$1),('Diário 5º PA'!$F$4:$F$5221))+SUMPRODUCT(-('Diário 6º PA'!$E$4:$E$2907='Analítico Cp.'!$B124),-('Diário 6º PA'!$O$4:$O$2907=M$1),('Diário 6º PA'!$F$4:$F$2907))+SUMPRODUCT(-('Comp.'!$D$5:$D$232='Analítico Cp.'!$B124),-('Comp.'!$J$5:$J$232=M$1),('Comp.'!$E$5:$E$232))</f>
        <v>0</v>
      </c>
      <c r="N124" s="11">
        <f>SUMPRODUCT(-('Diário 3º PA'!$E$4:$E$4242='Analítico Cp.'!$B124),-('Diário 3º PA'!$P$4:$P$4242=N$1),('Diário 3º PA'!$F$4:$F$4242))+SUMPRODUCT(-('Diário 4º PA'!$E$4:$E$2224='Analítico Cp.'!$B124),-('Diário 4º PA'!$P$4:$P$2224=N$1),('Diário 4º PA'!$F$4:$F$2224))+SUMPRODUCT(-('Diário 5º PA'!$E$4:$E$5221='Analítico Cp.'!$B124),-('Diário 5º PA'!$P$4:$P$5221=N$1),('Diário 5º PA'!$F$4:$F$5221))+SUMPRODUCT(-('Diário 6º PA'!$E$4:$E$2907='Analítico Cp.'!$B124),-('Diário 6º PA'!$O$4:$O$2907=N$1),('Diário 6º PA'!$F$4:$F$2907))+SUMPRODUCT(-('Comp.'!$D$5:$D$232='Analítico Cp.'!$B124),-('Comp.'!$J$5:$J$232=N$1),('Comp.'!$E$5:$E$232))</f>
        <v>720.9</v>
      </c>
      <c r="O124" s="12">
        <f t="shared" si="16"/>
        <v>15710.58</v>
      </c>
      <c r="P124" s="168">
        <f t="shared" si="17"/>
        <v>4.1954872823876573E-4</v>
      </c>
    </row>
    <row r="125" spans="1:16" ht="23.25" customHeight="1" x14ac:dyDescent="0.2">
      <c r="A125" s="59" t="s">
        <v>353</v>
      </c>
      <c r="B125" s="103" t="s">
        <v>354</v>
      </c>
      <c r="C125" s="11">
        <f>SUMPRODUCT(-('Diário 3º PA'!$E$4:$E$4242='Analítico Cp.'!$B125),-('Diário 3º PA'!$P$4:$P$4242=C$1),('Diário 3º PA'!$F$4:$F$4242))+SUMPRODUCT(-('Diário 4º PA'!$E$4:$E$2224='Analítico Cp.'!$B125),-('Diário 4º PA'!$P$4:$P$2224=C$1),('Diário 4º PA'!$F$4:$F$2224))+SUMPRODUCT(-('Diário 5º PA'!$E$4:$E$5221='Analítico Cp.'!$B125),-('Diário 5º PA'!$P$4:$P$5221=C$1),('Diário 5º PA'!$F$4:$F$5221))+SUMPRODUCT(-('Diário 6º PA'!$E$4:$E$2907='Analítico Cp.'!$B125),-('Diário 6º PA'!$O$4:$O$2907=C$1),('Diário 6º PA'!$F$4:$F$2907))+SUMPRODUCT(-('Comp.'!$D$5:$D$232='Analítico Cp.'!$B125),-('Comp.'!$J$5:$J$232=C$1),('Comp.'!$E$5:$E$232))</f>
        <v>67153.399999999994</v>
      </c>
      <c r="D125" s="11">
        <f>SUMPRODUCT(-('Diário 3º PA'!$E$4:$E$4242='Analítico Cp.'!$B125),-('Diário 3º PA'!$P$4:$P$4242=D$1),('Diário 3º PA'!$F$4:$F$4242))+SUMPRODUCT(-('Diário 4º PA'!$E$4:$E$2224='Analítico Cp.'!$B125),-('Diário 4º PA'!$P$4:$P$2224=D$1),('Diário 4º PA'!$F$4:$F$2224))+SUMPRODUCT(-('Diário 5º PA'!$E$4:$E$5221='Analítico Cp.'!$B125),-('Diário 5º PA'!$P$4:$P$5221=D$1),('Diário 5º PA'!$F$4:$F$5221))+SUMPRODUCT(-('Diário 6º PA'!$E$4:$E$2907='Analítico Cp.'!$B125),-('Diário 6º PA'!$O$4:$O$2907=D$1),('Diário 6º PA'!$F$4:$F$2907))+SUMPRODUCT(-('Comp.'!$D$5:$D$232='Analítico Cp.'!$B125),-('Comp.'!$J$5:$J$232=D$1),('Comp.'!$E$5:$E$232))</f>
        <v>17512.55</v>
      </c>
      <c r="E125" s="11">
        <f>SUMPRODUCT(-('Diário 3º PA'!$E$4:$E$4242='Analítico Cp.'!$B125),-('Diário 3º PA'!$P$4:$P$4242=E$1),('Diário 3º PA'!$F$4:$F$4242))+SUMPRODUCT(-('Diário 4º PA'!$E$4:$E$2224='Analítico Cp.'!$B125),-('Diário 4º PA'!$P$4:$P$2224=E$1),('Diário 4º PA'!$F$4:$F$2224))+SUMPRODUCT(-('Diário 5º PA'!$E$4:$E$5221='Analítico Cp.'!$B125),-('Diário 5º PA'!$P$4:$P$5221=E$1),('Diário 5º PA'!$F$4:$F$5221))+SUMPRODUCT(-('Diário 6º PA'!$E$4:$E$2907='Analítico Cp.'!$B125),-('Diário 6º PA'!$O$4:$O$2907=E$1),('Diário 6º PA'!$F$4:$F$2907))+SUMPRODUCT(-('Comp.'!$D$5:$D$232='Analítico Cp.'!$B125),-('Comp.'!$J$5:$J$232=E$1),('Comp.'!$E$5:$E$232))</f>
        <v>62869.71</v>
      </c>
      <c r="F125" s="11">
        <f>SUMPRODUCT(-('Diário 3º PA'!$E$4:$E$4242='Analítico Cp.'!$B125),-('Diário 3º PA'!$P$4:$P$4242=F$1),('Diário 3º PA'!$F$4:$F$4242))+SUMPRODUCT(-('Diário 4º PA'!$E$4:$E$2224='Analítico Cp.'!$B125),-('Diário 4º PA'!$P$4:$P$2224=F$1),('Diário 4º PA'!$F$4:$F$2224))+SUMPRODUCT(-('Diário 5º PA'!$E$4:$E$5221='Analítico Cp.'!$B125),-('Diário 5º PA'!$P$4:$P$5221=F$1),('Diário 5º PA'!$F$4:$F$5221))+SUMPRODUCT(-('Diário 6º PA'!$E$4:$E$2907='Analítico Cp.'!$B125),-('Diário 6º PA'!$O$4:$O$2907=F$1),('Diário 6º PA'!$F$4:$F$2907))+SUMPRODUCT(-('Comp.'!$D$5:$D$232='Analítico Cp.'!$B125),-('Comp.'!$J$5:$J$232=F$1),('Comp.'!$E$5:$E$232))</f>
        <v>20020.370000000003</v>
      </c>
      <c r="G125" s="11">
        <f>SUMPRODUCT(-('Diário 3º PA'!$E$4:$E$4242='Analítico Cp.'!$B125),-('Diário 3º PA'!$P$4:$P$4242=G$1),('Diário 3º PA'!$F$4:$F$4242))+SUMPRODUCT(-('Diário 4º PA'!$E$4:$E$2224='Analítico Cp.'!$B125),-('Diário 4º PA'!$P$4:$P$2224=G$1),('Diário 4º PA'!$F$4:$F$2224))+SUMPRODUCT(-('Diário 5º PA'!$E$4:$E$5221='Analítico Cp.'!$B125),-('Diário 5º PA'!$P$4:$P$5221=G$1),('Diário 5º PA'!$F$4:$F$5221))+SUMPRODUCT(-('Diário 6º PA'!$E$4:$E$2907='Analítico Cp.'!$B125),-('Diário 6º PA'!$O$4:$O$2907=G$1),('Diário 6º PA'!$F$4:$F$2907))+SUMPRODUCT(-('Comp.'!$D$5:$D$232='Analítico Cp.'!$B125),-('Comp.'!$J$5:$J$232=G$1),('Comp.'!$E$5:$E$232))</f>
        <v>556916.05000000005</v>
      </c>
      <c r="H125" s="11">
        <f>SUMPRODUCT(-('Diário 3º PA'!$E$4:$E$4242='Analítico Cp.'!$B125),-('Diário 3º PA'!$P$4:$P$4242=H$1),('Diário 3º PA'!$F$4:$F$4242))+SUMPRODUCT(-('Diário 4º PA'!$E$4:$E$2224='Analítico Cp.'!$B125),-('Diário 4º PA'!$P$4:$P$2224=H$1),('Diário 4º PA'!$F$4:$F$2224))+SUMPRODUCT(-('Diário 5º PA'!$E$4:$E$5221='Analítico Cp.'!$B125),-('Diário 5º PA'!$P$4:$P$5221=H$1),('Diário 5º PA'!$F$4:$F$5221))+SUMPRODUCT(-('Diário 6º PA'!$E$4:$E$2907='Analítico Cp.'!$B125),-('Diário 6º PA'!$O$4:$O$2907=H$1),('Diário 6º PA'!$F$4:$F$2907))+SUMPRODUCT(-('Comp.'!$D$5:$D$232='Analítico Cp.'!$B125),-('Comp.'!$J$5:$J$232=H$1),('Comp.'!$E$5:$E$232))</f>
        <v>190497.09999999998</v>
      </c>
      <c r="I125" s="11">
        <f>SUMPRODUCT(-('Diário 3º PA'!$E$4:$E$4242='Analítico Cp.'!$B125),-('Diário 3º PA'!$P$4:$P$4242=I$1),('Diário 3º PA'!$F$4:$F$4242))+SUMPRODUCT(-('Diário 4º PA'!$E$4:$E$2224='Analítico Cp.'!$B125),-('Diário 4º PA'!$P$4:$P$2224=I$1),('Diário 4º PA'!$F$4:$F$2224))+SUMPRODUCT(-('Diário 5º PA'!$E$4:$E$5221='Analítico Cp.'!$B125),-('Diário 5º PA'!$P$4:$P$5221=I$1),('Diário 5º PA'!$F$4:$F$5221))+SUMPRODUCT(-('Diário 6º PA'!$E$4:$E$2907='Analítico Cp.'!$B125),-('Diário 6º PA'!$O$4:$O$2907=I$1),('Diário 6º PA'!$F$4:$F$2907))+SUMPRODUCT(-('Comp.'!$D$5:$D$232='Analítico Cp.'!$B125),-('Comp.'!$J$5:$J$232=I$1),('Comp.'!$E$5:$E$232))</f>
        <v>425868.39000000007</v>
      </c>
      <c r="J125" s="11">
        <f>SUMPRODUCT(-('Diário 3º PA'!$E$4:$E$4242='Analítico Cp.'!$B125),-('Diário 3º PA'!$P$4:$P$4242=J$1),('Diário 3º PA'!$F$4:$F$4242))+SUMPRODUCT(-('Diário 4º PA'!$E$4:$E$2224='Analítico Cp.'!$B125),-('Diário 4º PA'!$P$4:$P$2224=J$1),('Diário 4º PA'!$F$4:$F$2224))+SUMPRODUCT(-('Diário 5º PA'!$E$4:$E$5221='Analítico Cp.'!$B125),-('Diário 5º PA'!$P$4:$P$5221=J$1),('Diário 5º PA'!$F$4:$F$5221))+SUMPRODUCT(-('Diário 6º PA'!$E$4:$E$2907='Analítico Cp.'!$B125),-('Diário 6º PA'!$O$4:$O$2907=J$1),('Diário 6º PA'!$F$4:$F$2907))+SUMPRODUCT(-('Comp.'!$D$5:$D$232='Analítico Cp.'!$B125),-('Comp.'!$J$5:$J$232=J$1),('Comp.'!$E$5:$E$232))</f>
        <v>440946.51999999996</v>
      </c>
      <c r="K125" s="11">
        <f>SUMPRODUCT(-('Diário 3º PA'!$E$4:$E$4242='Analítico Cp.'!$B125),-('Diário 3º PA'!$P$4:$P$4242=K$1),('Diário 3º PA'!$F$4:$F$4242))+SUMPRODUCT(-('Diário 4º PA'!$E$4:$E$2224='Analítico Cp.'!$B125),-('Diário 4º PA'!$P$4:$P$2224=K$1),('Diário 4º PA'!$F$4:$F$2224))+SUMPRODUCT(-('Diário 5º PA'!$E$4:$E$5221='Analítico Cp.'!$B125),-('Diário 5º PA'!$P$4:$P$5221=K$1),('Diário 5º PA'!$F$4:$F$5221))+SUMPRODUCT(-('Diário 6º PA'!$E$4:$E$2907='Analítico Cp.'!$B125),-('Diário 6º PA'!$O$4:$O$2907=K$1),('Diário 6º PA'!$F$4:$F$2907))+SUMPRODUCT(-('Comp.'!$D$5:$D$232='Analítico Cp.'!$B125),-('Comp.'!$J$5:$J$232=K$1),('Comp.'!$E$5:$E$232))</f>
        <v>149622.06</v>
      </c>
      <c r="L125" s="11">
        <f>SUMPRODUCT(-('Diário 3º PA'!$E$4:$E$4242='Analítico Cp.'!$B125),-('Diário 3º PA'!$P$4:$P$4242=L$1),('Diário 3º PA'!$F$4:$F$4242))+SUMPRODUCT(-('Diário 4º PA'!$E$4:$E$2224='Analítico Cp.'!$B125),-('Diário 4º PA'!$P$4:$P$2224=L$1),('Diário 4º PA'!$F$4:$F$2224))+SUMPRODUCT(-('Diário 5º PA'!$E$4:$E$5221='Analítico Cp.'!$B125),-('Diário 5º PA'!$P$4:$P$5221=L$1),('Diário 5º PA'!$F$4:$F$5221))+SUMPRODUCT(-('Diário 6º PA'!$E$4:$E$2907='Analítico Cp.'!$B125),-('Diário 6º PA'!$O$4:$O$2907=L$1),('Diário 6º PA'!$F$4:$F$2907))+SUMPRODUCT(-('Comp.'!$D$5:$D$232='Analítico Cp.'!$B125),-('Comp.'!$J$5:$J$232=L$1),('Comp.'!$E$5:$E$232))</f>
        <v>616636.75</v>
      </c>
      <c r="M125" s="11">
        <f>SUMPRODUCT(-('Diário 3º PA'!$E$4:$E$4242='Analítico Cp.'!$B125),-('Diário 3º PA'!$P$4:$P$4242=M$1),('Diário 3º PA'!$F$4:$F$4242))+SUMPRODUCT(-('Diário 4º PA'!$E$4:$E$2224='Analítico Cp.'!$B125),-('Diário 4º PA'!$P$4:$P$2224=M$1),('Diário 4º PA'!$F$4:$F$2224))+SUMPRODUCT(-('Diário 5º PA'!$E$4:$E$5221='Analítico Cp.'!$B125),-('Diário 5º PA'!$P$4:$P$5221=M$1),('Diário 5º PA'!$F$4:$F$5221))+SUMPRODUCT(-('Diário 6º PA'!$E$4:$E$2907='Analítico Cp.'!$B125),-('Diário 6º PA'!$O$4:$O$2907=M$1),('Diário 6º PA'!$F$4:$F$2907))+SUMPRODUCT(-('Comp.'!$D$5:$D$232='Analítico Cp.'!$B125),-('Comp.'!$J$5:$J$232=M$1),('Comp.'!$E$5:$E$232))</f>
        <v>188488.59999999998</v>
      </c>
      <c r="N125" s="11">
        <f>SUMPRODUCT(-('Diário 3º PA'!$E$4:$E$4242='Analítico Cp.'!$B125),-('Diário 3º PA'!$P$4:$P$4242=N$1),('Diário 3º PA'!$F$4:$F$4242))+SUMPRODUCT(-('Diário 4º PA'!$E$4:$E$2224='Analítico Cp.'!$B125),-('Diário 4º PA'!$P$4:$P$2224=N$1),('Diário 4º PA'!$F$4:$F$2224))+SUMPRODUCT(-('Diário 5º PA'!$E$4:$E$5221='Analítico Cp.'!$B125),-('Diário 5º PA'!$P$4:$P$5221=N$1),('Diário 5º PA'!$F$4:$F$5221))+SUMPRODUCT(-('Diário 6º PA'!$E$4:$E$2907='Analítico Cp.'!$B125),-('Diário 6º PA'!$O$4:$O$2907=N$1),('Diário 6º PA'!$F$4:$F$2907))+SUMPRODUCT(-('Comp.'!$D$5:$D$232='Analítico Cp.'!$B125),-('Comp.'!$J$5:$J$232=N$1),('Comp.'!$E$5:$E$232))</f>
        <v>1054161.49</v>
      </c>
      <c r="O125" s="12">
        <f t="shared" si="16"/>
        <v>3790692.99</v>
      </c>
      <c r="P125" s="168">
        <f t="shared" si="17"/>
        <v>0.10122989877509961</v>
      </c>
    </row>
    <row r="126" spans="1:16" ht="23.25" customHeight="1" x14ac:dyDescent="0.2">
      <c r="A126" s="59" t="s">
        <v>355</v>
      </c>
      <c r="B126" s="103" t="s">
        <v>356</v>
      </c>
      <c r="C126" s="11">
        <f>SUMPRODUCT(-('Diário 3º PA'!$E$4:$E$4242='Analítico Cp.'!$B126),-('Diário 3º PA'!$P$4:$P$4242=C$1),('Diário 3º PA'!$F$4:$F$4242))+SUMPRODUCT(-('Diário 4º PA'!$E$4:$E$2224='Analítico Cp.'!$B126),-('Diário 4º PA'!$P$4:$P$2224=C$1),('Diário 4º PA'!$F$4:$F$2224))+SUMPRODUCT(-('Diário 5º PA'!$E$4:$E$5221='Analítico Cp.'!$B126),-('Diário 5º PA'!$P$4:$P$5221=C$1),('Diário 5º PA'!$F$4:$F$5221))+SUMPRODUCT(-('Diário 6º PA'!$E$4:$E$2907='Analítico Cp.'!$B126),-('Diário 6º PA'!$O$4:$O$2907=C$1),('Diário 6º PA'!$F$4:$F$2907))+SUMPRODUCT(-('Comp.'!$D$5:$D$232='Analítico Cp.'!$B126),-('Comp.'!$J$5:$J$232=C$1),('Comp.'!$E$5:$E$232))</f>
        <v>838</v>
      </c>
      <c r="D126" s="11">
        <f>SUMPRODUCT(-('Diário 3º PA'!$E$4:$E$4242='Analítico Cp.'!$B126),-('Diário 3º PA'!$P$4:$P$4242=D$1),('Diário 3º PA'!$F$4:$F$4242))+SUMPRODUCT(-('Diário 4º PA'!$E$4:$E$2224='Analítico Cp.'!$B126),-('Diário 4º PA'!$P$4:$P$2224=D$1),('Diário 4º PA'!$F$4:$F$2224))+SUMPRODUCT(-('Diário 5º PA'!$E$4:$E$5221='Analítico Cp.'!$B126),-('Diário 5º PA'!$P$4:$P$5221=D$1),('Diário 5º PA'!$F$4:$F$5221))+SUMPRODUCT(-('Diário 6º PA'!$E$4:$E$2907='Analítico Cp.'!$B126),-('Diário 6º PA'!$O$4:$O$2907=D$1),('Diário 6º PA'!$F$4:$F$2907))+SUMPRODUCT(-('Comp.'!$D$5:$D$232='Analítico Cp.'!$B126),-('Comp.'!$J$5:$J$232=D$1),('Comp.'!$E$5:$E$232))</f>
        <v>0</v>
      </c>
      <c r="E126" s="11">
        <f>SUMPRODUCT(-('Diário 3º PA'!$E$4:$E$4242='Analítico Cp.'!$B126),-('Diário 3º PA'!$P$4:$P$4242=E$1),('Diário 3º PA'!$F$4:$F$4242))+SUMPRODUCT(-('Diário 4º PA'!$E$4:$E$2224='Analítico Cp.'!$B126),-('Diário 4º PA'!$P$4:$P$2224=E$1),('Diário 4º PA'!$F$4:$F$2224))+SUMPRODUCT(-('Diário 5º PA'!$E$4:$E$5221='Analítico Cp.'!$B126),-('Diário 5º PA'!$P$4:$P$5221=E$1),('Diário 5º PA'!$F$4:$F$5221))+SUMPRODUCT(-('Diário 6º PA'!$E$4:$E$2907='Analítico Cp.'!$B126),-('Diário 6º PA'!$O$4:$O$2907=E$1),('Diário 6º PA'!$F$4:$F$2907))+SUMPRODUCT(-('Comp.'!$D$5:$D$232='Analítico Cp.'!$B126),-('Comp.'!$J$5:$J$232=E$1),('Comp.'!$E$5:$E$232))</f>
        <v>0</v>
      </c>
      <c r="F126" s="11">
        <f>SUMPRODUCT(-('Diário 3º PA'!$E$4:$E$4242='Analítico Cp.'!$B126),-('Diário 3º PA'!$P$4:$P$4242=F$1),('Diário 3º PA'!$F$4:$F$4242))+SUMPRODUCT(-('Diário 4º PA'!$E$4:$E$2224='Analítico Cp.'!$B126),-('Diário 4º PA'!$P$4:$P$2224=F$1),('Diário 4º PA'!$F$4:$F$2224))+SUMPRODUCT(-('Diário 5º PA'!$E$4:$E$5221='Analítico Cp.'!$B126),-('Diário 5º PA'!$P$4:$P$5221=F$1),('Diário 5º PA'!$F$4:$F$5221))+SUMPRODUCT(-('Diário 6º PA'!$E$4:$E$2907='Analítico Cp.'!$B126),-('Diário 6º PA'!$O$4:$O$2907=F$1),('Diário 6º PA'!$F$4:$F$2907))+SUMPRODUCT(-('Comp.'!$D$5:$D$232='Analítico Cp.'!$B126),-('Comp.'!$J$5:$J$232=F$1),('Comp.'!$E$5:$E$232))</f>
        <v>1350.9</v>
      </c>
      <c r="G126" s="11">
        <f>SUMPRODUCT(-('Diário 3º PA'!$E$4:$E$4242='Analítico Cp.'!$B126),-('Diário 3º PA'!$P$4:$P$4242=G$1),('Diário 3º PA'!$F$4:$F$4242))+SUMPRODUCT(-('Diário 4º PA'!$E$4:$E$2224='Analítico Cp.'!$B126),-('Diário 4º PA'!$P$4:$P$2224=G$1),('Diário 4º PA'!$F$4:$F$2224))+SUMPRODUCT(-('Diário 5º PA'!$E$4:$E$5221='Analítico Cp.'!$B126),-('Diário 5º PA'!$P$4:$P$5221=G$1),('Diário 5º PA'!$F$4:$F$5221))+SUMPRODUCT(-('Diário 6º PA'!$E$4:$E$2907='Analítico Cp.'!$B126),-('Diário 6º PA'!$O$4:$O$2907=G$1),('Diário 6º PA'!$F$4:$F$2907))+SUMPRODUCT(-('Comp.'!$D$5:$D$232='Analítico Cp.'!$B126),-('Comp.'!$J$5:$J$232=G$1),('Comp.'!$E$5:$E$232))</f>
        <v>440.77</v>
      </c>
      <c r="H126" s="11">
        <f>SUMPRODUCT(-('Diário 3º PA'!$E$4:$E$4242='Analítico Cp.'!$B126),-('Diário 3º PA'!$P$4:$P$4242=H$1),('Diário 3º PA'!$F$4:$F$4242))+SUMPRODUCT(-('Diário 4º PA'!$E$4:$E$2224='Analítico Cp.'!$B126),-('Diário 4º PA'!$P$4:$P$2224=H$1),('Diário 4º PA'!$F$4:$F$2224))+SUMPRODUCT(-('Diário 5º PA'!$E$4:$E$5221='Analítico Cp.'!$B126),-('Diário 5º PA'!$P$4:$P$5221=H$1),('Diário 5º PA'!$F$4:$F$5221))+SUMPRODUCT(-('Diário 6º PA'!$E$4:$E$2907='Analítico Cp.'!$B126),-('Diário 6º PA'!$O$4:$O$2907=H$1),('Diário 6º PA'!$F$4:$F$2907))+SUMPRODUCT(-('Comp.'!$D$5:$D$232='Analítico Cp.'!$B126),-('Comp.'!$J$5:$J$232=H$1),('Comp.'!$E$5:$E$232))</f>
        <v>800</v>
      </c>
      <c r="I126" s="11">
        <f>SUMPRODUCT(-('Diário 3º PA'!$E$4:$E$4242='Analítico Cp.'!$B126),-('Diário 3º PA'!$P$4:$P$4242=I$1),('Diário 3º PA'!$F$4:$F$4242))+SUMPRODUCT(-('Diário 4º PA'!$E$4:$E$2224='Analítico Cp.'!$B126),-('Diário 4º PA'!$P$4:$P$2224=I$1),('Diário 4º PA'!$F$4:$F$2224))+SUMPRODUCT(-('Diário 5º PA'!$E$4:$E$5221='Analítico Cp.'!$B126),-('Diário 5º PA'!$P$4:$P$5221=I$1),('Diário 5º PA'!$F$4:$F$5221))+SUMPRODUCT(-('Diário 6º PA'!$E$4:$E$2907='Analítico Cp.'!$B126),-('Diário 6º PA'!$O$4:$O$2907=I$1),('Diário 6º PA'!$F$4:$F$2907))+SUMPRODUCT(-('Comp.'!$D$5:$D$232='Analítico Cp.'!$B126),-('Comp.'!$J$5:$J$232=I$1),('Comp.'!$E$5:$E$232))</f>
        <v>0</v>
      </c>
      <c r="J126" s="11">
        <f>SUMPRODUCT(-('Diário 3º PA'!$E$4:$E$4242='Analítico Cp.'!$B126),-('Diário 3º PA'!$P$4:$P$4242=J$1),('Diário 3º PA'!$F$4:$F$4242))+SUMPRODUCT(-('Diário 4º PA'!$E$4:$E$2224='Analítico Cp.'!$B126),-('Diário 4º PA'!$P$4:$P$2224=J$1),('Diário 4º PA'!$F$4:$F$2224))+SUMPRODUCT(-('Diário 5º PA'!$E$4:$E$5221='Analítico Cp.'!$B126),-('Diário 5º PA'!$P$4:$P$5221=J$1),('Diário 5º PA'!$F$4:$F$5221))+SUMPRODUCT(-('Diário 6º PA'!$E$4:$E$2907='Analítico Cp.'!$B126),-('Diário 6º PA'!$O$4:$O$2907=J$1),('Diário 6º PA'!$F$4:$F$2907))+SUMPRODUCT(-('Comp.'!$D$5:$D$232='Analítico Cp.'!$B126),-('Comp.'!$J$5:$J$232=J$1),('Comp.'!$E$5:$E$232))</f>
        <v>0</v>
      </c>
      <c r="K126" s="11">
        <f>SUMPRODUCT(-('Diário 3º PA'!$E$4:$E$4242='Analítico Cp.'!$B126),-('Diário 3º PA'!$P$4:$P$4242=K$1),('Diário 3º PA'!$F$4:$F$4242))+SUMPRODUCT(-('Diário 4º PA'!$E$4:$E$2224='Analítico Cp.'!$B126),-('Diário 4º PA'!$P$4:$P$2224=K$1),('Diário 4º PA'!$F$4:$F$2224))+SUMPRODUCT(-('Diário 5º PA'!$E$4:$E$5221='Analítico Cp.'!$B126),-('Diário 5º PA'!$P$4:$P$5221=K$1),('Diário 5º PA'!$F$4:$F$5221))+SUMPRODUCT(-('Diário 6º PA'!$E$4:$E$2907='Analítico Cp.'!$B126),-('Diário 6º PA'!$O$4:$O$2907=K$1),('Diário 6º PA'!$F$4:$F$2907))+SUMPRODUCT(-('Comp.'!$D$5:$D$232='Analítico Cp.'!$B126),-('Comp.'!$J$5:$J$232=K$1),('Comp.'!$E$5:$E$232))</f>
        <v>345</v>
      </c>
      <c r="L126" s="11">
        <f>SUMPRODUCT(-('Diário 3º PA'!$E$4:$E$4242='Analítico Cp.'!$B126),-('Diário 3º PA'!$P$4:$P$4242=L$1),('Diário 3º PA'!$F$4:$F$4242))+SUMPRODUCT(-('Diário 4º PA'!$E$4:$E$2224='Analítico Cp.'!$B126),-('Diário 4º PA'!$P$4:$P$2224=L$1),('Diário 4º PA'!$F$4:$F$2224))+SUMPRODUCT(-('Diário 5º PA'!$E$4:$E$5221='Analítico Cp.'!$B126),-('Diário 5º PA'!$P$4:$P$5221=L$1),('Diário 5º PA'!$F$4:$F$5221))+SUMPRODUCT(-('Diário 6º PA'!$E$4:$E$2907='Analítico Cp.'!$B126),-('Diário 6º PA'!$O$4:$O$2907=L$1),('Diário 6º PA'!$F$4:$F$2907))+SUMPRODUCT(-('Comp.'!$D$5:$D$232='Analítico Cp.'!$B126),-('Comp.'!$J$5:$J$232=L$1),('Comp.'!$E$5:$E$232))</f>
        <v>0</v>
      </c>
      <c r="M126" s="11">
        <f>SUMPRODUCT(-('Diário 3º PA'!$E$4:$E$4242='Analítico Cp.'!$B126),-('Diário 3º PA'!$P$4:$P$4242=M$1),('Diário 3º PA'!$F$4:$F$4242))+SUMPRODUCT(-('Diário 4º PA'!$E$4:$E$2224='Analítico Cp.'!$B126),-('Diário 4º PA'!$P$4:$P$2224=M$1),('Diário 4º PA'!$F$4:$F$2224))+SUMPRODUCT(-('Diário 5º PA'!$E$4:$E$5221='Analítico Cp.'!$B126),-('Diário 5º PA'!$P$4:$P$5221=M$1),('Diário 5º PA'!$F$4:$F$5221))+SUMPRODUCT(-('Diário 6º PA'!$E$4:$E$2907='Analítico Cp.'!$B126),-('Diário 6º PA'!$O$4:$O$2907=M$1),('Diário 6º PA'!$F$4:$F$2907))+SUMPRODUCT(-('Comp.'!$D$5:$D$232='Analítico Cp.'!$B126),-('Comp.'!$J$5:$J$232=M$1),('Comp.'!$E$5:$E$232))</f>
        <v>389</v>
      </c>
      <c r="N126" s="11">
        <f>SUMPRODUCT(-('Diário 3º PA'!$E$4:$E$4242='Analítico Cp.'!$B126),-('Diário 3º PA'!$P$4:$P$4242=N$1),('Diário 3º PA'!$F$4:$F$4242))+SUMPRODUCT(-('Diário 4º PA'!$E$4:$E$2224='Analítico Cp.'!$B126),-('Diário 4º PA'!$P$4:$P$2224=N$1),('Diário 4º PA'!$F$4:$F$2224))+SUMPRODUCT(-('Diário 5º PA'!$E$4:$E$5221='Analítico Cp.'!$B126),-('Diário 5º PA'!$P$4:$P$5221=N$1),('Diário 5º PA'!$F$4:$F$5221))+SUMPRODUCT(-('Diário 6º PA'!$E$4:$E$2907='Analítico Cp.'!$B126),-('Diário 6º PA'!$O$4:$O$2907=N$1),('Diário 6º PA'!$F$4:$F$2907))+SUMPRODUCT(-('Comp.'!$D$5:$D$232='Analítico Cp.'!$B126),-('Comp.'!$J$5:$J$232=N$1),('Comp.'!$E$5:$E$232))</f>
        <v>0</v>
      </c>
      <c r="O126" s="12">
        <f t="shared" si="16"/>
        <v>4163.67</v>
      </c>
      <c r="P126" s="168">
        <f t="shared" si="17"/>
        <v>1.111901949708987E-4</v>
      </c>
    </row>
    <row r="127" spans="1:16" ht="23.25" customHeight="1" x14ac:dyDescent="0.2">
      <c r="A127" s="59" t="s">
        <v>357</v>
      </c>
      <c r="B127" s="103" t="s">
        <v>358</v>
      </c>
      <c r="C127" s="11">
        <f>SUMPRODUCT(-('Diário 3º PA'!$E$4:$E$4242='Analítico Cp.'!$B127),-('Diário 3º PA'!$P$4:$P$4242=C$1),('Diário 3º PA'!$F$4:$F$4242))+SUMPRODUCT(-('Diário 4º PA'!$E$4:$E$2224='Analítico Cp.'!$B127),-('Diário 4º PA'!$P$4:$P$2224=C$1),('Diário 4º PA'!$F$4:$F$2224))+SUMPRODUCT(-('Diário 5º PA'!$E$4:$E$5221='Analítico Cp.'!$B127),-('Diário 5º PA'!$P$4:$P$5221=C$1),('Diário 5º PA'!$F$4:$F$5221))+SUMPRODUCT(-('Diário 6º PA'!$E$4:$E$2907='Analítico Cp.'!$B127),-('Diário 6º PA'!$O$4:$O$2907=C$1),('Diário 6º PA'!$F$4:$F$2907))+SUMPRODUCT(-('Comp.'!$D$5:$D$232='Analítico Cp.'!$B127),-('Comp.'!$J$5:$J$232=C$1),('Comp.'!$E$5:$E$232))</f>
        <v>603</v>
      </c>
      <c r="D127" s="11">
        <f>SUMPRODUCT(-('Diário 3º PA'!$E$4:$E$4242='Analítico Cp.'!$B127),-('Diário 3º PA'!$P$4:$P$4242=D$1),('Diário 3º PA'!$F$4:$F$4242))+SUMPRODUCT(-('Diário 4º PA'!$E$4:$E$2224='Analítico Cp.'!$B127),-('Diário 4º PA'!$P$4:$P$2224=D$1),('Diário 4º PA'!$F$4:$F$2224))+SUMPRODUCT(-('Diário 5º PA'!$E$4:$E$5221='Analítico Cp.'!$B127),-('Diário 5º PA'!$P$4:$P$5221=D$1),('Diário 5º PA'!$F$4:$F$5221))+SUMPRODUCT(-('Diário 6º PA'!$E$4:$E$2907='Analítico Cp.'!$B127),-('Diário 6º PA'!$O$4:$O$2907=D$1),('Diário 6º PA'!$F$4:$F$2907))+SUMPRODUCT(-('Comp.'!$D$5:$D$232='Analítico Cp.'!$B127),-('Comp.'!$J$5:$J$232=D$1),('Comp.'!$E$5:$E$232))</f>
        <v>110</v>
      </c>
      <c r="E127" s="11">
        <f>SUMPRODUCT(-('Diário 3º PA'!$E$4:$E$4242='Analítico Cp.'!$B127),-('Diário 3º PA'!$P$4:$P$4242=E$1),('Diário 3º PA'!$F$4:$F$4242))+SUMPRODUCT(-('Diário 4º PA'!$E$4:$E$2224='Analítico Cp.'!$B127),-('Diário 4º PA'!$P$4:$P$2224=E$1),('Diário 4º PA'!$F$4:$F$2224))+SUMPRODUCT(-('Diário 5º PA'!$E$4:$E$5221='Analítico Cp.'!$B127),-('Diário 5º PA'!$P$4:$P$5221=E$1),('Diário 5º PA'!$F$4:$F$5221))+SUMPRODUCT(-('Diário 6º PA'!$E$4:$E$2907='Analítico Cp.'!$B127),-('Diário 6º PA'!$O$4:$O$2907=E$1),('Diário 6º PA'!$F$4:$F$2907))+SUMPRODUCT(-('Comp.'!$D$5:$D$232='Analítico Cp.'!$B127),-('Comp.'!$J$5:$J$232=E$1),('Comp.'!$E$5:$E$232))</f>
        <v>246</v>
      </c>
      <c r="F127" s="11">
        <f>SUMPRODUCT(-('Diário 3º PA'!$E$4:$E$4242='Analítico Cp.'!$B127),-('Diário 3º PA'!$P$4:$P$4242=F$1),('Diário 3º PA'!$F$4:$F$4242))+SUMPRODUCT(-('Diário 4º PA'!$E$4:$E$2224='Analítico Cp.'!$B127),-('Diário 4º PA'!$P$4:$P$2224=F$1),('Diário 4º PA'!$F$4:$F$2224))+SUMPRODUCT(-('Diário 5º PA'!$E$4:$E$5221='Analítico Cp.'!$B127),-('Diário 5º PA'!$P$4:$P$5221=F$1),('Diário 5º PA'!$F$4:$F$5221))+SUMPRODUCT(-('Diário 6º PA'!$E$4:$E$2907='Analítico Cp.'!$B127),-('Diário 6º PA'!$O$4:$O$2907=F$1),('Diário 6º PA'!$F$4:$F$2907))+SUMPRODUCT(-('Comp.'!$D$5:$D$232='Analítico Cp.'!$B127),-('Comp.'!$J$5:$J$232=F$1),('Comp.'!$E$5:$E$232))</f>
        <v>232</v>
      </c>
      <c r="G127" s="11">
        <f>SUMPRODUCT(-('Diário 3º PA'!$E$4:$E$4242='Analítico Cp.'!$B127),-('Diário 3º PA'!$P$4:$P$4242=G$1),('Diário 3º PA'!$F$4:$F$4242))+SUMPRODUCT(-('Diário 4º PA'!$E$4:$E$2224='Analítico Cp.'!$B127),-('Diário 4º PA'!$P$4:$P$2224=G$1),('Diário 4º PA'!$F$4:$F$2224))+SUMPRODUCT(-('Diário 5º PA'!$E$4:$E$5221='Analítico Cp.'!$B127),-('Diário 5º PA'!$P$4:$P$5221=G$1),('Diário 5º PA'!$F$4:$F$5221))+SUMPRODUCT(-('Diário 6º PA'!$E$4:$E$2907='Analítico Cp.'!$B127),-('Diário 6º PA'!$O$4:$O$2907=G$1),('Diário 6º PA'!$F$4:$F$2907))+SUMPRODUCT(-('Comp.'!$D$5:$D$232='Analítico Cp.'!$B127),-('Comp.'!$J$5:$J$232=G$1),('Comp.'!$E$5:$E$232))</f>
        <v>952</v>
      </c>
      <c r="H127" s="11">
        <f>SUMPRODUCT(-('Diário 3º PA'!$E$4:$E$4242='Analítico Cp.'!$B127),-('Diário 3º PA'!$P$4:$P$4242=H$1),('Diário 3º PA'!$F$4:$F$4242))+SUMPRODUCT(-('Diário 4º PA'!$E$4:$E$2224='Analítico Cp.'!$B127),-('Diário 4º PA'!$P$4:$P$2224=H$1),('Diário 4º PA'!$F$4:$F$2224))+SUMPRODUCT(-('Diário 5º PA'!$E$4:$E$5221='Analítico Cp.'!$B127),-('Diário 5º PA'!$P$4:$P$5221=H$1),('Diário 5º PA'!$F$4:$F$5221))+SUMPRODUCT(-('Diário 6º PA'!$E$4:$E$2907='Analítico Cp.'!$B127),-('Diário 6º PA'!$O$4:$O$2907=H$1),('Diário 6º PA'!$F$4:$F$2907))+SUMPRODUCT(-('Comp.'!$D$5:$D$232='Analítico Cp.'!$B127),-('Comp.'!$J$5:$J$232=H$1),('Comp.'!$E$5:$E$232))</f>
        <v>702</v>
      </c>
      <c r="I127" s="11">
        <f>SUMPRODUCT(-('Diário 3º PA'!$E$4:$E$4242='Analítico Cp.'!$B127),-('Diário 3º PA'!$P$4:$P$4242=I$1),('Diário 3º PA'!$F$4:$F$4242))+SUMPRODUCT(-('Diário 4º PA'!$E$4:$E$2224='Analítico Cp.'!$B127),-('Diário 4º PA'!$P$4:$P$2224=I$1),('Diário 4º PA'!$F$4:$F$2224))+SUMPRODUCT(-('Diário 5º PA'!$E$4:$E$5221='Analítico Cp.'!$B127),-('Diário 5º PA'!$P$4:$P$5221=I$1),('Diário 5º PA'!$F$4:$F$5221))+SUMPRODUCT(-('Diário 6º PA'!$E$4:$E$2907='Analítico Cp.'!$B127),-('Diário 6º PA'!$O$4:$O$2907=I$1),('Diário 6º PA'!$F$4:$F$2907))+SUMPRODUCT(-('Comp.'!$D$5:$D$232='Analítico Cp.'!$B127),-('Comp.'!$J$5:$J$232=I$1),('Comp.'!$E$5:$E$232))</f>
        <v>924</v>
      </c>
      <c r="J127" s="11">
        <f>SUMPRODUCT(-('Diário 3º PA'!$E$4:$E$4242='Analítico Cp.'!$B127),-('Diário 3º PA'!$P$4:$P$4242=J$1),('Diário 3º PA'!$F$4:$F$4242))+SUMPRODUCT(-('Diário 4º PA'!$E$4:$E$2224='Analítico Cp.'!$B127),-('Diário 4º PA'!$P$4:$P$2224=J$1),('Diário 4º PA'!$F$4:$F$2224))+SUMPRODUCT(-('Diário 5º PA'!$E$4:$E$5221='Analítico Cp.'!$B127),-('Diário 5º PA'!$P$4:$P$5221=J$1),('Diário 5º PA'!$F$4:$F$5221))+SUMPRODUCT(-('Diário 6º PA'!$E$4:$E$2907='Analítico Cp.'!$B127),-('Diário 6º PA'!$O$4:$O$2907=J$1),('Diário 6º PA'!$F$4:$F$2907))+SUMPRODUCT(-('Comp.'!$D$5:$D$232='Analítico Cp.'!$B127),-('Comp.'!$J$5:$J$232=J$1),('Comp.'!$E$5:$E$232))</f>
        <v>348</v>
      </c>
      <c r="K127" s="11">
        <f>SUMPRODUCT(-('Diário 3º PA'!$E$4:$E$4242='Analítico Cp.'!$B127),-('Diário 3º PA'!$P$4:$P$4242=K$1),('Diário 3º PA'!$F$4:$F$4242))+SUMPRODUCT(-('Diário 4º PA'!$E$4:$E$2224='Analítico Cp.'!$B127),-('Diário 4º PA'!$P$4:$P$2224=K$1),('Diário 4º PA'!$F$4:$F$2224))+SUMPRODUCT(-('Diário 5º PA'!$E$4:$E$5221='Analítico Cp.'!$B127),-('Diário 5º PA'!$P$4:$P$5221=K$1),('Diário 5º PA'!$F$4:$F$5221))+SUMPRODUCT(-('Diário 6º PA'!$E$4:$E$2907='Analítico Cp.'!$B127),-('Diário 6º PA'!$O$4:$O$2907=K$1),('Diário 6º PA'!$F$4:$F$2907))+SUMPRODUCT(-('Comp.'!$D$5:$D$232='Analítico Cp.'!$B127),-('Comp.'!$J$5:$J$232=K$1),('Comp.'!$E$5:$E$232))</f>
        <v>641</v>
      </c>
      <c r="L127" s="11">
        <f>SUMPRODUCT(-('Diário 3º PA'!$E$4:$E$4242='Analítico Cp.'!$B127),-('Diário 3º PA'!$P$4:$P$4242=L$1),('Diário 3º PA'!$F$4:$F$4242))+SUMPRODUCT(-('Diário 4º PA'!$E$4:$E$2224='Analítico Cp.'!$B127),-('Diário 4º PA'!$P$4:$P$2224=L$1),('Diário 4º PA'!$F$4:$F$2224))+SUMPRODUCT(-('Diário 5º PA'!$E$4:$E$5221='Analítico Cp.'!$B127),-('Diário 5º PA'!$P$4:$P$5221=L$1),('Diário 5º PA'!$F$4:$F$5221))+SUMPRODUCT(-('Diário 6º PA'!$E$4:$E$2907='Analítico Cp.'!$B127),-('Diário 6º PA'!$O$4:$O$2907=L$1),('Diário 6º PA'!$F$4:$F$2907))+SUMPRODUCT(-('Comp.'!$D$5:$D$232='Analítico Cp.'!$B127),-('Comp.'!$J$5:$J$232=L$1),('Comp.'!$E$5:$E$232))</f>
        <v>120</v>
      </c>
      <c r="M127" s="11">
        <f>SUMPRODUCT(-('Diário 3º PA'!$E$4:$E$4242='Analítico Cp.'!$B127),-('Diário 3º PA'!$P$4:$P$4242=M$1),('Diário 3º PA'!$F$4:$F$4242))+SUMPRODUCT(-('Diário 4º PA'!$E$4:$E$2224='Analítico Cp.'!$B127),-('Diário 4º PA'!$P$4:$P$2224=M$1),('Diário 4º PA'!$F$4:$F$2224))+SUMPRODUCT(-('Diário 5º PA'!$E$4:$E$5221='Analítico Cp.'!$B127),-('Diário 5º PA'!$P$4:$P$5221=M$1),('Diário 5º PA'!$F$4:$F$5221))+SUMPRODUCT(-('Diário 6º PA'!$E$4:$E$2907='Analítico Cp.'!$B127),-('Diário 6º PA'!$O$4:$O$2907=M$1),('Diário 6º PA'!$F$4:$F$2907))+SUMPRODUCT(-('Comp.'!$D$5:$D$232='Analítico Cp.'!$B127),-('Comp.'!$J$5:$J$232=M$1),('Comp.'!$E$5:$E$232))</f>
        <v>417</v>
      </c>
      <c r="N127" s="11">
        <f>SUMPRODUCT(-('Diário 3º PA'!$E$4:$E$4242='Analítico Cp.'!$B127),-('Diário 3º PA'!$P$4:$P$4242=N$1),('Diário 3º PA'!$F$4:$F$4242))+SUMPRODUCT(-('Diário 4º PA'!$E$4:$E$2224='Analítico Cp.'!$B127),-('Diário 4º PA'!$P$4:$P$2224=N$1),('Diário 4º PA'!$F$4:$F$2224))+SUMPRODUCT(-('Diário 5º PA'!$E$4:$E$5221='Analítico Cp.'!$B127),-('Diário 5º PA'!$P$4:$P$5221=N$1),('Diário 5º PA'!$F$4:$F$5221))+SUMPRODUCT(-('Diário 6º PA'!$E$4:$E$2907='Analítico Cp.'!$B127),-('Diário 6º PA'!$O$4:$O$2907=N$1),('Diário 6º PA'!$F$4:$F$2907))+SUMPRODUCT(-('Comp.'!$D$5:$D$232='Analítico Cp.'!$B127),-('Comp.'!$J$5:$J$232=N$1),('Comp.'!$E$5:$E$232))</f>
        <v>130</v>
      </c>
      <c r="O127" s="12">
        <f t="shared" si="16"/>
        <v>5425</v>
      </c>
      <c r="P127" s="168">
        <f t="shared" si="17"/>
        <v>1.4487382710856659E-4</v>
      </c>
    </row>
    <row r="128" spans="1:16" ht="23.25" customHeight="1" x14ac:dyDescent="0.2">
      <c r="A128" s="59" t="s">
        <v>359</v>
      </c>
      <c r="B128" s="103" t="s">
        <v>360</v>
      </c>
      <c r="C128" s="11">
        <f>SUMPRODUCT(-('Diário 3º PA'!$E$4:$E$4242='Analítico Cp.'!$B128),-('Diário 3º PA'!$P$4:$P$4242=C$1),('Diário 3º PA'!$F$4:$F$4242))+SUMPRODUCT(-('Diário 4º PA'!$E$4:$E$2224='Analítico Cp.'!$B128),-('Diário 4º PA'!$P$4:$P$2224=C$1),('Diário 4º PA'!$F$4:$F$2224))+SUMPRODUCT(-('Diário 5º PA'!$E$4:$E$5221='Analítico Cp.'!$B128),-('Diário 5º PA'!$P$4:$P$5221=C$1),('Diário 5º PA'!$F$4:$F$5221))+SUMPRODUCT(-('Diário 6º PA'!$E$4:$E$2907='Analítico Cp.'!$B128),-('Diário 6º PA'!$O$4:$O$2907=C$1),('Diário 6º PA'!$F$4:$F$2907))+SUMPRODUCT(-('Comp.'!$D$5:$D$232='Analítico Cp.'!$B128),-('Comp.'!$J$5:$J$232=C$1),('Comp.'!$E$5:$E$232))</f>
        <v>24189.48</v>
      </c>
      <c r="D128" s="11">
        <f>SUMPRODUCT(-('Diário 3º PA'!$E$4:$E$4242='Analítico Cp.'!$B128),-('Diário 3º PA'!$P$4:$P$4242=D$1),('Diário 3º PA'!$F$4:$F$4242))+SUMPRODUCT(-('Diário 4º PA'!$E$4:$E$2224='Analítico Cp.'!$B128),-('Diário 4º PA'!$P$4:$P$2224=D$1),('Diário 4º PA'!$F$4:$F$2224))+SUMPRODUCT(-('Diário 5º PA'!$E$4:$E$5221='Analítico Cp.'!$B128),-('Diário 5º PA'!$P$4:$P$5221=D$1),('Diário 5º PA'!$F$4:$F$5221))+SUMPRODUCT(-('Diário 6º PA'!$E$4:$E$2907='Analítico Cp.'!$B128),-('Diário 6º PA'!$O$4:$O$2907=D$1),('Diário 6º PA'!$F$4:$F$2907))+SUMPRODUCT(-('Comp.'!$D$5:$D$232='Analítico Cp.'!$B128),-('Comp.'!$J$5:$J$232=D$1),('Comp.'!$E$5:$E$232))</f>
        <v>0</v>
      </c>
      <c r="E128" s="11">
        <f>SUMPRODUCT(-('Diário 3º PA'!$E$4:$E$4242='Analítico Cp.'!$B128),-('Diário 3º PA'!$P$4:$P$4242=E$1),('Diário 3º PA'!$F$4:$F$4242))+SUMPRODUCT(-('Diário 4º PA'!$E$4:$E$2224='Analítico Cp.'!$B128),-('Diário 4º PA'!$P$4:$P$2224=E$1),('Diário 4º PA'!$F$4:$F$2224))+SUMPRODUCT(-('Diário 5º PA'!$E$4:$E$5221='Analítico Cp.'!$B128),-('Diário 5º PA'!$P$4:$P$5221=E$1),('Diário 5º PA'!$F$4:$F$5221))+SUMPRODUCT(-('Diário 6º PA'!$E$4:$E$2907='Analítico Cp.'!$B128),-('Diário 6º PA'!$O$4:$O$2907=E$1),('Diário 6º PA'!$F$4:$F$2907))+SUMPRODUCT(-('Comp.'!$D$5:$D$232='Analítico Cp.'!$B128),-('Comp.'!$J$5:$J$232=E$1),('Comp.'!$E$5:$E$232))</f>
        <v>0</v>
      </c>
      <c r="F128" s="11">
        <f>SUMPRODUCT(-('Diário 3º PA'!$E$4:$E$4242='Analítico Cp.'!$B128),-('Diário 3º PA'!$P$4:$P$4242=F$1),('Diário 3º PA'!$F$4:$F$4242))+SUMPRODUCT(-('Diário 4º PA'!$E$4:$E$2224='Analítico Cp.'!$B128),-('Diário 4º PA'!$P$4:$P$2224=F$1),('Diário 4º PA'!$F$4:$F$2224))+SUMPRODUCT(-('Diário 5º PA'!$E$4:$E$5221='Analítico Cp.'!$B128),-('Diário 5º PA'!$P$4:$P$5221=F$1),('Diário 5º PA'!$F$4:$F$5221))+SUMPRODUCT(-('Diário 6º PA'!$E$4:$E$2907='Analítico Cp.'!$B128),-('Diário 6º PA'!$O$4:$O$2907=F$1),('Diário 6º PA'!$F$4:$F$2907))+SUMPRODUCT(-('Comp.'!$D$5:$D$232='Analítico Cp.'!$B128),-('Comp.'!$J$5:$J$232=F$1),('Comp.'!$E$5:$E$232))</f>
        <v>0</v>
      </c>
      <c r="G128" s="11">
        <f>SUMPRODUCT(-('Diário 3º PA'!$E$4:$E$4242='Analítico Cp.'!$B128),-('Diário 3º PA'!$P$4:$P$4242=G$1),('Diário 3º PA'!$F$4:$F$4242))+SUMPRODUCT(-('Diário 4º PA'!$E$4:$E$2224='Analítico Cp.'!$B128),-('Diário 4º PA'!$P$4:$P$2224=G$1),('Diário 4º PA'!$F$4:$F$2224))+SUMPRODUCT(-('Diário 5º PA'!$E$4:$E$5221='Analítico Cp.'!$B128),-('Diário 5º PA'!$P$4:$P$5221=G$1),('Diário 5º PA'!$F$4:$F$5221))+SUMPRODUCT(-('Diário 6º PA'!$E$4:$E$2907='Analítico Cp.'!$B128),-('Diário 6º PA'!$O$4:$O$2907=G$1),('Diário 6º PA'!$F$4:$F$2907))+SUMPRODUCT(-('Comp.'!$D$5:$D$232='Analítico Cp.'!$B128),-('Comp.'!$J$5:$J$232=G$1),('Comp.'!$E$5:$E$232))</f>
        <v>131340.78</v>
      </c>
      <c r="H128" s="11">
        <f>SUMPRODUCT(-('Diário 3º PA'!$E$4:$E$4242='Analítico Cp.'!$B128),-('Diário 3º PA'!$P$4:$P$4242=H$1),('Diário 3º PA'!$F$4:$F$4242))+SUMPRODUCT(-('Diário 4º PA'!$E$4:$E$2224='Analítico Cp.'!$B128),-('Diário 4º PA'!$P$4:$P$2224=H$1),('Diário 4º PA'!$F$4:$F$2224))+SUMPRODUCT(-('Diário 5º PA'!$E$4:$E$5221='Analítico Cp.'!$B128),-('Diário 5º PA'!$P$4:$P$5221=H$1),('Diário 5º PA'!$F$4:$F$5221))+SUMPRODUCT(-('Diário 6º PA'!$E$4:$E$2907='Analítico Cp.'!$B128),-('Diário 6º PA'!$O$4:$O$2907=H$1),('Diário 6º PA'!$F$4:$F$2907))+SUMPRODUCT(-('Comp.'!$D$5:$D$232='Analítico Cp.'!$B128),-('Comp.'!$J$5:$J$232=H$1),('Comp.'!$E$5:$E$232))</f>
        <v>46763.89</v>
      </c>
      <c r="I128" s="11">
        <f>SUMPRODUCT(-('Diário 3º PA'!$E$4:$E$4242='Analítico Cp.'!$B128),-('Diário 3º PA'!$P$4:$P$4242=I$1),('Diário 3º PA'!$F$4:$F$4242))+SUMPRODUCT(-('Diário 4º PA'!$E$4:$E$2224='Analítico Cp.'!$B128),-('Diário 4º PA'!$P$4:$P$2224=I$1),('Diário 4º PA'!$F$4:$F$2224))+SUMPRODUCT(-('Diário 5º PA'!$E$4:$E$5221='Analítico Cp.'!$B128),-('Diário 5º PA'!$P$4:$P$5221=I$1),('Diário 5º PA'!$F$4:$F$5221))+SUMPRODUCT(-('Diário 6º PA'!$E$4:$E$2907='Analítico Cp.'!$B128),-('Diário 6º PA'!$O$4:$O$2907=I$1),('Diário 6º PA'!$F$4:$F$2907))+SUMPRODUCT(-('Comp.'!$D$5:$D$232='Analítico Cp.'!$B128),-('Comp.'!$J$5:$J$232=I$1),('Comp.'!$E$5:$E$232))</f>
        <v>104488.98999999999</v>
      </c>
      <c r="J128" s="11">
        <f>SUMPRODUCT(-('Diário 3º PA'!$E$4:$E$4242='Analítico Cp.'!$B128),-('Diário 3º PA'!$P$4:$P$4242=J$1),('Diário 3º PA'!$F$4:$F$4242))+SUMPRODUCT(-('Diário 4º PA'!$E$4:$E$2224='Analítico Cp.'!$B128),-('Diário 4º PA'!$P$4:$P$2224=J$1),('Diário 4º PA'!$F$4:$F$2224))+SUMPRODUCT(-('Diário 5º PA'!$E$4:$E$5221='Analítico Cp.'!$B128),-('Diário 5º PA'!$P$4:$P$5221=J$1),('Diário 5º PA'!$F$4:$F$5221))+SUMPRODUCT(-('Diário 6º PA'!$E$4:$E$2907='Analítico Cp.'!$B128),-('Diário 6º PA'!$O$4:$O$2907=J$1),('Diário 6º PA'!$F$4:$F$2907))+SUMPRODUCT(-('Comp.'!$D$5:$D$232='Analítico Cp.'!$B128),-('Comp.'!$J$5:$J$232=J$1),('Comp.'!$E$5:$E$232))</f>
        <v>0</v>
      </c>
      <c r="K128" s="11">
        <f>SUMPRODUCT(-('Diário 3º PA'!$E$4:$E$4242='Analítico Cp.'!$B128),-('Diário 3º PA'!$P$4:$P$4242=K$1),('Diário 3º PA'!$F$4:$F$4242))+SUMPRODUCT(-('Diário 4º PA'!$E$4:$E$2224='Analítico Cp.'!$B128),-('Diário 4º PA'!$P$4:$P$2224=K$1),('Diário 4º PA'!$F$4:$F$2224))+SUMPRODUCT(-('Diário 5º PA'!$E$4:$E$5221='Analítico Cp.'!$B128),-('Diário 5º PA'!$P$4:$P$5221=K$1),('Diário 5º PA'!$F$4:$F$5221))+SUMPRODUCT(-('Diário 6º PA'!$E$4:$E$2907='Analítico Cp.'!$B128),-('Diário 6º PA'!$O$4:$O$2907=K$1),('Diário 6º PA'!$F$4:$F$2907))+SUMPRODUCT(-('Comp.'!$D$5:$D$232='Analítico Cp.'!$B128),-('Comp.'!$J$5:$J$232=K$1),('Comp.'!$E$5:$E$232))</f>
        <v>0</v>
      </c>
      <c r="L128" s="11">
        <f>SUMPRODUCT(-('Diário 3º PA'!$E$4:$E$4242='Analítico Cp.'!$B128),-('Diário 3º PA'!$P$4:$P$4242=L$1),('Diário 3º PA'!$F$4:$F$4242))+SUMPRODUCT(-('Diário 4º PA'!$E$4:$E$2224='Analítico Cp.'!$B128),-('Diário 4º PA'!$P$4:$P$2224=L$1),('Diário 4º PA'!$F$4:$F$2224))+SUMPRODUCT(-('Diário 5º PA'!$E$4:$E$5221='Analítico Cp.'!$B128),-('Diário 5º PA'!$P$4:$P$5221=L$1),('Diário 5º PA'!$F$4:$F$5221))+SUMPRODUCT(-('Diário 6º PA'!$E$4:$E$2907='Analítico Cp.'!$B128),-('Diário 6º PA'!$O$4:$O$2907=L$1),('Diário 6º PA'!$F$4:$F$2907))+SUMPRODUCT(-('Comp.'!$D$5:$D$232='Analítico Cp.'!$B128),-('Comp.'!$J$5:$J$232=L$1),('Comp.'!$E$5:$E$232))</f>
        <v>41860</v>
      </c>
      <c r="M128" s="11">
        <f>SUMPRODUCT(-('Diário 3º PA'!$E$4:$E$4242='Analítico Cp.'!$B128),-('Diário 3º PA'!$P$4:$P$4242=M$1),('Diário 3º PA'!$F$4:$F$4242))+SUMPRODUCT(-('Diário 4º PA'!$E$4:$E$2224='Analítico Cp.'!$B128),-('Diário 4º PA'!$P$4:$P$2224=M$1),('Diário 4º PA'!$F$4:$F$2224))+SUMPRODUCT(-('Diário 5º PA'!$E$4:$E$5221='Analítico Cp.'!$B128),-('Diário 5º PA'!$P$4:$P$5221=M$1),('Diário 5º PA'!$F$4:$F$5221))+SUMPRODUCT(-('Diário 6º PA'!$E$4:$E$2907='Analítico Cp.'!$B128),-('Diário 6º PA'!$O$4:$O$2907=M$1),('Diário 6º PA'!$F$4:$F$2907))+SUMPRODUCT(-('Comp.'!$D$5:$D$232='Analítico Cp.'!$B128),-('Comp.'!$J$5:$J$232=M$1),('Comp.'!$E$5:$E$232))</f>
        <v>32314.99</v>
      </c>
      <c r="N128" s="11">
        <f>SUMPRODUCT(-('Diário 3º PA'!$E$4:$E$4242='Analítico Cp.'!$B128),-('Diário 3º PA'!$P$4:$P$4242=N$1),('Diário 3º PA'!$F$4:$F$4242))+SUMPRODUCT(-('Diário 4º PA'!$E$4:$E$2224='Analítico Cp.'!$B128),-('Diário 4º PA'!$P$4:$P$2224=N$1),('Diário 4º PA'!$F$4:$F$2224))+SUMPRODUCT(-('Diário 5º PA'!$E$4:$E$5221='Analítico Cp.'!$B128),-('Diário 5º PA'!$P$4:$P$5221=N$1),('Diário 5º PA'!$F$4:$F$5221))+SUMPRODUCT(-('Diário 6º PA'!$E$4:$E$2907='Analítico Cp.'!$B128),-('Diário 6º PA'!$O$4:$O$2907=N$1),('Diário 6º PA'!$F$4:$F$2907))+SUMPRODUCT(-('Comp.'!$D$5:$D$232='Analítico Cp.'!$B128),-('Comp.'!$J$5:$J$232=N$1),('Comp.'!$E$5:$E$232))</f>
        <v>169934.56</v>
      </c>
      <c r="O128" s="12">
        <f t="shared" si="16"/>
        <v>550892.68999999994</v>
      </c>
      <c r="P128" s="168">
        <f t="shared" si="17"/>
        <v>1.4711508262936988E-2</v>
      </c>
    </row>
    <row r="129" spans="1:16" ht="23.25" customHeight="1" x14ac:dyDescent="0.2">
      <c r="A129" s="59" t="s">
        <v>361</v>
      </c>
      <c r="B129" s="103" t="s">
        <v>362</v>
      </c>
      <c r="C129" s="11">
        <f>SUMPRODUCT(-('Diário 3º PA'!$E$4:$E$4242='Analítico Cp.'!$B129),-('Diário 3º PA'!$P$4:$P$4242=C$1),('Diário 3º PA'!$F$4:$F$4242))+SUMPRODUCT(-('Diário 4º PA'!$E$4:$E$2224='Analítico Cp.'!$B129),-('Diário 4º PA'!$P$4:$P$2224=C$1),('Diário 4º PA'!$F$4:$F$2224))+SUMPRODUCT(-('Diário 5º PA'!$E$4:$E$5221='Analítico Cp.'!$B129),-('Diário 5º PA'!$P$4:$P$5221=C$1),('Diário 5º PA'!$F$4:$F$5221))+SUMPRODUCT(-('Diário 6º PA'!$E$4:$E$2907='Analítico Cp.'!$B129),-('Diário 6º PA'!$O$4:$O$2907=C$1),('Diário 6º PA'!$F$4:$F$2907))+SUMPRODUCT(-('Comp.'!$D$5:$D$232='Analítico Cp.'!$B129),-('Comp.'!$J$5:$J$232=C$1),('Comp.'!$E$5:$E$232))</f>
        <v>6705.79</v>
      </c>
      <c r="D129" s="11">
        <f>SUMPRODUCT(-('Diário 3º PA'!$E$4:$E$4242='Analítico Cp.'!$B129),-('Diário 3º PA'!$P$4:$P$4242=D$1),('Diário 3º PA'!$F$4:$F$4242))+SUMPRODUCT(-('Diário 4º PA'!$E$4:$E$2224='Analítico Cp.'!$B129),-('Diário 4º PA'!$P$4:$P$2224=D$1),('Diário 4º PA'!$F$4:$F$2224))+SUMPRODUCT(-('Diário 5º PA'!$E$4:$E$5221='Analítico Cp.'!$B129),-('Diário 5º PA'!$P$4:$P$5221=D$1),('Diário 5º PA'!$F$4:$F$5221))+SUMPRODUCT(-('Diário 6º PA'!$E$4:$E$2907='Analítico Cp.'!$B129),-('Diário 6º PA'!$O$4:$O$2907=D$1),('Diário 6º PA'!$F$4:$F$2907))+SUMPRODUCT(-('Comp.'!$D$5:$D$232='Analítico Cp.'!$B129),-('Comp.'!$J$5:$J$232=D$1),('Comp.'!$E$5:$E$232))</f>
        <v>0</v>
      </c>
      <c r="E129" s="11">
        <f>SUMPRODUCT(-('Diário 3º PA'!$E$4:$E$4242='Analítico Cp.'!$B129),-('Diário 3º PA'!$P$4:$P$4242=E$1),('Diário 3º PA'!$F$4:$F$4242))+SUMPRODUCT(-('Diário 4º PA'!$E$4:$E$2224='Analítico Cp.'!$B129),-('Diário 4º PA'!$P$4:$P$2224=E$1),('Diário 4º PA'!$F$4:$F$2224))+SUMPRODUCT(-('Diário 5º PA'!$E$4:$E$5221='Analítico Cp.'!$B129),-('Diário 5º PA'!$P$4:$P$5221=E$1),('Diário 5º PA'!$F$4:$F$5221))+SUMPRODUCT(-('Diário 6º PA'!$E$4:$E$2907='Analítico Cp.'!$B129),-('Diário 6º PA'!$O$4:$O$2907=E$1),('Diário 6º PA'!$F$4:$F$2907))+SUMPRODUCT(-('Comp.'!$D$5:$D$232='Analítico Cp.'!$B129),-('Comp.'!$J$5:$J$232=E$1),('Comp.'!$E$5:$E$232))</f>
        <v>81726.7</v>
      </c>
      <c r="F129" s="11">
        <f>SUMPRODUCT(-('Diário 3º PA'!$E$4:$E$4242='Analítico Cp.'!$B129),-('Diário 3º PA'!$P$4:$P$4242=F$1),('Diário 3º PA'!$F$4:$F$4242))+SUMPRODUCT(-('Diário 4º PA'!$E$4:$E$2224='Analítico Cp.'!$B129),-('Diário 4º PA'!$P$4:$P$2224=F$1),('Diário 4º PA'!$F$4:$F$2224))+SUMPRODUCT(-('Diário 5º PA'!$E$4:$E$5221='Analítico Cp.'!$B129),-('Diário 5º PA'!$P$4:$P$5221=F$1),('Diário 5º PA'!$F$4:$F$5221))+SUMPRODUCT(-('Diário 6º PA'!$E$4:$E$2907='Analítico Cp.'!$B129),-('Diário 6º PA'!$O$4:$O$2907=F$1),('Diário 6º PA'!$F$4:$F$2907))+SUMPRODUCT(-('Comp.'!$D$5:$D$232='Analítico Cp.'!$B129),-('Comp.'!$J$5:$J$232=F$1),('Comp.'!$E$5:$E$232))</f>
        <v>4881</v>
      </c>
      <c r="G129" s="11">
        <f>SUMPRODUCT(-('Diário 3º PA'!$E$4:$E$4242='Analítico Cp.'!$B129),-('Diário 3º PA'!$P$4:$P$4242=G$1),('Diário 3º PA'!$F$4:$F$4242))+SUMPRODUCT(-('Diário 4º PA'!$E$4:$E$2224='Analítico Cp.'!$B129),-('Diário 4º PA'!$P$4:$P$2224=G$1),('Diário 4º PA'!$F$4:$F$2224))+SUMPRODUCT(-('Diário 5º PA'!$E$4:$E$5221='Analítico Cp.'!$B129),-('Diário 5º PA'!$P$4:$P$5221=G$1),('Diário 5º PA'!$F$4:$F$5221))+SUMPRODUCT(-('Diário 6º PA'!$E$4:$E$2907='Analítico Cp.'!$B129),-('Diário 6º PA'!$O$4:$O$2907=G$1),('Diário 6º PA'!$F$4:$F$2907))+SUMPRODUCT(-('Comp.'!$D$5:$D$232='Analítico Cp.'!$B129),-('Comp.'!$J$5:$J$232=G$1),('Comp.'!$E$5:$E$232))</f>
        <v>0</v>
      </c>
      <c r="H129" s="11">
        <f>SUMPRODUCT(-('Diário 3º PA'!$E$4:$E$4242='Analítico Cp.'!$B129),-('Diário 3º PA'!$P$4:$P$4242=H$1),('Diário 3º PA'!$F$4:$F$4242))+SUMPRODUCT(-('Diário 4º PA'!$E$4:$E$2224='Analítico Cp.'!$B129),-('Diário 4º PA'!$P$4:$P$2224=H$1),('Diário 4º PA'!$F$4:$F$2224))+SUMPRODUCT(-('Diário 5º PA'!$E$4:$E$5221='Analítico Cp.'!$B129),-('Diário 5º PA'!$P$4:$P$5221=H$1),('Diário 5º PA'!$F$4:$F$5221))+SUMPRODUCT(-('Diário 6º PA'!$E$4:$E$2907='Analítico Cp.'!$B129),-('Diário 6º PA'!$O$4:$O$2907=H$1),('Diário 6º PA'!$F$4:$F$2907))+SUMPRODUCT(-('Comp.'!$D$5:$D$232='Analítico Cp.'!$B129),-('Comp.'!$J$5:$J$232=H$1),('Comp.'!$E$5:$E$232))</f>
        <v>0</v>
      </c>
      <c r="I129" s="11">
        <f>SUMPRODUCT(-('Diário 3º PA'!$E$4:$E$4242='Analítico Cp.'!$B129),-('Diário 3º PA'!$P$4:$P$4242=I$1),('Diário 3º PA'!$F$4:$F$4242))+SUMPRODUCT(-('Diário 4º PA'!$E$4:$E$2224='Analítico Cp.'!$B129),-('Diário 4º PA'!$P$4:$P$2224=I$1),('Diário 4º PA'!$F$4:$F$2224))+SUMPRODUCT(-('Diário 5º PA'!$E$4:$E$5221='Analítico Cp.'!$B129),-('Diário 5º PA'!$P$4:$P$5221=I$1),('Diário 5º PA'!$F$4:$F$5221))+SUMPRODUCT(-('Diário 6º PA'!$E$4:$E$2907='Analítico Cp.'!$B129),-('Diário 6º PA'!$O$4:$O$2907=I$1),('Diário 6º PA'!$F$4:$F$2907))+SUMPRODUCT(-('Comp.'!$D$5:$D$232='Analítico Cp.'!$B129),-('Comp.'!$J$5:$J$232=I$1),('Comp.'!$E$5:$E$232))</f>
        <v>0</v>
      </c>
      <c r="J129" s="11">
        <f>SUMPRODUCT(-('Diário 3º PA'!$E$4:$E$4242='Analítico Cp.'!$B129),-('Diário 3º PA'!$P$4:$P$4242=J$1),('Diário 3º PA'!$F$4:$F$4242))+SUMPRODUCT(-('Diário 4º PA'!$E$4:$E$2224='Analítico Cp.'!$B129),-('Diário 4º PA'!$P$4:$P$2224=J$1),('Diário 4º PA'!$F$4:$F$2224))+SUMPRODUCT(-('Diário 5º PA'!$E$4:$E$5221='Analítico Cp.'!$B129),-('Diário 5º PA'!$P$4:$P$5221=J$1),('Diário 5º PA'!$F$4:$F$5221))+SUMPRODUCT(-('Diário 6º PA'!$E$4:$E$2907='Analítico Cp.'!$B129),-('Diário 6º PA'!$O$4:$O$2907=J$1),('Diário 6º PA'!$F$4:$F$2907))+SUMPRODUCT(-('Comp.'!$D$5:$D$232='Analítico Cp.'!$B129),-('Comp.'!$J$5:$J$232=J$1),('Comp.'!$E$5:$E$232))</f>
        <v>0</v>
      </c>
      <c r="K129" s="11">
        <f>SUMPRODUCT(-('Diário 3º PA'!$E$4:$E$4242='Analítico Cp.'!$B129),-('Diário 3º PA'!$P$4:$P$4242=K$1),('Diário 3º PA'!$F$4:$F$4242))+SUMPRODUCT(-('Diário 4º PA'!$E$4:$E$2224='Analítico Cp.'!$B129),-('Diário 4º PA'!$P$4:$P$2224=K$1),('Diário 4º PA'!$F$4:$F$2224))+SUMPRODUCT(-('Diário 5º PA'!$E$4:$E$5221='Analítico Cp.'!$B129),-('Diário 5º PA'!$P$4:$P$5221=K$1),('Diário 5º PA'!$F$4:$F$5221))+SUMPRODUCT(-('Diário 6º PA'!$E$4:$E$2907='Analítico Cp.'!$B129),-('Diário 6º PA'!$O$4:$O$2907=K$1),('Diário 6º PA'!$F$4:$F$2907))+SUMPRODUCT(-('Comp.'!$D$5:$D$232='Analítico Cp.'!$B129),-('Comp.'!$J$5:$J$232=K$1),('Comp.'!$E$5:$E$232))</f>
        <v>0</v>
      </c>
      <c r="L129" s="11">
        <f>SUMPRODUCT(-('Diário 3º PA'!$E$4:$E$4242='Analítico Cp.'!$B129),-('Diário 3º PA'!$P$4:$P$4242=L$1),('Diário 3º PA'!$F$4:$F$4242))+SUMPRODUCT(-('Diário 4º PA'!$E$4:$E$2224='Analítico Cp.'!$B129),-('Diário 4º PA'!$P$4:$P$2224=L$1),('Diário 4º PA'!$F$4:$F$2224))+SUMPRODUCT(-('Diário 5º PA'!$E$4:$E$5221='Analítico Cp.'!$B129),-('Diário 5º PA'!$P$4:$P$5221=L$1),('Diário 5º PA'!$F$4:$F$5221))+SUMPRODUCT(-('Diário 6º PA'!$E$4:$E$2907='Analítico Cp.'!$B129),-('Diário 6º PA'!$O$4:$O$2907=L$1),('Diário 6º PA'!$F$4:$F$2907))+SUMPRODUCT(-('Comp.'!$D$5:$D$232='Analítico Cp.'!$B129),-('Comp.'!$J$5:$J$232=L$1),('Comp.'!$E$5:$E$232))</f>
        <v>479</v>
      </c>
      <c r="M129" s="11">
        <f>SUMPRODUCT(-('Diário 3º PA'!$E$4:$E$4242='Analítico Cp.'!$B129),-('Diário 3º PA'!$P$4:$P$4242=M$1),('Diário 3º PA'!$F$4:$F$4242))+SUMPRODUCT(-('Diário 4º PA'!$E$4:$E$2224='Analítico Cp.'!$B129),-('Diário 4º PA'!$P$4:$P$2224=M$1),('Diário 4º PA'!$F$4:$F$2224))+SUMPRODUCT(-('Diário 5º PA'!$E$4:$E$5221='Analítico Cp.'!$B129),-('Diário 5º PA'!$P$4:$P$5221=M$1),('Diário 5º PA'!$F$4:$F$5221))+SUMPRODUCT(-('Diário 6º PA'!$E$4:$E$2907='Analítico Cp.'!$B129),-('Diário 6º PA'!$O$4:$O$2907=M$1),('Diário 6º PA'!$F$4:$F$2907))+SUMPRODUCT(-('Comp.'!$D$5:$D$232='Analítico Cp.'!$B129),-('Comp.'!$J$5:$J$232=M$1),('Comp.'!$E$5:$E$232))</f>
        <v>0</v>
      </c>
      <c r="N129" s="11">
        <f>SUMPRODUCT(-('Diário 3º PA'!$E$4:$E$4242='Analítico Cp.'!$B129),-('Diário 3º PA'!$P$4:$P$4242=N$1),('Diário 3º PA'!$F$4:$F$4242))+SUMPRODUCT(-('Diário 4º PA'!$E$4:$E$2224='Analítico Cp.'!$B129),-('Diário 4º PA'!$P$4:$P$2224=N$1),('Diário 4º PA'!$F$4:$F$2224))+SUMPRODUCT(-('Diário 5º PA'!$E$4:$E$5221='Analítico Cp.'!$B129),-('Diário 5º PA'!$P$4:$P$5221=N$1),('Diário 5º PA'!$F$4:$F$5221))+SUMPRODUCT(-('Diário 6º PA'!$E$4:$E$2907='Analítico Cp.'!$B129),-('Diário 6º PA'!$O$4:$O$2907=N$1),('Diário 6º PA'!$F$4:$F$2907))+SUMPRODUCT(-('Comp.'!$D$5:$D$232='Analítico Cp.'!$B129),-('Comp.'!$J$5:$J$232=N$1),('Comp.'!$E$5:$E$232))</f>
        <v>0</v>
      </c>
      <c r="O129" s="12">
        <f t="shared" si="16"/>
        <v>93792.489999999991</v>
      </c>
      <c r="P129" s="168">
        <f t="shared" si="17"/>
        <v>2.5047146507542781E-3</v>
      </c>
    </row>
    <row r="130" spans="1:16" ht="23.25" customHeight="1" x14ac:dyDescent="0.2">
      <c r="A130" s="59" t="s">
        <v>363</v>
      </c>
      <c r="B130" s="103" t="s">
        <v>364</v>
      </c>
      <c r="C130" s="11">
        <f>SUMPRODUCT(-('Diário 3º PA'!$E$4:$E$4242='Analítico Cp.'!$B130),-('Diário 3º PA'!$P$4:$P$4242=C$1),('Diário 3º PA'!$F$4:$F$4242))+SUMPRODUCT(-('Diário 4º PA'!$E$4:$E$2224='Analítico Cp.'!$B130),-('Diário 4º PA'!$P$4:$P$2224=C$1),('Diário 4º PA'!$F$4:$F$2224))+SUMPRODUCT(-('Diário 5º PA'!$E$4:$E$5221='Analítico Cp.'!$B130),-('Diário 5º PA'!$P$4:$P$5221=C$1),('Diário 5º PA'!$F$4:$F$5221))+SUMPRODUCT(-('Diário 6º PA'!$E$4:$E$2907='Analítico Cp.'!$B130),-('Diário 6º PA'!$O$4:$O$2907=C$1),('Diário 6º PA'!$F$4:$F$2907))+SUMPRODUCT(-('Comp.'!$D$5:$D$232='Analítico Cp.'!$B130),-('Comp.'!$J$5:$J$232=C$1),('Comp.'!$E$5:$E$232))</f>
        <v>2495.25</v>
      </c>
      <c r="D130" s="11">
        <f>SUMPRODUCT(-('Diário 3º PA'!$E$4:$E$4242='Analítico Cp.'!$B130),-('Diário 3º PA'!$P$4:$P$4242=D$1),('Diário 3º PA'!$F$4:$F$4242))+SUMPRODUCT(-('Diário 4º PA'!$E$4:$E$2224='Analítico Cp.'!$B130),-('Diário 4º PA'!$P$4:$P$2224=D$1),('Diário 4º PA'!$F$4:$F$2224))+SUMPRODUCT(-('Diário 5º PA'!$E$4:$E$5221='Analítico Cp.'!$B130),-('Diário 5º PA'!$P$4:$P$5221=D$1),('Diário 5º PA'!$F$4:$F$5221))+SUMPRODUCT(-('Diário 6º PA'!$E$4:$E$2907='Analítico Cp.'!$B130),-('Diário 6º PA'!$O$4:$O$2907=D$1),('Diário 6º PA'!$F$4:$F$2907))+SUMPRODUCT(-('Comp.'!$D$5:$D$232='Analítico Cp.'!$B130),-('Comp.'!$J$5:$J$232=D$1),('Comp.'!$E$5:$E$232))</f>
        <v>14503.720000000001</v>
      </c>
      <c r="E130" s="11">
        <f>SUMPRODUCT(-('Diário 3º PA'!$E$4:$E$4242='Analítico Cp.'!$B130),-('Diário 3º PA'!$P$4:$P$4242=E$1),('Diário 3º PA'!$F$4:$F$4242))+SUMPRODUCT(-('Diário 4º PA'!$E$4:$E$2224='Analítico Cp.'!$B130),-('Diário 4º PA'!$P$4:$P$2224=E$1),('Diário 4º PA'!$F$4:$F$2224))+SUMPRODUCT(-('Diário 5º PA'!$E$4:$E$5221='Analítico Cp.'!$B130),-('Diário 5º PA'!$P$4:$P$5221=E$1),('Diário 5º PA'!$F$4:$F$5221))+SUMPRODUCT(-('Diário 6º PA'!$E$4:$E$2907='Analítico Cp.'!$B130),-('Diário 6º PA'!$O$4:$O$2907=E$1),('Diário 6º PA'!$F$4:$F$2907))+SUMPRODUCT(-('Comp.'!$D$5:$D$232='Analítico Cp.'!$B130),-('Comp.'!$J$5:$J$232=E$1),('Comp.'!$E$5:$E$232))</f>
        <v>8980.33</v>
      </c>
      <c r="F130" s="11">
        <f>SUMPRODUCT(-('Diário 3º PA'!$E$4:$E$4242='Analítico Cp.'!$B130),-('Diário 3º PA'!$P$4:$P$4242=F$1),('Diário 3º PA'!$F$4:$F$4242))+SUMPRODUCT(-('Diário 4º PA'!$E$4:$E$2224='Analítico Cp.'!$B130),-('Diário 4º PA'!$P$4:$P$2224=F$1),('Diário 4º PA'!$F$4:$F$2224))+SUMPRODUCT(-('Diário 5º PA'!$E$4:$E$5221='Analítico Cp.'!$B130),-('Diário 5º PA'!$P$4:$P$5221=F$1),('Diário 5º PA'!$F$4:$F$5221))+SUMPRODUCT(-('Diário 6º PA'!$E$4:$E$2907='Analítico Cp.'!$B130),-('Diário 6º PA'!$O$4:$O$2907=F$1),('Diário 6º PA'!$F$4:$F$2907))+SUMPRODUCT(-('Comp.'!$D$5:$D$232='Analítico Cp.'!$B130),-('Comp.'!$J$5:$J$232=F$1),('Comp.'!$E$5:$E$232))</f>
        <v>7150.66</v>
      </c>
      <c r="G130" s="11">
        <f>SUMPRODUCT(-('Diário 3º PA'!$E$4:$E$4242='Analítico Cp.'!$B130),-('Diário 3º PA'!$P$4:$P$4242=G$1),('Diário 3º PA'!$F$4:$F$4242))+SUMPRODUCT(-('Diário 4º PA'!$E$4:$E$2224='Analítico Cp.'!$B130),-('Diário 4º PA'!$P$4:$P$2224=G$1),('Diário 4º PA'!$F$4:$F$2224))+SUMPRODUCT(-('Diário 5º PA'!$E$4:$E$5221='Analítico Cp.'!$B130),-('Diário 5º PA'!$P$4:$P$5221=G$1),('Diário 5º PA'!$F$4:$F$5221))+SUMPRODUCT(-('Diário 6º PA'!$E$4:$E$2907='Analítico Cp.'!$B130),-('Diário 6º PA'!$O$4:$O$2907=G$1),('Diário 6º PA'!$F$4:$F$2907))+SUMPRODUCT(-('Comp.'!$D$5:$D$232='Analítico Cp.'!$B130),-('Comp.'!$J$5:$J$232=G$1),('Comp.'!$E$5:$E$232))</f>
        <v>6459.65</v>
      </c>
      <c r="H130" s="11">
        <f>SUMPRODUCT(-('Diário 3º PA'!$E$4:$E$4242='Analítico Cp.'!$B130),-('Diário 3º PA'!$P$4:$P$4242=H$1),('Diário 3º PA'!$F$4:$F$4242))+SUMPRODUCT(-('Diário 4º PA'!$E$4:$E$2224='Analítico Cp.'!$B130),-('Diário 4º PA'!$P$4:$P$2224=H$1),('Diário 4º PA'!$F$4:$F$2224))+SUMPRODUCT(-('Diário 5º PA'!$E$4:$E$5221='Analítico Cp.'!$B130),-('Diário 5º PA'!$P$4:$P$5221=H$1),('Diário 5º PA'!$F$4:$F$5221))+SUMPRODUCT(-('Diário 6º PA'!$E$4:$E$2907='Analítico Cp.'!$B130),-('Diário 6º PA'!$O$4:$O$2907=H$1),('Diário 6º PA'!$F$4:$F$2907))+SUMPRODUCT(-('Comp.'!$D$5:$D$232='Analítico Cp.'!$B130),-('Comp.'!$J$5:$J$232=H$1),('Comp.'!$E$5:$E$232))</f>
        <v>11214.64</v>
      </c>
      <c r="I130" s="11">
        <f>SUMPRODUCT(-('Diário 3º PA'!$E$4:$E$4242='Analítico Cp.'!$B130),-('Diário 3º PA'!$P$4:$P$4242=I$1),('Diário 3º PA'!$F$4:$F$4242))+SUMPRODUCT(-('Diário 4º PA'!$E$4:$E$2224='Analítico Cp.'!$B130),-('Diário 4º PA'!$P$4:$P$2224=I$1),('Diário 4º PA'!$F$4:$F$2224))+SUMPRODUCT(-('Diário 5º PA'!$E$4:$E$5221='Analítico Cp.'!$B130),-('Diário 5º PA'!$P$4:$P$5221=I$1),('Diário 5º PA'!$F$4:$F$5221))+SUMPRODUCT(-('Diário 6º PA'!$E$4:$E$2907='Analítico Cp.'!$B130),-('Diário 6º PA'!$O$4:$O$2907=I$1),('Diário 6º PA'!$F$4:$F$2907))+SUMPRODUCT(-('Comp.'!$D$5:$D$232='Analítico Cp.'!$B130),-('Comp.'!$J$5:$J$232=I$1),('Comp.'!$E$5:$E$232))</f>
        <v>7264.73</v>
      </c>
      <c r="J130" s="11">
        <f>SUMPRODUCT(-('Diário 3º PA'!$E$4:$E$4242='Analítico Cp.'!$B130),-('Diário 3º PA'!$P$4:$P$4242=J$1),('Diário 3º PA'!$F$4:$F$4242))+SUMPRODUCT(-('Diário 4º PA'!$E$4:$E$2224='Analítico Cp.'!$B130),-('Diário 4º PA'!$P$4:$P$2224=J$1),('Diário 4º PA'!$F$4:$F$2224))+SUMPRODUCT(-('Diário 5º PA'!$E$4:$E$5221='Analítico Cp.'!$B130),-('Diário 5º PA'!$P$4:$P$5221=J$1),('Diário 5º PA'!$F$4:$F$5221))+SUMPRODUCT(-('Diário 6º PA'!$E$4:$E$2907='Analítico Cp.'!$B130),-('Diário 6º PA'!$O$4:$O$2907=J$1),('Diário 6º PA'!$F$4:$F$2907))+SUMPRODUCT(-('Comp.'!$D$5:$D$232='Analítico Cp.'!$B130),-('Comp.'!$J$5:$J$232=J$1),('Comp.'!$E$5:$E$232))</f>
        <v>8043.91</v>
      </c>
      <c r="K130" s="11">
        <f>SUMPRODUCT(-('Diário 3º PA'!$E$4:$E$4242='Analítico Cp.'!$B130),-('Diário 3º PA'!$P$4:$P$4242=K$1),('Diário 3º PA'!$F$4:$F$4242))+SUMPRODUCT(-('Diário 4º PA'!$E$4:$E$2224='Analítico Cp.'!$B130),-('Diário 4º PA'!$P$4:$P$2224=K$1),('Diário 4º PA'!$F$4:$F$2224))+SUMPRODUCT(-('Diário 5º PA'!$E$4:$E$5221='Analítico Cp.'!$B130),-('Diário 5º PA'!$P$4:$P$5221=K$1),('Diário 5º PA'!$F$4:$F$5221))+SUMPRODUCT(-('Diário 6º PA'!$E$4:$E$2907='Analítico Cp.'!$B130),-('Diário 6º PA'!$O$4:$O$2907=K$1),('Diário 6º PA'!$F$4:$F$2907))+SUMPRODUCT(-('Comp.'!$D$5:$D$232='Analítico Cp.'!$B130),-('Comp.'!$J$5:$J$232=K$1),('Comp.'!$E$5:$E$232))</f>
        <v>6825.3099999999995</v>
      </c>
      <c r="L130" s="11">
        <f>SUMPRODUCT(-('Diário 3º PA'!$E$4:$E$4242='Analítico Cp.'!$B130),-('Diário 3º PA'!$P$4:$P$4242=L$1),('Diário 3º PA'!$F$4:$F$4242))+SUMPRODUCT(-('Diário 4º PA'!$E$4:$E$2224='Analítico Cp.'!$B130),-('Diário 4º PA'!$P$4:$P$2224=L$1),('Diário 4º PA'!$F$4:$F$2224))+SUMPRODUCT(-('Diário 5º PA'!$E$4:$E$5221='Analítico Cp.'!$B130),-('Diário 5º PA'!$P$4:$P$5221=L$1),('Diário 5º PA'!$F$4:$F$5221))+SUMPRODUCT(-('Diário 6º PA'!$E$4:$E$2907='Analítico Cp.'!$B130),-('Diário 6º PA'!$O$4:$O$2907=L$1),('Diário 6º PA'!$F$4:$F$2907))+SUMPRODUCT(-('Comp.'!$D$5:$D$232='Analítico Cp.'!$B130),-('Comp.'!$J$5:$J$232=L$1),('Comp.'!$E$5:$E$232))</f>
        <v>10261.779999999999</v>
      </c>
      <c r="M130" s="11">
        <f>SUMPRODUCT(-('Diário 3º PA'!$E$4:$E$4242='Analítico Cp.'!$B130),-('Diário 3º PA'!$P$4:$P$4242=M$1),('Diário 3º PA'!$F$4:$F$4242))+SUMPRODUCT(-('Diário 4º PA'!$E$4:$E$2224='Analítico Cp.'!$B130),-('Diário 4º PA'!$P$4:$P$2224=M$1),('Diário 4º PA'!$F$4:$F$2224))+SUMPRODUCT(-('Diário 5º PA'!$E$4:$E$5221='Analítico Cp.'!$B130),-('Diário 5º PA'!$P$4:$P$5221=M$1),('Diário 5º PA'!$F$4:$F$5221))+SUMPRODUCT(-('Diário 6º PA'!$E$4:$E$2907='Analítico Cp.'!$B130),-('Diário 6º PA'!$O$4:$O$2907=M$1),('Diário 6º PA'!$F$4:$F$2907))+SUMPRODUCT(-('Comp.'!$D$5:$D$232='Analítico Cp.'!$B130),-('Comp.'!$J$5:$J$232=M$1),('Comp.'!$E$5:$E$232))</f>
        <v>7361.1500000000005</v>
      </c>
      <c r="N130" s="11">
        <f>SUMPRODUCT(-('Diário 3º PA'!$E$4:$E$4242='Analítico Cp.'!$B130),-('Diário 3º PA'!$P$4:$P$4242=N$1),('Diário 3º PA'!$F$4:$F$4242))+SUMPRODUCT(-('Diário 4º PA'!$E$4:$E$2224='Analítico Cp.'!$B130),-('Diário 4º PA'!$P$4:$P$2224=N$1),('Diário 4º PA'!$F$4:$F$2224))+SUMPRODUCT(-('Diário 5º PA'!$E$4:$E$5221='Analítico Cp.'!$B130),-('Diário 5º PA'!$P$4:$P$5221=N$1),('Diário 5º PA'!$F$4:$F$5221))+SUMPRODUCT(-('Diário 6º PA'!$E$4:$E$2907='Analítico Cp.'!$B130),-('Diário 6º PA'!$O$4:$O$2907=N$1),('Diário 6º PA'!$F$4:$F$2907))+SUMPRODUCT(-('Comp.'!$D$5:$D$232='Analítico Cp.'!$B130),-('Comp.'!$J$5:$J$232=N$1),('Comp.'!$E$5:$E$232))</f>
        <v>8536.61</v>
      </c>
      <c r="O130" s="12">
        <f t="shared" si="16"/>
        <v>99097.74</v>
      </c>
      <c r="P130" s="168">
        <f t="shared" si="17"/>
        <v>2.6463905717252875E-3</v>
      </c>
    </row>
    <row r="131" spans="1:16" ht="23.25" customHeight="1" x14ac:dyDescent="0.2">
      <c r="A131" s="59" t="s">
        <v>365</v>
      </c>
      <c r="B131" s="103" t="s">
        <v>366</v>
      </c>
      <c r="C131" s="11">
        <f>SUMPRODUCT(-('Diário 3º PA'!$E$4:$E$4242='Analítico Cp.'!$B131),-('Diário 3º PA'!$P$4:$P$4242=C$1),('Diário 3º PA'!$F$4:$F$4242))+SUMPRODUCT(-('Diário 4º PA'!$E$4:$E$2224='Analítico Cp.'!$B131),-('Diário 4º PA'!$P$4:$P$2224=C$1),('Diário 4º PA'!$F$4:$F$2224))+SUMPRODUCT(-('Diário 5º PA'!$E$4:$E$5221='Analítico Cp.'!$B131),-('Diário 5º PA'!$P$4:$P$5221=C$1),('Diário 5º PA'!$F$4:$F$5221))+SUMPRODUCT(-('Diário 6º PA'!$E$4:$E$2907='Analítico Cp.'!$B131),-('Diário 6º PA'!$O$4:$O$2907=C$1),('Diário 6º PA'!$F$4:$F$2907))+SUMPRODUCT(-('Comp.'!$D$5:$D$232='Analítico Cp.'!$B131),-('Comp.'!$J$5:$J$232=C$1),('Comp.'!$E$5:$E$232))</f>
        <v>4912.46</v>
      </c>
      <c r="D131" s="11">
        <f>SUMPRODUCT(-('Diário 3º PA'!$E$4:$E$4242='Analítico Cp.'!$B131),-('Diário 3º PA'!$P$4:$P$4242=D$1),('Diário 3º PA'!$F$4:$F$4242))+SUMPRODUCT(-('Diário 4º PA'!$E$4:$E$2224='Analítico Cp.'!$B131),-('Diário 4º PA'!$P$4:$P$2224=D$1),('Diário 4º PA'!$F$4:$F$2224))+SUMPRODUCT(-('Diário 5º PA'!$E$4:$E$5221='Analítico Cp.'!$B131),-('Diário 5º PA'!$P$4:$P$5221=D$1),('Diário 5º PA'!$F$4:$F$5221))+SUMPRODUCT(-('Diário 6º PA'!$E$4:$E$2907='Analítico Cp.'!$B131),-('Diário 6º PA'!$O$4:$O$2907=D$1),('Diário 6º PA'!$F$4:$F$2907))+SUMPRODUCT(-('Comp.'!$D$5:$D$232='Analítico Cp.'!$B131),-('Comp.'!$J$5:$J$232=D$1),('Comp.'!$E$5:$E$232))</f>
        <v>3407.57</v>
      </c>
      <c r="E131" s="11">
        <f>SUMPRODUCT(-('Diário 3º PA'!$E$4:$E$4242='Analítico Cp.'!$B131),-('Diário 3º PA'!$P$4:$P$4242=E$1),('Diário 3º PA'!$F$4:$F$4242))+SUMPRODUCT(-('Diário 4º PA'!$E$4:$E$2224='Analítico Cp.'!$B131),-('Diário 4º PA'!$P$4:$P$2224=E$1),('Diário 4º PA'!$F$4:$F$2224))+SUMPRODUCT(-('Diário 5º PA'!$E$4:$E$5221='Analítico Cp.'!$B131),-('Diário 5º PA'!$P$4:$P$5221=E$1),('Diário 5º PA'!$F$4:$F$5221))+SUMPRODUCT(-('Diário 6º PA'!$E$4:$E$2907='Analítico Cp.'!$B131),-('Diário 6º PA'!$O$4:$O$2907=E$1),('Diário 6º PA'!$F$4:$F$2907))+SUMPRODUCT(-('Comp.'!$D$5:$D$232='Analítico Cp.'!$B131),-('Comp.'!$J$5:$J$232=E$1),('Comp.'!$E$5:$E$232))</f>
        <v>1476.1299999999999</v>
      </c>
      <c r="F131" s="11">
        <f>SUMPRODUCT(-('Diário 3º PA'!$E$4:$E$4242='Analítico Cp.'!$B131),-('Diário 3º PA'!$P$4:$P$4242=F$1),('Diário 3º PA'!$F$4:$F$4242))+SUMPRODUCT(-('Diário 4º PA'!$E$4:$E$2224='Analítico Cp.'!$B131),-('Diário 4º PA'!$P$4:$P$2224=F$1),('Diário 4º PA'!$F$4:$F$2224))+SUMPRODUCT(-('Diário 5º PA'!$E$4:$E$5221='Analítico Cp.'!$B131),-('Diário 5º PA'!$P$4:$P$5221=F$1),('Diário 5º PA'!$F$4:$F$5221))+SUMPRODUCT(-('Diário 6º PA'!$E$4:$E$2907='Analítico Cp.'!$B131),-('Diário 6º PA'!$O$4:$O$2907=F$1),('Diário 6º PA'!$F$4:$F$2907))+SUMPRODUCT(-('Comp.'!$D$5:$D$232='Analítico Cp.'!$B131),-('Comp.'!$J$5:$J$232=F$1),('Comp.'!$E$5:$E$232))</f>
        <v>782.39</v>
      </c>
      <c r="G131" s="11">
        <f>SUMPRODUCT(-('Diário 3º PA'!$E$4:$E$4242='Analítico Cp.'!$B131),-('Diário 3º PA'!$P$4:$P$4242=G$1),('Diário 3º PA'!$F$4:$F$4242))+SUMPRODUCT(-('Diário 4º PA'!$E$4:$E$2224='Analítico Cp.'!$B131),-('Diário 4º PA'!$P$4:$P$2224=G$1),('Diário 4º PA'!$F$4:$F$2224))+SUMPRODUCT(-('Diário 5º PA'!$E$4:$E$5221='Analítico Cp.'!$B131),-('Diário 5º PA'!$P$4:$P$5221=G$1),('Diário 5º PA'!$F$4:$F$5221))+SUMPRODUCT(-('Diário 6º PA'!$E$4:$E$2907='Analítico Cp.'!$B131),-('Diário 6º PA'!$O$4:$O$2907=G$1),('Diário 6º PA'!$F$4:$F$2907))+SUMPRODUCT(-('Comp.'!$D$5:$D$232='Analítico Cp.'!$B131),-('Comp.'!$J$5:$J$232=G$1),('Comp.'!$E$5:$E$232))</f>
        <v>2138.79</v>
      </c>
      <c r="H131" s="11">
        <f>SUMPRODUCT(-('Diário 3º PA'!$E$4:$E$4242='Analítico Cp.'!$B131),-('Diário 3º PA'!$P$4:$P$4242=H$1),('Diário 3º PA'!$F$4:$F$4242))+SUMPRODUCT(-('Diário 4º PA'!$E$4:$E$2224='Analítico Cp.'!$B131),-('Diário 4º PA'!$P$4:$P$2224=H$1),('Diário 4º PA'!$F$4:$F$2224))+SUMPRODUCT(-('Diário 5º PA'!$E$4:$E$5221='Analítico Cp.'!$B131),-('Diário 5º PA'!$P$4:$P$5221=H$1),('Diário 5º PA'!$F$4:$F$5221))+SUMPRODUCT(-('Diário 6º PA'!$E$4:$E$2907='Analítico Cp.'!$B131),-('Diário 6º PA'!$O$4:$O$2907=H$1),('Diário 6º PA'!$F$4:$F$2907))+SUMPRODUCT(-('Comp.'!$D$5:$D$232='Analítico Cp.'!$B131),-('Comp.'!$J$5:$J$232=H$1),('Comp.'!$E$5:$E$232))</f>
        <v>2344.61</v>
      </c>
      <c r="I131" s="11">
        <f>SUMPRODUCT(-('Diário 3º PA'!$E$4:$E$4242='Analítico Cp.'!$B131),-('Diário 3º PA'!$P$4:$P$4242=I$1),('Diário 3º PA'!$F$4:$F$4242))+SUMPRODUCT(-('Diário 4º PA'!$E$4:$E$2224='Analítico Cp.'!$B131),-('Diário 4º PA'!$P$4:$P$2224=I$1),('Diário 4º PA'!$F$4:$F$2224))+SUMPRODUCT(-('Diário 5º PA'!$E$4:$E$5221='Analítico Cp.'!$B131),-('Diário 5º PA'!$P$4:$P$5221=I$1),('Diário 5º PA'!$F$4:$F$5221))+SUMPRODUCT(-('Diário 6º PA'!$E$4:$E$2907='Analítico Cp.'!$B131),-('Diário 6º PA'!$O$4:$O$2907=I$1),('Diário 6º PA'!$F$4:$F$2907))+SUMPRODUCT(-('Comp.'!$D$5:$D$232='Analítico Cp.'!$B131),-('Comp.'!$J$5:$J$232=I$1),('Comp.'!$E$5:$E$232))</f>
        <v>1741.8899999999999</v>
      </c>
      <c r="J131" s="11">
        <f>SUMPRODUCT(-('Diário 3º PA'!$E$4:$E$4242='Analítico Cp.'!$B131),-('Diário 3º PA'!$P$4:$P$4242=J$1),('Diário 3º PA'!$F$4:$F$4242))+SUMPRODUCT(-('Diário 4º PA'!$E$4:$E$2224='Analítico Cp.'!$B131),-('Diário 4º PA'!$P$4:$P$2224=J$1),('Diário 4º PA'!$F$4:$F$2224))+SUMPRODUCT(-('Diário 5º PA'!$E$4:$E$5221='Analítico Cp.'!$B131),-('Diário 5º PA'!$P$4:$P$5221=J$1),('Diário 5º PA'!$F$4:$F$5221))+SUMPRODUCT(-('Diário 6º PA'!$E$4:$E$2907='Analítico Cp.'!$B131),-('Diário 6º PA'!$O$4:$O$2907=J$1),('Diário 6º PA'!$F$4:$F$2907))+SUMPRODUCT(-('Comp.'!$D$5:$D$232='Analítico Cp.'!$B131),-('Comp.'!$J$5:$J$232=J$1),('Comp.'!$E$5:$E$232))</f>
        <v>2898.1</v>
      </c>
      <c r="K131" s="11">
        <f>SUMPRODUCT(-('Diário 3º PA'!$E$4:$E$4242='Analítico Cp.'!$B131),-('Diário 3º PA'!$P$4:$P$4242=K$1),('Diário 3º PA'!$F$4:$F$4242))+SUMPRODUCT(-('Diário 4º PA'!$E$4:$E$2224='Analítico Cp.'!$B131),-('Diário 4º PA'!$P$4:$P$2224=K$1),('Diário 4º PA'!$F$4:$F$2224))+SUMPRODUCT(-('Diário 5º PA'!$E$4:$E$5221='Analítico Cp.'!$B131),-('Diário 5º PA'!$P$4:$P$5221=K$1),('Diário 5º PA'!$F$4:$F$5221))+SUMPRODUCT(-('Diário 6º PA'!$E$4:$E$2907='Analítico Cp.'!$B131),-('Diário 6º PA'!$O$4:$O$2907=K$1),('Diário 6º PA'!$F$4:$F$2907))+SUMPRODUCT(-('Comp.'!$D$5:$D$232='Analítico Cp.'!$B131),-('Comp.'!$J$5:$J$232=K$1),('Comp.'!$E$5:$E$232))</f>
        <v>3821.4599999999996</v>
      </c>
      <c r="L131" s="11">
        <f>SUMPRODUCT(-('Diário 3º PA'!$E$4:$E$4242='Analítico Cp.'!$B131),-('Diário 3º PA'!$P$4:$P$4242=L$1),('Diário 3º PA'!$F$4:$F$4242))+SUMPRODUCT(-('Diário 4º PA'!$E$4:$E$2224='Analítico Cp.'!$B131),-('Diário 4º PA'!$P$4:$P$2224=L$1),('Diário 4º PA'!$F$4:$F$2224))+SUMPRODUCT(-('Diário 5º PA'!$E$4:$E$5221='Analítico Cp.'!$B131),-('Diário 5º PA'!$P$4:$P$5221=L$1),('Diário 5º PA'!$F$4:$F$5221))+SUMPRODUCT(-('Diário 6º PA'!$E$4:$E$2907='Analítico Cp.'!$B131),-('Diário 6º PA'!$O$4:$O$2907=L$1),('Diário 6º PA'!$F$4:$F$2907))+SUMPRODUCT(-('Comp.'!$D$5:$D$232='Analítico Cp.'!$B131),-('Comp.'!$J$5:$J$232=L$1),('Comp.'!$E$5:$E$232))</f>
        <v>3396.3900000000003</v>
      </c>
      <c r="M131" s="11">
        <f>SUMPRODUCT(-('Diário 3º PA'!$E$4:$E$4242='Analítico Cp.'!$B131),-('Diário 3º PA'!$P$4:$P$4242=M$1),('Diário 3º PA'!$F$4:$F$4242))+SUMPRODUCT(-('Diário 4º PA'!$E$4:$E$2224='Analítico Cp.'!$B131),-('Diário 4º PA'!$P$4:$P$2224=M$1),('Diário 4º PA'!$F$4:$F$2224))+SUMPRODUCT(-('Diário 5º PA'!$E$4:$E$5221='Analítico Cp.'!$B131),-('Diário 5º PA'!$P$4:$P$5221=M$1),('Diário 5º PA'!$F$4:$F$5221))+SUMPRODUCT(-('Diário 6º PA'!$E$4:$E$2907='Analítico Cp.'!$B131),-('Diário 6º PA'!$O$4:$O$2907=M$1),('Diário 6º PA'!$F$4:$F$2907))+SUMPRODUCT(-('Comp.'!$D$5:$D$232='Analítico Cp.'!$B131),-('Comp.'!$J$5:$J$232=M$1),('Comp.'!$E$5:$E$232))</f>
        <v>2522.3599999999997</v>
      </c>
      <c r="N131" s="11">
        <f>SUMPRODUCT(-('Diário 3º PA'!$E$4:$E$4242='Analítico Cp.'!$B131),-('Diário 3º PA'!$P$4:$P$4242=N$1),('Diário 3º PA'!$F$4:$F$4242))+SUMPRODUCT(-('Diário 4º PA'!$E$4:$E$2224='Analítico Cp.'!$B131),-('Diário 4º PA'!$P$4:$P$2224=N$1),('Diário 4º PA'!$F$4:$F$2224))+SUMPRODUCT(-('Diário 5º PA'!$E$4:$E$5221='Analítico Cp.'!$B131),-('Diário 5º PA'!$P$4:$P$5221=N$1),('Diário 5º PA'!$F$4:$F$5221))+SUMPRODUCT(-('Diário 6º PA'!$E$4:$E$2907='Analítico Cp.'!$B131),-('Diário 6º PA'!$O$4:$O$2907=N$1),('Diário 6º PA'!$F$4:$F$2907))+SUMPRODUCT(-('Comp.'!$D$5:$D$232='Analítico Cp.'!$B131),-('Comp.'!$J$5:$J$232=N$1),('Comp.'!$E$5:$E$232))</f>
        <v>2037.1400000000003</v>
      </c>
      <c r="O131" s="12">
        <f t="shared" si="16"/>
        <v>31479.289999999997</v>
      </c>
      <c r="P131" s="168">
        <f t="shared" si="17"/>
        <v>8.406498095779592E-4</v>
      </c>
    </row>
    <row r="132" spans="1:16" ht="23.25" customHeight="1" x14ac:dyDescent="0.2">
      <c r="A132" s="59" t="s">
        <v>367</v>
      </c>
      <c r="B132" s="103" t="s">
        <v>368</v>
      </c>
      <c r="C132" s="11">
        <f>SUMPRODUCT(-('Diário 3º PA'!$E$4:$E$4242='Analítico Cp.'!$B132),-('Diário 3º PA'!$P$4:$P$4242=C$1),('Diário 3º PA'!$F$4:$F$4242))+SUMPRODUCT(-('Diário 4º PA'!$E$4:$E$2224='Analítico Cp.'!$B132),-('Diário 4º PA'!$P$4:$P$2224=C$1),('Diário 4º PA'!$F$4:$F$2224))+SUMPRODUCT(-('Diário 5º PA'!$E$4:$E$5221='Analítico Cp.'!$B132),-('Diário 5º PA'!$P$4:$P$5221=C$1),('Diário 5º PA'!$F$4:$F$5221))+SUMPRODUCT(-('Diário 6º PA'!$E$4:$E$2907='Analítico Cp.'!$B132),-('Diário 6º PA'!$O$4:$O$2907=C$1),('Diário 6º PA'!$F$4:$F$2907))+SUMPRODUCT(-('Comp.'!$D$5:$D$232='Analítico Cp.'!$B132),-('Comp.'!$J$5:$J$232=C$1),('Comp.'!$E$5:$E$232))</f>
        <v>27756.530000000002</v>
      </c>
      <c r="D132" s="11">
        <f>SUMPRODUCT(-('Diário 3º PA'!$E$4:$E$4242='Analítico Cp.'!$B132),-('Diário 3º PA'!$P$4:$P$4242=D$1),('Diário 3º PA'!$F$4:$F$4242))+SUMPRODUCT(-('Diário 4º PA'!$E$4:$E$2224='Analítico Cp.'!$B132),-('Diário 4º PA'!$P$4:$P$2224=D$1),('Diário 4º PA'!$F$4:$F$2224))+SUMPRODUCT(-('Diário 5º PA'!$E$4:$E$5221='Analítico Cp.'!$B132),-('Diário 5º PA'!$P$4:$P$5221=D$1),('Diário 5º PA'!$F$4:$F$5221))+SUMPRODUCT(-('Diário 6º PA'!$E$4:$E$2907='Analítico Cp.'!$B132),-('Diário 6º PA'!$O$4:$O$2907=D$1),('Diário 6º PA'!$F$4:$F$2907))+SUMPRODUCT(-('Comp.'!$D$5:$D$232='Analítico Cp.'!$B132),-('Comp.'!$J$5:$J$232=D$1),('Comp.'!$E$5:$E$232))</f>
        <v>11925.32</v>
      </c>
      <c r="E132" s="11">
        <f>SUMPRODUCT(-('Diário 3º PA'!$E$4:$E$4242='Analítico Cp.'!$B132),-('Diário 3º PA'!$P$4:$P$4242=E$1),('Diário 3º PA'!$F$4:$F$4242))+SUMPRODUCT(-('Diário 4º PA'!$E$4:$E$2224='Analítico Cp.'!$B132),-('Diário 4º PA'!$P$4:$P$2224=E$1),('Diário 4º PA'!$F$4:$F$2224))+SUMPRODUCT(-('Diário 5º PA'!$E$4:$E$5221='Analítico Cp.'!$B132),-('Diário 5º PA'!$P$4:$P$5221=E$1),('Diário 5º PA'!$F$4:$F$5221))+SUMPRODUCT(-('Diário 6º PA'!$E$4:$E$2907='Analítico Cp.'!$B132),-('Diário 6º PA'!$O$4:$O$2907=E$1),('Diário 6º PA'!$F$4:$F$2907))+SUMPRODUCT(-('Comp.'!$D$5:$D$232='Analítico Cp.'!$B132),-('Comp.'!$J$5:$J$232=E$1),('Comp.'!$E$5:$E$232))</f>
        <v>5896.77</v>
      </c>
      <c r="F132" s="11">
        <f>SUMPRODUCT(-('Diário 3º PA'!$E$4:$E$4242='Analítico Cp.'!$B132),-('Diário 3º PA'!$P$4:$P$4242=F$1),('Diário 3º PA'!$F$4:$F$4242))+SUMPRODUCT(-('Diário 4º PA'!$E$4:$E$2224='Analítico Cp.'!$B132),-('Diário 4º PA'!$P$4:$P$2224=F$1),('Diário 4º PA'!$F$4:$F$2224))+SUMPRODUCT(-('Diário 5º PA'!$E$4:$E$5221='Analítico Cp.'!$B132),-('Diário 5º PA'!$P$4:$P$5221=F$1),('Diário 5º PA'!$F$4:$F$5221))+SUMPRODUCT(-('Diário 6º PA'!$E$4:$E$2907='Analítico Cp.'!$B132),-('Diário 6º PA'!$O$4:$O$2907=F$1),('Diário 6º PA'!$F$4:$F$2907))+SUMPRODUCT(-('Comp.'!$D$5:$D$232='Analítico Cp.'!$B132),-('Comp.'!$J$5:$J$232=F$1),('Comp.'!$E$5:$E$232))</f>
        <v>6550.38</v>
      </c>
      <c r="G132" s="11">
        <f>SUMPRODUCT(-('Diário 3º PA'!$E$4:$E$4242='Analítico Cp.'!$B132),-('Diário 3º PA'!$P$4:$P$4242=G$1),('Diário 3º PA'!$F$4:$F$4242))+SUMPRODUCT(-('Diário 4º PA'!$E$4:$E$2224='Analítico Cp.'!$B132),-('Diário 4º PA'!$P$4:$P$2224=G$1),('Diário 4º PA'!$F$4:$F$2224))+SUMPRODUCT(-('Diário 5º PA'!$E$4:$E$5221='Analítico Cp.'!$B132),-('Diário 5º PA'!$P$4:$P$5221=G$1),('Diário 5º PA'!$F$4:$F$5221))+SUMPRODUCT(-('Diário 6º PA'!$E$4:$E$2907='Analítico Cp.'!$B132),-('Diário 6º PA'!$O$4:$O$2907=G$1),('Diário 6º PA'!$F$4:$F$2907))+SUMPRODUCT(-('Comp.'!$D$5:$D$232='Analítico Cp.'!$B132),-('Comp.'!$J$5:$J$232=G$1),('Comp.'!$E$5:$E$232))</f>
        <v>19905.57</v>
      </c>
      <c r="H132" s="11">
        <f>SUMPRODUCT(-('Diário 3º PA'!$E$4:$E$4242='Analítico Cp.'!$B132),-('Diário 3º PA'!$P$4:$P$4242=H$1),('Diário 3º PA'!$F$4:$F$4242))+SUMPRODUCT(-('Diário 4º PA'!$E$4:$E$2224='Analítico Cp.'!$B132),-('Diário 4º PA'!$P$4:$P$2224=H$1),('Diário 4º PA'!$F$4:$F$2224))+SUMPRODUCT(-('Diário 5º PA'!$E$4:$E$5221='Analítico Cp.'!$B132),-('Diário 5º PA'!$P$4:$P$5221=H$1),('Diário 5º PA'!$F$4:$F$5221))+SUMPRODUCT(-('Diário 6º PA'!$E$4:$E$2907='Analítico Cp.'!$B132),-('Diário 6º PA'!$O$4:$O$2907=H$1),('Diário 6º PA'!$F$4:$F$2907))+SUMPRODUCT(-('Comp.'!$D$5:$D$232='Analítico Cp.'!$B132),-('Comp.'!$J$5:$J$232=H$1),('Comp.'!$E$5:$E$232))</f>
        <v>5400.8</v>
      </c>
      <c r="I132" s="11">
        <f>SUMPRODUCT(-('Diário 3º PA'!$E$4:$E$4242='Analítico Cp.'!$B132),-('Diário 3º PA'!$P$4:$P$4242=I$1),('Diário 3º PA'!$F$4:$F$4242))+SUMPRODUCT(-('Diário 4º PA'!$E$4:$E$2224='Analítico Cp.'!$B132),-('Diário 4º PA'!$P$4:$P$2224=I$1),('Diário 4º PA'!$F$4:$F$2224))+SUMPRODUCT(-('Diário 5º PA'!$E$4:$E$5221='Analítico Cp.'!$B132),-('Diário 5º PA'!$P$4:$P$5221=I$1),('Diário 5º PA'!$F$4:$F$5221))+SUMPRODUCT(-('Diário 6º PA'!$E$4:$E$2907='Analítico Cp.'!$B132),-('Diário 6º PA'!$O$4:$O$2907=I$1),('Diário 6º PA'!$F$4:$F$2907))+SUMPRODUCT(-('Comp.'!$D$5:$D$232='Analítico Cp.'!$B132),-('Comp.'!$J$5:$J$232=I$1),('Comp.'!$E$5:$E$232))</f>
        <v>2692.77</v>
      </c>
      <c r="J132" s="11">
        <f>SUMPRODUCT(-('Diário 3º PA'!$E$4:$E$4242='Analítico Cp.'!$B132),-('Diário 3º PA'!$P$4:$P$4242=J$1),('Diário 3º PA'!$F$4:$F$4242))+SUMPRODUCT(-('Diário 4º PA'!$E$4:$E$2224='Analítico Cp.'!$B132),-('Diário 4º PA'!$P$4:$P$2224=J$1),('Diário 4º PA'!$F$4:$F$2224))+SUMPRODUCT(-('Diário 5º PA'!$E$4:$E$5221='Analítico Cp.'!$B132),-('Diário 5º PA'!$P$4:$P$5221=J$1),('Diário 5º PA'!$F$4:$F$5221))+SUMPRODUCT(-('Diário 6º PA'!$E$4:$E$2907='Analítico Cp.'!$B132),-('Diário 6º PA'!$O$4:$O$2907=J$1),('Diário 6º PA'!$F$4:$F$2907))+SUMPRODUCT(-('Comp.'!$D$5:$D$232='Analítico Cp.'!$B132),-('Comp.'!$J$5:$J$232=J$1),('Comp.'!$E$5:$E$232))</f>
        <v>2368.2999999999997</v>
      </c>
      <c r="K132" s="11">
        <f>SUMPRODUCT(-('Diário 3º PA'!$E$4:$E$4242='Analítico Cp.'!$B132),-('Diário 3º PA'!$P$4:$P$4242=K$1),('Diário 3º PA'!$F$4:$F$4242))+SUMPRODUCT(-('Diário 4º PA'!$E$4:$E$2224='Analítico Cp.'!$B132),-('Diário 4º PA'!$P$4:$P$2224=K$1),('Diário 4º PA'!$F$4:$F$2224))+SUMPRODUCT(-('Diário 5º PA'!$E$4:$E$5221='Analítico Cp.'!$B132),-('Diário 5º PA'!$P$4:$P$5221=K$1),('Diário 5º PA'!$F$4:$F$5221))+SUMPRODUCT(-('Diário 6º PA'!$E$4:$E$2907='Analítico Cp.'!$B132),-('Diário 6º PA'!$O$4:$O$2907=K$1),('Diário 6º PA'!$F$4:$F$2907))+SUMPRODUCT(-('Comp.'!$D$5:$D$232='Analítico Cp.'!$B132),-('Comp.'!$J$5:$J$232=K$1),('Comp.'!$E$5:$E$232))</f>
        <v>2171.7600000000002</v>
      </c>
      <c r="L132" s="11">
        <f>SUMPRODUCT(-('Diário 3º PA'!$E$4:$E$4242='Analítico Cp.'!$B132),-('Diário 3º PA'!$P$4:$P$4242=L$1),('Diário 3º PA'!$F$4:$F$4242))+SUMPRODUCT(-('Diário 4º PA'!$E$4:$E$2224='Analítico Cp.'!$B132),-('Diário 4º PA'!$P$4:$P$2224=L$1),('Diário 4º PA'!$F$4:$F$2224))+SUMPRODUCT(-('Diário 5º PA'!$E$4:$E$5221='Analítico Cp.'!$B132),-('Diário 5º PA'!$P$4:$P$5221=L$1),('Diário 5º PA'!$F$4:$F$5221))+SUMPRODUCT(-('Diário 6º PA'!$E$4:$E$2907='Analítico Cp.'!$B132),-('Diário 6º PA'!$O$4:$O$2907=L$1),('Diário 6º PA'!$F$4:$F$2907))+SUMPRODUCT(-('Comp.'!$D$5:$D$232='Analítico Cp.'!$B132),-('Comp.'!$J$5:$J$232=L$1),('Comp.'!$E$5:$E$232))</f>
        <v>10840.97</v>
      </c>
      <c r="M132" s="11">
        <f>SUMPRODUCT(-('Diário 3º PA'!$E$4:$E$4242='Analítico Cp.'!$B132),-('Diário 3º PA'!$P$4:$P$4242=M$1),('Diário 3º PA'!$F$4:$F$4242))+SUMPRODUCT(-('Diário 4º PA'!$E$4:$E$2224='Analítico Cp.'!$B132),-('Diário 4º PA'!$P$4:$P$2224=M$1),('Diário 4º PA'!$F$4:$F$2224))+SUMPRODUCT(-('Diário 5º PA'!$E$4:$E$5221='Analítico Cp.'!$B132),-('Diário 5º PA'!$P$4:$P$5221=M$1),('Diário 5º PA'!$F$4:$F$5221))+SUMPRODUCT(-('Diário 6º PA'!$E$4:$E$2907='Analítico Cp.'!$B132),-('Diário 6º PA'!$O$4:$O$2907=M$1),('Diário 6º PA'!$F$4:$F$2907))+SUMPRODUCT(-('Comp.'!$D$5:$D$232='Analítico Cp.'!$B132),-('Comp.'!$J$5:$J$232=M$1),('Comp.'!$E$5:$E$232))</f>
        <v>613.79999999999995</v>
      </c>
      <c r="N132" s="11">
        <f>SUMPRODUCT(-('Diário 3º PA'!$E$4:$E$4242='Analítico Cp.'!$B132),-('Diário 3º PA'!$P$4:$P$4242=N$1),('Diário 3º PA'!$F$4:$F$4242))+SUMPRODUCT(-('Diário 4º PA'!$E$4:$E$2224='Analítico Cp.'!$B132),-('Diário 4º PA'!$P$4:$P$2224=N$1),('Diário 4º PA'!$F$4:$F$2224))+SUMPRODUCT(-('Diário 5º PA'!$E$4:$E$5221='Analítico Cp.'!$B132),-('Diário 5º PA'!$P$4:$P$5221=N$1),('Diário 5º PA'!$F$4:$F$5221))+SUMPRODUCT(-('Diário 6º PA'!$E$4:$E$2907='Analítico Cp.'!$B132),-('Diário 6º PA'!$O$4:$O$2907=N$1),('Diário 6º PA'!$F$4:$F$2907))+SUMPRODUCT(-('Comp.'!$D$5:$D$232='Analítico Cp.'!$B132),-('Comp.'!$J$5:$J$232=N$1),('Comp.'!$E$5:$E$232))</f>
        <v>14938.3</v>
      </c>
      <c r="O132" s="12">
        <f t="shared" si="16"/>
        <v>111061.27000000002</v>
      </c>
      <c r="P132" s="168">
        <f t="shared" si="17"/>
        <v>2.9658748808180342E-3</v>
      </c>
    </row>
    <row r="133" spans="1:16" ht="23.25" customHeight="1" x14ac:dyDescent="0.2">
      <c r="A133" s="59" t="s">
        <v>369</v>
      </c>
      <c r="B133" s="103" t="s">
        <v>370</v>
      </c>
      <c r="C133" s="11">
        <f>SUMPRODUCT(-('Diário 3º PA'!$E$4:$E$4242='Analítico Cp.'!$B133),-('Diário 3º PA'!$P$4:$P$4242=C$1),('Diário 3º PA'!$F$4:$F$4242))+SUMPRODUCT(-('Diário 4º PA'!$E$4:$E$2224='Analítico Cp.'!$B133),-('Diário 4º PA'!$P$4:$P$2224=C$1),('Diário 4º PA'!$F$4:$F$2224))+SUMPRODUCT(-('Diário 5º PA'!$E$4:$E$5221='Analítico Cp.'!$B133),-('Diário 5º PA'!$P$4:$P$5221=C$1),('Diário 5º PA'!$F$4:$F$5221))+SUMPRODUCT(-('Diário 6º PA'!$E$4:$E$2907='Analítico Cp.'!$B133),-('Diário 6º PA'!$O$4:$O$2907=C$1),('Diário 6º PA'!$F$4:$F$2907))+SUMPRODUCT(-('Comp.'!$D$5:$D$232='Analítico Cp.'!$B133),-('Comp.'!$J$5:$J$232=C$1),('Comp.'!$E$5:$E$232))</f>
        <v>216</v>
      </c>
      <c r="D133" s="11">
        <f>SUMPRODUCT(-('Diário 3º PA'!$E$4:$E$4242='Analítico Cp.'!$B133),-('Diário 3º PA'!$P$4:$P$4242=D$1),('Diário 3º PA'!$F$4:$F$4242))+SUMPRODUCT(-('Diário 4º PA'!$E$4:$E$2224='Analítico Cp.'!$B133),-('Diário 4º PA'!$P$4:$P$2224=D$1),('Diário 4º PA'!$F$4:$F$2224))+SUMPRODUCT(-('Diário 5º PA'!$E$4:$E$5221='Analítico Cp.'!$B133),-('Diário 5º PA'!$P$4:$P$5221=D$1),('Diário 5º PA'!$F$4:$F$5221))+SUMPRODUCT(-('Diário 6º PA'!$E$4:$E$2907='Analítico Cp.'!$B133),-('Diário 6º PA'!$O$4:$O$2907=D$1),('Diário 6º PA'!$F$4:$F$2907))+SUMPRODUCT(-('Comp.'!$D$5:$D$232='Analítico Cp.'!$B133),-('Comp.'!$J$5:$J$232=D$1),('Comp.'!$E$5:$E$232))</f>
        <v>110.72</v>
      </c>
      <c r="E133" s="11">
        <f>SUMPRODUCT(-('Diário 3º PA'!$E$4:$E$4242='Analítico Cp.'!$B133),-('Diário 3º PA'!$P$4:$P$4242=E$1),('Diário 3º PA'!$F$4:$F$4242))+SUMPRODUCT(-('Diário 4º PA'!$E$4:$E$2224='Analítico Cp.'!$B133),-('Diário 4º PA'!$P$4:$P$2224=E$1),('Diário 4º PA'!$F$4:$F$2224))+SUMPRODUCT(-('Diário 5º PA'!$E$4:$E$5221='Analítico Cp.'!$B133),-('Diário 5º PA'!$P$4:$P$5221=E$1),('Diário 5º PA'!$F$4:$F$5221))+SUMPRODUCT(-('Diário 6º PA'!$E$4:$E$2907='Analítico Cp.'!$B133),-('Diário 6º PA'!$O$4:$O$2907=E$1),('Diário 6º PA'!$F$4:$F$2907))+SUMPRODUCT(-('Comp.'!$D$5:$D$232='Analítico Cp.'!$B133),-('Comp.'!$J$5:$J$232=E$1),('Comp.'!$E$5:$E$232))</f>
        <v>25</v>
      </c>
      <c r="F133" s="11">
        <f>SUMPRODUCT(-('Diário 3º PA'!$E$4:$E$4242='Analítico Cp.'!$B133),-('Diário 3º PA'!$P$4:$P$4242=F$1),('Diário 3º PA'!$F$4:$F$4242))+SUMPRODUCT(-('Diário 4º PA'!$E$4:$E$2224='Analítico Cp.'!$B133),-('Diário 4º PA'!$P$4:$P$2224=F$1),('Diário 4º PA'!$F$4:$F$2224))+SUMPRODUCT(-('Diário 5º PA'!$E$4:$E$5221='Analítico Cp.'!$B133),-('Diário 5º PA'!$P$4:$P$5221=F$1),('Diário 5º PA'!$F$4:$F$5221))+SUMPRODUCT(-('Diário 6º PA'!$E$4:$E$2907='Analítico Cp.'!$B133),-('Diário 6º PA'!$O$4:$O$2907=F$1),('Diário 6º PA'!$F$4:$F$2907))+SUMPRODUCT(-('Comp.'!$D$5:$D$232='Analítico Cp.'!$B133),-('Comp.'!$J$5:$J$232=F$1),('Comp.'!$E$5:$E$232))</f>
        <v>0</v>
      </c>
      <c r="G133" s="11">
        <f>SUMPRODUCT(-('Diário 3º PA'!$E$4:$E$4242='Analítico Cp.'!$B133),-('Diário 3º PA'!$P$4:$P$4242=G$1),('Diário 3º PA'!$F$4:$F$4242))+SUMPRODUCT(-('Diário 4º PA'!$E$4:$E$2224='Analítico Cp.'!$B133),-('Diário 4º PA'!$P$4:$P$2224=G$1),('Diário 4º PA'!$F$4:$F$2224))+SUMPRODUCT(-('Diário 5º PA'!$E$4:$E$5221='Analítico Cp.'!$B133),-('Diário 5º PA'!$P$4:$P$5221=G$1),('Diário 5º PA'!$F$4:$F$5221))+SUMPRODUCT(-('Diário 6º PA'!$E$4:$E$2907='Analítico Cp.'!$B133),-('Diário 6º PA'!$O$4:$O$2907=G$1),('Diário 6º PA'!$F$4:$F$2907))+SUMPRODUCT(-('Comp.'!$D$5:$D$232='Analítico Cp.'!$B133),-('Comp.'!$J$5:$J$232=G$1),('Comp.'!$E$5:$E$232))</f>
        <v>180</v>
      </c>
      <c r="H133" s="11">
        <f>SUMPRODUCT(-('Diário 3º PA'!$E$4:$E$4242='Analítico Cp.'!$B133),-('Diário 3º PA'!$P$4:$P$4242=H$1),('Diário 3º PA'!$F$4:$F$4242))+SUMPRODUCT(-('Diário 4º PA'!$E$4:$E$2224='Analítico Cp.'!$B133),-('Diário 4º PA'!$P$4:$P$2224=H$1),('Diário 4º PA'!$F$4:$F$2224))+SUMPRODUCT(-('Diário 5º PA'!$E$4:$E$5221='Analítico Cp.'!$B133),-('Diário 5º PA'!$P$4:$P$5221=H$1),('Diário 5º PA'!$F$4:$F$5221))+SUMPRODUCT(-('Diário 6º PA'!$E$4:$E$2907='Analítico Cp.'!$B133),-('Diário 6º PA'!$O$4:$O$2907=H$1),('Diário 6º PA'!$F$4:$F$2907))+SUMPRODUCT(-('Comp.'!$D$5:$D$232='Analítico Cp.'!$B133),-('Comp.'!$J$5:$J$232=H$1),('Comp.'!$E$5:$E$232))</f>
        <v>165.31</v>
      </c>
      <c r="I133" s="11">
        <f>SUMPRODUCT(-('Diário 3º PA'!$E$4:$E$4242='Analítico Cp.'!$B133),-('Diário 3º PA'!$P$4:$P$4242=I$1),('Diário 3º PA'!$F$4:$F$4242))+SUMPRODUCT(-('Diário 4º PA'!$E$4:$E$2224='Analítico Cp.'!$B133),-('Diário 4º PA'!$P$4:$P$2224=I$1),('Diário 4º PA'!$F$4:$F$2224))+SUMPRODUCT(-('Diário 5º PA'!$E$4:$E$5221='Analítico Cp.'!$B133),-('Diário 5º PA'!$P$4:$P$5221=I$1),('Diário 5º PA'!$F$4:$F$5221))+SUMPRODUCT(-('Diário 6º PA'!$E$4:$E$2907='Analítico Cp.'!$B133),-('Diário 6º PA'!$O$4:$O$2907=I$1),('Diário 6º PA'!$F$4:$F$2907))+SUMPRODUCT(-('Comp.'!$D$5:$D$232='Analítico Cp.'!$B133),-('Comp.'!$J$5:$J$232=I$1),('Comp.'!$E$5:$E$232))</f>
        <v>0</v>
      </c>
      <c r="J133" s="11">
        <f>SUMPRODUCT(-('Diário 3º PA'!$E$4:$E$4242='Analítico Cp.'!$B133),-('Diário 3º PA'!$P$4:$P$4242=J$1),('Diário 3º PA'!$F$4:$F$4242))+SUMPRODUCT(-('Diário 4º PA'!$E$4:$E$2224='Analítico Cp.'!$B133),-('Diário 4º PA'!$P$4:$P$2224=J$1),('Diário 4º PA'!$F$4:$F$2224))+SUMPRODUCT(-('Diário 5º PA'!$E$4:$E$5221='Analítico Cp.'!$B133),-('Diário 5º PA'!$P$4:$P$5221=J$1),('Diário 5º PA'!$F$4:$F$5221))+SUMPRODUCT(-('Diário 6º PA'!$E$4:$E$2907='Analítico Cp.'!$B133),-('Diário 6º PA'!$O$4:$O$2907=J$1),('Diário 6º PA'!$F$4:$F$2907))+SUMPRODUCT(-('Comp.'!$D$5:$D$232='Analítico Cp.'!$B133),-('Comp.'!$J$5:$J$232=J$1),('Comp.'!$E$5:$E$232))</f>
        <v>392.17000000000007</v>
      </c>
      <c r="K133" s="11">
        <f>SUMPRODUCT(-('Diário 3º PA'!$E$4:$E$4242='Analítico Cp.'!$B133),-('Diário 3º PA'!$P$4:$P$4242=K$1),('Diário 3º PA'!$F$4:$F$4242))+SUMPRODUCT(-('Diário 4º PA'!$E$4:$E$2224='Analítico Cp.'!$B133),-('Diário 4º PA'!$P$4:$P$2224=K$1),('Diário 4º PA'!$F$4:$F$2224))+SUMPRODUCT(-('Diário 5º PA'!$E$4:$E$5221='Analítico Cp.'!$B133),-('Diário 5º PA'!$P$4:$P$5221=K$1),('Diário 5º PA'!$F$4:$F$5221))+SUMPRODUCT(-('Diário 6º PA'!$E$4:$E$2907='Analítico Cp.'!$B133),-('Diário 6º PA'!$O$4:$O$2907=K$1),('Diário 6º PA'!$F$4:$F$2907))+SUMPRODUCT(-('Comp.'!$D$5:$D$232='Analítico Cp.'!$B133),-('Comp.'!$J$5:$J$232=K$1),('Comp.'!$E$5:$E$232))</f>
        <v>0</v>
      </c>
      <c r="L133" s="11">
        <f>SUMPRODUCT(-('Diário 3º PA'!$E$4:$E$4242='Analítico Cp.'!$B133),-('Diário 3º PA'!$P$4:$P$4242=L$1),('Diário 3º PA'!$F$4:$F$4242))+SUMPRODUCT(-('Diário 4º PA'!$E$4:$E$2224='Analítico Cp.'!$B133),-('Diário 4º PA'!$P$4:$P$2224=L$1),('Diário 4º PA'!$F$4:$F$2224))+SUMPRODUCT(-('Diário 5º PA'!$E$4:$E$5221='Analítico Cp.'!$B133),-('Diário 5º PA'!$P$4:$P$5221=L$1),('Diário 5º PA'!$F$4:$F$5221))+SUMPRODUCT(-('Diário 6º PA'!$E$4:$E$2907='Analítico Cp.'!$B133),-('Diário 6º PA'!$O$4:$O$2907=L$1),('Diário 6º PA'!$F$4:$F$2907))+SUMPRODUCT(-('Comp.'!$D$5:$D$232='Analítico Cp.'!$B133),-('Comp.'!$J$5:$J$232=L$1),('Comp.'!$E$5:$E$232))</f>
        <v>0</v>
      </c>
      <c r="M133" s="11">
        <f>SUMPRODUCT(-('Diário 3º PA'!$E$4:$E$4242='Analítico Cp.'!$B133),-('Diário 3º PA'!$P$4:$P$4242=M$1),('Diário 3º PA'!$F$4:$F$4242))+SUMPRODUCT(-('Diário 4º PA'!$E$4:$E$2224='Analítico Cp.'!$B133),-('Diário 4º PA'!$P$4:$P$2224=M$1),('Diário 4º PA'!$F$4:$F$2224))+SUMPRODUCT(-('Diário 5º PA'!$E$4:$E$5221='Analítico Cp.'!$B133),-('Diário 5º PA'!$P$4:$P$5221=M$1),('Diário 5º PA'!$F$4:$F$5221))+SUMPRODUCT(-('Diário 6º PA'!$E$4:$E$2907='Analítico Cp.'!$B133),-('Diário 6º PA'!$O$4:$O$2907=M$1),('Diário 6º PA'!$F$4:$F$2907))+SUMPRODUCT(-('Comp.'!$D$5:$D$232='Analítico Cp.'!$B133),-('Comp.'!$J$5:$J$232=M$1),('Comp.'!$E$5:$E$232))</f>
        <v>206.48000000000002</v>
      </c>
      <c r="N133" s="11">
        <f>SUMPRODUCT(-('Diário 3º PA'!$E$4:$E$4242='Analítico Cp.'!$B133),-('Diário 3º PA'!$P$4:$P$4242=N$1),('Diário 3º PA'!$F$4:$F$4242))+SUMPRODUCT(-('Diário 4º PA'!$E$4:$E$2224='Analítico Cp.'!$B133),-('Diário 4º PA'!$P$4:$P$2224=N$1),('Diário 4º PA'!$F$4:$F$2224))+SUMPRODUCT(-('Diário 5º PA'!$E$4:$E$5221='Analítico Cp.'!$B133),-('Diário 5º PA'!$P$4:$P$5221=N$1),('Diário 5º PA'!$F$4:$F$5221))+SUMPRODUCT(-('Diário 6º PA'!$E$4:$E$2907='Analítico Cp.'!$B133),-('Diário 6º PA'!$O$4:$O$2907=N$1),('Diário 6º PA'!$F$4:$F$2907))+SUMPRODUCT(-('Comp.'!$D$5:$D$232='Analítico Cp.'!$B133),-('Comp.'!$J$5:$J$232=N$1),('Comp.'!$E$5:$E$232))</f>
        <v>132.6</v>
      </c>
      <c r="O133" s="12">
        <f t="shared" si="16"/>
        <v>1428.28</v>
      </c>
      <c r="P133" s="168">
        <f t="shared" si="17"/>
        <v>3.8142007333202488E-5</v>
      </c>
    </row>
    <row r="134" spans="1:16" ht="23.25" customHeight="1" x14ac:dyDescent="0.2">
      <c r="A134" s="59" t="s">
        <v>371</v>
      </c>
      <c r="B134" s="103" t="s">
        <v>372</v>
      </c>
      <c r="C134" s="11">
        <f>SUMPRODUCT(-('Diário 3º PA'!$E$4:$E$4242='Analítico Cp.'!$B134),-('Diário 3º PA'!$P$4:$P$4242=C$1),('Diário 3º PA'!$F$4:$F$4242))+SUMPRODUCT(-('Diário 4º PA'!$E$4:$E$2224='Analítico Cp.'!$B134),-('Diário 4º PA'!$P$4:$P$2224=C$1),('Diário 4º PA'!$F$4:$F$2224))+SUMPRODUCT(-('Diário 5º PA'!$E$4:$E$5221='Analítico Cp.'!$B134),-('Diário 5º PA'!$P$4:$P$5221=C$1),('Diário 5º PA'!$F$4:$F$5221))+SUMPRODUCT(-('Diário 6º PA'!$E$4:$E$2907='Analítico Cp.'!$B134),-('Diário 6º PA'!$O$4:$O$2907=C$1),('Diário 6º PA'!$F$4:$F$2907))+SUMPRODUCT(-('Comp.'!$D$5:$D$232='Analítico Cp.'!$B134),-('Comp.'!$J$5:$J$232=C$1),('Comp.'!$E$5:$E$232))</f>
        <v>0</v>
      </c>
      <c r="D134" s="11">
        <f>SUMPRODUCT(-('Diário 3º PA'!$E$4:$E$4242='Analítico Cp.'!$B134),-('Diário 3º PA'!$P$4:$P$4242=D$1),('Diário 3º PA'!$F$4:$F$4242))+SUMPRODUCT(-('Diário 4º PA'!$E$4:$E$2224='Analítico Cp.'!$B134),-('Diário 4º PA'!$P$4:$P$2224=D$1),('Diário 4º PA'!$F$4:$F$2224))+SUMPRODUCT(-('Diário 5º PA'!$E$4:$E$5221='Analítico Cp.'!$B134),-('Diário 5º PA'!$P$4:$P$5221=D$1),('Diário 5º PA'!$F$4:$F$5221))+SUMPRODUCT(-('Diário 6º PA'!$E$4:$E$2907='Analítico Cp.'!$B134),-('Diário 6º PA'!$O$4:$O$2907=D$1),('Diário 6º PA'!$F$4:$F$2907))+SUMPRODUCT(-('Comp.'!$D$5:$D$232='Analítico Cp.'!$B134),-('Comp.'!$J$5:$J$232=D$1),('Comp.'!$E$5:$E$232))</f>
        <v>0</v>
      </c>
      <c r="E134" s="11">
        <f>SUMPRODUCT(-('Diário 3º PA'!$E$4:$E$4242='Analítico Cp.'!$B134),-('Diário 3º PA'!$P$4:$P$4242=E$1),('Diário 3º PA'!$F$4:$F$4242))+SUMPRODUCT(-('Diário 4º PA'!$E$4:$E$2224='Analítico Cp.'!$B134),-('Diário 4º PA'!$P$4:$P$2224=E$1),('Diário 4º PA'!$F$4:$F$2224))+SUMPRODUCT(-('Diário 5º PA'!$E$4:$E$5221='Analítico Cp.'!$B134),-('Diário 5º PA'!$P$4:$P$5221=E$1),('Diário 5º PA'!$F$4:$F$5221))+SUMPRODUCT(-('Diário 6º PA'!$E$4:$E$2907='Analítico Cp.'!$B134),-('Diário 6º PA'!$O$4:$O$2907=E$1),('Diário 6º PA'!$F$4:$F$2907))+SUMPRODUCT(-('Comp.'!$D$5:$D$232='Analítico Cp.'!$B134),-('Comp.'!$J$5:$J$232=E$1),('Comp.'!$E$5:$E$232))</f>
        <v>0</v>
      </c>
      <c r="F134" s="11">
        <f>SUMPRODUCT(-('Diário 3º PA'!$E$4:$E$4242='Analítico Cp.'!$B134),-('Diário 3º PA'!$P$4:$P$4242=F$1),('Diário 3º PA'!$F$4:$F$4242))+SUMPRODUCT(-('Diário 4º PA'!$E$4:$E$2224='Analítico Cp.'!$B134),-('Diário 4º PA'!$P$4:$P$2224=F$1),('Diário 4º PA'!$F$4:$F$2224))+SUMPRODUCT(-('Diário 5º PA'!$E$4:$E$5221='Analítico Cp.'!$B134),-('Diário 5º PA'!$P$4:$P$5221=F$1),('Diário 5º PA'!$F$4:$F$5221))+SUMPRODUCT(-('Diário 6º PA'!$E$4:$E$2907='Analítico Cp.'!$B134),-('Diário 6º PA'!$O$4:$O$2907=F$1),('Diário 6º PA'!$F$4:$F$2907))+SUMPRODUCT(-('Comp.'!$D$5:$D$232='Analítico Cp.'!$B134),-('Comp.'!$J$5:$J$232=F$1),('Comp.'!$E$5:$E$232))</f>
        <v>42.97</v>
      </c>
      <c r="G134" s="11">
        <f>SUMPRODUCT(-('Diário 3º PA'!$E$4:$E$4242='Analítico Cp.'!$B134),-('Diário 3º PA'!$P$4:$P$4242=G$1),('Diário 3º PA'!$F$4:$F$4242))+SUMPRODUCT(-('Diário 4º PA'!$E$4:$E$2224='Analítico Cp.'!$B134),-('Diário 4º PA'!$P$4:$P$2224=G$1),('Diário 4º PA'!$F$4:$F$2224))+SUMPRODUCT(-('Diário 5º PA'!$E$4:$E$5221='Analítico Cp.'!$B134),-('Diário 5º PA'!$P$4:$P$5221=G$1),('Diário 5º PA'!$F$4:$F$5221))+SUMPRODUCT(-('Diário 6º PA'!$E$4:$E$2907='Analítico Cp.'!$B134),-('Diário 6º PA'!$O$4:$O$2907=G$1),('Diário 6º PA'!$F$4:$F$2907))+SUMPRODUCT(-('Comp.'!$D$5:$D$232='Analítico Cp.'!$B134),-('Comp.'!$J$5:$J$232=G$1),('Comp.'!$E$5:$E$232))</f>
        <v>0</v>
      </c>
      <c r="H134" s="11">
        <f>SUMPRODUCT(-('Diário 3º PA'!$E$4:$E$4242='Analítico Cp.'!$B134),-('Diário 3º PA'!$P$4:$P$4242=H$1),('Diário 3º PA'!$F$4:$F$4242))+SUMPRODUCT(-('Diário 4º PA'!$E$4:$E$2224='Analítico Cp.'!$B134),-('Diário 4º PA'!$P$4:$P$2224=H$1),('Diário 4º PA'!$F$4:$F$2224))+SUMPRODUCT(-('Diário 5º PA'!$E$4:$E$5221='Analítico Cp.'!$B134),-('Diário 5º PA'!$P$4:$P$5221=H$1),('Diário 5º PA'!$F$4:$F$5221))+SUMPRODUCT(-('Diário 6º PA'!$E$4:$E$2907='Analítico Cp.'!$B134),-('Diário 6º PA'!$O$4:$O$2907=H$1),('Diário 6º PA'!$F$4:$F$2907))+SUMPRODUCT(-('Comp.'!$D$5:$D$232='Analítico Cp.'!$B134),-('Comp.'!$J$5:$J$232=H$1),('Comp.'!$E$5:$E$232))</f>
        <v>0</v>
      </c>
      <c r="I134" s="11">
        <f>SUMPRODUCT(-('Diário 3º PA'!$E$4:$E$4242='Analítico Cp.'!$B134),-('Diário 3º PA'!$P$4:$P$4242=I$1),('Diário 3º PA'!$F$4:$F$4242))+SUMPRODUCT(-('Diário 4º PA'!$E$4:$E$2224='Analítico Cp.'!$B134),-('Diário 4º PA'!$P$4:$P$2224=I$1),('Diário 4º PA'!$F$4:$F$2224))+SUMPRODUCT(-('Diário 5º PA'!$E$4:$E$5221='Analítico Cp.'!$B134),-('Diário 5º PA'!$P$4:$P$5221=I$1),('Diário 5º PA'!$F$4:$F$5221))+SUMPRODUCT(-('Diário 6º PA'!$E$4:$E$2907='Analítico Cp.'!$B134),-('Diário 6º PA'!$O$4:$O$2907=I$1),('Diário 6º PA'!$F$4:$F$2907))+SUMPRODUCT(-('Comp.'!$D$5:$D$232='Analítico Cp.'!$B134),-('Comp.'!$J$5:$J$232=I$1),('Comp.'!$E$5:$E$232))</f>
        <v>251.5</v>
      </c>
      <c r="J134" s="11">
        <f>SUMPRODUCT(-('Diário 3º PA'!$E$4:$E$4242='Analítico Cp.'!$B134),-('Diário 3º PA'!$P$4:$P$4242=J$1),('Diário 3º PA'!$F$4:$F$4242))+SUMPRODUCT(-('Diário 4º PA'!$E$4:$E$2224='Analítico Cp.'!$B134),-('Diário 4º PA'!$P$4:$P$2224=J$1),('Diário 4º PA'!$F$4:$F$2224))+SUMPRODUCT(-('Diário 5º PA'!$E$4:$E$5221='Analítico Cp.'!$B134),-('Diário 5º PA'!$P$4:$P$5221=J$1),('Diário 5º PA'!$F$4:$F$5221))+SUMPRODUCT(-('Diário 6º PA'!$E$4:$E$2907='Analítico Cp.'!$B134),-('Diário 6º PA'!$O$4:$O$2907=J$1),('Diário 6º PA'!$F$4:$F$2907))+SUMPRODUCT(-('Comp.'!$D$5:$D$232='Analítico Cp.'!$B134),-('Comp.'!$J$5:$J$232=J$1),('Comp.'!$E$5:$E$232))</f>
        <v>251.5</v>
      </c>
      <c r="K134" s="11">
        <f>SUMPRODUCT(-('Diário 3º PA'!$E$4:$E$4242='Analítico Cp.'!$B134),-('Diário 3º PA'!$P$4:$P$4242=K$1),('Diário 3º PA'!$F$4:$F$4242))+SUMPRODUCT(-('Diário 4º PA'!$E$4:$E$2224='Analítico Cp.'!$B134),-('Diário 4º PA'!$P$4:$P$2224=K$1),('Diário 4º PA'!$F$4:$F$2224))+SUMPRODUCT(-('Diário 5º PA'!$E$4:$E$5221='Analítico Cp.'!$B134),-('Diário 5º PA'!$P$4:$P$5221=K$1),('Diário 5º PA'!$F$4:$F$5221))+SUMPRODUCT(-('Diário 6º PA'!$E$4:$E$2907='Analítico Cp.'!$B134),-('Diário 6º PA'!$O$4:$O$2907=K$1),('Diário 6º PA'!$F$4:$F$2907))+SUMPRODUCT(-('Comp.'!$D$5:$D$232='Analítico Cp.'!$B134),-('Comp.'!$J$5:$J$232=K$1),('Comp.'!$E$5:$E$232))</f>
        <v>2166.44</v>
      </c>
      <c r="L134" s="11">
        <f>SUMPRODUCT(-('Diário 3º PA'!$E$4:$E$4242='Analítico Cp.'!$B134),-('Diário 3º PA'!$P$4:$P$4242=L$1),('Diário 3º PA'!$F$4:$F$4242))+SUMPRODUCT(-('Diário 4º PA'!$E$4:$E$2224='Analítico Cp.'!$B134),-('Diário 4º PA'!$P$4:$P$2224=L$1),('Diário 4º PA'!$F$4:$F$2224))+SUMPRODUCT(-('Diário 5º PA'!$E$4:$E$5221='Analítico Cp.'!$B134),-('Diário 5º PA'!$P$4:$P$5221=L$1),('Diário 5º PA'!$F$4:$F$5221))+SUMPRODUCT(-('Diário 6º PA'!$E$4:$E$2907='Analítico Cp.'!$B134),-('Diário 6º PA'!$O$4:$O$2907=L$1),('Diário 6º PA'!$F$4:$F$2907))+SUMPRODUCT(-('Comp.'!$D$5:$D$232='Analítico Cp.'!$B134),-('Comp.'!$J$5:$J$232=L$1),('Comp.'!$E$5:$E$232))</f>
        <v>180</v>
      </c>
      <c r="M134" s="11">
        <f>SUMPRODUCT(-('Diário 3º PA'!$E$4:$E$4242='Analítico Cp.'!$B134),-('Diário 3º PA'!$P$4:$P$4242=M$1),('Diário 3º PA'!$F$4:$F$4242))+SUMPRODUCT(-('Diário 4º PA'!$E$4:$E$2224='Analítico Cp.'!$B134),-('Diário 4º PA'!$P$4:$P$2224=M$1),('Diário 4º PA'!$F$4:$F$2224))+SUMPRODUCT(-('Diário 5º PA'!$E$4:$E$5221='Analítico Cp.'!$B134),-('Diário 5º PA'!$P$4:$P$5221=M$1),('Diário 5º PA'!$F$4:$F$5221))+SUMPRODUCT(-('Diário 6º PA'!$E$4:$E$2907='Analítico Cp.'!$B134),-('Diário 6º PA'!$O$4:$O$2907=M$1),('Diário 6º PA'!$F$4:$F$2907))+SUMPRODUCT(-('Comp.'!$D$5:$D$232='Analítico Cp.'!$B134),-('Comp.'!$J$5:$J$232=M$1),('Comp.'!$E$5:$E$232))</f>
        <v>1615</v>
      </c>
      <c r="N134" s="11">
        <f>SUMPRODUCT(-('Diário 3º PA'!$E$4:$E$4242='Analítico Cp.'!$B134),-('Diário 3º PA'!$P$4:$P$4242=N$1),('Diário 3º PA'!$F$4:$F$4242))+SUMPRODUCT(-('Diário 4º PA'!$E$4:$E$2224='Analítico Cp.'!$B134),-('Diário 4º PA'!$P$4:$P$2224=N$1),('Diário 4º PA'!$F$4:$F$2224))+SUMPRODUCT(-('Diário 5º PA'!$E$4:$E$5221='Analítico Cp.'!$B134),-('Diário 5º PA'!$P$4:$P$5221=N$1),('Diário 5º PA'!$F$4:$F$5221))+SUMPRODUCT(-('Diário 6º PA'!$E$4:$E$2907='Analítico Cp.'!$B134),-('Diário 6º PA'!$O$4:$O$2907=N$1),('Diário 6º PA'!$F$4:$F$2907))+SUMPRODUCT(-('Comp.'!$D$5:$D$232='Analítico Cp.'!$B134),-('Comp.'!$J$5:$J$232=N$1),('Comp.'!$E$5:$E$232))</f>
        <v>987.5</v>
      </c>
      <c r="O134" s="12">
        <f t="shared" si="16"/>
        <v>5494.91</v>
      </c>
      <c r="P134" s="168">
        <f t="shared" si="17"/>
        <v>1.4674076337643015E-4</v>
      </c>
    </row>
    <row r="135" spans="1:16" ht="23.25" customHeight="1" x14ac:dyDescent="0.2">
      <c r="A135" s="59" t="s">
        <v>373</v>
      </c>
      <c r="B135" s="103" t="s">
        <v>374</v>
      </c>
      <c r="C135" s="11">
        <f>SUMPRODUCT(-('Diário 3º PA'!$E$4:$E$4242='Analítico Cp.'!$B135),-('Diário 3º PA'!$P$4:$P$4242=C$1),('Diário 3º PA'!$F$4:$F$4242))+SUMPRODUCT(-('Diário 4º PA'!$E$4:$E$2224='Analítico Cp.'!$B135),-('Diário 4º PA'!$P$4:$P$2224=C$1),('Diário 4º PA'!$F$4:$F$2224))+SUMPRODUCT(-('Diário 5º PA'!$E$4:$E$5221='Analítico Cp.'!$B135),-('Diário 5º PA'!$P$4:$P$5221=C$1),('Diário 5º PA'!$F$4:$F$5221))+SUMPRODUCT(-('Diário 6º PA'!$E$4:$E$2907='Analítico Cp.'!$B135),-('Diário 6º PA'!$O$4:$O$2907=C$1),('Diário 6º PA'!$F$4:$F$2907))+SUMPRODUCT(-('Comp.'!$D$5:$D$232='Analítico Cp.'!$B135),-('Comp.'!$J$5:$J$232=C$1),('Comp.'!$E$5:$E$232))</f>
        <v>7037.28</v>
      </c>
      <c r="D135" s="11">
        <f>SUMPRODUCT(-('Diário 3º PA'!$E$4:$E$4242='Analítico Cp.'!$B135),-('Diário 3º PA'!$P$4:$P$4242=D$1),('Diário 3º PA'!$F$4:$F$4242))+SUMPRODUCT(-('Diário 4º PA'!$E$4:$E$2224='Analítico Cp.'!$B135),-('Diário 4º PA'!$P$4:$P$2224=D$1),('Diário 4º PA'!$F$4:$F$2224))+SUMPRODUCT(-('Diário 5º PA'!$E$4:$E$5221='Analítico Cp.'!$B135),-('Diário 5º PA'!$P$4:$P$5221=D$1),('Diário 5º PA'!$F$4:$F$5221))+SUMPRODUCT(-('Diário 6º PA'!$E$4:$E$2907='Analítico Cp.'!$B135),-('Diário 6º PA'!$O$4:$O$2907=D$1),('Diário 6º PA'!$F$4:$F$2907))+SUMPRODUCT(-('Comp.'!$D$5:$D$232='Analítico Cp.'!$B135),-('Comp.'!$J$5:$J$232=D$1),('Comp.'!$E$5:$E$232))</f>
        <v>7037.2799999999988</v>
      </c>
      <c r="E135" s="11">
        <f>SUMPRODUCT(-('Diário 3º PA'!$E$4:$E$4242='Analítico Cp.'!$B135),-('Diário 3º PA'!$P$4:$P$4242=E$1),('Diário 3º PA'!$F$4:$F$4242))+SUMPRODUCT(-('Diário 4º PA'!$E$4:$E$2224='Analítico Cp.'!$B135),-('Diário 4º PA'!$P$4:$P$2224=E$1),('Diário 4º PA'!$F$4:$F$2224))+SUMPRODUCT(-('Diário 5º PA'!$E$4:$E$5221='Analítico Cp.'!$B135),-('Diário 5º PA'!$P$4:$P$5221=E$1),('Diário 5º PA'!$F$4:$F$5221))+SUMPRODUCT(-('Diário 6º PA'!$E$4:$E$2907='Analítico Cp.'!$B135),-('Diário 6º PA'!$O$4:$O$2907=E$1),('Diário 6º PA'!$F$4:$F$2907))+SUMPRODUCT(-('Comp.'!$D$5:$D$232='Analítico Cp.'!$B135),-('Comp.'!$J$5:$J$232=E$1),('Comp.'!$E$5:$E$232))</f>
        <v>7037.2799999999988</v>
      </c>
      <c r="F135" s="11">
        <f>SUMPRODUCT(-('Diário 3º PA'!$E$4:$E$4242='Analítico Cp.'!$B135),-('Diário 3º PA'!$P$4:$P$4242=F$1),('Diário 3º PA'!$F$4:$F$4242))+SUMPRODUCT(-('Diário 4º PA'!$E$4:$E$2224='Analítico Cp.'!$B135),-('Diário 4º PA'!$P$4:$P$2224=F$1),('Diário 4º PA'!$F$4:$F$2224))+SUMPRODUCT(-('Diário 5º PA'!$E$4:$E$5221='Analítico Cp.'!$B135),-('Diário 5º PA'!$P$4:$P$5221=F$1),('Diário 5º PA'!$F$4:$F$5221))+SUMPRODUCT(-('Diário 6º PA'!$E$4:$E$2907='Analítico Cp.'!$B135),-('Diário 6º PA'!$O$4:$O$2907=F$1),('Diário 6º PA'!$F$4:$F$2907))+SUMPRODUCT(-('Comp.'!$D$5:$D$232='Analítico Cp.'!$B135),-('Comp.'!$J$5:$J$232=F$1),('Comp.'!$E$5:$E$232))</f>
        <v>7037.2800000000007</v>
      </c>
      <c r="G135" s="11">
        <f>SUMPRODUCT(-('Diário 3º PA'!$E$4:$E$4242='Analítico Cp.'!$B135),-('Diário 3º PA'!$P$4:$P$4242=G$1),('Diário 3º PA'!$F$4:$F$4242))+SUMPRODUCT(-('Diário 4º PA'!$E$4:$E$2224='Analítico Cp.'!$B135),-('Diário 4º PA'!$P$4:$P$2224=G$1),('Diário 4º PA'!$F$4:$F$2224))+SUMPRODUCT(-('Diário 5º PA'!$E$4:$E$5221='Analítico Cp.'!$B135),-('Diário 5º PA'!$P$4:$P$5221=G$1),('Diário 5º PA'!$F$4:$F$5221))+SUMPRODUCT(-('Diário 6º PA'!$E$4:$E$2907='Analítico Cp.'!$B135),-('Diário 6º PA'!$O$4:$O$2907=G$1),('Diário 6º PA'!$F$4:$F$2907))+SUMPRODUCT(-('Comp.'!$D$5:$D$232='Analítico Cp.'!$B135),-('Comp.'!$J$5:$J$232=G$1),('Comp.'!$E$5:$E$232))</f>
        <v>7127.2800000000007</v>
      </c>
      <c r="H135" s="11">
        <f>SUMPRODUCT(-('Diário 3º PA'!$E$4:$E$4242='Analítico Cp.'!$B135),-('Diário 3º PA'!$P$4:$P$4242=H$1),('Diário 3º PA'!$F$4:$F$4242))+SUMPRODUCT(-('Diário 4º PA'!$E$4:$E$2224='Analítico Cp.'!$B135),-('Diário 4º PA'!$P$4:$P$2224=H$1),('Diário 4º PA'!$F$4:$F$2224))+SUMPRODUCT(-('Diário 5º PA'!$E$4:$E$5221='Analítico Cp.'!$B135),-('Diário 5º PA'!$P$4:$P$5221=H$1),('Diário 5º PA'!$F$4:$F$5221))+SUMPRODUCT(-('Diário 6º PA'!$E$4:$E$2907='Analítico Cp.'!$B135),-('Diário 6º PA'!$O$4:$O$2907=H$1),('Diário 6º PA'!$F$4:$F$2907))+SUMPRODUCT(-('Comp.'!$D$5:$D$232='Analítico Cp.'!$B135),-('Comp.'!$J$5:$J$232=H$1),('Comp.'!$E$5:$E$232))</f>
        <v>7127.2799999999988</v>
      </c>
      <c r="I135" s="11">
        <f>SUMPRODUCT(-('Diário 3º PA'!$E$4:$E$4242='Analítico Cp.'!$B135),-('Diário 3º PA'!$P$4:$P$4242=I$1),('Diário 3º PA'!$F$4:$F$4242))+SUMPRODUCT(-('Diário 4º PA'!$E$4:$E$2224='Analítico Cp.'!$B135),-('Diário 4º PA'!$P$4:$P$2224=I$1),('Diário 4º PA'!$F$4:$F$2224))+SUMPRODUCT(-('Diário 5º PA'!$E$4:$E$5221='Analítico Cp.'!$B135),-('Diário 5º PA'!$P$4:$P$5221=I$1),('Diário 5º PA'!$F$4:$F$5221))+SUMPRODUCT(-('Diário 6º PA'!$E$4:$E$2907='Analítico Cp.'!$B135),-('Diário 6º PA'!$O$4:$O$2907=I$1),('Diário 6º PA'!$F$4:$F$2907))+SUMPRODUCT(-('Comp.'!$D$5:$D$232='Analítico Cp.'!$B135),-('Comp.'!$J$5:$J$232=I$1),('Comp.'!$E$5:$E$232))</f>
        <v>8490.7799999999988</v>
      </c>
      <c r="J135" s="11">
        <f>SUMPRODUCT(-('Diário 3º PA'!$E$4:$E$4242='Analítico Cp.'!$B135),-('Diário 3º PA'!$P$4:$P$4242=J$1),('Diário 3º PA'!$F$4:$F$4242))+SUMPRODUCT(-('Diário 4º PA'!$E$4:$E$2224='Analítico Cp.'!$B135),-('Diário 4º PA'!$P$4:$P$2224=J$1),('Diário 4º PA'!$F$4:$F$2224))+SUMPRODUCT(-('Diário 5º PA'!$E$4:$E$5221='Analítico Cp.'!$B135),-('Diário 5º PA'!$P$4:$P$5221=J$1),('Diário 5º PA'!$F$4:$F$5221))+SUMPRODUCT(-('Diário 6º PA'!$E$4:$E$2907='Analítico Cp.'!$B135),-('Diário 6º PA'!$O$4:$O$2907=J$1),('Diário 6º PA'!$F$4:$F$2907))+SUMPRODUCT(-('Comp.'!$D$5:$D$232='Analítico Cp.'!$B135),-('Comp.'!$J$5:$J$232=J$1),('Comp.'!$E$5:$E$232))</f>
        <v>8265</v>
      </c>
      <c r="K135" s="11">
        <f>SUMPRODUCT(-('Diário 3º PA'!$E$4:$E$4242='Analítico Cp.'!$B135),-('Diário 3º PA'!$P$4:$P$4242=K$1),('Diário 3º PA'!$F$4:$F$4242))+SUMPRODUCT(-('Diário 4º PA'!$E$4:$E$2224='Analítico Cp.'!$B135),-('Diário 4º PA'!$P$4:$P$2224=K$1),('Diário 4º PA'!$F$4:$F$2224))+SUMPRODUCT(-('Diário 5º PA'!$E$4:$E$5221='Analítico Cp.'!$B135),-('Diário 5º PA'!$P$4:$P$5221=K$1),('Diário 5º PA'!$F$4:$F$5221))+SUMPRODUCT(-('Diário 6º PA'!$E$4:$E$2907='Analítico Cp.'!$B135),-('Diário 6º PA'!$O$4:$O$2907=K$1),('Diário 6º PA'!$F$4:$F$2907))+SUMPRODUCT(-('Comp.'!$D$5:$D$232='Analítico Cp.'!$B135),-('Comp.'!$J$5:$J$232=K$1),('Comp.'!$E$5:$E$232))</f>
        <v>19437</v>
      </c>
      <c r="L135" s="11">
        <f>SUMPRODUCT(-('Diário 3º PA'!$E$4:$E$4242='Analítico Cp.'!$B135),-('Diário 3º PA'!$P$4:$P$4242=L$1),('Diário 3º PA'!$F$4:$F$4242))+SUMPRODUCT(-('Diário 4º PA'!$E$4:$E$2224='Analítico Cp.'!$B135),-('Diário 4º PA'!$P$4:$P$2224=L$1),('Diário 4º PA'!$F$4:$F$2224))+SUMPRODUCT(-('Diário 5º PA'!$E$4:$E$5221='Analítico Cp.'!$B135),-('Diário 5º PA'!$P$4:$P$5221=L$1),('Diário 5º PA'!$F$4:$F$5221))+SUMPRODUCT(-('Diário 6º PA'!$E$4:$E$2907='Analítico Cp.'!$B135),-('Diário 6º PA'!$O$4:$O$2907=L$1),('Diário 6º PA'!$F$4:$F$2907))+SUMPRODUCT(-('Comp.'!$D$5:$D$232='Analítico Cp.'!$B135),-('Comp.'!$J$5:$J$232=L$1),('Comp.'!$E$5:$E$232))</f>
        <v>8265</v>
      </c>
      <c r="M135" s="11">
        <f>SUMPRODUCT(-('Diário 3º PA'!$E$4:$E$4242='Analítico Cp.'!$B135),-('Diário 3º PA'!$P$4:$P$4242=M$1),('Diário 3º PA'!$F$4:$F$4242))+SUMPRODUCT(-('Diário 4º PA'!$E$4:$E$2224='Analítico Cp.'!$B135),-('Diário 4º PA'!$P$4:$P$2224=M$1),('Diário 4º PA'!$F$4:$F$2224))+SUMPRODUCT(-('Diário 5º PA'!$E$4:$E$5221='Analítico Cp.'!$B135),-('Diário 5º PA'!$P$4:$P$5221=M$1),('Diário 5º PA'!$F$4:$F$5221))+SUMPRODUCT(-('Diário 6º PA'!$E$4:$E$2907='Analítico Cp.'!$B135),-('Diário 6º PA'!$O$4:$O$2907=M$1),('Diário 6º PA'!$F$4:$F$2907))+SUMPRODUCT(-('Comp.'!$D$5:$D$232='Analítico Cp.'!$B135),-('Comp.'!$J$5:$J$232=M$1),('Comp.'!$E$5:$E$232))</f>
        <v>8265</v>
      </c>
      <c r="N135" s="11">
        <f>SUMPRODUCT(-('Diário 3º PA'!$E$4:$E$4242='Analítico Cp.'!$B135),-('Diário 3º PA'!$P$4:$P$4242=N$1),('Diário 3º PA'!$F$4:$F$4242))+SUMPRODUCT(-('Diário 4º PA'!$E$4:$E$2224='Analítico Cp.'!$B135),-('Diário 4º PA'!$P$4:$P$2224=N$1),('Diário 4º PA'!$F$4:$F$2224))+SUMPRODUCT(-('Diário 5º PA'!$E$4:$E$5221='Analítico Cp.'!$B135),-('Diário 5º PA'!$P$4:$P$5221=N$1),('Diário 5º PA'!$F$4:$F$5221))+SUMPRODUCT(-('Diário 6º PA'!$E$4:$E$2907='Analítico Cp.'!$B135),-('Diário 6º PA'!$O$4:$O$2907=N$1),('Diário 6º PA'!$F$4:$F$2907))+SUMPRODUCT(-('Comp.'!$D$5:$D$232='Analítico Cp.'!$B135),-('Comp.'!$J$5:$J$232=N$1),('Comp.'!$E$5:$E$232))</f>
        <v>8265</v>
      </c>
      <c r="O135" s="12">
        <f t="shared" si="16"/>
        <v>103391.45999999999</v>
      </c>
      <c r="P135" s="168">
        <f t="shared" si="17"/>
        <v>2.7610537328188528E-3</v>
      </c>
    </row>
    <row r="136" spans="1:16" ht="23.25" customHeight="1" x14ac:dyDescent="0.2">
      <c r="A136" s="59" t="s">
        <v>375</v>
      </c>
      <c r="B136" s="103" t="s">
        <v>376</v>
      </c>
      <c r="C136" s="11">
        <f>SUMPRODUCT(-('Diário 3º PA'!$E$4:$E$4242='Analítico Cp.'!$B136),-('Diário 3º PA'!$P$4:$P$4242=C$1),('Diário 3º PA'!$F$4:$F$4242))+SUMPRODUCT(-('Diário 4º PA'!$E$4:$E$2224='Analítico Cp.'!$B136),-('Diário 4º PA'!$P$4:$P$2224=C$1),('Diário 4º PA'!$F$4:$F$2224))+SUMPRODUCT(-('Diário 5º PA'!$E$4:$E$5221='Analítico Cp.'!$B136),-('Diário 5º PA'!$P$4:$P$5221=C$1),('Diário 5º PA'!$F$4:$F$5221))+SUMPRODUCT(-('Diário 6º PA'!$E$4:$E$2907='Analítico Cp.'!$B136),-('Diário 6º PA'!$O$4:$O$2907=C$1),('Diário 6º PA'!$F$4:$F$2907))+SUMPRODUCT(-('Comp.'!$D$5:$D$232='Analítico Cp.'!$B136),-('Comp.'!$J$5:$J$232=C$1),('Comp.'!$E$5:$E$232))</f>
        <v>1314.77</v>
      </c>
      <c r="D136" s="11">
        <f>SUMPRODUCT(-('Diário 3º PA'!$E$4:$E$4242='Analítico Cp.'!$B136),-('Diário 3º PA'!$P$4:$P$4242=D$1),('Diário 3º PA'!$F$4:$F$4242))+SUMPRODUCT(-('Diário 4º PA'!$E$4:$E$2224='Analítico Cp.'!$B136),-('Diário 4º PA'!$P$4:$P$2224=D$1),('Diário 4º PA'!$F$4:$F$2224))+SUMPRODUCT(-('Diário 5º PA'!$E$4:$E$5221='Analítico Cp.'!$B136),-('Diário 5º PA'!$P$4:$P$5221=D$1),('Diário 5º PA'!$F$4:$F$5221))+SUMPRODUCT(-('Diário 6º PA'!$E$4:$E$2907='Analítico Cp.'!$B136),-('Diário 6º PA'!$O$4:$O$2907=D$1),('Diário 6º PA'!$F$4:$F$2907))+SUMPRODUCT(-('Comp.'!$D$5:$D$232='Analítico Cp.'!$B136),-('Comp.'!$J$5:$J$232=D$1),('Comp.'!$E$5:$E$232))</f>
        <v>7698.21</v>
      </c>
      <c r="E136" s="11">
        <f>SUMPRODUCT(-('Diário 3º PA'!$E$4:$E$4242='Analítico Cp.'!$B136),-('Diário 3º PA'!$P$4:$P$4242=E$1),('Diário 3º PA'!$F$4:$F$4242))+SUMPRODUCT(-('Diário 4º PA'!$E$4:$E$2224='Analítico Cp.'!$B136),-('Diário 4º PA'!$P$4:$P$2224=E$1),('Diário 4º PA'!$F$4:$F$2224))+SUMPRODUCT(-('Diário 5º PA'!$E$4:$E$5221='Analítico Cp.'!$B136),-('Diário 5º PA'!$P$4:$P$5221=E$1),('Diário 5º PA'!$F$4:$F$5221))+SUMPRODUCT(-('Diário 6º PA'!$E$4:$E$2907='Analítico Cp.'!$B136),-('Diário 6º PA'!$O$4:$O$2907=E$1),('Diário 6º PA'!$F$4:$F$2907))+SUMPRODUCT(-('Comp.'!$D$5:$D$232='Analítico Cp.'!$B136),-('Comp.'!$J$5:$J$232=E$1),('Comp.'!$E$5:$E$232))</f>
        <v>7948.94</v>
      </c>
      <c r="F136" s="11">
        <f>SUMPRODUCT(-('Diário 3º PA'!$E$4:$E$4242='Analítico Cp.'!$B136),-('Diário 3º PA'!$P$4:$P$4242=F$1),('Diário 3º PA'!$F$4:$F$4242))+SUMPRODUCT(-('Diário 4º PA'!$E$4:$E$2224='Analítico Cp.'!$B136),-('Diário 4º PA'!$P$4:$P$2224=F$1),('Diário 4º PA'!$F$4:$F$2224))+SUMPRODUCT(-('Diário 5º PA'!$E$4:$E$5221='Analítico Cp.'!$B136),-('Diário 5º PA'!$P$4:$P$5221=F$1),('Diário 5º PA'!$F$4:$F$5221))+SUMPRODUCT(-('Diário 6º PA'!$E$4:$E$2907='Analítico Cp.'!$B136),-('Diário 6º PA'!$O$4:$O$2907=F$1),('Diário 6º PA'!$F$4:$F$2907))+SUMPRODUCT(-('Comp.'!$D$5:$D$232='Analítico Cp.'!$B136),-('Comp.'!$J$5:$J$232=F$1),('Comp.'!$E$5:$E$232))</f>
        <v>7760.5800000000008</v>
      </c>
      <c r="G136" s="11">
        <f>SUMPRODUCT(-('Diário 3º PA'!$E$4:$E$4242='Analítico Cp.'!$B136),-('Diário 3º PA'!$P$4:$P$4242=G$1),('Diário 3º PA'!$F$4:$F$4242))+SUMPRODUCT(-('Diário 4º PA'!$E$4:$E$2224='Analítico Cp.'!$B136),-('Diário 4º PA'!$P$4:$P$2224=G$1),('Diário 4º PA'!$F$4:$F$2224))+SUMPRODUCT(-('Diário 5º PA'!$E$4:$E$5221='Analítico Cp.'!$B136),-('Diário 5º PA'!$P$4:$P$5221=G$1),('Diário 5º PA'!$F$4:$F$5221))+SUMPRODUCT(-('Diário 6º PA'!$E$4:$E$2907='Analítico Cp.'!$B136),-('Diário 6º PA'!$O$4:$O$2907=G$1),('Diário 6º PA'!$F$4:$F$2907))+SUMPRODUCT(-('Comp.'!$D$5:$D$232='Analítico Cp.'!$B136),-('Comp.'!$J$5:$J$232=G$1),('Comp.'!$E$5:$E$232))</f>
        <v>8199.5300000000007</v>
      </c>
      <c r="H136" s="11">
        <f>SUMPRODUCT(-('Diário 3º PA'!$E$4:$E$4242='Analítico Cp.'!$B136),-('Diário 3º PA'!$P$4:$P$4242=H$1),('Diário 3º PA'!$F$4:$F$4242))+SUMPRODUCT(-('Diário 4º PA'!$E$4:$E$2224='Analítico Cp.'!$B136),-('Diário 4º PA'!$P$4:$P$2224=H$1),('Diário 4º PA'!$F$4:$F$2224))+SUMPRODUCT(-('Diário 5º PA'!$E$4:$E$5221='Analítico Cp.'!$B136),-('Diário 5º PA'!$P$4:$P$5221=H$1),('Diário 5º PA'!$F$4:$F$5221))+SUMPRODUCT(-('Diário 6º PA'!$E$4:$E$2907='Analítico Cp.'!$B136),-('Diário 6º PA'!$O$4:$O$2907=H$1),('Diário 6º PA'!$F$4:$F$2907))+SUMPRODUCT(-('Comp.'!$D$5:$D$232='Analítico Cp.'!$B136),-('Comp.'!$J$5:$J$232=H$1),('Comp.'!$E$5:$E$232))</f>
        <v>18497.8</v>
      </c>
      <c r="I136" s="11">
        <f>SUMPRODUCT(-('Diário 3º PA'!$E$4:$E$4242='Analítico Cp.'!$B136),-('Diário 3º PA'!$P$4:$P$4242=I$1),('Diário 3º PA'!$F$4:$F$4242))+SUMPRODUCT(-('Diário 4º PA'!$E$4:$E$2224='Analítico Cp.'!$B136),-('Diário 4º PA'!$P$4:$P$2224=I$1),('Diário 4º PA'!$F$4:$F$2224))+SUMPRODUCT(-('Diário 5º PA'!$E$4:$E$5221='Analítico Cp.'!$B136),-('Diário 5º PA'!$P$4:$P$5221=I$1),('Diário 5º PA'!$F$4:$F$5221))+SUMPRODUCT(-('Diário 6º PA'!$E$4:$E$2907='Analítico Cp.'!$B136),-('Diário 6º PA'!$O$4:$O$2907=I$1),('Diário 6º PA'!$F$4:$F$2907))+SUMPRODUCT(-('Comp.'!$D$5:$D$232='Analítico Cp.'!$B136),-('Comp.'!$J$5:$J$232=I$1),('Comp.'!$E$5:$E$232))</f>
        <v>10729.9</v>
      </c>
      <c r="J136" s="11">
        <f>SUMPRODUCT(-('Diário 3º PA'!$E$4:$E$4242='Analítico Cp.'!$B136),-('Diário 3º PA'!$P$4:$P$4242=J$1),('Diário 3º PA'!$F$4:$F$4242))+SUMPRODUCT(-('Diário 4º PA'!$E$4:$E$2224='Analítico Cp.'!$B136),-('Diário 4º PA'!$P$4:$P$2224=J$1),('Diário 4º PA'!$F$4:$F$2224))+SUMPRODUCT(-('Diário 5º PA'!$E$4:$E$5221='Analítico Cp.'!$B136),-('Diário 5º PA'!$P$4:$P$5221=J$1),('Diário 5º PA'!$F$4:$F$5221))+SUMPRODUCT(-('Diário 6º PA'!$E$4:$E$2907='Analítico Cp.'!$B136),-('Diário 6º PA'!$O$4:$O$2907=J$1),('Diário 6º PA'!$F$4:$F$2907))+SUMPRODUCT(-('Comp.'!$D$5:$D$232='Analítico Cp.'!$B136),-('Comp.'!$J$5:$J$232=J$1),('Comp.'!$E$5:$E$232))</f>
        <v>10995</v>
      </c>
      <c r="K136" s="11">
        <f>SUMPRODUCT(-('Diário 3º PA'!$E$4:$E$4242='Analítico Cp.'!$B136),-('Diário 3º PA'!$P$4:$P$4242=K$1),('Diário 3º PA'!$F$4:$F$4242))+SUMPRODUCT(-('Diário 4º PA'!$E$4:$E$2224='Analítico Cp.'!$B136),-('Diário 4º PA'!$P$4:$P$2224=K$1),('Diário 4º PA'!$F$4:$F$2224))+SUMPRODUCT(-('Diário 5º PA'!$E$4:$E$5221='Analítico Cp.'!$B136),-('Diário 5º PA'!$P$4:$P$5221=K$1),('Diário 5º PA'!$F$4:$F$5221))+SUMPRODUCT(-('Diário 6º PA'!$E$4:$E$2907='Analítico Cp.'!$B136),-('Diário 6º PA'!$O$4:$O$2907=K$1),('Diário 6º PA'!$F$4:$F$2907))+SUMPRODUCT(-('Comp.'!$D$5:$D$232='Analítico Cp.'!$B136),-('Comp.'!$J$5:$J$232=K$1),('Comp.'!$E$5:$E$232))</f>
        <v>8390.74</v>
      </c>
      <c r="L136" s="11">
        <f>SUMPRODUCT(-('Diário 3º PA'!$E$4:$E$4242='Analítico Cp.'!$B136),-('Diário 3º PA'!$P$4:$P$4242=L$1),('Diário 3º PA'!$F$4:$F$4242))+SUMPRODUCT(-('Diário 4º PA'!$E$4:$E$2224='Analítico Cp.'!$B136),-('Diário 4º PA'!$P$4:$P$2224=L$1),('Diário 4º PA'!$F$4:$F$2224))+SUMPRODUCT(-('Diário 5º PA'!$E$4:$E$5221='Analítico Cp.'!$B136),-('Diário 5º PA'!$P$4:$P$5221=L$1),('Diário 5º PA'!$F$4:$F$5221))+SUMPRODUCT(-('Diário 6º PA'!$E$4:$E$2907='Analítico Cp.'!$B136),-('Diário 6º PA'!$O$4:$O$2907=L$1),('Diário 6º PA'!$F$4:$F$2907))+SUMPRODUCT(-('Comp.'!$D$5:$D$232='Analítico Cp.'!$B136),-('Comp.'!$J$5:$J$232=L$1),('Comp.'!$E$5:$E$232))</f>
        <v>10061.730000000001</v>
      </c>
      <c r="M136" s="11">
        <f>SUMPRODUCT(-('Diário 3º PA'!$E$4:$E$4242='Analítico Cp.'!$B136),-('Diário 3º PA'!$P$4:$P$4242=M$1),('Diário 3º PA'!$F$4:$F$4242))+SUMPRODUCT(-('Diário 4º PA'!$E$4:$E$2224='Analítico Cp.'!$B136),-('Diário 4º PA'!$P$4:$P$2224=M$1),('Diário 4º PA'!$F$4:$F$2224))+SUMPRODUCT(-('Diário 5º PA'!$E$4:$E$5221='Analítico Cp.'!$B136),-('Diário 5º PA'!$P$4:$P$5221=M$1),('Diário 5º PA'!$F$4:$F$5221))+SUMPRODUCT(-('Diário 6º PA'!$E$4:$E$2907='Analítico Cp.'!$B136),-('Diário 6º PA'!$O$4:$O$2907=M$1),('Diário 6º PA'!$F$4:$F$2907))+SUMPRODUCT(-('Comp.'!$D$5:$D$232='Analítico Cp.'!$B136),-('Comp.'!$J$5:$J$232=M$1),('Comp.'!$E$5:$E$232))</f>
        <v>8471.33</v>
      </c>
      <c r="N136" s="11">
        <f>SUMPRODUCT(-('Diário 3º PA'!$E$4:$E$4242='Analítico Cp.'!$B136),-('Diário 3º PA'!$P$4:$P$4242=N$1),('Diário 3º PA'!$F$4:$F$4242))+SUMPRODUCT(-('Diário 4º PA'!$E$4:$E$2224='Analítico Cp.'!$B136),-('Diário 4º PA'!$P$4:$P$2224=N$1),('Diário 4º PA'!$F$4:$F$2224))+SUMPRODUCT(-('Diário 5º PA'!$E$4:$E$5221='Analítico Cp.'!$B136),-('Diário 5º PA'!$P$4:$P$5221=N$1),('Diário 5º PA'!$F$4:$F$5221))+SUMPRODUCT(-('Diário 6º PA'!$E$4:$E$2907='Analítico Cp.'!$B136),-('Diário 6º PA'!$O$4:$O$2907=N$1),('Diário 6º PA'!$F$4:$F$2907))+SUMPRODUCT(-('Comp.'!$D$5:$D$232='Analítico Cp.'!$B136),-('Comp.'!$J$5:$J$232=N$1),('Comp.'!$E$5:$E$232))</f>
        <v>10150</v>
      </c>
      <c r="O136" s="12">
        <f t="shared" si="16"/>
        <v>110218.53000000001</v>
      </c>
      <c r="P136" s="168">
        <f t="shared" si="17"/>
        <v>2.9433696330655045E-3</v>
      </c>
    </row>
    <row r="137" spans="1:16" ht="23.25" customHeight="1" x14ac:dyDescent="0.2">
      <c r="A137" s="59" t="s">
        <v>377</v>
      </c>
      <c r="B137" s="103" t="s">
        <v>378</v>
      </c>
      <c r="C137" s="11">
        <f>SUMPRODUCT(-('Diário 3º PA'!$E$4:$E$4242='Analítico Cp.'!$B137),-('Diário 3º PA'!$P$4:$P$4242=C$1),('Diário 3º PA'!$F$4:$F$4242))+SUMPRODUCT(-('Diário 4º PA'!$E$4:$E$2224='Analítico Cp.'!$B137),-('Diário 4º PA'!$P$4:$P$2224=C$1),('Diário 4º PA'!$F$4:$F$2224))+SUMPRODUCT(-('Diário 5º PA'!$E$4:$E$5221='Analítico Cp.'!$B137),-('Diário 5º PA'!$P$4:$P$5221=C$1),('Diário 5º PA'!$F$4:$F$5221))+SUMPRODUCT(-('Diário 6º PA'!$E$4:$E$2907='Analítico Cp.'!$B137),-('Diário 6º PA'!$O$4:$O$2907=C$1),('Diário 6º PA'!$F$4:$F$2907))+SUMPRODUCT(-('Comp.'!$D$5:$D$232='Analítico Cp.'!$B137),-('Comp.'!$J$5:$J$232=C$1),('Comp.'!$E$5:$E$232))</f>
        <v>37303.160000000003</v>
      </c>
      <c r="D137" s="11">
        <f>SUMPRODUCT(-('Diário 3º PA'!$E$4:$E$4242='Analítico Cp.'!$B137),-('Diário 3º PA'!$P$4:$P$4242=D$1),('Diário 3º PA'!$F$4:$F$4242))+SUMPRODUCT(-('Diário 4º PA'!$E$4:$E$2224='Analítico Cp.'!$B137),-('Diário 4º PA'!$P$4:$P$2224=D$1),('Diário 4º PA'!$F$4:$F$2224))+SUMPRODUCT(-('Diário 5º PA'!$E$4:$E$5221='Analítico Cp.'!$B137),-('Diário 5º PA'!$P$4:$P$5221=D$1),('Diário 5º PA'!$F$4:$F$5221))+SUMPRODUCT(-('Diário 6º PA'!$E$4:$E$2907='Analítico Cp.'!$B137),-('Diário 6º PA'!$O$4:$O$2907=D$1),('Diário 6º PA'!$F$4:$F$2907))+SUMPRODUCT(-('Comp.'!$D$5:$D$232='Analítico Cp.'!$B137),-('Comp.'!$J$5:$J$232=D$1),('Comp.'!$E$5:$E$232))</f>
        <v>8408.7000000000007</v>
      </c>
      <c r="E137" s="11">
        <f>SUMPRODUCT(-('Diário 3º PA'!$E$4:$E$4242='Analítico Cp.'!$B137),-('Diário 3º PA'!$P$4:$P$4242=E$1),('Diário 3º PA'!$F$4:$F$4242))+SUMPRODUCT(-('Diário 4º PA'!$E$4:$E$2224='Analítico Cp.'!$B137),-('Diário 4º PA'!$P$4:$P$2224=E$1),('Diário 4º PA'!$F$4:$F$2224))+SUMPRODUCT(-('Diário 5º PA'!$E$4:$E$5221='Analítico Cp.'!$B137),-('Diário 5º PA'!$P$4:$P$5221=E$1),('Diário 5º PA'!$F$4:$F$5221))+SUMPRODUCT(-('Diário 6º PA'!$E$4:$E$2907='Analítico Cp.'!$B137),-('Diário 6º PA'!$O$4:$O$2907=E$1),('Diário 6º PA'!$F$4:$F$2907))+SUMPRODUCT(-('Comp.'!$D$5:$D$232='Analítico Cp.'!$B137),-('Comp.'!$J$5:$J$232=E$1),('Comp.'!$E$5:$E$232))</f>
        <v>17509.199999999997</v>
      </c>
      <c r="F137" s="11">
        <f>SUMPRODUCT(-('Diário 3º PA'!$E$4:$E$4242='Analítico Cp.'!$B137),-('Diário 3º PA'!$P$4:$P$4242=F$1),('Diário 3º PA'!$F$4:$F$4242))+SUMPRODUCT(-('Diário 4º PA'!$E$4:$E$2224='Analítico Cp.'!$B137),-('Diário 4º PA'!$P$4:$P$2224=F$1),('Diário 4º PA'!$F$4:$F$2224))+SUMPRODUCT(-('Diário 5º PA'!$E$4:$E$5221='Analítico Cp.'!$B137),-('Diário 5º PA'!$P$4:$P$5221=F$1),('Diário 5º PA'!$F$4:$F$5221))+SUMPRODUCT(-('Diário 6º PA'!$E$4:$E$2907='Analítico Cp.'!$B137),-('Diário 6º PA'!$O$4:$O$2907=F$1),('Diário 6º PA'!$F$4:$F$2907))+SUMPRODUCT(-('Comp.'!$D$5:$D$232='Analítico Cp.'!$B137),-('Comp.'!$J$5:$J$232=F$1),('Comp.'!$E$5:$E$232))</f>
        <v>29392.200000000004</v>
      </c>
      <c r="G137" s="11">
        <f>SUMPRODUCT(-('Diário 3º PA'!$E$4:$E$4242='Analítico Cp.'!$B137),-('Diário 3º PA'!$P$4:$P$4242=G$1),('Diário 3º PA'!$F$4:$F$4242))+SUMPRODUCT(-('Diário 4º PA'!$E$4:$E$2224='Analítico Cp.'!$B137),-('Diário 4º PA'!$P$4:$P$2224=G$1),('Diário 4º PA'!$F$4:$F$2224))+SUMPRODUCT(-('Diário 5º PA'!$E$4:$E$5221='Analítico Cp.'!$B137),-('Diário 5º PA'!$P$4:$P$5221=G$1),('Diário 5º PA'!$F$4:$F$5221))+SUMPRODUCT(-('Diário 6º PA'!$E$4:$E$2907='Analítico Cp.'!$B137),-('Diário 6º PA'!$O$4:$O$2907=G$1),('Diário 6º PA'!$F$4:$F$2907))+SUMPRODUCT(-('Comp.'!$D$5:$D$232='Analítico Cp.'!$B137),-('Comp.'!$J$5:$J$232=G$1),('Comp.'!$E$5:$E$232))</f>
        <v>6854.8300000000008</v>
      </c>
      <c r="H137" s="11">
        <f>SUMPRODUCT(-('Diário 3º PA'!$E$4:$E$4242='Analítico Cp.'!$B137),-('Diário 3º PA'!$P$4:$P$4242=H$1),('Diário 3º PA'!$F$4:$F$4242))+SUMPRODUCT(-('Diário 4º PA'!$E$4:$E$2224='Analítico Cp.'!$B137),-('Diário 4º PA'!$P$4:$P$2224=H$1),('Diário 4º PA'!$F$4:$F$2224))+SUMPRODUCT(-('Diário 5º PA'!$E$4:$E$5221='Analítico Cp.'!$B137),-('Diário 5º PA'!$P$4:$P$5221=H$1),('Diário 5º PA'!$F$4:$F$5221))+SUMPRODUCT(-('Diário 6º PA'!$E$4:$E$2907='Analítico Cp.'!$B137),-('Diário 6º PA'!$O$4:$O$2907=H$1),('Diário 6º PA'!$F$4:$F$2907))+SUMPRODUCT(-('Comp.'!$D$5:$D$232='Analítico Cp.'!$B137),-('Comp.'!$J$5:$J$232=H$1),('Comp.'!$E$5:$E$232))</f>
        <v>6382.43</v>
      </c>
      <c r="I137" s="11">
        <f>SUMPRODUCT(-('Diário 3º PA'!$E$4:$E$4242='Analítico Cp.'!$B137),-('Diário 3º PA'!$P$4:$P$4242=I$1),('Diário 3º PA'!$F$4:$F$4242))+SUMPRODUCT(-('Diário 4º PA'!$E$4:$E$2224='Analítico Cp.'!$B137),-('Diário 4º PA'!$P$4:$P$2224=I$1),('Diário 4º PA'!$F$4:$F$2224))+SUMPRODUCT(-('Diário 5º PA'!$E$4:$E$5221='Analítico Cp.'!$B137),-('Diário 5º PA'!$P$4:$P$5221=I$1),('Diário 5º PA'!$F$4:$F$5221))+SUMPRODUCT(-('Diário 6º PA'!$E$4:$E$2907='Analítico Cp.'!$B137),-('Diário 6º PA'!$O$4:$O$2907=I$1),('Diário 6º PA'!$F$4:$F$2907))+SUMPRODUCT(-('Comp.'!$D$5:$D$232='Analítico Cp.'!$B137),-('Comp.'!$J$5:$J$232=I$1),('Comp.'!$E$5:$E$232))</f>
        <v>8303.42</v>
      </c>
      <c r="J137" s="11">
        <f>SUMPRODUCT(-('Diário 3º PA'!$E$4:$E$4242='Analítico Cp.'!$B137),-('Diário 3º PA'!$P$4:$P$4242=J$1),('Diário 3º PA'!$F$4:$F$4242))+SUMPRODUCT(-('Diário 4º PA'!$E$4:$E$2224='Analítico Cp.'!$B137),-('Diário 4º PA'!$P$4:$P$2224=J$1),('Diário 4º PA'!$F$4:$F$2224))+SUMPRODUCT(-('Diário 5º PA'!$E$4:$E$5221='Analítico Cp.'!$B137),-('Diário 5º PA'!$P$4:$P$5221=J$1),('Diário 5º PA'!$F$4:$F$5221))+SUMPRODUCT(-('Diário 6º PA'!$E$4:$E$2907='Analítico Cp.'!$B137),-('Diário 6º PA'!$O$4:$O$2907=J$1),('Diário 6º PA'!$F$4:$F$2907))+SUMPRODUCT(-('Comp.'!$D$5:$D$232='Analítico Cp.'!$B137),-('Comp.'!$J$5:$J$232=J$1),('Comp.'!$E$5:$E$232))</f>
        <v>8794.6499999999978</v>
      </c>
      <c r="K137" s="11">
        <f>SUMPRODUCT(-('Diário 3º PA'!$E$4:$E$4242='Analítico Cp.'!$B137),-('Diário 3º PA'!$P$4:$P$4242=K$1),('Diário 3º PA'!$F$4:$F$4242))+SUMPRODUCT(-('Diário 4º PA'!$E$4:$E$2224='Analítico Cp.'!$B137),-('Diário 4º PA'!$P$4:$P$2224=K$1),('Diário 4º PA'!$F$4:$F$2224))+SUMPRODUCT(-('Diário 5º PA'!$E$4:$E$5221='Analítico Cp.'!$B137),-('Diário 5º PA'!$P$4:$P$5221=K$1),('Diário 5º PA'!$F$4:$F$5221))+SUMPRODUCT(-('Diário 6º PA'!$E$4:$E$2907='Analítico Cp.'!$B137),-('Diário 6º PA'!$O$4:$O$2907=K$1),('Diário 6º PA'!$F$4:$F$2907))+SUMPRODUCT(-('Comp.'!$D$5:$D$232='Analítico Cp.'!$B137),-('Comp.'!$J$5:$J$232=K$1),('Comp.'!$E$5:$E$232))</f>
        <v>18198.46</v>
      </c>
      <c r="L137" s="11">
        <f>SUMPRODUCT(-('Diário 3º PA'!$E$4:$E$4242='Analítico Cp.'!$B137),-('Diário 3º PA'!$P$4:$P$4242=L$1),('Diário 3º PA'!$F$4:$F$4242))+SUMPRODUCT(-('Diário 4º PA'!$E$4:$E$2224='Analítico Cp.'!$B137),-('Diário 4º PA'!$P$4:$P$2224=L$1),('Diário 4º PA'!$F$4:$F$2224))+SUMPRODUCT(-('Diário 5º PA'!$E$4:$E$5221='Analítico Cp.'!$B137),-('Diário 5º PA'!$P$4:$P$5221=L$1),('Diário 5º PA'!$F$4:$F$5221))+SUMPRODUCT(-('Diário 6º PA'!$E$4:$E$2907='Analítico Cp.'!$B137),-('Diário 6º PA'!$O$4:$O$2907=L$1),('Diário 6º PA'!$F$4:$F$2907))+SUMPRODUCT(-('Comp.'!$D$5:$D$232='Analítico Cp.'!$B137),-('Comp.'!$J$5:$J$232=L$1),('Comp.'!$E$5:$E$232))</f>
        <v>7954.68</v>
      </c>
      <c r="M137" s="11">
        <f>SUMPRODUCT(-('Diário 3º PA'!$E$4:$E$4242='Analítico Cp.'!$B137),-('Diário 3º PA'!$P$4:$P$4242=M$1),('Diário 3º PA'!$F$4:$F$4242))+SUMPRODUCT(-('Diário 4º PA'!$E$4:$E$2224='Analítico Cp.'!$B137),-('Diário 4º PA'!$P$4:$P$2224=M$1),('Diário 4º PA'!$F$4:$F$2224))+SUMPRODUCT(-('Diário 5º PA'!$E$4:$E$5221='Analítico Cp.'!$B137),-('Diário 5º PA'!$P$4:$P$5221=M$1),('Diário 5º PA'!$F$4:$F$5221))+SUMPRODUCT(-('Diário 6º PA'!$E$4:$E$2907='Analítico Cp.'!$B137),-('Diário 6º PA'!$O$4:$O$2907=M$1),('Diário 6º PA'!$F$4:$F$2907))+SUMPRODUCT(-('Comp.'!$D$5:$D$232='Analítico Cp.'!$B137),-('Comp.'!$J$5:$J$232=M$1),('Comp.'!$E$5:$E$232))</f>
        <v>13420.76</v>
      </c>
      <c r="N137" s="11">
        <f>SUMPRODUCT(-('Diário 3º PA'!$E$4:$E$4242='Analítico Cp.'!$B137),-('Diário 3º PA'!$P$4:$P$4242=N$1),('Diário 3º PA'!$F$4:$F$4242))+SUMPRODUCT(-('Diário 4º PA'!$E$4:$E$2224='Analítico Cp.'!$B137),-('Diário 4º PA'!$P$4:$P$2224=N$1),('Diário 4º PA'!$F$4:$F$2224))+SUMPRODUCT(-('Diário 5º PA'!$E$4:$E$5221='Analítico Cp.'!$B137),-('Diário 5º PA'!$P$4:$P$5221=N$1),('Diário 5º PA'!$F$4:$F$5221))+SUMPRODUCT(-('Diário 6º PA'!$E$4:$E$2907='Analítico Cp.'!$B137),-('Diário 6º PA'!$O$4:$O$2907=N$1),('Diário 6º PA'!$F$4:$F$2907))+SUMPRODUCT(-('Comp.'!$D$5:$D$232='Analítico Cp.'!$B137),-('Comp.'!$J$5:$J$232=N$1),('Comp.'!$E$5:$E$232))</f>
        <v>24906.569999999992</v>
      </c>
      <c r="O137" s="12">
        <f t="shared" si="16"/>
        <v>187429.06</v>
      </c>
      <c r="P137" s="168">
        <f t="shared" si="17"/>
        <v>5.0052654808407657E-3</v>
      </c>
    </row>
    <row r="138" spans="1:16" ht="23.25" customHeight="1" thickBot="1" x14ac:dyDescent="0.25">
      <c r="A138" s="24"/>
      <c r="B138" s="25" t="s">
        <v>379</v>
      </c>
      <c r="C138" s="14">
        <f t="shared" ref="C138:O138" si="18">SUBTOTAL(109,C59:C137)</f>
        <v>1151016.33</v>
      </c>
      <c r="D138" s="14">
        <f t="shared" si="18"/>
        <v>1047251.2799999999</v>
      </c>
      <c r="E138" s="14">
        <f t="shared" si="18"/>
        <v>1363289.13</v>
      </c>
      <c r="F138" s="14">
        <f t="shared" si="18"/>
        <v>1124997.3899999999</v>
      </c>
      <c r="G138" s="14">
        <f t="shared" si="18"/>
        <v>1740479.7500000002</v>
      </c>
      <c r="H138" s="14">
        <f t="shared" si="18"/>
        <v>1657877.1199999999</v>
      </c>
      <c r="I138" s="14">
        <f t="shared" si="18"/>
        <v>1543833.8299999996</v>
      </c>
      <c r="J138" s="14">
        <f t="shared" si="18"/>
        <v>1522410.2999999998</v>
      </c>
      <c r="K138" s="14">
        <f t="shared" si="18"/>
        <v>1447113.9300000002</v>
      </c>
      <c r="L138" s="14">
        <f t="shared" si="18"/>
        <v>1624558.79</v>
      </c>
      <c r="M138" s="14">
        <f t="shared" si="18"/>
        <v>1255311.58</v>
      </c>
      <c r="N138" s="14">
        <f t="shared" si="18"/>
        <v>2070844.4100000001</v>
      </c>
      <c r="O138" s="14">
        <f t="shared" si="18"/>
        <v>17548983.84</v>
      </c>
      <c r="P138" s="174">
        <f t="shared" si="17"/>
        <v>0.46864303239948185</v>
      </c>
    </row>
    <row r="139" spans="1:16" ht="23.25" customHeight="1" thickBot="1" x14ac:dyDescent="0.25">
      <c r="A139" s="35" t="s">
        <v>116</v>
      </c>
      <c r="B139" s="19" t="s">
        <v>117</v>
      </c>
      <c r="C139" s="62"/>
      <c r="D139" s="62"/>
      <c r="E139" s="62"/>
      <c r="F139" s="62"/>
      <c r="G139" s="62"/>
      <c r="H139" s="62"/>
      <c r="I139" s="62"/>
      <c r="J139" s="62"/>
      <c r="K139" s="62"/>
      <c r="L139" s="62"/>
      <c r="M139" s="62"/>
      <c r="N139" s="62"/>
      <c r="O139" s="62"/>
      <c r="P139" s="166"/>
    </row>
    <row r="140" spans="1:16" ht="23.25" customHeight="1" x14ac:dyDescent="0.2">
      <c r="A140" s="59" t="s">
        <v>380</v>
      </c>
      <c r="B140" s="57" t="s">
        <v>381</v>
      </c>
      <c r="C140" s="11">
        <f>SUMPRODUCT(-('Diário 3º PA'!$E$4:$E$4242='Analítico Cp.'!$B140),-('Diário 3º PA'!$P$4:$P$4242=C$1),('Diário 3º PA'!$F$4:$F$4242))+SUMPRODUCT(-('Diário 4º PA'!$E$4:$E$2224='Analítico Cp.'!$B140),-('Diário 4º PA'!$P$4:$P$2224=C$1),('Diário 4º PA'!$F$4:$F$2224))+SUMPRODUCT(-('Diário 5º PA'!$E$4:$E$5221='Analítico Cp.'!$B140),-('Diário 5º PA'!$P$4:$P$5221=C$1),('Diário 5º PA'!$F$4:$F$5221))+SUMPRODUCT(-('Diário 6º PA'!$E$4:$E$2907='Analítico Cp.'!$B140),-('Diário 6º PA'!$O$4:$O$2907=C$1),('Diário 6º PA'!$F$4:$F$2907))+SUMPRODUCT(-('Comp.'!$D$5:$D$232='Analítico Cp.'!$B140),-('Comp.'!$J$5:$J$232=C$1),('Comp.'!$E$5:$E$232))</f>
        <v>0</v>
      </c>
      <c r="D140" s="11">
        <f>SUMPRODUCT(-('Diário 3º PA'!$E$4:$E$4242='Analítico Cp.'!$B140),-('Diário 3º PA'!$P$4:$P$4242=D$1),('Diário 3º PA'!$F$4:$F$4242))+SUMPRODUCT(-('Diário 4º PA'!$E$4:$E$2224='Analítico Cp.'!$B140),-('Diário 4º PA'!$P$4:$P$2224=D$1),('Diário 4º PA'!$F$4:$F$2224))+SUMPRODUCT(-('Diário 5º PA'!$E$4:$E$5221='Analítico Cp.'!$B140),-('Diário 5º PA'!$P$4:$P$5221=D$1),('Diário 5º PA'!$F$4:$F$5221))+SUMPRODUCT(-('Diário 6º PA'!$E$4:$E$2907='Analítico Cp.'!$B140),-('Diário 6º PA'!$O$4:$O$2907=D$1),('Diário 6º PA'!$F$4:$F$2907))+SUMPRODUCT(-('Comp.'!$D$5:$D$232='Analítico Cp.'!$B140),-('Comp.'!$J$5:$J$232=D$1),('Comp.'!$E$5:$E$232))</f>
        <v>0</v>
      </c>
      <c r="E140" s="11">
        <f>SUMPRODUCT(-('Diário 3º PA'!$E$4:$E$4242='Analítico Cp.'!$B140),-('Diário 3º PA'!$P$4:$P$4242=E$1),('Diário 3º PA'!$F$4:$F$4242))+SUMPRODUCT(-('Diário 4º PA'!$E$4:$E$2224='Analítico Cp.'!$B140),-('Diário 4º PA'!$P$4:$P$2224=E$1),('Diário 4º PA'!$F$4:$F$2224))+SUMPRODUCT(-('Diário 5º PA'!$E$4:$E$5221='Analítico Cp.'!$B140),-('Diário 5º PA'!$P$4:$P$5221=E$1),('Diário 5º PA'!$F$4:$F$5221))+SUMPRODUCT(-('Diário 6º PA'!$E$4:$E$2907='Analítico Cp.'!$B140),-('Diário 6º PA'!$O$4:$O$2907=E$1),('Diário 6º PA'!$F$4:$F$2907))+SUMPRODUCT(-('Comp.'!$D$5:$D$232='Analítico Cp.'!$B140),-('Comp.'!$J$5:$J$232=E$1),('Comp.'!$E$5:$E$232))</f>
        <v>0</v>
      </c>
      <c r="F140" s="11">
        <f>SUMPRODUCT(-('Diário 3º PA'!$E$4:$E$4242='Analítico Cp.'!$B140),-('Diário 3º PA'!$P$4:$P$4242=F$1),('Diário 3º PA'!$F$4:$F$4242))+SUMPRODUCT(-('Diário 4º PA'!$E$4:$E$2224='Analítico Cp.'!$B140),-('Diário 4º PA'!$P$4:$P$2224=F$1),('Diário 4º PA'!$F$4:$F$2224))+SUMPRODUCT(-('Diário 5º PA'!$E$4:$E$5221='Analítico Cp.'!$B140),-('Diário 5º PA'!$P$4:$P$5221=F$1),('Diário 5º PA'!$F$4:$F$5221))+SUMPRODUCT(-('Diário 6º PA'!$E$4:$E$2907='Analítico Cp.'!$B140),-('Diário 6º PA'!$O$4:$O$2907=F$1),('Diário 6º PA'!$F$4:$F$2907))+SUMPRODUCT(-('Comp.'!$D$5:$D$232='Analítico Cp.'!$B140),-('Comp.'!$J$5:$J$232=F$1),('Comp.'!$E$5:$E$232))</f>
        <v>0</v>
      </c>
      <c r="G140" s="11">
        <f>SUMPRODUCT(-('Diário 3º PA'!$E$4:$E$4242='Analítico Cp.'!$B140),-('Diário 3º PA'!$P$4:$P$4242=G$1),('Diário 3º PA'!$F$4:$F$4242))+SUMPRODUCT(-('Diário 4º PA'!$E$4:$E$2224='Analítico Cp.'!$B140),-('Diário 4º PA'!$P$4:$P$2224=G$1),('Diário 4º PA'!$F$4:$F$2224))+SUMPRODUCT(-('Diário 5º PA'!$E$4:$E$5221='Analítico Cp.'!$B140),-('Diário 5º PA'!$P$4:$P$5221=G$1),('Diário 5º PA'!$F$4:$F$5221))+SUMPRODUCT(-('Diário 6º PA'!$E$4:$E$2907='Analítico Cp.'!$B140),-('Diário 6º PA'!$O$4:$O$2907=G$1),('Diário 6º PA'!$F$4:$F$2907))+SUMPRODUCT(-('Comp.'!$D$5:$D$232='Analítico Cp.'!$B140),-('Comp.'!$J$5:$J$232=G$1),('Comp.'!$E$5:$E$232))</f>
        <v>0</v>
      </c>
      <c r="H140" s="11">
        <f>SUMPRODUCT(-('Diário 3º PA'!$E$4:$E$4242='Analítico Cp.'!$B140),-('Diário 3º PA'!$P$4:$P$4242=H$1),('Diário 3º PA'!$F$4:$F$4242))+SUMPRODUCT(-('Diário 4º PA'!$E$4:$E$2224='Analítico Cp.'!$B140),-('Diário 4º PA'!$P$4:$P$2224=H$1),('Diário 4º PA'!$F$4:$F$2224))+SUMPRODUCT(-('Diário 5º PA'!$E$4:$E$5221='Analítico Cp.'!$B140),-('Diário 5º PA'!$P$4:$P$5221=H$1),('Diário 5º PA'!$F$4:$F$5221))+SUMPRODUCT(-('Diário 6º PA'!$E$4:$E$2907='Analítico Cp.'!$B140),-('Diário 6º PA'!$O$4:$O$2907=H$1),('Diário 6º PA'!$F$4:$F$2907))+SUMPRODUCT(-('Comp.'!$D$5:$D$232='Analítico Cp.'!$B140),-('Comp.'!$J$5:$J$232=H$1),('Comp.'!$E$5:$E$232))</f>
        <v>0</v>
      </c>
      <c r="I140" s="11">
        <f>SUMPRODUCT(-('Diário 3º PA'!$E$4:$E$4242='Analítico Cp.'!$B140),-('Diário 3º PA'!$P$4:$P$4242=I$1),('Diário 3º PA'!$F$4:$F$4242))+SUMPRODUCT(-('Diário 4º PA'!$E$4:$E$2224='Analítico Cp.'!$B140),-('Diário 4º PA'!$P$4:$P$2224=I$1),('Diário 4º PA'!$F$4:$F$2224))+SUMPRODUCT(-('Diário 5º PA'!$E$4:$E$5221='Analítico Cp.'!$B140),-('Diário 5º PA'!$P$4:$P$5221=I$1),('Diário 5º PA'!$F$4:$F$5221))+SUMPRODUCT(-('Diário 6º PA'!$E$4:$E$2907='Analítico Cp.'!$B140),-('Diário 6º PA'!$O$4:$O$2907=I$1),('Diário 6º PA'!$F$4:$F$2907))+SUMPRODUCT(-('Comp.'!$D$5:$D$232='Analítico Cp.'!$B140),-('Comp.'!$J$5:$J$232=I$1),('Comp.'!$E$5:$E$232))</f>
        <v>0</v>
      </c>
      <c r="J140" s="11">
        <f>SUMPRODUCT(-('Diário 3º PA'!$E$4:$E$4242='Analítico Cp.'!$B140),-('Diário 3º PA'!$P$4:$P$4242=J$1),('Diário 3º PA'!$F$4:$F$4242))+SUMPRODUCT(-('Diário 4º PA'!$E$4:$E$2224='Analítico Cp.'!$B140),-('Diário 4º PA'!$P$4:$P$2224=J$1),('Diário 4º PA'!$F$4:$F$2224))+SUMPRODUCT(-('Diário 5º PA'!$E$4:$E$5221='Analítico Cp.'!$B140),-('Diário 5º PA'!$P$4:$P$5221=J$1),('Diário 5º PA'!$F$4:$F$5221))+SUMPRODUCT(-('Diário 6º PA'!$E$4:$E$2907='Analítico Cp.'!$B140),-('Diário 6º PA'!$O$4:$O$2907=J$1),('Diário 6º PA'!$F$4:$F$2907))+SUMPRODUCT(-('Comp.'!$D$5:$D$232='Analítico Cp.'!$B140),-('Comp.'!$J$5:$J$232=J$1),('Comp.'!$E$5:$E$232))</f>
        <v>0</v>
      </c>
      <c r="K140" s="11">
        <f>SUMPRODUCT(-('Diário 3º PA'!$E$4:$E$4242='Analítico Cp.'!$B140),-('Diário 3º PA'!$P$4:$P$4242=K$1),('Diário 3º PA'!$F$4:$F$4242))+SUMPRODUCT(-('Diário 4º PA'!$E$4:$E$2224='Analítico Cp.'!$B140),-('Diário 4º PA'!$P$4:$P$2224=K$1),('Diário 4º PA'!$F$4:$F$2224))+SUMPRODUCT(-('Diário 5º PA'!$E$4:$E$5221='Analítico Cp.'!$B140),-('Diário 5º PA'!$P$4:$P$5221=K$1),('Diário 5º PA'!$F$4:$F$5221))+SUMPRODUCT(-('Diário 6º PA'!$E$4:$E$2907='Analítico Cp.'!$B140),-('Diário 6º PA'!$O$4:$O$2907=K$1),('Diário 6º PA'!$F$4:$F$2907))+SUMPRODUCT(-('Comp.'!$D$5:$D$232='Analítico Cp.'!$B140),-('Comp.'!$J$5:$J$232=K$1),('Comp.'!$E$5:$E$232))</f>
        <v>0</v>
      </c>
      <c r="L140" s="11">
        <f>SUMPRODUCT(-('Diário 3º PA'!$E$4:$E$4242='Analítico Cp.'!$B140),-('Diário 3º PA'!$P$4:$P$4242=L$1),('Diário 3º PA'!$F$4:$F$4242))+SUMPRODUCT(-('Diário 4º PA'!$E$4:$E$2224='Analítico Cp.'!$B140),-('Diário 4º PA'!$P$4:$P$2224=L$1),('Diário 4º PA'!$F$4:$F$2224))+SUMPRODUCT(-('Diário 5º PA'!$E$4:$E$5221='Analítico Cp.'!$B140),-('Diário 5º PA'!$P$4:$P$5221=L$1),('Diário 5º PA'!$F$4:$F$5221))+SUMPRODUCT(-('Diário 6º PA'!$E$4:$E$2907='Analítico Cp.'!$B140),-('Diário 6º PA'!$O$4:$O$2907=L$1),('Diário 6º PA'!$F$4:$F$2907))+SUMPRODUCT(-('Comp.'!$D$5:$D$232='Analítico Cp.'!$B140),-('Comp.'!$J$5:$J$232=L$1),('Comp.'!$E$5:$E$232))</f>
        <v>0</v>
      </c>
      <c r="M140" s="11">
        <f>SUMPRODUCT(-('Diário 3º PA'!$E$4:$E$4242='Analítico Cp.'!$B140),-('Diário 3º PA'!$P$4:$P$4242=M$1),('Diário 3º PA'!$F$4:$F$4242))+SUMPRODUCT(-('Diário 4º PA'!$E$4:$E$2224='Analítico Cp.'!$B140),-('Diário 4º PA'!$P$4:$P$2224=M$1),('Diário 4º PA'!$F$4:$F$2224))+SUMPRODUCT(-('Diário 5º PA'!$E$4:$E$5221='Analítico Cp.'!$B140),-('Diário 5º PA'!$P$4:$P$5221=M$1),('Diário 5º PA'!$F$4:$F$5221))+SUMPRODUCT(-('Diário 6º PA'!$E$4:$E$2907='Analítico Cp.'!$B140),-('Diário 6º PA'!$O$4:$O$2907=M$1),('Diário 6º PA'!$F$4:$F$2907))+SUMPRODUCT(-('Comp.'!$D$5:$D$232='Analítico Cp.'!$B140),-('Comp.'!$J$5:$J$232=M$1),('Comp.'!$E$5:$E$232))</f>
        <v>0</v>
      </c>
      <c r="N140" s="11">
        <f>SUMPRODUCT(-('Diário 3º PA'!$E$4:$E$4242='Analítico Cp.'!$B140),-('Diário 3º PA'!$P$4:$P$4242=N$1),('Diário 3º PA'!$F$4:$F$4242))+SUMPRODUCT(-('Diário 4º PA'!$E$4:$E$2224='Analítico Cp.'!$B140),-('Diário 4º PA'!$P$4:$P$2224=N$1),('Diário 4º PA'!$F$4:$F$2224))+SUMPRODUCT(-('Diário 5º PA'!$E$4:$E$5221='Analítico Cp.'!$B140),-('Diário 5º PA'!$P$4:$P$5221=N$1),('Diário 5º PA'!$F$4:$F$5221))+SUMPRODUCT(-('Diário 6º PA'!$E$4:$E$2907='Analítico Cp.'!$B140),-('Diário 6º PA'!$O$4:$O$2907=N$1),('Diário 6º PA'!$F$4:$F$2907))+SUMPRODUCT(-('Comp.'!$D$5:$D$232='Analítico Cp.'!$B140),-('Comp.'!$J$5:$J$232=N$1),('Comp.'!$E$5:$E$232))</f>
        <v>0</v>
      </c>
      <c r="O140" s="12">
        <f t="shared" ref="O140:O156" si="19">SUM(C140:N140)</f>
        <v>0</v>
      </c>
      <c r="P140" s="168">
        <f t="shared" ref="P140:P157" si="20">IF($O$157=0,0,O140/$O$157)</f>
        <v>0</v>
      </c>
    </row>
    <row r="141" spans="1:16" ht="23.25" customHeight="1" x14ac:dyDescent="0.2">
      <c r="A141" s="59" t="s">
        <v>382</v>
      </c>
      <c r="B141" s="57" t="s">
        <v>383</v>
      </c>
      <c r="C141" s="11">
        <f>SUMPRODUCT(-('Diário 3º PA'!$E$4:$E$4242='Analítico Cp.'!$B141),-('Diário 3º PA'!$P$4:$P$4242=C$1),('Diário 3º PA'!$F$4:$F$4242))+SUMPRODUCT(-('Diário 4º PA'!$E$4:$E$2224='Analítico Cp.'!$B141),-('Diário 4º PA'!$P$4:$P$2224=C$1),('Diário 4º PA'!$F$4:$F$2224))+SUMPRODUCT(-('Diário 5º PA'!$E$4:$E$5221='Analítico Cp.'!$B141),-('Diário 5º PA'!$P$4:$P$5221=C$1),('Diário 5º PA'!$F$4:$F$5221))+SUMPRODUCT(-('Diário 6º PA'!$E$4:$E$2907='Analítico Cp.'!$B141),-('Diário 6º PA'!$O$4:$O$2907=C$1),('Diário 6º PA'!$F$4:$F$2907))+SUMPRODUCT(-('Comp.'!$D$5:$D$232='Analítico Cp.'!$B141),-('Comp.'!$J$5:$J$232=C$1),('Comp.'!$E$5:$E$232))</f>
        <v>11739</v>
      </c>
      <c r="D141" s="11">
        <f>SUMPRODUCT(-('Diário 3º PA'!$E$4:$E$4242='Analítico Cp.'!$B141),-('Diário 3º PA'!$P$4:$P$4242=D$1),('Diário 3º PA'!$F$4:$F$4242))+SUMPRODUCT(-('Diário 4º PA'!$E$4:$E$2224='Analítico Cp.'!$B141),-('Diário 4º PA'!$P$4:$P$2224=D$1),('Diário 4º PA'!$F$4:$F$2224))+SUMPRODUCT(-('Diário 5º PA'!$E$4:$E$5221='Analítico Cp.'!$B141),-('Diário 5º PA'!$P$4:$P$5221=D$1),('Diário 5º PA'!$F$4:$F$5221))+SUMPRODUCT(-('Diário 6º PA'!$E$4:$E$2907='Analítico Cp.'!$B141),-('Diário 6º PA'!$O$4:$O$2907=D$1),('Diário 6º PA'!$F$4:$F$2907))+SUMPRODUCT(-('Comp.'!$D$5:$D$232='Analítico Cp.'!$B141),-('Comp.'!$J$5:$J$232=D$1),('Comp.'!$E$5:$E$232))</f>
        <v>25046.42</v>
      </c>
      <c r="E141" s="11">
        <f>SUMPRODUCT(-('Diário 3º PA'!$E$4:$E$4242='Analítico Cp.'!$B141),-('Diário 3º PA'!$P$4:$P$4242=E$1),('Diário 3º PA'!$F$4:$F$4242))+SUMPRODUCT(-('Diário 4º PA'!$E$4:$E$2224='Analítico Cp.'!$B141),-('Diário 4º PA'!$P$4:$P$2224=E$1),('Diário 4º PA'!$F$4:$F$2224))+SUMPRODUCT(-('Diário 5º PA'!$E$4:$E$5221='Analítico Cp.'!$B141),-('Diário 5º PA'!$P$4:$P$5221=E$1),('Diário 5º PA'!$F$4:$F$5221))+SUMPRODUCT(-('Diário 6º PA'!$E$4:$E$2907='Analítico Cp.'!$B141),-('Diário 6º PA'!$O$4:$O$2907=E$1),('Diário 6º PA'!$F$4:$F$2907))+SUMPRODUCT(-('Comp.'!$D$5:$D$232='Analítico Cp.'!$B141),-('Comp.'!$J$5:$J$232=E$1),('Comp.'!$E$5:$E$232))</f>
        <v>0</v>
      </c>
      <c r="F141" s="11">
        <f>SUMPRODUCT(-('Diário 3º PA'!$E$4:$E$4242='Analítico Cp.'!$B141),-('Diário 3º PA'!$P$4:$P$4242=F$1),('Diário 3º PA'!$F$4:$F$4242))+SUMPRODUCT(-('Diário 4º PA'!$E$4:$E$2224='Analítico Cp.'!$B141),-('Diário 4º PA'!$P$4:$P$2224=F$1),('Diário 4º PA'!$F$4:$F$2224))+SUMPRODUCT(-('Diário 5º PA'!$E$4:$E$5221='Analítico Cp.'!$B141),-('Diário 5º PA'!$P$4:$P$5221=F$1),('Diário 5º PA'!$F$4:$F$5221))+SUMPRODUCT(-('Diário 6º PA'!$E$4:$E$2907='Analítico Cp.'!$B141),-('Diário 6º PA'!$O$4:$O$2907=F$1),('Diário 6º PA'!$F$4:$F$2907))+SUMPRODUCT(-('Comp.'!$D$5:$D$232='Analítico Cp.'!$B141),-('Comp.'!$J$5:$J$232=F$1),('Comp.'!$E$5:$E$232))</f>
        <v>0</v>
      </c>
      <c r="G141" s="11">
        <f>SUMPRODUCT(-('Diário 3º PA'!$E$4:$E$4242='Analítico Cp.'!$B141),-('Diário 3º PA'!$P$4:$P$4242=G$1),('Diário 3º PA'!$F$4:$F$4242))+SUMPRODUCT(-('Diário 4º PA'!$E$4:$E$2224='Analítico Cp.'!$B141),-('Diário 4º PA'!$P$4:$P$2224=G$1),('Diário 4º PA'!$F$4:$F$2224))+SUMPRODUCT(-('Diário 5º PA'!$E$4:$E$5221='Analítico Cp.'!$B141),-('Diário 5º PA'!$P$4:$P$5221=G$1),('Diário 5º PA'!$F$4:$F$5221))+SUMPRODUCT(-('Diário 6º PA'!$E$4:$E$2907='Analítico Cp.'!$B141),-('Diário 6º PA'!$O$4:$O$2907=G$1),('Diário 6º PA'!$F$4:$F$2907))+SUMPRODUCT(-('Comp.'!$D$5:$D$232='Analítico Cp.'!$B141),-('Comp.'!$J$5:$J$232=G$1),('Comp.'!$E$5:$E$232))</f>
        <v>0</v>
      </c>
      <c r="H141" s="11">
        <f>SUMPRODUCT(-('Diário 3º PA'!$E$4:$E$4242='Analítico Cp.'!$B141),-('Diário 3º PA'!$P$4:$P$4242=H$1),('Diário 3º PA'!$F$4:$F$4242))+SUMPRODUCT(-('Diário 4º PA'!$E$4:$E$2224='Analítico Cp.'!$B141),-('Diário 4º PA'!$P$4:$P$2224=H$1),('Diário 4º PA'!$F$4:$F$2224))+SUMPRODUCT(-('Diário 5º PA'!$E$4:$E$5221='Analítico Cp.'!$B141),-('Diário 5º PA'!$P$4:$P$5221=H$1),('Diário 5º PA'!$F$4:$F$5221))+SUMPRODUCT(-('Diário 6º PA'!$E$4:$E$2907='Analítico Cp.'!$B141),-('Diário 6º PA'!$O$4:$O$2907=H$1),('Diário 6º PA'!$F$4:$F$2907))+SUMPRODUCT(-('Comp.'!$D$5:$D$232='Analítico Cp.'!$B141),-('Comp.'!$J$5:$J$232=H$1),('Comp.'!$E$5:$E$232))</f>
        <v>0</v>
      </c>
      <c r="I141" s="11">
        <f>SUMPRODUCT(-('Diário 3º PA'!$E$4:$E$4242='Analítico Cp.'!$B141),-('Diário 3º PA'!$P$4:$P$4242=I$1),('Diário 3º PA'!$F$4:$F$4242))+SUMPRODUCT(-('Diário 4º PA'!$E$4:$E$2224='Analítico Cp.'!$B141),-('Diário 4º PA'!$P$4:$P$2224=I$1),('Diário 4º PA'!$F$4:$F$2224))+SUMPRODUCT(-('Diário 5º PA'!$E$4:$E$5221='Analítico Cp.'!$B141),-('Diário 5º PA'!$P$4:$P$5221=I$1),('Diário 5º PA'!$F$4:$F$5221))+SUMPRODUCT(-('Diário 6º PA'!$E$4:$E$2907='Analítico Cp.'!$B141),-('Diário 6º PA'!$O$4:$O$2907=I$1),('Diário 6º PA'!$F$4:$F$2907))+SUMPRODUCT(-('Comp.'!$D$5:$D$232='Analítico Cp.'!$B141),-('Comp.'!$J$5:$J$232=I$1),('Comp.'!$E$5:$E$232))</f>
        <v>0</v>
      </c>
      <c r="J141" s="11">
        <f>SUMPRODUCT(-('Diário 3º PA'!$E$4:$E$4242='Analítico Cp.'!$B141),-('Diário 3º PA'!$P$4:$P$4242=J$1),('Diário 3º PA'!$F$4:$F$4242))+SUMPRODUCT(-('Diário 4º PA'!$E$4:$E$2224='Analítico Cp.'!$B141),-('Diário 4º PA'!$P$4:$P$2224=J$1),('Diário 4º PA'!$F$4:$F$2224))+SUMPRODUCT(-('Diário 5º PA'!$E$4:$E$5221='Analítico Cp.'!$B141),-('Diário 5º PA'!$P$4:$P$5221=J$1),('Diário 5º PA'!$F$4:$F$5221))+SUMPRODUCT(-('Diário 6º PA'!$E$4:$E$2907='Analítico Cp.'!$B141),-('Diário 6º PA'!$O$4:$O$2907=J$1),('Diário 6º PA'!$F$4:$F$2907))+SUMPRODUCT(-('Comp.'!$D$5:$D$232='Analítico Cp.'!$B141),-('Comp.'!$J$5:$J$232=J$1),('Comp.'!$E$5:$E$232))</f>
        <v>0</v>
      </c>
      <c r="K141" s="11">
        <f>SUMPRODUCT(-('Diário 3º PA'!$E$4:$E$4242='Analítico Cp.'!$B141),-('Diário 3º PA'!$P$4:$P$4242=K$1),('Diário 3º PA'!$F$4:$F$4242))+SUMPRODUCT(-('Diário 4º PA'!$E$4:$E$2224='Analítico Cp.'!$B141),-('Diário 4º PA'!$P$4:$P$2224=K$1),('Diário 4º PA'!$F$4:$F$2224))+SUMPRODUCT(-('Diário 5º PA'!$E$4:$E$5221='Analítico Cp.'!$B141),-('Diário 5º PA'!$P$4:$P$5221=K$1),('Diário 5º PA'!$F$4:$F$5221))+SUMPRODUCT(-('Diário 6º PA'!$E$4:$E$2907='Analítico Cp.'!$B141),-('Diário 6º PA'!$O$4:$O$2907=K$1),('Diário 6º PA'!$F$4:$F$2907))+SUMPRODUCT(-('Comp.'!$D$5:$D$232='Analítico Cp.'!$B141),-('Comp.'!$J$5:$J$232=K$1),('Comp.'!$E$5:$E$232))</f>
        <v>0</v>
      </c>
      <c r="L141" s="11">
        <f>SUMPRODUCT(-('Diário 3º PA'!$E$4:$E$4242='Analítico Cp.'!$B141),-('Diário 3º PA'!$P$4:$P$4242=L$1),('Diário 3º PA'!$F$4:$F$4242))+SUMPRODUCT(-('Diário 4º PA'!$E$4:$E$2224='Analítico Cp.'!$B141),-('Diário 4º PA'!$P$4:$P$2224=L$1),('Diário 4º PA'!$F$4:$F$2224))+SUMPRODUCT(-('Diário 5º PA'!$E$4:$E$5221='Analítico Cp.'!$B141),-('Diário 5º PA'!$P$4:$P$5221=L$1),('Diário 5º PA'!$F$4:$F$5221))+SUMPRODUCT(-('Diário 6º PA'!$E$4:$E$2907='Analítico Cp.'!$B141),-('Diário 6º PA'!$O$4:$O$2907=L$1),('Diário 6º PA'!$F$4:$F$2907))+SUMPRODUCT(-('Comp.'!$D$5:$D$232='Analítico Cp.'!$B141),-('Comp.'!$J$5:$J$232=L$1),('Comp.'!$E$5:$E$232))</f>
        <v>2670</v>
      </c>
      <c r="M141" s="11">
        <f>SUMPRODUCT(-('Diário 3º PA'!$E$4:$E$4242='Analítico Cp.'!$B141),-('Diário 3º PA'!$P$4:$P$4242=M$1),('Diário 3º PA'!$F$4:$F$4242))+SUMPRODUCT(-('Diário 4º PA'!$E$4:$E$2224='Analítico Cp.'!$B141),-('Diário 4º PA'!$P$4:$P$2224=M$1),('Diário 4º PA'!$F$4:$F$2224))+SUMPRODUCT(-('Diário 5º PA'!$E$4:$E$5221='Analítico Cp.'!$B141),-('Diário 5º PA'!$P$4:$P$5221=M$1),('Diário 5º PA'!$F$4:$F$5221))+SUMPRODUCT(-('Diário 6º PA'!$E$4:$E$2907='Analítico Cp.'!$B141),-('Diário 6º PA'!$O$4:$O$2907=M$1),('Diário 6º PA'!$F$4:$F$2907))+SUMPRODUCT(-('Comp.'!$D$5:$D$232='Analítico Cp.'!$B141),-('Comp.'!$J$5:$J$232=M$1),('Comp.'!$E$5:$E$232))</f>
        <v>0</v>
      </c>
      <c r="N141" s="11">
        <f>SUMPRODUCT(-('Diário 3º PA'!$E$4:$E$4242='Analítico Cp.'!$B141),-('Diário 3º PA'!$P$4:$P$4242=N$1),('Diário 3º PA'!$F$4:$F$4242))+SUMPRODUCT(-('Diário 4º PA'!$E$4:$E$2224='Analítico Cp.'!$B141),-('Diário 4º PA'!$P$4:$P$2224=N$1),('Diário 4º PA'!$F$4:$F$2224))+SUMPRODUCT(-('Diário 5º PA'!$E$4:$E$5221='Analítico Cp.'!$B141),-('Diário 5º PA'!$P$4:$P$5221=N$1),('Diário 5º PA'!$F$4:$F$5221))+SUMPRODUCT(-('Diário 6º PA'!$E$4:$E$2907='Analítico Cp.'!$B141),-('Diário 6º PA'!$O$4:$O$2907=N$1),('Diário 6º PA'!$F$4:$F$2907))+SUMPRODUCT(-('Comp.'!$D$5:$D$232='Analítico Cp.'!$B141),-('Comp.'!$J$5:$J$232=N$1),('Comp.'!$E$5:$E$232))</f>
        <v>0</v>
      </c>
      <c r="O141" s="12">
        <f t="shared" si="19"/>
        <v>39455.42</v>
      </c>
      <c r="P141" s="168">
        <f t="shared" si="20"/>
        <v>1.0536511881245863E-3</v>
      </c>
    </row>
    <row r="142" spans="1:16" ht="23.25" customHeight="1" x14ac:dyDescent="0.2">
      <c r="A142" s="59" t="s">
        <v>384</v>
      </c>
      <c r="B142" s="57" t="s">
        <v>385</v>
      </c>
      <c r="C142" s="11">
        <f>SUMPRODUCT(-('Diário 3º PA'!$E$4:$E$4242='Analítico Cp.'!$B142),-('Diário 3º PA'!$P$4:$P$4242=C$1),('Diário 3º PA'!$F$4:$F$4242))+SUMPRODUCT(-('Diário 4º PA'!$E$4:$E$2224='Analítico Cp.'!$B142),-('Diário 4º PA'!$P$4:$P$2224=C$1),('Diário 4º PA'!$F$4:$F$2224))+SUMPRODUCT(-('Diário 5º PA'!$E$4:$E$5221='Analítico Cp.'!$B142),-('Diário 5º PA'!$P$4:$P$5221=C$1),('Diário 5º PA'!$F$4:$F$5221))+SUMPRODUCT(-('Diário 6º PA'!$E$4:$E$2907='Analítico Cp.'!$B142),-('Diário 6º PA'!$O$4:$O$2907=C$1),('Diário 6º PA'!$F$4:$F$2907))+SUMPRODUCT(-('Comp.'!$D$5:$D$232='Analítico Cp.'!$B142),-('Comp.'!$J$5:$J$232=C$1),('Comp.'!$E$5:$E$232))</f>
        <v>4845.1499999999996</v>
      </c>
      <c r="D142" s="11">
        <f>SUMPRODUCT(-('Diário 3º PA'!$E$4:$E$4242='Analítico Cp.'!$B142),-('Diário 3º PA'!$P$4:$P$4242=D$1),('Diário 3º PA'!$F$4:$F$4242))+SUMPRODUCT(-('Diário 4º PA'!$E$4:$E$2224='Analítico Cp.'!$B142),-('Diário 4º PA'!$P$4:$P$2224=D$1),('Diário 4º PA'!$F$4:$F$2224))+SUMPRODUCT(-('Diário 5º PA'!$E$4:$E$5221='Analítico Cp.'!$B142),-('Diário 5º PA'!$P$4:$P$5221=D$1),('Diário 5º PA'!$F$4:$F$5221))+SUMPRODUCT(-('Diário 6º PA'!$E$4:$E$2907='Analítico Cp.'!$B142),-('Diário 6º PA'!$O$4:$O$2907=D$1),('Diário 6º PA'!$F$4:$F$2907))+SUMPRODUCT(-('Comp.'!$D$5:$D$232='Analítico Cp.'!$B142),-('Comp.'!$J$5:$J$232=D$1),('Comp.'!$E$5:$E$232))</f>
        <v>22238</v>
      </c>
      <c r="E142" s="11">
        <f>SUMPRODUCT(-('Diário 3º PA'!$E$4:$E$4242='Analítico Cp.'!$B142),-('Diário 3º PA'!$P$4:$P$4242=E$1),('Diário 3º PA'!$F$4:$F$4242))+SUMPRODUCT(-('Diário 4º PA'!$E$4:$E$2224='Analítico Cp.'!$B142),-('Diário 4º PA'!$P$4:$P$2224=E$1),('Diário 4º PA'!$F$4:$F$2224))+SUMPRODUCT(-('Diário 5º PA'!$E$4:$E$5221='Analítico Cp.'!$B142),-('Diário 5º PA'!$P$4:$P$5221=E$1),('Diário 5º PA'!$F$4:$F$5221))+SUMPRODUCT(-('Diário 6º PA'!$E$4:$E$2907='Analítico Cp.'!$B142),-('Diário 6º PA'!$O$4:$O$2907=E$1),('Diário 6º PA'!$F$4:$F$2907))+SUMPRODUCT(-('Comp.'!$D$5:$D$232='Analítico Cp.'!$B142),-('Comp.'!$J$5:$J$232=E$1),('Comp.'!$E$5:$E$232))</f>
        <v>600</v>
      </c>
      <c r="F142" s="11">
        <f>SUMPRODUCT(-('Diário 3º PA'!$E$4:$E$4242='Analítico Cp.'!$B142),-('Diário 3º PA'!$P$4:$P$4242=F$1),('Diário 3º PA'!$F$4:$F$4242))+SUMPRODUCT(-('Diário 4º PA'!$E$4:$E$2224='Analítico Cp.'!$B142),-('Diário 4º PA'!$P$4:$P$2224=F$1),('Diário 4º PA'!$F$4:$F$2224))+SUMPRODUCT(-('Diário 5º PA'!$E$4:$E$5221='Analítico Cp.'!$B142),-('Diário 5º PA'!$P$4:$P$5221=F$1),('Diário 5º PA'!$F$4:$F$5221))+SUMPRODUCT(-('Diário 6º PA'!$E$4:$E$2907='Analítico Cp.'!$B142),-('Diário 6º PA'!$O$4:$O$2907=F$1),('Diário 6º PA'!$F$4:$F$2907))+SUMPRODUCT(-('Comp.'!$D$5:$D$232='Analítico Cp.'!$B142),-('Comp.'!$J$5:$J$232=F$1),('Comp.'!$E$5:$E$232))</f>
        <v>3450</v>
      </c>
      <c r="G142" s="11">
        <f>SUMPRODUCT(-('Diário 3º PA'!$E$4:$E$4242='Analítico Cp.'!$B142),-('Diário 3º PA'!$P$4:$P$4242=G$1),('Diário 3º PA'!$F$4:$F$4242))+SUMPRODUCT(-('Diário 4º PA'!$E$4:$E$2224='Analítico Cp.'!$B142),-('Diário 4º PA'!$P$4:$P$2224=G$1),('Diário 4º PA'!$F$4:$F$2224))+SUMPRODUCT(-('Diário 5º PA'!$E$4:$E$5221='Analítico Cp.'!$B142),-('Diário 5º PA'!$P$4:$P$5221=G$1),('Diário 5º PA'!$F$4:$F$5221))+SUMPRODUCT(-('Diário 6º PA'!$E$4:$E$2907='Analítico Cp.'!$B142),-('Diário 6º PA'!$O$4:$O$2907=G$1),('Diário 6º PA'!$F$4:$F$2907))+SUMPRODUCT(-('Comp.'!$D$5:$D$232='Analítico Cp.'!$B142),-('Comp.'!$J$5:$J$232=G$1),('Comp.'!$E$5:$E$232))</f>
        <v>3999.9</v>
      </c>
      <c r="H142" s="11">
        <f>SUMPRODUCT(-('Diário 3º PA'!$E$4:$E$4242='Analítico Cp.'!$B142),-('Diário 3º PA'!$P$4:$P$4242=H$1),('Diário 3º PA'!$F$4:$F$4242))+SUMPRODUCT(-('Diário 4º PA'!$E$4:$E$2224='Analítico Cp.'!$B142),-('Diário 4º PA'!$P$4:$P$2224=H$1),('Diário 4º PA'!$F$4:$F$2224))+SUMPRODUCT(-('Diário 5º PA'!$E$4:$E$5221='Analítico Cp.'!$B142),-('Diário 5º PA'!$P$4:$P$5221=H$1),('Diário 5º PA'!$F$4:$F$5221))+SUMPRODUCT(-('Diário 6º PA'!$E$4:$E$2907='Analítico Cp.'!$B142),-('Diário 6º PA'!$O$4:$O$2907=H$1),('Diário 6º PA'!$F$4:$F$2907))+SUMPRODUCT(-('Comp.'!$D$5:$D$232='Analítico Cp.'!$B142),-('Comp.'!$J$5:$J$232=H$1),('Comp.'!$E$5:$E$232))</f>
        <v>0</v>
      </c>
      <c r="I142" s="11">
        <f>SUMPRODUCT(-('Diário 3º PA'!$E$4:$E$4242='Analítico Cp.'!$B142),-('Diário 3º PA'!$P$4:$P$4242=I$1),('Diário 3º PA'!$F$4:$F$4242))+SUMPRODUCT(-('Diário 4º PA'!$E$4:$E$2224='Analítico Cp.'!$B142),-('Diário 4º PA'!$P$4:$P$2224=I$1),('Diário 4º PA'!$F$4:$F$2224))+SUMPRODUCT(-('Diário 5º PA'!$E$4:$E$5221='Analítico Cp.'!$B142),-('Diário 5º PA'!$P$4:$P$5221=I$1),('Diário 5º PA'!$F$4:$F$5221))+SUMPRODUCT(-('Diário 6º PA'!$E$4:$E$2907='Analítico Cp.'!$B142),-('Diário 6º PA'!$O$4:$O$2907=I$1),('Diário 6º PA'!$F$4:$F$2907))+SUMPRODUCT(-('Comp.'!$D$5:$D$232='Analítico Cp.'!$B142),-('Comp.'!$J$5:$J$232=I$1),('Comp.'!$E$5:$E$232))</f>
        <v>0</v>
      </c>
      <c r="J142" s="11">
        <f>SUMPRODUCT(-('Diário 3º PA'!$E$4:$E$4242='Analítico Cp.'!$B142),-('Diário 3º PA'!$P$4:$P$4242=J$1),('Diário 3º PA'!$F$4:$F$4242))+SUMPRODUCT(-('Diário 4º PA'!$E$4:$E$2224='Analítico Cp.'!$B142),-('Diário 4º PA'!$P$4:$P$2224=J$1),('Diário 4º PA'!$F$4:$F$2224))+SUMPRODUCT(-('Diário 5º PA'!$E$4:$E$5221='Analítico Cp.'!$B142),-('Diário 5º PA'!$P$4:$P$5221=J$1),('Diário 5º PA'!$F$4:$F$5221))+SUMPRODUCT(-('Diário 6º PA'!$E$4:$E$2907='Analítico Cp.'!$B142),-('Diário 6º PA'!$O$4:$O$2907=J$1),('Diário 6º PA'!$F$4:$F$2907))+SUMPRODUCT(-('Comp.'!$D$5:$D$232='Analítico Cp.'!$B142),-('Comp.'!$J$5:$J$232=J$1),('Comp.'!$E$5:$E$232))</f>
        <v>0</v>
      </c>
      <c r="K142" s="11">
        <f>SUMPRODUCT(-('Diário 3º PA'!$E$4:$E$4242='Analítico Cp.'!$B142),-('Diário 3º PA'!$P$4:$P$4242=K$1),('Diário 3º PA'!$F$4:$F$4242))+SUMPRODUCT(-('Diário 4º PA'!$E$4:$E$2224='Analítico Cp.'!$B142),-('Diário 4º PA'!$P$4:$P$2224=K$1),('Diário 4º PA'!$F$4:$F$2224))+SUMPRODUCT(-('Diário 5º PA'!$E$4:$E$5221='Analítico Cp.'!$B142),-('Diário 5º PA'!$P$4:$P$5221=K$1),('Diário 5º PA'!$F$4:$F$5221))+SUMPRODUCT(-('Diário 6º PA'!$E$4:$E$2907='Analítico Cp.'!$B142),-('Diário 6º PA'!$O$4:$O$2907=K$1),('Diário 6º PA'!$F$4:$F$2907))+SUMPRODUCT(-('Comp.'!$D$5:$D$232='Analítico Cp.'!$B142),-('Comp.'!$J$5:$J$232=K$1),('Comp.'!$E$5:$E$232))</f>
        <v>19115.95</v>
      </c>
      <c r="L142" s="11">
        <f>SUMPRODUCT(-('Diário 3º PA'!$E$4:$E$4242='Analítico Cp.'!$B142),-('Diário 3º PA'!$P$4:$P$4242=L$1),('Diário 3º PA'!$F$4:$F$4242))+SUMPRODUCT(-('Diário 4º PA'!$E$4:$E$2224='Analítico Cp.'!$B142),-('Diário 4º PA'!$P$4:$P$2224=L$1),('Diário 4º PA'!$F$4:$F$2224))+SUMPRODUCT(-('Diário 5º PA'!$E$4:$E$5221='Analítico Cp.'!$B142),-('Diário 5º PA'!$P$4:$P$5221=L$1),('Diário 5º PA'!$F$4:$F$5221))+SUMPRODUCT(-('Diário 6º PA'!$E$4:$E$2907='Analítico Cp.'!$B142),-('Diário 6º PA'!$O$4:$O$2907=L$1),('Diário 6º PA'!$F$4:$F$2907))+SUMPRODUCT(-('Comp.'!$D$5:$D$232='Analítico Cp.'!$B142),-('Comp.'!$J$5:$J$232=L$1),('Comp.'!$E$5:$E$232))</f>
        <v>0</v>
      </c>
      <c r="M142" s="11">
        <f>SUMPRODUCT(-('Diário 3º PA'!$E$4:$E$4242='Analítico Cp.'!$B142),-('Diário 3º PA'!$P$4:$P$4242=M$1),('Diário 3º PA'!$F$4:$F$4242))+SUMPRODUCT(-('Diário 4º PA'!$E$4:$E$2224='Analítico Cp.'!$B142),-('Diário 4º PA'!$P$4:$P$2224=M$1),('Diário 4º PA'!$F$4:$F$2224))+SUMPRODUCT(-('Diário 5º PA'!$E$4:$E$5221='Analítico Cp.'!$B142),-('Diário 5º PA'!$P$4:$P$5221=M$1),('Diário 5º PA'!$F$4:$F$5221))+SUMPRODUCT(-('Diário 6º PA'!$E$4:$E$2907='Analítico Cp.'!$B142),-('Diário 6º PA'!$O$4:$O$2907=M$1),('Diário 6º PA'!$F$4:$F$2907))+SUMPRODUCT(-('Comp.'!$D$5:$D$232='Analítico Cp.'!$B142),-('Comp.'!$J$5:$J$232=M$1),('Comp.'!$E$5:$E$232))</f>
        <v>637.9</v>
      </c>
      <c r="N142" s="11">
        <f>SUMPRODUCT(-('Diário 3º PA'!$E$4:$E$4242='Analítico Cp.'!$B142),-('Diário 3º PA'!$P$4:$P$4242=N$1),('Diário 3º PA'!$F$4:$F$4242))+SUMPRODUCT(-('Diário 4º PA'!$E$4:$E$2224='Analítico Cp.'!$B142),-('Diário 4º PA'!$P$4:$P$2224=N$1),('Diário 4º PA'!$F$4:$F$2224))+SUMPRODUCT(-('Diário 5º PA'!$E$4:$E$5221='Analítico Cp.'!$B142),-('Diário 5º PA'!$P$4:$P$5221=N$1),('Diário 5º PA'!$F$4:$F$5221))+SUMPRODUCT(-('Diário 6º PA'!$E$4:$E$2907='Analítico Cp.'!$B142),-('Diário 6º PA'!$O$4:$O$2907=N$1),('Diário 6º PA'!$F$4:$F$2907))+SUMPRODUCT(-('Comp.'!$D$5:$D$232='Analítico Cp.'!$B142),-('Comp.'!$J$5:$J$232=N$1),('Comp.'!$E$5:$E$232))</f>
        <v>0</v>
      </c>
      <c r="O142" s="12">
        <f t="shared" si="19"/>
        <v>54886.9</v>
      </c>
      <c r="P142" s="168">
        <f t="shared" si="20"/>
        <v>1.4657465919124763E-3</v>
      </c>
    </row>
    <row r="143" spans="1:16" ht="23.25" customHeight="1" x14ac:dyDescent="0.2">
      <c r="A143" s="59" t="s">
        <v>386</v>
      </c>
      <c r="B143" s="57" t="s">
        <v>387</v>
      </c>
      <c r="C143" s="11">
        <f>SUMPRODUCT(-('Diário 3º PA'!$E$4:$E$4242='Analítico Cp.'!$B143),-('Diário 3º PA'!$P$4:$P$4242=C$1),('Diário 3º PA'!$F$4:$F$4242))+SUMPRODUCT(-('Diário 4º PA'!$E$4:$E$2224='Analítico Cp.'!$B143),-('Diário 4º PA'!$P$4:$P$2224=C$1),('Diário 4º PA'!$F$4:$F$2224))+SUMPRODUCT(-('Diário 5º PA'!$E$4:$E$5221='Analítico Cp.'!$B143),-('Diário 5º PA'!$P$4:$P$5221=C$1),('Diário 5º PA'!$F$4:$F$5221))+SUMPRODUCT(-('Diário 6º PA'!$E$4:$E$2907='Analítico Cp.'!$B143),-('Diário 6º PA'!$O$4:$O$2907=C$1),('Diário 6º PA'!$F$4:$F$2907))+SUMPRODUCT(-('Comp.'!$D$5:$D$232='Analítico Cp.'!$B143),-('Comp.'!$J$5:$J$232=C$1),('Comp.'!$E$5:$E$232))</f>
        <v>3813</v>
      </c>
      <c r="D143" s="11">
        <f>SUMPRODUCT(-('Diário 3º PA'!$E$4:$E$4242='Analítico Cp.'!$B143),-('Diário 3º PA'!$P$4:$P$4242=D$1),('Diário 3º PA'!$F$4:$F$4242))+SUMPRODUCT(-('Diário 4º PA'!$E$4:$E$2224='Analítico Cp.'!$B143),-('Diário 4º PA'!$P$4:$P$2224=D$1),('Diário 4º PA'!$F$4:$F$2224))+SUMPRODUCT(-('Diário 5º PA'!$E$4:$E$5221='Analítico Cp.'!$B143),-('Diário 5º PA'!$P$4:$P$5221=D$1),('Diário 5º PA'!$F$4:$F$5221))+SUMPRODUCT(-('Diário 6º PA'!$E$4:$E$2907='Analítico Cp.'!$B143),-('Diário 6º PA'!$O$4:$O$2907=D$1),('Diário 6º PA'!$F$4:$F$2907))+SUMPRODUCT(-('Comp.'!$D$5:$D$232='Analítico Cp.'!$B143),-('Comp.'!$J$5:$J$232=D$1),('Comp.'!$E$5:$E$232))</f>
        <v>1699</v>
      </c>
      <c r="E143" s="11">
        <f>SUMPRODUCT(-('Diário 3º PA'!$E$4:$E$4242='Analítico Cp.'!$B143),-('Diário 3º PA'!$P$4:$P$4242=E$1),('Diário 3º PA'!$F$4:$F$4242))+SUMPRODUCT(-('Diário 4º PA'!$E$4:$E$2224='Analítico Cp.'!$B143),-('Diário 4º PA'!$P$4:$P$2224=E$1),('Diário 4º PA'!$F$4:$F$2224))+SUMPRODUCT(-('Diário 5º PA'!$E$4:$E$5221='Analítico Cp.'!$B143),-('Diário 5º PA'!$P$4:$P$5221=E$1),('Diário 5º PA'!$F$4:$F$5221))+SUMPRODUCT(-('Diário 6º PA'!$E$4:$E$2907='Analítico Cp.'!$B143),-('Diário 6º PA'!$O$4:$O$2907=E$1),('Diário 6º PA'!$F$4:$F$2907))+SUMPRODUCT(-('Comp.'!$D$5:$D$232='Analítico Cp.'!$B143),-('Comp.'!$J$5:$J$232=E$1),('Comp.'!$E$5:$E$232))</f>
        <v>1530</v>
      </c>
      <c r="F143" s="11">
        <f>SUMPRODUCT(-('Diário 3º PA'!$E$4:$E$4242='Analítico Cp.'!$B143),-('Diário 3º PA'!$P$4:$P$4242=F$1),('Diário 3º PA'!$F$4:$F$4242))+SUMPRODUCT(-('Diário 4º PA'!$E$4:$E$2224='Analítico Cp.'!$B143),-('Diário 4º PA'!$P$4:$P$2224=F$1),('Diário 4º PA'!$F$4:$F$2224))+SUMPRODUCT(-('Diário 5º PA'!$E$4:$E$5221='Analítico Cp.'!$B143),-('Diário 5º PA'!$P$4:$P$5221=F$1),('Diário 5º PA'!$F$4:$F$5221))+SUMPRODUCT(-('Diário 6º PA'!$E$4:$E$2907='Analítico Cp.'!$B143),-('Diário 6º PA'!$O$4:$O$2907=F$1),('Diário 6º PA'!$F$4:$F$2907))+SUMPRODUCT(-('Comp.'!$D$5:$D$232='Analítico Cp.'!$B143),-('Comp.'!$J$5:$J$232=F$1),('Comp.'!$E$5:$E$232))</f>
        <v>500</v>
      </c>
      <c r="G143" s="11">
        <f>SUMPRODUCT(-('Diário 3º PA'!$E$4:$E$4242='Analítico Cp.'!$B143),-('Diário 3º PA'!$P$4:$P$4242=G$1),('Diário 3º PA'!$F$4:$F$4242))+SUMPRODUCT(-('Diário 4º PA'!$E$4:$E$2224='Analítico Cp.'!$B143),-('Diário 4º PA'!$P$4:$P$2224=G$1),('Diário 4º PA'!$F$4:$F$2224))+SUMPRODUCT(-('Diário 5º PA'!$E$4:$E$5221='Analítico Cp.'!$B143),-('Diário 5º PA'!$P$4:$P$5221=G$1),('Diário 5º PA'!$F$4:$F$5221))+SUMPRODUCT(-('Diário 6º PA'!$E$4:$E$2907='Analítico Cp.'!$B143),-('Diário 6º PA'!$O$4:$O$2907=G$1),('Diário 6º PA'!$F$4:$F$2907))+SUMPRODUCT(-('Comp.'!$D$5:$D$232='Analítico Cp.'!$B143),-('Comp.'!$J$5:$J$232=G$1),('Comp.'!$E$5:$E$232))</f>
        <v>132206.04</v>
      </c>
      <c r="H143" s="11">
        <f>SUMPRODUCT(-('Diário 3º PA'!$E$4:$E$4242='Analítico Cp.'!$B143),-('Diário 3º PA'!$P$4:$P$4242=H$1),('Diário 3º PA'!$F$4:$F$4242))+SUMPRODUCT(-('Diário 4º PA'!$E$4:$E$2224='Analítico Cp.'!$B143),-('Diário 4º PA'!$P$4:$P$2224=H$1),('Diário 4º PA'!$F$4:$F$2224))+SUMPRODUCT(-('Diário 5º PA'!$E$4:$E$5221='Analítico Cp.'!$B143),-('Diário 5º PA'!$P$4:$P$5221=H$1),('Diário 5º PA'!$F$4:$F$5221))+SUMPRODUCT(-('Diário 6º PA'!$E$4:$E$2907='Analítico Cp.'!$B143),-('Diário 6º PA'!$O$4:$O$2907=H$1),('Diário 6º PA'!$F$4:$F$2907))+SUMPRODUCT(-('Comp.'!$D$5:$D$232='Analítico Cp.'!$B143),-('Comp.'!$J$5:$J$232=H$1),('Comp.'!$E$5:$E$232))</f>
        <v>0</v>
      </c>
      <c r="I143" s="11">
        <f>SUMPRODUCT(-('Diário 3º PA'!$E$4:$E$4242='Analítico Cp.'!$B143),-('Diário 3º PA'!$P$4:$P$4242=I$1),('Diário 3º PA'!$F$4:$F$4242))+SUMPRODUCT(-('Diário 4º PA'!$E$4:$E$2224='Analítico Cp.'!$B143),-('Diário 4º PA'!$P$4:$P$2224=I$1),('Diário 4º PA'!$F$4:$F$2224))+SUMPRODUCT(-('Diário 5º PA'!$E$4:$E$5221='Analítico Cp.'!$B143),-('Diário 5º PA'!$P$4:$P$5221=I$1),('Diário 5º PA'!$F$4:$F$5221))+SUMPRODUCT(-('Diário 6º PA'!$E$4:$E$2907='Analítico Cp.'!$B143),-('Diário 6º PA'!$O$4:$O$2907=I$1),('Diário 6º PA'!$F$4:$F$2907))+SUMPRODUCT(-('Comp.'!$D$5:$D$232='Analítico Cp.'!$B143),-('Comp.'!$J$5:$J$232=I$1),('Comp.'!$E$5:$E$232))</f>
        <v>1707.15</v>
      </c>
      <c r="J143" s="11">
        <f>SUMPRODUCT(-('Diário 3º PA'!$E$4:$E$4242='Analítico Cp.'!$B143),-('Diário 3º PA'!$P$4:$P$4242=J$1),('Diário 3º PA'!$F$4:$F$4242))+SUMPRODUCT(-('Diário 4º PA'!$E$4:$E$2224='Analítico Cp.'!$B143),-('Diário 4º PA'!$P$4:$P$2224=J$1),('Diário 4º PA'!$F$4:$F$2224))+SUMPRODUCT(-('Diário 5º PA'!$E$4:$E$5221='Analítico Cp.'!$B143),-('Diário 5º PA'!$P$4:$P$5221=J$1),('Diário 5º PA'!$F$4:$F$5221))+SUMPRODUCT(-('Diário 6º PA'!$E$4:$E$2907='Analítico Cp.'!$B143),-('Diário 6º PA'!$O$4:$O$2907=J$1),('Diário 6º PA'!$F$4:$F$2907))+SUMPRODUCT(-('Comp.'!$D$5:$D$232='Analítico Cp.'!$B143),-('Comp.'!$J$5:$J$232=J$1),('Comp.'!$E$5:$E$232))</f>
        <v>0</v>
      </c>
      <c r="K143" s="11">
        <f>SUMPRODUCT(-('Diário 3º PA'!$E$4:$E$4242='Analítico Cp.'!$B143),-('Diário 3º PA'!$P$4:$P$4242=K$1),('Diário 3º PA'!$F$4:$F$4242))+SUMPRODUCT(-('Diário 4º PA'!$E$4:$E$2224='Analítico Cp.'!$B143),-('Diário 4º PA'!$P$4:$P$2224=K$1),('Diário 4º PA'!$F$4:$F$2224))+SUMPRODUCT(-('Diário 5º PA'!$E$4:$E$5221='Analítico Cp.'!$B143),-('Diário 5º PA'!$P$4:$P$5221=K$1),('Diário 5º PA'!$F$4:$F$5221))+SUMPRODUCT(-('Diário 6º PA'!$E$4:$E$2907='Analítico Cp.'!$B143),-('Diário 6º PA'!$O$4:$O$2907=K$1),('Diário 6º PA'!$F$4:$F$2907))+SUMPRODUCT(-('Comp.'!$D$5:$D$232='Analítico Cp.'!$B143),-('Comp.'!$J$5:$J$232=K$1),('Comp.'!$E$5:$E$232))</f>
        <v>699</v>
      </c>
      <c r="L143" s="11">
        <f>SUMPRODUCT(-('Diário 3º PA'!$E$4:$E$4242='Analítico Cp.'!$B143),-('Diário 3º PA'!$P$4:$P$4242=L$1),('Diário 3º PA'!$F$4:$F$4242))+SUMPRODUCT(-('Diário 4º PA'!$E$4:$E$2224='Analítico Cp.'!$B143),-('Diário 4º PA'!$P$4:$P$2224=L$1),('Diário 4º PA'!$F$4:$F$2224))+SUMPRODUCT(-('Diário 5º PA'!$E$4:$E$5221='Analítico Cp.'!$B143),-('Diário 5º PA'!$P$4:$P$5221=L$1),('Diário 5º PA'!$F$4:$F$5221))+SUMPRODUCT(-('Diário 6º PA'!$E$4:$E$2907='Analítico Cp.'!$B143),-('Diário 6º PA'!$O$4:$O$2907=L$1),('Diário 6º PA'!$F$4:$F$2907))+SUMPRODUCT(-('Comp.'!$D$5:$D$232='Analítico Cp.'!$B143),-('Comp.'!$J$5:$J$232=L$1),('Comp.'!$E$5:$E$232))</f>
        <v>0</v>
      </c>
      <c r="M143" s="11">
        <f>SUMPRODUCT(-('Diário 3º PA'!$E$4:$E$4242='Analítico Cp.'!$B143),-('Diário 3º PA'!$P$4:$P$4242=M$1),('Diário 3º PA'!$F$4:$F$4242))+SUMPRODUCT(-('Diário 4º PA'!$E$4:$E$2224='Analítico Cp.'!$B143),-('Diário 4º PA'!$P$4:$P$2224=M$1),('Diário 4º PA'!$F$4:$F$2224))+SUMPRODUCT(-('Diário 5º PA'!$E$4:$E$5221='Analítico Cp.'!$B143),-('Diário 5º PA'!$P$4:$P$5221=M$1),('Diário 5º PA'!$F$4:$F$5221))+SUMPRODUCT(-('Diário 6º PA'!$E$4:$E$2907='Analítico Cp.'!$B143),-('Diário 6º PA'!$O$4:$O$2907=M$1),('Diário 6º PA'!$F$4:$F$2907))+SUMPRODUCT(-('Comp.'!$D$5:$D$232='Analítico Cp.'!$B143),-('Comp.'!$J$5:$J$232=M$1),('Comp.'!$E$5:$E$232))</f>
        <v>1808</v>
      </c>
      <c r="N143" s="11">
        <f>SUMPRODUCT(-('Diário 3º PA'!$E$4:$E$4242='Analítico Cp.'!$B143),-('Diário 3º PA'!$P$4:$P$4242=N$1),('Diário 3º PA'!$F$4:$F$4242))+SUMPRODUCT(-('Diário 4º PA'!$E$4:$E$2224='Analítico Cp.'!$B143),-('Diário 4º PA'!$P$4:$P$2224=N$1),('Diário 4º PA'!$F$4:$F$2224))+SUMPRODUCT(-('Diário 5º PA'!$E$4:$E$5221='Analítico Cp.'!$B143),-('Diário 5º PA'!$P$4:$P$5221=N$1),('Diário 5º PA'!$F$4:$F$5221))+SUMPRODUCT(-('Diário 6º PA'!$E$4:$E$2907='Analítico Cp.'!$B143),-('Diário 6º PA'!$O$4:$O$2907=N$1),('Diário 6º PA'!$F$4:$F$2907))+SUMPRODUCT(-('Comp.'!$D$5:$D$232='Analítico Cp.'!$B143),-('Comp.'!$J$5:$J$232=N$1),('Comp.'!$E$5:$E$232))</f>
        <v>0</v>
      </c>
      <c r="O143" s="12">
        <f t="shared" si="19"/>
        <v>143962.19</v>
      </c>
      <c r="P143" s="168">
        <f t="shared" si="20"/>
        <v>3.8444891104572562E-3</v>
      </c>
    </row>
    <row r="144" spans="1:16" ht="23.25" customHeight="1" x14ac:dyDescent="0.2">
      <c r="A144" s="59" t="s">
        <v>388</v>
      </c>
      <c r="B144" s="57" t="s">
        <v>389</v>
      </c>
      <c r="C144" s="11">
        <f>SUMPRODUCT(-('Diário 3º PA'!$E$4:$E$4242='Analítico Cp.'!$B144),-('Diário 3º PA'!$P$4:$P$4242=C$1),('Diário 3º PA'!$F$4:$F$4242))+SUMPRODUCT(-('Diário 4º PA'!$E$4:$E$2224='Analítico Cp.'!$B144),-('Diário 4º PA'!$P$4:$P$2224=C$1),('Diário 4º PA'!$F$4:$F$2224))+SUMPRODUCT(-('Diário 5º PA'!$E$4:$E$5221='Analítico Cp.'!$B144),-('Diário 5º PA'!$P$4:$P$5221=C$1),('Diário 5º PA'!$F$4:$F$5221))+SUMPRODUCT(-('Diário 6º PA'!$E$4:$E$2907='Analítico Cp.'!$B144),-('Diário 6º PA'!$O$4:$O$2907=C$1),('Diário 6º PA'!$F$4:$F$2907))+SUMPRODUCT(-('Comp.'!$D$5:$D$232='Analítico Cp.'!$B144),-('Comp.'!$J$5:$J$232=C$1),('Comp.'!$E$5:$E$232))</f>
        <v>4488</v>
      </c>
      <c r="D144" s="11">
        <f>SUMPRODUCT(-('Diário 3º PA'!$E$4:$E$4242='Analítico Cp.'!$B144),-('Diário 3º PA'!$P$4:$P$4242=D$1),('Diário 3º PA'!$F$4:$F$4242))+SUMPRODUCT(-('Diário 4º PA'!$E$4:$E$2224='Analítico Cp.'!$B144),-('Diário 4º PA'!$P$4:$P$2224=D$1),('Diário 4º PA'!$F$4:$F$2224))+SUMPRODUCT(-('Diário 5º PA'!$E$4:$E$5221='Analítico Cp.'!$B144),-('Diário 5º PA'!$P$4:$P$5221=D$1),('Diário 5º PA'!$F$4:$F$5221))+SUMPRODUCT(-('Diário 6º PA'!$E$4:$E$2907='Analítico Cp.'!$B144),-('Diário 6º PA'!$O$4:$O$2907=D$1),('Diário 6º PA'!$F$4:$F$2907))+SUMPRODUCT(-('Comp.'!$D$5:$D$232='Analítico Cp.'!$B144),-('Comp.'!$J$5:$J$232=D$1),('Comp.'!$E$5:$E$232))</f>
        <v>8506.7900000000009</v>
      </c>
      <c r="E144" s="11">
        <f>SUMPRODUCT(-('Diário 3º PA'!$E$4:$E$4242='Analítico Cp.'!$B144),-('Diário 3º PA'!$P$4:$P$4242=E$1),('Diário 3º PA'!$F$4:$F$4242))+SUMPRODUCT(-('Diário 4º PA'!$E$4:$E$2224='Analítico Cp.'!$B144),-('Diário 4º PA'!$P$4:$P$2224=E$1),('Diário 4º PA'!$F$4:$F$2224))+SUMPRODUCT(-('Diário 5º PA'!$E$4:$E$5221='Analítico Cp.'!$B144),-('Diário 5º PA'!$P$4:$P$5221=E$1),('Diário 5º PA'!$F$4:$F$5221))+SUMPRODUCT(-('Diário 6º PA'!$E$4:$E$2907='Analítico Cp.'!$B144),-('Diário 6º PA'!$O$4:$O$2907=E$1),('Diário 6º PA'!$F$4:$F$2907))+SUMPRODUCT(-('Comp.'!$D$5:$D$232='Analítico Cp.'!$B144),-('Comp.'!$J$5:$J$232=E$1),('Comp.'!$E$5:$E$232))</f>
        <v>1185</v>
      </c>
      <c r="F144" s="11">
        <f>SUMPRODUCT(-('Diário 3º PA'!$E$4:$E$4242='Analítico Cp.'!$B144),-('Diário 3º PA'!$P$4:$P$4242=F$1),('Diário 3º PA'!$F$4:$F$4242))+SUMPRODUCT(-('Diário 4º PA'!$E$4:$E$2224='Analítico Cp.'!$B144),-('Diário 4º PA'!$P$4:$P$2224=F$1),('Diário 4º PA'!$F$4:$F$2224))+SUMPRODUCT(-('Diário 5º PA'!$E$4:$E$5221='Analítico Cp.'!$B144),-('Diário 5º PA'!$P$4:$P$5221=F$1),('Diário 5º PA'!$F$4:$F$5221))+SUMPRODUCT(-('Diário 6º PA'!$E$4:$E$2907='Analítico Cp.'!$B144),-('Diário 6º PA'!$O$4:$O$2907=F$1),('Diário 6º PA'!$F$4:$F$2907))+SUMPRODUCT(-('Comp.'!$D$5:$D$232='Analítico Cp.'!$B144),-('Comp.'!$J$5:$J$232=F$1),('Comp.'!$E$5:$E$232))</f>
        <v>7125.96</v>
      </c>
      <c r="G144" s="11">
        <f>SUMPRODUCT(-('Diário 3º PA'!$E$4:$E$4242='Analítico Cp.'!$B144),-('Diário 3º PA'!$P$4:$P$4242=G$1),('Diário 3º PA'!$F$4:$F$4242))+SUMPRODUCT(-('Diário 4º PA'!$E$4:$E$2224='Analítico Cp.'!$B144),-('Diário 4º PA'!$P$4:$P$2224=G$1),('Diário 4º PA'!$F$4:$F$2224))+SUMPRODUCT(-('Diário 5º PA'!$E$4:$E$5221='Analítico Cp.'!$B144),-('Diário 5º PA'!$P$4:$P$5221=G$1),('Diário 5º PA'!$F$4:$F$5221))+SUMPRODUCT(-('Diário 6º PA'!$E$4:$E$2907='Analítico Cp.'!$B144),-('Diário 6º PA'!$O$4:$O$2907=G$1),('Diário 6º PA'!$F$4:$F$2907))+SUMPRODUCT(-('Comp.'!$D$5:$D$232='Analítico Cp.'!$B144),-('Comp.'!$J$5:$J$232=G$1),('Comp.'!$E$5:$E$232))</f>
        <v>17458</v>
      </c>
      <c r="H144" s="11">
        <f>SUMPRODUCT(-('Diário 3º PA'!$E$4:$E$4242='Analítico Cp.'!$B144),-('Diário 3º PA'!$P$4:$P$4242=H$1),('Diário 3º PA'!$F$4:$F$4242))+SUMPRODUCT(-('Diário 4º PA'!$E$4:$E$2224='Analítico Cp.'!$B144),-('Diário 4º PA'!$P$4:$P$2224=H$1),('Diário 4º PA'!$F$4:$F$2224))+SUMPRODUCT(-('Diário 5º PA'!$E$4:$E$5221='Analítico Cp.'!$B144),-('Diário 5º PA'!$P$4:$P$5221=H$1),('Diário 5º PA'!$F$4:$F$5221))+SUMPRODUCT(-('Diário 6º PA'!$E$4:$E$2907='Analítico Cp.'!$B144),-('Diário 6º PA'!$O$4:$O$2907=H$1),('Diário 6º PA'!$F$4:$F$2907))+SUMPRODUCT(-('Comp.'!$D$5:$D$232='Analítico Cp.'!$B144),-('Comp.'!$J$5:$J$232=H$1),('Comp.'!$E$5:$E$232))</f>
        <v>2223</v>
      </c>
      <c r="I144" s="11">
        <f>SUMPRODUCT(-('Diário 3º PA'!$E$4:$E$4242='Analítico Cp.'!$B144),-('Diário 3º PA'!$P$4:$P$4242=I$1),('Diário 3º PA'!$F$4:$F$4242))+SUMPRODUCT(-('Diário 4º PA'!$E$4:$E$2224='Analítico Cp.'!$B144),-('Diário 4º PA'!$P$4:$P$2224=I$1),('Diário 4º PA'!$F$4:$F$2224))+SUMPRODUCT(-('Diário 5º PA'!$E$4:$E$5221='Analítico Cp.'!$B144),-('Diário 5º PA'!$P$4:$P$5221=I$1),('Diário 5º PA'!$F$4:$F$5221))+SUMPRODUCT(-('Diário 6º PA'!$E$4:$E$2907='Analítico Cp.'!$B144),-('Diário 6º PA'!$O$4:$O$2907=I$1),('Diário 6º PA'!$F$4:$F$2907))+SUMPRODUCT(-('Comp.'!$D$5:$D$232='Analítico Cp.'!$B144),-('Comp.'!$J$5:$J$232=I$1),('Comp.'!$E$5:$E$232))</f>
        <v>0</v>
      </c>
      <c r="J144" s="11">
        <f>SUMPRODUCT(-('Diário 3º PA'!$E$4:$E$4242='Analítico Cp.'!$B144),-('Diário 3º PA'!$P$4:$P$4242=J$1),('Diário 3º PA'!$F$4:$F$4242))+SUMPRODUCT(-('Diário 4º PA'!$E$4:$E$2224='Analítico Cp.'!$B144),-('Diário 4º PA'!$P$4:$P$2224=J$1),('Diário 4º PA'!$F$4:$F$2224))+SUMPRODUCT(-('Diário 5º PA'!$E$4:$E$5221='Analítico Cp.'!$B144),-('Diário 5º PA'!$P$4:$P$5221=J$1),('Diário 5º PA'!$F$4:$F$5221))+SUMPRODUCT(-('Diário 6º PA'!$E$4:$E$2907='Analítico Cp.'!$B144),-('Diário 6º PA'!$O$4:$O$2907=J$1),('Diário 6º PA'!$F$4:$F$2907))+SUMPRODUCT(-('Comp.'!$D$5:$D$232='Analítico Cp.'!$B144),-('Comp.'!$J$5:$J$232=J$1),('Comp.'!$E$5:$E$232))</f>
        <v>0</v>
      </c>
      <c r="K144" s="11">
        <f>SUMPRODUCT(-('Diário 3º PA'!$E$4:$E$4242='Analítico Cp.'!$B144),-('Diário 3º PA'!$P$4:$P$4242=K$1),('Diário 3º PA'!$F$4:$F$4242))+SUMPRODUCT(-('Diário 4º PA'!$E$4:$E$2224='Analítico Cp.'!$B144),-('Diário 4º PA'!$P$4:$P$2224=K$1),('Diário 4º PA'!$F$4:$F$2224))+SUMPRODUCT(-('Diário 5º PA'!$E$4:$E$5221='Analítico Cp.'!$B144),-('Diário 5º PA'!$P$4:$P$5221=K$1),('Diário 5º PA'!$F$4:$F$5221))+SUMPRODUCT(-('Diário 6º PA'!$E$4:$E$2907='Analítico Cp.'!$B144),-('Diário 6º PA'!$O$4:$O$2907=K$1),('Diário 6º PA'!$F$4:$F$2907))+SUMPRODUCT(-('Comp.'!$D$5:$D$232='Analítico Cp.'!$B144),-('Comp.'!$J$5:$J$232=K$1),('Comp.'!$E$5:$E$232))</f>
        <v>1380</v>
      </c>
      <c r="L144" s="11">
        <f>SUMPRODUCT(-('Diário 3º PA'!$E$4:$E$4242='Analítico Cp.'!$B144),-('Diário 3º PA'!$P$4:$P$4242=L$1),('Diário 3º PA'!$F$4:$F$4242))+SUMPRODUCT(-('Diário 4º PA'!$E$4:$E$2224='Analítico Cp.'!$B144),-('Diário 4º PA'!$P$4:$P$2224=L$1),('Diário 4º PA'!$F$4:$F$2224))+SUMPRODUCT(-('Diário 5º PA'!$E$4:$E$5221='Analítico Cp.'!$B144),-('Diário 5º PA'!$P$4:$P$5221=L$1),('Diário 5º PA'!$F$4:$F$5221))+SUMPRODUCT(-('Diário 6º PA'!$E$4:$E$2907='Analítico Cp.'!$B144),-('Diário 6º PA'!$O$4:$O$2907=L$1),('Diário 6º PA'!$F$4:$F$2907))+SUMPRODUCT(-('Comp.'!$D$5:$D$232='Analítico Cp.'!$B144),-('Comp.'!$J$5:$J$232=L$1),('Comp.'!$E$5:$E$232))</f>
        <v>315</v>
      </c>
      <c r="M144" s="11">
        <f>SUMPRODUCT(-('Diário 3º PA'!$E$4:$E$4242='Analítico Cp.'!$B144),-('Diário 3º PA'!$P$4:$P$4242=M$1),('Diário 3º PA'!$F$4:$F$4242))+SUMPRODUCT(-('Diário 4º PA'!$E$4:$E$2224='Analítico Cp.'!$B144),-('Diário 4º PA'!$P$4:$P$2224=M$1),('Diário 4º PA'!$F$4:$F$2224))+SUMPRODUCT(-('Diário 5º PA'!$E$4:$E$5221='Analítico Cp.'!$B144),-('Diário 5º PA'!$P$4:$P$5221=M$1),('Diário 5º PA'!$F$4:$F$5221))+SUMPRODUCT(-('Diário 6º PA'!$E$4:$E$2907='Analítico Cp.'!$B144),-('Diário 6º PA'!$O$4:$O$2907=M$1),('Diário 6º PA'!$F$4:$F$2907))+SUMPRODUCT(-('Comp.'!$D$5:$D$232='Analítico Cp.'!$B144),-('Comp.'!$J$5:$J$232=M$1),('Comp.'!$E$5:$E$232))</f>
        <v>0</v>
      </c>
      <c r="N144" s="11">
        <f>SUMPRODUCT(-('Diário 3º PA'!$E$4:$E$4242='Analítico Cp.'!$B144),-('Diário 3º PA'!$P$4:$P$4242=N$1),('Diário 3º PA'!$F$4:$F$4242))+SUMPRODUCT(-('Diário 4º PA'!$E$4:$E$2224='Analítico Cp.'!$B144),-('Diário 4º PA'!$P$4:$P$2224=N$1),('Diário 4º PA'!$F$4:$F$2224))+SUMPRODUCT(-('Diário 5º PA'!$E$4:$E$5221='Analítico Cp.'!$B144),-('Diário 5º PA'!$P$4:$P$5221=N$1),('Diário 5º PA'!$F$4:$F$5221))+SUMPRODUCT(-('Diário 6º PA'!$E$4:$E$2907='Analítico Cp.'!$B144),-('Diário 6º PA'!$O$4:$O$2907=N$1),('Diário 6º PA'!$F$4:$F$2907))+SUMPRODUCT(-('Comp.'!$D$5:$D$232='Analítico Cp.'!$B144),-('Comp.'!$J$5:$J$232=N$1),('Comp.'!$E$5:$E$232))</f>
        <v>0</v>
      </c>
      <c r="O144" s="12">
        <f t="shared" si="19"/>
        <v>42681.75</v>
      </c>
      <c r="P144" s="168">
        <f t="shared" si="20"/>
        <v>1.139809856256417E-3</v>
      </c>
    </row>
    <row r="145" spans="1:16" ht="23.25" customHeight="1" x14ac:dyDescent="0.2">
      <c r="A145" s="59" t="s">
        <v>390</v>
      </c>
      <c r="B145" s="57" t="s">
        <v>391</v>
      </c>
      <c r="C145" s="11">
        <f>SUMPRODUCT(-('Diário 3º PA'!$E$4:$E$4242='Analítico Cp.'!$B145),-('Diário 3º PA'!$P$4:$P$4242=C$1),('Diário 3º PA'!$F$4:$F$4242))+SUMPRODUCT(-('Diário 4º PA'!$E$4:$E$2224='Analítico Cp.'!$B145),-('Diário 4º PA'!$P$4:$P$2224=C$1),('Diário 4º PA'!$F$4:$F$2224))+SUMPRODUCT(-('Diário 5º PA'!$E$4:$E$5221='Analítico Cp.'!$B145),-('Diário 5º PA'!$P$4:$P$5221=C$1),('Diário 5º PA'!$F$4:$F$5221))+SUMPRODUCT(-('Diário 6º PA'!$E$4:$E$2907='Analítico Cp.'!$B145),-('Diário 6º PA'!$O$4:$O$2907=C$1),('Diário 6º PA'!$F$4:$F$2907))+SUMPRODUCT(-('Comp.'!$D$5:$D$232='Analítico Cp.'!$B145),-('Comp.'!$J$5:$J$232=C$1),('Comp.'!$E$5:$E$232))</f>
        <v>0</v>
      </c>
      <c r="D145" s="11">
        <f>SUMPRODUCT(-('Diário 3º PA'!$E$4:$E$4242='Analítico Cp.'!$B145),-('Diário 3º PA'!$P$4:$P$4242=D$1),('Diário 3º PA'!$F$4:$F$4242))+SUMPRODUCT(-('Diário 4º PA'!$E$4:$E$2224='Analítico Cp.'!$B145),-('Diário 4º PA'!$P$4:$P$2224=D$1),('Diário 4º PA'!$F$4:$F$2224))+SUMPRODUCT(-('Diário 5º PA'!$E$4:$E$5221='Analítico Cp.'!$B145),-('Diário 5º PA'!$P$4:$P$5221=D$1),('Diário 5º PA'!$F$4:$F$5221))+SUMPRODUCT(-('Diário 6º PA'!$E$4:$E$2907='Analítico Cp.'!$B145),-('Diário 6º PA'!$O$4:$O$2907=D$1),('Diário 6º PA'!$F$4:$F$2907))+SUMPRODUCT(-('Comp.'!$D$5:$D$232='Analítico Cp.'!$B145),-('Comp.'!$J$5:$J$232=D$1),('Comp.'!$E$5:$E$232))</f>
        <v>0</v>
      </c>
      <c r="E145" s="11">
        <f>SUMPRODUCT(-('Diário 3º PA'!$E$4:$E$4242='Analítico Cp.'!$B145),-('Diário 3º PA'!$P$4:$P$4242=E$1),('Diário 3º PA'!$F$4:$F$4242))+SUMPRODUCT(-('Diário 4º PA'!$E$4:$E$2224='Analítico Cp.'!$B145),-('Diário 4º PA'!$P$4:$P$2224=E$1),('Diário 4º PA'!$F$4:$F$2224))+SUMPRODUCT(-('Diário 5º PA'!$E$4:$E$5221='Analítico Cp.'!$B145),-('Diário 5º PA'!$P$4:$P$5221=E$1),('Diário 5º PA'!$F$4:$F$5221))+SUMPRODUCT(-('Diário 6º PA'!$E$4:$E$2907='Analítico Cp.'!$B145),-('Diário 6º PA'!$O$4:$O$2907=E$1),('Diário 6º PA'!$F$4:$F$2907))+SUMPRODUCT(-('Comp.'!$D$5:$D$232='Analítico Cp.'!$B145),-('Comp.'!$J$5:$J$232=E$1),('Comp.'!$E$5:$E$232))</f>
        <v>0</v>
      </c>
      <c r="F145" s="11">
        <f>SUMPRODUCT(-('Diário 3º PA'!$E$4:$E$4242='Analítico Cp.'!$B145),-('Diário 3º PA'!$P$4:$P$4242=F$1),('Diário 3º PA'!$F$4:$F$4242))+SUMPRODUCT(-('Diário 4º PA'!$E$4:$E$2224='Analítico Cp.'!$B145),-('Diário 4º PA'!$P$4:$P$2224=F$1),('Diário 4º PA'!$F$4:$F$2224))+SUMPRODUCT(-('Diário 5º PA'!$E$4:$E$5221='Analítico Cp.'!$B145),-('Diário 5º PA'!$P$4:$P$5221=F$1),('Diário 5º PA'!$F$4:$F$5221))+SUMPRODUCT(-('Diário 6º PA'!$E$4:$E$2907='Analítico Cp.'!$B145),-('Diário 6º PA'!$O$4:$O$2907=F$1),('Diário 6º PA'!$F$4:$F$2907))+SUMPRODUCT(-('Comp.'!$D$5:$D$232='Analítico Cp.'!$B145),-('Comp.'!$J$5:$J$232=F$1),('Comp.'!$E$5:$E$232))</f>
        <v>0</v>
      </c>
      <c r="G145" s="11">
        <f>SUMPRODUCT(-('Diário 3º PA'!$E$4:$E$4242='Analítico Cp.'!$B145),-('Diário 3º PA'!$P$4:$P$4242=G$1),('Diário 3º PA'!$F$4:$F$4242))+SUMPRODUCT(-('Diário 4º PA'!$E$4:$E$2224='Analítico Cp.'!$B145),-('Diário 4º PA'!$P$4:$P$2224=G$1),('Diário 4º PA'!$F$4:$F$2224))+SUMPRODUCT(-('Diário 5º PA'!$E$4:$E$5221='Analítico Cp.'!$B145),-('Diário 5º PA'!$P$4:$P$5221=G$1),('Diário 5º PA'!$F$4:$F$5221))+SUMPRODUCT(-('Diário 6º PA'!$E$4:$E$2907='Analítico Cp.'!$B145),-('Diário 6º PA'!$O$4:$O$2907=G$1),('Diário 6º PA'!$F$4:$F$2907))+SUMPRODUCT(-('Comp.'!$D$5:$D$232='Analítico Cp.'!$B145),-('Comp.'!$J$5:$J$232=G$1),('Comp.'!$E$5:$E$232))</f>
        <v>0</v>
      </c>
      <c r="H145" s="11">
        <f>SUMPRODUCT(-('Diário 3º PA'!$E$4:$E$4242='Analítico Cp.'!$B145),-('Diário 3º PA'!$P$4:$P$4242=H$1),('Diário 3º PA'!$F$4:$F$4242))+SUMPRODUCT(-('Diário 4º PA'!$E$4:$E$2224='Analítico Cp.'!$B145),-('Diário 4º PA'!$P$4:$P$2224=H$1),('Diário 4º PA'!$F$4:$F$2224))+SUMPRODUCT(-('Diário 5º PA'!$E$4:$E$5221='Analítico Cp.'!$B145),-('Diário 5º PA'!$P$4:$P$5221=H$1),('Diário 5º PA'!$F$4:$F$5221))+SUMPRODUCT(-('Diário 6º PA'!$E$4:$E$2907='Analítico Cp.'!$B145),-('Diário 6º PA'!$O$4:$O$2907=H$1),('Diário 6º PA'!$F$4:$F$2907))+SUMPRODUCT(-('Comp.'!$D$5:$D$232='Analítico Cp.'!$B145),-('Comp.'!$J$5:$J$232=H$1),('Comp.'!$E$5:$E$232))</f>
        <v>0</v>
      </c>
      <c r="I145" s="11">
        <f>SUMPRODUCT(-('Diário 3º PA'!$E$4:$E$4242='Analítico Cp.'!$B145),-('Diário 3º PA'!$P$4:$P$4242=I$1),('Diário 3º PA'!$F$4:$F$4242))+SUMPRODUCT(-('Diário 4º PA'!$E$4:$E$2224='Analítico Cp.'!$B145),-('Diário 4º PA'!$P$4:$P$2224=I$1),('Diário 4º PA'!$F$4:$F$2224))+SUMPRODUCT(-('Diário 5º PA'!$E$4:$E$5221='Analítico Cp.'!$B145),-('Diário 5º PA'!$P$4:$P$5221=I$1),('Diário 5º PA'!$F$4:$F$5221))+SUMPRODUCT(-('Diário 6º PA'!$E$4:$E$2907='Analítico Cp.'!$B145),-('Diário 6º PA'!$O$4:$O$2907=I$1),('Diário 6º PA'!$F$4:$F$2907))+SUMPRODUCT(-('Comp.'!$D$5:$D$232='Analítico Cp.'!$B145),-('Comp.'!$J$5:$J$232=I$1),('Comp.'!$E$5:$E$232))</f>
        <v>0</v>
      </c>
      <c r="J145" s="11">
        <f>SUMPRODUCT(-('Diário 3º PA'!$E$4:$E$4242='Analítico Cp.'!$B145),-('Diário 3º PA'!$P$4:$P$4242=J$1),('Diário 3º PA'!$F$4:$F$4242))+SUMPRODUCT(-('Diário 4º PA'!$E$4:$E$2224='Analítico Cp.'!$B145),-('Diário 4º PA'!$P$4:$P$2224=J$1),('Diário 4º PA'!$F$4:$F$2224))+SUMPRODUCT(-('Diário 5º PA'!$E$4:$E$5221='Analítico Cp.'!$B145),-('Diário 5º PA'!$P$4:$P$5221=J$1),('Diário 5º PA'!$F$4:$F$5221))+SUMPRODUCT(-('Diário 6º PA'!$E$4:$E$2907='Analítico Cp.'!$B145),-('Diário 6º PA'!$O$4:$O$2907=J$1),('Diário 6º PA'!$F$4:$F$2907))+SUMPRODUCT(-('Comp.'!$D$5:$D$232='Analítico Cp.'!$B145),-('Comp.'!$J$5:$J$232=J$1),('Comp.'!$E$5:$E$232))</f>
        <v>0</v>
      </c>
      <c r="K145" s="11">
        <f>SUMPRODUCT(-('Diário 3º PA'!$E$4:$E$4242='Analítico Cp.'!$B145),-('Diário 3º PA'!$P$4:$P$4242=K$1),('Diário 3º PA'!$F$4:$F$4242))+SUMPRODUCT(-('Diário 4º PA'!$E$4:$E$2224='Analítico Cp.'!$B145),-('Diário 4º PA'!$P$4:$P$2224=K$1),('Diário 4º PA'!$F$4:$F$2224))+SUMPRODUCT(-('Diário 5º PA'!$E$4:$E$5221='Analítico Cp.'!$B145),-('Diário 5º PA'!$P$4:$P$5221=K$1),('Diário 5º PA'!$F$4:$F$5221))+SUMPRODUCT(-('Diário 6º PA'!$E$4:$E$2907='Analítico Cp.'!$B145),-('Diário 6º PA'!$O$4:$O$2907=K$1),('Diário 6º PA'!$F$4:$F$2907))+SUMPRODUCT(-('Comp.'!$D$5:$D$232='Analítico Cp.'!$B145),-('Comp.'!$J$5:$J$232=K$1),('Comp.'!$E$5:$E$232))</f>
        <v>0</v>
      </c>
      <c r="L145" s="11">
        <f>SUMPRODUCT(-('Diário 3º PA'!$E$4:$E$4242='Analítico Cp.'!$B145),-('Diário 3º PA'!$P$4:$P$4242=L$1),('Diário 3º PA'!$F$4:$F$4242))+SUMPRODUCT(-('Diário 4º PA'!$E$4:$E$2224='Analítico Cp.'!$B145),-('Diário 4º PA'!$P$4:$P$2224=L$1),('Diário 4º PA'!$F$4:$F$2224))+SUMPRODUCT(-('Diário 5º PA'!$E$4:$E$5221='Analítico Cp.'!$B145),-('Diário 5º PA'!$P$4:$P$5221=L$1),('Diário 5º PA'!$F$4:$F$5221))+SUMPRODUCT(-('Diário 6º PA'!$E$4:$E$2907='Analítico Cp.'!$B145),-('Diário 6º PA'!$O$4:$O$2907=L$1),('Diário 6º PA'!$F$4:$F$2907))+SUMPRODUCT(-('Comp.'!$D$5:$D$232='Analítico Cp.'!$B145),-('Comp.'!$J$5:$J$232=L$1),('Comp.'!$E$5:$E$232))</f>
        <v>0</v>
      </c>
      <c r="M145" s="11">
        <f>SUMPRODUCT(-('Diário 3º PA'!$E$4:$E$4242='Analítico Cp.'!$B145),-('Diário 3º PA'!$P$4:$P$4242=M$1),('Diário 3º PA'!$F$4:$F$4242))+SUMPRODUCT(-('Diário 4º PA'!$E$4:$E$2224='Analítico Cp.'!$B145),-('Diário 4º PA'!$P$4:$P$2224=M$1),('Diário 4º PA'!$F$4:$F$2224))+SUMPRODUCT(-('Diário 5º PA'!$E$4:$E$5221='Analítico Cp.'!$B145),-('Diário 5º PA'!$P$4:$P$5221=M$1),('Diário 5º PA'!$F$4:$F$5221))+SUMPRODUCT(-('Diário 6º PA'!$E$4:$E$2907='Analítico Cp.'!$B145),-('Diário 6º PA'!$O$4:$O$2907=M$1),('Diário 6º PA'!$F$4:$F$2907))+SUMPRODUCT(-('Comp.'!$D$5:$D$232='Analítico Cp.'!$B145),-('Comp.'!$J$5:$J$232=M$1),('Comp.'!$E$5:$E$232))</f>
        <v>0</v>
      </c>
      <c r="N145" s="11">
        <f>SUMPRODUCT(-('Diário 3º PA'!$E$4:$E$4242='Analítico Cp.'!$B145),-('Diário 3º PA'!$P$4:$P$4242=N$1),('Diário 3º PA'!$F$4:$F$4242))+SUMPRODUCT(-('Diário 4º PA'!$E$4:$E$2224='Analítico Cp.'!$B145),-('Diário 4º PA'!$P$4:$P$2224=N$1),('Diário 4º PA'!$F$4:$F$2224))+SUMPRODUCT(-('Diário 5º PA'!$E$4:$E$5221='Analítico Cp.'!$B145),-('Diário 5º PA'!$P$4:$P$5221=N$1),('Diário 5º PA'!$F$4:$F$5221))+SUMPRODUCT(-('Diário 6º PA'!$E$4:$E$2907='Analítico Cp.'!$B145),-('Diário 6º PA'!$O$4:$O$2907=N$1),('Diário 6º PA'!$F$4:$F$2907))+SUMPRODUCT(-('Comp.'!$D$5:$D$232='Analítico Cp.'!$B145),-('Comp.'!$J$5:$J$232=N$1),('Comp.'!$E$5:$E$232))</f>
        <v>0</v>
      </c>
      <c r="O145" s="12">
        <f t="shared" si="19"/>
        <v>0</v>
      </c>
      <c r="P145" s="168">
        <f t="shared" si="20"/>
        <v>0</v>
      </c>
    </row>
    <row r="146" spans="1:16" ht="23.25" customHeight="1" x14ac:dyDescent="0.2">
      <c r="A146" s="59" t="s">
        <v>392</v>
      </c>
      <c r="B146" s="57" t="s">
        <v>393</v>
      </c>
      <c r="C146" s="11">
        <f>SUMPRODUCT(-('Diário 3º PA'!$E$4:$E$4242='Analítico Cp.'!$B146),-('Diário 3º PA'!$P$4:$P$4242=C$1),('Diário 3º PA'!$F$4:$F$4242))+SUMPRODUCT(-('Diário 4º PA'!$E$4:$E$2224='Analítico Cp.'!$B146),-('Diário 4º PA'!$P$4:$P$2224=C$1),('Diário 4º PA'!$F$4:$F$2224))+SUMPRODUCT(-('Diário 5º PA'!$E$4:$E$5221='Analítico Cp.'!$B146),-('Diário 5º PA'!$P$4:$P$5221=C$1),('Diário 5º PA'!$F$4:$F$5221))+SUMPRODUCT(-('Diário 6º PA'!$E$4:$E$2907='Analítico Cp.'!$B146),-('Diário 6º PA'!$O$4:$O$2907=C$1),('Diário 6º PA'!$F$4:$F$2907))+SUMPRODUCT(-('Comp.'!$D$5:$D$232='Analítico Cp.'!$B146),-('Comp.'!$J$5:$J$232=C$1),('Comp.'!$E$5:$E$232))</f>
        <v>6110</v>
      </c>
      <c r="D146" s="11">
        <f>SUMPRODUCT(-('Diário 3º PA'!$E$4:$E$4242='Analítico Cp.'!$B146),-('Diário 3º PA'!$P$4:$P$4242=D$1),('Diário 3º PA'!$F$4:$F$4242))+SUMPRODUCT(-('Diário 4º PA'!$E$4:$E$2224='Analítico Cp.'!$B146),-('Diário 4º PA'!$P$4:$P$2224=D$1),('Diário 4º PA'!$F$4:$F$2224))+SUMPRODUCT(-('Diário 5º PA'!$E$4:$E$5221='Analítico Cp.'!$B146),-('Diário 5º PA'!$P$4:$P$5221=D$1),('Diário 5º PA'!$F$4:$F$5221))+SUMPRODUCT(-('Diário 6º PA'!$E$4:$E$2907='Analítico Cp.'!$B146),-('Diário 6º PA'!$O$4:$O$2907=D$1),('Diário 6º PA'!$F$4:$F$2907))+SUMPRODUCT(-('Comp.'!$D$5:$D$232='Analítico Cp.'!$B146),-('Comp.'!$J$5:$J$232=D$1),('Comp.'!$E$5:$E$232))</f>
        <v>0</v>
      </c>
      <c r="E146" s="11">
        <f>SUMPRODUCT(-('Diário 3º PA'!$E$4:$E$4242='Analítico Cp.'!$B146),-('Diário 3º PA'!$P$4:$P$4242=E$1),('Diário 3º PA'!$F$4:$F$4242))+SUMPRODUCT(-('Diário 4º PA'!$E$4:$E$2224='Analítico Cp.'!$B146),-('Diário 4º PA'!$P$4:$P$2224=E$1),('Diário 4º PA'!$F$4:$F$2224))+SUMPRODUCT(-('Diário 5º PA'!$E$4:$E$5221='Analítico Cp.'!$B146),-('Diário 5º PA'!$P$4:$P$5221=E$1),('Diário 5º PA'!$F$4:$F$5221))+SUMPRODUCT(-('Diário 6º PA'!$E$4:$E$2907='Analítico Cp.'!$B146),-('Diário 6º PA'!$O$4:$O$2907=E$1),('Diário 6º PA'!$F$4:$F$2907))+SUMPRODUCT(-('Comp.'!$D$5:$D$232='Analítico Cp.'!$B146),-('Comp.'!$J$5:$J$232=E$1),('Comp.'!$E$5:$E$232))</f>
        <v>71234.960000000006</v>
      </c>
      <c r="F146" s="11">
        <f>SUMPRODUCT(-('Diário 3º PA'!$E$4:$E$4242='Analítico Cp.'!$B146),-('Diário 3º PA'!$P$4:$P$4242=F$1),('Diário 3º PA'!$F$4:$F$4242))+SUMPRODUCT(-('Diário 4º PA'!$E$4:$E$2224='Analítico Cp.'!$B146),-('Diário 4º PA'!$P$4:$P$2224=F$1),('Diário 4º PA'!$F$4:$F$2224))+SUMPRODUCT(-('Diário 5º PA'!$E$4:$E$5221='Analítico Cp.'!$B146),-('Diário 5º PA'!$P$4:$P$5221=F$1),('Diário 5º PA'!$F$4:$F$5221))+SUMPRODUCT(-('Diário 6º PA'!$E$4:$E$2907='Analítico Cp.'!$B146),-('Diário 6º PA'!$O$4:$O$2907=F$1),('Diário 6º PA'!$F$4:$F$2907))+SUMPRODUCT(-('Comp.'!$D$5:$D$232='Analítico Cp.'!$B146),-('Comp.'!$J$5:$J$232=F$1),('Comp.'!$E$5:$E$232))</f>
        <v>0</v>
      </c>
      <c r="G146" s="11">
        <f>SUMPRODUCT(-('Diário 3º PA'!$E$4:$E$4242='Analítico Cp.'!$B146),-('Diário 3º PA'!$P$4:$P$4242=G$1),('Diário 3º PA'!$F$4:$F$4242))+SUMPRODUCT(-('Diário 4º PA'!$E$4:$E$2224='Analítico Cp.'!$B146),-('Diário 4º PA'!$P$4:$P$2224=G$1),('Diário 4º PA'!$F$4:$F$2224))+SUMPRODUCT(-('Diário 5º PA'!$E$4:$E$5221='Analítico Cp.'!$B146),-('Diário 5º PA'!$P$4:$P$5221=G$1),('Diário 5º PA'!$F$4:$F$5221))+SUMPRODUCT(-('Diário 6º PA'!$E$4:$E$2907='Analítico Cp.'!$B146),-('Diário 6º PA'!$O$4:$O$2907=G$1),('Diário 6º PA'!$F$4:$F$2907))+SUMPRODUCT(-('Comp.'!$D$5:$D$232='Analítico Cp.'!$B146),-('Comp.'!$J$5:$J$232=G$1),('Comp.'!$E$5:$E$232))</f>
        <v>0</v>
      </c>
      <c r="H146" s="11">
        <f>SUMPRODUCT(-('Diário 3º PA'!$E$4:$E$4242='Analítico Cp.'!$B146),-('Diário 3º PA'!$P$4:$P$4242=H$1),('Diário 3º PA'!$F$4:$F$4242))+SUMPRODUCT(-('Diário 4º PA'!$E$4:$E$2224='Analítico Cp.'!$B146),-('Diário 4º PA'!$P$4:$P$2224=H$1),('Diário 4º PA'!$F$4:$F$2224))+SUMPRODUCT(-('Diário 5º PA'!$E$4:$E$5221='Analítico Cp.'!$B146),-('Diário 5º PA'!$P$4:$P$5221=H$1),('Diário 5º PA'!$F$4:$F$5221))+SUMPRODUCT(-('Diário 6º PA'!$E$4:$E$2907='Analítico Cp.'!$B146),-('Diário 6º PA'!$O$4:$O$2907=H$1),('Diário 6º PA'!$F$4:$F$2907))+SUMPRODUCT(-('Comp.'!$D$5:$D$232='Analítico Cp.'!$B146),-('Comp.'!$J$5:$J$232=H$1),('Comp.'!$E$5:$E$232))</f>
        <v>4060</v>
      </c>
      <c r="I146" s="11">
        <f>SUMPRODUCT(-('Diário 3º PA'!$E$4:$E$4242='Analítico Cp.'!$B146),-('Diário 3º PA'!$P$4:$P$4242=I$1),('Diário 3º PA'!$F$4:$F$4242))+SUMPRODUCT(-('Diário 4º PA'!$E$4:$E$2224='Analítico Cp.'!$B146),-('Diário 4º PA'!$P$4:$P$2224=I$1),('Diário 4º PA'!$F$4:$F$2224))+SUMPRODUCT(-('Diário 5º PA'!$E$4:$E$5221='Analítico Cp.'!$B146),-('Diário 5º PA'!$P$4:$P$5221=I$1),('Diário 5º PA'!$F$4:$F$5221))+SUMPRODUCT(-('Diário 6º PA'!$E$4:$E$2907='Analítico Cp.'!$B146),-('Diário 6º PA'!$O$4:$O$2907=I$1),('Diário 6º PA'!$F$4:$F$2907))+SUMPRODUCT(-('Comp.'!$D$5:$D$232='Analítico Cp.'!$B146),-('Comp.'!$J$5:$J$232=I$1),('Comp.'!$E$5:$E$232))</f>
        <v>0</v>
      </c>
      <c r="J146" s="11">
        <f>SUMPRODUCT(-('Diário 3º PA'!$E$4:$E$4242='Analítico Cp.'!$B146),-('Diário 3º PA'!$P$4:$P$4242=J$1),('Diário 3º PA'!$F$4:$F$4242))+SUMPRODUCT(-('Diário 4º PA'!$E$4:$E$2224='Analítico Cp.'!$B146),-('Diário 4º PA'!$P$4:$P$2224=J$1),('Diário 4º PA'!$F$4:$F$2224))+SUMPRODUCT(-('Diário 5º PA'!$E$4:$E$5221='Analítico Cp.'!$B146),-('Diário 5º PA'!$P$4:$P$5221=J$1),('Diário 5º PA'!$F$4:$F$5221))+SUMPRODUCT(-('Diário 6º PA'!$E$4:$E$2907='Analítico Cp.'!$B146),-('Diário 6º PA'!$O$4:$O$2907=J$1),('Diário 6º PA'!$F$4:$F$2907))+SUMPRODUCT(-('Comp.'!$D$5:$D$232='Analítico Cp.'!$B146),-('Comp.'!$J$5:$J$232=J$1),('Comp.'!$E$5:$E$232))</f>
        <v>3158.26</v>
      </c>
      <c r="K146" s="11">
        <f>SUMPRODUCT(-('Diário 3º PA'!$E$4:$E$4242='Analítico Cp.'!$B146),-('Diário 3º PA'!$P$4:$P$4242=K$1),('Diário 3º PA'!$F$4:$F$4242))+SUMPRODUCT(-('Diário 4º PA'!$E$4:$E$2224='Analítico Cp.'!$B146),-('Diário 4º PA'!$P$4:$P$2224=K$1),('Diário 4º PA'!$F$4:$F$2224))+SUMPRODUCT(-('Diário 5º PA'!$E$4:$E$5221='Analítico Cp.'!$B146),-('Diário 5º PA'!$P$4:$P$5221=K$1),('Diário 5º PA'!$F$4:$F$5221))+SUMPRODUCT(-('Diário 6º PA'!$E$4:$E$2907='Analítico Cp.'!$B146),-('Diário 6º PA'!$O$4:$O$2907=K$1),('Diário 6º PA'!$F$4:$F$2907))+SUMPRODUCT(-('Comp.'!$D$5:$D$232='Analítico Cp.'!$B146),-('Comp.'!$J$5:$J$232=K$1),('Comp.'!$E$5:$E$232))</f>
        <v>33266</v>
      </c>
      <c r="L146" s="11">
        <f>SUMPRODUCT(-('Diário 3º PA'!$E$4:$E$4242='Analítico Cp.'!$B146),-('Diário 3º PA'!$P$4:$P$4242=L$1),('Diário 3º PA'!$F$4:$F$4242))+SUMPRODUCT(-('Diário 4º PA'!$E$4:$E$2224='Analítico Cp.'!$B146),-('Diário 4º PA'!$P$4:$P$2224=L$1),('Diário 4º PA'!$F$4:$F$2224))+SUMPRODUCT(-('Diário 5º PA'!$E$4:$E$5221='Analítico Cp.'!$B146),-('Diário 5º PA'!$P$4:$P$5221=L$1),('Diário 5º PA'!$F$4:$F$5221))+SUMPRODUCT(-('Diário 6º PA'!$E$4:$E$2907='Analítico Cp.'!$B146),-('Diário 6º PA'!$O$4:$O$2907=L$1),('Diário 6º PA'!$F$4:$F$2907))+SUMPRODUCT(-('Comp.'!$D$5:$D$232='Analítico Cp.'!$B146),-('Comp.'!$J$5:$J$232=L$1),('Comp.'!$E$5:$E$232))</f>
        <v>0</v>
      </c>
      <c r="M146" s="11">
        <f>SUMPRODUCT(-('Diário 3º PA'!$E$4:$E$4242='Analítico Cp.'!$B146),-('Diário 3º PA'!$P$4:$P$4242=M$1),('Diário 3º PA'!$F$4:$F$4242))+SUMPRODUCT(-('Diário 4º PA'!$E$4:$E$2224='Analítico Cp.'!$B146),-('Diário 4º PA'!$P$4:$P$2224=M$1),('Diário 4º PA'!$F$4:$F$2224))+SUMPRODUCT(-('Diário 5º PA'!$E$4:$E$5221='Analítico Cp.'!$B146),-('Diário 5º PA'!$P$4:$P$5221=M$1),('Diário 5º PA'!$F$4:$F$5221))+SUMPRODUCT(-('Diário 6º PA'!$E$4:$E$2907='Analítico Cp.'!$B146),-('Diário 6º PA'!$O$4:$O$2907=M$1),('Diário 6º PA'!$F$4:$F$2907))+SUMPRODUCT(-('Comp.'!$D$5:$D$232='Analítico Cp.'!$B146),-('Comp.'!$J$5:$J$232=M$1),('Comp.'!$E$5:$E$232))</f>
        <v>145332</v>
      </c>
      <c r="N146" s="11">
        <f>SUMPRODUCT(-('Diário 3º PA'!$E$4:$E$4242='Analítico Cp.'!$B146),-('Diário 3º PA'!$P$4:$P$4242=N$1),('Diário 3º PA'!$F$4:$F$4242))+SUMPRODUCT(-('Diário 4º PA'!$E$4:$E$2224='Analítico Cp.'!$B146),-('Diário 4º PA'!$P$4:$P$2224=N$1),('Diário 4º PA'!$F$4:$F$2224))+SUMPRODUCT(-('Diário 5º PA'!$E$4:$E$5221='Analítico Cp.'!$B146),-('Diário 5º PA'!$P$4:$P$5221=N$1),('Diário 5º PA'!$F$4:$F$5221))+SUMPRODUCT(-('Diário 6º PA'!$E$4:$E$2907='Analítico Cp.'!$B146),-('Diário 6º PA'!$O$4:$O$2907=N$1),('Diário 6º PA'!$F$4:$F$2907))+SUMPRODUCT(-('Comp.'!$D$5:$D$232='Analítico Cp.'!$B146),-('Comp.'!$J$5:$J$232=N$1),('Comp.'!$E$5:$E$232))</f>
        <v>148483</v>
      </c>
      <c r="O146" s="12">
        <f t="shared" si="19"/>
        <v>411644.22</v>
      </c>
      <c r="P146" s="168">
        <f t="shared" si="20"/>
        <v>1.0992898351801058E-2</v>
      </c>
    </row>
    <row r="147" spans="1:16" ht="23.25" customHeight="1" x14ac:dyDescent="0.2">
      <c r="A147" s="59" t="s">
        <v>394</v>
      </c>
      <c r="B147" s="57" t="s">
        <v>395</v>
      </c>
      <c r="C147" s="11">
        <f>SUMPRODUCT(-('Diário 3º PA'!$E$4:$E$4242='Analítico Cp.'!$B147),-('Diário 3º PA'!$P$4:$P$4242=C$1),('Diário 3º PA'!$F$4:$F$4242))+SUMPRODUCT(-('Diário 4º PA'!$E$4:$E$2224='Analítico Cp.'!$B147),-('Diário 4º PA'!$P$4:$P$2224=C$1),('Diário 4º PA'!$F$4:$F$2224))+SUMPRODUCT(-('Diário 5º PA'!$E$4:$E$5221='Analítico Cp.'!$B147),-('Diário 5º PA'!$P$4:$P$5221=C$1),('Diário 5º PA'!$F$4:$F$5221))+SUMPRODUCT(-('Diário 6º PA'!$E$4:$E$2907='Analítico Cp.'!$B147),-('Diário 6º PA'!$O$4:$O$2907=C$1),('Diário 6º PA'!$F$4:$F$2907))+SUMPRODUCT(-('Comp.'!$D$5:$D$232='Analítico Cp.'!$B147),-('Comp.'!$J$5:$J$232=C$1),('Comp.'!$E$5:$E$232))</f>
        <v>0</v>
      </c>
      <c r="D147" s="11">
        <f>SUMPRODUCT(-('Diário 3º PA'!$E$4:$E$4242='Analítico Cp.'!$B147),-('Diário 3º PA'!$P$4:$P$4242=D$1),('Diário 3º PA'!$F$4:$F$4242))+SUMPRODUCT(-('Diário 4º PA'!$E$4:$E$2224='Analítico Cp.'!$B147),-('Diário 4º PA'!$P$4:$P$2224=D$1),('Diário 4º PA'!$F$4:$F$2224))+SUMPRODUCT(-('Diário 5º PA'!$E$4:$E$5221='Analítico Cp.'!$B147),-('Diário 5º PA'!$P$4:$P$5221=D$1),('Diário 5º PA'!$F$4:$F$5221))+SUMPRODUCT(-('Diário 6º PA'!$E$4:$E$2907='Analítico Cp.'!$B147),-('Diário 6º PA'!$O$4:$O$2907=D$1),('Diário 6º PA'!$F$4:$F$2907))+SUMPRODUCT(-('Comp.'!$D$5:$D$232='Analítico Cp.'!$B147),-('Comp.'!$J$5:$J$232=D$1),('Comp.'!$E$5:$E$232))</f>
        <v>0</v>
      </c>
      <c r="E147" s="11">
        <f>SUMPRODUCT(-('Diário 3º PA'!$E$4:$E$4242='Analítico Cp.'!$B147),-('Diário 3º PA'!$P$4:$P$4242=E$1),('Diário 3º PA'!$F$4:$F$4242))+SUMPRODUCT(-('Diário 4º PA'!$E$4:$E$2224='Analítico Cp.'!$B147),-('Diário 4º PA'!$P$4:$P$2224=E$1),('Diário 4º PA'!$F$4:$F$2224))+SUMPRODUCT(-('Diário 5º PA'!$E$4:$E$5221='Analítico Cp.'!$B147),-('Diário 5º PA'!$P$4:$P$5221=E$1),('Diário 5º PA'!$F$4:$F$5221))+SUMPRODUCT(-('Diário 6º PA'!$E$4:$E$2907='Analítico Cp.'!$B147),-('Diário 6º PA'!$O$4:$O$2907=E$1),('Diário 6º PA'!$F$4:$F$2907))+SUMPRODUCT(-('Comp.'!$D$5:$D$232='Analítico Cp.'!$B147),-('Comp.'!$J$5:$J$232=E$1),('Comp.'!$E$5:$E$232))</f>
        <v>0</v>
      </c>
      <c r="F147" s="11">
        <f>SUMPRODUCT(-('Diário 3º PA'!$E$4:$E$4242='Analítico Cp.'!$B147),-('Diário 3º PA'!$P$4:$P$4242=F$1),('Diário 3º PA'!$F$4:$F$4242))+SUMPRODUCT(-('Diário 4º PA'!$E$4:$E$2224='Analítico Cp.'!$B147),-('Diário 4º PA'!$P$4:$P$2224=F$1),('Diário 4º PA'!$F$4:$F$2224))+SUMPRODUCT(-('Diário 5º PA'!$E$4:$E$5221='Analítico Cp.'!$B147),-('Diário 5º PA'!$P$4:$P$5221=F$1),('Diário 5º PA'!$F$4:$F$5221))+SUMPRODUCT(-('Diário 6º PA'!$E$4:$E$2907='Analítico Cp.'!$B147),-('Diário 6º PA'!$O$4:$O$2907=F$1),('Diário 6º PA'!$F$4:$F$2907))+SUMPRODUCT(-('Comp.'!$D$5:$D$232='Analítico Cp.'!$B147),-('Comp.'!$J$5:$J$232=F$1),('Comp.'!$E$5:$E$232))</f>
        <v>0</v>
      </c>
      <c r="G147" s="11">
        <f>SUMPRODUCT(-('Diário 3º PA'!$E$4:$E$4242='Analítico Cp.'!$B147),-('Diário 3º PA'!$P$4:$P$4242=G$1),('Diário 3º PA'!$F$4:$F$4242))+SUMPRODUCT(-('Diário 4º PA'!$E$4:$E$2224='Analítico Cp.'!$B147),-('Diário 4º PA'!$P$4:$P$2224=G$1),('Diário 4º PA'!$F$4:$F$2224))+SUMPRODUCT(-('Diário 5º PA'!$E$4:$E$5221='Analítico Cp.'!$B147),-('Diário 5º PA'!$P$4:$P$5221=G$1),('Diário 5º PA'!$F$4:$F$5221))+SUMPRODUCT(-('Diário 6º PA'!$E$4:$E$2907='Analítico Cp.'!$B147),-('Diário 6º PA'!$O$4:$O$2907=G$1),('Diário 6º PA'!$F$4:$F$2907))+SUMPRODUCT(-('Comp.'!$D$5:$D$232='Analítico Cp.'!$B147),-('Comp.'!$J$5:$J$232=G$1),('Comp.'!$E$5:$E$232))</f>
        <v>0</v>
      </c>
      <c r="H147" s="11">
        <f>SUMPRODUCT(-('Diário 3º PA'!$E$4:$E$4242='Analítico Cp.'!$B147),-('Diário 3º PA'!$P$4:$P$4242=H$1),('Diário 3º PA'!$F$4:$F$4242))+SUMPRODUCT(-('Diário 4º PA'!$E$4:$E$2224='Analítico Cp.'!$B147),-('Diário 4º PA'!$P$4:$P$2224=H$1),('Diário 4º PA'!$F$4:$F$2224))+SUMPRODUCT(-('Diário 5º PA'!$E$4:$E$5221='Analítico Cp.'!$B147),-('Diário 5º PA'!$P$4:$P$5221=H$1),('Diário 5º PA'!$F$4:$F$5221))+SUMPRODUCT(-('Diário 6º PA'!$E$4:$E$2907='Analítico Cp.'!$B147),-('Diário 6º PA'!$O$4:$O$2907=H$1),('Diário 6º PA'!$F$4:$F$2907))+SUMPRODUCT(-('Comp.'!$D$5:$D$232='Analítico Cp.'!$B147),-('Comp.'!$J$5:$J$232=H$1),('Comp.'!$E$5:$E$232))</f>
        <v>0</v>
      </c>
      <c r="I147" s="11">
        <f>SUMPRODUCT(-('Diário 3º PA'!$E$4:$E$4242='Analítico Cp.'!$B147),-('Diário 3º PA'!$P$4:$P$4242=I$1),('Diário 3º PA'!$F$4:$F$4242))+SUMPRODUCT(-('Diário 4º PA'!$E$4:$E$2224='Analítico Cp.'!$B147),-('Diário 4º PA'!$P$4:$P$2224=I$1),('Diário 4º PA'!$F$4:$F$2224))+SUMPRODUCT(-('Diário 5º PA'!$E$4:$E$5221='Analítico Cp.'!$B147),-('Diário 5º PA'!$P$4:$P$5221=I$1),('Diário 5º PA'!$F$4:$F$5221))+SUMPRODUCT(-('Diário 6º PA'!$E$4:$E$2907='Analítico Cp.'!$B147),-('Diário 6º PA'!$O$4:$O$2907=I$1),('Diário 6º PA'!$F$4:$F$2907))+SUMPRODUCT(-('Comp.'!$D$5:$D$232='Analítico Cp.'!$B147),-('Comp.'!$J$5:$J$232=I$1),('Comp.'!$E$5:$E$232))</f>
        <v>0</v>
      </c>
      <c r="J147" s="11">
        <f>SUMPRODUCT(-('Diário 3º PA'!$E$4:$E$4242='Analítico Cp.'!$B147),-('Diário 3º PA'!$P$4:$P$4242=J$1),('Diário 3º PA'!$F$4:$F$4242))+SUMPRODUCT(-('Diário 4º PA'!$E$4:$E$2224='Analítico Cp.'!$B147),-('Diário 4º PA'!$P$4:$P$2224=J$1),('Diário 4º PA'!$F$4:$F$2224))+SUMPRODUCT(-('Diário 5º PA'!$E$4:$E$5221='Analítico Cp.'!$B147),-('Diário 5º PA'!$P$4:$P$5221=J$1),('Diário 5º PA'!$F$4:$F$5221))+SUMPRODUCT(-('Diário 6º PA'!$E$4:$E$2907='Analítico Cp.'!$B147),-('Diário 6º PA'!$O$4:$O$2907=J$1),('Diário 6º PA'!$F$4:$F$2907))+SUMPRODUCT(-('Comp.'!$D$5:$D$232='Analítico Cp.'!$B147),-('Comp.'!$J$5:$J$232=J$1),('Comp.'!$E$5:$E$232))</f>
        <v>0</v>
      </c>
      <c r="K147" s="11">
        <f>SUMPRODUCT(-('Diário 3º PA'!$E$4:$E$4242='Analítico Cp.'!$B147),-('Diário 3º PA'!$P$4:$P$4242=K$1),('Diário 3º PA'!$F$4:$F$4242))+SUMPRODUCT(-('Diário 4º PA'!$E$4:$E$2224='Analítico Cp.'!$B147),-('Diário 4º PA'!$P$4:$P$2224=K$1),('Diário 4º PA'!$F$4:$F$2224))+SUMPRODUCT(-('Diário 5º PA'!$E$4:$E$5221='Analítico Cp.'!$B147),-('Diário 5º PA'!$P$4:$P$5221=K$1),('Diário 5º PA'!$F$4:$F$5221))+SUMPRODUCT(-('Diário 6º PA'!$E$4:$E$2907='Analítico Cp.'!$B147),-('Diário 6º PA'!$O$4:$O$2907=K$1),('Diário 6º PA'!$F$4:$F$2907))+SUMPRODUCT(-('Comp.'!$D$5:$D$232='Analítico Cp.'!$B147),-('Comp.'!$J$5:$J$232=K$1),('Comp.'!$E$5:$E$232))</f>
        <v>0</v>
      </c>
      <c r="L147" s="11">
        <f>SUMPRODUCT(-('Diário 3º PA'!$E$4:$E$4242='Analítico Cp.'!$B147),-('Diário 3º PA'!$P$4:$P$4242=L$1),('Diário 3º PA'!$F$4:$F$4242))+SUMPRODUCT(-('Diário 4º PA'!$E$4:$E$2224='Analítico Cp.'!$B147),-('Diário 4º PA'!$P$4:$P$2224=L$1),('Diário 4º PA'!$F$4:$F$2224))+SUMPRODUCT(-('Diário 5º PA'!$E$4:$E$5221='Analítico Cp.'!$B147),-('Diário 5º PA'!$P$4:$P$5221=L$1),('Diário 5º PA'!$F$4:$F$5221))+SUMPRODUCT(-('Diário 6º PA'!$E$4:$E$2907='Analítico Cp.'!$B147),-('Diário 6º PA'!$O$4:$O$2907=L$1),('Diário 6º PA'!$F$4:$F$2907))+SUMPRODUCT(-('Comp.'!$D$5:$D$232='Analítico Cp.'!$B147),-('Comp.'!$J$5:$J$232=L$1),('Comp.'!$E$5:$E$232))</f>
        <v>0</v>
      </c>
      <c r="M147" s="11">
        <f>SUMPRODUCT(-('Diário 3º PA'!$E$4:$E$4242='Analítico Cp.'!$B147),-('Diário 3º PA'!$P$4:$P$4242=M$1),('Diário 3º PA'!$F$4:$F$4242))+SUMPRODUCT(-('Diário 4º PA'!$E$4:$E$2224='Analítico Cp.'!$B147),-('Diário 4º PA'!$P$4:$P$2224=M$1),('Diário 4º PA'!$F$4:$F$2224))+SUMPRODUCT(-('Diário 5º PA'!$E$4:$E$5221='Analítico Cp.'!$B147),-('Diário 5º PA'!$P$4:$P$5221=M$1),('Diário 5º PA'!$F$4:$F$5221))+SUMPRODUCT(-('Diário 6º PA'!$E$4:$E$2907='Analítico Cp.'!$B147),-('Diário 6º PA'!$O$4:$O$2907=M$1),('Diário 6º PA'!$F$4:$F$2907))+SUMPRODUCT(-('Comp.'!$D$5:$D$232='Analítico Cp.'!$B147),-('Comp.'!$J$5:$J$232=M$1),('Comp.'!$E$5:$E$232))</f>
        <v>0</v>
      </c>
      <c r="N147" s="11">
        <f>SUMPRODUCT(-('Diário 3º PA'!$E$4:$E$4242='Analítico Cp.'!$B147),-('Diário 3º PA'!$P$4:$P$4242=N$1),('Diário 3º PA'!$F$4:$F$4242))+SUMPRODUCT(-('Diário 4º PA'!$E$4:$E$2224='Analítico Cp.'!$B147),-('Diário 4º PA'!$P$4:$P$2224=N$1),('Diário 4º PA'!$F$4:$F$2224))+SUMPRODUCT(-('Diário 5º PA'!$E$4:$E$5221='Analítico Cp.'!$B147),-('Diário 5º PA'!$P$4:$P$5221=N$1),('Diário 5º PA'!$F$4:$F$5221))+SUMPRODUCT(-('Diário 6º PA'!$E$4:$E$2907='Analítico Cp.'!$B147),-('Diário 6º PA'!$O$4:$O$2907=N$1),('Diário 6º PA'!$F$4:$F$2907))+SUMPRODUCT(-('Comp.'!$D$5:$D$232='Analítico Cp.'!$B147),-('Comp.'!$J$5:$J$232=N$1),('Comp.'!$E$5:$E$232))</f>
        <v>0</v>
      </c>
      <c r="O147" s="12">
        <f t="shared" si="19"/>
        <v>0</v>
      </c>
      <c r="P147" s="168">
        <f t="shared" si="20"/>
        <v>0</v>
      </c>
    </row>
    <row r="148" spans="1:16" ht="23.25" customHeight="1" x14ac:dyDescent="0.2">
      <c r="A148" s="59" t="s">
        <v>396</v>
      </c>
      <c r="B148" s="57" t="s">
        <v>397</v>
      </c>
      <c r="C148" s="11">
        <f>SUMPRODUCT(-('Diário 3º PA'!$E$4:$E$4242='Analítico Cp.'!$B148),-('Diário 3º PA'!$P$4:$P$4242=C$1),('Diário 3º PA'!$F$4:$F$4242))+SUMPRODUCT(-('Diário 4º PA'!$E$4:$E$2224='Analítico Cp.'!$B148),-('Diário 4º PA'!$P$4:$P$2224=C$1),('Diário 4º PA'!$F$4:$F$2224))+SUMPRODUCT(-('Diário 5º PA'!$E$4:$E$5221='Analítico Cp.'!$B148),-('Diário 5º PA'!$P$4:$P$5221=C$1),('Diário 5º PA'!$F$4:$F$5221))+SUMPRODUCT(-('Diário 6º PA'!$E$4:$E$2907='Analítico Cp.'!$B148),-('Diário 6º PA'!$O$4:$O$2907=C$1),('Diário 6º PA'!$F$4:$F$2907))+SUMPRODUCT(-('Comp.'!$D$5:$D$232='Analítico Cp.'!$B148),-('Comp.'!$J$5:$J$232=C$1),('Comp.'!$E$5:$E$232))</f>
        <v>0</v>
      </c>
      <c r="D148" s="11">
        <f>SUMPRODUCT(-('Diário 3º PA'!$E$4:$E$4242='Analítico Cp.'!$B148),-('Diário 3º PA'!$P$4:$P$4242=D$1),('Diário 3º PA'!$F$4:$F$4242))+SUMPRODUCT(-('Diário 4º PA'!$E$4:$E$2224='Analítico Cp.'!$B148),-('Diário 4º PA'!$P$4:$P$2224=D$1),('Diário 4º PA'!$F$4:$F$2224))+SUMPRODUCT(-('Diário 5º PA'!$E$4:$E$5221='Analítico Cp.'!$B148),-('Diário 5º PA'!$P$4:$P$5221=D$1),('Diário 5º PA'!$F$4:$F$5221))+SUMPRODUCT(-('Diário 6º PA'!$E$4:$E$2907='Analítico Cp.'!$B148),-('Diário 6º PA'!$O$4:$O$2907=D$1),('Diário 6º PA'!$F$4:$F$2907))+SUMPRODUCT(-('Comp.'!$D$5:$D$232='Analítico Cp.'!$B148),-('Comp.'!$J$5:$J$232=D$1),('Comp.'!$E$5:$E$232))</f>
        <v>0</v>
      </c>
      <c r="E148" s="11">
        <f>SUMPRODUCT(-('Diário 3º PA'!$E$4:$E$4242='Analítico Cp.'!$B148),-('Diário 3º PA'!$P$4:$P$4242=E$1),('Diário 3º PA'!$F$4:$F$4242))+SUMPRODUCT(-('Diário 4º PA'!$E$4:$E$2224='Analítico Cp.'!$B148),-('Diário 4º PA'!$P$4:$P$2224=E$1),('Diário 4º PA'!$F$4:$F$2224))+SUMPRODUCT(-('Diário 5º PA'!$E$4:$E$5221='Analítico Cp.'!$B148),-('Diário 5º PA'!$P$4:$P$5221=E$1),('Diário 5º PA'!$F$4:$F$5221))+SUMPRODUCT(-('Diário 6º PA'!$E$4:$E$2907='Analítico Cp.'!$B148),-('Diário 6º PA'!$O$4:$O$2907=E$1),('Diário 6º PA'!$F$4:$F$2907))+SUMPRODUCT(-('Comp.'!$D$5:$D$232='Analítico Cp.'!$B148),-('Comp.'!$J$5:$J$232=E$1),('Comp.'!$E$5:$E$232))</f>
        <v>0</v>
      </c>
      <c r="F148" s="11">
        <f>SUMPRODUCT(-('Diário 3º PA'!$E$4:$E$4242='Analítico Cp.'!$B148),-('Diário 3º PA'!$P$4:$P$4242=F$1),('Diário 3º PA'!$F$4:$F$4242))+SUMPRODUCT(-('Diário 4º PA'!$E$4:$E$2224='Analítico Cp.'!$B148),-('Diário 4º PA'!$P$4:$P$2224=F$1),('Diário 4º PA'!$F$4:$F$2224))+SUMPRODUCT(-('Diário 5º PA'!$E$4:$E$5221='Analítico Cp.'!$B148),-('Diário 5º PA'!$P$4:$P$5221=F$1),('Diário 5º PA'!$F$4:$F$5221))+SUMPRODUCT(-('Diário 6º PA'!$E$4:$E$2907='Analítico Cp.'!$B148),-('Diário 6º PA'!$O$4:$O$2907=F$1),('Diário 6º PA'!$F$4:$F$2907))+SUMPRODUCT(-('Comp.'!$D$5:$D$232='Analítico Cp.'!$B148),-('Comp.'!$J$5:$J$232=F$1),('Comp.'!$E$5:$E$232))</f>
        <v>651.65</v>
      </c>
      <c r="G148" s="11">
        <f>SUMPRODUCT(-('Diário 3º PA'!$E$4:$E$4242='Analítico Cp.'!$B148),-('Diário 3º PA'!$P$4:$P$4242=G$1),('Diário 3º PA'!$F$4:$F$4242))+SUMPRODUCT(-('Diário 4º PA'!$E$4:$E$2224='Analítico Cp.'!$B148),-('Diário 4º PA'!$P$4:$P$2224=G$1),('Diário 4º PA'!$F$4:$F$2224))+SUMPRODUCT(-('Diário 5º PA'!$E$4:$E$5221='Analítico Cp.'!$B148),-('Diário 5º PA'!$P$4:$P$5221=G$1),('Diário 5º PA'!$F$4:$F$5221))+SUMPRODUCT(-('Diário 6º PA'!$E$4:$E$2907='Analítico Cp.'!$B148),-('Diário 6º PA'!$O$4:$O$2907=G$1),('Diário 6º PA'!$F$4:$F$2907))+SUMPRODUCT(-('Comp.'!$D$5:$D$232='Analítico Cp.'!$B148),-('Comp.'!$J$5:$J$232=G$1),('Comp.'!$E$5:$E$232))</f>
        <v>0</v>
      </c>
      <c r="H148" s="11">
        <f>SUMPRODUCT(-('Diário 3º PA'!$E$4:$E$4242='Analítico Cp.'!$B148),-('Diário 3º PA'!$P$4:$P$4242=H$1),('Diário 3º PA'!$F$4:$F$4242))+SUMPRODUCT(-('Diário 4º PA'!$E$4:$E$2224='Analítico Cp.'!$B148),-('Diário 4º PA'!$P$4:$P$2224=H$1),('Diário 4º PA'!$F$4:$F$2224))+SUMPRODUCT(-('Diário 5º PA'!$E$4:$E$5221='Analítico Cp.'!$B148),-('Diário 5º PA'!$P$4:$P$5221=H$1),('Diário 5º PA'!$F$4:$F$5221))+SUMPRODUCT(-('Diário 6º PA'!$E$4:$E$2907='Analítico Cp.'!$B148),-('Diário 6º PA'!$O$4:$O$2907=H$1),('Diário 6º PA'!$F$4:$F$2907))+SUMPRODUCT(-('Comp.'!$D$5:$D$232='Analítico Cp.'!$B148),-('Comp.'!$J$5:$J$232=H$1),('Comp.'!$E$5:$E$232))</f>
        <v>0</v>
      </c>
      <c r="I148" s="11">
        <f>SUMPRODUCT(-('Diário 3º PA'!$E$4:$E$4242='Analítico Cp.'!$B148),-('Diário 3º PA'!$P$4:$P$4242=I$1),('Diário 3º PA'!$F$4:$F$4242))+SUMPRODUCT(-('Diário 4º PA'!$E$4:$E$2224='Analítico Cp.'!$B148),-('Diário 4º PA'!$P$4:$P$2224=I$1),('Diário 4º PA'!$F$4:$F$2224))+SUMPRODUCT(-('Diário 5º PA'!$E$4:$E$5221='Analítico Cp.'!$B148),-('Diário 5º PA'!$P$4:$P$5221=I$1),('Diário 5º PA'!$F$4:$F$5221))+SUMPRODUCT(-('Diário 6º PA'!$E$4:$E$2907='Analítico Cp.'!$B148),-('Diário 6º PA'!$O$4:$O$2907=I$1),('Diário 6º PA'!$F$4:$F$2907))+SUMPRODUCT(-('Comp.'!$D$5:$D$232='Analítico Cp.'!$B148),-('Comp.'!$J$5:$J$232=I$1),('Comp.'!$E$5:$E$232))</f>
        <v>0</v>
      </c>
      <c r="J148" s="11">
        <f>SUMPRODUCT(-('Diário 3º PA'!$E$4:$E$4242='Analítico Cp.'!$B148),-('Diário 3º PA'!$P$4:$P$4242=J$1),('Diário 3º PA'!$F$4:$F$4242))+SUMPRODUCT(-('Diário 4º PA'!$E$4:$E$2224='Analítico Cp.'!$B148),-('Diário 4º PA'!$P$4:$P$2224=J$1),('Diário 4º PA'!$F$4:$F$2224))+SUMPRODUCT(-('Diário 5º PA'!$E$4:$E$5221='Analítico Cp.'!$B148),-('Diário 5º PA'!$P$4:$P$5221=J$1),('Diário 5º PA'!$F$4:$F$5221))+SUMPRODUCT(-('Diário 6º PA'!$E$4:$E$2907='Analítico Cp.'!$B148),-('Diário 6º PA'!$O$4:$O$2907=J$1),('Diário 6º PA'!$F$4:$F$2907))+SUMPRODUCT(-('Comp.'!$D$5:$D$232='Analítico Cp.'!$B148),-('Comp.'!$J$5:$J$232=J$1),('Comp.'!$E$5:$E$232))</f>
        <v>0</v>
      </c>
      <c r="K148" s="11">
        <f>SUMPRODUCT(-('Diário 3º PA'!$E$4:$E$4242='Analítico Cp.'!$B148),-('Diário 3º PA'!$P$4:$P$4242=K$1),('Diário 3º PA'!$F$4:$F$4242))+SUMPRODUCT(-('Diário 4º PA'!$E$4:$E$2224='Analítico Cp.'!$B148),-('Diário 4º PA'!$P$4:$P$2224=K$1),('Diário 4º PA'!$F$4:$F$2224))+SUMPRODUCT(-('Diário 5º PA'!$E$4:$E$5221='Analítico Cp.'!$B148),-('Diário 5º PA'!$P$4:$P$5221=K$1),('Diário 5º PA'!$F$4:$F$5221))+SUMPRODUCT(-('Diário 6º PA'!$E$4:$E$2907='Analítico Cp.'!$B148),-('Diário 6º PA'!$O$4:$O$2907=K$1),('Diário 6º PA'!$F$4:$F$2907))+SUMPRODUCT(-('Comp.'!$D$5:$D$232='Analítico Cp.'!$B148),-('Comp.'!$J$5:$J$232=K$1),('Comp.'!$E$5:$E$232))</f>
        <v>0</v>
      </c>
      <c r="L148" s="11">
        <f>SUMPRODUCT(-('Diário 3º PA'!$E$4:$E$4242='Analítico Cp.'!$B148),-('Diário 3º PA'!$P$4:$P$4242=L$1),('Diário 3º PA'!$F$4:$F$4242))+SUMPRODUCT(-('Diário 4º PA'!$E$4:$E$2224='Analítico Cp.'!$B148),-('Diário 4º PA'!$P$4:$P$2224=L$1),('Diário 4º PA'!$F$4:$F$2224))+SUMPRODUCT(-('Diário 5º PA'!$E$4:$E$5221='Analítico Cp.'!$B148),-('Diário 5º PA'!$P$4:$P$5221=L$1),('Diário 5º PA'!$F$4:$F$5221))+SUMPRODUCT(-('Diário 6º PA'!$E$4:$E$2907='Analítico Cp.'!$B148),-('Diário 6º PA'!$O$4:$O$2907=L$1),('Diário 6º PA'!$F$4:$F$2907))+SUMPRODUCT(-('Comp.'!$D$5:$D$232='Analítico Cp.'!$B148),-('Comp.'!$J$5:$J$232=L$1),('Comp.'!$E$5:$E$232))</f>
        <v>0</v>
      </c>
      <c r="M148" s="11">
        <f>SUMPRODUCT(-('Diário 3º PA'!$E$4:$E$4242='Analítico Cp.'!$B148),-('Diário 3º PA'!$P$4:$P$4242=M$1),('Diário 3º PA'!$F$4:$F$4242))+SUMPRODUCT(-('Diário 4º PA'!$E$4:$E$2224='Analítico Cp.'!$B148),-('Diário 4º PA'!$P$4:$P$2224=M$1),('Diário 4º PA'!$F$4:$F$2224))+SUMPRODUCT(-('Diário 5º PA'!$E$4:$E$5221='Analítico Cp.'!$B148),-('Diário 5º PA'!$P$4:$P$5221=M$1),('Diário 5º PA'!$F$4:$F$5221))+SUMPRODUCT(-('Diário 6º PA'!$E$4:$E$2907='Analítico Cp.'!$B148),-('Diário 6º PA'!$O$4:$O$2907=M$1),('Diário 6º PA'!$F$4:$F$2907))+SUMPRODUCT(-('Comp.'!$D$5:$D$232='Analítico Cp.'!$B148),-('Comp.'!$J$5:$J$232=M$1),('Comp.'!$E$5:$E$232))</f>
        <v>0</v>
      </c>
      <c r="N148" s="11">
        <f>SUMPRODUCT(-('Diário 3º PA'!$E$4:$E$4242='Analítico Cp.'!$B148),-('Diário 3º PA'!$P$4:$P$4242=N$1),('Diário 3º PA'!$F$4:$F$4242))+SUMPRODUCT(-('Diário 4º PA'!$E$4:$E$2224='Analítico Cp.'!$B148),-('Diário 4º PA'!$P$4:$P$2224=N$1),('Diário 4º PA'!$F$4:$F$2224))+SUMPRODUCT(-('Diário 5º PA'!$E$4:$E$5221='Analítico Cp.'!$B148),-('Diário 5º PA'!$P$4:$P$5221=N$1),('Diário 5º PA'!$F$4:$F$5221))+SUMPRODUCT(-('Diário 6º PA'!$E$4:$E$2907='Analítico Cp.'!$B148),-('Diário 6º PA'!$O$4:$O$2907=N$1),('Diário 6º PA'!$F$4:$F$2907))+SUMPRODUCT(-('Comp.'!$D$5:$D$232='Analítico Cp.'!$B148),-('Comp.'!$J$5:$J$232=N$1),('Comp.'!$E$5:$E$232))</f>
        <v>0</v>
      </c>
      <c r="O148" s="12">
        <f t="shared" si="19"/>
        <v>651.65</v>
      </c>
      <c r="P148" s="168">
        <f t="shared" si="20"/>
        <v>1.7402217407428093E-5</v>
      </c>
    </row>
    <row r="149" spans="1:16" ht="23.25" customHeight="1" x14ac:dyDescent="0.2">
      <c r="A149" s="59" t="s">
        <v>398</v>
      </c>
      <c r="B149" s="57" t="s">
        <v>399</v>
      </c>
      <c r="C149" s="11">
        <f>SUMPRODUCT(-('Diário 3º PA'!$E$4:$E$4242='Analítico Cp.'!$B149),-('Diário 3º PA'!$P$4:$P$4242=C$1),('Diário 3º PA'!$F$4:$F$4242))+SUMPRODUCT(-('Diário 4º PA'!$E$4:$E$2224='Analítico Cp.'!$B149),-('Diário 4º PA'!$P$4:$P$2224=C$1),('Diário 4º PA'!$F$4:$F$2224))+SUMPRODUCT(-('Diário 5º PA'!$E$4:$E$5221='Analítico Cp.'!$B149),-('Diário 5º PA'!$P$4:$P$5221=C$1),('Diário 5º PA'!$F$4:$F$5221))+SUMPRODUCT(-('Diário 6º PA'!$E$4:$E$2907='Analítico Cp.'!$B149),-('Diário 6º PA'!$O$4:$O$2907=C$1),('Diário 6º PA'!$F$4:$F$2907))+SUMPRODUCT(-('Comp.'!$D$5:$D$232='Analítico Cp.'!$B149),-('Comp.'!$J$5:$J$232=C$1),('Comp.'!$E$5:$E$232))</f>
        <v>0</v>
      </c>
      <c r="D149" s="11">
        <f>SUMPRODUCT(-('Diário 3º PA'!$E$4:$E$4242='Analítico Cp.'!$B149),-('Diário 3º PA'!$P$4:$P$4242=D$1),('Diário 3º PA'!$F$4:$F$4242))+SUMPRODUCT(-('Diário 4º PA'!$E$4:$E$2224='Analítico Cp.'!$B149),-('Diário 4º PA'!$P$4:$P$2224=D$1),('Diário 4º PA'!$F$4:$F$2224))+SUMPRODUCT(-('Diário 5º PA'!$E$4:$E$5221='Analítico Cp.'!$B149),-('Diário 5º PA'!$P$4:$P$5221=D$1),('Diário 5º PA'!$F$4:$F$5221))+SUMPRODUCT(-('Diário 6º PA'!$E$4:$E$2907='Analítico Cp.'!$B149),-('Diário 6º PA'!$O$4:$O$2907=D$1),('Diário 6º PA'!$F$4:$F$2907))+SUMPRODUCT(-('Comp.'!$D$5:$D$232='Analítico Cp.'!$B149),-('Comp.'!$J$5:$J$232=D$1),('Comp.'!$E$5:$E$232))</f>
        <v>0</v>
      </c>
      <c r="E149" s="11">
        <f>SUMPRODUCT(-('Diário 3º PA'!$E$4:$E$4242='Analítico Cp.'!$B149),-('Diário 3º PA'!$P$4:$P$4242=E$1),('Diário 3º PA'!$F$4:$F$4242))+SUMPRODUCT(-('Diário 4º PA'!$E$4:$E$2224='Analítico Cp.'!$B149),-('Diário 4º PA'!$P$4:$P$2224=E$1),('Diário 4º PA'!$F$4:$F$2224))+SUMPRODUCT(-('Diário 5º PA'!$E$4:$E$5221='Analítico Cp.'!$B149),-('Diário 5º PA'!$P$4:$P$5221=E$1),('Diário 5º PA'!$F$4:$F$5221))+SUMPRODUCT(-('Diário 6º PA'!$E$4:$E$2907='Analítico Cp.'!$B149),-('Diário 6º PA'!$O$4:$O$2907=E$1),('Diário 6º PA'!$F$4:$F$2907))+SUMPRODUCT(-('Comp.'!$D$5:$D$232='Analítico Cp.'!$B149),-('Comp.'!$J$5:$J$232=E$1),('Comp.'!$E$5:$E$232))</f>
        <v>0</v>
      </c>
      <c r="F149" s="11">
        <f>SUMPRODUCT(-('Diário 3º PA'!$E$4:$E$4242='Analítico Cp.'!$B149),-('Diário 3º PA'!$P$4:$P$4242=F$1),('Diário 3º PA'!$F$4:$F$4242))+SUMPRODUCT(-('Diário 4º PA'!$E$4:$E$2224='Analítico Cp.'!$B149),-('Diário 4º PA'!$P$4:$P$2224=F$1),('Diário 4º PA'!$F$4:$F$2224))+SUMPRODUCT(-('Diário 5º PA'!$E$4:$E$5221='Analítico Cp.'!$B149),-('Diário 5º PA'!$P$4:$P$5221=F$1),('Diário 5º PA'!$F$4:$F$5221))+SUMPRODUCT(-('Diário 6º PA'!$E$4:$E$2907='Analítico Cp.'!$B149),-('Diário 6º PA'!$O$4:$O$2907=F$1),('Diário 6º PA'!$F$4:$F$2907))+SUMPRODUCT(-('Comp.'!$D$5:$D$232='Analítico Cp.'!$B149),-('Comp.'!$J$5:$J$232=F$1),('Comp.'!$E$5:$E$232))</f>
        <v>0</v>
      </c>
      <c r="G149" s="11">
        <f>SUMPRODUCT(-('Diário 3º PA'!$E$4:$E$4242='Analítico Cp.'!$B149),-('Diário 3º PA'!$P$4:$P$4242=G$1),('Diário 3º PA'!$F$4:$F$4242))+SUMPRODUCT(-('Diário 4º PA'!$E$4:$E$2224='Analítico Cp.'!$B149),-('Diário 4º PA'!$P$4:$P$2224=G$1),('Diário 4º PA'!$F$4:$F$2224))+SUMPRODUCT(-('Diário 5º PA'!$E$4:$E$5221='Analítico Cp.'!$B149),-('Diário 5º PA'!$P$4:$P$5221=G$1),('Diário 5º PA'!$F$4:$F$5221))+SUMPRODUCT(-('Diário 6º PA'!$E$4:$E$2907='Analítico Cp.'!$B149),-('Diário 6º PA'!$O$4:$O$2907=G$1),('Diário 6º PA'!$F$4:$F$2907))+SUMPRODUCT(-('Comp.'!$D$5:$D$232='Analítico Cp.'!$B149),-('Comp.'!$J$5:$J$232=G$1),('Comp.'!$E$5:$E$232))</f>
        <v>0</v>
      </c>
      <c r="H149" s="11">
        <f>SUMPRODUCT(-('Diário 3º PA'!$E$4:$E$4242='Analítico Cp.'!$B149),-('Diário 3º PA'!$P$4:$P$4242=H$1),('Diário 3º PA'!$F$4:$F$4242))+SUMPRODUCT(-('Diário 4º PA'!$E$4:$E$2224='Analítico Cp.'!$B149),-('Diário 4º PA'!$P$4:$P$2224=H$1),('Diário 4º PA'!$F$4:$F$2224))+SUMPRODUCT(-('Diário 5º PA'!$E$4:$E$5221='Analítico Cp.'!$B149),-('Diário 5º PA'!$P$4:$P$5221=H$1),('Diário 5º PA'!$F$4:$F$5221))+SUMPRODUCT(-('Diário 6º PA'!$E$4:$E$2907='Analítico Cp.'!$B149),-('Diário 6º PA'!$O$4:$O$2907=H$1),('Diário 6º PA'!$F$4:$F$2907))+SUMPRODUCT(-('Comp.'!$D$5:$D$232='Analítico Cp.'!$B149),-('Comp.'!$J$5:$J$232=H$1),('Comp.'!$E$5:$E$232))</f>
        <v>0</v>
      </c>
      <c r="I149" s="11">
        <f>SUMPRODUCT(-('Diário 3º PA'!$E$4:$E$4242='Analítico Cp.'!$B149),-('Diário 3º PA'!$P$4:$P$4242=I$1),('Diário 3º PA'!$F$4:$F$4242))+SUMPRODUCT(-('Diário 4º PA'!$E$4:$E$2224='Analítico Cp.'!$B149),-('Diário 4º PA'!$P$4:$P$2224=I$1),('Diário 4º PA'!$F$4:$F$2224))+SUMPRODUCT(-('Diário 5º PA'!$E$4:$E$5221='Analítico Cp.'!$B149),-('Diário 5º PA'!$P$4:$P$5221=I$1),('Diário 5º PA'!$F$4:$F$5221))+SUMPRODUCT(-('Diário 6º PA'!$E$4:$E$2907='Analítico Cp.'!$B149),-('Diário 6º PA'!$O$4:$O$2907=I$1),('Diário 6º PA'!$F$4:$F$2907))+SUMPRODUCT(-('Comp.'!$D$5:$D$232='Analítico Cp.'!$B149),-('Comp.'!$J$5:$J$232=I$1),('Comp.'!$E$5:$E$232))</f>
        <v>0</v>
      </c>
      <c r="J149" s="11">
        <f>SUMPRODUCT(-('Diário 3º PA'!$E$4:$E$4242='Analítico Cp.'!$B149),-('Diário 3º PA'!$P$4:$P$4242=J$1),('Diário 3º PA'!$F$4:$F$4242))+SUMPRODUCT(-('Diário 4º PA'!$E$4:$E$2224='Analítico Cp.'!$B149),-('Diário 4º PA'!$P$4:$P$2224=J$1),('Diário 4º PA'!$F$4:$F$2224))+SUMPRODUCT(-('Diário 5º PA'!$E$4:$E$5221='Analítico Cp.'!$B149),-('Diário 5º PA'!$P$4:$P$5221=J$1),('Diário 5º PA'!$F$4:$F$5221))+SUMPRODUCT(-('Diário 6º PA'!$E$4:$E$2907='Analítico Cp.'!$B149),-('Diário 6º PA'!$O$4:$O$2907=J$1),('Diário 6º PA'!$F$4:$F$2907))+SUMPRODUCT(-('Comp.'!$D$5:$D$232='Analítico Cp.'!$B149),-('Comp.'!$J$5:$J$232=J$1),('Comp.'!$E$5:$E$232))</f>
        <v>0</v>
      </c>
      <c r="K149" s="11">
        <f>SUMPRODUCT(-('Diário 3º PA'!$E$4:$E$4242='Analítico Cp.'!$B149),-('Diário 3º PA'!$P$4:$P$4242=K$1),('Diário 3º PA'!$F$4:$F$4242))+SUMPRODUCT(-('Diário 4º PA'!$E$4:$E$2224='Analítico Cp.'!$B149),-('Diário 4º PA'!$P$4:$P$2224=K$1),('Diário 4º PA'!$F$4:$F$2224))+SUMPRODUCT(-('Diário 5º PA'!$E$4:$E$5221='Analítico Cp.'!$B149),-('Diário 5º PA'!$P$4:$P$5221=K$1),('Diário 5º PA'!$F$4:$F$5221))+SUMPRODUCT(-('Diário 6º PA'!$E$4:$E$2907='Analítico Cp.'!$B149),-('Diário 6º PA'!$O$4:$O$2907=K$1),('Diário 6º PA'!$F$4:$F$2907))+SUMPRODUCT(-('Comp.'!$D$5:$D$232='Analítico Cp.'!$B149),-('Comp.'!$J$5:$J$232=K$1),('Comp.'!$E$5:$E$232))</f>
        <v>0</v>
      </c>
      <c r="L149" s="11">
        <f>SUMPRODUCT(-('Diário 3º PA'!$E$4:$E$4242='Analítico Cp.'!$B149),-('Diário 3º PA'!$P$4:$P$4242=L$1),('Diário 3º PA'!$F$4:$F$4242))+SUMPRODUCT(-('Diário 4º PA'!$E$4:$E$2224='Analítico Cp.'!$B149),-('Diário 4º PA'!$P$4:$P$2224=L$1),('Diário 4º PA'!$F$4:$F$2224))+SUMPRODUCT(-('Diário 5º PA'!$E$4:$E$5221='Analítico Cp.'!$B149),-('Diário 5º PA'!$P$4:$P$5221=L$1),('Diário 5º PA'!$F$4:$F$5221))+SUMPRODUCT(-('Diário 6º PA'!$E$4:$E$2907='Analítico Cp.'!$B149),-('Diário 6º PA'!$O$4:$O$2907=L$1),('Diário 6º PA'!$F$4:$F$2907))+SUMPRODUCT(-('Comp.'!$D$5:$D$232='Analítico Cp.'!$B149),-('Comp.'!$J$5:$J$232=L$1),('Comp.'!$E$5:$E$232))</f>
        <v>0</v>
      </c>
      <c r="M149" s="11">
        <f>SUMPRODUCT(-('Diário 3º PA'!$E$4:$E$4242='Analítico Cp.'!$B149),-('Diário 3º PA'!$P$4:$P$4242=M$1),('Diário 3º PA'!$F$4:$F$4242))+SUMPRODUCT(-('Diário 4º PA'!$E$4:$E$2224='Analítico Cp.'!$B149),-('Diário 4º PA'!$P$4:$P$2224=M$1),('Diário 4º PA'!$F$4:$F$2224))+SUMPRODUCT(-('Diário 5º PA'!$E$4:$E$5221='Analítico Cp.'!$B149),-('Diário 5º PA'!$P$4:$P$5221=M$1),('Diário 5º PA'!$F$4:$F$5221))+SUMPRODUCT(-('Diário 6º PA'!$E$4:$E$2907='Analítico Cp.'!$B149),-('Diário 6º PA'!$O$4:$O$2907=M$1),('Diário 6º PA'!$F$4:$F$2907))+SUMPRODUCT(-('Comp.'!$D$5:$D$232='Analítico Cp.'!$B149),-('Comp.'!$J$5:$J$232=M$1),('Comp.'!$E$5:$E$232))</f>
        <v>0</v>
      </c>
      <c r="N149" s="11">
        <f>SUMPRODUCT(-('Diário 3º PA'!$E$4:$E$4242='Analítico Cp.'!$B149),-('Diário 3º PA'!$P$4:$P$4242=N$1),('Diário 3º PA'!$F$4:$F$4242))+SUMPRODUCT(-('Diário 4º PA'!$E$4:$E$2224='Analítico Cp.'!$B149),-('Diário 4º PA'!$P$4:$P$2224=N$1),('Diário 4º PA'!$F$4:$F$2224))+SUMPRODUCT(-('Diário 5º PA'!$E$4:$E$5221='Analítico Cp.'!$B149),-('Diário 5º PA'!$P$4:$P$5221=N$1),('Diário 5º PA'!$F$4:$F$5221))+SUMPRODUCT(-('Diário 6º PA'!$E$4:$E$2907='Analítico Cp.'!$B149),-('Diário 6º PA'!$O$4:$O$2907=N$1),('Diário 6º PA'!$F$4:$F$2907))+SUMPRODUCT(-('Comp.'!$D$5:$D$232='Analítico Cp.'!$B149),-('Comp.'!$J$5:$J$232=N$1),('Comp.'!$E$5:$E$232))</f>
        <v>0</v>
      </c>
      <c r="O149" s="12">
        <f t="shared" si="19"/>
        <v>0</v>
      </c>
      <c r="P149" s="168">
        <f t="shared" si="20"/>
        <v>0</v>
      </c>
    </row>
    <row r="150" spans="1:16" ht="23.25" customHeight="1" x14ac:dyDescent="0.2">
      <c r="A150" s="59" t="s">
        <v>400</v>
      </c>
      <c r="B150" s="57" t="s">
        <v>401</v>
      </c>
      <c r="C150" s="11">
        <f>SUMPRODUCT(-('Diário 3º PA'!$E$4:$E$4242='Analítico Cp.'!$B150),-('Diário 3º PA'!$P$4:$P$4242=C$1),('Diário 3º PA'!$F$4:$F$4242))+SUMPRODUCT(-('Diário 4º PA'!$E$4:$E$2224='Analítico Cp.'!$B150),-('Diário 4º PA'!$P$4:$P$2224=C$1),('Diário 4º PA'!$F$4:$F$2224))+SUMPRODUCT(-('Diário 5º PA'!$E$4:$E$5221='Analítico Cp.'!$B150),-('Diário 5º PA'!$P$4:$P$5221=C$1),('Diário 5º PA'!$F$4:$F$5221))+SUMPRODUCT(-('Diário 6º PA'!$E$4:$E$2907='Analítico Cp.'!$B150),-('Diário 6º PA'!$O$4:$O$2907=C$1),('Diário 6º PA'!$F$4:$F$2907))+SUMPRODUCT(-('Comp.'!$D$5:$D$232='Analítico Cp.'!$B150),-('Comp.'!$J$5:$J$232=C$1),('Comp.'!$E$5:$E$232))</f>
        <v>0</v>
      </c>
      <c r="D150" s="11">
        <f>SUMPRODUCT(-('Diário 3º PA'!$E$4:$E$4242='Analítico Cp.'!$B150),-('Diário 3º PA'!$P$4:$P$4242=D$1),('Diário 3º PA'!$F$4:$F$4242))+SUMPRODUCT(-('Diário 4º PA'!$E$4:$E$2224='Analítico Cp.'!$B150),-('Diário 4º PA'!$P$4:$P$2224=D$1),('Diário 4º PA'!$F$4:$F$2224))+SUMPRODUCT(-('Diário 5º PA'!$E$4:$E$5221='Analítico Cp.'!$B150),-('Diário 5º PA'!$P$4:$P$5221=D$1),('Diário 5º PA'!$F$4:$F$5221))+SUMPRODUCT(-('Diário 6º PA'!$E$4:$E$2907='Analítico Cp.'!$B150),-('Diário 6º PA'!$O$4:$O$2907=D$1),('Diário 6º PA'!$F$4:$F$2907))+SUMPRODUCT(-('Comp.'!$D$5:$D$232='Analítico Cp.'!$B150),-('Comp.'!$J$5:$J$232=D$1),('Comp.'!$E$5:$E$232))</f>
        <v>0</v>
      </c>
      <c r="E150" s="11">
        <f>SUMPRODUCT(-('Diário 3º PA'!$E$4:$E$4242='Analítico Cp.'!$B150),-('Diário 3º PA'!$P$4:$P$4242=E$1),('Diário 3º PA'!$F$4:$F$4242))+SUMPRODUCT(-('Diário 4º PA'!$E$4:$E$2224='Analítico Cp.'!$B150),-('Diário 4º PA'!$P$4:$P$2224=E$1),('Diário 4º PA'!$F$4:$F$2224))+SUMPRODUCT(-('Diário 5º PA'!$E$4:$E$5221='Analítico Cp.'!$B150),-('Diário 5º PA'!$P$4:$P$5221=E$1),('Diário 5º PA'!$F$4:$F$5221))+SUMPRODUCT(-('Diário 6º PA'!$E$4:$E$2907='Analítico Cp.'!$B150),-('Diário 6º PA'!$O$4:$O$2907=E$1),('Diário 6º PA'!$F$4:$F$2907))+SUMPRODUCT(-('Comp.'!$D$5:$D$232='Analítico Cp.'!$B150),-('Comp.'!$J$5:$J$232=E$1),('Comp.'!$E$5:$E$232))</f>
        <v>0</v>
      </c>
      <c r="F150" s="11">
        <f>SUMPRODUCT(-('Diário 3º PA'!$E$4:$E$4242='Analítico Cp.'!$B150),-('Diário 3º PA'!$P$4:$P$4242=F$1),('Diário 3º PA'!$F$4:$F$4242))+SUMPRODUCT(-('Diário 4º PA'!$E$4:$E$2224='Analítico Cp.'!$B150),-('Diário 4º PA'!$P$4:$P$2224=F$1),('Diário 4º PA'!$F$4:$F$2224))+SUMPRODUCT(-('Diário 5º PA'!$E$4:$E$5221='Analítico Cp.'!$B150),-('Diário 5º PA'!$P$4:$P$5221=F$1),('Diário 5º PA'!$F$4:$F$5221))+SUMPRODUCT(-('Diário 6º PA'!$E$4:$E$2907='Analítico Cp.'!$B150),-('Diário 6º PA'!$O$4:$O$2907=F$1),('Diário 6º PA'!$F$4:$F$2907))+SUMPRODUCT(-('Comp.'!$D$5:$D$232='Analítico Cp.'!$B150),-('Comp.'!$J$5:$J$232=F$1),('Comp.'!$E$5:$E$232))</f>
        <v>1554</v>
      </c>
      <c r="G150" s="11">
        <f>SUMPRODUCT(-('Diário 3º PA'!$E$4:$E$4242='Analítico Cp.'!$B150),-('Diário 3º PA'!$P$4:$P$4242=G$1),('Diário 3º PA'!$F$4:$F$4242))+SUMPRODUCT(-('Diário 4º PA'!$E$4:$E$2224='Analítico Cp.'!$B150),-('Diário 4º PA'!$P$4:$P$2224=G$1),('Diário 4º PA'!$F$4:$F$2224))+SUMPRODUCT(-('Diário 5º PA'!$E$4:$E$5221='Analítico Cp.'!$B150),-('Diário 5º PA'!$P$4:$P$5221=G$1),('Diário 5º PA'!$F$4:$F$5221))+SUMPRODUCT(-('Diário 6º PA'!$E$4:$E$2907='Analítico Cp.'!$B150),-('Diário 6º PA'!$O$4:$O$2907=G$1),('Diário 6º PA'!$F$4:$F$2907))+SUMPRODUCT(-('Comp.'!$D$5:$D$232='Analítico Cp.'!$B150),-('Comp.'!$J$5:$J$232=G$1),('Comp.'!$E$5:$E$232))</f>
        <v>0</v>
      </c>
      <c r="H150" s="11">
        <f>SUMPRODUCT(-('Diário 3º PA'!$E$4:$E$4242='Analítico Cp.'!$B150),-('Diário 3º PA'!$P$4:$P$4242=H$1),('Diário 3º PA'!$F$4:$F$4242))+SUMPRODUCT(-('Diário 4º PA'!$E$4:$E$2224='Analítico Cp.'!$B150),-('Diário 4º PA'!$P$4:$P$2224=H$1),('Diário 4º PA'!$F$4:$F$2224))+SUMPRODUCT(-('Diário 5º PA'!$E$4:$E$5221='Analítico Cp.'!$B150),-('Diário 5º PA'!$P$4:$P$5221=H$1),('Diário 5º PA'!$F$4:$F$5221))+SUMPRODUCT(-('Diário 6º PA'!$E$4:$E$2907='Analítico Cp.'!$B150),-('Diário 6º PA'!$O$4:$O$2907=H$1),('Diário 6º PA'!$F$4:$F$2907))+SUMPRODUCT(-('Comp.'!$D$5:$D$232='Analítico Cp.'!$B150),-('Comp.'!$J$5:$J$232=H$1),('Comp.'!$E$5:$E$232))</f>
        <v>550</v>
      </c>
      <c r="I150" s="11">
        <f>SUMPRODUCT(-('Diário 3º PA'!$E$4:$E$4242='Analítico Cp.'!$B150),-('Diário 3º PA'!$P$4:$P$4242=I$1),('Diário 3º PA'!$F$4:$F$4242))+SUMPRODUCT(-('Diário 4º PA'!$E$4:$E$2224='Analítico Cp.'!$B150),-('Diário 4º PA'!$P$4:$P$2224=I$1),('Diário 4º PA'!$F$4:$F$2224))+SUMPRODUCT(-('Diário 5º PA'!$E$4:$E$5221='Analítico Cp.'!$B150),-('Diário 5º PA'!$P$4:$P$5221=I$1),('Diário 5º PA'!$F$4:$F$5221))+SUMPRODUCT(-('Diário 6º PA'!$E$4:$E$2907='Analítico Cp.'!$B150),-('Diário 6º PA'!$O$4:$O$2907=I$1),('Diário 6º PA'!$F$4:$F$2907))+SUMPRODUCT(-('Comp.'!$D$5:$D$232='Analítico Cp.'!$B150),-('Comp.'!$J$5:$J$232=I$1),('Comp.'!$E$5:$E$232))</f>
        <v>0</v>
      </c>
      <c r="J150" s="11">
        <f>SUMPRODUCT(-('Diário 3º PA'!$E$4:$E$4242='Analítico Cp.'!$B150),-('Diário 3º PA'!$P$4:$P$4242=J$1),('Diário 3º PA'!$F$4:$F$4242))+SUMPRODUCT(-('Diário 4º PA'!$E$4:$E$2224='Analítico Cp.'!$B150),-('Diário 4º PA'!$P$4:$P$2224=J$1),('Diário 4º PA'!$F$4:$F$2224))+SUMPRODUCT(-('Diário 5º PA'!$E$4:$E$5221='Analítico Cp.'!$B150),-('Diário 5º PA'!$P$4:$P$5221=J$1),('Diário 5º PA'!$F$4:$F$5221))+SUMPRODUCT(-('Diário 6º PA'!$E$4:$E$2907='Analítico Cp.'!$B150),-('Diário 6º PA'!$O$4:$O$2907=J$1),('Diário 6º PA'!$F$4:$F$2907))+SUMPRODUCT(-('Comp.'!$D$5:$D$232='Analítico Cp.'!$B150),-('Comp.'!$J$5:$J$232=J$1),('Comp.'!$E$5:$E$232))</f>
        <v>0</v>
      </c>
      <c r="K150" s="11">
        <f>SUMPRODUCT(-('Diário 3º PA'!$E$4:$E$4242='Analítico Cp.'!$B150),-('Diário 3º PA'!$P$4:$P$4242=K$1),('Diário 3º PA'!$F$4:$F$4242))+SUMPRODUCT(-('Diário 4º PA'!$E$4:$E$2224='Analítico Cp.'!$B150),-('Diário 4º PA'!$P$4:$P$2224=K$1),('Diário 4º PA'!$F$4:$F$2224))+SUMPRODUCT(-('Diário 5º PA'!$E$4:$E$5221='Analítico Cp.'!$B150),-('Diário 5º PA'!$P$4:$P$5221=K$1),('Diário 5º PA'!$F$4:$F$5221))+SUMPRODUCT(-('Diário 6º PA'!$E$4:$E$2907='Analítico Cp.'!$B150),-('Diário 6º PA'!$O$4:$O$2907=K$1),('Diário 6º PA'!$F$4:$F$2907))+SUMPRODUCT(-('Comp.'!$D$5:$D$232='Analítico Cp.'!$B150),-('Comp.'!$J$5:$J$232=K$1),('Comp.'!$E$5:$E$232))</f>
        <v>0</v>
      </c>
      <c r="L150" s="11">
        <f>SUMPRODUCT(-('Diário 3º PA'!$E$4:$E$4242='Analítico Cp.'!$B150),-('Diário 3º PA'!$P$4:$P$4242=L$1),('Diário 3º PA'!$F$4:$F$4242))+SUMPRODUCT(-('Diário 4º PA'!$E$4:$E$2224='Analítico Cp.'!$B150),-('Diário 4º PA'!$P$4:$P$2224=L$1),('Diário 4º PA'!$F$4:$F$2224))+SUMPRODUCT(-('Diário 5º PA'!$E$4:$E$5221='Analítico Cp.'!$B150),-('Diário 5º PA'!$P$4:$P$5221=L$1),('Diário 5º PA'!$F$4:$F$5221))+SUMPRODUCT(-('Diário 6º PA'!$E$4:$E$2907='Analítico Cp.'!$B150),-('Diário 6º PA'!$O$4:$O$2907=L$1),('Diário 6º PA'!$F$4:$F$2907))+SUMPRODUCT(-('Comp.'!$D$5:$D$232='Analítico Cp.'!$B150),-('Comp.'!$J$5:$J$232=L$1),('Comp.'!$E$5:$E$232))</f>
        <v>0</v>
      </c>
      <c r="M150" s="11">
        <f>SUMPRODUCT(-('Diário 3º PA'!$E$4:$E$4242='Analítico Cp.'!$B150),-('Diário 3º PA'!$P$4:$P$4242=M$1),('Diário 3º PA'!$F$4:$F$4242))+SUMPRODUCT(-('Diário 4º PA'!$E$4:$E$2224='Analítico Cp.'!$B150),-('Diário 4º PA'!$P$4:$P$2224=M$1),('Diário 4º PA'!$F$4:$F$2224))+SUMPRODUCT(-('Diário 5º PA'!$E$4:$E$5221='Analítico Cp.'!$B150),-('Diário 5º PA'!$P$4:$P$5221=M$1),('Diário 5º PA'!$F$4:$F$5221))+SUMPRODUCT(-('Diário 6º PA'!$E$4:$E$2907='Analítico Cp.'!$B150),-('Diário 6º PA'!$O$4:$O$2907=M$1),('Diário 6º PA'!$F$4:$F$2907))+SUMPRODUCT(-('Comp.'!$D$5:$D$232='Analítico Cp.'!$B150),-('Comp.'!$J$5:$J$232=M$1),('Comp.'!$E$5:$E$232))</f>
        <v>0</v>
      </c>
      <c r="N150" s="11">
        <f>SUMPRODUCT(-('Diário 3º PA'!$E$4:$E$4242='Analítico Cp.'!$B150),-('Diário 3º PA'!$P$4:$P$4242=N$1),('Diário 3º PA'!$F$4:$F$4242))+SUMPRODUCT(-('Diário 4º PA'!$E$4:$E$2224='Analítico Cp.'!$B150),-('Diário 4º PA'!$P$4:$P$2224=N$1),('Diário 4º PA'!$F$4:$F$2224))+SUMPRODUCT(-('Diário 5º PA'!$E$4:$E$5221='Analítico Cp.'!$B150),-('Diário 5º PA'!$P$4:$P$5221=N$1),('Diário 5º PA'!$F$4:$F$5221))+SUMPRODUCT(-('Diário 6º PA'!$E$4:$E$2907='Analítico Cp.'!$B150),-('Diário 6º PA'!$O$4:$O$2907=N$1),('Diário 6º PA'!$F$4:$F$2907))+SUMPRODUCT(-('Comp.'!$D$5:$D$232='Analítico Cp.'!$B150),-('Comp.'!$J$5:$J$232=N$1),('Comp.'!$E$5:$E$232))</f>
        <v>0</v>
      </c>
      <c r="O150" s="12">
        <f t="shared" si="19"/>
        <v>2104</v>
      </c>
      <c r="P150" s="168">
        <f t="shared" si="20"/>
        <v>5.6187010550492923E-5</v>
      </c>
    </row>
    <row r="151" spans="1:16" ht="23.25" customHeight="1" x14ac:dyDescent="0.2">
      <c r="A151" s="59" t="s">
        <v>402</v>
      </c>
      <c r="B151" s="57" t="s">
        <v>403</v>
      </c>
      <c r="C151" s="11">
        <f>SUMPRODUCT(-('Diário 3º PA'!$E$4:$E$4242='Analítico Cp.'!$B151),-('Diário 3º PA'!$P$4:$P$4242=C$1),('Diário 3º PA'!$F$4:$F$4242))+SUMPRODUCT(-('Diário 4º PA'!$E$4:$E$2224='Analítico Cp.'!$B151),-('Diário 4º PA'!$P$4:$P$2224=C$1),('Diário 4º PA'!$F$4:$F$2224))+SUMPRODUCT(-('Diário 5º PA'!$E$4:$E$5221='Analítico Cp.'!$B151),-('Diário 5º PA'!$P$4:$P$5221=C$1),('Diário 5º PA'!$F$4:$F$5221))+SUMPRODUCT(-('Diário 6º PA'!$E$4:$E$2907='Analítico Cp.'!$B151),-('Diário 6º PA'!$O$4:$O$2907=C$1),('Diário 6º PA'!$F$4:$F$2907))+SUMPRODUCT(-('Comp.'!$D$5:$D$232='Analítico Cp.'!$B151),-('Comp.'!$J$5:$J$232=C$1),('Comp.'!$E$5:$E$232))</f>
        <v>0</v>
      </c>
      <c r="D151" s="11">
        <f>SUMPRODUCT(-('Diário 3º PA'!$E$4:$E$4242='Analítico Cp.'!$B151),-('Diário 3º PA'!$P$4:$P$4242=D$1),('Diário 3º PA'!$F$4:$F$4242))+SUMPRODUCT(-('Diário 4º PA'!$E$4:$E$2224='Analítico Cp.'!$B151),-('Diário 4º PA'!$P$4:$P$2224=D$1),('Diário 4º PA'!$F$4:$F$2224))+SUMPRODUCT(-('Diário 5º PA'!$E$4:$E$5221='Analítico Cp.'!$B151),-('Diário 5º PA'!$P$4:$P$5221=D$1),('Diário 5º PA'!$F$4:$F$5221))+SUMPRODUCT(-('Diário 6º PA'!$E$4:$E$2907='Analítico Cp.'!$B151),-('Diário 6º PA'!$O$4:$O$2907=D$1),('Diário 6º PA'!$F$4:$F$2907))+SUMPRODUCT(-('Comp.'!$D$5:$D$232='Analítico Cp.'!$B151),-('Comp.'!$J$5:$J$232=D$1),('Comp.'!$E$5:$E$232))</f>
        <v>0</v>
      </c>
      <c r="E151" s="11">
        <f>SUMPRODUCT(-('Diário 3º PA'!$E$4:$E$4242='Analítico Cp.'!$B151),-('Diário 3º PA'!$P$4:$P$4242=E$1),('Diário 3º PA'!$F$4:$F$4242))+SUMPRODUCT(-('Diário 4º PA'!$E$4:$E$2224='Analítico Cp.'!$B151),-('Diário 4º PA'!$P$4:$P$2224=E$1),('Diário 4º PA'!$F$4:$F$2224))+SUMPRODUCT(-('Diário 5º PA'!$E$4:$E$5221='Analítico Cp.'!$B151),-('Diário 5º PA'!$P$4:$P$5221=E$1),('Diário 5º PA'!$F$4:$F$5221))+SUMPRODUCT(-('Diário 6º PA'!$E$4:$E$2907='Analítico Cp.'!$B151),-('Diário 6º PA'!$O$4:$O$2907=E$1),('Diário 6º PA'!$F$4:$F$2907))+SUMPRODUCT(-('Comp.'!$D$5:$D$232='Analítico Cp.'!$B151),-('Comp.'!$J$5:$J$232=E$1),('Comp.'!$E$5:$E$232))</f>
        <v>0</v>
      </c>
      <c r="F151" s="11">
        <f>SUMPRODUCT(-('Diário 3º PA'!$E$4:$E$4242='Analítico Cp.'!$B151),-('Diário 3º PA'!$P$4:$P$4242=F$1),('Diário 3º PA'!$F$4:$F$4242))+SUMPRODUCT(-('Diário 4º PA'!$E$4:$E$2224='Analítico Cp.'!$B151),-('Diário 4º PA'!$P$4:$P$2224=F$1),('Diário 4º PA'!$F$4:$F$2224))+SUMPRODUCT(-('Diário 5º PA'!$E$4:$E$5221='Analítico Cp.'!$B151),-('Diário 5º PA'!$P$4:$P$5221=F$1),('Diário 5º PA'!$F$4:$F$5221))+SUMPRODUCT(-('Diário 6º PA'!$E$4:$E$2907='Analítico Cp.'!$B151),-('Diário 6º PA'!$O$4:$O$2907=F$1),('Diário 6º PA'!$F$4:$F$2907))+SUMPRODUCT(-('Comp.'!$D$5:$D$232='Analítico Cp.'!$B151),-('Comp.'!$J$5:$J$232=F$1),('Comp.'!$E$5:$E$232))</f>
        <v>0</v>
      </c>
      <c r="G151" s="11">
        <f>SUMPRODUCT(-('Diário 3º PA'!$E$4:$E$4242='Analítico Cp.'!$B151),-('Diário 3º PA'!$P$4:$P$4242=G$1),('Diário 3º PA'!$F$4:$F$4242))+SUMPRODUCT(-('Diário 4º PA'!$E$4:$E$2224='Analítico Cp.'!$B151),-('Diário 4º PA'!$P$4:$P$2224=G$1),('Diário 4º PA'!$F$4:$F$2224))+SUMPRODUCT(-('Diário 5º PA'!$E$4:$E$5221='Analítico Cp.'!$B151),-('Diário 5º PA'!$P$4:$P$5221=G$1),('Diário 5º PA'!$F$4:$F$5221))+SUMPRODUCT(-('Diário 6º PA'!$E$4:$E$2907='Analítico Cp.'!$B151),-('Diário 6º PA'!$O$4:$O$2907=G$1),('Diário 6º PA'!$F$4:$F$2907))+SUMPRODUCT(-('Comp.'!$D$5:$D$232='Analítico Cp.'!$B151),-('Comp.'!$J$5:$J$232=G$1),('Comp.'!$E$5:$E$232))</f>
        <v>0</v>
      </c>
      <c r="H151" s="11">
        <f>SUMPRODUCT(-('Diário 3º PA'!$E$4:$E$4242='Analítico Cp.'!$B151),-('Diário 3º PA'!$P$4:$P$4242=H$1),('Diário 3º PA'!$F$4:$F$4242))+SUMPRODUCT(-('Diário 4º PA'!$E$4:$E$2224='Analítico Cp.'!$B151),-('Diário 4º PA'!$P$4:$P$2224=H$1),('Diário 4º PA'!$F$4:$F$2224))+SUMPRODUCT(-('Diário 5º PA'!$E$4:$E$5221='Analítico Cp.'!$B151),-('Diário 5º PA'!$P$4:$P$5221=H$1),('Diário 5º PA'!$F$4:$F$5221))+SUMPRODUCT(-('Diário 6º PA'!$E$4:$E$2907='Analítico Cp.'!$B151),-('Diário 6º PA'!$O$4:$O$2907=H$1),('Diário 6º PA'!$F$4:$F$2907))+SUMPRODUCT(-('Comp.'!$D$5:$D$232='Analítico Cp.'!$B151),-('Comp.'!$J$5:$J$232=H$1),('Comp.'!$E$5:$E$232))</f>
        <v>0</v>
      </c>
      <c r="I151" s="11">
        <f>SUMPRODUCT(-('Diário 3º PA'!$E$4:$E$4242='Analítico Cp.'!$B151),-('Diário 3º PA'!$P$4:$P$4242=I$1),('Diário 3º PA'!$F$4:$F$4242))+SUMPRODUCT(-('Diário 4º PA'!$E$4:$E$2224='Analítico Cp.'!$B151),-('Diário 4º PA'!$P$4:$P$2224=I$1),('Diário 4º PA'!$F$4:$F$2224))+SUMPRODUCT(-('Diário 5º PA'!$E$4:$E$5221='Analítico Cp.'!$B151),-('Diário 5º PA'!$P$4:$P$5221=I$1),('Diário 5º PA'!$F$4:$F$5221))+SUMPRODUCT(-('Diário 6º PA'!$E$4:$E$2907='Analítico Cp.'!$B151),-('Diário 6º PA'!$O$4:$O$2907=I$1),('Diário 6º PA'!$F$4:$F$2907))+SUMPRODUCT(-('Comp.'!$D$5:$D$232='Analítico Cp.'!$B151),-('Comp.'!$J$5:$J$232=I$1),('Comp.'!$E$5:$E$232))</f>
        <v>0</v>
      </c>
      <c r="J151" s="11">
        <f>SUMPRODUCT(-('Diário 3º PA'!$E$4:$E$4242='Analítico Cp.'!$B151),-('Diário 3º PA'!$P$4:$P$4242=J$1),('Diário 3º PA'!$F$4:$F$4242))+SUMPRODUCT(-('Diário 4º PA'!$E$4:$E$2224='Analítico Cp.'!$B151),-('Diário 4º PA'!$P$4:$P$2224=J$1),('Diário 4º PA'!$F$4:$F$2224))+SUMPRODUCT(-('Diário 5º PA'!$E$4:$E$5221='Analítico Cp.'!$B151),-('Diário 5º PA'!$P$4:$P$5221=J$1),('Diário 5º PA'!$F$4:$F$5221))+SUMPRODUCT(-('Diário 6º PA'!$E$4:$E$2907='Analítico Cp.'!$B151),-('Diário 6º PA'!$O$4:$O$2907=J$1),('Diário 6º PA'!$F$4:$F$2907))+SUMPRODUCT(-('Comp.'!$D$5:$D$232='Analítico Cp.'!$B151),-('Comp.'!$J$5:$J$232=J$1),('Comp.'!$E$5:$E$232))</f>
        <v>0</v>
      </c>
      <c r="K151" s="11">
        <f>SUMPRODUCT(-('Diário 3º PA'!$E$4:$E$4242='Analítico Cp.'!$B151),-('Diário 3º PA'!$P$4:$P$4242=K$1),('Diário 3º PA'!$F$4:$F$4242))+SUMPRODUCT(-('Diário 4º PA'!$E$4:$E$2224='Analítico Cp.'!$B151),-('Diário 4º PA'!$P$4:$P$2224=K$1),('Diário 4º PA'!$F$4:$F$2224))+SUMPRODUCT(-('Diário 5º PA'!$E$4:$E$5221='Analítico Cp.'!$B151),-('Diário 5º PA'!$P$4:$P$5221=K$1),('Diário 5º PA'!$F$4:$F$5221))+SUMPRODUCT(-('Diário 6º PA'!$E$4:$E$2907='Analítico Cp.'!$B151),-('Diário 6º PA'!$O$4:$O$2907=K$1),('Diário 6º PA'!$F$4:$F$2907))+SUMPRODUCT(-('Comp.'!$D$5:$D$232='Analítico Cp.'!$B151),-('Comp.'!$J$5:$J$232=K$1),('Comp.'!$E$5:$E$232))</f>
        <v>0</v>
      </c>
      <c r="L151" s="11">
        <f>SUMPRODUCT(-('Diário 3º PA'!$E$4:$E$4242='Analítico Cp.'!$B151),-('Diário 3º PA'!$P$4:$P$4242=L$1),('Diário 3º PA'!$F$4:$F$4242))+SUMPRODUCT(-('Diário 4º PA'!$E$4:$E$2224='Analítico Cp.'!$B151),-('Diário 4º PA'!$P$4:$P$2224=L$1),('Diário 4º PA'!$F$4:$F$2224))+SUMPRODUCT(-('Diário 5º PA'!$E$4:$E$5221='Analítico Cp.'!$B151),-('Diário 5º PA'!$P$4:$P$5221=L$1),('Diário 5º PA'!$F$4:$F$5221))+SUMPRODUCT(-('Diário 6º PA'!$E$4:$E$2907='Analítico Cp.'!$B151),-('Diário 6º PA'!$O$4:$O$2907=L$1),('Diário 6º PA'!$F$4:$F$2907))+SUMPRODUCT(-('Comp.'!$D$5:$D$232='Analítico Cp.'!$B151),-('Comp.'!$J$5:$J$232=L$1),('Comp.'!$E$5:$E$232))</f>
        <v>0</v>
      </c>
      <c r="M151" s="11">
        <f>SUMPRODUCT(-('Diário 3º PA'!$E$4:$E$4242='Analítico Cp.'!$B151),-('Diário 3º PA'!$P$4:$P$4242=M$1),('Diário 3º PA'!$F$4:$F$4242))+SUMPRODUCT(-('Diário 4º PA'!$E$4:$E$2224='Analítico Cp.'!$B151),-('Diário 4º PA'!$P$4:$P$2224=M$1),('Diário 4º PA'!$F$4:$F$2224))+SUMPRODUCT(-('Diário 5º PA'!$E$4:$E$5221='Analítico Cp.'!$B151),-('Diário 5º PA'!$P$4:$P$5221=M$1),('Diário 5º PA'!$F$4:$F$5221))+SUMPRODUCT(-('Diário 6º PA'!$E$4:$E$2907='Analítico Cp.'!$B151),-('Diário 6º PA'!$O$4:$O$2907=M$1),('Diário 6º PA'!$F$4:$F$2907))+SUMPRODUCT(-('Comp.'!$D$5:$D$232='Analítico Cp.'!$B151),-('Comp.'!$J$5:$J$232=M$1),('Comp.'!$E$5:$E$232))</f>
        <v>0</v>
      </c>
      <c r="N151" s="11">
        <f>SUMPRODUCT(-('Diário 3º PA'!$E$4:$E$4242='Analítico Cp.'!$B151),-('Diário 3º PA'!$P$4:$P$4242=N$1),('Diário 3º PA'!$F$4:$F$4242))+SUMPRODUCT(-('Diário 4º PA'!$E$4:$E$2224='Analítico Cp.'!$B151),-('Diário 4º PA'!$P$4:$P$2224=N$1),('Diário 4º PA'!$F$4:$F$2224))+SUMPRODUCT(-('Diário 5º PA'!$E$4:$E$5221='Analítico Cp.'!$B151),-('Diário 5º PA'!$P$4:$P$5221=N$1),('Diário 5º PA'!$F$4:$F$5221))+SUMPRODUCT(-('Diário 6º PA'!$E$4:$E$2907='Analítico Cp.'!$B151),-('Diário 6º PA'!$O$4:$O$2907=N$1),('Diário 6º PA'!$F$4:$F$2907))+SUMPRODUCT(-('Comp.'!$D$5:$D$232='Analítico Cp.'!$B151),-('Comp.'!$J$5:$J$232=N$1),('Comp.'!$E$5:$E$232))</f>
        <v>0</v>
      </c>
      <c r="O151" s="12">
        <f t="shared" ref="O151:O154" si="21">SUM(C151:N151)</f>
        <v>0</v>
      </c>
      <c r="P151" s="168">
        <f t="shared" si="20"/>
        <v>0</v>
      </c>
    </row>
    <row r="152" spans="1:16" ht="23.25" customHeight="1" x14ac:dyDescent="0.2">
      <c r="A152" s="59" t="s">
        <v>404</v>
      </c>
      <c r="B152" s="57" t="s">
        <v>405</v>
      </c>
      <c r="C152" s="11">
        <f>SUMPRODUCT(-('Diário 3º PA'!$E$4:$E$4242='Analítico Cp.'!$B152),-('Diário 3º PA'!$P$4:$P$4242=C$1),('Diário 3º PA'!$F$4:$F$4242))+SUMPRODUCT(-('Diário 4º PA'!$E$4:$E$2224='Analítico Cp.'!$B152),-('Diário 4º PA'!$P$4:$P$2224=C$1),('Diário 4º PA'!$F$4:$F$2224))+SUMPRODUCT(-('Diário 5º PA'!$E$4:$E$5221='Analítico Cp.'!$B152),-('Diário 5º PA'!$P$4:$P$5221=C$1),('Diário 5º PA'!$F$4:$F$5221))+SUMPRODUCT(-('Diário 6º PA'!$E$4:$E$2907='Analítico Cp.'!$B152),-('Diário 6º PA'!$O$4:$O$2907=C$1),('Diário 6º PA'!$F$4:$F$2907))+SUMPRODUCT(-('Comp.'!$D$5:$D$232='Analítico Cp.'!$B152),-('Comp.'!$J$5:$J$232=C$1),('Comp.'!$E$5:$E$232))</f>
        <v>32469.21999999999</v>
      </c>
      <c r="D152" s="11">
        <f>SUMPRODUCT(-('Diário 3º PA'!$E$4:$E$4242='Analítico Cp.'!$B152),-('Diário 3º PA'!$P$4:$P$4242=D$1),('Diário 3º PA'!$F$4:$F$4242))+SUMPRODUCT(-('Diário 4º PA'!$E$4:$E$2224='Analítico Cp.'!$B152),-('Diário 4º PA'!$P$4:$P$2224=D$1),('Diário 4º PA'!$F$4:$F$2224))+SUMPRODUCT(-('Diário 5º PA'!$E$4:$E$5221='Analítico Cp.'!$B152),-('Diário 5º PA'!$P$4:$P$5221=D$1),('Diário 5º PA'!$F$4:$F$5221))+SUMPRODUCT(-('Diário 6º PA'!$E$4:$E$2907='Analítico Cp.'!$B152),-('Diário 6º PA'!$O$4:$O$2907=D$1),('Diário 6º PA'!$F$4:$F$2907))+SUMPRODUCT(-('Comp.'!$D$5:$D$232='Analítico Cp.'!$B152),-('Comp.'!$J$5:$J$232=D$1),('Comp.'!$E$5:$E$232))</f>
        <v>19090.78</v>
      </c>
      <c r="E152" s="11">
        <f>SUMPRODUCT(-('Diário 3º PA'!$E$4:$E$4242='Analítico Cp.'!$B152),-('Diário 3º PA'!$P$4:$P$4242=E$1),('Diário 3º PA'!$F$4:$F$4242))+SUMPRODUCT(-('Diário 4º PA'!$E$4:$E$2224='Analítico Cp.'!$B152),-('Diário 4º PA'!$P$4:$P$2224=E$1),('Diário 4º PA'!$F$4:$F$2224))+SUMPRODUCT(-('Diário 5º PA'!$E$4:$E$5221='Analítico Cp.'!$B152),-('Diário 5º PA'!$P$4:$P$5221=E$1),('Diário 5º PA'!$F$4:$F$5221))+SUMPRODUCT(-('Diário 6º PA'!$E$4:$E$2907='Analítico Cp.'!$B152),-('Diário 6º PA'!$O$4:$O$2907=E$1),('Diário 6º PA'!$F$4:$F$2907))+SUMPRODUCT(-('Comp.'!$D$5:$D$232='Analítico Cp.'!$B152),-('Comp.'!$J$5:$J$232=E$1),('Comp.'!$E$5:$E$232))</f>
        <v>12981.210000000001</v>
      </c>
      <c r="F152" s="11">
        <f>SUMPRODUCT(-('Diário 3º PA'!$E$4:$E$4242='Analítico Cp.'!$B152),-('Diário 3º PA'!$P$4:$P$4242=F$1),('Diário 3º PA'!$F$4:$F$4242))+SUMPRODUCT(-('Diário 4º PA'!$E$4:$E$2224='Analítico Cp.'!$B152),-('Diário 4º PA'!$P$4:$P$2224=F$1),('Diário 4º PA'!$F$4:$F$2224))+SUMPRODUCT(-('Diário 5º PA'!$E$4:$E$5221='Analítico Cp.'!$B152),-('Diário 5º PA'!$P$4:$P$5221=F$1),('Diário 5º PA'!$F$4:$F$5221))+SUMPRODUCT(-('Diário 6º PA'!$E$4:$E$2907='Analítico Cp.'!$B152),-('Diário 6º PA'!$O$4:$O$2907=F$1),('Diário 6º PA'!$F$4:$F$2907))+SUMPRODUCT(-('Comp.'!$D$5:$D$232='Analítico Cp.'!$B152),-('Comp.'!$J$5:$J$232=F$1),('Comp.'!$E$5:$E$232))</f>
        <v>0</v>
      </c>
      <c r="G152" s="11">
        <f>SUMPRODUCT(-('Diário 3º PA'!$E$4:$E$4242='Analítico Cp.'!$B152),-('Diário 3º PA'!$P$4:$P$4242=G$1),('Diário 3º PA'!$F$4:$F$4242))+SUMPRODUCT(-('Diário 4º PA'!$E$4:$E$2224='Analítico Cp.'!$B152),-('Diário 4º PA'!$P$4:$P$2224=G$1),('Diário 4º PA'!$F$4:$F$2224))+SUMPRODUCT(-('Diário 5º PA'!$E$4:$E$5221='Analítico Cp.'!$B152),-('Diário 5º PA'!$P$4:$P$5221=G$1),('Diário 5º PA'!$F$4:$F$5221))+SUMPRODUCT(-('Diário 6º PA'!$E$4:$E$2907='Analítico Cp.'!$B152),-('Diário 6º PA'!$O$4:$O$2907=G$1),('Diário 6º PA'!$F$4:$F$2907))+SUMPRODUCT(-('Comp.'!$D$5:$D$232='Analítico Cp.'!$B152),-('Comp.'!$J$5:$J$232=G$1),('Comp.'!$E$5:$E$232))</f>
        <v>152</v>
      </c>
      <c r="H152" s="11">
        <f>SUMPRODUCT(-('Diário 3º PA'!$E$4:$E$4242='Analítico Cp.'!$B152),-('Diário 3º PA'!$P$4:$P$4242=H$1),('Diário 3º PA'!$F$4:$F$4242))+SUMPRODUCT(-('Diário 4º PA'!$E$4:$E$2224='Analítico Cp.'!$B152),-('Diário 4º PA'!$P$4:$P$2224=H$1),('Diário 4º PA'!$F$4:$F$2224))+SUMPRODUCT(-('Diário 5º PA'!$E$4:$E$5221='Analítico Cp.'!$B152),-('Diário 5º PA'!$P$4:$P$5221=H$1),('Diário 5º PA'!$F$4:$F$5221))+SUMPRODUCT(-('Diário 6º PA'!$E$4:$E$2907='Analítico Cp.'!$B152),-('Diário 6º PA'!$O$4:$O$2907=H$1),('Diário 6º PA'!$F$4:$F$2907))+SUMPRODUCT(-('Comp.'!$D$5:$D$232='Analítico Cp.'!$B152),-('Comp.'!$J$5:$J$232=H$1),('Comp.'!$E$5:$E$232))</f>
        <v>258.89999999999998</v>
      </c>
      <c r="I152" s="11">
        <f>SUMPRODUCT(-('Diário 3º PA'!$E$4:$E$4242='Analítico Cp.'!$B152),-('Diário 3º PA'!$P$4:$P$4242=I$1),('Diário 3º PA'!$F$4:$F$4242))+SUMPRODUCT(-('Diário 4º PA'!$E$4:$E$2224='Analítico Cp.'!$B152),-('Diário 4º PA'!$P$4:$P$2224=I$1),('Diário 4º PA'!$F$4:$F$2224))+SUMPRODUCT(-('Diário 5º PA'!$E$4:$E$5221='Analítico Cp.'!$B152),-('Diário 5º PA'!$P$4:$P$5221=I$1),('Diário 5º PA'!$F$4:$F$5221))+SUMPRODUCT(-('Diário 6º PA'!$E$4:$E$2907='Analítico Cp.'!$B152),-('Diário 6º PA'!$O$4:$O$2907=I$1),('Diário 6º PA'!$F$4:$F$2907))+SUMPRODUCT(-('Comp.'!$D$5:$D$232='Analítico Cp.'!$B152),-('Comp.'!$J$5:$J$232=I$1),('Comp.'!$E$5:$E$232))</f>
        <v>14625</v>
      </c>
      <c r="J152" s="11">
        <f>SUMPRODUCT(-('Diário 3º PA'!$E$4:$E$4242='Analítico Cp.'!$B152),-('Diário 3º PA'!$P$4:$P$4242=J$1),('Diário 3º PA'!$F$4:$F$4242))+SUMPRODUCT(-('Diário 4º PA'!$E$4:$E$2224='Analítico Cp.'!$B152),-('Diário 4º PA'!$P$4:$P$2224=J$1),('Diário 4º PA'!$F$4:$F$2224))+SUMPRODUCT(-('Diário 5º PA'!$E$4:$E$5221='Analítico Cp.'!$B152),-('Diário 5º PA'!$P$4:$P$5221=J$1),('Diário 5º PA'!$F$4:$F$5221))+SUMPRODUCT(-('Diário 6º PA'!$E$4:$E$2907='Analítico Cp.'!$B152),-('Diário 6º PA'!$O$4:$O$2907=J$1),('Diário 6º PA'!$F$4:$F$2907))+SUMPRODUCT(-('Comp.'!$D$5:$D$232='Analítico Cp.'!$B152),-('Comp.'!$J$5:$J$232=J$1),('Comp.'!$E$5:$E$232))</f>
        <v>0</v>
      </c>
      <c r="K152" s="11">
        <f>SUMPRODUCT(-('Diário 3º PA'!$E$4:$E$4242='Analítico Cp.'!$B152),-('Diário 3º PA'!$P$4:$P$4242=K$1),('Diário 3º PA'!$F$4:$F$4242))+SUMPRODUCT(-('Diário 4º PA'!$E$4:$E$2224='Analítico Cp.'!$B152),-('Diário 4º PA'!$P$4:$P$2224=K$1),('Diário 4º PA'!$F$4:$F$2224))+SUMPRODUCT(-('Diário 5º PA'!$E$4:$E$5221='Analítico Cp.'!$B152),-('Diário 5º PA'!$P$4:$P$5221=K$1),('Diário 5º PA'!$F$4:$F$5221))+SUMPRODUCT(-('Diário 6º PA'!$E$4:$E$2907='Analítico Cp.'!$B152),-('Diário 6º PA'!$O$4:$O$2907=K$1),('Diário 6º PA'!$F$4:$F$2907))+SUMPRODUCT(-('Comp.'!$D$5:$D$232='Analítico Cp.'!$B152),-('Comp.'!$J$5:$J$232=K$1),('Comp.'!$E$5:$E$232))</f>
        <v>0</v>
      </c>
      <c r="L152" s="11">
        <f>SUMPRODUCT(-('Diário 3º PA'!$E$4:$E$4242='Analítico Cp.'!$B152),-('Diário 3º PA'!$P$4:$P$4242=L$1),('Diário 3º PA'!$F$4:$F$4242))+SUMPRODUCT(-('Diário 4º PA'!$E$4:$E$2224='Analítico Cp.'!$B152),-('Diário 4º PA'!$P$4:$P$2224=L$1),('Diário 4º PA'!$F$4:$F$2224))+SUMPRODUCT(-('Diário 5º PA'!$E$4:$E$5221='Analítico Cp.'!$B152),-('Diário 5º PA'!$P$4:$P$5221=L$1),('Diário 5º PA'!$F$4:$F$5221))+SUMPRODUCT(-('Diário 6º PA'!$E$4:$E$2907='Analítico Cp.'!$B152),-('Diário 6º PA'!$O$4:$O$2907=L$1),('Diário 6º PA'!$F$4:$F$2907))+SUMPRODUCT(-('Comp.'!$D$5:$D$232='Analítico Cp.'!$B152),-('Comp.'!$J$5:$J$232=L$1),('Comp.'!$E$5:$E$232))</f>
        <v>0</v>
      </c>
      <c r="M152" s="11">
        <f>SUMPRODUCT(-('Diário 3º PA'!$E$4:$E$4242='Analítico Cp.'!$B152),-('Diário 3º PA'!$P$4:$P$4242=M$1),('Diário 3º PA'!$F$4:$F$4242))+SUMPRODUCT(-('Diário 4º PA'!$E$4:$E$2224='Analítico Cp.'!$B152),-('Diário 4º PA'!$P$4:$P$2224=M$1),('Diário 4º PA'!$F$4:$F$2224))+SUMPRODUCT(-('Diário 5º PA'!$E$4:$E$5221='Analítico Cp.'!$B152),-('Diário 5º PA'!$P$4:$P$5221=M$1),('Diário 5º PA'!$F$4:$F$5221))+SUMPRODUCT(-('Diário 6º PA'!$E$4:$E$2907='Analítico Cp.'!$B152),-('Diário 6º PA'!$O$4:$O$2907=M$1),('Diário 6º PA'!$F$4:$F$2907))+SUMPRODUCT(-('Comp.'!$D$5:$D$232='Analítico Cp.'!$B152),-('Comp.'!$J$5:$J$232=M$1),('Comp.'!$E$5:$E$232))</f>
        <v>0</v>
      </c>
      <c r="N152" s="11">
        <f>SUMPRODUCT(-('Diário 3º PA'!$E$4:$E$4242='Analítico Cp.'!$B152),-('Diário 3º PA'!$P$4:$P$4242=N$1),('Diário 3º PA'!$F$4:$F$4242))+SUMPRODUCT(-('Diário 4º PA'!$E$4:$E$2224='Analítico Cp.'!$B152),-('Diário 4º PA'!$P$4:$P$2224=N$1),('Diário 4º PA'!$F$4:$F$2224))+SUMPRODUCT(-('Diário 5º PA'!$E$4:$E$5221='Analítico Cp.'!$B152),-('Diário 5º PA'!$P$4:$P$5221=N$1),('Diário 5º PA'!$F$4:$F$5221))+SUMPRODUCT(-('Diário 6º PA'!$E$4:$E$2907='Analítico Cp.'!$B152),-('Diário 6º PA'!$O$4:$O$2907=N$1),('Diário 6º PA'!$F$4:$F$2907))+SUMPRODUCT(-('Comp.'!$D$5:$D$232='Analítico Cp.'!$B152),-('Comp.'!$J$5:$J$232=N$1),('Comp.'!$E$5:$E$232))</f>
        <v>0</v>
      </c>
      <c r="O152" s="12">
        <f t="shared" si="21"/>
        <v>79577.109999999986</v>
      </c>
      <c r="P152" s="168">
        <f t="shared" si="20"/>
        <v>2.1250950186063378E-3</v>
      </c>
    </row>
    <row r="153" spans="1:16" ht="23.25" customHeight="1" x14ac:dyDescent="0.2">
      <c r="A153" s="59" t="s">
        <v>406</v>
      </c>
      <c r="B153" s="57" t="s">
        <v>407</v>
      </c>
      <c r="C153" s="11">
        <f>SUMPRODUCT(-('Diário 3º PA'!$E$4:$E$4242='Analítico Cp.'!$B153),-('Diário 3º PA'!$P$4:$P$4242=C$1),('Diário 3º PA'!$F$4:$F$4242))+SUMPRODUCT(-('Diário 4º PA'!$E$4:$E$2224='Analítico Cp.'!$B153),-('Diário 4º PA'!$P$4:$P$2224=C$1),('Diário 4º PA'!$F$4:$F$2224))+SUMPRODUCT(-('Diário 5º PA'!$E$4:$E$5221='Analítico Cp.'!$B153),-('Diário 5º PA'!$P$4:$P$5221=C$1),('Diário 5º PA'!$F$4:$F$5221))+SUMPRODUCT(-('Diário 6º PA'!$E$4:$E$2907='Analítico Cp.'!$B153),-('Diário 6º PA'!$O$4:$O$2907=C$1),('Diário 6º PA'!$F$4:$F$2907))+SUMPRODUCT(-('Comp.'!$D$5:$D$232='Analítico Cp.'!$B153),-('Comp.'!$J$5:$J$232=C$1),('Comp.'!$E$5:$E$232))</f>
        <v>0</v>
      </c>
      <c r="D153" s="11">
        <f>SUMPRODUCT(-('Diário 3º PA'!$E$4:$E$4242='Analítico Cp.'!$B153),-('Diário 3º PA'!$P$4:$P$4242=D$1),('Diário 3º PA'!$F$4:$F$4242))+SUMPRODUCT(-('Diário 4º PA'!$E$4:$E$2224='Analítico Cp.'!$B153),-('Diário 4º PA'!$P$4:$P$2224=D$1),('Diário 4º PA'!$F$4:$F$2224))+SUMPRODUCT(-('Diário 5º PA'!$E$4:$E$5221='Analítico Cp.'!$B153),-('Diário 5º PA'!$P$4:$P$5221=D$1),('Diário 5º PA'!$F$4:$F$5221))+SUMPRODUCT(-('Diário 6º PA'!$E$4:$E$2907='Analítico Cp.'!$B153),-('Diário 6º PA'!$O$4:$O$2907=D$1),('Diário 6º PA'!$F$4:$F$2907))+SUMPRODUCT(-('Comp.'!$D$5:$D$232='Analítico Cp.'!$B153),-('Comp.'!$J$5:$J$232=D$1),('Comp.'!$E$5:$E$232))</f>
        <v>0</v>
      </c>
      <c r="E153" s="11">
        <f>SUMPRODUCT(-('Diário 3º PA'!$E$4:$E$4242='Analítico Cp.'!$B153),-('Diário 3º PA'!$P$4:$P$4242=E$1),('Diário 3º PA'!$F$4:$F$4242))+SUMPRODUCT(-('Diário 4º PA'!$E$4:$E$2224='Analítico Cp.'!$B153),-('Diário 4º PA'!$P$4:$P$2224=E$1),('Diário 4º PA'!$F$4:$F$2224))+SUMPRODUCT(-('Diário 5º PA'!$E$4:$E$5221='Analítico Cp.'!$B153),-('Diário 5º PA'!$P$4:$P$5221=E$1),('Diário 5º PA'!$F$4:$F$5221))+SUMPRODUCT(-('Diário 6º PA'!$E$4:$E$2907='Analítico Cp.'!$B153),-('Diário 6º PA'!$O$4:$O$2907=E$1),('Diário 6º PA'!$F$4:$F$2907))+SUMPRODUCT(-('Comp.'!$D$5:$D$232='Analítico Cp.'!$B153),-('Comp.'!$J$5:$J$232=E$1),('Comp.'!$E$5:$E$232))</f>
        <v>0</v>
      </c>
      <c r="F153" s="11">
        <f>SUMPRODUCT(-('Diário 3º PA'!$E$4:$E$4242='Analítico Cp.'!$B153),-('Diário 3º PA'!$P$4:$P$4242=F$1),('Diário 3º PA'!$F$4:$F$4242))+SUMPRODUCT(-('Diário 4º PA'!$E$4:$E$2224='Analítico Cp.'!$B153),-('Diário 4º PA'!$P$4:$P$2224=F$1),('Diário 4º PA'!$F$4:$F$2224))+SUMPRODUCT(-('Diário 5º PA'!$E$4:$E$5221='Analítico Cp.'!$B153),-('Diário 5º PA'!$P$4:$P$5221=F$1),('Diário 5º PA'!$F$4:$F$5221))+SUMPRODUCT(-('Diário 6º PA'!$E$4:$E$2907='Analítico Cp.'!$B153),-('Diário 6º PA'!$O$4:$O$2907=F$1),('Diário 6º PA'!$F$4:$F$2907))+SUMPRODUCT(-('Comp.'!$D$5:$D$232='Analítico Cp.'!$B153),-('Comp.'!$J$5:$J$232=F$1),('Comp.'!$E$5:$E$232))</f>
        <v>0</v>
      </c>
      <c r="G153" s="11">
        <f>SUMPRODUCT(-('Diário 3º PA'!$E$4:$E$4242='Analítico Cp.'!$B153),-('Diário 3º PA'!$P$4:$P$4242=G$1),('Diário 3º PA'!$F$4:$F$4242))+SUMPRODUCT(-('Diário 4º PA'!$E$4:$E$2224='Analítico Cp.'!$B153),-('Diário 4º PA'!$P$4:$P$2224=G$1),('Diário 4º PA'!$F$4:$F$2224))+SUMPRODUCT(-('Diário 5º PA'!$E$4:$E$5221='Analítico Cp.'!$B153),-('Diário 5º PA'!$P$4:$P$5221=G$1),('Diário 5º PA'!$F$4:$F$5221))+SUMPRODUCT(-('Diário 6º PA'!$E$4:$E$2907='Analítico Cp.'!$B153),-('Diário 6º PA'!$O$4:$O$2907=G$1),('Diário 6º PA'!$F$4:$F$2907))+SUMPRODUCT(-('Comp.'!$D$5:$D$232='Analítico Cp.'!$B153),-('Comp.'!$J$5:$J$232=G$1),('Comp.'!$E$5:$E$232))</f>
        <v>0</v>
      </c>
      <c r="H153" s="11">
        <f>SUMPRODUCT(-('Diário 3º PA'!$E$4:$E$4242='Analítico Cp.'!$B153),-('Diário 3º PA'!$P$4:$P$4242=H$1),('Diário 3º PA'!$F$4:$F$4242))+SUMPRODUCT(-('Diário 4º PA'!$E$4:$E$2224='Analítico Cp.'!$B153),-('Diário 4º PA'!$P$4:$P$2224=H$1),('Diário 4º PA'!$F$4:$F$2224))+SUMPRODUCT(-('Diário 5º PA'!$E$4:$E$5221='Analítico Cp.'!$B153),-('Diário 5º PA'!$P$4:$P$5221=H$1),('Diário 5º PA'!$F$4:$F$5221))+SUMPRODUCT(-('Diário 6º PA'!$E$4:$E$2907='Analítico Cp.'!$B153),-('Diário 6º PA'!$O$4:$O$2907=H$1),('Diário 6º PA'!$F$4:$F$2907))+SUMPRODUCT(-('Comp.'!$D$5:$D$232='Analítico Cp.'!$B153),-('Comp.'!$J$5:$J$232=H$1),('Comp.'!$E$5:$E$232))</f>
        <v>0</v>
      </c>
      <c r="I153" s="11">
        <f>SUMPRODUCT(-('Diário 3º PA'!$E$4:$E$4242='Analítico Cp.'!$B153),-('Diário 3º PA'!$P$4:$P$4242=I$1),('Diário 3º PA'!$F$4:$F$4242))+SUMPRODUCT(-('Diário 4º PA'!$E$4:$E$2224='Analítico Cp.'!$B153),-('Diário 4º PA'!$P$4:$P$2224=I$1),('Diário 4º PA'!$F$4:$F$2224))+SUMPRODUCT(-('Diário 5º PA'!$E$4:$E$5221='Analítico Cp.'!$B153),-('Diário 5º PA'!$P$4:$P$5221=I$1),('Diário 5º PA'!$F$4:$F$5221))+SUMPRODUCT(-('Diário 6º PA'!$E$4:$E$2907='Analítico Cp.'!$B153),-('Diário 6º PA'!$O$4:$O$2907=I$1),('Diário 6º PA'!$F$4:$F$2907))+SUMPRODUCT(-('Comp.'!$D$5:$D$232='Analítico Cp.'!$B153),-('Comp.'!$J$5:$J$232=I$1),('Comp.'!$E$5:$E$232))</f>
        <v>0</v>
      </c>
      <c r="J153" s="11">
        <f>SUMPRODUCT(-('Diário 3º PA'!$E$4:$E$4242='Analítico Cp.'!$B153),-('Diário 3º PA'!$P$4:$P$4242=J$1),('Diário 3º PA'!$F$4:$F$4242))+SUMPRODUCT(-('Diário 4º PA'!$E$4:$E$2224='Analítico Cp.'!$B153),-('Diário 4º PA'!$P$4:$P$2224=J$1),('Diário 4º PA'!$F$4:$F$2224))+SUMPRODUCT(-('Diário 5º PA'!$E$4:$E$5221='Analítico Cp.'!$B153),-('Diário 5º PA'!$P$4:$P$5221=J$1),('Diário 5º PA'!$F$4:$F$5221))+SUMPRODUCT(-('Diário 6º PA'!$E$4:$E$2907='Analítico Cp.'!$B153),-('Diário 6º PA'!$O$4:$O$2907=J$1),('Diário 6º PA'!$F$4:$F$2907))+SUMPRODUCT(-('Comp.'!$D$5:$D$232='Analítico Cp.'!$B153),-('Comp.'!$J$5:$J$232=J$1),('Comp.'!$E$5:$E$232))</f>
        <v>0</v>
      </c>
      <c r="K153" s="11">
        <f>SUMPRODUCT(-('Diário 3º PA'!$E$4:$E$4242='Analítico Cp.'!$B153),-('Diário 3º PA'!$P$4:$P$4242=K$1),('Diário 3º PA'!$F$4:$F$4242))+SUMPRODUCT(-('Diário 4º PA'!$E$4:$E$2224='Analítico Cp.'!$B153),-('Diário 4º PA'!$P$4:$P$2224=K$1),('Diário 4º PA'!$F$4:$F$2224))+SUMPRODUCT(-('Diário 5º PA'!$E$4:$E$5221='Analítico Cp.'!$B153),-('Diário 5º PA'!$P$4:$P$5221=K$1),('Diário 5º PA'!$F$4:$F$5221))+SUMPRODUCT(-('Diário 6º PA'!$E$4:$E$2907='Analítico Cp.'!$B153),-('Diário 6º PA'!$O$4:$O$2907=K$1),('Diário 6º PA'!$F$4:$F$2907))+SUMPRODUCT(-('Comp.'!$D$5:$D$232='Analítico Cp.'!$B153),-('Comp.'!$J$5:$J$232=K$1),('Comp.'!$E$5:$E$232))</f>
        <v>0</v>
      </c>
      <c r="L153" s="11">
        <f>SUMPRODUCT(-('Diário 3º PA'!$E$4:$E$4242='Analítico Cp.'!$B153),-('Diário 3º PA'!$P$4:$P$4242=L$1),('Diário 3º PA'!$F$4:$F$4242))+SUMPRODUCT(-('Diário 4º PA'!$E$4:$E$2224='Analítico Cp.'!$B153),-('Diário 4º PA'!$P$4:$P$2224=L$1),('Diário 4º PA'!$F$4:$F$2224))+SUMPRODUCT(-('Diário 5º PA'!$E$4:$E$5221='Analítico Cp.'!$B153),-('Diário 5º PA'!$P$4:$P$5221=L$1),('Diário 5º PA'!$F$4:$F$5221))+SUMPRODUCT(-('Diário 6º PA'!$E$4:$E$2907='Analítico Cp.'!$B153),-('Diário 6º PA'!$O$4:$O$2907=L$1),('Diário 6º PA'!$F$4:$F$2907))+SUMPRODUCT(-('Comp.'!$D$5:$D$232='Analítico Cp.'!$B153),-('Comp.'!$J$5:$J$232=L$1),('Comp.'!$E$5:$E$232))</f>
        <v>0</v>
      </c>
      <c r="M153" s="11">
        <f>SUMPRODUCT(-('Diário 3º PA'!$E$4:$E$4242='Analítico Cp.'!$B153),-('Diário 3º PA'!$P$4:$P$4242=M$1),('Diário 3º PA'!$F$4:$F$4242))+SUMPRODUCT(-('Diário 4º PA'!$E$4:$E$2224='Analítico Cp.'!$B153),-('Diário 4º PA'!$P$4:$P$2224=M$1),('Diário 4º PA'!$F$4:$F$2224))+SUMPRODUCT(-('Diário 5º PA'!$E$4:$E$5221='Analítico Cp.'!$B153),-('Diário 5º PA'!$P$4:$P$5221=M$1),('Diário 5º PA'!$F$4:$F$5221))+SUMPRODUCT(-('Diário 6º PA'!$E$4:$E$2907='Analítico Cp.'!$B153),-('Diário 6º PA'!$O$4:$O$2907=M$1),('Diário 6º PA'!$F$4:$F$2907))+SUMPRODUCT(-('Comp.'!$D$5:$D$232='Analítico Cp.'!$B153),-('Comp.'!$J$5:$J$232=M$1),('Comp.'!$E$5:$E$232))</f>
        <v>0</v>
      </c>
      <c r="N153" s="11">
        <f>SUMPRODUCT(-('Diário 3º PA'!$E$4:$E$4242='Analítico Cp.'!$B153),-('Diário 3º PA'!$P$4:$P$4242=N$1),('Diário 3º PA'!$F$4:$F$4242))+SUMPRODUCT(-('Diário 4º PA'!$E$4:$E$2224='Analítico Cp.'!$B153),-('Diário 4º PA'!$P$4:$P$2224=N$1),('Diário 4º PA'!$F$4:$F$2224))+SUMPRODUCT(-('Diário 5º PA'!$E$4:$E$5221='Analítico Cp.'!$B153),-('Diário 5º PA'!$P$4:$P$5221=N$1),('Diário 5º PA'!$F$4:$F$5221))+SUMPRODUCT(-('Diário 6º PA'!$E$4:$E$2907='Analítico Cp.'!$B153),-('Diário 6º PA'!$O$4:$O$2907=N$1),('Diário 6º PA'!$F$4:$F$2907))+SUMPRODUCT(-('Comp.'!$D$5:$D$232='Analítico Cp.'!$B153),-('Comp.'!$J$5:$J$232=N$1),('Comp.'!$E$5:$E$232))</f>
        <v>0</v>
      </c>
      <c r="O153" s="12">
        <f t="shared" si="21"/>
        <v>0</v>
      </c>
      <c r="P153" s="168">
        <f t="shared" si="20"/>
        <v>0</v>
      </c>
    </row>
    <row r="154" spans="1:16" ht="23.25" customHeight="1" x14ac:dyDescent="0.2">
      <c r="A154" s="59" t="s">
        <v>408</v>
      </c>
      <c r="B154" s="57" t="s">
        <v>409</v>
      </c>
      <c r="C154" s="11">
        <f>SUMPRODUCT(-('Diário 3º PA'!$E$4:$E$4242='Analítico Cp.'!$B154),-('Diário 3º PA'!$P$4:$P$4242=C$1),('Diário 3º PA'!$F$4:$F$4242))+SUMPRODUCT(-('Diário 4º PA'!$E$4:$E$2224='Analítico Cp.'!$B154),-('Diário 4º PA'!$P$4:$P$2224=C$1),('Diário 4º PA'!$F$4:$F$2224))+SUMPRODUCT(-('Diário 5º PA'!$E$4:$E$5221='Analítico Cp.'!$B154),-('Diário 5º PA'!$P$4:$P$5221=C$1),('Diário 5º PA'!$F$4:$F$5221))+SUMPRODUCT(-('Diário 6º PA'!$E$4:$E$2907='Analítico Cp.'!$B154),-('Diário 6º PA'!$O$4:$O$2907=C$1),('Diário 6º PA'!$F$4:$F$2907))+SUMPRODUCT(-('Comp.'!$D$5:$D$232='Analítico Cp.'!$B154),-('Comp.'!$J$5:$J$232=C$1),('Comp.'!$E$5:$E$232))</f>
        <v>152306</v>
      </c>
      <c r="D154" s="11">
        <f>SUMPRODUCT(-('Diário 3º PA'!$E$4:$E$4242='Analítico Cp.'!$B154),-('Diário 3º PA'!$P$4:$P$4242=D$1),('Diário 3º PA'!$F$4:$F$4242))+SUMPRODUCT(-('Diário 4º PA'!$E$4:$E$2224='Analítico Cp.'!$B154),-('Diário 4º PA'!$P$4:$P$2224=D$1),('Diário 4º PA'!$F$4:$F$2224))+SUMPRODUCT(-('Diário 5º PA'!$E$4:$E$5221='Analítico Cp.'!$B154),-('Diário 5º PA'!$P$4:$P$5221=D$1),('Diário 5º PA'!$F$4:$F$5221))+SUMPRODUCT(-('Diário 6º PA'!$E$4:$E$2907='Analítico Cp.'!$B154),-('Diário 6º PA'!$O$4:$O$2907=D$1),('Diário 6º PA'!$F$4:$F$2907))+SUMPRODUCT(-('Comp.'!$D$5:$D$232='Analítico Cp.'!$B154),-('Comp.'!$J$5:$J$232=D$1),('Comp.'!$E$5:$E$232))</f>
        <v>1169.4000000000001</v>
      </c>
      <c r="E154" s="11">
        <f>SUMPRODUCT(-('Diário 3º PA'!$E$4:$E$4242='Analítico Cp.'!$B154),-('Diário 3º PA'!$P$4:$P$4242=E$1),('Diário 3º PA'!$F$4:$F$4242))+SUMPRODUCT(-('Diário 4º PA'!$E$4:$E$2224='Analítico Cp.'!$B154),-('Diário 4º PA'!$P$4:$P$2224=E$1),('Diário 4º PA'!$F$4:$F$2224))+SUMPRODUCT(-('Diário 5º PA'!$E$4:$E$5221='Analítico Cp.'!$B154),-('Diário 5º PA'!$P$4:$P$5221=E$1),('Diário 5º PA'!$F$4:$F$5221))+SUMPRODUCT(-('Diário 6º PA'!$E$4:$E$2907='Analítico Cp.'!$B154),-('Diário 6º PA'!$O$4:$O$2907=E$1),('Diário 6º PA'!$F$4:$F$2907))+SUMPRODUCT(-('Comp.'!$D$5:$D$232='Analítico Cp.'!$B154),-('Comp.'!$J$5:$J$232=E$1),('Comp.'!$E$5:$E$232))</f>
        <v>270</v>
      </c>
      <c r="F154" s="11">
        <f>SUMPRODUCT(-('Diário 3º PA'!$E$4:$E$4242='Analítico Cp.'!$B154),-('Diário 3º PA'!$P$4:$P$4242=F$1),('Diário 3º PA'!$F$4:$F$4242))+SUMPRODUCT(-('Diário 4º PA'!$E$4:$E$2224='Analítico Cp.'!$B154),-('Diário 4º PA'!$P$4:$P$2224=F$1),('Diário 4º PA'!$F$4:$F$2224))+SUMPRODUCT(-('Diário 5º PA'!$E$4:$E$5221='Analítico Cp.'!$B154),-('Diário 5º PA'!$P$4:$P$5221=F$1),('Diário 5º PA'!$F$4:$F$5221))+SUMPRODUCT(-('Diário 6º PA'!$E$4:$E$2907='Analítico Cp.'!$B154),-('Diário 6º PA'!$O$4:$O$2907=F$1),('Diário 6º PA'!$F$4:$F$2907))+SUMPRODUCT(-('Comp.'!$D$5:$D$232='Analítico Cp.'!$B154),-('Comp.'!$J$5:$J$232=F$1),('Comp.'!$E$5:$E$232))</f>
        <v>16813</v>
      </c>
      <c r="G154" s="11">
        <f>SUMPRODUCT(-('Diário 3º PA'!$E$4:$E$4242='Analítico Cp.'!$B154),-('Diário 3º PA'!$P$4:$P$4242=G$1),('Diário 3º PA'!$F$4:$F$4242))+SUMPRODUCT(-('Diário 4º PA'!$E$4:$E$2224='Analítico Cp.'!$B154),-('Diário 4º PA'!$P$4:$P$2224=G$1),('Diário 4º PA'!$F$4:$F$2224))+SUMPRODUCT(-('Diário 5º PA'!$E$4:$E$5221='Analítico Cp.'!$B154),-('Diário 5º PA'!$P$4:$P$5221=G$1),('Diário 5º PA'!$F$4:$F$5221))+SUMPRODUCT(-('Diário 6º PA'!$E$4:$E$2907='Analítico Cp.'!$B154),-('Diário 6º PA'!$O$4:$O$2907=G$1),('Diário 6º PA'!$F$4:$F$2907))+SUMPRODUCT(-('Comp.'!$D$5:$D$232='Analítico Cp.'!$B154),-('Comp.'!$J$5:$J$232=G$1),('Comp.'!$E$5:$E$232))</f>
        <v>0</v>
      </c>
      <c r="H154" s="11">
        <f>SUMPRODUCT(-('Diário 3º PA'!$E$4:$E$4242='Analítico Cp.'!$B154),-('Diário 3º PA'!$P$4:$P$4242=H$1),('Diário 3º PA'!$F$4:$F$4242))+SUMPRODUCT(-('Diário 4º PA'!$E$4:$E$2224='Analítico Cp.'!$B154),-('Diário 4º PA'!$P$4:$P$2224=H$1),('Diário 4º PA'!$F$4:$F$2224))+SUMPRODUCT(-('Diário 5º PA'!$E$4:$E$5221='Analítico Cp.'!$B154),-('Diário 5º PA'!$P$4:$P$5221=H$1),('Diário 5º PA'!$F$4:$F$5221))+SUMPRODUCT(-('Diário 6º PA'!$E$4:$E$2907='Analítico Cp.'!$B154),-('Diário 6º PA'!$O$4:$O$2907=H$1),('Diário 6º PA'!$F$4:$F$2907))+SUMPRODUCT(-('Comp.'!$D$5:$D$232='Analítico Cp.'!$B154),-('Comp.'!$J$5:$J$232=H$1),('Comp.'!$E$5:$E$232))</f>
        <v>0</v>
      </c>
      <c r="I154" s="11">
        <f>SUMPRODUCT(-('Diário 3º PA'!$E$4:$E$4242='Analítico Cp.'!$B154),-('Diário 3º PA'!$P$4:$P$4242=I$1),('Diário 3º PA'!$F$4:$F$4242))+SUMPRODUCT(-('Diário 4º PA'!$E$4:$E$2224='Analítico Cp.'!$B154),-('Diário 4º PA'!$P$4:$P$2224=I$1),('Diário 4º PA'!$F$4:$F$2224))+SUMPRODUCT(-('Diário 5º PA'!$E$4:$E$5221='Analítico Cp.'!$B154),-('Diário 5º PA'!$P$4:$P$5221=I$1),('Diário 5º PA'!$F$4:$F$5221))+SUMPRODUCT(-('Diário 6º PA'!$E$4:$E$2907='Analítico Cp.'!$B154),-('Diário 6º PA'!$O$4:$O$2907=I$1),('Diário 6º PA'!$F$4:$F$2907))+SUMPRODUCT(-('Comp.'!$D$5:$D$232='Analítico Cp.'!$B154),-('Comp.'!$J$5:$J$232=I$1),('Comp.'!$E$5:$E$232))</f>
        <v>0</v>
      </c>
      <c r="J154" s="11">
        <f>SUMPRODUCT(-('Diário 3º PA'!$E$4:$E$4242='Analítico Cp.'!$B154),-('Diário 3º PA'!$P$4:$P$4242=J$1),('Diário 3º PA'!$F$4:$F$4242))+SUMPRODUCT(-('Diário 4º PA'!$E$4:$E$2224='Analítico Cp.'!$B154),-('Diário 4º PA'!$P$4:$P$2224=J$1),('Diário 4º PA'!$F$4:$F$2224))+SUMPRODUCT(-('Diário 5º PA'!$E$4:$E$5221='Analítico Cp.'!$B154),-('Diário 5º PA'!$P$4:$P$5221=J$1),('Diário 5º PA'!$F$4:$F$5221))+SUMPRODUCT(-('Diário 6º PA'!$E$4:$E$2907='Analítico Cp.'!$B154),-('Diário 6º PA'!$O$4:$O$2907=J$1),('Diário 6º PA'!$F$4:$F$2907))+SUMPRODUCT(-('Comp.'!$D$5:$D$232='Analítico Cp.'!$B154),-('Comp.'!$J$5:$J$232=J$1),('Comp.'!$E$5:$E$232))</f>
        <v>597.98</v>
      </c>
      <c r="K154" s="11">
        <f>SUMPRODUCT(-('Diário 3º PA'!$E$4:$E$4242='Analítico Cp.'!$B154),-('Diário 3º PA'!$P$4:$P$4242=K$1),('Diário 3º PA'!$F$4:$F$4242))+SUMPRODUCT(-('Diário 4º PA'!$E$4:$E$2224='Analítico Cp.'!$B154),-('Diário 4º PA'!$P$4:$P$2224=K$1),('Diário 4º PA'!$F$4:$F$2224))+SUMPRODUCT(-('Diário 5º PA'!$E$4:$E$5221='Analítico Cp.'!$B154),-('Diário 5º PA'!$P$4:$P$5221=K$1),('Diário 5º PA'!$F$4:$F$5221))+SUMPRODUCT(-('Diário 6º PA'!$E$4:$E$2907='Analítico Cp.'!$B154),-('Diário 6º PA'!$O$4:$O$2907=K$1),('Diário 6º PA'!$F$4:$F$2907))+SUMPRODUCT(-('Comp.'!$D$5:$D$232='Analítico Cp.'!$B154),-('Comp.'!$J$5:$J$232=K$1),('Comp.'!$E$5:$E$232))</f>
        <v>450</v>
      </c>
      <c r="L154" s="11">
        <f>SUMPRODUCT(-('Diário 3º PA'!$E$4:$E$4242='Analítico Cp.'!$B154),-('Diário 3º PA'!$P$4:$P$4242=L$1),('Diário 3º PA'!$F$4:$F$4242))+SUMPRODUCT(-('Diário 4º PA'!$E$4:$E$2224='Analítico Cp.'!$B154),-('Diário 4º PA'!$P$4:$P$2224=L$1),('Diário 4º PA'!$F$4:$F$2224))+SUMPRODUCT(-('Diário 5º PA'!$E$4:$E$5221='Analítico Cp.'!$B154),-('Diário 5º PA'!$P$4:$P$5221=L$1),('Diário 5º PA'!$F$4:$F$5221))+SUMPRODUCT(-('Diário 6º PA'!$E$4:$E$2907='Analítico Cp.'!$B154),-('Diário 6º PA'!$O$4:$O$2907=L$1),('Diário 6º PA'!$F$4:$F$2907))+SUMPRODUCT(-('Comp.'!$D$5:$D$232='Analítico Cp.'!$B154),-('Comp.'!$J$5:$J$232=L$1),('Comp.'!$E$5:$E$232))</f>
        <v>0</v>
      </c>
      <c r="M154" s="11">
        <f>SUMPRODUCT(-('Diário 3º PA'!$E$4:$E$4242='Analítico Cp.'!$B154),-('Diário 3º PA'!$P$4:$P$4242=M$1),('Diário 3º PA'!$F$4:$F$4242))+SUMPRODUCT(-('Diário 4º PA'!$E$4:$E$2224='Analítico Cp.'!$B154),-('Diário 4º PA'!$P$4:$P$2224=M$1),('Diário 4º PA'!$F$4:$F$2224))+SUMPRODUCT(-('Diário 5º PA'!$E$4:$E$5221='Analítico Cp.'!$B154),-('Diário 5º PA'!$P$4:$P$5221=M$1),('Diário 5º PA'!$F$4:$F$5221))+SUMPRODUCT(-('Diário 6º PA'!$E$4:$E$2907='Analítico Cp.'!$B154),-('Diário 6º PA'!$O$4:$O$2907=M$1),('Diário 6º PA'!$F$4:$F$2907))+SUMPRODUCT(-('Comp.'!$D$5:$D$232='Analítico Cp.'!$B154),-('Comp.'!$J$5:$J$232=M$1),('Comp.'!$E$5:$E$232))</f>
        <v>0</v>
      </c>
      <c r="N154" s="11">
        <f>SUMPRODUCT(-('Diário 3º PA'!$E$4:$E$4242='Analítico Cp.'!$B154),-('Diário 3º PA'!$P$4:$P$4242=N$1),('Diário 3º PA'!$F$4:$F$4242))+SUMPRODUCT(-('Diário 4º PA'!$E$4:$E$2224='Analítico Cp.'!$B154),-('Diário 4º PA'!$P$4:$P$2224=N$1),('Diário 4º PA'!$F$4:$F$2224))+SUMPRODUCT(-('Diário 5º PA'!$E$4:$E$5221='Analítico Cp.'!$B154),-('Diário 5º PA'!$P$4:$P$5221=N$1),('Diário 5º PA'!$F$4:$F$5221))+SUMPRODUCT(-('Diário 6º PA'!$E$4:$E$2907='Analítico Cp.'!$B154),-('Diário 6º PA'!$O$4:$O$2907=N$1),('Diário 6º PA'!$F$4:$F$2907))+SUMPRODUCT(-('Comp.'!$D$5:$D$232='Analítico Cp.'!$B154),-('Comp.'!$J$5:$J$232=N$1),('Comp.'!$E$5:$E$232))</f>
        <v>0</v>
      </c>
      <c r="O154" s="12">
        <f t="shared" si="21"/>
        <v>171606.38</v>
      </c>
      <c r="P154" s="168">
        <f t="shared" si="20"/>
        <v>4.5827231385893053E-3</v>
      </c>
    </row>
    <row r="155" spans="1:16" ht="23.25" customHeight="1" thickBot="1" x14ac:dyDescent="0.25">
      <c r="A155" s="24"/>
      <c r="B155" s="25" t="s">
        <v>379</v>
      </c>
      <c r="C155" s="14">
        <f t="shared" ref="C155:O155" si="22">SUBTOTAL(109,C140:C154)</f>
        <v>215770.37</v>
      </c>
      <c r="D155" s="14">
        <f t="shared" si="22"/>
        <v>77750.389999999985</v>
      </c>
      <c r="E155" s="14">
        <f t="shared" si="22"/>
        <v>87801.170000000013</v>
      </c>
      <c r="F155" s="14">
        <f t="shared" si="22"/>
        <v>30094.61</v>
      </c>
      <c r="G155" s="14">
        <f t="shared" si="22"/>
        <v>153815.94</v>
      </c>
      <c r="H155" s="14">
        <f t="shared" si="22"/>
        <v>7091.9</v>
      </c>
      <c r="I155" s="14">
        <f t="shared" si="22"/>
        <v>16332.15</v>
      </c>
      <c r="J155" s="14">
        <f t="shared" si="22"/>
        <v>3756.2400000000002</v>
      </c>
      <c r="K155" s="14">
        <f t="shared" si="22"/>
        <v>54910.95</v>
      </c>
      <c r="L155" s="14">
        <f t="shared" si="22"/>
        <v>2985</v>
      </c>
      <c r="M155" s="14">
        <f t="shared" si="22"/>
        <v>147777.9</v>
      </c>
      <c r="N155" s="14">
        <f t="shared" si="22"/>
        <v>148483</v>
      </c>
      <c r="O155" s="14">
        <f t="shared" si="22"/>
        <v>946569.62</v>
      </c>
      <c r="P155" s="174">
        <f t="shared" si="20"/>
        <v>2.5278002483705358E-2</v>
      </c>
    </row>
    <row r="156" spans="1:16" ht="23.25" customHeight="1" thickBot="1" x14ac:dyDescent="0.25">
      <c r="A156" s="35" t="s">
        <v>118</v>
      </c>
      <c r="B156" s="19" t="s">
        <v>84</v>
      </c>
      <c r="C156" s="275">
        <f>SUMPRODUCT(-('Diário 3º PA'!$E$4:$E$4242='Analítico Cp.'!$B156),-('Diário 3º PA'!$P$4:$P$4242=C$1),('Diário 3º PA'!$F$4:$F$4242))+SUMPRODUCT(-('Diário 4º PA'!$E$4:$E$2224='Analítico Cp.'!$B156),-('Diário 4º PA'!$P$4:$P$2224=C$1),('Diário 4º PA'!$F$4:$F$2224))+SUMPRODUCT(-('Diário 5º PA'!$E$4:$E$5221='Analítico Cp.'!$B156),-('Diário 5º PA'!$P$4:$P$5221=C$1),('Diário 5º PA'!$F$4:$F$5221))+SUMPRODUCT(-('Diário 6º PA'!$E$4:$E$2907='Analítico Cp.'!$B156),-('Diário 6º PA'!$O$4:$O$2907=C$1),('Diário 6º PA'!$F$4:$F$2907))+SUMPRODUCT(-('Comp.'!$D$5:$D$232='Analítico Cp.'!$B156),-('Comp.'!$J$5:$J$232=C$1),('Comp.'!$E$5:$E$232))</f>
        <v>151043.72</v>
      </c>
      <c r="D156" s="275">
        <f>SUMPRODUCT(-('Diário 3º PA'!$E$4:$E$4242='Analítico Cp.'!$B156),-('Diário 3º PA'!$P$4:$P$4242=D$1),('Diário 3º PA'!$F$4:$F$4242))+SUMPRODUCT(-('Diário 4º PA'!$E$4:$E$2224='Analítico Cp.'!$B156),-('Diário 4º PA'!$P$4:$P$2224=D$1),('Diário 4º PA'!$F$4:$F$2224))+SUMPRODUCT(-('Diário 5º PA'!$E$4:$E$5221='Analítico Cp.'!$B156),-('Diário 5º PA'!$P$4:$P$5221=D$1),('Diário 5º PA'!$F$4:$F$5221))+SUMPRODUCT(-('Diário 6º PA'!$E$4:$E$2907='Analítico Cp.'!$B156),-('Diário 6º PA'!$O$4:$O$2907=D$1),('Diário 6º PA'!$F$4:$F$2907))+SUMPRODUCT(-('Comp.'!$D$5:$D$232='Analítico Cp.'!$B156),-('Comp.'!$J$5:$J$232=D$1),('Comp.'!$E$5:$E$232))</f>
        <v>134463.43</v>
      </c>
      <c r="E156" s="275">
        <f>SUMPRODUCT(-('Diário 3º PA'!$E$4:$E$4242='Analítico Cp.'!$B156),-('Diário 3º PA'!$P$4:$P$4242=E$1),('Diário 3º PA'!$F$4:$F$4242))+SUMPRODUCT(-('Diário 4º PA'!$E$4:$E$2224='Analítico Cp.'!$B156),-('Diário 4º PA'!$P$4:$P$2224=E$1),('Diário 4º PA'!$F$4:$F$2224))+SUMPRODUCT(-('Diário 5º PA'!$E$4:$E$5221='Analítico Cp.'!$B156),-('Diário 5º PA'!$P$4:$P$5221=E$1),('Diário 5º PA'!$F$4:$F$5221))+SUMPRODUCT(-('Diário 6º PA'!$E$4:$E$2907='Analítico Cp.'!$B156),-('Diário 6º PA'!$O$4:$O$2907=E$1),('Diário 6º PA'!$F$4:$F$2907))+SUMPRODUCT(-('Comp.'!$D$5:$D$232='Analítico Cp.'!$B156),-('Comp.'!$J$5:$J$232=E$1),('Comp.'!$E$5:$E$232))</f>
        <v>191723.14</v>
      </c>
      <c r="F156" s="275">
        <f>SUMPRODUCT(-('Diário 3º PA'!$E$4:$E$4242='Analítico Cp.'!$B156),-('Diário 3º PA'!$P$4:$P$4242=F$1),('Diário 3º PA'!$F$4:$F$4242))+SUMPRODUCT(-('Diário 4º PA'!$E$4:$E$2224='Analítico Cp.'!$B156),-('Diário 4º PA'!$P$4:$P$2224=F$1),('Diário 4º PA'!$F$4:$F$2224))+SUMPRODUCT(-('Diário 5º PA'!$E$4:$E$5221='Analítico Cp.'!$B156),-('Diário 5º PA'!$P$4:$P$5221=F$1),('Diário 5º PA'!$F$4:$F$5221))+SUMPRODUCT(-('Diário 6º PA'!$E$4:$E$2907='Analítico Cp.'!$B156),-('Diário 6º PA'!$O$4:$O$2907=F$1),('Diário 6º PA'!$F$4:$F$2907))+SUMPRODUCT(-('Comp.'!$D$5:$D$232='Analítico Cp.'!$B156),-('Comp.'!$J$5:$J$232=F$1),('Comp.'!$E$5:$E$232))</f>
        <v>196239.22</v>
      </c>
      <c r="G156" s="275">
        <f>SUMPRODUCT(-('Diário 3º PA'!$E$4:$E$4242='Analítico Cp.'!$B156),-('Diário 3º PA'!$P$4:$P$4242=G$1),('Diário 3º PA'!$F$4:$F$4242))+SUMPRODUCT(-('Diário 4º PA'!$E$4:$E$2224='Analítico Cp.'!$B156),-('Diário 4º PA'!$P$4:$P$2224=G$1),('Diário 4º PA'!$F$4:$F$2224))+SUMPRODUCT(-('Diário 5º PA'!$E$4:$E$5221='Analítico Cp.'!$B156),-('Diário 5º PA'!$P$4:$P$5221=G$1),('Diário 5º PA'!$F$4:$F$5221))+SUMPRODUCT(-('Diário 6º PA'!$E$4:$E$2907='Analítico Cp.'!$B156),-('Diário 6º PA'!$O$4:$O$2907=G$1),('Diário 6º PA'!$F$4:$F$2907))+SUMPRODUCT(-('Comp.'!$D$5:$D$232='Analítico Cp.'!$B156),-('Comp.'!$J$5:$J$232=G$1),('Comp.'!$E$5:$E$232))</f>
        <v>228804.93</v>
      </c>
      <c r="H156" s="275">
        <f>SUMPRODUCT(-('Diário 3º PA'!$E$4:$E$4242='Analítico Cp.'!$B156),-('Diário 3º PA'!$P$4:$P$4242=H$1),('Diário 3º PA'!$F$4:$F$4242))+SUMPRODUCT(-('Diário 4º PA'!$E$4:$E$2224='Analítico Cp.'!$B156),-('Diário 4º PA'!$P$4:$P$2224=H$1),('Diário 4º PA'!$F$4:$F$2224))+SUMPRODUCT(-('Diário 5º PA'!$E$4:$E$5221='Analítico Cp.'!$B156),-('Diário 5º PA'!$P$4:$P$5221=H$1),('Diário 5º PA'!$F$4:$F$5221))+SUMPRODUCT(-('Diário 6º PA'!$E$4:$E$2907='Analítico Cp.'!$B156),-('Diário 6º PA'!$O$4:$O$2907=H$1),('Diário 6º PA'!$F$4:$F$2907))+SUMPRODUCT(-('Comp.'!$D$5:$D$232='Analítico Cp.'!$B156),-('Comp.'!$J$5:$J$232=H$1),('Comp.'!$E$5:$E$232))</f>
        <v>184632.55</v>
      </c>
      <c r="I156" s="275">
        <f>SUMPRODUCT(-('Diário 3º PA'!$E$4:$E$4242='Analítico Cp.'!$B156),-('Diário 3º PA'!$P$4:$P$4242=I$1),('Diário 3º PA'!$F$4:$F$4242))+SUMPRODUCT(-('Diário 4º PA'!$E$4:$E$2224='Analítico Cp.'!$B156),-('Diário 4º PA'!$P$4:$P$2224=I$1),('Diário 4º PA'!$F$4:$F$2224))+SUMPRODUCT(-('Diário 5º PA'!$E$4:$E$5221='Analítico Cp.'!$B156),-('Diário 5º PA'!$P$4:$P$5221=I$1),('Diário 5º PA'!$F$4:$F$5221))+SUMPRODUCT(-('Diário 6º PA'!$E$4:$E$2907='Analítico Cp.'!$B156),-('Diário 6º PA'!$O$4:$O$2907=I$1),('Diário 6º PA'!$F$4:$F$2907))+SUMPRODUCT(-('Comp.'!$D$5:$D$232='Analítico Cp.'!$B156),-('Comp.'!$J$5:$J$232=I$1),('Comp.'!$E$5:$E$232))</f>
        <v>248030.23</v>
      </c>
      <c r="J156" s="275">
        <f>SUMPRODUCT(-('Diário 3º PA'!$E$4:$E$4242='Analítico Cp.'!$B156),-('Diário 3º PA'!$P$4:$P$4242=J$1),('Diário 3º PA'!$F$4:$F$4242))+SUMPRODUCT(-('Diário 4º PA'!$E$4:$E$2224='Analítico Cp.'!$B156),-('Diário 4º PA'!$P$4:$P$2224=J$1),('Diário 4º PA'!$F$4:$F$2224))+SUMPRODUCT(-('Diário 5º PA'!$E$4:$E$5221='Analítico Cp.'!$B156),-('Diário 5º PA'!$P$4:$P$5221=J$1),('Diário 5º PA'!$F$4:$F$5221))+SUMPRODUCT(-('Diário 6º PA'!$E$4:$E$2907='Analítico Cp.'!$B156),-('Diário 6º PA'!$O$4:$O$2907=J$1),('Diário 6º PA'!$F$4:$F$2907))+SUMPRODUCT(-('Comp.'!$D$5:$D$232='Analítico Cp.'!$B156),-('Comp.'!$J$5:$J$232=J$1),('Comp.'!$E$5:$E$232))</f>
        <v>224443.34</v>
      </c>
      <c r="K156" s="275">
        <f>SUMPRODUCT(-('Diário 3º PA'!$E$4:$E$4242='Analítico Cp.'!$B156),-('Diário 3º PA'!$P$4:$P$4242=K$1),('Diário 3º PA'!$F$4:$F$4242))+SUMPRODUCT(-('Diário 4º PA'!$E$4:$E$2224='Analítico Cp.'!$B156),-('Diário 4º PA'!$P$4:$P$2224=K$1),('Diário 4º PA'!$F$4:$F$2224))+SUMPRODUCT(-('Diário 5º PA'!$E$4:$E$5221='Analítico Cp.'!$B156),-('Diário 5º PA'!$P$4:$P$5221=K$1),('Diário 5º PA'!$F$4:$F$5221))+SUMPRODUCT(-('Diário 6º PA'!$E$4:$E$2907='Analítico Cp.'!$B156),-('Diário 6º PA'!$O$4:$O$2907=K$1),('Diário 6º PA'!$F$4:$F$2907))+SUMPRODUCT(-('Comp.'!$D$5:$D$232='Analítico Cp.'!$B156),-('Comp.'!$J$5:$J$232=K$1),('Comp.'!$E$5:$E$232))</f>
        <v>149120.10999999999</v>
      </c>
      <c r="L156" s="275">
        <f>SUMPRODUCT(-('Diário 3º PA'!$E$4:$E$4242='Analítico Cp.'!$B156),-('Diário 3º PA'!$P$4:$P$4242=L$1),('Diário 3º PA'!$F$4:$F$4242))+SUMPRODUCT(-('Diário 4º PA'!$E$4:$E$2224='Analítico Cp.'!$B156),-('Diário 4º PA'!$P$4:$P$2224=L$1),('Diário 4º PA'!$F$4:$F$2224))+SUMPRODUCT(-('Diário 5º PA'!$E$4:$E$5221='Analítico Cp.'!$B156),-('Diário 5º PA'!$P$4:$P$5221=L$1),('Diário 5º PA'!$F$4:$F$5221))+SUMPRODUCT(-('Diário 6º PA'!$E$4:$E$2907='Analítico Cp.'!$B156),-('Diário 6º PA'!$O$4:$O$2907=L$1),('Diário 6º PA'!$F$4:$F$2907))+SUMPRODUCT(-('Comp.'!$D$5:$D$232='Analítico Cp.'!$B156),-('Comp.'!$J$5:$J$232=L$1),('Comp.'!$E$5:$E$232))</f>
        <v>209181.08</v>
      </c>
      <c r="M156" s="275">
        <f>SUMPRODUCT(-('Diário 3º PA'!$E$4:$E$4242='Analítico Cp.'!$B156),-('Diário 3º PA'!$P$4:$P$4242=M$1),('Diário 3º PA'!$F$4:$F$4242))+SUMPRODUCT(-('Diário 4º PA'!$E$4:$E$2224='Analítico Cp.'!$B156),-('Diário 4º PA'!$P$4:$P$2224=M$1),('Diário 4º PA'!$F$4:$F$2224))+SUMPRODUCT(-('Diário 5º PA'!$E$4:$E$5221='Analítico Cp.'!$B156),-('Diário 5º PA'!$P$4:$P$5221=M$1),('Diário 5º PA'!$F$4:$F$5221))+SUMPRODUCT(-('Diário 6º PA'!$E$4:$E$2907='Analítico Cp.'!$B156),-('Diário 6º PA'!$O$4:$O$2907=M$1),('Diário 6º PA'!$F$4:$F$2907))+SUMPRODUCT(-('Comp.'!$D$5:$D$232='Analítico Cp.'!$B156),-('Comp.'!$J$5:$J$232=M$1),('Comp.'!$E$5:$E$232))</f>
        <v>251873.53</v>
      </c>
      <c r="N156" s="275">
        <f>SUMPRODUCT(-('Diário 3º PA'!$E$4:$E$4242='Analítico Cp.'!$B156),-('Diário 3º PA'!$P$4:$P$4242=N$1),('Diário 3º PA'!$F$4:$F$4242))+SUMPRODUCT(-('Diário 4º PA'!$E$4:$E$2224='Analítico Cp.'!$B156),-('Diário 4º PA'!$P$4:$P$2224=N$1),('Diário 4º PA'!$F$4:$F$2224))+SUMPRODUCT(-('Diário 5º PA'!$E$4:$E$5221='Analítico Cp.'!$B156),-('Diário 5º PA'!$P$4:$P$5221=N$1),('Diário 5º PA'!$F$4:$F$5221))+SUMPRODUCT(-('Diário 6º PA'!$E$4:$E$2907='Analítico Cp.'!$B156),-('Diário 6º PA'!$O$4:$O$2907=N$1),('Diário 6º PA'!$F$4:$F$2907))+SUMPRODUCT(-('Comp.'!$D$5:$D$232='Analítico Cp.'!$B156),-('Comp.'!$J$5:$J$232=N$1),('Comp.'!$E$5:$E$232))</f>
        <v>264405.21999999997</v>
      </c>
      <c r="O156" s="17">
        <f t="shared" si="19"/>
        <v>2433960.5</v>
      </c>
      <c r="P156" s="169">
        <f t="shared" si="20"/>
        <v>6.4998557173471014E-2</v>
      </c>
    </row>
    <row r="157" spans="1:16" ht="23.25" customHeight="1" thickBot="1" x14ac:dyDescent="0.25">
      <c r="A157" s="67" t="s">
        <v>410</v>
      </c>
      <c r="B157" s="132"/>
      <c r="C157" s="17">
        <f t="shared" ref="C157:N157" si="23">SUBTOTAL(109,C20:C155)</f>
        <v>2423904.9269495504</v>
      </c>
      <c r="D157" s="17">
        <f t="shared" si="23"/>
        <v>2299324.6479095495</v>
      </c>
      <c r="E157" s="17">
        <f t="shared" si="23"/>
        <v>2606188.8586935499</v>
      </c>
      <c r="F157" s="17">
        <f t="shared" si="23"/>
        <v>2324857.0172695504</v>
      </c>
      <c r="G157" s="17">
        <f t="shared" si="23"/>
        <v>3096256.6647895486</v>
      </c>
      <c r="H157" s="17">
        <f t="shared" si="23"/>
        <v>2857089.9625495505</v>
      </c>
      <c r="I157" s="17">
        <f t="shared" si="23"/>
        <v>2915638.571260999</v>
      </c>
      <c r="J157" s="17">
        <f t="shared" si="23"/>
        <v>2861506.4353409992</v>
      </c>
      <c r="K157" s="17">
        <f t="shared" si="23"/>
        <v>2823871.0611010008</v>
      </c>
      <c r="L157" s="17">
        <f t="shared" si="23"/>
        <v>2958487.5062209996</v>
      </c>
      <c r="M157" s="17">
        <f t="shared" si="23"/>
        <v>3420086.7795809996</v>
      </c>
      <c r="N157" s="17">
        <f t="shared" si="23"/>
        <v>4425204.4318209998</v>
      </c>
      <c r="O157" s="17">
        <f>SUBTOTAL(109,O20:O156)</f>
        <v>37446377.363487296</v>
      </c>
      <c r="P157" s="169">
        <f t="shared" si="20"/>
        <v>1</v>
      </c>
    </row>
  </sheetData>
  <sheetProtection algorithmName="SHA-512" hashValue="swsUezOFkBLkSdVmO5JRH4sVTTfyWRq2QOso8+Kkbi9/vLXM1NvPnEn5koHDi3wFnBVbEhKs36dM07S5TE0cIw==" saltValue="RTDi+/WKke9xw9ttYDESvg==" spinCount="100000" sheet="1" objects="1" scenarios="1" formatColumns="0"/>
  <dataConsolidate/>
  <mergeCells count="5">
    <mergeCell ref="O5:O8"/>
    <mergeCell ref="P5:P8"/>
    <mergeCell ref="A2:P2"/>
    <mergeCell ref="A3:P3"/>
    <mergeCell ref="A4:P4"/>
  </mergeCells>
  <phoneticPr fontId="38"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41"/>
  <sheetViews>
    <sheetView view="pageBreakPreview" zoomScaleSheetLayoutView="100" workbookViewId="0">
      <pane xSplit="2" ySplit="7" topLeftCell="C31" activePane="bottomRight" state="frozen"/>
      <selection pane="topRight" activeCell="G29" sqref="G29"/>
      <selection pane="bottomLeft" activeCell="G29" sqref="G29"/>
      <selection pane="bottomRight" sqref="A1:O39"/>
    </sheetView>
  </sheetViews>
  <sheetFormatPr defaultColWidth="9.140625" defaultRowHeight="12.75" x14ac:dyDescent="0.2"/>
  <cols>
    <col min="1" max="1" width="7.28515625" style="44" customWidth="1"/>
    <col min="2" max="2" width="42.140625" style="45" customWidth="1"/>
    <col min="3" max="14" width="12.42578125" style="45" bestFit="1" customWidth="1"/>
    <col min="15" max="15" width="14.85546875" style="46" customWidth="1"/>
    <col min="16" max="16384" width="9.140625" style="1"/>
  </cols>
  <sheetData>
    <row r="1" spans="1:21" ht="32.25" customHeight="1" x14ac:dyDescent="0.25">
      <c r="A1" s="725" t="str">
        <f>Capa!A1</f>
        <v>Contrato de Gestão nº. 008/2021 celebrado entre a Secretaria de Justiça e Segurança Pública do Estado de Minas Gerais - SEJUSP e o Instituto Elo</v>
      </c>
      <c r="B1" s="725"/>
      <c r="C1" s="725"/>
      <c r="D1" s="725"/>
      <c r="E1" s="725"/>
      <c r="F1" s="725"/>
      <c r="G1" s="725"/>
      <c r="H1" s="725"/>
      <c r="I1" s="725"/>
      <c r="J1" s="725"/>
      <c r="K1" s="725"/>
      <c r="L1" s="725"/>
      <c r="M1" s="725"/>
      <c r="N1" s="725"/>
      <c r="O1" s="725"/>
      <c r="P1" s="47"/>
      <c r="Q1" s="47"/>
      <c r="R1" s="47"/>
      <c r="S1" s="47"/>
      <c r="T1" s="47"/>
      <c r="U1" s="47"/>
    </row>
    <row r="2" spans="1:21" ht="19.5" customHeight="1" x14ac:dyDescent="0.25">
      <c r="A2" s="725" t="str">
        <f>Capa!A3</f>
        <v>6º Relatório Gerencial Financeiro</v>
      </c>
      <c r="B2" s="725"/>
      <c r="C2" s="725"/>
      <c r="D2" s="725"/>
      <c r="E2" s="725"/>
      <c r="F2" s="725"/>
      <c r="G2" s="725"/>
      <c r="H2" s="725"/>
      <c r="I2" s="725"/>
      <c r="J2" s="725"/>
      <c r="K2" s="725"/>
      <c r="L2" s="725"/>
      <c r="M2" s="725"/>
      <c r="N2" s="725"/>
      <c r="O2" s="725"/>
      <c r="P2" s="47"/>
      <c r="Q2" s="47"/>
      <c r="R2" s="47"/>
      <c r="S2" s="47"/>
      <c r="T2" s="47"/>
      <c r="U2" s="47"/>
    </row>
    <row r="3" spans="1:21" ht="19.5" customHeight="1" thickBot="1" x14ac:dyDescent="0.3">
      <c r="A3" s="720" t="s">
        <v>412</v>
      </c>
      <c r="B3" s="720"/>
      <c r="C3" s="720"/>
      <c r="D3" s="720"/>
      <c r="E3" s="720"/>
      <c r="F3" s="720"/>
      <c r="G3" s="720"/>
      <c r="H3" s="720"/>
      <c r="I3" s="720"/>
      <c r="J3" s="720"/>
      <c r="K3" s="720"/>
      <c r="L3" s="720"/>
      <c r="M3" s="720"/>
      <c r="N3" s="720"/>
      <c r="O3" s="720"/>
      <c r="P3" s="48"/>
      <c r="Q3" s="48"/>
      <c r="R3" s="48"/>
      <c r="S3" s="48"/>
      <c r="T3" s="48"/>
      <c r="U3" s="48"/>
    </row>
    <row r="4" spans="1:21" x14ac:dyDescent="0.2">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747" t="s">
        <v>141</v>
      </c>
    </row>
    <row r="5" spans="1:21" x14ac:dyDescent="0.2">
      <c r="A5" s="2"/>
      <c r="B5" s="303"/>
      <c r="C5" s="304">
        <f>Resumo!C5</f>
        <v>44562</v>
      </c>
      <c r="D5" s="304">
        <f>Resumo!D5</f>
        <v>44593</v>
      </c>
      <c r="E5" s="304">
        <f>Resumo!E5</f>
        <v>44621</v>
      </c>
      <c r="F5" s="304">
        <f>Resumo!F5</f>
        <v>44652</v>
      </c>
      <c r="G5" s="304">
        <f>Resumo!G5</f>
        <v>44682</v>
      </c>
      <c r="H5" s="304">
        <f>Resumo!H5</f>
        <v>44713</v>
      </c>
      <c r="I5" s="304">
        <f>Resumo!I5</f>
        <v>44743</v>
      </c>
      <c r="J5" s="304">
        <f>Resumo!J5</f>
        <v>44774</v>
      </c>
      <c r="K5" s="304">
        <f>Resumo!K5</f>
        <v>44805</v>
      </c>
      <c r="L5" s="304">
        <f>Resumo!L5</f>
        <v>44835</v>
      </c>
      <c r="M5" s="304">
        <f>Resumo!M5</f>
        <v>44866</v>
      </c>
      <c r="N5" s="304">
        <f>Resumo!N5</f>
        <v>44896</v>
      </c>
      <c r="O5" s="748"/>
    </row>
    <row r="6" spans="1:21" x14ac:dyDescent="0.2">
      <c r="A6" s="2"/>
      <c r="B6" s="303"/>
      <c r="C6" s="306" t="str">
        <f>Resumo!C6</f>
        <v>a</v>
      </c>
      <c r="D6" s="306" t="str">
        <f>Resumo!D6</f>
        <v>a</v>
      </c>
      <c r="E6" s="306" t="str">
        <f>Resumo!E6</f>
        <v>a</v>
      </c>
      <c r="F6" s="306" t="str">
        <f>Resumo!F6</f>
        <v>a</v>
      </c>
      <c r="G6" s="306" t="str">
        <f>Resumo!G6</f>
        <v>a</v>
      </c>
      <c r="H6" s="306" t="str">
        <f>Resumo!H6</f>
        <v>a</v>
      </c>
      <c r="I6" s="306" t="str">
        <f>Resumo!I6</f>
        <v>a</v>
      </c>
      <c r="J6" s="306" t="str">
        <f>Resumo!J6</f>
        <v>a</v>
      </c>
      <c r="K6" s="306" t="str">
        <f>Resumo!K6</f>
        <v>a</v>
      </c>
      <c r="L6" s="306" t="str">
        <f>Resumo!L6</f>
        <v>a</v>
      </c>
      <c r="M6" s="306" t="str">
        <f>Resumo!M6</f>
        <v>a</v>
      </c>
      <c r="N6" s="306" t="str">
        <f>Resumo!N6</f>
        <v>a</v>
      </c>
      <c r="O6" s="748"/>
    </row>
    <row r="7" spans="1:21" ht="13.5" thickBot="1" x14ac:dyDescent="0.25">
      <c r="A7" s="148"/>
      <c r="B7" s="149"/>
      <c r="C7" s="305">
        <f>Resumo!C7</f>
        <v>44592</v>
      </c>
      <c r="D7" s="305">
        <f>Resumo!D7</f>
        <v>44620</v>
      </c>
      <c r="E7" s="305">
        <f>Resumo!E7</f>
        <v>44651</v>
      </c>
      <c r="F7" s="305">
        <f>Resumo!F7</f>
        <v>44681</v>
      </c>
      <c r="G7" s="305">
        <f>Resumo!G7</f>
        <v>44712</v>
      </c>
      <c r="H7" s="305">
        <f>Resumo!H7</f>
        <v>44742</v>
      </c>
      <c r="I7" s="305">
        <f>Resumo!I7</f>
        <v>44773</v>
      </c>
      <c r="J7" s="305">
        <f>Resumo!J7</f>
        <v>44804</v>
      </c>
      <c r="K7" s="305">
        <f>Resumo!K7</f>
        <v>44834</v>
      </c>
      <c r="L7" s="305">
        <f>Resumo!L7</f>
        <v>44865</v>
      </c>
      <c r="M7" s="305">
        <f>Resumo!M7</f>
        <v>44895</v>
      </c>
      <c r="N7" s="305">
        <f>Resumo!N7</f>
        <v>44926</v>
      </c>
      <c r="O7" s="749"/>
    </row>
    <row r="8" spans="1:21" ht="24.75" customHeight="1" thickBot="1" x14ac:dyDescent="0.25">
      <c r="A8" s="150" t="s">
        <v>413</v>
      </c>
      <c r="B8" s="151"/>
      <c r="C8" s="158">
        <v>2106893.9500000002</v>
      </c>
      <c r="D8" s="159">
        <f>C39</f>
        <v>2664707.7069495497</v>
      </c>
      <c r="E8" s="159">
        <f>D39</f>
        <v>2839372.2548590996</v>
      </c>
      <c r="F8" s="159">
        <f t="shared" ref="F8:N8" si="0">E39</f>
        <v>3029549.0405526501</v>
      </c>
      <c r="G8" s="159">
        <f t="shared" si="0"/>
        <v>3363166.1578222006</v>
      </c>
      <c r="H8" s="159">
        <f t="shared" si="0"/>
        <v>3622951.3626117506</v>
      </c>
      <c r="I8" s="159">
        <f t="shared" si="0"/>
        <v>4028111.9151613009</v>
      </c>
      <c r="J8" s="159">
        <f t="shared" si="0"/>
        <v>4469502.8064223006</v>
      </c>
      <c r="K8" s="159">
        <f t="shared" si="0"/>
        <v>4884932.7817633003</v>
      </c>
      <c r="L8" s="159">
        <f t="shared" si="0"/>
        <v>5191462.2928643003</v>
      </c>
      <c r="M8" s="159">
        <f t="shared" si="0"/>
        <v>5492140.8090853002</v>
      </c>
      <c r="N8" s="159">
        <f t="shared" si="0"/>
        <v>5572094.9886662997</v>
      </c>
      <c r="O8" s="152"/>
    </row>
    <row r="9" spans="1:21" ht="21" customHeight="1" x14ac:dyDescent="0.2">
      <c r="A9" s="139" t="s">
        <v>414</v>
      </c>
      <c r="B9" s="139"/>
      <c r="C9" s="39"/>
      <c r="D9" s="39"/>
      <c r="E9" s="39"/>
      <c r="F9" s="39"/>
      <c r="G9" s="39"/>
      <c r="H9" s="39"/>
      <c r="I9" s="39"/>
      <c r="J9" s="39"/>
      <c r="K9" s="39"/>
      <c r="L9" s="39"/>
      <c r="M9" s="39"/>
      <c r="N9" s="39"/>
      <c r="O9" s="39"/>
    </row>
    <row r="10" spans="1:21" ht="13.5" customHeight="1" x14ac:dyDescent="0.2">
      <c r="A10" s="136" t="s">
        <v>178</v>
      </c>
      <c r="B10" s="137" t="s">
        <v>179</v>
      </c>
      <c r="C10" s="138">
        <v>140201.79999999999</v>
      </c>
      <c r="D10" s="138">
        <v>140201.79999999999</v>
      </c>
      <c r="E10" s="138">
        <v>140201.79999999999</v>
      </c>
      <c r="F10" s="138">
        <v>140201.79999999999</v>
      </c>
      <c r="G10" s="138">
        <v>140201.79999999999</v>
      </c>
      <c r="H10" s="138">
        <v>140201.79999999999</v>
      </c>
      <c r="I10" s="138">
        <v>162375.81</v>
      </c>
      <c r="J10" s="138">
        <v>162375.81</v>
      </c>
      <c r="K10" s="138">
        <v>162375.81</v>
      </c>
      <c r="L10" s="138">
        <v>162375.81</v>
      </c>
      <c r="M10" s="138">
        <v>162375.81</v>
      </c>
      <c r="N10" s="138">
        <v>162375.81</v>
      </c>
      <c r="O10" s="156">
        <f>SUM(C10:N10)</f>
        <v>1815465.6600000004</v>
      </c>
    </row>
    <row r="11" spans="1:21" ht="13.5" customHeight="1" x14ac:dyDescent="0.2">
      <c r="A11" s="136" t="s">
        <v>180</v>
      </c>
      <c r="B11" s="137" t="s">
        <v>181</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x14ac:dyDescent="0.2">
      <c r="A12" s="136" t="s">
        <v>182</v>
      </c>
      <c r="B12" s="137" t="s">
        <v>183</v>
      </c>
      <c r="C12" s="138">
        <v>249247.64</v>
      </c>
      <c r="D12" s="138">
        <v>249247.64</v>
      </c>
      <c r="E12" s="138">
        <v>249247.64</v>
      </c>
      <c r="F12" s="138">
        <v>249247.64</v>
      </c>
      <c r="G12" s="138">
        <v>249247.64</v>
      </c>
      <c r="H12" s="138">
        <v>249247.64</v>
      </c>
      <c r="I12" s="138">
        <v>305335.09000000003</v>
      </c>
      <c r="J12" s="138">
        <v>305335.09000000003</v>
      </c>
      <c r="K12" s="138">
        <v>305335.09000000003</v>
      </c>
      <c r="L12" s="138">
        <v>305335.09000000003</v>
      </c>
      <c r="M12" s="138">
        <v>305335.09000000003</v>
      </c>
      <c r="N12" s="138">
        <v>305335.09000000003</v>
      </c>
      <c r="O12" s="156">
        <f t="shared" si="1"/>
        <v>3327496.38</v>
      </c>
    </row>
    <row r="13" spans="1:21" ht="13.5" customHeight="1" x14ac:dyDescent="0.2">
      <c r="A13" s="136" t="s">
        <v>184</v>
      </c>
      <c r="B13" s="137" t="s">
        <v>185</v>
      </c>
      <c r="C13" s="138">
        <v>99699.06</v>
      </c>
      <c r="D13" s="138">
        <v>99699.06</v>
      </c>
      <c r="E13" s="138">
        <v>99699.06</v>
      </c>
      <c r="F13" s="138">
        <v>99699.06</v>
      </c>
      <c r="G13" s="138">
        <v>99699.06</v>
      </c>
      <c r="H13" s="138">
        <v>99699.06</v>
      </c>
      <c r="I13" s="138">
        <v>122134.04</v>
      </c>
      <c r="J13" s="138">
        <v>122134.04</v>
      </c>
      <c r="K13" s="138">
        <v>122134.04</v>
      </c>
      <c r="L13" s="138">
        <v>122134.04</v>
      </c>
      <c r="M13" s="138">
        <v>122134.04</v>
      </c>
      <c r="N13" s="138">
        <v>122134.04</v>
      </c>
      <c r="O13" s="156">
        <f>SUM(C13:N13)</f>
        <v>1330998.6000000001</v>
      </c>
    </row>
    <row r="14" spans="1:21" ht="13.5" customHeight="1" x14ac:dyDescent="0.2">
      <c r="A14" s="136" t="s">
        <v>186</v>
      </c>
      <c r="B14" s="137" t="s">
        <v>187</v>
      </c>
      <c r="C14" s="138">
        <v>217367.13</v>
      </c>
      <c r="D14" s="138">
        <v>217367.13</v>
      </c>
      <c r="E14" s="138">
        <v>217367.13</v>
      </c>
      <c r="F14" s="138">
        <v>217367.13</v>
      </c>
      <c r="G14" s="138">
        <v>217367.13</v>
      </c>
      <c r="H14" s="138">
        <v>217367.13</v>
      </c>
      <c r="I14" s="138">
        <v>266280.59999999998</v>
      </c>
      <c r="J14" s="138">
        <v>266280.59999999998</v>
      </c>
      <c r="K14" s="138">
        <v>266280.59999999998</v>
      </c>
      <c r="L14" s="138">
        <v>266280.59999999998</v>
      </c>
      <c r="M14" s="138">
        <v>266280.59999999998</v>
      </c>
      <c r="N14" s="138">
        <v>266280.59999999998</v>
      </c>
      <c r="O14" s="156">
        <f>SUM(C14:N14)</f>
        <v>2901886.3800000004</v>
      </c>
    </row>
    <row r="15" spans="1:21" ht="13.5" customHeight="1" x14ac:dyDescent="0.2">
      <c r="A15" s="136" t="s">
        <v>188</v>
      </c>
      <c r="B15" s="137" t="s">
        <v>189</v>
      </c>
      <c r="C15" s="138">
        <v>217367.13</v>
      </c>
      <c r="D15" s="138">
        <v>217367.13</v>
      </c>
      <c r="E15" s="138">
        <v>217367.13</v>
      </c>
      <c r="F15" s="138">
        <v>217367.13</v>
      </c>
      <c r="G15" s="138">
        <v>217367.13</v>
      </c>
      <c r="H15" s="138">
        <v>217367.13</v>
      </c>
      <c r="I15" s="138">
        <v>266280.59999999998</v>
      </c>
      <c r="J15" s="138">
        <v>266280.59999999998</v>
      </c>
      <c r="K15" s="138">
        <v>266280.59999999998</v>
      </c>
      <c r="L15" s="138">
        <v>266280.59999999998</v>
      </c>
      <c r="M15" s="138">
        <v>266280.59999999998</v>
      </c>
      <c r="N15" s="138">
        <v>266280.59999999998</v>
      </c>
      <c r="O15" s="156">
        <f t="shared" si="1"/>
        <v>2901886.3800000004</v>
      </c>
    </row>
    <row r="16" spans="1:21" x14ac:dyDescent="0.2">
      <c r="A16" s="136" t="s">
        <v>190</v>
      </c>
      <c r="B16" s="137" t="s">
        <v>191</v>
      </c>
      <c r="C16" s="138">
        <v>72455.710000000006</v>
      </c>
      <c r="D16" s="138">
        <v>72455.710000000006</v>
      </c>
      <c r="E16" s="138">
        <v>72455.710000000006</v>
      </c>
      <c r="F16" s="138">
        <v>72455.710000000006</v>
      </c>
      <c r="G16" s="138">
        <v>72455.710000000006</v>
      </c>
      <c r="H16" s="138">
        <v>72455.710000000006</v>
      </c>
      <c r="I16" s="138">
        <v>88760.2</v>
      </c>
      <c r="J16" s="138">
        <v>88760.2</v>
      </c>
      <c r="K16" s="138">
        <v>88760.2</v>
      </c>
      <c r="L16" s="138">
        <v>88760.2</v>
      </c>
      <c r="M16" s="138">
        <v>88760.2</v>
      </c>
      <c r="N16" s="138">
        <v>88760.2</v>
      </c>
      <c r="O16" s="156">
        <f t="shared" si="1"/>
        <v>967295.45999999985</v>
      </c>
    </row>
    <row r="17" spans="1:15" ht="24" x14ac:dyDescent="0.2">
      <c r="A17" s="136" t="s">
        <v>192</v>
      </c>
      <c r="B17" s="137" t="s">
        <v>193</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x14ac:dyDescent="0.25">
      <c r="A18" s="153" t="s">
        <v>415</v>
      </c>
      <c r="B18" s="154"/>
      <c r="C18" s="157">
        <f t="shared" ref="C18:N18" si="2">SUBTOTAL(109,C10:C17)</f>
        <v>996338.47</v>
      </c>
      <c r="D18" s="157">
        <f t="shared" si="2"/>
        <v>996338.47</v>
      </c>
      <c r="E18" s="157">
        <f t="shared" si="2"/>
        <v>996338.47</v>
      </c>
      <c r="F18" s="157">
        <f t="shared" si="2"/>
        <v>996338.47</v>
      </c>
      <c r="G18" s="157">
        <f t="shared" si="2"/>
        <v>996338.47</v>
      </c>
      <c r="H18" s="157">
        <f t="shared" si="2"/>
        <v>996338.47</v>
      </c>
      <c r="I18" s="157">
        <f t="shared" si="2"/>
        <v>1211166.3400000001</v>
      </c>
      <c r="J18" s="157">
        <f t="shared" si="2"/>
        <v>1211166.3400000001</v>
      </c>
      <c r="K18" s="157">
        <f t="shared" si="2"/>
        <v>1211166.3400000001</v>
      </c>
      <c r="L18" s="157">
        <f t="shared" si="2"/>
        <v>1211166.3400000001</v>
      </c>
      <c r="M18" s="157">
        <f t="shared" si="2"/>
        <v>1211166.3400000001</v>
      </c>
      <c r="N18" s="157">
        <f t="shared" si="2"/>
        <v>1211166.3400000001</v>
      </c>
      <c r="O18" s="157">
        <f t="shared" si="1"/>
        <v>13245028.859999999</v>
      </c>
    </row>
    <row r="19" spans="1:15" ht="21" customHeight="1" x14ac:dyDescent="0.2">
      <c r="A19" s="750" t="s">
        <v>416</v>
      </c>
      <c r="B19" s="750"/>
      <c r="C19" s="140"/>
      <c r="D19" s="137"/>
      <c r="E19" s="137"/>
      <c r="F19" s="137"/>
      <c r="G19" s="137"/>
      <c r="H19" s="137"/>
      <c r="I19" s="137"/>
      <c r="J19" s="137"/>
      <c r="K19" s="137"/>
      <c r="L19" s="137"/>
      <c r="M19" s="137"/>
      <c r="N19" s="137"/>
      <c r="O19" s="156"/>
    </row>
    <row r="20" spans="1:15" ht="13.5" customHeight="1" x14ac:dyDescent="0.2">
      <c r="A20" s="136" t="s">
        <v>178</v>
      </c>
      <c r="B20" s="137" t="s">
        <v>179</v>
      </c>
      <c r="C20" s="138">
        <f>(C10-C30)-((C14+C15+C16+C17)*0.667)*4.5%</f>
        <v>19388.51305044999</v>
      </c>
      <c r="D20" s="138">
        <f t="shared" ref="D20:N20" si="3">(D10-D30)-((D14+D15+D16+D17)*0.667)*4.5%</f>
        <v>3208.023050449985</v>
      </c>
      <c r="E20" s="138">
        <f t="shared" si="3"/>
        <v>9997.1730504499792</v>
      </c>
      <c r="F20" s="138">
        <f t="shared" ref="F20:H20" si="4">(F10-F30)-((F14+F15+F16+F17)*0.667)*4.5%</f>
        <v>2464.0830504499827</v>
      </c>
      <c r="G20" s="138">
        <f t="shared" si="4"/>
        <v>-2207.1469495500132</v>
      </c>
      <c r="H20" s="138">
        <f t="shared" si="4"/>
        <v>1161.1430504499804</v>
      </c>
      <c r="I20" s="138">
        <f t="shared" si="3"/>
        <v>16724.588179000006</v>
      </c>
      <c r="J20" s="138">
        <f t="shared" si="3"/>
        <v>19912.528178999994</v>
      </c>
      <c r="K20" s="138">
        <f t="shared" si="3"/>
        <v>18861.038179000003</v>
      </c>
      <c r="L20" s="138">
        <f t="shared" si="3"/>
        <v>18767.148179000003</v>
      </c>
      <c r="M20" s="138">
        <f t="shared" si="3"/>
        <v>18400.158178999998</v>
      </c>
      <c r="N20" s="138">
        <f t="shared" si="3"/>
        <v>-91387.121821000008</v>
      </c>
      <c r="O20" s="156">
        <f>SUM(C20:N20)</f>
        <v>35290.127376699907</v>
      </c>
    </row>
    <row r="21" spans="1:15" ht="13.5" customHeight="1" x14ac:dyDescent="0.2">
      <c r="A21" s="136" t="s">
        <v>180</v>
      </c>
      <c r="B21" s="137" t="s">
        <v>181</v>
      </c>
      <c r="C21" s="138">
        <f>(C11-C31)</f>
        <v>0</v>
      </c>
      <c r="D21" s="138">
        <f t="shared" ref="D21:E21" si="5">(D11-D31)</f>
        <v>0</v>
      </c>
      <c r="E21" s="138">
        <f t="shared" si="5"/>
        <v>0</v>
      </c>
      <c r="F21" s="138">
        <f t="shared" ref="F21:H21" si="6">(F11-F31)</f>
        <v>0</v>
      </c>
      <c r="G21" s="138">
        <f t="shared" si="6"/>
        <v>0</v>
      </c>
      <c r="H21" s="138">
        <f t="shared" si="6"/>
        <v>0</v>
      </c>
      <c r="I21" s="138">
        <v>0</v>
      </c>
      <c r="J21" s="138">
        <v>0</v>
      </c>
      <c r="K21" s="138">
        <v>0</v>
      </c>
      <c r="L21" s="138">
        <v>0</v>
      </c>
      <c r="M21" s="138">
        <v>0</v>
      </c>
      <c r="N21" s="138">
        <v>0</v>
      </c>
      <c r="O21" s="156">
        <f t="shared" ref="O21:O27" si="7">SUM(C21:N21)</f>
        <v>0</v>
      </c>
    </row>
    <row r="22" spans="1:15" ht="13.5" customHeight="1" x14ac:dyDescent="0.2">
      <c r="A22" s="136" t="s">
        <v>182</v>
      </c>
      <c r="B22" s="137" t="s">
        <v>183</v>
      </c>
      <c r="C22" s="138">
        <f>IF(((C12-C32)-(C14+C15+C16-C35-C36-C37)*8%)&lt;0,0,(C12-C32)-(C14+C15+C16-C35-C36-C37)*8%)</f>
        <v>0</v>
      </c>
      <c r="D22" s="138">
        <f t="shared" ref="D22:E22" si="8">IF(((D12-D32)-(D14+D15+D16-D35-D36-D37)*8%)&lt;0,0,(D12-D32)-(D14+D15+D16-D35-D36-D37)*8%)</f>
        <v>25911.513599999991</v>
      </c>
      <c r="E22" s="138">
        <f t="shared" si="8"/>
        <v>38210.56304000003</v>
      </c>
      <c r="F22" s="138">
        <f t="shared" ref="F22:N22" si="9">IF(((F12-F32)-(F14+F15+F16-F35-F36-F37)*8%)&lt;0,0,(F12-F32)-(F14+F15+F16-F35-F36-F37)*8%)</f>
        <v>15959.321200000009</v>
      </c>
      <c r="G22" s="138">
        <f t="shared" si="9"/>
        <v>11588.844400000022</v>
      </c>
      <c r="H22" s="138">
        <f t="shared" si="9"/>
        <v>6338.1959999999999</v>
      </c>
      <c r="I22" s="138">
        <f t="shared" si="9"/>
        <v>49094.550400000022</v>
      </c>
      <c r="J22" s="138">
        <f t="shared" si="9"/>
        <v>59771.733200000032</v>
      </c>
      <c r="K22" s="138">
        <f t="shared" si="9"/>
        <v>69093.264800000034</v>
      </c>
      <c r="L22" s="138">
        <f t="shared" si="9"/>
        <v>61748.804000000026</v>
      </c>
      <c r="M22" s="138">
        <f t="shared" si="9"/>
        <v>52943.851600000031</v>
      </c>
      <c r="N22" s="138">
        <f t="shared" si="9"/>
        <v>0</v>
      </c>
      <c r="O22" s="156">
        <f t="shared" si="7"/>
        <v>390660.64224000019</v>
      </c>
    </row>
    <row r="23" spans="1:15" ht="13.5" customHeight="1" x14ac:dyDescent="0.2">
      <c r="A23" s="136" t="s">
        <v>184</v>
      </c>
      <c r="B23" s="137" t="s">
        <v>185</v>
      </c>
      <c r="C23" s="138">
        <f>C22*0.4</f>
        <v>0</v>
      </c>
      <c r="D23" s="138">
        <f t="shared" ref="D23:N23" si="10">D22*0.4</f>
        <v>10364.605439999998</v>
      </c>
      <c r="E23" s="138">
        <f t="shared" si="10"/>
        <v>15284.225216000013</v>
      </c>
      <c r="F23" s="138">
        <f t="shared" ref="F23:H23" si="11">F22*0.4</f>
        <v>6383.7284800000043</v>
      </c>
      <c r="G23" s="138">
        <f t="shared" si="11"/>
        <v>4635.5377600000093</v>
      </c>
      <c r="H23" s="138">
        <f t="shared" si="11"/>
        <v>2535.2784000000001</v>
      </c>
      <c r="I23" s="138">
        <f t="shared" si="10"/>
        <v>19637.82016000001</v>
      </c>
      <c r="J23" s="138">
        <f t="shared" si="10"/>
        <v>23908.693280000014</v>
      </c>
      <c r="K23" s="138">
        <f t="shared" si="10"/>
        <v>27637.305920000013</v>
      </c>
      <c r="L23" s="138">
        <f t="shared" si="10"/>
        <v>24699.521600000011</v>
      </c>
      <c r="M23" s="138">
        <f t="shared" si="10"/>
        <v>21177.540640000014</v>
      </c>
      <c r="N23" s="138">
        <f t="shared" si="10"/>
        <v>0</v>
      </c>
      <c r="O23" s="156">
        <f>SUM(C23:N23)</f>
        <v>156264.25689600009</v>
      </c>
    </row>
    <row r="24" spans="1:15" ht="13.5" customHeight="1" x14ac:dyDescent="0.2">
      <c r="A24" s="136" t="s">
        <v>186</v>
      </c>
      <c r="B24" s="137" t="s">
        <v>187</v>
      </c>
      <c r="C24" s="138">
        <v>0</v>
      </c>
      <c r="D24" s="138">
        <v>0</v>
      </c>
      <c r="E24" s="138">
        <v>0</v>
      </c>
      <c r="F24" s="138">
        <v>0</v>
      </c>
      <c r="G24" s="138">
        <v>0</v>
      </c>
      <c r="H24" s="138">
        <v>0</v>
      </c>
      <c r="I24" s="138">
        <v>0</v>
      </c>
      <c r="J24" s="138">
        <v>0</v>
      </c>
      <c r="K24" s="138">
        <v>0</v>
      </c>
      <c r="L24" s="138">
        <v>0</v>
      </c>
      <c r="M24" s="138">
        <f>N14-N34</f>
        <v>-676680.16999999969</v>
      </c>
      <c r="N24" s="138">
        <f>N14-N34</f>
        <v>-676680.16999999969</v>
      </c>
      <c r="O24" s="156">
        <f>SUM(C24:N24)</f>
        <v>-1353360.3399999994</v>
      </c>
    </row>
    <row r="25" spans="1:15" ht="13.5" customHeight="1" x14ac:dyDescent="0.2">
      <c r="A25" s="136" t="s">
        <v>188</v>
      </c>
      <c r="B25" s="137" t="s">
        <v>189</v>
      </c>
      <c r="C25" s="138">
        <v>0</v>
      </c>
      <c r="D25" s="138">
        <v>0</v>
      </c>
      <c r="E25" s="138">
        <v>0</v>
      </c>
      <c r="F25" s="138">
        <v>0</v>
      </c>
      <c r="G25" s="138">
        <v>0</v>
      </c>
      <c r="H25" s="138">
        <v>0</v>
      </c>
      <c r="I25" s="138">
        <v>0</v>
      </c>
      <c r="J25" s="138">
        <v>0</v>
      </c>
      <c r="K25" s="138">
        <v>0</v>
      </c>
      <c r="L25" s="138">
        <v>0</v>
      </c>
      <c r="M25" s="138">
        <v>0</v>
      </c>
      <c r="N25" s="138">
        <v>0</v>
      </c>
      <c r="O25" s="156">
        <f t="shared" si="7"/>
        <v>0</v>
      </c>
    </row>
    <row r="26" spans="1:15" ht="13.5" customHeight="1" x14ac:dyDescent="0.2">
      <c r="A26" s="136" t="s">
        <v>190</v>
      </c>
      <c r="B26" s="137" t="s">
        <v>191</v>
      </c>
      <c r="C26" s="138">
        <v>0</v>
      </c>
      <c r="D26" s="138">
        <v>0</v>
      </c>
      <c r="E26" s="138">
        <v>0</v>
      </c>
      <c r="F26" s="138">
        <v>0</v>
      </c>
      <c r="G26" s="138">
        <v>0</v>
      </c>
      <c r="H26" s="138">
        <v>0</v>
      </c>
      <c r="I26" s="138">
        <v>0</v>
      </c>
      <c r="J26" s="138">
        <v>0</v>
      </c>
      <c r="K26" s="138">
        <v>0</v>
      </c>
      <c r="L26" s="138">
        <v>0</v>
      </c>
      <c r="M26" s="138">
        <v>0</v>
      </c>
      <c r="N26" s="138">
        <v>0</v>
      </c>
      <c r="O26" s="156">
        <f t="shared" si="7"/>
        <v>0</v>
      </c>
    </row>
    <row r="27" spans="1:15" ht="24" x14ac:dyDescent="0.2">
      <c r="A27" s="136" t="s">
        <v>192</v>
      </c>
      <c r="B27" s="137" t="s">
        <v>193</v>
      </c>
      <c r="C27" s="138">
        <v>0</v>
      </c>
      <c r="D27" s="138">
        <v>0</v>
      </c>
      <c r="E27" s="138">
        <v>0</v>
      </c>
      <c r="F27" s="138">
        <v>0</v>
      </c>
      <c r="G27" s="138">
        <v>0</v>
      </c>
      <c r="H27" s="138">
        <v>0</v>
      </c>
      <c r="I27" s="138">
        <v>0</v>
      </c>
      <c r="J27" s="138">
        <v>0</v>
      </c>
      <c r="K27" s="138">
        <v>0</v>
      </c>
      <c r="L27" s="138">
        <v>0</v>
      </c>
      <c r="M27" s="138">
        <v>0</v>
      </c>
      <c r="N27" s="138">
        <v>0</v>
      </c>
      <c r="O27" s="156">
        <f t="shared" si="7"/>
        <v>0</v>
      </c>
    </row>
    <row r="28" spans="1:15" ht="24.75" customHeight="1" thickBot="1" x14ac:dyDescent="0.25">
      <c r="A28" s="153" t="s">
        <v>417</v>
      </c>
      <c r="B28" s="154"/>
      <c r="C28" s="157">
        <f t="shared" ref="C28:N28" si="12">SUBTOTAL(109,C20:C27)</f>
        <v>19388.51305044999</v>
      </c>
      <c r="D28" s="157">
        <f t="shared" si="12"/>
        <v>39484.142090449976</v>
      </c>
      <c r="E28" s="157">
        <f t="shared" si="12"/>
        <v>63491.961306450023</v>
      </c>
      <c r="F28" s="157">
        <f t="shared" si="12"/>
        <v>24807.132730449997</v>
      </c>
      <c r="G28" s="157">
        <f t="shared" si="12"/>
        <v>14017.235210450017</v>
      </c>
      <c r="H28" s="157">
        <f t="shared" si="12"/>
        <v>10034.61745044998</v>
      </c>
      <c r="I28" s="157">
        <f t="shared" si="12"/>
        <v>85456.958739000023</v>
      </c>
      <c r="J28" s="157">
        <f t="shared" si="12"/>
        <v>103592.95465900004</v>
      </c>
      <c r="K28" s="157">
        <f t="shared" si="12"/>
        <v>115591.60889900004</v>
      </c>
      <c r="L28" s="157">
        <f t="shared" si="12"/>
        <v>105215.47377900004</v>
      </c>
      <c r="M28" s="157">
        <f t="shared" si="12"/>
        <v>-584158.61958099972</v>
      </c>
      <c r="N28" s="157">
        <f t="shared" si="12"/>
        <v>-768067.2918209997</v>
      </c>
      <c r="O28" s="157">
        <f>SUM(C28:N28)</f>
        <v>-771145.31348729937</v>
      </c>
    </row>
    <row r="29" spans="1:15" ht="21" customHeight="1" x14ac:dyDescent="0.2">
      <c r="A29" s="750" t="s">
        <v>418</v>
      </c>
      <c r="B29" s="750"/>
      <c r="C29" s="140"/>
      <c r="D29" s="137"/>
      <c r="E29" s="137"/>
      <c r="F29" s="137"/>
      <c r="G29" s="137"/>
      <c r="H29" s="137"/>
      <c r="I29" s="137"/>
      <c r="J29" s="137"/>
      <c r="K29" s="137"/>
      <c r="L29" s="137"/>
      <c r="M29" s="137"/>
      <c r="N29" s="137"/>
      <c r="O29" s="156"/>
    </row>
    <row r="30" spans="1:15" ht="13.5" customHeight="1" x14ac:dyDescent="0.2">
      <c r="A30" s="136" t="s">
        <v>178</v>
      </c>
      <c r="B30" s="137" t="s">
        <v>179</v>
      </c>
      <c r="C30" s="156">
        <f>'Analítico Cx.'!C37</f>
        <v>105589.98</v>
      </c>
      <c r="D30" s="156">
        <f>'Analítico Cx.'!D37</f>
        <v>121770.47</v>
      </c>
      <c r="E30" s="156">
        <f>'Analítico Cx.'!E37</f>
        <v>114981.32</v>
      </c>
      <c r="F30" s="156">
        <f>'Analítico Cx.'!F37</f>
        <v>122514.41</v>
      </c>
      <c r="G30" s="156">
        <f>'Analítico Cx.'!G37</f>
        <v>127185.64</v>
      </c>
      <c r="H30" s="156">
        <f>'Analítico Cx.'!H37</f>
        <v>123817.35</v>
      </c>
      <c r="I30" s="156">
        <f>'Analítico Cx.'!I37</f>
        <v>127002.26</v>
      </c>
      <c r="J30" s="156">
        <f>'Analítico Cx.'!J37</f>
        <v>123814.32</v>
      </c>
      <c r="K30" s="156">
        <f>'Analítico Cx.'!K37</f>
        <v>124865.81</v>
      </c>
      <c r="L30" s="156">
        <f>'Analítico Cx.'!L37</f>
        <v>124959.7</v>
      </c>
      <c r="M30" s="156">
        <f>'Analítico Cx.'!M37</f>
        <v>125326.69</v>
      </c>
      <c r="N30" s="156">
        <f>'Analítico Cx.'!N37</f>
        <v>235113.97</v>
      </c>
      <c r="O30" s="156">
        <f t="shared" ref="O30:O38" si="13">SUM(C30:N30)</f>
        <v>1576941.92</v>
      </c>
    </row>
    <row r="31" spans="1:15" ht="13.5" customHeight="1" x14ac:dyDescent="0.2">
      <c r="A31" s="136" t="s">
        <v>180</v>
      </c>
      <c r="B31" s="137" t="s">
        <v>181</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13"/>
        <v>0</v>
      </c>
    </row>
    <row r="32" spans="1:15" ht="13.5" customHeight="1" x14ac:dyDescent="0.2">
      <c r="A32" s="136" t="s">
        <v>182</v>
      </c>
      <c r="B32" s="137" t="s">
        <v>183</v>
      </c>
      <c r="C32" s="156">
        <f>'Analítico Cx.'!C39</f>
        <v>247286.41</v>
      </c>
      <c r="D32" s="156">
        <f>'Analítico Cx.'!D39</f>
        <v>215832.14</v>
      </c>
      <c r="E32" s="156">
        <f>'Analítico Cx.'!E39</f>
        <v>202609.27</v>
      </c>
      <c r="F32" s="156">
        <f>'Analítico Cx.'!F39</f>
        <v>215366.87</v>
      </c>
      <c r="G32" s="156">
        <f>'Analítico Cx.'!G39</f>
        <v>225559.09</v>
      </c>
      <c r="H32" s="156">
        <f>'Analítico Cx.'!H39</f>
        <v>219270.38</v>
      </c>
      <c r="I32" s="156">
        <f>'Analítico Cx.'!I39</f>
        <v>226669.07</v>
      </c>
      <c r="J32" s="156">
        <f>'Analítico Cx.'!J39</f>
        <v>216419.06</v>
      </c>
      <c r="K32" s="156">
        <f>'Analítico Cx.'!K39</f>
        <v>215275.59</v>
      </c>
      <c r="L32" s="156">
        <f>'Analítico Cx.'!L39</f>
        <v>219687.95</v>
      </c>
      <c r="M32" s="156">
        <f>'Analítico Cx.'!M39</f>
        <v>215483.22</v>
      </c>
      <c r="N32" s="156">
        <f>'Analítico Cx.'!N39</f>
        <v>322929.28999999998</v>
      </c>
      <c r="O32" s="156">
        <f t="shared" si="13"/>
        <v>2742388.3400000008</v>
      </c>
    </row>
    <row r="33" spans="1:15" ht="13.5" customHeight="1" x14ac:dyDescent="0.2">
      <c r="A33" s="136" t="s">
        <v>184</v>
      </c>
      <c r="B33" s="137" t="s">
        <v>185</v>
      </c>
      <c r="C33" s="156">
        <f>'Analítico Cx.'!C40</f>
        <v>7793.24</v>
      </c>
      <c r="D33" s="156">
        <f>'Analítico Cx.'!D40</f>
        <v>19214.89</v>
      </c>
      <c r="E33" s="156">
        <f>'Analítico Cx.'!E40</f>
        <v>12597.64</v>
      </c>
      <c r="F33" s="156">
        <f>'Analítico Cx.'!F40</f>
        <v>6739.8</v>
      </c>
      <c r="G33" s="156">
        <f>'Analítico Cx.'!G40</f>
        <v>2690.45</v>
      </c>
      <c r="H33" s="156">
        <f>'Analítico Cx.'!H40</f>
        <v>9698.630000000001</v>
      </c>
      <c r="I33" s="156">
        <f>'Analítico Cx.'!I40</f>
        <v>31662.03</v>
      </c>
      <c r="J33" s="156">
        <f>'Analítico Cx.'!J40</f>
        <v>40760.229999999996</v>
      </c>
      <c r="K33" s="156">
        <f>'Analítico Cx.'!K40</f>
        <v>36048.699999999997</v>
      </c>
      <c r="L33" s="156">
        <f>'Analítico Cx.'!L40</f>
        <v>59906.580000000009</v>
      </c>
      <c r="M33" s="156">
        <f>'Analítico Cx.'!M40</f>
        <v>10853.96</v>
      </c>
      <c r="N33" s="156">
        <f>'Analítico Cx.'!N40</f>
        <v>58948.639999999992</v>
      </c>
      <c r="O33" s="156">
        <f t="shared" si="13"/>
        <v>296914.78999999998</v>
      </c>
    </row>
    <row r="34" spans="1:15" ht="13.5" customHeight="1" x14ac:dyDescent="0.2">
      <c r="A34" s="136" t="s">
        <v>186</v>
      </c>
      <c r="B34" s="137" t="s">
        <v>187</v>
      </c>
      <c r="C34" s="156">
        <f>'Analítico Cx.'!C41</f>
        <v>1628.5000000000002</v>
      </c>
      <c r="D34" s="156">
        <f>'Analítico Cx.'!D41</f>
        <v>11982.139999999998</v>
      </c>
      <c r="E34" s="156">
        <f>'Analítico Cx.'!E41</f>
        <v>10639.109999999999</v>
      </c>
      <c r="F34" s="156">
        <f>'Analítico Cx.'!F41</f>
        <v>10121.280000000001</v>
      </c>
      <c r="G34" s="156">
        <f>'Analítico Cx.'!G41</f>
        <v>11157.2</v>
      </c>
      <c r="H34" s="156">
        <f>'Analítico Cx.'!H41</f>
        <v>16655.27</v>
      </c>
      <c r="I34" s="156">
        <f>'Analítico Cx.'!I41</f>
        <v>47307.100000000006</v>
      </c>
      <c r="J34" s="156">
        <f>'Analítico Cx.'!J41</f>
        <v>54132.11</v>
      </c>
      <c r="K34" s="156">
        <f>'Analítico Cx.'!K41</f>
        <v>53611.659999999996</v>
      </c>
      <c r="L34" s="156">
        <f>'Analítico Cx.'!L41</f>
        <v>78125.919999999998</v>
      </c>
      <c r="M34" s="156">
        <f>'Analítico Cx.'!M41</f>
        <v>1203735.74</v>
      </c>
      <c r="N34" s="156">
        <f>'Analítico Cx.'!N41</f>
        <v>942960.76999999967</v>
      </c>
      <c r="O34" s="156">
        <f t="shared" si="13"/>
        <v>2442056.7999999998</v>
      </c>
    </row>
    <row r="35" spans="1:15" ht="13.5" customHeight="1" x14ac:dyDescent="0.2">
      <c r="A35" s="136" t="s">
        <v>188</v>
      </c>
      <c r="B35" s="137" t="s">
        <v>189</v>
      </c>
      <c r="C35" s="156">
        <f>'Analítico Cx.'!C42</f>
        <v>26138.670000000006</v>
      </c>
      <c r="D35" s="156">
        <f>'Analítico Cx.'!D42</f>
        <v>250583.2699999999</v>
      </c>
      <c r="E35" s="156">
        <f>'Analítico Cx.'!E42</f>
        <v>261326.38300000009</v>
      </c>
      <c r="F35" s="156">
        <f>'Analítico Cx.'!F42</f>
        <v>193987.73999999996</v>
      </c>
      <c r="G35" s="156">
        <f>'Analítico Cx.'!G42</f>
        <v>243488.16000000006</v>
      </c>
      <c r="H35" s="156">
        <f>'Analítico Cx.'!H42</f>
        <v>138327.36999999997</v>
      </c>
      <c r="I35" s="156">
        <f>'Analítico Cx.'!I42</f>
        <v>130452.93</v>
      </c>
      <c r="J35" s="156">
        <f>'Analítico Cx.'!J42</f>
        <v>111598.44999999997</v>
      </c>
      <c r="K35" s="156">
        <f>'Analítico Cx.'!K42</f>
        <v>191664.77999999994</v>
      </c>
      <c r="L35" s="156">
        <f>'Analítico Cx.'!L42</f>
        <v>158156.61000000007</v>
      </c>
      <c r="M35" s="156">
        <f>'Analítico Cx.'!M42</f>
        <v>98410.319999999992</v>
      </c>
      <c r="N35" s="156">
        <f>'Analítico Cx.'!N42</f>
        <v>306498.71599999996</v>
      </c>
      <c r="O35" s="156">
        <f t="shared" si="13"/>
        <v>2110633.3989999997</v>
      </c>
    </row>
    <row r="36" spans="1:15" ht="13.5" customHeight="1" x14ac:dyDescent="0.2">
      <c r="A36" s="136" t="s">
        <v>190</v>
      </c>
      <c r="B36" s="137" t="s">
        <v>191</v>
      </c>
      <c r="C36" s="156">
        <f>'Analítico Cx.'!C43</f>
        <v>8799.8000000000011</v>
      </c>
      <c r="D36" s="156">
        <f>'Analítico Cx.'!D43</f>
        <v>89472.37999999999</v>
      </c>
      <c r="E36" s="156">
        <f>'Analítico Cx.'!E43</f>
        <v>99881.799999999974</v>
      </c>
      <c r="F36" s="156">
        <f>'Analítico Cx.'!F43</f>
        <v>67948.510000000009</v>
      </c>
      <c r="G36" s="156">
        <f>'Analítico Cx.'!G43</f>
        <v>90121.50999999998</v>
      </c>
      <c r="H36" s="156">
        <f>'Analítico Cx.'!H43</f>
        <v>48182.75</v>
      </c>
      <c r="I36" s="156">
        <f>'Analítico Cx.'!I43</f>
        <v>44712.519999999975</v>
      </c>
      <c r="J36" s="156">
        <f>'Analítico Cx.'!J43</f>
        <v>40178.330000000009</v>
      </c>
      <c r="K36" s="156">
        <f>'Analítico Cx.'!K43</f>
        <v>74693.260000000009</v>
      </c>
      <c r="L36" s="156">
        <f>'Analítico Cx.'!L43</f>
        <v>52878.490000000013</v>
      </c>
      <c r="M36" s="156">
        <f>'Analítico Cx.'!M43</f>
        <v>34740.939999999995</v>
      </c>
      <c r="N36" s="156">
        <f>'Analítico Cx.'!N43</f>
        <v>107401.69</v>
      </c>
      <c r="O36" s="156">
        <f t="shared" si="13"/>
        <v>759011.98</v>
      </c>
    </row>
    <row r="37" spans="1:15" ht="24" x14ac:dyDescent="0.2">
      <c r="A37" s="136" t="s">
        <v>192</v>
      </c>
      <c r="B37" s="137" t="s">
        <v>193</v>
      </c>
      <c r="C37" s="156">
        <f>'Analítico Cx.'!C44</f>
        <v>21899.600000000002</v>
      </c>
      <c r="D37" s="156">
        <f>'Analítico Cx.'!D44</f>
        <v>73334.489999999991</v>
      </c>
      <c r="E37" s="156">
        <f>'Analítico Cx.'!E44</f>
        <v>40634.199999999997</v>
      </c>
      <c r="F37" s="156">
        <f>'Analítico Cx.'!F44</f>
        <v>21235.61</v>
      </c>
      <c r="G37" s="156">
        <f>'Analítico Cx.'!G44</f>
        <v>22333.980000000003</v>
      </c>
      <c r="H37" s="156">
        <f>'Analítico Cx.'!H44</f>
        <v>25191.549999999996</v>
      </c>
      <c r="I37" s="156">
        <f>'Analítico Cx.'!I44</f>
        <v>76512.58</v>
      </c>
      <c r="J37" s="156">
        <f>'Analítico Cx.'!J44</f>
        <v>105240.91</v>
      </c>
      <c r="K37" s="156">
        <f>'Analítico Cx.'!K44</f>
        <v>92885.420000000027</v>
      </c>
      <c r="L37" s="156">
        <f>'Analítico Cx.'!L44</f>
        <v>111557.09999999998</v>
      </c>
      <c r="M37" s="156">
        <f>'Analítico Cx.'!M44</f>
        <v>26819.91</v>
      </c>
      <c r="N37" s="156">
        <f>'Analítico Cx.'!N44</f>
        <v>100016.81999999998</v>
      </c>
      <c r="O37" s="156">
        <f t="shared" si="13"/>
        <v>717662.16999999993</v>
      </c>
    </row>
    <row r="38" spans="1:15" ht="24.75" customHeight="1" thickBot="1" x14ac:dyDescent="0.25">
      <c r="A38" s="153" t="s">
        <v>419</v>
      </c>
      <c r="B38" s="154"/>
      <c r="C38" s="157">
        <f t="shared" ref="C38:N38" si="14">SUBTOTAL(109,C30:C37)</f>
        <v>419136.19999999995</v>
      </c>
      <c r="D38" s="157">
        <f t="shared" si="14"/>
        <v>782189.77999999991</v>
      </c>
      <c r="E38" s="157">
        <f t="shared" si="14"/>
        <v>742669.72299999988</v>
      </c>
      <c r="F38" s="157">
        <f t="shared" si="14"/>
        <v>637914.22</v>
      </c>
      <c r="G38" s="157">
        <f t="shared" si="14"/>
        <v>722536.03</v>
      </c>
      <c r="H38" s="157">
        <f t="shared" si="14"/>
        <v>581143.30000000005</v>
      </c>
      <c r="I38" s="157">
        <f t="shared" si="14"/>
        <v>684318.48999999987</v>
      </c>
      <c r="J38" s="157">
        <f t="shared" si="14"/>
        <v>692143.40999999992</v>
      </c>
      <c r="K38" s="157">
        <f t="shared" si="14"/>
        <v>789045.22</v>
      </c>
      <c r="L38" s="157">
        <f t="shared" si="14"/>
        <v>805272.35000000009</v>
      </c>
      <c r="M38" s="157">
        <f t="shared" si="14"/>
        <v>1715370.78</v>
      </c>
      <c r="N38" s="157">
        <f t="shared" si="14"/>
        <v>2073869.8959999997</v>
      </c>
      <c r="O38" s="157">
        <f t="shared" si="13"/>
        <v>10645609.398999998</v>
      </c>
    </row>
    <row r="39" spans="1:15" ht="24.75" customHeight="1" thickBot="1" x14ac:dyDescent="0.25">
      <c r="A39" s="751" t="s">
        <v>420</v>
      </c>
      <c r="B39" s="751"/>
      <c r="C39" s="159">
        <f t="shared" ref="C39:N39" si="15">C8+C18-C38-C28</f>
        <v>2664707.7069495497</v>
      </c>
      <c r="D39" s="159">
        <f t="shared" si="15"/>
        <v>2839372.2548590996</v>
      </c>
      <c r="E39" s="159">
        <f t="shared" si="15"/>
        <v>3029549.0405526501</v>
      </c>
      <c r="F39" s="159">
        <f t="shared" si="15"/>
        <v>3363166.1578222006</v>
      </c>
      <c r="G39" s="159">
        <f t="shared" si="15"/>
        <v>3622951.3626117506</v>
      </c>
      <c r="H39" s="159">
        <f t="shared" si="15"/>
        <v>4028111.9151613009</v>
      </c>
      <c r="I39" s="159">
        <f t="shared" si="15"/>
        <v>4469502.8064223006</v>
      </c>
      <c r="J39" s="159">
        <f t="shared" si="15"/>
        <v>4884932.7817633003</v>
      </c>
      <c r="K39" s="159">
        <f t="shared" si="15"/>
        <v>5191462.2928643003</v>
      </c>
      <c r="L39" s="159">
        <f t="shared" si="15"/>
        <v>5492140.8090853002</v>
      </c>
      <c r="M39" s="159">
        <f t="shared" si="15"/>
        <v>5572094.9886662997</v>
      </c>
      <c r="N39" s="159">
        <f t="shared" si="15"/>
        <v>5477458.7244872991</v>
      </c>
      <c r="O39" s="160"/>
    </row>
    <row r="40" spans="1:15" x14ac:dyDescent="0.2">
      <c r="A40" s="713"/>
      <c r="B40" s="714"/>
      <c r="C40" s="714"/>
      <c r="D40" s="714"/>
      <c r="E40" s="714"/>
      <c r="F40" s="714"/>
      <c r="G40" s="714"/>
      <c r="H40" s="714"/>
      <c r="I40" s="714"/>
      <c r="J40" s="714"/>
      <c r="K40" s="714"/>
      <c r="L40" s="714"/>
      <c r="M40" s="714"/>
      <c r="N40" s="714"/>
      <c r="O40" s="715"/>
    </row>
    <row r="41" spans="1:15" x14ac:dyDescent="0.2">
      <c r="A41" s="713"/>
      <c r="B41" s="714"/>
      <c r="C41" s="714"/>
      <c r="D41" s="714"/>
      <c r="E41" s="714"/>
      <c r="F41" s="714"/>
      <c r="G41" s="714"/>
      <c r="H41" s="714"/>
      <c r="I41" s="714"/>
      <c r="J41" s="714"/>
      <c r="K41" s="714"/>
      <c r="L41" s="714"/>
      <c r="M41" s="714"/>
      <c r="N41" s="714"/>
      <c r="O41" s="715"/>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7"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1603"/>
  <sheetViews>
    <sheetView zoomScaleSheetLayoutView="85" workbookViewId="0">
      <pane ySplit="4" topLeftCell="A1087" activePane="bottomLeft" state="frozen"/>
      <selection activeCell="G29" sqref="G29"/>
      <selection pane="bottomLeft" sqref="A1:I1173"/>
    </sheetView>
  </sheetViews>
  <sheetFormatPr defaultColWidth="9.140625" defaultRowHeight="12.75" x14ac:dyDescent="0.2"/>
  <cols>
    <col min="1" max="1" width="11.5703125" style="218" customWidth="1"/>
    <col min="2" max="2" width="18.42578125" style="218" customWidth="1"/>
    <col min="3" max="3" width="21.5703125" style="218" customWidth="1"/>
    <col min="4" max="4" width="12.28515625" style="219" customWidth="1"/>
    <col min="5" max="5" width="12.7109375" style="219" bestFit="1" customWidth="1"/>
    <col min="6" max="6" width="23.42578125" style="218" customWidth="1"/>
    <col min="7" max="7" width="20.42578125" style="218" customWidth="1"/>
    <col min="8" max="8" width="15.140625" style="218" customWidth="1"/>
    <col min="9" max="9" width="22.28515625" style="218" customWidth="1"/>
    <col min="10" max="16384" width="9.140625" style="199"/>
  </cols>
  <sheetData>
    <row r="1" spans="1:9" ht="27" customHeight="1" x14ac:dyDescent="0.2">
      <c r="A1" s="725" t="str">
        <f>Capa!A1</f>
        <v>Contrato de Gestão nº. 008/2021 celebrado entre a Secretaria de Justiça e Segurança Pública do Estado de Minas Gerais - SEJUSP e o Instituto Elo</v>
      </c>
      <c r="B1" s="725"/>
      <c r="C1" s="725"/>
      <c r="D1" s="725"/>
      <c r="E1" s="725"/>
      <c r="F1" s="725"/>
      <c r="G1" s="725"/>
      <c r="H1" s="725"/>
      <c r="I1" s="725"/>
    </row>
    <row r="2" spans="1:9" ht="20.25" customHeight="1" x14ac:dyDescent="0.2">
      <c r="A2" s="725" t="str">
        <f>Capa!A3</f>
        <v>6º Relatório Gerencial Financeiro</v>
      </c>
      <c r="B2" s="725"/>
      <c r="C2" s="725"/>
      <c r="D2" s="725"/>
      <c r="E2" s="725"/>
      <c r="F2" s="725"/>
      <c r="G2" s="725"/>
      <c r="H2" s="725"/>
      <c r="I2" s="725"/>
    </row>
    <row r="3" spans="1:9" ht="20.25" customHeight="1" thickBot="1" x14ac:dyDescent="0.25">
      <c r="A3" s="752" t="s">
        <v>421</v>
      </c>
      <c r="B3" s="752"/>
      <c r="C3" s="752"/>
      <c r="D3" s="752"/>
      <c r="E3" s="752"/>
      <c r="F3" s="752"/>
      <c r="G3" s="752"/>
      <c r="H3" s="752"/>
      <c r="I3" s="752"/>
    </row>
    <row r="4" spans="1:9" s="213" customFormat="1" ht="43.5" customHeight="1" thickBot="1" x14ac:dyDescent="0.25">
      <c r="A4" s="211" t="s">
        <v>422</v>
      </c>
      <c r="B4" s="211" t="s">
        <v>423</v>
      </c>
      <c r="C4" s="211" t="s">
        <v>424</v>
      </c>
      <c r="D4" s="212" t="s">
        <v>425</v>
      </c>
      <c r="E4" s="211" t="s">
        <v>426</v>
      </c>
      <c r="F4" s="211" t="s">
        <v>427</v>
      </c>
      <c r="G4" s="211" t="s">
        <v>428</v>
      </c>
      <c r="H4" s="211" t="s">
        <v>429</v>
      </c>
      <c r="I4" s="211" t="s">
        <v>430</v>
      </c>
    </row>
    <row r="5" spans="1:9" s="210" customFormat="1" ht="38.25" x14ac:dyDescent="0.2">
      <c r="A5" s="461">
        <v>1067</v>
      </c>
      <c r="B5" s="332" t="s">
        <v>431</v>
      </c>
      <c r="C5" s="332" t="s">
        <v>383</v>
      </c>
      <c r="D5" s="337">
        <v>2835</v>
      </c>
      <c r="E5" s="338">
        <v>44567</v>
      </c>
      <c r="F5" s="332" t="s">
        <v>432</v>
      </c>
      <c r="G5" s="332">
        <v>2182</v>
      </c>
      <c r="H5" s="332" t="s">
        <v>131</v>
      </c>
      <c r="I5" s="332" t="s">
        <v>433</v>
      </c>
    </row>
    <row r="6" spans="1:9" s="210" customFormat="1" ht="38.25" x14ac:dyDescent="0.2">
      <c r="A6" s="461">
        <v>1068</v>
      </c>
      <c r="B6" s="332" t="s">
        <v>431</v>
      </c>
      <c r="C6" s="332" t="s">
        <v>383</v>
      </c>
      <c r="D6" s="337">
        <v>2835</v>
      </c>
      <c r="E6" s="338">
        <v>44567</v>
      </c>
      <c r="F6" s="332" t="s">
        <v>432</v>
      </c>
      <c r="G6" s="332">
        <v>2182</v>
      </c>
      <c r="H6" s="332" t="s">
        <v>134</v>
      </c>
      <c r="I6" s="332" t="s">
        <v>433</v>
      </c>
    </row>
    <row r="7" spans="1:9" s="210" customFormat="1" ht="38.25" x14ac:dyDescent="0.2">
      <c r="A7" s="461">
        <v>1069</v>
      </c>
      <c r="B7" s="332" t="s">
        <v>431</v>
      </c>
      <c r="C7" s="332" t="s">
        <v>383</v>
      </c>
      <c r="D7" s="337">
        <v>2835</v>
      </c>
      <c r="E7" s="338">
        <v>44567</v>
      </c>
      <c r="F7" s="332" t="s">
        <v>432</v>
      </c>
      <c r="G7" s="332">
        <v>2182</v>
      </c>
      <c r="H7" s="332" t="s">
        <v>136</v>
      </c>
      <c r="I7" s="332" t="s">
        <v>433</v>
      </c>
    </row>
    <row r="8" spans="1:9" s="210" customFormat="1" ht="38.25" x14ac:dyDescent="0.2">
      <c r="A8" s="461">
        <v>1070</v>
      </c>
      <c r="B8" s="332" t="s">
        <v>434</v>
      </c>
      <c r="C8" s="332" t="s">
        <v>403</v>
      </c>
      <c r="D8" s="337">
        <v>1078</v>
      </c>
      <c r="E8" s="338">
        <v>44567</v>
      </c>
      <c r="F8" s="332" t="s">
        <v>432</v>
      </c>
      <c r="G8" s="332">
        <v>2182</v>
      </c>
      <c r="H8" s="332" t="s">
        <v>131</v>
      </c>
      <c r="I8" s="332" t="s">
        <v>433</v>
      </c>
    </row>
    <row r="9" spans="1:9" s="210" customFormat="1" ht="38.25" x14ac:dyDescent="0.2">
      <c r="A9" s="461">
        <v>1071</v>
      </c>
      <c r="B9" s="332" t="s">
        <v>434</v>
      </c>
      <c r="C9" s="332" t="s">
        <v>383</v>
      </c>
      <c r="D9" s="337">
        <v>1078</v>
      </c>
      <c r="E9" s="338">
        <v>44567</v>
      </c>
      <c r="F9" s="332" t="s">
        <v>432</v>
      </c>
      <c r="G9" s="332">
        <v>2182</v>
      </c>
      <c r="H9" s="332" t="s">
        <v>134</v>
      </c>
      <c r="I9" s="332" t="s">
        <v>433</v>
      </c>
    </row>
    <row r="10" spans="1:9" s="210" customFormat="1" ht="38.25" x14ac:dyDescent="0.2">
      <c r="A10" s="461">
        <v>1072</v>
      </c>
      <c r="B10" s="332" t="s">
        <v>434</v>
      </c>
      <c r="C10" s="332" t="s">
        <v>383</v>
      </c>
      <c r="D10" s="337">
        <v>1078</v>
      </c>
      <c r="E10" s="338">
        <v>44567</v>
      </c>
      <c r="F10" s="332" t="s">
        <v>432</v>
      </c>
      <c r="G10" s="332">
        <v>2182</v>
      </c>
      <c r="H10" s="332" t="s">
        <v>136</v>
      </c>
      <c r="I10" s="332" t="s">
        <v>433</v>
      </c>
    </row>
    <row r="11" spans="1:9" s="210" customFormat="1" ht="51" x14ac:dyDescent="0.2">
      <c r="A11" s="461">
        <v>1073</v>
      </c>
      <c r="B11" s="332" t="s">
        <v>435</v>
      </c>
      <c r="C11" s="332" t="s">
        <v>381</v>
      </c>
      <c r="D11" s="337">
        <v>2100</v>
      </c>
      <c r="E11" s="338">
        <v>44568</v>
      </c>
      <c r="F11" s="332" t="s">
        <v>436</v>
      </c>
      <c r="G11" s="332">
        <v>13370</v>
      </c>
      <c r="H11" s="332" t="s">
        <v>131</v>
      </c>
      <c r="I11" s="332" t="s">
        <v>433</v>
      </c>
    </row>
    <row r="12" spans="1:9" s="210" customFormat="1" ht="38.25" x14ac:dyDescent="0.2">
      <c r="A12" s="461">
        <v>803</v>
      </c>
      <c r="B12" s="332" t="s">
        <v>437</v>
      </c>
      <c r="C12" s="332" t="s">
        <v>409</v>
      </c>
      <c r="D12" s="337">
        <v>989</v>
      </c>
      <c r="E12" s="338">
        <v>44574</v>
      </c>
      <c r="F12" s="332" t="s">
        <v>438</v>
      </c>
      <c r="G12" s="332">
        <v>1442</v>
      </c>
      <c r="H12" s="332" t="s">
        <v>139</v>
      </c>
      <c r="I12" s="332" t="s">
        <v>433</v>
      </c>
    </row>
    <row r="13" spans="1:9" s="210" customFormat="1" ht="38.25" x14ac:dyDescent="0.2">
      <c r="A13" s="461">
        <v>804</v>
      </c>
      <c r="B13" s="332" t="s">
        <v>437</v>
      </c>
      <c r="C13" s="332" t="s">
        <v>409</v>
      </c>
      <c r="D13" s="337">
        <v>989</v>
      </c>
      <c r="E13" s="338">
        <v>44574</v>
      </c>
      <c r="F13" s="332" t="s">
        <v>438</v>
      </c>
      <c r="G13" s="332">
        <v>1442</v>
      </c>
      <c r="H13" s="332" t="s">
        <v>139</v>
      </c>
      <c r="I13" s="332" t="s">
        <v>433</v>
      </c>
    </row>
    <row r="14" spans="1:9" s="210" customFormat="1" ht="38.25" x14ac:dyDescent="0.2">
      <c r="A14" s="461">
        <v>805</v>
      </c>
      <c r="B14" s="332" t="s">
        <v>437</v>
      </c>
      <c r="C14" s="332" t="s">
        <v>409</v>
      </c>
      <c r="D14" s="337">
        <v>989</v>
      </c>
      <c r="E14" s="338">
        <v>44574</v>
      </c>
      <c r="F14" s="332" t="s">
        <v>438</v>
      </c>
      <c r="G14" s="332">
        <v>1442</v>
      </c>
      <c r="H14" s="332" t="s">
        <v>139</v>
      </c>
      <c r="I14" s="332" t="s">
        <v>433</v>
      </c>
    </row>
    <row r="15" spans="1:9" s="210" customFormat="1" ht="38.25" x14ac:dyDescent="0.2">
      <c r="A15" s="461">
        <v>806</v>
      </c>
      <c r="B15" s="332" t="s">
        <v>437</v>
      </c>
      <c r="C15" s="332" t="s">
        <v>409</v>
      </c>
      <c r="D15" s="337">
        <v>989</v>
      </c>
      <c r="E15" s="338">
        <v>44574</v>
      </c>
      <c r="F15" s="332" t="s">
        <v>438</v>
      </c>
      <c r="G15" s="332">
        <v>1442</v>
      </c>
      <c r="H15" s="332" t="s">
        <v>139</v>
      </c>
      <c r="I15" s="332" t="s">
        <v>433</v>
      </c>
    </row>
    <row r="16" spans="1:9" s="210" customFormat="1" ht="38.25" x14ac:dyDescent="0.2">
      <c r="A16" s="461">
        <v>807</v>
      </c>
      <c r="B16" s="332" t="s">
        <v>437</v>
      </c>
      <c r="C16" s="332" t="s">
        <v>409</v>
      </c>
      <c r="D16" s="337">
        <v>989</v>
      </c>
      <c r="E16" s="338">
        <v>44574</v>
      </c>
      <c r="F16" s="332" t="s">
        <v>438</v>
      </c>
      <c r="G16" s="332">
        <v>1442</v>
      </c>
      <c r="H16" s="332" t="s">
        <v>139</v>
      </c>
      <c r="I16" s="332" t="s">
        <v>433</v>
      </c>
    </row>
    <row r="17" spans="1:9" s="210" customFormat="1" ht="38.25" x14ac:dyDescent="0.2">
      <c r="A17" s="461">
        <v>808</v>
      </c>
      <c r="B17" s="332" t="s">
        <v>437</v>
      </c>
      <c r="C17" s="332" t="s">
        <v>409</v>
      </c>
      <c r="D17" s="337">
        <v>989</v>
      </c>
      <c r="E17" s="338">
        <v>44574</v>
      </c>
      <c r="F17" s="332" t="s">
        <v>438</v>
      </c>
      <c r="G17" s="332">
        <v>1442</v>
      </c>
      <c r="H17" s="332" t="s">
        <v>139</v>
      </c>
      <c r="I17" s="332" t="s">
        <v>433</v>
      </c>
    </row>
    <row r="18" spans="1:9" s="210" customFormat="1" ht="38.25" x14ac:dyDescent="0.2">
      <c r="A18" s="461">
        <v>809</v>
      </c>
      <c r="B18" s="332" t="s">
        <v>437</v>
      </c>
      <c r="C18" s="332" t="s">
        <v>409</v>
      </c>
      <c r="D18" s="337">
        <v>989</v>
      </c>
      <c r="E18" s="338">
        <v>44574</v>
      </c>
      <c r="F18" s="332" t="s">
        <v>438</v>
      </c>
      <c r="G18" s="332">
        <v>1442</v>
      </c>
      <c r="H18" s="332" t="s">
        <v>139</v>
      </c>
      <c r="I18" s="332" t="s">
        <v>433</v>
      </c>
    </row>
    <row r="19" spans="1:9" s="210" customFormat="1" ht="38.25" x14ac:dyDescent="0.2">
      <c r="A19" s="461">
        <v>810</v>
      </c>
      <c r="B19" s="332" t="s">
        <v>437</v>
      </c>
      <c r="C19" s="332" t="s">
        <v>409</v>
      </c>
      <c r="D19" s="337">
        <v>989</v>
      </c>
      <c r="E19" s="338">
        <v>44574</v>
      </c>
      <c r="F19" s="332" t="s">
        <v>438</v>
      </c>
      <c r="G19" s="332">
        <v>1442</v>
      </c>
      <c r="H19" s="332" t="s">
        <v>139</v>
      </c>
      <c r="I19" s="332" t="s">
        <v>433</v>
      </c>
    </row>
    <row r="20" spans="1:9" s="210" customFormat="1" ht="38.25" x14ac:dyDescent="0.2">
      <c r="A20" s="461">
        <v>811</v>
      </c>
      <c r="B20" s="332" t="s">
        <v>437</v>
      </c>
      <c r="C20" s="332" t="s">
        <v>409</v>
      </c>
      <c r="D20" s="337">
        <v>989</v>
      </c>
      <c r="E20" s="338">
        <v>44574</v>
      </c>
      <c r="F20" s="332" t="s">
        <v>438</v>
      </c>
      <c r="G20" s="332">
        <v>1442</v>
      </c>
      <c r="H20" s="332" t="s">
        <v>139</v>
      </c>
      <c r="I20" s="332" t="s">
        <v>433</v>
      </c>
    </row>
    <row r="21" spans="1:9" s="210" customFormat="1" ht="38.25" x14ac:dyDescent="0.2">
      <c r="A21" s="461">
        <v>812</v>
      </c>
      <c r="B21" s="332" t="s">
        <v>437</v>
      </c>
      <c r="C21" s="332" t="s">
        <v>409</v>
      </c>
      <c r="D21" s="337">
        <v>989</v>
      </c>
      <c r="E21" s="338">
        <v>44574</v>
      </c>
      <c r="F21" s="332" t="s">
        <v>438</v>
      </c>
      <c r="G21" s="332">
        <v>1442</v>
      </c>
      <c r="H21" s="332" t="s">
        <v>139</v>
      </c>
      <c r="I21" s="332" t="s">
        <v>433</v>
      </c>
    </row>
    <row r="22" spans="1:9" s="210" customFormat="1" ht="38.25" x14ac:dyDescent="0.2">
      <c r="A22" s="461">
        <v>813</v>
      </c>
      <c r="B22" s="332" t="s">
        <v>437</v>
      </c>
      <c r="C22" s="332" t="s">
        <v>409</v>
      </c>
      <c r="D22" s="337">
        <v>989</v>
      </c>
      <c r="E22" s="338">
        <v>44574</v>
      </c>
      <c r="F22" s="332" t="s">
        <v>438</v>
      </c>
      <c r="G22" s="332">
        <v>1442</v>
      </c>
      <c r="H22" s="332" t="s">
        <v>139</v>
      </c>
      <c r="I22" s="332" t="s">
        <v>433</v>
      </c>
    </row>
    <row r="23" spans="1:9" s="210" customFormat="1" ht="38.25" x14ac:dyDescent="0.2">
      <c r="A23" s="461">
        <v>814</v>
      </c>
      <c r="B23" s="332" t="s">
        <v>437</v>
      </c>
      <c r="C23" s="332" t="s">
        <v>409</v>
      </c>
      <c r="D23" s="337">
        <v>989</v>
      </c>
      <c r="E23" s="338">
        <v>44574</v>
      </c>
      <c r="F23" s="332" t="s">
        <v>438</v>
      </c>
      <c r="G23" s="332">
        <v>1442</v>
      </c>
      <c r="H23" s="332" t="s">
        <v>139</v>
      </c>
      <c r="I23" s="332" t="s">
        <v>433</v>
      </c>
    </row>
    <row r="24" spans="1:9" s="210" customFormat="1" ht="38.25" x14ac:dyDescent="0.2">
      <c r="A24" s="461">
        <v>815</v>
      </c>
      <c r="B24" s="332" t="s">
        <v>437</v>
      </c>
      <c r="C24" s="332" t="s">
        <v>409</v>
      </c>
      <c r="D24" s="337">
        <v>989</v>
      </c>
      <c r="E24" s="338">
        <v>44574</v>
      </c>
      <c r="F24" s="332" t="s">
        <v>438</v>
      </c>
      <c r="G24" s="332">
        <v>1442</v>
      </c>
      <c r="H24" s="332" t="s">
        <v>139</v>
      </c>
      <c r="I24" s="332" t="s">
        <v>433</v>
      </c>
    </row>
    <row r="25" spans="1:9" s="210" customFormat="1" ht="38.25" x14ac:dyDescent="0.2">
      <c r="A25" s="461">
        <v>816</v>
      </c>
      <c r="B25" s="332" t="s">
        <v>437</v>
      </c>
      <c r="C25" s="332" t="s">
        <v>409</v>
      </c>
      <c r="D25" s="337">
        <v>989</v>
      </c>
      <c r="E25" s="338">
        <v>44574</v>
      </c>
      <c r="F25" s="332" t="s">
        <v>438</v>
      </c>
      <c r="G25" s="332">
        <v>1442</v>
      </c>
      <c r="H25" s="332" t="s">
        <v>139</v>
      </c>
      <c r="I25" s="332" t="s">
        <v>433</v>
      </c>
    </row>
    <row r="26" spans="1:9" s="210" customFormat="1" ht="38.25" x14ac:dyDescent="0.2">
      <c r="A26" s="461">
        <v>817</v>
      </c>
      <c r="B26" s="332" t="s">
        <v>437</v>
      </c>
      <c r="C26" s="332" t="s">
        <v>409</v>
      </c>
      <c r="D26" s="337">
        <v>989</v>
      </c>
      <c r="E26" s="338">
        <v>44574</v>
      </c>
      <c r="F26" s="332" t="s">
        <v>438</v>
      </c>
      <c r="G26" s="332">
        <v>1442</v>
      </c>
      <c r="H26" s="332" t="s">
        <v>139</v>
      </c>
      <c r="I26" s="332" t="s">
        <v>433</v>
      </c>
    </row>
    <row r="27" spans="1:9" s="210" customFormat="1" ht="38.25" x14ac:dyDescent="0.2">
      <c r="A27" s="461">
        <v>818</v>
      </c>
      <c r="B27" s="332" t="s">
        <v>437</v>
      </c>
      <c r="C27" s="332" t="s">
        <v>409</v>
      </c>
      <c r="D27" s="337">
        <v>989</v>
      </c>
      <c r="E27" s="338">
        <v>44574</v>
      </c>
      <c r="F27" s="332" t="s">
        <v>438</v>
      </c>
      <c r="G27" s="332">
        <v>1442</v>
      </c>
      <c r="H27" s="332" t="s">
        <v>132</v>
      </c>
      <c r="I27" s="332" t="s">
        <v>433</v>
      </c>
    </row>
    <row r="28" spans="1:9" s="210" customFormat="1" ht="38.25" x14ac:dyDescent="0.2">
      <c r="A28" s="461">
        <v>819</v>
      </c>
      <c r="B28" s="332" t="s">
        <v>437</v>
      </c>
      <c r="C28" s="332" t="s">
        <v>409</v>
      </c>
      <c r="D28" s="337">
        <v>989</v>
      </c>
      <c r="E28" s="338">
        <v>44574</v>
      </c>
      <c r="F28" s="332" t="s">
        <v>438</v>
      </c>
      <c r="G28" s="332">
        <v>1442</v>
      </c>
      <c r="H28" s="332" t="s">
        <v>132</v>
      </c>
      <c r="I28" s="332" t="s">
        <v>433</v>
      </c>
    </row>
    <row r="29" spans="1:9" s="210" customFormat="1" ht="38.25" x14ac:dyDescent="0.2">
      <c r="A29" s="461">
        <v>820</v>
      </c>
      <c r="B29" s="332" t="s">
        <v>437</v>
      </c>
      <c r="C29" s="332" t="s">
        <v>409</v>
      </c>
      <c r="D29" s="337">
        <v>989</v>
      </c>
      <c r="E29" s="338">
        <v>44574</v>
      </c>
      <c r="F29" s="332" t="s">
        <v>438</v>
      </c>
      <c r="G29" s="332">
        <v>1442</v>
      </c>
      <c r="H29" s="332" t="s">
        <v>132</v>
      </c>
      <c r="I29" s="332" t="s">
        <v>433</v>
      </c>
    </row>
    <row r="30" spans="1:9" s="210" customFormat="1" ht="38.25" x14ac:dyDescent="0.2">
      <c r="A30" s="461">
        <v>821</v>
      </c>
      <c r="B30" s="332" t="s">
        <v>437</v>
      </c>
      <c r="C30" s="332" t="s">
        <v>409</v>
      </c>
      <c r="D30" s="337">
        <v>989</v>
      </c>
      <c r="E30" s="338">
        <v>44574</v>
      </c>
      <c r="F30" s="332" t="s">
        <v>438</v>
      </c>
      <c r="G30" s="332">
        <v>1442</v>
      </c>
      <c r="H30" s="332" t="s">
        <v>132</v>
      </c>
      <c r="I30" s="332" t="s">
        <v>433</v>
      </c>
    </row>
    <row r="31" spans="1:9" s="210" customFormat="1" ht="38.25" x14ac:dyDescent="0.2">
      <c r="A31" s="461">
        <v>822</v>
      </c>
      <c r="B31" s="332" t="s">
        <v>437</v>
      </c>
      <c r="C31" s="332" t="s">
        <v>409</v>
      </c>
      <c r="D31" s="337">
        <v>989</v>
      </c>
      <c r="E31" s="338">
        <v>44574</v>
      </c>
      <c r="F31" s="332" t="s">
        <v>438</v>
      </c>
      <c r="G31" s="332">
        <v>1442</v>
      </c>
      <c r="H31" s="332" t="s">
        <v>132</v>
      </c>
      <c r="I31" s="332" t="s">
        <v>433</v>
      </c>
    </row>
    <row r="32" spans="1:9" s="210" customFormat="1" ht="38.25" x14ac:dyDescent="0.2">
      <c r="A32" s="461">
        <v>823</v>
      </c>
      <c r="B32" s="332" t="s">
        <v>437</v>
      </c>
      <c r="C32" s="332" t="s">
        <v>409</v>
      </c>
      <c r="D32" s="337">
        <v>989</v>
      </c>
      <c r="E32" s="338">
        <v>44574</v>
      </c>
      <c r="F32" s="332" t="s">
        <v>438</v>
      </c>
      <c r="G32" s="332">
        <v>1442</v>
      </c>
      <c r="H32" s="332" t="s">
        <v>132</v>
      </c>
      <c r="I32" s="332" t="s">
        <v>433</v>
      </c>
    </row>
    <row r="33" spans="1:9" s="210" customFormat="1" ht="38.25" x14ac:dyDescent="0.2">
      <c r="A33" s="461">
        <v>824</v>
      </c>
      <c r="B33" s="332" t="s">
        <v>437</v>
      </c>
      <c r="C33" s="332" t="s">
        <v>409</v>
      </c>
      <c r="D33" s="337">
        <v>989</v>
      </c>
      <c r="E33" s="338">
        <v>44574</v>
      </c>
      <c r="F33" s="332" t="s">
        <v>438</v>
      </c>
      <c r="G33" s="332">
        <v>1442</v>
      </c>
      <c r="H33" s="332" t="s">
        <v>132</v>
      </c>
      <c r="I33" s="332" t="s">
        <v>433</v>
      </c>
    </row>
    <row r="34" spans="1:9" s="210" customFormat="1" ht="38.25" x14ac:dyDescent="0.2">
      <c r="A34" s="461">
        <v>825</v>
      </c>
      <c r="B34" s="332" t="s">
        <v>437</v>
      </c>
      <c r="C34" s="332" t="s">
        <v>409</v>
      </c>
      <c r="D34" s="337">
        <v>989</v>
      </c>
      <c r="E34" s="338">
        <v>44574</v>
      </c>
      <c r="F34" s="332" t="s">
        <v>438</v>
      </c>
      <c r="G34" s="332">
        <v>1442</v>
      </c>
      <c r="H34" s="332" t="s">
        <v>132</v>
      </c>
      <c r="I34" s="332" t="s">
        <v>433</v>
      </c>
    </row>
    <row r="35" spans="1:9" s="210" customFormat="1" ht="38.25" x14ac:dyDescent="0.2">
      <c r="A35" s="461">
        <v>826</v>
      </c>
      <c r="B35" s="332" t="s">
        <v>437</v>
      </c>
      <c r="C35" s="332" t="s">
        <v>409</v>
      </c>
      <c r="D35" s="337">
        <v>989</v>
      </c>
      <c r="E35" s="338">
        <v>44574</v>
      </c>
      <c r="F35" s="332" t="s">
        <v>438</v>
      </c>
      <c r="G35" s="332">
        <v>1442</v>
      </c>
      <c r="H35" s="332" t="s">
        <v>132</v>
      </c>
      <c r="I35" s="332" t="s">
        <v>433</v>
      </c>
    </row>
    <row r="36" spans="1:9" s="210" customFormat="1" ht="38.25" x14ac:dyDescent="0.2">
      <c r="A36" s="461">
        <v>827</v>
      </c>
      <c r="B36" s="332" t="s">
        <v>437</v>
      </c>
      <c r="C36" s="332" t="s">
        <v>409</v>
      </c>
      <c r="D36" s="337">
        <v>989</v>
      </c>
      <c r="E36" s="338">
        <v>44574</v>
      </c>
      <c r="F36" s="332" t="s">
        <v>438</v>
      </c>
      <c r="G36" s="332">
        <v>1442</v>
      </c>
      <c r="H36" s="332" t="s">
        <v>132</v>
      </c>
      <c r="I36" s="332" t="s">
        <v>433</v>
      </c>
    </row>
    <row r="37" spans="1:9" s="210" customFormat="1" ht="38.25" x14ac:dyDescent="0.2">
      <c r="A37" s="461">
        <v>828</v>
      </c>
      <c r="B37" s="332" t="s">
        <v>437</v>
      </c>
      <c r="C37" s="332" t="s">
        <v>409</v>
      </c>
      <c r="D37" s="337">
        <v>989</v>
      </c>
      <c r="E37" s="338">
        <v>44574</v>
      </c>
      <c r="F37" s="332" t="s">
        <v>438</v>
      </c>
      <c r="G37" s="332">
        <v>1442</v>
      </c>
      <c r="H37" s="332" t="s">
        <v>132</v>
      </c>
      <c r="I37" s="332" t="s">
        <v>433</v>
      </c>
    </row>
    <row r="38" spans="1:9" s="210" customFormat="1" ht="38.25" x14ac:dyDescent="0.2">
      <c r="A38" s="461">
        <v>829</v>
      </c>
      <c r="B38" s="332" t="s">
        <v>437</v>
      </c>
      <c r="C38" s="332" t="s">
        <v>409</v>
      </c>
      <c r="D38" s="337">
        <v>989</v>
      </c>
      <c r="E38" s="338">
        <v>44574</v>
      </c>
      <c r="F38" s="332" t="s">
        <v>438</v>
      </c>
      <c r="G38" s="332">
        <v>1442</v>
      </c>
      <c r="H38" s="332" t="s">
        <v>132</v>
      </c>
      <c r="I38" s="332" t="s">
        <v>433</v>
      </c>
    </row>
    <row r="39" spans="1:9" s="210" customFormat="1" ht="38.25" x14ac:dyDescent="0.2">
      <c r="A39" s="461">
        <v>830</v>
      </c>
      <c r="B39" s="332" t="s">
        <v>437</v>
      </c>
      <c r="C39" s="332" t="s">
        <v>409</v>
      </c>
      <c r="D39" s="337">
        <v>989</v>
      </c>
      <c r="E39" s="338">
        <v>44574</v>
      </c>
      <c r="F39" s="332" t="s">
        <v>438</v>
      </c>
      <c r="G39" s="332">
        <v>1442</v>
      </c>
      <c r="H39" s="332" t="s">
        <v>132</v>
      </c>
      <c r="I39" s="332" t="s">
        <v>433</v>
      </c>
    </row>
    <row r="40" spans="1:9" s="210" customFormat="1" ht="38.25" x14ac:dyDescent="0.2">
      <c r="A40" s="461">
        <v>831</v>
      </c>
      <c r="B40" s="332" t="s">
        <v>437</v>
      </c>
      <c r="C40" s="332" t="s">
        <v>409</v>
      </c>
      <c r="D40" s="337">
        <v>989</v>
      </c>
      <c r="E40" s="338">
        <v>44574</v>
      </c>
      <c r="F40" s="332" t="s">
        <v>438</v>
      </c>
      <c r="G40" s="332">
        <v>1442</v>
      </c>
      <c r="H40" s="332" t="s">
        <v>132</v>
      </c>
      <c r="I40" s="332" t="s">
        <v>433</v>
      </c>
    </row>
    <row r="41" spans="1:9" s="210" customFormat="1" ht="38.25" x14ac:dyDescent="0.2">
      <c r="A41" s="461">
        <v>832</v>
      </c>
      <c r="B41" s="332" t="s">
        <v>437</v>
      </c>
      <c r="C41" s="332" t="s">
        <v>409</v>
      </c>
      <c r="D41" s="337">
        <v>989</v>
      </c>
      <c r="E41" s="338">
        <v>44574</v>
      </c>
      <c r="F41" s="332" t="s">
        <v>438</v>
      </c>
      <c r="G41" s="332">
        <v>1442</v>
      </c>
      <c r="H41" s="332" t="s">
        <v>132</v>
      </c>
      <c r="I41" s="332" t="s">
        <v>433</v>
      </c>
    </row>
    <row r="42" spans="1:9" s="210" customFormat="1" ht="38.25" x14ac:dyDescent="0.2">
      <c r="A42" s="461">
        <v>833</v>
      </c>
      <c r="B42" s="332" t="s">
        <v>437</v>
      </c>
      <c r="C42" s="332" t="s">
        <v>409</v>
      </c>
      <c r="D42" s="337">
        <v>989</v>
      </c>
      <c r="E42" s="338">
        <v>44574</v>
      </c>
      <c r="F42" s="332" t="s">
        <v>438</v>
      </c>
      <c r="G42" s="332">
        <v>1442</v>
      </c>
      <c r="H42" s="332" t="s">
        <v>136</v>
      </c>
      <c r="I42" s="332" t="s">
        <v>433</v>
      </c>
    </row>
    <row r="43" spans="1:9" s="210" customFormat="1" ht="38.25" x14ac:dyDescent="0.2">
      <c r="A43" s="461">
        <v>834</v>
      </c>
      <c r="B43" s="332" t="s">
        <v>437</v>
      </c>
      <c r="C43" s="332" t="s">
        <v>409</v>
      </c>
      <c r="D43" s="337">
        <v>989</v>
      </c>
      <c r="E43" s="338">
        <v>44574</v>
      </c>
      <c r="F43" s="332" t="s">
        <v>438</v>
      </c>
      <c r="G43" s="332">
        <v>1442</v>
      </c>
      <c r="H43" s="332" t="s">
        <v>136</v>
      </c>
      <c r="I43" s="332" t="s">
        <v>433</v>
      </c>
    </row>
    <row r="44" spans="1:9" s="210" customFormat="1" ht="38.25" x14ac:dyDescent="0.2">
      <c r="A44" s="461">
        <v>835</v>
      </c>
      <c r="B44" s="332" t="s">
        <v>437</v>
      </c>
      <c r="C44" s="332" t="s">
        <v>409</v>
      </c>
      <c r="D44" s="337">
        <v>989</v>
      </c>
      <c r="E44" s="338">
        <v>44574</v>
      </c>
      <c r="F44" s="332" t="s">
        <v>438</v>
      </c>
      <c r="G44" s="332">
        <v>1442</v>
      </c>
      <c r="H44" s="332" t="s">
        <v>136</v>
      </c>
      <c r="I44" s="332" t="s">
        <v>433</v>
      </c>
    </row>
    <row r="45" spans="1:9" s="210" customFormat="1" ht="38.25" x14ac:dyDescent="0.2">
      <c r="A45" s="461">
        <v>836</v>
      </c>
      <c r="B45" s="332" t="s">
        <v>437</v>
      </c>
      <c r="C45" s="332" t="s">
        <v>409</v>
      </c>
      <c r="D45" s="337">
        <v>989</v>
      </c>
      <c r="E45" s="338">
        <v>44574</v>
      </c>
      <c r="F45" s="332" t="s">
        <v>438</v>
      </c>
      <c r="G45" s="332">
        <v>1442</v>
      </c>
      <c r="H45" s="332" t="s">
        <v>136</v>
      </c>
      <c r="I45" s="332" t="s">
        <v>433</v>
      </c>
    </row>
    <row r="46" spans="1:9" s="210" customFormat="1" ht="38.25" x14ac:dyDescent="0.2">
      <c r="A46" s="461">
        <v>837</v>
      </c>
      <c r="B46" s="332" t="s">
        <v>437</v>
      </c>
      <c r="C46" s="332" t="s">
        <v>409</v>
      </c>
      <c r="D46" s="337">
        <v>989</v>
      </c>
      <c r="E46" s="338">
        <v>44574</v>
      </c>
      <c r="F46" s="332" t="s">
        <v>438</v>
      </c>
      <c r="G46" s="332">
        <v>1442</v>
      </c>
      <c r="H46" s="332" t="s">
        <v>136</v>
      </c>
      <c r="I46" s="332" t="s">
        <v>433</v>
      </c>
    </row>
    <row r="47" spans="1:9" s="210" customFormat="1" ht="38.25" x14ac:dyDescent="0.2">
      <c r="A47" s="461">
        <v>838</v>
      </c>
      <c r="B47" s="332" t="s">
        <v>437</v>
      </c>
      <c r="C47" s="332" t="s">
        <v>409</v>
      </c>
      <c r="D47" s="337">
        <v>989</v>
      </c>
      <c r="E47" s="338">
        <v>44574</v>
      </c>
      <c r="F47" s="332" t="s">
        <v>438</v>
      </c>
      <c r="G47" s="332">
        <v>1442</v>
      </c>
      <c r="H47" s="332" t="s">
        <v>136</v>
      </c>
      <c r="I47" s="332" t="s">
        <v>433</v>
      </c>
    </row>
    <row r="48" spans="1:9" s="210" customFormat="1" ht="38.25" x14ac:dyDescent="0.2">
      <c r="A48" s="461">
        <v>839</v>
      </c>
      <c r="B48" s="332" t="s">
        <v>437</v>
      </c>
      <c r="C48" s="332" t="s">
        <v>409</v>
      </c>
      <c r="D48" s="337">
        <v>989</v>
      </c>
      <c r="E48" s="338">
        <v>44574</v>
      </c>
      <c r="F48" s="332" t="s">
        <v>438</v>
      </c>
      <c r="G48" s="332">
        <v>1442</v>
      </c>
      <c r="H48" s="332" t="s">
        <v>136</v>
      </c>
      <c r="I48" s="332" t="s">
        <v>433</v>
      </c>
    </row>
    <row r="49" spans="1:9" s="210" customFormat="1" ht="38.25" x14ac:dyDescent="0.2">
      <c r="A49" s="461">
        <v>840</v>
      </c>
      <c r="B49" s="332" t="s">
        <v>437</v>
      </c>
      <c r="C49" s="332" t="s">
        <v>409</v>
      </c>
      <c r="D49" s="337">
        <v>989</v>
      </c>
      <c r="E49" s="338">
        <v>44574</v>
      </c>
      <c r="F49" s="332" t="s">
        <v>438</v>
      </c>
      <c r="G49" s="332">
        <v>1442</v>
      </c>
      <c r="H49" s="332" t="s">
        <v>136</v>
      </c>
      <c r="I49" s="332" t="s">
        <v>433</v>
      </c>
    </row>
    <row r="50" spans="1:9" s="210" customFormat="1" ht="38.25" x14ac:dyDescent="0.2">
      <c r="A50" s="461">
        <v>841</v>
      </c>
      <c r="B50" s="332" t="s">
        <v>437</v>
      </c>
      <c r="C50" s="332" t="s">
        <v>409</v>
      </c>
      <c r="D50" s="337">
        <v>989</v>
      </c>
      <c r="E50" s="338">
        <v>44574</v>
      </c>
      <c r="F50" s="332" t="s">
        <v>438</v>
      </c>
      <c r="G50" s="332">
        <v>1442</v>
      </c>
      <c r="H50" s="332" t="s">
        <v>136</v>
      </c>
      <c r="I50" s="332" t="s">
        <v>433</v>
      </c>
    </row>
    <row r="51" spans="1:9" s="210" customFormat="1" ht="38.25" x14ac:dyDescent="0.2">
      <c r="A51" s="461">
        <v>842</v>
      </c>
      <c r="B51" s="332" t="s">
        <v>437</v>
      </c>
      <c r="C51" s="332" t="s">
        <v>409</v>
      </c>
      <c r="D51" s="337">
        <v>989</v>
      </c>
      <c r="E51" s="338">
        <v>44574</v>
      </c>
      <c r="F51" s="332" t="s">
        <v>438</v>
      </c>
      <c r="G51" s="332">
        <v>1442</v>
      </c>
      <c r="H51" s="332" t="s">
        <v>136</v>
      </c>
      <c r="I51" s="332" t="s">
        <v>433</v>
      </c>
    </row>
    <row r="52" spans="1:9" s="210" customFormat="1" ht="38.25" x14ac:dyDescent="0.2">
      <c r="A52" s="461">
        <v>843</v>
      </c>
      <c r="B52" s="332" t="s">
        <v>437</v>
      </c>
      <c r="C52" s="332" t="s">
        <v>409</v>
      </c>
      <c r="D52" s="337">
        <v>989</v>
      </c>
      <c r="E52" s="338">
        <v>44574</v>
      </c>
      <c r="F52" s="332" t="s">
        <v>438</v>
      </c>
      <c r="G52" s="332">
        <v>1442</v>
      </c>
      <c r="H52" s="332" t="s">
        <v>136</v>
      </c>
      <c r="I52" s="332" t="s">
        <v>433</v>
      </c>
    </row>
    <row r="53" spans="1:9" s="210" customFormat="1" ht="38.25" x14ac:dyDescent="0.2">
      <c r="A53" s="461">
        <v>844</v>
      </c>
      <c r="B53" s="332" t="s">
        <v>437</v>
      </c>
      <c r="C53" s="332" t="s">
        <v>409</v>
      </c>
      <c r="D53" s="337">
        <v>989</v>
      </c>
      <c r="E53" s="338">
        <v>44574</v>
      </c>
      <c r="F53" s="332" t="s">
        <v>438</v>
      </c>
      <c r="G53" s="332">
        <v>1442</v>
      </c>
      <c r="H53" s="332" t="s">
        <v>136</v>
      </c>
      <c r="I53" s="332" t="s">
        <v>433</v>
      </c>
    </row>
    <row r="54" spans="1:9" s="210" customFormat="1" ht="38.25" x14ac:dyDescent="0.2">
      <c r="A54" s="461">
        <v>845</v>
      </c>
      <c r="B54" s="332" t="s">
        <v>437</v>
      </c>
      <c r="C54" s="332" t="s">
        <v>409</v>
      </c>
      <c r="D54" s="337">
        <v>989</v>
      </c>
      <c r="E54" s="338">
        <v>44574</v>
      </c>
      <c r="F54" s="332" t="s">
        <v>438</v>
      </c>
      <c r="G54" s="332">
        <v>1442</v>
      </c>
      <c r="H54" s="332" t="s">
        <v>136</v>
      </c>
      <c r="I54" s="332" t="s">
        <v>433</v>
      </c>
    </row>
    <row r="55" spans="1:9" s="210" customFormat="1" ht="38.25" x14ac:dyDescent="0.2">
      <c r="A55" s="461">
        <v>846</v>
      </c>
      <c r="B55" s="332" t="s">
        <v>437</v>
      </c>
      <c r="C55" s="332" t="s">
        <v>409</v>
      </c>
      <c r="D55" s="337">
        <v>989</v>
      </c>
      <c r="E55" s="338">
        <v>44574</v>
      </c>
      <c r="F55" s="332" t="s">
        <v>438</v>
      </c>
      <c r="G55" s="332">
        <v>1442</v>
      </c>
      <c r="H55" s="332" t="s">
        <v>136</v>
      </c>
      <c r="I55" s="332" t="s">
        <v>433</v>
      </c>
    </row>
    <row r="56" spans="1:9" s="210" customFormat="1" ht="38.25" x14ac:dyDescent="0.2">
      <c r="A56" s="461">
        <v>847</v>
      </c>
      <c r="B56" s="332" t="s">
        <v>437</v>
      </c>
      <c r="C56" s="332" t="s">
        <v>409</v>
      </c>
      <c r="D56" s="337">
        <v>989</v>
      </c>
      <c r="E56" s="338">
        <v>44574</v>
      </c>
      <c r="F56" s="332" t="s">
        <v>438</v>
      </c>
      <c r="G56" s="332">
        <v>1442</v>
      </c>
      <c r="H56" s="332" t="s">
        <v>136</v>
      </c>
      <c r="I56" s="332" t="s">
        <v>433</v>
      </c>
    </row>
    <row r="57" spans="1:9" s="210" customFormat="1" ht="38.25" x14ac:dyDescent="0.2">
      <c r="A57" s="461">
        <v>848</v>
      </c>
      <c r="B57" s="332" t="s">
        <v>437</v>
      </c>
      <c r="C57" s="332" t="s">
        <v>409</v>
      </c>
      <c r="D57" s="337">
        <v>989</v>
      </c>
      <c r="E57" s="338">
        <v>44574</v>
      </c>
      <c r="F57" s="332" t="s">
        <v>438</v>
      </c>
      <c r="G57" s="332">
        <v>1442</v>
      </c>
      <c r="H57" s="332" t="s">
        <v>136</v>
      </c>
      <c r="I57" s="332" t="s">
        <v>433</v>
      </c>
    </row>
    <row r="58" spans="1:9" s="210" customFormat="1" ht="38.25" x14ac:dyDescent="0.2">
      <c r="A58" s="461">
        <v>849</v>
      </c>
      <c r="B58" s="332" t="s">
        <v>437</v>
      </c>
      <c r="C58" s="332" t="s">
        <v>409</v>
      </c>
      <c r="D58" s="337">
        <v>989</v>
      </c>
      <c r="E58" s="338">
        <v>44574</v>
      </c>
      <c r="F58" s="332" t="s">
        <v>438</v>
      </c>
      <c r="G58" s="332">
        <v>1442</v>
      </c>
      <c r="H58" s="332" t="s">
        <v>136</v>
      </c>
      <c r="I58" s="332" t="s">
        <v>433</v>
      </c>
    </row>
    <row r="59" spans="1:9" s="210" customFormat="1" ht="38.25" x14ac:dyDescent="0.2">
      <c r="A59" s="461">
        <v>850</v>
      </c>
      <c r="B59" s="332" t="s">
        <v>437</v>
      </c>
      <c r="C59" s="332" t="s">
        <v>409</v>
      </c>
      <c r="D59" s="337">
        <v>989</v>
      </c>
      <c r="E59" s="338">
        <v>44574</v>
      </c>
      <c r="F59" s="332" t="s">
        <v>438</v>
      </c>
      <c r="G59" s="332">
        <v>1442</v>
      </c>
      <c r="H59" s="332" t="s">
        <v>136</v>
      </c>
      <c r="I59" s="332" t="s">
        <v>433</v>
      </c>
    </row>
    <row r="60" spans="1:9" s="210" customFormat="1" ht="38.25" x14ac:dyDescent="0.2">
      <c r="A60" s="461">
        <v>851</v>
      </c>
      <c r="B60" s="332" t="s">
        <v>437</v>
      </c>
      <c r="C60" s="332" t="s">
        <v>409</v>
      </c>
      <c r="D60" s="337">
        <v>989</v>
      </c>
      <c r="E60" s="338">
        <v>44574</v>
      </c>
      <c r="F60" s="332" t="s">
        <v>438</v>
      </c>
      <c r="G60" s="332">
        <v>1442</v>
      </c>
      <c r="H60" s="332" t="s">
        <v>136</v>
      </c>
      <c r="I60" s="332" t="s">
        <v>433</v>
      </c>
    </row>
    <row r="61" spans="1:9" s="210" customFormat="1" ht="38.25" x14ac:dyDescent="0.2">
      <c r="A61" s="461">
        <v>852</v>
      </c>
      <c r="B61" s="332" t="s">
        <v>437</v>
      </c>
      <c r="C61" s="332" t="s">
        <v>409</v>
      </c>
      <c r="D61" s="337">
        <v>989</v>
      </c>
      <c r="E61" s="338">
        <v>44574</v>
      </c>
      <c r="F61" s="332" t="s">
        <v>438</v>
      </c>
      <c r="G61" s="332">
        <v>1442</v>
      </c>
      <c r="H61" s="332" t="s">
        <v>136</v>
      </c>
      <c r="I61" s="332" t="s">
        <v>433</v>
      </c>
    </row>
    <row r="62" spans="1:9" s="210" customFormat="1" ht="38.25" x14ac:dyDescent="0.2">
      <c r="A62" s="461">
        <v>853</v>
      </c>
      <c r="B62" s="332" t="s">
        <v>437</v>
      </c>
      <c r="C62" s="332" t="s">
        <v>409</v>
      </c>
      <c r="D62" s="337">
        <v>989</v>
      </c>
      <c r="E62" s="338">
        <v>44574</v>
      </c>
      <c r="F62" s="332" t="s">
        <v>438</v>
      </c>
      <c r="G62" s="332">
        <v>1442</v>
      </c>
      <c r="H62" s="332" t="s">
        <v>131</v>
      </c>
      <c r="I62" s="332" t="s">
        <v>433</v>
      </c>
    </row>
    <row r="63" spans="1:9" s="210" customFormat="1" ht="38.25" x14ac:dyDescent="0.2">
      <c r="A63" s="461">
        <v>854</v>
      </c>
      <c r="B63" s="332" t="s">
        <v>437</v>
      </c>
      <c r="C63" s="332" t="s">
        <v>409</v>
      </c>
      <c r="D63" s="337">
        <v>989</v>
      </c>
      <c r="E63" s="338">
        <v>44574</v>
      </c>
      <c r="F63" s="332" t="s">
        <v>438</v>
      </c>
      <c r="G63" s="332">
        <v>1442</v>
      </c>
      <c r="H63" s="332" t="s">
        <v>131</v>
      </c>
      <c r="I63" s="332" t="s">
        <v>433</v>
      </c>
    </row>
    <row r="64" spans="1:9" s="210" customFormat="1" ht="38.25" x14ac:dyDescent="0.2">
      <c r="A64" s="461">
        <v>855</v>
      </c>
      <c r="B64" s="332" t="s">
        <v>437</v>
      </c>
      <c r="C64" s="332" t="s">
        <v>409</v>
      </c>
      <c r="D64" s="337">
        <v>989</v>
      </c>
      <c r="E64" s="338">
        <v>44574</v>
      </c>
      <c r="F64" s="332" t="s">
        <v>438</v>
      </c>
      <c r="G64" s="332">
        <v>1442</v>
      </c>
      <c r="H64" s="332" t="s">
        <v>131</v>
      </c>
      <c r="I64" s="332" t="s">
        <v>433</v>
      </c>
    </row>
    <row r="65" spans="1:9" s="210" customFormat="1" ht="38.25" x14ac:dyDescent="0.2">
      <c r="A65" s="461">
        <v>856</v>
      </c>
      <c r="B65" s="332" t="s">
        <v>437</v>
      </c>
      <c r="C65" s="332" t="s">
        <v>409</v>
      </c>
      <c r="D65" s="337">
        <v>989</v>
      </c>
      <c r="E65" s="338">
        <v>44574</v>
      </c>
      <c r="F65" s="332" t="s">
        <v>438</v>
      </c>
      <c r="G65" s="332">
        <v>1442</v>
      </c>
      <c r="H65" s="332" t="s">
        <v>131</v>
      </c>
      <c r="I65" s="332" t="s">
        <v>433</v>
      </c>
    </row>
    <row r="66" spans="1:9" s="210" customFormat="1" ht="38.25" x14ac:dyDescent="0.2">
      <c r="A66" s="461">
        <v>857</v>
      </c>
      <c r="B66" s="332" t="s">
        <v>437</v>
      </c>
      <c r="C66" s="332" t="s">
        <v>409</v>
      </c>
      <c r="D66" s="337">
        <v>989</v>
      </c>
      <c r="E66" s="338">
        <v>44574</v>
      </c>
      <c r="F66" s="332" t="s">
        <v>438</v>
      </c>
      <c r="G66" s="332">
        <v>1442</v>
      </c>
      <c r="H66" s="332" t="s">
        <v>131</v>
      </c>
      <c r="I66" s="332" t="s">
        <v>433</v>
      </c>
    </row>
    <row r="67" spans="1:9" s="210" customFormat="1" ht="38.25" x14ac:dyDescent="0.2">
      <c r="A67" s="461">
        <v>858</v>
      </c>
      <c r="B67" s="332" t="s">
        <v>437</v>
      </c>
      <c r="C67" s="332" t="s">
        <v>409</v>
      </c>
      <c r="D67" s="337">
        <v>989</v>
      </c>
      <c r="E67" s="338">
        <v>44574</v>
      </c>
      <c r="F67" s="332" t="s">
        <v>438</v>
      </c>
      <c r="G67" s="332">
        <v>1442</v>
      </c>
      <c r="H67" s="332" t="s">
        <v>131</v>
      </c>
      <c r="I67" s="332" t="s">
        <v>433</v>
      </c>
    </row>
    <row r="68" spans="1:9" s="210" customFormat="1" ht="38.25" x14ac:dyDescent="0.2">
      <c r="A68" s="461">
        <v>859</v>
      </c>
      <c r="B68" s="332" t="s">
        <v>437</v>
      </c>
      <c r="C68" s="332" t="s">
        <v>409</v>
      </c>
      <c r="D68" s="337">
        <v>989</v>
      </c>
      <c r="E68" s="338">
        <v>44574</v>
      </c>
      <c r="F68" s="332" t="s">
        <v>438</v>
      </c>
      <c r="G68" s="332">
        <v>1442</v>
      </c>
      <c r="H68" s="332" t="s">
        <v>131</v>
      </c>
      <c r="I68" s="332" t="s">
        <v>433</v>
      </c>
    </row>
    <row r="69" spans="1:9" s="210" customFormat="1" ht="38.25" x14ac:dyDescent="0.2">
      <c r="A69" s="461">
        <v>860</v>
      </c>
      <c r="B69" s="332" t="s">
        <v>437</v>
      </c>
      <c r="C69" s="332" t="s">
        <v>409</v>
      </c>
      <c r="D69" s="337">
        <v>989</v>
      </c>
      <c r="E69" s="338">
        <v>44574</v>
      </c>
      <c r="F69" s="332" t="s">
        <v>438</v>
      </c>
      <c r="G69" s="332">
        <v>1442</v>
      </c>
      <c r="H69" s="332" t="s">
        <v>131</v>
      </c>
      <c r="I69" s="332" t="s">
        <v>433</v>
      </c>
    </row>
    <row r="70" spans="1:9" s="210" customFormat="1" ht="38.25" x14ac:dyDescent="0.2">
      <c r="A70" s="461">
        <v>861</v>
      </c>
      <c r="B70" s="332" t="s">
        <v>437</v>
      </c>
      <c r="C70" s="332" t="s">
        <v>409</v>
      </c>
      <c r="D70" s="337">
        <v>989</v>
      </c>
      <c r="E70" s="338">
        <v>44574</v>
      </c>
      <c r="F70" s="332" t="s">
        <v>438</v>
      </c>
      <c r="G70" s="332">
        <v>1442</v>
      </c>
      <c r="H70" s="332" t="s">
        <v>131</v>
      </c>
      <c r="I70" s="332" t="s">
        <v>433</v>
      </c>
    </row>
    <row r="71" spans="1:9" s="210" customFormat="1" ht="38.25" x14ac:dyDescent="0.2">
      <c r="A71" s="461">
        <v>862</v>
      </c>
      <c r="B71" s="332" t="s">
        <v>437</v>
      </c>
      <c r="C71" s="332" t="s">
        <v>409</v>
      </c>
      <c r="D71" s="337">
        <v>989</v>
      </c>
      <c r="E71" s="338">
        <v>44574</v>
      </c>
      <c r="F71" s="332" t="s">
        <v>438</v>
      </c>
      <c r="G71" s="332">
        <v>1442</v>
      </c>
      <c r="H71" s="332" t="s">
        <v>131</v>
      </c>
      <c r="I71" s="332" t="s">
        <v>433</v>
      </c>
    </row>
    <row r="72" spans="1:9" s="210" customFormat="1" ht="38.25" x14ac:dyDescent="0.2">
      <c r="A72" s="461">
        <v>863</v>
      </c>
      <c r="B72" s="332" t="s">
        <v>437</v>
      </c>
      <c r="C72" s="332" t="s">
        <v>409</v>
      </c>
      <c r="D72" s="337">
        <v>989</v>
      </c>
      <c r="E72" s="338">
        <v>44574</v>
      </c>
      <c r="F72" s="332" t="s">
        <v>438</v>
      </c>
      <c r="G72" s="332">
        <v>1442</v>
      </c>
      <c r="H72" s="332" t="s">
        <v>131</v>
      </c>
      <c r="I72" s="332" t="s">
        <v>433</v>
      </c>
    </row>
    <row r="73" spans="1:9" s="210" customFormat="1" ht="38.25" x14ac:dyDescent="0.2">
      <c r="A73" s="461">
        <v>864</v>
      </c>
      <c r="B73" s="332" t="s">
        <v>437</v>
      </c>
      <c r="C73" s="332" t="s">
        <v>409</v>
      </c>
      <c r="D73" s="337">
        <v>989</v>
      </c>
      <c r="E73" s="338">
        <v>44574</v>
      </c>
      <c r="F73" s="332" t="s">
        <v>438</v>
      </c>
      <c r="G73" s="332">
        <v>1442</v>
      </c>
      <c r="H73" s="332" t="s">
        <v>131</v>
      </c>
      <c r="I73" s="332" t="s">
        <v>433</v>
      </c>
    </row>
    <row r="74" spans="1:9" s="210" customFormat="1" ht="38.25" x14ac:dyDescent="0.2">
      <c r="A74" s="461">
        <v>865</v>
      </c>
      <c r="B74" s="332" t="s">
        <v>437</v>
      </c>
      <c r="C74" s="332" t="s">
        <v>409</v>
      </c>
      <c r="D74" s="337">
        <v>989</v>
      </c>
      <c r="E74" s="338">
        <v>44574</v>
      </c>
      <c r="F74" s="332" t="s">
        <v>438</v>
      </c>
      <c r="G74" s="332">
        <v>1442</v>
      </c>
      <c r="H74" s="332" t="s">
        <v>131</v>
      </c>
      <c r="I74" s="332" t="s">
        <v>433</v>
      </c>
    </row>
    <row r="75" spans="1:9" s="210" customFormat="1" ht="38.25" x14ac:dyDescent="0.2">
      <c r="A75" s="461">
        <v>866</v>
      </c>
      <c r="B75" s="332" t="s">
        <v>437</v>
      </c>
      <c r="C75" s="332" t="s">
        <v>409</v>
      </c>
      <c r="D75" s="337">
        <v>989</v>
      </c>
      <c r="E75" s="338">
        <v>44574</v>
      </c>
      <c r="F75" s="332" t="s">
        <v>438</v>
      </c>
      <c r="G75" s="332">
        <v>1442</v>
      </c>
      <c r="H75" s="332" t="s">
        <v>131</v>
      </c>
      <c r="I75" s="332" t="s">
        <v>433</v>
      </c>
    </row>
    <row r="76" spans="1:9" s="210" customFormat="1" ht="38.25" x14ac:dyDescent="0.2">
      <c r="A76" s="461">
        <v>867</v>
      </c>
      <c r="B76" s="332" t="s">
        <v>437</v>
      </c>
      <c r="C76" s="332" t="s">
        <v>409</v>
      </c>
      <c r="D76" s="337">
        <v>989</v>
      </c>
      <c r="E76" s="338">
        <v>44574</v>
      </c>
      <c r="F76" s="332" t="s">
        <v>438</v>
      </c>
      <c r="G76" s="332">
        <v>1442</v>
      </c>
      <c r="H76" s="332" t="s">
        <v>131</v>
      </c>
      <c r="I76" s="332" t="s">
        <v>433</v>
      </c>
    </row>
    <row r="77" spans="1:9" s="210" customFormat="1" ht="38.25" x14ac:dyDescent="0.2">
      <c r="A77" s="461">
        <v>868</v>
      </c>
      <c r="B77" s="332" t="s">
        <v>437</v>
      </c>
      <c r="C77" s="332" t="s">
        <v>409</v>
      </c>
      <c r="D77" s="337">
        <v>989</v>
      </c>
      <c r="E77" s="338">
        <v>44574</v>
      </c>
      <c r="F77" s="332" t="s">
        <v>438</v>
      </c>
      <c r="G77" s="332">
        <v>1442</v>
      </c>
      <c r="H77" s="332" t="s">
        <v>131</v>
      </c>
      <c r="I77" s="332" t="s">
        <v>433</v>
      </c>
    </row>
    <row r="78" spans="1:9" s="210" customFormat="1" ht="38.25" x14ac:dyDescent="0.2">
      <c r="A78" s="461">
        <v>869</v>
      </c>
      <c r="B78" s="332" t="s">
        <v>437</v>
      </c>
      <c r="C78" s="332" t="s">
        <v>409</v>
      </c>
      <c r="D78" s="337">
        <v>989</v>
      </c>
      <c r="E78" s="338">
        <v>44574</v>
      </c>
      <c r="F78" s="332" t="s">
        <v>438</v>
      </c>
      <c r="G78" s="332">
        <v>1442</v>
      </c>
      <c r="H78" s="332" t="s">
        <v>131</v>
      </c>
      <c r="I78" s="332" t="s">
        <v>433</v>
      </c>
    </row>
    <row r="79" spans="1:9" s="210" customFormat="1" ht="38.25" x14ac:dyDescent="0.2">
      <c r="A79" s="461">
        <v>870</v>
      </c>
      <c r="B79" s="332" t="s">
        <v>437</v>
      </c>
      <c r="C79" s="332" t="s">
        <v>409</v>
      </c>
      <c r="D79" s="337">
        <v>989</v>
      </c>
      <c r="E79" s="338">
        <v>44574</v>
      </c>
      <c r="F79" s="332" t="s">
        <v>438</v>
      </c>
      <c r="G79" s="332">
        <v>1442</v>
      </c>
      <c r="H79" s="332" t="s">
        <v>131</v>
      </c>
      <c r="I79" s="332" t="s">
        <v>433</v>
      </c>
    </row>
    <row r="80" spans="1:9" s="210" customFormat="1" ht="38.25" x14ac:dyDescent="0.2">
      <c r="A80" s="461">
        <v>871</v>
      </c>
      <c r="B80" s="332" t="s">
        <v>437</v>
      </c>
      <c r="C80" s="332" t="s">
        <v>409</v>
      </c>
      <c r="D80" s="337">
        <v>989</v>
      </c>
      <c r="E80" s="338">
        <v>44574</v>
      </c>
      <c r="F80" s="332" t="s">
        <v>438</v>
      </c>
      <c r="G80" s="332">
        <v>1442</v>
      </c>
      <c r="H80" s="332" t="s">
        <v>131</v>
      </c>
      <c r="I80" s="332" t="s">
        <v>433</v>
      </c>
    </row>
    <row r="81" spans="1:9" s="210" customFormat="1" ht="38.25" x14ac:dyDescent="0.2">
      <c r="A81" s="461">
        <v>872</v>
      </c>
      <c r="B81" s="332" t="s">
        <v>437</v>
      </c>
      <c r="C81" s="332" t="s">
        <v>409</v>
      </c>
      <c r="D81" s="337">
        <v>989</v>
      </c>
      <c r="E81" s="338">
        <v>44574</v>
      </c>
      <c r="F81" s="332" t="s">
        <v>438</v>
      </c>
      <c r="G81" s="332">
        <v>1442</v>
      </c>
      <c r="H81" s="332" t="s">
        <v>131</v>
      </c>
      <c r="I81" s="332" t="s">
        <v>433</v>
      </c>
    </row>
    <row r="82" spans="1:9" s="210" customFormat="1" ht="38.25" x14ac:dyDescent="0.2">
      <c r="A82" s="461">
        <v>873</v>
      </c>
      <c r="B82" s="332" t="s">
        <v>437</v>
      </c>
      <c r="C82" s="332" t="s">
        <v>409</v>
      </c>
      <c r="D82" s="337">
        <v>989</v>
      </c>
      <c r="E82" s="338">
        <v>44574</v>
      </c>
      <c r="F82" s="332" t="s">
        <v>438</v>
      </c>
      <c r="G82" s="332">
        <v>1442</v>
      </c>
      <c r="H82" s="332" t="s">
        <v>131</v>
      </c>
      <c r="I82" s="332" t="s">
        <v>433</v>
      </c>
    </row>
    <row r="83" spans="1:9" s="210" customFormat="1" ht="38.25" x14ac:dyDescent="0.2">
      <c r="A83" s="461">
        <v>874</v>
      </c>
      <c r="B83" s="332" t="s">
        <v>437</v>
      </c>
      <c r="C83" s="332" t="s">
        <v>409</v>
      </c>
      <c r="D83" s="337">
        <v>989</v>
      </c>
      <c r="E83" s="338">
        <v>44574</v>
      </c>
      <c r="F83" s="332" t="s">
        <v>438</v>
      </c>
      <c r="G83" s="332">
        <v>1442</v>
      </c>
      <c r="H83" s="332" t="s">
        <v>131</v>
      </c>
      <c r="I83" s="332" t="s">
        <v>433</v>
      </c>
    </row>
    <row r="84" spans="1:9" s="210" customFormat="1" ht="38.25" x14ac:dyDescent="0.2">
      <c r="A84" s="461">
        <v>875</v>
      </c>
      <c r="B84" s="332" t="s">
        <v>437</v>
      </c>
      <c r="C84" s="332" t="s">
        <v>409</v>
      </c>
      <c r="D84" s="337">
        <v>989</v>
      </c>
      <c r="E84" s="338">
        <v>44574</v>
      </c>
      <c r="F84" s="332" t="s">
        <v>438</v>
      </c>
      <c r="G84" s="332">
        <v>1442</v>
      </c>
      <c r="H84" s="332" t="s">
        <v>131</v>
      </c>
      <c r="I84" s="332" t="s">
        <v>433</v>
      </c>
    </row>
    <row r="85" spans="1:9" s="210" customFormat="1" ht="38.25" x14ac:dyDescent="0.2">
      <c r="A85" s="461">
        <v>876</v>
      </c>
      <c r="B85" s="332" t="s">
        <v>437</v>
      </c>
      <c r="C85" s="332" t="s">
        <v>409</v>
      </c>
      <c r="D85" s="337">
        <v>989</v>
      </c>
      <c r="E85" s="338">
        <v>44574</v>
      </c>
      <c r="F85" s="332" t="s">
        <v>438</v>
      </c>
      <c r="G85" s="332">
        <v>1442</v>
      </c>
      <c r="H85" s="332" t="s">
        <v>131</v>
      </c>
      <c r="I85" s="332" t="s">
        <v>433</v>
      </c>
    </row>
    <row r="86" spans="1:9" s="210" customFormat="1" ht="38.25" x14ac:dyDescent="0.2">
      <c r="A86" s="461">
        <v>877</v>
      </c>
      <c r="B86" s="332" t="s">
        <v>437</v>
      </c>
      <c r="C86" s="332" t="s">
        <v>409</v>
      </c>
      <c r="D86" s="337">
        <v>989</v>
      </c>
      <c r="E86" s="338">
        <v>44574</v>
      </c>
      <c r="F86" s="332" t="s">
        <v>438</v>
      </c>
      <c r="G86" s="332">
        <v>1442</v>
      </c>
      <c r="H86" s="332" t="s">
        <v>131</v>
      </c>
      <c r="I86" s="332" t="s">
        <v>433</v>
      </c>
    </row>
    <row r="87" spans="1:9" s="210" customFormat="1" ht="38.25" x14ac:dyDescent="0.2">
      <c r="A87" s="461">
        <v>878</v>
      </c>
      <c r="B87" s="332" t="s">
        <v>437</v>
      </c>
      <c r="C87" s="332" t="s">
        <v>409</v>
      </c>
      <c r="D87" s="337">
        <v>989</v>
      </c>
      <c r="E87" s="338">
        <v>44574</v>
      </c>
      <c r="F87" s="332" t="s">
        <v>438</v>
      </c>
      <c r="G87" s="332">
        <v>1442</v>
      </c>
      <c r="H87" s="332" t="s">
        <v>137</v>
      </c>
      <c r="I87" s="332" t="s">
        <v>433</v>
      </c>
    </row>
    <row r="88" spans="1:9" s="210" customFormat="1" ht="38.25" x14ac:dyDescent="0.2">
      <c r="A88" s="461">
        <v>879</v>
      </c>
      <c r="B88" s="332" t="s">
        <v>437</v>
      </c>
      <c r="C88" s="332" t="s">
        <v>409</v>
      </c>
      <c r="D88" s="337">
        <v>989</v>
      </c>
      <c r="E88" s="338">
        <v>44574</v>
      </c>
      <c r="F88" s="332" t="s">
        <v>438</v>
      </c>
      <c r="G88" s="332">
        <v>1442</v>
      </c>
      <c r="H88" s="332" t="s">
        <v>137</v>
      </c>
      <c r="I88" s="332" t="s">
        <v>433</v>
      </c>
    </row>
    <row r="89" spans="1:9" s="210" customFormat="1" ht="38.25" x14ac:dyDescent="0.2">
      <c r="A89" s="461">
        <v>880</v>
      </c>
      <c r="B89" s="332" t="s">
        <v>437</v>
      </c>
      <c r="C89" s="332" t="s">
        <v>409</v>
      </c>
      <c r="D89" s="337">
        <v>989</v>
      </c>
      <c r="E89" s="338">
        <v>44574</v>
      </c>
      <c r="F89" s="332" t="s">
        <v>438</v>
      </c>
      <c r="G89" s="332">
        <v>1442</v>
      </c>
      <c r="H89" s="332" t="s">
        <v>137</v>
      </c>
      <c r="I89" s="332" t="s">
        <v>433</v>
      </c>
    </row>
    <row r="90" spans="1:9" s="210" customFormat="1" ht="38.25" x14ac:dyDescent="0.2">
      <c r="A90" s="461">
        <v>881</v>
      </c>
      <c r="B90" s="332" t="s">
        <v>437</v>
      </c>
      <c r="C90" s="332" t="s">
        <v>409</v>
      </c>
      <c r="D90" s="337">
        <v>989</v>
      </c>
      <c r="E90" s="338">
        <v>44574</v>
      </c>
      <c r="F90" s="332" t="s">
        <v>438</v>
      </c>
      <c r="G90" s="332">
        <v>1442</v>
      </c>
      <c r="H90" s="332" t="s">
        <v>137</v>
      </c>
      <c r="I90" s="332" t="s">
        <v>433</v>
      </c>
    </row>
    <row r="91" spans="1:9" s="210" customFormat="1" ht="38.25" x14ac:dyDescent="0.2">
      <c r="A91" s="461">
        <v>882</v>
      </c>
      <c r="B91" s="332" t="s">
        <v>437</v>
      </c>
      <c r="C91" s="332" t="s">
        <v>409</v>
      </c>
      <c r="D91" s="337">
        <v>989</v>
      </c>
      <c r="E91" s="338">
        <v>44574</v>
      </c>
      <c r="F91" s="332" t="s">
        <v>438</v>
      </c>
      <c r="G91" s="332">
        <v>1442</v>
      </c>
      <c r="H91" s="332" t="s">
        <v>137</v>
      </c>
      <c r="I91" s="332" t="s">
        <v>433</v>
      </c>
    </row>
    <row r="92" spans="1:9" s="210" customFormat="1" ht="38.25" x14ac:dyDescent="0.2">
      <c r="A92" s="461">
        <v>883</v>
      </c>
      <c r="B92" s="332" t="s">
        <v>437</v>
      </c>
      <c r="C92" s="332" t="s">
        <v>409</v>
      </c>
      <c r="D92" s="337">
        <v>989</v>
      </c>
      <c r="E92" s="338">
        <v>44574</v>
      </c>
      <c r="F92" s="332" t="s">
        <v>438</v>
      </c>
      <c r="G92" s="332">
        <v>1442</v>
      </c>
      <c r="H92" s="332" t="s">
        <v>137</v>
      </c>
      <c r="I92" s="332" t="s">
        <v>433</v>
      </c>
    </row>
    <row r="93" spans="1:9" s="210" customFormat="1" ht="38.25" x14ac:dyDescent="0.2">
      <c r="A93" s="461">
        <v>884</v>
      </c>
      <c r="B93" s="332" t="s">
        <v>437</v>
      </c>
      <c r="C93" s="332" t="s">
        <v>409</v>
      </c>
      <c r="D93" s="337">
        <v>989</v>
      </c>
      <c r="E93" s="338">
        <v>44574</v>
      </c>
      <c r="F93" s="332" t="s">
        <v>438</v>
      </c>
      <c r="G93" s="332">
        <v>1442</v>
      </c>
      <c r="H93" s="332" t="s">
        <v>137</v>
      </c>
      <c r="I93" s="332" t="s">
        <v>433</v>
      </c>
    </row>
    <row r="94" spans="1:9" s="210" customFormat="1" ht="38.25" x14ac:dyDescent="0.2">
      <c r="A94" s="461">
        <v>885</v>
      </c>
      <c r="B94" s="332" t="s">
        <v>437</v>
      </c>
      <c r="C94" s="332" t="s">
        <v>409</v>
      </c>
      <c r="D94" s="337">
        <v>989</v>
      </c>
      <c r="E94" s="338">
        <v>44574</v>
      </c>
      <c r="F94" s="332" t="s">
        <v>438</v>
      </c>
      <c r="G94" s="332">
        <v>1442</v>
      </c>
      <c r="H94" s="332" t="s">
        <v>137</v>
      </c>
      <c r="I94" s="332" t="s">
        <v>433</v>
      </c>
    </row>
    <row r="95" spans="1:9" s="210" customFormat="1" ht="38.25" x14ac:dyDescent="0.2">
      <c r="A95" s="461">
        <v>886</v>
      </c>
      <c r="B95" s="332" t="s">
        <v>437</v>
      </c>
      <c r="C95" s="332" t="s">
        <v>409</v>
      </c>
      <c r="D95" s="337">
        <v>989</v>
      </c>
      <c r="E95" s="338">
        <v>44574</v>
      </c>
      <c r="F95" s="332" t="s">
        <v>438</v>
      </c>
      <c r="G95" s="332">
        <v>1442</v>
      </c>
      <c r="H95" s="332" t="s">
        <v>137</v>
      </c>
      <c r="I95" s="332" t="s">
        <v>433</v>
      </c>
    </row>
    <row r="96" spans="1:9" s="210" customFormat="1" ht="38.25" x14ac:dyDescent="0.2">
      <c r="A96" s="461">
        <v>887</v>
      </c>
      <c r="B96" s="332" t="s">
        <v>437</v>
      </c>
      <c r="C96" s="332" t="s">
        <v>409</v>
      </c>
      <c r="D96" s="337">
        <v>989</v>
      </c>
      <c r="E96" s="338">
        <v>44574</v>
      </c>
      <c r="F96" s="332" t="s">
        <v>438</v>
      </c>
      <c r="G96" s="332">
        <v>1442</v>
      </c>
      <c r="H96" s="332" t="s">
        <v>137</v>
      </c>
      <c r="I96" s="332" t="s">
        <v>433</v>
      </c>
    </row>
    <row r="97" spans="1:9" s="210" customFormat="1" ht="38.25" x14ac:dyDescent="0.2">
      <c r="A97" s="461">
        <v>888</v>
      </c>
      <c r="B97" s="332" t="s">
        <v>437</v>
      </c>
      <c r="C97" s="332" t="s">
        <v>409</v>
      </c>
      <c r="D97" s="337">
        <v>989</v>
      </c>
      <c r="E97" s="338">
        <v>44574</v>
      </c>
      <c r="F97" s="332" t="s">
        <v>438</v>
      </c>
      <c r="G97" s="332">
        <v>1442</v>
      </c>
      <c r="H97" s="332" t="s">
        <v>137</v>
      </c>
      <c r="I97" s="332" t="s">
        <v>433</v>
      </c>
    </row>
    <row r="98" spans="1:9" s="210" customFormat="1" ht="38.25" x14ac:dyDescent="0.2">
      <c r="A98" s="461">
        <v>889</v>
      </c>
      <c r="B98" s="332" t="s">
        <v>437</v>
      </c>
      <c r="C98" s="332" t="s">
        <v>409</v>
      </c>
      <c r="D98" s="337">
        <v>989</v>
      </c>
      <c r="E98" s="338">
        <v>44574</v>
      </c>
      <c r="F98" s="332" t="s">
        <v>438</v>
      </c>
      <c r="G98" s="332">
        <v>1442</v>
      </c>
      <c r="H98" s="332" t="s">
        <v>137</v>
      </c>
      <c r="I98" s="332" t="s">
        <v>433</v>
      </c>
    </row>
    <row r="99" spans="1:9" s="210" customFormat="1" ht="38.25" x14ac:dyDescent="0.2">
      <c r="A99" s="461">
        <v>890</v>
      </c>
      <c r="B99" s="332" t="s">
        <v>437</v>
      </c>
      <c r="C99" s="332" t="s">
        <v>409</v>
      </c>
      <c r="D99" s="337">
        <v>989</v>
      </c>
      <c r="E99" s="338">
        <v>44574</v>
      </c>
      <c r="F99" s="332" t="s">
        <v>438</v>
      </c>
      <c r="G99" s="332">
        <v>1442</v>
      </c>
      <c r="H99" s="332" t="s">
        <v>137</v>
      </c>
      <c r="I99" s="332" t="s">
        <v>433</v>
      </c>
    </row>
    <row r="100" spans="1:9" s="210" customFormat="1" ht="38.25" x14ac:dyDescent="0.2">
      <c r="A100" s="461">
        <v>891</v>
      </c>
      <c r="B100" s="332" t="s">
        <v>437</v>
      </c>
      <c r="C100" s="332" t="s">
        <v>409</v>
      </c>
      <c r="D100" s="337">
        <v>989</v>
      </c>
      <c r="E100" s="338">
        <v>44574</v>
      </c>
      <c r="F100" s="332" t="s">
        <v>438</v>
      </c>
      <c r="G100" s="332">
        <v>1442</v>
      </c>
      <c r="H100" s="332" t="s">
        <v>137</v>
      </c>
      <c r="I100" s="332" t="s">
        <v>433</v>
      </c>
    </row>
    <row r="101" spans="1:9" s="210" customFormat="1" ht="38.25" x14ac:dyDescent="0.2">
      <c r="A101" s="461">
        <v>892</v>
      </c>
      <c r="B101" s="332" t="s">
        <v>437</v>
      </c>
      <c r="C101" s="332" t="s">
        <v>409</v>
      </c>
      <c r="D101" s="337">
        <v>989</v>
      </c>
      <c r="E101" s="338">
        <v>44574</v>
      </c>
      <c r="F101" s="332" t="s">
        <v>438</v>
      </c>
      <c r="G101" s="332">
        <v>1442</v>
      </c>
      <c r="H101" s="332" t="s">
        <v>137</v>
      </c>
      <c r="I101" s="332" t="s">
        <v>433</v>
      </c>
    </row>
    <row r="102" spans="1:9" s="210" customFormat="1" ht="38.25" x14ac:dyDescent="0.2">
      <c r="A102" s="461">
        <v>893</v>
      </c>
      <c r="B102" s="332" t="s">
        <v>437</v>
      </c>
      <c r="C102" s="332" t="s">
        <v>409</v>
      </c>
      <c r="D102" s="337">
        <v>989</v>
      </c>
      <c r="E102" s="338">
        <v>44574</v>
      </c>
      <c r="F102" s="332" t="s">
        <v>438</v>
      </c>
      <c r="G102" s="332">
        <v>1442</v>
      </c>
      <c r="H102" s="332" t="s">
        <v>137</v>
      </c>
      <c r="I102" s="332" t="s">
        <v>433</v>
      </c>
    </row>
    <row r="103" spans="1:9" s="210" customFormat="1" ht="38.25" x14ac:dyDescent="0.2">
      <c r="A103" s="461">
        <v>894</v>
      </c>
      <c r="B103" s="332" t="s">
        <v>437</v>
      </c>
      <c r="C103" s="332" t="s">
        <v>409</v>
      </c>
      <c r="D103" s="337">
        <v>989</v>
      </c>
      <c r="E103" s="338">
        <v>44574</v>
      </c>
      <c r="F103" s="332" t="s">
        <v>438</v>
      </c>
      <c r="G103" s="332">
        <v>1442</v>
      </c>
      <c r="H103" s="332" t="s">
        <v>137</v>
      </c>
      <c r="I103" s="332" t="s">
        <v>433</v>
      </c>
    </row>
    <row r="104" spans="1:9" s="210" customFormat="1" ht="38.25" x14ac:dyDescent="0.2">
      <c r="A104" s="461">
        <v>895</v>
      </c>
      <c r="B104" s="332" t="s">
        <v>437</v>
      </c>
      <c r="C104" s="332" t="s">
        <v>409</v>
      </c>
      <c r="D104" s="337">
        <v>989</v>
      </c>
      <c r="E104" s="338">
        <v>44574</v>
      </c>
      <c r="F104" s="332" t="s">
        <v>438</v>
      </c>
      <c r="G104" s="332">
        <v>1442</v>
      </c>
      <c r="H104" s="332" t="s">
        <v>135</v>
      </c>
      <c r="I104" s="332" t="s">
        <v>433</v>
      </c>
    </row>
    <row r="105" spans="1:9" s="210" customFormat="1" ht="38.25" x14ac:dyDescent="0.2">
      <c r="A105" s="461">
        <v>896</v>
      </c>
      <c r="B105" s="332" t="s">
        <v>437</v>
      </c>
      <c r="C105" s="332" t="s">
        <v>409</v>
      </c>
      <c r="D105" s="337">
        <v>989</v>
      </c>
      <c r="E105" s="338">
        <v>44574</v>
      </c>
      <c r="F105" s="332" t="s">
        <v>438</v>
      </c>
      <c r="G105" s="332">
        <v>1442</v>
      </c>
      <c r="H105" s="332" t="s">
        <v>135</v>
      </c>
      <c r="I105" s="332" t="s">
        <v>433</v>
      </c>
    </row>
    <row r="106" spans="1:9" s="210" customFormat="1" ht="38.25" x14ac:dyDescent="0.2">
      <c r="A106" s="461">
        <v>897</v>
      </c>
      <c r="B106" s="332" t="s">
        <v>437</v>
      </c>
      <c r="C106" s="332" t="s">
        <v>409</v>
      </c>
      <c r="D106" s="337">
        <v>989</v>
      </c>
      <c r="E106" s="338">
        <v>44574</v>
      </c>
      <c r="F106" s="332" t="s">
        <v>438</v>
      </c>
      <c r="G106" s="332">
        <v>1442</v>
      </c>
      <c r="H106" s="332" t="s">
        <v>135</v>
      </c>
      <c r="I106" s="332" t="s">
        <v>433</v>
      </c>
    </row>
    <row r="107" spans="1:9" s="210" customFormat="1" ht="38.25" x14ac:dyDescent="0.2">
      <c r="A107" s="461">
        <v>898</v>
      </c>
      <c r="B107" s="332" t="s">
        <v>437</v>
      </c>
      <c r="C107" s="332" t="s">
        <v>409</v>
      </c>
      <c r="D107" s="337">
        <v>989</v>
      </c>
      <c r="E107" s="338">
        <v>44574</v>
      </c>
      <c r="F107" s="332" t="s">
        <v>438</v>
      </c>
      <c r="G107" s="332">
        <v>1442</v>
      </c>
      <c r="H107" s="332" t="s">
        <v>135</v>
      </c>
      <c r="I107" s="332" t="s">
        <v>433</v>
      </c>
    </row>
    <row r="108" spans="1:9" s="210" customFormat="1" ht="38.25" x14ac:dyDescent="0.2">
      <c r="A108" s="461">
        <v>899</v>
      </c>
      <c r="B108" s="332" t="s">
        <v>437</v>
      </c>
      <c r="C108" s="332" t="s">
        <v>409</v>
      </c>
      <c r="D108" s="337">
        <v>989</v>
      </c>
      <c r="E108" s="338">
        <v>44574</v>
      </c>
      <c r="F108" s="332" t="s">
        <v>438</v>
      </c>
      <c r="G108" s="332">
        <v>1442</v>
      </c>
      <c r="H108" s="332" t="s">
        <v>135</v>
      </c>
      <c r="I108" s="332" t="s">
        <v>433</v>
      </c>
    </row>
    <row r="109" spans="1:9" s="210" customFormat="1" ht="38.25" x14ac:dyDescent="0.2">
      <c r="A109" s="461">
        <v>900</v>
      </c>
      <c r="B109" s="332" t="s">
        <v>437</v>
      </c>
      <c r="C109" s="332" t="s">
        <v>409</v>
      </c>
      <c r="D109" s="337">
        <v>989</v>
      </c>
      <c r="E109" s="338">
        <v>44574</v>
      </c>
      <c r="F109" s="332" t="s">
        <v>438</v>
      </c>
      <c r="G109" s="332">
        <v>1442</v>
      </c>
      <c r="H109" s="332" t="s">
        <v>135</v>
      </c>
      <c r="I109" s="332" t="s">
        <v>433</v>
      </c>
    </row>
    <row r="110" spans="1:9" s="210" customFormat="1" ht="38.25" x14ac:dyDescent="0.2">
      <c r="A110" s="461">
        <v>901</v>
      </c>
      <c r="B110" s="332" t="s">
        <v>437</v>
      </c>
      <c r="C110" s="332" t="s">
        <v>409</v>
      </c>
      <c r="D110" s="337">
        <v>989</v>
      </c>
      <c r="E110" s="338">
        <v>44574</v>
      </c>
      <c r="F110" s="332" t="s">
        <v>438</v>
      </c>
      <c r="G110" s="332">
        <v>1442</v>
      </c>
      <c r="H110" s="332" t="s">
        <v>135</v>
      </c>
      <c r="I110" s="332" t="s">
        <v>433</v>
      </c>
    </row>
    <row r="111" spans="1:9" s="210" customFormat="1" ht="38.25" x14ac:dyDescent="0.2">
      <c r="A111" s="461">
        <v>902</v>
      </c>
      <c r="B111" s="332" t="s">
        <v>437</v>
      </c>
      <c r="C111" s="332" t="s">
        <v>409</v>
      </c>
      <c r="D111" s="337">
        <v>989</v>
      </c>
      <c r="E111" s="338">
        <v>44574</v>
      </c>
      <c r="F111" s="332" t="s">
        <v>438</v>
      </c>
      <c r="G111" s="332">
        <v>1442</v>
      </c>
      <c r="H111" s="332" t="s">
        <v>135</v>
      </c>
      <c r="I111" s="332" t="s">
        <v>433</v>
      </c>
    </row>
    <row r="112" spans="1:9" s="210" customFormat="1" ht="38.25" x14ac:dyDescent="0.2">
      <c r="A112" s="461">
        <v>903</v>
      </c>
      <c r="B112" s="332" t="s">
        <v>437</v>
      </c>
      <c r="C112" s="332" t="s">
        <v>409</v>
      </c>
      <c r="D112" s="337">
        <v>989</v>
      </c>
      <c r="E112" s="338">
        <v>44574</v>
      </c>
      <c r="F112" s="332" t="s">
        <v>438</v>
      </c>
      <c r="G112" s="332">
        <v>1442</v>
      </c>
      <c r="H112" s="332" t="s">
        <v>135</v>
      </c>
      <c r="I112" s="332" t="s">
        <v>433</v>
      </c>
    </row>
    <row r="113" spans="1:9" s="210" customFormat="1" ht="38.25" x14ac:dyDescent="0.2">
      <c r="A113" s="461">
        <v>904</v>
      </c>
      <c r="B113" s="332" t="s">
        <v>437</v>
      </c>
      <c r="C113" s="332" t="s">
        <v>409</v>
      </c>
      <c r="D113" s="337">
        <v>989</v>
      </c>
      <c r="E113" s="338">
        <v>44574</v>
      </c>
      <c r="F113" s="332" t="s">
        <v>438</v>
      </c>
      <c r="G113" s="332">
        <v>1442</v>
      </c>
      <c r="H113" s="332" t="s">
        <v>135</v>
      </c>
      <c r="I113" s="332" t="s">
        <v>433</v>
      </c>
    </row>
    <row r="114" spans="1:9" s="210" customFormat="1" ht="38.25" x14ac:dyDescent="0.2">
      <c r="A114" s="461">
        <v>905</v>
      </c>
      <c r="B114" s="332" t="s">
        <v>437</v>
      </c>
      <c r="C114" s="332" t="s">
        <v>409</v>
      </c>
      <c r="D114" s="337">
        <v>989</v>
      </c>
      <c r="E114" s="338">
        <v>44574</v>
      </c>
      <c r="F114" s="332" t="s">
        <v>438</v>
      </c>
      <c r="G114" s="332">
        <v>1442</v>
      </c>
      <c r="H114" s="332" t="s">
        <v>135</v>
      </c>
      <c r="I114" s="332" t="s">
        <v>433</v>
      </c>
    </row>
    <row r="115" spans="1:9" s="210" customFormat="1" ht="38.25" x14ac:dyDescent="0.2">
      <c r="A115" s="461">
        <v>906</v>
      </c>
      <c r="B115" s="332" t="s">
        <v>437</v>
      </c>
      <c r="C115" s="332" t="s">
        <v>409</v>
      </c>
      <c r="D115" s="337">
        <v>989</v>
      </c>
      <c r="E115" s="338">
        <v>44574</v>
      </c>
      <c r="F115" s="332" t="s">
        <v>438</v>
      </c>
      <c r="G115" s="332">
        <v>1442</v>
      </c>
      <c r="H115" s="332" t="s">
        <v>135</v>
      </c>
      <c r="I115" s="332" t="s">
        <v>433</v>
      </c>
    </row>
    <row r="116" spans="1:9" s="210" customFormat="1" ht="38.25" x14ac:dyDescent="0.2">
      <c r="A116" s="461">
        <v>907</v>
      </c>
      <c r="B116" s="332" t="s">
        <v>437</v>
      </c>
      <c r="C116" s="332" t="s">
        <v>409</v>
      </c>
      <c r="D116" s="337">
        <v>989</v>
      </c>
      <c r="E116" s="338">
        <v>44574</v>
      </c>
      <c r="F116" s="332" t="s">
        <v>438</v>
      </c>
      <c r="G116" s="332">
        <v>1442</v>
      </c>
      <c r="H116" s="332" t="s">
        <v>135</v>
      </c>
      <c r="I116" s="332" t="s">
        <v>433</v>
      </c>
    </row>
    <row r="117" spans="1:9" s="210" customFormat="1" ht="38.25" x14ac:dyDescent="0.2">
      <c r="A117" s="461">
        <v>908</v>
      </c>
      <c r="B117" s="332" t="s">
        <v>437</v>
      </c>
      <c r="C117" s="332" t="s">
        <v>409</v>
      </c>
      <c r="D117" s="337">
        <v>989</v>
      </c>
      <c r="E117" s="338">
        <v>44574</v>
      </c>
      <c r="F117" s="332" t="s">
        <v>438</v>
      </c>
      <c r="G117" s="332">
        <v>1442</v>
      </c>
      <c r="H117" s="332" t="s">
        <v>135</v>
      </c>
      <c r="I117" s="332" t="s">
        <v>433</v>
      </c>
    </row>
    <row r="118" spans="1:9" s="210" customFormat="1" ht="38.25" x14ac:dyDescent="0.2">
      <c r="A118" s="461">
        <v>909</v>
      </c>
      <c r="B118" s="332" t="s">
        <v>437</v>
      </c>
      <c r="C118" s="332" t="s">
        <v>409</v>
      </c>
      <c r="D118" s="337">
        <v>989</v>
      </c>
      <c r="E118" s="338">
        <v>44574</v>
      </c>
      <c r="F118" s="332" t="s">
        <v>438</v>
      </c>
      <c r="G118" s="332">
        <v>1442</v>
      </c>
      <c r="H118" s="332" t="s">
        <v>135</v>
      </c>
      <c r="I118" s="332" t="s">
        <v>433</v>
      </c>
    </row>
    <row r="119" spans="1:9" s="210" customFormat="1" ht="38.25" x14ac:dyDescent="0.2">
      <c r="A119" s="461">
        <v>910</v>
      </c>
      <c r="B119" s="332" t="s">
        <v>437</v>
      </c>
      <c r="C119" s="332" t="s">
        <v>409</v>
      </c>
      <c r="D119" s="337">
        <v>989</v>
      </c>
      <c r="E119" s="338">
        <v>44574</v>
      </c>
      <c r="F119" s="332" t="s">
        <v>438</v>
      </c>
      <c r="G119" s="332">
        <v>1442</v>
      </c>
      <c r="H119" s="332" t="s">
        <v>135</v>
      </c>
      <c r="I119" s="332" t="s">
        <v>433</v>
      </c>
    </row>
    <row r="120" spans="1:9" s="210" customFormat="1" ht="38.25" x14ac:dyDescent="0.2">
      <c r="A120" s="461">
        <v>911</v>
      </c>
      <c r="B120" s="332" t="s">
        <v>437</v>
      </c>
      <c r="C120" s="332" t="s">
        <v>409</v>
      </c>
      <c r="D120" s="337">
        <v>989</v>
      </c>
      <c r="E120" s="338">
        <v>44574</v>
      </c>
      <c r="F120" s="332" t="s">
        <v>438</v>
      </c>
      <c r="G120" s="332">
        <v>1442</v>
      </c>
      <c r="H120" s="332" t="s">
        <v>135</v>
      </c>
      <c r="I120" s="332" t="s">
        <v>433</v>
      </c>
    </row>
    <row r="121" spans="1:9" s="210" customFormat="1" ht="38.25" x14ac:dyDescent="0.2">
      <c r="A121" s="461">
        <v>912</v>
      </c>
      <c r="B121" s="332" t="s">
        <v>437</v>
      </c>
      <c r="C121" s="332" t="s">
        <v>409</v>
      </c>
      <c r="D121" s="337">
        <v>989</v>
      </c>
      <c r="E121" s="338">
        <v>44574</v>
      </c>
      <c r="F121" s="332" t="s">
        <v>438</v>
      </c>
      <c r="G121" s="332">
        <v>1442</v>
      </c>
      <c r="H121" s="332" t="s">
        <v>135</v>
      </c>
      <c r="I121" s="332" t="s">
        <v>433</v>
      </c>
    </row>
    <row r="122" spans="1:9" s="210" customFormat="1" ht="38.25" x14ac:dyDescent="0.2">
      <c r="A122" s="461">
        <v>913</v>
      </c>
      <c r="B122" s="332" t="s">
        <v>437</v>
      </c>
      <c r="C122" s="332" t="s">
        <v>409</v>
      </c>
      <c r="D122" s="337">
        <v>989</v>
      </c>
      <c r="E122" s="338">
        <v>44574</v>
      </c>
      <c r="F122" s="332" t="s">
        <v>438</v>
      </c>
      <c r="G122" s="332">
        <v>1442</v>
      </c>
      <c r="H122" s="332" t="s">
        <v>135</v>
      </c>
      <c r="I122" s="332" t="s">
        <v>433</v>
      </c>
    </row>
    <row r="123" spans="1:9" s="210" customFormat="1" ht="38.25" x14ac:dyDescent="0.2">
      <c r="A123" s="461">
        <v>914</v>
      </c>
      <c r="B123" s="332" t="s">
        <v>437</v>
      </c>
      <c r="C123" s="332" t="s">
        <v>409</v>
      </c>
      <c r="D123" s="337">
        <v>989</v>
      </c>
      <c r="E123" s="338">
        <v>44574</v>
      </c>
      <c r="F123" s="332" t="s">
        <v>438</v>
      </c>
      <c r="G123" s="332">
        <v>1442</v>
      </c>
      <c r="H123" s="332" t="s">
        <v>135</v>
      </c>
      <c r="I123" s="332" t="s">
        <v>433</v>
      </c>
    </row>
    <row r="124" spans="1:9" s="210" customFormat="1" ht="38.25" x14ac:dyDescent="0.2">
      <c r="A124" s="461">
        <v>915</v>
      </c>
      <c r="B124" s="332" t="s">
        <v>437</v>
      </c>
      <c r="C124" s="332" t="s">
        <v>409</v>
      </c>
      <c r="D124" s="337">
        <v>989</v>
      </c>
      <c r="E124" s="338">
        <v>44574</v>
      </c>
      <c r="F124" s="332" t="s">
        <v>438</v>
      </c>
      <c r="G124" s="332">
        <v>1442</v>
      </c>
      <c r="H124" s="332" t="s">
        <v>138</v>
      </c>
      <c r="I124" s="332" t="s">
        <v>433</v>
      </c>
    </row>
    <row r="125" spans="1:9" s="210" customFormat="1" ht="38.25" x14ac:dyDescent="0.2">
      <c r="A125" s="461">
        <v>916</v>
      </c>
      <c r="B125" s="332" t="s">
        <v>437</v>
      </c>
      <c r="C125" s="332" t="s">
        <v>409</v>
      </c>
      <c r="D125" s="337">
        <v>989</v>
      </c>
      <c r="E125" s="338">
        <v>44574</v>
      </c>
      <c r="F125" s="332" t="s">
        <v>438</v>
      </c>
      <c r="G125" s="332">
        <v>1442</v>
      </c>
      <c r="H125" s="332" t="s">
        <v>138</v>
      </c>
      <c r="I125" s="332" t="s">
        <v>433</v>
      </c>
    </row>
    <row r="126" spans="1:9" s="210" customFormat="1" ht="38.25" x14ac:dyDescent="0.2">
      <c r="A126" s="461">
        <v>917</v>
      </c>
      <c r="B126" s="332" t="s">
        <v>437</v>
      </c>
      <c r="C126" s="332" t="s">
        <v>409</v>
      </c>
      <c r="D126" s="337">
        <v>989</v>
      </c>
      <c r="E126" s="338">
        <v>44574</v>
      </c>
      <c r="F126" s="332" t="s">
        <v>438</v>
      </c>
      <c r="G126" s="332">
        <v>1442</v>
      </c>
      <c r="H126" s="332" t="s">
        <v>138</v>
      </c>
      <c r="I126" s="332" t="s">
        <v>433</v>
      </c>
    </row>
    <row r="127" spans="1:9" s="210" customFormat="1" ht="38.25" x14ac:dyDescent="0.2">
      <c r="A127" s="461">
        <v>918</v>
      </c>
      <c r="B127" s="332" t="s">
        <v>437</v>
      </c>
      <c r="C127" s="332" t="s">
        <v>409</v>
      </c>
      <c r="D127" s="337">
        <v>989</v>
      </c>
      <c r="E127" s="338">
        <v>44574</v>
      </c>
      <c r="F127" s="332" t="s">
        <v>438</v>
      </c>
      <c r="G127" s="332">
        <v>1442</v>
      </c>
      <c r="H127" s="332" t="s">
        <v>138</v>
      </c>
      <c r="I127" s="332" t="s">
        <v>433</v>
      </c>
    </row>
    <row r="128" spans="1:9" s="210" customFormat="1" ht="38.25" x14ac:dyDescent="0.2">
      <c r="A128" s="461">
        <v>919</v>
      </c>
      <c r="B128" s="332" t="s">
        <v>437</v>
      </c>
      <c r="C128" s="332" t="s">
        <v>409</v>
      </c>
      <c r="D128" s="337">
        <v>989</v>
      </c>
      <c r="E128" s="338">
        <v>44574</v>
      </c>
      <c r="F128" s="332" t="s">
        <v>438</v>
      </c>
      <c r="G128" s="332">
        <v>1442</v>
      </c>
      <c r="H128" s="332" t="s">
        <v>138</v>
      </c>
      <c r="I128" s="332" t="s">
        <v>433</v>
      </c>
    </row>
    <row r="129" spans="1:9" s="210" customFormat="1" ht="38.25" x14ac:dyDescent="0.2">
      <c r="A129" s="461">
        <v>920</v>
      </c>
      <c r="B129" s="332" t="s">
        <v>437</v>
      </c>
      <c r="C129" s="332" t="s">
        <v>409</v>
      </c>
      <c r="D129" s="337">
        <v>989</v>
      </c>
      <c r="E129" s="338">
        <v>44574</v>
      </c>
      <c r="F129" s="332" t="s">
        <v>438</v>
      </c>
      <c r="G129" s="332">
        <v>1442</v>
      </c>
      <c r="H129" s="332" t="s">
        <v>138</v>
      </c>
      <c r="I129" s="332" t="s">
        <v>433</v>
      </c>
    </row>
    <row r="130" spans="1:9" s="210" customFormat="1" ht="38.25" x14ac:dyDescent="0.2">
      <c r="A130" s="461">
        <v>921</v>
      </c>
      <c r="B130" s="332" t="s">
        <v>437</v>
      </c>
      <c r="C130" s="332" t="s">
        <v>409</v>
      </c>
      <c r="D130" s="337">
        <v>989</v>
      </c>
      <c r="E130" s="338">
        <v>44574</v>
      </c>
      <c r="F130" s="332" t="s">
        <v>438</v>
      </c>
      <c r="G130" s="332">
        <v>1442</v>
      </c>
      <c r="H130" s="332" t="s">
        <v>138</v>
      </c>
      <c r="I130" s="332" t="s">
        <v>433</v>
      </c>
    </row>
    <row r="131" spans="1:9" s="210" customFormat="1" ht="38.25" x14ac:dyDescent="0.2">
      <c r="A131" s="461">
        <v>922</v>
      </c>
      <c r="B131" s="332" t="s">
        <v>437</v>
      </c>
      <c r="C131" s="332" t="s">
        <v>409</v>
      </c>
      <c r="D131" s="337">
        <v>989</v>
      </c>
      <c r="E131" s="338">
        <v>44574</v>
      </c>
      <c r="F131" s="332" t="s">
        <v>438</v>
      </c>
      <c r="G131" s="332">
        <v>1442</v>
      </c>
      <c r="H131" s="332" t="s">
        <v>138</v>
      </c>
      <c r="I131" s="332" t="s">
        <v>433</v>
      </c>
    </row>
    <row r="132" spans="1:9" s="210" customFormat="1" ht="38.25" x14ac:dyDescent="0.2">
      <c r="A132" s="461">
        <v>923</v>
      </c>
      <c r="B132" s="332" t="s">
        <v>437</v>
      </c>
      <c r="C132" s="332" t="s">
        <v>409</v>
      </c>
      <c r="D132" s="337">
        <v>989</v>
      </c>
      <c r="E132" s="338">
        <v>44574</v>
      </c>
      <c r="F132" s="332" t="s">
        <v>438</v>
      </c>
      <c r="G132" s="332">
        <v>1442</v>
      </c>
      <c r="H132" s="332" t="s">
        <v>138</v>
      </c>
      <c r="I132" s="332" t="s">
        <v>433</v>
      </c>
    </row>
    <row r="133" spans="1:9" s="210" customFormat="1" ht="38.25" x14ac:dyDescent="0.2">
      <c r="A133" s="461">
        <v>924</v>
      </c>
      <c r="B133" s="332" t="s">
        <v>437</v>
      </c>
      <c r="C133" s="332" t="s">
        <v>409</v>
      </c>
      <c r="D133" s="337">
        <v>989</v>
      </c>
      <c r="E133" s="338">
        <v>44574</v>
      </c>
      <c r="F133" s="332" t="s">
        <v>438</v>
      </c>
      <c r="G133" s="332">
        <v>1442</v>
      </c>
      <c r="H133" s="332" t="s">
        <v>138</v>
      </c>
      <c r="I133" s="332" t="s">
        <v>433</v>
      </c>
    </row>
    <row r="134" spans="1:9" s="210" customFormat="1" ht="38.25" x14ac:dyDescent="0.2">
      <c r="A134" s="461">
        <v>925</v>
      </c>
      <c r="B134" s="332" t="s">
        <v>437</v>
      </c>
      <c r="C134" s="332" t="s">
        <v>409</v>
      </c>
      <c r="D134" s="337">
        <v>989</v>
      </c>
      <c r="E134" s="338">
        <v>44574</v>
      </c>
      <c r="F134" s="332" t="s">
        <v>438</v>
      </c>
      <c r="G134" s="332">
        <v>1442</v>
      </c>
      <c r="H134" s="332" t="s">
        <v>134</v>
      </c>
      <c r="I134" s="332" t="s">
        <v>433</v>
      </c>
    </row>
    <row r="135" spans="1:9" s="210" customFormat="1" ht="38.25" x14ac:dyDescent="0.2">
      <c r="A135" s="461">
        <v>926</v>
      </c>
      <c r="B135" s="332" t="s">
        <v>437</v>
      </c>
      <c r="C135" s="332" t="s">
        <v>409</v>
      </c>
      <c r="D135" s="337">
        <v>989</v>
      </c>
      <c r="E135" s="338">
        <v>44574</v>
      </c>
      <c r="F135" s="332" t="s">
        <v>438</v>
      </c>
      <c r="G135" s="332">
        <v>1442</v>
      </c>
      <c r="H135" s="332" t="s">
        <v>134</v>
      </c>
      <c r="I135" s="332" t="s">
        <v>433</v>
      </c>
    </row>
    <row r="136" spans="1:9" s="210" customFormat="1" ht="38.25" x14ac:dyDescent="0.2">
      <c r="A136" s="461">
        <v>927</v>
      </c>
      <c r="B136" s="332" t="s">
        <v>437</v>
      </c>
      <c r="C136" s="332" t="s">
        <v>409</v>
      </c>
      <c r="D136" s="337">
        <v>989</v>
      </c>
      <c r="E136" s="338">
        <v>44574</v>
      </c>
      <c r="F136" s="332" t="s">
        <v>438</v>
      </c>
      <c r="G136" s="332">
        <v>1442</v>
      </c>
      <c r="H136" s="332" t="s">
        <v>134</v>
      </c>
      <c r="I136" s="332" t="s">
        <v>433</v>
      </c>
    </row>
    <row r="137" spans="1:9" s="210" customFormat="1" ht="38.25" x14ac:dyDescent="0.2">
      <c r="A137" s="461">
        <v>928</v>
      </c>
      <c r="B137" s="332" t="s">
        <v>437</v>
      </c>
      <c r="C137" s="332" t="s">
        <v>409</v>
      </c>
      <c r="D137" s="337">
        <v>989</v>
      </c>
      <c r="E137" s="338">
        <v>44574</v>
      </c>
      <c r="F137" s="332" t="s">
        <v>438</v>
      </c>
      <c r="G137" s="332">
        <v>1442</v>
      </c>
      <c r="H137" s="332" t="s">
        <v>134</v>
      </c>
      <c r="I137" s="332" t="s">
        <v>433</v>
      </c>
    </row>
    <row r="138" spans="1:9" s="210" customFormat="1" ht="38.25" x14ac:dyDescent="0.2">
      <c r="A138" s="461">
        <v>929</v>
      </c>
      <c r="B138" s="332" t="s">
        <v>437</v>
      </c>
      <c r="C138" s="332" t="s">
        <v>409</v>
      </c>
      <c r="D138" s="337">
        <v>989</v>
      </c>
      <c r="E138" s="338">
        <v>44574</v>
      </c>
      <c r="F138" s="332" t="s">
        <v>438</v>
      </c>
      <c r="G138" s="332">
        <v>1442</v>
      </c>
      <c r="H138" s="332" t="s">
        <v>134</v>
      </c>
      <c r="I138" s="332" t="s">
        <v>433</v>
      </c>
    </row>
    <row r="139" spans="1:9" s="210" customFormat="1" ht="38.25" x14ac:dyDescent="0.2">
      <c r="A139" s="461">
        <v>930</v>
      </c>
      <c r="B139" s="332" t="s">
        <v>437</v>
      </c>
      <c r="C139" s="332" t="s">
        <v>409</v>
      </c>
      <c r="D139" s="337">
        <v>989</v>
      </c>
      <c r="E139" s="338">
        <v>44574</v>
      </c>
      <c r="F139" s="332" t="s">
        <v>438</v>
      </c>
      <c r="G139" s="332">
        <v>1442</v>
      </c>
      <c r="H139" s="332" t="s">
        <v>134</v>
      </c>
      <c r="I139" s="332" t="s">
        <v>433</v>
      </c>
    </row>
    <row r="140" spans="1:9" s="210" customFormat="1" ht="38.25" x14ac:dyDescent="0.2">
      <c r="A140" s="461">
        <v>931</v>
      </c>
      <c r="B140" s="332" t="s">
        <v>437</v>
      </c>
      <c r="C140" s="332" t="s">
        <v>409</v>
      </c>
      <c r="D140" s="337">
        <v>989</v>
      </c>
      <c r="E140" s="338">
        <v>44574</v>
      </c>
      <c r="F140" s="332" t="s">
        <v>438</v>
      </c>
      <c r="G140" s="332">
        <v>1442</v>
      </c>
      <c r="H140" s="332" t="s">
        <v>134</v>
      </c>
      <c r="I140" s="332" t="s">
        <v>433</v>
      </c>
    </row>
    <row r="141" spans="1:9" s="210" customFormat="1" ht="38.25" x14ac:dyDescent="0.2">
      <c r="A141" s="461">
        <v>932</v>
      </c>
      <c r="B141" s="332" t="s">
        <v>437</v>
      </c>
      <c r="C141" s="332" t="s">
        <v>409</v>
      </c>
      <c r="D141" s="337">
        <v>989</v>
      </c>
      <c r="E141" s="338">
        <v>44574</v>
      </c>
      <c r="F141" s="332" t="s">
        <v>438</v>
      </c>
      <c r="G141" s="332">
        <v>1442</v>
      </c>
      <c r="H141" s="332" t="s">
        <v>134</v>
      </c>
      <c r="I141" s="332" t="s">
        <v>433</v>
      </c>
    </row>
    <row r="142" spans="1:9" s="210" customFormat="1" ht="38.25" x14ac:dyDescent="0.2">
      <c r="A142" s="461">
        <v>933</v>
      </c>
      <c r="B142" s="332" t="s">
        <v>437</v>
      </c>
      <c r="C142" s="332" t="s">
        <v>409</v>
      </c>
      <c r="D142" s="337">
        <v>989</v>
      </c>
      <c r="E142" s="338">
        <v>44574</v>
      </c>
      <c r="F142" s="332" t="s">
        <v>438</v>
      </c>
      <c r="G142" s="332">
        <v>1442</v>
      </c>
      <c r="H142" s="332" t="s">
        <v>134</v>
      </c>
      <c r="I142" s="332" t="s">
        <v>433</v>
      </c>
    </row>
    <row r="143" spans="1:9" s="210" customFormat="1" ht="38.25" x14ac:dyDescent="0.2">
      <c r="A143" s="461">
        <v>934</v>
      </c>
      <c r="B143" s="332" t="s">
        <v>437</v>
      </c>
      <c r="C143" s="332" t="s">
        <v>409</v>
      </c>
      <c r="D143" s="337">
        <v>989</v>
      </c>
      <c r="E143" s="338">
        <v>44574</v>
      </c>
      <c r="F143" s="332" t="s">
        <v>438</v>
      </c>
      <c r="G143" s="332">
        <v>1442</v>
      </c>
      <c r="H143" s="332" t="s">
        <v>134</v>
      </c>
      <c r="I143" s="332" t="s">
        <v>433</v>
      </c>
    </row>
    <row r="144" spans="1:9" s="210" customFormat="1" ht="38.25" x14ac:dyDescent="0.2">
      <c r="A144" s="461">
        <v>935</v>
      </c>
      <c r="B144" s="332" t="s">
        <v>437</v>
      </c>
      <c r="C144" s="332" t="s">
        <v>409</v>
      </c>
      <c r="D144" s="337">
        <v>989</v>
      </c>
      <c r="E144" s="338">
        <v>44574</v>
      </c>
      <c r="F144" s="332" t="s">
        <v>438</v>
      </c>
      <c r="G144" s="332">
        <v>1442</v>
      </c>
      <c r="H144" s="332" t="s">
        <v>134</v>
      </c>
      <c r="I144" s="332" t="s">
        <v>433</v>
      </c>
    </row>
    <row r="145" spans="1:9" s="210" customFormat="1" ht="38.25" x14ac:dyDescent="0.2">
      <c r="A145" s="461">
        <v>936</v>
      </c>
      <c r="B145" s="332" t="s">
        <v>437</v>
      </c>
      <c r="C145" s="332" t="s">
        <v>409</v>
      </c>
      <c r="D145" s="337">
        <v>989</v>
      </c>
      <c r="E145" s="338">
        <v>44574</v>
      </c>
      <c r="F145" s="332" t="s">
        <v>438</v>
      </c>
      <c r="G145" s="332">
        <v>1442</v>
      </c>
      <c r="H145" s="332" t="s">
        <v>134</v>
      </c>
      <c r="I145" s="332" t="s">
        <v>433</v>
      </c>
    </row>
    <row r="146" spans="1:9" s="210" customFormat="1" ht="38.25" x14ac:dyDescent="0.2">
      <c r="A146" s="461">
        <v>937</v>
      </c>
      <c r="B146" s="332" t="s">
        <v>437</v>
      </c>
      <c r="C146" s="332" t="s">
        <v>409</v>
      </c>
      <c r="D146" s="337">
        <v>989</v>
      </c>
      <c r="E146" s="338">
        <v>44574</v>
      </c>
      <c r="F146" s="332" t="s">
        <v>438</v>
      </c>
      <c r="G146" s="332">
        <v>1442</v>
      </c>
      <c r="H146" s="332" t="s">
        <v>134</v>
      </c>
      <c r="I146" s="332" t="s">
        <v>433</v>
      </c>
    </row>
    <row r="147" spans="1:9" s="210" customFormat="1" ht="38.25" x14ac:dyDescent="0.2">
      <c r="A147" s="461">
        <v>938</v>
      </c>
      <c r="B147" s="332" t="s">
        <v>437</v>
      </c>
      <c r="C147" s="332" t="s">
        <v>409</v>
      </c>
      <c r="D147" s="337">
        <v>989</v>
      </c>
      <c r="E147" s="338">
        <v>44574</v>
      </c>
      <c r="F147" s="332" t="s">
        <v>438</v>
      </c>
      <c r="G147" s="332">
        <v>1442</v>
      </c>
      <c r="H147" s="332" t="s">
        <v>134</v>
      </c>
      <c r="I147" s="332" t="s">
        <v>433</v>
      </c>
    </row>
    <row r="148" spans="1:9" s="210" customFormat="1" ht="38.25" x14ac:dyDescent="0.2">
      <c r="A148" s="461">
        <v>939</v>
      </c>
      <c r="B148" s="332" t="s">
        <v>437</v>
      </c>
      <c r="C148" s="332" t="s">
        <v>409</v>
      </c>
      <c r="D148" s="337">
        <v>989</v>
      </c>
      <c r="E148" s="338">
        <v>44574</v>
      </c>
      <c r="F148" s="332" t="s">
        <v>438</v>
      </c>
      <c r="G148" s="332">
        <v>1442</v>
      </c>
      <c r="H148" s="332" t="s">
        <v>134</v>
      </c>
      <c r="I148" s="332" t="s">
        <v>433</v>
      </c>
    </row>
    <row r="149" spans="1:9" s="210" customFormat="1" ht="38.25" x14ac:dyDescent="0.2">
      <c r="A149" s="461">
        <v>940</v>
      </c>
      <c r="B149" s="332" t="s">
        <v>437</v>
      </c>
      <c r="C149" s="332" t="s">
        <v>409</v>
      </c>
      <c r="D149" s="337">
        <v>989</v>
      </c>
      <c r="E149" s="338">
        <v>44574</v>
      </c>
      <c r="F149" s="332" t="s">
        <v>438</v>
      </c>
      <c r="G149" s="332">
        <v>1442</v>
      </c>
      <c r="H149" s="332" t="s">
        <v>439</v>
      </c>
      <c r="I149" s="332" t="s">
        <v>433</v>
      </c>
    </row>
    <row r="150" spans="1:9" s="210" customFormat="1" ht="38.25" x14ac:dyDescent="0.2">
      <c r="A150" s="461">
        <v>941</v>
      </c>
      <c r="B150" s="332" t="s">
        <v>437</v>
      </c>
      <c r="C150" s="332" t="s">
        <v>409</v>
      </c>
      <c r="D150" s="337">
        <v>989</v>
      </c>
      <c r="E150" s="338">
        <v>44574</v>
      </c>
      <c r="F150" s="332" t="s">
        <v>438</v>
      </c>
      <c r="G150" s="332">
        <v>1442</v>
      </c>
      <c r="H150" s="332" t="s">
        <v>439</v>
      </c>
      <c r="I150" s="332" t="s">
        <v>433</v>
      </c>
    </row>
    <row r="151" spans="1:9" s="210" customFormat="1" ht="38.25" x14ac:dyDescent="0.2">
      <c r="A151" s="461">
        <v>942</v>
      </c>
      <c r="B151" s="332" t="s">
        <v>437</v>
      </c>
      <c r="C151" s="332" t="s">
        <v>409</v>
      </c>
      <c r="D151" s="337">
        <v>989</v>
      </c>
      <c r="E151" s="338">
        <v>44574</v>
      </c>
      <c r="F151" s="332" t="s">
        <v>438</v>
      </c>
      <c r="G151" s="332">
        <v>1442</v>
      </c>
      <c r="H151" s="332" t="s">
        <v>439</v>
      </c>
      <c r="I151" s="332" t="s">
        <v>433</v>
      </c>
    </row>
    <row r="152" spans="1:9" s="210" customFormat="1" ht="38.25" x14ac:dyDescent="0.2">
      <c r="A152" s="461">
        <v>943</v>
      </c>
      <c r="B152" s="332" t="s">
        <v>437</v>
      </c>
      <c r="C152" s="332" t="s">
        <v>409</v>
      </c>
      <c r="D152" s="337">
        <v>989</v>
      </c>
      <c r="E152" s="338">
        <v>44574</v>
      </c>
      <c r="F152" s="332" t="s">
        <v>438</v>
      </c>
      <c r="G152" s="332">
        <v>1442</v>
      </c>
      <c r="H152" s="332" t="s">
        <v>439</v>
      </c>
      <c r="I152" s="332" t="s">
        <v>433</v>
      </c>
    </row>
    <row r="153" spans="1:9" s="210" customFormat="1" ht="38.25" x14ac:dyDescent="0.2">
      <c r="A153" s="461">
        <v>944</v>
      </c>
      <c r="B153" s="332" t="s">
        <v>437</v>
      </c>
      <c r="C153" s="332" t="s">
        <v>409</v>
      </c>
      <c r="D153" s="337">
        <v>989</v>
      </c>
      <c r="E153" s="338">
        <v>44574</v>
      </c>
      <c r="F153" s="332" t="s">
        <v>438</v>
      </c>
      <c r="G153" s="332">
        <v>1442</v>
      </c>
      <c r="H153" s="332" t="s">
        <v>439</v>
      </c>
      <c r="I153" s="332" t="s">
        <v>433</v>
      </c>
    </row>
    <row r="154" spans="1:9" s="210" customFormat="1" ht="38.25" x14ac:dyDescent="0.2">
      <c r="A154" s="461">
        <v>945</v>
      </c>
      <c r="B154" s="332" t="s">
        <v>437</v>
      </c>
      <c r="C154" s="332" t="s">
        <v>409</v>
      </c>
      <c r="D154" s="337">
        <v>989</v>
      </c>
      <c r="E154" s="338">
        <v>44574</v>
      </c>
      <c r="F154" s="332" t="s">
        <v>438</v>
      </c>
      <c r="G154" s="332">
        <v>1442</v>
      </c>
      <c r="H154" s="332" t="s">
        <v>439</v>
      </c>
      <c r="I154" s="332" t="s">
        <v>433</v>
      </c>
    </row>
    <row r="155" spans="1:9" s="210" customFormat="1" ht="38.25" x14ac:dyDescent="0.2">
      <c r="A155" s="461">
        <v>946</v>
      </c>
      <c r="B155" s="332" t="s">
        <v>437</v>
      </c>
      <c r="C155" s="332" t="s">
        <v>409</v>
      </c>
      <c r="D155" s="337">
        <v>989</v>
      </c>
      <c r="E155" s="338">
        <v>44574</v>
      </c>
      <c r="F155" s="332" t="s">
        <v>438</v>
      </c>
      <c r="G155" s="332">
        <v>1442</v>
      </c>
      <c r="H155" s="332" t="s">
        <v>439</v>
      </c>
      <c r="I155" s="332" t="s">
        <v>433</v>
      </c>
    </row>
    <row r="156" spans="1:9" s="210" customFormat="1" ht="38.25" x14ac:dyDescent="0.2">
      <c r="A156" s="461">
        <v>947</v>
      </c>
      <c r="B156" s="332" t="s">
        <v>437</v>
      </c>
      <c r="C156" s="332" t="s">
        <v>409</v>
      </c>
      <c r="D156" s="337">
        <v>989</v>
      </c>
      <c r="E156" s="338">
        <v>44574</v>
      </c>
      <c r="F156" s="332" t="s">
        <v>438</v>
      </c>
      <c r="G156" s="332">
        <v>1442</v>
      </c>
      <c r="H156" s="332" t="s">
        <v>439</v>
      </c>
      <c r="I156" s="332" t="s">
        <v>433</v>
      </c>
    </row>
    <row r="157" spans="1:9" s="210" customFormat="1" ht="38.25" x14ac:dyDescent="0.2">
      <c r="A157" s="461">
        <v>948</v>
      </c>
      <c r="B157" s="332" t="s">
        <v>437</v>
      </c>
      <c r="C157" s="332" t="s">
        <v>409</v>
      </c>
      <c r="D157" s="337">
        <v>989</v>
      </c>
      <c r="E157" s="338">
        <v>44574</v>
      </c>
      <c r="F157" s="332" t="s">
        <v>438</v>
      </c>
      <c r="G157" s="332">
        <v>1442</v>
      </c>
      <c r="H157" s="332" t="s">
        <v>439</v>
      </c>
      <c r="I157" s="332" t="s">
        <v>433</v>
      </c>
    </row>
    <row r="158" spans="1:9" s="210" customFormat="1" ht="38.25" x14ac:dyDescent="0.2">
      <c r="A158" s="461">
        <v>949</v>
      </c>
      <c r="B158" s="332" t="s">
        <v>437</v>
      </c>
      <c r="C158" s="332" t="s">
        <v>409</v>
      </c>
      <c r="D158" s="337">
        <v>989</v>
      </c>
      <c r="E158" s="338">
        <v>44574</v>
      </c>
      <c r="F158" s="332" t="s">
        <v>438</v>
      </c>
      <c r="G158" s="332">
        <v>1442</v>
      </c>
      <c r="H158" s="332" t="s">
        <v>439</v>
      </c>
      <c r="I158" s="332" t="s">
        <v>433</v>
      </c>
    </row>
    <row r="159" spans="1:9" s="210" customFormat="1" ht="38.25" x14ac:dyDescent="0.2">
      <c r="A159" s="461">
        <v>950</v>
      </c>
      <c r="B159" s="332" t="s">
        <v>437</v>
      </c>
      <c r="C159" s="332" t="s">
        <v>409</v>
      </c>
      <c r="D159" s="337">
        <v>989</v>
      </c>
      <c r="E159" s="338">
        <v>44574</v>
      </c>
      <c r="F159" s="332" t="s">
        <v>438</v>
      </c>
      <c r="G159" s="332">
        <v>1442</v>
      </c>
      <c r="H159" s="332" t="s">
        <v>439</v>
      </c>
      <c r="I159" s="332" t="s">
        <v>433</v>
      </c>
    </row>
    <row r="160" spans="1:9" s="210" customFormat="1" ht="38.25" x14ac:dyDescent="0.2">
      <c r="A160" s="461">
        <v>951</v>
      </c>
      <c r="B160" s="332" t="s">
        <v>437</v>
      </c>
      <c r="C160" s="332" t="s">
        <v>409</v>
      </c>
      <c r="D160" s="337">
        <v>989</v>
      </c>
      <c r="E160" s="338">
        <v>44574</v>
      </c>
      <c r="F160" s="332" t="s">
        <v>438</v>
      </c>
      <c r="G160" s="332">
        <v>1442</v>
      </c>
      <c r="H160" s="332" t="s">
        <v>439</v>
      </c>
      <c r="I160" s="332" t="s">
        <v>433</v>
      </c>
    </row>
    <row r="161" spans="1:9" s="210" customFormat="1" ht="38.25" x14ac:dyDescent="0.2">
      <c r="A161" s="461">
        <v>952</v>
      </c>
      <c r="B161" s="332" t="s">
        <v>437</v>
      </c>
      <c r="C161" s="332" t="s">
        <v>409</v>
      </c>
      <c r="D161" s="337">
        <v>989</v>
      </c>
      <c r="E161" s="338">
        <v>44574</v>
      </c>
      <c r="F161" s="332" t="s">
        <v>438</v>
      </c>
      <c r="G161" s="332">
        <v>1442</v>
      </c>
      <c r="H161" s="332" t="s">
        <v>439</v>
      </c>
      <c r="I161" s="332" t="s">
        <v>433</v>
      </c>
    </row>
    <row r="162" spans="1:9" s="210" customFormat="1" ht="38.25" x14ac:dyDescent="0.2">
      <c r="A162" s="461">
        <v>953</v>
      </c>
      <c r="B162" s="332" t="s">
        <v>437</v>
      </c>
      <c r="C162" s="332" t="s">
        <v>409</v>
      </c>
      <c r="D162" s="337">
        <v>989</v>
      </c>
      <c r="E162" s="338">
        <v>44574</v>
      </c>
      <c r="F162" s="332" t="s">
        <v>438</v>
      </c>
      <c r="G162" s="332">
        <v>1442</v>
      </c>
      <c r="H162" s="332" t="s">
        <v>439</v>
      </c>
      <c r="I162" s="332" t="s">
        <v>433</v>
      </c>
    </row>
    <row r="163" spans="1:9" s="210" customFormat="1" ht="38.25" x14ac:dyDescent="0.2">
      <c r="A163" s="461">
        <v>954</v>
      </c>
      <c r="B163" s="332" t="s">
        <v>437</v>
      </c>
      <c r="C163" s="332" t="s">
        <v>409</v>
      </c>
      <c r="D163" s="337">
        <v>989</v>
      </c>
      <c r="E163" s="338">
        <v>44574</v>
      </c>
      <c r="F163" s="332" t="s">
        <v>438</v>
      </c>
      <c r="G163" s="332">
        <v>1442</v>
      </c>
      <c r="H163" s="332" t="s">
        <v>439</v>
      </c>
      <c r="I163" s="332" t="s">
        <v>433</v>
      </c>
    </row>
    <row r="164" spans="1:9" s="210" customFormat="1" ht="38.25" x14ac:dyDescent="0.2">
      <c r="A164" s="461">
        <v>955</v>
      </c>
      <c r="B164" s="332" t="s">
        <v>437</v>
      </c>
      <c r="C164" s="332" t="s">
        <v>409</v>
      </c>
      <c r="D164" s="337">
        <v>989</v>
      </c>
      <c r="E164" s="338">
        <v>44574</v>
      </c>
      <c r="F164" s="332" t="s">
        <v>438</v>
      </c>
      <c r="G164" s="332">
        <v>1442</v>
      </c>
      <c r="H164" s="332" t="s">
        <v>439</v>
      </c>
      <c r="I164" s="332" t="s">
        <v>433</v>
      </c>
    </row>
    <row r="165" spans="1:9" s="210" customFormat="1" ht="38.25" x14ac:dyDescent="0.2">
      <c r="A165" s="461">
        <v>956</v>
      </c>
      <c r="B165" s="332" t="s">
        <v>437</v>
      </c>
      <c r="C165" s="332" t="s">
        <v>409</v>
      </c>
      <c r="D165" s="337">
        <v>989</v>
      </c>
      <c r="E165" s="338">
        <v>44574</v>
      </c>
      <c r="F165" s="332" t="s">
        <v>438</v>
      </c>
      <c r="G165" s="332">
        <v>1442</v>
      </c>
      <c r="H165" s="332" t="s">
        <v>439</v>
      </c>
      <c r="I165" s="332" t="s">
        <v>433</v>
      </c>
    </row>
    <row r="166" spans="1:9" s="210" customFormat="1" ht="38.25" x14ac:dyDescent="0.2">
      <c r="A166" s="461">
        <v>957</v>
      </c>
      <c r="B166" s="332" t="s">
        <v>437</v>
      </c>
      <c r="C166" s="332" t="s">
        <v>409</v>
      </c>
      <c r="D166" s="337">
        <v>989</v>
      </c>
      <c r="E166" s="338">
        <v>44574</v>
      </c>
      <c r="F166" s="332" t="s">
        <v>438</v>
      </c>
      <c r="G166" s="332">
        <v>1442</v>
      </c>
      <c r="H166" s="332" t="s">
        <v>439</v>
      </c>
      <c r="I166" s="332" t="s">
        <v>433</v>
      </c>
    </row>
    <row r="167" spans="1:9" s="210" customFormat="1" ht="38.25" x14ac:dyDescent="0.2">
      <c r="A167" s="461">
        <v>958</v>
      </c>
      <c r="B167" s="332" t="s">
        <v>437</v>
      </c>
      <c r="C167" s="332" t="s">
        <v>409</v>
      </c>
      <c r="D167" s="337">
        <v>989</v>
      </c>
      <c r="E167" s="338">
        <v>44574</v>
      </c>
      <c r="F167" s="332" t="s">
        <v>438</v>
      </c>
      <c r="G167" s="332">
        <v>1442</v>
      </c>
      <c r="H167" s="332" t="s">
        <v>439</v>
      </c>
      <c r="I167" s="332" t="s">
        <v>433</v>
      </c>
    </row>
    <row r="168" spans="1:9" s="210" customFormat="1" ht="38.25" x14ac:dyDescent="0.2">
      <c r="A168" s="461">
        <v>959</v>
      </c>
      <c r="B168" s="332" t="s">
        <v>437</v>
      </c>
      <c r="C168" s="332" t="s">
        <v>409</v>
      </c>
      <c r="D168" s="337">
        <v>989</v>
      </c>
      <c r="E168" s="338">
        <v>44574</v>
      </c>
      <c r="F168" s="332" t="s">
        <v>438</v>
      </c>
      <c r="G168" s="332">
        <v>1442</v>
      </c>
      <c r="H168" s="332" t="s">
        <v>439</v>
      </c>
      <c r="I168" s="332" t="s">
        <v>433</v>
      </c>
    </row>
    <row r="169" spans="1:9" s="210" customFormat="1" ht="38.25" x14ac:dyDescent="0.2">
      <c r="A169" s="461">
        <v>960</v>
      </c>
      <c r="B169" s="332" t="s">
        <v>437</v>
      </c>
      <c r="C169" s="332" t="s">
        <v>409</v>
      </c>
      <c r="D169" s="337">
        <v>989</v>
      </c>
      <c r="E169" s="338">
        <v>44574</v>
      </c>
      <c r="F169" s="332" t="s">
        <v>438</v>
      </c>
      <c r="G169" s="332">
        <v>1442</v>
      </c>
      <c r="H169" s="332" t="s">
        <v>439</v>
      </c>
      <c r="I169" s="332" t="s">
        <v>433</v>
      </c>
    </row>
    <row r="170" spans="1:9" s="210" customFormat="1" ht="38.25" x14ac:dyDescent="0.2">
      <c r="A170" s="461">
        <v>961</v>
      </c>
      <c r="B170" s="332" t="s">
        <v>437</v>
      </c>
      <c r="C170" s="332" t="s">
        <v>409</v>
      </c>
      <c r="D170" s="337">
        <v>989</v>
      </c>
      <c r="E170" s="338">
        <v>44574</v>
      </c>
      <c r="F170" s="332" t="s">
        <v>438</v>
      </c>
      <c r="G170" s="332">
        <v>1442</v>
      </c>
      <c r="H170" s="332" t="s">
        <v>439</v>
      </c>
      <c r="I170" s="332" t="s">
        <v>433</v>
      </c>
    </row>
    <row r="171" spans="1:9" s="210" customFormat="1" ht="38.25" x14ac:dyDescent="0.2">
      <c r="A171" s="461">
        <v>962</v>
      </c>
      <c r="B171" s="332" t="s">
        <v>437</v>
      </c>
      <c r="C171" s="332" t="s">
        <v>409</v>
      </c>
      <c r="D171" s="337">
        <v>989</v>
      </c>
      <c r="E171" s="338">
        <v>44574</v>
      </c>
      <c r="F171" s="332" t="s">
        <v>438</v>
      </c>
      <c r="G171" s="332">
        <v>1442</v>
      </c>
      <c r="H171" s="332" t="s">
        <v>439</v>
      </c>
      <c r="I171" s="332" t="s">
        <v>433</v>
      </c>
    </row>
    <row r="172" spans="1:9" s="210" customFormat="1" ht="38.25" x14ac:dyDescent="0.2">
      <c r="A172" s="461">
        <v>963</v>
      </c>
      <c r="B172" s="332" t="s">
        <v>437</v>
      </c>
      <c r="C172" s="332" t="s">
        <v>409</v>
      </c>
      <c r="D172" s="337">
        <v>989</v>
      </c>
      <c r="E172" s="338">
        <v>44574</v>
      </c>
      <c r="F172" s="332" t="s">
        <v>438</v>
      </c>
      <c r="G172" s="332">
        <v>1442</v>
      </c>
      <c r="H172" s="332" t="s">
        <v>439</v>
      </c>
      <c r="I172" s="332" t="s">
        <v>433</v>
      </c>
    </row>
    <row r="173" spans="1:9" s="210" customFormat="1" ht="38.25" x14ac:dyDescent="0.2">
      <c r="A173" s="461">
        <v>964</v>
      </c>
      <c r="B173" s="332" t="s">
        <v>437</v>
      </c>
      <c r="C173" s="332" t="s">
        <v>409</v>
      </c>
      <c r="D173" s="337">
        <v>989</v>
      </c>
      <c r="E173" s="338">
        <v>44574</v>
      </c>
      <c r="F173" s="332" t="s">
        <v>438</v>
      </c>
      <c r="G173" s="332">
        <v>1442</v>
      </c>
      <c r="H173" s="332" t="s">
        <v>439</v>
      </c>
      <c r="I173" s="332" t="s">
        <v>433</v>
      </c>
    </row>
    <row r="174" spans="1:9" s="210" customFormat="1" ht="38.25" x14ac:dyDescent="0.2">
      <c r="A174" s="461">
        <v>965</v>
      </c>
      <c r="B174" s="332" t="s">
        <v>437</v>
      </c>
      <c r="C174" s="332" t="s">
        <v>409</v>
      </c>
      <c r="D174" s="337">
        <v>989</v>
      </c>
      <c r="E174" s="338">
        <v>44574</v>
      </c>
      <c r="F174" s="332" t="s">
        <v>438</v>
      </c>
      <c r="G174" s="332">
        <v>1442</v>
      </c>
      <c r="H174" s="332" t="s">
        <v>439</v>
      </c>
      <c r="I174" s="332" t="s">
        <v>433</v>
      </c>
    </row>
    <row r="175" spans="1:9" s="210" customFormat="1" ht="38.25" x14ac:dyDescent="0.2">
      <c r="A175" s="461">
        <v>966</v>
      </c>
      <c r="B175" s="332" t="s">
        <v>437</v>
      </c>
      <c r="C175" s="332" t="s">
        <v>409</v>
      </c>
      <c r="D175" s="337">
        <v>989</v>
      </c>
      <c r="E175" s="338">
        <v>44574</v>
      </c>
      <c r="F175" s="332" t="s">
        <v>438</v>
      </c>
      <c r="G175" s="332">
        <v>1442</v>
      </c>
      <c r="H175" s="332" t="s">
        <v>439</v>
      </c>
      <c r="I175" s="332" t="s">
        <v>433</v>
      </c>
    </row>
    <row r="176" spans="1:9" s="210" customFormat="1" ht="38.25" x14ac:dyDescent="0.2">
      <c r="A176" s="461">
        <v>967</v>
      </c>
      <c r="B176" s="332" t="s">
        <v>437</v>
      </c>
      <c r="C176" s="332" t="s">
        <v>409</v>
      </c>
      <c r="D176" s="337">
        <v>989</v>
      </c>
      <c r="E176" s="338">
        <v>44574</v>
      </c>
      <c r="F176" s="332" t="s">
        <v>438</v>
      </c>
      <c r="G176" s="332">
        <v>1442</v>
      </c>
      <c r="H176" s="332" t="s">
        <v>439</v>
      </c>
      <c r="I176" s="332" t="s">
        <v>433</v>
      </c>
    </row>
    <row r="177" spans="1:9" s="210" customFormat="1" ht="38.25" x14ac:dyDescent="0.2">
      <c r="A177" s="461">
        <v>968</v>
      </c>
      <c r="B177" s="332" t="s">
        <v>437</v>
      </c>
      <c r="C177" s="332" t="s">
        <v>409</v>
      </c>
      <c r="D177" s="337">
        <v>989</v>
      </c>
      <c r="E177" s="338">
        <v>44574</v>
      </c>
      <c r="F177" s="332" t="s">
        <v>438</v>
      </c>
      <c r="G177" s="332">
        <v>1442</v>
      </c>
      <c r="H177" s="332" t="s">
        <v>439</v>
      </c>
      <c r="I177" s="332" t="s">
        <v>433</v>
      </c>
    </row>
    <row r="178" spans="1:9" s="210" customFormat="1" ht="38.25" x14ac:dyDescent="0.2">
      <c r="A178" s="461">
        <v>969</v>
      </c>
      <c r="B178" s="332" t="s">
        <v>437</v>
      </c>
      <c r="C178" s="332" t="s">
        <v>409</v>
      </c>
      <c r="D178" s="337">
        <v>989</v>
      </c>
      <c r="E178" s="338">
        <v>44574</v>
      </c>
      <c r="F178" s="332" t="s">
        <v>438</v>
      </c>
      <c r="G178" s="332">
        <v>1442</v>
      </c>
      <c r="H178" s="332" t="s">
        <v>439</v>
      </c>
      <c r="I178" s="332" t="s">
        <v>433</v>
      </c>
    </row>
    <row r="179" spans="1:9" s="210" customFormat="1" ht="38.25" x14ac:dyDescent="0.2">
      <c r="A179" s="461">
        <v>970</v>
      </c>
      <c r="B179" s="332" t="s">
        <v>437</v>
      </c>
      <c r="C179" s="332" t="s">
        <v>409</v>
      </c>
      <c r="D179" s="337">
        <v>989</v>
      </c>
      <c r="E179" s="338">
        <v>44574</v>
      </c>
      <c r="F179" s="332" t="s">
        <v>438</v>
      </c>
      <c r="G179" s="332">
        <v>1442</v>
      </c>
      <c r="H179" s="332" t="s">
        <v>439</v>
      </c>
      <c r="I179" s="332" t="s">
        <v>433</v>
      </c>
    </row>
    <row r="180" spans="1:9" s="210" customFormat="1" ht="38.25" x14ac:dyDescent="0.2">
      <c r="A180" s="461">
        <v>971</v>
      </c>
      <c r="B180" s="332" t="s">
        <v>437</v>
      </c>
      <c r="C180" s="332" t="s">
        <v>409</v>
      </c>
      <c r="D180" s="337">
        <v>989</v>
      </c>
      <c r="E180" s="338">
        <v>44574</v>
      </c>
      <c r="F180" s="332" t="s">
        <v>438</v>
      </c>
      <c r="G180" s="332">
        <v>1442</v>
      </c>
      <c r="H180" s="332" t="s">
        <v>439</v>
      </c>
      <c r="I180" s="332" t="s">
        <v>433</v>
      </c>
    </row>
    <row r="181" spans="1:9" s="210" customFormat="1" ht="38.25" x14ac:dyDescent="0.2">
      <c r="A181" s="461">
        <v>972</v>
      </c>
      <c r="B181" s="332" t="s">
        <v>437</v>
      </c>
      <c r="C181" s="332" t="s">
        <v>409</v>
      </c>
      <c r="D181" s="337">
        <v>989</v>
      </c>
      <c r="E181" s="338">
        <v>44574</v>
      </c>
      <c r="F181" s="332" t="s">
        <v>438</v>
      </c>
      <c r="G181" s="332">
        <v>1442</v>
      </c>
      <c r="H181" s="332" t="s">
        <v>439</v>
      </c>
      <c r="I181" s="332" t="s">
        <v>433</v>
      </c>
    </row>
    <row r="182" spans="1:9" s="210" customFormat="1" ht="38.25" x14ac:dyDescent="0.2">
      <c r="A182" s="461">
        <v>973</v>
      </c>
      <c r="B182" s="332" t="s">
        <v>437</v>
      </c>
      <c r="C182" s="332" t="s">
        <v>409</v>
      </c>
      <c r="D182" s="337">
        <v>989</v>
      </c>
      <c r="E182" s="338">
        <v>44574</v>
      </c>
      <c r="F182" s="332" t="s">
        <v>438</v>
      </c>
      <c r="G182" s="332">
        <v>1442</v>
      </c>
      <c r="H182" s="332" t="s">
        <v>439</v>
      </c>
      <c r="I182" s="332" t="s">
        <v>433</v>
      </c>
    </row>
    <row r="183" spans="1:9" s="210" customFormat="1" ht="38.25" x14ac:dyDescent="0.2">
      <c r="A183" s="461">
        <v>974</v>
      </c>
      <c r="B183" s="332" t="s">
        <v>437</v>
      </c>
      <c r="C183" s="332" t="s">
        <v>409</v>
      </c>
      <c r="D183" s="337">
        <v>989</v>
      </c>
      <c r="E183" s="338">
        <v>44574</v>
      </c>
      <c r="F183" s="332" t="s">
        <v>438</v>
      </c>
      <c r="G183" s="332">
        <v>1442</v>
      </c>
      <c r="H183" s="332" t="s">
        <v>439</v>
      </c>
      <c r="I183" s="332" t="s">
        <v>433</v>
      </c>
    </row>
    <row r="184" spans="1:9" s="210" customFormat="1" ht="38.25" x14ac:dyDescent="0.2">
      <c r="A184" s="461">
        <v>975</v>
      </c>
      <c r="B184" s="332" t="s">
        <v>437</v>
      </c>
      <c r="C184" s="332" t="s">
        <v>409</v>
      </c>
      <c r="D184" s="337">
        <v>989</v>
      </c>
      <c r="E184" s="338">
        <v>44574</v>
      </c>
      <c r="F184" s="332" t="s">
        <v>438</v>
      </c>
      <c r="G184" s="332">
        <v>1442</v>
      </c>
      <c r="H184" s="332" t="s">
        <v>439</v>
      </c>
      <c r="I184" s="332" t="s">
        <v>433</v>
      </c>
    </row>
    <row r="185" spans="1:9" s="210" customFormat="1" ht="38.25" x14ac:dyDescent="0.2">
      <c r="A185" s="461">
        <v>976</v>
      </c>
      <c r="B185" s="332" t="s">
        <v>437</v>
      </c>
      <c r="C185" s="332" t="s">
        <v>409</v>
      </c>
      <c r="D185" s="337">
        <v>989</v>
      </c>
      <c r="E185" s="338">
        <v>44574</v>
      </c>
      <c r="F185" s="332" t="s">
        <v>438</v>
      </c>
      <c r="G185" s="332">
        <v>1442</v>
      </c>
      <c r="H185" s="332" t="s">
        <v>439</v>
      </c>
      <c r="I185" s="332" t="s">
        <v>433</v>
      </c>
    </row>
    <row r="186" spans="1:9" s="210" customFormat="1" ht="38.25" x14ac:dyDescent="0.2">
      <c r="A186" s="461">
        <v>977</v>
      </c>
      <c r="B186" s="332" t="s">
        <v>437</v>
      </c>
      <c r="C186" s="332" t="s">
        <v>409</v>
      </c>
      <c r="D186" s="337">
        <v>989</v>
      </c>
      <c r="E186" s="338">
        <v>44574</v>
      </c>
      <c r="F186" s="332" t="s">
        <v>438</v>
      </c>
      <c r="G186" s="332">
        <v>1442</v>
      </c>
      <c r="H186" s="332" t="s">
        <v>130</v>
      </c>
      <c r="I186" s="332" t="s">
        <v>433</v>
      </c>
    </row>
    <row r="187" spans="1:9" s="210" customFormat="1" ht="38.25" x14ac:dyDescent="0.2">
      <c r="A187" s="461">
        <v>978</v>
      </c>
      <c r="B187" s="332" t="s">
        <v>437</v>
      </c>
      <c r="C187" s="332" t="s">
        <v>409</v>
      </c>
      <c r="D187" s="337">
        <v>989</v>
      </c>
      <c r="E187" s="338">
        <v>44574</v>
      </c>
      <c r="F187" s="332" t="s">
        <v>438</v>
      </c>
      <c r="G187" s="332">
        <v>1442</v>
      </c>
      <c r="H187" s="332" t="s">
        <v>130</v>
      </c>
      <c r="I187" s="332" t="s">
        <v>433</v>
      </c>
    </row>
    <row r="188" spans="1:9" s="210" customFormat="1" ht="38.25" x14ac:dyDescent="0.2">
      <c r="A188" s="461">
        <v>979</v>
      </c>
      <c r="B188" s="332" t="s">
        <v>437</v>
      </c>
      <c r="C188" s="332" t="s">
        <v>409</v>
      </c>
      <c r="D188" s="337">
        <v>989</v>
      </c>
      <c r="E188" s="338">
        <v>44574</v>
      </c>
      <c r="F188" s="332" t="s">
        <v>438</v>
      </c>
      <c r="G188" s="332">
        <v>1442</v>
      </c>
      <c r="H188" s="332" t="s">
        <v>130</v>
      </c>
      <c r="I188" s="332" t="s">
        <v>433</v>
      </c>
    </row>
    <row r="189" spans="1:9" s="210" customFormat="1" ht="38.25" x14ac:dyDescent="0.2">
      <c r="A189" s="461">
        <v>980</v>
      </c>
      <c r="B189" s="332" t="s">
        <v>437</v>
      </c>
      <c r="C189" s="332" t="s">
        <v>409</v>
      </c>
      <c r="D189" s="337">
        <v>989</v>
      </c>
      <c r="E189" s="338">
        <v>44574</v>
      </c>
      <c r="F189" s="332" t="s">
        <v>438</v>
      </c>
      <c r="G189" s="332">
        <v>1442</v>
      </c>
      <c r="H189" s="332" t="s">
        <v>130</v>
      </c>
      <c r="I189" s="332" t="s">
        <v>433</v>
      </c>
    </row>
    <row r="190" spans="1:9" s="210" customFormat="1" ht="38.25" x14ac:dyDescent="0.2">
      <c r="A190" s="461">
        <v>981</v>
      </c>
      <c r="B190" s="332" t="s">
        <v>437</v>
      </c>
      <c r="C190" s="332" t="s">
        <v>409</v>
      </c>
      <c r="D190" s="337">
        <v>989</v>
      </c>
      <c r="E190" s="338">
        <v>44574</v>
      </c>
      <c r="F190" s="332" t="s">
        <v>438</v>
      </c>
      <c r="G190" s="332">
        <v>1442</v>
      </c>
      <c r="H190" s="332" t="s">
        <v>130</v>
      </c>
      <c r="I190" s="332" t="s">
        <v>433</v>
      </c>
    </row>
    <row r="191" spans="1:9" s="210" customFormat="1" ht="38.25" x14ac:dyDescent="0.2">
      <c r="A191" s="461">
        <v>982</v>
      </c>
      <c r="B191" s="332" t="s">
        <v>437</v>
      </c>
      <c r="C191" s="332" t="s">
        <v>409</v>
      </c>
      <c r="D191" s="337">
        <v>989</v>
      </c>
      <c r="E191" s="338">
        <v>44574</v>
      </c>
      <c r="F191" s="332" t="s">
        <v>438</v>
      </c>
      <c r="G191" s="332">
        <v>1442</v>
      </c>
      <c r="H191" s="332" t="s">
        <v>130</v>
      </c>
      <c r="I191" s="332" t="s">
        <v>433</v>
      </c>
    </row>
    <row r="192" spans="1:9" s="210" customFormat="1" ht="38.25" x14ac:dyDescent="0.2">
      <c r="A192" s="461">
        <v>983</v>
      </c>
      <c r="B192" s="332" t="s">
        <v>437</v>
      </c>
      <c r="C192" s="332" t="s">
        <v>409</v>
      </c>
      <c r="D192" s="337">
        <v>989</v>
      </c>
      <c r="E192" s="338">
        <v>44574</v>
      </c>
      <c r="F192" s="332" t="s">
        <v>438</v>
      </c>
      <c r="G192" s="332">
        <v>1442</v>
      </c>
      <c r="H192" s="332" t="s">
        <v>130</v>
      </c>
      <c r="I192" s="332" t="s">
        <v>433</v>
      </c>
    </row>
    <row r="193" spans="1:9" s="210" customFormat="1" ht="38.25" x14ac:dyDescent="0.2">
      <c r="A193" s="461">
        <v>984</v>
      </c>
      <c r="B193" s="332" t="s">
        <v>437</v>
      </c>
      <c r="C193" s="332" t="s">
        <v>409</v>
      </c>
      <c r="D193" s="337">
        <v>989</v>
      </c>
      <c r="E193" s="338">
        <v>44574</v>
      </c>
      <c r="F193" s="332" t="s">
        <v>438</v>
      </c>
      <c r="G193" s="332">
        <v>1442</v>
      </c>
      <c r="H193" s="332" t="s">
        <v>130</v>
      </c>
      <c r="I193" s="332" t="s">
        <v>433</v>
      </c>
    </row>
    <row r="194" spans="1:9" s="210" customFormat="1" ht="38.25" x14ac:dyDescent="0.2">
      <c r="A194" s="461">
        <v>985</v>
      </c>
      <c r="B194" s="332" t="s">
        <v>437</v>
      </c>
      <c r="C194" s="332" t="s">
        <v>409</v>
      </c>
      <c r="D194" s="337">
        <v>989</v>
      </c>
      <c r="E194" s="338">
        <v>44574</v>
      </c>
      <c r="F194" s="332" t="s">
        <v>438</v>
      </c>
      <c r="G194" s="332">
        <v>1442</v>
      </c>
      <c r="H194" s="332" t="s">
        <v>130</v>
      </c>
      <c r="I194" s="332" t="s">
        <v>433</v>
      </c>
    </row>
    <row r="195" spans="1:9" s="210" customFormat="1" ht="38.25" x14ac:dyDescent="0.2">
      <c r="A195" s="461">
        <v>986</v>
      </c>
      <c r="B195" s="332" t="s">
        <v>437</v>
      </c>
      <c r="C195" s="332" t="s">
        <v>409</v>
      </c>
      <c r="D195" s="337">
        <v>989</v>
      </c>
      <c r="E195" s="338">
        <v>44574</v>
      </c>
      <c r="F195" s="332" t="s">
        <v>438</v>
      </c>
      <c r="G195" s="332">
        <v>1442</v>
      </c>
      <c r="H195" s="332" t="s">
        <v>130</v>
      </c>
      <c r="I195" s="332" t="s">
        <v>433</v>
      </c>
    </row>
    <row r="196" spans="1:9" s="210" customFormat="1" ht="38.25" x14ac:dyDescent="0.2">
      <c r="A196" s="461">
        <v>987</v>
      </c>
      <c r="B196" s="332" t="s">
        <v>437</v>
      </c>
      <c r="C196" s="332" t="s">
        <v>409</v>
      </c>
      <c r="D196" s="337">
        <v>989</v>
      </c>
      <c r="E196" s="338">
        <v>44574</v>
      </c>
      <c r="F196" s="332" t="s">
        <v>438</v>
      </c>
      <c r="G196" s="332">
        <v>1442</v>
      </c>
      <c r="H196" s="332" t="s">
        <v>130</v>
      </c>
      <c r="I196" s="332" t="s">
        <v>433</v>
      </c>
    </row>
    <row r="197" spans="1:9" s="210" customFormat="1" ht="38.25" x14ac:dyDescent="0.2">
      <c r="A197" s="461">
        <v>988</v>
      </c>
      <c r="B197" s="332" t="s">
        <v>437</v>
      </c>
      <c r="C197" s="332" t="s">
        <v>409</v>
      </c>
      <c r="D197" s="337">
        <v>989</v>
      </c>
      <c r="E197" s="338">
        <v>44574</v>
      </c>
      <c r="F197" s="332" t="s">
        <v>438</v>
      </c>
      <c r="G197" s="332">
        <v>1442</v>
      </c>
      <c r="H197" s="332" t="s">
        <v>130</v>
      </c>
      <c r="I197" s="332" t="s">
        <v>433</v>
      </c>
    </row>
    <row r="198" spans="1:9" s="210" customFormat="1" ht="38.25" x14ac:dyDescent="0.2">
      <c r="A198" s="461">
        <v>989</v>
      </c>
      <c r="B198" s="332" t="s">
        <v>437</v>
      </c>
      <c r="C198" s="332" t="s">
        <v>409</v>
      </c>
      <c r="D198" s="337">
        <v>989</v>
      </c>
      <c r="E198" s="338">
        <v>44574</v>
      </c>
      <c r="F198" s="332" t="s">
        <v>438</v>
      </c>
      <c r="G198" s="332">
        <v>1442</v>
      </c>
      <c r="H198" s="332" t="s">
        <v>130</v>
      </c>
      <c r="I198" s="332" t="s">
        <v>433</v>
      </c>
    </row>
    <row r="199" spans="1:9" s="210" customFormat="1" ht="38.25" x14ac:dyDescent="0.2">
      <c r="A199" s="461">
        <v>990</v>
      </c>
      <c r="B199" s="332" t="s">
        <v>437</v>
      </c>
      <c r="C199" s="332" t="s">
        <v>409</v>
      </c>
      <c r="D199" s="337">
        <v>989</v>
      </c>
      <c r="E199" s="338">
        <v>44574</v>
      </c>
      <c r="F199" s="332" t="s">
        <v>438</v>
      </c>
      <c r="G199" s="332">
        <v>1442</v>
      </c>
      <c r="H199" s="332" t="s">
        <v>130</v>
      </c>
      <c r="I199" s="332" t="s">
        <v>433</v>
      </c>
    </row>
    <row r="200" spans="1:9" s="210" customFormat="1" ht="38.25" x14ac:dyDescent="0.2">
      <c r="A200" s="461">
        <v>991</v>
      </c>
      <c r="B200" s="332" t="s">
        <v>437</v>
      </c>
      <c r="C200" s="332" t="s">
        <v>409</v>
      </c>
      <c r="D200" s="337">
        <v>989</v>
      </c>
      <c r="E200" s="338">
        <v>44574</v>
      </c>
      <c r="F200" s="332" t="s">
        <v>438</v>
      </c>
      <c r="G200" s="332">
        <v>1442</v>
      </c>
      <c r="H200" s="332" t="s">
        <v>130</v>
      </c>
      <c r="I200" s="332" t="s">
        <v>433</v>
      </c>
    </row>
    <row r="201" spans="1:9" s="210" customFormat="1" ht="38.25" x14ac:dyDescent="0.2">
      <c r="A201" s="461">
        <v>992</v>
      </c>
      <c r="B201" s="332" t="s">
        <v>437</v>
      </c>
      <c r="C201" s="332" t="s">
        <v>409</v>
      </c>
      <c r="D201" s="337">
        <v>989</v>
      </c>
      <c r="E201" s="338">
        <v>44574</v>
      </c>
      <c r="F201" s="332" t="s">
        <v>438</v>
      </c>
      <c r="G201" s="332">
        <v>1442</v>
      </c>
      <c r="H201" s="332" t="s">
        <v>130</v>
      </c>
      <c r="I201" s="332" t="s">
        <v>433</v>
      </c>
    </row>
    <row r="202" spans="1:9" s="210" customFormat="1" ht="38.25" x14ac:dyDescent="0.2">
      <c r="A202" s="461">
        <v>993</v>
      </c>
      <c r="B202" s="332" t="s">
        <v>437</v>
      </c>
      <c r="C202" s="332" t="s">
        <v>409</v>
      </c>
      <c r="D202" s="337">
        <v>989</v>
      </c>
      <c r="E202" s="338">
        <v>44574</v>
      </c>
      <c r="F202" s="332" t="s">
        <v>438</v>
      </c>
      <c r="G202" s="332">
        <v>1442</v>
      </c>
      <c r="H202" s="332" t="s">
        <v>130</v>
      </c>
      <c r="I202" s="332" t="s">
        <v>433</v>
      </c>
    </row>
    <row r="203" spans="1:9" s="210" customFormat="1" ht="38.25" x14ac:dyDescent="0.2">
      <c r="A203" s="461">
        <v>994</v>
      </c>
      <c r="B203" s="332" t="s">
        <v>437</v>
      </c>
      <c r="C203" s="332" t="s">
        <v>409</v>
      </c>
      <c r="D203" s="337">
        <v>989</v>
      </c>
      <c r="E203" s="338">
        <v>44574</v>
      </c>
      <c r="F203" s="332" t="s">
        <v>438</v>
      </c>
      <c r="G203" s="332">
        <v>1442</v>
      </c>
      <c r="H203" s="332" t="s">
        <v>130</v>
      </c>
      <c r="I203" s="332" t="s">
        <v>433</v>
      </c>
    </row>
    <row r="204" spans="1:9" s="210" customFormat="1" ht="38.25" x14ac:dyDescent="0.2">
      <c r="A204" s="461">
        <v>995</v>
      </c>
      <c r="B204" s="332" t="s">
        <v>437</v>
      </c>
      <c r="C204" s="332" t="s">
        <v>409</v>
      </c>
      <c r="D204" s="337">
        <v>989</v>
      </c>
      <c r="E204" s="338">
        <v>44574</v>
      </c>
      <c r="F204" s="332" t="s">
        <v>438</v>
      </c>
      <c r="G204" s="332">
        <v>1442</v>
      </c>
      <c r="H204" s="332" t="s">
        <v>130</v>
      </c>
      <c r="I204" s="332" t="s">
        <v>433</v>
      </c>
    </row>
    <row r="205" spans="1:9" s="210" customFormat="1" ht="38.25" x14ac:dyDescent="0.2">
      <c r="A205" s="461">
        <v>996</v>
      </c>
      <c r="B205" s="332" t="s">
        <v>437</v>
      </c>
      <c r="C205" s="332" t="s">
        <v>409</v>
      </c>
      <c r="D205" s="337">
        <v>989</v>
      </c>
      <c r="E205" s="338">
        <v>44574</v>
      </c>
      <c r="F205" s="332" t="s">
        <v>438</v>
      </c>
      <c r="G205" s="332">
        <v>1442</v>
      </c>
      <c r="H205" s="332" t="s">
        <v>130</v>
      </c>
      <c r="I205" s="332" t="s">
        <v>433</v>
      </c>
    </row>
    <row r="206" spans="1:9" s="210" customFormat="1" ht="38.25" x14ac:dyDescent="0.2">
      <c r="A206" s="461">
        <v>997</v>
      </c>
      <c r="B206" s="332" t="s">
        <v>437</v>
      </c>
      <c r="C206" s="332" t="s">
        <v>409</v>
      </c>
      <c r="D206" s="337">
        <v>989</v>
      </c>
      <c r="E206" s="338">
        <v>44574</v>
      </c>
      <c r="F206" s="332" t="s">
        <v>438</v>
      </c>
      <c r="G206" s="332">
        <v>1442</v>
      </c>
      <c r="H206" s="332" t="s">
        <v>130</v>
      </c>
      <c r="I206" s="332" t="s">
        <v>433</v>
      </c>
    </row>
    <row r="207" spans="1:9" s="210" customFormat="1" ht="38.25" x14ac:dyDescent="0.2">
      <c r="A207" s="461">
        <v>998</v>
      </c>
      <c r="B207" s="332" t="s">
        <v>437</v>
      </c>
      <c r="C207" s="332" t="s">
        <v>409</v>
      </c>
      <c r="D207" s="337">
        <v>989</v>
      </c>
      <c r="E207" s="338">
        <v>44574</v>
      </c>
      <c r="F207" s="332" t="s">
        <v>438</v>
      </c>
      <c r="G207" s="332">
        <v>1442</v>
      </c>
      <c r="H207" s="332" t="s">
        <v>130</v>
      </c>
      <c r="I207" s="332" t="s">
        <v>433</v>
      </c>
    </row>
    <row r="208" spans="1:9" s="210" customFormat="1" ht="38.25" x14ac:dyDescent="0.2">
      <c r="A208" s="461">
        <v>999</v>
      </c>
      <c r="B208" s="332" t="s">
        <v>437</v>
      </c>
      <c r="C208" s="332" t="s">
        <v>409</v>
      </c>
      <c r="D208" s="337">
        <v>989</v>
      </c>
      <c r="E208" s="338">
        <v>44574</v>
      </c>
      <c r="F208" s="332" t="s">
        <v>438</v>
      </c>
      <c r="G208" s="332">
        <v>1442</v>
      </c>
      <c r="H208" s="332" t="s">
        <v>130</v>
      </c>
      <c r="I208" s="332" t="s">
        <v>433</v>
      </c>
    </row>
    <row r="209" spans="1:9" s="210" customFormat="1" ht="38.25" x14ac:dyDescent="0.2">
      <c r="A209" s="461">
        <v>1000</v>
      </c>
      <c r="B209" s="332" t="s">
        <v>437</v>
      </c>
      <c r="C209" s="332" t="s">
        <v>409</v>
      </c>
      <c r="D209" s="337">
        <v>989</v>
      </c>
      <c r="E209" s="338">
        <v>44574</v>
      </c>
      <c r="F209" s="332" t="s">
        <v>438</v>
      </c>
      <c r="G209" s="332">
        <v>1442</v>
      </c>
      <c r="H209" s="332" t="s">
        <v>129</v>
      </c>
      <c r="I209" s="332" t="s">
        <v>433</v>
      </c>
    </row>
    <row r="210" spans="1:9" s="210" customFormat="1" ht="38.25" x14ac:dyDescent="0.2">
      <c r="A210" s="461">
        <v>1001</v>
      </c>
      <c r="B210" s="332" t="s">
        <v>437</v>
      </c>
      <c r="C210" s="332" t="s">
        <v>409</v>
      </c>
      <c r="D210" s="337">
        <v>989</v>
      </c>
      <c r="E210" s="338">
        <v>44574</v>
      </c>
      <c r="F210" s="332" t="s">
        <v>438</v>
      </c>
      <c r="G210" s="332">
        <v>1442</v>
      </c>
      <c r="H210" s="332" t="s">
        <v>129</v>
      </c>
      <c r="I210" s="332" t="s">
        <v>433</v>
      </c>
    </row>
    <row r="211" spans="1:9" s="210" customFormat="1" ht="38.25" x14ac:dyDescent="0.2">
      <c r="A211" s="461">
        <v>1002</v>
      </c>
      <c r="B211" s="332" t="s">
        <v>437</v>
      </c>
      <c r="C211" s="332" t="s">
        <v>409</v>
      </c>
      <c r="D211" s="337">
        <v>989</v>
      </c>
      <c r="E211" s="338">
        <v>44574</v>
      </c>
      <c r="F211" s="332" t="s">
        <v>438</v>
      </c>
      <c r="G211" s="332">
        <v>1442</v>
      </c>
      <c r="H211" s="332" t="s">
        <v>129</v>
      </c>
      <c r="I211" s="332" t="s">
        <v>433</v>
      </c>
    </row>
    <row r="212" spans="1:9" s="210" customFormat="1" ht="38.25" x14ac:dyDescent="0.2">
      <c r="A212" s="461">
        <v>1003</v>
      </c>
      <c r="B212" s="332" t="s">
        <v>437</v>
      </c>
      <c r="C212" s="332" t="s">
        <v>409</v>
      </c>
      <c r="D212" s="337">
        <v>989</v>
      </c>
      <c r="E212" s="338">
        <v>44574</v>
      </c>
      <c r="F212" s="332" t="s">
        <v>438</v>
      </c>
      <c r="G212" s="332">
        <v>1442</v>
      </c>
      <c r="H212" s="332" t="s">
        <v>129</v>
      </c>
      <c r="I212" s="332" t="s">
        <v>433</v>
      </c>
    </row>
    <row r="213" spans="1:9" s="210" customFormat="1" ht="38.25" x14ac:dyDescent="0.2">
      <c r="A213" s="461">
        <v>1004</v>
      </c>
      <c r="B213" s="332" t="s">
        <v>437</v>
      </c>
      <c r="C213" s="332" t="s">
        <v>409</v>
      </c>
      <c r="D213" s="337">
        <v>989</v>
      </c>
      <c r="E213" s="338">
        <v>44574</v>
      </c>
      <c r="F213" s="332" t="s">
        <v>438</v>
      </c>
      <c r="G213" s="332">
        <v>1442</v>
      </c>
      <c r="H213" s="332" t="s">
        <v>129</v>
      </c>
      <c r="I213" s="332" t="s">
        <v>433</v>
      </c>
    </row>
    <row r="214" spans="1:9" s="210" customFormat="1" ht="38.25" x14ac:dyDescent="0.2">
      <c r="A214" s="461">
        <v>1005</v>
      </c>
      <c r="B214" s="332" t="s">
        <v>437</v>
      </c>
      <c r="C214" s="332" t="s">
        <v>409</v>
      </c>
      <c r="D214" s="337">
        <v>989</v>
      </c>
      <c r="E214" s="338">
        <v>44574</v>
      </c>
      <c r="F214" s="332" t="s">
        <v>438</v>
      </c>
      <c r="G214" s="332">
        <v>1442</v>
      </c>
      <c r="H214" s="332" t="s">
        <v>129</v>
      </c>
      <c r="I214" s="332" t="s">
        <v>433</v>
      </c>
    </row>
    <row r="215" spans="1:9" s="210" customFormat="1" ht="38.25" x14ac:dyDescent="0.2">
      <c r="A215" s="461">
        <v>1006</v>
      </c>
      <c r="B215" s="332" t="s">
        <v>437</v>
      </c>
      <c r="C215" s="332" t="s">
        <v>409</v>
      </c>
      <c r="D215" s="337">
        <v>989</v>
      </c>
      <c r="E215" s="338">
        <v>44574</v>
      </c>
      <c r="F215" s="332" t="s">
        <v>438</v>
      </c>
      <c r="G215" s="332">
        <v>1442</v>
      </c>
      <c r="H215" s="332" t="s">
        <v>129</v>
      </c>
      <c r="I215" s="332" t="s">
        <v>433</v>
      </c>
    </row>
    <row r="216" spans="1:9" s="210" customFormat="1" ht="38.25" x14ac:dyDescent="0.2">
      <c r="A216" s="461">
        <v>1007</v>
      </c>
      <c r="B216" s="332" t="s">
        <v>437</v>
      </c>
      <c r="C216" s="332" t="s">
        <v>409</v>
      </c>
      <c r="D216" s="337">
        <v>989</v>
      </c>
      <c r="E216" s="338">
        <v>44574</v>
      </c>
      <c r="F216" s="332" t="s">
        <v>438</v>
      </c>
      <c r="G216" s="332">
        <v>1442</v>
      </c>
      <c r="H216" s="332" t="s">
        <v>129</v>
      </c>
      <c r="I216" s="332" t="s">
        <v>433</v>
      </c>
    </row>
    <row r="217" spans="1:9" s="210" customFormat="1" ht="38.25" x14ac:dyDescent="0.2">
      <c r="A217" s="461">
        <v>1008</v>
      </c>
      <c r="B217" s="332" t="s">
        <v>437</v>
      </c>
      <c r="C217" s="332" t="s">
        <v>409</v>
      </c>
      <c r="D217" s="337">
        <v>989</v>
      </c>
      <c r="E217" s="338">
        <v>44574</v>
      </c>
      <c r="F217" s="332" t="s">
        <v>438</v>
      </c>
      <c r="G217" s="332">
        <v>1442</v>
      </c>
      <c r="H217" s="332" t="s">
        <v>129</v>
      </c>
      <c r="I217" s="332" t="s">
        <v>433</v>
      </c>
    </row>
    <row r="218" spans="1:9" s="210" customFormat="1" ht="38.25" x14ac:dyDescent="0.2">
      <c r="A218" s="461">
        <v>1009</v>
      </c>
      <c r="B218" s="332" t="s">
        <v>437</v>
      </c>
      <c r="C218" s="332" t="s">
        <v>409</v>
      </c>
      <c r="D218" s="337">
        <v>989</v>
      </c>
      <c r="E218" s="338">
        <v>44574</v>
      </c>
      <c r="F218" s="332" t="s">
        <v>438</v>
      </c>
      <c r="G218" s="332">
        <v>1442</v>
      </c>
      <c r="H218" s="332" t="s">
        <v>129</v>
      </c>
      <c r="I218" s="332" t="s">
        <v>433</v>
      </c>
    </row>
    <row r="219" spans="1:9" s="210" customFormat="1" ht="38.25" x14ac:dyDescent="0.2">
      <c r="A219" s="461">
        <v>1010</v>
      </c>
      <c r="B219" s="332" t="s">
        <v>437</v>
      </c>
      <c r="C219" s="332" t="s">
        <v>409</v>
      </c>
      <c r="D219" s="337">
        <v>989</v>
      </c>
      <c r="E219" s="338">
        <v>44574</v>
      </c>
      <c r="F219" s="332" t="s">
        <v>438</v>
      </c>
      <c r="G219" s="332">
        <v>1442</v>
      </c>
      <c r="H219" s="332" t="s">
        <v>129</v>
      </c>
      <c r="I219" s="332" t="s">
        <v>433</v>
      </c>
    </row>
    <row r="220" spans="1:9" s="210" customFormat="1" ht="38.25" x14ac:dyDescent="0.2">
      <c r="A220" s="461">
        <v>1011</v>
      </c>
      <c r="B220" s="332" t="s">
        <v>437</v>
      </c>
      <c r="C220" s="332" t="s">
        <v>409</v>
      </c>
      <c r="D220" s="337">
        <v>989</v>
      </c>
      <c r="E220" s="338">
        <v>44574</v>
      </c>
      <c r="F220" s="332" t="s">
        <v>438</v>
      </c>
      <c r="G220" s="332">
        <v>1442</v>
      </c>
      <c r="H220" s="332" t="s">
        <v>129</v>
      </c>
      <c r="I220" s="332" t="s">
        <v>433</v>
      </c>
    </row>
    <row r="221" spans="1:9" s="210" customFormat="1" ht="38.25" x14ac:dyDescent="0.2">
      <c r="A221" s="461">
        <v>1012</v>
      </c>
      <c r="B221" s="332" t="s">
        <v>437</v>
      </c>
      <c r="C221" s="332" t="s">
        <v>409</v>
      </c>
      <c r="D221" s="337">
        <v>989</v>
      </c>
      <c r="E221" s="338">
        <v>44574</v>
      </c>
      <c r="F221" s="332" t="s">
        <v>438</v>
      </c>
      <c r="G221" s="332">
        <v>1442</v>
      </c>
      <c r="H221" s="332" t="s">
        <v>129</v>
      </c>
      <c r="I221" s="332" t="s">
        <v>433</v>
      </c>
    </row>
    <row r="222" spans="1:9" s="210" customFormat="1" ht="38.25" x14ac:dyDescent="0.2">
      <c r="A222" s="461">
        <v>1013</v>
      </c>
      <c r="B222" s="332" t="s">
        <v>437</v>
      </c>
      <c r="C222" s="332" t="s">
        <v>409</v>
      </c>
      <c r="D222" s="337">
        <v>989</v>
      </c>
      <c r="E222" s="338">
        <v>44574</v>
      </c>
      <c r="F222" s="332" t="s">
        <v>438</v>
      </c>
      <c r="G222" s="332">
        <v>1442</v>
      </c>
      <c r="H222" s="332" t="s">
        <v>129</v>
      </c>
      <c r="I222" s="332" t="s">
        <v>433</v>
      </c>
    </row>
    <row r="223" spans="1:9" s="210" customFormat="1" ht="38.25" x14ac:dyDescent="0.2">
      <c r="A223" s="461">
        <v>1014</v>
      </c>
      <c r="B223" s="332" t="s">
        <v>437</v>
      </c>
      <c r="C223" s="332" t="s">
        <v>409</v>
      </c>
      <c r="D223" s="337">
        <v>989</v>
      </c>
      <c r="E223" s="338">
        <v>44574</v>
      </c>
      <c r="F223" s="332" t="s">
        <v>438</v>
      </c>
      <c r="G223" s="332">
        <v>1442</v>
      </c>
      <c r="H223" s="332" t="s">
        <v>129</v>
      </c>
      <c r="I223" s="332" t="s">
        <v>433</v>
      </c>
    </row>
    <row r="224" spans="1:9" s="210" customFormat="1" ht="38.25" x14ac:dyDescent="0.2">
      <c r="A224" s="461">
        <v>1015</v>
      </c>
      <c r="B224" s="332" t="s">
        <v>437</v>
      </c>
      <c r="C224" s="332" t="s">
        <v>409</v>
      </c>
      <c r="D224" s="337">
        <v>989</v>
      </c>
      <c r="E224" s="338">
        <v>44574</v>
      </c>
      <c r="F224" s="332" t="s">
        <v>438</v>
      </c>
      <c r="G224" s="332">
        <v>1442</v>
      </c>
      <c r="H224" s="332" t="s">
        <v>129</v>
      </c>
      <c r="I224" s="332" t="s">
        <v>433</v>
      </c>
    </row>
    <row r="225" spans="1:9" s="210" customFormat="1" ht="38.25" x14ac:dyDescent="0.2">
      <c r="A225" s="461">
        <v>1016</v>
      </c>
      <c r="B225" s="332" t="s">
        <v>437</v>
      </c>
      <c r="C225" s="332" t="s">
        <v>409</v>
      </c>
      <c r="D225" s="337">
        <v>989</v>
      </c>
      <c r="E225" s="338">
        <v>44574</v>
      </c>
      <c r="F225" s="332" t="s">
        <v>438</v>
      </c>
      <c r="G225" s="332">
        <v>1442</v>
      </c>
      <c r="H225" s="332" t="s">
        <v>129</v>
      </c>
      <c r="I225" s="332" t="s">
        <v>433</v>
      </c>
    </row>
    <row r="226" spans="1:9" s="210" customFormat="1" ht="38.25" x14ac:dyDescent="0.2">
      <c r="A226" s="461">
        <v>1017</v>
      </c>
      <c r="B226" s="332" t="s">
        <v>437</v>
      </c>
      <c r="C226" s="332" t="s">
        <v>409</v>
      </c>
      <c r="D226" s="337">
        <v>989</v>
      </c>
      <c r="E226" s="338">
        <v>44574</v>
      </c>
      <c r="F226" s="332" t="s">
        <v>438</v>
      </c>
      <c r="G226" s="332">
        <v>1442</v>
      </c>
      <c r="H226" s="332" t="s">
        <v>129</v>
      </c>
      <c r="I226" s="332" t="s">
        <v>433</v>
      </c>
    </row>
    <row r="227" spans="1:9" s="210" customFormat="1" ht="38.25" x14ac:dyDescent="0.2">
      <c r="A227" s="461">
        <v>1018</v>
      </c>
      <c r="B227" s="332" t="s">
        <v>437</v>
      </c>
      <c r="C227" s="332" t="s">
        <v>409</v>
      </c>
      <c r="D227" s="337">
        <v>989</v>
      </c>
      <c r="E227" s="338">
        <v>44574</v>
      </c>
      <c r="F227" s="332" t="s">
        <v>438</v>
      </c>
      <c r="G227" s="332">
        <v>1442</v>
      </c>
      <c r="H227" s="332" t="s">
        <v>129</v>
      </c>
      <c r="I227" s="332" t="s">
        <v>433</v>
      </c>
    </row>
    <row r="228" spans="1:9" s="210" customFormat="1" ht="38.25" x14ac:dyDescent="0.2">
      <c r="A228" s="461">
        <v>1019</v>
      </c>
      <c r="B228" s="332" t="s">
        <v>437</v>
      </c>
      <c r="C228" s="332" t="s">
        <v>409</v>
      </c>
      <c r="D228" s="337">
        <v>989</v>
      </c>
      <c r="E228" s="338">
        <v>44574</v>
      </c>
      <c r="F228" s="332" t="s">
        <v>438</v>
      </c>
      <c r="G228" s="332">
        <v>1442</v>
      </c>
      <c r="H228" s="332" t="s">
        <v>129</v>
      </c>
      <c r="I228" s="332" t="s">
        <v>433</v>
      </c>
    </row>
    <row r="229" spans="1:9" s="210" customFormat="1" ht="38.25" x14ac:dyDescent="0.2">
      <c r="A229" s="461">
        <v>1020</v>
      </c>
      <c r="B229" s="332" t="s">
        <v>437</v>
      </c>
      <c r="C229" s="332" t="s">
        <v>409</v>
      </c>
      <c r="D229" s="337">
        <v>989</v>
      </c>
      <c r="E229" s="338">
        <v>44574</v>
      </c>
      <c r="F229" s="332" t="s">
        <v>438</v>
      </c>
      <c r="G229" s="332">
        <v>1442</v>
      </c>
      <c r="H229" s="332" t="s">
        <v>129</v>
      </c>
      <c r="I229" s="332" t="s">
        <v>433</v>
      </c>
    </row>
    <row r="230" spans="1:9" s="210" customFormat="1" ht="38.25" x14ac:dyDescent="0.2">
      <c r="A230" s="461">
        <v>1021</v>
      </c>
      <c r="B230" s="332" t="s">
        <v>437</v>
      </c>
      <c r="C230" s="332" t="s">
        <v>409</v>
      </c>
      <c r="D230" s="337">
        <v>989</v>
      </c>
      <c r="E230" s="338">
        <v>44574</v>
      </c>
      <c r="F230" s="332" t="s">
        <v>438</v>
      </c>
      <c r="G230" s="332">
        <v>1442</v>
      </c>
      <c r="H230" s="332" t="s">
        <v>129</v>
      </c>
      <c r="I230" s="332" t="s">
        <v>433</v>
      </c>
    </row>
    <row r="231" spans="1:9" s="210" customFormat="1" ht="38.25" x14ac:dyDescent="0.2">
      <c r="A231" s="461">
        <v>1022</v>
      </c>
      <c r="B231" s="332" t="s">
        <v>437</v>
      </c>
      <c r="C231" s="332" t="s">
        <v>409</v>
      </c>
      <c r="D231" s="337">
        <v>989</v>
      </c>
      <c r="E231" s="338">
        <v>44574</v>
      </c>
      <c r="F231" s="332" t="s">
        <v>438</v>
      </c>
      <c r="G231" s="332">
        <v>1442</v>
      </c>
      <c r="H231" s="332" t="s">
        <v>129</v>
      </c>
      <c r="I231" s="332" t="s">
        <v>433</v>
      </c>
    </row>
    <row r="232" spans="1:9" s="210" customFormat="1" ht="38.25" x14ac:dyDescent="0.2">
      <c r="A232" s="461">
        <v>1074</v>
      </c>
      <c r="B232" s="332" t="s">
        <v>440</v>
      </c>
      <c r="C232" s="332" t="s">
        <v>385</v>
      </c>
      <c r="D232" s="337">
        <v>550</v>
      </c>
      <c r="E232" s="338">
        <v>44582</v>
      </c>
      <c r="F232" s="332" t="s">
        <v>441</v>
      </c>
      <c r="G232" s="332">
        <v>613</v>
      </c>
      <c r="H232" s="332" t="s">
        <v>138</v>
      </c>
      <c r="I232" s="332" t="s">
        <v>433</v>
      </c>
    </row>
    <row r="233" spans="1:9" s="210" customFormat="1" ht="38.25" x14ac:dyDescent="0.2">
      <c r="A233" s="461">
        <v>1075</v>
      </c>
      <c r="B233" s="332" t="s">
        <v>442</v>
      </c>
      <c r="C233" s="332" t="s">
        <v>385</v>
      </c>
      <c r="D233" s="337">
        <v>2400</v>
      </c>
      <c r="E233" s="338">
        <v>44588</v>
      </c>
      <c r="F233" s="332" t="s">
        <v>443</v>
      </c>
      <c r="G233" s="332">
        <v>87</v>
      </c>
      <c r="H233" s="332" t="s">
        <v>129</v>
      </c>
      <c r="I233" s="332" t="s">
        <v>433</v>
      </c>
    </row>
    <row r="234" spans="1:9" s="210" customFormat="1" ht="38.25" x14ac:dyDescent="0.2">
      <c r="A234" s="461">
        <v>1076</v>
      </c>
      <c r="B234" s="332" t="s">
        <v>444</v>
      </c>
      <c r="C234" s="332" t="s">
        <v>385</v>
      </c>
      <c r="D234" s="337">
        <v>456.3</v>
      </c>
      <c r="E234" s="338">
        <v>44588</v>
      </c>
      <c r="F234" s="332" t="s">
        <v>443</v>
      </c>
      <c r="G234" s="332">
        <v>87</v>
      </c>
      <c r="H234" s="332" t="s">
        <v>129</v>
      </c>
      <c r="I234" s="332" t="s">
        <v>433</v>
      </c>
    </row>
    <row r="235" spans="1:9" s="210" customFormat="1" ht="38.25" x14ac:dyDescent="0.2">
      <c r="A235" s="461">
        <v>1077</v>
      </c>
      <c r="B235" s="332" t="s">
        <v>445</v>
      </c>
      <c r="C235" s="332" t="s">
        <v>385</v>
      </c>
      <c r="D235" s="337">
        <v>659.85</v>
      </c>
      <c r="E235" s="338">
        <v>44588</v>
      </c>
      <c r="F235" s="332" t="s">
        <v>443</v>
      </c>
      <c r="G235" s="332">
        <v>87</v>
      </c>
      <c r="H235" s="332" t="s">
        <v>129</v>
      </c>
      <c r="I235" s="332" t="s">
        <v>433</v>
      </c>
    </row>
    <row r="236" spans="1:9" s="210" customFormat="1" ht="38.25" x14ac:dyDescent="0.2">
      <c r="A236" s="461">
        <v>1078</v>
      </c>
      <c r="B236" s="332" t="s">
        <v>446</v>
      </c>
      <c r="C236" s="332" t="s">
        <v>393</v>
      </c>
      <c r="D236" s="337">
        <v>518</v>
      </c>
      <c r="E236" s="338">
        <v>44565</v>
      </c>
      <c r="F236" s="332" t="s">
        <v>447</v>
      </c>
      <c r="G236" s="332">
        <v>9393</v>
      </c>
      <c r="H236" s="332" t="s">
        <v>139</v>
      </c>
      <c r="I236" s="332" t="s">
        <v>433</v>
      </c>
    </row>
    <row r="237" spans="1:9" s="210" customFormat="1" ht="38.25" x14ac:dyDescent="0.2">
      <c r="A237" s="461">
        <v>1079</v>
      </c>
      <c r="B237" s="332" t="s">
        <v>448</v>
      </c>
      <c r="C237" s="332" t="s">
        <v>383</v>
      </c>
      <c r="D237" s="337">
        <v>6250</v>
      </c>
      <c r="E237" s="338">
        <v>44599</v>
      </c>
      <c r="F237" s="332" t="s">
        <v>449</v>
      </c>
      <c r="G237" s="332">
        <v>31645877</v>
      </c>
      <c r="H237" s="332" t="s">
        <v>439</v>
      </c>
      <c r="I237" s="332" t="s">
        <v>433</v>
      </c>
    </row>
    <row r="238" spans="1:9" s="210" customFormat="1" ht="51" x14ac:dyDescent="0.25">
      <c r="A238" s="441">
        <v>1080</v>
      </c>
      <c r="B238" s="332" t="s">
        <v>450</v>
      </c>
      <c r="C238" s="332" t="s">
        <v>385</v>
      </c>
      <c r="D238" s="337">
        <v>139</v>
      </c>
      <c r="E238" s="338">
        <v>44585</v>
      </c>
      <c r="F238" s="332" t="s">
        <v>451</v>
      </c>
      <c r="G238" s="332">
        <v>3607</v>
      </c>
      <c r="H238" s="332" t="s">
        <v>439</v>
      </c>
      <c r="I238" s="332" t="s">
        <v>452</v>
      </c>
    </row>
    <row r="239" spans="1:9" s="210" customFormat="1" ht="51" x14ac:dyDescent="0.25">
      <c r="A239" s="441">
        <v>1081</v>
      </c>
      <c r="B239" s="332" t="s">
        <v>450</v>
      </c>
      <c r="C239" s="332" t="s">
        <v>385</v>
      </c>
      <c r="D239" s="337">
        <v>139</v>
      </c>
      <c r="E239" s="338">
        <v>44585</v>
      </c>
      <c r="F239" s="332" t="s">
        <v>451</v>
      </c>
      <c r="G239" s="332">
        <v>3607</v>
      </c>
      <c r="H239" s="332" t="s">
        <v>439</v>
      </c>
      <c r="I239" s="332" t="s">
        <v>452</v>
      </c>
    </row>
    <row r="240" spans="1:9" s="210" customFormat="1" ht="51" x14ac:dyDescent="0.25">
      <c r="A240" s="441">
        <v>1082</v>
      </c>
      <c r="B240" s="332" t="s">
        <v>450</v>
      </c>
      <c r="C240" s="332" t="s">
        <v>385</v>
      </c>
      <c r="D240" s="337">
        <v>139</v>
      </c>
      <c r="E240" s="338">
        <v>44585</v>
      </c>
      <c r="F240" s="332" t="s">
        <v>451</v>
      </c>
      <c r="G240" s="332">
        <v>3607</v>
      </c>
      <c r="H240" s="332" t="s">
        <v>439</v>
      </c>
      <c r="I240" s="332" t="s">
        <v>452</v>
      </c>
    </row>
    <row r="241" spans="1:9" s="210" customFormat="1" ht="51" x14ac:dyDescent="0.25">
      <c r="A241" s="441">
        <v>1083</v>
      </c>
      <c r="B241" s="332" t="s">
        <v>450</v>
      </c>
      <c r="C241" s="332" t="s">
        <v>385</v>
      </c>
      <c r="D241" s="337">
        <v>139</v>
      </c>
      <c r="E241" s="338">
        <v>44585</v>
      </c>
      <c r="F241" s="332" t="s">
        <v>451</v>
      </c>
      <c r="G241" s="332">
        <v>3607</v>
      </c>
      <c r="H241" s="332" t="s">
        <v>439</v>
      </c>
      <c r="I241" s="332" t="s">
        <v>452</v>
      </c>
    </row>
    <row r="242" spans="1:9" s="210" customFormat="1" ht="51" x14ac:dyDescent="0.25">
      <c r="A242" s="441">
        <v>1084</v>
      </c>
      <c r="B242" s="332" t="s">
        <v>450</v>
      </c>
      <c r="C242" s="332" t="s">
        <v>385</v>
      </c>
      <c r="D242" s="337">
        <v>139</v>
      </c>
      <c r="E242" s="338">
        <v>44585</v>
      </c>
      <c r="F242" s="332" t="s">
        <v>451</v>
      </c>
      <c r="G242" s="332">
        <v>3607</v>
      </c>
      <c r="H242" s="332" t="s">
        <v>439</v>
      </c>
      <c r="I242" s="332" t="s">
        <v>452</v>
      </c>
    </row>
    <row r="243" spans="1:9" s="210" customFormat="1" ht="51" x14ac:dyDescent="0.25">
      <c r="A243" s="441">
        <v>1085</v>
      </c>
      <c r="B243" s="332" t="s">
        <v>453</v>
      </c>
      <c r="C243" s="332" t="s">
        <v>389</v>
      </c>
      <c r="D243" s="337">
        <v>280</v>
      </c>
      <c r="E243" s="338">
        <v>44599</v>
      </c>
      <c r="F243" s="332" t="s">
        <v>454</v>
      </c>
      <c r="G243" s="332">
        <v>340</v>
      </c>
      <c r="H243" s="332" t="s">
        <v>129</v>
      </c>
      <c r="I243" s="332" t="s">
        <v>452</v>
      </c>
    </row>
    <row r="244" spans="1:9" s="210" customFormat="1" ht="51" x14ac:dyDescent="0.25">
      <c r="A244" s="441">
        <v>1086</v>
      </c>
      <c r="B244" s="332" t="s">
        <v>453</v>
      </c>
      <c r="C244" s="332" t="s">
        <v>389</v>
      </c>
      <c r="D244" s="337">
        <v>280</v>
      </c>
      <c r="E244" s="338">
        <v>44599</v>
      </c>
      <c r="F244" s="332" t="s">
        <v>454</v>
      </c>
      <c r="G244" s="332">
        <v>340</v>
      </c>
      <c r="H244" s="332" t="s">
        <v>129</v>
      </c>
      <c r="I244" s="332" t="s">
        <v>452</v>
      </c>
    </row>
    <row r="245" spans="1:9" s="210" customFormat="1" ht="51" x14ac:dyDescent="0.25">
      <c r="A245" s="441">
        <v>1087</v>
      </c>
      <c r="B245" s="332" t="s">
        <v>455</v>
      </c>
      <c r="C245" s="332" t="s">
        <v>389</v>
      </c>
      <c r="D245" s="337">
        <v>280</v>
      </c>
      <c r="E245" s="338">
        <v>44599</v>
      </c>
      <c r="F245" s="332" t="s">
        <v>454</v>
      </c>
      <c r="G245" s="332">
        <v>340</v>
      </c>
      <c r="H245" s="332" t="s">
        <v>129</v>
      </c>
      <c r="I245" s="332" t="s">
        <v>452</v>
      </c>
    </row>
    <row r="246" spans="1:9" s="210" customFormat="1" ht="51" x14ac:dyDescent="0.25">
      <c r="A246" s="441">
        <v>1088</v>
      </c>
      <c r="B246" s="332" t="s">
        <v>455</v>
      </c>
      <c r="C246" s="332" t="s">
        <v>389</v>
      </c>
      <c r="D246" s="337">
        <v>280</v>
      </c>
      <c r="E246" s="338">
        <v>44599</v>
      </c>
      <c r="F246" s="332" t="s">
        <v>454</v>
      </c>
      <c r="G246" s="332">
        <v>340</v>
      </c>
      <c r="H246" s="332" t="s">
        <v>129</v>
      </c>
      <c r="I246" s="332" t="s">
        <v>452</v>
      </c>
    </row>
    <row r="247" spans="1:9" s="210" customFormat="1" ht="51" x14ac:dyDescent="0.25">
      <c r="A247" s="441">
        <v>1089</v>
      </c>
      <c r="B247" s="332" t="s">
        <v>455</v>
      </c>
      <c r="C247" s="332" t="s">
        <v>389</v>
      </c>
      <c r="D247" s="337">
        <v>280</v>
      </c>
      <c r="E247" s="338">
        <v>44599</v>
      </c>
      <c r="F247" s="332" t="s">
        <v>454</v>
      </c>
      <c r="G247" s="332">
        <v>340</v>
      </c>
      <c r="H247" s="332" t="s">
        <v>129</v>
      </c>
      <c r="I247" s="332" t="s">
        <v>452</v>
      </c>
    </row>
    <row r="248" spans="1:9" s="210" customFormat="1" ht="51" x14ac:dyDescent="0.25">
      <c r="A248" s="441">
        <v>1090</v>
      </c>
      <c r="B248" s="332" t="s">
        <v>456</v>
      </c>
      <c r="C248" s="332" t="s">
        <v>385</v>
      </c>
      <c r="D248" s="337">
        <v>1155</v>
      </c>
      <c r="E248" s="338">
        <v>44599</v>
      </c>
      <c r="F248" s="332" t="s">
        <v>457</v>
      </c>
      <c r="G248" s="332">
        <v>4108</v>
      </c>
      <c r="H248" s="332" t="s">
        <v>140</v>
      </c>
      <c r="I248" s="332" t="s">
        <v>452</v>
      </c>
    </row>
    <row r="249" spans="1:9" s="210" customFormat="1" ht="51" x14ac:dyDescent="0.25">
      <c r="A249" s="441">
        <v>1091</v>
      </c>
      <c r="B249" s="332" t="s">
        <v>458</v>
      </c>
      <c r="C249" s="332" t="s">
        <v>385</v>
      </c>
      <c r="D249" s="337">
        <v>1090</v>
      </c>
      <c r="E249" s="338">
        <v>44599</v>
      </c>
      <c r="F249" s="332" t="s">
        <v>457</v>
      </c>
      <c r="G249" s="332">
        <v>4108</v>
      </c>
      <c r="H249" s="332" t="s">
        <v>140</v>
      </c>
      <c r="I249" s="332" t="s">
        <v>452</v>
      </c>
    </row>
    <row r="250" spans="1:9" s="210" customFormat="1" ht="51" x14ac:dyDescent="0.25">
      <c r="A250" s="441">
        <v>1092</v>
      </c>
      <c r="B250" s="332" t="s">
        <v>459</v>
      </c>
      <c r="C250" s="332" t="s">
        <v>389</v>
      </c>
      <c r="D250" s="337">
        <v>1600</v>
      </c>
      <c r="E250" s="338">
        <v>44602</v>
      </c>
      <c r="F250" s="332" t="s">
        <v>460</v>
      </c>
      <c r="G250" s="332">
        <v>11891</v>
      </c>
      <c r="H250" s="332" t="s">
        <v>129</v>
      </c>
      <c r="I250" s="332" t="s">
        <v>452</v>
      </c>
    </row>
    <row r="251" spans="1:9" s="210" customFormat="1" ht="51" x14ac:dyDescent="0.25">
      <c r="A251" s="441">
        <v>1093</v>
      </c>
      <c r="B251" s="332" t="s">
        <v>459</v>
      </c>
      <c r="C251" s="332" t="s">
        <v>389</v>
      </c>
      <c r="D251" s="337">
        <v>1600</v>
      </c>
      <c r="E251" s="338">
        <v>44602</v>
      </c>
      <c r="F251" s="332" t="s">
        <v>460</v>
      </c>
      <c r="G251" s="332">
        <v>11891</v>
      </c>
      <c r="H251" s="332" t="s">
        <v>129</v>
      </c>
      <c r="I251" s="332" t="s">
        <v>452</v>
      </c>
    </row>
    <row r="252" spans="1:9" s="210" customFormat="1" ht="51" x14ac:dyDescent="0.25">
      <c r="A252" s="441">
        <v>1094</v>
      </c>
      <c r="B252" s="332" t="s">
        <v>461</v>
      </c>
      <c r="C252" s="332" t="s">
        <v>385</v>
      </c>
      <c r="D252" s="337">
        <v>249</v>
      </c>
      <c r="E252" s="338">
        <v>44606</v>
      </c>
      <c r="F252" s="332" t="s">
        <v>462</v>
      </c>
      <c r="G252" s="332">
        <v>230671</v>
      </c>
      <c r="H252" s="332" t="s">
        <v>140</v>
      </c>
      <c r="I252" s="332" t="s">
        <v>452</v>
      </c>
    </row>
    <row r="253" spans="1:9" s="210" customFormat="1" ht="51" x14ac:dyDescent="0.25">
      <c r="A253" s="441">
        <v>1095</v>
      </c>
      <c r="B253" s="332" t="s">
        <v>461</v>
      </c>
      <c r="C253" s="332" t="s">
        <v>385</v>
      </c>
      <c r="D253" s="337">
        <v>249</v>
      </c>
      <c r="E253" s="338">
        <v>44606</v>
      </c>
      <c r="F253" s="332" t="s">
        <v>462</v>
      </c>
      <c r="G253" s="332">
        <v>230671</v>
      </c>
      <c r="H253" s="332" t="s">
        <v>140</v>
      </c>
      <c r="I253" s="332" t="s">
        <v>452</v>
      </c>
    </row>
    <row r="254" spans="1:9" s="210" customFormat="1" ht="51" x14ac:dyDescent="0.25">
      <c r="A254" s="441">
        <v>1096</v>
      </c>
      <c r="B254" s="332" t="s">
        <v>461</v>
      </c>
      <c r="C254" s="332" t="s">
        <v>385</v>
      </c>
      <c r="D254" s="337">
        <v>249</v>
      </c>
      <c r="E254" s="338">
        <v>44606</v>
      </c>
      <c r="F254" s="332" t="s">
        <v>462</v>
      </c>
      <c r="G254" s="332">
        <v>230671</v>
      </c>
      <c r="H254" s="332" t="s">
        <v>140</v>
      </c>
      <c r="I254" s="332" t="s">
        <v>452</v>
      </c>
    </row>
    <row r="255" spans="1:9" s="210" customFormat="1" ht="51" x14ac:dyDescent="0.25">
      <c r="A255" s="441">
        <v>1097</v>
      </c>
      <c r="B255" s="332" t="s">
        <v>461</v>
      </c>
      <c r="C255" s="332" t="s">
        <v>385</v>
      </c>
      <c r="D255" s="337">
        <v>249</v>
      </c>
      <c r="E255" s="338">
        <v>44606</v>
      </c>
      <c r="F255" s="332" t="s">
        <v>462</v>
      </c>
      <c r="G255" s="332">
        <v>230671</v>
      </c>
      <c r="H255" s="332" t="s">
        <v>140</v>
      </c>
      <c r="I255" s="332" t="s">
        <v>452</v>
      </c>
    </row>
    <row r="256" spans="1:9" s="210" customFormat="1" ht="51" x14ac:dyDescent="0.25">
      <c r="A256" s="441">
        <v>1098</v>
      </c>
      <c r="B256" s="332" t="s">
        <v>461</v>
      </c>
      <c r="C256" s="332" t="s">
        <v>385</v>
      </c>
      <c r="D256" s="337">
        <v>249</v>
      </c>
      <c r="E256" s="338">
        <v>44606</v>
      </c>
      <c r="F256" s="332" t="s">
        <v>462</v>
      </c>
      <c r="G256" s="332">
        <v>230671</v>
      </c>
      <c r="H256" s="332" t="s">
        <v>140</v>
      </c>
      <c r="I256" s="332" t="s">
        <v>452</v>
      </c>
    </row>
    <row r="257" spans="1:9" s="210" customFormat="1" ht="51" x14ac:dyDescent="0.25">
      <c r="A257" s="441">
        <v>1099</v>
      </c>
      <c r="B257" s="332" t="s">
        <v>461</v>
      </c>
      <c r="C257" s="332" t="s">
        <v>385</v>
      </c>
      <c r="D257" s="337">
        <v>249</v>
      </c>
      <c r="E257" s="338">
        <v>44606</v>
      </c>
      <c r="F257" s="332" t="s">
        <v>462</v>
      </c>
      <c r="G257" s="332">
        <v>230671</v>
      </c>
      <c r="H257" s="332" t="s">
        <v>140</v>
      </c>
      <c r="I257" s="332" t="s">
        <v>452</v>
      </c>
    </row>
    <row r="258" spans="1:9" s="210" customFormat="1" ht="51" x14ac:dyDescent="0.25">
      <c r="A258" s="441">
        <v>1100</v>
      </c>
      <c r="B258" s="332" t="s">
        <v>463</v>
      </c>
      <c r="C258" s="332" t="s">
        <v>385</v>
      </c>
      <c r="D258" s="337">
        <v>2599</v>
      </c>
      <c r="E258" s="338">
        <v>44606</v>
      </c>
      <c r="F258" s="332" t="s">
        <v>462</v>
      </c>
      <c r="G258" s="332">
        <v>230671</v>
      </c>
      <c r="H258" s="332" t="s">
        <v>140</v>
      </c>
      <c r="I258" s="332" t="s">
        <v>452</v>
      </c>
    </row>
    <row r="259" spans="1:9" s="210" customFormat="1" ht="51" x14ac:dyDescent="0.25">
      <c r="A259" s="441">
        <v>1101</v>
      </c>
      <c r="B259" s="332" t="s">
        <v>464</v>
      </c>
      <c r="C259" s="332" t="s">
        <v>383</v>
      </c>
      <c r="D259" s="337">
        <v>1460</v>
      </c>
      <c r="E259" s="338">
        <v>44609</v>
      </c>
      <c r="F259" s="332" t="s">
        <v>449</v>
      </c>
      <c r="G259" s="332">
        <v>31791853</v>
      </c>
      <c r="H259" s="332" t="s">
        <v>439</v>
      </c>
      <c r="I259" s="332" t="s">
        <v>452</v>
      </c>
    </row>
    <row r="260" spans="1:9" s="210" customFormat="1" ht="51" x14ac:dyDescent="0.25">
      <c r="A260" s="441">
        <v>1102</v>
      </c>
      <c r="B260" s="332" t="s">
        <v>465</v>
      </c>
      <c r="C260" s="332" t="s">
        <v>385</v>
      </c>
      <c r="D260" s="337">
        <v>500</v>
      </c>
      <c r="E260" s="338">
        <v>44609</v>
      </c>
      <c r="F260" s="332" t="s">
        <v>466</v>
      </c>
      <c r="G260" s="332">
        <v>9812</v>
      </c>
      <c r="H260" s="332" t="s">
        <v>139</v>
      </c>
      <c r="I260" s="332" t="s">
        <v>452</v>
      </c>
    </row>
    <row r="261" spans="1:9" s="210" customFormat="1" ht="51" x14ac:dyDescent="0.25">
      <c r="A261" s="441">
        <v>1103</v>
      </c>
      <c r="B261" s="332" t="s">
        <v>467</v>
      </c>
      <c r="C261" s="332" t="s">
        <v>385</v>
      </c>
      <c r="D261" s="337">
        <v>4200</v>
      </c>
      <c r="E261" s="338">
        <v>44609</v>
      </c>
      <c r="F261" s="332" t="s">
        <v>466</v>
      </c>
      <c r="G261" s="332">
        <v>9812</v>
      </c>
      <c r="H261" s="332" t="s">
        <v>139</v>
      </c>
      <c r="I261" s="332" t="s">
        <v>452</v>
      </c>
    </row>
    <row r="262" spans="1:9" s="210" customFormat="1" ht="51" x14ac:dyDescent="0.25">
      <c r="A262" s="441">
        <v>1104</v>
      </c>
      <c r="B262" s="332" t="s">
        <v>468</v>
      </c>
      <c r="C262" s="332" t="s">
        <v>385</v>
      </c>
      <c r="D262" s="337">
        <v>2100</v>
      </c>
      <c r="E262" s="338">
        <v>44613</v>
      </c>
      <c r="F262" s="332" t="s">
        <v>466</v>
      </c>
      <c r="G262" s="332">
        <v>9823</v>
      </c>
      <c r="H262" s="332" t="s">
        <v>130</v>
      </c>
      <c r="I262" s="332" t="s">
        <v>452</v>
      </c>
    </row>
    <row r="263" spans="1:9" s="210" customFormat="1" ht="51" x14ac:dyDescent="0.25">
      <c r="A263" s="441">
        <v>1105</v>
      </c>
      <c r="B263" s="332" t="s">
        <v>469</v>
      </c>
      <c r="C263" s="332" t="s">
        <v>385</v>
      </c>
      <c r="D263" s="337">
        <v>400</v>
      </c>
      <c r="E263" s="338">
        <v>44609</v>
      </c>
      <c r="F263" s="332" t="s">
        <v>466</v>
      </c>
      <c r="G263" s="332">
        <v>9813</v>
      </c>
      <c r="H263" s="332" t="s">
        <v>130</v>
      </c>
      <c r="I263" s="332" t="s">
        <v>452</v>
      </c>
    </row>
    <row r="264" spans="1:9" s="210" customFormat="1" ht="51" x14ac:dyDescent="0.25">
      <c r="A264" s="441">
        <v>1106</v>
      </c>
      <c r="B264" s="332" t="s">
        <v>469</v>
      </c>
      <c r="C264" s="332" t="s">
        <v>385</v>
      </c>
      <c r="D264" s="337">
        <v>400</v>
      </c>
      <c r="E264" s="338">
        <v>44609</v>
      </c>
      <c r="F264" s="332" t="s">
        <v>466</v>
      </c>
      <c r="G264" s="332">
        <v>9813</v>
      </c>
      <c r="H264" s="332" t="s">
        <v>130</v>
      </c>
      <c r="I264" s="332" t="s">
        <v>452</v>
      </c>
    </row>
    <row r="265" spans="1:9" s="210" customFormat="1" ht="51" x14ac:dyDescent="0.25">
      <c r="A265" s="441">
        <v>1107</v>
      </c>
      <c r="B265" s="332" t="s">
        <v>469</v>
      </c>
      <c r="C265" s="332" t="s">
        <v>385</v>
      </c>
      <c r="D265" s="337">
        <v>400</v>
      </c>
      <c r="E265" s="338">
        <v>44609</v>
      </c>
      <c r="F265" s="332" t="s">
        <v>466</v>
      </c>
      <c r="G265" s="332">
        <v>9813</v>
      </c>
      <c r="H265" s="332" t="s">
        <v>130</v>
      </c>
      <c r="I265" s="332" t="s">
        <v>452</v>
      </c>
    </row>
    <row r="266" spans="1:9" s="210" customFormat="1" ht="51" x14ac:dyDescent="0.25">
      <c r="A266" s="441">
        <v>1108</v>
      </c>
      <c r="B266" s="332" t="s">
        <v>470</v>
      </c>
      <c r="C266" s="332" t="s">
        <v>385</v>
      </c>
      <c r="D266" s="337">
        <v>1200</v>
      </c>
      <c r="E266" s="338">
        <v>44609</v>
      </c>
      <c r="F266" s="332" t="s">
        <v>466</v>
      </c>
      <c r="G266" s="332">
        <v>9813</v>
      </c>
      <c r="H266" s="332" t="s">
        <v>130</v>
      </c>
      <c r="I266" s="332" t="s">
        <v>452</v>
      </c>
    </row>
    <row r="267" spans="1:9" s="210" customFormat="1" ht="51" x14ac:dyDescent="0.25">
      <c r="A267" s="441">
        <v>1109</v>
      </c>
      <c r="B267" s="332" t="s">
        <v>471</v>
      </c>
      <c r="C267" s="332" t="s">
        <v>385</v>
      </c>
      <c r="D267" s="337">
        <v>2500</v>
      </c>
      <c r="E267" s="338">
        <v>44609</v>
      </c>
      <c r="F267" s="332" t="s">
        <v>466</v>
      </c>
      <c r="G267" s="332">
        <v>9813</v>
      </c>
      <c r="H267" s="332" t="s">
        <v>130</v>
      </c>
      <c r="I267" s="332" t="s">
        <v>452</v>
      </c>
    </row>
    <row r="268" spans="1:9" s="210" customFormat="1" ht="51" x14ac:dyDescent="0.25">
      <c r="A268" s="441">
        <v>1110</v>
      </c>
      <c r="B268" s="332" t="s">
        <v>467</v>
      </c>
      <c r="C268" s="332" t="s">
        <v>385</v>
      </c>
      <c r="D268" s="337">
        <v>4200</v>
      </c>
      <c r="E268" s="338">
        <v>44610</v>
      </c>
      <c r="F268" s="332" t="s">
        <v>466</v>
      </c>
      <c r="G268" s="332">
        <v>9818</v>
      </c>
      <c r="H268" s="332" t="s">
        <v>140</v>
      </c>
      <c r="I268" s="332" t="s">
        <v>452</v>
      </c>
    </row>
    <row r="269" spans="1:9" s="210" customFormat="1" ht="51" x14ac:dyDescent="0.25">
      <c r="A269" s="441">
        <v>1111</v>
      </c>
      <c r="B269" s="332" t="s">
        <v>472</v>
      </c>
      <c r="C269" s="332" t="s">
        <v>383</v>
      </c>
      <c r="D269" s="337">
        <v>2651.42</v>
      </c>
      <c r="E269" s="338">
        <v>44614</v>
      </c>
      <c r="F269" s="332" t="s">
        <v>443</v>
      </c>
      <c r="G269" s="332">
        <v>94</v>
      </c>
      <c r="H269" s="332" t="s">
        <v>129</v>
      </c>
      <c r="I269" s="332" t="s">
        <v>452</v>
      </c>
    </row>
    <row r="270" spans="1:9" s="210" customFormat="1" ht="51" x14ac:dyDescent="0.25">
      <c r="A270" s="441">
        <v>1112</v>
      </c>
      <c r="B270" s="332" t="s">
        <v>448</v>
      </c>
      <c r="C270" s="332" t="s">
        <v>383</v>
      </c>
      <c r="D270" s="337">
        <v>6370</v>
      </c>
      <c r="E270" s="338">
        <v>44614</v>
      </c>
      <c r="F270" s="332" t="s">
        <v>473</v>
      </c>
      <c r="G270" s="332">
        <v>1721</v>
      </c>
      <c r="H270" s="332" t="s">
        <v>130</v>
      </c>
      <c r="I270" s="332" t="s">
        <v>452</v>
      </c>
    </row>
    <row r="271" spans="1:9" s="210" customFormat="1" ht="51" x14ac:dyDescent="0.25">
      <c r="A271" s="441">
        <v>1113</v>
      </c>
      <c r="B271" s="332" t="s">
        <v>474</v>
      </c>
      <c r="C271" s="332" t="s">
        <v>383</v>
      </c>
      <c r="D271" s="337">
        <v>1192</v>
      </c>
      <c r="E271" s="338">
        <v>44614</v>
      </c>
      <c r="F271" s="332" t="s">
        <v>473</v>
      </c>
      <c r="G271" s="332">
        <v>1721</v>
      </c>
      <c r="H271" s="332" t="s">
        <v>130</v>
      </c>
      <c r="I271" s="332" t="s">
        <v>452</v>
      </c>
    </row>
    <row r="272" spans="1:9" s="210" customFormat="1" ht="51" x14ac:dyDescent="0.25">
      <c r="A272" s="441">
        <v>1114</v>
      </c>
      <c r="B272" s="332" t="s">
        <v>448</v>
      </c>
      <c r="C272" s="332" t="s">
        <v>383</v>
      </c>
      <c r="D272" s="337">
        <v>5931</v>
      </c>
      <c r="E272" s="338">
        <v>44614</v>
      </c>
      <c r="F272" s="332" t="s">
        <v>473</v>
      </c>
      <c r="G272" s="332">
        <v>1722</v>
      </c>
      <c r="H272" s="332" t="s">
        <v>140</v>
      </c>
      <c r="I272" s="332" t="s">
        <v>452</v>
      </c>
    </row>
    <row r="273" spans="1:9" s="210" customFormat="1" ht="51" x14ac:dyDescent="0.25">
      <c r="A273" s="441">
        <v>1115</v>
      </c>
      <c r="B273" s="332" t="s">
        <v>474</v>
      </c>
      <c r="C273" s="332" t="s">
        <v>383</v>
      </c>
      <c r="D273" s="337">
        <v>1192</v>
      </c>
      <c r="E273" s="338">
        <v>44614</v>
      </c>
      <c r="F273" s="332" t="s">
        <v>473</v>
      </c>
      <c r="G273" s="332">
        <v>1722</v>
      </c>
      <c r="H273" s="332" t="s">
        <v>140</v>
      </c>
      <c r="I273" s="332" t="s">
        <v>452</v>
      </c>
    </row>
    <row r="274" spans="1:9" s="210" customFormat="1" ht="51" x14ac:dyDescent="0.25">
      <c r="A274" s="441">
        <v>1116</v>
      </c>
      <c r="B274" s="332" t="s">
        <v>475</v>
      </c>
      <c r="C274" s="332" t="s">
        <v>409</v>
      </c>
      <c r="D274" s="337">
        <v>1169.4000000000001</v>
      </c>
      <c r="E274" s="338">
        <v>44609</v>
      </c>
      <c r="F274" s="332" t="s">
        <v>476</v>
      </c>
      <c r="G274" s="332">
        <v>700</v>
      </c>
      <c r="H274" s="332" t="s">
        <v>137</v>
      </c>
      <c r="I274" s="332" t="s">
        <v>452</v>
      </c>
    </row>
    <row r="275" spans="1:9" s="210" customFormat="1" ht="51" x14ac:dyDescent="0.25">
      <c r="A275" s="441">
        <v>1117</v>
      </c>
      <c r="B275" s="332" t="s">
        <v>477</v>
      </c>
      <c r="C275" s="332" t="s">
        <v>387</v>
      </c>
      <c r="D275" s="337">
        <v>1699</v>
      </c>
      <c r="E275" s="338">
        <v>44616</v>
      </c>
      <c r="F275" s="332" t="s">
        <v>478</v>
      </c>
      <c r="G275" s="332">
        <v>1620</v>
      </c>
      <c r="H275" s="332" t="s">
        <v>139</v>
      </c>
      <c r="I275" s="332" t="s">
        <v>452</v>
      </c>
    </row>
    <row r="276" spans="1:9" s="210" customFormat="1" ht="51" x14ac:dyDescent="0.25">
      <c r="A276" s="441">
        <v>1118</v>
      </c>
      <c r="B276" s="96" t="s">
        <v>479</v>
      </c>
      <c r="C276" s="332" t="s">
        <v>389</v>
      </c>
      <c r="D276" s="337">
        <v>2251.79</v>
      </c>
      <c r="E276" s="338">
        <v>44615</v>
      </c>
      <c r="F276" s="332" t="s">
        <v>476</v>
      </c>
      <c r="G276" s="332">
        <v>702</v>
      </c>
      <c r="H276" s="332" t="s">
        <v>137</v>
      </c>
      <c r="I276" s="332" t="s">
        <v>452</v>
      </c>
    </row>
    <row r="277" spans="1:9" s="210" customFormat="1" ht="51" x14ac:dyDescent="0.25">
      <c r="A277" s="441">
        <v>1119</v>
      </c>
      <c r="B277" s="442" t="s">
        <v>480</v>
      </c>
      <c r="C277" s="332" t="s">
        <v>409</v>
      </c>
      <c r="D277" s="337">
        <v>390</v>
      </c>
      <c r="E277" s="338">
        <v>44602</v>
      </c>
      <c r="F277" s="332" t="s">
        <v>481</v>
      </c>
      <c r="G277" s="332">
        <v>2203</v>
      </c>
      <c r="H277" s="332" t="s">
        <v>140</v>
      </c>
      <c r="I277" s="332" t="s">
        <v>452</v>
      </c>
    </row>
    <row r="278" spans="1:9" s="210" customFormat="1" ht="51" x14ac:dyDescent="0.25">
      <c r="A278" s="441">
        <v>1120</v>
      </c>
      <c r="B278" s="442" t="s">
        <v>482</v>
      </c>
      <c r="C278" s="332" t="s">
        <v>409</v>
      </c>
      <c r="D278" s="337">
        <v>243</v>
      </c>
      <c r="E278" s="338">
        <v>44602</v>
      </c>
      <c r="F278" s="332" t="s">
        <v>481</v>
      </c>
      <c r="G278" s="332">
        <v>2203</v>
      </c>
      <c r="H278" s="332" t="s">
        <v>140</v>
      </c>
      <c r="I278" s="332" t="s">
        <v>452</v>
      </c>
    </row>
    <row r="279" spans="1:9" s="210" customFormat="1" ht="51" x14ac:dyDescent="0.25">
      <c r="A279" s="441">
        <v>1121</v>
      </c>
      <c r="B279" s="442" t="s">
        <v>482</v>
      </c>
      <c r="C279" s="332" t="s">
        <v>409</v>
      </c>
      <c r="D279" s="337">
        <v>243</v>
      </c>
      <c r="E279" s="338">
        <v>44602</v>
      </c>
      <c r="F279" s="332" t="s">
        <v>481</v>
      </c>
      <c r="G279" s="332">
        <v>2203</v>
      </c>
      <c r="H279" s="332" t="s">
        <v>140</v>
      </c>
      <c r="I279" s="332" t="s">
        <v>452</v>
      </c>
    </row>
    <row r="280" spans="1:9" s="210" customFormat="1" ht="51" x14ac:dyDescent="0.25">
      <c r="A280" s="441">
        <v>1122</v>
      </c>
      <c r="B280" s="442" t="s">
        <v>482</v>
      </c>
      <c r="C280" s="332" t="s">
        <v>409</v>
      </c>
      <c r="D280" s="337">
        <v>243</v>
      </c>
      <c r="E280" s="338">
        <v>44602</v>
      </c>
      <c r="F280" s="332" t="s">
        <v>481</v>
      </c>
      <c r="G280" s="332">
        <v>2203</v>
      </c>
      <c r="H280" s="332" t="s">
        <v>140</v>
      </c>
      <c r="I280" s="332" t="s">
        <v>452</v>
      </c>
    </row>
    <row r="281" spans="1:9" s="210" customFormat="1" ht="51" x14ac:dyDescent="0.25">
      <c r="A281" s="441">
        <v>1123</v>
      </c>
      <c r="B281" s="442" t="s">
        <v>482</v>
      </c>
      <c r="C281" s="332" t="s">
        <v>409</v>
      </c>
      <c r="D281" s="337">
        <v>243</v>
      </c>
      <c r="E281" s="338">
        <v>44602</v>
      </c>
      <c r="F281" s="332" t="s">
        <v>481</v>
      </c>
      <c r="G281" s="332">
        <v>2203</v>
      </c>
      <c r="H281" s="332" t="s">
        <v>140</v>
      </c>
      <c r="I281" s="332" t="s">
        <v>452</v>
      </c>
    </row>
    <row r="282" spans="1:9" s="210" customFormat="1" ht="51" x14ac:dyDescent="0.25">
      <c r="A282" s="441">
        <v>1124</v>
      </c>
      <c r="B282" s="442" t="s">
        <v>482</v>
      </c>
      <c r="C282" s="332" t="s">
        <v>409</v>
      </c>
      <c r="D282" s="337">
        <v>243</v>
      </c>
      <c r="E282" s="338">
        <v>44602</v>
      </c>
      <c r="F282" s="332" t="s">
        <v>481</v>
      </c>
      <c r="G282" s="332">
        <v>2203</v>
      </c>
      <c r="H282" s="332" t="s">
        <v>140</v>
      </c>
      <c r="I282" s="332" t="s">
        <v>452</v>
      </c>
    </row>
    <row r="283" spans="1:9" s="210" customFormat="1" ht="51" x14ac:dyDescent="0.25">
      <c r="A283" s="441">
        <v>1125</v>
      </c>
      <c r="B283" s="442" t="s">
        <v>483</v>
      </c>
      <c r="C283" s="332" t="s">
        <v>409</v>
      </c>
      <c r="D283" s="337">
        <v>207</v>
      </c>
      <c r="E283" s="338">
        <v>44602</v>
      </c>
      <c r="F283" s="332" t="s">
        <v>481</v>
      </c>
      <c r="G283" s="332">
        <v>2203</v>
      </c>
      <c r="H283" s="332" t="s">
        <v>140</v>
      </c>
      <c r="I283" s="332" t="s">
        <v>452</v>
      </c>
    </row>
    <row r="284" spans="1:9" s="210" customFormat="1" ht="51" x14ac:dyDescent="0.25">
      <c r="A284" s="441">
        <v>1126</v>
      </c>
      <c r="B284" s="332" t="s">
        <v>484</v>
      </c>
      <c r="C284" s="332" t="s">
        <v>393</v>
      </c>
      <c r="D284" s="337">
        <v>314</v>
      </c>
      <c r="E284" s="338">
        <v>44628</v>
      </c>
      <c r="F284" s="332" t="s">
        <v>485</v>
      </c>
      <c r="G284" s="332">
        <v>30367</v>
      </c>
      <c r="H284" s="332" t="s">
        <v>139</v>
      </c>
      <c r="I284" s="332" t="s">
        <v>452</v>
      </c>
    </row>
    <row r="285" spans="1:9" s="210" customFormat="1" ht="51" x14ac:dyDescent="0.25">
      <c r="A285" s="441">
        <v>1127</v>
      </c>
      <c r="B285" s="332" t="s">
        <v>484</v>
      </c>
      <c r="C285" s="332" t="s">
        <v>393</v>
      </c>
      <c r="D285" s="337">
        <v>314</v>
      </c>
      <c r="E285" s="338">
        <v>44628</v>
      </c>
      <c r="F285" s="332" t="s">
        <v>485</v>
      </c>
      <c r="G285" s="332">
        <v>30367</v>
      </c>
      <c r="H285" s="332" t="s">
        <v>139</v>
      </c>
      <c r="I285" s="332" t="s">
        <v>452</v>
      </c>
    </row>
    <row r="286" spans="1:9" s="210" customFormat="1" ht="51" x14ac:dyDescent="0.25">
      <c r="A286" s="441">
        <v>1128</v>
      </c>
      <c r="B286" s="332" t="s">
        <v>484</v>
      </c>
      <c r="C286" s="332" t="s">
        <v>393</v>
      </c>
      <c r="D286" s="337">
        <v>314</v>
      </c>
      <c r="E286" s="338">
        <v>44628</v>
      </c>
      <c r="F286" s="332" t="s">
        <v>485</v>
      </c>
      <c r="G286" s="332">
        <v>30367</v>
      </c>
      <c r="H286" s="332" t="s">
        <v>139</v>
      </c>
      <c r="I286" s="332" t="s">
        <v>452</v>
      </c>
    </row>
    <row r="287" spans="1:9" s="210" customFormat="1" ht="51" x14ac:dyDescent="0.25">
      <c r="A287" s="441">
        <v>1129</v>
      </c>
      <c r="B287" s="332" t="s">
        <v>484</v>
      </c>
      <c r="C287" s="332" t="s">
        <v>393</v>
      </c>
      <c r="D287" s="337">
        <v>314</v>
      </c>
      <c r="E287" s="338">
        <v>44628</v>
      </c>
      <c r="F287" s="332" t="s">
        <v>485</v>
      </c>
      <c r="G287" s="332">
        <v>30367</v>
      </c>
      <c r="H287" s="332" t="s">
        <v>139</v>
      </c>
      <c r="I287" s="332" t="s">
        <v>452</v>
      </c>
    </row>
    <row r="288" spans="1:9" s="210" customFormat="1" ht="51" x14ac:dyDescent="0.25">
      <c r="A288" s="441">
        <v>1130</v>
      </c>
      <c r="B288" s="332" t="s">
        <v>484</v>
      </c>
      <c r="C288" s="332" t="s">
        <v>393</v>
      </c>
      <c r="D288" s="337">
        <v>314</v>
      </c>
      <c r="E288" s="338">
        <v>44628</v>
      </c>
      <c r="F288" s="332" t="s">
        <v>485</v>
      </c>
      <c r="G288" s="332">
        <v>30367</v>
      </c>
      <c r="H288" s="332" t="s">
        <v>139</v>
      </c>
      <c r="I288" s="332" t="s">
        <v>452</v>
      </c>
    </row>
    <row r="289" spans="1:9" s="210" customFormat="1" ht="51" x14ac:dyDescent="0.25">
      <c r="A289" s="441">
        <v>1131</v>
      </c>
      <c r="B289" s="332" t="s">
        <v>484</v>
      </c>
      <c r="C289" s="332" t="s">
        <v>393</v>
      </c>
      <c r="D289" s="337">
        <v>314</v>
      </c>
      <c r="E289" s="338">
        <v>44628</v>
      </c>
      <c r="F289" s="332" t="s">
        <v>485</v>
      </c>
      <c r="G289" s="332">
        <v>30367</v>
      </c>
      <c r="H289" s="332" t="s">
        <v>139</v>
      </c>
      <c r="I289" s="332" t="s">
        <v>452</v>
      </c>
    </row>
    <row r="290" spans="1:9" s="210" customFormat="1" ht="51" x14ac:dyDescent="0.25">
      <c r="A290" s="441">
        <v>1132</v>
      </c>
      <c r="B290" s="332" t="s">
        <v>484</v>
      </c>
      <c r="C290" s="332" t="s">
        <v>393</v>
      </c>
      <c r="D290" s="337">
        <v>314</v>
      </c>
      <c r="E290" s="338">
        <v>44628</v>
      </c>
      <c r="F290" s="332" t="s">
        <v>485</v>
      </c>
      <c r="G290" s="332">
        <v>30367</v>
      </c>
      <c r="H290" s="332" t="s">
        <v>139</v>
      </c>
      <c r="I290" s="332" t="s">
        <v>452</v>
      </c>
    </row>
    <row r="291" spans="1:9" s="210" customFormat="1" ht="51" x14ac:dyDescent="0.25">
      <c r="A291" s="441">
        <v>1133</v>
      </c>
      <c r="B291" s="332" t="s">
        <v>484</v>
      </c>
      <c r="C291" s="332" t="s">
        <v>393</v>
      </c>
      <c r="D291" s="337">
        <v>314</v>
      </c>
      <c r="E291" s="338">
        <v>44628</v>
      </c>
      <c r="F291" s="332" t="s">
        <v>485</v>
      </c>
      <c r="G291" s="332">
        <v>30367</v>
      </c>
      <c r="H291" s="332" t="s">
        <v>139</v>
      </c>
      <c r="I291" s="332" t="s">
        <v>452</v>
      </c>
    </row>
    <row r="292" spans="1:9" s="210" customFormat="1" ht="51" x14ac:dyDescent="0.25">
      <c r="A292" s="441">
        <v>1134</v>
      </c>
      <c r="B292" s="332" t="s">
        <v>484</v>
      </c>
      <c r="C292" s="332" t="s">
        <v>393</v>
      </c>
      <c r="D292" s="337">
        <v>314</v>
      </c>
      <c r="E292" s="338">
        <v>44628</v>
      </c>
      <c r="F292" s="332" t="s">
        <v>485</v>
      </c>
      <c r="G292" s="332">
        <v>30367</v>
      </c>
      <c r="H292" s="332" t="s">
        <v>139</v>
      </c>
      <c r="I292" s="332" t="s">
        <v>452</v>
      </c>
    </row>
    <row r="293" spans="1:9" s="210" customFormat="1" ht="51" x14ac:dyDescent="0.25">
      <c r="A293" s="441">
        <v>1135</v>
      </c>
      <c r="B293" s="332" t="s">
        <v>484</v>
      </c>
      <c r="C293" s="332" t="s">
        <v>393</v>
      </c>
      <c r="D293" s="337">
        <v>314</v>
      </c>
      <c r="E293" s="338">
        <v>44628</v>
      </c>
      <c r="F293" s="332" t="s">
        <v>485</v>
      </c>
      <c r="G293" s="332">
        <v>30367</v>
      </c>
      <c r="H293" s="332" t="s">
        <v>139</v>
      </c>
      <c r="I293" s="332" t="s">
        <v>452</v>
      </c>
    </row>
    <row r="294" spans="1:9" s="210" customFormat="1" ht="51" x14ac:dyDescent="0.25">
      <c r="A294" s="441">
        <v>1136</v>
      </c>
      <c r="B294" s="332" t="s">
        <v>484</v>
      </c>
      <c r="C294" s="332" t="s">
        <v>393</v>
      </c>
      <c r="D294" s="337">
        <v>314</v>
      </c>
      <c r="E294" s="338">
        <v>44628</v>
      </c>
      <c r="F294" s="332" t="s">
        <v>485</v>
      </c>
      <c r="G294" s="332">
        <v>30367</v>
      </c>
      <c r="H294" s="332" t="s">
        <v>139</v>
      </c>
      <c r="I294" s="332" t="s">
        <v>452</v>
      </c>
    </row>
    <row r="295" spans="1:9" s="210" customFormat="1" ht="51" x14ac:dyDescent="0.25">
      <c r="A295" s="441">
        <v>1137</v>
      </c>
      <c r="B295" s="332" t="s">
        <v>484</v>
      </c>
      <c r="C295" s="332" t="s">
        <v>393</v>
      </c>
      <c r="D295" s="337">
        <v>314</v>
      </c>
      <c r="E295" s="338">
        <v>44628</v>
      </c>
      <c r="F295" s="332" t="s">
        <v>485</v>
      </c>
      <c r="G295" s="332">
        <v>30367</v>
      </c>
      <c r="H295" s="332" t="s">
        <v>139</v>
      </c>
      <c r="I295" s="332" t="s">
        <v>452</v>
      </c>
    </row>
    <row r="296" spans="1:9" s="210" customFormat="1" ht="51" x14ac:dyDescent="0.25">
      <c r="A296" s="441">
        <v>1138</v>
      </c>
      <c r="B296" s="332" t="s">
        <v>484</v>
      </c>
      <c r="C296" s="332" t="s">
        <v>393</v>
      </c>
      <c r="D296" s="337">
        <v>314</v>
      </c>
      <c r="E296" s="338">
        <v>44628</v>
      </c>
      <c r="F296" s="332" t="s">
        <v>485</v>
      </c>
      <c r="G296" s="332">
        <v>30367</v>
      </c>
      <c r="H296" s="332" t="s">
        <v>139</v>
      </c>
      <c r="I296" s="332" t="s">
        <v>452</v>
      </c>
    </row>
    <row r="297" spans="1:9" s="210" customFormat="1" ht="51" x14ac:dyDescent="0.25">
      <c r="A297" s="441">
        <v>1139</v>
      </c>
      <c r="B297" s="332" t="s">
        <v>484</v>
      </c>
      <c r="C297" s="332" t="s">
        <v>393</v>
      </c>
      <c r="D297" s="337">
        <v>314</v>
      </c>
      <c r="E297" s="338">
        <v>44628</v>
      </c>
      <c r="F297" s="332" t="s">
        <v>485</v>
      </c>
      <c r="G297" s="332">
        <v>30367</v>
      </c>
      <c r="H297" s="332" t="s">
        <v>139</v>
      </c>
      <c r="I297" s="332" t="s">
        <v>452</v>
      </c>
    </row>
    <row r="298" spans="1:9" s="210" customFormat="1" ht="51" x14ac:dyDescent="0.25">
      <c r="A298" s="441">
        <v>1140</v>
      </c>
      <c r="B298" s="332" t="s">
        <v>484</v>
      </c>
      <c r="C298" s="332" t="s">
        <v>393</v>
      </c>
      <c r="D298" s="337">
        <v>314</v>
      </c>
      <c r="E298" s="338">
        <v>44628</v>
      </c>
      <c r="F298" s="332" t="s">
        <v>485</v>
      </c>
      <c r="G298" s="332">
        <v>30367</v>
      </c>
      <c r="H298" s="332" t="s">
        <v>139</v>
      </c>
      <c r="I298" s="332" t="s">
        <v>452</v>
      </c>
    </row>
    <row r="299" spans="1:9" s="210" customFormat="1" ht="51" x14ac:dyDescent="0.25">
      <c r="A299" s="441">
        <v>1141</v>
      </c>
      <c r="B299" s="332" t="s">
        <v>484</v>
      </c>
      <c r="C299" s="332" t="s">
        <v>393</v>
      </c>
      <c r="D299" s="337">
        <v>314</v>
      </c>
      <c r="E299" s="338">
        <v>44628</v>
      </c>
      <c r="F299" s="332" t="s">
        <v>485</v>
      </c>
      <c r="G299" s="332">
        <v>30367</v>
      </c>
      <c r="H299" s="332" t="s">
        <v>139</v>
      </c>
      <c r="I299" s="332" t="s">
        <v>452</v>
      </c>
    </row>
    <row r="300" spans="1:9" s="210" customFormat="1" ht="51" x14ac:dyDescent="0.25">
      <c r="A300" s="441">
        <v>1142</v>
      </c>
      <c r="B300" s="332" t="s">
        <v>486</v>
      </c>
      <c r="C300" s="332" t="s">
        <v>393</v>
      </c>
      <c r="D300" s="337">
        <v>765</v>
      </c>
      <c r="E300" s="338">
        <v>44628</v>
      </c>
      <c r="F300" s="332" t="s">
        <v>485</v>
      </c>
      <c r="G300" s="332">
        <v>30367</v>
      </c>
      <c r="H300" s="332" t="s">
        <v>139</v>
      </c>
      <c r="I300" s="332" t="s">
        <v>452</v>
      </c>
    </row>
    <row r="301" spans="1:9" s="210" customFormat="1" ht="51" x14ac:dyDescent="0.25">
      <c r="A301" s="441">
        <v>1143</v>
      </c>
      <c r="B301" s="332" t="s">
        <v>487</v>
      </c>
      <c r="C301" s="332" t="s">
        <v>393</v>
      </c>
      <c r="D301" s="337">
        <v>306</v>
      </c>
      <c r="E301" s="338">
        <v>44628</v>
      </c>
      <c r="F301" s="332" t="s">
        <v>485</v>
      </c>
      <c r="G301" s="332">
        <v>30367</v>
      </c>
      <c r="H301" s="332" t="s">
        <v>139</v>
      </c>
      <c r="I301" s="332" t="s">
        <v>452</v>
      </c>
    </row>
    <row r="302" spans="1:9" s="210" customFormat="1" ht="51" x14ac:dyDescent="0.25">
      <c r="A302" s="441">
        <v>1144</v>
      </c>
      <c r="B302" s="332" t="s">
        <v>488</v>
      </c>
      <c r="C302" s="332" t="s">
        <v>393</v>
      </c>
      <c r="D302" s="337">
        <v>850</v>
      </c>
      <c r="E302" s="338">
        <v>44628</v>
      </c>
      <c r="F302" s="332" t="s">
        <v>485</v>
      </c>
      <c r="G302" s="332">
        <v>30367</v>
      </c>
      <c r="H302" s="332" t="s">
        <v>139</v>
      </c>
      <c r="I302" s="332" t="s">
        <v>452</v>
      </c>
    </row>
    <row r="303" spans="1:9" s="210" customFormat="1" ht="51" x14ac:dyDescent="0.25">
      <c r="A303" s="441">
        <v>1145</v>
      </c>
      <c r="B303" s="332" t="s">
        <v>488</v>
      </c>
      <c r="C303" s="332" t="s">
        <v>393</v>
      </c>
      <c r="D303" s="337">
        <v>850</v>
      </c>
      <c r="E303" s="338">
        <v>44628</v>
      </c>
      <c r="F303" s="332" t="s">
        <v>485</v>
      </c>
      <c r="G303" s="332">
        <v>30367</v>
      </c>
      <c r="H303" s="332" t="s">
        <v>139</v>
      </c>
      <c r="I303" s="332" t="s">
        <v>452</v>
      </c>
    </row>
    <row r="304" spans="1:9" s="210" customFormat="1" ht="51" x14ac:dyDescent="0.25">
      <c r="A304" s="441">
        <v>1146</v>
      </c>
      <c r="B304" s="332" t="s">
        <v>488</v>
      </c>
      <c r="C304" s="332" t="s">
        <v>393</v>
      </c>
      <c r="D304" s="337">
        <v>850</v>
      </c>
      <c r="E304" s="338">
        <v>44628</v>
      </c>
      <c r="F304" s="332" t="s">
        <v>485</v>
      </c>
      <c r="G304" s="332">
        <v>30367</v>
      </c>
      <c r="H304" s="332" t="s">
        <v>139</v>
      </c>
      <c r="I304" s="332" t="s">
        <v>452</v>
      </c>
    </row>
    <row r="305" spans="1:9" s="210" customFormat="1" ht="51" x14ac:dyDescent="0.25">
      <c r="A305" s="441">
        <v>1147</v>
      </c>
      <c r="B305" s="332" t="s">
        <v>488</v>
      </c>
      <c r="C305" s="332" t="s">
        <v>393</v>
      </c>
      <c r="D305" s="337">
        <v>850</v>
      </c>
      <c r="E305" s="338">
        <v>44628</v>
      </c>
      <c r="F305" s="332" t="s">
        <v>485</v>
      </c>
      <c r="G305" s="332">
        <v>30367</v>
      </c>
      <c r="H305" s="332" t="s">
        <v>139</v>
      </c>
      <c r="I305" s="332" t="s">
        <v>452</v>
      </c>
    </row>
    <row r="306" spans="1:9" s="210" customFormat="1" ht="51" x14ac:dyDescent="0.25">
      <c r="A306" s="441">
        <v>1148</v>
      </c>
      <c r="B306" s="332" t="s">
        <v>488</v>
      </c>
      <c r="C306" s="332" t="s">
        <v>393</v>
      </c>
      <c r="D306" s="337">
        <v>850</v>
      </c>
      <c r="E306" s="338">
        <v>44628</v>
      </c>
      <c r="F306" s="332" t="s">
        <v>485</v>
      </c>
      <c r="G306" s="332">
        <v>30367</v>
      </c>
      <c r="H306" s="332" t="s">
        <v>139</v>
      </c>
      <c r="I306" s="332" t="s">
        <v>452</v>
      </c>
    </row>
    <row r="307" spans="1:9" s="210" customFormat="1" ht="51" x14ac:dyDescent="0.25">
      <c r="A307" s="441">
        <v>1149</v>
      </c>
      <c r="B307" s="332" t="s">
        <v>489</v>
      </c>
      <c r="C307" s="332" t="s">
        <v>393</v>
      </c>
      <c r="D307" s="337">
        <v>690</v>
      </c>
      <c r="E307" s="338">
        <v>44628</v>
      </c>
      <c r="F307" s="332" t="s">
        <v>485</v>
      </c>
      <c r="G307" s="332">
        <v>30367</v>
      </c>
      <c r="H307" s="332" t="s">
        <v>139</v>
      </c>
      <c r="I307" s="332" t="s">
        <v>452</v>
      </c>
    </row>
    <row r="308" spans="1:9" s="210" customFormat="1" ht="51" x14ac:dyDescent="0.25">
      <c r="A308" s="441">
        <v>1150</v>
      </c>
      <c r="B308" s="332" t="s">
        <v>489</v>
      </c>
      <c r="C308" s="332" t="s">
        <v>393</v>
      </c>
      <c r="D308" s="337">
        <v>690</v>
      </c>
      <c r="E308" s="338">
        <v>44628</v>
      </c>
      <c r="F308" s="332" t="s">
        <v>485</v>
      </c>
      <c r="G308" s="332">
        <v>30367</v>
      </c>
      <c r="H308" s="332" t="s">
        <v>139</v>
      </c>
      <c r="I308" s="332" t="s">
        <v>452</v>
      </c>
    </row>
    <row r="309" spans="1:9" s="210" customFormat="1" ht="51" x14ac:dyDescent="0.25">
      <c r="A309" s="441">
        <v>1151</v>
      </c>
      <c r="B309" s="332" t="s">
        <v>489</v>
      </c>
      <c r="C309" s="332" t="s">
        <v>393</v>
      </c>
      <c r="D309" s="337">
        <v>690</v>
      </c>
      <c r="E309" s="338">
        <v>44628</v>
      </c>
      <c r="F309" s="332" t="s">
        <v>485</v>
      </c>
      <c r="G309" s="332">
        <v>30367</v>
      </c>
      <c r="H309" s="332" t="s">
        <v>139</v>
      </c>
      <c r="I309" s="332" t="s">
        <v>452</v>
      </c>
    </row>
    <row r="310" spans="1:9" s="210" customFormat="1" ht="51" x14ac:dyDescent="0.25">
      <c r="A310" s="441">
        <v>1152</v>
      </c>
      <c r="B310" s="332" t="s">
        <v>490</v>
      </c>
      <c r="C310" s="332" t="s">
        <v>393</v>
      </c>
      <c r="D310" s="337">
        <v>1280</v>
      </c>
      <c r="E310" s="338">
        <v>44628</v>
      </c>
      <c r="F310" s="332" t="s">
        <v>485</v>
      </c>
      <c r="G310" s="332">
        <v>30367</v>
      </c>
      <c r="H310" s="332" t="s">
        <v>139</v>
      </c>
      <c r="I310" s="332" t="s">
        <v>452</v>
      </c>
    </row>
    <row r="311" spans="1:9" s="210" customFormat="1" ht="51" x14ac:dyDescent="0.25">
      <c r="A311" s="441">
        <v>1153</v>
      </c>
      <c r="B311" s="332" t="s">
        <v>491</v>
      </c>
      <c r="C311" s="332" t="s">
        <v>393</v>
      </c>
      <c r="D311" s="337">
        <v>1265</v>
      </c>
      <c r="E311" s="338">
        <v>44628</v>
      </c>
      <c r="F311" s="332" t="s">
        <v>485</v>
      </c>
      <c r="G311" s="332">
        <v>30367</v>
      </c>
      <c r="H311" s="332" t="s">
        <v>139</v>
      </c>
      <c r="I311" s="332" t="s">
        <v>452</v>
      </c>
    </row>
    <row r="312" spans="1:9" s="210" customFormat="1" ht="51" x14ac:dyDescent="0.25">
      <c r="A312" s="441">
        <v>1154</v>
      </c>
      <c r="B312" s="332" t="s">
        <v>492</v>
      </c>
      <c r="C312" s="332" t="s">
        <v>393</v>
      </c>
      <c r="D312" s="337">
        <v>313</v>
      </c>
      <c r="E312" s="338">
        <v>44628</v>
      </c>
      <c r="F312" s="332" t="s">
        <v>485</v>
      </c>
      <c r="G312" s="332">
        <v>30367</v>
      </c>
      <c r="H312" s="332" t="s">
        <v>139</v>
      </c>
      <c r="I312" s="332" t="s">
        <v>452</v>
      </c>
    </row>
    <row r="313" spans="1:9" s="210" customFormat="1" ht="51" x14ac:dyDescent="0.25">
      <c r="A313" s="441">
        <v>1155</v>
      </c>
      <c r="B313" s="332" t="s">
        <v>492</v>
      </c>
      <c r="C313" s="332" t="s">
        <v>393</v>
      </c>
      <c r="D313" s="337">
        <v>313</v>
      </c>
      <c r="E313" s="338">
        <v>44628</v>
      </c>
      <c r="F313" s="332" t="s">
        <v>485</v>
      </c>
      <c r="G313" s="332">
        <v>30367</v>
      </c>
      <c r="H313" s="332" t="s">
        <v>139</v>
      </c>
      <c r="I313" s="332" t="s">
        <v>452</v>
      </c>
    </row>
    <row r="314" spans="1:9" s="210" customFormat="1" ht="51" x14ac:dyDescent="0.25">
      <c r="A314" s="441">
        <v>1156</v>
      </c>
      <c r="B314" s="332" t="s">
        <v>492</v>
      </c>
      <c r="C314" s="332" t="s">
        <v>393</v>
      </c>
      <c r="D314" s="337">
        <v>313</v>
      </c>
      <c r="E314" s="338">
        <v>44628</v>
      </c>
      <c r="F314" s="332" t="s">
        <v>485</v>
      </c>
      <c r="G314" s="332">
        <v>30367</v>
      </c>
      <c r="H314" s="332" t="s">
        <v>139</v>
      </c>
      <c r="I314" s="332" t="s">
        <v>452</v>
      </c>
    </row>
    <row r="315" spans="1:9" s="210" customFormat="1" ht="51" x14ac:dyDescent="0.25">
      <c r="A315" s="441">
        <v>1157</v>
      </c>
      <c r="B315" s="332" t="s">
        <v>492</v>
      </c>
      <c r="C315" s="332" t="s">
        <v>393</v>
      </c>
      <c r="D315" s="337">
        <v>313</v>
      </c>
      <c r="E315" s="338">
        <v>44628</v>
      </c>
      <c r="F315" s="332" t="s">
        <v>485</v>
      </c>
      <c r="G315" s="332">
        <v>30367</v>
      </c>
      <c r="H315" s="332" t="s">
        <v>139</v>
      </c>
      <c r="I315" s="332" t="s">
        <v>452</v>
      </c>
    </row>
    <row r="316" spans="1:9" s="210" customFormat="1" ht="51" x14ac:dyDescent="0.25">
      <c r="A316" s="441">
        <v>1158</v>
      </c>
      <c r="B316" s="332" t="s">
        <v>493</v>
      </c>
      <c r="C316" s="332" t="s">
        <v>393</v>
      </c>
      <c r="D316" s="337">
        <v>446</v>
      </c>
      <c r="E316" s="338">
        <v>44628</v>
      </c>
      <c r="F316" s="332" t="s">
        <v>485</v>
      </c>
      <c r="G316" s="332">
        <v>30367</v>
      </c>
      <c r="H316" s="332" t="s">
        <v>139</v>
      </c>
      <c r="I316" s="332" t="s">
        <v>452</v>
      </c>
    </row>
    <row r="317" spans="1:9" s="210" customFormat="1" ht="51" x14ac:dyDescent="0.25">
      <c r="A317" s="441">
        <v>1159</v>
      </c>
      <c r="B317" s="332" t="s">
        <v>493</v>
      </c>
      <c r="C317" s="332" t="s">
        <v>393</v>
      </c>
      <c r="D317" s="337">
        <v>446</v>
      </c>
      <c r="E317" s="338">
        <v>44628</v>
      </c>
      <c r="F317" s="332" t="s">
        <v>485</v>
      </c>
      <c r="G317" s="332">
        <v>30367</v>
      </c>
      <c r="H317" s="332" t="s">
        <v>139</v>
      </c>
      <c r="I317" s="332" t="s">
        <v>452</v>
      </c>
    </row>
    <row r="318" spans="1:9" s="210" customFormat="1" ht="51" x14ac:dyDescent="0.25">
      <c r="A318" s="441">
        <v>1160</v>
      </c>
      <c r="B318" s="332" t="s">
        <v>493</v>
      </c>
      <c r="C318" s="332" t="s">
        <v>393</v>
      </c>
      <c r="D318" s="337">
        <v>446</v>
      </c>
      <c r="E318" s="338">
        <v>44628</v>
      </c>
      <c r="F318" s="332" t="s">
        <v>485</v>
      </c>
      <c r="G318" s="332">
        <v>30367</v>
      </c>
      <c r="H318" s="332" t="s">
        <v>139</v>
      </c>
      <c r="I318" s="332" t="s">
        <v>452</v>
      </c>
    </row>
    <row r="319" spans="1:9" s="210" customFormat="1" ht="51" x14ac:dyDescent="0.25">
      <c r="A319" s="441">
        <v>1161</v>
      </c>
      <c r="B319" s="332" t="s">
        <v>493</v>
      </c>
      <c r="C319" s="332" t="s">
        <v>393</v>
      </c>
      <c r="D319" s="337">
        <v>446</v>
      </c>
      <c r="E319" s="338">
        <v>44628</v>
      </c>
      <c r="F319" s="332" t="s">
        <v>485</v>
      </c>
      <c r="G319" s="332">
        <v>30367</v>
      </c>
      <c r="H319" s="332" t="s">
        <v>139</v>
      </c>
      <c r="I319" s="332" t="s">
        <v>452</v>
      </c>
    </row>
    <row r="320" spans="1:9" s="210" customFormat="1" ht="51" x14ac:dyDescent="0.25">
      <c r="A320" s="441">
        <v>1162</v>
      </c>
      <c r="B320" s="332" t="s">
        <v>493</v>
      </c>
      <c r="C320" s="332" t="s">
        <v>393</v>
      </c>
      <c r="D320" s="337">
        <v>446</v>
      </c>
      <c r="E320" s="338">
        <v>44628</v>
      </c>
      <c r="F320" s="332" t="s">
        <v>485</v>
      </c>
      <c r="G320" s="332">
        <v>30367</v>
      </c>
      <c r="H320" s="332" t="s">
        <v>139</v>
      </c>
      <c r="I320" s="332" t="s">
        <v>452</v>
      </c>
    </row>
    <row r="321" spans="1:9" s="210" customFormat="1" ht="51" x14ac:dyDescent="0.25">
      <c r="A321" s="441">
        <v>1163</v>
      </c>
      <c r="B321" s="332" t="s">
        <v>493</v>
      </c>
      <c r="C321" s="332" t="s">
        <v>393</v>
      </c>
      <c r="D321" s="337">
        <v>446</v>
      </c>
      <c r="E321" s="338">
        <v>44628</v>
      </c>
      <c r="F321" s="332" t="s">
        <v>485</v>
      </c>
      <c r="G321" s="332">
        <v>30367</v>
      </c>
      <c r="H321" s="332" t="s">
        <v>139</v>
      </c>
      <c r="I321" s="332" t="s">
        <v>452</v>
      </c>
    </row>
    <row r="322" spans="1:9" s="210" customFormat="1" ht="51" x14ac:dyDescent="0.25">
      <c r="A322" s="441">
        <v>1164</v>
      </c>
      <c r="B322" s="332" t="s">
        <v>493</v>
      </c>
      <c r="C322" s="332" t="s">
        <v>393</v>
      </c>
      <c r="D322" s="337">
        <v>446</v>
      </c>
      <c r="E322" s="338">
        <v>44628</v>
      </c>
      <c r="F322" s="332" t="s">
        <v>485</v>
      </c>
      <c r="G322" s="332">
        <v>30367</v>
      </c>
      <c r="H322" s="332" t="s">
        <v>139</v>
      </c>
      <c r="I322" s="332" t="s">
        <v>452</v>
      </c>
    </row>
    <row r="323" spans="1:9" s="210" customFormat="1" ht="51" x14ac:dyDescent="0.25">
      <c r="A323" s="441">
        <v>1165</v>
      </c>
      <c r="B323" s="332" t="s">
        <v>493</v>
      </c>
      <c r="C323" s="332" t="s">
        <v>393</v>
      </c>
      <c r="D323" s="337">
        <v>446</v>
      </c>
      <c r="E323" s="338">
        <v>44628</v>
      </c>
      <c r="F323" s="332" t="s">
        <v>485</v>
      </c>
      <c r="G323" s="332">
        <v>30367</v>
      </c>
      <c r="H323" s="332" t="s">
        <v>139</v>
      </c>
      <c r="I323" s="332" t="s">
        <v>452</v>
      </c>
    </row>
    <row r="324" spans="1:9" s="210" customFormat="1" ht="51" x14ac:dyDescent="0.25">
      <c r="A324" s="441">
        <v>1166</v>
      </c>
      <c r="B324" s="332" t="s">
        <v>493</v>
      </c>
      <c r="C324" s="332" t="s">
        <v>393</v>
      </c>
      <c r="D324" s="337">
        <v>446</v>
      </c>
      <c r="E324" s="338">
        <v>44628</v>
      </c>
      <c r="F324" s="332" t="s">
        <v>485</v>
      </c>
      <c r="G324" s="332">
        <v>30367</v>
      </c>
      <c r="H324" s="332" t="s">
        <v>139</v>
      </c>
      <c r="I324" s="332" t="s">
        <v>452</v>
      </c>
    </row>
    <row r="325" spans="1:9" s="210" customFormat="1" ht="51" x14ac:dyDescent="0.25">
      <c r="A325" s="441">
        <v>1167</v>
      </c>
      <c r="B325" s="332" t="s">
        <v>493</v>
      </c>
      <c r="C325" s="332" t="s">
        <v>393</v>
      </c>
      <c r="D325" s="337">
        <v>446</v>
      </c>
      <c r="E325" s="338">
        <v>44628</v>
      </c>
      <c r="F325" s="332" t="s">
        <v>485</v>
      </c>
      <c r="G325" s="332">
        <v>30367</v>
      </c>
      <c r="H325" s="332" t="s">
        <v>139</v>
      </c>
      <c r="I325" s="332" t="s">
        <v>452</v>
      </c>
    </row>
    <row r="326" spans="1:9" s="210" customFormat="1" ht="51" x14ac:dyDescent="0.25">
      <c r="A326" s="441">
        <v>1168</v>
      </c>
      <c r="B326" s="332" t="s">
        <v>493</v>
      </c>
      <c r="C326" s="332" t="s">
        <v>393</v>
      </c>
      <c r="D326" s="337">
        <v>446</v>
      </c>
      <c r="E326" s="338">
        <v>44628</v>
      </c>
      <c r="F326" s="332" t="s">
        <v>485</v>
      </c>
      <c r="G326" s="332">
        <v>30367</v>
      </c>
      <c r="H326" s="332" t="s">
        <v>139</v>
      </c>
      <c r="I326" s="332" t="s">
        <v>452</v>
      </c>
    </row>
    <row r="327" spans="1:9" s="210" customFormat="1" ht="51" x14ac:dyDescent="0.25">
      <c r="A327" s="441">
        <v>1169</v>
      </c>
      <c r="B327" s="332" t="s">
        <v>493</v>
      </c>
      <c r="C327" s="332" t="s">
        <v>393</v>
      </c>
      <c r="D327" s="337">
        <v>446</v>
      </c>
      <c r="E327" s="338">
        <v>44628</v>
      </c>
      <c r="F327" s="332" t="s">
        <v>485</v>
      </c>
      <c r="G327" s="332">
        <v>30367</v>
      </c>
      <c r="H327" s="332" t="s">
        <v>139</v>
      </c>
      <c r="I327" s="332" t="s">
        <v>452</v>
      </c>
    </row>
    <row r="328" spans="1:9" s="210" customFormat="1" ht="51" x14ac:dyDescent="0.25">
      <c r="A328" s="441">
        <v>1170</v>
      </c>
      <c r="B328" s="332" t="s">
        <v>493</v>
      </c>
      <c r="C328" s="332" t="s">
        <v>393</v>
      </c>
      <c r="D328" s="337">
        <v>446</v>
      </c>
      <c r="E328" s="338">
        <v>44628</v>
      </c>
      <c r="F328" s="332" t="s">
        <v>485</v>
      </c>
      <c r="G328" s="332">
        <v>30367</v>
      </c>
      <c r="H328" s="332" t="s">
        <v>139</v>
      </c>
      <c r="I328" s="332" t="s">
        <v>452</v>
      </c>
    </row>
    <row r="329" spans="1:9" s="210" customFormat="1" ht="51" x14ac:dyDescent="0.25">
      <c r="A329" s="441">
        <v>1171</v>
      </c>
      <c r="B329" s="332" t="s">
        <v>493</v>
      </c>
      <c r="C329" s="332" t="s">
        <v>393</v>
      </c>
      <c r="D329" s="337">
        <v>446</v>
      </c>
      <c r="E329" s="338">
        <v>44628</v>
      </c>
      <c r="F329" s="332" t="s">
        <v>485</v>
      </c>
      <c r="G329" s="332">
        <v>30367</v>
      </c>
      <c r="H329" s="332" t="s">
        <v>139</v>
      </c>
      <c r="I329" s="332" t="s">
        <v>452</v>
      </c>
    </row>
    <row r="330" spans="1:9" s="210" customFormat="1" ht="51" x14ac:dyDescent="0.25">
      <c r="A330" s="441">
        <v>1172</v>
      </c>
      <c r="B330" s="332" t="s">
        <v>493</v>
      </c>
      <c r="C330" s="332" t="s">
        <v>393</v>
      </c>
      <c r="D330" s="337">
        <v>446</v>
      </c>
      <c r="E330" s="338">
        <v>44628</v>
      </c>
      <c r="F330" s="332" t="s">
        <v>485</v>
      </c>
      <c r="G330" s="332">
        <v>30367</v>
      </c>
      <c r="H330" s="332" t="s">
        <v>139</v>
      </c>
      <c r="I330" s="332" t="s">
        <v>452</v>
      </c>
    </row>
    <row r="331" spans="1:9" s="210" customFormat="1" ht="51" x14ac:dyDescent="0.25">
      <c r="A331" s="441">
        <v>1173</v>
      </c>
      <c r="B331" s="332" t="s">
        <v>493</v>
      </c>
      <c r="C331" s="332" t="s">
        <v>393</v>
      </c>
      <c r="D331" s="337">
        <v>446</v>
      </c>
      <c r="E331" s="338">
        <v>44628</v>
      </c>
      <c r="F331" s="332" t="s">
        <v>485</v>
      </c>
      <c r="G331" s="332">
        <v>30367</v>
      </c>
      <c r="H331" s="332" t="s">
        <v>139</v>
      </c>
      <c r="I331" s="332" t="s">
        <v>452</v>
      </c>
    </row>
    <row r="332" spans="1:9" s="210" customFormat="1" ht="51" x14ac:dyDescent="0.25">
      <c r="A332" s="441">
        <v>1174</v>
      </c>
      <c r="B332" s="332" t="s">
        <v>493</v>
      </c>
      <c r="C332" s="332" t="s">
        <v>393</v>
      </c>
      <c r="D332" s="337">
        <v>446</v>
      </c>
      <c r="E332" s="338">
        <v>44628</v>
      </c>
      <c r="F332" s="332" t="s">
        <v>485</v>
      </c>
      <c r="G332" s="332">
        <v>30367</v>
      </c>
      <c r="H332" s="332" t="s">
        <v>139</v>
      </c>
      <c r="I332" s="332" t="s">
        <v>452</v>
      </c>
    </row>
    <row r="333" spans="1:9" s="210" customFormat="1" ht="51" x14ac:dyDescent="0.25">
      <c r="A333" s="441">
        <v>1175</v>
      </c>
      <c r="B333" s="332" t="s">
        <v>493</v>
      </c>
      <c r="C333" s="332" t="s">
        <v>393</v>
      </c>
      <c r="D333" s="337">
        <v>446</v>
      </c>
      <c r="E333" s="338">
        <v>44628</v>
      </c>
      <c r="F333" s="332" t="s">
        <v>485</v>
      </c>
      <c r="G333" s="332">
        <v>30367</v>
      </c>
      <c r="H333" s="332" t="s">
        <v>139</v>
      </c>
      <c r="I333" s="332" t="s">
        <v>452</v>
      </c>
    </row>
    <row r="334" spans="1:9" s="210" customFormat="1" ht="51" x14ac:dyDescent="0.25">
      <c r="A334" s="441">
        <v>1176</v>
      </c>
      <c r="B334" s="332" t="s">
        <v>493</v>
      </c>
      <c r="C334" s="332" t="s">
        <v>393</v>
      </c>
      <c r="D334" s="337">
        <v>446</v>
      </c>
      <c r="E334" s="338">
        <v>44628</v>
      </c>
      <c r="F334" s="332" t="s">
        <v>485</v>
      </c>
      <c r="G334" s="332">
        <v>30367</v>
      </c>
      <c r="H334" s="332" t="s">
        <v>139</v>
      </c>
      <c r="I334" s="332" t="s">
        <v>452</v>
      </c>
    </row>
    <row r="335" spans="1:9" s="210" customFormat="1" ht="51" x14ac:dyDescent="0.25">
      <c r="A335" s="441">
        <v>1177</v>
      </c>
      <c r="B335" s="332" t="s">
        <v>494</v>
      </c>
      <c r="C335" s="332" t="s">
        <v>393</v>
      </c>
      <c r="D335" s="337">
        <v>773</v>
      </c>
      <c r="E335" s="338">
        <v>44628</v>
      </c>
      <c r="F335" s="332" t="s">
        <v>485</v>
      </c>
      <c r="G335" s="332">
        <v>30367</v>
      </c>
      <c r="H335" s="332" t="s">
        <v>139</v>
      </c>
      <c r="I335" s="332" t="s">
        <v>452</v>
      </c>
    </row>
    <row r="336" spans="1:9" s="210" customFormat="1" ht="51" x14ac:dyDescent="0.25">
      <c r="A336" s="441">
        <v>1178</v>
      </c>
      <c r="B336" s="332" t="s">
        <v>494</v>
      </c>
      <c r="C336" s="332" t="s">
        <v>393</v>
      </c>
      <c r="D336" s="337">
        <v>773</v>
      </c>
      <c r="E336" s="338">
        <v>44628</v>
      </c>
      <c r="F336" s="332" t="s">
        <v>485</v>
      </c>
      <c r="G336" s="332">
        <v>30367</v>
      </c>
      <c r="H336" s="332" t="s">
        <v>139</v>
      </c>
      <c r="I336" s="332" t="s">
        <v>452</v>
      </c>
    </row>
    <row r="337" spans="1:9" s="210" customFormat="1" ht="51" x14ac:dyDescent="0.25">
      <c r="A337" s="441">
        <v>1179</v>
      </c>
      <c r="B337" s="332" t="s">
        <v>494</v>
      </c>
      <c r="C337" s="332" t="s">
        <v>393</v>
      </c>
      <c r="D337" s="337">
        <v>773</v>
      </c>
      <c r="E337" s="338">
        <v>44628</v>
      </c>
      <c r="F337" s="332" t="s">
        <v>485</v>
      </c>
      <c r="G337" s="332">
        <v>30367</v>
      </c>
      <c r="H337" s="332" t="s">
        <v>139</v>
      </c>
      <c r="I337" s="332" t="s">
        <v>452</v>
      </c>
    </row>
    <row r="338" spans="1:9" s="210" customFormat="1" ht="51" x14ac:dyDescent="0.25">
      <c r="A338" s="441">
        <v>1180</v>
      </c>
      <c r="B338" s="332" t="s">
        <v>494</v>
      </c>
      <c r="C338" s="332" t="s">
        <v>393</v>
      </c>
      <c r="D338" s="337">
        <v>773</v>
      </c>
      <c r="E338" s="338">
        <v>44628</v>
      </c>
      <c r="F338" s="332" t="s">
        <v>485</v>
      </c>
      <c r="G338" s="332">
        <v>30367</v>
      </c>
      <c r="H338" s="332" t="s">
        <v>139</v>
      </c>
      <c r="I338" s="332" t="s">
        <v>452</v>
      </c>
    </row>
    <row r="339" spans="1:9" s="210" customFormat="1" ht="51" x14ac:dyDescent="0.25">
      <c r="A339" s="441">
        <v>1181</v>
      </c>
      <c r="B339" s="332" t="s">
        <v>494</v>
      </c>
      <c r="C339" s="332" t="s">
        <v>393</v>
      </c>
      <c r="D339" s="337">
        <v>773</v>
      </c>
      <c r="E339" s="338">
        <v>44628</v>
      </c>
      <c r="F339" s="332" t="s">
        <v>485</v>
      </c>
      <c r="G339" s="332">
        <v>30367</v>
      </c>
      <c r="H339" s="332" t="s">
        <v>139</v>
      </c>
      <c r="I339" s="332" t="s">
        <v>452</v>
      </c>
    </row>
    <row r="340" spans="1:9" s="210" customFormat="1" ht="51" x14ac:dyDescent="0.25">
      <c r="A340" s="441">
        <v>1182</v>
      </c>
      <c r="B340" s="332" t="s">
        <v>495</v>
      </c>
      <c r="C340" s="332" t="s">
        <v>393</v>
      </c>
      <c r="D340" s="337">
        <v>314</v>
      </c>
      <c r="E340" s="338">
        <v>44631</v>
      </c>
      <c r="F340" s="332" t="s">
        <v>485</v>
      </c>
      <c r="G340" s="332">
        <v>30442</v>
      </c>
      <c r="H340" s="332" t="s">
        <v>137</v>
      </c>
      <c r="I340" s="332" t="s">
        <v>452</v>
      </c>
    </row>
    <row r="341" spans="1:9" s="210" customFormat="1" ht="51" x14ac:dyDescent="0.25">
      <c r="A341" s="441">
        <v>1183</v>
      </c>
      <c r="B341" s="332" t="s">
        <v>495</v>
      </c>
      <c r="C341" s="332" t="s">
        <v>393</v>
      </c>
      <c r="D341" s="337">
        <v>314</v>
      </c>
      <c r="E341" s="338">
        <v>44631</v>
      </c>
      <c r="F341" s="332" t="s">
        <v>485</v>
      </c>
      <c r="G341" s="332">
        <v>30442</v>
      </c>
      <c r="H341" s="332" t="s">
        <v>137</v>
      </c>
      <c r="I341" s="332" t="s">
        <v>452</v>
      </c>
    </row>
    <row r="342" spans="1:9" s="210" customFormat="1" ht="51" x14ac:dyDescent="0.25">
      <c r="A342" s="441">
        <v>1184</v>
      </c>
      <c r="B342" s="332" t="s">
        <v>495</v>
      </c>
      <c r="C342" s="332" t="s">
        <v>393</v>
      </c>
      <c r="D342" s="337">
        <v>314</v>
      </c>
      <c r="E342" s="338">
        <v>44631</v>
      </c>
      <c r="F342" s="332" t="s">
        <v>485</v>
      </c>
      <c r="G342" s="332">
        <v>30442</v>
      </c>
      <c r="H342" s="332" t="s">
        <v>137</v>
      </c>
      <c r="I342" s="332" t="s">
        <v>452</v>
      </c>
    </row>
    <row r="343" spans="1:9" s="210" customFormat="1" ht="51" x14ac:dyDescent="0.25">
      <c r="A343" s="441">
        <v>1185</v>
      </c>
      <c r="B343" s="332" t="s">
        <v>496</v>
      </c>
      <c r="C343" s="332" t="s">
        <v>393</v>
      </c>
      <c r="D343" s="337">
        <v>635</v>
      </c>
      <c r="E343" s="338">
        <v>44631</v>
      </c>
      <c r="F343" s="332" t="s">
        <v>485</v>
      </c>
      <c r="G343" s="332">
        <v>30442</v>
      </c>
      <c r="H343" s="332" t="s">
        <v>137</v>
      </c>
      <c r="I343" s="332" t="s">
        <v>452</v>
      </c>
    </row>
    <row r="344" spans="1:9" s="210" customFormat="1" ht="51" x14ac:dyDescent="0.25">
      <c r="A344" s="441">
        <v>1186</v>
      </c>
      <c r="B344" s="332" t="s">
        <v>496</v>
      </c>
      <c r="C344" s="332" t="s">
        <v>393</v>
      </c>
      <c r="D344" s="337">
        <v>635</v>
      </c>
      <c r="E344" s="338">
        <v>44631</v>
      </c>
      <c r="F344" s="332" t="s">
        <v>485</v>
      </c>
      <c r="G344" s="332">
        <v>30442</v>
      </c>
      <c r="H344" s="332" t="s">
        <v>137</v>
      </c>
      <c r="I344" s="332" t="s">
        <v>452</v>
      </c>
    </row>
    <row r="345" spans="1:9" s="210" customFormat="1" ht="51" x14ac:dyDescent="0.25">
      <c r="A345" s="441">
        <v>1187</v>
      </c>
      <c r="B345" s="332" t="s">
        <v>497</v>
      </c>
      <c r="C345" s="332" t="s">
        <v>393</v>
      </c>
      <c r="D345" s="337">
        <v>445</v>
      </c>
      <c r="E345" s="338">
        <v>44631</v>
      </c>
      <c r="F345" s="332" t="s">
        <v>485</v>
      </c>
      <c r="G345" s="332">
        <v>30442</v>
      </c>
      <c r="H345" s="332" t="s">
        <v>137</v>
      </c>
      <c r="I345" s="332" t="s">
        <v>452</v>
      </c>
    </row>
    <row r="346" spans="1:9" s="210" customFormat="1" ht="51" x14ac:dyDescent="0.25">
      <c r="A346" s="441">
        <v>1188</v>
      </c>
      <c r="B346" s="332" t="s">
        <v>498</v>
      </c>
      <c r="C346" s="332" t="s">
        <v>393</v>
      </c>
      <c r="D346" s="337">
        <v>445</v>
      </c>
      <c r="E346" s="338">
        <v>44631</v>
      </c>
      <c r="F346" s="332" t="s">
        <v>485</v>
      </c>
      <c r="G346" s="332">
        <v>30442</v>
      </c>
      <c r="H346" s="332" t="s">
        <v>137</v>
      </c>
      <c r="I346" s="332" t="s">
        <v>452</v>
      </c>
    </row>
    <row r="347" spans="1:9" s="210" customFormat="1" ht="51" x14ac:dyDescent="0.25">
      <c r="A347" s="441">
        <v>1189</v>
      </c>
      <c r="B347" s="332" t="s">
        <v>499</v>
      </c>
      <c r="C347" s="332" t="s">
        <v>393</v>
      </c>
      <c r="D347" s="337">
        <v>445</v>
      </c>
      <c r="E347" s="338">
        <v>44631</v>
      </c>
      <c r="F347" s="332" t="s">
        <v>485</v>
      </c>
      <c r="G347" s="332">
        <v>30442</v>
      </c>
      <c r="H347" s="332" t="s">
        <v>137</v>
      </c>
      <c r="I347" s="332" t="s">
        <v>452</v>
      </c>
    </row>
    <row r="348" spans="1:9" s="210" customFormat="1" ht="51" x14ac:dyDescent="0.25">
      <c r="A348" s="441">
        <v>1190</v>
      </c>
      <c r="B348" s="332" t="s">
        <v>500</v>
      </c>
      <c r="C348" s="332" t="s">
        <v>393</v>
      </c>
      <c r="D348" s="337">
        <v>445</v>
      </c>
      <c r="E348" s="338">
        <v>44631</v>
      </c>
      <c r="F348" s="332" t="s">
        <v>485</v>
      </c>
      <c r="G348" s="332">
        <v>30442</v>
      </c>
      <c r="H348" s="332" t="s">
        <v>137</v>
      </c>
      <c r="I348" s="332" t="s">
        <v>452</v>
      </c>
    </row>
    <row r="349" spans="1:9" s="210" customFormat="1" ht="51" x14ac:dyDescent="0.25">
      <c r="A349" s="441">
        <v>1191</v>
      </c>
      <c r="B349" s="332" t="s">
        <v>501</v>
      </c>
      <c r="C349" s="332" t="s">
        <v>393</v>
      </c>
      <c r="D349" s="337">
        <v>445</v>
      </c>
      <c r="E349" s="338">
        <v>44631</v>
      </c>
      <c r="F349" s="332" t="s">
        <v>485</v>
      </c>
      <c r="G349" s="332">
        <v>30442</v>
      </c>
      <c r="H349" s="332" t="s">
        <v>137</v>
      </c>
      <c r="I349" s="332" t="s">
        <v>452</v>
      </c>
    </row>
    <row r="350" spans="1:9" s="210" customFormat="1" ht="51" x14ac:dyDescent="0.25">
      <c r="A350" s="441">
        <v>1192</v>
      </c>
      <c r="B350" s="332" t="s">
        <v>502</v>
      </c>
      <c r="C350" s="332" t="s">
        <v>393</v>
      </c>
      <c r="D350" s="337">
        <v>445</v>
      </c>
      <c r="E350" s="338">
        <v>44631</v>
      </c>
      <c r="F350" s="332" t="s">
        <v>485</v>
      </c>
      <c r="G350" s="332">
        <v>30442</v>
      </c>
      <c r="H350" s="332" t="s">
        <v>137</v>
      </c>
      <c r="I350" s="332" t="s">
        <v>452</v>
      </c>
    </row>
    <row r="351" spans="1:9" s="210" customFormat="1" ht="51" x14ac:dyDescent="0.25">
      <c r="A351" s="441">
        <v>1193</v>
      </c>
      <c r="B351" s="332" t="s">
        <v>503</v>
      </c>
      <c r="C351" s="332" t="s">
        <v>393</v>
      </c>
      <c r="D351" s="337">
        <v>445</v>
      </c>
      <c r="E351" s="338">
        <v>44631</v>
      </c>
      <c r="F351" s="332" t="s">
        <v>485</v>
      </c>
      <c r="G351" s="332">
        <v>30442</v>
      </c>
      <c r="H351" s="332" t="s">
        <v>137</v>
      </c>
      <c r="I351" s="332" t="s">
        <v>452</v>
      </c>
    </row>
    <row r="352" spans="1:9" s="210" customFormat="1" ht="51" x14ac:dyDescent="0.25">
      <c r="A352" s="441">
        <v>1194</v>
      </c>
      <c r="B352" s="332" t="s">
        <v>504</v>
      </c>
      <c r="C352" s="332" t="s">
        <v>393</v>
      </c>
      <c r="D352" s="337">
        <v>445</v>
      </c>
      <c r="E352" s="338">
        <v>44631</v>
      </c>
      <c r="F352" s="332" t="s">
        <v>485</v>
      </c>
      <c r="G352" s="332">
        <v>30442</v>
      </c>
      <c r="H352" s="332" t="s">
        <v>137</v>
      </c>
      <c r="I352" s="332" t="s">
        <v>452</v>
      </c>
    </row>
    <row r="353" spans="1:9" s="210" customFormat="1" ht="51" x14ac:dyDescent="0.25">
      <c r="A353" s="441">
        <v>1195</v>
      </c>
      <c r="B353" s="332" t="s">
        <v>505</v>
      </c>
      <c r="C353" s="332" t="s">
        <v>393</v>
      </c>
      <c r="D353" s="337">
        <v>445</v>
      </c>
      <c r="E353" s="338">
        <v>44631</v>
      </c>
      <c r="F353" s="332" t="s">
        <v>485</v>
      </c>
      <c r="G353" s="332">
        <v>30442</v>
      </c>
      <c r="H353" s="332" t="s">
        <v>137</v>
      </c>
      <c r="I353" s="332" t="s">
        <v>452</v>
      </c>
    </row>
    <row r="354" spans="1:9" s="210" customFormat="1" ht="51" x14ac:dyDescent="0.25">
      <c r="A354" s="441">
        <v>1196</v>
      </c>
      <c r="B354" s="332" t="s">
        <v>506</v>
      </c>
      <c r="C354" s="332" t="s">
        <v>393</v>
      </c>
      <c r="D354" s="337">
        <v>445</v>
      </c>
      <c r="E354" s="338">
        <v>44631</v>
      </c>
      <c r="F354" s="332" t="s">
        <v>485</v>
      </c>
      <c r="G354" s="332">
        <v>30442</v>
      </c>
      <c r="H354" s="332" t="s">
        <v>137</v>
      </c>
      <c r="I354" s="332" t="s">
        <v>452</v>
      </c>
    </row>
    <row r="355" spans="1:9" s="210" customFormat="1" ht="51" x14ac:dyDescent="0.25">
      <c r="A355" s="441">
        <v>1197</v>
      </c>
      <c r="B355" s="332" t="s">
        <v>507</v>
      </c>
      <c r="C355" s="332" t="s">
        <v>393</v>
      </c>
      <c r="D355" s="337">
        <v>445</v>
      </c>
      <c r="E355" s="338">
        <v>44631</v>
      </c>
      <c r="F355" s="332" t="s">
        <v>485</v>
      </c>
      <c r="G355" s="332">
        <v>30442</v>
      </c>
      <c r="H355" s="332" t="s">
        <v>137</v>
      </c>
      <c r="I355" s="332" t="s">
        <v>452</v>
      </c>
    </row>
    <row r="356" spans="1:9" s="210" customFormat="1" ht="51" x14ac:dyDescent="0.25">
      <c r="A356" s="441">
        <v>1198</v>
      </c>
      <c r="B356" s="332" t="s">
        <v>508</v>
      </c>
      <c r="C356" s="332" t="s">
        <v>393</v>
      </c>
      <c r="D356" s="337">
        <v>445</v>
      </c>
      <c r="E356" s="338">
        <v>44631</v>
      </c>
      <c r="F356" s="332" t="s">
        <v>485</v>
      </c>
      <c r="G356" s="332">
        <v>30442</v>
      </c>
      <c r="H356" s="332" t="s">
        <v>137</v>
      </c>
      <c r="I356" s="332" t="s">
        <v>452</v>
      </c>
    </row>
    <row r="357" spans="1:9" s="210" customFormat="1" ht="51" x14ac:dyDescent="0.25">
      <c r="A357" s="441">
        <v>1199</v>
      </c>
      <c r="B357" s="332" t="s">
        <v>509</v>
      </c>
      <c r="C357" s="332" t="s">
        <v>393</v>
      </c>
      <c r="D357" s="337">
        <v>445</v>
      </c>
      <c r="E357" s="338">
        <v>44631</v>
      </c>
      <c r="F357" s="332" t="s">
        <v>485</v>
      </c>
      <c r="G357" s="332">
        <v>30442</v>
      </c>
      <c r="H357" s="332" t="s">
        <v>137</v>
      </c>
      <c r="I357" s="332" t="s">
        <v>452</v>
      </c>
    </row>
    <row r="358" spans="1:9" s="210" customFormat="1" ht="51" x14ac:dyDescent="0.25">
      <c r="A358" s="441">
        <v>1200</v>
      </c>
      <c r="B358" s="332" t="s">
        <v>510</v>
      </c>
      <c r="C358" s="332" t="s">
        <v>393</v>
      </c>
      <c r="D358" s="337">
        <v>445</v>
      </c>
      <c r="E358" s="338">
        <v>44631</v>
      </c>
      <c r="F358" s="332" t="s">
        <v>485</v>
      </c>
      <c r="G358" s="332">
        <v>30442</v>
      </c>
      <c r="H358" s="332" t="s">
        <v>137</v>
      </c>
      <c r="I358" s="332" t="s">
        <v>452</v>
      </c>
    </row>
    <row r="359" spans="1:9" s="210" customFormat="1" ht="51" x14ac:dyDescent="0.25">
      <c r="A359" s="441">
        <v>1201</v>
      </c>
      <c r="B359" s="332" t="s">
        <v>511</v>
      </c>
      <c r="C359" s="332" t="s">
        <v>393</v>
      </c>
      <c r="D359" s="337">
        <v>445</v>
      </c>
      <c r="E359" s="338">
        <v>44631</v>
      </c>
      <c r="F359" s="332" t="s">
        <v>485</v>
      </c>
      <c r="G359" s="332">
        <v>30442</v>
      </c>
      <c r="H359" s="332" t="s">
        <v>137</v>
      </c>
      <c r="I359" s="332" t="s">
        <v>452</v>
      </c>
    </row>
    <row r="360" spans="1:9" s="210" customFormat="1" ht="51" x14ac:dyDescent="0.25">
      <c r="A360" s="441">
        <v>1202</v>
      </c>
      <c r="B360" s="332" t="s">
        <v>512</v>
      </c>
      <c r="C360" s="332" t="s">
        <v>393</v>
      </c>
      <c r="D360" s="337">
        <v>306</v>
      </c>
      <c r="E360" s="338">
        <v>44631</v>
      </c>
      <c r="F360" s="332" t="s">
        <v>485</v>
      </c>
      <c r="G360" s="332">
        <v>30442</v>
      </c>
      <c r="H360" s="332" t="s">
        <v>137</v>
      </c>
      <c r="I360" s="332" t="s">
        <v>452</v>
      </c>
    </row>
    <row r="361" spans="1:9" s="210" customFormat="1" ht="51" x14ac:dyDescent="0.25">
      <c r="A361" s="441">
        <v>1203</v>
      </c>
      <c r="B361" s="332" t="s">
        <v>512</v>
      </c>
      <c r="C361" s="332" t="s">
        <v>393</v>
      </c>
      <c r="D361" s="337">
        <v>306</v>
      </c>
      <c r="E361" s="338">
        <v>44631</v>
      </c>
      <c r="F361" s="332" t="s">
        <v>485</v>
      </c>
      <c r="G361" s="332">
        <v>30442</v>
      </c>
      <c r="H361" s="332" t="s">
        <v>137</v>
      </c>
      <c r="I361" s="332" t="s">
        <v>452</v>
      </c>
    </row>
    <row r="362" spans="1:9" s="210" customFormat="1" ht="51" x14ac:dyDescent="0.25">
      <c r="A362" s="441">
        <v>1204</v>
      </c>
      <c r="B362" s="332" t="s">
        <v>512</v>
      </c>
      <c r="C362" s="332" t="s">
        <v>393</v>
      </c>
      <c r="D362" s="337">
        <v>306</v>
      </c>
      <c r="E362" s="338">
        <v>44631</v>
      </c>
      <c r="F362" s="332" t="s">
        <v>485</v>
      </c>
      <c r="G362" s="332">
        <v>30442</v>
      </c>
      <c r="H362" s="332" t="s">
        <v>137</v>
      </c>
      <c r="I362" s="332" t="s">
        <v>452</v>
      </c>
    </row>
    <row r="363" spans="1:9" s="210" customFormat="1" ht="51" x14ac:dyDescent="0.25">
      <c r="A363" s="441">
        <v>1205</v>
      </c>
      <c r="B363" s="332" t="s">
        <v>488</v>
      </c>
      <c r="C363" s="332" t="s">
        <v>393</v>
      </c>
      <c r="D363" s="337">
        <v>850</v>
      </c>
      <c r="E363" s="338">
        <v>44631</v>
      </c>
      <c r="F363" s="332" t="s">
        <v>485</v>
      </c>
      <c r="G363" s="332">
        <v>30442</v>
      </c>
      <c r="H363" s="332" t="s">
        <v>137</v>
      </c>
      <c r="I363" s="332" t="s">
        <v>452</v>
      </c>
    </row>
    <row r="364" spans="1:9" s="210" customFormat="1" ht="51" x14ac:dyDescent="0.25">
      <c r="A364" s="441">
        <v>1206</v>
      </c>
      <c r="B364" s="332" t="s">
        <v>488</v>
      </c>
      <c r="C364" s="332" t="s">
        <v>393</v>
      </c>
      <c r="D364" s="337">
        <v>850</v>
      </c>
      <c r="E364" s="338">
        <v>44631</v>
      </c>
      <c r="F364" s="332" t="s">
        <v>485</v>
      </c>
      <c r="G364" s="332">
        <v>30442</v>
      </c>
      <c r="H364" s="332" t="s">
        <v>137</v>
      </c>
      <c r="I364" s="332" t="s">
        <v>452</v>
      </c>
    </row>
    <row r="365" spans="1:9" s="210" customFormat="1" ht="51" x14ac:dyDescent="0.25">
      <c r="A365" s="441">
        <v>1207</v>
      </c>
      <c r="B365" s="332" t="s">
        <v>488</v>
      </c>
      <c r="C365" s="332" t="s">
        <v>393</v>
      </c>
      <c r="D365" s="337">
        <v>850</v>
      </c>
      <c r="E365" s="338">
        <v>44631</v>
      </c>
      <c r="F365" s="332" t="s">
        <v>485</v>
      </c>
      <c r="G365" s="332">
        <v>30442</v>
      </c>
      <c r="H365" s="332" t="s">
        <v>137</v>
      </c>
      <c r="I365" s="332" t="s">
        <v>452</v>
      </c>
    </row>
    <row r="366" spans="1:9" s="210" customFormat="1" ht="51" x14ac:dyDescent="0.25">
      <c r="A366" s="441">
        <v>1208</v>
      </c>
      <c r="B366" s="332" t="s">
        <v>488</v>
      </c>
      <c r="C366" s="332" t="s">
        <v>393</v>
      </c>
      <c r="D366" s="337">
        <v>850</v>
      </c>
      <c r="E366" s="338">
        <v>44631</v>
      </c>
      <c r="F366" s="332" t="s">
        <v>485</v>
      </c>
      <c r="G366" s="332">
        <v>30442</v>
      </c>
      <c r="H366" s="332" t="s">
        <v>137</v>
      </c>
      <c r="I366" s="332" t="s">
        <v>452</v>
      </c>
    </row>
    <row r="367" spans="1:9" s="210" customFormat="1" ht="51" x14ac:dyDescent="0.25">
      <c r="A367" s="441">
        <v>1209</v>
      </c>
      <c r="B367" s="332" t="s">
        <v>488</v>
      </c>
      <c r="C367" s="332" t="s">
        <v>393</v>
      </c>
      <c r="D367" s="337">
        <v>850</v>
      </c>
      <c r="E367" s="338">
        <v>44631</v>
      </c>
      <c r="F367" s="332" t="s">
        <v>485</v>
      </c>
      <c r="G367" s="332">
        <v>30442</v>
      </c>
      <c r="H367" s="332" t="s">
        <v>137</v>
      </c>
      <c r="I367" s="332" t="s">
        <v>452</v>
      </c>
    </row>
    <row r="368" spans="1:9" s="210" customFormat="1" ht="51" x14ac:dyDescent="0.25">
      <c r="A368" s="441">
        <v>1210</v>
      </c>
      <c r="B368" s="332" t="s">
        <v>488</v>
      </c>
      <c r="C368" s="332" t="s">
        <v>393</v>
      </c>
      <c r="D368" s="337">
        <v>850</v>
      </c>
      <c r="E368" s="338">
        <v>44631</v>
      </c>
      <c r="F368" s="332" t="s">
        <v>485</v>
      </c>
      <c r="G368" s="332">
        <v>30442</v>
      </c>
      <c r="H368" s="332" t="s">
        <v>137</v>
      </c>
      <c r="I368" s="332" t="s">
        <v>452</v>
      </c>
    </row>
    <row r="369" spans="1:9" s="210" customFormat="1" ht="51" x14ac:dyDescent="0.25">
      <c r="A369" s="441">
        <v>1211</v>
      </c>
      <c r="B369" s="332" t="s">
        <v>488</v>
      </c>
      <c r="C369" s="332" t="s">
        <v>393</v>
      </c>
      <c r="D369" s="337">
        <v>850</v>
      </c>
      <c r="E369" s="338">
        <v>44631</v>
      </c>
      <c r="F369" s="332" t="s">
        <v>485</v>
      </c>
      <c r="G369" s="332">
        <v>30442</v>
      </c>
      <c r="H369" s="332" t="s">
        <v>137</v>
      </c>
      <c r="I369" s="332" t="s">
        <v>452</v>
      </c>
    </row>
    <row r="370" spans="1:9" s="210" customFormat="1" ht="51" x14ac:dyDescent="0.25">
      <c r="A370" s="441">
        <v>1212</v>
      </c>
      <c r="B370" s="332" t="s">
        <v>488</v>
      </c>
      <c r="C370" s="332" t="s">
        <v>393</v>
      </c>
      <c r="D370" s="337">
        <v>850</v>
      </c>
      <c r="E370" s="338">
        <v>44631</v>
      </c>
      <c r="F370" s="332" t="s">
        <v>485</v>
      </c>
      <c r="G370" s="332">
        <v>30442</v>
      </c>
      <c r="H370" s="332" t="s">
        <v>137</v>
      </c>
      <c r="I370" s="332" t="s">
        <v>452</v>
      </c>
    </row>
    <row r="371" spans="1:9" s="210" customFormat="1" ht="51" x14ac:dyDescent="0.25">
      <c r="A371" s="441">
        <v>1213</v>
      </c>
      <c r="B371" s="332" t="s">
        <v>494</v>
      </c>
      <c r="C371" s="332" t="s">
        <v>393</v>
      </c>
      <c r="D371" s="337">
        <v>773</v>
      </c>
      <c r="E371" s="338">
        <v>44631</v>
      </c>
      <c r="F371" s="332" t="s">
        <v>485</v>
      </c>
      <c r="G371" s="332">
        <v>30442</v>
      </c>
      <c r="H371" s="332" t="s">
        <v>137</v>
      </c>
      <c r="I371" s="332" t="s">
        <v>452</v>
      </c>
    </row>
    <row r="372" spans="1:9" s="210" customFormat="1" ht="51" x14ac:dyDescent="0.25">
      <c r="A372" s="441">
        <v>1214</v>
      </c>
      <c r="B372" s="332" t="s">
        <v>494</v>
      </c>
      <c r="C372" s="332" t="s">
        <v>393</v>
      </c>
      <c r="D372" s="337">
        <v>773</v>
      </c>
      <c r="E372" s="338">
        <v>44631</v>
      </c>
      <c r="F372" s="332" t="s">
        <v>485</v>
      </c>
      <c r="G372" s="332">
        <v>30442</v>
      </c>
      <c r="H372" s="332" t="s">
        <v>137</v>
      </c>
      <c r="I372" s="332" t="s">
        <v>452</v>
      </c>
    </row>
    <row r="373" spans="1:9" s="210" customFormat="1" ht="51" x14ac:dyDescent="0.25">
      <c r="A373" s="441">
        <v>1215</v>
      </c>
      <c r="B373" s="332" t="s">
        <v>494</v>
      </c>
      <c r="C373" s="332" t="s">
        <v>393</v>
      </c>
      <c r="D373" s="337">
        <v>773</v>
      </c>
      <c r="E373" s="338">
        <v>44631</v>
      </c>
      <c r="F373" s="332" t="s">
        <v>485</v>
      </c>
      <c r="G373" s="332">
        <v>30442</v>
      </c>
      <c r="H373" s="332" t="s">
        <v>137</v>
      </c>
      <c r="I373" s="332" t="s">
        <v>452</v>
      </c>
    </row>
    <row r="374" spans="1:9" s="210" customFormat="1" ht="51" x14ac:dyDescent="0.25">
      <c r="A374" s="441">
        <v>1216</v>
      </c>
      <c r="B374" s="332" t="s">
        <v>494</v>
      </c>
      <c r="C374" s="332" t="s">
        <v>393</v>
      </c>
      <c r="D374" s="337">
        <v>773</v>
      </c>
      <c r="E374" s="338">
        <v>44631</v>
      </c>
      <c r="F374" s="332" t="s">
        <v>485</v>
      </c>
      <c r="G374" s="332">
        <v>30442</v>
      </c>
      <c r="H374" s="332" t="s">
        <v>137</v>
      </c>
      <c r="I374" s="332" t="s">
        <v>452</v>
      </c>
    </row>
    <row r="375" spans="1:9" s="210" customFormat="1" ht="51" x14ac:dyDescent="0.25">
      <c r="A375" s="441">
        <v>1217</v>
      </c>
      <c r="B375" s="332" t="s">
        <v>513</v>
      </c>
      <c r="C375" s="332" t="s">
        <v>393</v>
      </c>
      <c r="D375" s="337">
        <v>1280</v>
      </c>
      <c r="E375" s="338">
        <v>44631</v>
      </c>
      <c r="F375" s="332" t="s">
        <v>485</v>
      </c>
      <c r="G375" s="332">
        <v>30442</v>
      </c>
      <c r="H375" s="332" t="s">
        <v>137</v>
      </c>
      <c r="I375" s="332" t="s">
        <v>452</v>
      </c>
    </row>
    <row r="376" spans="1:9" s="210" customFormat="1" ht="51" x14ac:dyDescent="0.25">
      <c r="A376" s="441">
        <v>1218</v>
      </c>
      <c r="B376" s="332" t="s">
        <v>513</v>
      </c>
      <c r="C376" s="332" t="s">
        <v>393</v>
      </c>
      <c r="D376" s="337">
        <v>1280</v>
      </c>
      <c r="E376" s="338">
        <v>44631</v>
      </c>
      <c r="F376" s="332" t="s">
        <v>485</v>
      </c>
      <c r="G376" s="332">
        <v>30442</v>
      </c>
      <c r="H376" s="332" t="s">
        <v>137</v>
      </c>
      <c r="I376" s="332" t="s">
        <v>452</v>
      </c>
    </row>
    <row r="377" spans="1:9" s="210" customFormat="1" ht="51" x14ac:dyDescent="0.25">
      <c r="A377" s="441">
        <v>1219</v>
      </c>
      <c r="B377" s="332" t="s">
        <v>513</v>
      </c>
      <c r="C377" s="332" t="s">
        <v>393</v>
      </c>
      <c r="D377" s="337">
        <v>1280</v>
      </c>
      <c r="E377" s="338">
        <v>44631</v>
      </c>
      <c r="F377" s="332" t="s">
        <v>485</v>
      </c>
      <c r="G377" s="332">
        <v>30442</v>
      </c>
      <c r="H377" s="332" t="s">
        <v>137</v>
      </c>
      <c r="I377" s="332" t="s">
        <v>452</v>
      </c>
    </row>
    <row r="378" spans="1:9" s="210" customFormat="1" ht="51" x14ac:dyDescent="0.25">
      <c r="A378" s="441">
        <v>1220</v>
      </c>
      <c r="B378" s="332" t="s">
        <v>513</v>
      </c>
      <c r="C378" s="332" t="s">
        <v>393</v>
      </c>
      <c r="D378" s="337">
        <v>1280</v>
      </c>
      <c r="E378" s="338">
        <v>44631</v>
      </c>
      <c r="F378" s="332" t="s">
        <v>485</v>
      </c>
      <c r="G378" s="332">
        <v>30442</v>
      </c>
      <c r="H378" s="332" t="s">
        <v>137</v>
      </c>
      <c r="I378" s="332" t="s">
        <v>452</v>
      </c>
    </row>
    <row r="379" spans="1:9" s="210" customFormat="1" ht="51" x14ac:dyDescent="0.25">
      <c r="A379" s="441">
        <v>1221</v>
      </c>
      <c r="B379" s="332" t="s">
        <v>513</v>
      </c>
      <c r="C379" s="332" t="s">
        <v>393</v>
      </c>
      <c r="D379" s="337">
        <v>1280</v>
      </c>
      <c r="E379" s="338">
        <v>44631</v>
      </c>
      <c r="F379" s="332" t="s">
        <v>485</v>
      </c>
      <c r="G379" s="332">
        <v>30442</v>
      </c>
      <c r="H379" s="332" t="s">
        <v>137</v>
      </c>
      <c r="I379" s="332" t="s">
        <v>452</v>
      </c>
    </row>
    <row r="380" spans="1:9" s="210" customFormat="1" ht="51" x14ac:dyDescent="0.25">
      <c r="A380" s="441">
        <v>1222</v>
      </c>
      <c r="B380" s="332" t="s">
        <v>513</v>
      </c>
      <c r="C380" s="332" t="s">
        <v>393</v>
      </c>
      <c r="D380" s="337">
        <v>1280</v>
      </c>
      <c r="E380" s="338">
        <v>44631</v>
      </c>
      <c r="F380" s="332" t="s">
        <v>485</v>
      </c>
      <c r="G380" s="332">
        <v>30442</v>
      </c>
      <c r="H380" s="332" t="s">
        <v>137</v>
      </c>
      <c r="I380" s="332" t="s">
        <v>452</v>
      </c>
    </row>
    <row r="381" spans="1:9" s="210" customFormat="1" ht="51" x14ac:dyDescent="0.25">
      <c r="A381" s="441">
        <v>1223</v>
      </c>
      <c r="B381" s="332" t="s">
        <v>513</v>
      </c>
      <c r="C381" s="332" t="s">
        <v>393</v>
      </c>
      <c r="D381" s="337">
        <v>1280</v>
      </c>
      <c r="E381" s="338">
        <v>44631</v>
      </c>
      <c r="F381" s="332" t="s">
        <v>485</v>
      </c>
      <c r="G381" s="332">
        <v>30442</v>
      </c>
      <c r="H381" s="332" t="s">
        <v>137</v>
      </c>
      <c r="I381" s="332" t="s">
        <v>452</v>
      </c>
    </row>
    <row r="382" spans="1:9" s="210" customFormat="1" ht="51" x14ac:dyDescent="0.25">
      <c r="A382" s="441">
        <v>1224</v>
      </c>
      <c r="B382" s="332" t="s">
        <v>513</v>
      </c>
      <c r="C382" s="332" t="s">
        <v>393</v>
      </c>
      <c r="D382" s="337">
        <v>1280</v>
      </c>
      <c r="E382" s="338">
        <v>44631</v>
      </c>
      <c r="F382" s="332" t="s">
        <v>485</v>
      </c>
      <c r="G382" s="332">
        <v>30442</v>
      </c>
      <c r="H382" s="332" t="s">
        <v>137</v>
      </c>
      <c r="I382" s="332" t="s">
        <v>452</v>
      </c>
    </row>
    <row r="383" spans="1:9" s="210" customFormat="1" ht="51" x14ac:dyDescent="0.25">
      <c r="A383" s="441">
        <v>1225</v>
      </c>
      <c r="B383" s="332" t="s">
        <v>513</v>
      </c>
      <c r="C383" s="332" t="s">
        <v>393</v>
      </c>
      <c r="D383" s="337">
        <v>1280</v>
      </c>
      <c r="E383" s="338">
        <v>44631</v>
      </c>
      <c r="F383" s="332" t="s">
        <v>485</v>
      </c>
      <c r="G383" s="332">
        <v>30442</v>
      </c>
      <c r="H383" s="332" t="s">
        <v>137</v>
      </c>
      <c r="I383" s="332" t="s">
        <v>452</v>
      </c>
    </row>
    <row r="384" spans="1:9" s="210" customFormat="1" ht="51" x14ac:dyDescent="0.25">
      <c r="A384" s="441">
        <v>1226</v>
      </c>
      <c r="B384" s="332" t="s">
        <v>513</v>
      </c>
      <c r="C384" s="332" t="s">
        <v>393</v>
      </c>
      <c r="D384" s="337">
        <v>1280</v>
      </c>
      <c r="E384" s="338">
        <v>44631</v>
      </c>
      <c r="F384" s="332" t="s">
        <v>485</v>
      </c>
      <c r="G384" s="332">
        <v>30442</v>
      </c>
      <c r="H384" s="332" t="s">
        <v>137</v>
      </c>
      <c r="I384" s="332" t="s">
        <v>452</v>
      </c>
    </row>
    <row r="385" spans="1:9" s="210" customFormat="1" ht="51" x14ac:dyDescent="0.25">
      <c r="A385" s="441">
        <v>1227</v>
      </c>
      <c r="B385" s="332" t="s">
        <v>514</v>
      </c>
      <c r="C385" s="332" t="s">
        <v>389</v>
      </c>
      <c r="D385" s="337">
        <v>1185</v>
      </c>
      <c r="E385" s="338">
        <v>44630</v>
      </c>
      <c r="F385" s="332" t="s">
        <v>515</v>
      </c>
      <c r="G385" s="332">
        <v>8539</v>
      </c>
      <c r="H385" s="332" t="s">
        <v>139</v>
      </c>
      <c r="I385" s="332" t="s">
        <v>452</v>
      </c>
    </row>
    <row r="386" spans="1:9" s="210" customFormat="1" ht="51" x14ac:dyDescent="0.25">
      <c r="A386" s="441">
        <v>1228</v>
      </c>
      <c r="B386" s="332" t="s">
        <v>516</v>
      </c>
      <c r="C386" s="332" t="s">
        <v>389</v>
      </c>
      <c r="D386" s="337">
        <v>1655</v>
      </c>
      <c r="E386" s="338">
        <v>44616</v>
      </c>
      <c r="F386" s="332" t="s">
        <v>517</v>
      </c>
      <c r="G386" s="332">
        <v>2562</v>
      </c>
      <c r="H386" s="332" t="s">
        <v>137</v>
      </c>
      <c r="I386" s="332" t="s">
        <v>452</v>
      </c>
    </row>
    <row r="387" spans="1:9" s="210" customFormat="1" ht="51" x14ac:dyDescent="0.25">
      <c r="A387" s="441">
        <v>1229</v>
      </c>
      <c r="B387" s="332" t="s">
        <v>518</v>
      </c>
      <c r="C387" s="332" t="s">
        <v>385</v>
      </c>
      <c r="D387" s="337">
        <v>600</v>
      </c>
      <c r="E387" s="338">
        <v>44645</v>
      </c>
      <c r="F387" s="332" t="s">
        <v>519</v>
      </c>
      <c r="G387" s="332">
        <v>1992</v>
      </c>
      <c r="H387" s="332" t="s">
        <v>439</v>
      </c>
      <c r="I387" s="332" t="s">
        <v>452</v>
      </c>
    </row>
    <row r="388" spans="1:9" s="210" customFormat="1" ht="51" x14ac:dyDescent="0.25">
      <c r="A388" s="441">
        <v>1230</v>
      </c>
      <c r="B388" s="332" t="s">
        <v>520</v>
      </c>
      <c r="C388" s="332" t="s">
        <v>387</v>
      </c>
      <c r="D388" s="337">
        <v>980</v>
      </c>
      <c r="E388" s="338">
        <v>44651</v>
      </c>
      <c r="F388" s="332" t="s">
        <v>521</v>
      </c>
      <c r="G388" s="332">
        <v>6197</v>
      </c>
      <c r="H388" s="332" t="s">
        <v>522</v>
      </c>
      <c r="I388" s="332" t="s">
        <v>452</v>
      </c>
    </row>
    <row r="389" spans="1:9" s="210" customFormat="1" ht="51" x14ac:dyDescent="0.25">
      <c r="A389" s="441">
        <v>1231</v>
      </c>
      <c r="B389" s="332" t="s">
        <v>523</v>
      </c>
      <c r="C389" s="332" t="s">
        <v>393</v>
      </c>
      <c r="D389" s="337">
        <v>215</v>
      </c>
      <c r="E389" s="338">
        <v>44650</v>
      </c>
      <c r="F389" s="332" t="s">
        <v>524</v>
      </c>
      <c r="G389" s="332">
        <v>51</v>
      </c>
      <c r="H389" s="332" t="s">
        <v>138</v>
      </c>
      <c r="I389" s="332" t="s">
        <v>452</v>
      </c>
    </row>
    <row r="390" spans="1:9" s="210" customFormat="1" ht="51" x14ac:dyDescent="0.25">
      <c r="A390" s="441">
        <v>1232</v>
      </c>
      <c r="B390" s="332" t="s">
        <v>525</v>
      </c>
      <c r="C390" s="332" t="s">
        <v>393</v>
      </c>
      <c r="D390" s="337">
        <v>465</v>
      </c>
      <c r="E390" s="338">
        <v>44650</v>
      </c>
      <c r="F390" s="332" t="s">
        <v>524</v>
      </c>
      <c r="G390" s="332">
        <v>51</v>
      </c>
      <c r="H390" s="332" t="s">
        <v>138</v>
      </c>
      <c r="I390" s="332" t="s">
        <v>452</v>
      </c>
    </row>
    <row r="391" spans="1:9" s="210" customFormat="1" ht="51" x14ac:dyDescent="0.25">
      <c r="A391" s="441">
        <v>1233</v>
      </c>
      <c r="B391" s="332" t="s">
        <v>526</v>
      </c>
      <c r="C391" s="332" t="s">
        <v>393</v>
      </c>
      <c r="D391" s="337">
        <v>628</v>
      </c>
      <c r="E391" s="338">
        <v>44650</v>
      </c>
      <c r="F391" s="332" t="s">
        <v>524</v>
      </c>
      <c r="G391" s="332">
        <v>51</v>
      </c>
      <c r="H391" s="332" t="s">
        <v>138</v>
      </c>
      <c r="I391" s="332" t="s">
        <v>452</v>
      </c>
    </row>
    <row r="392" spans="1:9" s="210" customFormat="1" ht="51" x14ac:dyDescent="0.25">
      <c r="A392" s="441">
        <v>1234</v>
      </c>
      <c r="B392" s="332" t="s">
        <v>527</v>
      </c>
      <c r="C392" s="332" t="s">
        <v>393</v>
      </c>
      <c r="D392" s="337">
        <v>379.96</v>
      </c>
      <c r="E392" s="338">
        <v>44650</v>
      </c>
      <c r="F392" s="332" t="s">
        <v>524</v>
      </c>
      <c r="G392" s="332">
        <v>51</v>
      </c>
      <c r="H392" s="332" t="s">
        <v>138</v>
      </c>
      <c r="I392" s="332" t="s">
        <v>452</v>
      </c>
    </row>
    <row r="393" spans="1:9" s="210" customFormat="1" ht="51" x14ac:dyDescent="0.25">
      <c r="A393" s="441">
        <v>1235</v>
      </c>
      <c r="B393" s="332" t="s">
        <v>528</v>
      </c>
      <c r="C393" s="332" t="s">
        <v>399</v>
      </c>
      <c r="D393" s="337">
        <v>550</v>
      </c>
      <c r="E393" s="338">
        <v>44636</v>
      </c>
      <c r="F393" s="332" t="s">
        <v>529</v>
      </c>
      <c r="G393" s="332">
        <v>3612</v>
      </c>
      <c r="H393" s="332" t="s">
        <v>131</v>
      </c>
      <c r="I393" s="332" t="s">
        <v>452</v>
      </c>
    </row>
    <row r="394" spans="1:9" s="210" customFormat="1" ht="51" x14ac:dyDescent="0.25">
      <c r="A394" s="441">
        <v>1236</v>
      </c>
      <c r="B394" s="332" t="s">
        <v>530</v>
      </c>
      <c r="C394" s="332" t="s">
        <v>409</v>
      </c>
      <c r="D394" s="337">
        <v>270</v>
      </c>
      <c r="E394" s="338">
        <v>44630</v>
      </c>
      <c r="F394" s="332" t="s">
        <v>531</v>
      </c>
      <c r="G394" s="332">
        <v>41444</v>
      </c>
      <c r="H394" s="332" t="s">
        <v>134</v>
      </c>
      <c r="I394" s="332" t="s">
        <v>452</v>
      </c>
    </row>
    <row r="395" spans="1:9" s="210" customFormat="1" ht="51" x14ac:dyDescent="0.25">
      <c r="A395" s="441">
        <v>1237</v>
      </c>
      <c r="B395" s="332" t="s">
        <v>532</v>
      </c>
      <c r="C395" s="332" t="s">
        <v>409</v>
      </c>
      <c r="D395" s="337">
        <v>310</v>
      </c>
      <c r="E395" s="338">
        <v>44648</v>
      </c>
      <c r="F395" s="332" t="s">
        <v>533</v>
      </c>
      <c r="G395" s="332">
        <v>152392</v>
      </c>
      <c r="H395" s="332" t="s">
        <v>134</v>
      </c>
      <c r="I395" s="332" t="s">
        <v>452</v>
      </c>
    </row>
    <row r="396" spans="1:9" s="210" customFormat="1" ht="51" x14ac:dyDescent="0.25">
      <c r="A396" s="441">
        <v>1238</v>
      </c>
      <c r="B396" s="332" t="s">
        <v>534</v>
      </c>
      <c r="C396" s="332" t="s">
        <v>393</v>
      </c>
      <c r="D396" s="337">
        <v>400</v>
      </c>
      <c r="E396" s="338">
        <v>44634</v>
      </c>
      <c r="F396" s="332" t="s">
        <v>535</v>
      </c>
      <c r="G396" s="332">
        <v>14146</v>
      </c>
      <c r="H396" s="332" t="s">
        <v>130</v>
      </c>
      <c r="I396" s="332" t="s">
        <v>452</v>
      </c>
    </row>
    <row r="397" spans="1:9" s="210" customFormat="1" ht="51" x14ac:dyDescent="0.25">
      <c r="A397" s="441">
        <v>1239</v>
      </c>
      <c r="B397" s="332" t="s">
        <v>534</v>
      </c>
      <c r="C397" s="332" t="s">
        <v>393</v>
      </c>
      <c r="D397" s="337">
        <v>400</v>
      </c>
      <c r="E397" s="338">
        <v>44634</v>
      </c>
      <c r="F397" s="332" t="s">
        <v>535</v>
      </c>
      <c r="G397" s="332">
        <v>14146</v>
      </c>
      <c r="H397" s="332" t="s">
        <v>130</v>
      </c>
      <c r="I397" s="332" t="s">
        <v>452</v>
      </c>
    </row>
    <row r="398" spans="1:9" s="210" customFormat="1" ht="51" x14ac:dyDescent="0.25">
      <c r="A398" s="441">
        <v>1240</v>
      </c>
      <c r="B398" s="332" t="s">
        <v>534</v>
      </c>
      <c r="C398" s="332" t="s">
        <v>393</v>
      </c>
      <c r="D398" s="337">
        <v>400</v>
      </c>
      <c r="E398" s="338">
        <v>44634</v>
      </c>
      <c r="F398" s="332" t="s">
        <v>535</v>
      </c>
      <c r="G398" s="332">
        <v>14146</v>
      </c>
      <c r="H398" s="332" t="s">
        <v>130</v>
      </c>
      <c r="I398" s="332" t="s">
        <v>452</v>
      </c>
    </row>
    <row r="399" spans="1:9" s="210" customFormat="1" ht="51" x14ac:dyDescent="0.25">
      <c r="A399" s="441">
        <v>1241</v>
      </c>
      <c r="B399" s="332" t="s">
        <v>536</v>
      </c>
      <c r="C399" s="230" t="s">
        <v>393</v>
      </c>
      <c r="D399" s="337">
        <v>460</v>
      </c>
      <c r="E399" s="338">
        <v>44651</v>
      </c>
      <c r="F399" s="332" t="s">
        <v>485</v>
      </c>
      <c r="G399" s="332">
        <v>30845</v>
      </c>
      <c r="H399" s="332" t="s">
        <v>537</v>
      </c>
      <c r="I399" s="332" t="s">
        <v>452</v>
      </c>
    </row>
    <row r="400" spans="1:9" s="210" customFormat="1" ht="51" x14ac:dyDescent="0.25">
      <c r="A400" s="441">
        <v>1242</v>
      </c>
      <c r="B400" s="332" t="s">
        <v>536</v>
      </c>
      <c r="C400" s="230" t="s">
        <v>393</v>
      </c>
      <c r="D400" s="337">
        <v>460</v>
      </c>
      <c r="E400" s="338">
        <v>44651</v>
      </c>
      <c r="F400" s="332" t="s">
        <v>485</v>
      </c>
      <c r="G400" s="332">
        <v>30845</v>
      </c>
      <c r="H400" s="332" t="s">
        <v>537</v>
      </c>
      <c r="I400" s="332" t="s">
        <v>452</v>
      </c>
    </row>
    <row r="401" spans="1:9" s="210" customFormat="1" ht="51" x14ac:dyDescent="0.25">
      <c r="A401" s="441">
        <v>1243</v>
      </c>
      <c r="B401" s="332" t="s">
        <v>538</v>
      </c>
      <c r="C401" s="230" t="s">
        <v>393</v>
      </c>
      <c r="D401" s="337">
        <v>445</v>
      </c>
      <c r="E401" s="338">
        <v>44651</v>
      </c>
      <c r="F401" s="332" t="s">
        <v>485</v>
      </c>
      <c r="G401" s="332">
        <v>30845</v>
      </c>
      <c r="H401" s="332" t="s">
        <v>537</v>
      </c>
      <c r="I401" s="332" t="s">
        <v>452</v>
      </c>
    </row>
    <row r="402" spans="1:9" s="210" customFormat="1" ht="51" x14ac:dyDescent="0.25">
      <c r="A402" s="441">
        <v>1244</v>
      </c>
      <c r="B402" s="332" t="s">
        <v>538</v>
      </c>
      <c r="C402" s="230" t="s">
        <v>393</v>
      </c>
      <c r="D402" s="337">
        <v>445</v>
      </c>
      <c r="E402" s="338">
        <v>44651</v>
      </c>
      <c r="F402" s="332" t="s">
        <v>485</v>
      </c>
      <c r="G402" s="332">
        <v>30845</v>
      </c>
      <c r="H402" s="332" t="s">
        <v>537</v>
      </c>
      <c r="I402" s="332" t="s">
        <v>452</v>
      </c>
    </row>
    <row r="403" spans="1:9" s="210" customFormat="1" ht="51" x14ac:dyDescent="0.25">
      <c r="A403" s="441">
        <v>1245</v>
      </c>
      <c r="B403" s="332" t="s">
        <v>539</v>
      </c>
      <c r="C403" s="230" t="s">
        <v>409</v>
      </c>
      <c r="D403" s="337">
        <v>989</v>
      </c>
      <c r="E403" s="338">
        <v>44653</v>
      </c>
      <c r="F403" s="332" t="s">
        <v>438</v>
      </c>
      <c r="G403" s="332">
        <v>1546</v>
      </c>
      <c r="H403" s="332" t="s">
        <v>129</v>
      </c>
      <c r="I403" s="332" t="s">
        <v>452</v>
      </c>
    </row>
    <row r="404" spans="1:9" s="210" customFormat="1" ht="51" x14ac:dyDescent="0.25">
      <c r="A404" s="441">
        <v>1246</v>
      </c>
      <c r="B404" s="332" t="s">
        <v>539</v>
      </c>
      <c r="C404" s="230" t="s">
        <v>409</v>
      </c>
      <c r="D404" s="337">
        <v>989</v>
      </c>
      <c r="E404" s="338">
        <v>44653</v>
      </c>
      <c r="F404" s="332" t="s">
        <v>438</v>
      </c>
      <c r="G404" s="332">
        <v>1546</v>
      </c>
      <c r="H404" s="332" t="s">
        <v>129</v>
      </c>
      <c r="I404" s="332" t="s">
        <v>452</v>
      </c>
    </row>
    <row r="405" spans="1:9" s="210" customFormat="1" ht="51" x14ac:dyDescent="0.25">
      <c r="A405" s="441">
        <v>1247</v>
      </c>
      <c r="B405" s="332" t="s">
        <v>539</v>
      </c>
      <c r="C405" s="230" t="s">
        <v>409</v>
      </c>
      <c r="D405" s="337">
        <v>989</v>
      </c>
      <c r="E405" s="338">
        <v>44653</v>
      </c>
      <c r="F405" s="332" t="s">
        <v>438</v>
      </c>
      <c r="G405" s="332">
        <v>1546</v>
      </c>
      <c r="H405" s="332" t="s">
        <v>129</v>
      </c>
      <c r="I405" s="332" t="s">
        <v>452</v>
      </c>
    </row>
    <row r="406" spans="1:9" s="210" customFormat="1" ht="51" x14ac:dyDescent="0.25">
      <c r="A406" s="441">
        <v>1248</v>
      </c>
      <c r="B406" s="332" t="s">
        <v>539</v>
      </c>
      <c r="C406" s="230" t="s">
        <v>409</v>
      </c>
      <c r="D406" s="337">
        <v>989</v>
      </c>
      <c r="E406" s="338">
        <v>44653</v>
      </c>
      <c r="F406" s="332" t="s">
        <v>438</v>
      </c>
      <c r="G406" s="332">
        <v>1546</v>
      </c>
      <c r="H406" s="332" t="s">
        <v>129</v>
      </c>
      <c r="I406" s="332" t="s">
        <v>452</v>
      </c>
    </row>
    <row r="407" spans="1:9" s="210" customFormat="1" ht="51" x14ac:dyDescent="0.25">
      <c r="A407" s="441">
        <v>1249</v>
      </c>
      <c r="B407" s="332" t="s">
        <v>539</v>
      </c>
      <c r="C407" s="230" t="s">
        <v>409</v>
      </c>
      <c r="D407" s="337">
        <v>989</v>
      </c>
      <c r="E407" s="338">
        <v>44653</v>
      </c>
      <c r="F407" s="332" t="s">
        <v>438</v>
      </c>
      <c r="G407" s="332">
        <v>1546</v>
      </c>
      <c r="H407" s="332" t="s">
        <v>129</v>
      </c>
      <c r="I407" s="332" t="s">
        <v>452</v>
      </c>
    </row>
    <row r="408" spans="1:9" s="210" customFormat="1" ht="51" x14ac:dyDescent="0.25">
      <c r="A408" s="441">
        <v>1250</v>
      </c>
      <c r="B408" s="332" t="s">
        <v>539</v>
      </c>
      <c r="C408" s="230" t="s">
        <v>409</v>
      </c>
      <c r="D408" s="337">
        <v>989</v>
      </c>
      <c r="E408" s="338">
        <v>44653</v>
      </c>
      <c r="F408" s="332" t="s">
        <v>438</v>
      </c>
      <c r="G408" s="332">
        <v>1546</v>
      </c>
      <c r="H408" s="332" t="s">
        <v>129</v>
      </c>
      <c r="I408" s="332" t="s">
        <v>452</v>
      </c>
    </row>
    <row r="409" spans="1:9" s="210" customFormat="1" ht="51" x14ac:dyDescent="0.25">
      <c r="A409" s="441">
        <v>1251</v>
      </c>
      <c r="B409" s="332" t="s">
        <v>539</v>
      </c>
      <c r="C409" s="230" t="s">
        <v>409</v>
      </c>
      <c r="D409" s="337">
        <v>989</v>
      </c>
      <c r="E409" s="338">
        <v>44653</v>
      </c>
      <c r="F409" s="332" t="s">
        <v>438</v>
      </c>
      <c r="G409" s="332">
        <v>1546</v>
      </c>
      <c r="H409" s="332" t="s">
        <v>129</v>
      </c>
      <c r="I409" s="332" t="s">
        <v>452</v>
      </c>
    </row>
    <row r="410" spans="1:9" s="210" customFormat="1" ht="51" x14ac:dyDescent="0.25">
      <c r="A410" s="441">
        <v>1252</v>
      </c>
      <c r="B410" s="332" t="s">
        <v>539</v>
      </c>
      <c r="C410" s="230" t="s">
        <v>409</v>
      </c>
      <c r="D410" s="337">
        <v>989</v>
      </c>
      <c r="E410" s="338">
        <v>44653</v>
      </c>
      <c r="F410" s="332" t="s">
        <v>438</v>
      </c>
      <c r="G410" s="332">
        <v>1546</v>
      </c>
      <c r="H410" s="332" t="s">
        <v>129</v>
      </c>
      <c r="I410" s="332" t="s">
        <v>452</v>
      </c>
    </row>
    <row r="411" spans="1:9" s="210" customFormat="1" ht="51" x14ac:dyDescent="0.25">
      <c r="A411" s="441">
        <v>1253</v>
      </c>
      <c r="B411" s="332" t="s">
        <v>539</v>
      </c>
      <c r="C411" s="230" t="s">
        <v>409</v>
      </c>
      <c r="D411" s="337">
        <v>989</v>
      </c>
      <c r="E411" s="338">
        <v>44653</v>
      </c>
      <c r="F411" s="332" t="s">
        <v>438</v>
      </c>
      <c r="G411" s="332">
        <v>1546</v>
      </c>
      <c r="H411" s="332" t="s">
        <v>129</v>
      </c>
      <c r="I411" s="332" t="s">
        <v>452</v>
      </c>
    </row>
    <row r="412" spans="1:9" s="210" customFormat="1" ht="51" x14ac:dyDescent="0.25">
      <c r="A412" s="441">
        <v>1254</v>
      </c>
      <c r="B412" s="332" t="s">
        <v>539</v>
      </c>
      <c r="C412" s="230" t="s">
        <v>409</v>
      </c>
      <c r="D412" s="337">
        <v>989</v>
      </c>
      <c r="E412" s="338">
        <v>44653</v>
      </c>
      <c r="F412" s="332" t="s">
        <v>438</v>
      </c>
      <c r="G412" s="332">
        <v>1546</v>
      </c>
      <c r="H412" s="332" t="s">
        <v>129</v>
      </c>
      <c r="I412" s="332" t="s">
        <v>452</v>
      </c>
    </row>
    <row r="413" spans="1:9" s="210" customFormat="1" ht="51" x14ac:dyDescent="0.25">
      <c r="A413" s="441">
        <v>1255</v>
      </c>
      <c r="B413" s="332" t="s">
        <v>539</v>
      </c>
      <c r="C413" s="230" t="s">
        <v>409</v>
      </c>
      <c r="D413" s="337">
        <v>989</v>
      </c>
      <c r="E413" s="338">
        <v>44653</v>
      </c>
      <c r="F413" s="332" t="s">
        <v>438</v>
      </c>
      <c r="G413" s="332">
        <v>1546</v>
      </c>
      <c r="H413" s="332" t="s">
        <v>129</v>
      </c>
      <c r="I413" s="332" t="s">
        <v>452</v>
      </c>
    </row>
    <row r="414" spans="1:9" s="210" customFormat="1" ht="51" x14ac:dyDescent="0.25">
      <c r="A414" s="441">
        <v>1256</v>
      </c>
      <c r="B414" s="332" t="s">
        <v>539</v>
      </c>
      <c r="C414" s="230" t="s">
        <v>409</v>
      </c>
      <c r="D414" s="337">
        <v>989</v>
      </c>
      <c r="E414" s="338">
        <v>44653</v>
      </c>
      <c r="F414" s="332" t="s">
        <v>438</v>
      </c>
      <c r="G414" s="332">
        <v>1546</v>
      </c>
      <c r="H414" s="332" t="s">
        <v>129</v>
      </c>
      <c r="I414" s="332" t="s">
        <v>452</v>
      </c>
    </row>
    <row r="415" spans="1:9" s="210" customFormat="1" ht="51" x14ac:dyDescent="0.25">
      <c r="A415" s="441">
        <v>1257</v>
      </c>
      <c r="B415" s="332" t="s">
        <v>539</v>
      </c>
      <c r="C415" s="230" t="s">
        <v>409</v>
      </c>
      <c r="D415" s="337">
        <v>989</v>
      </c>
      <c r="E415" s="338">
        <v>44653</v>
      </c>
      <c r="F415" s="332" t="s">
        <v>438</v>
      </c>
      <c r="G415" s="332">
        <v>1546</v>
      </c>
      <c r="H415" s="332" t="s">
        <v>129</v>
      </c>
      <c r="I415" s="332" t="s">
        <v>452</v>
      </c>
    </row>
    <row r="416" spans="1:9" s="210" customFormat="1" ht="51" x14ac:dyDescent="0.25">
      <c r="A416" s="441">
        <v>1258</v>
      </c>
      <c r="B416" s="332" t="s">
        <v>539</v>
      </c>
      <c r="C416" s="230" t="s">
        <v>409</v>
      </c>
      <c r="D416" s="337">
        <v>989</v>
      </c>
      <c r="E416" s="338">
        <v>44653</v>
      </c>
      <c r="F416" s="332" t="s">
        <v>438</v>
      </c>
      <c r="G416" s="332">
        <v>1546</v>
      </c>
      <c r="H416" s="332" t="s">
        <v>129</v>
      </c>
      <c r="I416" s="332" t="s">
        <v>452</v>
      </c>
    </row>
    <row r="417" spans="1:9" s="210" customFormat="1" ht="51" x14ac:dyDescent="0.25">
      <c r="A417" s="441">
        <v>1259</v>
      </c>
      <c r="B417" s="332" t="s">
        <v>539</v>
      </c>
      <c r="C417" s="230" t="s">
        <v>409</v>
      </c>
      <c r="D417" s="337">
        <v>989</v>
      </c>
      <c r="E417" s="338">
        <v>44653</v>
      </c>
      <c r="F417" s="332" t="s">
        <v>438</v>
      </c>
      <c r="G417" s="332">
        <v>1546</v>
      </c>
      <c r="H417" s="332" t="s">
        <v>129</v>
      </c>
      <c r="I417" s="332" t="s">
        <v>452</v>
      </c>
    </row>
    <row r="418" spans="1:9" s="210" customFormat="1" ht="51" x14ac:dyDescent="0.25">
      <c r="A418" s="441">
        <v>1260</v>
      </c>
      <c r="B418" s="332" t="s">
        <v>539</v>
      </c>
      <c r="C418" s="230" t="s">
        <v>409</v>
      </c>
      <c r="D418" s="337">
        <v>989</v>
      </c>
      <c r="E418" s="338">
        <v>44653</v>
      </c>
      <c r="F418" s="332" t="s">
        <v>438</v>
      </c>
      <c r="G418" s="332">
        <v>1546</v>
      </c>
      <c r="H418" s="332" t="s">
        <v>129</v>
      </c>
      <c r="I418" s="332" t="s">
        <v>452</v>
      </c>
    </row>
    <row r="419" spans="1:9" s="210" customFormat="1" ht="51" x14ac:dyDescent="0.25">
      <c r="A419" s="441">
        <v>1261</v>
      </c>
      <c r="B419" s="332" t="s">
        <v>539</v>
      </c>
      <c r="C419" s="230" t="s">
        <v>409</v>
      </c>
      <c r="D419" s="337">
        <v>989</v>
      </c>
      <c r="E419" s="338">
        <v>44653</v>
      </c>
      <c r="F419" s="332" t="s">
        <v>438</v>
      </c>
      <c r="G419" s="332">
        <v>1546</v>
      </c>
      <c r="H419" s="332" t="s">
        <v>129</v>
      </c>
      <c r="I419" s="332" t="s">
        <v>452</v>
      </c>
    </row>
    <row r="420" spans="1:9" s="210" customFormat="1" ht="51" x14ac:dyDescent="0.25">
      <c r="A420" s="441">
        <v>1262</v>
      </c>
      <c r="B420" s="332" t="s">
        <v>540</v>
      </c>
      <c r="C420" s="230" t="s">
        <v>389</v>
      </c>
      <c r="D420" s="337">
        <v>3605.96</v>
      </c>
      <c r="E420" s="338">
        <v>44658</v>
      </c>
      <c r="F420" s="332" t="s">
        <v>541</v>
      </c>
      <c r="G420" s="332">
        <v>1878020</v>
      </c>
      <c r="H420" s="332" t="s">
        <v>542</v>
      </c>
      <c r="I420" s="332" t="s">
        <v>452</v>
      </c>
    </row>
    <row r="421" spans="1:9" s="210" customFormat="1" ht="51" x14ac:dyDescent="0.25">
      <c r="A421" s="441">
        <v>1263</v>
      </c>
      <c r="B421" s="332" t="s">
        <v>543</v>
      </c>
      <c r="C421" s="230" t="s">
        <v>401</v>
      </c>
      <c r="D421" s="337">
        <v>259</v>
      </c>
      <c r="E421" s="338">
        <v>44652</v>
      </c>
      <c r="F421" s="332" t="s">
        <v>544</v>
      </c>
      <c r="G421" s="332">
        <v>60177</v>
      </c>
      <c r="H421" s="332" t="s">
        <v>134</v>
      </c>
      <c r="I421" s="332" t="s">
        <v>452</v>
      </c>
    </row>
    <row r="422" spans="1:9" s="210" customFormat="1" ht="51" x14ac:dyDescent="0.25">
      <c r="A422" s="441">
        <v>1264</v>
      </c>
      <c r="B422" s="332" t="s">
        <v>543</v>
      </c>
      <c r="C422" s="230" t="s">
        <v>401</v>
      </c>
      <c r="D422" s="337">
        <v>259</v>
      </c>
      <c r="E422" s="338">
        <v>44652</v>
      </c>
      <c r="F422" s="332" t="s">
        <v>544</v>
      </c>
      <c r="G422" s="332">
        <v>60177</v>
      </c>
      <c r="H422" s="332" t="s">
        <v>134</v>
      </c>
      <c r="I422" s="332" t="s">
        <v>452</v>
      </c>
    </row>
    <row r="423" spans="1:9" s="210" customFormat="1" ht="51" x14ac:dyDescent="0.25">
      <c r="A423" s="441">
        <v>1265</v>
      </c>
      <c r="B423" s="332" t="s">
        <v>543</v>
      </c>
      <c r="C423" s="230" t="s">
        <v>401</v>
      </c>
      <c r="D423" s="337">
        <v>259</v>
      </c>
      <c r="E423" s="338">
        <v>44652</v>
      </c>
      <c r="F423" s="332" t="s">
        <v>544</v>
      </c>
      <c r="G423" s="332">
        <v>60177</v>
      </c>
      <c r="H423" s="332" t="s">
        <v>134</v>
      </c>
      <c r="I423" s="332" t="s">
        <v>452</v>
      </c>
    </row>
    <row r="424" spans="1:9" s="210" customFormat="1" ht="51" x14ac:dyDescent="0.25">
      <c r="A424" s="441">
        <v>1266</v>
      </c>
      <c r="B424" s="332" t="s">
        <v>543</v>
      </c>
      <c r="C424" s="230" t="s">
        <v>401</v>
      </c>
      <c r="D424" s="337">
        <v>259</v>
      </c>
      <c r="E424" s="338">
        <v>44652</v>
      </c>
      <c r="F424" s="332" t="s">
        <v>544</v>
      </c>
      <c r="G424" s="332">
        <v>60177</v>
      </c>
      <c r="H424" s="332" t="s">
        <v>134</v>
      </c>
      <c r="I424" s="332" t="s">
        <v>452</v>
      </c>
    </row>
    <row r="425" spans="1:9" s="210" customFormat="1" ht="51" x14ac:dyDescent="0.25">
      <c r="A425" s="441">
        <v>1267</v>
      </c>
      <c r="B425" s="332" t="s">
        <v>543</v>
      </c>
      <c r="C425" s="230" t="s">
        <v>401</v>
      </c>
      <c r="D425" s="337">
        <v>259</v>
      </c>
      <c r="E425" s="338">
        <v>44652</v>
      </c>
      <c r="F425" s="332" t="s">
        <v>544</v>
      </c>
      <c r="G425" s="332">
        <v>60177</v>
      </c>
      <c r="H425" s="332" t="s">
        <v>140</v>
      </c>
      <c r="I425" s="332" t="s">
        <v>452</v>
      </c>
    </row>
    <row r="426" spans="1:9" s="210" customFormat="1" ht="51" x14ac:dyDescent="0.25">
      <c r="A426" s="441">
        <v>1268</v>
      </c>
      <c r="B426" s="332" t="s">
        <v>543</v>
      </c>
      <c r="C426" s="230" t="s">
        <v>401</v>
      </c>
      <c r="D426" s="337">
        <v>259</v>
      </c>
      <c r="E426" s="338">
        <v>44652</v>
      </c>
      <c r="F426" s="332" t="s">
        <v>544</v>
      </c>
      <c r="G426" s="332">
        <v>60177</v>
      </c>
      <c r="H426" s="332" t="s">
        <v>140</v>
      </c>
      <c r="I426" s="332" t="s">
        <v>452</v>
      </c>
    </row>
    <row r="427" spans="1:9" s="210" customFormat="1" ht="51" x14ac:dyDescent="0.25">
      <c r="A427" s="441">
        <v>1269</v>
      </c>
      <c r="B427" s="332" t="s">
        <v>545</v>
      </c>
      <c r="C427" s="230" t="s">
        <v>397</v>
      </c>
      <c r="D427" s="337">
        <v>211.2</v>
      </c>
      <c r="E427" s="338">
        <v>44664</v>
      </c>
      <c r="F427" s="332" t="s">
        <v>546</v>
      </c>
      <c r="G427" s="332">
        <v>4007</v>
      </c>
      <c r="H427" s="332" t="s">
        <v>139</v>
      </c>
      <c r="I427" s="332" t="s">
        <v>452</v>
      </c>
    </row>
    <row r="428" spans="1:9" s="210" customFormat="1" ht="51" x14ac:dyDescent="0.25">
      <c r="A428" s="441">
        <v>1270</v>
      </c>
      <c r="B428" s="332" t="s">
        <v>545</v>
      </c>
      <c r="C428" s="230" t="s">
        <v>397</v>
      </c>
      <c r="D428" s="337">
        <v>211.2</v>
      </c>
      <c r="E428" s="338">
        <v>44664</v>
      </c>
      <c r="F428" s="332" t="s">
        <v>546</v>
      </c>
      <c r="G428" s="332">
        <v>4007</v>
      </c>
      <c r="H428" s="332" t="s">
        <v>139</v>
      </c>
      <c r="I428" s="332" t="s">
        <v>452</v>
      </c>
    </row>
    <row r="429" spans="1:9" s="210" customFormat="1" ht="51" x14ac:dyDescent="0.25">
      <c r="A429" s="441">
        <v>1271</v>
      </c>
      <c r="B429" s="332" t="s">
        <v>547</v>
      </c>
      <c r="C429" s="230" t="s">
        <v>397</v>
      </c>
      <c r="D429" s="337">
        <v>229.25</v>
      </c>
      <c r="E429" s="338">
        <v>44664</v>
      </c>
      <c r="F429" s="332" t="s">
        <v>546</v>
      </c>
      <c r="G429" s="332">
        <v>4007</v>
      </c>
      <c r="H429" s="332" t="s">
        <v>139</v>
      </c>
      <c r="I429" s="332" t="s">
        <v>452</v>
      </c>
    </row>
    <row r="430" spans="1:9" s="210" customFormat="1" ht="51" x14ac:dyDescent="0.25">
      <c r="A430" s="441">
        <v>1272</v>
      </c>
      <c r="B430" s="332" t="s">
        <v>548</v>
      </c>
      <c r="C430" s="230" t="s">
        <v>385</v>
      </c>
      <c r="D430" s="337">
        <v>3450</v>
      </c>
      <c r="E430" s="338">
        <v>44662</v>
      </c>
      <c r="F430" s="332" t="s">
        <v>549</v>
      </c>
      <c r="G430" s="332">
        <v>9726</v>
      </c>
      <c r="H430" s="332" t="s">
        <v>139</v>
      </c>
      <c r="I430" s="332" t="s">
        <v>452</v>
      </c>
    </row>
    <row r="431" spans="1:9" s="210" customFormat="1" ht="63.75" x14ac:dyDescent="0.25">
      <c r="A431" s="441">
        <v>1273</v>
      </c>
      <c r="B431" s="332" t="s">
        <v>550</v>
      </c>
      <c r="C431" s="230" t="s">
        <v>385</v>
      </c>
      <c r="D431" s="337">
        <v>3999.9</v>
      </c>
      <c r="E431" s="338">
        <v>44691</v>
      </c>
      <c r="F431" s="332" t="s">
        <v>551</v>
      </c>
      <c r="G431" s="332">
        <v>469536</v>
      </c>
      <c r="H431" s="332" t="s">
        <v>522</v>
      </c>
      <c r="I431" s="332" t="s">
        <v>452</v>
      </c>
    </row>
    <row r="432" spans="1:9" s="210" customFormat="1" ht="51" x14ac:dyDescent="0.25">
      <c r="A432" s="441">
        <v>1274</v>
      </c>
      <c r="B432" s="332" t="s">
        <v>552</v>
      </c>
      <c r="C432" s="230" t="s">
        <v>389</v>
      </c>
      <c r="D432" s="337">
        <v>329</v>
      </c>
      <c r="E432" s="338">
        <v>44700</v>
      </c>
      <c r="F432" s="332" t="s">
        <v>553</v>
      </c>
      <c r="G432" s="332">
        <v>9626</v>
      </c>
      <c r="H432" s="332" t="s">
        <v>135</v>
      </c>
      <c r="I432" s="332" t="s">
        <v>452</v>
      </c>
    </row>
    <row r="433" spans="1:9" s="210" customFormat="1" ht="51" x14ac:dyDescent="0.25">
      <c r="A433" s="441">
        <v>1275</v>
      </c>
      <c r="B433" s="332" t="s">
        <v>552</v>
      </c>
      <c r="C433" s="230" t="s">
        <v>389</v>
      </c>
      <c r="D433" s="337">
        <v>329</v>
      </c>
      <c r="E433" s="338">
        <v>44700</v>
      </c>
      <c r="F433" s="332" t="s">
        <v>553</v>
      </c>
      <c r="G433" s="332">
        <v>9626</v>
      </c>
      <c r="H433" s="332" t="s">
        <v>135</v>
      </c>
      <c r="I433" s="332" t="s">
        <v>452</v>
      </c>
    </row>
    <row r="434" spans="1:9" s="210" customFormat="1" ht="51" x14ac:dyDescent="0.25">
      <c r="A434" s="441">
        <v>1276</v>
      </c>
      <c r="B434" s="463" t="s">
        <v>554</v>
      </c>
      <c r="C434" s="230" t="s">
        <v>389</v>
      </c>
      <c r="D434" s="337">
        <v>1760</v>
      </c>
      <c r="E434" s="338">
        <v>44679</v>
      </c>
      <c r="F434" s="332" t="s">
        <v>555</v>
      </c>
      <c r="G434" s="332">
        <v>6509</v>
      </c>
      <c r="H434" s="332" t="s">
        <v>134</v>
      </c>
      <c r="I434" s="332" t="s">
        <v>452</v>
      </c>
    </row>
    <row r="435" spans="1:9" s="210" customFormat="1" ht="51" x14ac:dyDescent="0.25">
      <c r="A435" s="441">
        <v>1277</v>
      </c>
      <c r="B435" s="463" t="s">
        <v>554</v>
      </c>
      <c r="C435" s="230" t="s">
        <v>389</v>
      </c>
      <c r="D435" s="337">
        <v>1760</v>
      </c>
      <c r="E435" s="338">
        <v>44679</v>
      </c>
      <c r="F435" s="332" t="s">
        <v>555</v>
      </c>
      <c r="G435" s="332">
        <v>6509</v>
      </c>
      <c r="H435" s="332" t="s">
        <v>134</v>
      </c>
      <c r="I435" s="332" t="s">
        <v>452</v>
      </c>
    </row>
    <row r="436" spans="1:9" s="210" customFormat="1" ht="51" x14ac:dyDescent="0.25">
      <c r="A436" s="441">
        <v>1278</v>
      </c>
      <c r="B436" s="332" t="s">
        <v>556</v>
      </c>
      <c r="C436" s="230" t="s">
        <v>389</v>
      </c>
      <c r="D436" s="337">
        <v>250</v>
      </c>
      <c r="E436" s="338">
        <v>44663</v>
      </c>
      <c r="F436" s="332" t="s">
        <v>466</v>
      </c>
      <c r="G436" s="332">
        <v>9932</v>
      </c>
      <c r="H436" s="332" t="s">
        <v>134</v>
      </c>
      <c r="I436" s="332" t="s">
        <v>452</v>
      </c>
    </row>
    <row r="437" spans="1:9" s="210" customFormat="1" ht="51" x14ac:dyDescent="0.25">
      <c r="A437" s="441">
        <v>1279</v>
      </c>
      <c r="B437" s="332" t="s">
        <v>556</v>
      </c>
      <c r="C437" s="230" t="s">
        <v>389</v>
      </c>
      <c r="D437" s="337">
        <v>250</v>
      </c>
      <c r="E437" s="338">
        <v>44663</v>
      </c>
      <c r="F437" s="332" t="s">
        <v>466</v>
      </c>
      <c r="G437" s="332">
        <v>9932</v>
      </c>
      <c r="H437" s="332" t="s">
        <v>134</v>
      </c>
      <c r="I437" s="332" t="s">
        <v>452</v>
      </c>
    </row>
    <row r="438" spans="1:9" s="210" customFormat="1" ht="51" x14ac:dyDescent="0.25">
      <c r="A438" s="441">
        <v>1280</v>
      </c>
      <c r="B438" s="332" t="s">
        <v>557</v>
      </c>
      <c r="C438" s="230" t="s">
        <v>389</v>
      </c>
      <c r="D438" s="337">
        <v>350</v>
      </c>
      <c r="E438" s="338">
        <v>44700</v>
      </c>
      <c r="F438" s="332" t="s">
        <v>558</v>
      </c>
      <c r="G438" s="332">
        <v>764</v>
      </c>
      <c r="H438" s="332" t="s">
        <v>439</v>
      </c>
      <c r="I438" s="332" t="s">
        <v>452</v>
      </c>
    </row>
    <row r="439" spans="1:9" s="210" customFormat="1" ht="51" x14ac:dyDescent="0.25">
      <c r="A439" s="441">
        <v>1281</v>
      </c>
      <c r="B439" s="332" t="s">
        <v>557</v>
      </c>
      <c r="C439" s="230" t="s">
        <v>389</v>
      </c>
      <c r="D439" s="337">
        <v>350</v>
      </c>
      <c r="E439" s="338">
        <v>44700</v>
      </c>
      <c r="F439" s="332" t="s">
        <v>558</v>
      </c>
      <c r="G439" s="332">
        <v>764</v>
      </c>
      <c r="H439" s="332" t="s">
        <v>439</v>
      </c>
      <c r="I439" s="332" t="s">
        <v>452</v>
      </c>
    </row>
    <row r="440" spans="1:9" s="210" customFormat="1" ht="51" x14ac:dyDescent="0.25">
      <c r="A440" s="441">
        <v>1282</v>
      </c>
      <c r="B440" s="332" t="s">
        <v>557</v>
      </c>
      <c r="C440" s="230" t="s">
        <v>389</v>
      </c>
      <c r="D440" s="337">
        <v>350</v>
      </c>
      <c r="E440" s="338">
        <v>44700</v>
      </c>
      <c r="F440" s="332" t="s">
        <v>558</v>
      </c>
      <c r="G440" s="332">
        <v>764</v>
      </c>
      <c r="H440" s="332" t="s">
        <v>439</v>
      </c>
      <c r="I440" s="332" t="s">
        <v>452</v>
      </c>
    </row>
    <row r="441" spans="1:9" s="210" customFormat="1" ht="51" x14ac:dyDescent="0.25">
      <c r="A441" s="441">
        <v>1283</v>
      </c>
      <c r="B441" s="332" t="s">
        <v>557</v>
      </c>
      <c r="C441" s="230" t="s">
        <v>389</v>
      </c>
      <c r="D441" s="337">
        <v>350</v>
      </c>
      <c r="E441" s="338">
        <v>44700</v>
      </c>
      <c r="F441" s="332" t="s">
        <v>558</v>
      </c>
      <c r="G441" s="332">
        <v>764</v>
      </c>
      <c r="H441" s="332" t="s">
        <v>439</v>
      </c>
      <c r="I441" s="332" t="s">
        <v>452</v>
      </c>
    </row>
    <row r="442" spans="1:9" s="210" customFormat="1" ht="51" x14ac:dyDescent="0.25">
      <c r="A442" s="441">
        <v>1284</v>
      </c>
      <c r="B442" s="332" t="s">
        <v>557</v>
      </c>
      <c r="C442" s="230" t="s">
        <v>389</v>
      </c>
      <c r="D442" s="337">
        <v>350</v>
      </c>
      <c r="E442" s="338">
        <v>44700</v>
      </c>
      <c r="F442" s="332" t="s">
        <v>558</v>
      </c>
      <c r="G442" s="332">
        <v>764</v>
      </c>
      <c r="H442" s="332" t="s">
        <v>439</v>
      </c>
      <c r="I442" s="332" t="s">
        <v>452</v>
      </c>
    </row>
    <row r="443" spans="1:9" s="210" customFormat="1" ht="51" x14ac:dyDescent="0.25">
      <c r="A443" s="441">
        <v>1285</v>
      </c>
      <c r="B443" s="332" t="s">
        <v>557</v>
      </c>
      <c r="C443" s="230" t="s">
        <v>389</v>
      </c>
      <c r="D443" s="337">
        <v>350</v>
      </c>
      <c r="E443" s="338">
        <v>44700</v>
      </c>
      <c r="F443" s="332" t="s">
        <v>558</v>
      </c>
      <c r="G443" s="332">
        <v>764</v>
      </c>
      <c r="H443" s="332" t="s">
        <v>439</v>
      </c>
      <c r="I443" s="332" t="s">
        <v>452</v>
      </c>
    </row>
    <row r="444" spans="1:9" s="210" customFormat="1" ht="51" x14ac:dyDescent="0.25">
      <c r="A444" s="441">
        <v>1286</v>
      </c>
      <c r="B444" s="332" t="s">
        <v>559</v>
      </c>
      <c r="C444" s="230" t="s">
        <v>389</v>
      </c>
      <c r="D444" s="337">
        <v>350</v>
      </c>
      <c r="E444" s="338">
        <v>44700</v>
      </c>
      <c r="F444" s="332" t="s">
        <v>558</v>
      </c>
      <c r="G444" s="332">
        <v>764</v>
      </c>
      <c r="H444" s="332" t="s">
        <v>439</v>
      </c>
      <c r="I444" s="332" t="s">
        <v>452</v>
      </c>
    </row>
    <row r="445" spans="1:9" s="210" customFormat="1" ht="51" x14ac:dyDescent="0.25">
      <c r="A445" s="441">
        <v>1287</v>
      </c>
      <c r="B445" s="332" t="s">
        <v>557</v>
      </c>
      <c r="C445" s="230" t="s">
        <v>389</v>
      </c>
      <c r="D445" s="337">
        <v>350</v>
      </c>
      <c r="E445" s="338">
        <v>44700</v>
      </c>
      <c r="F445" s="332" t="s">
        <v>558</v>
      </c>
      <c r="G445" s="332">
        <v>764</v>
      </c>
      <c r="H445" s="332" t="s">
        <v>439</v>
      </c>
      <c r="I445" s="332" t="s">
        <v>452</v>
      </c>
    </row>
    <row r="446" spans="1:9" s="210" customFormat="1" ht="51" x14ac:dyDescent="0.25">
      <c r="A446" s="441">
        <v>1288</v>
      </c>
      <c r="B446" s="332" t="s">
        <v>557</v>
      </c>
      <c r="C446" s="230" t="s">
        <v>389</v>
      </c>
      <c r="D446" s="337">
        <v>350</v>
      </c>
      <c r="E446" s="338">
        <v>44700</v>
      </c>
      <c r="F446" s="332" t="s">
        <v>558</v>
      </c>
      <c r="G446" s="332">
        <v>764</v>
      </c>
      <c r="H446" s="332" t="s">
        <v>439</v>
      </c>
      <c r="I446" s="332" t="s">
        <v>452</v>
      </c>
    </row>
    <row r="447" spans="1:9" s="210" customFormat="1" ht="51" x14ac:dyDescent="0.25">
      <c r="A447" s="441">
        <v>1289</v>
      </c>
      <c r="B447" s="332" t="s">
        <v>557</v>
      </c>
      <c r="C447" s="230" t="s">
        <v>389</v>
      </c>
      <c r="D447" s="337">
        <v>350</v>
      </c>
      <c r="E447" s="338">
        <v>44700</v>
      </c>
      <c r="F447" s="332" t="s">
        <v>558</v>
      </c>
      <c r="G447" s="332">
        <v>764</v>
      </c>
      <c r="H447" s="332" t="s">
        <v>439</v>
      </c>
      <c r="I447" s="332" t="s">
        <v>452</v>
      </c>
    </row>
    <row r="448" spans="1:9" s="210" customFormat="1" ht="51" x14ac:dyDescent="0.25">
      <c r="A448" s="441">
        <v>1290</v>
      </c>
      <c r="B448" s="332" t="s">
        <v>557</v>
      </c>
      <c r="C448" s="230" t="s">
        <v>389</v>
      </c>
      <c r="D448" s="337">
        <v>350</v>
      </c>
      <c r="E448" s="338">
        <v>44700</v>
      </c>
      <c r="F448" s="332" t="s">
        <v>558</v>
      </c>
      <c r="G448" s="332">
        <v>764</v>
      </c>
      <c r="H448" s="332" t="s">
        <v>439</v>
      </c>
      <c r="I448" s="332" t="s">
        <v>452</v>
      </c>
    </row>
    <row r="449" spans="1:9" s="210" customFormat="1" ht="51" x14ac:dyDescent="0.25">
      <c r="A449" s="441">
        <v>1291</v>
      </c>
      <c r="B449" s="332" t="s">
        <v>557</v>
      </c>
      <c r="C449" s="230" t="s">
        <v>389</v>
      </c>
      <c r="D449" s="337">
        <v>350</v>
      </c>
      <c r="E449" s="338">
        <v>44700</v>
      </c>
      <c r="F449" s="332" t="s">
        <v>558</v>
      </c>
      <c r="G449" s="332">
        <v>764</v>
      </c>
      <c r="H449" s="332" t="s">
        <v>439</v>
      </c>
      <c r="I449" s="332" t="s">
        <v>452</v>
      </c>
    </row>
    <row r="450" spans="1:9" s="210" customFormat="1" ht="51" x14ac:dyDescent="0.25">
      <c r="A450" s="441">
        <v>1292</v>
      </c>
      <c r="B450" s="332" t="s">
        <v>557</v>
      </c>
      <c r="C450" s="230" t="s">
        <v>389</v>
      </c>
      <c r="D450" s="337">
        <v>350</v>
      </c>
      <c r="E450" s="338">
        <v>44700</v>
      </c>
      <c r="F450" s="332" t="s">
        <v>558</v>
      </c>
      <c r="G450" s="332">
        <v>764</v>
      </c>
      <c r="H450" s="332" t="s">
        <v>439</v>
      </c>
      <c r="I450" s="332" t="s">
        <v>452</v>
      </c>
    </row>
    <row r="451" spans="1:9" s="210" customFormat="1" ht="51" x14ac:dyDescent="0.25">
      <c r="A451" s="441">
        <v>1293</v>
      </c>
      <c r="B451" s="332" t="s">
        <v>557</v>
      </c>
      <c r="C451" s="230" t="s">
        <v>389</v>
      </c>
      <c r="D451" s="337">
        <v>350</v>
      </c>
      <c r="E451" s="338">
        <v>44700</v>
      </c>
      <c r="F451" s="332" t="s">
        <v>558</v>
      </c>
      <c r="G451" s="332">
        <v>764</v>
      </c>
      <c r="H451" s="332" t="s">
        <v>439</v>
      </c>
      <c r="I451" s="332" t="s">
        <v>452</v>
      </c>
    </row>
    <row r="452" spans="1:9" s="210" customFormat="1" ht="51" x14ac:dyDescent="0.25">
      <c r="A452" s="441">
        <v>1294</v>
      </c>
      <c r="B452" s="332" t="s">
        <v>557</v>
      </c>
      <c r="C452" s="230" t="s">
        <v>389</v>
      </c>
      <c r="D452" s="337">
        <v>350</v>
      </c>
      <c r="E452" s="338">
        <v>44700</v>
      </c>
      <c r="F452" s="332" t="s">
        <v>558</v>
      </c>
      <c r="G452" s="332">
        <v>764</v>
      </c>
      <c r="H452" s="332" t="s">
        <v>439</v>
      </c>
      <c r="I452" s="332" t="s">
        <v>452</v>
      </c>
    </row>
    <row r="453" spans="1:9" s="210" customFormat="1" ht="51" x14ac:dyDescent="0.25">
      <c r="A453" s="441">
        <v>1295</v>
      </c>
      <c r="B453" s="332" t="s">
        <v>557</v>
      </c>
      <c r="C453" s="230" t="s">
        <v>389</v>
      </c>
      <c r="D453" s="337">
        <v>350</v>
      </c>
      <c r="E453" s="338">
        <v>44700</v>
      </c>
      <c r="F453" s="332" t="s">
        <v>558</v>
      </c>
      <c r="G453" s="332">
        <v>764</v>
      </c>
      <c r="H453" s="332" t="s">
        <v>439</v>
      </c>
      <c r="I453" s="332" t="s">
        <v>452</v>
      </c>
    </row>
    <row r="454" spans="1:9" s="210" customFormat="1" ht="51" x14ac:dyDescent="0.25">
      <c r="A454" s="441">
        <v>1296</v>
      </c>
      <c r="B454" s="332" t="s">
        <v>557</v>
      </c>
      <c r="C454" s="230" t="s">
        <v>389</v>
      </c>
      <c r="D454" s="337">
        <v>350</v>
      </c>
      <c r="E454" s="338">
        <v>44700</v>
      </c>
      <c r="F454" s="332" t="s">
        <v>558</v>
      </c>
      <c r="G454" s="332">
        <v>764</v>
      </c>
      <c r="H454" s="332" t="s">
        <v>439</v>
      </c>
      <c r="I454" s="332" t="s">
        <v>452</v>
      </c>
    </row>
    <row r="455" spans="1:9" s="210" customFormat="1" ht="51" x14ac:dyDescent="0.25">
      <c r="A455" s="441">
        <v>1297</v>
      </c>
      <c r="B455" s="332" t="s">
        <v>557</v>
      </c>
      <c r="C455" s="230" t="s">
        <v>389</v>
      </c>
      <c r="D455" s="337">
        <v>350</v>
      </c>
      <c r="E455" s="338">
        <v>44700</v>
      </c>
      <c r="F455" s="332" t="s">
        <v>558</v>
      </c>
      <c r="G455" s="332">
        <v>764</v>
      </c>
      <c r="H455" s="332" t="s">
        <v>439</v>
      </c>
      <c r="I455" s="332" t="s">
        <v>452</v>
      </c>
    </row>
    <row r="456" spans="1:9" s="210" customFormat="1" ht="51" x14ac:dyDescent="0.25">
      <c r="A456" s="441">
        <v>1298</v>
      </c>
      <c r="B456" s="332" t="s">
        <v>557</v>
      </c>
      <c r="C456" s="230" t="s">
        <v>389</v>
      </c>
      <c r="D456" s="337">
        <v>350</v>
      </c>
      <c r="E456" s="338">
        <v>44700</v>
      </c>
      <c r="F456" s="332" t="s">
        <v>558</v>
      </c>
      <c r="G456" s="332">
        <v>764</v>
      </c>
      <c r="H456" s="332" t="s">
        <v>439</v>
      </c>
      <c r="I456" s="332" t="s">
        <v>452</v>
      </c>
    </row>
    <row r="457" spans="1:9" s="210" customFormat="1" ht="51" x14ac:dyDescent="0.25">
      <c r="A457" s="441">
        <v>1299</v>
      </c>
      <c r="B457" s="332" t="s">
        <v>557</v>
      </c>
      <c r="C457" s="230" t="s">
        <v>389</v>
      </c>
      <c r="D457" s="337">
        <v>350</v>
      </c>
      <c r="E457" s="338">
        <v>44700</v>
      </c>
      <c r="F457" s="332" t="s">
        <v>558</v>
      </c>
      <c r="G457" s="332">
        <v>764</v>
      </c>
      <c r="H457" s="332" t="s">
        <v>439</v>
      </c>
      <c r="I457" s="332" t="s">
        <v>452</v>
      </c>
    </row>
    <row r="458" spans="1:9" s="210" customFormat="1" ht="51" x14ac:dyDescent="0.25">
      <c r="A458" s="441">
        <v>1300</v>
      </c>
      <c r="B458" s="332" t="s">
        <v>557</v>
      </c>
      <c r="C458" s="230" t="s">
        <v>389</v>
      </c>
      <c r="D458" s="337">
        <v>350</v>
      </c>
      <c r="E458" s="338">
        <v>44700</v>
      </c>
      <c r="F458" s="332" t="s">
        <v>558</v>
      </c>
      <c r="G458" s="332">
        <v>764</v>
      </c>
      <c r="H458" s="332" t="s">
        <v>439</v>
      </c>
      <c r="I458" s="332" t="s">
        <v>452</v>
      </c>
    </row>
    <row r="459" spans="1:9" s="210" customFormat="1" ht="51" x14ac:dyDescent="0.25">
      <c r="A459" s="441">
        <v>1301</v>
      </c>
      <c r="B459" s="332" t="s">
        <v>557</v>
      </c>
      <c r="C459" s="230" t="s">
        <v>389</v>
      </c>
      <c r="D459" s="337">
        <v>350</v>
      </c>
      <c r="E459" s="338">
        <v>44700</v>
      </c>
      <c r="F459" s="332" t="s">
        <v>558</v>
      </c>
      <c r="G459" s="332">
        <v>764</v>
      </c>
      <c r="H459" s="332" t="s">
        <v>439</v>
      </c>
      <c r="I459" s="332" t="s">
        <v>452</v>
      </c>
    </row>
    <row r="460" spans="1:9" s="210" customFormat="1" ht="51" x14ac:dyDescent="0.25">
      <c r="A460" s="441">
        <v>1302</v>
      </c>
      <c r="B460" s="332" t="s">
        <v>557</v>
      </c>
      <c r="C460" s="230" t="s">
        <v>389</v>
      </c>
      <c r="D460" s="337">
        <v>350</v>
      </c>
      <c r="E460" s="338">
        <v>44700</v>
      </c>
      <c r="F460" s="332" t="s">
        <v>558</v>
      </c>
      <c r="G460" s="332">
        <v>764</v>
      </c>
      <c r="H460" s="332" t="s">
        <v>439</v>
      </c>
      <c r="I460" s="332" t="s">
        <v>452</v>
      </c>
    </row>
    <row r="461" spans="1:9" s="210" customFormat="1" ht="51" x14ac:dyDescent="0.25">
      <c r="A461" s="441">
        <v>1303</v>
      </c>
      <c r="B461" s="332" t="s">
        <v>557</v>
      </c>
      <c r="C461" s="230" t="s">
        <v>389</v>
      </c>
      <c r="D461" s="337">
        <v>350</v>
      </c>
      <c r="E461" s="338">
        <v>44700</v>
      </c>
      <c r="F461" s="332" t="s">
        <v>558</v>
      </c>
      <c r="G461" s="332">
        <v>764</v>
      </c>
      <c r="H461" s="332" t="s">
        <v>439</v>
      </c>
      <c r="I461" s="332" t="s">
        <v>452</v>
      </c>
    </row>
    <row r="462" spans="1:9" s="210" customFormat="1" ht="51" x14ac:dyDescent="0.25">
      <c r="A462" s="441">
        <v>1304</v>
      </c>
      <c r="B462" s="332" t="s">
        <v>557</v>
      </c>
      <c r="C462" s="230" t="s">
        <v>389</v>
      </c>
      <c r="D462" s="337">
        <v>350</v>
      </c>
      <c r="E462" s="338">
        <v>44700</v>
      </c>
      <c r="F462" s="332" t="s">
        <v>558</v>
      </c>
      <c r="G462" s="332">
        <v>764</v>
      </c>
      <c r="H462" s="332" t="s">
        <v>439</v>
      </c>
      <c r="I462" s="332" t="s">
        <v>452</v>
      </c>
    </row>
    <row r="463" spans="1:9" s="210" customFormat="1" ht="51" x14ac:dyDescent="0.25">
      <c r="A463" s="441">
        <v>1305</v>
      </c>
      <c r="B463" s="332" t="s">
        <v>557</v>
      </c>
      <c r="C463" s="230" t="s">
        <v>389</v>
      </c>
      <c r="D463" s="337">
        <v>350</v>
      </c>
      <c r="E463" s="338">
        <v>44700</v>
      </c>
      <c r="F463" s="332" t="s">
        <v>558</v>
      </c>
      <c r="G463" s="332">
        <v>764</v>
      </c>
      <c r="H463" s="332" t="s">
        <v>439</v>
      </c>
      <c r="I463" s="332" t="s">
        <v>452</v>
      </c>
    </row>
    <row r="464" spans="1:9" s="210" customFormat="1" ht="51" x14ac:dyDescent="0.25">
      <c r="A464" s="441">
        <v>1306</v>
      </c>
      <c r="B464" s="332" t="s">
        <v>557</v>
      </c>
      <c r="C464" s="230" t="s">
        <v>389</v>
      </c>
      <c r="D464" s="337">
        <v>350</v>
      </c>
      <c r="E464" s="338">
        <v>44700</v>
      </c>
      <c r="F464" s="332" t="s">
        <v>558</v>
      </c>
      <c r="G464" s="332">
        <v>764</v>
      </c>
      <c r="H464" s="332" t="s">
        <v>439</v>
      </c>
      <c r="I464" s="332" t="s">
        <v>452</v>
      </c>
    </row>
    <row r="465" spans="1:9" s="210" customFormat="1" ht="51" x14ac:dyDescent="0.25">
      <c r="A465" s="441">
        <v>1307</v>
      </c>
      <c r="B465" s="332" t="s">
        <v>557</v>
      </c>
      <c r="C465" s="230" t="s">
        <v>389</v>
      </c>
      <c r="D465" s="337">
        <v>350</v>
      </c>
      <c r="E465" s="338">
        <v>44700</v>
      </c>
      <c r="F465" s="332" t="s">
        <v>558</v>
      </c>
      <c r="G465" s="332">
        <v>764</v>
      </c>
      <c r="H465" s="332" t="s">
        <v>439</v>
      </c>
      <c r="I465" s="332" t="s">
        <v>452</v>
      </c>
    </row>
    <row r="466" spans="1:9" s="210" customFormat="1" ht="51" x14ac:dyDescent="0.25">
      <c r="A466" s="441">
        <v>1308</v>
      </c>
      <c r="B466" s="332" t="s">
        <v>557</v>
      </c>
      <c r="C466" s="230" t="s">
        <v>389</v>
      </c>
      <c r="D466" s="337">
        <v>350</v>
      </c>
      <c r="E466" s="338">
        <v>44700</v>
      </c>
      <c r="F466" s="332" t="s">
        <v>558</v>
      </c>
      <c r="G466" s="332">
        <v>764</v>
      </c>
      <c r="H466" s="332" t="s">
        <v>439</v>
      </c>
      <c r="I466" s="332" t="s">
        <v>452</v>
      </c>
    </row>
    <row r="467" spans="1:9" s="210" customFormat="1" ht="51" x14ac:dyDescent="0.25">
      <c r="A467" s="441">
        <v>1309</v>
      </c>
      <c r="B467" s="332" t="s">
        <v>557</v>
      </c>
      <c r="C467" s="230" t="s">
        <v>389</v>
      </c>
      <c r="D467" s="337">
        <v>350</v>
      </c>
      <c r="E467" s="338">
        <v>44700</v>
      </c>
      <c r="F467" s="332" t="s">
        <v>558</v>
      </c>
      <c r="G467" s="332">
        <v>764</v>
      </c>
      <c r="H467" s="332" t="s">
        <v>439</v>
      </c>
      <c r="I467" s="332" t="s">
        <v>452</v>
      </c>
    </row>
    <row r="468" spans="1:9" s="210" customFormat="1" ht="51" x14ac:dyDescent="0.25">
      <c r="A468" s="441">
        <v>1310</v>
      </c>
      <c r="B468" s="332" t="s">
        <v>557</v>
      </c>
      <c r="C468" s="230" t="s">
        <v>389</v>
      </c>
      <c r="D468" s="337">
        <v>350</v>
      </c>
      <c r="E468" s="338">
        <v>44700</v>
      </c>
      <c r="F468" s="332" t="s">
        <v>558</v>
      </c>
      <c r="G468" s="332">
        <v>764</v>
      </c>
      <c r="H468" s="332" t="s">
        <v>439</v>
      </c>
      <c r="I468" s="332" t="s">
        <v>452</v>
      </c>
    </row>
    <row r="469" spans="1:9" s="210" customFormat="1" ht="51" x14ac:dyDescent="0.25">
      <c r="A469" s="441">
        <v>1311</v>
      </c>
      <c r="B469" s="332" t="s">
        <v>557</v>
      </c>
      <c r="C469" s="230" t="s">
        <v>389</v>
      </c>
      <c r="D469" s="337">
        <v>350</v>
      </c>
      <c r="E469" s="338">
        <v>44700</v>
      </c>
      <c r="F469" s="332" t="s">
        <v>558</v>
      </c>
      <c r="G469" s="332">
        <v>764</v>
      </c>
      <c r="H469" s="332" t="s">
        <v>439</v>
      </c>
      <c r="I469" s="332" t="s">
        <v>452</v>
      </c>
    </row>
    <row r="470" spans="1:9" s="210" customFormat="1" ht="51" x14ac:dyDescent="0.25">
      <c r="A470" s="441">
        <v>1312</v>
      </c>
      <c r="B470" s="332" t="s">
        <v>557</v>
      </c>
      <c r="C470" s="230" t="s">
        <v>389</v>
      </c>
      <c r="D470" s="337">
        <v>350</v>
      </c>
      <c r="E470" s="338">
        <v>44700</v>
      </c>
      <c r="F470" s="332" t="s">
        <v>558</v>
      </c>
      <c r="G470" s="332">
        <v>764</v>
      </c>
      <c r="H470" s="332" t="s">
        <v>439</v>
      </c>
      <c r="I470" s="332" t="s">
        <v>452</v>
      </c>
    </row>
    <row r="471" spans="1:9" s="210" customFormat="1" ht="51" x14ac:dyDescent="0.25">
      <c r="A471" s="441">
        <v>1313</v>
      </c>
      <c r="B471" s="332" t="s">
        <v>557</v>
      </c>
      <c r="C471" s="230" t="s">
        <v>389</v>
      </c>
      <c r="D471" s="337">
        <v>350</v>
      </c>
      <c r="E471" s="338">
        <v>44700</v>
      </c>
      <c r="F471" s="332" t="s">
        <v>558</v>
      </c>
      <c r="G471" s="332">
        <v>764</v>
      </c>
      <c r="H471" s="332" t="s">
        <v>439</v>
      </c>
      <c r="I471" s="332" t="s">
        <v>452</v>
      </c>
    </row>
    <row r="472" spans="1:9" s="210" customFormat="1" ht="51" x14ac:dyDescent="0.25">
      <c r="A472" s="441">
        <v>1314</v>
      </c>
      <c r="B472" s="332" t="s">
        <v>557</v>
      </c>
      <c r="C472" s="230" t="s">
        <v>389</v>
      </c>
      <c r="D472" s="337">
        <v>350</v>
      </c>
      <c r="E472" s="338">
        <v>44700</v>
      </c>
      <c r="F472" s="332" t="s">
        <v>558</v>
      </c>
      <c r="G472" s="332">
        <v>764</v>
      </c>
      <c r="H472" s="332" t="s">
        <v>439</v>
      </c>
      <c r="I472" s="332" t="s">
        <v>452</v>
      </c>
    </row>
    <row r="473" spans="1:9" s="210" customFormat="1" ht="51" x14ac:dyDescent="0.25">
      <c r="A473" s="441">
        <v>1315</v>
      </c>
      <c r="B473" s="332" t="s">
        <v>557</v>
      </c>
      <c r="C473" s="230" t="s">
        <v>389</v>
      </c>
      <c r="D473" s="337">
        <v>350</v>
      </c>
      <c r="E473" s="338">
        <v>44700</v>
      </c>
      <c r="F473" s="332" t="s">
        <v>558</v>
      </c>
      <c r="G473" s="332">
        <v>764</v>
      </c>
      <c r="H473" s="332" t="s">
        <v>439</v>
      </c>
      <c r="I473" s="332" t="s">
        <v>452</v>
      </c>
    </row>
    <row r="474" spans="1:9" s="210" customFormat="1" ht="51" x14ac:dyDescent="0.25">
      <c r="A474" s="441">
        <v>1316</v>
      </c>
      <c r="B474" s="332" t="s">
        <v>557</v>
      </c>
      <c r="C474" s="230" t="s">
        <v>389</v>
      </c>
      <c r="D474" s="337">
        <v>350</v>
      </c>
      <c r="E474" s="338">
        <v>44700</v>
      </c>
      <c r="F474" s="332" t="s">
        <v>558</v>
      </c>
      <c r="G474" s="332">
        <v>764</v>
      </c>
      <c r="H474" s="332" t="s">
        <v>439</v>
      </c>
      <c r="I474" s="332" t="s">
        <v>452</v>
      </c>
    </row>
    <row r="475" spans="1:9" s="210" customFormat="1" ht="51" x14ac:dyDescent="0.25">
      <c r="A475" s="441">
        <v>1317</v>
      </c>
      <c r="B475" s="332" t="s">
        <v>557</v>
      </c>
      <c r="C475" s="230" t="s">
        <v>389</v>
      </c>
      <c r="D475" s="337">
        <v>350</v>
      </c>
      <c r="E475" s="338">
        <v>44700</v>
      </c>
      <c r="F475" s="332" t="s">
        <v>558</v>
      </c>
      <c r="G475" s="332">
        <v>764</v>
      </c>
      <c r="H475" s="332" t="s">
        <v>439</v>
      </c>
      <c r="I475" s="332" t="s">
        <v>452</v>
      </c>
    </row>
    <row r="476" spans="1:9" s="210" customFormat="1" ht="51" x14ac:dyDescent="0.25">
      <c r="A476" s="441">
        <v>1318</v>
      </c>
      <c r="B476" s="332" t="s">
        <v>557</v>
      </c>
      <c r="C476" s="230" t="s">
        <v>389</v>
      </c>
      <c r="D476" s="337">
        <v>350</v>
      </c>
      <c r="E476" s="338">
        <v>44700</v>
      </c>
      <c r="F476" s="332" t="s">
        <v>558</v>
      </c>
      <c r="G476" s="332">
        <v>764</v>
      </c>
      <c r="H476" s="332" t="s">
        <v>439</v>
      </c>
      <c r="I476" s="332" t="s">
        <v>452</v>
      </c>
    </row>
    <row r="477" spans="1:9" s="210" customFormat="1" ht="51" x14ac:dyDescent="0.25">
      <c r="A477" s="441">
        <v>1319</v>
      </c>
      <c r="B477" s="332" t="s">
        <v>557</v>
      </c>
      <c r="C477" s="230" t="s">
        <v>389</v>
      </c>
      <c r="D477" s="337">
        <v>350</v>
      </c>
      <c r="E477" s="338">
        <v>44700</v>
      </c>
      <c r="F477" s="332" t="s">
        <v>558</v>
      </c>
      <c r="G477" s="332">
        <v>764</v>
      </c>
      <c r="H477" s="332" t="s">
        <v>439</v>
      </c>
      <c r="I477" s="332" t="s">
        <v>452</v>
      </c>
    </row>
    <row r="478" spans="1:9" s="210" customFormat="1" ht="51" x14ac:dyDescent="0.25">
      <c r="A478" s="441">
        <v>1320</v>
      </c>
      <c r="B478" s="332" t="s">
        <v>557</v>
      </c>
      <c r="C478" s="230" t="s">
        <v>389</v>
      </c>
      <c r="D478" s="337">
        <v>350</v>
      </c>
      <c r="E478" s="338">
        <v>44700</v>
      </c>
      <c r="F478" s="332" t="s">
        <v>558</v>
      </c>
      <c r="G478" s="332">
        <v>764</v>
      </c>
      <c r="H478" s="332" t="s">
        <v>439</v>
      </c>
      <c r="I478" s="332" t="s">
        <v>452</v>
      </c>
    </row>
    <row r="479" spans="1:9" s="210" customFormat="1" ht="51" x14ac:dyDescent="0.25">
      <c r="A479" s="441">
        <v>1321</v>
      </c>
      <c r="B479" s="332" t="s">
        <v>557</v>
      </c>
      <c r="C479" s="230" t="s">
        <v>389</v>
      </c>
      <c r="D479" s="337">
        <v>350</v>
      </c>
      <c r="E479" s="338">
        <v>44700</v>
      </c>
      <c r="F479" s="332" t="s">
        <v>558</v>
      </c>
      <c r="G479" s="332">
        <v>764</v>
      </c>
      <c r="H479" s="332" t="s">
        <v>439</v>
      </c>
      <c r="I479" s="332" t="s">
        <v>452</v>
      </c>
    </row>
    <row r="480" spans="1:9" s="210" customFormat="1" ht="51" x14ac:dyDescent="0.25">
      <c r="A480" s="441">
        <v>1322</v>
      </c>
      <c r="B480" s="332" t="s">
        <v>557</v>
      </c>
      <c r="C480" s="230" t="s">
        <v>389</v>
      </c>
      <c r="D480" s="337">
        <v>350</v>
      </c>
      <c r="E480" s="338">
        <v>44700</v>
      </c>
      <c r="F480" s="332" t="s">
        <v>558</v>
      </c>
      <c r="G480" s="332">
        <v>764</v>
      </c>
      <c r="H480" s="332" t="s">
        <v>439</v>
      </c>
      <c r="I480" s="332" t="s">
        <v>452</v>
      </c>
    </row>
    <row r="481" spans="1:9" s="210" customFormat="1" ht="51" x14ac:dyDescent="0.25">
      <c r="A481" s="441">
        <v>1323</v>
      </c>
      <c r="B481" s="332" t="s">
        <v>557</v>
      </c>
      <c r="C481" s="230" t="s">
        <v>389</v>
      </c>
      <c r="D481" s="337">
        <v>350</v>
      </c>
      <c r="E481" s="338">
        <v>44700</v>
      </c>
      <c r="F481" s="332" t="s">
        <v>558</v>
      </c>
      <c r="G481" s="332">
        <v>764</v>
      </c>
      <c r="H481" s="332" t="s">
        <v>439</v>
      </c>
      <c r="I481" s="332" t="s">
        <v>452</v>
      </c>
    </row>
    <row r="482" spans="1:9" s="210" customFormat="1" ht="51" x14ac:dyDescent="0.25">
      <c r="A482" s="441">
        <v>1324</v>
      </c>
      <c r="B482" s="332" t="s">
        <v>557</v>
      </c>
      <c r="C482" s="230" t="s">
        <v>389</v>
      </c>
      <c r="D482" s="337">
        <v>350</v>
      </c>
      <c r="E482" s="338">
        <v>44700</v>
      </c>
      <c r="F482" s="332" t="s">
        <v>558</v>
      </c>
      <c r="G482" s="332">
        <v>764</v>
      </c>
      <c r="H482" s="332" t="s">
        <v>439</v>
      </c>
      <c r="I482" s="332" t="s">
        <v>452</v>
      </c>
    </row>
    <row r="483" spans="1:9" s="210" customFormat="1" ht="51" x14ac:dyDescent="0.25">
      <c r="A483" s="441">
        <v>1325</v>
      </c>
      <c r="B483" s="332" t="s">
        <v>557</v>
      </c>
      <c r="C483" s="230" t="s">
        <v>389</v>
      </c>
      <c r="D483" s="337">
        <v>350</v>
      </c>
      <c r="E483" s="338">
        <v>44700</v>
      </c>
      <c r="F483" s="332" t="s">
        <v>558</v>
      </c>
      <c r="G483" s="332">
        <v>764</v>
      </c>
      <c r="H483" s="332" t="s">
        <v>439</v>
      </c>
      <c r="I483" s="332" t="s">
        <v>452</v>
      </c>
    </row>
    <row r="484" spans="1:9" s="210" customFormat="1" ht="51" x14ac:dyDescent="0.25">
      <c r="A484" s="441">
        <v>1326</v>
      </c>
      <c r="B484" s="332" t="s">
        <v>557</v>
      </c>
      <c r="C484" s="230" t="s">
        <v>389</v>
      </c>
      <c r="D484" s="337">
        <v>350</v>
      </c>
      <c r="E484" s="338">
        <v>44700</v>
      </c>
      <c r="F484" s="332" t="s">
        <v>558</v>
      </c>
      <c r="G484" s="332">
        <v>764</v>
      </c>
      <c r="H484" s="332" t="s">
        <v>439</v>
      </c>
      <c r="I484" s="332" t="s">
        <v>452</v>
      </c>
    </row>
    <row r="485" spans="1:9" s="210" customFormat="1" ht="51" x14ac:dyDescent="0.25">
      <c r="A485" s="441">
        <v>1327</v>
      </c>
      <c r="B485" s="332" t="s">
        <v>557</v>
      </c>
      <c r="C485" s="230" t="s">
        <v>389</v>
      </c>
      <c r="D485" s="337">
        <v>350</v>
      </c>
      <c r="E485" s="338">
        <v>44700</v>
      </c>
      <c r="F485" s="332" t="s">
        <v>558</v>
      </c>
      <c r="G485" s="332">
        <v>764</v>
      </c>
      <c r="H485" s="332" t="s">
        <v>439</v>
      </c>
      <c r="I485" s="332" t="s">
        <v>452</v>
      </c>
    </row>
    <row r="486" spans="1:9" s="210" customFormat="1" ht="51" x14ac:dyDescent="0.25">
      <c r="A486" s="441">
        <v>1328</v>
      </c>
      <c r="B486" s="332" t="s">
        <v>560</v>
      </c>
      <c r="C486" s="230" t="s">
        <v>387</v>
      </c>
      <c r="D486" s="337">
        <v>7344.78</v>
      </c>
      <c r="E486" s="338">
        <v>44708</v>
      </c>
      <c r="F486" s="332" t="s">
        <v>561</v>
      </c>
      <c r="G486" s="332">
        <v>45176</v>
      </c>
      <c r="H486" s="332" t="s">
        <v>139</v>
      </c>
      <c r="I486" s="332" t="s">
        <v>452</v>
      </c>
    </row>
    <row r="487" spans="1:9" s="210" customFormat="1" ht="51" x14ac:dyDescent="0.25">
      <c r="A487" s="441">
        <v>1329</v>
      </c>
      <c r="B487" s="332" t="s">
        <v>560</v>
      </c>
      <c r="C487" s="230" t="s">
        <v>387</v>
      </c>
      <c r="D487" s="337">
        <v>7344.78</v>
      </c>
      <c r="E487" s="338">
        <v>44708</v>
      </c>
      <c r="F487" s="332" t="s">
        <v>561</v>
      </c>
      <c r="G487" s="332">
        <v>45176</v>
      </c>
      <c r="H487" s="332" t="s">
        <v>139</v>
      </c>
      <c r="I487" s="332" t="s">
        <v>452</v>
      </c>
    </row>
    <row r="488" spans="1:9" s="210" customFormat="1" ht="51" x14ac:dyDescent="0.25">
      <c r="A488" s="441">
        <v>1330</v>
      </c>
      <c r="B488" s="332" t="s">
        <v>560</v>
      </c>
      <c r="C488" s="230" t="s">
        <v>387</v>
      </c>
      <c r="D488" s="337">
        <v>7344.78</v>
      </c>
      <c r="E488" s="338">
        <v>44708</v>
      </c>
      <c r="F488" s="332" t="s">
        <v>561</v>
      </c>
      <c r="G488" s="332">
        <v>45176</v>
      </c>
      <c r="H488" s="332" t="s">
        <v>139</v>
      </c>
      <c r="I488" s="332" t="s">
        <v>452</v>
      </c>
    </row>
    <row r="489" spans="1:9" s="210" customFormat="1" ht="51" x14ac:dyDescent="0.25">
      <c r="A489" s="441">
        <v>1331</v>
      </c>
      <c r="B489" s="332" t="s">
        <v>560</v>
      </c>
      <c r="C489" s="230" t="s">
        <v>387</v>
      </c>
      <c r="D489" s="337">
        <v>7344.78</v>
      </c>
      <c r="E489" s="338">
        <v>44708</v>
      </c>
      <c r="F489" s="332" t="s">
        <v>561</v>
      </c>
      <c r="G489" s="332">
        <v>45176</v>
      </c>
      <c r="H489" s="332" t="s">
        <v>139</v>
      </c>
      <c r="I489" s="332" t="s">
        <v>452</v>
      </c>
    </row>
    <row r="490" spans="1:9" s="210" customFormat="1" ht="51" x14ac:dyDescent="0.25">
      <c r="A490" s="441">
        <v>1332</v>
      </c>
      <c r="B490" s="332" t="s">
        <v>560</v>
      </c>
      <c r="C490" s="230" t="s">
        <v>387</v>
      </c>
      <c r="D490" s="337">
        <v>7344.78</v>
      </c>
      <c r="E490" s="338">
        <v>44708</v>
      </c>
      <c r="F490" s="332" t="s">
        <v>561</v>
      </c>
      <c r="G490" s="332">
        <v>45176</v>
      </c>
      <c r="H490" s="332" t="s">
        <v>139</v>
      </c>
      <c r="I490" s="332" t="s">
        <v>452</v>
      </c>
    </row>
    <row r="491" spans="1:9" s="210" customFormat="1" ht="51" x14ac:dyDescent="0.25">
      <c r="A491" s="441">
        <v>1333</v>
      </c>
      <c r="B491" s="332" t="s">
        <v>560</v>
      </c>
      <c r="C491" s="230" t="s">
        <v>387</v>
      </c>
      <c r="D491" s="337">
        <v>7344.78</v>
      </c>
      <c r="E491" s="338">
        <v>44708</v>
      </c>
      <c r="F491" s="332" t="s">
        <v>561</v>
      </c>
      <c r="G491" s="332">
        <v>45176</v>
      </c>
      <c r="H491" s="332" t="s">
        <v>139</v>
      </c>
      <c r="I491" s="332" t="s">
        <v>452</v>
      </c>
    </row>
    <row r="492" spans="1:9" s="210" customFormat="1" ht="51" x14ac:dyDescent="0.25">
      <c r="A492" s="441">
        <v>1334</v>
      </c>
      <c r="B492" s="332" t="s">
        <v>560</v>
      </c>
      <c r="C492" s="230" t="s">
        <v>387</v>
      </c>
      <c r="D492" s="337">
        <v>7344.78</v>
      </c>
      <c r="E492" s="338">
        <v>44708</v>
      </c>
      <c r="F492" s="332" t="s">
        <v>561</v>
      </c>
      <c r="G492" s="332">
        <v>45176</v>
      </c>
      <c r="H492" s="332" t="s">
        <v>140</v>
      </c>
      <c r="I492" s="332" t="s">
        <v>452</v>
      </c>
    </row>
    <row r="493" spans="1:9" s="210" customFormat="1" ht="12.75" customHeight="1" x14ac:dyDescent="0.25">
      <c r="A493" s="441">
        <v>1335</v>
      </c>
      <c r="B493" s="332" t="s">
        <v>560</v>
      </c>
      <c r="C493" s="230" t="s">
        <v>387</v>
      </c>
      <c r="D493" s="337">
        <v>7344.78</v>
      </c>
      <c r="E493" s="338">
        <v>44708</v>
      </c>
      <c r="F493" s="332" t="s">
        <v>561</v>
      </c>
      <c r="G493" s="332">
        <v>45176</v>
      </c>
      <c r="H493" s="332" t="s">
        <v>140</v>
      </c>
      <c r="I493" s="332" t="s">
        <v>452</v>
      </c>
    </row>
    <row r="494" spans="1:9" s="210" customFormat="1" ht="51" x14ac:dyDescent="0.25">
      <c r="A494" s="441">
        <v>1336</v>
      </c>
      <c r="B494" s="332" t="s">
        <v>560</v>
      </c>
      <c r="C494" s="230" t="s">
        <v>387</v>
      </c>
      <c r="D494" s="337">
        <v>7344.78</v>
      </c>
      <c r="E494" s="338">
        <v>44708</v>
      </c>
      <c r="F494" s="332" t="s">
        <v>561</v>
      </c>
      <c r="G494" s="332">
        <v>45176</v>
      </c>
      <c r="H494" s="332" t="s">
        <v>140</v>
      </c>
      <c r="I494" s="332" t="s">
        <v>452</v>
      </c>
    </row>
    <row r="495" spans="1:9" s="210" customFormat="1" ht="51" x14ac:dyDescent="0.25">
      <c r="A495" s="441">
        <v>1337</v>
      </c>
      <c r="B495" s="332" t="s">
        <v>560</v>
      </c>
      <c r="C495" s="230" t="s">
        <v>387</v>
      </c>
      <c r="D495" s="337">
        <v>7344.78</v>
      </c>
      <c r="E495" s="338">
        <v>44708</v>
      </c>
      <c r="F495" s="332" t="s">
        <v>561</v>
      </c>
      <c r="G495" s="332">
        <v>45176</v>
      </c>
      <c r="H495" s="332" t="s">
        <v>140</v>
      </c>
      <c r="I495" s="332" t="s">
        <v>452</v>
      </c>
    </row>
    <row r="496" spans="1:9" s="210" customFormat="1" ht="51" x14ac:dyDescent="0.25">
      <c r="A496" s="441">
        <v>1338</v>
      </c>
      <c r="B496" s="332" t="s">
        <v>560</v>
      </c>
      <c r="C496" s="230" t="s">
        <v>387</v>
      </c>
      <c r="D496" s="337">
        <v>7344.78</v>
      </c>
      <c r="E496" s="338">
        <v>44708</v>
      </c>
      <c r="F496" s="332" t="s">
        <v>561</v>
      </c>
      <c r="G496" s="332">
        <v>45176</v>
      </c>
      <c r="H496" s="332" t="s">
        <v>140</v>
      </c>
      <c r="I496" s="332" t="s">
        <v>452</v>
      </c>
    </row>
    <row r="497" spans="1:9" s="210" customFormat="1" ht="51" x14ac:dyDescent="0.25">
      <c r="A497" s="441">
        <v>1339</v>
      </c>
      <c r="B497" s="332" t="s">
        <v>560</v>
      </c>
      <c r="C497" s="230" t="s">
        <v>387</v>
      </c>
      <c r="D497" s="337">
        <v>7344.78</v>
      </c>
      <c r="E497" s="338">
        <v>44708</v>
      </c>
      <c r="F497" s="332" t="s">
        <v>561</v>
      </c>
      <c r="G497" s="332">
        <v>45176</v>
      </c>
      <c r="H497" s="332" t="s">
        <v>140</v>
      </c>
      <c r="I497" s="332" t="s">
        <v>452</v>
      </c>
    </row>
    <row r="498" spans="1:9" s="210" customFormat="1" ht="51" x14ac:dyDescent="0.25">
      <c r="A498" s="441">
        <v>1340</v>
      </c>
      <c r="B498" s="332" t="s">
        <v>560</v>
      </c>
      <c r="C498" s="230" t="s">
        <v>387</v>
      </c>
      <c r="D498" s="337">
        <v>7344.78</v>
      </c>
      <c r="E498" s="338">
        <v>44708</v>
      </c>
      <c r="F498" s="332" t="s">
        <v>561</v>
      </c>
      <c r="G498" s="332">
        <v>45176</v>
      </c>
      <c r="H498" s="332" t="s">
        <v>140</v>
      </c>
      <c r="I498" s="332" t="s">
        <v>452</v>
      </c>
    </row>
    <row r="499" spans="1:9" s="210" customFormat="1" ht="51" x14ac:dyDescent="0.25">
      <c r="A499" s="441">
        <v>1341</v>
      </c>
      <c r="B499" s="332" t="s">
        <v>560</v>
      </c>
      <c r="C499" s="230" t="s">
        <v>387</v>
      </c>
      <c r="D499" s="337">
        <v>7344.78</v>
      </c>
      <c r="E499" s="338">
        <v>44708</v>
      </c>
      <c r="F499" s="332" t="s">
        <v>561</v>
      </c>
      <c r="G499" s="332">
        <v>45176</v>
      </c>
      <c r="H499" s="332" t="s">
        <v>140</v>
      </c>
      <c r="I499" s="332" t="s">
        <v>452</v>
      </c>
    </row>
    <row r="500" spans="1:9" s="210" customFormat="1" ht="51" x14ac:dyDescent="0.25">
      <c r="A500" s="441">
        <v>1342</v>
      </c>
      <c r="B500" s="332" t="s">
        <v>560</v>
      </c>
      <c r="C500" s="230" t="s">
        <v>387</v>
      </c>
      <c r="D500" s="337">
        <v>7344.78</v>
      </c>
      <c r="E500" s="338">
        <v>44708</v>
      </c>
      <c r="F500" s="332" t="s">
        <v>561</v>
      </c>
      <c r="G500" s="332">
        <v>45176</v>
      </c>
      <c r="H500" s="332" t="s">
        <v>129</v>
      </c>
      <c r="I500" s="332" t="s">
        <v>452</v>
      </c>
    </row>
    <row r="501" spans="1:9" s="210" customFormat="1" ht="51" x14ac:dyDescent="0.25">
      <c r="A501" s="441">
        <v>1343</v>
      </c>
      <c r="B501" s="332" t="s">
        <v>560</v>
      </c>
      <c r="C501" s="230" t="s">
        <v>387</v>
      </c>
      <c r="D501" s="337">
        <v>7344.78</v>
      </c>
      <c r="E501" s="338">
        <v>44708</v>
      </c>
      <c r="F501" s="332" t="s">
        <v>561</v>
      </c>
      <c r="G501" s="332">
        <v>45176</v>
      </c>
      <c r="H501" s="332" t="s">
        <v>129</v>
      </c>
      <c r="I501" s="332" t="s">
        <v>452</v>
      </c>
    </row>
    <row r="502" spans="1:9" s="210" customFormat="1" ht="51" x14ac:dyDescent="0.25">
      <c r="A502" s="441">
        <v>1344</v>
      </c>
      <c r="B502" s="332" t="s">
        <v>560</v>
      </c>
      <c r="C502" s="230" t="s">
        <v>387</v>
      </c>
      <c r="D502" s="337">
        <v>7344.78</v>
      </c>
      <c r="E502" s="338">
        <v>44708</v>
      </c>
      <c r="F502" s="332" t="s">
        <v>561</v>
      </c>
      <c r="G502" s="332">
        <v>45176</v>
      </c>
      <c r="H502" s="332" t="s">
        <v>136</v>
      </c>
      <c r="I502" s="332" t="s">
        <v>452</v>
      </c>
    </row>
    <row r="503" spans="1:9" s="210" customFormat="1" ht="51" x14ac:dyDescent="0.25">
      <c r="A503" s="441">
        <v>1345</v>
      </c>
      <c r="B503" s="332" t="s">
        <v>560</v>
      </c>
      <c r="C503" s="230" t="s">
        <v>387</v>
      </c>
      <c r="D503" s="337">
        <v>7344.78</v>
      </c>
      <c r="E503" s="338">
        <v>44708</v>
      </c>
      <c r="F503" s="332" t="s">
        <v>561</v>
      </c>
      <c r="G503" s="332">
        <v>45176</v>
      </c>
      <c r="H503" s="332" t="s">
        <v>130</v>
      </c>
      <c r="I503" s="332" t="s">
        <v>452</v>
      </c>
    </row>
    <row r="504" spans="1:9" s="210" customFormat="1" ht="51" x14ac:dyDescent="0.25">
      <c r="A504" s="441">
        <v>1346</v>
      </c>
      <c r="B504" s="332" t="s">
        <v>562</v>
      </c>
      <c r="C504" s="332" t="s">
        <v>389</v>
      </c>
      <c r="D504" s="337">
        <v>269</v>
      </c>
      <c r="E504" s="338">
        <v>44714</v>
      </c>
      <c r="F504" s="332" t="s">
        <v>563</v>
      </c>
      <c r="G504" s="332">
        <v>33381284</v>
      </c>
      <c r="H504" s="332" t="s">
        <v>131</v>
      </c>
      <c r="I504" s="332" t="s">
        <v>452</v>
      </c>
    </row>
    <row r="505" spans="1:9" s="210" customFormat="1" ht="51" x14ac:dyDescent="0.25">
      <c r="A505" s="441">
        <v>1347</v>
      </c>
      <c r="B505" s="332" t="s">
        <v>562</v>
      </c>
      <c r="C505" s="332" t="s">
        <v>389</v>
      </c>
      <c r="D505" s="337">
        <v>269</v>
      </c>
      <c r="E505" s="338">
        <v>44714</v>
      </c>
      <c r="F505" s="332" t="s">
        <v>563</v>
      </c>
      <c r="G505" s="332">
        <v>33381284</v>
      </c>
      <c r="H505" s="332" t="s">
        <v>131</v>
      </c>
      <c r="I505" s="332" t="s">
        <v>452</v>
      </c>
    </row>
    <row r="506" spans="1:9" s="210" customFormat="1" ht="51" x14ac:dyDescent="0.25">
      <c r="A506" s="441">
        <v>1348</v>
      </c>
      <c r="B506" s="332" t="s">
        <v>516</v>
      </c>
      <c r="C506" s="332" t="s">
        <v>389</v>
      </c>
      <c r="D506" s="337">
        <v>1685</v>
      </c>
      <c r="E506" s="338">
        <v>44718</v>
      </c>
      <c r="F506" s="332" t="s">
        <v>564</v>
      </c>
      <c r="G506" s="332">
        <v>6797</v>
      </c>
      <c r="H506" s="332" t="s">
        <v>131</v>
      </c>
      <c r="I506" s="332" t="s">
        <v>452</v>
      </c>
    </row>
    <row r="507" spans="1:9" s="210" customFormat="1" ht="51" x14ac:dyDescent="0.25">
      <c r="A507" s="441">
        <v>1349</v>
      </c>
      <c r="B507" s="332" t="s">
        <v>565</v>
      </c>
      <c r="C507" s="332" t="s">
        <v>393</v>
      </c>
      <c r="D507" s="337">
        <v>2030</v>
      </c>
      <c r="E507" s="338">
        <v>44732</v>
      </c>
      <c r="F507" s="332" t="s">
        <v>566</v>
      </c>
      <c r="G507" s="332">
        <v>26975</v>
      </c>
      <c r="H507" s="332" t="s">
        <v>129</v>
      </c>
      <c r="I507" s="332" t="s">
        <v>452</v>
      </c>
    </row>
    <row r="508" spans="1:9" s="210" customFormat="1" ht="51" x14ac:dyDescent="0.25">
      <c r="A508" s="441">
        <v>1350</v>
      </c>
      <c r="B508" s="332" t="s">
        <v>565</v>
      </c>
      <c r="C508" s="332" t="s">
        <v>393</v>
      </c>
      <c r="D508" s="337">
        <v>2030</v>
      </c>
      <c r="E508" s="338">
        <v>44732</v>
      </c>
      <c r="F508" s="332" t="s">
        <v>566</v>
      </c>
      <c r="G508" s="332">
        <v>26975</v>
      </c>
      <c r="H508" s="332" t="s">
        <v>129</v>
      </c>
      <c r="I508" s="332" t="s">
        <v>452</v>
      </c>
    </row>
    <row r="509" spans="1:9" s="210" customFormat="1" ht="15" x14ac:dyDescent="0.25">
      <c r="A509" s="441"/>
      <c r="B509" s="332"/>
      <c r="C509" s="332"/>
      <c r="D509" s="337"/>
      <c r="E509" s="338"/>
      <c r="F509" s="332"/>
      <c r="G509" s="332"/>
      <c r="H509" s="332"/>
      <c r="I509" s="332"/>
    </row>
    <row r="510" spans="1:9" s="210" customFormat="1" ht="63.75" x14ac:dyDescent="0.25">
      <c r="A510" s="441">
        <v>1352</v>
      </c>
      <c r="B510" s="332" t="s">
        <v>567</v>
      </c>
      <c r="C510" s="332" t="s">
        <v>401</v>
      </c>
      <c r="D510" s="337">
        <v>325</v>
      </c>
      <c r="E510" s="338">
        <v>44750</v>
      </c>
      <c r="F510" s="332" t="s">
        <v>568</v>
      </c>
      <c r="G510" s="332">
        <v>452</v>
      </c>
      <c r="H510" s="332" t="s">
        <v>134</v>
      </c>
      <c r="I510" s="332" t="s">
        <v>569</v>
      </c>
    </row>
    <row r="511" spans="1:9" s="210" customFormat="1" ht="63.75" x14ac:dyDescent="0.25">
      <c r="A511" s="441">
        <v>1353</v>
      </c>
      <c r="B511" s="332" t="s">
        <v>567</v>
      </c>
      <c r="C511" s="332" t="s">
        <v>401</v>
      </c>
      <c r="D511" s="337">
        <v>325</v>
      </c>
      <c r="E511" s="338">
        <v>44750</v>
      </c>
      <c r="F511" s="332" t="s">
        <v>568</v>
      </c>
      <c r="G511" s="332">
        <v>452</v>
      </c>
      <c r="H511" s="332" t="s">
        <v>134</v>
      </c>
      <c r="I511" s="332" t="s">
        <v>569</v>
      </c>
    </row>
    <row r="512" spans="1:9" s="210" customFormat="1" ht="63.75" x14ac:dyDescent="0.25">
      <c r="A512" s="441">
        <v>1354</v>
      </c>
      <c r="B512" s="332" t="s">
        <v>567</v>
      </c>
      <c r="C512" s="332" t="s">
        <v>401</v>
      </c>
      <c r="D512" s="337">
        <v>325</v>
      </c>
      <c r="E512" s="338">
        <v>44750</v>
      </c>
      <c r="F512" s="332" t="s">
        <v>568</v>
      </c>
      <c r="G512" s="332">
        <v>452</v>
      </c>
      <c r="H512" s="332" t="s">
        <v>134</v>
      </c>
      <c r="I512" s="332" t="s">
        <v>569</v>
      </c>
    </row>
    <row r="513" spans="1:9" s="210" customFormat="1" ht="63.75" x14ac:dyDescent="0.25">
      <c r="A513" s="441">
        <v>1355</v>
      </c>
      <c r="B513" s="332" t="s">
        <v>567</v>
      </c>
      <c r="C513" s="332" t="s">
        <v>401</v>
      </c>
      <c r="D513" s="337">
        <v>325</v>
      </c>
      <c r="E513" s="338">
        <v>44750</v>
      </c>
      <c r="F513" s="332" t="s">
        <v>568</v>
      </c>
      <c r="G513" s="332">
        <v>452</v>
      </c>
      <c r="H513" s="332" t="s">
        <v>134</v>
      </c>
      <c r="I513" s="332" t="s">
        <v>569</v>
      </c>
    </row>
    <row r="514" spans="1:9" s="210" customFormat="1" ht="63.75" x14ac:dyDescent="0.25">
      <c r="A514" s="441">
        <v>1356</v>
      </c>
      <c r="B514" s="332" t="s">
        <v>567</v>
      </c>
      <c r="C514" s="332" t="s">
        <v>401</v>
      </c>
      <c r="D514" s="337">
        <v>325</v>
      </c>
      <c r="E514" s="338">
        <v>44750</v>
      </c>
      <c r="F514" s="332" t="s">
        <v>568</v>
      </c>
      <c r="G514" s="332">
        <v>452</v>
      </c>
      <c r="H514" s="332" t="s">
        <v>134</v>
      </c>
      <c r="I514" s="332" t="s">
        <v>569</v>
      </c>
    </row>
    <row r="515" spans="1:9" s="210" customFormat="1" ht="63.75" x14ac:dyDescent="0.25">
      <c r="A515" s="441">
        <v>1357</v>
      </c>
      <c r="B515" s="332" t="s">
        <v>567</v>
      </c>
      <c r="C515" s="332" t="s">
        <v>401</v>
      </c>
      <c r="D515" s="337">
        <v>325</v>
      </c>
      <c r="E515" s="338">
        <v>44750</v>
      </c>
      <c r="F515" s="332" t="s">
        <v>568</v>
      </c>
      <c r="G515" s="332">
        <v>452</v>
      </c>
      <c r="H515" s="332" t="s">
        <v>134</v>
      </c>
      <c r="I515" s="332" t="s">
        <v>569</v>
      </c>
    </row>
    <row r="516" spans="1:9" s="210" customFormat="1" ht="63.75" x14ac:dyDescent="0.25">
      <c r="A516" s="441">
        <v>1358</v>
      </c>
      <c r="B516" s="332" t="s">
        <v>567</v>
      </c>
      <c r="C516" s="332" t="s">
        <v>401</v>
      </c>
      <c r="D516" s="337">
        <v>325</v>
      </c>
      <c r="E516" s="338">
        <v>44750</v>
      </c>
      <c r="F516" s="332" t="s">
        <v>568</v>
      </c>
      <c r="G516" s="332">
        <v>452</v>
      </c>
      <c r="H516" s="332" t="s">
        <v>134</v>
      </c>
      <c r="I516" s="332" t="s">
        <v>569</v>
      </c>
    </row>
    <row r="517" spans="1:9" s="210" customFormat="1" ht="63.75" x14ac:dyDescent="0.25">
      <c r="A517" s="441">
        <v>1359</v>
      </c>
      <c r="B517" s="332" t="s">
        <v>567</v>
      </c>
      <c r="C517" s="332" t="s">
        <v>401</v>
      </c>
      <c r="D517" s="337">
        <v>325</v>
      </c>
      <c r="E517" s="338">
        <v>44750</v>
      </c>
      <c r="F517" s="332" t="s">
        <v>568</v>
      </c>
      <c r="G517" s="332">
        <v>452</v>
      </c>
      <c r="H517" s="332" t="s">
        <v>134</v>
      </c>
      <c r="I517" s="332" t="s">
        <v>569</v>
      </c>
    </row>
    <row r="518" spans="1:9" s="210" customFormat="1" ht="63.75" x14ac:dyDescent="0.25">
      <c r="A518" s="441">
        <v>1360</v>
      </c>
      <c r="B518" s="332" t="s">
        <v>567</v>
      </c>
      <c r="C518" s="332" t="s">
        <v>401</v>
      </c>
      <c r="D518" s="337">
        <v>325</v>
      </c>
      <c r="E518" s="338">
        <v>44750</v>
      </c>
      <c r="F518" s="332" t="s">
        <v>568</v>
      </c>
      <c r="G518" s="332">
        <v>452</v>
      </c>
      <c r="H518" s="332" t="s">
        <v>134</v>
      </c>
      <c r="I518" s="332" t="s">
        <v>569</v>
      </c>
    </row>
    <row r="519" spans="1:9" s="210" customFormat="1" ht="63.75" x14ac:dyDescent="0.25">
      <c r="A519" s="441">
        <v>1361</v>
      </c>
      <c r="B519" s="332" t="s">
        <v>567</v>
      </c>
      <c r="C519" s="332" t="s">
        <v>401</v>
      </c>
      <c r="D519" s="337">
        <v>325</v>
      </c>
      <c r="E519" s="338">
        <v>44750</v>
      </c>
      <c r="F519" s="332" t="s">
        <v>568</v>
      </c>
      <c r="G519" s="332">
        <v>452</v>
      </c>
      <c r="H519" s="332" t="s">
        <v>134</v>
      </c>
      <c r="I519" s="332" t="s">
        <v>569</v>
      </c>
    </row>
    <row r="520" spans="1:9" s="210" customFormat="1" ht="63.75" x14ac:dyDescent="0.25">
      <c r="A520" s="441">
        <v>1362</v>
      </c>
      <c r="B520" s="332" t="s">
        <v>567</v>
      </c>
      <c r="C520" s="332" t="s">
        <v>401</v>
      </c>
      <c r="D520" s="337">
        <v>325</v>
      </c>
      <c r="E520" s="338">
        <v>44750</v>
      </c>
      <c r="F520" s="332" t="s">
        <v>568</v>
      </c>
      <c r="G520" s="332">
        <v>452</v>
      </c>
      <c r="H520" s="332" t="s">
        <v>134</v>
      </c>
      <c r="I520" s="332" t="s">
        <v>569</v>
      </c>
    </row>
    <row r="521" spans="1:9" s="210" customFormat="1" ht="63.75" x14ac:dyDescent="0.25">
      <c r="A521" s="441">
        <v>1363</v>
      </c>
      <c r="B521" s="332" t="s">
        <v>567</v>
      </c>
      <c r="C521" s="332" t="s">
        <v>401</v>
      </c>
      <c r="D521" s="337">
        <v>325</v>
      </c>
      <c r="E521" s="338">
        <v>44750</v>
      </c>
      <c r="F521" s="332" t="s">
        <v>568</v>
      </c>
      <c r="G521" s="332">
        <v>452</v>
      </c>
      <c r="H521" s="332" t="s">
        <v>134</v>
      </c>
      <c r="I521" s="332" t="s">
        <v>569</v>
      </c>
    </row>
    <row r="522" spans="1:9" s="210" customFormat="1" ht="63.75" x14ac:dyDescent="0.25">
      <c r="A522" s="441">
        <v>1364</v>
      </c>
      <c r="B522" s="332" t="s">
        <v>567</v>
      </c>
      <c r="C522" s="332" t="s">
        <v>401</v>
      </c>
      <c r="D522" s="337">
        <v>325</v>
      </c>
      <c r="E522" s="338">
        <v>44750</v>
      </c>
      <c r="F522" s="332" t="s">
        <v>568</v>
      </c>
      <c r="G522" s="332">
        <v>452</v>
      </c>
      <c r="H522" s="332" t="s">
        <v>134</v>
      </c>
      <c r="I522" s="332" t="s">
        <v>569</v>
      </c>
    </row>
    <row r="523" spans="1:9" s="210" customFormat="1" ht="63.75" x14ac:dyDescent="0.25">
      <c r="A523" s="441">
        <v>1365</v>
      </c>
      <c r="B523" s="332" t="s">
        <v>567</v>
      </c>
      <c r="C523" s="332" t="s">
        <v>401</v>
      </c>
      <c r="D523" s="337">
        <v>325</v>
      </c>
      <c r="E523" s="338">
        <v>44750</v>
      </c>
      <c r="F523" s="332" t="s">
        <v>568</v>
      </c>
      <c r="G523" s="332">
        <v>452</v>
      </c>
      <c r="H523" s="332" t="s">
        <v>134</v>
      </c>
      <c r="I523" s="332" t="s">
        <v>569</v>
      </c>
    </row>
    <row r="524" spans="1:9" s="210" customFormat="1" ht="63.75" x14ac:dyDescent="0.25">
      <c r="A524" s="441">
        <v>1366</v>
      </c>
      <c r="B524" s="332" t="s">
        <v>567</v>
      </c>
      <c r="C524" s="332" t="s">
        <v>401</v>
      </c>
      <c r="D524" s="337">
        <v>325</v>
      </c>
      <c r="E524" s="338">
        <v>44750</v>
      </c>
      <c r="F524" s="332" t="s">
        <v>568</v>
      </c>
      <c r="G524" s="332">
        <v>452</v>
      </c>
      <c r="H524" s="332" t="s">
        <v>134</v>
      </c>
      <c r="I524" s="332" t="s">
        <v>569</v>
      </c>
    </row>
    <row r="525" spans="1:9" s="210" customFormat="1" ht="63.75" x14ac:dyDescent="0.25">
      <c r="A525" s="441">
        <v>1367</v>
      </c>
      <c r="B525" s="332" t="s">
        <v>567</v>
      </c>
      <c r="C525" s="332" t="s">
        <v>401</v>
      </c>
      <c r="D525" s="337">
        <v>325</v>
      </c>
      <c r="E525" s="338">
        <v>44750</v>
      </c>
      <c r="F525" s="332" t="s">
        <v>568</v>
      </c>
      <c r="G525" s="332">
        <v>452</v>
      </c>
      <c r="H525" s="332" t="s">
        <v>134</v>
      </c>
      <c r="I525" s="332" t="s">
        <v>569</v>
      </c>
    </row>
    <row r="526" spans="1:9" s="210" customFormat="1" ht="63.75" x14ac:dyDescent="0.25">
      <c r="A526" s="441">
        <v>1368</v>
      </c>
      <c r="B526" s="332" t="s">
        <v>567</v>
      </c>
      <c r="C526" s="332" t="s">
        <v>401</v>
      </c>
      <c r="D526" s="337">
        <v>325</v>
      </c>
      <c r="E526" s="338">
        <v>44750</v>
      </c>
      <c r="F526" s="332" t="s">
        <v>568</v>
      </c>
      <c r="G526" s="332">
        <v>452</v>
      </c>
      <c r="H526" s="332" t="s">
        <v>134</v>
      </c>
      <c r="I526" s="332" t="s">
        <v>569</v>
      </c>
    </row>
    <row r="527" spans="1:9" s="210" customFormat="1" ht="63.75" x14ac:dyDescent="0.25">
      <c r="A527" s="441">
        <v>1369</v>
      </c>
      <c r="B527" s="332" t="s">
        <v>567</v>
      </c>
      <c r="C527" s="332" t="s">
        <v>401</v>
      </c>
      <c r="D527" s="337">
        <v>325</v>
      </c>
      <c r="E527" s="338">
        <v>44750</v>
      </c>
      <c r="F527" s="332" t="s">
        <v>568</v>
      </c>
      <c r="G527" s="332">
        <v>452</v>
      </c>
      <c r="H527" s="332" t="s">
        <v>134</v>
      </c>
      <c r="I527" s="332" t="s">
        <v>569</v>
      </c>
    </row>
    <row r="528" spans="1:9" s="210" customFormat="1" ht="63.75" x14ac:dyDescent="0.25">
      <c r="A528" s="441">
        <v>1370</v>
      </c>
      <c r="B528" s="332" t="s">
        <v>567</v>
      </c>
      <c r="C528" s="332" t="s">
        <v>401</v>
      </c>
      <c r="D528" s="337">
        <v>325</v>
      </c>
      <c r="E528" s="338">
        <v>44750</v>
      </c>
      <c r="F528" s="332" t="s">
        <v>568</v>
      </c>
      <c r="G528" s="332">
        <v>452</v>
      </c>
      <c r="H528" s="332" t="s">
        <v>134</v>
      </c>
      <c r="I528" s="332" t="s">
        <v>569</v>
      </c>
    </row>
    <row r="529" spans="1:9" s="210" customFormat="1" ht="63.75" x14ac:dyDescent="0.25">
      <c r="A529" s="441">
        <v>1371</v>
      </c>
      <c r="B529" s="332" t="s">
        <v>567</v>
      </c>
      <c r="C529" s="332" t="s">
        <v>401</v>
      </c>
      <c r="D529" s="337">
        <v>325</v>
      </c>
      <c r="E529" s="338">
        <v>44750</v>
      </c>
      <c r="F529" s="332" t="s">
        <v>568</v>
      </c>
      <c r="G529" s="332">
        <v>452</v>
      </c>
      <c r="H529" s="332" t="s">
        <v>134</v>
      </c>
      <c r="I529" s="332" t="s">
        <v>569</v>
      </c>
    </row>
    <row r="530" spans="1:9" s="210" customFormat="1" ht="63.75" x14ac:dyDescent="0.25">
      <c r="A530" s="441">
        <v>1372</v>
      </c>
      <c r="B530" s="332" t="s">
        <v>567</v>
      </c>
      <c r="C530" s="332" t="s">
        <v>401</v>
      </c>
      <c r="D530" s="337">
        <v>325</v>
      </c>
      <c r="E530" s="338">
        <v>44750</v>
      </c>
      <c r="F530" s="332" t="s">
        <v>568</v>
      </c>
      <c r="G530" s="332">
        <v>452</v>
      </c>
      <c r="H530" s="332" t="s">
        <v>134</v>
      </c>
      <c r="I530" s="332" t="s">
        <v>569</v>
      </c>
    </row>
    <row r="531" spans="1:9" s="210" customFormat="1" ht="63.75" x14ac:dyDescent="0.25">
      <c r="A531" s="441">
        <v>1373</v>
      </c>
      <c r="B531" s="332" t="s">
        <v>567</v>
      </c>
      <c r="C531" s="332" t="s">
        <v>401</v>
      </c>
      <c r="D531" s="337">
        <v>325</v>
      </c>
      <c r="E531" s="338">
        <v>44750</v>
      </c>
      <c r="F531" s="332" t="s">
        <v>568</v>
      </c>
      <c r="G531" s="332">
        <v>452</v>
      </c>
      <c r="H531" s="332" t="s">
        <v>134</v>
      </c>
      <c r="I531" s="332" t="s">
        <v>569</v>
      </c>
    </row>
    <row r="532" spans="1:9" s="210" customFormat="1" ht="63.75" x14ac:dyDescent="0.25">
      <c r="A532" s="441">
        <v>1374</v>
      </c>
      <c r="B532" s="332" t="s">
        <v>567</v>
      </c>
      <c r="C532" s="332" t="s">
        <v>401</v>
      </c>
      <c r="D532" s="337">
        <v>325</v>
      </c>
      <c r="E532" s="338">
        <v>44750</v>
      </c>
      <c r="F532" s="332" t="s">
        <v>568</v>
      </c>
      <c r="G532" s="332">
        <v>452</v>
      </c>
      <c r="H532" s="332" t="s">
        <v>134</v>
      </c>
      <c r="I532" s="332" t="s">
        <v>569</v>
      </c>
    </row>
    <row r="533" spans="1:9" s="210" customFormat="1" ht="63.75" x14ac:dyDescent="0.25">
      <c r="A533" s="441">
        <v>1375</v>
      </c>
      <c r="B533" s="332" t="s">
        <v>567</v>
      </c>
      <c r="C533" s="332" t="s">
        <v>401</v>
      </c>
      <c r="D533" s="337">
        <v>325</v>
      </c>
      <c r="E533" s="338">
        <v>44750</v>
      </c>
      <c r="F533" s="332" t="s">
        <v>568</v>
      </c>
      <c r="G533" s="332">
        <v>452</v>
      </c>
      <c r="H533" s="332" t="s">
        <v>134</v>
      </c>
      <c r="I533" s="332" t="s">
        <v>569</v>
      </c>
    </row>
    <row r="534" spans="1:9" s="210" customFormat="1" ht="63.75" x14ac:dyDescent="0.25">
      <c r="A534" s="441">
        <v>1376</v>
      </c>
      <c r="B534" s="332" t="s">
        <v>567</v>
      </c>
      <c r="C534" s="332" t="s">
        <v>401</v>
      </c>
      <c r="D534" s="337">
        <v>325</v>
      </c>
      <c r="E534" s="338">
        <v>44750</v>
      </c>
      <c r="F534" s="332" t="s">
        <v>568</v>
      </c>
      <c r="G534" s="332">
        <v>452</v>
      </c>
      <c r="H534" s="332" t="s">
        <v>134</v>
      </c>
      <c r="I534" s="332" t="s">
        <v>569</v>
      </c>
    </row>
    <row r="535" spans="1:9" s="210" customFormat="1" ht="63.75" x14ac:dyDescent="0.25">
      <c r="A535" s="441">
        <v>1377</v>
      </c>
      <c r="B535" s="332" t="s">
        <v>567</v>
      </c>
      <c r="C535" s="332" t="s">
        <v>401</v>
      </c>
      <c r="D535" s="337">
        <v>325</v>
      </c>
      <c r="E535" s="338">
        <v>44750</v>
      </c>
      <c r="F535" s="332" t="s">
        <v>568</v>
      </c>
      <c r="G535" s="332">
        <v>452</v>
      </c>
      <c r="H535" s="332" t="s">
        <v>134</v>
      </c>
      <c r="I535" s="332" t="s">
        <v>569</v>
      </c>
    </row>
    <row r="536" spans="1:9" s="210" customFormat="1" ht="63.75" x14ac:dyDescent="0.25">
      <c r="A536" s="441">
        <v>1378</v>
      </c>
      <c r="B536" s="332" t="s">
        <v>567</v>
      </c>
      <c r="C536" s="332" t="s">
        <v>401</v>
      </c>
      <c r="D536" s="337">
        <v>325</v>
      </c>
      <c r="E536" s="338">
        <v>44750</v>
      </c>
      <c r="F536" s="332" t="s">
        <v>568</v>
      </c>
      <c r="G536" s="332">
        <v>452</v>
      </c>
      <c r="H536" s="332" t="s">
        <v>134</v>
      </c>
      <c r="I536" s="332" t="s">
        <v>569</v>
      </c>
    </row>
    <row r="537" spans="1:9" s="210" customFormat="1" ht="63.75" x14ac:dyDescent="0.25">
      <c r="A537" s="441">
        <v>1379</v>
      </c>
      <c r="B537" s="332" t="s">
        <v>567</v>
      </c>
      <c r="C537" s="332" t="s">
        <v>401</v>
      </c>
      <c r="D537" s="337">
        <v>325</v>
      </c>
      <c r="E537" s="338">
        <v>44750</v>
      </c>
      <c r="F537" s="332" t="s">
        <v>568</v>
      </c>
      <c r="G537" s="332">
        <v>452</v>
      </c>
      <c r="H537" s="332" t="s">
        <v>134</v>
      </c>
      <c r="I537" s="332" t="s">
        <v>569</v>
      </c>
    </row>
    <row r="538" spans="1:9" s="210" customFormat="1" ht="63.75" x14ac:dyDescent="0.25">
      <c r="A538" s="441">
        <v>1380</v>
      </c>
      <c r="B538" s="332" t="s">
        <v>567</v>
      </c>
      <c r="C538" s="332" t="s">
        <v>401</v>
      </c>
      <c r="D538" s="337">
        <v>325</v>
      </c>
      <c r="E538" s="338">
        <v>44750</v>
      </c>
      <c r="F538" s="332" t="s">
        <v>568</v>
      </c>
      <c r="G538" s="332">
        <v>452</v>
      </c>
      <c r="H538" s="332" t="s">
        <v>134</v>
      </c>
      <c r="I538" s="332" t="s">
        <v>569</v>
      </c>
    </row>
    <row r="539" spans="1:9" s="210" customFormat="1" ht="63.75" x14ac:dyDescent="0.25">
      <c r="A539" s="441">
        <v>1381</v>
      </c>
      <c r="B539" s="332" t="s">
        <v>567</v>
      </c>
      <c r="C539" s="332" t="s">
        <v>401</v>
      </c>
      <c r="D539" s="337">
        <v>325</v>
      </c>
      <c r="E539" s="338">
        <v>44750</v>
      </c>
      <c r="F539" s="332" t="s">
        <v>568</v>
      </c>
      <c r="G539" s="332">
        <v>452</v>
      </c>
      <c r="H539" s="332" t="s">
        <v>134</v>
      </c>
      <c r="I539" s="332" t="s">
        <v>569</v>
      </c>
    </row>
    <row r="540" spans="1:9" s="210" customFormat="1" ht="63.75" x14ac:dyDescent="0.25">
      <c r="A540" s="441">
        <v>1382</v>
      </c>
      <c r="B540" s="332" t="s">
        <v>567</v>
      </c>
      <c r="C540" s="332" t="s">
        <v>401</v>
      </c>
      <c r="D540" s="337">
        <v>325</v>
      </c>
      <c r="E540" s="338">
        <v>44750</v>
      </c>
      <c r="F540" s="332" t="s">
        <v>568</v>
      </c>
      <c r="G540" s="332">
        <v>452</v>
      </c>
      <c r="H540" s="332" t="s">
        <v>134</v>
      </c>
      <c r="I540" s="332" t="s">
        <v>569</v>
      </c>
    </row>
    <row r="541" spans="1:9" s="210" customFormat="1" ht="63.75" x14ac:dyDescent="0.25">
      <c r="A541" s="441">
        <v>1383</v>
      </c>
      <c r="B541" s="332" t="s">
        <v>567</v>
      </c>
      <c r="C541" s="332" t="s">
        <v>401</v>
      </c>
      <c r="D541" s="337">
        <v>325</v>
      </c>
      <c r="E541" s="338">
        <v>44750</v>
      </c>
      <c r="F541" s="332" t="s">
        <v>568</v>
      </c>
      <c r="G541" s="332">
        <v>452</v>
      </c>
      <c r="H541" s="332" t="s">
        <v>134</v>
      </c>
      <c r="I541" s="332" t="s">
        <v>569</v>
      </c>
    </row>
    <row r="542" spans="1:9" s="210" customFormat="1" ht="63.75" x14ac:dyDescent="0.25">
      <c r="A542" s="441">
        <v>1384</v>
      </c>
      <c r="B542" s="332" t="s">
        <v>567</v>
      </c>
      <c r="C542" s="332" t="s">
        <v>401</v>
      </c>
      <c r="D542" s="337">
        <v>325</v>
      </c>
      <c r="E542" s="338">
        <v>44750</v>
      </c>
      <c r="F542" s="332" t="s">
        <v>568</v>
      </c>
      <c r="G542" s="332">
        <v>452</v>
      </c>
      <c r="H542" s="332" t="s">
        <v>134</v>
      </c>
      <c r="I542" s="332" t="s">
        <v>569</v>
      </c>
    </row>
    <row r="543" spans="1:9" s="210" customFormat="1" ht="63.75" x14ac:dyDescent="0.25">
      <c r="A543" s="441">
        <v>1385</v>
      </c>
      <c r="B543" s="332" t="s">
        <v>567</v>
      </c>
      <c r="C543" s="332" t="s">
        <v>401</v>
      </c>
      <c r="D543" s="337">
        <v>325</v>
      </c>
      <c r="E543" s="338">
        <v>44750</v>
      </c>
      <c r="F543" s="332" t="s">
        <v>568</v>
      </c>
      <c r="G543" s="332">
        <v>452</v>
      </c>
      <c r="H543" s="332" t="s">
        <v>134</v>
      </c>
      <c r="I543" s="332" t="s">
        <v>569</v>
      </c>
    </row>
    <row r="544" spans="1:9" s="210" customFormat="1" ht="63.75" x14ac:dyDescent="0.25">
      <c r="A544" s="441">
        <v>1386</v>
      </c>
      <c r="B544" s="332" t="s">
        <v>567</v>
      </c>
      <c r="C544" s="332" t="s">
        <v>401</v>
      </c>
      <c r="D544" s="337">
        <v>325</v>
      </c>
      <c r="E544" s="338">
        <v>44750</v>
      </c>
      <c r="F544" s="332" t="s">
        <v>568</v>
      </c>
      <c r="G544" s="332">
        <v>452</v>
      </c>
      <c r="H544" s="332" t="s">
        <v>134</v>
      </c>
      <c r="I544" s="332" t="s">
        <v>569</v>
      </c>
    </row>
    <row r="545" spans="1:9" s="210" customFormat="1" ht="63.75" x14ac:dyDescent="0.25">
      <c r="A545" s="441">
        <v>1387</v>
      </c>
      <c r="B545" s="332" t="s">
        <v>567</v>
      </c>
      <c r="C545" s="332" t="s">
        <v>401</v>
      </c>
      <c r="D545" s="337">
        <v>325</v>
      </c>
      <c r="E545" s="338">
        <v>44750</v>
      </c>
      <c r="F545" s="332" t="s">
        <v>568</v>
      </c>
      <c r="G545" s="332">
        <v>452</v>
      </c>
      <c r="H545" s="332" t="s">
        <v>134</v>
      </c>
      <c r="I545" s="332" t="s">
        <v>569</v>
      </c>
    </row>
    <row r="546" spans="1:9" s="210" customFormat="1" ht="63.75" x14ac:dyDescent="0.25">
      <c r="A546" s="441">
        <v>1388</v>
      </c>
      <c r="B546" s="332" t="s">
        <v>567</v>
      </c>
      <c r="C546" s="332" t="s">
        <v>401</v>
      </c>
      <c r="D546" s="337">
        <v>325</v>
      </c>
      <c r="E546" s="338">
        <v>44750</v>
      </c>
      <c r="F546" s="332" t="s">
        <v>568</v>
      </c>
      <c r="G546" s="332">
        <v>452</v>
      </c>
      <c r="H546" s="332" t="s">
        <v>134</v>
      </c>
      <c r="I546" s="332" t="s">
        <v>569</v>
      </c>
    </row>
    <row r="547" spans="1:9" s="210" customFormat="1" ht="63.75" x14ac:dyDescent="0.25">
      <c r="A547" s="441">
        <v>1389</v>
      </c>
      <c r="B547" s="332" t="s">
        <v>567</v>
      </c>
      <c r="C547" s="332" t="s">
        <v>401</v>
      </c>
      <c r="D547" s="337">
        <v>325</v>
      </c>
      <c r="E547" s="338">
        <v>44750</v>
      </c>
      <c r="F547" s="332" t="s">
        <v>568</v>
      </c>
      <c r="G547" s="332">
        <v>452</v>
      </c>
      <c r="H547" s="332" t="s">
        <v>134</v>
      </c>
      <c r="I547" s="332" t="s">
        <v>569</v>
      </c>
    </row>
    <row r="548" spans="1:9" s="210" customFormat="1" ht="63.75" x14ac:dyDescent="0.25">
      <c r="A548" s="441">
        <v>1390</v>
      </c>
      <c r="B548" s="332" t="s">
        <v>567</v>
      </c>
      <c r="C548" s="332" t="s">
        <v>401</v>
      </c>
      <c r="D548" s="337">
        <v>325</v>
      </c>
      <c r="E548" s="338">
        <v>44750</v>
      </c>
      <c r="F548" s="332" t="s">
        <v>568</v>
      </c>
      <c r="G548" s="332">
        <v>452</v>
      </c>
      <c r="H548" s="332" t="s">
        <v>134</v>
      </c>
      <c r="I548" s="332" t="s">
        <v>569</v>
      </c>
    </row>
    <row r="549" spans="1:9" s="210" customFormat="1" ht="63.75" x14ac:dyDescent="0.25">
      <c r="A549" s="441">
        <v>1391</v>
      </c>
      <c r="B549" s="332" t="s">
        <v>567</v>
      </c>
      <c r="C549" s="332" t="s">
        <v>401</v>
      </c>
      <c r="D549" s="337">
        <v>325</v>
      </c>
      <c r="E549" s="338">
        <v>44750</v>
      </c>
      <c r="F549" s="332" t="s">
        <v>568</v>
      </c>
      <c r="G549" s="332">
        <v>452</v>
      </c>
      <c r="H549" s="332" t="s">
        <v>134</v>
      </c>
      <c r="I549" s="332" t="s">
        <v>569</v>
      </c>
    </row>
    <row r="550" spans="1:9" s="210" customFormat="1" ht="63.75" x14ac:dyDescent="0.25">
      <c r="A550" s="441">
        <v>1392</v>
      </c>
      <c r="B550" s="332" t="s">
        <v>567</v>
      </c>
      <c r="C550" s="332" t="s">
        <v>401</v>
      </c>
      <c r="D550" s="337">
        <v>325</v>
      </c>
      <c r="E550" s="338">
        <v>44750</v>
      </c>
      <c r="F550" s="332" t="s">
        <v>568</v>
      </c>
      <c r="G550" s="332">
        <v>452</v>
      </c>
      <c r="H550" s="332" t="s">
        <v>134</v>
      </c>
      <c r="I550" s="332" t="s">
        <v>569</v>
      </c>
    </row>
    <row r="551" spans="1:9" s="210" customFormat="1" ht="63.75" x14ac:dyDescent="0.25">
      <c r="A551" s="441">
        <v>1393</v>
      </c>
      <c r="B551" s="332" t="s">
        <v>567</v>
      </c>
      <c r="C551" s="332" t="s">
        <v>401</v>
      </c>
      <c r="D551" s="337">
        <v>325</v>
      </c>
      <c r="E551" s="338">
        <v>44750</v>
      </c>
      <c r="F551" s="332" t="s">
        <v>568</v>
      </c>
      <c r="G551" s="332">
        <v>452</v>
      </c>
      <c r="H551" s="332" t="s">
        <v>134</v>
      </c>
      <c r="I551" s="332" t="s">
        <v>569</v>
      </c>
    </row>
    <row r="552" spans="1:9" s="210" customFormat="1" ht="63.75" x14ac:dyDescent="0.25">
      <c r="A552" s="441">
        <v>1394</v>
      </c>
      <c r="B552" s="332" t="s">
        <v>567</v>
      </c>
      <c r="C552" s="332" t="s">
        <v>401</v>
      </c>
      <c r="D552" s="337">
        <v>325</v>
      </c>
      <c r="E552" s="338">
        <v>44750</v>
      </c>
      <c r="F552" s="332" t="s">
        <v>568</v>
      </c>
      <c r="G552" s="332">
        <v>452</v>
      </c>
      <c r="H552" s="332" t="s">
        <v>134</v>
      </c>
      <c r="I552" s="332" t="s">
        <v>569</v>
      </c>
    </row>
    <row r="553" spans="1:9" s="210" customFormat="1" ht="63.75" x14ac:dyDescent="0.25">
      <c r="A553" s="441">
        <v>1395</v>
      </c>
      <c r="B553" s="332" t="s">
        <v>567</v>
      </c>
      <c r="C553" s="332" t="s">
        <v>401</v>
      </c>
      <c r="D553" s="337">
        <v>325</v>
      </c>
      <c r="E553" s="338">
        <v>44750</v>
      </c>
      <c r="F553" s="332" t="s">
        <v>568</v>
      </c>
      <c r="G553" s="332">
        <v>452</v>
      </c>
      <c r="H553" s="332" t="s">
        <v>134</v>
      </c>
      <c r="I553" s="332" t="s">
        <v>569</v>
      </c>
    </row>
    <row r="554" spans="1:9" s="210" customFormat="1" ht="63.75" x14ac:dyDescent="0.25">
      <c r="A554" s="441">
        <v>1396</v>
      </c>
      <c r="B554" s="332" t="s">
        <v>567</v>
      </c>
      <c r="C554" s="332" t="s">
        <v>401</v>
      </c>
      <c r="D554" s="337">
        <v>325</v>
      </c>
      <c r="E554" s="338">
        <v>44750</v>
      </c>
      <c r="F554" s="332" t="s">
        <v>568</v>
      </c>
      <c r="G554" s="332">
        <v>452</v>
      </c>
      <c r="H554" s="332" t="s">
        <v>134</v>
      </c>
      <c r="I554" s="332" t="s">
        <v>569</v>
      </c>
    </row>
    <row r="555" spans="1:9" s="210" customFormat="1" ht="51" x14ac:dyDescent="0.25">
      <c r="A555" s="441">
        <v>1397</v>
      </c>
      <c r="B555" s="332" t="s">
        <v>570</v>
      </c>
      <c r="C555" s="332" t="s">
        <v>385</v>
      </c>
      <c r="D555" s="337">
        <v>569.04999999999995</v>
      </c>
      <c r="E555" s="338">
        <v>44754</v>
      </c>
      <c r="F555" s="332" t="s">
        <v>571</v>
      </c>
      <c r="G555" s="332">
        <v>419986</v>
      </c>
      <c r="H555" s="332" t="s">
        <v>135</v>
      </c>
      <c r="I555" s="332" t="s">
        <v>572</v>
      </c>
    </row>
    <row r="556" spans="1:9" s="210" customFormat="1" ht="51" x14ac:dyDescent="0.25">
      <c r="A556" s="441">
        <v>1398</v>
      </c>
      <c r="B556" s="332" t="s">
        <v>570</v>
      </c>
      <c r="C556" s="332" t="s">
        <v>385</v>
      </c>
      <c r="D556" s="337">
        <v>569.04999999999995</v>
      </c>
      <c r="E556" s="338">
        <v>44754</v>
      </c>
      <c r="F556" s="332" t="s">
        <v>571</v>
      </c>
      <c r="G556" s="332">
        <v>419986</v>
      </c>
      <c r="H556" s="332" t="s">
        <v>135</v>
      </c>
      <c r="I556" s="332" t="s">
        <v>572</v>
      </c>
    </row>
    <row r="557" spans="1:9" s="210" customFormat="1" ht="51" x14ac:dyDescent="0.25">
      <c r="A557" s="441">
        <v>1399</v>
      </c>
      <c r="B557" s="332" t="s">
        <v>570</v>
      </c>
      <c r="C557" s="332" t="s">
        <v>385</v>
      </c>
      <c r="D557" s="337">
        <v>569.04999999999995</v>
      </c>
      <c r="E557" s="338">
        <v>44754</v>
      </c>
      <c r="F557" s="332" t="s">
        <v>571</v>
      </c>
      <c r="G557" s="332">
        <v>419986</v>
      </c>
      <c r="H557" s="332" t="s">
        <v>135</v>
      </c>
      <c r="I557" s="332" t="s">
        <v>572</v>
      </c>
    </row>
    <row r="558" spans="1:9" s="210" customFormat="1" ht="51" x14ac:dyDescent="0.25">
      <c r="A558" s="441">
        <v>1400</v>
      </c>
      <c r="B558" s="332" t="s">
        <v>573</v>
      </c>
      <c r="C558" s="332" t="s">
        <v>409</v>
      </c>
      <c r="D558" s="337">
        <v>298.99</v>
      </c>
      <c r="E558" s="338">
        <v>44782</v>
      </c>
      <c r="F558" s="332" t="s">
        <v>574</v>
      </c>
      <c r="G558" s="332">
        <v>22819</v>
      </c>
      <c r="H558" s="332" t="s">
        <v>129</v>
      </c>
      <c r="I558" s="332" t="s">
        <v>572</v>
      </c>
    </row>
    <row r="559" spans="1:9" s="210" customFormat="1" ht="51" x14ac:dyDescent="0.25">
      <c r="A559" s="441">
        <v>1401</v>
      </c>
      <c r="B559" s="332" t="s">
        <v>573</v>
      </c>
      <c r="C559" s="332" t="s">
        <v>409</v>
      </c>
      <c r="D559" s="337">
        <v>298.99</v>
      </c>
      <c r="E559" s="338">
        <v>44782</v>
      </c>
      <c r="F559" s="332" t="s">
        <v>574</v>
      </c>
      <c r="G559" s="332">
        <v>22819</v>
      </c>
      <c r="H559" s="332" t="s">
        <v>129</v>
      </c>
      <c r="I559" s="332" t="s">
        <v>572</v>
      </c>
    </row>
    <row r="560" spans="1:9" s="210" customFormat="1" ht="51" x14ac:dyDescent="0.25">
      <c r="A560" s="441">
        <v>1402</v>
      </c>
      <c r="B560" s="332" t="s">
        <v>575</v>
      </c>
      <c r="C560" s="332" t="s">
        <v>393</v>
      </c>
      <c r="D560" s="337">
        <v>595</v>
      </c>
      <c r="E560" s="338">
        <v>44792</v>
      </c>
      <c r="F560" s="332" t="s">
        <v>576</v>
      </c>
      <c r="G560" s="332">
        <v>5281</v>
      </c>
      <c r="H560" s="332" t="s">
        <v>129</v>
      </c>
      <c r="I560" s="332" t="s">
        <v>572</v>
      </c>
    </row>
    <row r="561" spans="1:9" s="210" customFormat="1" ht="51" x14ac:dyDescent="0.25">
      <c r="A561" s="441">
        <v>1403</v>
      </c>
      <c r="B561" s="332" t="s">
        <v>577</v>
      </c>
      <c r="C561" s="332" t="s">
        <v>389</v>
      </c>
      <c r="D561" s="337">
        <v>1281.6300000000001</v>
      </c>
      <c r="E561" s="338">
        <v>44798</v>
      </c>
      <c r="F561" s="332" t="s">
        <v>578</v>
      </c>
      <c r="G561" s="332">
        <v>50249</v>
      </c>
      <c r="H561" s="332" t="s">
        <v>439</v>
      </c>
      <c r="I561" s="332" t="s">
        <v>572</v>
      </c>
    </row>
    <row r="562" spans="1:9" s="210" customFormat="1" ht="51" x14ac:dyDescent="0.25">
      <c r="A562" s="441">
        <v>1404</v>
      </c>
      <c r="B562" s="332" t="s">
        <v>577</v>
      </c>
      <c r="C562" s="332" t="s">
        <v>389</v>
      </c>
      <c r="D562" s="337">
        <v>1281.6300000000001</v>
      </c>
      <c r="E562" s="338">
        <v>44798</v>
      </c>
      <c r="F562" s="332" t="s">
        <v>578</v>
      </c>
      <c r="G562" s="332">
        <v>50249</v>
      </c>
      <c r="H562" s="332" t="s">
        <v>439</v>
      </c>
      <c r="I562" s="332" t="s">
        <v>572</v>
      </c>
    </row>
    <row r="563" spans="1:9" s="210" customFormat="1" ht="63.75" x14ac:dyDescent="0.25">
      <c r="A563" s="441">
        <v>1405</v>
      </c>
      <c r="B563" s="332" t="s">
        <v>579</v>
      </c>
      <c r="C563" s="332" t="s">
        <v>393</v>
      </c>
      <c r="D563" s="337">
        <v>465</v>
      </c>
      <c r="E563" s="338">
        <v>44810</v>
      </c>
      <c r="F563" s="332" t="s">
        <v>580</v>
      </c>
      <c r="G563" s="332">
        <v>33714</v>
      </c>
      <c r="H563" s="332" t="s">
        <v>537</v>
      </c>
      <c r="I563" s="332" t="s">
        <v>572</v>
      </c>
    </row>
    <row r="564" spans="1:9" s="210" customFormat="1" ht="63.75" x14ac:dyDescent="0.25">
      <c r="A564" s="441">
        <v>1406</v>
      </c>
      <c r="B564" s="332" t="s">
        <v>579</v>
      </c>
      <c r="C564" s="332" t="s">
        <v>393</v>
      </c>
      <c r="D564" s="337">
        <v>465</v>
      </c>
      <c r="E564" s="338">
        <v>44810</v>
      </c>
      <c r="F564" s="332" t="s">
        <v>580</v>
      </c>
      <c r="G564" s="332">
        <v>33714</v>
      </c>
      <c r="H564" s="332" t="s">
        <v>537</v>
      </c>
      <c r="I564" s="332" t="s">
        <v>572</v>
      </c>
    </row>
    <row r="565" spans="1:9" s="210" customFormat="1" ht="63.75" x14ac:dyDescent="0.25">
      <c r="A565" s="441">
        <v>1407</v>
      </c>
      <c r="B565" s="332" t="s">
        <v>579</v>
      </c>
      <c r="C565" s="332" t="s">
        <v>393</v>
      </c>
      <c r="D565" s="337">
        <v>465</v>
      </c>
      <c r="E565" s="338">
        <v>44810</v>
      </c>
      <c r="F565" s="332" t="s">
        <v>580</v>
      </c>
      <c r="G565" s="332">
        <v>33714</v>
      </c>
      <c r="H565" s="332" t="s">
        <v>537</v>
      </c>
      <c r="I565" s="332" t="s">
        <v>572</v>
      </c>
    </row>
    <row r="566" spans="1:9" s="210" customFormat="1" ht="63.75" x14ac:dyDescent="0.25">
      <c r="A566" s="441">
        <v>1408</v>
      </c>
      <c r="B566" s="332" t="s">
        <v>579</v>
      </c>
      <c r="C566" s="332" t="s">
        <v>393</v>
      </c>
      <c r="D566" s="337">
        <v>465</v>
      </c>
      <c r="E566" s="338">
        <v>44810</v>
      </c>
      <c r="F566" s="332" t="s">
        <v>580</v>
      </c>
      <c r="G566" s="332">
        <v>33714</v>
      </c>
      <c r="H566" s="332" t="s">
        <v>537</v>
      </c>
      <c r="I566" s="332" t="s">
        <v>572</v>
      </c>
    </row>
    <row r="567" spans="1:9" s="210" customFormat="1" ht="63.75" x14ac:dyDescent="0.25">
      <c r="A567" s="441">
        <v>1409</v>
      </c>
      <c r="B567" s="332" t="s">
        <v>579</v>
      </c>
      <c r="C567" s="332" t="s">
        <v>393</v>
      </c>
      <c r="D567" s="337">
        <v>465</v>
      </c>
      <c r="E567" s="338">
        <v>44810</v>
      </c>
      <c r="F567" s="332" t="s">
        <v>580</v>
      </c>
      <c r="G567" s="332">
        <v>33714</v>
      </c>
      <c r="H567" s="332" t="s">
        <v>537</v>
      </c>
      <c r="I567" s="332" t="s">
        <v>572</v>
      </c>
    </row>
    <row r="568" spans="1:9" s="210" customFormat="1" ht="51" x14ac:dyDescent="0.25">
      <c r="A568" s="441">
        <v>1410</v>
      </c>
      <c r="B568" s="332" t="s">
        <v>581</v>
      </c>
      <c r="C568" s="332" t="s">
        <v>393</v>
      </c>
      <c r="D568" s="337">
        <v>485</v>
      </c>
      <c r="E568" s="338">
        <v>44810</v>
      </c>
      <c r="F568" s="332" t="s">
        <v>580</v>
      </c>
      <c r="G568" s="332">
        <v>33714</v>
      </c>
      <c r="H568" s="332" t="s">
        <v>537</v>
      </c>
      <c r="I568" s="332" t="s">
        <v>572</v>
      </c>
    </row>
    <row r="569" spans="1:9" s="210" customFormat="1" ht="51" x14ac:dyDescent="0.25">
      <c r="A569" s="441">
        <v>1411</v>
      </c>
      <c r="B569" s="332" t="s">
        <v>581</v>
      </c>
      <c r="C569" s="332" t="s">
        <v>393</v>
      </c>
      <c r="D569" s="337">
        <v>485</v>
      </c>
      <c r="E569" s="338">
        <v>44810</v>
      </c>
      <c r="F569" s="332" t="s">
        <v>580</v>
      </c>
      <c r="G569" s="332">
        <v>33714</v>
      </c>
      <c r="H569" s="332" t="s">
        <v>537</v>
      </c>
      <c r="I569" s="332" t="s">
        <v>572</v>
      </c>
    </row>
    <row r="570" spans="1:9" s="210" customFormat="1" ht="51" x14ac:dyDescent="0.25">
      <c r="A570" s="441">
        <v>1412</v>
      </c>
      <c r="B570" s="332" t="s">
        <v>581</v>
      </c>
      <c r="C570" s="332" t="s">
        <v>393</v>
      </c>
      <c r="D570" s="337">
        <v>485</v>
      </c>
      <c r="E570" s="338">
        <v>44810</v>
      </c>
      <c r="F570" s="332" t="s">
        <v>580</v>
      </c>
      <c r="G570" s="332">
        <v>33714</v>
      </c>
      <c r="H570" s="332" t="s">
        <v>537</v>
      </c>
      <c r="I570" s="332" t="s">
        <v>572</v>
      </c>
    </row>
    <row r="571" spans="1:9" s="210" customFormat="1" ht="51" x14ac:dyDescent="0.25">
      <c r="A571" s="441">
        <v>1413</v>
      </c>
      <c r="B571" s="332" t="s">
        <v>581</v>
      </c>
      <c r="C571" s="332" t="s">
        <v>393</v>
      </c>
      <c r="D571" s="337">
        <v>485</v>
      </c>
      <c r="E571" s="338">
        <v>44810</v>
      </c>
      <c r="F571" s="332" t="s">
        <v>580</v>
      </c>
      <c r="G571" s="332">
        <v>33714</v>
      </c>
      <c r="H571" s="332" t="s">
        <v>537</v>
      </c>
      <c r="I571" s="332" t="s">
        <v>572</v>
      </c>
    </row>
    <row r="572" spans="1:9" s="210" customFormat="1" ht="51" x14ac:dyDescent="0.25">
      <c r="A572" s="441">
        <v>1414</v>
      </c>
      <c r="B572" s="332" t="s">
        <v>581</v>
      </c>
      <c r="C572" s="332" t="s">
        <v>393</v>
      </c>
      <c r="D572" s="337">
        <v>485</v>
      </c>
      <c r="E572" s="338">
        <v>44810</v>
      </c>
      <c r="F572" s="332" t="s">
        <v>580</v>
      </c>
      <c r="G572" s="332">
        <v>33714</v>
      </c>
      <c r="H572" s="332" t="s">
        <v>537</v>
      </c>
      <c r="I572" s="332" t="s">
        <v>572</v>
      </c>
    </row>
    <row r="573" spans="1:9" s="210" customFormat="1" ht="51" x14ac:dyDescent="0.25">
      <c r="A573" s="441">
        <v>1415</v>
      </c>
      <c r="B573" s="332" t="s">
        <v>582</v>
      </c>
      <c r="C573" s="332" t="s">
        <v>409</v>
      </c>
      <c r="D573" s="337">
        <v>450</v>
      </c>
      <c r="E573" s="338">
        <v>44824</v>
      </c>
      <c r="F573" s="332" t="s">
        <v>583</v>
      </c>
      <c r="G573" s="332">
        <v>43608</v>
      </c>
      <c r="H573" s="332" t="s">
        <v>129</v>
      </c>
      <c r="I573" s="332" t="s">
        <v>572</v>
      </c>
    </row>
    <row r="574" spans="1:9" s="210" customFormat="1" ht="51" x14ac:dyDescent="0.25">
      <c r="A574" s="441">
        <v>1416</v>
      </c>
      <c r="B574" s="332" t="s">
        <v>584</v>
      </c>
      <c r="C574" s="332" t="s">
        <v>387</v>
      </c>
      <c r="D574" s="337">
        <v>699</v>
      </c>
      <c r="E574" s="338">
        <v>44825</v>
      </c>
      <c r="F574" s="332" t="s">
        <v>585</v>
      </c>
      <c r="G574" s="332">
        <v>2035</v>
      </c>
      <c r="H574" s="332" t="s">
        <v>140</v>
      </c>
      <c r="I574" s="332" t="s">
        <v>572</v>
      </c>
    </row>
    <row r="575" spans="1:9" s="210" customFormat="1" ht="51" x14ac:dyDescent="0.25">
      <c r="A575" s="441">
        <v>1417</v>
      </c>
      <c r="B575" s="332" t="s">
        <v>586</v>
      </c>
      <c r="C575" s="332" t="s">
        <v>385</v>
      </c>
      <c r="D575" s="337">
        <v>3823.19</v>
      </c>
      <c r="E575" s="338">
        <v>44827</v>
      </c>
      <c r="F575" s="332" t="s">
        <v>587</v>
      </c>
      <c r="G575" s="332">
        <v>3</v>
      </c>
      <c r="H575" s="332" t="s">
        <v>537</v>
      </c>
      <c r="I575" s="332" t="s">
        <v>572</v>
      </c>
    </row>
    <row r="576" spans="1:9" s="210" customFormat="1" ht="51" x14ac:dyDescent="0.25">
      <c r="A576" s="441">
        <v>1418</v>
      </c>
      <c r="B576" s="332" t="s">
        <v>586</v>
      </c>
      <c r="C576" s="332" t="s">
        <v>385</v>
      </c>
      <c r="D576" s="337">
        <v>3823.19</v>
      </c>
      <c r="E576" s="338">
        <v>44827</v>
      </c>
      <c r="F576" s="332" t="s">
        <v>587</v>
      </c>
      <c r="G576" s="332">
        <v>3</v>
      </c>
      <c r="H576" s="332" t="s">
        <v>537</v>
      </c>
      <c r="I576" s="332" t="s">
        <v>572</v>
      </c>
    </row>
    <row r="577" spans="1:9" s="210" customFormat="1" ht="51" x14ac:dyDescent="0.25">
      <c r="A577" s="441">
        <v>1419</v>
      </c>
      <c r="B577" s="332" t="s">
        <v>586</v>
      </c>
      <c r="C577" s="332" t="s">
        <v>385</v>
      </c>
      <c r="D577" s="337">
        <v>3823.19</v>
      </c>
      <c r="E577" s="338">
        <v>44827</v>
      </c>
      <c r="F577" s="332" t="s">
        <v>587</v>
      </c>
      <c r="G577" s="332">
        <v>3</v>
      </c>
      <c r="H577" s="332" t="s">
        <v>537</v>
      </c>
      <c r="I577" s="332" t="s">
        <v>572</v>
      </c>
    </row>
    <row r="578" spans="1:9" s="210" customFormat="1" ht="51" x14ac:dyDescent="0.25">
      <c r="A578" s="441">
        <v>1420</v>
      </c>
      <c r="B578" s="332" t="s">
        <v>586</v>
      </c>
      <c r="C578" s="332" t="s">
        <v>385</v>
      </c>
      <c r="D578" s="337">
        <v>3823.19</v>
      </c>
      <c r="E578" s="338">
        <v>44827</v>
      </c>
      <c r="F578" s="332" t="s">
        <v>587</v>
      </c>
      <c r="G578" s="332">
        <v>3</v>
      </c>
      <c r="H578" s="332" t="s">
        <v>537</v>
      </c>
      <c r="I578" s="332" t="s">
        <v>572</v>
      </c>
    </row>
    <row r="579" spans="1:9" s="210" customFormat="1" ht="51" x14ac:dyDescent="0.25">
      <c r="A579" s="441">
        <v>1421</v>
      </c>
      <c r="B579" s="332" t="s">
        <v>586</v>
      </c>
      <c r="C579" s="332" t="s">
        <v>385</v>
      </c>
      <c r="D579" s="337">
        <v>3823.19</v>
      </c>
      <c r="E579" s="338">
        <v>44827</v>
      </c>
      <c r="F579" s="332" t="s">
        <v>587</v>
      </c>
      <c r="G579" s="332">
        <v>3</v>
      </c>
      <c r="H579" s="332" t="s">
        <v>537</v>
      </c>
      <c r="I579" s="332" t="s">
        <v>572</v>
      </c>
    </row>
    <row r="580" spans="1:9" s="210" customFormat="1" ht="51" x14ac:dyDescent="0.25">
      <c r="A580" s="441">
        <v>1422</v>
      </c>
      <c r="B580" s="332" t="s">
        <v>588</v>
      </c>
      <c r="C580" s="332" t="s">
        <v>393</v>
      </c>
      <c r="D580" s="337">
        <v>470.98</v>
      </c>
      <c r="E580" s="338">
        <v>44832</v>
      </c>
      <c r="F580" s="332" t="s">
        <v>580</v>
      </c>
      <c r="G580" s="332">
        <v>34191</v>
      </c>
      <c r="H580" s="332" t="s">
        <v>132</v>
      </c>
      <c r="I580" s="332" t="s">
        <v>572</v>
      </c>
    </row>
    <row r="581" spans="1:9" s="210" customFormat="1" ht="51" x14ac:dyDescent="0.25">
      <c r="A581" s="441">
        <v>1423</v>
      </c>
      <c r="B581" s="332" t="s">
        <v>588</v>
      </c>
      <c r="C581" s="332" t="s">
        <v>393</v>
      </c>
      <c r="D581" s="337">
        <v>470.98</v>
      </c>
      <c r="E581" s="338">
        <v>44832</v>
      </c>
      <c r="F581" s="332" t="s">
        <v>580</v>
      </c>
      <c r="G581" s="332">
        <v>34191</v>
      </c>
      <c r="H581" s="332" t="s">
        <v>132</v>
      </c>
      <c r="I581" s="332" t="s">
        <v>572</v>
      </c>
    </row>
    <row r="582" spans="1:9" s="210" customFormat="1" ht="51" x14ac:dyDescent="0.25">
      <c r="A582" s="441">
        <v>1424</v>
      </c>
      <c r="B582" s="332" t="s">
        <v>588</v>
      </c>
      <c r="C582" s="332" t="s">
        <v>393</v>
      </c>
      <c r="D582" s="337">
        <v>470.98</v>
      </c>
      <c r="E582" s="338">
        <v>44832</v>
      </c>
      <c r="F582" s="332" t="s">
        <v>580</v>
      </c>
      <c r="G582" s="332">
        <v>34191</v>
      </c>
      <c r="H582" s="332" t="s">
        <v>132</v>
      </c>
      <c r="I582" s="332" t="s">
        <v>572</v>
      </c>
    </row>
    <row r="583" spans="1:9" s="210" customFormat="1" ht="51" x14ac:dyDescent="0.25">
      <c r="A583" s="441">
        <v>1425</v>
      </c>
      <c r="B583" s="332" t="s">
        <v>588</v>
      </c>
      <c r="C583" s="332" t="s">
        <v>393</v>
      </c>
      <c r="D583" s="337">
        <v>470.98</v>
      </c>
      <c r="E583" s="338">
        <v>44832</v>
      </c>
      <c r="F583" s="332" t="s">
        <v>580</v>
      </c>
      <c r="G583" s="332">
        <v>34191</v>
      </c>
      <c r="H583" s="332" t="s">
        <v>132</v>
      </c>
      <c r="I583" s="332" t="s">
        <v>572</v>
      </c>
    </row>
    <row r="584" spans="1:9" s="210" customFormat="1" ht="51" x14ac:dyDescent="0.25">
      <c r="A584" s="441">
        <v>1426</v>
      </c>
      <c r="B584" s="332" t="s">
        <v>588</v>
      </c>
      <c r="C584" s="332" t="s">
        <v>393</v>
      </c>
      <c r="D584" s="337">
        <v>470.98</v>
      </c>
      <c r="E584" s="338">
        <v>44832</v>
      </c>
      <c r="F584" s="332" t="s">
        <v>580</v>
      </c>
      <c r="G584" s="332">
        <v>34191</v>
      </c>
      <c r="H584" s="332" t="s">
        <v>132</v>
      </c>
      <c r="I584" s="332" t="s">
        <v>572</v>
      </c>
    </row>
    <row r="585" spans="1:9" s="210" customFormat="1" ht="51" x14ac:dyDescent="0.25">
      <c r="A585" s="441">
        <v>1427</v>
      </c>
      <c r="B585" s="332" t="s">
        <v>588</v>
      </c>
      <c r="C585" s="332" t="s">
        <v>393</v>
      </c>
      <c r="D585" s="337">
        <v>470.98</v>
      </c>
      <c r="E585" s="338">
        <v>44832</v>
      </c>
      <c r="F585" s="332" t="s">
        <v>580</v>
      </c>
      <c r="G585" s="332">
        <v>34191</v>
      </c>
      <c r="H585" s="332" t="s">
        <v>132</v>
      </c>
      <c r="I585" s="332" t="s">
        <v>572</v>
      </c>
    </row>
    <row r="586" spans="1:9" s="210" customFormat="1" ht="51" x14ac:dyDescent="0.25">
      <c r="A586" s="441">
        <v>1428</v>
      </c>
      <c r="B586" s="332" t="s">
        <v>588</v>
      </c>
      <c r="C586" s="332" t="s">
        <v>393</v>
      </c>
      <c r="D586" s="337">
        <v>470.98</v>
      </c>
      <c r="E586" s="338">
        <v>44832</v>
      </c>
      <c r="F586" s="332" t="s">
        <v>580</v>
      </c>
      <c r="G586" s="332">
        <v>34191</v>
      </c>
      <c r="H586" s="332" t="s">
        <v>132</v>
      </c>
      <c r="I586" s="332" t="s">
        <v>572</v>
      </c>
    </row>
    <row r="587" spans="1:9" s="210" customFormat="1" ht="51" x14ac:dyDescent="0.25">
      <c r="A587" s="441">
        <v>1429</v>
      </c>
      <c r="B587" s="332" t="s">
        <v>588</v>
      </c>
      <c r="C587" s="332" t="s">
        <v>393</v>
      </c>
      <c r="D587" s="337">
        <v>470.98</v>
      </c>
      <c r="E587" s="338">
        <v>44832</v>
      </c>
      <c r="F587" s="332" t="s">
        <v>580</v>
      </c>
      <c r="G587" s="332">
        <v>34191</v>
      </c>
      <c r="H587" s="332" t="s">
        <v>132</v>
      </c>
      <c r="I587" s="332" t="s">
        <v>572</v>
      </c>
    </row>
    <row r="588" spans="1:9" s="210" customFormat="1" ht="51" x14ac:dyDescent="0.25">
      <c r="A588" s="441">
        <v>1430</v>
      </c>
      <c r="B588" s="332" t="s">
        <v>588</v>
      </c>
      <c r="C588" s="332" t="s">
        <v>393</v>
      </c>
      <c r="D588" s="337">
        <v>470.98</v>
      </c>
      <c r="E588" s="338">
        <v>44832</v>
      </c>
      <c r="F588" s="332" t="s">
        <v>580</v>
      </c>
      <c r="G588" s="332">
        <v>34191</v>
      </c>
      <c r="H588" s="332" t="s">
        <v>132</v>
      </c>
      <c r="I588" s="332" t="s">
        <v>572</v>
      </c>
    </row>
    <row r="589" spans="1:9" s="210" customFormat="1" ht="51" x14ac:dyDescent="0.25">
      <c r="A589" s="441">
        <v>1431</v>
      </c>
      <c r="B589" s="332" t="s">
        <v>588</v>
      </c>
      <c r="C589" s="332" t="s">
        <v>393</v>
      </c>
      <c r="D589" s="337">
        <v>470.98</v>
      </c>
      <c r="E589" s="338">
        <v>44832</v>
      </c>
      <c r="F589" s="332" t="s">
        <v>580</v>
      </c>
      <c r="G589" s="332">
        <v>34191</v>
      </c>
      <c r="H589" s="332" t="s">
        <v>132</v>
      </c>
      <c r="I589" s="332" t="s">
        <v>572</v>
      </c>
    </row>
    <row r="590" spans="1:9" s="210" customFormat="1" ht="51" x14ac:dyDescent="0.25">
      <c r="A590" s="441">
        <v>1432</v>
      </c>
      <c r="B590" s="332" t="s">
        <v>588</v>
      </c>
      <c r="C590" s="332" t="s">
        <v>393</v>
      </c>
      <c r="D590" s="337">
        <v>470.98</v>
      </c>
      <c r="E590" s="338">
        <v>44832</v>
      </c>
      <c r="F590" s="332" t="s">
        <v>580</v>
      </c>
      <c r="G590" s="332">
        <v>34191</v>
      </c>
      <c r="H590" s="332" t="s">
        <v>132</v>
      </c>
      <c r="I590" s="332" t="s">
        <v>572</v>
      </c>
    </row>
    <row r="591" spans="1:9" s="210" customFormat="1" ht="51" x14ac:dyDescent="0.25">
      <c r="A591" s="441">
        <v>1433</v>
      </c>
      <c r="B591" s="332" t="s">
        <v>588</v>
      </c>
      <c r="C591" s="332" t="s">
        <v>393</v>
      </c>
      <c r="D591" s="337">
        <v>470.98</v>
      </c>
      <c r="E591" s="338">
        <v>44832</v>
      </c>
      <c r="F591" s="332" t="s">
        <v>580</v>
      </c>
      <c r="G591" s="332">
        <v>34191</v>
      </c>
      <c r="H591" s="332" t="s">
        <v>132</v>
      </c>
      <c r="I591" s="332" t="s">
        <v>572</v>
      </c>
    </row>
    <row r="592" spans="1:9" s="210" customFormat="1" ht="51" x14ac:dyDescent="0.25">
      <c r="A592" s="441">
        <v>1434</v>
      </c>
      <c r="B592" s="332" t="s">
        <v>588</v>
      </c>
      <c r="C592" s="332" t="s">
        <v>393</v>
      </c>
      <c r="D592" s="337">
        <v>470.98</v>
      </c>
      <c r="E592" s="338">
        <v>44832</v>
      </c>
      <c r="F592" s="332" t="s">
        <v>580</v>
      </c>
      <c r="G592" s="332">
        <v>34191</v>
      </c>
      <c r="H592" s="332" t="s">
        <v>132</v>
      </c>
      <c r="I592" s="332" t="s">
        <v>572</v>
      </c>
    </row>
    <row r="593" spans="1:9" s="210" customFormat="1" ht="51" x14ac:dyDescent="0.25">
      <c r="A593" s="441">
        <v>1435</v>
      </c>
      <c r="B593" s="332" t="s">
        <v>588</v>
      </c>
      <c r="C593" s="332" t="s">
        <v>393</v>
      </c>
      <c r="D593" s="337">
        <v>470.98</v>
      </c>
      <c r="E593" s="338">
        <v>44832</v>
      </c>
      <c r="F593" s="332" t="s">
        <v>580</v>
      </c>
      <c r="G593" s="332">
        <v>34191</v>
      </c>
      <c r="H593" s="332" t="s">
        <v>132</v>
      </c>
      <c r="I593" s="332" t="s">
        <v>572</v>
      </c>
    </row>
    <row r="594" spans="1:9" s="210" customFormat="1" ht="51" x14ac:dyDescent="0.25">
      <c r="A594" s="441">
        <v>1436</v>
      </c>
      <c r="B594" s="332" t="s">
        <v>588</v>
      </c>
      <c r="C594" s="332" t="s">
        <v>393</v>
      </c>
      <c r="D594" s="337">
        <v>470.98</v>
      </c>
      <c r="E594" s="338">
        <v>44832</v>
      </c>
      <c r="F594" s="332" t="s">
        <v>580</v>
      </c>
      <c r="G594" s="332">
        <v>34191</v>
      </c>
      <c r="H594" s="332" t="s">
        <v>132</v>
      </c>
      <c r="I594" s="332" t="s">
        <v>572</v>
      </c>
    </row>
    <row r="595" spans="1:9" s="210" customFormat="1" ht="51" x14ac:dyDescent="0.25">
      <c r="A595" s="441">
        <v>1437</v>
      </c>
      <c r="B595" s="332" t="s">
        <v>588</v>
      </c>
      <c r="C595" s="332" t="s">
        <v>393</v>
      </c>
      <c r="D595" s="337">
        <v>470.98</v>
      </c>
      <c r="E595" s="338">
        <v>44832</v>
      </c>
      <c r="F595" s="332" t="s">
        <v>580</v>
      </c>
      <c r="G595" s="332">
        <v>34191</v>
      </c>
      <c r="H595" s="332" t="s">
        <v>132</v>
      </c>
      <c r="I595" s="332" t="s">
        <v>572</v>
      </c>
    </row>
    <row r="596" spans="1:9" s="210" customFormat="1" ht="51" x14ac:dyDescent="0.25">
      <c r="A596" s="441">
        <v>1438</v>
      </c>
      <c r="B596" s="332" t="s">
        <v>588</v>
      </c>
      <c r="C596" s="332" t="s">
        <v>393</v>
      </c>
      <c r="D596" s="337">
        <v>470.98</v>
      </c>
      <c r="E596" s="338">
        <v>44832</v>
      </c>
      <c r="F596" s="332" t="s">
        <v>580</v>
      </c>
      <c r="G596" s="332">
        <v>34191</v>
      </c>
      <c r="H596" s="332" t="s">
        <v>132</v>
      </c>
      <c r="I596" s="332" t="s">
        <v>572</v>
      </c>
    </row>
    <row r="597" spans="1:9" s="210" customFormat="1" ht="51" x14ac:dyDescent="0.25">
      <c r="A597" s="441">
        <v>1439</v>
      </c>
      <c r="B597" s="332" t="s">
        <v>588</v>
      </c>
      <c r="C597" s="332" t="s">
        <v>393</v>
      </c>
      <c r="D597" s="337">
        <v>470.98</v>
      </c>
      <c r="E597" s="338">
        <v>44832</v>
      </c>
      <c r="F597" s="332" t="s">
        <v>580</v>
      </c>
      <c r="G597" s="332">
        <v>34191</v>
      </c>
      <c r="H597" s="332" t="s">
        <v>132</v>
      </c>
      <c r="I597" s="332" t="s">
        <v>572</v>
      </c>
    </row>
    <row r="598" spans="1:9" s="210" customFormat="1" ht="51" x14ac:dyDescent="0.25">
      <c r="A598" s="441">
        <v>1440</v>
      </c>
      <c r="B598" s="332" t="s">
        <v>536</v>
      </c>
      <c r="C598" s="332" t="s">
        <v>393</v>
      </c>
      <c r="D598" s="337">
        <v>445.66</v>
      </c>
      <c r="E598" s="338">
        <v>44832</v>
      </c>
      <c r="F598" s="332" t="s">
        <v>580</v>
      </c>
      <c r="G598" s="332">
        <v>34191</v>
      </c>
      <c r="H598" s="332" t="s">
        <v>132</v>
      </c>
      <c r="I598" s="332" t="s">
        <v>572</v>
      </c>
    </row>
    <row r="599" spans="1:9" s="210" customFormat="1" ht="51" x14ac:dyDescent="0.25">
      <c r="A599" s="441">
        <v>1441</v>
      </c>
      <c r="B599" s="332" t="s">
        <v>536</v>
      </c>
      <c r="C599" s="332" t="s">
        <v>393</v>
      </c>
      <c r="D599" s="337">
        <v>445.66</v>
      </c>
      <c r="E599" s="338">
        <v>44832</v>
      </c>
      <c r="F599" s="332" t="s">
        <v>580</v>
      </c>
      <c r="G599" s="332">
        <v>34191</v>
      </c>
      <c r="H599" s="332" t="s">
        <v>132</v>
      </c>
      <c r="I599" s="332" t="s">
        <v>572</v>
      </c>
    </row>
    <row r="600" spans="1:9" s="210" customFormat="1" ht="51" x14ac:dyDescent="0.25">
      <c r="A600" s="441">
        <v>1442</v>
      </c>
      <c r="B600" s="332" t="s">
        <v>536</v>
      </c>
      <c r="C600" s="332" t="s">
        <v>393</v>
      </c>
      <c r="D600" s="337">
        <v>445.66</v>
      </c>
      <c r="E600" s="338">
        <v>44832</v>
      </c>
      <c r="F600" s="332" t="s">
        <v>580</v>
      </c>
      <c r="G600" s="332">
        <v>34191</v>
      </c>
      <c r="H600" s="332" t="s">
        <v>132</v>
      </c>
      <c r="I600" s="332" t="s">
        <v>572</v>
      </c>
    </row>
    <row r="601" spans="1:9" s="210" customFormat="1" ht="51" x14ac:dyDescent="0.25">
      <c r="A601" s="441">
        <v>1443</v>
      </c>
      <c r="B601" s="332" t="s">
        <v>536</v>
      </c>
      <c r="C601" s="332" t="s">
        <v>393</v>
      </c>
      <c r="D601" s="337">
        <v>445.66</v>
      </c>
      <c r="E601" s="338">
        <v>44832</v>
      </c>
      <c r="F601" s="332" t="s">
        <v>580</v>
      </c>
      <c r="G601" s="332">
        <v>34191</v>
      </c>
      <c r="H601" s="332" t="s">
        <v>132</v>
      </c>
      <c r="I601" s="332" t="s">
        <v>572</v>
      </c>
    </row>
    <row r="602" spans="1:9" s="210" customFormat="1" ht="51" x14ac:dyDescent="0.25">
      <c r="A602" s="441">
        <v>1444</v>
      </c>
      <c r="B602" s="332" t="s">
        <v>536</v>
      </c>
      <c r="C602" s="332" t="s">
        <v>393</v>
      </c>
      <c r="D602" s="337">
        <v>445.66</v>
      </c>
      <c r="E602" s="338">
        <v>44832</v>
      </c>
      <c r="F602" s="332" t="s">
        <v>580</v>
      </c>
      <c r="G602" s="332">
        <v>34191</v>
      </c>
      <c r="H602" s="332" t="s">
        <v>132</v>
      </c>
      <c r="I602" s="332" t="s">
        <v>572</v>
      </c>
    </row>
    <row r="603" spans="1:9" s="210" customFormat="1" ht="51" x14ac:dyDescent="0.25">
      <c r="A603" s="441">
        <v>1445</v>
      </c>
      <c r="B603" s="332" t="s">
        <v>536</v>
      </c>
      <c r="C603" s="332" t="s">
        <v>393</v>
      </c>
      <c r="D603" s="337">
        <v>445.65</v>
      </c>
      <c r="E603" s="338">
        <v>44832</v>
      </c>
      <c r="F603" s="332" t="s">
        <v>580</v>
      </c>
      <c r="G603" s="332">
        <v>34191</v>
      </c>
      <c r="H603" s="332" t="s">
        <v>132</v>
      </c>
      <c r="I603" s="332" t="s">
        <v>572</v>
      </c>
    </row>
    <row r="604" spans="1:9" s="210" customFormat="1" ht="51" x14ac:dyDescent="0.25">
      <c r="A604" s="441">
        <v>1446</v>
      </c>
      <c r="B604" s="332" t="s">
        <v>589</v>
      </c>
      <c r="C604" s="332" t="s">
        <v>393</v>
      </c>
      <c r="D604" s="337">
        <v>972.35</v>
      </c>
      <c r="E604" s="338">
        <v>44832</v>
      </c>
      <c r="F604" s="332" t="s">
        <v>580</v>
      </c>
      <c r="G604" s="332">
        <v>34191</v>
      </c>
      <c r="H604" s="332" t="s">
        <v>132</v>
      </c>
      <c r="I604" s="332" t="s">
        <v>572</v>
      </c>
    </row>
    <row r="605" spans="1:9" s="210" customFormat="1" ht="51" x14ac:dyDescent="0.25">
      <c r="A605" s="441">
        <v>1447</v>
      </c>
      <c r="B605" s="332" t="s">
        <v>486</v>
      </c>
      <c r="C605" s="332" t="s">
        <v>393</v>
      </c>
      <c r="D605" s="337">
        <v>749.52</v>
      </c>
      <c r="E605" s="338">
        <v>44832</v>
      </c>
      <c r="F605" s="332" t="s">
        <v>580</v>
      </c>
      <c r="G605" s="332">
        <v>34191</v>
      </c>
      <c r="H605" s="332" t="s">
        <v>132</v>
      </c>
      <c r="I605" s="332" t="s">
        <v>572</v>
      </c>
    </row>
    <row r="606" spans="1:9" s="210" customFormat="1" ht="51" x14ac:dyDescent="0.25">
      <c r="A606" s="441">
        <v>1448</v>
      </c>
      <c r="B606" s="332" t="s">
        <v>590</v>
      </c>
      <c r="C606" s="332" t="s">
        <v>393</v>
      </c>
      <c r="D606" s="337">
        <v>179.27</v>
      </c>
      <c r="E606" s="338">
        <v>44832</v>
      </c>
      <c r="F606" s="332" t="s">
        <v>580</v>
      </c>
      <c r="G606" s="332">
        <v>34191</v>
      </c>
      <c r="H606" s="332" t="s">
        <v>132</v>
      </c>
      <c r="I606" s="332" t="s">
        <v>572</v>
      </c>
    </row>
    <row r="607" spans="1:9" s="210" customFormat="1" ht="51" x14ac:dyDescent="0.25">
      <c r="A607" s="441">
        <v>1449</v>
      </c>
      <c r="B607" s="332" t="s">
        <v>590</v>
      </c>
      <c r="C607" s="332" t="s">
        <v>393</v>
      </c>
      <c r="D607" s="337">
        <v>179.27</v>
      </c>
      <c r="E607" s="338">
        <v>44832</v>
      </c>
      <c r="F607" s="332" t="s">
        <v>580</v>
      </c>
      <c r="G607" s="332">
        <v>34191</v>
      </c>
      <c r="H607" s="332" t="s">
        <v>132</v>
      </c>
      <c r="I607" s="332" t="s">
        <v>572</v>
      </c>
    </row>
    <row r="608" spans="1:9" s="210" customFormat="1" ht="51" x14ac:dyDescent="0.25">
      <c r="A608" s="441">
        <v>1450</v>
      </c>
      <c r="B608" s="332" t="s">
        <v>590</v>
      </c>
      <c r="C608" s="332" t="s">
        <v>393</v>
      </c>
      <c r="D608" s="337">
        <v>179.27</v>
      </c>
      <c r="E608" s="338">
        <v>44832</v>
      </c>
      <c r="F608" s="332" t="s">
        <v>580</v>
      </c>
      <c r="G608" s="332">
        <v>34191</v>
      </c>
      <c r="H608" s="332" t="s">
        <v>132</v>
      </c>
      <c r="I608" s="332" t="s">
        <v>572</v>
      </c>
    </row>
    <row r="609" spans="1:9" s="210" customFormat="1" ht="51" x14ac:dyDescent="0.25">
      <c r="A609" s="441">
        <v>1451</v>
      </c>
      <c r="B609" s="332" t="s">
        <v>590</v>
      </c>
      <c r="C609" s="332" t="s">
        <v>393</v>
      </c>
      <c r="D609" s="337">
        <v>179.27</v>
      </c>
      <c r="E609" s="338">
        <v>44832</v>
      </c>
      <c r="F609" s="332" t="s">
        <v>580</v>
      </c>
      <c r="G609" s="332">
        <v>34191</v>
      </c>
      <c r="H609" s="332" t="s">
        <v>132</v>
      </c>
      <c r="I609" s="332" t="s">
        <v>572</v>
      </c>
    </row>
    <row r="610" spans="1:9" s="210" customFormat="1" ht="51" x14ac:dyDescent="0.25">
      <c r="A610" s="441">
        <v>1452</v>
      </c>
      <c r="B610" s="332" t="s">
        <v>590</v>
      </c>
      <c r="C610" s="332" t="s">
        <v>393</v>
      </c>
      <c r="D610" s="337">
        <v>179.28</v>
      </c>
      <c r="E610" s="338">
        <v>44832</v>
      </c>
      <c r="F610" s="332" t="s">
        <v>580</v>
      </c>
      <c r="G610" s="332">
        <v>34191</v>
      </c>
      <c r="H610" s="332" t="s">
        <v>132</v>
      </c>
      <c r="I610" s="332" t="s">
        <v>572</v>
      </c>
    </row>
    <row r="611" spans="1:9" s="210" customFormat="1" ht="51" x14ac:dyDescent="0.25">
      <c r="A611" s="441">
        <v>1453</v>
      </c>
      <c r="B611" s="332" t="s">
        <v>590</v>
      </c>
      <c r="C611" s="332" t="s">
        <v>393</v>
      </c>
      <c r="D611" s="337">
        <v>179.28</v>
      </c>
      <c r="E611" s="338">
        <v>44832</v>
      </c>
      <c r="F611" s="332" t="s">
        <v>580</v>
      </c>
      <c r="G611" s="332">
        <v>34191</v>
      </c>
      <c r="H611" s="332" t="s">
        <v>132</v>
      </c>
      <c r="I611" s="332" t="s">
        <v>572</v>
      </c>
    </row>
    <row r="612" spans="1:9" s="210" customFormat="1" ht="51" x14ac:dyDescent="0.25">
      <c r="A612" s="441">
        <v>1454</v>
      </c>
      <c r="B612" s="332" t="s">
        <v>590</v>
      </c>
      <c r="C612" s="332" t="s">
        <v>393</v>
      </c>
      <c r="D612" s="337">
        <v>179.28</v>
      </c>
      <c r="E612" s="338">
        <v>44832</v>
      </c>
      <c r="F612" s="332" t="s">
        <v>580</v>
      </c>
      <c r="G612" s="332">
        <v>34191</v>
      </c>
      <c r="H612" s="332" t="s">
        <v>132</v>
      </c>
      <c r="I612" s="332" t="s">
        <v>572</v>
      </c>
    </row>
    <row r="613" spans="1:9" s="210" customFormat="1" ht="51" x14ac:dyDescent="0.25">
      <c r="A613" s="441">
        <v>1455</v>
      </c>
      <c r="B613" s="332" t="s">
        <v>590</v>
      </c>
      <c r="C613" s="332" t="s">
        <v>393</v>
      </c>
      <c r="D613" s="337">
        <v>179.28</v>
      </c>
      <c r="E613" s="338">
        <v>44832</v>
      </c>
      <c r="F613" s="332" t="s">
        <v>580</v>
      </c>
      <c r="G613" s="332">
        <v>34191</v>
      </c>
      <c r="H613" s="332" t="s">
        <v>132</v>
      </c>
      <c r="I613" s="332" t="s">
        <v>572</v>
      </c>
    </row>
    <row r="614" spans="1:9" s="210" customFormat="1" ht="51" x14ac:dyDescent="0.25">
      <c r="A614" s="441">
        <v>1456</v>
      </c>
      <c r="B614" s="332" t="s">
        <v>590</v>
      </c>
      <c r="C614" s="332" t="s">
        <v>393</v>
      </c>
      <c r="D614" s="337">
        <v>179.28</v>
      </c>
      <c r="E614" s="338">
        <v>44832</v>
      </c>
      <c r="F614" s="332" t="s">
        <v>580</v>
      </c>
      <c r="G614" s="332">
        <v>34191</v>
      </c>
      <c r="H614" s="332" t="s">
        <v>132</v>
      </c>
      <c r="I614" s="332" t="s">
        <v>572</v>
      </c>
    </row>
    <row r="615" spans="1:9" s="210" customFormat="1" ht="51" x14ac:dyDescent="0.25">
      <c r="A615" s="441">
        <v>1457</v>
      </c>
      <c r="B615" s="332" t="s">
        <v>590</v>
      </c>
      <c r="C615" s="332" t="s">
        <v>393</v>
      </c>
      <c r="D615" s="337">
        <v>179.28</v>
      </c>
      <c r="E615" s="338">
        <v>44832</v>
      </c>
      <c r="F615" s="332" t="s">
        <v>580</v>
      </c>
      <c r="G615" s="332">
        <v>34191</v>
      </c>
      <c r="H615" s="332" t="s">
        <v>132</v>
      </c>
      <c r="I615" s="332" t="s">
        <v>572</v>
      </c>
    </row>
    <row r="616" spans="1:9" s="210" customFormat="1" ht="51" x14ac:dyDescent="0.25">
      <c r="A616" s="441">
        <v>1458</v>
      </c>
      <c r="B616" s="332" t="s">
        <v>590</v>
      </c>
      <c r="C616" s="332" t="s">
        <v>393</v>
      </c>
      <c r="D616" s="337">
        <v>179.28</v>
      </c>
      <c r="E616" s="338">
        <v>44832</v>
      </c>
      <c r="F616" s="332" t="s">
        <v>580</v>
      </c>
      <c r="G616" s="332">
        <v>34191</v>
      </c>
      <c r="H616" s="332" t="s">
        <v>132</v>
      </c>
      <c r="I616" s="332" t="s">
        <v>572</v>
      </c>
    </row>
    <row r="617" spans="1:9" s="210" customFormat="1" ht="51" x14ac:dyDescent="0.25">
      <c r="A617" s="441">
        <v>1459</v>
      </c>
      <c r="B617" s="332" t="s">
        <v>590</v>
      </c>
      <c r="C617" s="332" t="s">
        <v>393</v>
      </c>
      <c r="D617" s="337">
        <v>179.28</v>
      </c>
      <c r="E617" s="338">
        <v>44832</v>
      </c>
      <c r="F617" s="332" t="s">
        <v>580</v>
      </c>
      <c r="G617" s="332">
        <v>34191</v>
      </c>
      <c r="H617" s="332" t="s">
        <v>132</v>
      </c>
      <c r="I617" s="332" t="s">
        <v>572</v>
      </c>
    </row>
    <row r="618" spans="1:9" s="210" customFormat="1" ht="51" x14ac:dyDescent="0.25">
      <c r="A618" s="441">
        <v>1460</v>
      </c>
      <c r="B618" s="332" t="s">
        <v>591</v>
      </c>
      <c r="C618" s="332" t="s">
        <v>393</v>
      </c>
      <c r="D618" s="337">
        <v>1896.07</v>
      </c>
      <c r="E618" s="338">
        <v>44832</v>
      </c>
      <c r="F618" s="332" t="s">
        <v>580</v>
      </c>
      <c r="G618" s="332">
        <v>34191</v>
      </c>
      <c r="H618" s="332" t="s">
        <v>132</v>
      </c>
      <c r="I618" s="332" t="s">
        <v>572</v>
      </c>
    </row>
    <row r="619" spans="1:9" s="210" customFormat="1" ht="51" x14ac:dyDescent="0.25">
      <c r="A619" s="441">
        <v>1461</v>
      </c>
      <c r="B619" s="332" t="s">
        <v>592</v>
      </c>
      <c r="C619" s="332" t="s">
        <v>393</v>
      </c>
      <c r="D619" s="337">
        <v>894.36</v>
      </c>
      <c r="E619" s="338">
        <v>44832</v>
      </c>
      <c r="F619" s="332" t="s">
        <v>580</v>
      </c>
      <c r="G619" s="332">
        <v>34191</v>
      </c>
      <c r="H619" s="332" t="s">
        <v>132</v>
      </c>
      <c r="I619" s="332" t="s">
        <v>572</v>
      </c>
    </row>
    <row r="620" spans="1:9" s="210" customFormat="1" ht="51" x14ac:dyDescent="0.25">
      <c r="A620" s="441">
        <v>1462</v>
      </c>
      <c r="B620" s="332" t="s">
        <v>592</v>
      </c>
      <c r="C620" s="332" t="s">
        <v>393</v>
      </c>
      <c r="D620" s="337">
        <v>894.36</v>
      </c>
      <c r="E620" s="338">
        <v>44832</v>
      </c>
      <c r="F620" s="332" t="s">
        <v>580</v>
      </c>
      <c r="G620" s="332">
        <v>34191</v>
      </c>
      <c r="H620" s="332" t="s">
        <v>132</v>
      </c>
      <c r="I620" s="332" t="s">
        <v>572</v>
      </c>
    </row>
    <row r="621" spans="1:9" s="210" customFormat="1" ht="51" x14ac:dyDescent="0.25">
      <c r="A621" s="441">
        <v>1463</v>
      </c>
      <c r="B621" s="332" t="s">
        <v>592</v>
      </c>
      <c r="C621" s="332" t="s">
        <v>393</v>
      </c>
      <c r="D621" s="337">
        <v>894.36</v>
      </c>
      <c r="E621" s="338">
        <v>44832</v>
      </c>
      <c r="F621" s="332" t="s">
        <v>580</v>
      </c>
      <c r="G621" s="332">
        <v>34191</v>
      </c>
      <c r="H621" s="332" t="s">
        <v>132</v>
      </c>
      <c r="I621" s="332" t="s">
        <v>572</v>
      </c>
    </row>
    <row r="622" spans="1:9" s="210" customFormat="1" ht="51" x14ac:dyDescent="0.25">
      <c r="A622" s="441">
        <v>1464</v>
      </c>
      <c r="B622" s="332" t="s">
        <v>592</v>
      </c>
      <c r="C622" s="332" t="s">
        <v>393</v>
      </c>
      <c r="D622" s="337">
        <v>894.35</v>
      </c>
      <c r="E622" s="338">
        <v>44832</v>
      </c>
      <c r="F622" s="332" t="s">
        <v>580</v>
      </c>
      <c r="G622" s="332">
        <v>34191</v>
      </c>
      <c r="H622" s="332" t="s">
        <v>132</v>
      </c>
      <c r="I622" s="332" t="s">
        <v>572</v>
      </c>
    </row>
    <row r="623" spans="1:9" s="210" customFormat="1" ht="51" x14ac:dyDescent="0.25">
      <c r="A623" s="441">
        <v>1465</v>
      </c>
      <c r="B623" s="332" t="s">
        <v>592</v>
      </c>
      <c r="C623" s="332" t="s">
        <v>393</v>
      </c>
      <c r="D623" s="337">
        <v>894.35</v>
      </c>
      <c r="E623" s="338">
        <v>44832</v>
      </c>
      <c r="F623" s="332" t="s">
        <v>580</v>
      </c>
      <c r="G623" s="332">
        <v>34191</v>
      </c>
      <c r="H623" s="332" t="s">
        <v>132</v>
      </c>
      <c r="I623" s="332" t="s">
        <v>572</v>
      </c>
    </row>
    <row r="624" spans="1:9" s="210" customFormat="1" ht="51" x14ac:dyDescent="0.25">
      <c r="A624" s="441">
        <v>1466</v>
      </c>
      <c r="B624" s="332" t="s">
        <v>536</v>
      </c>
      <c r="C624" s="332" t="s">
        <v>393</v>
      </c>
      <c r="D624" s="337">
        <v>491.24</v>
      </c>
      <c r="E624" s="338">
        <v>44832</v>
      </c>
      <c r="F624" s="332" t="s">
        <v>580</v>
      </c>
      <c r="G624" s="332">
        <v>34191</v>
      </c>
      <c r="H624" s="332" t="s">
        <v>132</v>
      </c>
      <c r="I624" s="332" t="s">
        <v>572</v>
      </c>
    </row>
    <row r="625" spans="1:9" s="210" customFormat="1" ht="51" x14ac:dyDescent="0.25">
      <c r="A625" s="441">
        <v>1467</v>
      </c>
      <c r="B625" s="332" t="s">
        <v>536</v>
      </c>
      <c r="C625" s="332" t="s">
        <v>393</v>
      </c>
      <c r="D625" s="337">
        <v>491.24</v>
      </c>
      <c r="E625" s="338">
        <v>44832</v>
      </c>
      <c r="F625" s="332" t="s">
        <v>580</v>
      </c>
      <c r="G625" s="332">
        <v>34191</v>
      </c>
      <c r="H625" s="332" t="s">
        <v>132</v>
      </c>
      <c r="I625" s="332" t="s">
        <v>572</v>
      </c>
    </row>
    <row r="626" spans="1:9" s="210" customFormat="1" ht="51" x14ac:dyDescent="0.25">
      <c r="A626" s="441">
        <v>1468</v>
      </c>
      <c r="B626" s="332" t="s">
        <v>536</v>
      </c>
      <c r="C626" s="332" t="s">
        <v>393</v>
      </c>
      <c r="D626" s="337">
        <v>491.23</v>
      </c>
      <c r="E626" s="338">
        <v>44832</v>
      </c>
      <c r="F626" s="332" t="s">
        <v>580</v>
      </c>
      <c r="G626" s="332">
        <v>34191</v>
      </c>
      <c r="H626" s="332" t="s">
        <v>132</v>
      </c>
      <c r="I626" s="332" t="s">
        <v>572</v>
      </c>
    </row>
    <row r="627" spans="1:9" s="210" customFormat="1" ht="51" x14ac:dyDescent="0.25">
      <c r="A627" s="441">
        <v>1469</v>
      </c>
      <c r="B627" s="332" t="s">
        <v>593</v>
      </c>
      <c r="C627" s="332" t="s">
        <v>393</v>
      </c>
      <c r="D627" s="337">
        <v>1620.57</v>
      </c>
      <c r="E627" s="338">
        <v>44832</v>
      </c>
      <c r="F627" s="332" t="s">
        <v>580</v>
      </c>
      <c r="G627" s="332">
        <v>34191</v>
      </c>
      <c r="H627" s="332" t="s">
        <v>132</v>
      </c>
      <c r="I627" s="332" t="s">
        <v>572</v>
      </c>
    </row>
    <row r="628" spans="1:9" s="210" customFormat="1" ht="51" x14ac:dyDescent="0.25">
      <c r="A628" s="441">
        <v>1470</v>
      </c>
      <c r="B628" s="332" t="s">
        <v>593</v>
      </c>
      <c r="C628" s="332" t="s">
        <v>393</v>
      </c>
      <c r="D628" s="337">
        <v>1620.58</v>
      </c>
      <c r="E628" s="338">
        <v>44832</v>
      </c>
      <c r="F628" s="332" t="s">
        <v>580</v>
      </c>
      <c r="G628" s="332">
        <v>34191</v>
      </c>
      <c r="H628" s="332" t="s">
        <v>132</v>
      </c>
      <c r="I628" s="332" t="s">
        <v>572</v>
      </c>
    </row>
    <row r="629" spans="1:9" s="210" customFormat="1" ht="51" x14ac:dyDescent="0.25">
      <c r="A629" s="441">
        <v>1471</v>
      </c>
      <c r="B629" s="332" t="s">
        <v>594</v>
      </c>
      <c r="C629" s="332" t="s">
        <v>393</v>
      </c>
      <c r="D629" s="337">
        <v>412.23</v>
      </c>
      <c r="E629" s="338">
        <v>44832</v>
      </c>
      <c r="F629" s="332" t="s">
        <v>580</v>
      </c>
      <c r="G629" s="332">
        <v>34191</v>
      </c>
      <c r="H629" s="332" t="s">
        <v>132</v>
      </c>
      <c r="I629" s="332" t="s">
        <v>572</v>
      </c>
    </row>
    <row r="630" spans="1:9" s="210" customFormat="1" ht="51" x14ac:dyDescent="0.25">
      <c r="A630" s="441">
        <v>1472</v>
      </c>
      <c r="B630" s="332" t="s">
        <v>594</v>
      </c>
      <c r="C630" s="332" t="s">
        <v>393</v>
      </c>
      <c r="D630" s="337">
        <v>412.24</v>
      </c>
      <c r="E630" s="338">
        <v>44832</v>
      </c>
      <c r="F630" s="332" t="s">
        <v>580</v>
      </c>
      <c r="G630" s="332">
        <v>34191</v>
      </c>
      <c r="H630" s="332" t="s">
        <v>132</v>
      </c>
      <c r="I630" s="332" t="s">
        <v>572</v>
      </c>
    </row>
    <row r="631" spans="1:9" s="210" customFormat="1" ht="51" x14ac:dyDescent="0.25">
      <c r="A631" s="441">
        <v>1473</v>
      </c>
      <c r="B631" s="332" t="s">
        <v>512</v>
      </c>
      <c r="C631" s="332" t="s">
        <v>393</v>
      </c>
      <c r="D631" s="337">
        <v>317.02</v>
      </c>
      <c r="E631" s="338">
        <v>44832</v>
      </c>
      <c r="F631" s="332" t="s">
        <v>580</v>
      </c>
      <c r="G631" s="332">
        <v>34191</v>
      </c>
      <c r="H631" s="332" t="s">
        <v>132</v>
      </c>
      <c r="I631" s="332" t="s">
        <v>572</v>
      </c>
    </row>
    <row r="632" spans="1:9" s="210" customFormat="1" ht="51" x14ac:dyDescent="0.25">
      <c r="A632" s="441">
        <v>1474</v>
      </c>
      <c r="B632" s="332" t="s">
        <v>512</v>
      </c>
      <c r="C632" s="332" t="s">
        <v>393</v>
      </c>
      <c r="D632" s="337">
        <v>317.02999999999997</v>
      </c>
      <c r="E632" s="338">
        <v>44832</v>
      </c>
      <c r="F632" s="332" t="s">
        <v>580</v>
      </c>
      <c r="G632" s="332">
        <v>34191</v>
      </c>
      <c r="H632" s="332" t="s">
        <v>132</v>
      </c>
      <c r="I632" s="332" t="s">
        <v>572</v>
      </c>
    </row>
    <row r="633" spans="1:9" s="210" customFormat="1" ht="51" x14ac:dyDescent="0.25">
      <c r="A633" s="441">
        <v>1475</v>
      </c>
      <c r="B633" s="332" t="s">
        <v>595</v>
      </c>
      <c r="C633" s="332" t="s">
        <v>393</v>
      </c>
      <c r="D633" s="337">
        <v>465</v>
      </c>
      <c r="E633" s="338">
        <v>44834</v>
      </c>
      <c r="F633" s="332" t="s">
        <v>580</v>
      </c>
      <c r="G633" s="332">
        <v>34287</v>
      </c>
      <c r="H633" s="332" t="s">
        <v>596</v>
      </c>
      <c r="I633" s="332" t="s">
        <v>572</v>
      </c>
    </row>
    <row r="634" spans="1:9" s="210" customFormat="1" ht="51" x14ac:dyDescent="0.25">
      <c r="A634" s="441">
        <v>1476</v>
      </c>
      <c r="B634" s="332" t="s">
        <v>581</v>
      </c>
      <c r="C634" s="332" t="s">
        <v>393</v>
      </c>
      <c r="D634" s="337">
        <v>485</v>
      </c>
      <c r="E634" s="338">
        <v>44834</v>
      </c>
      <c r="F634" s="332" t="s">
        <v>580</v>
      </c>
      <c r="G634" s="332">
        <v>34287</v>
      </c>
      <c r="H634" s="332" t="s">
        <v>596</v>
      </c>
      <c r="I634" s="332" t="s">
        <v>572</v>
      </c>
    </row>
    <row r="635" spans="1:9" s="210" customFormat="1" ht="51" x14ac:dyDescent="0.2">
      <c r="A635" s="210">
        <v>1477</v>
      </c>
      <c r="B635" s="332" t="s">
        <v>597</v>
      </c>
      <c r="C635" s="332" t="s">
        <v>401</v>
      </c>
      <c r="D635" s="337">
        <v>550</v>
      </c>
      <c r="E635" s="338">
        <v>44741</v>
      </c>
      <c r="F635" s="332" t="s">
        <v>598</v>
      </c>
      <c r="G635" s="332">
        <v>4631</v>
      </c>
      <c r="H635" s="332" t="s">
        <v>129</v>
      </c>
      <c r="I635" s="332" t="s">
        <v>572</v>
      </c>
    </row>
    <row r="636" spans="1:9" s="210" customFormat="1" ht="51" x14ac:dyDescent="0.25">
      <c r="A636" s="441">
        <v>1478</v>
      </c>
      <c r="B636" s="332" t="s">
        <v>599</v>
      </c>
      <c r="C636" s="332" t="s">
        <v>389</v>
      </c>
      <c r="D636" s="337">
        <v>690</v>
      </c>
      <c r="E636" s="338">
        <v>44833</v>
      </c>
      <c r="F636" s="332" t="s">
        <v>600</v>
      </c>
      <c r="G636" s="332">
        <v>3102</v>
      </c>
      <c r="H636" s="332" t="s">
        <v>130</v>
      </c>
      <c r="I636" s="332" t="s">
        <v>572</v>
      </c>
    </row>
    <row r="637" spans="1:9" s="210" customFormat="1" ht="51" x14ac:dyDescent="0.25">
      <c r="A637" s="441">
        <v>1479</v>
      </c>
      <c r="B637" s="332" t="s">
        <v>601</v>
      </c>
      <c r="C637" s="332" t="s">
        <v>389</v>
      </c>
      <c r="D637" s="337">
        <v>690</v>
      </c>
      <c r="E637" s="338">
        <v>44833</v>
      </c>
      <c r="F637" s="332" t="s">
        <v>600</v>
      </c>
      <c r="G637" s="332">
        <v>3102</v>
      </c>
      <c r="H637" s="332" t="s">
        <v>130</v>
      </c>
      <c r="I637" s="332" t="s">
        <v>572</v>
      </c>
    </row>
    <row r="638" spans="1:9" s="210" customFormat="1" ht="38.25" x14ac:dyDescent="0.2">
      <c r="A638" s="461">
        <v>1480</v>
      </c>
      <c r="B638" s="332" t="s">
        <v>602</v>
      </c>
      <c r="C638" s="332" t="s">
        <v>383</v>
      </c>
      <c r="D638" s="337">
        <v>890</v>
      </c>
      <c r="E638" s="338">
        <v>44838</v>
      </c>
      <c r="F638" s="332" t="s">
        <v>603</v>
      </c>
      <c r="G638" s="332">
        <v>114</v>
      </c>
      <c r="H638" s="332" t="s">
        <v>439</v>
      </c>
      <c r="I638" s="332" t="s">
        <v>433</v>
      </c>
    </row>
    <row r="639" spans="1:9" s="210" customFormat="1" ht="38.25" x14ac:dyDescent="0.2">
      <c r="A639" s="461">
        <v>1481</v>
      </c>
      <c r="B639" s="332" t="s">
        <v>602</v>
      </c>
      <c r="C639" s="332" t="s">
        <v>383</v>
      </c>
      <c r="D639" s="337">
        <v>890</v>
      </c>
      <c r="E639" s="338">
        <v>44838</v>
      </c>
      <c r="F639" s="332" t="s">
        <v>603</v>
      </c>
      <c r="G639" s="332">
        <v>114</v>
      </c>
      <c r="H639" s="332" t="s">
        <v>439</v>
      </c>
      <c r="I639" s="332" t="s">
        <v>433</v>
      </c>
    </row>
    <row r="640" spans="1:9" s="210" customFormat="1" ht="38.25" x14ac:dyDescent="0.2">
      <c r="A640" s="461">
        <v>1482</v>
      </c>
      <c r="B640" s="332" t="s">
        <v>602</v>
      </c>
      <c r="C640" s="332" t="s">
        <v>383</v>
      </c>
      <c r="D640" s="337">
        <v>890</v>
      </c>
      <c r="E640" s="338">
        <v>44838</v>
      </c>
      <c r="F640" s="332" t="s">
        <v>603</v>
      </c>
      <c r="G640" s="332">
        <v>114</v>
      </c>
      <c r="H640" s="332" t="s">
        <v>439</v>
      </c>
      <c r="I640" s="332" t="s">
        <v>433</v>
      </c>
    </row>
    <row r="641" spans="1:9" s="210" customFormat="1" ht="38.25" x14ac:dyDescent="0.2">
      <c r="A641" s="461">
        <v>1483</v>
      </c>
      <c r="B641" s="332" t="s">
        <v>604</v>
      </c>
      <c r="C641" s="332" t="s">
        <v>389</v>
      </c>
      <c r="D641" s="337">
        <v>315</v>
      </c>
      <c r="E641" s="338">
        <v>44841</v>
      </c>
      <c r="F641" s="332" t="s">
        <v>605</v>
      </c>
      <c r="G641" s="332">
        <v>34</v>
      </c>
      <c r="H641" s="332" t="s">
        <v>140</v>
      </c>
      <c r="I641" s="332" t="s">
        <v>433</v>
      </c>
    </row>
    <row r="642" spans="1:9" s="210" customFormat="1" ht="63.75" x14ac:dyDescent="0.2">
      <c r="A642" s="461">
        <v>1484</v>
      </c>
      <c r="B642" s="332" t="s">
        <v>606</v>
      </c>
      <c r="C642" s="332" t="s">
        <v>387</v>
      </c>
      <c r="D642" s="337">
        <v>1808</v>
      </c>
      <c r="E642" s="338">
        <v>44874</v>
      </c>
      <c r="F642" s="332" t="s">
        <v>607</v>
      </c>
      <c r="G642" s="332">
        <v>1347</v>
      </c>
      <c r="H642" s="332" t="s">
        <v>138</v>
      </c>
      <c r="I642" s="332" t="s">
        <v>608</v>
      </c>
    </row>
    <row r="643" spans="1:9" s="210" customFormat="1" ht="38.25" x14ac:dyDescent="0.2">
      <c r="A643" s="461">
        <v>1485</v>
      </c>
      <c r="B643" s="332" t="s">
        <v>609</v>
      </c>
      <c r="C643" s="332" t="s">
        <v>385</v>
      </c>
      <c r="D643" s="337">
        <v>637.9</v>
      </c>
      <c r="E643" s="338">
        <v>44887</v>
      </c>
      <c r="F643" s="332" t="s">
        <v>610</v>
      </c>
      <c r="G643" s="332">
        <v>100138</v>
      </c>
      <c r="H643" s="332" t="s">
        <v>132</v>
      </c>
      <c r="I643" s="332" t="s">
        <v>433</v>
      </c>
    </row>
    <row r="644" spans="1:9" s="210" customFormat="1" ht="38.25" x14ac:dyDescent="0.2">
      <c r="A644" s="461">
        <v>1486</v>
      </c>
      <c r="B644" s="332" t="s">
        <v>593</v>
      </c>
      <c r="C644" s="332" t="s">
        <v>393</v>
      </c>
      <c r="D644" s="337">
        <v>1663.65</v>
      </c>
      <c r="E644" s="338">
        <v>44883</v>
      </c>
      <c r="F644" s="332" t="s">
        <v>580</v>
      </c>
      <c r="G644" s="332">
        <v>35414</v>
      </c>
      <c r="H644" s="332" t="s">
        <v>129</v>
      </c>
      <c r="I644" s="332" t="s">
        <v>433</v>
      </c>
    </row>
    <row r="645" spans="1:9" s="210" customFormat="1" ht="38.25" x14ac:dyDescent="0.2">
      <c r="A645" s="461">
        <v>1487</v>
      </c>
      <c r="B645" s="332" t="s">
        <v>593</v>
      </c>
      <c r="C645" s="332" t="s">
        <v>393</v>
      </c>
      <c r="D645" s="337">
        <v>1663.65</v>
      </c>
      <c r="E645" s="338">
        <v>44883</v>
      </c>
      <c r="F645" s="332" t="s">
        <v>580</v>
      </c>
      <c r="G645" s="332">
        <v>35414</v>
      </c>
      <c r="H645" s="332" t="s">
        <v>129</v>
      </c>
      <c r="I645" s="332" t="s">
        <v>433</v>
      </c>
    </row>
    <row r="646" spans="1:9" s="210" customFormat="1" ht="38.25" x14ac:dyDescent="0.2">
      <c r="A646" s="461">
        <v>1488</v>
      </c>
      <c r="B646" s="332" t="s">
        <v>593</v>
      </c>
      <c r="C646" s="332" t="s">
        <v>393</v>
      </c>
      <c r="D646" s="337">
        <v>1663.65</v>
      </c>
      <c r="E646" s="338">
        <v>44883</v>
      </c>
      <c r="F646" s="332" t="s">
        <v>580</v>
      </c>
      <c r="G646" s="332">
        <v>35414</v>
      </c>
      <c r="H646" s="332" t="s">
        <v>129</v>
      </c>
      <c r="I646" s="332" t="s">
        <v>433</v>
      </c>
    </row>
    <row r="647" spans="1:9" s="210" customFormat="1" ht="38.25" x14ac:dyDescent="0.2">
      <c r="A647" s="461">
        <v>1489</v>
      </c>
      <c r="B647" s="332" t="s">
        <v>593</v>
      </c>
      <c r="C647" s="332" t="s">
        <v>393</v>
      </c>
      <c r="D647" s="337">
        <v>1663.65</v>
      </c>
      <c r="E647" s="338">
        <v>44883</v>
      </c>
      <c r="F647" s="332" t="s">
        <v>580</v>
      </c>
      <c r="G647" s="332">
        <v>35414</v>
      </c>
      <c r="H647" s="332" t="s">
        <v>129</v>
      </c>
      <c r="I647" s="332" t="s">
        <v>433</v>
      </c>
    </row>
    <row r="648" spans="1:9" s="210" customFormat="1" ht="38.25" x14ac:dyDescent="0.2">
      <c r="A648" s="461">
        <v>1490</v>
      </c>
      <c r="B648" s="332" t="s">
        <v>588</v>
      </c>
      <c r="C648" s="332" t="s">
        <v>393</v>
      </c>
      <c r="D648" s="337">
        <v>483.5</v>
      </c>
      <c r="E648" s="338">
        <v>44883</v>
      </c>
      <c r="F648" s="332" t="s">
        <v>580</v>
      </c>
      <c r="G648" s="332">
        <v>35414</v>
      </c>
      <c r="H648" s="332" t="s">
        <v>129</v>
      </c>
      <c r="I648" s="332" t="s">
        <v>433</v>
      </c>
    </row>
    <row r="649" spans="1:9" s="210" customFormat="1" ht="38.25" x14ac:dyDescent="0.2">
      <c r="A649" s="461">
        <v>1491</v>
      </c>
      <c r="B649" s="332" t="s">
        <v>588</v>
      </c>
      <c r="C649" s="332" t="s">
        <v>393</v>
      </c>
      <c r="D649" s="337">
        <v>483.5</v>
      </c>
      <c r="E649" s="338">
        <v>44883</v>
      </c>
      <c r="F649" s="332" t="s">
        <v>580</v>
      </c>
      <c r="G649" s="332">
        <v>35414</v>
      </c>
      <c r="H649" s="332" t="s">
        <v>129</v>
      </c>
      <c r="I649" s="332" t="s">
        <v>433</v>
      </c>
    </row>
    <row r="650" spans="1:9" s="210" customFormat="1" ht="38.25" x14ac:dyDescent="0.2">
      <c r="A650" s="461">
        <v>1492</v>
      </c>
      <c r="B650" s="332" t="s">
        <v>588</v>
      </c>
      <c r="C650" s="332" t="s">
        <v>393</v>
      </c>
      <c r="D650" s="337">
        <v>483.5</v>
      </c>
      <c r="E650" s="338">
        <v>44883</v>
      </c>
      <c r="F650" s="332" t="s">
        <v>580</v>
      </c>
      <c r="G650" s="332">
        <v>35414</v>
      </c>
      <c r="H650" s="332" t="s">
        <v>129</v>
      </c>
      <c r="I650" s="332" t="s">
        <v>433</v>
      </c>
    </row>
    <row r="651" spans="1:9" s="210" customFormat="1" ht="38.25" x14ac:dyDescent="0.2">
      <c r="A651" s="461">
        <v>1493</v>
      </c>
      <c r="B651" s="332" t="s">
        <v>588</v>
      </c>
      <c r="C651" s="332" t="s">
        <v>393</v>
      </c>
      <c r="D651" s="337">
        <v>483.5</v>
      </c>
      <c r="E651" s="338">
        <v>44883</v>
      </c>
      <c r="F651" s="332" t="s">
        <v>580</v>
      </c>
      <c r="G651" s="332">
        <v>35414</v>
      </c>
      <c r="H651" s="332" t="s">
        <v>129</v>
      </c>
      <c r="I651" s="332" t="s">
        <v>433</v>
      </c>
    </row>
    <row r="652" spans="1:9" s="210" customFormat="1" ht="38.25" x14ac:dyDescent="0.2">
      <c r="A652" s="461">
        <v>1494</v>
      </c>
      <c r="B652" s="332" t="s">
        <v>588</v>
      </c>
      <c r="C652" s="332" t="s">
        <v>393</v>
      </c>
      <c r="D652" s="337">
        <v>483.5</v>
      </c>
      <c r="E652" s="338">
        <v>44883</v>
      </c>
      <c r="F652" s="332" t="s">
        <v>580</v>
      </c>
      <c r="G652" s="332">
        <v>35414</v>
      </c>
      <c r="H652" s="332" t="s">
        <v>129</v>
      </c>
      <c r="I652" s="332" t="s">
        <v>433</v>
      </c>
    </row>
    <row r="653" spans="1:9" s="210" customFormat="1" ht="38.25" x14ac:dyDescent="0.2">
      <c r="A653" s="461">
        <v>1495</v>
      </c>
      <c r="B653" s="332" t="s">
        <v>588</v>
      </c>
      <c r="C653" s="332" t="s">
        <v>393</v>
      </c>
      <c r="D653" s="337">
        <v>483.5</v>
      </c>
      <c r="E653" s="338">
        <v>44883</v>
      </c>
      <c r="F653" s="332" t="s">
        <v>580</v>
      </c>
      <c r="G653" s="332">
        <v>35414</v>
      </c>
      <c r="H653" s="332" t="s">
        <v>129</v>
      </c>
      <c r="I653" s="332" t="s">
        <v>433</v>
      </c>
    </row>
    <row r="654" spans="1:9" s="210" customFormat="1" ht="38.25" x14ac:dyDescent="0.2">
      <c r="A654" s="461">
        <v>1496</v>
      </c>
      <c r="B654" s="332" t="s">
        <v>588</v>
      </c>
      <c r="C654" s="332" t="s">
        <v>393</v>
      </c>
      <c r="D654" s="337">
        <v>483.5</v>
      </c>
      <c r="E654" s="338">
        <v>44883</v>
      </c>
      <c r="F654" s="332" t="s">
        <v>580</v>
      </c>
      <c r="G654" s="332">
        <v>35414</v>
      </c>
      <c r="H654" s="332" t="s">
        <v>129</v>
      </c>
      <c r="I654" s="332" t="s">
        <v>433</v>
      </c>
    </row>
    <row r="655" spans="1:9" s="210" customFormat="1" ht="38.25" x14ac:dyDescent="0.2">
      <c r="A655" s="461">
        <v>1497</v>
      </c>
      <c r="B655" s="332" t="s">
        <v>588</v>
      </c>
      <c r="C655" s="332" t="s">
        <v>393</v>
      </c>
      <c r="D655" s="337">
        <v>483.5</v>
      </c>
      <c r="E655" s="338">
        <v>44883</v>
      </c>
      <c r="F655" s="332" t="s">
        <v>580</v>
      </c>
      <c r="G655" s="332">
        <v>35414</v>
      </c>
      <c r="H655" s="332" t="s">
        <v>129</v>
      </c>
      <c r="I655" s="332" t="s">
        <v>433</v>
      </c>
    </row>
    <row r="656" spans="1:9" s="210" customFormat="1" ht="38.25" x14ac:dyDescent="0.2">
      <c r="A656" s="461">
        <v>1498</v>
      </c>
      <c r="B656" s="332" t="s">
        <v>588</v>
      </c>
      <c r="C656" s="332" t="s">
        <v>393</v>
      </c>
      <c r="D656" s="337">
        <v>483.5</v>
      </c>
      <c r="E656" s="338">
        <v>44883</v>
      </c>
      <c r="F656" s="332" t="s">
        <v>580</v>
      </c>
      <c r="G656" s="332">
        <v>35414</v>
      </c>
      <c r="H656" s="332" t="s">
        <v>129</v>
      </c>
      <c r="I656" s="332" t="s">
        <v>433</v>
      </c>
    </row>
    <row r="657" spans="1:9" s="210" customFormat="1" ht="38.25" x14ac:dyDescent="0.2">
      <c r="A657" s="461">
        <v>1499</v>
      </c>
      <c r="B657" s="332" t="s">
        <v>588</v>
      </c>
      <c r="C657" s="332" t="s">
        <v>393</v>
      </c>
      <c r="D657" s="337">
        <v>483.5</v>
      </c>
      <c r="E657" s="338">
        <v>44883</v>
      </c>
      <c r="F657" s="332" t="s">
        <v>580</v>
      </c>
      <c r="G657" s="332">
        <v>35414</v>
      </c>
      <c r="H657" s="332" t="s">
        <v>129</v>
      </c>
      <c r="I657" s="332" t="s">
        <v>433</v>
      </c>
    </row>
    <row r="658" spans="1:9" s="210" customFormat="1" ht="38.25" x14ac:dyDescent="0.2">
      <c r="A658" s="461">
        <v>1500</v>
      </c>
      <c r="B658" s="332" t="s">
        <v>588</v>
      </c>
      <c r="C658" s="332" t="s">
        <v>393</v>
      </c>
      <c r="D658" s="337">
        <v>483.5</v>
      </c>
      <c r="E658" s="338">
        <v>44883</v>
      </c>
      <c r="F658" s="332" t="s">
        <v>580</v>
      </c>
      <c r="G658" s="332">
        <v>35414</v>
      </c>
      <c r="H658" s="332" t="s">
        <v>129</v>
      </c>
      <c r="I658" s="332" t="s">
        <v>433</v>
      </c>
    </row>
    <row r="659" spans="1:9" s="210" customFormat="1" ht="38.25" x14ac:dyDescent="0.2">
      <c r="A659" s="461">
        <v>1501</v>
      </c>
      <c r="B659" s="332" t="s">
        <v>588</v>
      </c>
      <c r="C659" s="332" t="s">
        <v>393</v>
      </c>
      <c r="D659" s="337">
        <v>483.5</v>
      </c>
      <c r="E659" s="338">
        <v>44883</v>
      </c>
      <c r="F659" s="332" t="s">
        <v>580</v>
      </c>
      <c r="G659" s="332">
        <v>35414</v>
      </c>
      <c r="H659" s="332" t="s">
        <v>129</v>
      </c>
      <c r="I659" s="332" t="s">
        <v>433</v>
      </c>
    </row>
    <row r="660" spans="1:9" s="210" customFormat="1" ht="38.25" x14ac:dyDescent="0.2">
      <c r="A660" s="461">
        <v>1502</v>
      </c>
      <c r="B660" s="332" t="s">
        <v>588</v>
      </c>
      <c r="C660" s="332" t="s">
        <v>393</v>
      </c>
      <c r="D660" s="337">
        <v>483.5</v>
      </c>
      <c r="E660" s="338">
        <v>44883</v>
      </c>
      <c r="F660" s="332" t="s">
        <v>580</v>
      </c>
      <c r="G660" s="332">
        <v>35414</v>
      </c>
      <c r="H660" s="332" t="s">
        <v>129</v>
      </c>
      <c r="I660" s="332" t="s">
        <v>433</v>
      </c>
    </row>
    <row r="661" spans="1:9" s="210" customFormat="1" ht="38.25" x14ac:dyDescent="0.2">
      <c r="A661" s="461">
        <v>1503</v>
      </c>
      <c r="B661" s="332" t="s">
        <v>588</v>
      </c>
      <c r="C661" s="332" t="s">
        <v>393</v>
      </c>
      <c r="D661" s="337">
        <v>483.5</v>
      </c>
      <c r="E661" s="338">
        <v>44883</v>
      </c>
      <c r="F661" s="332" t="s">
        <v>580</v>
      </c>
      <c r="G661" s="332">
        <v>35414</v>
      </c>
      <c r="H661" s="332" t="s">
        <v>129</v>
      </c>
      <c r="I661" s="332" t="s">
        <v>433</v>
      </c>
    </row>
    <row r="662" spans="1:9" s="210" customFormat="1" ht="38.25" x14ac:dyDescent="0.2">
      <c r="A662" s="461">
        <v>1504</v>
      </c>
      <c r="B662" s="332" t="s">
        <v>588</v>
      </c>
      <c r="C662" s="332" t="s">
        <v>393</v>
      </c>
      <c r="D662" s="337">
        <v>483.5</v>
      </c>
      <c r="E662" s="338">
        <v>44883</v>
      </c>
      <c r="F662" s="332" t="s">
        <v>580</v>
      </c>
      <c r="G662" s="332">
        <v>35414</v>
      </c>
      <c r="H662" s="332" t="s">
        <v>129</v>
      </c>
      <c r="I662" s="332" t="s">
        <v>433</v>
      </c>
    </row>
    <row r="663" spans="1:9" s="210" customFormat="1" ht="38.25" x14ac:dyDescent="0.2">
      <c r="A663" s="461">
        <v>1505</v>
      </c>
      <c r="B663" s="332" t="s">
        <v>588</v>
      </c>
      <c r="C663" s="332" t="s">
        <v>393</v>
      </c>
      <c r="D663" s="337">
        <v>483.5</v>
      </c>
      <c r="E663" s="338">
        <v>44883</v>
      </c>
      <c r="F663" s="332" t="s">
        <v>580</v>
      </c>
      <c r="G663" s="332">
        <v>35414</v>
      </c>
      <c r="H663" s="332" t="s">
        <v>129</v>
      </c>
      <c r="I663" s="332" t="s">
        <v>433</v>
      </c>
    </row>
    <row r="664" spans="1:9" s="210" customFormat="1" ht="38.25" x14ac:dyDescent="0.2">
      <c r="A664" s="461">
        <v>1506</v>
      </c>
      <c r="B664" s="332" t="s">
        <v>588</v>
      </c>
      <c r="C664" s="332" t="s">
        <v>393</v>
      </c>
      <c r="D664" s="337">
        <v>483.5</v>
      </c>
      <c r="E664" s="338">
        <v>44883</v>
      </c>
      <c r="F664" s="332" t="s">
        <v>580</v>
      </c>
      <c r="G664" s="332">
        <v>35414</v>
      </c>
      <c r="H664" s="332" t="s">
        <v>129</v>
      </c>
      <c r="I664" s="332" t="s">
        <v>433</v>
      </c>
    </row>
    <row r="665" spans="1:9" s="210" customFormat="1" ht="38.25" x14ac:dyDescent="0.2">
      <c r="A665" s="461">
        <v>1507</v>
      </c>
      <c r="B665" s="332" t="s">
        <v>588</v>
      </c>
      <c r="C665" s="332" t="s">
        <v>393</v>
      </c>
      <c r="D665" s="337">
        <v>483.5</v>
      </c>
      <c r="E665" s="338">
        <v>44883</v>
      </c>
      <c r="F665" s="332" t="s">
        <v>580</v>
      </c>
      <c r="G665" s="332">
        <v>35414</v>
      </c>
      <c r="H665" s="332" t="s">
        <v>129</v>
      </c>
      <c r="I665" s="332" t="s">
        <v>433</v>
      </c>
    </row>
    <row r="666" spans="1:9" s="210" customFormat="1" ht="38.25" x14ac:dyDescent="0.2">
      <c r="A666" s="461">
        <v>1508</v>
      </c>
      <c r="B666" s="332" t="s">
        <v>588</v>
      </c>
      <c r="C666" s="332" t="s">
        <v>393</v>
      </c>
      <c r="D666" s="337">
        <v>483.5</v>
      </c>
      <c r="E666" s="338">
        <v>44883</v>
      </c>
      <c r="F666" s="332" t="s">
        <v>580</v>
      </c>
      <c r="G666" s="332">
        <v>35414</v>
      </c>
      <c r="H666" s="332" t="s">
        <v>129</v>
      </c>
      <c r="I666" s="332" t="s">
        <v>433</v>
      </c>
    </row>
    <row r="667" spans="1:9" s="210" customFormat="1" ht="38.25" x14ac:dyDescent="0.2">
      <c r="A667" s="461">
        <v>1509</v>
      </c>
      <c r="B667" s="332" t="s">
        <v>588</v>
      </c>
      <c r="C667" s="332" t="s">
        <v>393</v>
      </c>
      <c r="D667" s="337">
        <v>483.5</v>
      </c>
      <c r="E667" s="338">
        <v>44883</v>
      </c>
      <c r="F667" s="332" t="s">
        <v>580</v>
      </c>
      <c r="G667" s="332">
        <v>35414</v>
      </c>
      <c r="H667" s="332" t="s">
        <v>129</v>
      </c>
      <c r="I667" s="332" t="s">
        <v>433</v>
      </c>
    </row>
    <row r="668" spans="1:9" s="210" customFormat="1" ht="38.25" x14ac:dyDescent="0.2">
      <c r="A668" s="461">
        <v>1510</v>
      </c>
      <c r="B668" s="332" t="s">
        <v>588</v>
      </c>
      <c r="C668" s="332" t="s">
        <v>393</v>
      </c>
      <c r="D668" s="337">
        <v>483.5</v>
      </c>
      <c r="E668" s="338">
        <v>44883</v>
      </c>
      <c r="F668" s="332" t="s">
        <v>580</v>
      </c>
      <c r="G668" s="332">
        <v>35414</v>
      </c>
      <c r="H668" s="332" t="s">
        <v>129</v>
      </c>
      <c r="I668" s="332" t="s">
        <v>433</v>
      </c>
    </row>
    <row r="669" spans="1:9" s="210" customFormat="1" ht="38.25" x14ac:dyDescent="0.2">
      <c r="A669" s="461">
        <v>1511</v>
      </c>
      <c r="B669" s="332" t="s">
        <v>588</v>
      </c>
      <c r="C669" s="332" t="s">
        <v>393</v>
      </c>
      <c r="D669" s="337">
        <v>483.5</v>
      </c>
      <c r="E669" s="338">
        <v>44883</v>
      </c>
      <c r="F669" s="332" t="s">
        <v>580</v>
      </c>
      <c r="G669" s="332">
        <v>35414</v>
      </c>
      <c r="H669" s="332" t="s">
        <v>129</v>
      </c>
      <c r="I669" s="332" t="s">
        <v>433</v>
      </c>
    </row>
    <row r="670" spans="1:9" s="210" customFormat="1" ht="38.25" x14ac:dyDescent="0.2">
      <c r="A670" s="461">
        <v>1512</v>
      </c>
      <c r="B670" s="332" t="s">
        <v>588</v>
      </c>
      <c r="C670" s="332" t="s">
        <v>393</v>
      </c>
      <c r="D670" s="337">
        <v>483.5</v>
      </c>
      <c r="E670" s="338">
        <v>44883</v>
      </c>
      <c r="F670" s="332" t="s">
        <v>580</v>
      </c>
      <c r="G670" s="332">
        <v>35414</v>
      </c>
      <c r="H670" s="332" t="s">
        <v>129</v>
      </c>
      <c r="I670" s="332" t="s">
        <v>433</v>
      </c>
    </row>
    <row r="671" spans="1:9" s="210" customFormat="1" ht="38.25" x14ac:dyDescent="0.2">
      <c r="A671" s="461">
        <v>1513</v>
      </c>
      <c r="B671" s="332" t="s">
        <v>588</v>
      </c>
      <c r="C671" s="332" t="s">
        <v>393</v>
      </c>
      <c r="D671" s="337">
        <v>483.5</v>
      </c>
      <c r="E671" s="338">
        <v>44883</v>
      </c>
      <c r="F671" s="332" t="s">
        <v>580</v>
      </c>
      <c r="G671" s="332">
        <v>35414</v>
      </c>
      <c r="H671" s="332" t="s">
        <v>129</v>
      </c>
      <c r="I671" s="332" t="s">
        <v>433</v>
      </c>
    </row>
    <row r="672" spans="1:9" s="210" customFormat="1" ht="38.25" x14ac:dyDescent="0.2">
      <c r="A672" s="461">
        <v>1514</v>
      </c>
      <c r="B672" s="332" t="s">
        <v>588</v>
      </c>
      <c r="C672" s="332" t="s">
        <v>393</v>
      </c>
      <c r="D672" s="337">
        <v>483.5</v>
      </c>
      <c r="E672" s="338">
        <v>44883</v>
      </c>
      <c r="F672" s="332" t="s">
        <v>580</v>
      </c>
      <c r="G672" s="332">
        <v>35414</v>
      </c>
      <c r="H672" s="332" t="s">
        <v>129</v>
      </c>
      <c r="I672" s="332" t="s">
        <v>433</v>
      </c>
    </row>
    <row r="673" spans="1:9" s="210" customFormat="1" ht="38.25" x14ac:dyDescent="0.2">
      <c r="A673" s="461">
        <v>1515</v>
      </c>
      <c r="B673" s="332" t="s">
        <v>588</v>
      </c>
      <c r="C673" s="332" t="s">
        <v>393</v>
      </c>
      <c r="D673" s="337">
        <v>483.49</v>
      </c>
      <c r="E673" s="338">
        <v>44883</v>
      </c>
      <c r="F673" s="332" t="s">
        <v>580</v>
      </c>
      <c r="G673" s="332">
        <v>35414</v>
      </c>
      <c r="H673" s="332" t="s">
        <v>129</v>
      </c>
      <c r="I673" s="332" t="s">
        <v>433</v>
      </c>
    </row>
    <row r="674" spans="1:9" s="210" customFormat="1" ht="38.25" x14ac:dyDescent="0.2">
      <c r="A674" s="461">
        <v>1516</v>
      </c>
      <c r="B674" s="332" t="s">
        <v>588</v>
      </c>
      <c r="C674" s="332" t="s">
        <v>393</v>
      </c>
      <c r="D674" s="337">
        <v>483.49</v>
      </c>
      <c r="E674" s="338">
        <v>44883</v>
      </c>
      <c r="F674" s="332" t="s">
        <v>580</v>
      </c>
      <c r="G674" s="332">
        <v>35414</v>
      </c>
      <c r="H674" s="332" t="s">
        <v>129</v>
      </c>
      <c r="I674" s="332" t="s">
        <v>433</v>
      </c>
    </row>
    <row r="675" spans="1:9" s="210" customFormat="1" ht="38.25" x14ac:dyDescent="0.2">
      <c r="A675" s="461">
        <v>1517</v>
      </c>
      <c r="B675" s="332" t="s">
        <v>588</v>
      </c>
      <c r="C675" s="332" t="s">
        <v>393</v>
      </c>
      <c r="D675" s="337">
        <v>483.49</v>
      </c>
      <c r="E675" s="338">
        <v>44883</v>
      </c>
      <c r="F675" s="332" t="s">
        <v>580</v>
      </c>
      <c r="G675" s="332">
        <v>35414</v>
      </c>
      <c r="H675" s="332" t="s">
        <v>129</v>
      </c>
      <c r="I675" s="332" t="s">
        <v>433</v>
      </c>
    </row>
    <row r="676" spans="1:9" s="210" customFormat="1" ht="38.25" x14ac:dyDescent="0.2">
      <c r="A676" s="461">
        <v>1518</v>
      </c>
      <c r="B676" s="332" t="s">
        <v>536</v>
      </c>
      <c r="C676" s="332" t="s">
        <v>393</v>
      </c>
      <c r="D676" s="337">
        <v>457.5</v>
      </c>
      <c r="E676" s="338">
        <v>44883</v>
      </c>
      <c r="F676" s="332" t="s">
        <v>580</v>
      </c>
      <c r="G676" s="332">
        <v>35414</v>
      </c>
      <c r="H676" s="332" t="s">
        <v>129</v>
      </c>
      <c r="I676" s="332" t="s">
        <v>433</v>
      </c>
    </row>
    <row r="677" spans="1:9" s="210" customFormat="1" ht="38.25" x14ac:dyDescent="0.2">
      <c r="A677" s="461">
        <v>1519</v>
      </c>
      <c r="B677" s="332" t="s">
        <v>536</v>
      </c>
      <c r="C677" s="332" t="s">
        <v>393</v>
      </c>
      <c r="D677" s="337">
        <v>457.5</v>
      </c>
      <c r="E677" s="338">
        <v>44883</v>
      </c>
      <c r="F677" s="332" t="s">
        <v>580</v>
      </c>
      <c r="G677" s="332">
        <v>35414</v>
      </c>
      <c r="H677" s="332" t="s">
        <v>129</v>
      </c>
      <c r="I677" s="332" t="s">
        <v>433</v>
      </c>
    </row>
    <row r="678" spans="1:9" s="210" customFormat="1" ht="38.25" x14ac:dyDescent="0.2">
      <c r="A678" s="461">
        <v>1520</v>
      </c>
      <c r="B678" s="332" t="s">
        <v>536</v>
      </c>
      <c r="C678" s="332" t="s">
        <v>393</v>
      </c>
      <c r="D678" s="337">
        <v>457.5</v>
      </c>
      <c r="E678" s="338">
        <v>44883</v>
      </c>
      <c r="F678" s="332" t="s">
        <v>580</v>
      </c>
      <c r="G678" s="332">
        <v>35414</v>
      </c>
      <c r="H678" s="332" t="s">
        <v>129</v>
      </c>
      <c r="I678" s="332" t="s">
        <v>433</v>
      </c>
    </row>
    <row r="679" spans="1:9" s="210" customFormat="1" ht="38.25" x14ac:dyDescent="0.2">
      <c r="A679" s="461">
        <v>1521</v>
      </c>
      <c r="B679" s="332" t="s">
        <v>536</v>
      </c>
      <c r="C679" s="332" t="s">
        <v>393</v>
      </c>
      <c r="D679" s="337">
        <v>457.5</v>
      </c>
      <c r="E679" s="338">
        <v>44883</v>
      </c>
      <c r="F679" s="332" t="s">
        <v>580</v>
      </c>
      <c r="G679" s="332">
        <v>35414</v>
      </c>
      <c r="H679" s="332" t="s">
        <v>129</v>
      </c>
      <c r="I679" s="332" t="s">
        <v>433</v>
      </c>
    </row>
    <row r="680" spans="1:9" s="210" customFormat="1" ht="38.25" x14ac:dyDescent="0.2">
      <c r="A680" s="461">
        <v>1522</v>
      </c>
      <c r="B680" s="332" t="s">
        <v>536</v>
      </c>
      <c r="C680" s="332" t="s">
        <v>393</v>
      </c>
      <c r="D680" s="337">
        <v>457.5</v>
      </c>
      <c r="E680" s="338">
        <v>44883</v>
      </c>
      <c r="F680" s="332" t="s">
        <v>580</v>
      </c>
      <c r="G680" s="332">
        <v>35414</v>
      </c>
      <c r="H680" s="332" t="s">
        <v>129</v>
      </c>
      <c r="I680" s="332" t="s">
        <v>433</v>
      </c>
    </row>
    <row r="681" spans="1:9" s="210" customFormat="1" ht="38.25" x14ac:dyDescent="0.2">
      <c r="A681" s="461">
        <v>1523</v>
      </c>
      <c r="B681" s="332" t="s">
        <v>536</v>
      </c>
      <c r="C681" s="332" t="s">
        <v>393</v>
      </c>
      <c r="D681" s="337">
        <v>457.5</v>
      </c>
      <c r="E681" s="338">
        <v>44883</v>
      </c>
      <c r="F681" s="332" t="s">
        <v>580</v>
      </c>
      <c r="G681" s="332">
        <v>35414</v>
      </c>
      <c r="H681" s="332" t="s">
        <v>129</v>
      </c>
      <c r="I681" s="332" t="s">
        <v>433</v>
      </c>
    </row>
    <row r="682" spans="1:9" s="210" customFormat="1" ht="38.25" x14ac:dyDescent="0.2">
      <c r="A682" s="461">
        <v>1524</v>
      </c>
      <c r="B682" s="332" t="s">
        <v>536</v>
      </c>
      <c r="C682" s="332" t="s">
        <v>393</v>
      </c>
      <c r="D682" s="337">
        <v>457.5</v>
      </c>
      <c r="E682" s="338">
        <v>44883</v>
      </c>
      <c r="F682" s="332" t="s">
        <v>580</v>
      </c>
      <c r="G682" s="332">
        <v>35414</v>
      </c>
      <c r="H682" s="332" t="s">
        <v>129</v>
      </c>
      <c r="I682" s="332" t="s">
        <v>433</v>
      </c>
    </row>
    <row r="683" spans="1:9" s="210" customFormat="1" ht="38.25" x14ac:dyDescent="0.2">
      <c r="A683" s="461">
        <v>1525</v>
      </c>
      <c r="B683" s="332" t="s">
        <v>536</v>
      </c>
      <c r="C683" s="332" t="s">
        <v>393</v>
      </c>
      <c r="D683" s="337">
        <v>457.5</v>
      </c>
      <c r="E683" s="338">
        <v>44883</v>
      </c>
      <c r="F683" s="332" t="s">
        <v>580</v>
      </c>
      <c r="G683" s="332">
        <v>35414</v>
      </c>
      <c r="H683" s="332" t="s">
        <v>129</v>
      </c>
      <c r="I683" s="332" t="s">
        <v>433</v>
      </c>
    </row>
    <row r="684" spans="1:9" s="210" customFormat="1" ht="38.25" x14ac:dyDescent="0.2">
      <c r="A684" s="461">
        <v>1526</v>
      </c>
      <c r="B684" s="332" t="s">
        <v>536</v>
      </c>
      <c r="C684" s="332" t="s">
        <v>393</v>
      </c>
      <c r="D684" s="337">
        <v>457.5</v>
      </c>
      <c r="E684" s="338">
        <v>44883</v>
      </c>
      <c r="F684" s="332" t="s">
        <v>580</v>
      </c>
      <c r="G684" s="332">
        <v>35414</v>
      </c>
      <c r="H684" s="332" t="s">
        <v>129</v>
      </c>
      <c r="I684" s="332" t="s">
        <v>433</v>
      </c>
    </row>
    <row r="685" spans="1:9" s="210" customFormat="1" ht="38.25" x14ac:dyDescent="0.2">
      <c r="A685" s="461">
        <v>1527</v>
      </c>
      <c r="B685" s="332" t="s">
        <v>536</v>
      </c>
      <c r="C685" s="332" t="s">
        <v>393</v>
      </c>
      <c r="D685" s="337">
        <v>457.51</v>
      </c>
      <c r="E685" s="338">
        <v>44883</v>
      </c>
      <c r="F685" s="332" t="s">
        <v>580</v>
      </c>
      <c r="G685" s="332">
        <v>35414</v>
      </c>
      <c r="H685" s="332" t="s">
        <v>129</v>
      </c>
      <c r="I685" s="332" t="s">
        <v>433</v>
      </c>
    </row>
    <row r="686" spans="1:9" s="210" customFormat="1" ht="38.25" x14ac:dyDescent="0.2">
      <c r="A686" s="461">
        <v>1528</v>
      </c>
      <c r="B686" s="332" t="s">
        <v>536</v>
      </c>
      <c r="C686" s="332" t="s">
        <v>393</v>
      </c>
      <c r="D686" s="337">
        <v>457.51</v>
      </c>
      <c r="E686" s="338">
        <v>44883</v>
      </c>
      <c r="F686" s="332" t="s">
        <v>580</v>
      </c>
      <c r="G686" s="332">
        <v>35414</v>
      </c>
      <c r="H686" s="332" t="s">
        <v>129</v>
      </c>
      <c r="I686" s="332" t="s">
        <v>433</v>
      </c>
    </row>
    <row r="687" spans="1:9" s="210" customFormat="1" ht="38.25" x14ac:dyDescent="0.2">
      <c r="A687" s="461">
        <v>1529</v>
      </c>
      <c r="B687" s="332" t="s">
        <v>536</v>
      </c>
      <c r="C687" s="332" t="s">
        <v>393</v>
      </c>
      <c r="D687" s="337">
        <v>457.51</v>
      </c>
      <c r="E687" s="338">
        <v>44883</v>
      </c>
      <c r="F687" s="332" t="s">
        <v>580</v>
      </c>
      <c r="G687" s="332">
        <v>35414</v>
      </c>
      <c r="H687" s="332" t="s">
        <v>129</v>
      </c>
      <c r="I687" s="332" t="s">
        <v>433</v>
      </c>
    </row>
    <row r="688" spans="1:9" s="210" customFormat="1" ht="38.25" x14ac:dyDescent="0.2">
      <c r="A688" s="461">
        <v>1530</v>
      </c>
      <c r="B688" s="332" t="s">
        <v>536</v>
      </c>
      <c r="C688" s="332" t="s">
        <v>393</v>
      </c>
      <c r="D688" s="337">
        <v>457.51</v>
      </c>
      <c r="E688" s="338">
        <v>44883</v>
      </c>
      <c r="F688" s="332" t="s">
        <v>580</v>
      </c>
      <c r="G688" s="332">
        <v>35414</v>
      </c>
      <c r="H688" s="332" t="s">
        <v>129</v>
      </c>
      <c r="I688" s="332" t="s">
        <v>433</v>
      </c>
    </row>
    <row r="689" spans="1:9" s="210" customFormat="1" ht="38.25" x14ac:dyDescent="0.2">
      <c r="A689" s="461">
        <v>1531</v>
      </c>
      <c r="B689" s="332" t="s">
        <v>536</v>
      </c>
      <c r="C689" s="332" t="s">
        <v>393</v>
      </c>
      <c r="D689" s="337">
        <v>457.51</v>
      </c>
      <c r="E689" s="338">
        <v>44883</v>
      </c>
      <c r="F689" s="332" t="s">
        <v>580</v>
      </c>
      <c r="G689" s="332">
        <v>35414</v>
      </c>
      <c r="H689" s="332" t="s">
        <v>129</v>
      </c>
      <c r="I689" s="332" t="s">
        <v>433</v>
      </c>
    </row>
    <row r="690" spans="1:9" s="210" customFormat="1" ht="38.25" x14ac:dyDescent="0.2">
      <c r="A690" s="461">
        <v>1532</v>
      </c>
      <c r="B690" s="332" t="s">
        <v>536</v>
      </c>
      <c r="C690" s="332" t="s">
        <v>393</v>
      </c>
      <c r="D690" s="337">
        <v>457.51</v>
      </c>
      <c r="E690" s="338">
        <v>44883</v>
      </c>
      <c r="F690" s="332" t="s">
        <v>580</v>
      </c>
      <c r="G690" s="332">
        <v>35414</v>
      </c>
      <c r="H690" s="332" t="s">
        <v>129</v>
      </c>
      <c r="I690" s="332" t="s">
        <v>433</v>
      </c>
    </row>
    <row r="691" spans="1:9" s="210" customFormat="1" ht="38.25" x14ac:dyDescent="0.2">
      <c r="A691" s="461">
        <v>1533</v>
      </c>
      <c r="B691" s="332" t="s">
        <v>592</v>
      </c>
      <c r="C691" s="332" t="s">
        <v>393</v>
      </c>
      <c r="D691" s="337">
        <v>918.13</v>
      </c>
      <c r="E691" s="338">
        <v>44883</v>
      </c>
      <c r="F691" s="332" t="s">
        <v>580</v>
      </c>
      <c r="G691" s="332">
        <v>35414</v>
      </c>
      <c r="H691" s="332" t="s">
        <v>129</v>
      </c>
      <c r="I691" s="332" t="s">
        <v>433</v>
      </c>
    </row>
    <row r="692" spans="1:9" s="210" customFormat="1" ht="38.25" x14ac:dyDescent="0.2">
      <c r="A692" s="461">
        <v>1534</v>
      </c>
      <c r="B692" s="332" t="s">
        <v>592</v>
      </c>
      <c r="C692" s="332" t="s">
        <v>393</v>
      </c>
      <c r="D692" s="337">
        <v>918.13</v>
      </c>
      <c r="E692" s="338">
        <v>44883</v>
      </c>
      <c r="F692" s="332" t="s">
        <v>580</v>
      </c>
      <c r="G692" s="332">
        <v>35414</v>
      </c>
      <c r="H692" s="332" t="s">
        <v>129</v>
      </c>
      <c r="I692" s="332" t="s">
        <v>433</v>
      </c>
    </row>
    <row r="693" spans="1:9" s="210" customFormat="1" ht="38.25" x14ac:dyDescent="0.2">
      <c r="A693" s="461">
        <v>1535</v>
      </c>
      <c r="B693" s="332" t="s">
        <v>592</v>
      </c>
      <c r="C693" s="332" t="s">
        <v>393</v>
      </c>
      <c r="D693" s="337">
        <v>918.12</v>
      </c>
      <c r="E693" s="338">
        <v>44883</v>
      </c>
      <c r="F693" s="332" t="s">
        <v>580</v>
      </c>
      <c r="G693" s="332">
        <v>35414</v>
      </c>
      <c r="H693" s="332" t="s">
        <v>129</v>
      </c>
      <c r="I693" s="332" t="s">
        <v>433</v>
      </c>
    </row>
    <row r="694" spans="1:9" s="210" customFormat="1" ht="38.25" x14ac:dyDescent="0.2">
      <c r="A694" s="461">
        <v>1536</v>
      </c>
      <c r="B694" s="332" t="s">
        <v>486</v>
      </c>
      <c r="C694" s="332" t="s">
        <v>393</v>
      </c>
      <c r="D694" s="337">
        <v>769.43</v>
      </c>
      <c r="E694" s="338">
        <v>44883</v>
      </c>
      <c r="F694" s="332" t="s">
        <v>580</v>
      </c>
      <c r="G694" s="332">
        <v>35414</v>
      </c>
      <c r="H694" s="332" t="s">
        <v>129</v>
      </c>
      <c r="I694" s="332" t="s">
        <v>433</v>
      </c>
    </row>
    <row r="695" spans="1:9" s="210" customFormat="1" ht="38.25" x14ac:dyDescent="0.2">
      <c r="A695" s="461">
        <v>1537</v>
      </c>
      <c r="B695" s="332" t="s">
        <v>486</v>
      </c>
      <c r="C695" s="332" t="s">
        <v>393</v>
      </c>
      <c r="D695" s="337">
        <v>769.44</v>
      </c>
      <c r="E695" s="338">
        <v>44883</v>
      </c>
      <c r="F695" s="332" t="s">
        <v>580</v>
      </c>
      <c r="G695" s="332">
        <v>35414</v>
      </c>
      <c r="H695" s="332" t="s">
        <v>129</v>
      </c>
      <c r="I695" s="332" t="s">
        <v>433</v>
      </c>
    </row>
    <row r="696" spans="1:9" s="210" customFormat="1" ht="38.25" x14ac:dyDescent="0.2">
      <c r="A696" s="461">
        <v>1538</v>
      </c>
      <c r="B696" s="332" t="s">
        <v>486</v>
      </c>
      <c r="C696" s="332" t="s">
        <v>393</v>
      </c>
      <c r="D696" s="337">
        <v>769.44</v>
      </c>
      <c r="E696" s="338">
        <v>44883</v>
      </c>
      <c r="F696" s="332" t="s">
        <v>580</v>
      </c>
      <c r="G696" s="332">
        <v>35414</v>
      </c>
      <c r="H696" s="332" t="s">
        <v>129</v>
      </c>
      <c r="I696" s="332" t="s">
        <v>433</v>
      </c>
    </row>
    <row r="697" spans="1:9" s="210" customFormat="1" ht="38.25" x14ac:dyDescent="0.2">
      <c r="A697" s="461">
        <v>1539</v>
      </c>
      <c r="B697" s="332" t="s">
        <v>486</v>
      </c>
      <c r="C697" s="332" t="s">
        <v>393</v>
      </c>
      <c r="D697" s="337">
        <v>769.44</v>
      </c>
      <c r="E697" s="338">
        <v>44883</v>
      </c>
      <c r="F697" s="332" t="s">
        <v>580</v>
      </c>
      <c r="G697" s="332">
        <v>35414</v>
      </c>
      <c r="H697" s="332" t="s">
        <v>129</v>
      </c>
      <c r="I697" s="332" t="s">
        <v>433</v>
      </c>
    </row>
    <row r="698" spans="1:9" s="210" customFormat="1" ht="38.25" x14ac:dyDescent="0.2">
      <c r="A698" s="461">
        <v>1540</v>
      </c>
      <c r="B698" s="332" t="s">
        <v>611</v>
      </c>
      <c r="C698" s="332" t="s">
        <v>393</v>
      </c>
      <c r="D698" s="337">
        <v>374.32</v>
      </c>
      <c r="E698" s="338">
        <v>44883</v>
      </c>
      <c r="F698" s="332" t="s">
        <v>580</v>
      </c>
      <c r="G698" s="332">
        <v>35414</v>
      </c>
      <c r="H698" s="332" t="s">
        <v>129</v>
      </c>
      <c r="I698" s="332" t="s">
        <v>433</v>
      </c>
    </row>
    <row r="699" spans="1:9" s="210" customFormat="1" ht="38.25" x14ac:dyDescent="0.2">
      <c r="A699" s="461">
        <v>1541</v>
      </c>
      <c r="B699" s="332" t="s">
        <v>611</v>
      </c>
      <c r="C699" s="332" t="s">
        <v>393</v>
      </c>
      <c r="D699" s="337">
        <v>374.32</v>
      </c>
      <c r="E699" s="338">
        <v>44883</v>
      </c>
      <c r="F699" s="332" t="s">
        <v>580</v>
      </c>
      <c r="G699" s="332">
        <v>35414</v>
      </c>
      <c r="H699" s="332" t="s">
        <v>129</v>
      </c>
      <c r="I699" s="332" t="s">
        <v>433</v>
      </c>
    </row>
    <row r="700" spans="1:9" s="210" customFormat="1" ht="38.25" x14ac:dyDescent="0.2">
      <c r="A700" s="461">
        <v>1542</v>
      </c>
      <c r="B700" s="332" t="s">
        <v>612</v>
      </c>
      <c r="C700" s="332" t="s">
        <v>393</v>
      </c>
      <c r="D700" s="337">
        <v>873.41</v>
      </c>
      <c r="E700" s="338">
        <v>44883</v>
      </c>
      <c r="F700" s="332" t="s">
        <v>580</v>
      </c>
      <c r="G700" s="332">
        <v>35414</v>
      </c>
      <c r="H700" s="332" t="s">
        <v>129</v>
      </c>
      <c r="I700" s="332" t="s">
        <v>433</v>
      </c>
    </row>
    <row r="701" spans="1:9" s="210" customFormat="1" ht="38.25" x14ac:dyDescent="0.2">
      <c r="A701" s="461">
        <v>1543</v>
      </c>
      <c r="B701" s="332" t="s">
        <v>612</v>
      </c>
      <c r="C701" s="332" t="s">
        <v>393</v>
      </c>
      <c r="D701" s="337">
        <v>873.41</v>
      </c>
      <c r="E701" s="338">
        <v>44883</v>
      </c>
      <c r="F701" s="332" t="s">
        <v>580</v>
      </c>
      <c r="G701" s="332">
        <v>35414</v>
      </c>
      <c r="H701" s="332" t="s">
        <v>129</v>
      </c>
      <c r="I701" s="332" t="s">
        <v>433</v>
      </c>
    </row>
    <row r="702" spans="1:9" s="210" customFormat="1" ht="38.25" x14ac:dyDescent="0.2">
      <c r="A702" s="461">
        <v>1544</v>
      </c>
      <c r="B702" s="332" t="s">
        <v>612</v>
      </c>
      <c r="C702" s="332" t="s">
        <v>393</v>
      </c>
      <c r="D702" s="337">
        <v>873.41</v>
      </c>
      <c r="E702" s="338">
        <v>44883</v>
      </c>
      <c r="F702" s="332" t="s">
        <v>580</v>
      </c>
      <c r="G702" s="332">
        <v>35414</v>
      </c>
      <c r="H702" s="332" t="s">
        <v>129</v>
      </c>
      <c r="I702" s="332" t="s">
        <v>433</v>
      </c>
    </row>
    <row r="703" spans="1:9" s="210" customFormat="1" ht="38.25" x14ac:dyDescent="0.2">
      <c r="A703" s="461">
        <v>1545</v>
      </c>
      <c r="B703" s="332" t="s">
        <v>612</v>
      </c>
      <c r="C703" s="332" t="s">
        <v>393</v>
      </c>
      <c r="D703" s="337">
        <v>873.42</v>
      </c>
      <c r="E703" s="338">
        <v>44883</v>
      </c>
      <c r="F703" s="332" t="s">
        <v>580</v>
      </c>
      <c r="G703" s="332">
        <v>35414</v>
      </c>
      <c r="H703" s="332" t="s">
        <v>129</v>
      </c>
      <c r="I703" s="332" t="s">
        <v>433</v>
      </c>
    </row>
    <row r="704" spans="1:9" s="210" customFormat="1" ht="38.25" x14ac:dyDescent="0.2">
      <c r="A704" s="461">
        <v>1546</v>
      </c>
      <c r="B704" s="332" t="s">
        <v>612</v>
      </c>
      <c r="C704" s="332" t="s">
        <v>393</v>
      </c>
      <c r="D704" s="337">
        <v>873.42</v>
      </c>
      <c r="E704" s="338">
        <v>44883</v>
      </c>
      <c r="F704" s="332" t="s">
        <v>580</v>
      </c>
      <c r="G704" s="332">
        <v>35414</v>
      </c>
      <c r="H704" s="332" t="s">
        <v>129</v>
      </c>
      <c r="I704" s="332" t="s">
        <v>433</v>
      </c>
    </row>
    <row r="705" spans="1:9" s="210" customFormat="1" ht="38.25" x14ac:dyDescent="0.2">
      <c r="A705" s="461">
        <v>1547</v>
      </c>
      <c r="B705" s="332" t="s">
        <v>612</v>
      </c>
      <c r="C705" s="332" t="s">
        <v>393</v>
      </c>
      <c r="D705" s="337">
        <v>873.42</v>
      </c>
      <c r="E705" s="338">
        <v>44883</v>
      </c>
      <c r="F705" s="332" t="s">
        <v>580</v>
      </c>
      <c r="G705" s="332">
        <v>35414</v>
      </c>
      <c r="H705" s="332" t="s">
        <v>129</v>
      </c>
      <c r="I705" s="332" t="s">
        <v>433</v>
      </c>
    </row>
    <row r="706" spans="1:9" s="210" customFormat="1" ht="38.25" x14ac:dyDescent="0.2">
      <c r="A706" s="461">
        <v>1548</v>
      </c>
      <c r="B706" s="332" t="s">
        <v>612</v>
      </c>
      <c r="C706" s="332" t="s">
        <v>393</v>
      </c>
      <c r="D706" s="337">
        <v>873.42</v>
      </c>
      <c r="E706" s="338">
        <v>44883</v>
      </c>
      <c r="F706" s="332" t="s">
        <v>580</v>
      </c>
      <c r="G706" s="332">
        <v>35414</v>
      </c>
      <c r="H706" s="332" t="s">
        <v>129</v>
      </c>
      <c r="I706" s="332" t="s">
        <v>433</v>
      </c>
    </row>
    <row r="707" spans="1:9" s="210" customFormat="1" ht="38.25" x14ac:dyDescent="0.2">
      <c r="A707" s="461">
        <v>1549</v>
      </c>
      <c r="B707" s="332" t="s">
        <v>612</v>
      </c>
      <c r="C707" s="332" t="s">
        <v>393</v>
      </c>
      <c r="D707" s="337">
        <v>873.42</v>
      </c>
      <c r="E707" s="338">
        <v>44883</v>
      </c>
      <c r="F707" s="332" t="s">
        <v>580</v>
      </c>
      <c r="G707" s="332">
        <v>35414</v>
      </c>
      <c r="H707" s="332" t="s">
        <v>129</v>
      </c>
      <c r="I707" s="332" t="s">
        <v>433</v>
      </c>
    </row>
    <row r="708" spans="1:9" s="210" customFormat="1" ht="38.25" x14ac:dyDescent="0.2">
      <c r="A708" s="461">
        <v>1550</v>
      </c>
      <c r="B708" s="332" t="s">
        <v>612</v>
      </c>
      <c r="C708" s="332" t="s">
        <v>393</v>
      </c>
      <c r="D708" s="337">
        <v>873.42</v>
      </c>
      <c r="E708" s="338">
        <v>44883</v>
      </c>
      <c r="F708" s="332" t="s">
        <v>580</v>
      </c>
      <c r="G708" s="332">
        <v>35414</v>
      </c>
      <c r="H708" s="332" t="s">
        <v>129</v>
      </c>
      <c r="I708" s="332" t="s">
        <v>433</v>
      </c>
    </row>
    <row r="709" spans="1:9" s="210" customFormat="1" ht="38.25" x14ac:dyDescent="0.2">
      <c r="A709" s="461">
        <v>1551</v>
      </c>
      <c r="B709" s="332" t="s">
        <v>594</v>
      </c>
      <c r="C709" s="332" t="s">
        <v>393</v>
      </c>
      <c r="D709" s="337">
        <v>423.19</v>
      </c>
      <c r="E709" s="338">
        <v>44883</v>
      </c>
      <c r="F709" s="332" t="s">
        <v>580</v>
      </c>
      <c r="G709" s="332">
        <v>35414</v>
      </c>
      <c r="H709" s="332" t="s">
        <v>129</v>
      </c>
      <c r="I709" s="332" t="s">
        <v>433</v>
      </c>
    </row>
    <row r="710" spans="1:9" s="210" customFormat="1" ht="38.25" x14ac:dyDescent="0.2">
      <c r="A710" s="461">
        <v>1552</v>
      </c>
      <c r="B710" s="332" t="s">
        <v>594</v>
      </c>
      <c r="C710" s="332" t="s">
        <v>393</v>
      </c>
      <c r="D710" s="337">
        <v>423.19</v>
      </c>
      <c r="E710" s="338">
        <v>44883</v>
      </c>
      <c r="F710" s="332" t="s">
        <v>580</v>
      </c>
      <c r="G710" s="332">
        <v>35414</v>
      </c>
      <c r="H710" s="332" t="s">
        <v>129</v>
      </c>
      <c r="I710" s="332" t="s">
        <v>433</v>
      </c>
    </row>
    <row r="711" spans="1:9" s="210" customFormat="1" ht="38.25" x14ac:dyDescent="0.2">
      <c r="A711" s="461">
        <v>1553</v>
      </c>
      <c r="B711" s="332" t="s">
        <v>594</v>
      </c>
      <c r="C711" s="332" t="s">
        <v>393</v>
      </c>
      <c r="D711" s="337">
        <v>423.19</v>
      </c>
      <c r="E711" s="338">
        <v>44883</v>
      </c>
      <c r="F711" s="332" t="s">
        <v>580</v>
      </c>
      <c r="G711" s="332">
        <v>35414</v>
      </c>
      <c r="H711" s="332" t="s">
        <v>129</v>
      </c>
      <c r="I711" s="332" t="s">
        <v>433</v>
      </c>
    </row>
    <row r="712" spans="1:9" s="210" customFormat="1" ht="38.25" x14ac:dyDescent="0.2">
      <c r="A712" s="461">
        <v>1554</v>
      </c>
      <c r="B712" s="332" t="s">
        <v>594</v>
      </c>
      <c r="C712" s="332" t="s">
        <v>393</v>
      </c>
      <c r="D712" s="337">
        <v>423.19</v>
      </c>
      <c r="E712" s="338">
        <v>44883</v>
      </c>
      <c r="F712" s="332" t="s">
        <v>580</v>
      </c>
      <c r="G712" s="332">
        <v>35414</v>
      </c>
      <c r="H712" s="332" t="s">
        <v>129</v>
      </c>
      <c r="I712" s="332" t="s">
        <v>433</v>
      </c>
    </row>
    <row r="713" spans="1:9" s="210" customFormat="1" ht="38.25" x14ac:dyDescent="0.2">
      <c r="A713" s="461">
        <v>1555</v>
      </c>
      <c r="B713" s="332" t="s">
        <v>594</v>
      </c>
      <c r="C713" s="332" t="s">
        <v>393</v>
      </c>
      <c r="D713" s="337">
        <v>423.2</v>
      </c>
      <c r="E713" s="338">
        <v>44883</v>
      </c>
      <c r="F713" s="332" t="s">
        <v>580</v>
      </c>
      <c r="G713" s="332">
        <v>35414</v>
      </c>
      <c r="H713" s="332" t="s">
        <v>129</v>
      </c>
      <c r="I713" s="332" t="s">
        <v>433</v>
      </c>
    </row>
    <row r="714" spans="1:9" s="210" customFormat="1" ht="38.25" x14ac:dyDescent="0.2">
      <c r="A714" s="461">
        <v>1556</v>
      </c>
      <c r="B714" s="332" t="s">
        <v>613</v>
      </c>
      <c r="C714" s="332" t="s">
        <v>393</v>
      </c>
      <c r="D714" s="337">
        <v>582.27</v>
      </c>
      <c r="E714" s="338">
        <v>44883</v>
      </c>
      <c r="F714" s="332" t="s">
        <v>580</v>
      </c>
      <c r="G714" s="332">
        <v>35414</v>
      </c>
      <c r="H714" s="332" t="s">
        <v>129</v>
      </c>
      <c r="I714" s="332" t="s">
        <v>433</v>
      </c>
    </row>
    <row r="715" spans="1:9" s="210" customFormat="1" ht="38.25" x14ac:dyDescent="0.2">
      <c r="A715" s="461">
        <v>1557</v>
      </c>
      <c r="B715" s="332" t="s">
        <v>613</v>
      </c>
      <c r="C715" s="332" t="s">
        <v>393</v>
      </c>
      <c r="D715" s="337">
        <v>582.28</v>
      </c>
      <c r="E715" s="338">
        <v>44883</v>
      </c>
      <c r="F715" s="332" t="s">
        <v>580</v>
      </c>
      <c r="G715" s="332">
        <v>35414</v>
      </c>
      <c r="H715" s="332" t="s">
        <v>129</v>
      </c>
      <c r="I715" s="332" t="s">
        <v>433</v>
      </c>
    </row>
    <row r="716" spans="1:9" s="210" customFormat="1" ht="38.25" x14ac:dyDescent="0.2">
      <c r="A716" s="461">
        <v>1558</v>
      </c>
      <c r="B716" s="332" t="s">
        <v>613</v>
      </c>
      <c r="C716" s="332" t="s">
        <v>393</v>
      </c>
      <c r="D716" s="337">
        <v>582.28</v>
      </c>
      <c r="E716" s="338">
        <v>44883</v>
      </c>
      <c r="F716" s="332" t="s">
        <v>580</v>
      </c>
      <c r="G716" s="332">
        <v>35414</v>
      </c>
      <c r="H716" s="332" t="s">
        <v>129</v>
      </c>
      <c r="I716" s="332" t="s">
        <v>433</v>
      </c>
    </row>
    <row r="717" spans="1:9" s="210" customFormat="1" ht="38.25" x14ac:dyDescent="0.2">
      <c r="A717" s="461">
        <v>1559</v>
      </c>
      <c r="B717" s="332" t="s">
        <v>613</v>
      </c>
      <c r="C717" s="332" t="s">
        <v>393</v>
      </c>
      <c r="D717" s="337">
        <v>582.28</v>
      </c>
      <c r="E717" s="338">
        <v>44883</v>
      </c>
      <c r="F717" s="332" t="s">
        <v>580</v>
      </c>
      <c r="G717" s="332">
        <v>35414</v>
      </c>
      <c r="H717" s="332" t="s">
        <v>129</v>
      </c>
      <c r="I717" s="332" t="s">
        <v>433</v>
      </c>
    </row>
    <row r="718" spans="1:9" s="210" customFormat="1" ht="38.25" x14ac:dyDescent="0.2">
      <c r="A718" s="461">
        <v>1560</v>
      </c>
      <c r="B718" s="332" t="s">
        <v>613</v>
      </c>
      <c r="C718" s="332" t="s">
        <v>393</v>
      </c>
      <c r="D718" s="337">
        <v>582.28</v>
      </c>
      <c r="E718" s="338">
        <v>44883</v>
      </c>
      <c r="F718" s="332" t="s">
        <v>580</v>
      </c>
      <c r="G718" s="332">
        <v>35414</v>
      </c>
      <c r="H718" s="332" t="s">
        <v>129</v>
      </c>
      <c r="I718" s="332" t="s">
        <v>433</v>
      </c>
    </row>
    <row r="719" spans="1:9" s="210" customFormat="1" ht="38.25" x14ac:dyDescent="0.2">
      <c r="A719" s="461">
        <v>1561</v>
      </c>
      <c r="B719" s="332" t="s">
        <v>588</v>
      </c>
      <c r="C719" s="332" t="s">
        <v>393</v>
      </c>
      <c r="D719" s="337">
        <v>493.72</v>
      </c>
      <c r="E719" s="338">
        <v>44886</v>
      </c>
      <c r="F719" s="332" t="s">
        <v>580</v>
      </c>
      <c r="G719" s="332">
        <v>35443</v>
      </c>
      <c r="H719" s="332" t="s">
        <v>439</v>
      </c>
      <c r="I719" s="332" t="s">
        <v>433</v>
      </c>
    </row>
    <row r="720" spans="1:9" s="210" customFormat="1" ht="38.25" x14ac:dyDescent="0.2">
      <c r="A720" s="461">
        <v>1562</v>
      </c>
      <c r="B720" s="332" t="s">
        <v>588</v>
      </c>
      <c r="C720" s="332" t="s">
        <v>393</v>
      </c>
      <c r="D720" s="337">
        <v>493.72</v>
      </c>
      <c r="E720" s="338">
        <v>44886</v>
      </c>
      <c r="F720" s="332" t="s">
        <v>580</v>
      </c>
      <c r="G720" s="332">
        <v>35443</v>
      </c>
      <c r="H720" s="332" t="s">
        <v>439</v>
      </c>
      <c r="I720" s="332" t="s">
        <v>433</v>
      </c>
    </row>
    <row r="721" spans="1:9" s="210" customFormat="1" ht="38.25" x14ac:dyDescent="0.2">
      <c r="A721" s="461">
        <v>1563</v>
      </c>
      <c r="B721" s="332" t="s">
        <v>588</v>
      </c>
      <c r="C721" s="332" t="s">
        <v>393</v>
      </c>
      <c r="D721" s="337">
        <v>493.72</v>
      </c>
      <c r="E721" s="338">
        <v>44886</v>
      </c>
      <c r="F721" s="332" t="s">
        <v>580</v>
      </c>
      <c r="G721" s="332">
        <v>35443</v>
      </c>
      <c r="H721" s="332" t="s">
        <v>439</v>
      </c>
      <c r="I721" s="332" t="s">
        <v>433</v>
      </c>
    </row>
    <row r="722" spans="1:9" s="210" customFormat="1" ht="38.25" x14ac:dyDescent="0.2">
      <c r="A722" s="461">
        <v>1564</v>
      </c>
      <c r="B722" s="332" t="s">
        <v>588</v>
      </c>
      <c r="C722" s="332" t="s">
        <v>393</v>
      </c>
      <c r="D722" s="337">
        <v>493.72</v>
      </c>
      <c r="E722" s="338">
        <v>44886</v>
      </c>
      <c r="F722" s="332" t="s">
        <v>580</v>
      </c>
      <c r="G722" s="332">
        <v>35443</v>
      </c>
      <c r="H722" s="332" t="s">
        <v>439</v>
      </c>
      <c r="I722" s="332" t="s">
        <v>433</v>
      </c>
    </row>
    <row r="723" spans="1:9" s="210" customFormat="1" ht="38.25" x14ac:dyDescent="0.2">
      <c r="A723" s="461">
        <v>1565</v>
      </c>
      <c r="B723" s="332" t="s">
        <v>588</v>
      </c>
      <c r="C723" s="332" t="s">
        <v>393</v>
      </c>
      <c r="D723" s="337">
        <v>493.72</v>
      </c>
      <c r="E723" s="338">
        <v>44886</v>
      </c>
      <c r="F723" s="332" t="s">
        <v>580</v>
      </c>
      <c r="G723" s="332">
        <v>35443</v>
      </c>
      <c r="H723" s="332" t="s">
        <v>439</v>
      </c>
      <c r="I723" s="332" t="s">
        <v>433</v>
      </c>
    </row>
    <row r="724" spans="1:9" s="210" customFormat="1" ht="38.25" x14ac:dyDescent="0.2">
      <c r="A724" s="461">
        <v>1566</v>
      </c>
      <c r="B724" s="332" t="s">
        <v>588</v>
      </c>
      <c r="C724" s="332" t="s">
        <v>393</v>
      </c>
      <c r="D724" s="337">
        <v>493.72</v>
      </c>
      <c r="E724" s="338">
        <v>44886</v>
      </c>
      <c r="F724" s="332" t="s">
        <v>580</v>
      </c>
      <c r="G724" s="332">
        <v>35443</v>
      </c>
      <c r="H724" s="332" t="s">
        <v>439</v>
      </c>
      <c r="I724" s="332" t="s">
        <v>433</v>
      </c>
    </row>
    <row r="725" spans="1:9" s="210" customFormat="1" ht="38.25" x14ac:dyDescent="0.2">
      <c r="A725" s="461">
        <v>1567</v>
      </c>
      <c r="B725" s="332" t="s">
        <v>588</v>
      </c>
      <c r="C725" s="332" t="s">
        <v>393</v>
      </c>
      <c r="D725" s="337">
        <v>493.72</v>
      </c>
      <c r="E725" s="338">
        <v>44886</v>
      </c>
      <c r="F725" s="332" t="s">
        <v>580</v>
      </c>
      <c r="G725" s="332">
        <v>35443</v>
      </c>
      <c r="H725" s="332" t="s">
        <v>439</v>
      </c>
      <c r="I725" s="332" t="s">
        <v>433</v>
      </c>
    </row>
    <row r="726" spans="1:9" s="210" customFormat="1" ht="38.25" x14ac:dyDescent="0.2">
      <c r="A726" s="461">
        <v>1568</v>
      </c>
      <c r="B726" s="332" t="s">
        <v>588</v>
      </c>
      <c r="C726" s="332" t="s">
        <v>393</v>
      </c>
      <c r="D726" s="337">
        <v>493.72</v>
      </c>
      <c r="E726" s="338">
        <v>44886</v>
      </c>
      <c r="F726" s="332" t="s">
        <v>580</v>
      </c>
      <c r="G726" s="332">
        <v>35443</v>
      </c>
      <c r="H726" s="332" t="s">
        <v>439</v>
      </c>
      <c r="I726" s="332" t="s">
        <v>433</v>
      </c>
    </row>
    <row r="727" spans="1:9" s="210" customFormat="1" ht="38.25" x14ac:dyDescent="0.2">
      <c r="A727" s="461">
        <v>1569</v>
      </c>
      <c r="B727" s="332" t="s">
        <v>588</v>
      </c>
      <c r="C727" s="332" t="s">
        <v>393</v>
      </c>
      <c r="D727" s="337">
        <v>493.72</v>
      </c>
      <c r="E727" s="338">
        <v>44886</v>
      </c>
      <c r="F727" s="332" t="s">
        <v>580</v>
      </c>
      <c r="G727" s="332">
        <v>35443</v>
      </c>
      <c r="H727" s="332" t="s">
        <v>439</v>
      </c>
      <c r="I727" s="332" t="s">
        <v>433</v>
      </c>
    </row>
    <row r="728" spans="1:9" s="210" customFormat="1" ht="38.25" x14ac:dyDescent="0.2">
      <c r="A728" s="461">
        <v>1570</v>
      </c>
      <c r="B728" s="332" t="s">
        <v>588</v>
      </c>
      <c r="C728" s="332" t="s">
        <v>393</v>
      </c>
      <c r="D728" s="337">
        <v>493.72</v>
      </c>
      <c r="E728" s="338">
        <v>44886</v>
      </c>
      <c r="F728" s="332" t="s">
        <v>580</v>
      </c>
      <c r="G728" s="332">
        <v>35443</v>
      </c>
      <c r="H728" s="332" t="s">
        <v>439</v>
      </c>
      <c r="I728" s="332" t="s">
        <v>433</v>
      </c>
    </row>
    <row r="729" spans="1:9" s="210" customFormat="1" ht="38.25" x14ac:dyDescent="0.2">
      <c r="A729" s="461">
        <v>1571</v>
      </c>
      <c r="B729" s="332" t="s">
        <v>588</v>
      </c>
      <c r="C729" s="332" t="s">
        <v>393</v>
      </c>
      <c r="D729" s="337">
        <v>493.72</v>
      </c>
      <c r="E729" s="338">
        <v>44886</v>
      </c>
      <c r="F729" s="332" t="s">
        <v>580</v>
      </c>
      <c r="G729" s="332">
        <v>35443</v>
      </c>
      <c r="H729" s="332" t="s">
        <v>439</v>
      </c>
      <c r="I729" s="332" t="s">
        <v>433</v>
      </c>
    </row>
    <row r="730" spans="1:9" s="210" customFormat="1" ht="38.25" x14ac:dyDescent="0.2">
      <c r="A730" s="461">
        <v>1572</v>
      </c>
      <c r="B730" s="332" t="s">
        <v>588</v>
      </c>
      <c r="C730" s="332" t="s">
        <v>393</v>
      </c>
      <c r="D730" s="337">
        <v>493.72</v>
      </c>
      <c r="E730" s="338">
        <v>44886</v>
      </c>
      <c r="F730" s="332" t="s">
        <v>580</v>
      </c>
      <c r="G730" s="332">
        <v>35443</v>
      </c>
      <c r="H730" s="332" t="s">
        <v>439</v>
      </c>
      <c r="I730" s="332" t="s">
        <v>433</v>
      </c>
    </row>
    <row r="731" spans="1:9" s="210" customFormat="1" ht="38.25" x14ac:dyDescent="0.2">
      <c r="A731" s="461">
        <v>1573</v>
      </c>
      <c r="B731" s="332" t="s">
        <v>588</v>
      </c>
      <c r="C731" s="332" t="s">
        <v>393</v>
      </c>
      <c r="D731" s="337">
        <v>493.72</v>
      </c>
      <c r="E731" s="338">
        <v>44886</v>
      </c>
      <c r="F731" s="332" t="s">
        <v>580</v>
      </c>
      <c r="G731" s="332">
        <v>35443</v>
      </c>
      <c r="H731" s="332" t="s">
        <v>439</v>
      </c>
      <c r="I731" s="332" t="s">
        <v>433</v>
      </c>
    </row>
    <row r="732" spans="1:9" s="210" customFormat="1" ht="38.25" x14ac:dyDescent="0.2">
      <c r="A732" s="461">
        <v>1574</v>
      </c>
      <c r="B732" s="332" t="s">
        <v>588</v>
      </c>
      <c r="C732" s="332" t="s">
        <v>393</v>
      </c>
      <c r="D732" s="337">
        <v>493.72</v>
      </c>
      <c r="E732" s="338">
        <v>44886</v>
      </c>
      <c r="F732" s="332" t="s">
        <v>580</v>
      </c>
      <c r="G732" s="332">
        <v>35443</v>
      </c>
      <c r="H732" s="332" t="s">
        <v>439</v>
      </c>
      <c r="I732" s="332" t="s">
        <v>433</v>
      </c>
    </row>
    <row r="733" spans="1:9" s="210" customFormat="1" ht="38.25" x14ac:dyDescent="0.2">
      <c r="A733" s="461">
        <v>1575</v>
      </c>
      <c r="B733" s="332" t="s">
        <v>588</v>
      </c>
      <c r="C733" s="332" t="s">
        <v>393</v>
      </c>
      <c r="D733" s="337">
        <v>493.72</v>
      </c>
      <c r="E733" s="338">
        <v>44886</v>
      </c>
      <c r="F733" s="332" t="s">
        <v>580</v>
      </c>
      <c r="G733" s="332">
        <v>35443</v>
      </c>
      <c r="H733" s="332" t="s">
        <v>439</v>
      </c>
      <c r="I733" s="332" t="s">
        <v>433</v>
      </c>
    </row>
    <row r="734" spans="1:9" s="210" customFormat="1" ht="38.25" x14ac:dyDescent="0.2">
      <c r="A734" s="461">
        <v>1576</v>
      </c>
      <c r="B734" s="332" t="s">
        <v>588</v>
      </c>
      <c r="C734" s="332" t="s">
        <v>393</v>
      </c>
      <c r="D734" s="337">
        <v>493.72</v>
      </c>
      <c r="E734" s="338">
        <v>44886</v>
      </c>
      <c r="F734" s="332" t="s">
        <v>580</v>
      </c>
      <c r="G734" s="332">
        <v>35443</v>
      </c>
      <c r="H734" s="332" t="s">
        <v>439</v>
      </c>
      <c r="I734" s="332" t="s">
        <v>433</v>
      </c>
    </row>
    <row r="735" spans="1:9" s="210" customFormat="1" ht="38.25" x14ac:dyDescent="0.2">
      <c r="A735" s="461">
        <v>1577</v>
      </c>
      <c r="B735" s="332" t="s">
        <v>588</v>
      </c>
      <c r="C735" s="332" t="s">
        <v>393</v>
      </c>
      <c r="D735" s="337">
        <v>493.72</v>
      </c>
      <c r="E735" s="338">
        <v>44886</v>
      </c>
      <c r="F735" s="332" t="s">
        <v>580</v>
      </c>
      <c r="G735" s="332">
        <v>35443</v>
      </c>
      <c r="H735" s="332" t="s">
        <v>439</v>
      </c>
      <c r="I735" s="332" t="s">
        <v>433</v>
      </c>
    </row>
    <row r="736" spans="1:9" s="210" customFormat="1" ht="38.25" x14ac:dyDescent="0.2">
      <c r="A736" s="461">
        <v>1578</v>
      </c>
      <c r="B736" s="332" t="s">
        <v>588</v>
      </c>
      <c r="C736" s="332" t="s">
        <v>393</v>
      </c>
      <c r="D736" s="337">
        <v>493.72</v>
      </c>
      <c r="E736" s="338">
        <v>44886</v>
      </c>
      <c r="F736" s="332" t="s">
        <v>580</v>
      </c>
      <c r="G736" s="332">
        <v>35443</v>
      </c>
      <c r="H736" s="332" t="s">
        <v>439</v>
      </c>
      <c r="I736" s="332" t="s">
        <v>433</v>
      </c>
    </row>
    <row r="737" spans="1:9" s="210" customFormat="1" ht="38.25" x14ac:dyDescent="0.2">
      <c r="A737" s="461">
        <v>1579</v>
      </c>
      <c r="B737" s="332" t="s">
        <v>588</v>
      </c>
      <c r="C737" s="332" t="s">
        <v>393</v>
      </c>
      <c r="D737" s="337">
        <v>493.72</v>
      </c>
      <c r="E737" s="338">
        <v>44886</v>
      </c>
      <c r="F737" s="332" t="s">
        <v>580</v>
      </c>
      <c r="G737" s="332">
        <v>35443</v>
      </c>
      <c r="H737" s="332" t="s">
        <v>439</v>
      </c>
      <c r="I737" s="332" t="s">
        <v>433</v>
      </c>
    </row>
    <row r="738" spans="1:9" s="210" customFormat="1" ht="38.25" x14ac:dyDescent="0.2">
      <c r="A738" s="461">
        <v>1580</v>
      </c>
      <c r="B738" s="332" t="s">
        <v>588</v>
      </c>
      <c r="C738" s="332" t="s">
        <v>393</v>
      </c>
      <c r="D738" s="337">
        <v>493.72</v>
      </c>
      <c r="E738" s="338">
        <v>44886</v>
      </c>
      <c r="F738" s="332" t="s">
        <v>580</v>
      </c>
      <c r="G738" s="332">
        <v>35443</v>
      </c>
      <c r="H738" s="332" t="s">
        <v>439</v>
      </c>
      <c r="I738" s="332" t="s">
        <v>433</v>
      </c>
    </row>
    <row r="739" spans="1:9" s="210" customFormat="1" ht="38.25" x14ac:dyDescent="0.2">
      <c r="A739" s="461">
        <v>1581</v>
      </c>
      <c r="B739" s="332" t="s">
        <v>588</v>
      </c>
      <c r="C739" s="332" t="s">
        <v>393</v>
      </c>
      <c r="D739" s="337">
        <v>493.72</v>
      </c>
      <c r="E739" s="338">
        <v>44886</v>
      </c>
      <c r="F739" s="332" t="s">
        <v>580</v>
      </c>
      <c r="G739" s="332">
        <v>35443</v>
      </c>
      <c r="H739" s="332" t="s">
        <v>439</v>
      </c>
      <c r="I739" s="332" t="s">
        <v>433</v>
      </c>
    </row>
    <row r="740" spans="1:9" s="210" customFormat="1" ht="38.25" x14ac:dyDescent="0.2">
      <c r="A740" s="461">
        <v>1582</v>
      </c>
      <c r="B740" s="332" t="s">
        <v>588</v>
      </c>
      <c r="C740" s="332" t="s">
        <v>393</v>
      </c>
      <c r="D740" s="337">
        <v>493.72</v>
      </c>
      <c r="E740" s="338">
        <v>44886</v>
      </c>
      <c r="F740" s="332" t="s">
        <v>580</v>
      </c>
      <c r="G740" s="332">
        <v>35443</v>
      </c>
      <c r="H740" s="332" t="s">
        <v>439</v>
      </c>
      <c r="I740" s="332" t="s">
        <v>433</v>
      </c>
    </row>
    <row r="741" spans="1:9" s="210" customFormat="1" ht="38.25" x14ac:dyDescent="0.2">
      <c r="A741" s="461">
        <v>1583</v>
      </c>
      <c r="B741" s="332" t="s">
        <v>588</v>
      </c>
      <c r="C741" s="332" t="s">
        <v>393</v>
      </c>
      <c r="D741" s="337">
        <v>493.72</v>
      </c>
      <c r="E741" s="338">
        <v>44886</v>
      </c>
      <c r="F741" s="332" t="s">
        <v>580</v>
      </c>
      <c r="G741" s="332">
        <v>35443</v>
      </c>
      <c r="H741" s="332" t="s">
        <v>439</v>
      </c>
      <c r="I741" s="332" t="s">
        <v>433</v>
      </c>
    </row>
    <row r="742" spans="1:9" s="210" customFormat="1" ht="38.25" x14ac:dyDescent="0.2">
      <c r="A742" s="461">
        <v>1584</v>
      </c>
      <c r="B742" s="332" t="s">
        <v>588</v>
      </c>
      <c r="C742" s="332" t="s">
        <v>393</v>
      </c>
      <c r="D742" s="337">
        <v>493.72</v>
      </c>
      <c r="E742" s="338">
        <v>44886</v>
      </c>
      <c r="F742" s="332" t="s">
        <v>580</v>
      </c>
      <c r="G742" s="332">
        <v>35443</v>
      </c>
      <c r="H742" s="332" t="s">
        <v>439</v>
      </c>
      <c r="I742" s="332" t="s">
        <v>433</v>
      </c>
    </row>
    <row r="743" spans="1:9" s="210" customFormat="1" ht="38.25" x14ac:dyDescent="0.2">
      <c r="A743" s="461">
        <v>1585</v>
      </c>
      <c r="B743" s="332" t="s">
        <v>588</v>
      </c>
      <c r="C743" s="332" t="s">
        <v>393</v>
      </c>
      <c r="D743" s="337">
        <v>493.73</v>
      </c>
      <c r="E743" s="338">
        <v>44886</v>
      </c>
      <c r="F743" s="332" t="s">
        <v>580</v>
      </c>
      <c r="G743" s="332">
        <v>35443</v>
      </c>
      <c r="H743" s="332" t="s">
        <v>439</v>
      </c>
      <c r="I743" s="332" t="s">
        <v>433</v>
      </c>
    </row>
    <row r="744" spans="1:9" s="210" customFormat="1" ht="38.25" x14ac:dyDescent="0.2">
      <c r="A744" s="461">
        <v>1586</v>
      </c>
      <c r="B744" s="332" t="s">
        <v>588</v>
      </c>
      <c r="C744" s="332" t="s">
        <v>393</v>
      </c>
      <c r="D744" s="337">
        <v>493.73</v>
      </c>
      <c r="E744" s="338">
        <v>44886</v>
      </c>
      <c r="F744" s="332" t="s">
        <v>580</v>
      </c>
      <c r="G744" s="332">
        <v>35443</v>
      </c>
      <c r="H744" s="332" t="s">
        <v>439</v>
      </c>
      <c r="I744" s="332" t="s">
        <v>433</v>
      </c>
    </row>
    <row r="745" spans="1:9" s="210" customFormat="1" ht="38.25" x14ac:dyDescent="0.2">
      <c r="A745" s="461">
        <v>1587</v>
      </c>
      <c r="B745" s="332" t="s">
        <v>588</v>
      </c>
      <c r="C745" s="332" t="s">
        <v>393</v>
      </c>
      <c r="D745" s="337">
        <v>493.73</v>
      </c>
      <c r="E745" s="338">
        <v>44886</v>
      </c>
      <c r="F745" s="332" t="s">
        <v>580</v>
      </c>
      <c r="G745" s="332">
        <v>35443</v>
      </c>
      <c r="H745" s="332" t="s">
        <v>439</v>
      </c>
      <c r="I745" s="332" t="s">
        <v>433</v>
      </c>
    </row>
    <row r="746" spans="1:9" s="210" customFormat="1" ht="38.25" x14ac:dyDescent="0.2">
      <c r="A746" s="461">
        <v>1588</v>
      </c>
      <c r="B746" s="332" t="s">
        <v>588</v>
      </c>
      <c r="C746" s="332" t="s">
        <v>393</v>
      </c>
      <c r="D746" s="337">
        <v>493.73</v>
      </c>
      <c r="E746" s="338">
        <v>44886</v>
      </c>
      <c r="F746" s="332" t="s">
        <v>580</v>
      </c>
      <c r="G746" s="332">
        <v>35443</v>
      </c>
      <c r="H746" s="332" t="s">
        <v>439</v>
      </c>
      <c r="I746" s="332" t="s">
        <v>433</v>
      </c>
    </row>
    <row r="747" spans="1:9" s="210" customFormat="1" ht="38.25" x14ac:dyDescent="0.2">
      <c r="A747" s="461">
        <v>1589</v>
      </c>
      <c r="B747" s="332" t="s">
        <v>588</v>
      </c>
      <c r="C747" s="332" t="s">
        <v>393</v>
      </c>
      <c r="D747" s="337">
        <v>493.73</v>
      </c>
      <c r="E747" s="338">
        <v>44886</v>
      </c>
      <c r="F747" s="332" t="s">
        <v>580</v>
      </c>
      <c r="G747" s="332">
        <v>35443</v>
      </c>
      <c r="H747" s="332" t="s">
        <v>439</v>
      </c>
      <c r="I747" s="332" t="s">
        <v>433</v>
      </c>
    </row>
    <row r="748" spans="1:9" s="210" customFormat="1" ht="38.25" x14ac:dyDescent="0.2">
      <c r="A748" s="461">
        <v>1590</v>
      </c>
      <c r="B748" s="332" t="s">
        <v>588</v>
      </c>
      <c r="C748" s="332" t="s">
        <v>393</v>
      </c>
      <c r="D748" s="337">
        <v>493.73</v>
      </c>
      <c r="E748" s="338">
        <v>44886</v>
      </c>
      <c r="F748" s="332" t="s">
        <v>580</v>
      </c>
      <c r="G748" s="332">
        <v>35443</v>
      </c>
      <c r="H748" s="332" t="s">
        <v>439</v>
      </c>
      <c r="I748" s="332" t="s">
        <v>433</v>
      </c>
    </row>
    <row r="749" spans="1:9" s="210" customFormat="1" ht="38.25" x14ac:dyDescent="0.2">
      <c r="A749" s="461">
        <v>1591</v>
      </c>
      <c r="B749" s="332" t="s">
        <v>614</v>
      </c>
      <c r="C749" s="332" t="s">
        <v>393</v>
      </c>
      <c r="D749" s="337">
        <v>652.99</v>
      </c>
      <c r="E749" s="338">
        <v>44886</v>
      </c>
      <c r="F749" s="332" t="s">
        <v>580</v>
      </c>
      <c r="G749" s="332">
        <v>35443</v>
      </c>
      <c r="H749" s="332" t="s">
        <v>439</v>
      </c>
      <c r="I749" s="332" t="s">
        <v>433</v>
      </c>
    </row>
    <row r="750" spans="1:9" s="210" customFormat="1" ht="38.25" x14ac:dyDescent="0.2">
      <c r="A750" s="461">
        <v>1592</v>
      </c>
      <c r="B750" s="332" t="s">
        <v>589</v>
      </c>
      <c r="C750" s="332" t="s">
        <v>393</v>
      </c>
      <c r="D750" s="337">
        <v>1019.3</v>
      </c>
      <c r="E750" s="338">
        <v>44886</v>
      </c>
      <c r="F750" s="332" t="s">
        <v>580</v>
      </c>
      <c r="G750" s="332">
        <v>35443</v>
      </c>
      <c r="H750" s="332" t="s">
        <v>439</v>
      </c>
      <c r="I750" s="332" t="s">
        <v>433</v>
      </c>
    </row>
    <row r="751" spans="1:9" s="210" customFormat="1" ht="38.25" x14ac:dyDescent="0.2">
      <c r="A751" s="461">
        <v>1593</v>
      </c>
      <c r="B751" s="332" t="s">
        <v>589</v>
      </c>
      <c r="C751" s="332" t="s">
        <v>393</v>
      </c>
      <c r="D751" s="337">
        <v>1019.3</v>
      </c>
      <c r="E751" s="338">
        <v>44886</v>
      </c>
      <c r="F751" s="332" t="s">
        <v>580</v>
      </c>
      <c r="G751" s="332">
        <v>35443</v>
      </c>
      <c r="H751" s="332" t="s">
        <v>439</v>
      </c>
      <c r="I751" s="332" t="s">
        <v>433</v>
      </c>
    </row>
    <row r="752" spans="1:9" s="210" customFormat="1" ht="38.25" x14ac:dyDescent="0.2">
      <c r="A752" s="461">
        <v>1594</v>
      </c>
      <c r="B752" s="332" t="s">
        <v>589</v>
      </c>
      <c r="C752" s="332" t="s">
        <v>393</v>
      </c>
      <c r="D752" s="337">
        <v>1019.3</v>
      </c>
      <c r="E752" s="338">
        <v>44886</v>
      </c>
      <c r="F752" s="332" t="s">
        <v>580</v>
      </c>
      <c r="G752" s="332">
        <v>35443</v>
      </c>
      <c r="H752" s="332" t="s">
        <v>439</v>
      </c>
      <c r="I752" s="332" t="s">
        <v>433</v>
      </c>
    </row>
    <row r="753" spans="1:9" s="210" customFormat="1" ht="38.25" x14ac:dyDescent="0.2">
      <c r="A753" s="461">
        <v>1595</v>
      </c>
      <c r="B753" s="332" t="s">
        <v>589</v>
      </c>
      <c r="C753" s="332" t="s">
        <v>393</v>
      </c>
      <c r="D753" s="337">
        <v>1019.3</v>
      </c>
      <c r="E753" s="338">
        <v>44886</v>
      </c>
      <c r="F753" s="332" t="s">
        <v>580</v>
      </c>
      <c r="G753" s="332">
        <v>35443</v>
      </c>
      <c r="H753" s="332" t="s">
        <v>439</v>
      </c>
      <c r="I753" s="332" t="s">
        <v>433</v>
      </c>
    </row>
    <row r="754" spans="1:9" s="210" customFormat="1" ht="38.25" x14ac:dyDescent="0.2">
      <c r="A754" s="461">
        <v>1596</v>
      </c>
      <c r="B754" s="332" t="s">
        <v>589</v>
      </c>
      <c r="C754" s="332" t="s">
        <v>393</v>
      </c>
      <c r="D754" s="337">
        <v>1019.3</v>
      </c>
      <c r="E754" s="338">
        <v>44886</v>
      </c>
      <c r="F754" s="332" t="s">
        <v>580</v>
      </c>
      <c r="G754" s="332">
        <v>35443</v>
      </c>
      <c r="H754" s="332" t="s">
        <v>439</v>
      </c>
      <c r="I754" s="332" t="s">
        <v>433</v>
      </c>
    </row>
    <row r="755" spans="1:9" s="210" customFormat="1" ht="38.25" x14ac:dyDescent="0.2">
      <c r="A755" s="461">
        <v>1597</v>
      </c>
      <c r="B755" s="332" t="s">
        <v>589</v>
      </c>
      <c r="C755" s="332" t="s">
        <v>393</v>
      </c>
      <c r="D755" s="337">
        <v>1019.29</v>
      </c>
      <c r="E755" s="338">
        <v>44886</v>
      </c>
      <c r="F755" s="332" t="s">
        <v>580</v>
      </c>
      <c r="G755" s="332">
        <v>35443</v>
      </c>
      <c r="H755" s="332" t="s">
        <v>439</v>
      </c>
      <c r="I755" s="332" t="s">
        <v>433</v>
      </c>
    </row>
    <row r="756" spans="1:9" s="210" customFormat="1" ht="38.25" x14ac:dyDescent="0.2">
      <c r="A756" s="461">
        <v>1598</v>
      </c>
      <c r="B756" s="332" t="s">
        <v>589</v>
      </c>
      <c r="C756" s="332" t="s">
        <v>393</v>
      </c>
      <c r="D756" s="337">
        <v>1019.29</v>
      </c>
      <c r="E756" s="338">
        <v>44886</v>
      </c>
      <c r="F756" s="332" t="s">
        <v>580</v>
      </c>
      <c r="G756" s="332">
        <v>35443</v>
      </c>
      <c r="H756" s="332" t="s">
        <v>439</v>
      </c>
      <c r="I756" s="332" t="s">
        <v>433</v>
      </c>
    </row>
    <row r="757" spans="1:9" s="210" customFormat="1" ht="38.25" x14ac:dyDescent="0.2">
      <c r="A757" s="461">
        <v>1599</v>
      </c>
      <c r="B757" s="332" t="s">
        <v>592</v>
      </c>
      <c r="C757" s="332" t="s">
        <v>393</v>
      </c>
      <c r="D757" s="337">
        <v>937.54</v>
      </c>
      <c r="E757" s="338">
        <v>44886</v>
      </c>
      <c r="F757" s="332" t="s">
        <v>580</v>
      </c>
      <c r="G757" s="332">
        <v>35443</v>
      </c>
      <c r="H757" s="332" t="s">
        <v>439</v>
      </c>
      <c r="I757" s="332" t="s">
        <v>433</v>
      </c>
    </row>
    <row r="758" spans="1:9" s="210" customFormat="1" ht="38.25" x14ac:dyDescent="0.2">
      <c r="A758" s="461">
        <v>1600</v>
      </c>
      <c r="B758" s="332" t="s">
        <v>592</v>
      </c>
      <c r="C758" s="332" t="s">
        <v>393</v>
      </c>
      <c r="D758" s="337">
        <v>937.54</v>
      </c>
      <c r="E758" s="338">
        <v>44886</v>
      </c>
      <c r="F758" s="332" t="s">
        <v>580</v>
      </c>
      <c r="G758" s="332">
        <v>35443</v>
      </c>
      <c r="H758" s="332" t="s">
        <v>439</v>
      </c>
      <c r="I758" s="332" t="s">
        <v>433</v>
      </c>
    </row>
    <row r="759" spans="1:9" s="210" customFormat="1" ht="38.25" x14ac:dyDescent="0.2">
      <c r="A759" s="461">
        <v>1601</v>
      </c>
      <c r="B759" s="332" t="s">
        <v>592</v>
      </c>
      <c r="C759" s="332" t="s">
        <v>393</v>
      </c>
      <c r="D759" s="337">
        <v>937.54</v>
      </c>
      <c r="E759" s="338">
        <v>44886</v>
      </c>
      <c r="F759" s="332" t="s">
        <v>580</v>
      </c>
      <c r="G759" s="332">
        <v>35443</v>
      </c>
      <c r="H759" s="332" t="s">
        <v>439</v>
      </c>
      <c r="I759" s="332" t="s">
        <v>433</v>
      </c>
    </row>
    <row r="760" spans="1:9" s="210" customFormat="1" ht="38.25" x14ac:dyDescent="0.2">
      <c r="A760" s="461">
        <v>1602</v>
      </c>
      <c r="B760" s="332" t="s">
        <v>592</v>
      </c>
      <c r="C760" s="332" t="s">
        <v>393</v>
      </c>
      <c r="D760" s="337">
        <v>937.54</v>
      </c>
      <c r="E760" s="338">
        <v>44886</v>
      </c>
      <c r="F760" s="332" t="s">
        <v>580</v>
      </c>
      <c r="G760" s="332">
        <v>35443</v>
      </c>
      <c r="H760" s="332" t="s">
        <v>439</v>
      </c>
      <c r="I760" s="332" t="s">
        <v>433</v>
      </c>
    </row>
    <row r="761" spans="1:9" s="210" customFormat="1" ht="38.25" x14ac:dyDescent="0.2">
      <c r="A761" s="461">
        <v>1603</v>
      </c>
      <c r="B761" s="332" t="s">
        <v>592</v>
      </c>
      <c r="C761" s="332" t="s">
        <v>393</v>
      </c>
      <c r="D761" s="337">
        <v>937.54</v>
      </c>
      <c r="E761" s="338">
        <v>44886</v>
      </c>
      <c r="F761" s="332" t="s">
        <v>580</v>
      </c>
      <c r="G761" s="332">
        <v>35443</v>
      </c>
      <c r="H761" s="332" t="s">
        <v>439</v>
      </c>
      <c r="I761" s="332" t="s">
        <v>433</v>
      </c>
    </row>
    <row r="762" spans="1:9" s="210" customFormat="1" ht="38.25" x14ac:dyDescent="0.2">
      <c r="A762" s="461">
        <v>1604</v>
      </c>
      <c r="B762" s="332" t="s">
        <v>592</v>
      </c>
      <c r="C762" s="332" t="s">
        <v>393</v>
      </c>
      <c r="D762" s="337">
        <v>937.54</v>
      </c>
      <c r="E762" s="338">
        <v>44886</v>
      </c>
      <c r="F762" s="332" t="s">
        <v>580</v>
      </c>
      <c r="G762" s="332">
        <v>35443</v>
      </c>
      <c r="H762" s="332" t="s">
        <v>439</v>
      </c>
      <c r="I762" s="332" t="s">
        <v>433</v>
      </c>
    </row>
    <row r="763" spans="1:9" s="210" customFormat="1" ht="38.25" x14ac:dyDescent="0.2">
      <c r="A763" s="461">
        <v>1605</v>
      </c>
      <c r="B763" s="332" t="s">
        <v>592</v>
      </c>
      <c r="C763" s="332" t="s">
        <v>393</v>
      </c>
      <c r="D763" s="337">
        <v>937.54</v>
      </c>
      <c r="E763" s="338">
        <v>44886</v>
      </c>
      <c r="F763" s="332" t="s">
        <v>580</v>
      </c>
      <c r="G763" s="332">
        <v>35443</v>
      </c>
      <c r="H763" s="332" t="s">
        <v>439</v>
      </c>
      <c r="I763" s="332" t="s">
        <v>433</v>
      </c>
    </row>
    <row r="764" spans="1:9" s="210" customFormat="1" ht="38.25" x14ac:dyDescent="0.2">
      <c r="A764" s="461">
        <v>1606</v>
      </c>
      <c r="B764" s="332" t="s">
        <v>592</v>
      </c>
      <c r="C764" s="332" t="s">
        <v>393</v>
      </c>
      <c r="D764" s="337">
        <v>937.54</v>
      </c>
      <c r="E764" s="338">
        <v>44886</v>
      </c>
      <c r="F764" s="332" t="s">
        <v>580</v>
      </c>
      <c r="G764" s="332">
        <v>35443</v>
      </c>
      <c r="H764" s="332" t="s">
        <v>439</v>
      </c>
      <c r="I764" s="332" t="s">
        <v>433</v>
      </c>
    </row>
    <row r="765" spans="1:9" s="210" customFormat="1" ht="38.25" x14ac:dyDescent="0.2">
      <c r="A765" s="461">
        <v>1607</v>
      </c>
      <c r="B765" s="332" t="s">
        <v>486</v>
      </c>
      <c r="C765" s="332" t="s">
        <v>393</v>
      </c>
      <c r="D765" s="337">
        <v>785.71</v>
      </c>
      <c r="E765" s="338">
        <v>44886</v>
      </c>
      <c r="F765" s="332" t="s">
        <v>580</v>
      </c>
      <c r="G765" s="332">
        <v>35443</v>
      </c>
      <c r="H765" s="332" t="s">
        <v>439</v>
      </c>
      <c r="I765" s="332" t="s">
        <v>433</v>
      </c>
    </row>
    <row r="766" spans="1:9" s="210" customFormat="1" ht="38.25" x14ac:dyDescent="0.2">
      <c r="A766" s="461">
        <v>1608</v>
      </c>
      <c r="B766" s="332" t="s">
        <v>615</v>
      </c>
      <c r="C766" s="332" t="s">
        <v>393</v>
      </c>
      <c r="D766" s="337">
        <v>1528.94</v>
      </c>
      <c r="E766" s="338">
        <v>44886</v>
      </c>
      <c r="F766" s="332" t="s">
        <v>580</v>
      </c>
      <c r="G766" s="332">
        <v>35443</v>
      </c>
      <c r="H766" s="332" t="s">
        <v>439</v>
      </c>
      <c r="I766" s="332" t="s">
        <v>433</v>
      </c>
    </row>
    <row r="767" spans="1:9" s="210" customFormat="1" ht="38.25" x14ac:dyDescent="0.2">
      <c r="A767" s="461">
        <v>1609</v>
      </c>
      <c r="B767" s="332" t="s">
        <v>615</v>
      </c>
      <c r="C767" s="332" t="s">
        <v>393</v>
      </c>
      <c r="D767" s="337">
        <v>1528.94</v>
      </c>
      <c r="E767" s="338">
        <v>44886</v>
      </c>
      <c r="F767" s="332" t="s">
        <v>580</v>
      </c>
      <c r="G767" s="332">
        <v>35443</v>
      </c>
      <c r="H767" s="332" t="s">
        <v>439</v>
      </c>
      <c r="I767" s="332" t="s">
        <v>433</v>
      </c>
    </row>
    <row r="768" spans="1:9" s="210" customFormat="1" ht="38.25" x14ac:dyDescent="0.2">
      <c r="A768" s="461">
        <v>1610</v>
      </c>
      <c r="B768" s="332" t="s">
        <v>615</v>
      </c>
      <c r="C768" s="332" t="s">
        <v>393</v>
      </c>
      <c r="D768" s="337">
        <v>1528.94</v>
      </c>
      <c r="E768" s="338">
        <v>44886</v>
      </c>
      <c r="F768" s="332" t="s">
        <v>580</v>
      </c>
      <c r="G768" s="332">
        <v>35443</v>
      </c>
      <c r="H768" s="332" t="s">
        <v>439</v>
      </c>
      <c r="I768" s="332" t="s">
        <v>433</v>
      </c>
    </row>
    <row r="769" spans="1:9" s="210" customFormat="1" ht="38.25" x14ac:dyDescent="0.2">
      <c r="A769" s="461">
        <v>1611</v>
      </c>
      <c r="B769" s="332" t="s">
        <v>615</v>
      </c>
      <c r="C769" s="332" t="s">
        <v>393</v>
      </c>
      <c r="D769" s="337">
        <v>1528.95</v>
      </c>
      <c r="E769" s="338">
        <v>44886</v>
      </c>
      <c r="F769" s="332" t="s">
        <v>580</v>
      </c>
      <c r="G769" s="332">
        <v>35443</v>
      </c>
      <c r="H769" s="332" t="s">
        <v>439</v>
      </c>
      <c r="I769" s="332" t="s">
        <v>433</v>
      </c>
    </row>
    <row r="770" spans="1:9" s="210" customFormat="1" ht="38.25" x14ac:dyDescent="0.2">
      <c r="A770" s="461">
        <v>1612</v>
      </c>
      <c r="B770" s="332" t="s">
        <v>615</v>
      </c>
      <c r="C770" s="332" t="s">
        <v>393</v>
      </c>
      <c r="D770" s="337">
        <v>1528.95</v>
      </c>
      <c r="E770" s="338">
        <v>44886</v>
      </c>
      <c r="F770" s="332" t="s">
        <v>580</v>
      </c>
      <c r="G770" s="332">
        <v>35443</v>
      </c>
      <c r="H770" s="332" t="s">
        <v>439</v>
      </c>
      <c r="I770" s="332" t="s">
        <v>433</v>
      </c>
    </row>
    <row r="771" spans="1:9" s="210" customFormat="1" ht="38.25" x14ac:dyDescent="0.2">
      <c r="A771" s="461">
        <v>1613</v>
      </c>
      <c r="B771" s="332" t="s">
        <v>613</v>
      </c>
      <c r="C771" s="332" t="s">
        <v>393</v>
      </c>
      <c r="D771" s="337">
        <v>594.59</v>
      </c>
      <c r="E771" s="338">
        <v>44886</v>
      </c>
      <c r="F771" s="332" t="s">
        <v>580</v>
      </c>
      <c r="G771" s="332">
        <v>35443</v>
      </c>
      <c r="H771" s="332" t="s">
        <v>439</v>
      </c>
      <c r="I771" s="332" t="s">
        <v>433</v>
      </c>
    </row>
    <row r="772" spans="1:9" s="210" customFormat="1" ht="38.25" x14ac:dyDescent="0.2">
      <c r="A772" s="461">
        <v>1614</v>
      </c>
      <c r="B772" s="332" t="s">
        <v>613</v>
      </c>
      <c r="C772" s="332" t="s">
        <v>393</v>
      </c>
      <c r="D772" s="337">
        <v>594.59</v>
      </c>
      <c r="E772" s="338">
        <v>44886</v>
      </c>
      <c r="F772" s="332" t="s">
        <v>580</v>
      </c>
      <c r="G772" s="332">
        <v>35443</v>
      </c>
      <c r="H772" s="332" t="s">
        <v>439</v>
      </c>
      <c r="I772" s="332" t="s">
        <v>433</v>
      </c>
    </row>
    <row r="773" spans="1:9" s="210" customFormat="1" ht="38.25" x14ac:dyDescent="0.2">
      <c r="A773" s="461">
        <v>1615</v>
      </c>
      <c r="B773" s="332" t="s">
        <v>613</v>
      </c>
      <c r="C773" s="332" t="s">
        <v>393</v>
      </c>
      <c r="D773" s="337">
        <v>594.59</v>
      </c>
      <c r="E773" s="338">
        <v>44886</v>
      </c>
      <c r="F773" s="332" t="s">
        <v>580</v>
      </c>
      <c r="G773" s="332">
        <v>35443</v>
      </c>
      <c r="H773" s="332" t="s">
        <v>439</v>
      </c>
      <c r="I773" s="332" t="s">
        <v>433</v>
      </c>
    </row>
    <row r="774" spans="1:9" s="210" customFormat="1" ht="38.25" x14ac:dyDescent="0.2">
      <c r="A774" s="461">
        <v>1616</v>
      </c>
      <c r="B774" s="332" t="s">
        <v>613</v>
      </c>
      <c r="C774" s="332" t="s">
        <v>393</v>
      </c>
      <c r="D774" s="337">
        <v>594.59</v>
      </c>
      <c r="E774" s="338">
        <v>44886</v>
      </c>
      <c r="F774" s="332" t="s">
        <v>580</v>
      </c>
      <c r="G774" s="332">
        <v>35443</v>
      </c>
      <c r="H774" s="332" t="s">
        <v>439</v>
      </c>
      <c r="I774" s="332" t="s">
        <v>433</v>
      </c>
    </row>
    <row r="775" spans="1:9" s="210" customFormat="1" ht="38.25" x14ac:dyDescent="0.2">
      <c r="A775" s="461">
        <v>1617</v>
      </c>
      <c r="B775" s="332" t="s">
        <v>613</v>
      </c>
      <c r="C775" s="332" t="s">
        <v>393</v>
      </c>
      <c r="D775" s="337">
        <v>594.59</v>
      </c>
      <c r="E775" s="338">
        <v>44886</v>
      </c>
      <c r="F775" s="332" t="s">
        <v>580</v>
      </c>
      <c r="G775" s="332">
        <v>35443</v>
      </c>
      <c r="H775" s="332" t="s">
        <v>439</v>
      </c>
      <c r="I775" s="332" t="s">
        <v>433</v>
      </c>
    </row>
    <row r="776" spans="1:9" s="210" customFormat="1" ht="38.25" x14ac:dyDescent="0.2">
      <c r="A776" s="461">
        <v>1618</v>
      </c>
      <c r="B776" s="332" t="s">
        <v>613</v>
      </c>
      <c r="C776" s="332" t="s">
        <v>393</v>
      </c>
      <c r="D776" s="337">
        <v>594.59</v>
      </c>
      <c r="E776" s="338">
        <v>44886</v>
      </c>
      <c r="F776" s="332" t="s">
        <v>580</v>
      </c>
      <c r="G776" s="332">
        <v>35443</v>
      </c>
      <c r="H776" s="332" t="s">
        <v>439</v>
      </c>
      <c r="I776" s="332" t="s">
        <v>433</v>
      </c>
    </row>
    <row r="777" spans="1:9" s="210" customFormat="1" ht="38.25" x14ac:dyDescent="0.2">
      <c r="A777" s="461">
        <v>1619</v>
      </c>
      <c r="B777" s="332" t="s">
        <v>613</v>
      </c>
      <c r="C777" s="332" t="s">
        <v>393</v>
      </c>
      <c r="D777" s="337">
        <v>594.59</v>
      </c>
      <c r="E777" s="338">
        <v>44886</v>
      </c>
      <c r="F777" s="332" t="s">
        <v>580</v>
      </c>
      <c r="G777" s="332">
        <v>35443</v>
      </c>
      <c r="H777" s="332" t="s">
        <v>439</v>
      </c>
      <c r="I777" s="332" t="s">
        <v>433</v>
      </c>
    </row>
    <row r="778" spans="1:9" s="210" customFormat="1" ht="38.25" x14ac:dyDescent="0.2">
      <c r="A778" s="461">
        <v>1620</v>
      </c>
      <c r="B778" s="332" t="s">
        <v>616</v>
      </c>
      <c r="C778" s="332" t="s">
        <v>393</v>
      </c>
      <c r="D778" s="337">
        <v>1542.74</v>
      </c>
      <c r="E778" s="338">
        <v>44886</v>
      </c>
      <c r="F778" s="332" t="s">
        <v>580</v>
      </c>
      <c r="G778" s="332">
        <v>35443</v>
      </c>
      <c r="H778" s="332" t="s">
        <v>439</v>
      </c>
      <c r="I778" s="332" t="s">
        <v>433</v>
      </c>
    </row>
    <row r="779" spans="1:9" s="210" customFormat="1" ht="38.25" x14ac:dyDescent="0.2">
      <c r="A779" s="461">
        <v>1621</v>
      </c>
      <c r="B779" s="332" t="s">
        <v>616</v>
      </c>
      <c r="C779" s="332" t="s">
        <v>393</v>
      </c>
      <c r="D779" s="337">
        <v>1542.75</v>
      </c>
      <c r="E779" s="338">
        <v>44886</v>
      </c>
      <c r="F779" s="332" t="s">
        <v>580</v>
      </c>
      <c r="G779" s="332">
        <v>35443</v>
      </c>
      <c r="H779" s="332" t="s">
        <v>439</v>
      </c>
      <c r="I779" s="332" t="s">
        <v>433</v>
      </c>
    </row>
    <row r="780" spans="1:9" s="210" customFormat="1" ht="38.25" x14ac:dyDescent="0.2">
      <c r="A780" s="461">
        <v>1622</v>
      </c>
      <c r="B780" s="332" t="s">
        <v>616</v>
      </c>
      <c r="C780" s="332" t="s">
        <v>393</v>
      </c>
      <c r="D780" s="337">
        <v>1542.75</v>
      </c>
      <c r="E780" s="338">
        <v>44886</v>
      </c>
      <c r="F780" s="332" t="s">
        <v>580</v>
      </c>
      <c r="G780" s="332">
        <v>35443</v>
      </c>
      <c r="H780" s="332" t="s">
        <v>439</v>
      </c>
      <c r="I780" s="332" t="s">
        <v>433</v>
      </c>
    </row>
    <row r="781" spans="1:9" s="210" customFormat="1" ht="38.25" x14ac:dyDescent="0.2">
      <c r="A781" s="461">
        <v>1623</v>
      </c>
      <c r="B781" s="332" t="s">
        <v>616</v>
      </c>
      <c r="C781" s="332" t="s">
        <v>393</v>
      </c>
      <c r="D781" s="337">
        <v>1542.75</v>
      </c>
      <c r="E781" s="338">
        <v>44886</v>
      </c>
      <c r="F781" s="332" t="s">
        <v>580</v>
      </c>
      <c r="G781" s="332">
        <v>35443</v>
      </c>
      <c r="H781" s="332" t="s">
        <v>439</v>
      </c>
      <c r="I781" s="332" t="s">
        <v>433</v>
      </c>
    </row>
    <row r="782" spans="1:9" s="210" customFormat="1" ht="38.25" x14ac:dyDescent="0.2">
      <c r="A782" s="461">
        <v>1624</v>
      </c>
      <c r="B782" s="332" t="s">
        <v>536</v>
      </c>
      <c r="C782" s="332" t="s">
        <v>393</v>
      </c>
      <c r="D782" s="337">
        <v>467.18</v>
      </c>
      <c r="E782" s="338">
        <v>44886</v>
      </c>
      <c r="F782" s="332" t="s">
        <v>580</v>
      </c>
      <c r="G782" s="332">
        <v>35443</v>
      </c>
      <c r="H782" s="332" t="s">
        <v>439</v>
      </c>
      <c r="I782" s="332" t="s">
        <v>433</v>
      </c>
    </row>
    <row r="783" spans="1:9" s="210" customFormat="1" ht="38.25" x14ac:dyDescent="0.2">
      <c r="A783" s="461">
        <v>1625</v>
      </c>
      <c r="B783" s="332" t="s">
        <v>536</v>
      </c>
      <c r="C783" s="332" t="s">
        <v>393</v>
      </c>
      <c r="D783" s="337">
        <v>467.18</v>
      </c>
      <c r="E783" s="338">
        <v>44886</v>
      </c>
      <c r="F783" s="332" t="s">
        <v>580</v>
      </c>
      <c r="G783" s="332">
        <v>35443</v>
      </c>
      <c r="H783" s="332" t="s">
        <v>439</v>
      </c>
      <c r="I783" s="332" t="s">
        <v>433</v>
      </c>
    </row>
    <row r="784" spans="1:9" s="210" customFormat="1" ht="38.25" x14ac:dyDescent="0.2">
      <c r="A784" s="461">
        <v>1626</v>
      </c>
      <c r="B784" s="332" t="s">
        <v>536</v>
      </c>
      <c r="C784" s="332" t="s">
        <v>393</v>
      </c>
      <c r="D784" s="337">
        <v>467.18</v>
      </c>
      <c r="E784" s="338">
        <v>44886</v>
      </c>
      <c r="F784" s="332" t="s">
        <v>580</v>
      </c>
      <c r="G784" s="332">
        <v>35443</v>
      </c>
      <c r="H784" s="332" t="s">
        <v>439</v>
      </c>
      <c r="I784" s="332" t="s">
        <v>433</v>
      </c>
    </row>
    <row r="785" spans="1:9" s="210" customFormat="1" ht="38.25" x14ac:dyDescent="0.2">
      <c r="A785" s="461">
        <v>1627</v>
      </c>
      <c r="B785" s="332" t="s">
        <v>536</v>
      </c>
      <c r="C785" s="332" t="s">
        <v>393</v>
      </c>
      <c r="D785" s="337">
        <v>467.18</v>
      </c>
      <c r="E785" s="338">
        <v>44886</v>
      </c>
      <c r="F785" s="332" t="s">
        <v>580</v>
      </c>
      <c r="G785" s="332">
        <v>35443</v>
      </c>
      <c r="H785" s="332" t="s">
        <v>439</v>
      </c>
      <c r="I785" s="332" t="s">
        <v>433</v>
      </c>
    </row>
    <row r="786" spans="1:9" s="210" customFormat="1" ht="38.25" x14ac:dyDescent="0.2">
      <c r="A786" s="461">
        <v>1628</v>
      </c>
      <c r="B786" s="332" t="s">
        <v>536</v>
      </c>
      <c r="C786" s="332" t="s">
        <v>393</v>
      </c>
      <c r="D786" s="337">
        <v>467.18</v>
      </c>
      <c r="E786" s="338">
        <v>44886</v>
      </c>
      <c r="F786" s="332" t="s">
        <v>580</v>
      </c>
      <c r="G786" s="332">
        <v>35443</v>
      </c>
      <c r="H786" s="332" t="s">
        <v>439</v>
      </c>
      <c r="I786" s="332" t="s">
        <v>433</v>
      </c>
    </row>
    <row r="787" spans="1:9" s="210" customFormat="1" ht="38.25" x14ac:dyDescent="0.2">
      <c r="A787" s="461">
        <v>1629</v>
      </c>
      <c r="B787" s="332" t="s">
        <v>536</v>
      </c>
      <c r="C787" s="332" t="s">
        <v>393</v>
      </c>
      <c r="D787" s="337">
        <v>467.18</v>
      </c>
      <c r="E787" s="338">
        <v>44886</v>
      </c>
      <c r="F787" s="332" t="s">
        <v>580</v>
      </c>
      <c r="G787" s="332">
        <v>35443</v>
      </c>
      <c r="H787" s="332" t="s">
        <v>439</v>
      </c>
      <c r="I787" s="332" t="s">
        <v>433</v>
      </c>
    </row>
    <row r="788" spans="1:9" s="210" customFormat="1" ht="38.25" x14ac:dyDescent="0.2">
      <c r="A788" s="461">
        <v>1630</v>
      </c>
      <c r="B788" s="332" t="s">
        <v>536</v>
      </c>
      <c r="C788" s="332" t="s">
        <v>393</v>
      </c>
      <c r="D788" s="337">
        <v>467.17</v>
      </c>
      <c r="E788" s="338">
        <v>44886</v>
      </c>
      <c r="F788" s="332" t="s">
        <v>580</v>
      </c>
      <c r="G788" s="332">
        <v>35443</v>
      </c>
      <c r="H788" s="332" t="s">
        <v>439</v>
      </c>
      <c r="I788" s="332" t="s">
        <v>433</v>
      </c>
    </row>
    <row r="789" spans="1:9" s="210" customFormat="1" ht="38.25" x14ac:dyDescent="0.2">
      <c r="A789" s="461">
        <v>1631</v>
      </c>
      <c r="B789" s="332" t="s">
        <v>536</v>
      </c>
      <c r="C789" s="332" t="s">
        <v>393</v>
      </c>
      <c r="D789" s="337">
        <v>467.17</v>
      </c>
      <c r="E789" s="338">
        <v>44886</v>
      </c>
      <c r="F789" s="332" t="s">
        <v>580</v>
      </c>
      <c r="G789" s="332">
        <v>35443</v>
      </c>
      <c r="H789" s="332" t="s">
        <v>439</v>
      </c>
      <c r="I789" s="332" t="s">
        <v>433</v>
      </c>
    </row>
    <row r="790" spans="1:9" s="210" customFormat="1" ht="38.25" x14ac:dyDescent="0.2">
      <c r="A790" s="461">
        <v>1632</v>
      </c>
      <c r="B790" s="332" t="s">
        <v>593</v>
      </c>
      <c r="C790" s="332" t="s">
        <v>393</v>
      </c>
      <c r="D790" s="337">
        <v>1706.15</v>
      </c>
      <c r="E790" s="338">
        <v>44886</v>
      </c>
      <c r="F790" s="332" t="s">
        <v>580</v>
      </c>
      <c r="G790" s="332">
        <v>35442</v>
      </c>
      <c r="H790" s="332" t="s">
        <v>130</v>
      </c>
      <c r="I790" s="332" t="s">
        <v>433</v>
      </c>
    </row>
    <row r="791" spans="1:9" s="210" customFormat="1" ht="38.25" x14ac:dyDescent="0.2">
      <c r="A791" s="461">
        <v>1633</v>
      </c>
      <c r="B791" s="332" t="s">
        <v>588</v>
      </c>
      <c r="C791" s="332" t="s">
        <v>393</v>
      </c>
      <c r="D791" s="337">
        <v>495.85</v>
      </c>
      <c r="E791" s="338">
        <v>44886</v>
      </c>
      <c r="F791" s="332" t="s">
        <v>580</v>
      </c>
      <c r="G791" s="332">
        <v>35442</v>
      </c>
      <c r="H791" s="332" t="s">
        <v>130</v>
      </c>
      <c r="I791" s="332" t="s">
        <v>433</v>
      </c>
    </row>
    <row r="792" spans="1:9" s="210" customFormat="1" ht="38.25" x14ac:dyDescent="0.2">
      <c r="A792" s="461">
        <v>1634</v>
      </c>
      <c r="B792" s="332" t="s">
        <v>588</v>
      </c>
      <c r="C792" s="332" t="s">
        <v>393</v>
      </c>
      <c r="D792" s="337">
        <v>495.85</v>
      </c>
      <c r="E792" s="338">
        <v>44886</v>
      </c>
      <c r="F792" s="332" t="s">
        <v>580</v>
      </c>
      <c r="G792" s="332">
        <v>35442</v>
      </c>
      <c r="H792" s="332" t="s">
        <v>130</v>
      </c>
      <c r="I792" s="332" t="s">
        <v>433</v>
      </c>
    </row>
    <row r="793" spans="1:9" s="210" customFormat="1" ht="38.25" x14ac:dyDescent="0.2">
      <c r="A793" s="461">
        <v>1635</v>
      </c>
      <c r="B793" s="332" t="s">
        <v>588</v>
      </c>
      <c r="C793" s="332" t="s">
        <v>393</v>
      </c>
      <c r="D793" s="337">
        <v>495.85</v>
      </c>
      <c r="E793" s="338">
        <v>44886</v>
      </c>
      <c r="F793" s="332" t="s">
        <v>580</v>
      </c>
      <c r="G793" s="332">
        <v>35442</v>
      </c>
      <c r="H793" s="332" t="s">
        <v>130</v>
      </c>
      <c r="I793" s="332" t="s">
        <v>433</v>
      </c>
    </row>
    <row r="794" spans="1:9" s="210" customFormat="1" ht="38.25" x14ac:dyDescent="0.2">
      <c r="A794" s="461">
        <v>1636</v>
      </c>
      <c r="B794" s="332" t="s">
        <v>588</v>
      </c>
      <c r="C794" s="332" t="s">
        <v>393</v>
      </c>
      <c r="D794" s="337">
        <v>495.85</v>
      </c>
      <c r="E794" s="338">
        <v>44886</v>
      </c>
      <c r="F794" s="332" t="s">
        <v>580</v>
      </c>
      <c r="G794" s="332">
        <v>35442</v>
      </c>
      <c r="H794" s="332" t="s">
        <v>130</v>
      </c>
      <c r="I794" s="332" t="s">
        <v>433</v>
      </c>
    </row>
    <row r="795" spans="1:9" s="210" customFormat="1" ht="38.25" x14ac:dyDescent="0.2">
      <c r="A795" s="461">
        <v>1637</v>
      </c>
      <c r="B795" s="332" t="s">
        <v>588</v>
      </c>
      <c r="C795" s="332" t="s">
        <v>393</v>
      </c>
      <c r="D795" s="337">
        <v>495.85</v>
      </c>
      <c r="E795" s="338">
        <v>44886</v>
      </c>
      <c r="F795" s="332" t="s">
        <v>580</v>
      </c>
      <c r="G795" s="332">
        <v>35442</v>
      </c>
      <c r="H795" s="332" t="s">
        <v>130</v>
      </c>
      <c r="I795" s="332" t="s">
        <v>433</v>
      </c>
    </row>
    <row r="796" spans="1:9" s="210" customFormat="1" ht="38.25" x14ac:dyDescent="0.2">
      <c r="A796" s="461">
        <v>1638</v>
      </c>
      <c r="B796" s="332" t="s">
        <v>588</v>
      </c>
      <c r="C796" s="332" t="s">
        <v>393</v>
      </c>
      <c r="D796" s="337">
        <v>495.85</v>
      </c>
      <c r="E796" s="338">
        <v>44886</v>
      </c>
      <c r="F796" s="332" t="s">
        <v>580</v>
      </c>
      <c r="G796" s="332">
        <v>35442</v>
      </c>
      <c r="H796" s="332" t="s">
        <v>130</v>
      </c>
      <c r="I796" s="332" t="s">
        <v>433</v>
      </c>
    </row>
    <row r="797" spans="1:9" s="210" customFormat="1" ht="38.25" x14ac:dyDescent="0.2">
      <c r="A797" s="461">
        <v>1639</v>
      </c>
      <c r="B797" s="332" t="s">
        <v>588</v>
      </c>
      <c r="C797" s="332" t="s">
        <v>393</v>
      </c>
      <c r="D797" s="337">
        <v>495.85</v>
      </c>
      <c r="E797" s="338">
        <v>44886</v>
      </c>
      <c r="F797" s="332" t="s">
        <v>580</v>
      </c>
      <c r="G797" s="332">
        <v>35442</v>
      </c>
      <c r="H797" s="332" t="s">
        <v>130</v>
      </c>
      <c r="I797" s="332" t="s">
        <v>433</v>
      </c>
    </row>
    <row r="798" spans="1:9" s="210" customFormat="1" ht="38.25" x14ac:dyDescent="0.2">
      <c r="A798" s="461">
        <v>1640</v>
      </c>
      <c r="B798" s="332" t="s">
        <v>588</v>
      </c>
      <c r="C798" s="332" t="s">
        <v>393</v>
      </c>
      <c r="D798" s="337">
        <v>495.85</v>
      </c>
      <c r="E798" s="338">
        <v>44886</v>
      </c>
      <c r="F798" s="332" t="s">
        <v>580</v>
      </c>
      <c r="G798" s="332">
        <v>35442</v>
      </c>
      <c r="H798" s="332" t="s">
        <v>130</v>
      </c>
      <c r="I798" s="332" t="s">
        <v>433</v>
      </c>
    </row>
    <row r="799" spans="1:9" s="210" customFormat="1" ht="38.25" x14ac:dyDescent="0.2">
      <c r="A799" s="461">
        <v>1641</v>
      </c>
      <c r="B799" s="332" t="s">
        <v>588</v>
      </c>
      <c r="C799" s="332" t="s">
        <v>393</v>
      </c>
      <c r="D799" s="337">
        <v>495.85</v>
      </c>
      <c r="E799" s="338">
        <v>44886</v>
      </c>
      <c r="F799" s="332" t="s">
        <v>580</v>
      </c>
      <c r="G799" s="332">
        <v>35442</v>
      </c>
      <c r="H799" s="332" t="s">
        <v>130</v>
      </c>
      <c r="I799" s="332" t="s">
        <v>433</v>
      </c>
    </row>
    <row r="800" spans="1:9" s="210" customFormat="1" ht="38.25" x14ac:dyDescent="0.2">
      <c r="A800" s="461">
        <v>1642</v>
      </c>
      <c r="B800" s="332" t="s">
        <v>588</v>
      </c>
      <c r="C800" s="332" t="s">
        <v>393</v>
      </c>
      <c r="D800" s="337">
        <v>495.85</v>
      </c>
      <c r="E800" s="338">
        <v>44886</v>
      </c>
      <c r="F800" s="332" t="s">
        <v>580</v>
      </c>
      <c r="G800" s="332">
        <v>35442</v>
      </c>
      <c r="H800" s="332" t="s">
        <v>130</v>
      </c>
      <c r="I800" s="332" t="s">
        <v>433</v>
      </c>
    </row>
    <row r="801" spans="1:9" s="210" customFormat="1" ht="38.25" x14ac:dyDescent="0.2">
      <c r="A801" s="461">
        <v>1643</v>
      </c>
      <c r="B801" s="332" t="s">
        <v>588</v>
      </c>
      <c r="C801" s="332" t="s">
        <v>393</v>
      </c>
      <c r="D801" s="337">
        <v>495.85</v>
      </c>
      <c r="E801" s="338">
        <v>44886</v>
      </c>
      <c r="F801" s="332" t="s">
        <v>580</v>
      </c>
      <c r="G801" s="332">
        <v>35442</v>
      </c>
      <c r="H801" s="332" t="s">
        <v>130</v>
      </c>
      <c r="I801" s="332" t="s">
        <v>433</v>
      </c>
    </row>
    <row r="802" spans="1:9" s="210" customFormat="1" ht="38.25" x14ac:dyDescent="0.2">
      <c r="A802" s="461">
        <v>1644</v>
      </c>
      <c r="B802" s="332" t="s">
        <v>588</v>
      </c>
      <c r="C802" s="332" t="s">
        <v>393</v>
      </c>
      <c r="D802" s="337">
        <v>495.85</v>
      </c>
      <c r="E802" s="338">
        <v>44886</v>
      </c>
      <c r="F802" s="332" t="s">
        <v>580</v>
      </c>
      <c r="G802" s="332">
        <v>35442</v>
      </c>
      <c r="H802" s="332" t="s">
        <v>130</v>
      </c>
      <c r="I802" s="332" t="s">
        <v>433</v>
      </c>
    </row>
    <row r="803" spans="1:9" s="210" customFormat="1" ht="38.25" x14ac:dyDescent="0.2">
      <c r="A803" s="461">
        <v>1645</v>
      </c>
      <c r="B803" s="332" t="s">
        <v>588</v>
      </c>
      <c r="C803" s="332" t="s">
        <v>393</v>
      </c>
      <c r="D803" s="337">
        <v>495.85</v>
      </c>
      <c r="E803" s="338">
        <v>44886</v>
      </c>
      <c r="F803" s="332" t="s">
        <v>580</v>
      </c>
      <c r="G803" s="332">
        <v>35442</v>
      </c>
      <c r="H803" s="332" t="s">
        <v>130</v>
      </c>
      <c r="I803" s="332" t="s">
        <v>433</v>
      </c>
    </row>
    <row r="804" spans="1:9" s="210" customFormat="1" ht="38.25" x14ac:dyDescent="0.2">
      <c r="A804" s="461">
        <v>1646</v>
      </c>
      <c r="B804" s="332" t="s">
        <v>588</v>
      </c>
      <c r="C804" s="332" t="s">
        <v>393</v>
      </c>
      <c r="D804" s="337">
        <v>495.85</v>
      </c>
      <c r="E804" s="338">
        <v>44886</v>
      </c>
      <c r="F804" s="332" t="s">
        <v>580</v>
      </c>
      <c r="G804" s="332">
        <v>35442</v>
      </c>
      <c r="H804" s="332" t="s">
        <v>130</v>
      </c>
      <c r="I804" s="332" t="s">
        <v>433</v>
      </c>
    </row>
    <row r="805" spans="1:9" s="210" customFormat="1" ht="38.25" x14ac:dyDescent="0.2">
      <c r="A805" s="461">
        <v>1647</v>
      </c>
      <c r="B805" s="332" t="s">
        <v>588</v>
      </c>
      <c r="C805" s="332" t="s">
        <v>393</v>
      </c>
      <c r="D805" s="337">
        <v>495.85</v>
      </c>
      <c r="E805" s="338">
        <v>44886</v>
      </c>
      <c r="F805" s="332" t="s">
        <v>580</v>
      </c>
      <c r="G805" s="332">
        <v>35442</v>
      </c>
      <c r="H805" s="332" t="s">
        <v>130</v>
      </c>
      <c r="I805" s="332" t="s">
        <v>433</v>
      </c>
    </row>
    <row r="806" spans="1:9" s="210" customFormat="1" ht="38.25" x14ac:dyDescent="0.2">
      <c r="A806" s="461">
        <v>1648</v>
      </c>
      <c r="B806" s="332" t="s">
        <v>588</v>
      </c>
      <c r="C806" s="332" t="s">
        <v>393</v>
      </c>
      <c r="D806" s="337">
        <v>495.86</v>
      </c>
      <c r="E806" s="338">
        <v>44886</v>
      </c>
      <c r="F806" s="332" t="s">
        <v>580</v>
      </c>
      <c r="G806" s="332">
        <v>35442</v>
      </c>
      <c r="H806" s="332" t="s">
        <v>130</v>
      </c>
      <c r="I806" s="332" t="s">
        <v>433</v>
      </c>
    </row>
    <row r="807" spans="1:9" s="210" customFormat="1" ht="38.25" x14ac:dyDescent="0.2">
      <c r="A807" s="461">
        <v>1649</v>
      </c>
      <c r="B807" s="332" t="s">
        <v>588</v>
      </c>
      <c r="C807" s="332" t="s">
        <v>393</v>
      </c>
      <c r="D807" s="337">
        <v>495.86</v>
      </c>
      <c r="E807" s="338">
        <v>44886</v>
      </c>
      <c r="F807" s="332" t="s">
        <v>580</v>
      </c>
      <c r="G807" s="332">
        <v>35442</v>
      </c>
      <c r="H807" s="332" t="s">
        <v>130</v>
      </c>
      <c r="I807" s="332" t="s">
        <v>433</v>
      </c>
    </row>
    <row r="808" spans="1:9" s="210" customFormat="1" ht="38.25" x14ac:dyDescent="0.2">
      <c r="A808" s="461">
        <v>1650</v>
      </c>
      <c r="B808" s="332" t="s">
        <v>588</v>
      </c>
      <c r="C808" s="332" t="s">
        <v>393</v>
      </c>
      <c r="D808" s="337">
        <v>495.86</v>
      </c>
      <c r="E808" s="338">
        <v>44886</v>
      </c>
      <c r="F808" s="332" t="s">
        <v>580</v>
      </c>
      <c r="G808" s="332">
        <v>35442</v>
      </c>
      <c r="H808" s="332" t="s">
        <v>130</v>
      </c>
      <c r="I808" s="332" t="s">
        <v>433</v>
      </c>
    </row>
    <row r="809" spans="1:9" s="210" customFormat="1" ht="38.25" x14ac:dyDescent="0.2">
      <c r="A809" s="461">
        <v>1651</v>
      </c>
      <c r="B809" s="332" t="s">
        <v>588</v>
      </c>
      <c r="C809" s="332" t="s">
        <v>393</v>
      </c>
      <c r="D809" s="337">
        <v>495.86</v>
      </c>
      <c r="E809" s="338">
        <v>44886</v>
      </c>
      <c r="F809" s="332" t="s">
        <v>580</v>
      </c>
      <c r="G809" s="332">
        <v>35442</v>
      </c>
      <c r="H809" s="332" t="s">
        <v>130</v>
      </c>
      <c r="I809" s="332" t="s">
        <v>433</v>
      </c>
    </row>
    <row r="810" spans="1:9" s="210" customFormat="1" ht="38.25" x14ac:dyDescent="0.2">
      <c r="A810" s="461">
        <v>1652</v>
      </c>
      <c r="B810" s="332" t="s">
        <v>614</v>
      </c>
      <c r="C810" s="332" t="s">
        <v>393</v>
      </c>
      <c r="D810" s="337">
        <v>655.8</v>
      </c>
      <c r="E810" s="338">
        <v>44886</v>
      </c>
      <c r="F810" s="332" t="s">
        <v>580</v>
      </c>
      <c r="G810" s="332">
        <v>35442</v>
      </c>
      <c r="H810" s="332" t="s">
        <v>130</v>
      </c>
      <c r="I810" s="332" t="s">
        <v>433</v>
      </c>
    </row>
    <row r="811" spans="1:9" s="210" customFormat="1" ht="38.25" x14ac:dyDescent="0.2">
      <c r="A811" s="461">
        <v>1653</v>
      </c>
      <c r="B811" s="332" t="s">
        <v>589</v>
      </c>
      <c r="C811" s="332" t="s">
        <v>393</v>
      </c>
      <c r="D811" s="337">
        <v>1023.69</v>
      </c>
      <c r="E811" s="338">
        <v>44886</v>
      </c>
      <c r="F811" s="332" t="s">
        <v>580</v>
      </c>
      <c r="G811" s="332">
        <v>35442</v>
      </c>
      <c r="H811" s="332" t="s">
        <v>130</v>
      </c>
      <c r="I811" s="332" t="s">
        <v>433</v>
      </c>
    </row>
    <row r="812" spans="1:9" s="210" customFormat="1" ht="38.25" x14ac:dyDescent="0.2">
      <c r="A812" s="461">
        <v>1654</v>
      </c>
      <c r="B812" s="332" t="s">
        <v>589</v>
      </c>
      <c r="C812" s="332" t="s">
        <v>393</v>
      </c>
      <c r="D812" s="337">
        <v>1023.69</v>
      </c>
      <c r="E812" s="338">
        <v>44886</v>
      </c>
      <c r="F812" s="332" t="s">
        <v>580</v>
      </c>
      <c r="G812" s="332">
        <v>35442</v>
      </c>
      <c r="H812" s="332" t="s">
        <v>130</v>
      </c>
      <c r="I812" s="332" t="s">
        <v>433</v>
      </c>
    </row>
    <row r="813" spans="1:9" s="210" customFormat="1" ht="38.25" x14ac:dyDescent="0.2">
      <c r="A813" s="461">
        <v>1655</v>
      </c>
      <c r="B813" s="332" t="s">
        <v>589</v>
      </c>
      <c r="C813" s="332" t="s">
        <v>393</v>
      </c>
      <c r="D813" s="337">
        <v>1023.69</v>
      </c>
      <c r="E813" s="338">
        <v>44886</v>
      </c>
      <c r="F813" s="332" t="s">
        <v>580</v>
      </c>
      <c r="G813" s="332">
        <v>35442</v>
      </c>
      <c r="H813" s="332" t="s">
        <v>130</v>
      </c>
      <c r="I813" s="332" t="s">
        <v>433</v>
      </c>
    </row>
    <row r="814" spans="1:9" s="210" customFormat="1" ht="38.25" x14ac:dyDescent="0.2">
      <c r="A814" s="461">
        <v>1656</v>
      </c>
      <c r="B814" s="332" t="s">
        <v>589</v>
      </c>
      <c r="C814" s="332" t="s">
        <v>393</v>
      </c>
      <c r="D814" s="337">
        <v>1023.69</v>
      </c>
      <c r="E814" s="338">
        <v>44886</v>
      </c>
      <c r="F814" s="332" t="s">
        <v>580</v>
      </c>
      <c r="G814" s="332">
        <v>35442</v>
      </c>
      <c r="H814" s="332" t="s">
        <v>130</v>
      </c>
      <c r="I814" s="332" t="s">
        <v>433</v>
      </c>
    </row>
    <row r="815" spans="1:9" s="210" customFormat="1" ht="38.25" x14ac:dyDescent="0.2">
      <c r="A815" s="461">
        <v>1657</v>
      </c>
      <c r="B815" s="332" t="s">
        <v>589</v>
      </c>
      <c r="C815" s="332" t="s">
        <v>393</v>
      </c>
      <c r="D815" s="337">
        <v>1023.7</v>
      </c>
      <c r="E815" s="338">
        <v>44886</v>
      </c>
      <c r="F815" s="332" t="s">
        <v>580</v>
      </c>
      <c r="G815" s="332">
        <v>35442</v>
      </c>
      <c r="H815" s="332" t="s">
        <v>130</v>
      </c>
      <c r="I815" s="332" t="s">
        <v>433</v>
      </c>
    </row>
    <row r="816" spans="1:9" s="210" customFormat="1" ht="38.25" x14ac:dyDescent="0.2">
      <c r="A816" s="461">
        <v>1658</v>
      </c>
      <c r="B816" s="332" t="s">
        <v>592</v>
      </c>
      <c r="C816" s="332" t="s">
        <v>393</v>
      </c>
      <c r="D816" s="337">
        <v>941.58</v>
      </c>
      <c r="E816" s="338">
        <v>44886</v>
      </c>
      <c r="F816" s="332" t="s">
        <v>580</v>
      </c>
      <c r="G816" s="332">
        <v>35442</v>
      </c>
      <c r="H816" s="332" t="s">
        <v>130</v>
      </c>
      <c r="I816" s="332" t="s">
        <v>433</v>
      </c>
    </row>
    <row r="817" spans="1:9" s="210" customFormat="1" ht="38.25" x14ac:dyDescent="0.2">
      <c r="A817" s="461">
        <v>1659</v>
      </c>
      <c r="B817" s="332" t="s">
        <v>592</v>
      </c>
      <c r="C817" s="332" t="s">
        <v>393</v>
      </c>
      <c r="D817" s="337">
        <v>941.58</v>
      </c>
      <c r="E817" s="338">
        <v>44886</v>
      </c>
      <c r="F817" s="332" t="s">
        <v>580</v>
      </c>
      <c r="G817" s="332">
        <v>35442</v>
      </c>
      <c r="H817" s="332" t="s">
        <v>130</v>
      </c>
      <c r="I817" s="332" t="s">
        <v>433</v>
      </c>
    </row>
    <row r="818" spans="1:9" s="210" customFormat="1" ht="38.25" x14ac:dyDescent="0.2">
      <c r="A818" s="461">
        <v>1660</v>
      </c>
      <c r="B818" s="332" t="s">
        <v>592</v>
      </c>
      <c r="C818" s="332" t="s">
        <v>393</v>
      </c>
      <c r="D818" s="337">
        <v>941.58</v>
      </c>
      <c r="E818" s="338">
        <v>44886</v>
      </c>
      <c r="F818" s="332" t="s">
        <v>580</v>
      </c>
      <c r="G818" s="332">
        <v>35442</v>
      </c>
      <c r="H818" s="332" t="s">
        <v>130</v>
      </c>
      <c r="I818" s="332" t="s">
        <v>433</v>
      </c>
    </row>
    <row r="819" spans="1:9" s="210" customFormat="1" ht="38.25" x14ac:dyDescent="0.2">
      <c r="A819" s="461">
        <v>1661</v>
      </c>
      <c r="B819" s="332" t="s">
        <v>592</v>
      </c>
      <c r="C819" s="332" t="s">
        <v>393</v>
      </c>
      <c r="D819" s="337">
        <v>941.58</v>
      </c>
      <c r="E819" s="338">
        <v>44886</v>
      </c>
      <c r="F819" s="332" t="s">
        <v>580</v>
      </c>
      <c r="G819" s="332">
        <v>35442</v>
      </c>
      <c r="H819" s="332" t="s">
        <v>130</v>
      </c>
      <c r="I819" s="332" t="s">
        <v>433</v>
      </c>
    </row>
    <row r="820" spans="1:9" s="210" customFormat="1" ht="38.25" x14ac:dyDescent="0.2">
      <c r="A820" s="461">
        <v>1662</v>
      </c>
      <c r="B820" s="332" t="s">
        <v>592</v>
      </c>
      <c r="C820" s="332" t="s">
        <v>393</v>
      </c>
      <c r="D820" s="337">
        <v>941.59</v>
      </c>
      <c r="E820" s="338">
        <v>44886</v>
      </c>
      <c r="F820" s="332" t="s">
        <v>580</v>
      </c>
      <c r="G820" s="332">
        <v>35442</v>
      </c>
      <c r="H820" s="332" t="s">
        <v>130</v>
      </c>
      <c r="I820" s="332" t="s">
        <v>433</v>
      </c>
    </row>
    <row r="821" spans="1:9" s="210" customFormat="1" ht="38.25" x14ac:dyDescent="0.2">
      <c r="A821" s="461">
        <v>1663</v>
      </c>
      <c r="B821" s="332" t="s">
        <v>592</v>
      </c>
      <c r="C821" s="332" t="s">
        <v>393</v>
      </c>
      <c r="D821" s="337">
        <v>941.59</v>
      </c>
      <c r="E821" s="338">
        <v>44886</v>
      </c>
      <c r="F821" s="332" t="s">
        <v>580</v>
      </c>
      <c r="G821" s="332">
        <v>35442</v>
      </c>
      <c r="H821" s="332" t="s">
        <v>130</v>
      </c>
      <c r="I821" s="332" t="s">
        <v>433</v>
      </c>
    </row>
    <row r="822" spans="1:9" s="210" customFormat="1" ht="38.25" x14ac:dyDescent="0.2">
      <c r="A822" s="461">
        <v>1664</v>
      </c>
      <c r="B822" s="332" t="s">
        <v>536</v>
      </c>
      <c r="C822" s="332" t="s">
        <v>393</v>
      </c>
      <c r="D822" s="337">
        <v>517.16999999999996</v>
      </c>
      <c r="E822" s="338">
        <v>44886</v>
      </c>
      <c r="F822" s="332" t="s">
        <v>580</v>
      </c>
      <c r="G822" s="332">
        <v>35442</v>
      </c>
      <c r="H822" s="332" t="s">
        <v>130</v>
      </c>
      <c r="I822" s="332" t="s">
        <v>433</v>
      </c>
    </row>
    <row r="823" spans="1:9" s="210" customFormat="1" ht="38.25" x14ac:dyDescent="0.2">
      <c r="A823" s="461">
        <v>1665</v>
      </c>
      <c r="B823" s="332" t="s">
        <v>536</v>
      </c>
      <c r="C823" s="332" t="s">
        <v>393</v>
      </c>
      <c r="D823" s="337">
        <v>517.16999999999996</v>
      </c>
      <c r="E823" s="338">
        <v>44886</v>
      </c>
      <c r="F823" s="332" t="s">
        <v>580</v>
      </c>
      <c r="G823" s="332">
        <v>35442</v>
      </c>
      <c r="H823" s="332" t="s">
        <v>130</v>
      </c>
      <c r="I823" s="332" t="s">
        <v>433</v>
      </c>
    </row>
    <row r="824" spans="1:9" s="210" customFormat="1" ht="38.25" x14ac:dyDescent="0.2">
      <c r="A824" s="461">
        <v>1666</v>
      </c>
      <c r="B824" s="332" t="s">
        <v>536</v>
      </c>
      <c r="C824" s="332" t="s">
        <v>393</v>
      </c>
      <c r="D824" s="337">
        <v>517.17999999999995</v>
      </c>
      <c r="E824" s="338">
        <v>44886</v>
      </c>
      <c r="F824" s="332" t="s">
        <v>580</v>
      </c>
      <c r="G824" s="332">
        <v>35442</v>
      </c>
      <c r="H824" s="332" t="s">
        <v>130</v>
      </c>
      <c r="I824" s="332" t="s">
        <v>433</v>
      </c>
    </row>
    <row r="825" spans="1:9" s="210" customFormat="1" ht="38.25" x14ac:dyDescent="0.2">
      <c r="A825" s="461">
        <v>1667</v>
      </c>
      <c r="B825" s="332" t="s">
        <v>536</v>
      </c>
      <c r="C825" s="332" t="s">
        <v>393</v>
      </c>
      <c r="D825" s="337">
        <v>517.17999999999995</v>
      </c>
      <c r="E825" s="338">
        <v>44886</v>
      </c>
      <c r="F825" s="332" t="s">
        <v>580</v>
      </c>
      <c r="G825" s="332">
        <v>35442</v>
      </c>
      <c r="H825" s="332" t="s">
        <v>130</v>
      </c>
      <c r="I825" s="332" t="s">
        <v>433</v>
      </c>
    </row>
    <row r="826" spans="1:9" s="210" customFormat="1" ht="38.25" x14ac:dyDescent="0.2">
      <c r="A826" s="461">
        <v>1668</v>
      </c>
      <c r="B826" s="332" t="s">
        <v>536</v>
      </c>
      <c r="C826" s="332" t="s">
        <v>393</v>
      </c>
      <c r="D826" s="337">
        <v>517.17999999999995</v>
      </c>
      <c r="E826" s="338">
        <v>44886</v>
      </c>
      <c r="F826" s="332" t="s">
        <v>580</v>
      </c>
      <c r="G826" s="332">
        <v>35442</v>
      </c>
      <c r="H826" s="332" t="s">
        <v>130</v>
      </c>
      <c r="I826" s="332" t="s">
        <v>433</v>
      </c>
    </row>
    <row r="827" spans="1:9" s="210" customFormat="1" ht="38.25" x14ac:dyDescent="0.2">
      <c r="A827" s="461">
        <v>1669</v>
      </c>
      <c r="B827" s="332" t="s">
        <v>536</v>
      </c>
      <c r="C827" s="332" t="s">
        <v>393</v>
      </c>
      <c r="D827" s="337">
        <v>517.17999999999995</v>
      </c>
      <c r="E827" s="338">
        <v>44886</v>
      </c>
      <c r="F827" s="332" t="s">
        <v>580</v>
      </c>
      <c r="G827" s="332">
        <v>35442</v>
      </c>
      <c r="H827" s="332" t="s">
        <v>130</v>
      </c>
      <c r="I827" s="332" t="s">
        <v>433</v>
      </c>
    </row>
    <row r="828" spans="1:9" s="210" customFormat="1" ht="38.25" x14ac:dyDescent="0.2">
      <c r="A828" s="461">
        <v>1670</v>
      </c>
      <c r="B828" s="332" t="s">
        <v>536</v>
      </c>
      <c r="C828" s="332" t="s">
        <v>393</v>
      </c>
      <c r="D828" s="337">
        <v>517.17999999999995</v>
      </c>
      <c r="E828" s="338">
        <v>44886</v>
      </c>
      <c r="F828" s="332" t="s">
        <v>580</v>
      </c>
      <c r="G828" s="332">
        <v>35442</v>
      </c>
      <c r="H828" s="332" t="s">
        <v>130</v>
      </c>
      <c r="I828" s="332" t="s">
        <v>433</v>
      </c>
    </row>
    <row r="829" spans="1:9" s="210" customFormat="1" ht="38.25" x14ac:dyDescent="0.2">
      <c r="A829" s="461">
        <v>1671</v>
      </c>
      <c r="B829" s="332" t="s">
        <v>536</v>
      </c>
      <c r="C829" s="332" t="s">
        <v>393</v>
      </c>
      <c r="D829" s="337">
        <v>517.17999999999995</v>
      </c>
      <c r="E829" s="338">
        <v>44886</v>
      </c>
      <c r="F829" s="332" t="s">
        <v>580</v>
      </c>
      <c r="G829" s="332">
        <v>35442</v>
      </c>
      <c r="H829" s="332" t="s">
        <v>130</v>
      </c>
      <c r="I829" s="332" t="s">
        <v>433</v>
      </c>
    </row>
    <row r="830" spans="1:9" s="210" customFormat="1" ht="38.25" x14ac:dyDescent="0.2">
      <c r="A830" s="461">
        <v>1672</v>
      </c>
      <c r="B830" s="332" t="s">
        <v>536</v>
      </c>
      <c r="C830" s="332" t="s">
        <v>393</v>
      </c>
      <c r="D830" s="337">
        <v>517.17999999999995</v>
      </c>
      <c r="E830" s="338">
        <v>44886</v>
      </c>
      <c r="F830" s="332" t="s">
        <v>580</v>
      </c>
      <c r="G830" s="332">
        <v>35442</v>
      </c>
      <c r="H830" s="332" t="s">
        <v>130</v>
      </c>
      <c r="I830" s="332" t="s">
        <v>433</v>
      </c>
    </row>
    <row r="831" spans="1:9" s="210" customFormat="1" ht="38.25" x14ac:dyDescent="0.2">
      <c r="A831" s="461">
        <v>1673</v>
      </c>
      <c r="B831" s="332" t="s">
        <v>536</v>
      </c>
      <c r="C831" s="332" t="s">
        <v>393</v>
      </c>
      <c r="D831" s="337">
        <v>517.17999999999995</v>
      </c>
      <c r="E831" s="338">
        <v>44886</v>
      </c>
      <c r="F831" s="332" t="s">
        <v>580</v>
      </c>
      <c r="G831" s="332">
        <v>35442</v>
      </c>
      <c r="H831" s="332" t="s">
        <v>130</v>
      </c>
      <c r="I831" s="332" t="s">
        <v>433</v>
      </c>
    </row>
    <row r="832" spans="1:9" s="210" customFormat="1" ht="38.25" x14ac:dyDescent="0.2">
      <c r="A832" s="461">
        <v>1674</v>
      </c>
      <c r="B832" s="332" t="s">
        <v>536</v>
      </c>
      <c r="C832" s="332" t="s">
        <v>393</v>
      </c>
      <c r="D832" s="337">
        <v>517.17999999999995</v>
      </c>
      <c r="E832" s="338">
        <v>44886</v>
      </c>
      <c r="F832" s="332" t="s">
        <v>580</v>
      </c>
      <c r="G832" s="332">
        <v>35442</v>
      </c>
      <c r="H832" s="332" t="s">
        <v>130</v>
      </c>
      <c r="I832" s="332" t="s">
        <v>433</v>
      </c>
    </row>
    <row r="833" spans="1:9" s="210" customFormat="1" ht="38.25" x14ac:dyDescent="0.2">
      <c r="A833" s="461">
        <v>1675</v>
      </c>
      <c r="B833" s="332" t="s">
        <v>536</v>
      </c>
      <c r="C833" s="332" t="s">
        <v>393</v>
      </c>
      <c r="D833" s="337">
        <v>517.17999999999995</v>
      </c>
      <c r="E833" s="338">
        <v>44886</v>
      </c>
      <c r="F833" s="332" t="s">
        <v>580</v>
      </c>
      <c r="G833" s="332">
        <v>35442</v>
      </c>
      <c r="H833" s="332" t="s">
        <v>130</v>
      </c>
      <c r="I833" s="332" t="s">
        <v>433</v>
      </c>
    </row>
    <row r="834" spans="1:9" s="210" customFormat="1" ht="38.25" x14ac:dyDescent="0.2">
      <c r="A834" s="461">
        <v>1676</v>
      </c>
      <c r="B834" s="332" t="s">
        <v>536</v>
      </c>
      <c r="C834" s="332" t="s">
        <v>393</v>
      </c>
      <c r="D834" s="337">
        <v>517.17999999999995</v>
      </c>
      <c r="E834" s="338">
        <v>44886</v>
      </c>
      <c r="F834" s="332" t="s">
        <v>580</v>
      </c>
      <c r="G834" s="332">
        <v>35442</v>
      </c>
      <c r="H834" s="332" t="s">
        <v>130</v>
      </c>
      <c r="I834" s="332" t="s">
        <v>433</v>
      </c>
    </row>
    <row r="835" spans="1:9" s="210" customFormat="1" ht="38.25" x14ac:dyDescent="0.2">
      <c r="A835" s="461">
        <v>1677</v>
      </c>
      <c r="B835" s="332" t="s">
        <v>486</v>
      </c>
      <c r="C835" s="332" t="s">
        <v>393</v>
      </c>
      <c r="D835" s="337">
        <v>789.09</v>
      </c>
      <c r="E835" s="338">
        <v>44886</v>
      </c>
      <c r="F835" s="332" t="s">
        <v>580</v>
      </c>
      <c r="G835" s="332">
        <v>35442</v>
      </c>
      <c r="H835" s="332" t="s">
        <v>130</v>
      </c>
      <c r="I835" s="332" t="s">
        <v>433</v>
      </c>
    </row>
    <row r="836" spans="1:9" s="210" customFormat="1" ht="38.25" x14ac:dyDescent="0.2">
      <c r="A836" s="461">
        <v>1678</v>
      </c>
      <c r="B836" s="332" t="s">
        <v>486</v>
      </c>
      <c r="C836" s="332" t="s">
        <v>393</v>
      </c>
      <c r="D836" s="337">
        <v>789.09</v>
      </c>
      <c r="E836" s="338">
        <v>44886</v>
      </c>
      <c r="F836" s="332" t="s">
        <v>580</v>
      </c>
      <c r="G836" s="332">
        <v>35442</v>
      </c>
      <c r="H836" s="332" t="s">
        <v>130</v>
      </c>
      <c r="I836" s="332" t="s">
        <v>433</v>
      </c>
    </row>
    <row r="837" spans="1:9" s="210" customFormat="1" ht="38.25" x14ac:dyDescent="0.2">
      <c r="A837" s="461">
        <v>1679</v>
      </c>
      <c r="B837" s="332" t="s">
        <v>486</v>
      </c>
      <c r="C837" s="332" t="s">
        <v>393</v>
      </c>
      <c r="D837" s="337">
        <v>789.1</v>
      </c>
      <c r="E837" s="338">
        <v>44886</v>
      </c>
      <c r="F837" s="332" t="s">
        <v>580</v>
      </c>
      <c r="G837" s="332">
        <v>35442</v>
      </c>
      <c r="H837" s="332" t="s">
        <v>130</v>
      </c>
      <c r="I837" s="332" t="s">
        <v>433</v>
      </c>
    </row>
    <row r="838" spans="1:9" s="210" customFormat="1" ht="38.25" x14ac:dyDescent="0.2">
      <c r="A838" s="461">
        <v>1680</v>
      </c>
      <c r="B838" s="332" t="s">
        <v>486</v>
      </c>
      <c r="C838" s="332" t="s">
        <v>393</v>
      </c>
      <c r="D838" s="337">
        <v>789.1</v>
      </c>
      <c r="E838" s="338">
        <v>44886</v>
      </c>
      <c r="F838" s="332" t="s">
        <v>580</v>
      </c>
      <c r="G838" s="332">
        <v>35442</v>
      </c>
      <c r="H838" s="332" t="s">
        <v>130</v>
      </c>
      <c r="I838" s="332" t="s">
        <v>433</v>
      </c>
    </row>
    <row r="839" spans="1:9" s="210" customFormat="1" ht="38.25" x14ac:dyDescent="0.2">
      <c r="A839" s="461">
        <v>1681</v>
      </c>
      <c r="B839" s="332" t="s">
        <v>486</v>
      </c>
      <c r="C839" s="332" t="s">
        <v>393</v>
      </c>
      <c r="D839" s="337">
        <v>789.1</v>
      </c>
      <c r="E839" s="338">
        <v>44886</v>
      </c>
      <c r="F839" s="332" t="s">
        <v>580</v>
      </c>
      <c r="G839" s="332">
        <v>35442</v>
      </c>
      <c r="H839" s="332" t="s">
        <v>130</v>
      </c>
      <c r="I839" s="332" t="s">
        <v>433</v>
      </c>
    </row>
    <row r="840" spans="1:9" s="210" customFormat="1" ht="38.25" x14ac:dyDescent="0.2">
      <c r="A840" s="461">
        <v>1682</v>
      </c>
      <c r="B840" s="332" t="s">
        <v>486</v>
      </c>
      <c r="C840" s="332" t="s">
        <v>393</v>
      </c>
      <c r="D840" s="337">
        <v>789.1</v>
      </c>
      <c r="E840" s="338">
        <v>44886</v>
      </c>
      <c r="F840" s="332" t="s">
        <v>580</v>
      </c>
      <c r="G840" s="332">
        <v>35442</v>
      </c>
      <c r="H840" s="332" t="s">
        <v>130</v>
      </c>
      <c r="I840" s="332" t="s">
        <v>433</v>
      </c>
    </row>
    <row r="841" spans="1:9" s="210" customFormat="1" ht="38.25" x14ac:dyDescent="0.2">
      <c r="A841" s="461">
        <v>1683</v>
      </c>
      <c r="B841" s="332" t="s">
        <v>611</v>
      </c>
      <c r="C841" s="332" t="s">
        <v>393</v>
      </c>
      <c r="D841" s="337">
        <v>383.88</v>
      </c>
      <c r="E841" s="338">
        <v>44886</v>
      </c>
      <c r="F841" s="332" t="s">
        <v>580</v>
      </c>
      <c r="G841" s="332">
        <v>35442</v>
      </c>
      <c r="H841" s="332" t="s">
        <v>130</v>
      </c>
      <c r="I841" s="332" t="s">
        <v>433</v>
      </c>
    </row>
    <row r="842" spans="1:9" s="210" customFormat="1" ht="38.25" x14ac:dyDescent="0.2">
      <c r="A842" s="461">
        <v>1684</v>
      </c>
      <c r="B842" s="332" t="s">
        <v>611</v>
      </c>
      <c r="C842" s="332" t="s">
        <v>393</v>
      </c>
      <c r="D842" s="337">
        <v>383.88</v>
      </c>
      <c r="E842" s="338">
        <v>44886</v>
      </c>
      <c r="F842" s="332" t="s">
        <v>580</v>
      </c>
      <c r="G842" s="332">
        <v>35442</v>
      </c>
      <c r="H842" s="332" t="s">
        <v>130</v>
      </c>
      <c r="I842" s="332" t="s">
        <v>433</v>
      </c>
    </row>
    <row r="843" spans="1:9" s="210" customFormat="1" ht="38.25" x14ac:dyDescent="0.2">
      <c r="A843" s="461">
        <v>1685</v>
      </c>
      <c r="B843" s="332" t="s">
        <v>611</v>
      </c>
      <c r="C843" s="332" t="s">
        <v>393</v>
      </c>
      <c r="D843" s="337">
        <v>383.89</v>
      </c>
      <c r="E843" s="338">
        <v>44886</v>
      </c>
      <c r="F843" s="332" t="s">
        <v>580</v>
      </c>
      <c r="G843" s="332">
        <v>35442</v>
      </c>
      <c r="H843" s="332" t="s">
        <v>130</v>
      </c>
      <c r="I843" s="332" t="s">
        <v>433</v>
      </c>
    </row>
    <row r="844" spans="1:9" s="210" customFormat="1" ht="38.25" x14ac:dyDescent="0.2">
      <c r="A844" s="461">
        <v>1686</v>
      </c>
      <c r="B844" s="332" t="s">
        <v>617</v>
      </c>
      <c r="C844" s="332" t="s">
        <v>393</v>
      </c>
      <c r="D844" s="337">
        <v>1996.2</v>
      </c>
      <c r="E844" s="338">
        <v>44886</v>
      </c>
      <c r="F844" s="332" t="s">
        <v>580</v>
      </c>
      <c r="G844" s="332">
        <v>35442</v>
      </c>
      <c r="H844" s="332" t="s">
        <v>130</v>
      </c>
      <c r="I844" s="332" t="s">
        <v>433</v>
      </c>
    </row>
    <row r="845" spans="1:9" s="210" customFormat="1" ht="38.25" x14ac:dyDescent="0.2">
      <c r="A845" s="461">
        <v>1687</v>
      </c>
      <c r="B845" s="332" t="s">
        <v>617</v>
      </c>
      <c r="C845" s="332" t="s">
        <v>393</v>
      </c>
      <c r="D845" s="337">
        <v>1996.2</v>
      </c>
      <c r="E845" s="338">
        <v>44886</v>
      </c>
      <c r="F845" s="332" t="s">
        <v>580</v>
      </c>
      <c r="G845" s="332">
        <v>35442</v>
      </c>
      <c r="H845" s="332" t="s">
        <v>130</v>
      </c>
      <c r="I845" s="332" t="s">
        <v>433</v>
      </c>
    </row>
    <row r="846" spans="1:9" s="210" customFormat="1" ht="38.25" x14ac:dyDescent="0.2">
      <c r="A846" s="461">
        <v>1688</v>
      </c>
      <c r="B846" s="332" t="s">
        <v>617</v>
      </c>
      <c r="C846" s="332" t="s">
        <v>393</v>
      </c>
      <c r="D846" s="337">
        <v>1996.2</v>
      </c>
      <c r="E846" s="338">
        <v>44886</v>
      </c>
      <c r="F846" s="332" t="s">
        <v>580</v>
      </c>
      <c r="G846" s="332">
        <v>35442</v>
      </c>
      <c r="H846" s="332" t="s">
        <v>130</v>
      </c>
      <c r="I846" s="332" t="s">
        <v>433</v>
      </c>
    </row>
    <row r="847" spans="1:9" s="210" customFormat="1" ht="38.25" x14ac:dyDescent="0.2">
      <c r="A847" s="461">
        <v>1689</v>
      </c>
      <c r="B847" s="332" t="s">
        <v>617</v>
      </c>
      <c r="C847" s="332" t="s">
        <v>393</v>
      </c>
      <c r="D847" s="337">
        <v>1996.2</v>
      </c>
      <c r="E847" s="338">
        <v>44886</v>
      </c>
      <c r="F847" s="332" t="s">
        <v>580</v>
      </c>
      <c r="G847" s="332">
        <v>35442</v>
      </c>
      <c r="H847" s="332" t="s">
        <v>130</v>
      </c>
      <c r="I847" s="332" t="s">
        <v>433</v>
      </c>
    </row>
    <row r="848" spans="1:9" s="210" customFormat="1" ht="38.25" x14ac:dyDescent="0.2">
      <c r="A848" s="461">
        <v>1690</v>
      </c>
      <c r="B848" s="332" t="s">
        <v>613</v>
      </c>
      <c r="C848" s="332" t="s">
        <v>393</v>
      </c>
      <c r="D848" s="337">
        <v>597.15</v>
      </c>
      <c r="E848" s="338">
        <v>44886</v>
      </c>
      <c r="F848" s="332" t="s">
        <v>580</v>
      </c>
      <c r="G848" s="332">
        <v>35442</v>
      </c>
      <c r="H848" s="332" t="s">
        <v>130</v>
      </c>
      <c r="I848" s="332" t="s">
        <v>433</v>
      </c>
    </row>
    <row r="849" spans="1:9" s="210" customFormat="1" ht="38.25" x14ac:dyDescent="0.2">
      <c r="A849" s="461">
        <v>1691</v>
      </c>
      <c r="B849" s="332" t="s">
        <v>613</v>
      </c>
      <c r="C849" s="332" t="s">
        <v>393</v>
      </c>
      <c r="D849" s="337">
        <v>597.15</v>
      </c>
      <c r="E849" s="338">
        <v>44886</v>
      </c>
      <c r="F849" s="332" t="s">
        <v>580</v>
      </c>
      <c r="G849" s="332">
        <v>35442</v>
      </c>
      <c r="H849" s="332" t="s">
        <v>130</v>
      </c>
      <c r="I849" s="332" t="s">
        <v>433</v>
      </c>
    </row>
    <row r="850" spans="1:9" s="210" customFormat="1" ht="38.25" x14ac:dyDescent="0.2">
      <c r="A850" s="461">
        <v>1692</v>
      </c>
      <c r="B850" s="332" t="s">
        <v>613</v>
      </c>
      <c r="C850" s="332" t="s">
        <v>393</v>
      </c>
      <c r="D850" s="337">
        <v>597.16</v>
      </c>
      <c r="E850" s="338">
        <v>44886</v>
      </c>
      <c r="F850" s="332" t="s">
        <v>580</v>
      </c>
      <c r="G850" s="332">
        <v>35442</v>
      </c>
      <c r="H850" s="332" t="s">
        <v>130</v>
      </c>
      <c r="I850" s="332" t="s">
        <v>433</v>
      </c>
    </row>
    <row r="851" spans="1:9" s="210" customFormat="1" ht="38.25" x14ac:dyDescent="0.2">
      <c r="A851" s="461">
        <v>1693</v>
      </c>
      <c r="B851" s="332" t="s">
        <v>613</v>
      </c>
      <c r="C851" s="332" t="s">
        <v>393</v>
      </c>
      <c r="D851" s="337">
        <v>597.16</v>
      </c>
      <c r="E851" s="338">
        <v>44886</v>
      </c>
      <c r="F851" s="332" t="s">
        <v>580</v>
      </c>
      <c r="G851" s="332">
        <v>35442</v>
      </c>
      <c r="H851" s="332" t="s">
        <v>130</v>
      </c>
      <c r="I851" s="332" t="s">
        <v>433</v>
      </c>
    </row>
    <row r="852" spans="1:9" s="210" customFormat="1" ht="38.25" x14ac:dyDescent="0.2">
      <c r="A852" s="461">
        <v>1694</v>
      </c>
      <c r="B852" s="332" t="s">
        <v>588</v>
      </c>
      <c r="C852" s="332" t="s">
        <v>393</v>
      </c>
      <c r="D852" s="337">
        <v>466.31</v>
      </c>
      <c r="E852" s="338">
        <v>44894</v>
      </c>
      <c r="F852" s="332" t="s">
        <v>580</v>
      </c>
      <c r="G852" s="332">
        <v>35594</v>
      </c>
      <c r="H852" s="332" t="s">
        <v>131</v>
      </c>
      <c r="I852" s="332" t="s">
        <v>433</v>
      </c>
    </row>
    <row r="853" spans="1:9" s="210" customFormat="1" ht="38.25" x14ac:dyDescent="0.2">
      <c r="A853" s="461">
        <v>1695</v>
      </c>
      <c r="B853" s="332" t="s">
        <v>588</v>
      </c>
      <c r="C853" s="332" t="s">
        <v>393</v>
      </c>
      <c r="D853" s="337">
        <v>466.31</v>
      </c>
      <c r="E853" s="338">
        <v>44894</v>
      </c>
      <c r="F853" s="332" t="s">
        <v>580</v>
      </c>
      <c r="G853" s="332">
        <v>35594</v>
      </c>
      <c r="H853" s="332" t="s">
        <v>131</v>
      </c>
      <c r="I853" s="332" t="s">
        <v>433</v>
      </c>
    </row>
    <row r="854" spans="1:9" s="210" customFormat="1" ht="38.25" x14ac:dyDescent="0.2">
      <c r="A854" s="461">
        <v>1696</v>
      </c>
      <c r="B854" s="332" t="s">
        <v>588</v>
      </c>
      <c r="C854" s="332" t="s">
        <v>393</v>
      </c>
      <c r="D854" s="337">
        <v>466.31</v>
      </c>
      <c r="E854" s="338">
        <v>44894</v>
      </c>
      <c r="F854" s="332" t="s">
        <v>580</v>
      </c>
      <c r="G854" s="332">
        <v>35594</v>
      </c>
      <c r="H854" s="332" t="s">
        <v>131</v>
      </c>
      <c r="I854" s="332" t="s">
        <v>433</v>
      </c>
    </row>
    <row r="855" spans="1:9" s="210" customFormat="1" ht="38.25" x14ac:dyDescent="0.2">
      <c r="A855" s="461">
        <v>1697</v>
      </c>
      <c r="B855" s="332" t="s">
        <v>588</v>
      </c>
      <c r="C855" s="332" t="s">
        <v>393</v>
      </c>
      <c r="D855" s="337">
        <v>466.31</v>
      </c>
      <c r="E855" s="338">
        <v>44894</v>
      </c>
      <c r="F855" s="332" t="s">
        <v>580</v>
      </c>
      <c r="G855" s="332">
        <v>35594</v>
      </c>
      <c r="H855" s="332" t="s">
        <v>131</v>
      </c>
      <c r="I855" s="332" t="s">
        <v>433</v>
      </c>
    </row>
    <row r="856" spans="1:9" s="210" customFormat="1" ht="38.25" x14ac:dyDescent="0.2">
      <c r="A856" s="461">
        <v>1698</v>
      </c>
      <c r="B856" s="332" t="s">
        <v>588</v>
      </c>
      <c r="C856" s="332" t="s">
        <v>393</v>
      </c>
      <c r="D856" s="337">
        <v>466.31</v>
      </c>
      <c r="E856" s="338">
        <v>44894</v>
      </c>
      <c r="F856" s="332" t="s">
        <v>580</v>
      </c>
      <c r="G856" s="332">
        <v>35594</v>
      </c>
      <c r="H856" s="332" t="s">
        <v>131</v>
      </c>
      <c r="I856" s="332" t="s">
        <v>433</v>
      </c>
    </row>
    <row r="857" spans="1:9" s="210" customFormat="1" ht="38.25" x14ac:dyDescent="0.2">
      <c r="A857" s="461">
        <v>1699</v>
      </c>
      <c r="B857" s="332" t="s">
        <v>588</v>
      </c>
      <c r="C857" s="332" t="s">
        <v>393</v>
      </c>
      <c r="D857" s="337">
        <v>466.31</v>
      </c>
      <c r="E857" s="338">
        <v>44894</v>
      </c>
      <c r="F857" s="332" t="s">
        <v>580</v>
      </c>
      <c r="G857" s="332">
        <v>35594</v>
      </c>
      <c r="H857" s="332" t="s">
        <v>131</v>
      </c>
      <c r="I857" s="332" t="s">
        <v>433</v>
      </c>
    </row>
    <row r="858" spans="1:9" s="210" customFormat="1" ht="38.25" x14ac:dyDescent="0.2">
      <c r="A858" s="461">
        <v>1700</v>
      </c>
      <c r="B858" s="332" t="s">
        <v>588</v>
      </c>
      <c r="C858" s="332" t="s">
        <v>393</v>
      </c>
      <c r="D858" s="337">
        <v>466.31</v>
      </c>
      <c r="E858" s="338">
        <v>44894</v>
      </c>
      <c r="F858" s="332" t="s">
        <v>580</v>
      </c>
      <c r="G858" s="332">
        <v>35594</v>
      </c>
      <c r="H858" s="332" t="s">
        <v>131</v>
      </c>
      <c r="I858" s="332" t="s">
        <v>433</v>
      </c>
    </row>
    <row r="859" spans="1:9" s="210" customFormat="1" ht="38.25" x14ac:dyDescent="0.2">
      <c r="A859" s="461">
        <v>1701</v>
      </c>
      <c r="B859" s="332" t="s">
        <v>588</v>
      </c>
      <c r="C859" s="332" t="s">
        <v>393</v>
      </c>
      <c r="D859" s="337">
        <v>466.31</v>
      </c>
      <c r="E859" s="338">
        <v>44894</v>
      </c>
      <c r="F859" s="332" t="s">
        <v>580</v>
      </c>
      <c r="G859" s="332">
        <v>35594</v>
      </c>
      <c r="H859" s="332" t="s">
        <v>131</v>
      </c>
      <c r="I859" s="332" t="s">
        <v>433</v>
      </c>
    </row>
    <row r="860" spans="1:9" s="210" customFormat="1" ht="38.25" x14ac:dyDescent="0.2">
      <c r="A860" s="461">
        <v>1702</v>
      </c>
      <c r="B860" s="332" t="s">
        <v>588</v>
      </c>
      <c r="C860" s="332" t="s">
        <v>393</v>
      </c>
      <c r="D860" s="337">
        <v>466.32</v>
      </c>
      <c r="E860" s="338">
        <v>44894</v>
      </c>
      <c r="F860" s="332" t="s">
        <v>580</v>
      </c>
      <c r="G860" s="332">
        <v>35594</v>
      </c>
      <c r="H860" s="332" t="s">
        <v>131</v>
      </c>
      <c r="I860" s="332" t="s">
        <v>433</v>
      </c>
    </row>
    <row r="861" spans="1:9" s="210" customFormat="1" ht="38.25" x14ac:dyDescent="0.2">
      <c r="A861" s="461">
        <v>1703</v>
      </c>
      <c r="B861" s="332" t="s">
        <v>588</v>
      </c>
      <c r="C861" s="332" t="s">
        <v>393</v>
      </c>
      <c r="D861" s="337">
        <v>466.32</v>
      </c>
      <c r="E861" s="338">
        <v>44894</v>
      </c>
      <c r="F861" s="332" t="s">
        <v>580</v>
      </c>
      <c r="G861" s="332">
        <v>35594</v>
      </c>
      <c r="H861" s="332" t="s">
        <v>131</v>
      </c>
      <c r="I861" s="332" t="s">
        <v>433</v>
      </c>
    </row>
    <row r="862" spans="1:9" s="210" customFormat="1" ht="38.25" x14ac:dyDescent="0.2">
      <c r="A862" s="461">
        <v>1704</v>
      </c>
      <c r="B862" s="332" t="s">
        <v>588</v>
      </c>
      <c r="C862" s="332" t="s">
        <v>393</v>
      </c>
      <c r="D862" s="337">
        <v>466.32</v>
      </c>
      <c r="E862" s="338">
        <v>44894</v>
      </c>
      <c r="F862" s="332" t="s">
        <v>580</v>
      </c>
      <c r="G862" s="332">
        <v>35594</v>
      </c>
      <c r="H862" s="332" t="s">
        <v>131</v>
      </c>
      <c r="I862" s="332" t="s">
        <v>433</v>
      </c>
    </row>
    <row r="863" spans="1:9" s="210" customFormat="1" ht="38.25" x14ac:dyDescent="0.2">
      <c r="A863" s="461">
        <v>1705</v>
      </c>
      <c r="B863" s="332" t="s">
        <v>588</v>
      </c>
      <c r="C863" s="332" t="s">
        <v>393</v>
      </c>
      <c r="D863" s="337">
        <v>466.32</v>
      </c>
      <c r="E863" s="338">
        <v>44894</v>
      </c>
      <c r="F863" s="332" t="s">
        <v>580</v>
      </c>
      <c r="G863" s="332">
        <v>35594</v>
      </c>
      <c r="H863" s="332" t="s">
        <v>131</v>
      </c>
      <c r="I863" s="332" t="s">
        <v>433</v>
      </c>
    </row>
    <row r="864" spans="1:9" s="210" customFormat="1" ht="38.25" x14ac:dyDescent="0.2">
      <c r="A864" s="461">
        <v>1706</v>
      </c>
      <c r="B864" s="332" t="s">
        <v>588</v>
      </c>
      <c r="C864" s="332" t="s">
        <v>393</v>
      </c>
      <c r="D864" s="337">
        <v>466.32</v>
      </c>
      <c r="E864" s="338">
        <v>44894</v>
      </c>
      <c r="F864" s="332" t="s">
        <v>580</v>
      </c>
      <c r="G864" s="332">
        <v>35594</v>
      </c>
      <c r="H864" s="332" t="s">
        <v>131</v>
      </c>
      <c r="I864" s="332" t="s">
        <v>433</v>
      </c>
    </row>
    <row r="865" spans="1:9" s="210" customFormat="1" ht="38.25" x14ac:dyDescent="0.2">
      <c r="A865" s="461">
        <v>1707</v>
      </c>
      <c r="B865" s="332" t="s">
        <v>588</v>
      </c>
      <c r="C865" s="332" t="s">
        <v>393</v>
      </c>
      <c r="D865" s="337">
        <v>466.32</v>
      </c>
      <c r="E865" s="338">
        <v>44894</v>
      </c>
      <c r="F865" s="332" t="s">
        <v>580</v>
      </c>
      <c r="G865" s="332">
        <v>35594</v>
      </c>
      <c r="H865" s="332" t="s">
        <v>131</v>
      </c>
      <c r="I865" s="332" t="s">
        <v>433</v>
      </c>
    </row>
    <row r="866" spans="1:9" s="210" customFormat="1" ht="38.25" x14ac:dyDescent="0.2">
      <c r="A866" s="461">
        <v>1708</v>
      </c>
      <c r="B866" s="332" t="s">
        <v>588</v>
      </c>
      <c r="C866" s="332" t="s">
        <v>393</v>
      </c>
      <c r="D866" s="337">
        <v>466.32</v>
      </c>
      <c r="E866" s="338">
        <v>44894</v>
      </c>
      <c r="F866" s="332" t="s">
        <v>580</v>
      </c>
      <c r="G866" s="332">
        <v>35594</v>
      </c>
      <c r="H866" s="332" t="s">
        <v>131</v>
      </c>
      <c r="I866" s="332" t="s">
        <v>433</v>
      </c>
    </row>
    <row r="867" spans="1:9" s="210" customFormat="1" ht="38.25" x14ac:dyDescent="0.2">
      <c r="A867" s="461">
        <v>1709</v>
      </c>
      <c r="B867" s="332" t="s">
        <v>614</v>
      </c>
      <c r="C867" s="332" t="s">
        <v>393</v>
      </c>
      <c r="D867" s="337">
        <v>616.74</v>
      </c>
      <c r="E867" s="338">
        <v>44894</v>
      </c>
      <c r="F867" s="332" t="s">
        <v>580</v>
      </c>
      <c r="G867" s="332">
        <v>35594</v>
      </c>
      <c r="H867" s="332" t="s">
        <v>131</v>
      </c>
      <c r="I867" s="332" t="s">
        <v>433</v>
      </c>
    </row>
    <row r="868" spans="1:9" s="210" customFormat="1" ht="38.25" x14ac:dyDescent="0.2">
      <c r="A868" s="461">
        <v>1710</v>
      </c>
      <c r="B868" s="332" t="s">
        <v>614</v>
      </c>
      <c r="C868" s="332" t="s">
        <v>393</v>
      </c>
      <c r="D868" s="337">
        <v>616.74</v>
      </c>
      <c r="E868" s="338">
        <v>44894</v>
      </c>
      <c r="F868" s="332" t="s">
        <v>580</v>
      </c>
      <c r="G868" s="332">
        <v>35594</v>
      </c>
      <c r="H868" s="332" t="s">
        <v>131</v>
      </c>
      <c r="I868" s="332" t="s">
        <v>433</v>
      </c>
    </row>
    <row r="869" spans="1:9" s="210" customFormat="1" ht="38.25" x14ac:dyDescent="0.2">
      <c r="A869" s="461">
        <v>1711</v>
      </c>
      <c r="B869" s="332" t="s">
        <v>536</v>
      </c>
      <c r="C869" s="332" t="s">
        <v>393</v>
      </c>
      <c r="D869" s="337">
        <v>441.24</v>
      </c>
      <c r="E869" s="338">
        <v>44894</v>
      </c>
      <c r="F869" s="332" t="s">
        <v>580</v>
      </c>
      <c r="G869" s="332">
        <v>35594</v>
      </c>
      <c r="H869" s="332" t="s">
        <v>131</v>
      </c>
      <c r="I869" s="332" t="s">
        <v>433</v>
      </c>
    </row>
    <row r="870" spans="1:9" s="210" customFormat="1" ht="38.25" x14ac:dyDescent="0.2">
      <c r="A870" s="461">
        <v>1712</v>
      </c>
      <c r="B870" s="332" t="s">
        <v>536</v>
      </c>
      <c r="C870" s="332" t="s">
        <v>393</v>
      </c>
      <c r="D870" s="337">
        <v>441.24</v>
      </c>
      <c r="E870" s="338">
        <v>44894</v>
      </c>
      <c r="F870" s="332" t="s">
        <v>580</v>
      </c>
      <c r="G870" s="332">
        <v>35594</v>
      </c>
      <c r="H870" s="332" t="s">
        <v>131</v>
      </c>
      <c r="I870" s="332" t="s">
        <v>433</v>
      </c>
    </row>
    <row r="871" spans="1:9" s="210" customFormat="1" ht="38.25" x14ac:dyDescent="0.2">
      <c r="A871" s="461">
        <v>1713</v>
      </c>
      <c r="B871" s="332" t="s">
        <v>536</v>
      </c>
      <c r="C871" s="332" t="s">
        <v>393</v>
      </c>
      <c r="D871" s="337">
        <v>441.24</v>
      </c>
      <c r="E871" s="338">
        <v>44894</v>
      </c>
      <c r="F871" s="332" t="s">
        <v>580</v>
      </c>
      <c r="G871" s="332">
        <v>35594</v>
      </c>
      <c r="H871" s="332" t="s">
        <v>131</v>
      </c>
      <c r="I871" s="332" t="s">
        <v>433</v>
      </c>
    </row>
    <row r="872" spans="1:9" s="210" customFormat="1" ht="38.25" x14ac:dyDescent="0.2">
      <c r="A872" s="461">
        <v>1714</v>
      </c>
      <c r="B872" s="332" t="s">
        <v>536</v>
      </c>
      <c r="C872" s="332" t="s">
        <v>393</v>
      </c>
      <c r="D872" s="337">
        <v>441.24</v>
      </c>
      <c r="E872" s="338">
        <v>44894</v>
      </c>
      <c r="F872" s="332" t="s">
        <v>580</v>
      </c>
      <c r="G872" s="332">
        <v>35594</v>
      </c>
      <c r="H872" s="332" t="s">
        <v>131</v>
      </c>
      <c r="I872" s="332" t="s">
        <v>433</v>
      </c>
    </row>
    <row r="873" spans="1:9" s="210" customFormat="1" ht="38.25" x14ac:dyDescent="0.2">
      <c r="A873" s="461">
        <v>1715</v>
      </c>
      <c r="B873" s="332" t="s">
        <v>536</v>
      </c>
      <c r="C873" s="332" t="s">
        <v>393</v>
      </c>
      <c r="D873" s="337">
        <v>441.24</v>
      </c>
      <c r="E873" s="338">
        <v>44894</v>
      </c>
      <c r="F873" s="332" t="s">
        <v>580</v>
      </c>
      <c r="G873" s="332">
        <v>35594</v>
      </c>
      <c r="H873" s="332" t="s">
        <v>131</v>
      </c>
      <c r="I873" s="332" t="s">
        <v>433</v>
      </c>
    </row>
    <row r="874" spans="1:9" s="210" customFormat="1" ht="38.25" x14ac:dyDescent="0.2">
      <c r="A874" s="461">
        <v>1716</v>
      </c>
      <c r="B874" s="332" t="s">
        <v>536</v>
      </c>
      <c r="C874" s="332" t="s">
        <v>393</v>
      </c>
      <c r="D874" s="337">
        <v>441.24</v>
      </c>
      <c r="E874" s="338">
        <v>44894</v>
      </c>
      <c r="F874" s="332" t="s">
        <v>580</v>
      </c>
      <c r="G874" s="332">
        <v>35594</v>
      </c>
      <c r="H874" s="332" t="s">
        <v>131</v>
      </c>
      <c r="I874" s="332" t="s">
        <v>433</v>
      </c>
    </row>
    <row r="875" spans="1:9" s="210" customFormat="1" ht="38.25" x14ac:dyDescent="0.2">
      <c r="A875" s="461">
        <v>1717</v>
      </c>
      <c r="B875" s="332" t="s">
        <v>536</v>
      </c>
      <c r="C875" s="332" t="s">
        <v>393</v>
      </c>
      <c r="D875" s="337">
        <v>441.25</v>
      </c>
      <c r="E875" s="338">
        <v>44894</v>
      </c>
      <c r="F875" s="332" t="s">
        <v>580</v>
      </c>
      <c r="G875" s="332">
        <v>35594</v>
      </c>
      <c r="H875" s="332" t="s">
        <v>131</v>
      </c>
      <c r="I875" s="332" t="s">
        <v>433</v>
      </c>
    </row>
    <row r="876" spans="1:9" s="210" customFormat="1" ht="38.25" x14ac:dyDescent="0.2">
      <c r="A876" s="461">
        <v>1718</v>
      </c>
      <c r="B876" s="332" t="s">
        <v>536</v>
      </c>
      <c r="C876" s="332" t="s">
        <v>393</v>
      </c>
      <c r="D876" s="337">
        <v>441.25</v>
      </c>
      <c r="E876" s="338">
        <v>44894</v>
      </c>
      <c r="F876" s="332" t="s">
        <v>580</v>
      </c>
      <c r="G876" s="332">
        <v>35594</v>
      </c>
      <c r="H876" s="332" t="s">
        <v>131</v>
      </c>
      <c r="I876" s="332" t="s">
        <v>433</v>
      </c>
    </row>
    <row r="877" spans="1:9" s="210" customFormat="1" ht="38.25" x14ac:dyDescent="0.2">
      <c r="A877" s="461">
        <v>1719</v>
      </c>
      <c r="B877" s="332" t="s">
        <v>536</v>
      </c>
      <c r="C877" s="332" t="s">
        <v>393</v>
      </c>
      <c r="D877" s="337">
        <v>441.25</v>
      </c>
      <c r="E877" s="338">
        <v>44894</v>
      </c>
      <c r="F877" s="332" t="s">
        <v>580</v>
      </c>
      <c r="G877" s="332">
        <v>35594</v>
      </c>
      <c r="H877" s="332" t="s">
        <v>131</v>
      </c>
      <c r="I877" s="332" t="s">
        <v>433</v>
      </c>
    </row>
    <row r="878" spans="1:9" s="210" customFormat="1" ht="38.25" x14ac:dyDescent="0.2">
      <c r="A878" s="461">
        <v>1720</v>
      </c>
      <c r="B878" s="332" t="s">
        <v>536</v>
      </c>
      <c r="C878" s="332" t="s">
        <v>393</v>
      </c>
      <c r="D878" s="337">
        <v>441.25</v>
      </c>
      <c r="E878" s="338">
        <v>44894</v>
      </c>
      <c r="F878" s="332" t="s">
        <v>580</v>
      </c>
      <c r="G878" s="332">
        <v>35594</v>
      </c>
      <c r="H878" s="332" t="s">
        <v>131</v>
      </c>
      <c r="I878" s="332" t="s">
        <v>433</v>
      </c>
    </row>
    <row r="879" spans="1:9" s="210" customFormat="1" ht="38.25" x14ac:dyDescent="0.2">
      <c r="A879" s="461">
        <v>1721</v>
      </c>
      <c r="B879" s="332" t="s">
        <v>589</v>
      </c>
      <c r="C879" s="332" t="s">
        <v>393</v>
      </c>
      <c r="D879" s="337">
        <v>962.71</v>
      </c>
      <c r="E879" s="338">
        <v>44894</v>
      </c>
      <c r="F879" s="332" t="s">
        <v>580</v>
      </c>
      <c r="G879" s="332">
        <v>35594</v>
      </c>
      <c r="H879" s="332" t="s">
        <v>131</v>
      </c>
      <c r="I879" s="332" t="s">
        <v>433</v>
      </c>
    </row>
    <row r="880" spans="1:9" s="210" customFormat="1" ht="38.25" x14ac:dyDescent="0.2">
      <c r="A880" s="461">
        <v>1722</v>
      </c>
      <c r="B880" s="332" t="s">
        <v>589</v>
      </c>
      <c r="C880" s="332" t="s">
        <v>393</v>
      </c>
      <c r="D880" s="337">
        <v>962.72</v>
      </c>
      <c r="E880" s="338">
        <v>44894</v>
      </c>
      <c r="F880" s="332" t="s">
        <v>580</v>
      </c>
      <c r="G880" s="332">
        <v>35594</v>
      </c>
      <c r="H880" s="332" t="s">
        <v>131</v>
      </c>
      <c r="I880" s="332" t="s">
        <v>433</v>
      </c>
    </row>
    <row r="881" spans="1:9" s="210" customFormat="1" ht="38.25" x14ac:dyDescent="0.2">
      <c r="A881" s="461">
        <v>1723</v>
      </c>
      <c r="B881" s="332" t="s">
        <v>592</v>
      </c>
      <c r="C881" s="332" t="s">
        <v>393</v>
      </c>
      <c r="D881" s="337">
        <v>885.49</v>
      </c>
      <c r="E881" s="338">
        <v>44894</v>
      </c>
      <c r="F881" s="332" t="s">
        <v>580</v>
      </c>
      <c r="G881" s="332">
        <v>35594</v>
      </c>
      <c r="H881" s="332" t="s">
        <v>131</v>
      </c>
      <c r="I881" s="332" t="s">
        <v>433</v>
      </c>
    </row>
    <row r="882" spans="1:9" s="210" customFormat="1" ht="38.25" x14ac:dyDescent="0.2">
      <c r="A882" s="461">
        <v>1724</v>
      </c>
      <c r="B882" s="332" t="s">
        <v>592</v>
      </c>
      <c r="C882" s="332" t="s">
        <v>393</v>
      </c>
      <c r="D882" s="337">
        <v>885.5</v>
      </c>
      <c r="E882" s="338">
        <v>44894</v>
      </c>
      <c r="F882" s="332" t="s">
        <v>580</v>
      </c>
      <c r="G882" s="332">
        <v>35594</v>
      </c>
      <c r="H882" s="332" t="s">
        <v>131</v>
      </c>
      <c r="I882" s="332" t="s">
        <v>433</v>
      </c>
    </row>
    <row r="883" spans="1:9" s="210" customFormat="1" ht="38.25" x14ac:dyDescent="0.2">
      <c r="A883" s="461">
        <v>1725</v>
      </c>
      <c r="B883" s="332" t="s">
        <v>536</v>
      </c>
      <c r="C883" s="332" t="s">
        <v>393</v>
      </c>
      <c r="D883" s="337">
        <v>486.37</v>
      </c>
      <c r="E883" s="338">
        <v>44894</v>
      </c>
      <c r="F883" s="332" t="s">
        <v>580</v>
      </c>
      <c r="G883" s="332">
        <v>35594</v>
      </c>
      <c r="H883" s="332" t="s">
        <v>131</v>
      </c>
      <c r="I883" s="332" t="s">
        <v>433</v>
      </c>
    </row>
    <row r="884" spans="1:9" s="210" customFormat="1" ht="38.25" x14ac:dyDescent="0.2">
      <c r="A884" s="461">
        <v>1726</v>
      </c>
      <c r="B884" s="332" t="s">
        <v>486</v>
      </c>
      <c r="C884" s="332" t="s">
        <v>393</v>
      </c>
      <c r="D884" s="337">
        <v>742.09</v>
      </c>
      <c r="E884" s="338">
        <v>44894</v>
      </c>
      <c r="F884" s="332" t="s">
        <v>580</v>
      </c>
      <c r="G884" s="332">
        <v>35594</v>
      </c>
      <c r="H884" s="332" t="s">
        <v>131</v>
      </c>
      <c r="I884" s="332" t="s">
        <v>433</v>
      </c>
    </row>
    <row r="885" spans="1:9" s="210" customFormat="1" ht="38.25" x14ac:dyDescent="0.2">
      <c r="A885" s="461">
        <v>1727</v>
      </c>
      <c r="B885" s="332" t="s">
        <v>486</v>
      </c>
      <c r="C885" s="332" t="s">
        <v>393</v>
      </c>
      <c r="D885" s="337">
        <v>742.09</v>
      </c>
      <c r="E885" s="338">
        <v>44894</v>
      </c>
      <c r="F885" s="332" t="s">
        <v>580</v>
      </c>
      <c r="G885" s="332">
        <v>35594</v>
      </c>
      <c r="H885" s="332" t="s">
        <v>131</v>
      </c>
      <c r="I885" s="332" t="s">
        <v>433</v>
      </c>
    </row>
    <row r="886" spans="1:9" s="210" customFormat="1" ht="38.25" x14ac:dyDescent="0.2">
      <c r="A886" s="461">
        <v>1728</v>
      </c>
      <c r="B886" s="332" t="s">
        <v>615</v>
      </c>
      <c r="C886" s="332" t="s">
        <v>393</v>
      </c>
      <c r="D886" s="337">
        <v>1444.07</v>
      </c>
      <c r="E886" s="338">
        <v>44894</v>
      </c>
      <c r="F886" s="332" t="s">
        <v>580</v>
      </c>
      <c r="G886" s="332">
        <v>35594</v>
      </c>
      <c r="H886" s="332" t="s">
        <v>131</v>
      </c>
      <c r="I886" s="332" t="s">
        <v>433</v>
      </c>
    </row>
    <row r="887" spans="1:9" s="210" customFormat="1" ht="38.25" x14ac:dyDescent="0.2">
      <c r="A887" s="461">
        <v>1729</v>
      </c>
      <c r="B887" s="332" t="s">
        <v>615</v>
      </c>
      <c r="C887" s="332" t="s">
        <v>393</v>
      </c>
      <c r="D887" s="337">
        <v>1444.07</v>
      </c>
      <c r="E887" s="338">
        <v>44894</v>
      </c>
      <c r="F887" s="332" t="s">
        <v>580</v>
      </c>
      <c r="G887" s="332">
        <v>35594</v>
      </c>
      <c r="H887" s="332" t="s">
        <v>131</v>
      </c>
      <c r="I887" s="332" t="s">
        <v>433</v>
      </c>
    </row>
    <row r="888" spans="1:9" s="210" customFormat="1" ht="38.25" x14ac:dyDescent="0.2">
      <c r="A888" s="461">
        <v>1730</v>
      </c>
      <c r="B888" s="332" t="s">
        <v>615</v>
      </c>
      <c r="C888" s="332" t="s">
        <v>393</v>
      </c>
      <c r="D888" s="337">
        <v>1444.07</v>
      </c>
      <c r="E888" s="338">
        <v>44894</v>
      </c>
      <c r="F888" s="332" t="s">
        <v>580</v>
      </c>
      <c r="G888" s="332">
        <v>35594</v>
      </c>
      <c r="H888" s="332" t="s">
        <v>131</v>
      </c>
      <c r="I888" s="332" t="s">
        <v>433</v>
      </c>
    </row>
    <row r="889" spans="1:9" s="210" customFormat="1" ht="38.25" x14ac:dyDescent="0.2">
      <c r="A889" s="461">
        <v>1731</v>
      </c>
      <c r="B889" s="332" t="s">
        <v>615</v>
      </c>
      <c r="C889" s="332" t="s">
        <v>393</v>
      </c>
      <c r="D889" s="337">
        <v>1444.07</v>
      </c>
      <c r="E889" s="338">
        <v>44894</v>
      </c>
      <c r="F889" s="332" t="s">
        <v>580</v>
      </c>
      <c r="G889" s="332">
        <v>35594</v>
      </c>
      <c r="H889" s="332" t="s">
        <v>131</v>
      </c>
      <c r="I889" s="332" t="s">
        <v>433</v>
      </c>
    </row>
    <row r="890" spans="1:9" s="210" customFormat="1" ht="38.25" x14ac:dyDescent="0.2">
      <c r="A890" s="461">
        <v>1732</v>
      </c>
      <c r="B890" s="332" t="s">
        <v>615</v>
      </c>
      <c r="C890" s="332" t="s">
        <v>393</v>
      </c>
      <c r="D890" s="337">
        <v>1444.07</v>
      </c>
      <c r="E890" s="338">
        <v>44894</v>
      </c>
      <c r="F890" s="332" t="s">
        <v>580</v>
      </c>
      <c r="G890" s="332">
        <v>35594</v>
      </c>
      <c r="H890" s="332" t="s">
        <v>131</v>
      </c>
      <c r="I890" s="332" t="s">
        <v>433</v>
      </c>
    </row>
    <row r="891" spans="1:9" s="210" customFormat="1" ht="38.25" x14ac:dyDescent="0.2">
      <c r="A891" s="461">
        <v>1733</v>
      </c>
      <c r="B891" s="332" t="s">
        <v>615</v>
      </c>
      <c r="C891" s="332" t="s">
        <v>393</v>
      </c>
      <c r="D891" s="337">
        <v>1444.07</v>
      </c>
      <c r="E891" s="338">
        <v>44894</v>
      </c>
      <c r="F891" s="332" t="s">
        <v>580</v>
      </c>
      <c r="G891" s="332">
        <v>35594</v>
      </c>
      <c r="H891" s="332" t="s">
        <v>131</v>
      </c>
      <c r="I891" s="332" t="s">
        <v>433</v>
      </c>
    </row>
    <row r="892" spans="1:9" s="210" customFormat="1" ht="38.25" x14ac:dyDescent="0.2">
      <c r="A892" s="461">
        <v>1734</v>
      </c>
      <c r="B892" s="332" t="s">
        <v>615</v>
      </c>
      <c r="C892" s="332" t="s">
        <v>393</v>
      </c>
      <c r="D892" s="337">
        <v>1444.07</v>
      </c>
      <c r="E892" s="338">
        <v>44894</v>
      </c>
      <c r="F892" s="332" t="s">
        <v>580</v>
      </c>
      <c r="G892" s="332">
        <v>35594</v>
      </c>
      <c r="H892" s="332" t="s">
        <v>131</v>
      </c>
      <c r="I892" s="332" t="s">
        <v>433</v>
      </c>
    </row>
    <row r="893" spans="1:9" s="210" customFormat="1" ht="38.25" x14ac:dyDescent="0.2">
      <c r="A893" s="461">
        <v>1735</v>
      </c>
      <c r="B893" s="332" t="s">
        <v>615</v>
      </c>
      <c r="C893" s="332" t="s">
        <v>393</v>
      </c>
      <c r="D893" s="337">
        <v>1444.08</v>
      </c>
      <c r="E893" s="338">
        <v>44894</v>
      </c>
      <c r="F893" s="332" t="s">
        <v>580</v>
      </c>
      <c r="G893" s="332">
        <v>35594</v>
      </c>
      <c r="H893" s="332" t="s">
        <v>131</v>
      </c>
      <c r="I893" s="332" t="s">
        <v>433</v>
      </c>
    </row>
    <row r="894" spans="1:9" s="210" customFormat="1" ht="38.25" x14ac:dyDescent="0.2">
      <c r="A894" s="461">
        <v>1736</v>
      </c>
      <c r="B894" s="332" t="s">
        <v>617</v>
      </c>
      <c r="C894" s="332" t="s">
        <v>393</v>
      </c>
      <c r="D894" s="337">
        <v>1877.29</v>
      </c>
      <c r="E894" s="338">
        <v>44894</v>
      </c>
      <c r="F894" s="332" t="s">
        <v>580</v>
      </c>
      <c r="G894" s="332">
        <v>35594</v>
      </c>
      <c r="H894" s="332" t="s">
        <v>131</v>
      </c>
      <c r="I894" s="332" t="s">
        <v>433</v>
      </c>
    </row>
    <row r="895" spans="1:9" s="210" customFormat="1" ht="38.25" x14ac:dyDescent="0.2">
      <c r="A895" s="461">
        <v>1737</v>
      </c>
      <c r="B895" s="332" t="s">
        <v>617</v>
      </c>
      <c r="C895" s="332" t="s">
        <v>393</v>
      </c>
      <c r="D895" s="337">
        <v>1877.29</v>
      </c>
      <c r="E895" s="338">
        <v>44894</v>
      </c>
      <c r="F895" s="332" t="s">
        <v>580</v>
      </c>
      <c r="G895" s="332">
        <v>35594</v>
      </c>
      <c r="H895" s="332" t="s">
        <v>131</v>
      </c>
      <c r="I895" s="332" t="s">
        <v>433</v>
      </c>
    </row>
    <row r="896" spans="1:9" s="210" customFormat="1" ht="38.25" x14ac:dyDescent="0.2">
      <c r="A896" s="461">
        <v>1738</v>
      </c>
      <c r="B896" s="332" t="s">
        <v>617</v>
      </c>
      <c r="C896" s="332" t="s">
        <v>393</v>
      </c>
      <c r="D896" s="337">
        <v>1877.29</v>
      </c>
      <c r="E896" s="338">
        <v>44894</v>
      </c>
      <c r="F896" s="332" t="s">
        <v>580</v>
      </c>
      <c r="G896" s="332">
        <v>35594</v>
      </c>
      <c r="H896" s="332" t="s">
        <v>131</v>
      </c>
      <c r="I896" s="332" t="s">
        <v>433</v>
      </c>
    </row>
    <row r="897" spans="1:9" s="210" customFormat="1" ht="38.25" x14ac:dyDescent="0.2">
      <c r="A897" s="461">
        <v>1739</v>
      </c>
      <c r="B897" s="332" t="s">
        <v>617</v>
      </c>
      <c r="C897" s="332" t="s">
        <v>393</v>
      </c>
      <c r="D897" s="337">
        <v>1877.29</v>
      </c>
      <c r="E897" s="338">
        <v>44894</v>
      </c>
      <c r="F897" s="332" t="s">
        <v>580</v>
      </c>
      <c r="G897" s="332">
        <v>35594</v>
      </c>
      <c r="H897" s="332" t="s">
        <v>131</v>
      </c>
      <c r="I897" s="332" t="s">
        <v>433</v>
      </c>
    </row>
    <row r="898" spans="1:9" s="210" customFormat="1" ht="38.25" x14ac:dyDescent="0.2">
      <c r="A898" s="461">
        <v>1740</v>
      </c>
      <c r="B898" s="332" t="s">
        <v>617</v>
      </c>
      <c r="C898" s="332" t="s">
        <v>393</v>
      </c>
      <c r="D898" s="337">
        <v>1877.29</v>
      </c>
      <c r="E898" s="338">
        <v>44894</v>
      </c>
      <c r="F898" s="332" t="s">
        <v>580</v>
      </c>
      <c r="G898" s="332">
        <v>35594</v>
      </c>
      <c r="H898" s="332" t="s">
        <v>131</v>
      </c>
      <c r="I898" s="332" t="s">
        <v>433</v>
      </c>
    </row>
    <row r="899" spans="1:9" s="210" customFormat="1" ht="38.25" x14ac:dyDescent="0.2">
      <c r="A899" s="461">
        <v>1741</v>
      </c>
      <c r="B899" s="332" t="s">
        <v>617</v>
      </c>
      <c r="C899" s="332" t="s">
        <v>393</v>
      </c>
      <c r="D899" s="337">
        <v>1877.3</v>
      </c>
      <c r="E899" s="338">
        <v>44894</v>
      </c>
      <c r="F899" s="332" t="s">
        <v>580</v>
      </c>
      <c r="G899" s="332">
        <v>35594</v>
      </c>
      <c r="H899" s="332" t="s">
        <v>131</v>
      </c>
      <c r="I899" s="332" t="s">
        <v>433</v>
      </c>
    </row>
    <row r="900" spans="1:9" s="210" customFormat="1" ht="38.25" x14ac:dyDescent="0.2">
      <c r="A900" s="461">
        <v>1742</v>
      </c>
      <c r="B900" s="332" t="s">
        <v>618</v>
      </c>
      <c r="C900" s="332" t="s">
        <v>393</v>
      </c>
      <c r="D900" s="337">
        <v>1457.1</v>
      </c>
      <c r="E900" s="338">
        <v>44894</v>
      </c>
      <c r="F900" s="332" t="s">
        <v>580</v>
      </c>
      <c r="G900" s="332">
        <v>35594</v>
      </c>
      <c r="H900" s="332" t="s">
        <v>131</v>
      </c>
      <c r="I900" s="332" t="s">
        <v>433</v>
      </c>
    </row>
    <row r="901" spans="1:9" s="210" customFormat="1" ht="38.25" x14ac:dyDescent="0.2">
      <c r="A901" s="461">
        <v>1743</v>
      </c>
      <c r="B901" s="332" t="s">
        <v>618</v>
      </c>
      <c r="C901" s="332" t="s">
        <v>393</v>
      </c>
      <c r="D901" s="337">
        <v>1457.11</v>
      </c>
      <c r="E901" s="338">
        <v>44894</v>
      </c>
      <c r="F901" s="332" t="s">
        <v>580</v>
      </c>
      <c r="G901" s="332">
        <v>35594</v>
      </c>
      <c r="H901" s="332" t="s">
        <v>131</v>
      </c>
      <c r="I901" s="332" t="s">
        <v>433</v>
      </c>
    </row>
    <row r="902" spans="1:9" s="210" customFormat="1" ht="38.25" x14ac:dyDescent="0.2">
      <c r="A902" s="461">
        <v>1744</v>
      </c>
      <c r="B902" s="332" t="s">
        <v>594</v>
      </c>
      <c r="C902" s="332" t="s">
        <v>393</v>
      </c>
      <c r="D902" s="337">
        <v>408.15</v>
      </c>
      <c r="E902" s="338">
        <v>44894</v>
      </c>
      <c r="F902" s="332" t="s">
        <v>580</v>
      </c>
      <c r="G902" s="332">
        <v>35594</v>
      </c>
      <c r="H902" s="332" t="s">
        <v>131</v>
      </c>
      <c r="I902" s="332" t="s">
        <v>433</v>
      </c>
    </row>
    <row r="903" spans="1:9" s="210" customFormat="1" ht="38.25" x14ac:dyDescent="0.2">
      <c r="A903" s="461">
        <v>1745</v>
      </c>
      <c r="B903" s="332" t="s">
        <v>594</v>
      </c>
      <c r="C903" s="332" t="s">
        <v>393</v>
      </c>
      <c r="D903" s="337">
        <v>408.15</v>
      </c>
      <c r="E903" s="338">
        <v>44894</v>
      </c>
      <c r="F903" s="332" t="s">
        <v>580</v>
      </c>
      <c r="G903" s="332">
        <v>35594</v>
      </c>
      <c r="H903" s="332" t="s">
        <v>131</v>
      </c>
      <c r="I903" s="332" t="s">
        <v>433</v>
      </c>
    </row>
    <row r="904" spans="1:9" s="210" customFormat="1" ht="38.25" x14ac:dyDescent="0.2">
      <c r="A904" s="461">
        <v>1746</v>
      </c>
      <c r="B904" s="332" t="s">
        <v>594</v>
      </c>
      <c r="C904" s="332" t="s">
        <v>393</v>
      </c>
      <c r="D904" s="337">
        <v>408.15</v>
      </c>
      <c r="E904" s="338">
        <v>44894</v>
      </c>
      <c r="F904" s="332" t="s">
        <v>580</v>
      </c>
      <c r="G904" s="332">
        <v>35594</v>
      </c>
      <c r="H904" s="332" t="s">
        <v>131</v>
      </c>
      <c r="I904" s="332" t="s">
        <v>433</v>
      </c>
    </row>
    <row r="905" spans="1:9" s="210" customFormat="1" ht="38.25" x14ac:dyDescent="0.2">
      <c r="A905" s="461">
        <v>1747</v>
      </c>
      <c r="B905" s="332" t="s">
        <v>613</v>
      </c>
      <c r="C905" s="332" t="s">
        <v>393</v>
      </c>
      <c r="D905" s="337">
        <v>561.58000000000004</v>
      </c>
      <c r="E905" s="338">
        <v>44894</v>
      </c>
      <c r="F905" s="332" t="s">
        <v>580</v>
      </c>
      <c r="G905" s="332">
        <v>35594</v>
      </c>
      <c r="H905" s="332" t="s">
        <v>131</v>
      </c>
      <c r="I905" s="332" t="s">
        <v>433</v>
      </c>
    </row>
    <row r="906" spans="1:9" s="210" customFormat="1" ht="38.25" x14ac:dyDescent="0.2">
      <c r="A906" s="461">
        <v>1748</v>
      </c>
      <c r="B906" s="332" t="s">
        <v>613</v>
      </c>
      <c r="C906" s="332" t="s">
        <v>393</v>
      </c>
      <c r="D906" s="337">
        <v>561.58000000000004</v>
      </c>
      <c r="E906" s="338">
        <v>44894</v>
      </c>
      <c r="F906" s="332" t="s">
        <v>580</v>
      </c>
      <c r="G906" s="332">
        <v>35594</v>
      </c>
      <c r="H906" s="332" t="s">
        <v>131</v>
      </c>
      <c r="I906" s="332" t="s">
        <v>433</v>
      </c>
    </row>
    <row r="907" spans="1:9" s="210" customFormat="1" ht="38.25" x14ac:dyDescent="0.2">
      <c r="A907" s="461">
        <v>1749</v>
      </c>
      <c r="B907" s="332" t="s">
        <v>613</v>
      </c>
      <c r="C907" s="332" t="s">
        <v>393</v>
      </c>
      <c r="D907" s="337">
        <v>561.58000000000004</v>
      </c>
      <c r="E907" s="338">
        <v>44894</v>
      </c>
      <c r="F907" s="332" t="s">
        <v>580</v>
      </c>
      <c r="G907" s="332">
        <v>35594</v>
      </c>
      <c r="H907" s="332" t="s">
        <v>131</v>
      </c>
      <c r="I907" s="332" t="s">
        <v>433</v>
      </c>
    </row>
    <row r="908" spans="1:9" s="210" customFormat="1" ht="38.25" x14ac:dyDescent="0.2">
      <c r="A908" s="461">
        <v>1750</v>
      </c>
      <c r="B908" s="332" t="s">
        <v>512</v>
      </c>
      <c r="C908" s="332" t="s">
        <v>393</v>
      </c>
      <c r="D908" s="337">
        <v>313.88</v>
      </c>
      <c r="E908" s="338">
        <v>44894</v>
      </c>
      <c r="F908" s="332" t="s">
        <v>580</v>
      </c>
      <c r="G908" s="332">
        <v>35594</v>
      </c>
      <c r="H908" s="332" t="s">
        <v>131</v>
      </c>
      <c r="I908" s="332" t="s">
        <v>433</v>
      </c>
    </row>
    <row r="909" spans="1:9" s="210" customFormat="1" ht="38.25" x14ac:dyDescent="0.2">
      <c r="A909" s="461">
        <v>1751</v>
      </c>
      <c r="B909" s="332" t="s">
        <v>512</v>
      </c>
      <c r="C909" s="332" t="s">
        <v>393</v>
      </c>
      <c r="D909" s="337">
        <v>313.88</v>
      </c>
      <c r="E909" s="338">
        <v>44894</v>
      </c>
      <c r="F909" s="332" t="s">
        <v>580</v>
      </c>
      <c r="G909" s="332">
        <v>35594</v>
      </c>
      <c r="H909" s="332" t="s">
        <v>131</v>
      </c>
      <c r="I909" s="332" t="s">
        <v>433</v>
      </c>
    </row>
    <row r="910" spans="1:9" s="210" customFormat="1" ht="38.25" x14ac:dyDescent="0.2">
      <c r="A910" s="461">
        <v>1752</v>
      </c>
      <c r="B910" s="332" t="s">
        <v>512</v>
      </c>
      <c r="C910" s="332" t="s">
        <v>393</v>
      </c>
      <c r="D910" s="337">
        <v>313.89</v>
      </c>
      <c r="E910" s="338">
        <v>44894</v>
      </c>
      <c r="F910" s="332" t="s">
        <v>580</v>
      </c>
      <c r="G910" s="332">
        <v>35594</v>
      </c>
      <c r="H910" s="332" t="s">
        <v>131</v>
      </c>
      <c r="I910" s="332" t="s">
        <v>433</v>
      </c>
    </row>
    <row r="911" spans="1:9" s="210" customFormat="1" ht="38.25" x14ac:dyDescent="0.2">
      <c r="A911" s="461">
        <v>1753</v>
      </c>
      <c r="B911" s="332" t="s">
        <v>588</v>
      </c>
      <c r="C911" s="332" t="s">
        <v>393</v>
      </c>
      <c r="D911" s="337">
        <v>467.87</v>
      </c>
      <c r="E911" s="338">
        <v>44896</v>
      </c>
      <c r="F911" s="332" t="s">
        <v>580</v>
      </c>
      <c r="G911" s="332">
        <v>35705</v>
      </c>
      <c r="H911" s="332" t="s">
        <v>138</v>
      </c>
      <c r="I911" s="332" t="s">
        <v>433</v>
      </c>
    </row>
    <row r="912" spans="1:9" s="210" customFormat="1" ht="38.25" x14ac:dyDescent="0.2">
      <c r="A912" s="461">
        <v>1754</v>
      </c>
      <c r="B912" s="332" t="s">
        <v>588</v>
      </c>
      <c r="C912" s="332" t="s">
        <v>393</v>
      </c>
      <c r="D912" s="337">
        <v>467.87</v>
      </c>
      <c r="E912" s="338">
        <v>44896</v>
      </c>
      <c r="F912" s="332" t="s">
        <v>580</v>
      </c>
      <c r="G912" s="332">
        <v>35705</v>
      </c>
      <c r="H912" s="332" t="s">
        <v>138</v>
      </c>
      <c r="I912" s="332" t="s">
        <v>433</v>
      </c>
    </row>
    <row r="913" spans="1:9" s="210" customFormat="1" ht="38.25" x14ac:dyDescent="0.2">
      <c r="A913" s="461">
        <v>1755</v>
      </c>
      <c r="B913" s="332" t="s">
        <v>588</v>
      </c>
      <c r="C913" s="332" t="s">
        <v>393</v>
      </c>
      <c r="D913" s="337">
        <v>467.87</v>
      </c>
      <c r="E913" s="338">
        <v>44896</v>
      </c>
      <c r="F913" s="332" t="s">
        <v>580</v>
      </c>
      <c r="G913" s="332">
        <v>35705</v>
      </c>
      <c r="H913" s="332" t="s">
        <v>138</v>
      </c>
      <c r="I913" s="332" t="s">
        <v>433</v>
      </c>
    </row>
    <row r="914" spans="1:9" s="210" customFormat="1" ht="38.25" x14ac:dyDescent="0.2">
      <c r="A914" s="461">
        <v>1756</v>
      </c>
      <c r="B914" s="332" t="s">
        <v>588</v>
      </c>
      <c r="C914" s="332" t="s">
        <v>393</v>
      </c>
      <c r="D914" s="337">
        <v>467.87</v>
      </c>
      <c r="E914" s="338">
        <v>44896</v>
      </c>
      <c r="F914" s="332" t="s">
        <v>580</v>
      </c>
      <c r="G914" s="332">
        <v>35705</v>
      </c>
      <c r="H914" s="332" t="s">
        <v>138</v>
      </c>
      <c r="I914" s="332" t="s">
        <v>433</v>
      </c>
    </row>
    <row r="915" spans="1:9" s="210" customFormat="1" ht="38.25" x14ac:dyDescent="0.2">
      <c r="A915" s="461">
        <v>1757</v>
      </c>
      <c r="B915" s="332" t="s">
        <v>588</v>
      </c>
      <c r="C915" s="332" t="s">
        <v>393</v>
      </c>
      <c r="D915" s="337">
        <v>467.87</v>
      </c>
      <c r="E915" s="338">
        <v>44896</v>
      </c>
      <c r="F915" s="332" t="s">
        <v>580</v>
      </c>
      <c r="G915" s="332">
        <v>35705</v>
      </c>
      <c r="H915" s="332" t="s">
        <v>138</v>
      </c>
      <c r="I915" s="332" t="s">
        <v>433</v>
      </c>
    </row>
    <row r="916" spans="1:9" s="210" customFormat="1" ht="38.25" x14ac:dyDescent="0.2">
      <c r="A916" s="461">
        <v>1758</v>
      </c>
      <c r="B916" s="332" t="s">
        <v>588</v>
      </c>
      <c r="C916" s="332" t="s">
        <v>393</v>
      </c>
      <c r="D916" s="337">
        <v>467.87</v>
      </c>
      <c r="E916" s="338">
        <v>44896</v>
      </c>
      <c r="F916" s="332" t="s">
        <v>580</v>
      </c>
      <c r="G916" s="332">
        <v>35705</v>
      </c>
      <c r="H916" s="332" t="s">
        <v>138</v>
      </c>
      <c r="I916" s="332" t="s">
        <v>433</v>
      </c>
    </row>
    <row r="917" spans="1:9" s="210" customFormat="1" ht="38.25" x14ac:dyDescent="0.2">
      <c r="A917" s="461">
        <v>1759</v>
      </c>
      <c r="B917" s="332" t="s">
        <v>588</v>
      </c>
      <c r="C917" s="332" t="s">
        <v>393</v>
      </c>
      <c r="D917" s="337">
        <v>467.87</v>
      </c>
      <c r="E917" s="338">
        <v>44896</v>
      </c>
      <c r="F917" s="332" t="s">
        <v>580</v>
      </c>
      <c r="G917" s="332">
        <v>35705</v>
      </c>
      <c r="H917" s="332" t="s">
        <v>138</v>
      </c>
      <c r="I917" s="332" t="s">
        <v>433</v>
      </c>
    </row>
    <row r="918" spans="1:9" s="210" customFormat="1" ht="38.25" x14ac:dyDescent="0.2">
      <c r="A918" s="461">
        <v>1760</v>
      </c>
      <c r="B918" s="332" t="s">
        <v>588</v>
      </c>
      <c r="C918" s="332" t="s">
        <v>393</v>
      </c>
      <c r="D918" s="337">
        <v>467.86</v>
      </c>
      <c r="E918" s="338">
        <v>44896</v>
      </c>
      <c r="F918" s="332" t="s">
        <v>580</v>
      </c>
      <c r="G918" s="332">
        <v>35705</v>
      </c>
      <c r="H918" s="332" t="s">
        <v>138</v>
      </c>
      <c r="I918" s="332" t="s">
        <v>433</v>
      </c>
    </row>
    <row r="919" spans="1:9" s="210" customFormat="1" ht="38.25" x14ac:dyDescent="0.2">
      <c r="A919" s="461">
        <v>1761</v>
      </c>
      <c r="B919" s="332" t="s">
        <v>536</v>
      </c>
      <c r="C919" s="332" t="s">
        <v>393</v>
      </c>
      <c r="D919" s="337">
        <v>442.71</v>
      </c>
      <c r="E919" s="338">
        <v>44896</v>
      </c>
      <c r="F919" s="332" t="s">
        <v>580</v>
      </c>
      <c r="G919" s="332">
        <v>35705</v>
      </c>
      <c r="H919" s="332" t="s">
        <v>138</v>
      </c>
      <c r="I919" s="332" t="s">
        <v>433</v>
      </c>
    </row>
    <row r="920" spans="1:9" s="210" customFormat="1" ht="38.25" x14ac:dyDescent="0.2">
      <c r="A920" s="461">
        <v>1762</v>
      </c>
      <c r="B920" s="332" t="s">
        <v>536</v>
      </c>
      <c r="C920" s="332" t="s">
        <v>393</v>
      </c>
      <c r="D920" s="337">
        <v>442.71</v>
      </c>
      <c r="E920" s="338">
        <v>44896</v>
      </c>
      <c r="F920" s="332" t="s">
        <v>580</v>
      </c>
      <c r="G920" s="332">
        <v>35705</v>
      </c>
      <c r="H920" s="332" t="s">
        <v>138</v>
      </c>
      <c r="I920" s="332" t="s">
        <v>433</v>
      </c>
    </row>
    <row r="921" spans="1:9" s="210" customFormat="1" ht="38.25" x14ac:dyDescent="0.2">
      <c r="A921" s="461">
        <v>1763</v>
      </c>
      <c r="B921" s="332" t="s">
        <v>536</v>
      </c>
      <c r="C921" s="332" t="s">
        <v>393</v>
      </c>
      <c r="D921" s="337">
        <v>442.71</v>
      </c>
      <c r="E921" s="338">
        <v>44896</v>
      </c>
      <c r="F921" s="332" t="s">
        <v>580</v>
      </c>
      <c r="G921" s="332">
        <v>35705</v>
      </c>
      <c r="H921" s="332" t="s">
        <v>138</v>
      </c>
      <c r="I921" s="332" t="s">
        <v>433</v>
      </c>
    </row>
    <row r="922" spans="1:9" s="210" customFormat="1" ht="38.25" x14ac:dyDescent="0.2">
      <c r="A922" s="461">
        <v>1764</v>
      </c>
      <c r="B922" s="332" t="s">
        <v>536</v>
      </c>
      <c r="C922" s="332" t="s">
        <v>393</v>
      </c>
      <c r="D922" s="337">
        <v>442.72</v>
      </c>
      <c r="E922" s="338">
        <v>44896</v>
      </c>
      <c r="F922" s="332" t="s">
        <v>580</v>
      </c>
      <c r="G922" s="332">
        <v>35705</v>
      </c>
      <c r="H922" s="332" t="s">
        <v>138</v>
      </c>
      <c r="I922" s="332" t="s">
        <v>433</v>
      </c>
    </row>
    <row r="923" spans="1:9" s="210" customFormat="1" ht="38.25" x14ac:dyDescent="0.2">
      <c r="A923" s="461">
        <v>1765</v>
      </c>
      <c r="B923" s="332" t="s">
        <v>536</v>
      </c>
      <c r="C923" s="332" t="s">
        <v>393</v>
      </c>
      <c r="D923" s="337">
        <v>442.72</v>
      </c>
      <c r="E923" s="338">
        <v>44896</v>
      </c>
      <c r="F923" s="332" t="s">
        <v>580</v>
      </c>
      <c r="G923" s="332">
        <v>35705</v>
      </c>
      <c r="H923" s="332" t="s">
        <v>138</v>
      </c>
      <c r="I923" s="332" t="s">
        <v>433</v>
      </c>
    </row>
    <row r="924" spans="1:9" s="210" customFormat="1" ht="38.25" x14ac:dyDescent="0.2">
      <c r="A924" s="461">
        <v>1766</v>
      </c>
      <c r="B924" s="332" t="s">
        <v>536</v>
      </c>
      <c r="C924" s="332" t="s">
        <v>393</v>
      </c>
      <c r="D924" s="337">
        <v>442.72</v>
      </c>
      <c r="E924" s="338">
        <v>44896</v>
      </c>
      <c r="F924" s="332" t="s">
        <v>580</v>
      </c>
      <c r="G924" s="332">
        <v>35705</v>
      </c>
      <c r="H924" s="332" t="s">
        <v>138</v>
      </c>
      <c r="I924" s="332" t="s">
        <v>433</v>
      </c>
    </row>
    <row r="925" spans="1:9" s="210" customFormat="1" ht="38.25" x14ac:dyDescent="0.2">
      <c r="A925" s="461">
        <v>1767</v>
      </c>
      <c r="B925" s="332" t="s">
        <v>592</v>
      </c>
      <c r="C925" s="332" t="s">
        <v>393</v>
      </c>
      <c r="D925" s="337">
        <v>888.45</v>
      </c>
      <c r="E925" s="338">
        <v>44896</v>
      </c>
      <c r="F925" s="332" t="s">
        <v>580</v>
      </c>
      <c r="G925" s="332">
        <v>35705</v>
      </c>
      <c r="H925" s="332" t="s">
        <v>138</v>
      </c>
      <c r="I925" s="332" t="s">
        <v>433</v>
      </c>
    </row>
    <row r="926" spans="1:9" s="210" customFormat="1" ht="38.25" x14ac:dyDescent="0.2">
      <c r="A926" s="461">
        <v>1768</v>
      </c>
      <c r="B926" s="332" t="s">
        <v>592</v>
      </c>
      <c r="C926" s="332" t="s">
        <v>393</v>
      </c>
      <c r="D926" s="337">
        <v>888.45</v>
      </c>
      <c r="E926" s="338">
        <v>44896</v>
      </c>
      <c r="F926" s="332" t="s">
        <v>580</v>
      </c>
      <c r="G926" s="332">
        <v>35705</v>
      </c>
      <c r="H926" s="332" t="s">
        <v>138</v>
      </c>
      <c r="I926" s="332" t="s">
        <v>433</v>
      </c>
    </row>
    <row r="927" spans="1:9" s="210" customFormat="1" ht="38.25" x14ac:dyDescent="0.2">
      <c r="A927" s="461">
        <v>1769</v>
      </c>
      <c r="B927" s="332" t="s">
        <v>536</v>
      </c>
      <c r="C927" s="332" t="s">
        <v>393</v>
      </c>
      <c r="D927" s="337">
        <v>487.99</v>
      </c>
      <c r="E927" s="338">
        <v>44896</v>
      </c>
      <c r="F927" s="332" t="s">
        <v>580</v>
      </c>
      <c r="G927" s="332">
        <v>35705</v>
      </c>
      <c r="H927" s="332" t="s">
        <v>138</v>
      </c>
      <c r="I927" s="332" t="s">
        <v>433</v>
      </c>
    </row>
    <row r="928" spans="1:9" s="210" customFormat="1" ht="38.25" x14ac:dyDescent="0.2">
      <c r="A928" s="461">
        <v>1770</v>
      </c>
      <c r="B928" s="332" t="s">
        <v>536</v>
      </c>
      <c r="C928" s="332" t="s">
        <v>393</v>
      </c>
      <c r="D928" s="337">
        <v>487.99</v>
      </c>
      <c r="E928" s="338">
        <v>44896</v>
      </c>
      <c r="F928" s="332" t="s">
        <v>580</v>
      </c>
      <c r="G928" s="332">
        <v>35705</v>
      </c>
      <c r="H928" s="332" t="s">
        <v>138</v>
      </c>
      <c r="I928" s="332" t="s">
        <v>433</v>
      </c>
    </row>
    <row r="929" spans="1:9" s="210" customFormat="1" ht="38.25" x14ac:dyDescent="0.2">
      <c r="A929" s="461">
        <v>1771</v>
      </c>
      <c r="B929" s="332" t="s">
        <v>536</v>
      </c>
      <c r="C929" s="332" t="s">
        <v>393</v>
      </c>
      <c r="D929" s="337">
        <v>488</v>
      </c>
      <c r="E929" s="338">
        <v>44896</v>
      </c>
      <c r="F929" s="332" t="s">
        <v>580</v>
      </c>
      <c r="G929" s="332">
        <v>35705</v>
      </c>
      <c r="H929" s="332" t="s">
        <v>138</v>
      </c>
      <c r="I929" s="332" t="s">
        <v>433</v>
      </c>
    </row>
    <row r="930" spans="1:9" s="210" customFormat="1" ht="38.25" x14ac:dyDescent="0.2">
      <c r="A930" s="461">
        <v>1772</v>
      </c>
      <c r="B930" s="332" t="s">
        <v>618</v>
      </c>
      <c r="C930" s="332" t="s">
        <v>393</v>
      </c>
      <c r="D930" s="337">
        <v>1461.96</v>
      </c>
      <c r="E930" s="338">
        <v>44896</v>
      </c>
      <c r="F930" s="332" t="s">
        <v>580</v>
      </c>
      <c r="G930" s="332">
        <v>35705</v>
      </c>
      <c r="H930" s="332" t="s">
        <v>138</v>
      </c>
      <c r="I930" s="332" t="s">
        <v>433</v>
      </c>
    </row>
    <row r="931" spans="1:9" s="210" customFormat="1" ht="38.25" x14ac:dyDescent="0.2">
      <c r="A931" s="461">
        <v>1773</v>
      </c>
      <c r="B931" s="332" t="s">
        <v>618</v>
      </c>
      <c r="C931" s="332" t="s">
        <v>393</v>
      </c>
      <c r="D931" s="337">
        <v>1461.97</v>
      </c>
      <c r="E931" s="338">
        <v>44896</v>
      </c>
      <c r="F931" s="332" t="s">
        <v>580</v>
      </c>
      <c r="G931" s="332">
        <v>35705</v>
      </c>
      <c r="H931" s="332" t="s">
        <v>138</v>
      </c>
      <c r="I931" s="332" t="s">
        <v>433</v>
      </c>
    </row>
    <row r="932" spans="1:9" s="210" customFormat="1" ht="38.25" x14ac:dyDescent="0.2">
      <c r="A932" s="461">
        <v>1774</v>
      </c>
      <c r="B932" s="332" t="s">
        <v>594</v>
      </c>
      <c r="C932" s="332" t="s">
        <v>393</v>
      </c>
      <c r="D932" s="337">
        <v>409.51</v>
      </c>
      <c r="E932" s="338">
        <v>44896</v>
      </c>
      <c r="F932" s="332" t="s">
        <v>580</v>
      </c>
      <c r="G932" s="332">
        <v>35705</v>
      </c>
      <c r="H932" s="332" t="s">
        <v>138</v>
      </c>
      <c r="I932" s="332" t="s">
        <v>433</v>
      </c>
    </row>
    <row r="933" spans="1:9" s="210" customFormat="1" ht="38.25" x14ac:dyDescent="0.2">
      <c r="A933" s="461">
        <v>1775</v>
      </c>
      <c r="B933" s="332" t="s">
        <v>512</v>
      </c>
      <c r="C933" s="332" t="s">
        <v>393</v>
      </c>
      <c r="D933" s="337">
        <v>314.93</v>
      </c>
      <c r="E933" s="338">
        <v>44896</v>
      </c>
      <c r="F933" s="332" t="s">
        <v>580</v>
      </c>
      <c r="G933" s="332">
        <v>35705</v>
      </c>
      <c r="H933" s="332" t="s">
        <v>138</v>
      </c>
      <c r="I933" s="332" t="s">
        <v>433</v>
      </c>
    </row>
    <row r="934" spans="1:9" s="210" customFormat="1" ht="38.25" x14ac:dyDescent="0.2">
      <c r="A934" s="461">
        <v>1776</v>
      </c>
      <c r="B934" s="332" t="s">
        <v>619</v>
      </c>
      <c r="C934" s="332" t="s">
        <v>387</v>
      </c>
      <c r="D934" s="337">
        <v>530</v>
      </c>
      <c r="E934" s="338">
        <v>44914</v>
      </c>
      <c r="F934" s="332" t="s">
        <v>466</v>
      </c>
      <c r="G934" s="332">
        <v>10408</v>
      </c>
      <c r="H934" s="332" t="s">
        <v>130</v>
      </c>
      <c r="I934" s="332" t="s">
        <v>620</v>
      </c>
    </row>
    <row r="935" spans="1:9" s="210" customFormat="1" ht="38.25" x14ac:dyDescent="0.2">
      <c r="A935" s="461">
        <v>1777</v>
      </c>
      <c r="B935" s="332" t="s">
        <v>619</v>
      </c>
      <c r="C935" s="332" t="s">
        <v>387</v>
      </c>
      <c r="D935" s="337">
        <v>530</v>
      </c>
      <c r="E935" s="338">
        <v>44914</v>
      </c>
      <c r="F935" s="332" t="s">
        <v>466</v>
      </c>
      <c r="G935" s="332">
        <v>10408</v>
      </c>
      <c r="H935" s="332" t="s">
        <v>130</v>
      </c>
      <c r="I935" s="332" t="s">
        <v>620</v>
      </c>
    </row>
    <row r="936" spans="1:9" s="210" customFormat="1" ht="38.25" x14ac:dyDescent="0.2">
      <c r="A936" s="461">
        <v>1778</v>
      </c>
      <c r="B936" s="332" t="s">
        <v>619</v>
      </c>
      <c r="C936" s="332" t="s">
        <v>387</v>
      </c>
      <c r="D936" s="337">
        <v>530</v>
      </c>
      <c r="E936" s="338">
        <v>44914</v>
      </c>
      <c r="F936" s="332" t="s">
        <v>466</v>
      </c>
      <c r="G936" s="332">
        <v>10408</v>
      </c>
      <c r="H936" s="332" t="s">
        <v>130</v>
      </c>
      <c r="I936" s="332" t="s">
        <v>620</v>
      </c>
    </row>
    <row r="937" spans="1:9" s="210" customFormat="1" ht="38.25" x14ac:dyDescent="0.2">
      <c r="A937" s="461">
        <v>1779</v>
      </c>
      <c r="B937" s="332" t="s">
        <v>619</v>
      </c>
      <c r="C937" s="332" t="s">
        <v>387</v>
      </c>
      <c r="D937" s="337">
        <v>530</v>
      </c>
      <c r="E937" s="338">
        <v>44914</v>
      </c>
      <c r="F937" s="332" t="s">
        <v>466</v>
      </c>
      <c r="G937" s="332">
        <v>10408</v>
      </c>
      <c r="H937" s="332" t="s">
        <v>130</v>
      </c>
      <c r="I937" s="332" t="s">
        <v>620</v>
      </c>
    </row>
    <row r="938" spans="1:9" s="210" customFormat="1" ht="38.25" x14ac:dyDescent="0.2">
      <c r="A938" s="461">
        <v>1780</v>
      </c>
      <c r="B938" s="332" t="s">
        <v>619</v>
      </c>
      <c r="C938" s="332" t="s">
        <v>387</v>
      </c>
      <c r="D938" s="337">
        <v>530</v>
      </c>
      <c r="E938" s="338">
        <v>44914</v>
      </c>
      <c r="F938" s="332" t="s">
        <v>466</v>
      </c>
      <c r="G938" s="332">
        <v>10408</v>
      </c>
      <c r="H938" s="332" t="s">
        <v>130</v>
      </c>
      <c r="I938" s="332" t="s">
        <v>620</v>
      </c>
    </row>
    <row r="939" spans="1:9" s="210" customFormat="1" ht="38.25" x14ac:dyDescent="0.2">
      <c r="A939" s="461">
        <v>1781</v>
      </c>
      <c r="B939" s="332" t="s">
        <v>619</v>
      </c>
      <c r="C939" s="332" t="s">
        <v>387</v>
      </c>
      <c r="D939" s="337">
        <v>530</v>
      </c>
      <c r="E939" s="338">
        <v>44914</v>
      </c>
      <c r="F939" s="332" t="s">
        <v>466</v>
      </c>
      <c r="G939" s="332">
        <v>10408</v>
      </c>
      <c r="H939" s="332" t="s">
        <v>130</v>
      </c>
      <c r="I939" s="332" t="s">
        <v>620</v>
      </c>
    </row>
    <row r="940" spans="1:9" s="210" customFormat="1" ht="38.25" x14ac:dyDescent="0.2">
      <c r="A940" s="461">
        <v>1782</v>
      </c>
      <c r="B940" s="332" t="s">
        <v>619</v>
      </c>
      <c r="C940" s="332" t="s">
        <v>387</v>
      </c>
      <c r="D940" s="337">
        <v>530</v>
      </c>
      <c r="E940" s="338">
        <v>44914</v>
      </c>
      <c r="F940" s="332" t="s">
        <v>466</v>
      </c>
      <c r="G940" s="332">
        <v>10408</v>
      </c>
      <c r="H940" s="332" t="s">
        <v>130</v>
      </c>
      <c r="I940" s="332" t="s">
        <v>620</v>
      </c>
    </row>
    <row r="941" spans="1:9" s="210" customFormat="1" ht="38.25" x14ac:dyDescent="0.2">
      <c r="A941" s="461">
        <v>1783</v>
      </c>
      <c r="B941" s="332" t="s">
        <v>619</v>
      </c>
      <c r="C941" s="332" t="s">
        <v>387</v>
      </c>
      <c r="D941" s="337">
        <v>530</v>
      </c>
      <c r="E941" s="338">
        <v>44914</v>
      </c>
      <c r="F941" s="332" t="s">
        <v>466</v>
      </c>
      <c r="G941" s="332">
        <v>10408</v>
      </c>
      <c r="H941" s="332" t="s">
        <v>130</v>
      </c>
      <c r="I941" s="332" t="s">
        <v>620</v>
      </c>
    </row>
    <row r="942" spans="1:9" s="210" customFormat="1" ht="38.25" x14ac:dyDescent="0.2">
      <c r="A942" s="461">
        <v>1784</v>
      </c>
      <c r="B942" s="332" t="s">
        <v>619</v>
      </c>
      <c r="C942" s="332" t="s">
        <v>387</v>
      </c>
      <c r="D942" s="337">
        <v>530</v>
      </c>
      <c r="E942" s="338">
        <v>44914</v>
      </c>
      <c r="F942" s="332" t="s">
        <v>466</v>
      </c>
      <c r="G942" s="332">
        <v>10408</v>
      </c>
      <c r="H942" s="332" t="s">
        <v>130</v>
      </c>
      <c r="I942" s="332" t="s">
        <v>620</v>
      </c>
    </row>
    <row r="943" spans="1:9" s="210" customFormat="1" ht="38.25" x14ac:dyDescent="0.2">
      <c r="A943" s="461">
        <v>1785</v>
      </c>
      <c r="B943" s="332" t="s">
        <v>619</v>
      </c>
      <c r="C943" s="332" t="s">
        <v>387</v>
      </c>
      <c r="D943" s="337">
        <v>530</v>
      </c>
      <c r="E943" s="338">
        <v>44914</v>
      </c>
      <c r="F943" s="332" t="s">
        <v>466</v>
      </c>
      <c r="G943" s="332">
        <v>10408</v>
      </c>
      <c r="H943" s="332" t="s">
        <v>130</v>
      </c>
      <c r="I943" s="332" t="s">
        <v>620</v>
      </c>
    </row>
    <row r="944" spans="1:9" s="210" customFormat="1" ht="38.25" x14ac:dyDescent="0.2">
      <c r="A944" s="461">
        <v>1786</v>
      </c>
      <c r="B944" s="332" t="s">
        <v>619</v>
      </c>
      <c r="C944" s="332" t="s">
        <v>387</v>
      </c>
      <c r="D944" s="337">
        <v>530</v>
      </c>
      <c r="E944" s="338">
        <v>44914</v>
      </c>
      <c r="F944" s="332" t="s">
        <v>466</v>
      </c>
      <c r="G944" s="332">
        <v>10408</v>
      </c>
      <c r="H944" s="332" t="s">
        <v>130</v>
      </c>
      <c r="I944" s="332" t="s">
        <v>620</v>
      </c>
    </row>
    <row r="945" spans="1:9" s="210" customFormat="1" ht="38.25" x14ac:dyDescent="0.2">
      <c r="A945" s="461">
        <v>1787</v>
      </c>
      <c r="B945" s="332" t="s">
        <v>621</v>
      </c>
      <c r="C945" s="332" t="s">
        <v>387</v>
      </c>
      <c r="D945" s="337">
        <v>1000</v>
      </c>
      <c r="E945" s="338">
        <v>44914</v>
      </c>
      <c r="F945" s="332" t="s">
        <v>466</v>
      </c>
      <c r="G945" s="332">
        <v>10408</v>
      </c>
      <c r="H945" s="332" t="s">
        <v>130</v>
      </c>
      <c r="I945" s="332" t="s">
        <v>620</v>
      </c>
    </row>
    <row r="946" spans="1:9" s="210" customFormat="1" ht="38.25" x14ac:dyDescent="0.2">
      <c r="A946" s="461">
        <v>1788</v>
      </c>
      <c r="B946" s="332" t="s">
        <v>622</v>
      </c>
      <c r="C946" s="332" t="s">
        <v>387</v>
      </c>
      <c r="D946" s="337">
        <v>350</v>
      </c>
      <c r="E946" s="338">
        <v>44914</v>
      </c>
      <c r="F946" s="332" t="s">
        <v>466</v>
      </c>
      <c r="G946" s="332">
        <v>10408</v>
      </c>
      <c r="H946" s="332" t="s">
        <v>130</v>
      </c>
      <c r="I946" s="332" t="s">
        <v>620</v>
      </c>
    </row>
    <row r="947" spans="1:9" s="210" customFormat="1" ht="38.25" x14ac:dyDescent="0.2">
      <c r="A947" s="461">
        <v>1789</v>
      </c>
      <c r="B947" s="332" t="s">
        <v>623</v>
      </c>
      <c r="C947" s="332" t="s">
        <v>387</v>
      </c>
      <c r="D947" s="337">
        <v>860</v>
      </c>
      <c r="E947" s="338">
        <v>44914</v>
      </c>
      <c r="F947" s="332" t="s">
        <v>466</v>
      </c>
      <c r="G947" s="332">
        <v>10408</v>
      </c>
      <c r="H947" s="332" t="s">
        <v>130</v>
      </c>
      <c r="I947" s="332" t="s">
        <v>620</v>
      </c>
    </row>
    <row r="948" spans="1:9" s="210" customFormat="1" ht="38.25" x14ac:dyDescent="0.2">
      <c r="A948" s="461">
        <v>1790</v>
      </c>
      <c r="B948" s="332" t="s">
        <v>609</v>
      </c>
      <c r="C948" s="332" t="s">
        <v>385</v>
      </c>
      <c r="D948" s="337">
        <v>1113</v>
      </c>
      <c r="E948" s="338">
        <v>44910</v>
      </c>
      <c r="F948" s="332" t="s">
        <v>432</v>
      </c>
      <c r="G948" s="332">
        <v>2305</v>
      </c>
      <c r="H948" s="332" t="s">
        <v>131</v>
      </c>
      <c r="I948" s="332" t="s">
        <v>433</v>
      </c>
    </row>
    <row r="949" spans="1:9" s="210" customFormat="1" ht="38.25" x14ac:dyDescent="0.2">
      <c r="A949" s="461">
        <v>1791</v>
      </c>
      <c r="B949" s="332" t="s">
        <v>588</v>
      </c>
      <c r="C949" s="332" t="s">
        <v>393</v>
      </c>
      <c r="D949" s="337">
        <v>465</v>
      </c>
      <c r="E949" s="338">
        <v>44907</v>
      </c>
      <c r="F949" s="332" t="s">
        <v>580</v>
      </c>
      <c r="G949" s="332">
        <v>35843</v>
      </c>
      <c r="H949" s="332" t="s">
        <v>542</v>
      </c>
      <c r="I949" s="332" t="s">
        <v>433</v>
      </c>
    </row>
    <row r="950" spans="1:9" s="210" customFormat="1" ht="38.25" x14ac:dyDescent="0.2">
      <c r="A950" s="461">
        <v>1792</v>
      </c>
      <c r="B950" s="332" t="s">
        <v>588</v>
      </c>
      <c r="C950" s="332" t="s">
        <v>393</v>
      </c>
      <c r="D950" s="337">
        <v>465</v>
      </c>
      <c r="E950" s="338">
        <v>44907</v>
      </c>
      <c r="F950" s="332" t="s">
        <v>580</v>
      </c>
      <c r="G950" s="332">
        <v>35843</v>
      </c>
      <c r="H950" s="332" t="s">
        <v>542</v>
      </c>
      <c r="I950" s="332" t="s">
        <v>433</v>
      </c>
    </row>
    <row r="951" spans="1:9" s="210" customFormat="1" ht="38.25" x14ac:dyDescent="0.2">
      <c r="A951" s="461">
        <v>1793</v>
      </c>
      <c r="B951" s="332" t="s">
        <v>588</v>
      </c>
      <c r="C951" s="332" t="s">
        <v>393</v>
      </c>
      <c r="D951" s="337">
        <v>465</v>
      </c>
      <c r="E951" s="338">
        <v>44907</v>
      </c>
      <c r="F951" s="332" t="s">
        <v>580</v>
      </c>
      <c r="G951" s="332">
        <v>35843</v>
      </c>
      <c r="H951" s="332" t="s">
        <v>542</v>
      </c>
      <c r="I951" s="332" t="s">
        <v>433</v>
      </c>
    </row>
    <row r="952" spans="1:9" s="210" customFormat="1" ht="38.25" x14ac:dyDescent="0.2">
      <c r="A952" s="461">
        <v>1794</v>
      </c>
      <c r="B952" s="332" t="s">
        <v>588</v>
      </c>
      <c r="C952" s="332" t="s">
        <v>393</v>
      </c>
      <c r="D952" s="337">
        <v>465</v>
      </c>
      <c r="E952" s="338">
        <v>44907</v>
      </c>
      <c r="F952" s="332" t="s">
        <v>580</v>
      </c>
      <c r="G952" s="332">
        <v>35843</v>
      </c>
      <c r="H952" s="332" t="s">
        <v>542</v>
      </c>
      <c r="I952" s="332" t="s">
        <v>433</v>
      </c>
    </row>
    <row r="953" spans="1:9" s="210" customFormat="1" ht="38.25" x14ac:dyDescent="0.2">
      <c r="A953" s="461">
        <v>1795</v>
      </c>
      <c r="B953" s="332" t="s">
        <v>588</v>
      </c>
      <c r="C953" s="332" t="s">
        <v>393</v>
      </c>
      <c r="D953" s="337">
        <v>465</v>
      </c>
      <c r="E953" s="338">
        <v>44907</v>
      </c>
      <c r="F953" s="332" t="s">
        <v>580</v>
      </c>
      <c r="G953" s="332">
        <v>35843</v>
      </c>
      <c r="H953" s="332" t="s">
        <v>542</v>
      </c>
      <c r="I953" s="332" t="s">
        <v>433</v>
      </c>
    </row>
    <row r="954" spans="1:9" s="210" customFormat="1" ht="38.25" x14ac:dyDescent="0.2">
      <c r="A954" s="461">
        <v>1796</v>
      </c>
      <c r="B954" s="332" t="s">
        <v>588</v>
      </c>
      <c r="C954" s="332" t="s">
        <v>393</v>
      </c>
      <c r="D954" s="337">
        <v>465</v>
      </c>
      <c r="E954" s="338">
        <v>44907</v>
      </c>
      <c r="F954" s="332" t="s">
        <v>580</v>
      </c>
      <c r="G954" s="332">
        <v>35843</v>
      </c>
      <c r="H954" s="332" t="s">
        <v>542</v>
      </c>
      <c r="I954" s="332" t="s">
        <v>433</v>
      </c>
    </row>
    <row r="955" spans="1:9" s="210" customFormat="1" ht="38.25" x14ac:dyDescent="0.2">
      <c r="A955" s="461">
        <v>1797</v>
      </c>
      <c r="B955" s="332" t="s">
        <v>588</v>
      </c>
      <c r="C955" s="332" t="s">
        <v>393</v>
      </c>
      <c r="D955" s="337">
        <v>465</v>
      </c>
      <c r="E955" s="338">
        <v>44907</v>
      </c>
      <c r="F955" s="332" t="s">
        <v>580</v>
      </c>
      <c r="G955" s="332">
        <v>35843</v>
      </c>
      <c r="H955" s="332" t="s">
        <v>542</v>
      </c>
      <c r="I955" s="332" t="s">
        <v>433</v>
      </c>
    </row>
    <row r="956" spans="1:9" s="210" customFormat="1" ht="38.25" x14ac:dyDescent="0.2">
      <c r="A956" s="461">
        <v>1798</v>
      </c>
      <c r="B956" s="332" t="s">
        <v>588</v>
      </c>
      <c r="C956" s="332" t="s">
        <v>393</v>
      </c>
      <c r="D956" s="337">
        <v>465</v>
      </c>
      <c r="E956" s="338">
        <v>44907</v>
      </c>
      <c r="F956" s="332" t="s">
        <v>580</v>
      </c>
      <c r="G956" s="332">
        <v>35843</v>
      </c>
      <c r="H956" s="332" t="s">
        <v>542</v>
      </c>
      <c r="I956" s="332" t="s">
        <v>433</v>
      </c>
    </row>
    <row r="957" spans="1:9" s="210" customFormat="1" ht="38.25" x14ac:dyDescent="0.2">
      <c r="A957" s="461">
        <v>1799</v>
      </c>
      <c r="B957" s="332" t="s">
        <v>588</v>
      </c>
      <c r="C957" s="332" t="s">
        <v>393</v>
      </c>
      <c r="D957" s="337">
        <v>465</v>
      </c>
      <c r="E957" s="338">
        <v>44907</v>
      </c>
      <c r="F957" s="332" t="s">
        <v>580</v>
      </c>
      <c r="G957" s="332">
        <v>35843</v>
      </c>
      <c r="H957" s="332" t="s">
        <v>542</v>
      </c>
      <c r="I957" s="332" t="s">
        <v>433</v>
      </c>
    </row>
    <row r="958" spans="1:9" s="210" customFormat="1" ht="38.25" x14ac:dyDescent="0.2">
      <c r="A958" s="461">
        <v>1800</v>
      </c>
      <c r="B958" s="332" t="s">
        <v>588</v>
      </c>
      <c r="C958" s="332" t="s">
        <v>393</v>
      </c>
      <c r="D958" s="337">
        <v>465</v>
      </c>
      <c r="E958" s="338">
        <v>44907</v>
      </c>
      <c r="F958" s="332" t="s">
        <v>580</v>
      </c>
      <c r="G958" s="332">
        <v>35843</v>
      </c>
      <c r="H958" s="332" t="s">
        <v>542</v>
      </c>
      <c r="I958" s="332" t="s">
        <v>433</v>
      </c>
    </row>
    <row r="959" spans="1:9" s="210" customFormat="1" ht="38.25" x14ac:dyDescent="0.2">
      <c r="A959" s="461">
        <v>1801</v>
      </c>
      <c r="B959" s="332" t="s">
        <v>588</v>
      </c>
      <c r="C959" s="332" t="s">
        <v>393</v>
      </c>
      <c r="D959" s="337">
        <v>465</v>
      </c>
      <c r="E959" s="338">
        <v>44907</v>
      </c>
      <c r="F959" s="332" t="s">
        <v>580</v>
      </c>
      <c r="G959" s="332">
        <v>35843</v>
      </c>
      <c r="H959" s="332" t="s">
        <v>542</v>
      </c>
      <c r="I959" s="332" t="s">
        <v>433</v>
      </c>
    </row>
    <row r="960" spans="1:9" s="210" customFormat="1" ht="38.25" x14ac:dyDescent="0.2">
      <c r="A960" s="461">
        <v>1802</v>
      </c>
      <c r="B960" s="332" t="s">
        <v>588</v>
      </c>
      <c r="C960" s="332" t="s">
        <v>393</v>
      </c>
      <c r="D960" s="337">
        <v>465</v>
      </c>
      <c r="E960" s="338">
        <v>44907</v>
      </c>
      <c r="F960" s="332" t="s">
        <v>580</v>
      </c>
      <c r="G960" s="332">
        <v>35843</v>
      </c>
      <c r="H960" s="332" t="s">
        <v>542</v>
      </c>
      <c r="I960" s="332" t="s">
        <v>433</v>
      </c>
    </row>
    <row r="961" spans="1:9" s="210" customFormat="1" ht="38.25" x14ac:dyDescent="0.2">
      <c r="A961" s="461">
        <v>1803</v>
      </c>
      <c r="B961" s="332" t="s">
        <v>588</v>
      </c>
      <c r="C961" s="332" t="s">
        <v>393</v>
      </c>
      <c r="D961" s="337">
        <v>465</v>
      </c>
      <c r="E961" s="338">
        <v>44907</v>
      </c>
      <c r="F961" s="332" t="s">
        <v>580</v>
      </c>
      <c r="G961" s="332">
        <v>35843</v>
      </c>
      <c r="H961" s="332" t="s">
        <v>542</v>
      </c>
      <c r="I961" s="332" t="s">
        <v>433</v>
      </c>
    </row>
    <row r="962" spans="1:9" s="210" customFormat="1" ht="38.25" x14ac:dyDescent="0.2">
      <c r="A962" s="461">
        <v>1804</v>
      </c>
      <c r="B962" s="332" t="s">
        <v>588</v>
      </c>
      <c r="C962" s="332" t="s">
        <v>393</v>
      </c>
      <c r="D962" s="337">
        <v>465</v>
      </c>
      <c r="E962" s="338">
        <v>44907</v>
      </c>
      <c r="F962" s="332" t="s">
        <v>580</v>
      </c>
      <c r="G962" s="332">
        <v>35843</v>
      </c>
      <c r="H962" s="332" t="s">
        <v>542</v>
      </c>
      <c r="I962" s="332" t="s">
        <v>433</v>
      </c>
    </row>
    <row r="963" spans="1:9" s="210" customFormat="1" ht="38.25" x14ac:dyDescent="0.2">
      <c r="A963" s="461">
        <v>1805</v>
      </c>
      <c r="B963" s="332" t="s">
        <v>588</v>
      </c>
      <c r="C963" s="332" t="s">
        <v>393</v>
      </c>
      <c r="D963" s="337">
        <v>465</v>
      </c>
      <c r="E963" s="338">
        <v>44907</v>
      </c>
      <c r="F963" s="332" t="s">
        <v>580</v>
      </c>
      <c r="G963" s="332">
        <v>35843</v>
      </c>
      <c r="H963" s="332" t="s">
        <v>542</v>
      </c>
      <c r="I963" s="332" t="s">
        <v>433</v>
      </c>
    </row>
    <row r="964" spans="1:9" s="210" customFormat="1" ht="38.25" x14ac:dyDescent="0.2">
      <c r="A964" s="461">
        <v>1806</v>
      </c>
      <c r="B964" s="332" t="s">
        <v>588</v>
      </c>
      <c r="C964" s="332" t="s">
        <v>393</v>
      </c>
      <c r="D964" s="337">
        <v>465</v>
      </c>
      <c r="E964" s="338">
        <v>44907</v>
      </c>
      <c r="F964" s="332" t="s">
        <v>580</v>
      </c>
      <c r="G964" s="332">
        <v>35843</v>
      </c>
      <c r="H964" s="332" t="s">
        <v>542</v>
      </c>
      <c r="I964" s="332" t="s">
        <v>433</v>
      </c>
    </row>
    <row r="965" spans="1:9" s="210" customFormat="1" ht="38.25" x14ac:dyDescent="0.2">
      <c r="A965" s="461">
        <v>1807</v>
      </c>
      <c r="B965" s="332" t="s">
        <v>588</v>
      </c>
      <c r="C965" s="332" t="s">
        <v>393</v>
      </c>
      <c r="D965" s="337">
        <v>465</v>
      </c>
      <c r="E965" s="338">
        <v>44907</v>
      </c>
      <c r="F965" s="332" t="s">
        <v>580</v>
      </c>
      <c r="G965" s="332">
        <v>35843</v>
      </c>
      <c r="H965" s="332" t="s">
        <v>542</v>
      </c>
      <c r="I965" s="332" t="s">
        <v>433</v>
      </c>
    </row>
    <row r="966" spans="1:9" s="210" customFormat="1" ht="38.25" x14ac:dyDescent="0.2">
      <c r="A966" s="461">
        <v>1808</v>
      </c>
      <c r="B966" s="332" t="s">
        <v>588</v>
      </c>
      <c r="C966" s="332" t="s">
        <v>393</v>
      </c>
      <c r="D966" s="337">
        <v>465</v>
      </c>
      <c r="E966" s="338">
        <v>44907</v>
      </c>
      <c r="F966" s="332" t="s">
        <v>580</v>
      </c>
      <c r="G966" s="332">
        <v>35843</v>
      </c>
      <c r="H966" s="332" t="s">
        <v>542</v>
      </c>
      <c r="I966" s="332" t="s">
        <v>433</v>
      </c>
    </row>
    <row r="967" spans="1:9" s="210" customFormat="1" ht="38.25" x14ac:dyDescent="0.2">
      <c r="A967" s="461">
        <v>1809</v>
      </c>
      <c r="B967" s="332" t="s">
        <v>588</v>
      </c>
      <c r="C967" s="332" t="s">
        <v>393</v>
      </c>
      <c r="D967" s="337">
        <v>465</v>
      </c>
      <c r="E967" s="338">
        <v>44907</v>
      </c>
      <c r="F967" s="332" t="s">
        <v>580</v>
      </c>
      <c r="G967" s="332">
        <v>35843</v>
      </c>
      <c r="H967" s="332" t="s">
        <v>542</v>
      </c>
      <c r="I967" s="332" t="s">
        <v>433</v>
      </c>
    </row>
    <row r="968" spans="1:9" s="210" customFormat="1" ht="38.25" x14ac:dyDescent="0.2">
      <c r="A968" s="461">
        <v>1810</v>
      </c>
      <c r="B968" s="332" t="s">
        <v>588</v>
      </c>
      <c r="C968" s="332" t="s">
        <v>393</v>
      </c>
      <c r="D968" s="337">
        <v>465</v>
      </c>
      <c r="E968" s="338">
        <v>44907</v>
      </c>
      <c r="F968" s="332" t="s">
        <v>580</v>
      </c>
      <c r="G968" s="332">
        <v>35843</v>
      </c>
      <c r="H968" s="332" t="s">
        <v>542</v>
      </c>
      <c r="I968" s="332" t="s">
        <v>433</v>
      </c>
    </row>
    <row r="969" spans="1:9" s="210" customFormat="1" ht="38.25" x14ac:dyDescent="0.2">
      <c r="A969" s="461">
        <v>1811</v>
      </c>
      <c r="B969" s="221" t="s">
        <v>614</v>
      </c>
      <c r="C969" s="332" t="s">
        <v>393</v>
      </c>
      <c r="D969" s="337">
        <v>615</v>
      </c>
      <c r="E969" s="338">
        <v>44907</v>
      </c>
      <c r="F969" s="332" t="s">
        <v>580</v>
      </c>
      <c r="G969" s="332">
        <v>35843</v>
      </c>
      <c r="H969" s="332" t="s">
        <v>542</v>
      </c>
      <c r="I969" s="332" t="s">
        <v>433</v>
      </c>
    </row>
    <row r="970" spans="1:9" s="210" customFormat="1" ht="38.25" x14ac:dyDescent="0.2">
      <c r="A970" s="461">
        <v>1812</v>
      </c>
      <c r="B970" s="221" t="s">
        <v>614</v>
      </c>
      <c r="C970" s="332" t="s">
        <v>393</v>
      </c>
      <c r="D970" s="337">
        <v>615</v>
      </c>
      <c r="E970" s="338">
        <v>44907</v>
      </c>
      <c r="F970" s="332" t="s">
        <v>580</v>
      </c>
      <c r="G970" s="332">
        <v>35843</v>
      </c>
      <c r="H970" s="332" t="s">
        <v>542</v>
      </c>
      <c r="I970" s="332" t="s">
        <v>433</v>
      </c>
    </row>
    <row r="971" spans="1:9" s="210" customFormat="1" ht="38.25" x14ac:dyDescent="0.2">
      <c r="A971" s="461">
        <v>1813</v>
      </c>
      <c r="B971" s="221" t="s">
        <v>536</v>
      </c>
      <c r="C971" s="332" t="s">
        <v>393</v>
      </c>
      <c r="D971" s="337">
        <v>440</v>
      </c>
      <c r="E971" s="338">
        <v>44907</v>
      </c>
      <c r="F971" s="332" t="s">
        <v>580</v>
      </c>
      <c r="G971" s="332">
        <v>35843</v>
      </c>
      <c r="H971" s="332" t="s">
        <v>542</v>
      </c>
      <c r="I971" s="332" t="s">
        <v>433</v>
      </c>
    </row>
    <row r="972" spans="1:9" s="210" customFormat="1" ht="38.25" x14ac:dyDescent="0.2">
      <c r="A972" s="461">
        <v>1814</v>
      </c>
      <c r="B972" s="221" t="s">
        <v>536</v>
      </c>
      <c r="C972" s="332" t="s">
        <v>393</v>
      </c>
      <c r="D972" s="337">
        <v>440</v>
      </c>
      <c r="E972" s="338">
        <v>44907</v>
      </c>
      <c r="F972" s="332" t="s">
        <v>580</v>
      </c>
      <c r="G972" s="332">
        <v>35843</v>
      </c>
      <c r="H972" s="332" t="s">
        <v>542</v>
      </c>
      <c r="I972" s="332" t="s">
        <v>433</v>
      </c>
    </row>
    <row r="973" spans="1:9" s="210" customFormat="1" ht="38.25" x14ac:dyDescent="0.2">
      <c r="A973" s="461">
        <v>1815</v>
      </c>
      <c r="B973" s="221" t="s">
        <v>536</v>
      </c>
      <c r="C973" s="332" t="s">
        <v>393</v>
      </c>
      <c r="D973" s="337">
        <v>440</v>
      </c>
      <c r="E973" s="338">
        <v>44907</v>
      </c>
      <c r="F973" s="332" t="s">
        <v>580</v>
      </c>
      <c r="G973" s="332">
        <v>35843</v>
      </c>
      <c r="H973" s="332" t="s">
        <v>542</v>
      </c>
      <c r="I973" s="332" t="s">
        <v>433</v>
      </c>
    </row>
    <row r="974" spans="1:9" s="210" customFormat="1" ht="38.25" x14ac:dyDescent="0.2">
      <c r="A974" s="461">
        <v>1816</v>
      </c>
      <c r="B974" s="221" t="s">
        <v>536</v>
      </c>
      <c r="C974" s="332" t="s">
        <v>393</v>
      </c>
      <c r="D974" s="337">
        <v>440</v>
      </c>
      <c r="E974" s="338">
        <v>44907</v>
      </c>
      <c r="F974" s="332" t="s">
        <v>580</v>
      </c>
      <c r="G974" s="332">
        <v>35843</v>
      </c>
      <c r="H974" s="332" t="s">
        <v>542</v>
      </c>
      <c r="I974" s="332" t="s">
        <v>433</v>
      </c>
    </row>
    <row r="975" spans="1:9" s="210" customFormat="1" ht="38.25" x14ac:dyDescent="0.2">
      <c r="A975" s="461">
        <v>1817</v>
      </c>
      <c r="B975" s="221" t="s">
        <v>536</v>
      </c>
      <c r="C975" s="332" t="s">
        <v>393</v>
      </c>
      <c r="D975" s="337">
        <v>440</v>
      </c>
      <c r="E975" s="338">
        <v>44907</v>
      </c>
      <c r="F975" s="332" t="s">
        <v>580</v>
      </c>
      <c r="G975" s="332">
        <v>35843</v>
      </c>
      <c r="H975" s="332" t="s">
        <v>542</v>
      </c>
      <c r="I975" s="332" t="s">
        <v>433</v>
      </c>
    </row>
    <row r="976" spans="1:9" s="210" customFormat="1" ht="38.25" x14ac:dyDescent="0.2">
      <c r="A976" s="461">
        <v>1818</v>
      </c>
      <c r="B976" s="221" t="s">
        <v>536</v>
      </c>
      <c r="C976" s="332" t="s">
        <v>393</v>
      </c>
      <c r="D976" s="337">
        <v>440</v>
      </c>
      <c r="E976" s="338">
        <v>44907</v>
      </c>
      <c r="F976" s="332" t="s">
        <v>580</v>
      </c>
      <c r="G976" s="332">
        <v>35843</v>
      </c>
      <c r="H976" s="332" t="s">
        <v>542</v>
      </c>
      <c r="I976" s="332" t="s">
        <v>433</v>
      </c>
    </row>
    <row r="977" spans="1:9" s="210" customFormat="1" ht="38.25" x14ac:dyDescent="0.2">
      <c r="A977" s="461">
        <v>1819</v>
      </c>
      <c r="B977" s="221" t="s">
        <v>536</v>
      </c>
      <c r="C977" s="332" t="s">
        <v>393</v>
      </c>
      <c r="D977" s="337">
        <v>440</v>
      </c>
      <c r="E977" s="338">
        <v>44907</v>
      </c>
      <c r="F977" s="332" t="s">
        <v>580</v>
      </c>
      <c r="G977" s="332">
        <v>35843</v>
      </c>
      <c r="H977" s="332" t="s">
        <v>542</v>
      </c>
      <c r="I977" s="332" t="s">
        <v>433</v>
      </c>
    </row>
    <row r="978" spans="1:9" s="210" customFormat="1" ht="38.25" x14ac:dyDescent="0.2">
      <c r="A978" s="461">
        <v>1820</v>
      </c>
      <c r="B978" s="221" t="s">
        <v>536</v>
      </c>
      <c r="C978" s="332" t="s">
        <v>393</v>
      </c>
      <c r="D978" s="337">
        <v>440</v>
      </c>
      <c r="E978" s="338">
        <v>44907</v>
      </c>
      <c r="F978" s="332" t="s">
        <v>580</v>
      </c>
      <c r="G978" s="332">
        <v>35843</v>
      </c>
      <c r="H978" s="332" t="s">
        <v>542</v>
      </c>
      <c r="I978" s="332" t="s">
        <v>433</v>
      </c>
    </row>
    <row r="979" spans="1:9" s="210" customFormat="1" ht="38.25" x14ac:dyDescent="0.2">
      <c r="A979" s="461">
        <v>1821</v>
      </c>
      <c r="B979" s="221" t="s">
        <v>536</v>
      </c>
      <c r="C979" s="332" t="s">
        <v>393</v>
      </c>
      <c r="D979" s="337">
        <v>440</v>
      </c>
      <c r="E979" s="338">
        <v>44907</v>
      </c>
      <c r="F979" s="332" t="s">
        <v>580</v>
      </c>
      <c r="G979" s="332">
        <v>35843</v>
      </c>
      <c r="H979" s="332" t="s">
        <v>542</v>
      </c>
      <c r="I979" s="332" t="s">
        <v>433</v>
      </c>
    </row>
    <row r="980" spans="1:9" s="210" customFormat="1" ht="38.25" x14ac:dyDescent="0.2">
      <c r="A980" s="461">
        <v>1822</v>
      </c>
      <c r="B980" s="221" t="s">
        <v>536</v>
      </c>
      <c r="C980" s="332" t="s">
        <v>393</v>
      </c>
      <c r="D980" s="337">
        <v>440</v>
      </c>
      <c r="E980" s="338">
        <v>44907</v>
      </c>
      <c r="F980" s="332" t="s">
        <v>580</v>
      </c>
      <c r="G980" s="332">
        <v>35843</v>
      </c>
      <c r="H980" s="332" t="s">
        <v>542</v>
      </c>
      <c r="I980" s="332" t="s">
        <v>433</v>
      </c>
    </row>
    <row r="981" spans="1:9" s="210" customFormat="1" ht="38.25" x14ac:dyDescent="0.2">
      <c r="A981" s="461">
        <v>1823</v>
      </c>
      <c r="B981" s="221" t="s">
        <v>536</v>
      </c>
      <c r="C981" s="332" t="s">
        <v>393</v>
      </c>
      <c r="D981" s="337">
        <v>440</v>
      </c>
      <c r="E981" s="338">
        <v>44907</v>
      </c>
      <c r="F981" s="332" t="s">
        <v>580</v>
      </c>
      <c r="G981" s="332">
        <v>35843</v>
      </c>
      <c r="H981" s="332" t="s">
        <v>542</v>
      </c>
      <c r="I981" s="332" t="s">
        <v>433</v>
      </c>
    </row>
    <row r="982" spans="1:9" s="210" customFormat="1" ht="38.25" x14ac:dyDescent="0.2">
      <c r="A982" s="461">
        <v>1824</v>
      </c>
      <c r="B982" s="221" t="s">
        <v>536</v>
      </c>
      <c r="C982" s="332" t="s">
        <v>393</v>
      </c>
      <c r="D982" s="337">
        <v>440</v>
      </c>
      <c r="E982" s="338">
        <v>44907</v>
      </c>
      <c r="F982" s="332" t="s">
        <v>580</v>
      </c>
      <c r="G982" s="332">
        <v>35843</v>
      </c>
      <c r="H982" s="332" t="s">
        <v>542</v>
      </c>
      <c r="I982" s="332" t="s">
        <v>433</v>
      </c>
    </row>
    <row r="983" spans="1:9" s="210" customFormat="1" ht="38.25" x14ac:dyDescent="0.2">
      <c r="A983" s="461">
        <v>1825</v>
      </c>
      <c r="B983" s="221" t="s">
        <v>536</v>
      </c>
      <c r="C983" s="332" t="s">
        <v>393</v>
      </c>
      <c r="D983" s="337">
        <v>440</v>
      </c>
      <c r="E983" s="338">
        <v>44907</v>
      </c>
      <c r="F983" s="332" t="s">
        <v>580</v>
      </c>
      <c r="G983" s="332">
        <v>35843</v>
      </c>
      <c r="H983" s="332" t="s">
        <v>542</v>
      </c>
      <c r="I983" s="332" t="s">
        <v>433</v>
      </c>
    </row>
    <row r="984" spans="1:9" s="210" customFormat="1" ht="38.25" x14ac:dyDescent="0.2">
      <c r="A984" s="461">
        <v>1826</v>
      </c>
      <c r="B984" s="221" t="s">
        <v>536</v>
      </c>
      <c r="C984" s="332" t="s">
        <v>393</v>
      </c>
      <c r="D984" s="337">
        <v>440</v>
      </c>
      <c r="E984" s="338">
        <v>44907</v>
      </c>
      <c r="F984" s="332" t="s">
        <v>580</v>
      </c>
      <c r="G984" s="332">
        <v>35843</v>
      </c>
      <c r="H984" s="332" t="s">
        <v>542</v>
      </c>
      <c r="I984" s="332" t="s">
        <v>433</v>
      </c>
    </row>
    <row r="985" spans="1:9" s="210" customFormat="1" ht="38.25" x14ac:dyDescent="0.2">
      <c r="A985" s="461">
        <v>1827</v>
      </c>
      <c r="B985" s="221" t="s">
        <v>536</v>
      </c>
      <c r="C985" s="332" t="s">
        <v>393</v>
      </c>
      <c r="D985" s="337">
        <v>440</v>
      </c>
      <c r="E985" s="338">
        <v>44907</v>
      </c>
      <c r="F985" s="332" t="s">
        <v>580</v>
      </c>
      <c r="G985" s="332">
        <v>35843</v>
      </c>
      <c r="H985" s="332" t="s">
        <v>542</v>
      </c>
      <c r="I985" s="332" t="s">
        <v>433</v>
      </c>
    </row>
    <row r="986" spans="1:9" s="210" customFormat="1" ht="38.25" x14ac:dyDescent="0.2">
      <c r="A986" s="461">
        <v>1828</v>
      </c>
      <c r="B986" s="221" t="s">
        <v>536</v>
      </c>
      <c r="C986" s="332" t="s">
        <v>393</v>
      </c>
      <c r="D986" s="337">
        <v>440</v>
      </c>
      <c r="E986" s="338">
        <v>44907</v>
      </c>
      <c r="F986" s="332" t="s">
        <v>580</v>
      </c>
      <c r="G986" s="332">
        <v>35843</v>
      </c>
      <c r="H986" s="332" t="s">
        <v>542</v>
      </c>
      <c r="I986" s="332" t="s">
        <v>433</v>
      </c>
    </row>
    <row r="987" spans="1:9" s="210" customFormat="1" ht="38.25" x14ac:dyDescent="0.2">
      <c r="A987" s="461">
        <v>1829</v>
      </c>
      <c r="B987" s="221" t="s">
        <v>536</v>
      </c>
      <c r="C987" s="332" t="s">
        <v>393</v>
      </c>
      <c r="D987" s="337">
        <v>440</v>
      </c>
      <c r="E987" s="338">
        <v>44907</v>
      </c>
      <c r="F987" s="332" t="s">
        <v>580</v>
      </c>
      <c r="G987" s="332">
        <v>35843</v>
      </c>
      <c r="H987" s="332" t="s">
        <v>542</v>
      </c>
      <c r="I987" s="332" t="s">
        <v>433</v>
      </c>
    </row>
    <row r="988" spans="1:9" s="210" customFormat="1" ht="38.25" x14ac:dyDescent="0.2">
      <c r="A988" s="461">
        <v>1830</v>
      </c>
      <c r="B988" s="221" t="s">
        <v>536</v>
      </c>
      <c r="C988" s="332" t="s">
        <v>393</v>
      </c>
      <c r="D988" s="337">
        <v>440</v>
      </c>
      <c r="E988" s="338">
        <v>44907</v>
      </c>
      <c r="F988" s="332" t="s">
        <v>580</v>
      </c>
      <c r="G988" s="332">
        <v>35843</v>
      </c>
      <c r="H988" s="332" t="s">
        <v>542</v>
      </c>
      <c r="I988" s="332" t="s">
        <v>433</v>
      </c>
    </row>
    <row r="989" spans="1:9" s="210" customFormat="1" ht="38.25" x14ac:dyDescent="0.2">
      <c r="A989" s="461">
        <v>1831</v>
      </c>
      <c r="B989" s="221" t="s">
        <v>536</v>
      </c>
      <c r="C989" s="332" t="s">
        <v>393</v>
      </c>
      <c r="D989" s="337">
        <v>440</v>
      </c>
      <c r="E989" s="338">
        <v>44907</v>
      </c>
      <c r="F989" s="332" t="s">
        <v>580</v>
      </c>
      <c r="G989" s="332">
        <v>35843</v>
      </c>
      <c r="H989" s="332" t="s">
        <v>542</v>
      </c>
      <c r="I989" s="332" t="s">
        <v>433</v>
      </c>
    </row>
    <row r="990" spans="1:9" s="210" customFormat="1" ht="38.25" x14ac:dyDescent="0.2">
      <c r="A990" s="461">
        <v>1832</v>
      </c>
      <c r="B990" s="221" t="s">
        <v>536</v>
      </c>
      <c r="C990" s="332" t="s">
        <v>393</v>
      </c>
      <c r="D990" s="337">
        <v>440</v>
      </c>
      <c r="E990" s="338">
        <v>44907</v>
      </c>
      <c r="F990" s="332" t="s">
        <v>580</v>
      </c>
      <c r="G990" s="332">
        <v>35843</v>
      </c>
      <c r="H990" s="332" t="s">
        <v>542</v>
      </c>
      <c r="I990" s="332" t="s">
        <v>433</v>
      </c>
    </row>
    <row r="991" spans="1:9" s="210" customFormat="1" ht="38.25" x14ac:dyDescent="0.2">
      <c r="A991" s="461">
        <v>1833</v>
      </c>
      <c r="B991" s="221" t="s">
        <v>536</v>
      </c>
      <c r="C991" s="332" t="s">
        <v>393</v>
      </c>
      <c r="D991" s="337">
        <v>440</v>
      </c>
      <c r="E991" s="338">
        <v>44907</v>
      </c>
      <c r="F991" s="332" t="s">
        <v>580</v>
      </c>
      <c r="G991" s="332">
        <v>35843</v>
      </c>
      <c r="H991" s="332" t="s">
        <v>542</v>
      </c>
      <c r="I991" s="332" t="s">
        <v>433</v>
      </c>
    </row>
    <row r="992" spans="1:9" s="210" customFormat="1" ht="38.25" x14ac:dyDescent="0.2">
      <c r="A992" s="461">
        <v>1834</v>
      </c>
      <c r="B992" s="221" t="s">
        <v>536</v>
      </c>
      <c r="C992" s="332" t="s">
        <v>393</v>
      </c>
      <c r="D992" s="337">
        <v>440</v>
      </c>
      <c r="E992" s="338">
        <v>44907</v>
      </c>
      <c r="F992" s="332" t="s">
        <v>580</v>
      </c>
      <c r="G992" s="332">
        <v>35843</v>
      </c>
      <c r="H992" s="332" t="s">
        <v>542</v>
      </c>
      <c r="I992" s="332" t="s">
        <v>433</v>
      </c>
    </row>
    <row r="993" spans="1:9" s="210" customFormat="1" ht="38.25" x14ac:dyDescent="0.2">
      <c r="A993" s="461">
        <v>1835</v>
      </c>
      <c r="B993" s="332" t="s">
        <v>589</v>
      </c>
      <c r="C993" s="332" t="s">
        <v>393</v>
      </c>
      <c r="D993" s="337">
        <v>960</v>
      </c>
      <c r="E993" s="338">
        <v>44907</v>
      </c>
      <c r="F993" s="332" t="s">
        <v>580</v>
      </c>
      <c r="G993" s="332">
        <v>35843</v>
      </c>
      <c r="H993" s="332" t="s">
        <v>542</v>
      </c>
      <c r="I993" s="332" t="s">
        <v>433</v>
      </c>
    </row>
    <row r="994" spans="1:9" s="210" customFormat="1" ht="38.25" x14ac:dyDescent="0.2">
      <c r="A994" s="461">
        <v>1836</v>
      </c>
      <c r="B994" s="332" t="s">
        <v>589</v>
      </c>
      <c r="C994" s="332" t="s">
        <v>393</v>
      </c>
      <c r="D994" s="337">
        <v>960</v>
      </c>
      <c r="E994" s="338">
        <v>44907</v>
      </c>
      <c r="F994" s="332" t="s">
        <v>580</v>
      </c>
      <c r="G994" s="332">
        <v>35843</v>
      </c>
      <c r="H994" s="332" t="s">
        <v>542</v>
      </c>
      <c r="I994" s="332" t="s">
        <v>433</v>
      </c>
    </row>
    <row r="995" spans="1:9" s="210" customFormat="1" ht="38.25" x14ac:dyDescent="0.2">
      <c r="A995" s="461">
        <v>1837</v>
      </c>
      <c r="B995" s="332" t="s">
        <v>486</v>
      </c>
      <c r="C995" s="332" t="s">
        <v>393</v>
      </c>
      <c r="D995" s="337">
        <v>740</v>
      </c>
      <c r="E995" s="338">
        <v>44907</v>
      </c>
      <c r="F995" s="332" t="s">
        <v>580</v>
      </c>
      <c r="G995" s="332">
        <v>35843</v>
      </c>
      <c r="H995" s="332" t="s">
        <v>542</v>
      </c>
      <c r="I995" s="332" t="s">
        <v>433</v>
      </c>
    </row>
    <row r="996" spans="1:9" s="210" customFormat="1" ht="38.25" x14ac:dyDescent="0.2">
      <c r="A996" s="461">
        <v>1838</v>
      </c>
      <c r="B996" s="332" t="s">
        <v>486</v>
      </c>
      <c r="C996" s="332" t="s">
        <v>393</v>
      </c>
      <c r="D996" s="337">
        <v>740</v>
      </c>
      <c r="E996" s="338">
        <v>44907</v>
      </c>
      <c r="F996" s="332" t="s">
        <v>580</v>
      </c>
      <c r="G996" s="332">
        <v>35843</v>
      </c>
      <c r="H996" s="332" t="s">
        <v>542</v>
      </c>
      <c r="I996" s="332" t="s">
        <v>433</v>
      </c>
    </row>
    <row r="997" spans="1:9" s="210" customFormat="1" ht="38.25" x14ac:dyDescent="0.2">
      <c r="A997" s="461">
        <v>1839</v>
      </c>
      <c r="B997" s="332" t="s">
        <v>486</v>
      </c>
      <c r="C997" s="332" t="s">
        <v>393</v>
      </c>
      <c r="D997" s="337">
        <v>740</v>
      </c>
      <c r="E997" s="338">
        <v>44907</v>
      </c>
      <c r="F997" s="332" t="s">
        <v>580</v>
      </c>
      <c r="G997" s="332">
        <v>35843</v>
      </c>
      <c r="H997" s="332" t="s">
        <v>542</v>
      </c>
      <c r="I997" s="332" t="s">
        <v>433</v>
      </c>
    </row>
    <row r="998" spans="1:9" s="210" customFormat="1" ht="38.25" x14ac:dyDescent="0.2">
      <c r="A998" s="461">
        <v>1840</v>
      </c>
      <c r="B998" s="332" t="s">
        <v>615</v>
      </c>
      <c r="C998" s="332" t="s">
        <v>393</v>
      </c>
      <c r="D998" s="337">
        <v>1440</v>
      </c>
      <c r="E998" s="338">
        <v>44907</v>
      </c>
      <c r="F998" s="332" t="s">
        <v>580</v>
      </c>
      <c r="G998" s="332">
        <v>35843</v>
      </c>
      <c r="H998" s="332" t="s">
        <v>542</v>
      </c>
      <c r="I998" s="332" t="s">
        <v>433</v>
      </c>
    </row>
    <row r="999" spans="1:9" s="210" customFormat="1" ht="38.25" x14ac:dyDescent="0.2">
      <c r="A999" s="461">
        <v>1841</v>
      </c>
      <c r="B999" s="332" t="s">
        <v>615</v>
      </c>
      <c r="C999" s="332" t="s">
        <v>393</v>
      </c>
      <c r="D999" s="337">
        <v>1440</v>
      </c>
      <c r="E999" s="338">
        <v>44907</v>
      </c>
      <c r="F999" s="332" t="s">
        <v>580</v>
      </c>
      <c r="G999" s="332">
        <v>35843</v>
      </c>
      <c r="H999" s="332" t="s">
        <v>542</v>
      </c>
      <c r="I999" s="332" t="s">
        <v>433</v>
      </c>
    </row>
    <row r="1000" spans="1:9" s="210" customFormat="1" ht="38.25" x14ac:dyDescent="0.2">
      <c r="A1000" s="461">
        <v>1842</v>
      </c>
      <c r="B1000" s="332" t="s">
        <v>615</v>
      </c>
      <c r="C1000" s="332" t="s">
        <v>393</v>
      </c>
      <c r="D1000" s="337">
        <v>1440</v>
      </c>
      <c r="E1000" s="338">
        <v>44907</v>
      </c>
      <c r="F1000" s="332" t="s">
        <v>580</v>
      </c>
      <c r="G1000" s="332">
        <v>35843</v>
      </c>
      <c r="H1000" s="332" t="s">
        <v>542</v>
      </c>
      <c r="I1000" s="332" t="s">
        <v>433</v>
      </c>
    </row>
    <row r="1001" spans="1:9" s="210" customFormat="1" ht="38.25" x14ac:dyDescent="0.2">
      <c r="A1001" s="461">
        <v>1843</v>
      </c>
      <c r="B1001" s="332" t="s">
        <v>615</v>
      </c>
      <c r="C1001" s="332" t="s">
        <v>393</v>
      </c>
      <c r="D1001" s="337">
        <v>1440</v>
      </c>
      <c r="E1001" s="338">
        <v>44907</v>
      </c>
      <c r="F1001" s="332" t="s">
        <v>580</v>
      </c>
      <c r="G1001" s="332">
        <v>35843</v>
      </c>
      <c r="H1001" s="332" t="s">
        <v>542</v>
      </c>
      <c r="I1001" s="332" t="s">
        <v>433</v>
      </c>
    </row>
    <row r="1002" spans="1:9" s="210" customFormat="1" ht="38.25" x14ac:dyDescent="0.2">
      <c r="A1002" s="461">
        <v>1844</v>
      </c>
      <c r="B1002" s="332" t="s">
        <v>615</v>
      </c>
      <c r="C1002" s="332" t="s">
        <v>393</v>
      </c>
      <c r="D1002" s="337">
        <v>1440</v>
      </c>
      <c r="E1002" s="338">
        <v>44907</v>
      </c>
      <c r="F1002" s="332" t="s">
        <v>580</v>
      </c>
      <c r="G1002" s="332">
        <v>35843</v>
      </c>
      <c r="H1002" s="332" t="s">
        <v>542</v>
      </c>
      <c r="I1002" s="332" t="s">
        <v>433</v>
      </c>
    </row>
    <row r="1003" spans="1:9" s="210" customFormat="1" ht="38.25" x14ac:dyDescent="0.2">
      <c r="A1003" s="461">
        <v>1845</v>
      </c>
      <c r="B1003" s="332" t="s">
        <v>615</v>
      </c>
      <c r="C1003" s="332" t="s">
        <v>393</v>
      </c>
      <c r="D1003" s="337">
        <v>1440</v>
      </c>
      <c r="E1003" s="338">
        <v>44907</v>
      </c>
      <c r="F1003" s="332" t="s">
        <v>580</v>
      </c>
      <c r="G1003" s="332">
        <v>35843</v>
      </c>
      <c r="H1003" s="332" t="s">
        <v>542</v>
      </c>
      <c r="I1003" s="332" t="s">
        <v>433</v>
      </c>
    </row>
    <row r="1004" spans="1:9" s="210" customFormat="1" ht="38.25" x14ac:dyDescent="0.2">
      <c r="A1004" s="461">
        <v>1846</v>
      </c>
      <c r="B1004" s="332" t="s">
        <v>615</v>
      </c>
      <c r="C1004" s="332" t="s">
        <v>393</v>
      </c>
      <c r="D1004" s="337">
        <v>1440</v>
      </c>
      <c r="E1004" s="338">
        <v>44907</v>
      </c>
      <c r="F1004" s="332" t="s">
        <v>580</v>
      </c>
      <c r="G1004" s="332">
        <v>35843</v>
      </c>
      <c r="H1004" s="332" t="s">
        <v>542</v>
      </c>
      <c r="I1004" s="332" t="s">
        <v>433</v>
      </c>
    </row>
    <row r="1005" spans="1:9" s="210" customFormat="1" ht="38.25" x14ac:dyDescent="0.2">
      <c r="A1005" s="461">
        <v>1847</v>
      </c>
      <c r="B1005" s="332" t="s">
        <v>615</v>
      </c>
      <c r="C1005" s="332" t="s">
        <v>393</v>
      </c>
      <c r="D1005" s="337">
        <v>1440</v>
      </c>
      <c r="E1005" s="338">
        <v>44907</v>
      </c>
      <c r="F1005" s="332" t="s">
        <v>580</v>
      </c>
      <c r="G1005" s="332">
        <v>35843</v>
      </c>
      <c r="H1005" s="332" t="s">
        <v>542</v>
      </c>
      <c r="I1005" s="332" t="s">
        <v>433</v>
      </c>
    </row>
    <row r="1006" spans="1:9" s="210" customFormat="1" ht="38.25" x14ac:dyDescent="0.2">
      <c r="A1006" s="461">
        <v>1848</v>
      </c>
      <c r="B1006" s="332" t="s">
        <v>617</v>
      </c>
      <c r="C1006" s="332" t="s">
        <v>393</v>
      </c>
      <c r="D1006" s="337">
        <v>1872</v>
      </c>
      <c r="E1006" s="338">
        <v>44907</v>
      </c>
      <c r="F1006" s="332" t="s">
        <v>580</v>
      </c>
      <c r="G1006" s="332">
        <v>35843</v>
      </c>
      <c r="H1006" s="332" t="s">
        <v>542</v>
      </c>
      <c r="I1006" s="332" t="s">
        <v>433</v>
      </c>
    </row>
    <row r="1007" spans="1:9" s="210" customFormat="1" ht="38.25" x14ac:dyDescent="0.2">
      <c r="A1007" s="461">
        <v>1849</v>
      </c>
      <c r="B1007" s="332" t="s">
        <v>617</v>
      </c>
      <c r="C1007" s="332" t="s">
        <v>393</v>
      </c>
      <c r="D1007" s="337">
        <v>1872</v>
      </c>
      <c r="E1007" s="338">
        <v>44907</v>
      </c>
      <c r="F1007" s="332" t="s">
        <v>580</v>
      </c>
      <c r="G1007" s="332">
        <v>35843</v>
      </c>
      <c r="H1007" s="332" t="s">
        <v>542</v>
      </c>
      <c r="I1007" s="332" t="s">
        <v>433</v>
      </c>
    </row>
    <row r="1008" spans="1:9" s="210" customFormat="1" ht="38.25" x14ac:dyDescent="0.2">
      <c r="A1008" s="461">
        <v>1850</v>
      </c>
      <c r="B1008" s="332" t="s">
        <v>617</v>
      </c>
      <c r="C1008" s="332" t="s">
        <v>393</v>
      </c>
      <c r="D1008" s="337">
        <v>1872</v>
      </c>
      <c r="E1008" s="338">
        <v>44907</v>
      </c>
      <c r="F1008" s="332" t="s">
        <v>580</v>
      </c>
      <c r="G1008" s="332">
        <v>35843</v>
      </c>
      <c r="H1008" s="332" t="s">
        <v>542</v>
      </c>
      <c r="I1008" s="332" t="s">
        <v>433</v>
      </c>
    </row>
    <row r="1009" spans="1:9" s="210" customFormat="1" ht="38.25" x14ac:dyDescent="0.2">
      <c r="A1009" s="461">
        <v>1851</v>
      </c>
      <c r="B1009" s="332" t="s">
        <v>611</v>
      </c>
      <c r="C1009" s="332" t="s">
        <v>393</v>
      </c>
      <c r="D1009" s="337">
        <v>360</v>
      </c>
      <c r="E1009" s="338">
        <v>44907</v>
      </c>
      <c r="F1009" s="332" t="s">
        <v>580</v>
      </c>
      <c r="G1009" s="332">
        <v>35843</v>
      </c>
      <c r="H1009" s="332" t="s">
        <v>542</v>
      </c>
      <c r="I1009" s="332" t="s">
        <v>433</v>
      </c>
    </row>
    <row r="1010" spans="1:9" s="210" customFormat="1" ht="38.25" x14ac:dyDescent="0.2">
      <c r="A1010" s="461">
        <v>1852</v>
      </c>
      <c r="B1010" s="332" t="s">
        <v>588</v>
      </c>
      <c r="C1010" s="332" t="s">
        <v>393</v>
      </c>
      <c r="D1010" s="337">
        <v>465</v>
      </c>
      <c r="E1010" s="338">
        <v>44908</v>
      </c>
      <c r="F1010" s="332" t="s">
        <v>580</v>
      </c>
      <c r="G1010" s="332">
        <v>35871</v>
      </c>
      <c r="H1010" s="332" t="s">
        <v>135</v>
      </c>
      <c r="I1010" s="332" t="s">
        <v>433</v>
      </c>
    </row>
    <row r="1011" spans="1:9" s="210" customFormat="1" ht="38.25" x14ac:dyDescent="0.2">
      <c r="A1011" s="461">
        <v>1853</v>
      </c>
      <c r="B1011" s="332" t="s">
        <v>588</v>
      </c>
      <c r="C1011" s="332" t="s">
        <v>393</v>
      </c>
      <c r="D1011" s="337">
        <v>465</v>
      </c>
      <c r="E1011" s="338">
        <v>44908</v>
      </c>
      <c r="F1011" s="332" t="s">
        <v>580</v>
      </c>
      <c r="G1011" s="332">
        <v>35871</v>
      </c>
      <c r="H1011" s="332" t="s">
        <v>135</v>
      </c>
      <c r="I1011" s="332" t="s">
        <v>433</v>
      </c>
    </row>
    <row r="1012" spans="1:9" s="210" customFormat="1" ht="38.25" x14ac:dyDescent="0.2">
      <c r="A1012" s="461">
        <v>1854</v>
      </c>
      <c r="B1012" s="332" t="s">
        <v>588</v>
      </c>
      <c r="C1012" s="332" t="s">
        <v>393</v>
      </c>
      <c r="D1012" s="337">
        <v>465</v>
      </c>
      <c r="E1012" s="338">
        <v>44908</v>
      </c>
      <c r="F1012" s="332" t="s">
        <v>580</v>
      </c>
      <c r="G1012" s="332">
        <v>35871</v>
      </c>
      <c r="H1012" s="332" t="s">
        <v>135</v>
      </c>
      <c r="I1012" s="332" t="s">
        <v>433</v>
      </c>
    </row>
    <row r="1013" spans="1:9" s="210" customFormat="1" ht="38.25" x14ac:dyDescent="0.2">
      <c r="A1013" s="461">
        <v>1855</v>
      </c>
      <c r="B1013" s="332" t="s">
        <v>588</v>
      </c>
      <c r="C1013" s="332" t="s">
        <v>393</v>
      </c>
      <c r="D1013" s="337">
        <v>465</v>
      </c>
      <c r="E1013" s="338">
        <v>44908</v>
      </c>
      <c r="F1013" s="332" t="s">
        <v>580</v>
      </c>
      <c r="G1013" s="332">
        <v>35871</v>
      </c>
      <c r="H1013" s="332" t="s">
        <v>135</v>
      </c>
      <c r="I1013" s="332" t="s">
        <v>433</v>
      </c>
    </row>
    <row r="1014" spans="1:9" s="210" customFormat="1" ht="38.25" x14ac:dyDescent="0.2">
      <c r="A1014" s="461">
        <v>1856</v>
      </c>
      <c r="B1014" s="332" t="s">
        <v>588</v>
      </c>
      <c r="C1014" s="332" t="s">
        <v>393</v>
      </c>
      <c r="D1014" s="337">
        <v>465</v>
      </c>
      <c r="E1014" s="338">
        <v>44908</v>
      </c>
      <c r="F1014" s="332" t="s">
        <v>580</v>
      </c>
      <c r="G1014" s="332">
        <v>35871</v>
      </c>
      <c r="H1014" s="332" t="s">
        <v>135</v>
      </c>
      <c r="I1014" s="332" t="s">
        <v>433</v>
      </c>
    </row>
    <row r="1015" spans="1:9" s="210" customFormat="1" ht="38.25" x14ac:dyDescent="0.2">
      <c r="A1015" s="461">
        <v>1857</v>
      </c>
      <c r="B1015" s="332" t="s">
        <v>588</v>
      </c>
      <c r="C1015" s="332" t="s">
        <v>393</v>
      </c>
      <c r="D1015" s="337">
        <v>465</v>
      </c>
      <c r="E1015" s="338">
        <v>44908</v>
      </c>
      <c r="F1015" s="332" t="s">
        <v>580</v>
      </c>
      <c r="G1015" s="332">
        <v>35871</v>
      </c>
      <c r="H1015" s="332" t="s">
        <v>135</v>
      </c>
      <c r="I1015" s="332" t="s">
        <v>433</v>
      </c>
    </row>
    <row r="1016" spans="1:9" s="210" customFormat="1" ht="38.25" x14ac:dyDescent="0.2">
      <c r="A1016" s="461">
        <v>1858</v>
      </c>
      <c r="B1016" s="332" t="s">
        <v>588</v>
      </c>
      <c r="C1016" s="332" t="s">
        <v>393</v>
      </c>
      <c r="D1016" s="337">
        <v>465</v>
      </c>
      <c r="E1016" s="338">
        <v>44908</v>
      </c>
      <c r="F1016" s="332" t="s">
        <v>580</v>
      </c>
      <c r="G1016" s="332">
        <v>35871</v>
      </c>
      <c r="H1016" s="332" t="s">
        <v>135</v>
      </c>
      <c r="I1016" s="332" t="s">
        <v>433</v>
      </c>
    </row>
    <row r="1017" spans="1:9" s="210" customFormat="1" ht="38.25" x14ac:dyDescent="0.2">
      <c r="A1017" s="461">
        <v>1859</v>
      </c>
      <c r="B1017" s="332" t="s">
        <v>588</v>
      </c>
      <c r="C1017" s="332" t="s">
        <v>393</v>
      </c>
      <c r="D1017" s="337">
        <v>465</v>
      </c>
      <c r="E1017" s="338">
        <v>44908</v>
      </c>
      <c r="F1017" s="332" t="s">
        <v>580</v>
      </c>
      <c r="G1017" s="332">
        <v>35871</v>
      </c>
      <c r="H1017" s="332" t="s">
        <v>135</v>
      </c>
      <c r="I1017" s="332" t="s">
        <v>433</v>
      </c>
    </row>
    <row r="1018" spans="1:9" s="210" customFormat="1" ht="38.25" x14ac:dyDescent="0.2">
      <c r="A1018" s="461">
        <v>1860</v>
      </c>
      <c r="B1018" s="332" t="s">
        <v>588</v>
      </c>
      <c r="C1018" s="332" t="s">
        <v>393</v>
      </c>
      <c r="D1018" s="337">
        <v>465</v>
      </c>
      <c r="E1018" s="338">
        <v>44908</v>
      </c>
      <c r="F1018" s="332" t="s">
        <v>580</v>
      </c>
      <c r="G1018" s="332">
        <v>35871</v>
      </c>
      <c r="H1018" s="332" t="s">
        <v>135</v>
      </c>
      <c r="I1018" s="332" t="s">
        <v>433</v>
      </c>
    </row>
    <row r="1019" spans="1:9" s="210" customFormat="1" ht="38.25" x14ac:dyDescent="0.2">
      <c r="A1019" s="461">
        <v>1861</v>
      </c>
      <c r="B1019" s="332" t="s">
        <v>588</v>
      </c>
      <c r="C1019" s="332" t="s">
        <v>393</v>
      </c>
      <c r="D1019" s="337">
        <v>465</v>
      </c>
      <c r="E1019" s="338">
        <v>44908</v>
      </c>
      <c r="F1019" s="332" t="s">
        <v>580</v>
      </c>
      <c r="G1019" s="332">
        <v>35871</v>
      </c>
      <c r="H1019" s="332" t="s">
        <v>135</v>
      </c>
      <c r="I1019" s="332" t="s">
        <v>433</v>
      </c>
    </row>
    <row r="1020" spans="1:9" s="210" customFormat="1" ht="38.25" x14ac:dyDescent="0.2">
      <c r="A1020" s="461">
        <v>1862</v>
      </c>
      <c r="B1020" s="332" t="s">
        <v>588</v>
      </c>
      <c r="C1020" s="332" t="s">
        <v>393</v>
      </c>
      <c r="D1020" s="337">
        <v>465</v>
      </c>
      <c r="E1020" s="338">
        <v>44908</v>
      </c>
      <c r="F1020" s="332" t="s">
        <v>580</v>
      </c>
      <c r="G1020" s="332">
        <v>35871</v>
      </c>
      <c r="H1020" s="332" t="s">
        <v>135</v>
      </c>
      <c r="I1020" s="332" t="s">
        <v>433</v>
      </c>
    </row>
    <row r="1021" spans="1:9" s="210" customFormat="1" ht="38.25" x14ac:dyDescent="0.2">
      <c r="A1021" s="461">
        <v>1863</v>
      </c>
      <c r="B1021" s="332" t="s">
        <v>588</v>
      </c>
      <c r="C1021" s="332" t="s">
        <v>393</v>
      </c>
      <c r="D1021" s="337">
        <v>465</v>
      </c>
      <c r="E1021" s="338">
        <v>44908</v>
      </c>
      <c r="F1021" s="332" t="s">
        <v>580</v>
      </c>
      <c r="G1021" s="332">
        <v>35871</v>
      </c>
      <c r="H1021" s="332" t="s">
        <v>135</v>
      </c>
      <c r="I1021" s="332" t="s">
        <v>433</v>
      </c>
    </row>
    <row r="1022" spans="1:9" s="210" customFormat="1" ht="38.25" x14ac:dyDescent="0.2">
      <c r="A1022" s="461">
        <v>1864</v>
      </c>
      <c r="B1022" s="332" t="s">
        <v>588</v>
      </c>
      <c r="C1022" s="332" t="s">
        <v>393</v>
      </c>
      <c r="D1022" s="337">
        <v>465</v>
      </c>
      <c r="E1022" s="338">
        <v>44908</v>
      </c>
      <c r="F1022" s="332" t="s">
        <v>580</v>
      </c>
      <c r="G1022" s="332">
        <v>35871</v>
      </c>
      <c r="H1022" s="332" t="s">
        <v>135</v>
      </c>
      <c r="I1022" s="332" t="s">
        <v>433</v>
      </c>
    </row>
    <row r="1023" spans="1:9" s="210" customFormat="1" ht="38.25" x14ac:dyDescent="0.2">
      <c r="A1023" s="461">
        <v>1865</v>
      </c>
      <c r="B1023" s="332" t="s">
        <v>588</v>
      </c>
      <c r="C1023" s="332" t="s">
        <v>393</v>
      </c>
      <c r="D1023" s="337">
        <v>465</v>
      </c>
      <c r="E1023" s="338">
        <v>44908</v>
      </c>
      <c r="F1023" s="332" t="s">
        <v>580</v>
      </c>
      <c r="G1023" s="332">
        <v>35871</v>
      </c>
      <c r="H1023" s="332" t="s">
        <v>135</v>
      </c>
      <c r="I1023" s="332" t="s">
        <v>433</v>
      </c>
    </row>
    <row r="1024" spans="1:9" s="210" customFormat="1" ht="38.25" x14ac:dyDescent="0.2">
      <c r="A1024" s="461">
        <v>1866</v>
      </c>
      <c r="B1024" s="332" t="s">
        <v>588</v>
      </c>
      <c r="C1024" s="332" t="s">
        <v>393</v>
      </c>
      <c r="D1024" s="337">
        <v>465</v>
      </c>
      <c r="E1024" s="338">
        <v>44908</v>
      </c>
      <c r="F1024" s="332" t="s">
        <v>580</v>
      </c>
      <c r="G1024" s="332">
        <v>35871</v>
      </c>
      <c r="H1024" s="332" t="s">
        <v>135</v>
      </c>
      <c r="I1024" s="332" t="s">
        <v>433</v>
      </c>
    </row>
    <row r="1025" spans="1:9" s="210" customFormat="1" ht="38.25" x14ac:dyDescent="0.2">
      <c r="A1025" s="461">
        <v>1867</v>
      </c>
      <c r="B1025" s="332" t="s">
        <v>588</v>
      </c>
      <c r="C1025" s="332" t="s">
        <v>393</v>
      </c>
      <c r="D1025" s="337">
        <v>465</v>
      </c>
      <c r="E1025" s="338">
        <v>44908</v>
      </c>
      <c r="F1025" s="332" t="s">
        <v>580</v>
      </c>
      <c r="G1025" s="332">
        <v>35871</v>
      </c>
      <c r="H1025" s="332" t="s">
        <v>135</v>
      </c>
      <c r="I1025" s="332" t="s">
        <v>433</v>
      </c>
    </row>
    <row r="1026" spans="1:9" s="210" customFormat="1" ht="38.25" x14ac:dyDescent="0.2">
      <c r="A1026" s="461">
        <v>1868</v>
      </c>
      <c r="B1026" s="332" t="s">
        <v>588</v>
      </c>
      <c r="C1026" s="332" t="s">
        <v>393</v>
      </c>
      <c r="D1026" s="337">
        <v>465</v>
      </c>
      <c r="E1026" s="338">
        <v>44908</v>
      </c>
      <c r="F1026" s="332" t="s">
        <v>580</v>
      </c>
      <c r="G1026" s="332">
        <v>35871</v>
      </c>
      <c r="H1026" s="332" t="s">
        <v>135</v>
      </c>
      <c r="I1026" s="332" t="s">
        <v>433</v>
      </c>
    </row>
    <row r="1027" spans="1:9" s="210" customFormat="1" ht="38.25" x14ac:dyDescent="0.2">
      <c r="A1027" s="461">
        <v>1869</v>
      </c>
      <c r="B1027" s="332" t="s">
        <v>588</v>
      </c>
      <c r="C1027" s="332" t="s">
        <v>393</v>
      </c>
      <c r="D1027" s="337">
        <v>465</v>
      </c>
      <c r="E1027" s="338">
        <v>44908</v>
      </c>
      <c r="F1027" s="332" t="s">
        <v>580</v>
      </c>
      <c r="G1027" s="332">
        <v>35871</v>
      </c>
      <c r="H1027" s="332" t="s">
        <v>135</v>
      </c>
      <c r="I1027" s="332" t="s">
        <v>433</v>
      </c>
    </row>
    <row r="1028" spans="1:9" s="210" customFormat="1" ht="38.25" x14ac:dyDescent="0.2">
      <c r="A1028" s="461">
        <v>1870</v>
      </c>
      <c r="B1028" s="332" t="s">
        <v>588</v>
      </c>
      <c r="C1028" s="332" t="s">
        <v>393</v>
      </c>
      <c r="D1028" s="337">
        <v>465</v>
      </c>
      <c r="E1028" s="338">
        <v>44908</v>
      </c>
      <c r="F1028" s="332" t="s">
        <v>580</v>
      </c>
      <c r="G1028" s="332">
        <v>35871</v>
      </c>
      <c r="H1028" s="332" t="s">
        <v>135</v>
      </c>
      <c r="I1028" s="332" t="s">
        <v>433</v>
      </c>
    </row>
    <row r="1029" spans="1:9" s="210" customFormat="1" ht="38.25" x14ac:dyDescent="0.2">
      <c r="A1029" s="461">
        <v>1871</v>
      </c>
      <c r="B1029" s="332" t="s">
        <v>588</v>
      </c>
      <c r="C1029" s="332" t="s">
        <v>393</v>
      </c>
      <c r="D1029" s="337">
        <v>465</v>
      </c>
      <c r="E1029" s="338">
        <v>44908</v>
      </c>
      <c r="F1029" s="332" t="s">
        <v>580</v>
      </c>
      <c r="G1029" s="332">
        <v>35871</v>
      </c>
      <c r="H1029" s="332" t="s">
        <v>135</v>
      </c>
      <c r="I1029" s="332" t="s">
        <v>433</v>
      </c>
    </row>
    <row r="1030" spans="1:9" s="210" customFormat="1" ht="38.25" x14ac:dyDescent="0.2">
      <c r="A1030" s="461">
        <v>1872</v>
      </c>
      <c r="B1030" s="332" t="s">
        <v>588</v>
      </c>
      <c r="C1030" s="332" t="s">
        <v>393</v>
      </c>
      <c r="D1030" s="337">
        <v>465</v>
      </c>
      <c r="E1030" s="338">
        <v>44908</v>
      </c>
      <c r="F1030" s="332" t="s">
        <v>580</v>
      </c>
      <c r="G1030" s="332">
        <v>35871</v>
      </c>
      <c r="H1030" s="332" t="s">
        <v>135</v>
      </c>
      <c r="I1030" s="332" t="s">
        <v>433</v>
      </c>
    </row>
    <row r="1031" spans="1:9" s="210" customFormat="1" ht="38.25" x14ac:dyDescent="0.2">
      <c r="A1031" s="461">
        <v>1873</v>
      </c>
      <c r="B1031" s="332" t="s">
        <v>588</v>
      </c>
      <c r="C1031" s="332" t="s">
        <v>393</v>
      </c>
      <c r="D1031" s="337">
        <v>465</v>
      </c>
      <c r="E1031" s="338">
        <v>44908</v>
      </c>
      <c r="F1031" s="332" t="s">
        <v>580</v>
      </c>
      <c r="G1031" s="332">
        <v>35871</v>
      </c>
      <c r="H1031" s="332" t="s">
        <v>135</v>
      </c>
      <c r="I1031" s="332" t="s">
        <v>433</v>
      </c>
    </row>
    <row r="1032" spans="1:9" s="210" customFormat="1" ht="38.25" x14ac:dyDescent="0.2">
      <c r="A1032" s="461">
        <v>1874</v>
      </c>
      <c r="B1032" s="332" t="s">
        <v>588</v>
      </c>
      <c r="C1032" s="332" t="s">
        <v>393</v>
      </c>
      <c r="D1032" s="337">
        <v>465</v>
      </c>
      <c r="E1032" s="338">
        <v>44908</v>
      </c>
      <c r="F1032" s="332" t="s">
        <v>580</v>
      </c>
      <c r="G1032" s="332">
        <v>35871</v>
      </c>
      <c r="H1032" s="332" t="s">
        <v>135</v>
      </c>
      <c r="I1032" s="332" t="s">
        <v>433</v>
      </c>
    </row>
    <row r="1033" spans="1:9" s="210" customFormat="1" ht="38.25" x14ac:dyDescent="0.2">
      <c r="A1033" s="461">
        <v>1875</v>
      </c>
      <c r="B1033" s="332" t="s">
        <v>588</v>
      </c>
      <c r="C1033" s="332" t="s">
        <v>393</v>
      </c>
      <c r="D1033" s="337">
        <v>465</v>
      </c>
      <c r="E1033" s="338">
        <v>44908</v>
      </c>
      <c r="F1033" s="332" t="s">
        <v>580</v>
      </c>
      <c r="G1033" s="332">
        <v>35871</v>
      </c>
      <c r="H1033" s="332" t="s">
        <v>135</v>
      </c>
      <c r="I1033" s="332" t="s">
        <v>433</v>
      </c>
    </row>
    <row r="1034" spans="1:9" s="210" customFormat="1" ht="38.25" x14ac:dyDescent="0.2">
      <c r="A1034" s="461">
        <v>1876</v>
      </c>
      <c r="B1034" s="332" t="s">
        <v>588</v>
      </c>
      <c r="C1034" s="332" t="s">
        <v>393</v>
      </c>
      <c r="D1034" s="337">
        <v>465</v>
      </c>
      <c r="E1034" s="338">
        <v>44908</v>
      </c>
      <c r="F1034" s="332" t="s">
        <v>580</v>
      </c>
      <c r="G1034" s="332">
        <v>35871</v>
      </c>
      <c r="H1034" s="332" t="s">
        <v>135</v>
      </c>
      <c r="I1034" s="332" t="s">
        <v>433</v>
      </c>
    </row>
    <row r="1035" spans="1:9" s="210" customFormat="1" ht="38.25" x14ac:dyDescent="0.2">
      <c r="A1035" s="461">
        <v>1877</v>
      </c>
      <c r="B1035" s="332" t="s">
        <v>588</v>
      </c>
      <c r="C1035" s="332" t="s">
        <v>393</v>
      </c>
      <c r="D1035" s="337">
        <v>465</v>
      </c>
      <c r="E1035" s="338">
        <v>44908</v>
      </c>
      <c r="F1035" s="332" t="s">
        <v>580</v>
      </c>
      <c r="G1035" s="332">
        <v>35871</v>
      </c>
      <c r="H1035" s="332" t="s">
        <v>135</v>
      </c>
      <c r="I1035" s="332" t="s">
        <v>433</v>
      </c>
    </row>
    <row r="1036" spans="1:9" s="210" customFormat="1" ht="38.25" x14ac:dyDescent="0.2">
      <c r="A1036" s="461">
        <v>1878</v>
      </c>
      <c r="B1036" s="332" t="s">
        <v>588</v>
      </c>
      <c r="C1036" s="332" t="s">
        <v>393</v>
      </c>
      <c r="D1036" s="337">
        <v>465</v>
      </c>
      <c r="E1036" s="338">
        <v>44908</v>
      </c>
      <c r="F1036" s="332" t="s">
        <v>580</v>
      </c>
      <c r="G1036" s="332">
        <v>35871</v>
      </c>
      <c r="H1036" s="332" t="s">
        <v>135</v>
      </c>
      <c r="I1036" s="332" t="s">
        <v>433</v>
      </c>
    </row>
    <row r="1037" spans="1:9" s="210" customFormat="1" ht="38.25" x14ac:dyDescent="0.2">
      <c r="A1037" s="461">
        <v>1879</v>
      </c>
      <c r="B1037" s="332" t="s">
        <v>588</v>
      </c>
      <c r="C1037" s="332" t="s">
        <v>393</v>
      </c>
      <c r="D1037" s="337">
        <v>465</v>
      </c>
      <c r="E1037" s="338">
        <v>44908</v>
      </c>
      <c r="F1037" s="332" t="s">
        <v>580</v>
      </c>
      <c r="G1037" s="332">
        <v>35871</v>
      </c>
      <c r="H1037" s="332" t="s">
        <v>135</v>
      </c>
      <c r="I1037" s="332" t="s">
        <v>433</v>
      </c>
    </row>
    <row r="1038" spans="1:9" s="210" customFormat="1" ht="38.25" x14ac:dyDescent="0.2">
      <c r="A1038" s="461">
        <v>1880</v>
      </c>
      <c r="B1038" s="332" t="s">
        <v>593</v>
      </c>
      <c r="C1038" s="332" t="s">
        <v>393</v>
      </c>
      <c r="D1038" s="337">
        <v>1600</v>
      </c>
      <c r="E1038" s="338">
        <v>44908</v>
      </c>
      <c r="F1038" s="332" t="s">
        <v>580</v>
      </c>
      <c r="G1038" s="332">
        <v>35871</v>
      </c>
      <c r="H1038" s="332" t="s">
        <v>135</v>
      </c>
      <c r="I1038" s="332" t="s">
        <v>433</v>
      </c>
    </row>
    <row r="1039" spans="1:9" s="210" customFormat="1" ht="38.25" x14ac:dyDescent="0.2">
      <c r="A1039" s="461">
        <v>1881</v>
      </c>
      <c r="B1039" s="332" t="s">
        <v>593</v>
      </c>
      <c r="C1039" s="332" t="s">
        <v>393</v>
      </c>
      <c r="D1039" s="337">
        <v>1600</v>
      </c>
      <c r="E1039" s="338">
        <v>44908</v>
      </c>
      <c r="F1039" s="332" t="s">
        <v>580</v>
      </c>
      <c r="G1039" s="332">
        <v>35871</v>
      </c>
      <c r="H1039" s="332" t="s">
        <v>135</v>
      </c>
      <c r="I1039" s="332" t="s">
        <v>433</v>
      </c>
    </row>
    <row r="1040" spans="1:9" s="210" customFormat="1" ht="38.25" x14ac:dyDescent="0.2">
      <c r="A1040" s="461">
        <v>1882</v>
      </c>
      <c r="B1040" s="332" t="s">
        <v>593</v>
      </c>
      <c r="C1040" s="332" t="s">
        <v>393</v>
      </c>
      <c r="D1040" s="337">
        <v>1600</v>
      </c>
      <c r="E1040" s="338">
        <v>44908</v>
      </c>
      <c r="F1040" s="332" t="s">
        <v>580</v>
      </c>
      <c r="G1040" s="332">
        <v>35871</v>
      </c>
      <c r="H1040" s="332" t="s">
        <v>135</v>
      </c>
      <c r="I1040" s="332" t="s">
        <v>433</v>
      </c>
    </row>
    <row r="1041" spans="1:9" s="210" customFormat="1" ht="38.25" x14ac:dyDescent="0.2">
      <c r="A1041" s="461">
        <v>1883</v>
      </c>
      <c r="B1041" s="332" t="s">
        <v>593</v>
      </c>
      <c r="C1041" s="332" t="s">
        <v>393</v>
      </c>
      <c r="D1041" s="337">
        <v>1600</v>
      </c>
      <c r="E1041" s="338">
        <v>44908</v>
      </c>
      <c r="F1041" s="332" t="s">
        <v>580</v>
      </c>
      <c r="G1041" s="332">
        <v>35871</v>
      </c>
      <c r="H1041" s="332" t="s">
        <v>135</v>
      </c>
      <c r="I1041" s="332" t="s">
        <v>433</v>
      </c>
    </row>
    <row r="1042" spans="1:9" s="210" customFormat="1" ht="38.25" x14ac:dyDescent="0.2">
      <c r="A1042" s="461">
        <v>1884</v>
      </c>
      <c r="B1042" s="332" t="s">
        <v>593</v>
      </c>
      <c r="C1042" s="332" t="s">
        <v>393</v>
      </c>
      <c r="D1042" s="337">
        <v>1600</v>
      </c>
      <c r="E1042" s="338">
        <v>44908</v>
      </c>
      <c r="F1042" s="332" t="s">
        <v>580</v>
      </c>
      <c r="G1042" s="332">
        <v>35871</v>
      </c>
      <c r="H1042" s="332" t="s">
        <v>135</v>
      </c>
      <c r="I1042" s="332" t="s">
        <v>433</v>
      </c>
    </row>
    <row r="1043" spans="1:9" s="210" customFormat="1" ht="38.25" x14ac:dyDescent="0.2">
      <c r="A1043" s="461">
        <v>1885</v>
      </c>
      <c r="B1043" s="332" t="s">
        <v>593</v>
      </c>
      <c r="C1043" s="332" t="s">
        <v>393</v>
      </c>
      <c r="D1043" s="337">
        <v>1600</v>
      </c>
      <c r="E1043" s="338">
        <v>44908</v>
      </c>
      <c r="F1043" s="332" t="s">
        <v>580</v>
      </c>
      <c r="G1043" s="332">
        <v>35871</v>
      </c>
      <c r="H1043" s="332" t="s">
        <v>135</v>
      </c>
      <c r="I1043" s="332" t="s">
        <v>433</v>
      </c>
    </row>
    <row r="1044" spans="1:9" s="210" customFormat="1" ht="38.25" x14ac:dyDescent="0.2">
      <c r="A1044" s="461">
        <v>1886</v>
      </c>
      <c r="B1044" s="332" t="s">
        <v>593</v>
      </c>
      <c r="C1044" s="332" t="s">
        <v>393</v>
      </c>
      <c r="D1044" s="337">
        <v>1600</v>
      </c>
      <c r="E1044" s="338">
        <v>44908</v>
      </c>
      <c r="F1044" s="332" t="s">
        <v>580</v>
      </c>
      <c r="G1044" s="332">
        <v>35871</v>
      </c>
      <c r="H1044" s="332" t="s">
        <v>135</v>
      </c>
      <c r="I1044" s="332" t="s">
        <v>433</v>
      </c>
    </row>
    <row r="1045" spans="1:9" s="210" customFormat="1" ht="38.25" x14ac:dyDescent="0.2">
      <c r="A1045" s="461">
        <v>1887</v>
      </c>
      <c r="B1045" s="332" t="s">
        <v>614</v>
      </c>
      <c r="C1045" s="332" t="s">
        <v>393</v>
      </c>
      <c r="D1045" s="337">
        <v>615</v>
      </c>
      <c r="E1045" s="338">
        <v>44908</v>
      </c>
      <c r="F1045" s="332" t="s">
        <v>580</v>
      </c>
      <c r="G1045" s="332">
        <v>35871</v>
      </c>
      <c r="H1045" s="332" t="s">
        <v>135</v>
      </c>
      <c r="I1045" s="332" t="s">
        <v>433</v>
      </c>
    </row>
    <row r="1046" spans="1:9" s="210" customFormat="1" ht="38.25" x14ac:dyDescent="0.2">
      <c r="A1046" s="461">
        <v>1888</v>
      </c>
      <c r="B1046" s="332" t="s">
        <v>589</v>
      </c>
      <c r="C1046" s="332" t="s">
        <v>393</v>
      </c>
      <c r="D1046" s="337">
        <v>960</v>
      </c>
      <c r="E1046" s="338">
        <v>44908</v>
      </c>
      <c r="F1046" s="332" t="s">
        <v>580</v>
      </c>
      <c r="G1046" s="332">
        <v>35871</v>
      </c>
      <c r="H1046" s="332" t="s">
        <v>135</v>
      </c>
      <c r="I1046" s="332" t="s">
        <v>433</v>
      </c>
    </row>
    <row r="1047" spans="1:9" s="210" customFormat="1" ht="38.25" x14ac:dyDescent="0.2">
      <c r="A1047" s="461">
        <v>1889</v>
      </c>
      <c r="B1047" s="332" t="s">
        <v>589</v>
      </c>
      <c r="C1047" s="332" t="s">
        <v>393</v>
      </c>
      <c r="D1047" s="337">
        <v>960</v>
      </c>
      <c r="E1047" s="338">
        <v>44908</v>
      </c>
      <c r="F1047" s="332" t="s">
        <v>580</v>
      </c>
      <c r="G1047" s="332">
        <v>35871</v>
      </c>
      <c r="H1047" s="332" t="s">
        <v>135</v>
      </c>
      <c r="I1047" s="332" t="s">
        <v>433</v>
      </c>
    </row>
    <row r="1048" spans="1:9" s="210" customFormat="1" ht="38.25" x14ac:dyDescent="0.2">
      <c r="A1048" s="461">
        <v>1890</v>
      </c>
      <c r="B1048" s="332" t="s">
        <v>592</v>
      </c>
      <c r="C1048" s="332" t="s">
        <v>393</v>
      </c>
      <c r="D1048" s="337">
        <v>883</v>
      </c>
      <c r="E1048" s="338">
        <v>44908</v>
      </c>
      <c r="F1048" s="332" t="s">
        <v>580</v>
      </c>
      <c r="G1048" s="332">
        <v>35871</v>
      </c>
      <c r="H1048" s="332" t="s">
        <v>135</v>
      </c>
      <c r="I1048" s="332" t="s">
        <v>433</v>
      </c>
    </row>
    <row r="1049" spans="1:9" s="210" customFormat="1" ht="38.25" x14ac:dyDescent="0.2">
      <c r="A1049" s="461">
        <v>1891</v>
      </c>
      <c r="B1049" s="332" t="s">
        <v>592</v>
      </c>
      <c r="C1049" s="332" t="s">
        <v>393</v>
      </c>
      <c r="D1049" s="337">
        <v>883</v>
      </c>
      <c r="E1049" s="338">
        <v>44908</v>
      </c>
      <c r="F1049" s="332" t="s">
        <v>580</v>
      </c>
      <c r="G1049" s="332">
        <v>35871</v>
      </c>
      <c r="H1049" s="332" t="s">
        <v>135</v>
      </c>
      <c r="I1049" s="332" t="s">
        <v>433</v>
      </c>
    </row>
    <row r="1050" spans="1:9" s="210" customFormat="1" ht="38.25" x14ac:dyDescent="0.2">
      <c r="A1050" s="461">
        <v>1892</v>
      </c>
      <c r="B1050" s="332" t="s">
        <v>592</v>
      </c>
      <c r="C1050" s="332" t="s">
        <v>393</v>
      </c>
      <c r="D1050" s="337">
        <v>883</v>
      </c>
      <c r="E1050" s="338">
        <v>44908</v>
      </c>
      <c r="F1050" s="332" t="s">
        <v>580</v>
      </c>
      <c r="G1050" s="332">
        <v>35871</v>
      </c>
      <c r="H1050" s="332" t="s">
        <v>135</v>
      </c>
      <c r="I1050" s="332" t="s">
        <v>433</v>
      </c>
    </row>
    <row r="1051" spans="1:9" s="210" customFormat="1" ht="38.25" x14ac:dyDescent="0.2">
      <c r="A1051" s="461">
        <v>1893</v>
      </c>
      <c r="B1051" s="332" t="s">
        <v>592</v>
      </c>
      <c r="C1051" s="332" t="s">
        <v>393</v>
      </c>
      <c r="D1051" s="337">
        <v>883</v>
      </c>
      <c r="E1051" s="338">
        <v>44908</v>
      </c>
      <c r="F1051" s="332" t="s">
        <v>580</v>
      </c>
      <c r="G1051" s="332">
        <v>35871</v>
      </c>
      <c r="H1051" s="332" t="s">
        <v>135</v>
      </c>
      <c r="I1051" s="332" t="s">
        <v>433</v>
      </c>
    </row>
    <row r="1052" spans="1:9" s="210" customFormat="1" ht="38.25" x14ac:dyDescent="0.2">
      <c r="A1052" s="461">
        <v>1894</v>
      </c>
      <c r="B1052" s="332" t="s">
        <v>592</v>
      </c>
      <c r="C1052" s="332" t="s">
        <v>393</v>
      </c>
      <c r="D1052" s="337">
        <v>883</v>
      </c>
      <c r="E1052" s="338">
        <v>44908</v>
      </c>
      <c r="F1052" s="332" t="s">
        <v>580</v>
      </c>
      <c r="G1052" s="332">
        <v>35871</v>
      </c>
      <c r="H1052" s="332" t="s">
        <v>135</v>
      </c>
      <c r="I1052" s="332" t="s">
        <v>433</v>
      </c>
    </row>
    <row r="1053" spans="1:9" s="210" customFormat="1" ht="38.25" x14ac:dyDescent="0.2">
      <c r="A1053" s="461">
        <v>1895</v>
      </c>
      <c r="B1053" s="332" t="s">
        <v>536</v>
      </c>
      <c r="C1053" s="332" t="s">
        <v>393</v>
      </c>
      <c r="D1053" s="337">
        <v>485</v>
      </c>
      <c r="E1053" s="338">
        <v>44908</v>
      </c>
      <c r="F1053" s="332" t="s">
        <v>580</v>
      </c>
      <c r="G1053" s="332">
        <v>35871</v>
      </c>
      <c r="H1053" s="332" t="s">
        <v>135</v>
      </c>
      <c r="I1053" s="332" t="s">
        <v>433</v>
      </c>
    </row>
    <row r="1054" spans="1:9" s="210" customFormat="1" ht="38.25" x14ac:dyDescent="0.2">
      <c r="A1054" s="461">
        <v>1896</v>
      </c>
      <c r="B1054" s="332" t="s">
        <v>536</v>
      </c>
      <c r="C1054" s="332" t="s">
        <v>393</v>
      </c>
      <c r="D1054" s="337">
        <v>485</v>
      </c>
      <c r="E1054" s="338">
        <v>44908</v>
      </c>
      <c r="F1054" s="332" t="s">
        <v>580</v>
      </c>
      <c r="G1054" s="332">
        <v>35871</v>
      </c>
      <c r="H1054" s="332" t="s">
        <v>135</v>
      </c>
      <c r="I1054" s="332" t="s">
        <v>433</v>
      </c>
    </row>
    <row r="1055" spans="1:9" s="210" customFormat="1" ht="38.25" x14ac:dyDescent="0.2">
      <c r="A1055" s="461">
        <v>1897</v>
      </c>
      <c r="B1055" s="332" t="s">
        <v>536</v>
      </c>
      <c r="C1055" s="332" t="s">
        <v>393</v>
      </c>
      <c r="D1055" s="337">
        <v>485</v>
      </c>
      <c r="E1055" s="338">
        <v>44908</v>
      </c>
      <c r="F1055" s="332" t="s">
        <v>580</v>
      </c>
      <c r="G1055" s="332">
        <v>35871</v>
      </c>
      <c r="H1055" s="332" t="s">
        <v>135</v>
      </c>
      <c r="I1055" s="332" t="s">
        <v>433</v>
      </c>
    </row>
    <row r="1056" spans="1:9" s="210" customFormat="1" ht="38.25" x14ac:dyDescent="0.2">
      <c r="A1056" s="461">
        <v>1898</v>
      </c>
      <c r="B1056" s="332" t="s">
        <v>536</v>
      </c>
      <c r="C1056" s="332" t="s">
        <v>393</v>
      </c>
      <c r="D1056" s="337">
        <v>485</v>
      </c>
      <c r="E1056" s="338">
        <v>44908</v>
      </c>
      <c r="F1056" s="332" t="s">
        <v>580</v>
      </c>
      <c r="G1056" s="332">
        <v>35871</v>
      </c>
      <c r="H1056" s="332" t="s">
        <v>135</v>
      </c>
      <c r="I1056" s="332" t="s">
        <v>433</v>
      </c>
    </row>
    <row r="1057" spans="1:9" s="210" customFormat="1" ht="38.25" x14ac:dyDescent="0.2">
      <c r="A1057" s="461">
        <v>1899</v>
      </c>
      <c r="B1057" s="332" t="s">
        <v>536</v>
      </c>
      <c r="C1057" s="332" t="s">
        <v>393</v>
      </c>
      <c r="D1057" s="337">
        <v>485</v>
      </c>
      <c r="E1057" s="338">
        <v>44908</v>
      </c>
      <c r="F1057" s="332" t="s">
        <v>580</v>
      </c>
      <c r="G1057" s="332">
        <v>35871</v>
      </c>
      <c r="H1057" s="332" t="s">
        <v>135</v>
      </c>
      <c r="I1057" s="332" t="s">
        <v>433</v>
      </c>
    </row>
    <row r="1058" spans="1:9" s="210" customFormat="1" ht="38.25" x14ac:dyDescent="0.2">
      <c r="A1058" s="461">
        <v>1900</v>
      </c>
      <c r="B1058" s="332" t="s">
        <v>536</v>
      </c>
      <c r="C1058" s="332" t="s">
        <v>393</v>
      </c>
      <c r="D1058" s="337">
        <v>485</v>
      </c>
      <c r="E1058" s="338">
        <v>44908</v>
      </c>
      <c r="F1058" s="332" t="s">
        <v>580</v>
      </c>
      <c r="G1058" s="332">
        <v>35871</v>
      </c>
      <c r="H1058" s="332" t="s">
        <v>135</v>
      </c>
      <c r="I1058" s="332" t="s">
        <v>433</v>
      </c>
    </row>
    <row r="1059" spans="1:9" s="210" customFormat="1" ht="38.25" x14ac:dyDescent="0.2">
      <c r="A1059" s="461">
        <v>1901</v>
      </c>
      <c r="B1059" s="332" t="s">
        <v>536</v>
      </c>
      <c r="C1059" s="332" t="s">
        <v>393</v>
      </c>
      <c r="D1059" s="337">
        <v>485</v>
      </c>
      <c r="E1059" s="338">
        <v>44908</v>
      </c>
      <c r="F1059" s="332" t="s">
        <v>580</v>
      </c>
      <c r="G1059" s="332">
        <v>35871</v>
      </c>
      <c r="H1059" s="332" t="s">
        <v>135</v>
      </c>
      <c r="I1059" s="332" t="s">
        <v>433</v>
      </c>
    </row>
    <row r="1060" spans="1:9" s="210" customFormat="1" ht="38.25" x14ac:dyDescent="0.2">
      <c r="A1060" s="461">
        <v>1902</v>
      </c>
      <c r="B1060" s="332" t="s">
        <v>536</v>
      </c>
      <c r="C1060" s="332" t="s">
        <v>393</v>
      </c>
      <c r="D1060" s="337">
        <v>485</v>
      </c>
      <c r="E1060" s="338">
        <v>44908</v>
      </c>
      <c r="F1060" s="332" t="s">
        <v>580</v>
      </c>
      <c r="G1060" s="332">
        <v>35871</v>
      </c>
      <c r="H1060" s="332" t="s">
        <v>135</v>
      </c>
      <c r="I1060" s="332" t="s">
        <v>433</v>
      </c>
    </row>
    <row r="1061" spans="1:9" s="210" customFormat="1" ht="38.25" x14ac:dyDescent="0.2">
      <c r="A1061" s="461">
        <v>1903</v>
      </c>
      <c r="B1061" s="332" t="s">
        <v>536</v>
      </c>
      <c r="C1061" s="332" t="s">
        <v>393</v>
      </c>
      <c r="D1061" s="337">
        <v>485</v>
      </c>
      <c r="E1061" s="338">
        <v>44908</v>
      </c>
      <c r="F1061" s="332" t="s">
        <v>580</v>
      </c>
      <c r="G1061" s="332">
        <v>35871</v>
      </c>
      <c r="H1061" s="332" t="s">
        <v>135</v>
      </c>
      <c r="I1061" s="332" t="s">
        <v>433</v>
      </c>
    </row>
    <row r="1062" spans="1:9" s="210" customFormat="1" ht="38.25" x14ac:dyDescent="0.2">
      <c r="A1062" s="461">
        <v>1904</v>
      </c>
      <c r="B1062" s="332" t="s">
        <v>536</v>
      </c>
      <c r="C1062" s="332" t="s">
        <v>393</v>
      </c>
      <c r="D1062" s="337">
        <v>485</v>
      </c>
      <c r="E1062" s="338">
        <v>44908</v>
      </c>
      <c r="F1062" s="332" t="s">
        <v>580</v>
      </c>
      <c r="G1062" s="332">
        <v>35871</v>
      </c>
      <c r="H1062" s="332" t="s">
        <v>135</v>
      </c>
      <c r="I1062" s="332" t="s">
        <v>433</v>
      </c>
    </row>
    <row r="1063" spans="1:9" s="210" customFormat="1" ht="38.25" x14ac:dyDescent="0.2">
      <c r="A1063" s="461">
        <v>1905</v>
      </c>
      <c r="B1063" s="332" t="s">
        <v>536</v>
      </c>
      <c r="C1063" s="332" t="s">
        <v>393</v>
      </c>
      <c r="D1063" s="337">
        <v>485</v>
      </c>
      <c r="E1063" s="338">
        <v>44908</v>
      </c>
      <c r="F1063" s="332" t="s">
        <v>580</v>
      </c>
      <c r="G1063" s="332">
        <v>35871</v>
      </c>
      <c r="H1063" s="332" t="s">
        <v>135</v>
      </c>
      <c r="I1063" s="332" t="s">
        <v>433</v>
      </c>
    </row>
    <row r="1064" spans="1:9" s="210" customFormat="1" ht="38.25" x14ac:dyDescent="0.2">
      <c r="A1064" s="461">
        <v>1906</v>
      </c>
      <c r="B1064" s="332" t="s">
        <v>536</v>
      </c>
      <c r="C1064" s="332" t="s">
        <v>393</v>
      </c>
      <c r="D1064" s="337">
        <v>485</v>
      </c>
      <c r="E1064" s="338">
        <v>44908</v>
      </c>
      <c r="F1064" s="332" t="s">
        <v>580</v>
      </c>
      <c r="G1064" s="332">
        <v>35871</v>
      </c>
      <c r="H1064" s="332" t="s">
        <v>135</v>
      </c>
      <c r="I1064" s="332" t="s">
        <v>433</v>
      </c>
    </row>
    <row r="1065" spans="1:9" s="210" customFormat="1" ht="38.25" x14ac:dyDescent="0.2">
      <c r="A1065" s="461">
        <v>1907</v>
      </c>
      <c r="B1065" s="332" t="s">
        <v>536</v>
      </c>
      <c r="C1065" s="332" t="s">
        <v>393</v>
      </c>
      <c r="D1065" s="337">
        <v>485</v>
      </c>
      <c r="E1065" s="338">
        <v>44908</v>
      </c>
      <c r="F1065" s="332" t="s">
        <v>580</v>
      </c>
      <c r="G1065" s="332">
        <v>35871</v>
      </c>
      <c r="H1065" s="332" t="s">
        <v>135</v>
      </c>
      <c r="I1065" s="332" t="s">
        <v>433</v>
      </c>
    </row>
    <row r="1066" spans="1:9" s="210" customFormat="1" ht="38.25" x14ac:dyDescent="0.2">
      <c r="A1066" s="461">
        <v>1908</v>
      </c>
      <c r="B1066" s="332" t="s">
        <v>536</v>
      </c>
      <c r="C1066" s="332" t="s">
        <v>393</v>
      </c>
      <c r="D1066" s="337">
        <v>485</v>
      </c>
      <c r="E1066" s="338">
        <v>44908</v>
      </c>
      <c r="F1066" s="332" t="s">
        <v>580</v>
      </c>
      <c r="G1066" s="332">
        <v>35871</v>
      </c>
      <c r="H1066" s="332" t="s">
        <v>135</v>
      </c>
      <c r="I1066" s="332" t="s">
        <v>433</v>
      </c>
    </row>
    <row r="1067" spans="1:9" s="210" customFormat="1" ht="38.25" x14ac:dyDescent="0.2">
      <c r="A1067" s="461">
        <v>1909</v>
      </c>
      <c r="B1067" s="332" t="s">
        <v>536</v>
      </c>
      <c r="C1067" s="332" t="s">
        <v>393</v>
      </c>
      <c r="D1067" s="337">
        <v>485</v>
      </c>
      <c r="E1067" s="338">
        <v>44908</v>
      </c>
      <c r="F1067" s="332" t="s">
        <v>580</v>
      </c>
      <c r="G1067" s="332">
        <v>35871</v>
      </c>
      <c r="H1067" s="332" t="s">
        <v>135</v>
      </c>
      <c r="I1067" s="332" t="s">
        <v>433</v>
      </c>
    </row>
    <row r="1068" spans="1:9" s="210" customFormat="1" ht="38.25" x14ac:dyDescent="0.2">
      <c r="A1068" s="461">
        <v>1910</v>
      </c>
      <c r="B1068" s="332" t="s">
        <v>536</v>
      </c>
      <c r="C1068" s="332" t="s">
        <v>393</v>
      </c>
      <c r="D1068" s="337">
        <v>485</v>
      </c>
      <c r="E1068" s="338">
        <v>44908</v>
      </c>
      <c r="F1068" s="332" t="s">
        <v>580</v>
      </c>
      <c r="G1068" s="332">
        <v>35871</v>
      </c>
      <c r="H1068" s="332" t="s">
        <v>135</v>
      </c>
      <c r="I1068" s="332" t="s">
        <v>433</v>
      </c>
    </row>
    <row r="1069" spans="1:9" s="210" customFormat="1" ht="38.25" x14ac:dyDescent="0.2">
      <c r="A1069" s="461">
        <v>1911</v>
      </c>
      <c r="B1069" s="332" t="s">
        <v>536</v>
      </c>
      <c r="C1069" s="332" t="s">
        <v>393</v>
      </c>
      <c r="D1069" s="337">
        <v>485</v>
      </c>
      <c r="E1069" s="338">
        <v>44908</v>
      </c>
      <c r="F1069" s="332" t="s">
        <v>580</v>
      </c>
      <c r="G1069" s="332">
        <v>35871</v>
      </c>
      <c r="H1069" s="332" t="s">
        <v>135</v>
      </c>
      <c r="I1069" s="332" t="s">
        <v>433</v>
      </c>
    </row>
    <row r="1070" spans="1:9" s="210" customFormat="1" ht="38.25" x14ac:dyDescent="0.2">
      <c r="A1070" s="461">
        <v>1912</v>
      </c>
      <c r="B1070" s="332" t="s">
        <v>536</v>
      </c>
      <c r="C1070" s="332" t="s">
        <v>393</v>
      </c>
      <c r="D1070" s="337">
        <v>485</v>
      </c>
      <c r="E1070" s="338">
        <v>44908</v>
      </c>
      <c r="F1070" s="332" t="s">
        <v>580</v>
      </c>
      <c r="G1070" s="332">
        <v>35871</v>
      </c>
      <c r="H1070" s="332" t="s">
        <v>135</v>
      </c>
      <c r="I1070" s="332" t="s">
        <v>433</v>
      </c>
    </row>
    <row r="1071" spans="1:9" s="210" customFormat="1" ht="38.25" x14ac:dyDescent="0.2">
      <c r="A1071" s="461">
        <v>1913</v>
      </c>
      <c r="B1071" s="332" t="s">
        <v>536</v>
      </c>
      <c r="C1071" s="332" t="s">
        <v>393</v>
      </c>
      <c r="D1071" s="337">
        <v>485</v>
      </c>
      <c r="E1071" s="338">
        <v>44908</v>
      </c>
      <c r="F1071" s="332" t="s">
        <v>580</v>
      </c>
      <c r="G1071" s="332">
        <v>35871</v>
      </c>
      <c r="H1071" s="332" t="s">
        <v>135</v>
      </c>
      <c r="I1071" s="332" t="s">
        <v>433</v>
      </c>
    </row>
    <row r="1072" spans="1:9" s="210" customFormat="1" ht="38.25" x14ac:dyDescent="0.2">
      <c r="A1072" s="461">
        <v>1914</v>
      </c>
      <c r="B1072" s="332" t="s">
        <v>536</v>
      </c>
      <c r="C1072" s="332" t="s">
        <v>393</v>
      </c>
      <c r="D1072" s="337">
        <v>485</v>
      </c>
      <c r="E1072" s="338">
        <v>44908</v>
      </c>
      <c r="F1072" s="332" t="s">
        <v>580</v>
      </c>
      <c r="G1072" s="332">
        <v>35871</v>
      </c>
      <c r="H1072" s="332" t="s">
        <v>135</v>
      </c>
      <c r="I1072" s="332" t="s">
        <v>433</v>
      </c>
    </row>
    <row r="1073" spans="1:9" s="210" customFormat="1" ht="38.25" x14ac:dyDescent="0.2">
      <c r="A1073" s="461">
        <v>1915</v>
      </c>
      <c r="B1073" s="332" t="s">
        <v>536</v>
      </c>
      <c r="C1073" s="332" t="s">
        <v>393</v>
      </c>
      <c r="D1073" s="337">
        <v>485</v>
      </c>
      <c r="E1073" s="338">
        <v>44908</v>
      </c>
      <c r="F1073" s="332" t="s">
        <v>580</v>
      </c>
      <c r="G1073" s="332">
        <v>35871</v>
      </c>
      <c r="H1073" s="332" t="s">
        <v>135</v>
      </c>
      <c r="I1073" s="332" t="s">
        <v>433</v>
      </c>
    </row>
    <row r="1074" spans="1:9" s="210" customFormat="1" ht="38.25" x14ac:dyDescent="0.2">
      <c r="A1074" s="461">
        <v>1916</v>
      </c>
      <c r="B1074" s="332" t="s">
        <v>536</v>
      </c>
      <c r="C1074" s="332" t="s">
        <v>393</v>
      </c>
      <c r="D1074" s="337">
        <v>485</v>
      </c>
      <c r="E1074" s="338">
        <v>44908</v>
      </c>
      <c r="F1074" s="332" t="s">
        <v>580</v>
      </c>
      <c r="G1074" s="332">
        <v>35871</v>
      </c>
      <c r="H1074" s="332" t="s">
        <v>135</v>
      </c>
      <c r="I1074" s="332" t="s">
        <v>433</v>
      </c>
    </row>
    <row r="1075" spans="1:9" s="210" customFormat="1" ht="38.25" x14ac:dyDescent="0.2">
      <c r="A1075" s="461">
        <v>1917</v>
      </c>
      <c r="B1075" s="332" t="s">
        <v>486</v>
      </c>
      <c r="C1075" s="332" t="s">
        <v>393</v>
      </c>
      <c r="D1075" s="337">
        <v>740</v>
      </c>
      <c r="E1075" s="338">
        <v>44908</v>
      </c>
      <c r="F1075" s="332" t="s">
        <v>580</v>
      </c>
      <c r="G1075" s="332">
        <v>35871</v>
      </c>
      <c r="H1075" s="332" t="s">
        <v>135</v>
      </c>
      <c r="I1075" s="332" t="s">
        <v>433</v>
      </c>
    </row>
    <row r="1076" spans="1:9" s="210" customFormat="1" ht="38.25" x14ac:dyDescent="0.2">
      <c r="A1076" s="461">
        <v>1918</v>
      </c>
      <c r="B1076" s="332" t="s">
        <v>486</v>
      </c>
      <c r="C1076" s="332" t="s">
        <v>393</v>
      </c>
      <c r="D1076" s="337">
        <v>740</v>
      </c>
      <c r="E1076" s="338">
        <v>44908</v>
      </c>
      <c r="F1076" s="332" t="s">
        <v>580</v>
      </c>
      <c r="G1076" s="332">
        <v>35871</v>
      </c>
      <c r="H1076" s="332" t="s">
        <v>135</v>
      </c>
      <c r="I1076" s="332" t="s">
        <v>433</v>
      </c>
    </row>
    <row r="1077" spans="1:9" s="210" customFormat="1" ht="38.25" x14ac:dyDescent="0.2">
      <c r="A1077" s="461">
        <v>1919</v>
      </c>
      <c r="B1077" s="332" t="s">
        <v>486</v>
      </c>
      <c r="C1077" s="332" t="s">
        <v>393</v>
      </c>
      <c r="D1077" s="337">
        <v>740</v>
      </c>
      <c r="E1077" s="338">
        <v>44908</v>
      </c>
      <c r="F1077" s="332" t="s">
        <v>580</v>
      </c>
      <c r="G1077" s="332">
        <v>35871</v>
      </c>
      <c r="H1077" s="332" t="s">
        <v>135</v>
      </c>
      <c r="I1077" s="332" t="s">
        <v>433</v>
      </c>
    </row>
    <row r="1078" spans="1:9" s="210" customFormat="1" ht="38.25" x14ac:dyDescent="0.2">
      <c r="A1078" s="461">
        <v>1920</v>
      </c>
      <c r="B1078" s="332" t="s">
        <v>486</v>
      </c>
      <c r="C1078" s="332" t="s">
        <v>393</v>
      </c>
      <c r="D1078" s="337">
        <v>740</v>
      </c>
      <c r="E1078" s="338">
        <v>44908</v>
      </c>
      <c r="F1078" s="332" t="s">
        <v>580</v>
      </c>
      <c r="G1078" s="332">
        <v>35871</v>
      </c>
      <c r="H1078" s="332" t="s">
        <v>135</v>
      </c>
      <c r="I1078" s="332" t="s">
        <v>433</v>
      </c>
    </row>
    <row r="1079" spans="1:9" s="210" customFormat="1" ht="38.25" x14ac:dyDescent="0.2">
      <c r="A1079" s="461">
        <v>1921</v>
      </c>
      <c r="B1079" s="332" t="s">
        <v>512</v>
      </c>
      <c r="C1079" s="332" t="s">
        <v>393</v>
      </c>
      <c r="D1079" s="337">
        <v>313</v>
      </c>
      <c r="E1079" s="338">
        <v>44908</v>
      </c>
      <c r="F1079" s="332" t="s">
        <v>580</v>
      </c>
      <c r="G1079" s="332">
        <v>35871</v>
      </c>
      <c r="H1079" s="332" t="s">
        <v>135</v>
      </c>
      <c r="I1079" s="332" t="s">
        <v>433</v>
      </c>
    </row>
    <row r="1080" spans="1:9" s="210" customFormat="1" ht="38.25" x14ac:dyDescent="0.2">
      <c r="A1080" s="461">
        <v>1922</v>
      </c>
      <c r="B1080" s="332" t="s">
        <v>512</v>
      </c>
      <c r="C1080" s="332" t="s">
        <v>393</v>
      </c>
      <c r="D1080" s="337">
        <v>313</v>
      </c>
      <c r="E1080" s="338">
        <v>44908</v>
      </c>
      <c r="F1080" s="332" t="s">
        <v>580</v>
      </c>
      <c r="G1080" s="332">
        <v>35871</v>
      </c>
      <c r="H1080" s="332" t="s">
        <v>135</v>
      </c>
      <c r="I1080" s="332" t="s">
        <v>433</v>
      </c>
    </row>
    <row r="1081" spans="1:9" s="210" customFormat="1" ht="38.25" x14ac:dyDescent="0.2">
      <c r="A1081" s="461">
        <v>1923</v>
      </c>
      <c r="B1081" s="332" t="s">
        <v>512</v>
      </c>
      <c r="C1081" s="332" t="s">
        <v>393</v>
      </c>
      <c r="D1081" s="337">
        <v>313</v>
      </c>
      <c r="E1081" s="338">
        <v>44908</v>
      </c>
      <c r="F1081" s="332" t="s">
        <v>580</v>
      </c>
      <c r="G1081" s="332">
        <v>35871</v>
      </c>
      <c r="H1081" s="332" t="s">
        <v>135</v>
      </c>
      <c r="I1081" s="332" t="s">
        <v>433</v>
      </c>
    </row>
    <row r="1082" spans="1:9" s="210" customFormat="1" ht="38.25" x14ac:dyDescent="0.2">
      <c r="A1082" s="461">
        <v>1924</v>
      </c>
      <c r="B1082" s="332" t="s">
        <v>624</v>
      </c>
      <c r="C1082" s="332" t="s">
        <v>387</v>
      </c>
      <c r="D1082" s="337">
        <v>250</v>
      </c>
      <c r="E1082" s="338">
        <v>44907</v>
      </c>
      <c r="F1082" s="332" t="s">
        <v>466</v>
      </c>
      <c r="G1082" s="332">
        <v>10390</v>
      </c>
      <c r="H1082" s="332" t="s">
        <v>140</v>
      </c>
      <c r="I1082" s="332" t="s">
        <v>620</v>
      </c>
    </row>
    <row r="1083" spans="1:9" s="210" customFormat="1" ht="38.25" x14ac:dyDescent="0.2">
      <c r="A1083" s="461">
        <v>1925</v>
      </c>
      <c r="B1083" s="332" t="s">
        <v>624</v>
      </c>
      <c r="C1083" s="332" t="s">
        <v>387</v>
      </c>
      <c r="D1083" s="337">
        <v>250</v>
      </c>
      <c r="E1083" s="338">
        <v>44907</v>
      </c>
      <c r="F1083" s="332" t="s">
        <v>466</v>
      </c>
      <c r="G1083" s="332">
        <v>10390</v>
      </c>
      <c r="H1083" s="332" t="s">
        <v>140</v>
      </c>
      <c r="I1083" s="332" t="s">
        <v>620</v>
      </c>
    </row>
    <row r="1084" spans="1:9" s="210" customFormat="1" ht="38.25" x14ac:dyDescent="0.2">
      <c r="A1084" s="461">
        <v>1926</v>
      </c>
      <c r="B1084" s="332" t="s">
        <v>624</v>
      </c>
      <c r="C1084" s="332" t="s">
        <v>387</v>
      </c>
      <c r="D1084" s="337">
        <v>250</v>
      </c>
      <c r="E1084" s="338">
        <v>44907</v>
      </c>
      <c r="F1084" s="332" t="s">
        <v>466</v>
      </c>
      <c r="G1084" s="332">
        <v>10390</v>
      </c>
      <c r="H1084" s="332" t="s">
        <v>140</v>
      </c>
      <c r="I1084" s="332" t="s">
        <v>620</v>
      </c>
    </row>
    <row r="1085" spans="1:9" s="210" customFormat="1" ht="38.25" x14ac:dyDescent="0.2">
      <c r="A1085" s="461">
        <v>1927</v>
      </c>
      <c r="B1085" s="332" t="s">
        <v>624</v>
      </c>
      <c r="C1085" s="332" t="s">
        <v>387</v>
      </c>
      <c r="D1085" s="337">
        <v>250</v>
      </c>
      <c r="E1085" s="338">
        <v>44907</v>
      </c>
      <c r="F1085" s="332" t="s">
        <v>466</v>
      </c>
      <c r="G1085" s="332">
        <v>10390</v>
      </c>
      <c r="H1085" s="332" t="s">
        <v>140</v>
      </c>
      <c r="I1085" s="332" t="s">
        <v>620</v>
      </c>
    </row>
    <row r="1086" spans="1:9" s="210" customFormat="1" ht="38.25" x14ac:dyDescent="0.2">
      <c r="A1086" s="461">
        <v>1928</v>
      </c>
      <c r="B1086" s="332" t="s">
        <v>624</v>
      </c>
      <c r="C1086" s="332" t="s">
        <v>387</v>
      </c>
      <c r="D1086" s="337">
        <v>250</v>
      </c>
      <c r="E1086" s="338">
        <v>44907</v>
      </c>
      <c r="F1086" s="332" t="s">
        <v>466</v>
      </c>
      <c r="G1086" s="332">
        <v>10390</v>
      </c>
      <c r="H1086" s="332" t="s">
        <v>140</v>
      </c>
      <c r="I1086" s="332" t="s">
        <v>620</v>
      </c>
    </row>
    <row r="1087" spans="1:9" s="210" customFormat="1" ht="38.25" x14ac:dyDescent="0.2">
      <c r="A1087" s="461">
        <v>1929</v>
      </c>
      <c r="B1087" s="332" t="s">
        <v>624</v>
      </c>
      <c r="C1087" s="332" t="s">
        <v>387</v>
      </c>
      <c r="D1087" s="337">
        <v>250</v>
      </c>
      <c r="E1087" s="338">
        <v>44907</v>
      </c>
      <c r="F1087" s="332" t="s">
        <v>466</v>
      </c>
      <c r="G1087" s="332">
        <v>10390</v>
      </c>
      <c r="H1087" s="332" t="s">
        <v>140</v>
      </c>
      <c r="I1087" s="332" t="s">
        <v>620</v>
      </c>
    </row>
    <row r="1088" spans="1:9" s="210" customFormat="1" ht="38.25" x14ac:dyDescent="0.2">
      <c r="A1088" s="461">
        <v>1930</v>
      </c>
      <c r="B1088" s="332" t="s">
        <v>624</v>
      </c>
      <c r="C1088" s="332" t="s">
        <v>387</v>
      </c>
      <c r="D1088" s="337">
        <v>250</v>
      </c>
      <c r="E1088" s="338">
        <v>44907</v>
      </c>
      <c r="F1088" s="332" t="s">
        <v>466</v>
      </c>
      <c r="G1088" s="332">
        <v>10390</v>
      </c>
      <c r="H1088" s="332" t="s">
        <v>140</v>
      </c>
      <c r="I1088" s="332" t="s">
        <v>620</v>
      </c>
    </row>
    <row r="1089" spans="1:9" s="210" customFormat="1" ht="38.25" x14ac:dyDescent="0.2">
      <c r="A1089" s="461">
        <v>1931</v>
      </c>
      <c r="B1089" s="332" t="s">
        <v>621</v>
      </c>
      <c r="C1089" s="332" t="s">
        <v>387</v>
      </c>
      <c r="D1089" s="337">
        <v>1000</v>
      </c>
      <c r="E1089" s="338">
        <v>44907</v>
      </c>
      <c r="F1089" s="332" t="s">
        <v>466</v>
      </c>
      <c r="G1089" s="332">
        <v>10390</v>
      </c>
      <c r="H1089" s="332" t="s">
        <v>140</v>
      </c>
      <c r="I1089" s="332" t="s">
        <v>620</v>
      </c>
    </row>
    <row r="1090" spans="1:9" s="210" customFormat="1" ht="38.25" x14ac:dyDescent="0.2">
      <c r="A1090" s="461">
        <v>1932</v>
      </c>
      <c r="B1090" s="332" t="s">
        <v>622</v>
      </c>
      <c r="C1090" s="332" t="s">
        <v>387</v>
      </c>
      <c r="D1090" s="337">
        <v>350</v>
      </c>
      <c r="E1090" s="338">
        <v>44907</v>
      </c>
      <c r="F1090" s="332" t="s">
        <v>466</v>
      </c>
      <c r="G1090" s="332">
        <v>10390</v>
      </c>
      <c r="H1090" s="332" t="s">
        <v>140</v>
      </c>
      <c r="I1090" s="332" t="s">
        <v>620</v>
      </c>
    </row>
    <row r="1091" spans="1:9" s="210" customFormat="1" hidden="1" x14ac:dyDescent="0.2">
      <c r="A1091" s="332"/>
    </row>
    <row r="1092" spans="1:9" s="210" customFormat="1" hidden="1" x14ac:dyDescent="0.2">
      <c r="A1092" s="332"/>
    </row>
    <row r="1093" spans="1:9" s="210" customFormat="1" hidden="1" x14ac:dyDescent="0.2">
      <c r="A1093" s="332"/>
    </row>
    <row r="1094" spans="1:9" s="210" customFormat="1" hidden="1" x14ac:dyDescent="0.2">
      <c r="A1094" s="332"/>
    </row>
    <row r="1095" spans="1:9" s="210" customFormat="1" hidden="1" x14ac:dyDescent="0.2">
      <c r="A1095" s="332"/>
    </row>
    <row r="1096" spans="1:9" s="210" customFormat="1" hidden="1" x14ac:dyDescent="0.2">
      <c r="A1096" s="332"/>
    </row>
    <row r="1097" spans="1:9" s="210" customFormat="1" hidden="1" x14ac:dyDescent="0.2">
      <c r="A1097" s="332"/>
    </row>
    <row r="1098" spans="1:9" s="210" customFormat="1" hidden="1" x14ac:dyDescent="0.2">
      <c r="A1098" s="332"/>
    </row>
    <row r="1099" spans="1:9" s="210" customFormat="1" hidden="1" x14ac:dyDescent="0.2">
      <c r="A1099" s="332"/>
    </row>
    <row r="1100" spans="1:9" s="210" customFormat="1" hidden="1" x14ac:dyDescent="0.2">
      <c r="A1100" s="332"/>
    </row>
    <row r="1101" spans="1:9" s="210" customFormat="1" hidden="1" x14ac:dyDescent="0.2">
      <c r="A1101" s="332"/>
    </row>
    <row r="1102" spans="1:9" s="210" customFormat="1" hidden="1" x14ac:dyDescent="0.2">
      <c r="A1102" s="332"/>
    </row>
    <row r="1103" spans="1:9" s="210" customFormat="1" hidden="1" x14ac:dyDescent="0.2">
      <c r="A1103" s="332"/>
    </row>
    <row r="1104" spans="1:9" s="210" customFormat="1" hidden="1" x14ac:dyDescent="0.2">
      <c r="A1104" s="332"/>
    </row>
    <row r="1105" spans="1:1" s="210" customFormat="1" hidden="1" x14ac:dyDescent="0.2">
      <c r="A1105" s="332"/>
    </row>
    <row r="1106" spans="1:1" s="210" customFormat="1" hidden="1" x14ac:dyDescent="0.2">
      <c r="A1106" s="332"/>
    </row>
    <row r="1107" spans="1:1" s="210" customFormat="1" hidden="1" x14ac:dyDescent="0.2">
      <c r="A1107" s="332"/>
    </row>
    <row r="1108" spans="1:1" s="210" customFormat="1" hidden="1" x14ac:dyDescent="0.2">
      <c r="A1108" s="332"/>
    </row>
    <row r="1109" spans="1:1" s="210" customFormat="1" hidden="1" x14ac:dyDescent="0.2">
      <c r="A1109" s="332"/>
    </row>
    <row r="1110" spans="1:1" s="210" customFormat="1" hidden="1" x14ac:dyDescent="0.2">
      <c r="A1110" s="332"/>
    </row>
    <row r="1111" spans="1:1" s="210" customFormat="1" hidden="1" x14ac:dyDescent="0.2">
      <c r="A1111" s="332"/>
    </row>
    <row r="1112" spans="1:1" s="210" customFormat="1" hidden="1" x14ac:dyDescent="0.2">
      <c r="A1112" s="332"/>
    </row>
    <row r="1113" spans="1:1" s="210" customFormat="1" hidden="1" x14ac:dyDescent="0.2">
      <c r="A1113" s="332"/>
    </row>
    <row r="1114" spans="1:1" s="210" customFormat="1" hidden="1" x14ac:dyDescent="0.2">
      <c r="A1114" s="332"/>
    </row>
    <row r="1115" spans="1:1" s="210" customFormat="1" hidden="1" x14ac:dyDescent="0.2">
      <c r="A1115" s="332"/>
    </row>
    <row r="1116" spans="1:1" s="210" customFormat="1" hidden="1" x14ac:dyDescent="0.2">
      <c r="A1116" s="332"/>
    </row>
    <row r="1117" spans="1:1" s="210" customFormat="1" hidden="1" x14ac:dyDescent="0.2">
      <c r="A1117" s="332"/>
    </row>
    <row r="1118" spans="1:1" s="210" customFormat="1" hidden="1" x14ac:dyDescent="0.2">
      <c r="A1118" s="332"/>
    </row>
    <row r="1119" spans="1:1" s="210" customFormat="1" hidden="1" x14ac:dyDescent="0.2">
      <c r="A1119" s="332"/>
    </row>
    <row r="1120" spans="1:1" s="210" customFormat="1" hidden="1" x14ac:dyDescent="0.2">
      <c r="A1120" s="332"/>
    </row>
    <row r="1121" spans="1:1" s="210" customFormat="1" hidden="1" x14ac:dyDescent="0.2">
      <c r="A1121" s="332"/>
    </row>
    <row r="1122" spans="1:1" s="210" customFormat="1" hidden="1" x14ac:dyDescent="0.2">
      <c r="A1122" s="332"/>
    </row>
    <row r="1123" spans="1:1" s="210" customFormat="1" hidden="1" x14ac:dyDescent="0.2">
      <c r="A1123" s="332"/>
    </row>
    <row r="1124" spans="1:1" s="210" customFormat="1" hidden="1" x14ac:dyDescent="0.2">
      <c r="A1124" s="332"/>
    </row>
    <row r="1125" spans="1:1" s="210" customFormat="1" hidden="1" x14ac:dyDescent="0.2">
      <c r="A1125" s="332"/>
    </row>
    <row r="1126" spans="1:1" s="210" customFormat="1" hidden="1" x14ac:dyDescent="0.2">
      <c r="A1126" s="332"/>
    </row>
    <row r="1127" spans="1:1" s="210" customFormat="1" hidden="1" x14ac:dyDescent="0.2">
      <c r="A1127" s="332"/>
    </row>
    <row r="1128" spans="1:1" s="210" customFormat="1" hidden="1" x14ac:dyDescent="0.2">
      <c r="A1128" s="332"/>
    </row>
    <row r="1129" spans="1:1" s="210" customFormat="1" hidden="1" x14ac:dyDescent="0.2">
      <c r="A1129" s="332"/>
    </row>
    <row r="1130" spans="1:1" s="210" customFormat="1" hidden="1" x14ac:dyDescent="0.2">
      <c r="A1130" s="332"/>
    </row>
    <row r="1131" spans="1:1" s="210" customFormat="1" hidden="1" x14ac:dyDescent="0.2">
      <c r="A1131" s="332"/>
    </row>
    <row r="1132" spans="1:1" s="210" customFormat="1" hidden="1" x14ac:dyDescent="0.2">
      <c r="A1132" s="332"/>
    </row>
    <row r="1133" spans="1:1" s="210" customFormat="1" hidden="1" x14ac:dyDescent="0.2">
      <c r="A1133" s="332"/>
    </row>
    <row r="1134" spans="1:1" s="210" customFormat="1" hidden="1" x14ac:dyDescent="0.2">
      <c r="A1134" s="332"/>
    </row>
    <row r="1135" spans="1:1" s="210" customFormat="1" hidden="1" x14ac:dyDescent="0.2">
      <c r="A1135" s="332"/>
    </row>
    <row r="1136" spans="1:1" s="210" customFormat="1" hidden="1" x14ac:dyDescent="0.2">
      <c r="A1136" s="332"/>
    </row>
    <row r="1137" spans="1:9" s="210" customFormat="1" hidden="1" x14ac:dyDescent="0.2">
      <c r="A1137" s="332"/>
    </row>
    <row r="1138" spans="1:9" s="210" customFormat="1" hidden="1" x14ac:dyDescent="0.2">
      <c r="A1138" s="332"/>
    </row>
    <row r="1139" spans="1:9" s="210" customFormat="1" hidden="1" x14ac:dyDescent="0.2">
      <c r="A1139" s="332"/>
      <c r="B1139" s="332"/>
      <c r="C1139" s="332"/>
      <c r="D1139" s="337"/>
      <c r="E1139" s="338"/>
      <c r="F1139" s="332"/>
      <c r="G1139" s="332"/>
      <c r="H1139" s="462"/>
      <c r="I1139" s="332"/>
    </row>
    <row r="1140" spans="1:9" s="210" customFormat="1" hidden="1" x14ac:dyDescent="0.2">
      <c r="A1140" s="332"/>
      <c r="B1140" s="332"/>
      <c r="C1140" s="332"/>
      <c r="D1140" s="337"/>
      <c r="E1140" s="338"/>
      <c r="F1140" s="332"/>
      <c r="G1140" s="332"/>
      <c r="H1140" s="462"/>
      <c r="I1140" s="332"/>
    </row>
    <row r="1141" spans="1:9" s="210" customFormat="1" hidden="1" x14ac:dyDescent="0.2">
      <c r="A1141" s="332"/>
      <c r="B1141" s="332"/>
      <c r="C1141" s="332"/>
      <c r="D1141" s="337"/>
      <c r="E1141" s="338"/>
      <c r="F1141" s="332"/>
      <c r="G1141" s="332"/>
      <c r="H1141" s="462"/>
      <c r="I1141" s="332"/>
    </row>
    <row r="1142" spans="1:9" s="210" customFormat="1" hidden="1" x14ac:dyDescent="0.2">
      <c r="A1142" s="332"/>
      <c r="B1142" s="332"/>
      <c r="C1142" s="332"/>
      <c r="D1142" s="337"/>
      <c r="E1142" s="338"/>
      <c r="F1142" s="332"/>
      <c r="G1142" s="332"/>
      <c r="H1142" s="462"/>
      <c r="I1142" s="332"/>
    </row>
    <row r="1143" spans="1:9" s="210" customFormat="1" hidden="1" x14ac:dyDescent="0.2">
      <c r="A1143" s="332"/>
      <c r="B1143" s="332"/>
      <c r="C1143" s="332"/>
      <c r="D1143" s="337"/>
      <c r="E1143" s="338"/>
      <c r="F1143" s="332"/>
      <c r="G1143" s="332"/>
      <c r="H1143" s="462"/>
      <c r="I1143" s="332"/>
    </row>
    <row r="1144" spans="1:9" s="210" customFormat="1" hidden="1" x14ac:dyDescent="0.2">
      <c r="A1144" s="332"/>
      <c r="B1144" s="332"/>
      <c r="C1144" s="332"/>
      <c r="D1144" s="337"/>
      <c r="E1144" s="338"/>
      <c r="F1144" s="332"/>
      <c r="G1144" s="332"/>
      <c r="H1144" s="462"/>
      <c r="I1144" s="332"/>
    </row>
    <row r="1145" spans="1:9" s="210" customFormat="1" hidden="1" x14ac:dyDescent="0.2">
      <c r="A1145" s="332"/>
      <c r="B1145" s="332"/>
      <c r="C1145" s="332"/>
      <c r="D1145" s="337"/>
      <c r="E1145" s="338"/>
      <c r="F1145" s="332"/>
      <c r="G1145" s="332"/>
      <c r="H1145" s="462"/>
      <c r="I1145" s="332"/>
    </row>
    <row r="1146" spans="1:9" s="210" customFormat="1" hidden="1" x14ac:dyDescent="0.2">
      <c r="A1146" s="332"/>
      <c r="B1146" s="332"/>
      <c r="C1146" s="332"/>
      <c r="D1146" s="337"/>
      <c r="E1146" s="338"/>
      <c r="F1146" s="332"/>
      <c r="G1146" s="332"/>
      <c r="H1146" s="462"/>
      <c r="I1146" s="332"/>
    </row>
    <row r="1147" spans="1:9" s="210" customFormat="1" hidden="1" x14ac:dyDescent="0.2">
      <c r="A1147" s="332"/>
      <c r="B1147" s="332"/>
      <c r="C1147" s="332"/>
      <c r="D1147" s="337"/>
      <c r="E1147" s="338"/>
      <c r="F1147" s="332"/>
      <c r="G1147" s="332"/>
      <c r="H1147" s="462"/>
      <c r="I1147" s="332"/>
    </row>
    <row r="1148" spans="1:9" s="210" customFormat="1" hidden="1" x14ac:dyDescent="0.2">
      <c r="A1148" s="332"/>
      <c r="B1148" s="332"/>
      <c r="C1148" s="332"/>
      <c r="D1148" s="337"/>
      <c r="E1148" s="338"/>
      <c r="F1148" s="332"/>
      <c r="G1148" s="332"/>
      <c r="H1148" s="462"/>
      <c r="I1148" s="332"/>
    </row>
    <row r="1149" spans="1:9" s="210" customFormat="1" hidden="1" x14ac:dyDescent="0.2">
      <c r="A1149" s="332"/>
      <c r="B1149" s="332"/>
      <c r="C1149" s="332"/>
      <c r="D1149" s="337"/>
      <c r="E1149" s="338"/>
      <c r="F1149" s="332"/>
      <c r="G1149" s="332"/>
      <c r="H1149" s="462"/>
      <c r="I1149" s="332"/>
    </row>
    <row r="1150" spans="1:9" s="210" customFormat="1" hidden="1" x14ac:dyDescent="0.2">
      <c r="A1150" s="332"/>
      <c r="B1150" s="332"/>
      <c r="C1150" s="332"/>
      <c r="D1150" s="337"/>
      <c r="E1150" s="338"/>
      <c r="F1150" s="332"/>
      <c r="G1150" s="332"/>
      <c r="H1150" s="462"/>
      <c r="I1150" s="332"/>
    </row>
    <row r="1151" spans="1:9" s="210" customFormat="1" hidden="1" x14ac:dyDescent="0.2">
      <c r="A1151" s="332"/>
      <c r="B1151" s="332"/>
      <c r="C1151" s="332"/>
      <c r="D1151" s="337"/>
      <c r="E1151" s="338"/>
      <c r="F1151" s="332"/>
      <c r="G1151" s="332"/>
      <c r="H1151" s="462"/>
      <c r="I1151" s="332"/>
    </row>
    <row r="1152" spans="1:9" s="210" customFormat="1" hidden="1" x14ac:dyDescent="0.2">
      <c r="A1152" s="332"/>
      <c r="B1152" s="332"/>
      <c r="C1152" s="332"/>
      <c r="D1152" s="337"/>
      <c r="E1152" s="338"/>
      <c r="F1152" s="332"/>
      <c r="G1152" s="332"/>
      <c r="H1152" s="462"/>
      <c r="I1152" s="332"/>
    </row>
    <row r="1153" spans="1:9" s="210" customFormat="1" hidden="1" x14ac:dyDescent="0.2">
      <c r="A1153" s="332"/>
      <c r="B1153" s="332"/>
      <c r="C1153" s="332"/>
      <c r="D1153" s="337"/>
      <c r="E1153" s="338"/>
      <c r="F1153" s="332"/>
      <c r="G1153" s="332"/>
      <c r="H1153" s="462"/>
      <c r="I1153" s="332"/>
    </row>
    <row r="1154" spans="1:9" s="210" customFormat="1" hidden="1" x14ac:dyDescent="0.2">
      <c r="A1154" s="332"/>
      <c r="B1154" s="332"/>
      <c r="C1154" s="332"/>
      <c r="D1154" s="337"/>
      <c r="E1154" s="338"/>
      <c r="F1154" s="332"/>
      <c r="G1154" s="332"/>
      <c r="H1154" s="462"/>
      <c r="I1154" s="332"/>
    </row>
    <row r="1155" spans="1:9" s="210" customFormat="1" hidden="1" x14ac:dyDescent="0.2">
      <c r="A1155" s="332"/>
      <c r="B1155" s="332"/>
      <c r="C1155" s="332"/>
      <c r="D1155" s="337"/>
      <c r="E1155" s="338"/>
      <c r="F1155" s="332"/>
      <c r="G1155" s="332"/>
      <c r="H1155" s="462"/>
      <c r="I1155" s="332"/>
    </row>
    <row r="1156" spans="1:9" s="210" customFormat="1" hidden="1" x14ac:dyDescent="0.2">
      <c r="A1156" s="332"/>
      <c r="B1156" s="332"/>
      <c r="C1156" s="332"/>
      <c r="D1156" s="337"/>
      <c r="E1156" s="338"/>
      <c r="F1156" s="332"/>
      <c r="G1156" s="332"/>
      <c r="H1156" s="462"/>
      <c r="I1156" s="332"/>
    </row>
    <row r="1157" spans="1:9" s="210" customFormat="1" hidden="1" x14ac:dyDescent="0.2">
      <c r="A1157" s="332"/>
      <c r="B1157" s="332"/>
      <c r="C1157" s="332"/>
      <c r="D1157" s="337"/>
      <c r="E1157" s="338"/>
      <c r="F1157" s="332"/>
      <c r="G1157" s="332"/>
      <c r="H1157" s="462"/>
      <c r="I1157" s="332"/>
    </row>
    <row r="1158" spans="1:9" s="210" customFormat="1" hidden="1" x14ac:dyDescent="0.2">
      <c r="A1158" s="332"/>
      <c r="B1158" s="332"/>
      <c r="C1158" s="332"/>
      <c r="D1158" s="337"/>
      <c r="E1158" s="338"/>
      <c r="F1158" s="332"/>
      <c r="G1158" s="332"/>
      <c r="H1158" s="462"/>
      <c r="I1158" s="332"/>
    </row>
    <row r="1159" spans="1:9" s="210" customFormat="1" hidden="1" x14ac:dyDescent="0.2">
      <c r="A1159" s="332"/>
      <c r="B1159" s="332"/>
      <c r="C1159" s="332"/>
      <c r="D1159" s="337"/>
      <c r="E1159" s="338"/>
      <c r="F1159" s="332"/>
      <c r="G1159" s="332"/>
      <c r="H1159" s="462"/>
      <c r="I1159" s="332"/>
    </row>
    <row r="1160" spans="1:9" s="210" customFormat="1" hidden="1" x14ac:dyDescent="0.2">
      <c r="A1160" s="332"/>
      <c r="B1160" s="332"/>
      <c r="C1160" s="332"/>
      <c r="D1160" s="337"/>
      <c r="E1160" s="338"/>
      <c r="F1160" s="332"/>
      <c r="G1160" s="332"/>
      <c r="H1160" s="462"/>
      <c r="I1160" s="332"/>
    </row>
    <row r="1161" spans="1:9" s="210" customFormat="1" hidden="1" x14ac:dyDescent="0.2">
      <c r="A1161" s="332"/>
      <c r="B1161" s="332"/>
      <c r="C1161" s="332"/>
      <c r="D1161" s="337"/>
      <c r="E1161" s="338"/>
      <c r="F1161" s="332"/>
      <c r="G1161" s="332"/>
      <c r="H1161" s="462"/>
      <c r="I1161" s="332"/>
    </row>
    <row r="1162" spans="1:9" s="210" customFormat="1" hidden="1" x14ac:dyDescent="0.2">
      <c r="A1162" s="332"/>
      <c r="B1162" s="332"/>
      <c r="C1162" s="332"/>
      <c r="D1162" s="337"/>
      <c r="E1162" s="338"/>
      <c r="F1162" s="332"/>
      <c r="G1162" s="332"/>
      <c r="H1162" s="462"/>
      <c r="I1162" s="332"/>
    </row>
    <row r="1163" spans="1:9" s="210" customFormat="1" hidden="1" x14ac:dyDescent="0.2">
      <c r="A1163" s="332"/>
      <c r="B1163" s="332"/>
      <c r="C1163" s="332"/>
      <c r="D1163" s="337"/>
      <c r="E1163" s="338"/>
      <c r="F1163" s="332"/>
      <c r="G1163" s="332"/>
      <c r="H1163" s="462"/>
      <c r="I1163" s="332"/>
    </row>
    <row r="1164" spans="1:9" s="210" customFormat="1" hidden="1" x14ac:dyDescent="0.2">
      <c r="A1164" s="332"/>
      <c r="B1164" s="332"/>
      <c r="C1164" s="332"/>
      <c r="D1164" s="337"/>
      <c r="E1164" s="338"/>
      <c r="F1164" s="332"/>
      <c r="G1164" s="332"/>
      <c r="H1164" s="462"/>
      <c r="I1164" s="332"/>
    </row>
    <row r="1165" spans="1:9" s="210" customFormat="1" hidden="1" x14ac:dyDescent="0.2">
      <c r="A1165" s="332"/>
      <c r="B1165" s="332"/>
      <c r="C1165" s="332"/>
      <c r="D1165" s="337"/>
      <c r="E1165" s="338"/>
      <c r="F1165" s="332"/>
      <c r="G1165" s="332"/>
      <c r="H1165" s="462"/>
      <c r="I1165" s="332"/>
    </row>
    <row r="1166" spans="1:9" s="210" customFormat="1" hidden="1" x14ac:dyDescent="0.2">
      <c r="A1166" s="332"/>
      <c r="B1166" s="332"/>
      <c r="C1166" s="332"/>
      <c r="D1166" s="337"/>
      <c r="E1166" s="338"/>
      <c r="F1166" s="332"/>
      <c r="G1166" s="332"/>
      <c r="H1166" s="462"/>
      <c r="I1166" s="332"/>
    </row>
    <row r="1167" spans="1:9" s="210" customFormat="1" hidden="1" x14ac:dyDescent="0.2">
      <c r="A1167" s="332"/>
      <c r="B1167" s="332"/>
      <c r="C1167" s="332"/>
      <c r="D1167" s="337"/>
      <c r="E1167" s="338"/>
      <c r="F1167" s="332"/>
      <c r="G1167" s="332"/>
      <c r="H1167" s="462"/>
      <c r="I1167" s="332"/>
    </row>
    <row r="1168" spans="1:9" s="210" customFormat="1" hidden="1" x14ac:dyDescent="0.2">
      <c r="A1168" s="332"/>
      <c r="B1168" s="332"/>
      <c r="C1168" s="332"/>
      <c r="D1168" s="337"/>
      <c r="E1168" s="338"/>
      <c r="F1168" s="332"/>
      <c r="G1168" s="332"/>
      <c r="H1168" s="462"/>
      <c r="I1168" s="332"/>
    </row>
    <row r="1169" spans="1:9" s="210" customFormat="1" hidden="1" x14ac:dyDescent="0.2">
      <c r="A1169" s="332"/>
      <c r="B1169" s="332"/>
      <c r="C1169" s="332"/>
      <c r="D1169" s="337"/>
      <c r="E1169" s="338"/>
      <c r="F1169" s="332"/>
      <c r="G1169" s="332"/>
      <c r="H1169" s="462"/>
      <c r="I1169" s="332"/>
    </row>
    <row r="1170" spans="1:9" s="210" customFormat="1" hidden="1" x14ac:dyDescent="0.2">
      <c r="A1170" s="332"/>
      <c r="B1170" s="332"/>
      <c r="C1170" s="332"/>
      <c r="D1170" s="337"/>
      <c r="E1170" s="338"/>
      <c r="F1170" s="332"/>
      <c r="G1170" s="332"/>
      <c r="H1170" s="462"/>
      <c r="I1170" s="332"/>
    </row>
    <row r="1171" spans="1:9" s="210" customFormat="1" hidden="1" x14ac:dyDescent="0.2">
      <c r="A1171" s="332"/>
      <c r="B1171" s="332"/>
      <c r="C1171" s="332"/>
      <c r="D1171" s="337"/>
      <c r="E1171" s="338"/>
      <c r="F1171" s="332"/>
      <c r="G1171" s="332"/>
      <c r="H1171" s="462"/>
      <c r="I1171" s="332"/>
    </row>
    <row r="1172" spans="1:9" s="210" customFormat="1" ht="13.5" thickBot="1" x14ac:dyDescent="0.25">
      <c r="A1172" s="332"/>
      <c r="B1172" s="332"/>
      <c r="C1172" s="332"/>
      <c r="D1172" s="337"/>
      <c r="E1172" s="338"/>
      <c r="F1172" s="332"/>
      <c r="G1172" s="332"/>
      <c r="H1172" s="462"/>
      <c r="I1172" s="332"/>
    </row>
    <row r="1173" spans="1:9" ht="22.5" customHeight="1" thickBot="1" x14ac:dyDescent="0.25">
      <c r="A1173" s="214"/>
      <c r="B1173" s="214"/>
      <c r="C1173" s="215" t="s">
        <v>141</v>
      </c>
      <c r="D1173" s="216">
        <f>SUM(D5:D1090)</f>
        <v>943507.07999999903</v>
      </c>
      <c r="E1173" s="214"/>
      <c r="F1173" s="214"/>
      <c r="G1173" s="214"/>
      <c r="H1173" s="217"/>
      <c r="I1173" s="217"/>
    </row>
    <row r="1588" spans="6:6" ht="51" hidden="1" x14ac:dyDescent="0.2">
      <c r="F1588" s="198" t="s">
        <v>381</v>
      </c>
    </row>
    <row r="1589" spans="6:6" ht="25.5" hidden="1" x14ac:dyDescent="0.2">
      <c r="F1589" s="198" t="s">
        <v>383</v>
      </c>
    </row>
    <row r="1590" spans="6:6" ht="25.5" hidden="1" x14ac:dyDescent="0.2">
      <c r="F1590" s="198" t="s">
        <v>385</v>
      </c>
    </row>
    <row r="1591" spans="6:6" ht="38.25" hidden="1" x14ac:dyDescent="0.2">
      <c r="F1591" s="198" t="s">
        <v>387</v>
      </c>
    </row>
    <row r="1592" spans="6:6" ht="38.25" hidden="1" x14ac:dyDescent="0.2">
      <c r="F1592" s="198" t="s">
        <v>389</v>
      </c>
    </row>
    <row r="1593" spans="6:6" ht="25.5" hidden="1" x14ac:dyDescent="0.2">
      <c r="F1593" s="198" t="s">
        <v>391</v>
      </c>
    </row>
    <row r="1594" spans="6:6" hidden="1" x14ac:dyDescent="0.2">
      <c r="F1594" s="198" t="s">
        <v>393</v>
      </c>
    </row>
    <row r="1595" spans="6:6" hidden="1" x14ac:dyDescent="0.2">
      <c r="F1595" s="198" t="s">
        <v>395</v>
      </c>
    </row>
    <row r="1596" spans="6:6" ht="25.5" hidden="1" x14ac:dyDescent="0.2">
      <c r="F1596" s="198" t="s">
        <v>397</v>
      </c>
    </row>
    <row r="1597" spans="6:6" ht="25.5" hidden="1" x14ac:dyDescent="0.2">
      <c r="F1597" s="198" t="s">
        <v>399</v>
      </c>
    </row>
    <row r="1598" spans="6:6" ht="25.5" hidden="1" x14ac:dyDescent="0.2">
      <c r="F1598" s="198" t="s">
        <v>401</v>
      </c>
    </row>
    <row r="1599" spans="6:6" hidden="1" x14ac:dyDescent="0.2">
      <c r="F1599" s="198" t="s">
        <v>403</v>
      </c>
    </row>
    <row r="1600" spans="6:6" ht="38.25" hidden="1" x14ac:dyDescent="0.2">
      <c r="F1600" s="198" t="s">
        <v>405</v>
      </c>
    </row>
    <row r="1601" spans="6:6" hidden="1" x14ac:dyDescent="0.2">
      <c r="F1601" s="198" t="s">
        <v>364</v>
      </c>
    </row>
    <row r="1602" spans="6:6" ht="25.5" hidden="1" x14ac:dyDescent="0.2">
      <c r="F1602" s="198" t="s">
        <v>407</v>
      </c>
    </row>
    <row r="1603" spans="6:6" ht="25.5" hidden="1" x14ac:dyDescent="0.2">
      <c r="F1603" s="198" t="s">
        <v>409</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634 C636:C638 C640 C642:C952 C975:C1090 C1139:C1172">
      <formula1>$F$1588:$F$1604</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7A724FA-CCB8-432F-8B52-B57A5F57A3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51CD56-1416-4408-9315-B96A6566E6C9}">
  <ds:schemaRefs>
    <ds:schemaRef ds:uri="http://schemas.microsoft.com/sharepoint/v3/contenttype/forms"/>
  </ds:schemaRefs>
</ds:datastoreItem>
</file>

<file path=customXml/itemProps3.xml><?xml version="1.0" encoding="utf-8"?>
<ds:datastoreItem xmlns:ds="http://schemas.openxmlformats.org/officeDocument/2006/customXml" ds:itemID="{E2664C5B-840B-43CE-BD33-A1891E51183C}">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36</vt:i4>
      </vt:variant>
    </vt:vector>
  </HeadingPairs>
  <TitlesOfParts>
    <vt:vector size="53" baseType="lpstr">
      <vt:lpstr>Capa</vt:lpstr>
      <vt:lpstr>Análises</vt:lpstr>
      <vt:lpstr>Resumo</vt:lpstr>
      <vt:lpstr>Comparativo</vt:lpstr>
      <vt:lpstr>Gasto das Atividades</vt:lpstr>
      <vt:lpstr>Analítico Cx.</vt:lpstr>
      <vt:lpstr>Analítico Cp.</vt:lpstr>
      <vt:lpstr>Prov. Pessoal</vt:lpstr>
      <vt:lpstr>Bens</vt:lpstr>
      <vt:lpstr>Comp.</vt:lpstr>
      <vt:lpstr>Diário 3º PA</vt:lpstr>
      <vt:lpstr>Diário 4º PA</vt:lpstr>
      <vt:lpstr>Diário 5º PA</vt:lpstr>
      <vt:lpstr>Diário 6º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3º PA'!Area_de_impressao</vt:lpstr>
      <vt:lpstr>'Diário 4º PA'!Area_de_impressao</vt:lpstr>
      <vt:lpstr>'Diário 5º PA'!Area_de_impressao</vt:lpstr>
      <vt:lpstr>'Diário 6º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3º PA'!Titulos_de_impressao</vt:lpstr>
      <vt:lpstr>'Diário 4º PA'!Titulos_de_impressao</vt:lpstr>
      <vt:lpstr>'Diário 5º PA'!Titulos_de_impressao</vt:lpstr>
      <vt:lpstr>'Diário 6º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2025-05-13T13:58:07Z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